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9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charts/chart6.xml" ContentType="application/vnd.openxmlformats-officedocument.drawingml.chart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charts/chart7.xml" ContentType="application/vnd.openxmlformats-officedocument.drawingml.chart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charts/chart8.xml" ContentType="application/vnd.openxmlformats-officedocument.drawingml.chart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charts/chart9.xml" ContentType="application/vnd.openxmlformats-officedocument.drawingml.chart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charts/chart10.xml" ContentType="application/vnd.openxmlformats-officedocument.drawingml.chart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charts/chart11.xml" ContentType="application/vnd.openxmlformats-officedocument.drawingml.chart+xml"/>
  <Override PartName="/xl/drawings/drawing16.xml" ContentType="application/vnd.openxmlformats-officedocument.drawing+xml"/>
  <Override PartName="/xl/charts/chart12.xml" ContentType="application/vnd.openxmlformats-officedocument.drawingml.chart+xml"/>
  <Override PartName="/xl/drawings/drawing17.xml" ContentType="application/vnd.openxmlformats-officedocument.drawing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 codeName="{A63ED3A1-9429-3D75-F2AA-CA7E51A8F3A1}"/>
  <workbookPr updateLinks="never" codeName="ЭтаКнига1"/>
  <mc:AlternateContent xmlns:mc="http://schemas.openxmlformats.org/markup-compatibility/2006">
    <mc:Choice Requires="x15">
      <x15ac:absPath xmlns:x15ac="http://schemas.microsoft.com/office/spreadsheetml/2010/11/ac" url="/Users/nd/Documents/Programming/PycharmProjects/Act/"/>
    </mc:Choice>
  </mc:AlternateContent>
  <xr:revisionPtr revIDLastSave="0" documentId="13_ncr:1_{7A893A58-A811-A74B-89D7-CA90A81DE1FC}" xr6:coauthVersionLast="47" xr6:coauthVersionMax="47" xr10:uidLastSave="{00000000-0000-0000-0000-000000000000}"/>
  <bookViews>
    <workbookView xWindow="60" yWindow="880" windowWidth="23700" windowHeight="19200" tabRatio="860" activeTab="4" xr2:uid="{00000000-000D-0000-FFFF-FFFF00000000}"/>
  </bookViews>
  <sheets>
    <sheet name="НГ Счёт" sheetId="31" r:id="rId1"/>
    <sheet name="Двойной Счёт" sheetId="29" r:id="rId2"/>
    <sheet name="2023" sheetId="34" r:id="rId3"/>
    <sheet name="2022" sheetId="33" r:id="rId4"/>
    <sheet name="data" sheetId="30" r:id="rId5"/>
    <sheet name="Номера контрактов" sheetId="8" r:id="rId6"/>
    <sheet name="2021" sheetId="32" r:id="rId7"/>
    <sheet name="2020" sheetId="28" r:id="rId8"/>
    <sheet name="База 2019" sheetId="26" r:id="rId9"/>
    <sheet name="База 2018" sheetId="25" r:id="rId10"/>
    <sheet name="База 2017" sheetId="24" r:id="rId11"/>
    <sheet name="Счёт НГ" sheetId="18" r:id="rId12"/>
    <sheet name="Счёт" sheetId="21" r:id="rId13"/>
    <sheet name="База 2016" sheetId="23" r:id="rId14"/>
    <sheet name="База 2015" sheetId="19" r:id="rId15"/>
    <sheet name="База 2014" sheetId="14" r:id="rId16"/>
    <sheet name="База 2013" sheetId="13" r:id="rId17"/>
    <sheet name="База 2012" sheetId="12" r:id="rId18"/>
    <sheet name="База 2011" sheetId="11" r:id="rId19"/>
    <sheet name="База 2010" sheetId="2" r:id="rId20"/>
    <sheet name="База 2009" sheetId="3" r:id="rId21"/>
  </sheets>
  <externalReferences>
    <externalReference r:id="rId22"/>
  </externalReferences>
  <definedNames>
    <definedName name="_xlnm._FilterDatabase" localSheetId="7" hidden="1">'2020'!$A$1:$AY$445</definedName>
    <definedName name="_xlnm._FilterDatabase" localSheetId="6" hidden="1">'2021'!$A$1:$AY$427</definedName>
    <definedName name="_xlnm._FilterDatabase" localSheetId="3" hidden="1">'2022'!$A$1:$AX$406</definedName>
    <definedName name="_xlnm._FilterDatabase" localSheetId="2" hidden="1">'2023'!$A$1:$AX$389</definedName>
    <definedName name="_xlnm._FilterDatabase" localSheetId="8" hidden="1">'База 2019'!$A$1:$AY$458</definedName>
    <definedName name="_xlnm.Print_Titles" localSheetId="7">'2020'!$1:$2</definedName>
    <definedName name="_xlnm.Print_Titles" localSheetId="6">'2021'!$1:$2</definedName>
    <definedName name="_xlnm.Print_Titles" localSheetId="3">'2022'!$1:$2</definedName>
    <definedName name="_xlnm.Print_Titles" localSheetId="2">'2023'!$1:$2</definedName>
    <definedName name="_xlnm.Print_Titles" localSheetId="20">'База 2009'!$1:$2</definedName>
    <definedName name="_xlnm.Print_Titles" localSheetId="19">'База 2010'!$1:$2</definedName>
    <definedName name="_xlnm.Print_Titles" localSheetId="18">'База 2011'!$1:$2</definedName>
    <definedName name="_xlnm.Print_Titles" localSheetId="17">'База 2012'!$1:$2</definedName>
    <definedName name="_xlnm.Print_Titles" localSheetId="16">'База 2013'!$1:$2</definedName>
    <definedName name="_xlnm.Print_Titles" localSheetId="15">'База 2014'!$1:$2</definedName>
    <definedName name="_xlnm.Print_Titles" localSheetId="14">'База 2015'!$1:$2</definedName>
    <definedName name="_xlnm.Print_Titles" localSheetId="13">'База 2016'!$1:$2</definedName>
    <definedName name="_xlnm.Print_Titles" localSheetId="10">'База 2017'!$1:$2</definedName>
    <definedName name="_xlnm.Print_Titles" localSheetId="9">'База 2018'!$1:$2</definedName>
    <definedName name="_xlnm.Print_Titles" localSheetId="8">'База 2019'!$1:$2</definedName>
    <definedName name="_xlnm.Print_Titles" localSheetId="5">'Номера контрактов'!$1:$2</definedName>
    <definedName name="_xlnm.Print_Titles" localSheetId="4">data!$1:$1</definedName>
    <definedName name="_xlnm.Print_Area" localSheetId="1">'Двойной Счёт'!$A$1:$J$55</definedName>
    <definedName name="_xlnm.Print_Area" localSheetId="0">'НГ Счёт'!$A$1:$J$31</definedName>
    <definedName name="_xlnm.Print_Area" localSheetId="12">Счёт!$A$1:$J$30</definedName>
    <definedName name="_xlnm.Print_Area" localSheetId="11">'Счёт НГ'!$A$1:$J$24</definedName>
    <definedName name="УСЛУГИ">[1]Счёт!$N$15:$N$26</definedName>
    <definedName name="Эмитенты" localSheetId="7">'2020'!$B$3:$B$406</definedName>
    <definedName name="Эмитенты" localSheetId="6">'2021'!$B$3:$B$389</definedName>
    <definedName name="Эмитенты" localSheetId="3">'2022'!$B$3:$B$380</definedName>
    <definedName name="Эмитенты" localSheetId="2">'2023'!$B$3:$B$366</definedName>
    <definedName name="Эмитенты" localSheetId="14">'База 2015'!$B$3:$B$377</definedName>
    <definedName name="Эмитенты" localSheetId="13">'База 2016'!$B$3:$B$368</definedName>
    <definedName name="Эмитенты" localSheetId="10">'База 2017'!$B$3:$B$429</definedName>
    <definedName name="Эмитенты" localSheetId="9">'База 2018'!$B$3:$B$423</definedName>
    <definedName name="Эмитенты" localSheetId="8">'База 2019'!$B$3:$B$418</definedName>
    <definedName name="Эмитенты">'База 2014'!$B$3:$B$376</definedName>
    <definedName name="Z_2C45FB08_21AF_41F2_B3BF_9CEBE566FE95_.wvu.Cols" localSheetId="7" hidden="1">'2020'!$D:$D,'2020'!$R:$AX</definedName>
    <definedName name="Z_2C45FB08_21AF_41F2_B3BF_9CEBE566FE95_.wvu.Cols" localSheetId="6" hidden="1">'2021'!$D:$D,'2021'!$R:$AX</definedName>
    <definedName name="Z_2C45FB08_21AF_41F2_B3BF_9CEBE566FE95_.wvu.Cols" localSheetId="3" hidden="1">'2022'!$D:$D,'2022'!$R:$AX</definedName>
    <definedName name="Z_2C45FB08_21AF_41F2_B3BF_9CEBE566FE95_.wvu.Cols" localSheetId="2" hidden="1">'2023'!$D:$D,'2023'!$R:$AX</definedName>
    <definedName name="Z_2C45FB08_21AF_41F2_B3BF_9CEBE566FE95_.wvu.Cols" localSheetId="20" hidden="1">'База 2009'!$D:$E</definedName>
    <definedName name="Z_2C45FB08_21AF_41F2_B3BF_9CEBE566FE95_.wvu.Cols" localSheetId="19" hidden="1">'База 2010'!$D:$E,'База 2010'!$S:$AY</definedName>
    <definedName name="Z_2C45FB08_21AF_41F2_B3BF_9CEBE566FE95_.wvu.Cols" localSheetId="18" hidden="1">'База 2011'!$D:$D,'База 2011'!$R:$AX</definedName>
    <definedName name="Z_2C45FB08_21AF_41F2_B3BF_9CEBE566FE95_.wvu.Cols" localSheetId="17" hidden="1">'База 2012'!$D:$D,'База 2012'!$T:$BF</definedName>
    <definedName name="Z_2C45FB08_21AF_41F2_B3BF_9CEBE566FE95_.wvu.Cols" localSheetId="16" hidden="1">'База 2013'!$D:$D,'База 2013'!$T:$BF</definedName>
    <definedName name="Z_2C45FB08_21AF_41F2_B3BF_9CEBE566FE95_.wvu.Cols" localSheetId="15" hidden="1">'База 2014'!$D:$D,'База 2014'!$Q:$AT</definedName>
    <definedName name="Z_2C45FB08_21AF_41F2_B3BF_9CEBE566FE95_.wvu.Cols" localSheetId="14" hidden="1">'База 2015'!$D:$D,'База 2015'!$R:$AX</definedName>
    <definedName name="Z_2C45FB08_21AF_41F2_B3BF_9CEBE566FE95_.wvu.Cols" localSheetId="13" hidden="1">'База 2016'!$D:$D,'База 2016'!$R:$AX</definedName>
    <definedName name="Z_2C45FB08_21AF_41F2_B3BF_9CEBE566FE95_.wvu.Cols" localSheetId="10" hidden="1">'База 2017'!$D:$D,'База 2017'!$R:$AX</definedName>
    <definedName name="Z_2C45FB08_21AF_41F2_B3BF_9CEBE566FE95_.wvu.Cols" localSheetId="9" hidden="1">'База 2018'!$D:$D,'База 2018'!$R:$AX</definedName>
    <definedName name="Z_2C45FB08_21AF_41F2_B3BF_9CEBE566FE95_.wvu.Cols" localSheetId="8" hidden="1">'База 2019'!$D:$D,'База 2019'!$R:$AX</definedName>
    <definedName name="Z_2C45FB08_21AF_41F2_B3BF_9CEBE566FE95_.wvu.PrintTitles" localSheetId="7" hidden="1">'2020'!$1:$2</definedName>
    <definedName name="Z_2C45FB08_21AF_41F2_B3BF_9CEBE566FE95_.wvu.PrintTitles" localSheetId="6" hidden="1">'2021'!$1:$2</definedName>
    <definedName name="Z_2C45FB08_21AF_41F2_B3BF_9CEBE566FE95_.wvu.PrintTitles" localSheetId="3" hidden="1">'2022'!$1:$2</definedName>
    <definedName name="Z_2C45FB08_21AF_41F2_B3BF_9CEBE566FE95_.wvu.PrintTitles" localSheetId="2" hidden="1">'2023'!$1:$2</definedName>
    <definedName name="Z_2C45FB08_21AF_41F2_B3BF_9CEBE566FE95_.wvu.PrintTitles" localSheetId="20" hidden="1">'База 2009'!$1:$2</definedName>
    <definedName name="Z_2C45FB08_21AF_41F2_B3BF_9CEBE566FE95_.wvu.PrintTitles" localSheetId="19" hidden="1">'База 2010'!$1:$2</definedName>
    <definedName name="Z_2C45FB08_21AF_41F2_B3BF_9CEBE566FE95_.wvu.PrintTitles" localSheetId="18" hidden="1">'База 2011'!$1:$2</definedName>
    <definedName name="Z_2C45FB08_21AF_41F2_B3BF_9CEBE566FE95_.wvu.PrintTitles" localSheetId="17" hidden="1">'База 2012'!$1:$2</definedName>
    <definedName name="Z_2C45FB08_21AF_41F2_B3BF_9CEBE566FE95_.wvu.PrintTitles" localSheetId="16" hidden="1">'База 2013'!$1:$2</definedName>
    <definedName name="Z_2C45FB08_21AF_41F2_B3BF_9CEBE566FE95_.wvu.PrintTitles" localSheetId="15" hidden="1">'База 2014'!$1:$2</definedName>
    <definedName name="Z_2C45FB08_21AF_41F2_B3BF_9CEBE566FE95_.wvu.PrintTitles" localSheetId="14" hidden="1">'База 2015'!$1:$2</definedName>
    <definedName name="Z_2C45FB08_21AF_41F2_B3BF_9CEBE566FE95_.wvu.PrintTitles" localSheetId="13" hidden="1">'База 2016'!$1:$2</definedName>
    <definedName name="Z_2C45FB08_21AF_41F2_B3BF_9CEBE566FE95_.wvu.PrintTitles" localSheetId="10" hidden="1">'База 2017'!$1:$2</definedName>
    <definedName name="Z_2C45FB08_21AF_41F2_B3BF_9CEBE566FE95_.wvu.PrintTitles" localSheetId="9" hidden="1">'База 2018'!$1:$2</definedName>
    <definedName name="Z_2C45FB08_21AF_41F2_B3BF_9CEBE566FE95_.wvu.PrintTitles" localSheetId="8" hidden="1">'База 2019'!$1:$2</definedName>
    <definedName name="Z_2C45FB08_21AF_41F2_B3BF_9CEBE566FE95_.wvu.PrintTitles" localSheetId="5" hidden="1">'Номера контрактов'!$1:$2</definedName>
    <definedName name="Z_3CC28B0E_D5F0_4323_AF3D_7856778FE7B5_.wvu.Cols" localSheetId="7" hidden="1">'2020'!$D:$D,'2020'!$R:$AX</definedName>
    <definedName name="Z_3CC28B0E_D5F0_4323_AF3D_7856778FE7B5_.wvu.Cols" localSheetId="6" hidden="1">'2021'!$D:$D,'2021'!$R:$AX</definedName>
    <definedName name="Z_3CC28B0E_D5F0_4323_AF3D_7856778FE7B5_.wvu.Cols" localSheetId="3" hidden="1">'2022'!$D:$D,'2022'!$R:$AX</definedName>
    <definedName name="Z_3CC28B0E_D5F0_4323_AF3D_7856778FE7B5_.wvu.Cols" localSheetId="2" hidden="1">'2023'!$D:$D,'2023'!$R:$AX</definedName>
    <definedName name="Z_3CC28B0E_D5F0_4323_AF3D_7856778FE7B5_.wvu.Cols" localSheetId="20" hidden="1">'База 2009'!$D:$E</definedName>
    <definedName name="Z_3CC28B0E_D5F0_4323_AF3D_7856778FE7B5_.wvu.Cols" localSheetId="19" hidden="1">'База 2010'!$D:$E,'База 2010'!$S:$AY</definedName>
    <definedName name="Z_3CC28B0E_D5F0_4323_AF3D_7856778FE7B5_.wvu.Cols" localSheetId="18" hidden="1">'База 2011'!$D:$D,'База 2011'!$R:$AX</definedName>
    <definedName name="Z_3CC28B0E_D5F0_4323_AF3D_7856778FE7B5_.wvu.Cols" localSheetId="17" hidden="1">'База 2012'!$D:$D,'База 2012'!$T:$BF</definedName>
    <definedName name="Z_3CC28B0E_D5F0_4323_AF3D_7856778FE7B5_.wvu.Cols" localSheetId="16" hidden="1">'База 2013'!$D:$D,'База 2013'!$T:$BF</definedName>
    <definedName name="Z_3CC28B0E_D5F0_4323_AF3D_7856778FE7B5_.wvu.Cols" localSheetId="15" hidden="1">'База 2014'!$D:$D,'База 2014'!$Q:$AT</definedName>
    <definedName name="Z_3CC28B0E_D5F0_4323_AF3D_7856778FE7B5_.wvu.Cols" localSheetId="14" hidden="1">'База 2015'!$D:$D,'База 2015'!$R:$AX</definedName>
    <definedName name="Z_3CC28B0E_D5F0_4323_AF3D_7856778FE7B5_.wvu.Cols" localSheetId="13" hidden="1">'База 2016'!$D:$D,'База 2016'!$R:$AX</definedName>
    <definedName name="Z_3CC28B0E_D5F0_4323_AF3D_7856778FE7B5_.wvu.Cols" localSheetId="10" hidden="1">'База 2017'!$D:$D,'База 2017'!$R:$AX</definedName>
    <definedName name="Z_3CC28B0E_D5F0_4323_AF3D_7856778FE7B5_.wvu.Cols" localSheetId="9" hidden="1">'База 2018'!$D:$D,'База 2018'!$R:$AX</definedName>
    <definedName name="Z_3CC28B0E_D5F0_4323_AF3D_7856778FE7B5_.wvu.Cols" localSheetId="8" hidden="1">'База 2019'!$D:$D,'База 2019'!$R:$AX</definedName>
    <definedName name="Z_3CC28B0E_D5F0_4323_AF3D_7856778FE7B5_.wvu.PrintTitles" localSheetId="7" hidden="1">'2020'!$1:$2</definedName>
    <definedName name="Z_3CC28B0E_D5F0_4323_AF3D_7856778FE7B5_.wvu.PrintTitles" localSheetId="6" hidden="1">'2021'!$1:$2</definedName>
    <definedName name="Z_3CC28B0E_D5F0_4323_AF3D_7856778FE7B5_.wvu.PrintTitles" localSheetId="3" hidden="1">'2022'!$1:$2</definedName>
    <definedName name="Z_3CC28B0E_D5F0_4323_AF3D_7856778FE7B5_.wvu.PrintTitles" localSheetId="2" hidden="1">'2023'!$1:$2</definedName>
    <definedName name="Z_3CC28B0E_D5F0_4323_AF3D_7856778FE7B5_.wvu.PrintTitles" localSheetId="20" hidden="1">'База 2009'!$1:$2</definedName>
    <definedName name="Z_3CC28B0E_D5F0_4323_AF3D_7856778FE7B5_.wvu.PrintTitles" localSheetId="19" hidden="1">'База 2010'!$1:$2</definedName>
    <definedName name="Z_3CC28B0E_D5F0_4323_AF3D_7856778FE7B5_.wvu.PrintTitles" localSheetId="18" hidden="1">'База 2011'!$1:$2</definedName>
    <definedName name="Z_3CC28B0E_D5F0_4323_AF3D_7856778FE7B5_.wvu.PrintTitles" localSheetId="17" hidden="1">'База 2012'!$1:$2</definedName>
    <definedName name="Z_3CC28B0E_D5F0_4323_AF3D_7856778FE7B5_.wvu.PrintTitles" localSheetId="16" hidden="1">'База 2013'!$1:$2</definedName>
    <definedName name="Z_3CC28B0E_D5F0_4323_AF3D_7856778FE7B5_.wvu.PrintTitles" localSheetId="15" hidden="1">'База 2014'!$1:$2</definedName>
    <definedName name="Z_3CC28B0E_D5F0_4323_AF3D_7856778FE7B5_.wvu.PrintTitles" localSheetId="14" hidden="1">'База 2015'!$1:$2</definedName>
    <definedName name="Z_3CC28B0E_D5F0_4323_AF3D_7856778FE7B5_.wvu.PrintTitles" localSheetId="13" hidden="1">'База 2016'!$1:$2</definedName>
    <definedName name="Z_3CC28B0E_D5F0_4323_AF3D_7856778FE7B5_.wvu.PrintTitles" localSheetId="10" hidden="1">'База 2017'!$1:$2</definedName>
    <definedName name="Z_3CC28B0E_D5F0_4323_AF3D_7856778FE7B5_.wvu.PrintTitles" localSheetId="9" hidden="1">'База 2018'!$1:$2</definedName>
    <definedName name="Z_3CC28B0E_D5F0_4323_AF3D_7856778FE7B5_.wvu.PrintTitles" localSheetId="8" hidden="1">'База 2019'!$1:$2</definedName>
    <definedName name="Z_AE4188B1_91FB_46E7_A3A5_67C9BC52D50A_.wvu.Cols" localSheetId="7" hidden="1">'2020'!$D:$D</definedName>
    <definedName name="Z_AE4188B1_91FB_46E7_A3A5_67C9BC52D50A_.wvu.Cols" localSheetId="6" hidden="1">'2021'!$D:$D</definedName>
    <definedName name="Z_AE4188B1_91FB_46E7_A3A5_67C9BC52D50A_.wvu.Cols" localSheetId="3" hidden="1">'2022'!$D:$D</definedName>
    <definedName name="Z_AE4188B1_91FB_46E7_A3A5_67C9BC52D50A_.wvu.Cols" localSheetId="2" hidden="1">'2023'!$D:$D</definedName>
    <definedName name="Z_AE4188B1_91FB_46E7_A3A5_67C9BC52D50A_.wvu.Cols" localSheetId="20" hidden="1">'База 2009'!$D:$E</definedName>
    <definedName name="Z_AE4188B1_91FB_46E7_A3A5_67C9BC52D50A_.wvu.Cols" localSheetId="19" hidden="1">'База 2010'!$D:$E</definedName>
    <definedName name="Z_AE4188B1_91FB_46E7_A3A5_67C9BC52D50A_.wvu.Cols" localSheetId="18" hidden="1">'База 2011'!$D:$D</definedName>
    <definedName name="Z_AE4188B1_91FB_46E7_A3A5_67C9BC52D50A_.wvu.Cols" localSheetId="17" hidden="1">'База 2012'!$D:$D</definedName>
    <definedName name="Z_AE4188B1_91FB_46E7_A3A5_67C9BC52D50A_.wvu.Cols" localSheetId="16" hidden="1">'База 2013'!$D:$D</definedName>
    <definedName name="Z_AE4188B1_91FB_46E7_A3A5_67C9BC52D50A_.wvu.Cols" localSheetId="15" hidden="1">'База 2014'!$D:$D</definedName>
    <definedName name="Z_AE4188B1_91FB_46E7_A3A5_67C9BC52D50A_.wvu.Cols" localSheetId="14" hidden="1">'База 2015'!$D:$D</definedName>
    <definedName name="Z_AE4188B1_91FB_46E7_A3A5_67C9BC52D50A_.wvu.Cols" localSheetId="13" hidden="1">'База 2016'!$D:$D</definedName>
    <definedName name="Z_AE4188B1_91FB_46E7_A3A5_67C9BC52D50A_.wvu.Cols" localSheetId="10" hidden="1">'База 2017'!$D:$D</definedName>
    <definedName name="Z_AE4188B1_91FB_46E7_A3A5_67C9BC52D50A_.wvu.Cols" localSheetId="9" hidden="1">'База 2018'!$D:$D</definedName>
    <definedName name="Z_AE4188B1_91FB_46E7_A3A5_67C9BC52D50A_.wvu.Cols" localSheetId="8" hidden="1">'База 2019'!$D:$D</definedName>
    <definedName name="Z_AE4188B1_91FB_46E7_A3A5_67C9BC52D50A_.wvu.PrintTitles" localSheetId="7" hidden="1">'2020'!$1:$2</definedName>
    <definedName name="Z_AE4188B1_91FB_46E7_A3A5_67C9BC52D50A_.wvu.PrintTitles" localSheetId="6" hidden="1">'2021'!$1:$2</definedName>
    <definedName name="Z_AE4188B1_91FB_46E7_A3A5_67C9BC52D50A_.wvu.PrintTitles" localSheetId="3" hidden="1">'2022'!$1:$2</definedName>
    <definedName name="Z_AE4188B1_91FB_46E7_A3A5_67C9BC52D50A_.wvu.PrintTitles" localSheetId="2" hidden="1">'2023'!$1:$2</definedName>
    <definedName name="Z_AE4188B1_91FB_46E7_A3A5_67C9BC52D50A_.wvu.PrintTitles" localSheetId="20" hidden="1">'База 2009'!$1:$2</definedName>
    <definedName name="Z_AE4188B1_91FB_46E7_A3A5_67C9BC52D50A_.wvu.PrintTitles" localSheetId="19" hidden="1">'База 2010'!$1:$2</definedName>
    <definedName name="Z_AE4188B1_91FB_46E7_A3A5_67C9BC52D50A_.wvu.PrintTitles" localSheetId="18" hidden="1">'База 2011'!$1:$2</definedName>
    <definedName name="Z_AE4188B1_91FB_46E7_A3A5_67C9BC52D50A_.wvu.PrintTitles" localSheetId="17" hidden="1">'База 2012'!$1:$2</definedName>
    <definedName name="Z_AE4188B1_91FB_46E7_A3A5_67C9BC52D50A_.wvu.PrintTitles" localSheetId="16" hidden="1">'База 2013'!$1:$2</definedName>
    <definedName name="Z_AE4188B1_91FB_46E7_A3A5_67C9BC52D50A_.wvu.PrintTitles" localSheetId="15" hidden="1">'База 2014'!$1:$2</definedName>
    <definedName name="Z_AE4188B1_91FB_46E7_A3A5_67C9BC52D50A_.wvu.PrintTitles" localSheetId="14" hidden="1">'База 2015'!$1:$2</definedName>
    <definedName name="Z_AE4188B1_91FB_46E7_A3A5_67C9BC52D50A_.wvu.PrintTitles" localSheetId="13" hidden="1">'База 2016'!$1:$2</definedName>
    <definedName name="Z_AE4188B1_91FB_46E7_A3A5_67C9BC52D50A_.wvu.PrintTitles" localSheetId="10" hidden="1">'База 2017'!$1:$2</definedName>
    <definedName name="Z_AE4188B1_91FB_46E7_A3A5_67C9BC52D50A_.wvu.PrintTitles" localSheetId="9" hidden="1">'База 2018'!$1:$2</definedName>
    <definedName name="Z_AE4188B1_91FB_46E7_A3A5_67C9BC52D50A_.wvu.PrintTitles" localSheetId="8" hidden="1">'База 2019'!$1:$2</definedName>
  </definedNames>
  <calcPr calcId="191029"/>
  <customWorkbookViews>
    <customWorkbookView name="Admin - Личное представление" guid="{55D02EAE-CAC0-4E2C-8BA9-5F12B6795E03}" mergeInterval="0" personalView="1" maximized="1" windowWidth="1276" windowHeight="655" tabRatio="866" activeSheetId="2"/>
    <customWorkbookView name="Dmitrii - Личное представление" guid="{AE4188B1-91FB-46E7-A3A5-67C9BC52D50A}" mergeInterval="0" personalView="1" maximized="1" xWindow="1" yWindow="1" windowWidth="1024" windowHeight="546" tabRatio="866" activeSheetId="2"/>
    <customWorkbookView name="Office - Личное представление" guid="{2C45FB08-21AF-41F2-B3BF-9CEBE566FE95}" mergeInterval="0" personalView="1" maximized="1" windowWidth="1276" windowHeight="628" tabRatio="866" activeSheetId="2"/>
    <customWorkbookView name="FuckYouBill - Личное представление" guid="{3CC28B0E-D5F0-4323-AF3D-7856778FE7B5}" mergeInterval="0" personalView="1" maximized="1" windowWidth="1020" windowHeight="598" tabRatio="866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239" i="34" l="1"/>
  <c r="AB239" i="34" s="1"/>
  <c r="Q261" i="34"/>
  <c r="AB261" i="34" s="1"/>
  <c r="B18" i="29"/>
  <c r="AN7" i="34"/>
  <c r="AN11" i="34"/>
  <c r="AN13" i="34"/>
  <c r="AN15" i="34"/>
  <c r="AN18" i="34"/>
  <c r="AN21" i="34"/>
  <c r="AN22" i="34"/>
  <c r="AN27" i="34"/>
  <c r="AN28" i="34"/>
  <c r="AN29" i="34"/>
  <c r="AN30" i="34"/>
  <c r="AN31" i="34"/>
  <c r="AN35" i="34"/>
  <c r="AN41" i="34"/>
  <c r="AN38" i="34"/>
  <c r="AN40" i="34"/>
  <c r="AN42" i="34"/>
  <c r="AN43" i="34"/>
  <c r="AN44" i="34"/>
  <c r="AN45" i="34"/>
  <c r="AN48" i="34"/>
  <c r="AN49" i="34"/>
  <c r="AN56" i="34"/>
  <c r="AN57" i="34"/>
  <c r="AN64" i="34"/>
  <c r="AN66" i="34"/>
  <c r="AN67" i="34"/>
  <c r="AN69" i="34"/>
  <c r="AN70" i="34"/>
  <c r="AN71" i="34"/>
  <c r="AN72" i="34"/>
  <c r="AN74" i="34"/>
  <c r="AN75" i="34"/>
  <c r="AN76" i="34"/>
  <c r="AN77" i="34"/>
  <c r="AN82" i="34"/>
  <c r="AN83" i="34"/>
  <c r="AN84" i="34"/>
  <c r="AN85" i="34"/>
  <c r="AN88" i="34"/>
  <c r="AN89" i="34"/>
  <c r="AN94" i="34"/>
  <c r="AN91" i="34"/>
  <c r="AN92" i="34"/>
  <c r="AN93" i="34"/>
  <c r="AN95" i="34"/>
  <c r="AN96" i="34"/>
  <c r="AN99" i="34"/>
  <c r="AN100" i="34"/>
  <c r="AN103" i="34"/>
  <c r="AN106" i="34"/>
  <c r="AN115" i="34"/>
  <c r="AN116" i="34"/>
  <c r="AN118" i="34"/>
  <c r="AN120" i="34"/>
  <c r="AN121" i="34"/>
  <c r="AN123" i="34"/>
  <c r="AN124" i="34"/>
  <c r="AN129" i="34"/>
  <c r="AN130" i="34"/>
  <c r="AN132" i="34"/>
  <c r="AN133" i="34"/>
  <c r="AN135" i="34"/>
  <c r="AN136" i="34"/>
  <c r="AN137" i="34"/>
  <c r="AN138" i="34"/>
  <c r="AN140" i="34"/>
  <c r="AN149" i="34"/>
  <c r="AN156" i="34"/>
  <c r="AN157" i="34"/>
  <c r="AN158" i="34"/>
  <c r="AN159" i="34"/>
  <c r="AN161" i="34"/>
  <c r="AN162" i="34"/>
  <c r="AN164" i="34"/>
  <c r="AN165" i="34"/>
  <c r="AN166" i="34"/>
  <c r="AN167" i="34"/>
  <c r="AN168" i="34"/>
  <c r="AN171" i="34"/>
  <c r="AN172" i="34"/>
  <c r="AN174" i="34"/>
  <c r="AN180" i="34"/>
  <c r="AN181" i="34"/>
  <c r="AN188" i="34"/>
  <c r="AN190" i="34"/>
  <c r="AN191" i="34"/>
  <c r="AN192" i="34"/>
  <c r="AN195" i="34"/>
  <c r="AN196" i="34"/>
  <c r="AN203" i="34"/>
  <c r="AN204" i="34"/>
  <c r="AN205" i="34"/>
  <c r="AN207" i="34"/>
  <c r="AN208" i="34"/>
  <c r="AN211" i="34"/>
  <c r="AN213" i="34"/>
  <c r="AN214" i="34"/>
  <c r="AN217" i="34"/>
  <c r="AN218" i="34"/>
  <c r="AN219" i="34"/>
  <c r="AN220" i="34"/>
  <c r="AN223" i="34"/>
  <c r="AN226" i="34"/>
  <c r="AN228" i="34"/>
  <c r="AN229" i="34"/>
  <c r="AN230" i="34"/>
  <c r="AN234" i="34"/>
  <c r="AN236" i="34"/>
  <c r="AN237" i="34"/>
  <c r="AN239" i="34"/>
  <c r="AN242" i="34"/>
  <c r="AN246" i="34"/>
  <c r="AN251" i="34"/>
  <c r="AN252" i="34"/>
  <c r="AN254" i="34"/>
  <c r="AN255" i="34"/>
  <c r="AN257" i="34"/>
  <c r="AN258" i="34"/>
  <c r="AN259" i="34"/>
  <c r="AN262" i="34"/>
  <c r="AN264" i="34"/>
  <c r="AN261" i="34"/>
  <c r="AN265" i="34"/>
  <c r="AN267" i="34"/>
  <c r="AN271" i="34"/>
  <c r="AN272" i="34"/>
  <c r="AN273" i="34"/>
  <c r="AN274" i="34"/>
  <c r="AN276" i="34"/>
  <c r="AN279" i="34"/>
  <c r="AN280" i="34"/>
  <c r="AN282" i="34"/>
  <c r="AN284" i="34"/>
  <c r="AN285" i="34"/>
  <c r="AN287" i="34"/>
  <c r="AN288" i="34"/>
  <c r="AN289" i="34"/>
  <c r="AN290" i="34"/>
  <c r="AN291" i="34"/>
  <c r="AN293" i="34"/>
  <c r="AN294" i="34"/>
  <c r="AN296" i="34"/>
  <c r="AN298" i="34"/>
  <c r="AN300" i="34"/>
  <c r="AN303" i="34"/>
  <c r="AN304" i="34"/>
  <c r="AN307" i="34"/>
  <c r="AN313" i="34"/>
  <c r="AN314" i="34"/>
  <c r="AN316" i="34"/>
  <c r="AN317" i="34"/>
  <c r="AN318" i="34"/>
  <c r="AN322" i="34"/>
  <c r="AN325" i="34"/>
  <c r="AN329" i="34"/>
  <c r="AN330" i="34"/>
  <c r="AN331" i="34"/>
  <c r="AN332" i="34"/>
  <c r="AN333" i="34"/>
  <c r="AN336" i="34"/>
  <c r="AN344" i="34"/>
  <c r="AN345" i="34"/>
  <c r="AN347" i="34"/>
  <c r="AN348" i="34"/>
  <c r="AN351" i="34"/>
  <c r="AN352" i="34"/>
  <c r="AN353" i="34"/>
  <c r="AN355" i="34"/>
  <c r="AN356" i="34"/>
  <c r="AN357" i="34"/>
  <c r="AN358" i="34"/>
  <c r="AN359" i="34"/>
  <c r="AN365" i="34"/>
  <c r="AN366" i="34"/>
  <c r="AN370" i="34"/>
  <c r="AN371" i="34"/>
  <c r="AN372" i="34"/>
  <c r="AN373" i="34"/>
  <c r="AN374" i="34"/>
  <c r="AN376" i="34"/>
  <c r="AN377" i="34"/>
  <c r="AN382" i="34"/>
  <c r="AN385" i="34"/>
  <c r="AN386" i="34"/>
  <c r="AN387" i="34"/>
  <c r="AN388" i="34"/>
  <c r="AN3" i="34"/>
  <c r="AN4" i="34"/>
  <c r="AN6" i="34"/>
  <c r="AN8" i="34"/>
  <c r="AN10" i="34"/>
  <c r="AN23" i="34"/>
  <c r="AN25" i="34"/>
  <c r="AN26" i="34"/>
  <c r="AN32" i="34"/>
  <c r="AN33" i="34"/>
  <c r="AN36" i="34"/>
  <c r="AN37" i="34"/>
  <c r="AN39" i="34"/>
  <c r="AN46" i="34"/>
  <c r="AN47" i="34"/>
  <c r="AN51" i="34"/>
  <c r="AN52" i="34"/>
  <c r="AN53" i="34"/>
  <c r="AN54" i="34"/>
  <c r="AN55" i="34"/>
  <c r="AN58" i="34"/>
  <c r="AN59" i="34"/>
  <c r="AN60" i="34"/>
  <c r="AN61" i="34"/>
  <c r="AN63" i="34"/>
  <c r="AN65" i="34"/>
  <c r="AN68" i="34"/>
  <c r="AN78" i="34"/>
  <c r="AN81" i="34"/>
  <c r="AN87" i="34"/>
  <c r="AN90" i="34"/>
  <c r="AN97" i="34"/>
  <c r="AN98" i="34"/>
  <c r="AN102" i="34"/>
  <c r="AN104" i="34"/>
  <c r="AN109" i="34"/>
  <c r="AN112" i="34"/>
  <c r="AN117" i="34"/>
  <c r="AN119" i="34"/>
  <c r="AN122" i="34"/>
  <c r="AN126" i="34"/>
  <c r="AN127" i="34"/>
  <c r="AN134" i="34"/>
  <c r="AN141" i="34"/>
  <c r="AN142" i="34"/>
  <c r="AN143" i="34"/>
  <c r="AN146" i="34"/>
  <c r="AN147" i="34"/>
  <c r="AN150" i="34"/>
  <c r="AN152" i="34"/>
  <c r="AN169" i="34"/>
  <c r="AN173" i="34"/>
  <c r="AN175" i="34"/>
  <c r="AN176" i="34"/>
  <c r="AN178" i="34"/>
  <c r="AN179" i="34"/>
  <c r="AN194" i="34"/>
  <c r="AN199" i="34"/>
  <c r="AN200" i="34"/>
  <c r="AN202" i="34"/>
  <c r="AN209" i="34"/>
  <c r="AN210" i="34"/>
  <c r="AN215" i="34"/>
  <c r="AN216" i="34"/>
  <c r="AN221" i="34"/>
  <c r="AN224" i="34"/>
  <c r="AN225" i="34"/>
  <c r="AN233" i="34"/>
  <c r="AN235" i="34"/>
  <c r="AN238" i="34"/>
  <c r="AN244" i="34"/>
  <c r="AN245" i="34"/>
  <c r="AN247" i="34"/>
  <c r="AN253" i="34"/>
  <c r="AN256" i="34"/>
  <c r="AN263" i="34"/>
  <c r="AN266" i="34"/>
  <c r="AN275" i="34"/>
  <c r="AN277" i="34"/>
  <c r="AN281" i="34"/>
  <c r="AN299" i="34"/>
  <c r="AN301" i="34"/>
  <c r="AN302" i="34"/>
  <c r="AN305" i="34"/>
  <c r="AN306" i="34"/>
  <c r="AN309" i="34"/>
  <c r="AN311" i="34"/>
  <c r="AN315" i="34"/>
  <c r="AN319" i="34"/>
  <c r="AN320" i="34"/>
  <c r="AN321" i="34"/>
  <c r="AN323" i="34"/>
  <c r="AN328" i="34"/>
  <c r="AN335" i="34"/>
  <c r="AN339" i="34"/>
  <c r="AN341" i="34"/>
  <c r="AN343" i="34"/>
  <c r="AN349" i="34"/>
  <c r="AN354" i="34"/>
  <c r="AN360" i="34"/>
  <c r="AN363" i="34"/>
  <c r="AN367" i="34"/>
  <c r="AN368" i="34"/>
  <c r="AN369" i="34"/>
  <c r="AN378" i="34"/>
  <c r="AN379" i="34"/>
  <c r="AN384" i="34"/>
  <c r="AN14" i="34"/>
  <c r="AN16" i="34"/>
  <c r="AN17" i="34"/>
  <c r="AN50" i="34"/>
  <c r="AN73" i="34"/>
  <c r="AN86" i="34"/>
  <c r="AN101" i="34"/>
  <c r="AN107" i="34"/>
  <c r="AN108" i="34"/>
  <c r="AN139" i="34"/>
  <c r="AN144" i="34"/>
  <c r="AN145" i="34"/>
  <c r="AN151" i="34"/>
  <c r="AN153" i="34"/>
  <c r="AN154" i="34"/>
  <c r="AN155" i="34"/>
  <c r="AN160" i="34"/>
  <c r="AN163" i="34"/>
  <c r="AN177" i="34"/>
  <c r="AN182" i="34"/>
  <c r="AN193" i="34"/>
  <c r="AN206" i="34"/>
  <c r="AN212" i="34"/>
  <c r="AN222" i="34"/>
  <c r="AN227" i="34"/>
  <c r="AN240" i="34"/>
  <c r="AN248" i="34"/>
  <c r="AN278" i="34"/>
  <c r="AN283" i="34"/>
  <c r="AN308" i="34"/>
  <c r="AN312" i="34"/>
  <c r="AN324" i="34"/>
  <c r="AN340" i="34"/>
  <c r="AN350" i="34"/>
  <c r="AN362" i="34"/>
  <c r="AN375" i="34"/>
  <c r="AN380" i="34"/>
  <c r="AN381" i="34"/>
  <c r="AN183" i="34"/>
  <c r="AC5" i="34"/>
  <c r="AC7" i="34"/>
  <c r="AC11" i="34"/>
  <c r="AC13" i="34"/>
  <c r="AC15" i="34"/>
  <c r="AC18" i="34"/>
  <c r="AC21" i="34"/>
  <c r="AC22" i="34"/>
  <c r="AC27" i="34"/>
  <c r="AC28" i="34"/>
  <c r="AC29" i="34"/>
  <c r="AC30" i="34"/>
  <c r="AC31" i="34"/>
  <c r="AC35" i="34"/>
  <c r="AC41" i="34"/>
  <c r="AC38" i="34"/>
  <c r="AC40" i="34"/>
  <c r="AC42" i="34"/>
  <c r="AC43" i="34"/>
  <c r="AC44" i="34"/>
  <c r="AC45" i="34"/>
  <c r="AC48" i="34"/>
  <c r="AC49" i="34"/>
  <c r="AC56" i="34"/>
  <c r="AC57" i="34"/>
  <c r="AC64" i="34"/>
  <c r="AC66" i="34"/>
  <c r="AC67" i="34"/>
  <c r="AC69" i="34"/>
  <c r="AC70" i="34"/>
  <c r="AC71" i="34"/>
  <c r="AC72" i="34"/>
  <c r="AC74" i="34"/>
  <c r="AC75" i="34"/>
  <c r="AC76" i="34"/>
  <c r="AC77" i="34"/>
  <c r="AC82" i="34"/>
  <c r="AC83" i="34"/>
  <c r="AC84" i="34"/>
  <c r="AC85" i="34"/>
  <c r="AC88" i="34"/>
  <c r="AC89" i="34"/>
  <c r="AC94" i="34"/>
  <c r="AC91" i="34"/>
  <c r="AC92" i="34"/>
  <c r="AC93" i="34"/>
  <c r="AC95" i="34"/>
  <c r="AC96" i="34"/>
  <c r="AC99" i="34"/>
  <c r="AC100" i="34"/>
  <c r="AC103" i="34"/>
  <c r="AC106" i="34"/>
  <c r="AC115" i="34"/>
  <c r="AC116" i="34"/>
  <c r="AC118" i="34"/>
  <c r="AC120" i="34"/>
  <c r="AC121" i="34"/>
  <c r="AC123" i="34"/>
  <c r="AC124" i="34"/>
  <c r="AC129" i="34"/>
  <c r="AC130" i="34"/>
  <c r="AC132" i="34"/>
  <c r="AC133" i="34"/>
  <c r="AC135" i="34"/>
  <c r="AC136" i="34"/>
  <c r="AC137" i="34"/>
  <c r="AC138" i="34"/>
  <c r="AC140" i="34"/>
  <c r="AC149" i="34"/>
  <c r="AC156" i="34"/>
  <c r="AC157" i="34"/>
  <c r="AC158" i="34"/>
  <c r="AC159" i="34"/>
  <c r="AC161" i="34"/>
  <c r="AC162" i="34"/>
  <c r="AC164" i="34"/>
  <c r="AC165" i="34"/>
  <c r="AC166" i="34"/>
  <c r="AC167" i="34"/>
  <c r="AC168" i="34"/>
  <c r="AC171" i="34"/>
  <c r="AC172" i="34"/>
  <c r="AC174" i="34"/>
  <c r="AC180" i="34"/>
  <c r="AC181" i="34"/>
  <c r="AC188" i="34"/>
  <c r="AC190" i="34"/>
  <c r="AC191" i="34"/>
  <c r="AC192" i="34"/>
  <c r="AC195" i="34"/>
  <c r="AC196" i="34"/>
  <c r="AC203" i="34"/>
  <c r="AC204" i="34"/>
  <c r="AC205" i="34"/>
  <c r="AC207" i="34"/>
  <c r="AC208" i="34"/>
  <c r="AC211" i="34"/>
  <c r="AC213" i="34"/>
  <c r="AC214" i="34"/>
  <c r="AC217" i="34"/>
  <c r="AC218" i="34"/>
  <c r="AC219" i="34"/>
  <c r="AC220" i="34"/>
  <c r="AC223" i="34"/>
  <c r="AC226" i="34"/>
  <c r="AC228" i="34"/>
  <c r="AC229" i="34"/>
  <c r="AC230" i="34"/>
  <c r="AC234" i="34"/>
  <c r="AC236" i="34"/>
  <c r="AC237" i="34"/>
  <c r="AC239" i="34"/>
  <c r="AC242" i="34"/>
  <c r="AC246" i="34"/>
  <c r="AC251" i="34"/>
  <c r="AC252" i="34"/>
  <c r="AC254" i="34"/>
  <c r="AC255" i="34"/>
  <c r="AC257" i="34"/>
  <c r="AC258" i="34"/>
  <c r="AC259" i="34"/>
  <c r="AC262" i="34"/>
  <c r="AC264" i="34"/>
  <c r="AC261" i="34"/>
  <c r="AC265" i="34"/>
  <c r="AC267" i="34"/>
  <c r="AC271" i="34"/>
  <c r="AC272" i="34"/>
  <c r="AC273" i="34"/>
  <c r="AC274" i="34"/>
  <c r="AC276" i="34"/>
  <c r="AC279" i="34"/>
  <c r="AC280" i="34"/>
  <c r="AC282" i="34"/>
  <c r="AC284" i="34"/>
  <c r="AC285" i="34"/>
  <c r="AC287" i="34"/>
  <c r="AC288" i="34"/>
  <c r="AC289" i="34"/>
  <c r="AC290" i="34"/>
  <c r="AC291" i="34"/>
  <c r="AC293" i="34"/>
  <c r="AC294" i="34"/>
  <c r="AC296" i="34"/>
  <c r="AC298" i="34"/>
  <c r="AC300" i="34"/>
  <c r="AC303" i="34"/>
  <c r="AC304" i="34"/>
  <c r="AC307" i="34"/>
  <c r="AC313" i="34"/>
  <c r="AC314" i="34"/>
  <c r="AC316" i="34"/>
  <c r="AC317" i="34"/>
  <c r="AC318" i="34"/>
  <c r="AC322" i="34"/>
  <c r="AC325" i="34"/>
  <c r="AC329" i="34"/>
  <c r="AC330" i="34"/>
  <c r="AC331" i="34"/>
  <c r="AC332" i="34"/>
  <c r="AC333" i="34"/>
  <c r="AC336" i="34"/>
  <c r="AC344" i="34"/>
  <c r="AC345" i="34"/>
  <c r="AC347" i="34"/>
  <c r="AC348" i="34"/>
  <c r="AC351" i="34"/>
  <c r="AC352" i="34"/>
  <c r="AC353" i="34"/>
  <c r="AC355" i="34"/>
  <c r="AC356" i="34"/>
  <c r="AC357" i="34"/>
  <c r="AC358" i="34"/>
  <c r="AC359" i="34"/>
  <c r="AC365" i="34"/>
  <c r="AC366" i="34"/>
  <c r="AC370" i="34"/>
  <c r="AC371" i="34"/>
  <c r="AC372" i="34"/>
  <c r="AC373" i="34"/>
  <c r="AC374" i="34"/>
  <c r="AC376" i="34"/>
  <c r="AC377" i="34"/>
  <c r="AC382" i="34"/>
  <c r="AC385" i="34"/>
  <c r="AC386" i="34"/>
  <c r="AC387" i="34"/>
  <c r="AC388" i="34"/>
  <c r="AC3" i="34"/>
  <c r="AC4" i="34"/>
  <c r="AC6" i="34"/>
  <c r="AC8" i="34"/>
  <c r="AC10" i="34"/>
  <c r="AC23" i="34"/>
  <c r="AC25" i="34"/>
  <c r="AC26" i="34"/>
  <c r="AC32" i="34"/>
  <c r="AC33" i="34"/>
  <c r="AC36" i="34"/>
  <c r="AC37" i="34"/>
  <c r="AC39" i="34"/>
  <c r="AC46" i="34"/>
  <c r="AC47" i="34"/>
  <c r="AC51" i="34"/>
  <c r="AC52" i="34"/>
  <c r="AC53" i="34"/>
  <c r="AC54" i="34"/>
  <c r="AC55" i="34"/>
  <c r="AC58" i="34"/>
  <c r="AC59" i="34"/>
  <c r="AC60" i="34"/>
  <c r="AC61" i="34"/>
  <c r="AC63" i="34"/>
  <c r="AC65" i="34"/>
  <c r="AC68" i="34"/>
  <c r="AC78" i="34"/>
  <c r="AC81" i="34"/>
  <c r="AC87" i="34"/>
  <c r="AC90" i="34"/>
  <c r="AC97" i="34"/>
  <c r="AC98" i="34"/>
  <c r="AC102" i="34"/>
  <c r="AC104" i="34"/>
  <c r="AC109" i="34"/>
  <c r="AC112" i="34"/>
  <c r="AC117" i="34"/>
  <c r="AC119" i="34"/>
  <c r="AC122" i="34"/>
  <c r="AC126" i="34"/>
  <c r="AC127" i="34"/>
  <c r="AC134" i="34"/>
  <c r="AC141" i="34"/>
  <c r="AC142" i="34"/>
  <c r="AC143" i="34"/>
  <c r="AC146" i="34"/>
  <c r="AC147" i="34"/>
  <c r="AC150" i="34"/>
  <c r="AC152" i="34"/>
  <c r="AC169" i="34"/>
  <c r="AC173" i="34"/>
  <c r="AC175" i="34"/>
  <c r="AC176" i="34"/>
  <c r="AC178" i="34"/>
  <c r="AC179" i="34"/>
  <c r="AC194" i="34"/>
  <c r="AC199" i="34"/>
  <c r="AC200" i="34"/>
  <c r="AC202" i="34"/>
  <c r="AC209" i="34"/>
  <c r="AC210" i="34"/>
  <c r="AC215" i="34"/>
  <c r="AC216" i="34"/>
  <c r="AC221" i="34"/>
  <c r="AC224" i="34"/>
  <c r="AC225" i="34"/>
  <c r="AC233" i="34"/>
  <c r="AC235" i="34"/>
  <c r="AC238" i="34"/>
  <c r="AC244" i="34"/>
  <c r="AC245" i="34"/>
  <c r="AC247" i="34"/>
  <c r="AC253" i="34"/>
  <c r="AC256" i="34"/>
  <c r="AC263" i="34"/>
  <c r="AC266" i="34"/>
  <c r="AC275" i="34"/>
  <c r="AC277" i="34"/>
  <c r="AC281" i="34"/>
  <c r="AC299" i="34"/>
  <c r="AC301" i="34"/>
  <c r="AC302" i="34"/>
  <c r="AC305" i="34"/>
  <c r="AC306" i="34"/>
  <c r="AC309" i="34"/>
  <c r="AC311" i="34"/>
  <c r="AC315" i="34"/>
  <c r="AC319" i="34"/>
  <c r="AC320" i="34"/>
  <c r="AC321" i="34"/>
  <c r="AC323" i="34"/>
  <c r="AC328" i="34"/>
  <c r="AC335" i="34"/>
  <c r="AC339" i="34"/>
  <c r="AC341" i="34"/>
  <c r="AC343" i="34"/>
  <c r="AC349" i="34"/>
  <c r="AC354" i="34"/>
  <c r="AC360" i="34"/>
  <c r="AC363" i="34"/>
  <c r="AC367" i="34"/>
  <c r="AC368" i="34"/>
  <c r="AC369" i="34"/>
  <c r="AC378" i="34"/>
  <c r="AC379" i="34"/>
  <c r="R14" i="34"/>
  <c r="R16" i="34"/>
  <c r="R17" i="34"/>
  <c r="R50" i="34"/>
  <c r="R73" i="34"/>
  <c r="R86" i="34"/>
  <c r="R101" i="34"/>
  <c r="R107" i="34"/>
  <c r="R108" i="34"/>
  <c r="R139" i="34"/>
  <c r="R144" i="34"/>
  <c r="R145" i="34"/>
  <c r="R151" i="34"/>
  <c r="R153" i="34"/>
  <c r="R154" i="34"/>
  <c r="R155" i="34"/>
  <c r="R160" i="34"/>
  <c r="R163" i="34"/>
  <c r="R177" i="34"/>
  <c r="R182" i="34"/>
  <c r="R193" i="34"/>
  <c r="R206" i="34"/>
  <c r="R212" i="34"/>
  <c r="R222" i="34"/>
  <c r="R227" i="34"/>
  <c r="R240" i="34"/>
  <c r="R248" i="34"/>
  <c r="R278" i="34"/>
  <c r="R283" i="34"/>
  <c r="R308" i="34"/>
  <c r="R312" i="34"/>
  <c r="R324" i="34"/>
  <c r="R340" i="34"/>
  <c r="R350" i="34"/>
  <c r="R362" i="34"/>
  <c r="R375" i="34"/>
  <c r="R380" i="34"/>
  <c r="R381" i="34"/>
  <c r="R183" i="34"/>
  <c r="R7" i="34"/>
  <c r="R11" i="34"/>
  <c r="R13" i="34"/>
  <c r="R15" i="34"/>
  <c r="R18" i="34"/>
  <c r="R21" i="34"/>
  <c r="R22" i="34"/>
  <c r="R27" i="34"/>
  <c r="R28" i="34"/>
  <c r="R29" i="34"/>
  <c r="R30" i="34"/>
  <c r="R31" i="34"/>
  <c r="R35" i="34"/>
  <c r="R41" i="34"/>
  <c r="R38" i="34"/>
  <c r="R40" i="34"/>
  <c r="R42" i="34"/>
  <c r="R43" i="34"/>
  <c r="R44" i="34"/>
  <c r="R45" i="34"/>
  <c r="R48" i="34"/>
  <c r="R49" i="34"/>
  <c r="R56" i="34"/>
  <c r="R57" i="34"/>
  <c r="R64" i="34"/>
  <c r="R66" i="34"/>
  <c r="R67" i="34"/>
  <c r="R69" i="34"/>
  <c r="R70" i="34"/>
  <c r="R71" i="34"/>
  <c r="R72" i="34"/>
  <c r="R74" i="34"/>
  <c r="R75" i="34"/>
  <c r="R76" i="34"/>
  <c r="R77" i="34"/>
  <c r="R82" i="34"/>
  <c r="R83" i="34"/>
  <c r="R84" i="34"/>
  <c r="R85" i="34"/>
  <c r="R88" i="34"/>
  <c r="R89" i="34"/>
  <c r="R94" i="34"/>
  <c r="R91" i="34"/>
  <c r="R92" i="34"/>
  <c r="R93" i="34"/>
  <c r="R95" i="34"/>
  <c r="R96" i="34"/>
  <c r="R99" i="34"/>
  <c r="R100" i="34"/>
  <c r="R103" i="34"/>
  <c r="R106" i="34"/>
  <c r="R115" i="34"/>
  <c r="R116" i="34"/>
  <c r="R118" i="34"/>
  <c r="R120" i="34"/>
  <c r="R121" i="34"/>
  <c r="R123" i="34"/>
  <c r="R124" i="34"/>
  <c r="R129" i="34"/>
  <c r="R130" i="34"/>
  <c r="R132" i="34"/>
  <c r="R133" i="34"/>
  <c r="R135" i="34"/>
  <c r="R136" i="34"/>
  <c r="R137" i="34"/>
  <c r="R138" i="34"/>
  <c r="R140" i="34"/>
  <c r="R149" i="34"/>
  <c r="R156" i="34"/>
  <c r="R157" i="34"/>
  <c r="R158" i="34"/>
  <c r="R159" i="34"/>
  <c r="R161" i="34"/>
  <c r="R162" i="34"/>
  <c r="R164" i="34"/>
  <c r="R165" i="34"/>
  <c r="R166" i="34"/>
  <c r="R167" i="34"/>
  <c r="R168" i="34"/>
  <c r="R171" i="34"/>
  <c r="R172" i="34"/>
  <c r="R174" i="34"/>
  <c r="R180" i="34"/>
  <c r="R181" i="34"/>
  <c r="R188" i="34"/>
  <c r="R190" i="34"/>
  <c r="R191" i="34"/>
  <c r="R192" i="34"/>
  <c r="R195" i="34"/>
  <c r="R196" i="34"/>
  <c r="R203" i="34"/>
  <c r="R204" i="34"/>
  <c r="R205" i="34"/>
  <c r="R207" i="34"/>
  <c r="R208" i="34"/>
  <c r="R211" i="34"/>
  <c r="R213" i="34"/>
  <c r="R214" i="34"/>
  <c r="R217" i="34"/>
  <c r="R218" i="34"/>
  <c r="R219" i="34"/>
  <c r="R220" i="34"/>
  <c r="R223" i="34"/>
  <c r="R226" i="34"/>
  <c r="R228" i="34"/>
  <c r="R229" i="34"/>
  <c r="R230" i="34"/>
  <c r="R234" i="34"/>
  <c r="R236" i="34"/>
  <c r="R237" i="34"/>
  <c r="R239" i="34"/>
  <c r="R242" i="34"/>
  <c r="R246" i="34"/>
  <c r="R251" i="34"/>
  <c r="R252" i="34"/>
  <c r="R254" i="34"/>
  <c r="R255" i="34"/>
  <c r="R257" i="34"/>
  <c r="R258" i="34"/>
  <c r="R259" i="34"/>
  <c r="R262" i="34"/>
  <c r="R264" i="34"/>
  <c r="R261" i="34"/>
  <c r="R265" i="34"/>
  <c r="R267" i="34"/>
  <c r="R271" i="34"/>
  <c r="R272" i="34"/>
  <c r="R273" i="34"/>
  <c r="R274" i="34"/>
  <c r="R276" i="34"/>
  <c r="R279" i="34"/>
  <c r="R280" i="34"/>
  <c r="R282" i="34"/>
  <c r="R284" i="34"/>
  <c r="R285" i="34"/>
  <c r="R287" i="34"/>
  <c r="R288" i="34"/>
  <c r="R289" i="34"/>
  <c r="R290" i="34"/>
  <c r="R291" i="34"/>
  <c r="R293" i="34"/>
  <c r="R294" i="34"/>
  <c r="R296" i="34"/>
  <c r="R298" i="34"/>
  <c r="R300" i="34"/>
  <c r="R303" i="34"/>
  <c r="R304" i="34"/>
  <c r="R307" i="34"/>
  <c r="R313" i="34"/>
  <c r="R314" i="34"/>
  <c r="R316" i="34"/>
  <c r="R317" i="34"/>
  <c r="R318" i="34"/>
  <c r="R322" i="34"/>
  <c r="R325" i="34"/>
  <c r="R329" i="34"/>
  <c r="R330" i="34"/>
  <c r="R331" i="34"/>
  <c r="R332" i="34"/>
  <c r="R333" i="34"/>
  <c r="R336" i="34"/>
  <c r="R344" i="34"/>
  <c r="R345" i="34"/>
  <c r="R347" i="34"/>
  <c r="R348" i="34"/>
  <c r="R351" i="34"/>
  <c r="R352" i="34"/>
  <c r="R353" i="34"/>
  <c r="R355" i="34"/>
  <c r="R356" i="34"/>
  <c r="R357" i="34"/>
  <c r="R358" i="34"/>
  <c r="R359" i="34"/>
  <c r="R365" i="34"/>
  <c r="R366" i="34"/>
  <c r="R370" i="34"/>
  <c r="R371" i="34"/>
  <c r="R372" i="34"/>
  <c r="R373" i="34"/>
  <c r="R374" i="34"/>
  <c r="R376" i="34"/>
  <c r="R377" i="34"/>
  <c r="R382" i="34"/>
  <c r="R385" i="34"/>
  <c r="R386" i="34"/>
  <c r="R387" i="34"/>
  <c r="R388" i="34"/>
  <c r="R3" i="34"/>
  <c r="R4" i="34"/>
  <c r="R6" i="34"/>
  <c r="R8" i="34"/>
  <c r="R10" i="34"/>
  <c r="R23" i="34"/>
  <c r="R25" i="34"/>
  <c r="R26" i="34"/>
  <c r="R32" i="34"/>
  <c r="R33" i="34"/>
  <c r="R36" i="34"/>
  <c r="R37" i="34"/>
  <c r="R39" i="34"/>
  <c r="R46" i="34"/>
  <c r="R47" i="34"/>
  <c r="R51" i="34"/>
  <c r="R52" i="34"/>
  <c r="R53" i="34"/>
  <c r="R54" i="34"/>
  <c r="R55" i="34"/>
  <c r="R58" i="34"/>
  <c r="R59" i="34"/>
  <c r="R60" i="34"/>
  <c r="R61" i="34"/>
  <c r="R63" i="34"/>
  <c r="R65" i="34"/>
  <c r="R68" i="34"/>
  <c r="R78" i="34"/>
  <c r="R81" i="34"/>
  <c r="R87" i="34"/>
  <c r="R90" i="34"/>
  <c r="R97" i="34"/>
  <c r="R98" i="34"/>
  <c r="R102" i="34"/>
  <c r="R104" i="34"/>
  <c r="R109" i="34"/>
  <c r="R112" i="34"/>
  <c r="R117" i="34"/>
  <c r="R119" i="34"/>
  <c r="R122" i="34"/>
  <c r="R126" i="34"/>
  <c r="R127" i="34"/>
  <c r="R134" i="34"/>
  <c r="R141" i="34"/>
  <c r="R142" i="34"/>
  <c r="R143" i="34"/>
  <c r="R146" i="34"/>
  <c r="R147" i="34"/>
  <c r="R150" i="34"/>
  <c r="R152" i="34"/>
  <c r="R169" i="34"/>
  <c r="R173" i="34"/>
  <c r="R175" i="34"/>
  <c r="R176" i="34"/>
  <c r="R178" i="34"/>
  <c r="R179" i="34"/>
  <c r="R194" i="34"/>
  <c r="R199" i="34"/>
  <c r="R200" i="34"/>
  <c r="R202" i="34"/>
  <c r="R209" i="34"/>
  <c r="R210" i="34"/>
  <c r="R215" i="34"/>
  <c r="R216" i="34"/>
  <c r="R221" i="34"/>
  <c r="R224" i="34"/>
  <c r="R225" i="34"/>
  <c r="R233" i="34"/>
  <c r="R235" i="34"/>
  <c r="R238" i="34"/>
  <c r="R244" i="34"/>
  <c r="R245" i="34"/>
  <c r="R247" i="34"/>
  <c r="R253" i="34"/>
  <c r="R256" i="34"/>
  <c r="R263" i="34"/>
  <c r="R266" i="34"/>
  <c r="R275" i="34"/>
  <c r="R277" i="34"/>
  <c r="R281" i="34"/>
  <c r="R299" i="34"/>
  <c r="R301" i="34"/>
  <c r="R302" i="34"/>
  <c r="R305" i="34"/>
  <c r="R306" i="34"/>
  <c r="R309" i="34"/>
  <c r="R311" i="34"/>
  <c r="R315" i="34"/>
  <c r="R319" i="34"/>
  <c r="R320" i="34"/>
  <c r="R321" i="34"/>
  <c r="R323" i="34"/>
  <c r="R328" i="34"/>
  <c r="R335" i="34"/>
  <c r="R339" i="34"/>
  <c r="R341" i="34"/>
  <c r="R343" i="34"/>
  <c r="R349" i="34"/>
  <c r="R354" i="34"/>
  <c r="R360" i="34"/>
  <c r="R363" i="34"/>
  <c r="R367" i="34"/>
  <c r="R368" i="34"/>
  <c r="R369" i="34"/>
  <c r="R378" i="34"/>
  <c r="R379" i="34"/>
  <c r="R384" i="34"/>
  <c r="R5" i="34"/>
  <c r="G14" i="34"/>
  <c r="G16" i="34"/>
  <c r="G17" i="34"/>
  <c r="G50" i="34"/>
  <c r="G73" i="34"/>
  <c r="G86" i="34"/>
  <c r="G101" i="34"/>
  <c r="G107" i="34"/>
  <c r="G108" i="34"/>
  <c r="G139" i="34"/>
  <c r="G144" i="34"/>
  <c r="G145" i="34"/>
  <c r="G151" i="34"/>
  <c r="G153" i="34"/>
  <c r="G154" i="34"/>
  <c r="G155" i="34"/>
  <c r="G160" i="34"/>
  <c r="G163" i="34"/>
  <c r="G177" i="34"/>
  <c r="G182" i="34"/>
  <c r="G193" i="34"/>
  <c r="G206" i="34"/>
  <c r="G212" i="34"/>
  <c r="G222" i="34"/>
  <c r="G227" i="34"/>
  <c r="G240" i="34"/>
  <c r="G248" i="34"/>
  <c r="G278" i="34"/>
  <c r="G283" i="34"/>
  <c r="G308" i="34"/>
  <c r="G312" i="34"/>
  <c r="G324" i="34"/>
  <c r="G340" i="34"/>
  <c r="G350" i="34"/>
  <c r="G362" i="34"/>
  <c r="G375" i="34"/>
  <c r="G380" i="34"/>
  <c r="G381" i="34"/>
  <c r="G183" i="34"/>
  <c r="G12" i="34"/>
  <c r="G13" i="34"/>
  <c r="G15" i="34"/>
  <c r="G18" i="34"/>
  <c r="G21" i="34"/>
  <c r="G22" i="34"/>
  <c r="G27" i="34"/>
  <c r="G28" i="34"/>
  <c r="G29" i="34"/>
  <c r="G30" i="34"/>
  <c r="G31" i="34"/>
  <c r="G35" i="34"/>
  <c r="G41" i="34"/>
  <c r="G38" i="34"/>
  <c r="G40" i="34"/>
  <c r="G42" i="34"/>
  <c r="G43" i="34"/>
  <c r="G44" i="34"/>
  <c r="G45" i="34"/>
  <c r="G48" i="34"/>
  <c r="G49" i="34"/>
  <c r="G56" i="34"/>
  <c r="G57" i="34"/>
  <c r="G64" i="34"/>
  <c r="G66" i="34"/>
  <c r="G67" i="34"/>
  <c r="G69" i="34"/>
  <c r="G70" i="34"/>
  <c r="G71" i="34"/>
  <c r="G72" i="34"/>
  <c r="G74" i="34"/>
  <c r="G75" i="34"/>
  <c r="G76" i="34"/>
  <c r="G77" i="34"/>
  <c r="G82" i="34"/>
  <c r="G83" i="34"/>
  <c r="G84" i="34"/>
  <c r="G85" i="34"/>
  <c r="G88" i="34"/>
  <c r="G89" i="34"/>
  <c r="G94" i="34"/>
  <c r="G91" i="34"/>
  <c r="G92" i="34"/>
  <c r="G93" i="34"/>
  <c r="G95" i="34"/>
  <c r="G96" i="34"/>
  <c r="G99" i="34"/>
  <c r="G100" i="34"/>
  <c r="G103" i="34"/>
  <c r="G106" i="34"/>
  <c r="G115" i="34"/>
  <c r="G116" i="34"/>
  <c r="G118" i="34"/>
  <c r="G120" i="34"/>
  <c r="G121" i="34"/>
  <c r="G123" i="34"/>
  <c r="G124" i="34"/>
  <c r="G129" i="34"/>
  <c r="G130" i="34"/>
  <c r="G132" i="34"/>
  <c r="G133" i="34"/>
  <c r="G135" i="34"/>
  <c r="G136" i="34"/>
  <c r="G137" i="34"/>
  <c r="G138" i="34"/>
  <c r="G140" i="34"/>
  <c r="G149" i="34"/>
  <c r="G156" i="34"/>
  <c r="G157" i="34"/>
  <c r="G158" i="34"/>
  <c r="G159" i="34"/>
  <c r="G161" i="34"/>
  <c r="G162" i="34"/>
  <c r="G164" i="34"/>
  <c r="G165" i="34"/>
  <c r="G166" i="34"/>
  <c r="G167" i="34"/>
  <c r="G168" i="34"/>
  <c r="G171" i="34"/>
  <c r="G172" i="34"/>
  <c r="G174" i="34"/>
  <c r="G180" i="34"/>
  <c r="G181" i="34"/>
  <c r="G188" i="34"/>
  <c r="G190" i="34"/>
  <c r="G191" i="34"/>
  <c r="G192" i="34"/>
  <c r="G195" i="34"/>
  <c r="G196" i="34"/>
  <c r="G203" i="34"/>
  <c r="G204" i="34"/>
  <c r="G205" i="34"/>
  <c r="G207" i="34"/>
  <c r="G208" i="34"/>
  <c r="G211" i="34"/>
  <c r="G213" i="34"/>
  <c r="G214" i="34"/>
  <c r="G217" i="34"/>
  <c r="G218" i="34"/>
  <c r="G219" i="34"/>
  <c r="G220" i="34"/>
  <c r="G223" i="34"/>
  <c r="G226" i="34"/>
  <c r="G228" i="34"/>
  <c r="G229" i="34"/>
  <c r="G230" i="34"/>
  <c r="G234" i="34"/>
  <c r="G236" i="34"/>
  <c r="G237" i="34"/>
  <c r="G239" i="34"/>
  <c r="G242" i="34"/>
  <c r="G246" i="34"/>
  <c r="G251" i="34"/>
  <c r="G252" i="34"/>
  <c r="G254" i="34"/>
  <c r="G255" i="34"/>
  <c r="G257" i="34"/>
  <c r="G258" i="34"/>
  <c r="G259" i="34"/>
  <c r="G262" i="34"/>
  <c r="G264" i="34"/>
  <c r="G261" i="34"/>
  <c r="G265" i="34"/>
  <c r="G267" i="34"/>
  <c r="G271" i="34"/>
  <c r="G272" i="34"/>
  <c r="G273" i="34"/>
  <c r="G274" i="34"/>
  <c r="G276" i="34"/>
  <c r="G279" i="34"/>
  <c r="G280" i="34"/>
  <c r="G282" i="34"/>
  <c r="G284" i="34"/>
  <c r="G285" i="34"/>
  <c r="G287" i="34"/>
  <c r="G288" i="34"/>
  <c r="G289" i="34"/>
  <c r="G290" i="34"/>
  <c r="G291" i="34"/>
  <c r="G293" i="34"/>
  <c r="G294" i="34"/>
  <c r="G296" i="34"/>
  <c r="G298" i="34"/>
  <c r="G300" i="34"/>
  <c r="G303" i="34"/>
  <c r="G304" i="34"/>
  <c r="G307" i="34"/>
  <c r="G313" i="34"/>
  <c r="G314" i="34"/>
  <c r="G316" i="34"/>
  <c r="G317" i="34"/>
  <c r="G318" i="34"/>
  <c r="G322" i="34"/>
  <c r="G325" i="34"/>
  <c r="G329" i="34"/>
  <c r="G330" i="34"/>
  <c r="G331" i="34"/>
  <c r="G332" i="34"/>
  <c r="G333" i="34"/>
  <c r="G336" i="34"/>
  <c r="G344" i="34"/>
  <c r="G345" i="34"/>
  <c r="G347" i="34"/>
  <c r="G348" i="34"/>
  <c r="G351" i="34"/>
  <c r="G352" i="34"/>
  <c r="G353" i="34"/>
  <c r="G355" i="34"/>
  <c r="G356" i="34"/>
  <c r="G357" i="34"/>
  <c r="G358" i="34"/>
  <c r="G359" i="34"/>
  <c r="G365" i="34"/>
  <c r="G366" i="34"/>
  <c r="G370" i="34"/>
  <c r="G371" i="34"/>
  <c r="G372" i="34"/>
  <c r="G373" i="34"/>
  <c r="G374" i="34"/>
  <c r="G376" i="34"/>
  <c r="G377" i="34"/>
  <c r="G382" i="34"/>
  <c r="G385" i="34"/>
  <c r="G386" i="34"/>
  <c r="G387" i="34"/>
  <c r="G388" i="34"/>
  <c r="G3" i="34"/>
  <c r="G4" i="34"/>
  <c r="G6" i="34"/>
  <c r="G8" i="34"/>
  <c r="G10" i="34"/>
  <c r="G23" i="34"/>
  <c r="G25" i="34"/>
  <c r="G26" i="34"/>
  <c r="G32" i="34"/>
  <c r="G33" i="34"/>
  <c r="G36" i="34"/>
  <c r="G37" i="34"/>
  <c r="G39" i="34"/>
  <c r="G46" i="34"/>
  <c r="G47" i="34"/>
  <c r="G51" i="34"/>
  <c r="G52" i="34"/>
  <c r="G53" i="34"/>
  <c r="G54" i="34"/>
  <c r="G55" i="34"/>
  <c r="G58" i="34"/>
  <c r="G59" i="34"/>
  <c r="G60" i="34"/>
  <c r="G61" i="34"/>
  <c r="G63" i="34"/>
  <c r="G65" i="34"/>
  <c r="G68" i="34"/>
  <c r="G78" i="34"/>
  <c r="G81" i="34"/>
  <c r="G87" i="34"/>
  <c r="G90" i="34"/>
  <c r="G97" i="34"/>
  <c r="G98" i="34"/>
  <c r="G102" i="34"/>
  <c r="G104" i="34"/>
  <c r="G109" i="34"/>
  <c r="G112" i="34"/>
  <c r="G117" i="34"/>
  <c r="G119" i="34"/>
  <c r="G122" i="34"/>
  <c r="G126" i="34"/>
  <c r="G127" i="34"/>
  <c r="G134" i="34"/>
  <c r="G141" i="34"/>
  <c r="G142" i="34"/>
  <c r="G143" i="34"/>
  <c r="G146" i="34"/>
  <c r="G147" i="34"/>
  <c r="G150" i="34"/>
  <c r="G152" i="34"/>
  <c r="G169" i="34"/>
  <c r="G173" i="34"/>
  <c r="G175" i="34"/>
  <c r="G176" i="34"/>
  <c r="G178" i="34"/>
  <c r="G179" i="34"/>
  <c r="G194" i="34"/>
  <c r="G199" i="34"/>
  <c r="G200" i="34"/>
  <c r="G202" i="34"/>
  <c r="G209" i="34"/>
  <c r="G210" i="34"/>
  <c r="G215" i="34"/>
  <c r="G216" i="34"/>
  <c r="G221" i="34"/>
  <c r="G224" i="34"/>
  <c r="G225" i="34"/>
  <c r="G233" i="34"/>
  <c r="G235" i="34"/>
  <c r="G238" i="34"/>
  <c r="G244" i="34"/>
  <c r="G245" i="34"/>
  <c r="G247" i="34"/>
  <c r="G253" i="34"/>
  <c r="G256" i="34"/>
  <c r="G263" i="34"/>
  <c r="G266" i="34"/>
  <c r="G275" i="34"/>
  <c r="G277" i="34"/>
  <c r="G281" i="34"/>
  <c r="G299" i="34"/>
  <c r="G301" i="34"/>
  <c r="G302" i="34"/>
  <c r="G305" i="34"/>
  <c r="G306" i="34"/>
  <c r="G309" i="34"/>
  <c r="G311" i="34"/>
  <c r="G315" i="34"/>
  <c r="G319" i="34"/>
  <c r="G320" i="34"/>
  <c r="G321" i="34"/>
  <c r="G323" i="34"/>
  <c r="G328" i="34"/>
  <c r="G335" i="34"/>
  <c r="G339" i="34"/>
  <c r="G341" i="34"/>
  <c r="G343" i="34"/>
  <c r="G349" i="34"/>
  <c r="G354" i="34"/>
  <c r="G360" i="34"/>
  <c r="G363" i="34"/>
  <c r="G367" i="34"/>
  <c r="G368" i="34"/>
  <c r="G369" i="34"/>
  <c r="G378" i="34"/>
  <c r="G379" i="34"/>
  <c r="G384" i="34"/>
  <c r="G5" i="34"/>
  <c r="G7" i="34"/>
  <c r="F15" i="29"/>
  <c r="F11" i="29"/>
  <c r="G19" i="29"/>
  <c r="F12" i="29"/>
  <c r="F18" i="29"/>
  <c r="F17" i="29"/>
  <c r="F16" i="29"/>
  <c r="F13" i="29"/>
  <c r="F14" i="29"/>
  <c r="F10" i="29"/>
  <c r="AW389" i="34" l="1"/>
  <c r="AU389" i="34"/>
  <c r="AT389" i="34"/>
  <c r="AS389" i="34"/>
  <c r="AR389" i="34"/>
  <c r="AQ389" i="34"/>
  <c r="AP389" i="34"/>
  <c r="AO389" i="34"/>
  <c r="AL389" i="34"/>
  <c r="AJ389" i="34"/>
  <c r="AI389" i="34"/>
  <c r="AH389" i="34"/>
  <c r="AG389" i="34"/>
  <c r="AF389" i="34"/>
  <c r="AE389" i="34"/>
  <c r="AD389" i="34"/>
  <c r="AA389" i="34"/>
  <c r="Y389" i="34"/>
  <c r="X389" i="34"/>
  <c r="W389" i="34"/>
  <c r="V389" i="34"/>
  <c r="U389" i="34"/>
  <c r="T389" i="34"/>
  <c r="S389" i="34"/>
  <c r="P389" i="34"/>
  <c r="N389" i="34"/>
  <c r="M389" i="34"/>
  <c r="L389" i="34"/>
  <c r="K389" i="34"/>
  <c r="J389" i="34"/>
  <c r="I389" i="34"/>
  <c r="H389" i="34"/>
  <c r="F389" i="34"/>
  <c r="AV388" i="34"/>
  <c r="AK388" i="34"/>
  <c r="Z388" i="34"/>
  <c r="O388" i="34"/>
  <c r="Q388" i="34" s="1"/>
  <c r="AB388" i="34" s="1"/>
  <c r="AV387" i="34"/>
  <c r="AK387" i="34"/>
  <c r="Z387" i="34"/>
  <c r="O387" i="34"/>
  <c r="Q387" i="34" s="1"/>
  <c r="AB387" i="34" s="1"/>
  <c r="AM387" i="34" s="1"/>
  <c r="AX387" i="34" s="1"/>
  <c r="AV386" i="34"/>
  <c r="AK386" i="34"/>
  <c r="Z386" i="34"/>
  <c r="O386" i="34"/>
  <c r="Q386" i="34" s="1"/>
  <c r="AB386" i="34" s="1"/>
  <c r="AV385" i="34"/>
  <c r="AK385" i="34"/>
  <c r="Z385" i="34"/>
  <c r="O385" i="34"/>
  <c r="Q385" i="34" s="1"/>
  <c r="AB385" i="34" s="1"/>
  <c r="AM385" i="34" s="1"/>
  <c r="AX385" i="34" s="1"/>
  <c r="AV384" i="34"/>
  <c r="AC384" i="34"/>
  <c r="AK384" i="34" s="1"/>
  <c r="Z384" i="34"/>
  <c r="O384" i="34"/>
  <c r="Q384" i="34" s="1"/>
  <c r="AB384" i="34" s="1"/>
  <c r="AV382" i="34"/>
  <c r="AK382" i="34"/>
  <c r="Z382" i="34"/>
  <c r="O382" i="34"/>
  <c r="Q382" i="34" s="1"/>
  <c r="AB382" i="34" s="1"/>
  <c r="AM382" i="34" s="1"/>
  <c r="AX382" i="34" s="1"/>
  <c r="AV381" i="34"/>
  <c r="AC381" i="34"/>
  <c r="AK381" i="34" s="1"/>
  <c r="Z381" i="34"/>
  <c r="O381" i="34"/>
  <c r="Q381" i="34" s="1"/>
  <c r="AB381" i="34" s="1"/>
  <c r="AV380" i="34"/>
  <c r="AC380" i="34"/>
  <c r="AK380" i="34" s="1"/>
  <c r="Z380" i="34"/>
  <c r="O380" i="34"/>
  <c r="Q380" i="34" s="1"/>
  <c r="AB380" i="34" s="1"/>
  <c r="AM380" i="34" s="1"/>
  <c r="AX380" i="34" s="1"/>
  <c r="AV379" i="34"/>
  <c r="AK379" i="34"/>
  <c r="Z379" i="34"/>
  <c r="O379" i="34"/>
  <c r="Q379" i="34" s="1"/>
  <c r="AB379" i="34" s="1"/>
  <c r="AV378" i="34"/>
  <c r="AK378" i="34"/>
  <c r="Z378" i="34"/>
  <c r="O378" i="34"/>
  <c r="Q378" i="34" s="1"/>
  <c r="AB378" i="34" s="1"/>
  <c r="AM378" i="34" s="1"/>
  <c r="AX378" i="34" s="1"/>
  <c r="AV377" i="34"/>
  <c r="AK377" i="34"/>
  <c r="Z377" i="34"/>
  <c r="O377" i="34"/>
  <c r="Q377" i="34" s="1"/>
  <c r="AB377" i="34" s="1"/>
  <c r="AV376" i="34"/>
  <c r="AK376" i="34"/>
  <c r="Z376" i="34"/>
  <c r="O376" i="34"/>
  <c r="Q376" i="34" s="1"/>
  <c r="AB376" i="34" s="1"/>
  <c r="AM376" i="34" s="1"/>
  <c r="AX376" i="34" s="1"/>
  <c r="AV375" i="34"/>
  <c r="AC375" i="34"/>
  <c r="AK375" i="34" s="1"/>
  <c r="Z375" i="34"/>
  <c r="O375" i="34"/>
  <c r="Q375" i="34" s="1"/>
  <c r="AB375" i="34" s="1"/>
  <c r="AV374" i="34"/>
  <c r="AK374" i="34"/>
  <c r="Z374" i="34"/>
  <c r="O374" i="34"/>
  <c r="Q374" i="34" s="1"/>
  <c r="AB374" i="34" s="1"/>
  <c r="AM374" i="34" s="1"/>
  <c r="AX374" i="34" s="1"/>
  <c r="AV373" i="34"/>
  <c r="AK373" i="34"/>
  <c r="Z373" i="34"/>
  <c r="O373" i="34"/>
  <c r="Q373" i="34" s="1"/>
  <c r="AB373" i="34" s="1"/>
  <c r="AV372" i="34"/>
  <c r="AK372" i="34"/>
  <c r="Z372" i="34"/>
  <c r="O372" i="34"/>
  <c r="Q372" i="34" s="1"/>
  <c r="AB372" i="34" s="1"/>
  <c r="AM372" i="34" s="1"/>
  <c r="AX372" i="34" s="1"/>
  <c r="AV371" i="34"/>
  <c r="AK371" i="34"/>
  <c r="Z371" i="34"/>
  <c r="O371" i="34"/>
  <c r="Q371" i="34" s="1"/>
  <c r="AB371" i="34" s="1"/>
  <c r="AV370" i="34"/>
  <c r="AK370" i="34"/>
  <c r="Z370" i="34"/>
  <c r="O370" i="34"/>
  <c r="Q370" i="34" s="1"/>
  <c r="AB370" i="34" s="1"/>
  <c r="AM370" i="34" s="1"/>
  <c r="AX370" i="34" s="1"/>
  <c r="AV369" i="34"/>
  <c r="AK369" i="34"/>
  <c r="Z369" i="34"/>
  <c r="O369" i="34"/>
  <c r="Q369" i="34" s="1"/>
  <c r="AB369" i="34" s="1"/>
  <c r="AV368" i="34"/>
  <c r="AK368" i="34"/>
  <c r="Z368" i="34"/>
  <c r="O368" i="34"/>
  <c r="Q368" i="34" s="1"/>
  <c r="AB368" i="34" s="1"/>
  <c r="AM368" i="34" s="1"/>
  <c r="AX368" i="34" s="1"/>
  <c r="AV367" i="34"/>
  <c r="AK367" i="34"/>
  <c r="Z367" i="34"/>
  <c r="O367" i="34"/>
  <c r="Q367" i="34" s="1"/>
  <c r="AB367" i="34" s="1"/>
  <c r="AV366" i="34"/>
  <c r="AK366" i="34"/>
  <c r="Z366" i="34"/>
  <c r="O366" i="34"/>
  <c r="Q366" i="34" s="1"/>
  <c r="AB366" i="34" s="1"/>
  <c r="AM366" i="34" s="1"/>
  <c r="AX366" i="34" s="1"/>
  <c r="AV365" i="34"/>
  <c r="AK365" i="34"/>
  <c r="Z365" i="34"/>
  <c r="O365" i="34"/>
  <c r="Q365" i="34" s="1"/>
  <c r="AB365" i="34" s="1"/>
  <c r="AV363" i="34"/>
  <c r="AK363" i="34"/>
  <c r="Z363" i="34"/>
  <c r="O363" i="34"/>
  <c r="Q363" i="34" s="1"/>
  <c r="AB363" i="34" s="1"/>
  <c r="AM363" i="34" s="1"/>
  <c r="AX363" i="34" s="1"/>
  <c r="AV362" i="34"/>
  <c r="AC362" i="34"/>
  <c r="AK362" i="34" s="1"/>
  <c r="Z362" i="34"/>
  <c r="O362" i="34"/>
  <c r="Q362" i="34" s="1"/>
  <c r="AB362" i="34" s="1"/>
  <c r="AN361" i="34"/>
  <c r="AV361" i="34" s="1"/>
  <c r="AC361" i="34"/>
  <c r="AK361" i="34" s="1"/>
  <c r="R361" i="34"/>
  <c r="Z361" i="34" s="1"/>
  <c r="G361" i="34"/>
  <c r="O361" i="34" s="1"/>
  <c r="Q361" i="34" s="1"/>
  <c r="AV360" i="34"/>
  <c r="AK360" i="34"/>
  <c r="Z360" i="34"/>
  <c r="O360" i="34"/>
  <c r="Q360" i="34" s="1"/>
  <c r="AB360" i="34" s="1"/>
  <c r="AV359" i="34"/>
  <c r="AK359" i="34"/>
  <c r="Z359" i="34"/>
  <c r="O359" i="34"/>
  <c r="Q359" i="34" s="1"/>
  <c r="AB359" i="34" s="1"/>
  <c r="AM359" i="34" s="1"/>
  <c r="AX359" i="34" s="1"/>
  <c r="AV358" i="34"/>
  <c r="AK358" i="34"/>
  <c r="Z358" i="34"/>
  <c r="O358" i="34"/>
  <c r="Q358" i="34" s="1"/>
  <c r="AB358" i="34" s="1"/>
  <c r="AV357" i="34"/>
  <c r="AK357" i="34"/>
  <c r="Z357" i="34"/>
  <c r="O357" i="34"/>
  <c r="Q357" i="34" s="1"/>
  <c r="AB357" i="34" s="1"/>
  <c r="AM357" i="34" s="1"/>
  <c r="AX357" i="34" s="1"/>
  <c r="AV356" i="34"/>
  <c r="AK356" i="34"/>
  <c r="Z356" i="34"/>
  <c r="O356" i="34"/>
  <c r="Q356" i="34" s="1"/>
  <c r="AB356" i="34" s="1"/>
  <c r="AV355" i="34"/>
  <c r="AK355" i="34"/>
  <c r="Z355" i="34"/>
  <c r="O355" i="34"/>
  <c r="Q355" i="34" s="1"/>
  <c r="AB355" i="34" s="1"/>
  <c r="AM355" i="34" s="1"/>
  <c r="AX355" i="34" s="1"/>
  <c r="AV354" i="34"/>
  <c r="AK354" i="34"/>
  <c r="Z354" i="34"/>
  <c r="O354" i="34"/>
  <c r="Q354" i="34" s="1"/>
  <c r="AB354" i="34" s="1"/>
  <c r="AV353" i="34"/>
  <c r="AK353" i="34"/>
  <c r="Z353" i="34"/>
  <c r="O353" i="34"/>
  <c r="Q353" i="34" s="1"/>
  <c r="AB353" i="34" s="1"/>
  <c r="AM353" i="34" s="1"/>
  <c r="AX353" i="34" s="1"/>
  <c r="AV352" i="34"/>
  <c r="AK352" i="34"/>
  <c r="Z352" i="34"/>
  <c r="O352" i="34"/>
  <c r="Q352" i="34" s="1"/>
  <c r="AB352" i="34" s="1"/>
  <c r="AV351" i="34"/>
  <c r="AK351" i="34"/>
  <c r="Z351" i="34"/>
  <c r="O351" i="34"/>
  <c r="Q351" i="34" s="1"/>
  <c r="AB351" i="34" s="1"/>
  <c r="AM351" i="34" s="1"/>
  <c r="AX351" i="34" s="1"/>
  <c r="AV350" i="34"/>
  <c r="AC350" i="34"/>
  <c r="AK350" i="34" s="1"/>
  <c r="Z350" i="34"/>
  <c r="O350" i="34"/>
  <c r="Q350" i="34" s="1"/>
  <c r="AB350" i="34" s="1"/>
  <c r="AV349" i="34"/>
  <c r="AK349" i="34"/>
  <c r="Z349" i="34"/>
  <c r="O349" i="34"/>
  <c r="Q349" i="34" s="1"/>
  <c r="AB349" i="34" s="1"/>
  <c r="AM349" i="34" s="1"/>
  <c r="AX349" i="34" s="1"/>
  <c r="AV348" i="34"/>
  <c r="AK348" i="34"/>
  <c r="Z348" i="34"/>
  <c r="O348" i="34"/>
  <c r="Q348" i="34" s="1"/>
  <c r="AB348" i="34" s="1"/>
  <c r="AV347" i="34"/>
  <c r="AK347" i="34"/>
  <c r="Z347" i="34"/>
  <c r="O347" i="34"/>
  <c r="Q347" i="34" s="1"/>
  <c r="AB347" i="34" s="1"/>
  <c r="AM347" i="34" s="1"/>
  <c r="AX347" i="34" s="1"/>
  <c r="AV346" i="34"/>
  <c r="AK346" i="34"/>
  <c r="R346" i="34"/>
  <c r="Z346" i="34" s="1"/>
  <c r="G346" i="34"/>
  <c r="O346" i="34" s="1"/>
  <c r="Q346" i="34" s="1"/>
  <c r="AV345" i="34"/>
  <c r="AK345" i="34"/>
  <c r="Z345" i="34"/>
  <c r="O345" i="34"/>
  <c r="Q345" i="34" s="1"/>
  <c r="AB345" i="34" s="1"/>
  <c r="AM345" i="34" s="1"/>
  <c r="AX345" i="34" s="1"/>
  <c r="AV344" i="34"/>
  <c r="AK344" i="34"/>
  <c r="Z344" i="34"/>
  <c r="O344" i="34"/>
  <c r="Q344" i="34" s="1"/>
  <c r="AB344" i="34" s="1"/>
  <c r="AV343" i="34"/>
  <c r="AK343" i="34"/>
  <c r="Z343" i="34"/>
  <c r="O343" i="34"/>
  <c r="Q343" i="34" s="1"/>
  <c r="AB343" i="34" s="1"/>
  <c r="AM343" i="34" s="1"/>
  <c r="AX343" i="34" s="1"/>
  <c r="AV341" i="34"/>
  <c r="AK341" i="34"/>
  <c r="Z341" i="34"/>
  <c r="O341" i="34"/>
  <c r="Q341" i="34" s="1"/>
  <c r="AB341" i="34" s="1"/>
  <c r="AV340" i="34"/>
  <c r="AC340" i="34"/>
  <c r="AK340" i="34" s="1"/>
  <c r="Z340" i="34"/>
  <c r="O340" i="34"/>
  <c r="Q340" i="34" s="1"/>
  <c r="AB340" i="34" s="1"/>
  <c r="AM340" i="34" s="1"/>
  <c r="AX340" i="34" s="1"/>
  <c r="AV339" i="34"/>
  <c r="AK339" i="34"/>
  <c r="Z339" i="34"/>
  <c r="O339" i="34"/>
  <c r="Q339" i="34" s="1"/>
  <c r="AB339" i="34" s="1"/>
  <c r="Q338" i="34"/>
  <c r="AB338" i="34" s="1"/>
  <c r="AM338" i="34" s="1"/>
  <c r="AX338" i="34" s="1"/>
  <c r="Q337" i="34"/>
  <c r="AB337" i="34" s="1"/>
  <c r="AM337" i="34" s="1"/>
  <c r="AX337" i="34" s="1"/>
  <c r="AV336" i="34"/>
  <c r="AK336" i="34"/>
  <c r="Z336" i="34"/>
  <c r="O336" i="34"/>
  <c r="Q336" i="34" s="1"/>
  <c r="AB336" i="34" s="1"/>
  <c r="AV335" i="34"/>
  <c r="AK335" i="34"/>
  <c r="Z335" i="34"/>
  <c r="O335" i="34"/>
  <c r="Q335" i="34" s="1"/>
  <c r="AB335" i="34" s="1"/>
  <c r="AM335" i="34" s="1"/>
  <c r="AX335" i="34" s="1"/>
  <c r="AV333" i="34"/>
  <c r="AK333" i="34"/>
  <c r="Z333" i="34"/>
  <c r="O333" i="34"/>
  <c r="Q333" i="34" s="1"/>
  <c r="AB333" i="34" s="1"/>
  <c r="AV332" i="34"/>
  <c r="AK332" i="34"/>
  <c r="Z332" i="34"/>
  <c r="O332" i="34"/>
  <c r="Q332" i="34" s="1"/>
  <c r="AB332" i="34" s="1"/>
  <c r="AM332" i="34" s="1"/>
  <c r="AX332" i="34" s="1"/>
  <c r="AV331" i="34"/>
  <c r="AK331" i="34"/>
  <c r="Z331" i="34"/>
  <c r="O331" i="34"/>
  <c r="Q331" i="34" s="1"/>
  <c r="AB331" i="34" s="1"/>
  <c r="AV330" i="34"/>
  <c r="AK330" i="34"/>
  <c r="Z330" i="34"/>
  <c r="O330" i="34"/>
  <c r="Q330" i="34" s="1"/>
  <c r="AB330" i="34" s="1"/>
  <c r="AM330" i="34" s="1"/>
  <c r="AX330" i="34" s="1"/>
  <c r="AV329" i="34"/>
  <c r="AK329" i="34"/>
  <c r="Z329" i="34"/>
  <c r="O329" i="34"/>
  <c r="Q329" i="34" s="1"/>
  <c r="AB329" i="34" s="1"/>
  <c r="AV328" i="34"/>
  <c r="AK328" i="34"/>
  <c r="Z328" i="34"/>
  <c r="O328" i="34"/>
  <c r="Q328" i="34" s="1"/>
  <c r="AB328" i="34" s="1"/>
  <c r="AM328" i="34" s="1"/>
  <c r="AX328" i="34" s="1"/>
  <c r="G327" i="34"/>
  <c r="G326" i="34"/>
  <c r="AV325" i="34"/>
  <c r="AK325" i="34"/>
  <c r="Z325" i="34"/>
  <c r="O325" i="34"/>
  <c r="Q325" i="34" s="1"/>
  <c r="AB325" i="34" s="1"/>
  <c r="AV324" i="34"/>
  <c r="AC324" i="34"/>
  <c r="AK324" i="34" s="1"/>
  <c r="Z324" i="34"/>
  <c r="O324" i="34"/>
  <c r="Q324" i="34" s="1"/>
  <c r="AB324" i="34" s="1"/>
  <c r="AM324" i="34" s="1"/>
  <c r="AX324" i="34" s="1"/>
  <c r="AV323" i="34"/>
  <c r="AK323" i="34"/>
  <c r="Z323" i="34"/>
  <c r="O323" i="34"/>
  <c r="Q323" i="34" s="1"/>
  <c r="AB323" i="34" s="1"/>
  <c r="AV322" i="34"/>
  <c r="AK322" i="34"/>
  <c r="Z322" i="34"/>
  <c r="O322" i="34"/>
  <c r="Q322" i="34" s="1"/>
  <c r="AB322" i="34" s="1"/>
  <c r="AM322" i="34" s="1"/>
  <c r="AX322" i="34" s="1"/>
  <c r="AV321" i="34"/>
  <c r="AK321" i="34"/>
  <c r="Z321" i="34"/>
  <c r="O321" i="34"/>
  <c r="Q321" i="34" s="1"/>
  <c r="AB321" i="34" s="1"/>
  <c r="AV320" i="34"/>
  <c r="AK320" i="34"/>
  <c r="Z320" i="34"/>
  <c r="O320" i="34"/>
  <c r="Q320" i="34" s="1"/>
  <c r="AB320" i="34" s="1"/>
  <c r="AM320" i="34" s="1"/>
  <c r="AX320" i="34" s="1"/>
  <c r="AV319" i="34"/>
  <c r="AK319" i="34"/>
  <c r="Z319" i="34"/>
  <c r="O319" i="34"/>
  <c r="Q319" i="34" s="1"/>
  <c r="AB319" i="34" s="1"/>
  <c r="AV318" i="34"/>
  <c r="AK318" i="34"/>
  <c r="Z318" i="34"/>
  <c r="O318" i="34"/>
  <c r="Q318" i="34" s="1"/>
  <c r="AB318" i="34" s="1"/>
  <c r="AM318" i="34" s="1"/>
  <c r="AX318" i="34" s="1"/>
  <c r="AV317" i="34"/>
  <c r="AK317" i="34"/>
  <c r="Z317" i="34"/>
  <c r="O317" i="34"/>
  <c r="Q317" i="34" s="1"/>
  <c r="AB317" i="34" s="1"/>
  <c r="AV316" i="34"/>
  <c r="AK316" i="34"/>
  <c r="Z316" i="34"/>
  <c r="O316" i="34"/>
  <c r="Q316" i="34" s="1"/>
  <c r="AB316" i="34" s="1"/>
  <c r="AM316" i="34" s="1"/>
  <c r="AX316" i="34" s="1"/>
  <c r="AV315" i="34"/>
  <c r="AK315" i="34"/>
  <c r="Z315" i="34"/>
  <c r="O315" i="34"/>
  <c r="Q315" i="34" s="1"/>
  <c r="AB315" i="34" s="1"/>
  <c r="AV314" i="34"/>
  <c r="AK314" i="34"/>
  <c r="Z314" i="34"/>
  <c r="O314" i="34"/>
  <c r="Q314" i="34" s="1"/>
  <c r="AB314" i="34" s="1"/>
  <c r="AM314" i="34" s="1"/>
  <c r="AX314" i="34" s="1"/>
  <c r="AV313" i="34"/>
  <c r="AK313" i="34"/>
  <c r="Z313" i="34"/>
  <c r="O313" i="34"/>
  <c r="Q313" i="34" s="1"/>
  <c r="AB313" i="34" s="1"/>
  <c r="AV312" i="34"/>
  <c r="AC312" i="34"/>
  <c r="AK312" i="34" s="1"/>
  <c r="Z312" i="34"/>
  <c r="O312" i="34"/>
  <c r="Q312" i="34" s="1"/>
  <c r="AB312" i="34" s="1"/>
  <c r="AM312" i="34" s="1"/>
  <c r="AX312" i="34" s="1"/>
  <c r="AV311" i="34"/>
  <c r="AK311" i="34"/>
  <c r="Z311" i="34"/>
  <c r="O311" i="34"/>
  <c r="Q311" i="34" s="1"/>
  <c r="AB311" i="34" s="1"/>
  <c r="AN310" i="34"/>
  <c r="AV310" i="34" s="1"/>
  <c r="AC310" i="34"/>
  <c r="AK310" i="34" s="1"/>
  <c r="R310" i="34"/>
  <c r="Z310" i="34" s="1"/>
  <c r="G310" i="34"/>
  <c r="O310" i="34" s="1"/>
  <c r="Q310" i="34" s="1"/>
  <c r="AV309" i="34"/>
  <c r="AK309" i="34"/>
  <c r="Z309" i="34"/>
  <c r="O309" i="34"/>
  <c r="Q309" i="34" s="1"/>
  <c r="AB309" i="34" s="1"/>
  <c r="AV308" i="34"/>
  <c r="AC308" i="34"/>
  <c r="AK308" i="34" s="1"/>
  <c r="Z308" i="34"/>
  <c r="O308" i="34"/>
  <c r="Q308" i="34" s="1"/>
  <c r="AB308" i="34" s="1"/>
  <c r="AM308" i="34" s="1"/>
  <c r="AX308" i="34" s="1"/>
  <c r="AV307" i="34"/>
  <c r="AK307" i="34"/>
  <c r="Z307" i="34"/>
  <c r="O307" i="34"/>
  <c r="Q307" i="34" s="1"/>
  <c r="AB307" i="34" s="1"/>
  <c r="AV306" i="34"/>
  <c r="AK306" i="34"/>
  <c r="Z306" i="34"/>
  <c r="O306" i="34"/>
  <c r="Q306" i="34" s="1"/>
  <c r="AB306" i="34" s="1"/>
  <c r="AM306" i="34" s="1"/>
  <c r="AX306" i="34" s="1"/>
  <c r="AV305" i="34"/>
  <c r="AK305" i="34"/>
  <c r="Z305" i="34"/>
  <c r="O305" i="34"/>
  <c r="Q305" i="34" s="1"/>
  <c r="AB305" i="34" s="1"/>
  <c r="AV304" i="34"/>
  <c r="AK304" i="34"/>
  <c r="Z304" i="34"/>
  <c r="O304" i="34"/>
  <c r="Q304" i="34" s="1"/>
  <c r="AB304" i="34" s="1"/>
  <c r="AM304" i="34" s="1"/>
  <c r="AX304" i="34" s="1"/>
  <c r="AV303" i="34"/>
  <c r="AK303" i="34"/>
  <c r="Z303" i="34"/>
  <c r="O303" i="34"/>
  <c r="Q303" i="34" s="1"/>
  <c r="AB303" i="34" s="1"/>
  <c r="AV302" i="34"/>
  <c r="AK302" i="34"/>
  <c r="Z302" i="34"/>
  <c r="O302" i="34"/>
  <c r="Q302" i="34" s="1"/>
  <c r="AB302" i="34" s="1"/>
  <c r="AM302" i="34" s="1"/>
  <c r="AX302" i="34" s="1"/>
  <c r="AV301" i="34"/>
  <c r="AK301" i="34"/>
  <c r="Z301" i="34"/>
  <c r="O301" i="34"/>
  <c r="Q301" i="34" s="1"/>
  <c r="AB301" i="34" s="1"/>
  <c r="AV300" i="34"/>
  <c r="AK300" i="34"/>
  <c r="Z300" i="34"/>
  <c r="O300" i="34"/>
  <c r="Q300" i="34" s="1"/>
  <c r="AB300" i="34" s="1"/>
  <c r="AM300" i="34" s="1"/>
  <c r="AX300" i="34" s="1"/>
  <c r="AV299" i="34"/>
  <c r="AK299" i="34"/>
  <c r="Z299" i="34"/>
  <c r="O299" i="34"/>
  <c r="Q299" i="34" s="1"/>
  <c r="AB299" i="34" s="1"/>
  <c r="AV298" i="34"/>
  <c r="AK298" i="34"/>
  <c r="Z298" i="34"/>
  <c r="O298" i="34"/>
  <c r="Q298" i="34" s="1"/>
  <c r="AB298" i="34" s="1"/>
  <c r="AM298" i="34" s="1"/>
  <c r="AX298" i="34" s="1"/>
  <c r="AV296" i="34"/>
  <c r="AK296" i="34"/>
  <c r="Z296" i="34"/>
  <c r="O296" i="34"/>
  <c r="Q296" i="34" s="1"/>
  <c r="AB296" i="34" s="1"/>
  <c r="AN297" i="34"/>
  <c r="AV297" i="34" s="1"/>
  <c r="AC297" i="34"/>
  <c r="AK297" i="34" s="1"/>
  <c r="R297" i="34"/>
  <c r="Z297" i="34" s="1"/>
  <c r="G297" i="34"/>
  <c r="O297" i="34" s="1"/>
  <c r="Q297" i="34" s="1"/>
  <c r="AB297" i="34" s="1"/>
  <c r="AM297" i="34" s="1"/>
  <c r="AX297" i="34" s="1"/>
  <c r="Q295" i="34"/>
  <c r="AB295" i="34" s="1"/>
  <c r="AM295" i="34" s="1"/>
  <c r="AX295" i="34" s="1"/>
  <c r="AV294" i="34"/>
  <c r="AK294" i="34"/>
  <c r="Z294" i="34"/>
  <c r="O294" i="34"/>
  <c r="Q294" i="34" s="1"/>
  <c r="AV293" i="34"/>
  <c r="AK293" i="34"/>
  <c r="Z293" i="34"/>
  <c r="O293" i="34"/>
  <c r="Q293" i="34" s="1"/>
  <c r="AN292" i="34"/>
  <c r="AV292" i="34" s="1"/>
  <c r="AC292" i="34"/>
  <c r="AK292" i="34" s="1"/>
  <c r="R292" i="34"/>
  <c r="Z292" i="34" s="1"/>
  <c r="G292" i="34"/>
  <c r="O292" i="34" s="1"/>
  <c r="Q292" i="34" s="1"/>
  <c r="AV291" i="34"/>
  <c r="AK291" i="34"/>
  <c r="Z291" i="34"/>
  <c r="O291" i="34"/>
  <c r="Q291" i="34" s="1"/>
  <c r="AV290" i="34"/>
  <c r="AK290" i="34"/>
  <c r="Z290" i="34"/>
  <c r="O290" i="34"/>
  <c r="Q290" i="34" s="1"/>
  <c r="AV289" i="34"/>
  <c r="AK289" i="34"/>
  <c r="Z289" i="34"/>
  <c r="O289" i="34"/>
  <c r="Q289" i="34" s="1"/>
  <c r="AV288" i="34"/>
  <c r="AK288" i="34"/>
  <c r="Z288" i="34"/>
  <c r="O288" i="34"/>
  <c r="Q288" i="34" s="1"/>
  <c r="AV287" i="34"/>
  <c r="AK287" i="34"/>
  <c r="Z287" i="34"/>
  <c r="O287" i="34"/>
  <c r="Q287" i="34" s="1"/>
  <c r="AV285" i="34"/>
  <c r="AK285" i="34"/>
  <c r="Z285" i="34"/>
  <c r="O285" i="34"/>
  <c r="Q285" i="34" s="1"/>
  <c r="AV284" i="34"/>
  <c r="AK284" i="34"/>
  <c r="Z284" i="34"/>
  <c r="O284" i="34"/>
  <c r="Q284" i="34" s="1"/>
  <c r="AV283" i="34"/>
  <c r="AC283" i="34"/>
  <c r="AK283" i="34" s="1"/>
  <c r="Z283" i="34"/>
  <c r="O283" i="34"/>
  <c r="Q283" i="34" s="1"/>
  <c r="AV282" i="34"/>
  <c r="AK282" i="34"/>
  <c r="Z282" i="34"/>
  <c r="O282" i="34"/>
  <c r="Q282" i="34" s="1"/>
  <c r="AV281" i="34"/>
  <c r="AK281" i="34"/>
  <c r="Z281" i="34"/>
  <c r="O281" i="34"/>
  <c r="Q281" i="34" s="1"/>
  <c r="AV280" i="34"/>
  <c r="AK280" i="34"/>
  <c r="Z280" i="34"/>
  <c r="O280" i="34"/>
  <c r="Q280" i="34" s="1"/>
  <c r="AV279" i="34"/>
  <c r="AK279" i="34"/>
  <c r="Z279" i="34"/>
  <c r="O279" i="34"/>
  <c r="Q279" i="34" s="1"/>
  <c r="AV278" i="34"/>
  <c r="AC278" i="34"/>
  <c r="AK278" i="34" s="1"/>
  <c r="Z278" i="34"/>
  <c r="O278" i="34"/>
  <c r="Q278" i="34" s="1"/>
  <c r="AV277" i="34"/>
  <c r="AK277" i="34"/>
  <c r="Z277" i="34"/>
  <c r="O277" i="34"/>
  <c r="Q277" i="34" s="1"/>
  <c r="AV276" i="34"/>
  <c r="AK276" i="34"/>
  <c r="Z276" i="34"/>
  <c r="O276" i="34"/>
  <c r="Q276" i="34" s="1"/>
  <c r="AV275" i="34"/>
  <c r="AK275" i="34"/>
  <c r="Z275" i="34"/>
  <c r="O275" i="34"/>
  <c r="Q275" i="34" s="1"/>
  <c r="AV274" i="34"/>
  <c r="AK274" i="34"/>
  <c r="Z274" i="34"/>
  <c r="O274" i="34"/>
  <c r="Q274" i="34" s="1"/>
  <c r="AV273" i="34"/>
  <c r="AK273" i="34"/>
  <c r="Z273" i="34"/>
  <c r="O273" i="34"/>
  <c r="Q273" i="34" s="1"/>
  <c r="AV272" i="34"/>
  <c r="AK272" i="34"/>
  <c r="Z272" i="34"/>
  <c r="O272" i="34"/>
  <c r="Q272" i="34" s="1"/>
  <c r="AV271" i="34"/>
  <c r="AK271" i="34"/>
  <c r="Z271" i="34"/>
  <c r="O271" i="34"/>
  <c r="Q271" i="34" s="1"/>
  <c r="AN270" i="34"/>
  <c r="AV270" i="34" s="1"/>
  <c r="AC270" i="34"/>
  <c r="AK270" i="34" s="1"/>
  <c r="R270" i="34"/>
  <c r="Z270" i="34" s="1"/>
  <c r="G270" i="34"/>
  <c r="O270" i="34" s="1"/>
  <c r="Q270" i="34" s="1"/>
  <c r="AN269" i="34"/>
  <c r="AV269" i="34" s="1"/>
  <c r="AC269" i="34"/>
  <c r="AK269" i="34" s="1"/>
  <c r="R269" i="34"/>
  <c r="Z269" i="34" s="1"/>
  <c r="O269" i="34"/>
  <c r="Q269" i="34" s="1"/>
  <c r="Q268" i="34"/>
  <c r="AB268" i="34" s="1"/>
  <c r="AM268" i="34" s="1"/>
  <c r="AX268" i="34" s="1"/>
  <c r="AV267" i="34"/>
  <c r="AK267" i="34"/>
  <c r="Z267" i="34"/>
  <c r="O267" i="34"/>
  <c r="Q267" i="34" s="1"/>
  <c r="AB267" i="34" s="1"/>
  <c r="AV266" i="34"/>
  <c r="AK266" i="34"/>
  <c r="Z266" i="34"/>
  <c r="O266" i="34"/>
  <c r="Q266" i="34" s="1"/>
  <c r="AB266" i="34" s="1"/>
  <c r="AM266" i="34" s="1"/>
  <c r="AX266" i="34" s="1"/>
  <c r="AV265" i="34"/>
  <c r="AK265" i="34"/>
  <c r="Z265" i="34"/>
  <c r="O265" i="34"/>
  <c r="Q265" i="34" s="1"/>
  <c r="AB265" i="34" s="1"/>
  <c r="AV261" i="34"/>
  <c r="AK261" i="34"/>
  <c r="AM261" i="34" s="1"/>
  <c r="AX261" i="34" s="1"/>
  <c r="AV264" i="34"/>
  <c r="AK264" i="34"/>
  <c r="Z264" i="34"/>
  <c r="O264" i="34"/>
  <c r="Q264" i="34" s="1"/>
  <c r="AB264" i="34" s="1"/>
  <c r="AM264" i="34" s="1"/>
  <c r="AX264" i="34" s="1"/>
  <c r="AV263" i="34"/>
  <c r="AK263" i="34"/>
  <c r="Z263" i="34"/>
  <c r="O263" i="34"/>
  <c r="Q263" i="34" s="1"/>
  <c r="AB263" i="34" s="1"/>
  <c r="AV262" i="34"/>
  <c r="AK262" i="34"/>
  <c r="Z262" i="34"/>
  <c r="O262" i="34"/>
  <c r="Q262" i="34" s="1"/>
  <c r="AB262" i="34" s="1"/>
  <c r="AM262" i="34" s="1"/>
  <c r="AX262" i="34" s="1"/>
  <c r="AV260" i="34"/>
  <c r="AK260" i="34"/>
  <c r="Z260" i="34"/>
  <c r="O260" i="34"/>
  <c r="Q260" i="34" s="1"/>
  <c r="AB260" i="34" s="1"/>
  <c r="AV259" i="34"/>
  <c r="AK259" i="34"/>
  <c r="Z259" i="34"/>
  <c r="O259" i="34"/>
  <c r="Q259" i="34" s="1"/>
  <c r="AB259" i="34" s="1"/>
  <c r="AM259" i="34" s="1"/>
  <c r="AX259" i="34" s="1"/>
  <c r="AV258" i="34"/>
  <c r="AK258" i="34"/>
  <c r="Z258" i="34"/>
  <c r="O258" i="34"/>
  <c r="Q258" i="34" s="1"/>
  <c r="AB258" i="34" s="1"/>
  <c r="AV257" i="34"/>
  <c r="AK257" i="34"/>
  <c r="Z257" i="34"/>
  <c r="O257" i="34"/>
  <c r="Q257" i="34" s="1"/>
  <c r="AB257" i="34" s="1"/>
  <c r="AM257" i="34" s="1"/>
  <c r="AX257" i="34" s="1"/>
  <c r="AV256" i="34"/>
  <c r="AK256" i="34"/>
  <c r="Z256" i="34"/>
  <c r="O256" i="34"/>
  <c r="Q256" i="34" s="1"/>
  <c r="AB256" i="34" s="1"/>
  <c r="AV255" i="34"/>
  <c r="AK255" i="34"/>
  <c r="Z255" i="34"/>
  <c r="O255" i="34"/>
  <c r="Q255" i="34" s="1"/>
  <c r="AB255" i="34" s="1"/>
  <c r="AM255" i="34" s="1"/>
  <c r="AX255" i="34" s="1"/>
  <c r="AV254" i="34"/>
  <c r="AK254" i="34"/>
  <c r="Z254" i="34"/>
  <c r="O254" i="34"/>
  <c r="Q254" i="34" s="1"/>
  <c r="AB254" i="34" s="1"/>
  <c r="AV253" i="34"/>
  <c r="AK253" i="34"/>
  <c r="Z253" i="34"/>
  <c r="O253" i="34"/>
  <c r="Q253" i="34" s="1"/>
  <c r="AB253" i="34" s="1"/>
  <c r="AM253" i="34" s="1"/>
  <c r="AX253" i="34" s="1"/>
  <c r="AV252" i="34"/>
  <c r="AK252" i="34"/>
  <c r="Z252" i="34"/>
  <c r="O252" i="34"/>
  <c r="Q252" i="34" s="1"/>
  <c r="AB252" i="34" s="1"/>
  <c r="AV251" i="34"/>
  <c r="AK251" i="34"/>
  <c r="Z251" i="34"/>
  <c r="O251" i="34"/>
  <c r="Q251" i="34" s="1"/>
  <c r="AB251" i="34" s="1"/>
  <c r="AM251" i="34" s="1"/>
  <c r="AX251" i="34" s="1"/>
  <c r="Q250" i="34"/>
  <c r="AB250" i="34" s="1"/>
  <c r="AM250" i="34" s="1"/>
  <c r="AX250" i="34" s="1"/>
  <c r="AN249" i="34"/>
  <c r="AV249" i="34" s="1"/>
  <c r="AC249" i="34"/>
  <c r="AK249" i="34" s="1"/>
  <c r="R249" i="34"/>
  <c r="Z249" i="34" s="1"/>
  <c r="G249" i="34"/>
  <c r="O249" i="34" s="1"/>
  <c r="Q249" i="34" s="1"/>
  <c r="AV248" i="34"/>
  <c r="AC248" i="34"/>
  <c r="AK248" i="34" s="1"/>
  <c r="Z248" i="34"/>
  <c r="O248" i="34"/>
  <c r="Q248" i="34" s="1"/>
  <c r="AV247" i="34"/>
  <c r="AK247" i="34"/>
  <c r="Z247" i="34"/>
  <c r="O247" i="34"/>
  <c r="Q247" i="34" s="1"/>
  <c r="AV246" i="34"/>
  <c r="AK246" i="34"/>
  <c r="Z246" i="34"/>
  <c r="O246" i="34"/>
  <c r="Q246" i="34" s="1"/>
  <c r="AV245" i="34"/>
  <c r="AK245" i="34"/>
  <c r="Z245" i="34"/>
  <c r="O245" i="34"/>
  <c r="Q245" i="34" s="1"/>
  <c r="AV244" i="34"/>
  <c r="AK244" i="34"/>
  <c r="Z244" i="34"/>
  <c r="O244" i="34"/>
  <c r="Q244" i="34" s="1"/>
  <c r="AN243" i="34"/>
  <c r="AV243" i="34" s="1"/>
  <c r="AC243" i="34"/>
  <c r="AK243" i="34" s="1"/>
  <c r="R243" i="34"/>
  <c r="Z243" i="34" s="1"/>
  <c r="G243" i="34"/>
  <c r="O243" i="34" s="1"/>
  <c r="Q243" i="34" s="1"/>
  <c r="AV242" i="34"/>
  <c r="AK242" i="34"/>
  <c r="Z242" i="34"/>
  <c r="O242" i="34"/>
  <c r="Q242" i="34" s="1"/>
  <c r="AV241" i="34"/>
  <c r="AK241" i="34"/>
  <c r="Z241" i="34"/>
  <c r="G241" i="34"/>
  <c r="O241" i="34" s="1"/>
  <c r="Q241" i="34" s="1"/>
  <c r="AV240" i="34"/>
  <c r="AC240" i="34"/>
  <c r="AK240" i="34" s="1"/>
  <c r="Z240" i="34"/>
  <c r="O240" i="34"/>
  <c r="Q240" i="34" s="1"/>
  <c r="AV239" i="34"/>
  <c r="AK239" i="34"/>
  <c r="AM239" i="34" s="1"/>
  <c r="AV238" i="34"/>
  <c r="AK238" i="34"/>
  <c r="Z238" i="34"/>
  <c r="O238" i="34"/>
  <c r="Q238" i="34" s="1"/>
  <c r="AV237" i="34"/>
  <c r="AK237" i="34"/>
  <c r="Z237" i="34"/>
  <c r="O237" i="34"/>
  <c r="Q237" i="34" s="1"/>
  <c r="AV236" i="34"/>
  <c r="AK236" i="34"/>
  <c r="Z236" i="34"/>
  <c r="O236" i="34"/>
  <c r="Q236" i="34" s="1"/>
  <c r="AV235" i="34"/>
  <c r="AK235" i="34"/>
  <c r="Z235" i="34"/>
  <c r="O235" i="34"/>
  <c r="Q235" i="34" s="1"/>
  <c r="AV234" i="34"/>
  <c r="AK234" i="34"/>
  <c r="Z234" i="34"/>
  <c r="O234" i="34"/>
  <c r="Q234" i="34" s="1"/>
  <c r="AV233" i="34"/>
  <c r="AK233" i="34"/>
  <c r="Z233" i="34"/>
  <c r="O233" i="34"/>
  <c r="Q233" i="34" s="1"/>
  <c r="Q231" i="34"/>
  <c r="AB231" i="34" s="1"/>
  <c r="AM231" i="34" s="1"/>
  <c r="AX231" i="34" s="1"/>
  <c r="AV230" i="34"/>
  <c r="AK230" i="34"/>
  <c r="Z230" i="34"/>
  <c r="O230" i="34"/>
  <c r="Q230" i="34" s="1"/>
  <c r="AB230" i="34" s="1"/>
  <c r="AM230" i="34" s="1"/>
  <c r="AX230" i="34" s="1"/>
  <c r="AV229" i="34"/>
  <c r="AK229" i="34"/>
  <c r="Z229" i="34"/>
  <c r="O229" i="34"/>
  <c r="Q229" i="34" s="1"/>
  <c r="AB229" i="34" s="1"/>
  <c r="AV228" i="34"/>
  <c r="AK228" i="34"/>
  <c r="Z228" i="34"/>
  <c r="O228" i="34"/>
  <c r="Q228" i="34" s="1"/>
  <c r="AB228" i="34" s="1"/>
  <c r="AM228" i="34" s="1"/>
  <c r="AX228" i="34" s="1"/>
  <c r="AV227" i="34"/>
  <c r="AC227" i="34"/>
  <c r="AK227" i="34" s="1"/>
  <c r="Z227" i="34"/>
  <c r="O227" i="34"/>
  <c r="Q227" i="34" s="1"/>
  <c r="AB227" i="34" s="1"/>
  <c r="AV226" i="34"/>
  <c r="AK226" i="34"/>
  <c r="Z226" i="34"/>
  <c r="O226" i="34"/>
  <c r="Q226" i="34" s="1"/>
  <c r="AB226" i="34" s="1"/>
  <c r="AM226" i="34" s="1"/>
  <c r="AX226" i="34" s="1"/>
  <c r="AV225" i="34"/>
  <c r="AK225" i="34"/>
  <c r="Z225" i="34"/>
  <c r="O225" i="34"/>
  <c r="Q225" i="34" s="1"/>
  <c r="AB225" i="34" s="1"/>
  <c r="AV224" i="34"/>
  <c r="AK224" i="34"/>
  <c r="Z224" i="34"/>
  <c r="O224" i="34"/>
  <c r="Q224" i="34" s="1"/>
  <c r="AB224" i="34" s="1"/>
  <c r="AM224" i="34" s="1"/>
  <c r="AX224" i="34" s="1"/>
  <c r="AV223" i="34"/>
  <c r="AK223" i="34"/>
  <c r="Z223" i="34"/>
  <c r="O223" i="34"/>
  <c r="Q223" i="34" s="1"/>
  <c r="AB223" i="34" s="1"/>
  <c r="AV222" i="34"/>
  <c r="AC222" i="34"/>
  <c r="AK222" i="34" s="1"/>
  <c r="Z222" i="34"/>
  <c r="O222" i="34"/>
  <c r="Q222" i="34" s="1"/>
  <c r="AB222" i="34" s="1"/>
  <c r="AM222" i="34" s="1"/>
  <c r="AX222" i="34" s="1"/>
  <c r="AV221" i="34"/>
  <c r="AK221" i="34"/>
  <c r="Z221" i="34"/>
  <c r="O221" i="34"/>
  <c r="Q221" i="34" s="1"/>
  <c r="AB221" i="34" s="1"/>
  <c r="AV220" i="34"/>
  <c r="AK220" i="34"/>
  <c r="Z220" i="34"/>
  <c r="O220" i="34"/>
  <c r="Q220" i="34" s="1"/>
  <c r="AB220" i="34" s="1"/>
  <c r="AM220" i="34" s="1"/>
  <c r="AX220" i="34" s="1"/>
  <c r="AV219" i="34"/>
  <c r="AK219" i="34"/>
  <c r="Z219" i="34"/>
  <c r="O219" i="34"/>
  <c r="Q219" i="34" s="1"/>
  <c r="AB219" i="34" s="1"/>
  <c r="AV218" i="34"/>
  <c r="AK218" i="34"/>
  <c r="Z218" i="34"/>
  <c r="O218" i="34"/>
  <c r="Q218" i="34" s="1"/>
  <c r="AB218" i="34" s="1"/>
  <c r="AM218" i="34" s="1"/>
  <c r="AX218" i="34" s="1"/>
  <c r="AV217" i="34"/>
  <c r="AK217" i="34"/>
  <c r="Z217" i="34"/>
  <c r="O217" i="34"/>
  <c r="Q217" i="34" s="1"/>
  <c r="AB217" i="34" s="1"/>
  <c r="AV216" i="34"/>
  <c r="AK216" i="34"/>
  <c r="Z216" i="34"/>
  <c r="O216" i="34"/>
  <c r="Q216" i="34" s="1"/>
  <c r="AB216" i="34" s="1"/>
  <c r="AM216" i="34" s="1"/>
  <c r="AX216" i="34" s="1"/>
  <c r="AV215" i="34"/>
  <c r="AK215" i="34"/>
  <c r="Z215" i="34"/>
  <c r="O215" i="34"/>
  <c r="Q215" i="34" s="1"/>
  <c r="AB215" i="34" s="1"/>
  <c r="AV214" i="34"/>
  <c r="AK214" i="34"/>
  <c r="Z214" i="34"/>
  <c r="O214" i="34"/>
  <c r="Q214" i="34" s="1"/>
  <c r="AB214" i="34" s="1"/>
  <c r="AM214" i="34" s="1"/>
  <c r="AX214" i="34" s="1"/>
  <c r="AV213" i="34"/>
  <c r="AK213" i="34"/>
  <c r="Z213" i="34"/>
  <c r="O213" i="34"/>
  <c r="Q213" i="34" s="1"/>
  <c r="AB213" i="34" s="1"/>
  <c r="AV212" i="34"/>
  <c r="AC212" i="34"/>
  <c r="AK212" i="34" s="1"/>
  <c r="Z212" i="34"/>
  <c r="O212" i="34"/>
  <c r="Q212" i="34" s="1"/>
  <c r="AB212" i="34" s="1"/>
  <c r="AM212" i="34" s="1"/>
  <c r="AX212" i="34" s="1"/>
  <c r="AV211" i="34"/>
  <c r="AK211" i="34"/>
  <c r="Z211" i="34"/>
  <c r="O211" i="34"/>
  <c r="Q211" i="34" s="1"/>
  <c r="AB211" i="34" s="1"/>
  <c r="AV210" i="34"/>
  <c r="AK210" i="34"/>
  <c r="Z210" i="34"/>
  <c r="O210" i="34"/>
  <c r="Q210" i="34" s="1"/>
  <c r="AB210" i="34" s="1"/>
  <c r="AM210" i="34" s="1"/>
  <c r="AX210" i="34" s="1"/>
  <c r="AV209" i="34"/>
  <c r="AK209" i="34"/>
  <c r="Z209" i="34"/>
  <c r="O209" i="34"/>
  <c r="Q209" i="34" s="1"/>
  <c r="AB209" i="34" s="1"/>
  <c r="AV208" i="34"/>
  <c r="AK208" i="34"/>
  <c r="Z208" i="34"/>
  <c r="O208" i="34"/>
  <c r="Q208" i="34" s="1"/>
  <c r="AB208" i="34" s="1"/>
  <c r="AM208" i="34" s="1"/>
  <c r="AX208" i="34" s="1"/>
  <c r="AV207" i="34"/>
  <c r="AK207" i="34"/>
  <c r="Z207" i="34"/>
  <c r="O207" i="34"/>
  <c r="Q207" i="34" s="1"/>
  <c r="AB207" i="34" s="1"/>
  <c r="AV206" i="34"/>
  <c r="AC206" i="34"/>
  <c r="AK206" i="34" s="1"/>
  <c r="Z206" i="34"/>
  <c r="O206" i="34"/>
  <c r="Q206" i="34" s="1"/>
  <c r="AB206" i="34" s="1"/>
  <c r="AM206" i="34" s="1"/>
  <c r="AX206" i="34" s="1"/>
  <c r="AV205" i="34"/>
  <c r="AK205" i="34"/>
  <c r="Z205" i="34"/>
  <c r="O205" i="34"/>
  <c r="Q205" i="34" s="1"/>
  <c r="AB205" i="34" s="1"/>
  <c r="AV204" i="34"/>
  <c r="AK204" i="34"/>
  <c r="Z204" i="34"/>
  <c r="O204" i="34"/>
  <c r="Q204" i="34" s="1"/>
  <c r="AB204" i="34" s="1"/>
  <c r="AM204" i="34" s="1"/>
  <c r="AX204" i="34" s="1"/>
  <c r="AV203" i="34"/>
  <c r="AK203" i="34"/>
  <c r="Z203" i="34"/>
  <c r="O203" i="34"/>
  <c r="Q203" i="34" s="1"/>
  <c r="AB203" i="34" s="1"/>
  <c r="AV202" i="34"/>
  <c r="AK202" i="34"/>
  <c r="Z202" i="34"/>
  <c r="O202" i="34"/>
  <c r="Q202" i="34" s="1"/>
  <c r="AB202" i="34" s="1"/>
  <c r="AM202" i="34" s="1"/>
  <c r="AX202" i="34" s="1"/>
  <c r="AV200" i="34"/>
  <c r="AK200" i="34"/>
  <c r="Z200" i="34"/>
  <c r="O200" i="34"/>
  <c r="Q200" i="34" s="1"/>
  <c r="AB200" i="34" s="1"/>
  <c r="AV199" i="34"/>
  <c r="AK199" i="34"/>
  <c r="Z199" i="34"/>
  <c r="O199" i="34"/>
  <c r="Q199" i="34" s="1"/>
  <c r="AB199" i="34" s="1"/>
  <c r="AM199" i="34" s="1"/>
  <c r="AX199" i="34" s="1"/>
  <c r="AN197" i="34"/>
  <c r="AV197" i="34" s="1"/>
  <c r="AC197" i="34"/>
  <c r="AK197" i="34" s="1"/>
  <c r="R197" i="34"/>
  <c r="Z197" i="34" s="1"/>
  <c r="G197" i="34"/>
  <c r="O197" i="34" s="1"/>
  <c r="Q197" i="34" s="1"/>
  <c r="AB197" i="34" s="1"/>
  <c r="AV196" i="34"/>
  <c r="AK196" i="34"/>
  <c r="Z196" i="34"/>
  <c r="O196" i="34"/>
  <c r="Q196" i="34" s="1"/>
  <c r="AB196" i="34" s="1"/>
  <c r="AM196" i="34" s="1"/>
  <c r="AX196" i="34" s="1"/>
  <c r="AV195" i="34"/>
  <c r="AK195" i="34"/>
  <c r="Z195" i="34"/>
  <c r="O195" i="34"/>
  <c r="Q195" i="34" s="1"/>
  <c r="AB195" i="34" s="1"/>
  <c r="AV194" i="34"/>
  <c r="AK194" i="34"/>
  <c r="Z194" i="34"/>
  <c r="O194" i="34"/>
  <c r="Q194" i="34" s="1"/>
  <c r="AB194" i="34" s="1"/>
  <c r="AM194" i="34" s="1"/>
  <c r="AX194" i="34" s="1"/>
  <c r="AV193" i="34"/>
  <c r="AC193" i="34"/>
  <c r="AK193" i="34" s="1"/>
  <c r="Z193" i="34"/>
  <c r="O193" i="34"/>
  <c r="Q193" i="34" s="1"/>
  <c r="AB193" i="34" s="1"/>
  <c r="AV192" i="34"/>
  <c r="AK192" i="34"/>
  <c r="Z192" i="34"/>
  <c r="O192" i="34"/>
  <c r="Q192" i="34" s="1"/>
  <c r="AB192" i="34" s="1"/>
  <c r="AM192" i="34" s="1"/>
  <c r="AX192" i="34" s="1"/>
  <c r="AV191" i="34"/>
  <c r="AK191" i="34"/>
  <c r="Z191" i="34"/>
  <c r="O191" i="34"/>
  <c r="Q191" i="34" s="1"/>
  <c r="AB191" i="34" s="1"/>
  <c r="AV190" i="34"/>
  <c r="AK190" i="34"/>
  <c r="Z190" i="34"/>
  <c r="O190" i="34"/>
  <c r="Q190" i="34" s="1"/>
  <c r="AB190" i="34" s="1"/>
  <c r="AM190" i="34" s="1"/>
  <c r="AX190" i="34" s="1"/>
  <c r="AV189" i="34"/>
  <c r="AK189" i="34"/>
  <c r="Z189" i="34"/>
  <c r="G189" i="34"/>
  <c r="O189" i="34" s="1"/>
  <c r="Q189" i="34" s="1"/>
  <c r="AB189" i="34" s="1"/>
  <c r="AV188" i="34"/>
  <c r="AK188" i="34"/>
  <c r="Z188" i="34"/>
  <c r="O188" i="34"/>
  <c r="Q188" i="34" s="1"/>
  <c r="AB188" i="34" s="1"/>
  <c r="AM188" i="34" s="1"/>
  <c r="AX188" i="34" s="1"/>
  <c r="AN187" i="34"/>
  <c r="AV187" i="34" s="1"/>
  <c r="AC187" i="34"/>
  <c r="AK187" i="34" s="1"/>
  <c r="R187" i="34"/>
  <c r="Z187" i="34" s="1"/>
  <c r="G187" i="34"/>
  <c r="O187" i="34" s="1"/>
  <c r="Q187" i="34" s="1"/>
  <c r="AB187" i="34" s="1"/>
  <c r="Q186" i="34"/>
  <c r="AB186" i="34" s="1"/>
  <c r="AM186" i="34" s="1"/>
  <c r="AX186" i="34" s="1"/>
  <c r="Q184" i="34"/>
  <c r="AB184" i="34" s="1"/>
  <c r="AM184" i="34" s="1"/>
  <c r="AX184" i="34" s="1"/>
  <c r="AV183" i="34"/>
  <c r="AC183" i="34"/>
  <c r="AK183" i="34" s="1"/>
  <c r="Z183" i="34"/>
  <c r="O183" i="34"/>
  <c r="Q183" i="34" s="1"/>
  <c r="AB183" i="34" s="1"/>
  <c r="AV182" i="34"/>
  <c r="AC182" i="34"/>
  <c r="AK182" i="34" s="1"/>
  <c r="Z182" i="34"/>
  <c r="O182" i="34"/>
  <c r="Q182" i="34" s="1"/>
  <c r="AB182" i="34" s="1"/>
  <c r="AM182" i="34" s="1"/>
  <c r="AX182" i="34" s="1"/>
  <c r="AV181" i="34"/>
  <c r="AK181" i="34"/>
  <c r="Z181" i="34"/>
  <c r="O181" i="34"/>
  <c r="Q181" i="34" s="1"/>
  <c r="AB181" i="34" s="1"/>
  <c r="AV180" i="34"/>
  <c r="AK180" i="34"/>
  <c r="Z180" i="34"/>
  <c r="O180" i="34"/>
  <c r="Q180" i="34" s="1"/>
  <c r="AB180" i="34" s="1"/>
  <c r="AM180" i="34" s="1"/>
  <c r="AX180" i="34" s="1"/>
  <c r="AV179" i="34"/>
  <c r="AK179" i="34"/>
  <c r="Z179" i="34"/>
  <c r="O179" i="34"/>
  <c r="Q179" i="34" s="1"/>
  <c r="AB179" i="34" s="1"/>
  <c r="AV178" i="34"/>
  <c r="AK178" i="34"/>
  <c r="Z178" i="34"/>
  <c r="O178" i="34"/>
  <c r="Q178" i="34" s="1"/>
  <c r="AB178" i="34" s="1"/>
  <c r="AM178" i="34" s="1"/>
  <c r="AX178" i="34" s="1"/>
  <c r="AV177" i="34"/>
  <c r="AC177" i="34"/>
  <c r="AK177" i="34" s="1"/>
  <c r="Z177" i="34"/>
  <c r="O177" i="34"/>
  <c r="Q177" i="34" s="1"/>
  <c r="AB177" i="34" s="1"/>
  <c r="AV176" i="34"/>
  <c r="AK176" i="34"/>
  <c r="Z176" i="34"/>
  <c r="O176" i="34"/>
  <c r="Q176" i="34" s="1"/>
  <c r="AB176" i="34" s="1"/>
  <c r="AM176" i="34" s="1"/>
  <c r="AX176" i="34" s="1"/>
  <c r="AV175" i="34"/>
  <c r="AK175" i="34"/>
  <c r="Z175" i="34"/>
  <c r="O175" i="34"/>
  <c r="Q175" i="34" s="1"/>
  <c r="AB175" i="34" s="1"/>
  <c r="AV174" i="34"/>
  <c r="AK174" i="34"/>
  <c r="Z174" i="34"/>
  <c r="O174" i="34"/>
  <c r="Q174" i="34" s="1"/>
  <c r="AB174" i="34" s="1"/>
  <c r="AM174" i="34" s="1"/>
  <c r="AX174" i="34" s="1"/>
  <c r="AV173" i="34"/>
  <c r="AK173" i="34"/>
  <c r="Z173" i="34"/>
  <c r="O173" i="34"/>
  <c r="Q173" i="34" s="1"/>
  <c r="AB173" i="34" s="1"/>
  <c r="AV172" i="34"/>
  <c r="AK172" i="34"/>
  <c r="Z172" i="34"/>
  <c r="O172" i="34"/>
  <c r="Q172" i="34" s="1"/>
  <c r="AB172" i="34" s="1"/>
  <c r="AM172" i="34" s="1"/>
  <c r="AX172" i="34" s="1"/>
  <c r="AV171" i="34"/>
  <c r="AK171" i="34"/>
  <c r="Z171" i="34"/>
  <c r="O171" i="34"/>
  <c r="Q171" i="34" s="1"/>
  <c r="AB171" i="34" s="1"/>
  <c r="AV169" i="34"/>
  <c r="AK169" i="34"/>
  <c r="Z169" i="34"/>
  <c r="O169" i="34"/>
  <c r="Q169" i="34" s="1"/>
  <c r="AB169" i="34" s="1"/>
  <c r="AM169" i="34" s="1"/>
  <c r="AX169" i="34" s="1"/>
  <c r="AV168" i="34"/>
  <c r="AK168" i="34"/>
  <c r="Z168" i="34"/>
  <c r="O168" i="34"/>
  <c r="Q168" i="34" s="1"/>
  <c r="AB168" i="34" s="1"/>
  <c r="AV167" i="34"/>
  <c r="AK167" i="34"/>
  <c r="Z167" i="34"/>
  <c r="O167" i="34"/>
  <c r="Q167" i="34" s="1"/>
  <c r="AB167" i="34" s="1"/>
  <c r="AM167" i="34" s="1"/>
  <c r="AX167" i="34" s="1"/>
  <c r="AV166" i="34"/>
  <c r="AK166" i="34"/>
  <c r="Z166" i="34"/>
  <c r="O166" i="34"/>
  <c r="Q166" i="34" s="1"/>
  <c r="AB166" i="34" s="1"/>
  <c r="AV165" i="34"/>
  <c r="AK165" i="34"/>
  <c r="Z165" i="34"/>
  <c r="O165" i="34"/>
  <c r="Q165" i="34" s="1"/>
  <c r="AB165" i="34" s="1"/>
  <c r="AM165" i="34" s="1"/>
  <c r="AX165" i="34" s="1"/>
  <c r="AV164" i="34"/>
  <c r="AK164" i="34"/>
  <c r="Z164" i="34"/>
  <c r="O164" i="34"/>
  <c r="Q164" i="34" s="1"/>
  <c r="AB164" i="34" s="1"/>
  <c r="AV163" i="34"/>
  <c r="AC163" i="34"/>
  <c r="AK163" i="34" s="1"/>
  <c r="Z163" i="34"/>
  <c r="O163" i="34"/>
  <c r="Q163" i="34" s="1"/>
  <c r="AB163" i="34" s="1"/>
  <c r="AM163" i="34" s="1"/>
  <c r="AX163" i="34" s="1"/>
  <c r="AV162" i="34"/>
  <c r="AK162" i="34"/>
  <c r="Z162" i="34"/>
  <c r="O162" i="34"/>
  <c r="Q162" i="34" s="1"/>
  <c r="AB162" i="34" s="1"/>
  <c r="AV161" i="34"/>
  <c r="AK161" i="34"/>
  <c r="Z161" i="34"/>
  <c r="O161" i="34"/>
  <c r="Q161" i="34" s="1"/>
  <c r="AB161" i="34" s="1"/>
  <c r="AM161" i="34" s="1"/>
  <c r="AX161" i="34" s="1"/>
  <c r="AV160" i="34"/>
  <c r="AC160" i="34"/>
  <c r="AK160" i="34" s="1"/>
  <c r="Z160" i="34"/>
  <c r="O160" i="34"/>
  <c r="Q160" i="34" s="1"/>
  <c r="AB160" i="34" s="1"/>
  <c r="AV159" i="34"/>
  <c r="AK159" i="34"/>
  <c r="Z159" i="34"/>
  <c r="O159" i="34"/>
  <c r="Q159" i="34" s="1"/>
  <c r="AB159" i="34" s="1"/>
  <c r="AM159" i="34" s="1"/>
  <c r="AX159" i="34" s="1"/>
  <c r="AV158" i="34"/>
  <c r="AK158" i="34"/>
  <c r="Z158" i="34"/>
  <c r="O158" i="34"/>
  <c r="Q158" i="34" s="1"/>
  <c r="AB158" i="34" s="1"/>
  <c r="AV157" i="34"/>
  <c r="AK157" i="34"/>
  <c r="Z157" i="34"/>
  <c r="O157" i="34"/>
  <c r="Q157" i="34" s="1"/>
  <c r="AB157" i="34" s="1"/>
  <c r="AM157" i="34" s="1"/>
  <c r="AX157" i="34" s="1"/>
  <c r="AV156" i="34"/>
  <c r="AK156" i="34"/>
  <c r="Z156" i="34"/>
  <c r="O156" i="34"/>
  <c r="Q156" i="34" s="1"/>
  <c r="AB156" i="34" s="1"/>
  <c r="AV155" i="34"/>
  <c r="AC155" i="34"/>
  <c r="AK155" i="34" s="1"/>
  <c r="Z155" i="34"/>
  <c r="O155" i="34"/>
  <c r="Q155" i="34" s="1"/>
  <c r="AB155" i="34" s="1"/>
  <c r="AM155" i="34" s="1"/>
  <c r="AX155" i="34" s="1"/>
  <c r="AV154" i="34"/>
  <c r="AC154" i="34"/>
  <c r="AK154" i="34" s="1"/>
  <c r="Z154" i="34"/>
  <c r="O154" i="34"/>
  <c r="Q154" i="34" s="1"/>
  <c r="AB154" i="34" s="1"/>
  <c r="AV153" i="34"/>
  <c r="AC153" i="34"/>
  <c r="AK153" i="34" s="1"/>
  <c r="Z153" i="34"/>
  <c r="O153" i="34"/>
  <c r="Q153" i="34" s="1"/>
  <c r="AB153" i="34" s="1"/>
  <c r="AM153" i="34" s="1"/>
  <c r="AX153" i="34" s="1"/>
  <c r="AV152" i="34"/>
  <c r="AK152" i="34"/>
  <c r="Z152" i="34"/>
  <c r="O152" i="34"/>
  <c r="Q152" i="34" s="1"/>
  <c r="AB152" i="34" s="1"/>
  <c r="AV151" i="34"/>
  <c r="AC151" i="34"/>
  <c r="AK151" i="34" s="1"/>
  <c r="Z151" i="34"/>
  <c r="O151" i="34"/>
  <c r="Q151" i="34" s="1"/>
  <c r="AB151" i="34" s="1"/>
  <c r="AM151" i="34" s="1"/>
  <c r="AX151" i="34" s="1"/>
  <c r="AV150" i="34"/>
  <c r="AK150" i="34"/>
  <c r="Z150" i="34"/>
  <c r="O150" i="34"/>
  <c r="Q150" i="34" s="1"/>
  <c r="AB150" i="34" s="1"/>
  <c r="AV149" i="34"/>
  <c r="AK149" i="34"/>
  <c r="Z149" i="34"/>
  <c r="O149" i="34"/>
  <c r="Q149" i="34" s="1"/>
  <c r="AB149" i="34" s="1"/>
  <c r="AM149" i="34" s="1"/>
  <c r="AX149" i="34" s="1"/>
  <c r="AN148" i="34"/>
  <c r="AV148" i="34" s="1"/>
  <c r="AC148" i="34"/>
  <c r="AK148" i="34" s="1"/>
  <c r="R148" i="34"/>
  <c r="Z148" i="34" s="1"/>
  <c r="G148" i="34"/>
  <c r="O148" i="34" s="1"/>
  <c r="Q148" i="34" s="1"/>
  <c r="AB148" i="34" s="1"/>
  <c r="AV147" i="34"/>
  <c r="AK147" i="34"/>
  <c r="Z147" i="34"/>
  <c r="O147" i="34"/>
  <c r="Q147" i="34" s="1"/>
  <c r="AB147" i="34" s="1"/>
  <c r="AM147" i="34" s="1"/>
  <c r="AX147" i="34" s="1"/>
  <c r="AV146" i="34"/>
  <c r="AK146" i="34"/>
  <c r="Z146" i="34"/>
  <c r="O146" i="34"/>
  <c r="Q146" i="34" s="1"/>
  <c r="AB146" i="34" s="1"/>
  <c r="AV145" i="34"/>
  <c r="AC145" i="34"/>
  <c r="AK145" i="34" s="1"/>
  <c r="Z145" i="34"/>
  <c r="O145" i="34"/>
  <c r="Q145" i="34" s="1"/>
  <c r="AB145" i="34" s="1"/>
  <c r="AM145" i="34" s="1"/>
  <c r="AX145" i="34" s="1"/>
  <c r="AV144" i="34"/>
  <c r="AC144" i="34"/>
  <c r="AK144" i="34" s="1"/>
  <c r="Z144" i="34"/>
  <c r="O144" i="34"/>
  <c r="Q144" i="34" s="1"/>
  <c r="AB144" i="34" s="1"/>
  <c r="AV143" i="34"/>
  <c r="AK143" i="34"/>
  <c r="Z143" i="34"/>
  <c r="O143" i="34"/>
  <c r="Q143" i="34" s="1"/>
  <c r="AB143" i="34" s="1"/>
  <c r="AM143" i="34" s="1"/>
  <c r="AX143" i="34" s="1"/>
  <c r="AV142" i="34"/>
  <c r="AK142" i="34"/>
  <c r="Z142" i="34"/>
  <c r="O142" i="34"/>
  <c r="Q142" i="34" s="1"/>
  <c r="AB142" i="34" s="1"/>
  <c r="AV141" i="34"/>
  <c r="AK141" i="34"/>
  <c r="Z141" i="34"/>
  <c r="O141" i="34"/>
  <c r="Q141" i="34" s="1"/>
  <c r="AB141" i="34" s="1"/>
  <c r="AM141" i="34" s="1"/>
  <c r="AX141" i="34" s="1"/>
  <c r="AV140" i="34"/>
  <c r="AK140" i="34"/>
  <c r="Z140" i="34"/>
  <c r="O140" i="34"/>
  <c r="Q140" i="34" s="1"/>
  <c r="AB140" i="34" s="1"/>
  <c r="AV139" i="34"/>
  <c r="AC139" i="34"/>
  <c r="AK139" i="34" s="1"/>
  <c r="Z139" i="34"/>
  <c r="O139" i="34"/>
  <c r="Q139" i="34" s="1"/>
  <c r="AB139" i="34" s="1"/>
  <c r="AM139" i="34" s="1"/>
  <c r="AX139" i="34" s="1"/>
  <c r="AV138" i="34"/>
  <c r="AK138" i="34"/>
  <c r="Z138" i="34"/>
  <c r="O138" i="34"/>
  <c r="Q138" i="34" s="1"/>
  <c r="AB138" i="34" s="1"/>
  <c r="AV137" i="34"/>
  <c r="AK137" i="34"/>
  <c r="Z137" i="34"/>
  <c r="O137" i="34"/>
  <c r="Q137" i="34" s="1"/>
  <c r="AB137" i="34" s="1"/>
  <c r="AM137" i="34" s="1"/>
  <c r="AX137" i="34" s="1"/>
  <c r="AV136" i="34"/>
  <c r="AK136" i="34"/>
  <c r="Z136" i="34"/>
  <c r="O136" i="34"/>
  <c r="Q136" i="34" s="1"/>
  <c r="AB136" i="34" s="1"/>
  <c r="AV135" i="34"/>
  <c r="AK135" i="34"/>
  <c r="Z135" i="34"/>
  <c r="O135" i="34"/>
  <c r="Q135" i="34" s="1"/>
  <c r="AB135" i="34" s="1"/>
  <c r="AM135" i="34" s="1"/>
  <c r="AX135" i="34" s="1"/>
  <c r="AV134" i="34"/>
  <c r="AK134" i="34"/>
  <c r="Z134" i="34"/>
  <c r="O134" i="34"/>
  <c r="Q134" i="34" s="1"/>
  <c r="AB134" i="34" s="1"/>
  <c r="AV133" i="34"/>
  <c r="AK133" i="34"/>
  <c r="Z133" i="34"/>
  <c r="O133" i="34"/>
  <c r="Q133" i="34" s="1"/>
  <c r="AB133" i="34" s="1"/>
  <c r="AM133" i="34" s="1"/>
  <c r="AX133" i="34" s="1"/>
  <c r="AV132" i="34"/>
  <c r="AK132" i="34"/>
  <c r="Z132" i="34"/>
  <c r="O132" i="34"/>
  <c r="Q132" i="34" s="1"/>
  <c r="AB132" i="34" s="1"/>
  <c r="AV130" i="34"/>
  <c r="AK130" i="34"/>
  <c r="Z130" i="34"/>
  <c r="O130" i="34"/>
  <c r="Q130" i="34" s="1"/>
  <c r="AB130" i="34" s="1"/>
  <c r="AM130" i="34" s="1"/>
  <c r="AX130" i="34" s="1"/>
  <c r="AV129" i="34"/>
  <c r="AK129" i="34"/>
  <c r="Z129" i="34"/>
  <c r="O129" i="34"/>
  <c r="Q129" i="34" s="1"/>
  <c r="AB129" i="34" s="1"/>
  <c r="AV127" i="34"/>
  <c r="AK127" i="34"/>
  <c r="Z127" i="34"/>
  <c r="O127" i="34"/>
  <c r="Q127" i="34" s="1"/>
  <c r="AB127" i="34" s="1"/>
  <c r="AM127" i="34" s="1"/>
  <c r="AX127" i="34" s="1"/>
  <c r="AV126" i="34"/>
  <c r="AK126" i="34"/>
  <c r="Z126" i="34"/>
  <c r="O126" i="34"/>
  <c r="Q126" i="34" s="1"/>
  <c r="AB126" i="34" s="1"/>
  <c r="Q125" i="34"/>
  <c r="AB125" i="34" s="1"/>
  <c r="AM125" i="34" s="1"/>
  <c r="AX125" i="34" s="1"/>
  <c r="AV124" i="34"/>
  <c r="AK124" i="34"/>
  <c r="Z124" i="34"/>
  <c r="O124" i="34"/>
  <c r="Q124" i="34" s="1"/>
  <c r="AV123" i="34"/>
  <c r="AK123" i="34"/>
  <c r="Z123" i="34"/>
  <c r="O123" i="34"/>
  <c r="Q123" i="34" s="1"/>
  <c r="AV122" i="34"/>
  <c r="AK122" i="34"/>
  <c r="Z122" i="34"/>
  <c r="O122" i="34"/>
  <c r="Q122" i="34" s="1"/>
  <c r="AV121" i="34"/>
  <c r="AK121" i="34"/>
  <c r="Z121" i="34"/>
  <c r="O121" i="34"/>
  <c r="Q121" i="34" s="1"/>
  <c r="AV120" i="34"/>
  <c r="AK120" i="34"/>
  <c r="Z120" i="34"/>
  <c r="O120" i="34"/>
  <c r="Q120" i="34" s="1"/>
  <c r="AV119" i="34"/>
  <c r="AK119" i="34"/>
  <c r="Z119" i="34"/>
  <c r="O119" i="34"/>
  <c r="Q119" i="34" s="1"/>
  <c r="AV118" i="34"/>
  <c r="AK118" i="34"/>
  <c r="Z118" i="34"/>
  <c r="O118" i="34"/>
  <c r="Q118" i="34" s="1"/>
  <c r="AV117" i="34"/>
  <c r="AK117" i="34"/>
  <c r="Z117" i="34"/>
  <c r="O117" i="34"/>
  <c r="Q117" i="34" s="1"/>
  <c r="AV116" i="34"/>
  <c r="AK116" i="34"/>
  <c r="Z116" i="34"/>
  <c r="O116" i="34"/>
  <c r="Q116" i="34" s="1"/>
  <c r="AV115" i="34"/>
  <c r="AK115" i="34"/>
  <c r="Z115" i="34"/>
  <c r="O115" i="34"/>
  <c r="Q115" i="34" s="1"/>
  <c r="Q114" i="34"/>
  <c r="AB114" i="34" s="1"/>
  <c r="AM114" i="34" s="1"/>
  <c r="AX114" i="34" s="1"/>
  <c r="AV113" i="34"/>
  <c r="AK113" i="34"/>
  <c r="Z113" i="34"/>
  <c r="G113" i="34"/>
  <c r="O113" i="34" s="1"/>
  <c r="Q113" i="34" s="1"/>
  <c r="AB113" i="34" s="1"/>
  <c r="AM113" i="34" s="1"/>
  <c r="AX113" i="34" s="1"/>
  <c r="AV112" i="34"/>
  <c r="AK112" i="34"/>
  <c r="Z112" i="34"/>
  <c r="O112" i="34"/>
  <c r="Q112" i="34" s="1"/>
  <c r="AB112" i="34" s="1"/>
  <c r="O111" i="34"/>
  <c r="Q111" i="34" s="1"/>
  <c r="AB111" i="34" s="1"/>
  <c r="AM111" i="34" s="1"/>
  <c r="AX111" i="34" s="1"/>
  <c r="AN110" i="34"/>
  <c r="AV110" i="34" s="1"/>
  <c r="AC110" i="34"/>
  <c r="AK110" i="34" s="1"/>
  <c r="R110" i="34"/>
  <c r="Z110" i="34" s="1"/>
  <c r="O110" i="34"/>
  <c r="Q110" i="34" s="1"/>
  <c r="AV109" i="34"/>
  <c r="AK109" i="34"/>
  <c r="Z109" i="34"/>
  <c r="O109" i="34"/>
  <c r="Q109" i="34" s="1"/>
  <c r="AV108" i="34"/>
  <c r="AC108" i="34"/>
  <c r="AK108" i="34" s="1"/>
  <c r="Z108" i="34"/>
  <c r="O108" i="34"/>
  <c r="Q108" i="34" s="1"/>
  <c r="AV107" i="34"/>
  <c r="AC107" i="34"/>
  <c r="AK107" i="34" s="1"/>
  <c r="Z107" i="34"/>
  <c r="O107" i="34"/>
  <c r="Q107" i="34" s="1"/>
  <c r="AV106" i="34"/>
  <c r="AK106" i="34"/>
  <c r="Z106" i="34"/>
  <c r="O106" i="34"/>
  <c r="Q106" i="34" s="1"/>
  <c r="AN105" i="34"/>
  <c r="AV105" i="34" s="1"/>
  <c r="AC105" i="34"/>
  <c r="AK105" i="34" s="1"/>
  <c r="R105" i="34"/>
  <c r="Z105" i="34" s="1"/>
  <c r="G105" i="34"/>
  <c r="O105" i="34" s="1"/>
  <c r="Q105" i="34" s="1"/>
  <c r="AV104" i="34"/>
  <c r="AK104" i="34"/>
  <c r="Z104" i="34"/>
  <c r="O104" i="34"/>
  <c r="Q104" i="34" s="1"/>
  <c r="AV103" i="34"/>
  <c r="AK103" i="34"/>
  <c r="Z103" i="34"/>
  <c r="O103" i="34"/>
  <c r="Q103" i="34" s="1"/>
  <c r="AV102" i="34"/>
  <c r="AK102" i="34"/>
  <c r="Z102" i="34"/>
  <c r="O102" i="34"/>
  <c r="Q102" i="34" s="1"/>
  <c r="AV101" i="34"/>
  <c r="AC101" i="34"/>
  <c r="AK101" i="34" s="1"/>
  <c r="Z101" i="34"/>
  <c r="O101" i="34"/>
  <c r="Q101" i="34" s="1"/>
  <c r="AV100" i="34"/>
  <c r="AK100" i="34"/>
  <c r="Z100" i="34"/>
  <c r="O100" i="34"/>
  <c r="Q100" i="34" s="1"/>
  <c r="AV99" i="34"/>
  <c r="AK99" i="34"/>
  <c r="Z99" i="34"/>
  <c r="O99" i="34"/>
  <c r="Q99" i="34" s="1"/>
  <c r="AV98" i="34"/>
  <c r="AK98" i="34"/>
  <c r="Z98" i="34"/>
  <c r="O98" i="34"/>
  <c r="Q98" i="34" s="1"/>
  <c r="AV97" i="34"/>
  <c r="AK97" i="34"/>
  <c r="Z97" i="34"/>
  <c r="O97" i="34"/>
  <c r="Q97" i="34" s="1"/>
  <c r="AV96" i="34"/>
  <c r="AK96" i="34"/>
  <c r="Z96" i="34"/>
  <c r="O96" i="34"/>
  <c r="Q96" i="34" s="1"/>
  <c r="AV95" i="34"/>
  <c r="AK95" i="34"/>
  <c r="Z95" i="34"/>
  <c r="O95" i="34"/>
  <c r="Q95" i="34" s="1"/>
  <c r="AV93" i="34"/>
  <c r="AK93" i="34"/>
  <c r="Z93" i="34"/>
  <c r="O93" i="34"/>
  <c r="Q93" i="34" s="1"/>
  <c r="AV92" i="34"/>
  <c r="AK92" i="34"/>
  <c r="Z92" i="34"/>
  <c r="O92" i="34"/>
  <c r="Q92" i="34" s="1"/>
  <c r="AV91" i="34"/>
  <c r="AK91" i="34"/>
  <c r="Z91" i="34"/>
  <c r="O91" i="34"/>
  <c r="Q91" i="34" s="1"/>
  <c r="AV90" i="34"/>
  <c r="AK90" i="34"/>
  <c r="Z90" i="34"/>
  <c r="O90" i="34"/>
  <c r="Q90" i="34" s="1"/>
  <c r="AV94" i="34"/>
  <c r="AK94" i="34"/>
  <c r="Z94" i="34"/>
  <c r="O94" i="34"/>
  <c r="Q94" i="34" s="1"/>
  <c r="AV89" i="34"/>
  <c r="AK89" i="34"/>
  <c r="Z89" i="34"/>
  <c r="O89" i="34"/>
  <c r="Q89" i="34" s="1"/>
  <c r="AV88" i="34"/>
  <c r="AK88" i="34"/>
  <c r="Z88" i="34"/>
  <c r="O88" i="34"/>
  <c r="Q88" i="34" s="1"/>
  <c r="AV87" i="34"/>
  <c r="AK87" i="34"/>
  <c r="Z87" i="34"/>
  <c r="O87" i="34"/>
  <c r="Q87" i="34" s="1"/>
  <c r="AV86" i="34"/>
  <c r="AC86" i="34"/>
  <c r="AK86" i="34" s="1"/>
  <c r="Z86" i="34"/>
  <c r="O86" i="34"/>
  <c r="Q86" i="34" s="1"/>
  <c r="AV85" i="34"/>
  <c r="AK85" i="34"/>
  <c r="Z85" i="34"/>
  <c r="O85" i="34"/>
  <c r="Q85" i="34" s="1"/>
  <c r="AV84" i="34"/>
  <c r="AK84" i="34"/>
  <c r="Z84" i="34"/>
  <c r="O84" i="34"/>
  <c r="Q84" i="34" s="1"/>
  <c r="AV83" i="34"/>
  <c r="AK83" i="34"/>
  <c r="Z83" i="34"/>
  <c r="O83" i="34"/>
  <c r="Q83" i="34" s="1"/>
  <c r="AV82" i="34"/>
  <c r="AK82" i="34"/>
  <c r="Z82" i="34"/>
  <c r="O82" i="34"/>
  <c r="Q82" i="34" s="1"/>
  <c r="AV81" i="34"/>
  <c r="AK81" i="34"/>
  <c r="Z81" i="34"/>
  <c r="O81" i="34"/>
  <c r="Q81" i="34" s="1"/>
  <c r="AN80" i="34"/>
  <c r="AV80" i="34" s="1"/>
  <c r="AC80" i="34"/>
  <c r="AK80" i="34" s="1"/>
  <c r="R80" i="34"/>
  <c r="Z80" i="34" s="1"/>
  <c r="G80" i="34"/>
  <c r="O80" i="34" s="1"/>
  <c r="Q80" i="34" s="1"/>
  <c r="Q79" i="34"/>
  <c r="AB79" i="34" s="1"/>
  <c r="AM79" i="34" s="1"/>
  <c r="AX79" i="34" s="1"/>
  <c r="AV78" i="34"/>
  <c r="AK78" i="34"/>
  <c r="Z78" i="34"/>
  <c r="O78" i="34"/>
  <c r="Q78" i="34" s="1"/>
  <c r="AB78" i="34" s="1"/>
  <c r="AM78" i="34" s="1"/>
  <c r="AX78" i="34" s="1"/>
  <c r="AV77" i="34"/>
  <c r="AK77" i="34"/>
  <c r="Z77" i="34"/>
  <c r="O77" i="34"/>
  <c r="Q77" i="34" s="1"/>
  <c r="AB77" i="34" s="1"/>
  <c r="AV76" i="34"/>
  <c r="AK76" i="34"/>
  <c r="Z76" i="34"/>
  <c r="O76" i="34"/>
  <c r="Q76" i="34" s="1"/>
  <c r="AB76" i="34" s="1"/>
  <c r="AM76" i="34" s="1"/>
  <c r="AX76" i="34" s="1"/>
  <c r="AV75" i="34"/>
  <c r="AK75" i="34"/>
  <c r="Z75" i="34"/>
  <c r="O75" i="34"/>
  <c r="Q75" i="34" s="1"/>
  <c r="AB75" i="34" s="1"/>
  <c r="AV74" i="34"/>
  <c r="AK74" i="34"/>
  <c r="Z74" i="34"/>
  <c r="O74" i="34"/>
  <c r="Q74" i="34" s="1"/>
  <c r="AB74" i="34" s="1"/>
  <c r="AM74" i="34" s="1"/>
  <c r="AX74" i="34" s="1"/>
  <c r="AV73" i="34"/>
  <c r="AC73" i="34"/>
  <c r="AK73" i="34" s="1"/>
  <c r="Z73" i="34"/>
  <c r="O73" i="34"/>
  <c r="Q73" i="34" s="1"/>
  <c r="AB73" i="34" s="1"/>
  <c r="AV72" i="34"/>
  <c r="AK72" i="34"/>
  <c r="Z72" i="34"/>
  <c r="O72" i="34"/>
  <c r="Q72" i="34" s="1"/>
  <c r="AB72" i="34" s="1"/>
  <c r="AM72" i="34" s="1"/>
  <c r="AX72" i="34" s="1"/>
  <c r="AV71" i="34"/>
  <c r="AK71" i="34"/>
  <c r="Z71" i="34"/>
  <c r="O71" i="34"/>
  <c r="Q71" i="34" s="1"/>
  <c r="AB71" i="34" s="1"/>
  <c r="AV70" i="34"/>
  <c r="AK70" i="34"/>
  <c r="Z70" i="34"/>
  <c r="O70" i="34"/>
  <c r="Q70" i="34" s="1"/>
  <c r="AB70" i="34" s="1"/>
  <c r="AM70" i="34" s="1"/>
  <c r="AX70" i="34" s="1"/>
  <c r="AV69" i="34"/>
  <c r="AK69" i="34"/>
  <c r="Z69" i="34"/>
  <c r="O69" i="34"/>
  <c r="Q69" i="34" s="1"/>
  <c r="AB69" i="34" s="1"/>
  <c r="AV68" i="34"/>
  <c r="AK68" i="34"/>
  <c r="Z68" i="34"/>
  <c r="O68" i="34"/>
  <c r="Q68" i="34" s="1"/>
  <c r="AB68" i="34" s="1"/>
  <c r="AM68" i="34" s="1"/>
  <c r="AX68" i="34" s="1"/>
  <c r="AV67" i="34"/>
  <c r="AK67" i="34"/>
  <c r="Z67" i="34"/>
  <c r="O67" i="34"/>
  <c r="Q67" i="34" s="1"/>
  <c r="AB67" i="34" s="1"/>
  <c r="AV66" i="34"/>
  <c r="AK66" i="34"/>
  <c r="Z66" i="34"/>
  <c r="O66" i="34"/>
  <c r="Q66" i="34" s="1"/>
  <c r="AB66" i="34" s="1"/>
  <c r="AM66" i="34" s="1"/>
  <c r="AX66" i="34" s="1"/>
  <c r="AV65" i="34"/>
  <c r="AK65" i="34"/>
  <c r="Z65" i="34"/>
  <c r="O65" i="34"/>
  <c r="Q65" i="34" s="1"/>
  <c r="AB65" i="34" s="1"/>
  <c r="AV64" i="34"/>
  <c r="AK64" i="34"/>
  <c r="Z64" i="34"/>
  <c r="O64" i="34"/>
  <c r="Q64" i="34" s="1"/>
  <c r="AB64" i="34" s="1"/>
  <c r="AM64" i="34" s="1"/>
  <c r="AX64" i="34" s="1"/>
  <c r="AV63" i="34"/>
  <c r="AK63" i="34"/>
  <c r="Z63" i="34"/>
  <c r="O63" i="34"/>
  <c r="Q63" i="34" s="1"/>
  <c r="AB63" i="34" s="1"/>
  <c r="Q62" i="34"/>
  <c r="AB62" i="34" s="1"/>
  <c r="AM62" i="34" s="1"/>
  <c r="AX62" i="34" s="1"/>
  <c r="AV61" i="34"/>
  <c r="AK61" i="34"/>
  <c r="Z61" i="34"/>
  <c r="O61" i="34"/>
  <c r="Q61" i="34" s="1"/>
  <c r="AV60" i="34"/>
  <c r="AK60" i="34"/>
  <c r="Z60" i="34"/>
  <c r="O60" i="34"/>
  <c r="Q60" i="34" s="1"/>
  <c r="AV59" i="34"/>
  <c r="AK59" i="34"/>
  <c r="Z59" i="34"/>
  <c r="O59" i="34"/>
  <c r="Q59" i="34" s="1"/>
  <c r="AV58" i="34"/>
  <c r="AK58" i="34"/>
  <c r="Z58" i="34"/>
  <c r="O58" i="34"/>
  <c r="Q58" i="34" s="1"/>
  <c r="AV57" i="34"/>
  <c r="AK57" i="34"/>
  <c r="Z57" i="34"/>
  <c r="O57" i="34"/>
  <c r="Q57" i="34" s="1"/>
  <c r="AV56" i="34"/>
  <c r="AK56" i="34"/>
  <c r="Z56" i="34"/>
  <c r="O56" i="34"/>
  <c r="Q56" i="34" s="1"/>
  <c r="AV55" i="34"/>
  <c r="AK55" i="34"/>
  <c r="Z55" i="34"/>
  <c r="O55" i="34"/>
  <c r="Q55" i="34" s="1"/>
  <c r="AV54" i="34"/>
  <c r="AK54" i="34"/>
  <c r="Z54" i="34"/>
  <c r="O54" i="34"/>
  <c r="Q54" i="34" s="1"/>
  <c r="AV53" i="34"/>
  <c r="AK53" i="34"/>
  <c r="Z53" i="34"/>
  <c r="O53" i="34"/>
  <c r="Q53" i="34" s="1"/>
  <c r="AV52" i="34"/>
  <c r="AK52" i="34"/>
  <c r="Z52" i="34"/>
  <c r="O52" i="34"/>
  <c r="Q52" i="34" s="1"/>
  <c r="AV51" i="34"/>
  <c r="AK51" i="34"/>
  <c r="Z51" i="34"/>
  <c r="O51" i="34"/>
  <c r="Q51" i="34" s="1"/>
  <c r="AV50" i="34"/>
  <c r="AC50" i="34"/>
  <c r="AK50" i="34" s="1"/>
  <c r="Z50" i="34"/>
  <c r="O50" i="34"/>
  <c r="Q50" i="34" s="1"/>
  <c r="AV49" i="34"/>
  <c r="AK49" i="34"/>
  <c r="Z49" i="34"/>
  <c r="O49" i="34"/>
  <c r="Q49" i="34" s="1"/>
  <c r="AV48" i="34"/>
  <c r="AK48" i="34"/>
  <c r="Z48" i="34"/>
  <c r="O48" i="34"/>
  <c r="Q48" i="34" s="1"/>
  <c r="AV47" i="34"/>
  <c r="AK47" i="34"/>
  <c r="Z47" i="34"/>
  <c r="O47" i="34"/>
  <c r="Q47" i="34" s="1"/>
  <c r="AV46" i="34"/>
  <c r="AK46" i="34"/>
  <c r="Z46" i="34"/>
  <c r="O46" i="34"/>
  <c r="Q46" i="34" s="1"/>
  <c r="AV45" i="34"/>
  <c r="AK45" i="34"/>
  <c r="Z45" i="34"/>
  <c r="O45" i="34"/>
  <c r="Q45" i="34" s="1"/>
  <c r="AV44" i="34"/>
  <c r="AK44" i="34"/>
  <c r="Z44" i="34"/>
  <c r="O44" i="34"/>
  <c r="Q44" i="34" s="1"/>
  <c r="AV43" i="34"/>
  <c r="AK43" i="34"/>
  <c r="Z43" i="34"/>
  <c r="O43" i="34"/>
  <c r="Q43" i="34" s="1"/>
  <c r="AV42" i="34"/>
  <c r="AK42" i="34"/>
  <c r="Z42" i="34"/>
  <c r="O42" i="34"/>
  <c r="Q42" i="34" s="1"/>
  <c r="AV40" i="34"/>
  <c r="AK40" i="34"/>
  <c r="Z40" i="34"/>
  <c r="O40" i="34"/>
  <c r="Q40" i="34" s="1"/>
  <c r="AV39" i="34"/>
  <c r="AK39" i="34"/>
  <c r="Z39" i="34"/>
  <c r="O39" i="34"/>
  <c r="Q39" i="34" s="1"/>
  <c r="AV38" i="34"/>
  <c r="AK38" i="34"/>
  <c r="Z38" i="34"/>
  <c r="O38" i="34"/>
  <c r="Q38" i="34" s="1"/>
  <c r="AV41" i="34"/>
  <c r="AK41" i="34"/>
  <c r="Z41" i="34"/>
  <c r="O41" i="34"/>
  <c r="Q41" i="34" s="1"/>
  <c r="AV37" i="34"/>
  <c r="AK37" i="34"/>
  <c r="Z37" i="34"/>
  <c r="O37" i="34"/>
  <c r="Q37" i="34" s="1"/>
  <c r="AV36" i="34"/>
  <c r="AK36" i="34"/>
  <c r="Z36" i="34"/>
  <c r="O36" i="34"/>
  <c r="Q36" i="34" s="1"/>
  <c r="AV35" i="34"/>
  <c r="AK35" i="34"/>
  <c r="Z35" i="34"/>
  <c r="O35" i="34"/>
  <c r="Q35" i="34" s="1"/>
  <c r="AN34" i="34"/>
  <c r="AV34" i="34" s="1"/>
  <c r="AC34" i="34"/>
  <c r="AK34" i="34" s="1"/>
  <c r="R34" i="34"/>
  <c r="Z34" i="34" s="1"/>
  <c r="G34" i="34"/>
  <c r="O34" i="34" s="1"/>
  <c r="Q34" i="34" s="1"/>
  <c r="AV33" i="34"/>
  <c r="AK33" i="34"/>
  <c r="Z33" i="34"/>
  <c r="O33" i="34"/>
  <c r="Q33" i="34" s="1"/>
  <c r="AV32" i="34"/>
  <c r="AK32" i="34"/>
  <c r="Z32" i="34"/>
  <c r="O32" i="34"/>
  <c r="Q32" i="34" s="1"/>
  <c r="AV31" i="34"/>
  <c r="AK31" i="34"/>
  <c r="Z31" i="34"/>
  <c r="O31" i="34"/>
  <c r="Q31" i="34" s="1"/>
  <c r="AV30" i="34"/>
  <c r="AK30" i="34"/>
  <c r="Z30" i="34"/>
  <c r="O30" i="34"/>
  <c r="Q30" i="34" s="1"/>
  <c r="AV29" i="34"/>
  <c r="AK29" i="34"/>
  <c r="Z29" i="34"/>
  <c r="O29" i="34"/>
  <c r="Q29" i="34" s="1"/>
  <c r="AV28" i="34"/>
  <c r="AK28" i="34"/>
  <c r="Z28" i="34"/>
  <c r="O28" i="34"/>
  <c r="Q28" i="34" s="1"/>
  <c r="AV27" i="34"/>
  <c r="AK27" i="34"/>
  <c r="Z27" i="34"/>
  <c r="O27" i="34"/>
  <c r="Q27" i="34" s="1"/>
  <c r="AV26" i="34"/>
  <c r="AK26" i="34"/>
  <c r="Z26" i="34"/>
  <c r="O26" i="34"/>
  <c r="Q26" i="34" s="1"/>
  <c r="AV25" i="34"/>
  <c r="AK25" i="34"/>
  <c r="Z25" i="34"/>
  <c r="O25" i="34"/>
  <c r="Q25" i="34" s="1"/>
  <c r="AN24" i="34"/>
  <c r="AV24" i="34" s="1"/>
  <c r="AC24" i="34"/>
  <c r="AK24" i="34" s="1"/>
  <c r="R24" i="34"/>
  <c r="Z24" i="34" s="1"/>
  <c r="G24" i="34"/>
  <c r="O24" i="34" s="1"/>
  <c r="Q24" i="34" s="1"/>
  <c r="AV23" i="34"/>
  <c r="AK23" i="34"/>
  <c r="Z23" i="34"/>
  <c r="O23" i="34"/>
  <c r="Q23" i="34" s="1"/>
  <c r="AV22" i="34"/>
  <c r="AK22" i="34"/>
  <c r="Z22" i="34"/>
  <c r="O22" i="34"/>
  <c r="Q22" i="34" s="1"/>
  <c r="AV21" i="34"/>
  <c r="AK21" i="34"/>
  <c r="Z21" i="34"/>
  <c r="O21" i="34"/>
  <c r="Q21" i="34" s="1"/>
  <c r="Q19" i="34"/>
  <c r="AB19" i="34" s="1"/>
  <c r="AM19" i="34" s="1"/>
  <c r="AX19" i="34" s="1"/>
  <c r="AV18" i="34"/>
  <c r="AK18" i="34"/>
  <c r="Z18" i="34"/>
  <c r="O18" i="34"/>
  <c r="Q18" i="34" s="1"/>
  <c r="AB18" i="34" s="1"/>
  <c r="AV17" i="34"/>
  <c r="AC17" i="34"/>
  <c r="AK17" i="34" s="1"/>
  <c r="Z17" i="34"/>
  <c r="O17" i="34"/>
  <c r="Q17" i="34" s="1"/>
  <c r="AB17" i="34" s="1"/>
  <c r="AM17" i="34" s="1"/>
  <c r="AX17" i="34" s="1"/>
  <c r="AV16" i="34"/>
  <c r="AC16" i="34"/>
  <c r="AK16" i="34" s="1"/>
  <c r="Z16" i="34"/>
  <c r="O16" i="34"/>
  <c r="Q16" i="34" s="1"/>
  <c r="AB16" i="34" s="1"/>
  <c r="AV15" i="34"/>
  <c r="AK15" i="34"/>
  <c r="Z15" i="34"/>
  <c r="O15" i="34"/>
  <c r="Q15" i="34" s="1"/>
  <c r="AB15" i="34" s="1"/>
  <c r="AM15" i="34" s="1"/>
  <c r="AX15" i="34" s="1"/>
  <c r="AV14" i="34"/>
  <c r="AC14" i="34"/>
  <c r="AK14" i="34" s="1"/>
  <c r="Z14" i="34"/>
  <c r="O14" i="34"/>
  <c r="Q14" i="34" s="1"/>
  <c r="AB14" i="34" s="1"/>
  <c r="AV13" i="34"/>
  <c r="AK13" i="34"/>
  <c r="Z13" i="34"/>
  <c r="O13" i="34"/>
  <c r="Q13" i="34" s="1"/>
  <c r="AB13" i="34" s="1"/>
  <c r="AM13" i="34" s="1"/>
  <c r="AX13" i="34" s="1"/>
  <c r="AV12" i="34"/>
  <c r="AK12" i="34"/>
  <c r="Z12" i="34"/>
  <c r="O12" i="34"/>
  <c r="Q12" i="34" s="1"/>
  <c r="AV11" i="34"/>
  <c r="AK11" i="34"/>
  <c r="Z11" i="34"/>
  <c r="G11" i="34"/>
  <c r="O11" i="34" s="1"/>
  <c r="Q11" i="34" s="1"/>
  <c r="AB11" i="34" s="1"/>
  <c r="AM11" i="34" s="1"/>
  <c r="AX11" i="34" s="1"/>
  <c r="AV10" i="34"/>
  <c r="AK10" i="34"/>
  <c r="Z10" i="34"/>
  <c r="O10" i="34"/>
  <c r="Q10" i="34" s="1"/>
  <c r="AB10" i="34" s="1"/>
  <c r="AN9" i="34"/>
  <c r="AV9" i="34" s="1"/>
  <c r="AC9" i="34"/>
  <c r="AK9" i="34" s="1"/>
  <c r="R9" i="34"/>
  <c r="Z9" i="34" s="1"/>
  <c r="G9" i="34"/>
  <c r="O9" i="34" s="1"/>
  <c r="Q9" i="34" s="1"/>
  <c r="AB9" i="34" s="1"/>
  <c r="AM9" i="34" s="1"/>
  <c r="AX9" i="34" s="1"/>
  <c r="AV8" i="34"/>
  <c r="AK8" i="34"/>
  <c r="Z8" i="34"/>
  <c r="O8" i="34"/>
  <c r="Q8" i="34" s="1"/>
  <c r="AB8" i="34" s="1"/>
  <c r="AV7" i="34"/>
  <c r="AK7" i="34"/>
  <c r="Z7" i="34"/>
  <c r="O7" i="34"/>
  <c r="Q7" i="34" s="1"/>
  <c r="AB7" i="34" s="1"/>
  <c r="AM7" i="34" s="1"/>
  <c r="AX7" i="34" s="1"/>
  <c r="AV6" i="34"/>
  <c r="AK6" i="34"/>
  <c r="Z6" i="34"/>
  <c r="O6" i="34"/>
  <c r="Q6" i="34" s="1"/>
  <c r="AB6" i="34" s="1"/>
  <c r="AN5" i="34"/>
  <c r="AV5" i="34" s="1"/>
  <c r="AK5" i="34"/>
  <c r="Z5" i="34"/>
  <c r="O5" i="34"/>
  <c r="Q5" i="34" s="1"/>
  <c r="AV4" i="34"/>
  <c r="AK4" i="34"/>
  <c r="O4" i="34"/>
  <c r="Q4" i="34" s="1"/>
  <c r="AK3" i="34"/>
  <c r="Z3" i="34"/>
  <c r="O3" i="34"/>
  <c r="Q3" i="34" s="1"/>
  <c r="AB3" i="34" s="1"/>
  <c r="AM3" i="34" s="1"/>
  <c r="F47" i="29"/>
  <c r="F45" i="29"/>
  <c r="F46" i="29"/>
  <c r="F41" i="29"/>
  <c r="F44" i="29"/>
  <c r="F40" i="29"/>
  <c r="F42" i="29"/>
  <c r="F43" i="29"/>
  <c r="AM8" i="34" l="1"/>
  <c r="AX8" i="34" s="1"/>
  <c r="AM14" i="34"/>
  <c r="AX14" i="34" s="1"/>
  <c r="AM16" i="34"/>
  <c r="AX16" i="34" s="1"/>
  <c r="AM112" i="34"/>
  <c r="AX112" i="34" s="1"/>
  <c r="AM187" i="34"/>
  <c r="AX187" i="34" s="1"/>
  <c r="AM189" i="34"/>
  <c r="AX189" i="34" s="1"/>
  <c r="AM191" i="34"/>
  <c r="AX191" i="34" s="1"/>
  <c r="AM193" i="34"/>
  <c r="AX193" i="34" s="1"/>
  <c r="AM195" i="34"/>
  <c r="AX195" i="34" s="1"/>
  <c r="AM197" i="34"/>
  <c r="AX197" i="34" s="1"/>
  <c r="AM200" i="34"/>
  <c r="AX200" i="34" s="1"/>
  <c r="AM203" i="34"/>
  <c r="AX203" i="34" s="1"/>
  <c r="AM205" i="34"/>
  <c r="AX205" i="34" s="1"/>
  <c r="AM207" i="34"/>
  <c r="AX207" i="34" s="1"/>
  <c r="AM211" i="34"/>
  <c r="AX211" i="34" s="1"/>
  <c r="AM213" i="34"/>
  <c r="AX213" i="34" s="1"/>
  <c r="AM215" i="34"/>
  <c r="AX215" i="34" s="1"/>
  <c r="AM217" i="34"/>
  <c r="AX217" i="34" s="1"/>
  <c r="AM219" i="34"/>
  <c r="AX219" i="34" s="1"/>
  <c r="AM221" i="34"/>
  <c r="AX221" i="34" s="1"/>
  <c r="AM223" i="34"/>
  <c r="AX223" i="34" s="1"/>
  <c r="AM225" i="34"/>
  <c r="AX225" i="34" s="1"/>
  <c r="AM227" i="34"/>
  <c r="AX227" i="34" s="1"/>
  <c r="AM229" i="34"/>
  <c r="AX229" i="34" s="1"/>
  <c r="AM252" i="34"/>
  <c r="AX252" i="34" s="1"/>
  <c r="AM254" i="34"/>
  <c r="AX254" i="34" s="1"/>
  <c r="AM256" i="34"/>
  <c r="AX256" i="34" s="1"/>
  <c r="AM258" i="34"/>
  <c r="AX258" i="34" s="1"/>
  <c r="AM260" i="34"/>
  <c r="AM263" i="34"/>
  <c r="AX263" i="34" s="1"/>
  <c r="AM296" i="34"/>
  <c r="AX296" i="34" s="1"/>
  <c r="AM299" i="34"/>
  <c r="AX299" i="34" s="1"/>
  <c r="AM301" i="34"/>
  <c r="AX301" i="34" s="1"/>
  <c r="AM303" i="34"/>
  <c r="AX303" i="34" s="1"/>
  <c r="AM305" i="34"/>
  <c r="AX305" i="34" s="1"/>
  <c r="AM307" i="34"/>
  <c r="AX307" i="34" s="1"/>
  <c r="AM309" i="34"/>
  <c r="AX309" i="34" s="1"/>
  <c r="AM311" i="34"/>
  <c r="AX311" i="34" s="1"/>
  <c r="AM313" i="34"/>
  <c r="AX313" i="34" s="1"/>
  <c r="AM315" i="34"/>
  <c r="AX315" i="34" s="1"/>
  <c r="AM317" i="34"/>
  <c r="AX317" i="34" s="1"/>
  <c r="AM319" i="34"/>
  <c r="AX319" i="34" s="1"/>
  <c r="AM321" i="34"/>
  <c r="AX321" i="34" s="1"/>
  <c r="AM323" i="34"/>
  <c r="AX323" i="34" s="1"/>
  <c r="AM325" i="34"/>
  <c r="AX325" i="34" s="1"/>
  <c r="AM339" i="34"/>
  <c r="AX339" i="34" s="1"/>
  <c r="AM341" i="34"/>
  <c r="AX341" i="34" s="1"/>
  <c r="AM344" i="34"/>
  <c r="AX344" i="34" s="1"/>
  <c r="AM348" i="34"/>
  <c r="AX348" i="34" s="1"/>
  <c r="AM350" i="34"/>
  <c r="AX350" i="34" s="1"/>
  <c r="AM352" i="34"/>
  <c r="AX352" i="34" s="1"/>
  <c r="AM354" i="34"/>
  <c r="AX354" i="34" s="1"/>
  <c r="AM356" i="34"/>
  <c r="AX356" i="34" s="1"/>
  <c r="AM358" i="34"/>
  <c r="AX358" i="34" s="1"/>
  <c r="AM360" i="34"/>
  <c r="AX360" i="34" s="1"/>
  <c r="AM362" i="34"/>
  <c r="AX362" i="34" s="1"/>
  <c r="AM365" i="34"/>
  <c r="AX365" i="34" s="1"/>
  <c r="AM367" i="34"/>
  <c r="AX367" i="34" s="1"/>
  <c r="AM369" i="34"/>
  <c r="AX369" i="34" s="1"/>
  <c r="AM371" i="34"/>
  <c r="AX371" i="34" s="1"/>
  <c r="AM373" i="34"/>
  <c r="AX373" i="34" s="1"/>
  <c r="AM375" i="34"/>
  <c r="AX375" i="34" s="1"/>
  <c r="AM377" i="34"/>
  <c r="AX377" i="34" s="1"/>
  <c r="AM379" i="34"/>
  <c r="AX379" i="34" s="1"/>
  <c r="AM381" i="34"/>
  <c r="AX381" i="34" s="1"/>
  <c r="AM384" i="34"/>
  <c r="AX384" i="34" s="1"/>
  <c r="AM386" i="34"/>
  <c r="AX386" i="34" s="1"/>
  <c r="AM388" i="34"/>
  <c r="AX388" i="34" s="1"/>
  <c r="AM6" i="34"/>
  <c r="AX6" i="34" s="1"/>
  <c r="AM10" i="34"/>
  <c r="AX10" i="34" s="1"/>
  <c r="AM18" i="34"/>
  <c r="AX18" i="34" s="1"/>
  <c r="AM65" i="34"/>
  <c r="AX65" i="34" s="1"/>
  <c r="AM71" i="34"/>
  <c r="AX71" i="34" s="1"/>
  <c r="AM73" i="34"/>
  <c r="AX73" i="34" s="1"/>
  <c r="AM77" i="34"/>
  <c r="AX77" i="34" s="1"/>
  <c r="AM129" i="34"/>
  <c r="AX129" i="34" s="1"/>
  <c r="AM134" i="34"/>
  <c r="AX134" i="34" s="1"/>
  <c r="AM140" i="34"/>
  <c r="AX140" i="34" s="1"/>
  <c r="AM144" i="34"/>
  <c r="AX144" i="34" s="1"/>
  <c r="AM148" i="34"/>
  <c r="AX148" i="34" s="1"/>
  <c r="AM152" i="34"/>
  <c r="AX152" i="34" s="1"/>
  <c r="AM156" i="34"/>
  <c r="AX156" i="34" s="1"/>
  <c r="AM158" i="34"/>
  <c r="AX158" i="34" s="1"/>
  <c r="AM162" i="34"/>
  <c r="AX162" i="34" s="1"/>
  <c r="AM168" i="34"/>
  <c r="AX168" i="34" s="1"/>
  <c r="AM181" i="34"/>
  <c r="AX181" i="34" s="1"/>
  <c r="AM265" i="34"/>
  <c r="AX265" i="34" s="1"/>
  <c r="AM267" i="34"/>
  <c r="AX267" i="34" s="1"/>
  <c r="AM331" i="34"/>
  <c r="AX331" i="34" s="1"/>
  <c r="AM333" i="34"/>
  <c r="AX333" i="34" s="1"/>
  <c r="AM336" i="34"/>
  <c r="AX336" i="34" s="1"/>
  <c r="AM63" i="34"/>
  <c r="AX63" i="34" s="1"/>
  <c r="AM67" i="34"/>
  <c r="AX67" i="34" s="1"/>
  <c r="AM69" i="34"/>
  <c r="AX69" i="34" s="1"/>
  <c r="AM75" i="34"/>
  <c r="AX75" i="34" s="1"/>
  <c r="AM126" i="34"/>
  <c r="AX126" i="34" s="1"/>
  <c r="AM132" i="34"/>
  <c r="AX132" i="34" s="1"/>
  <c r="AM136" i="34"/>
  <c r="AX136" i="34" s="1"/>
  <c r="AM138" i="34"/>
  <c r="AX138" i="34" s="1"/>
  <c r="AM142" i="34"/>
  <c r="AX142" i="34" s="1"/>
  <c r="AM146" i="34"/>
  <c r="AX146" i="34" s="1"/>
  <c r="AM150" i="34"/>
  <c r="AX150" i="34" s="1"/>
  <c r="AM154" i="34"/>
  <c r="AX154" i="34" s="1"/>
  <c r="AM160" i="34"/>
  <c r="AX160" i="34" s="1"/>
  <c r="AM164" i="34"/>
  <c r="AX164" i="34" s="1"/>
  <c r="AM166" i="34"/>
  <c r="AX166" i="34" s="1"/>
  <c r="AM171" i="34"/>
  <c r="AX171" i="34" s="1"/>
  <c r="AM173" i="34"/>
  <c r="AX173" i="34" s="1"/>
  <c r="AM177" i="34"/>
  <c r="AX177" i="34" s="1"/>
  <c r="AM179" i="34"/>
  <c r="AX179" i="34" s="1"/>
  <c r="AM183" i="34"/>
  <c r="AX183" i="34" s="1"/>
  <c r="AM329" i="34"/>
  <c r="AX329" i="34" s="1"/>
  <c r="AX239" i="34"/>
  <c r="AM209" i="34"/>
  <c r="AX209" i="34" s="1"/>
  <c r="AX260" i="34"/>
  <c r="AM175" i="34"/>
  <c r="AX175" i="34" s="1"/>
  <c r="AB21" i="34"/>
  <c r="AM21" i="34" s="1"/>
  <c r="AX21" i="34" s="1"/>
  <c r="AB22" i="34"/>
  <c r="AM22" i="34" s="1"/>
  <c r="AX22" i="34" s="1"/>
  <c r="AB23" i="34"/>
  <c r="AM23" i="34" s="1"/>
  <c r="AX23" i="34" s="1"/>
  <c r="AB24" i="34"/>
  <c r="AM24" i="34" s="1"/>
  <c r="AX24" i="34" s="1"/>
  <c r="AB25" i="34"/>
  <c r="AM25" i="34" s="1"/>
  <c r="AX25" i="34" s="1"/>
  <c r="AB26" i="34"/>
  <c r="AM26" i="34" s="1"/>
  <c r="AX26" i="34" s="1"/>
  <c r="AB27" i="34"/>
  <c r="AM27" i="34" s="1"/>
  <c r="AX27" i="34" s="1"/>
  <c r="AB28" i="34"/>
  <c r="AM28" i="34" s="1"/>
  <c r="AX28" i="34" s="1"/>
  <c r="AB29" i="34"/>
  <c r="AM29" i="34" s="1"/>
  <c r="AX29" i="34" s="1"/>
  <c r="AB30" i="34"/>
  <c r="AM30" i="34" s="1"/>
  <c r="AX30" i="34" s="1"/>
  <c r="AB31" i="34"/>
  <c r="AM31" i="34" s="1"/>
  <c r="AX31" i="34" s="1"/>
  <c r="AB32" i="34"/>
  <c r="AM32" i="34" s="1"/>
  <c r="AX32" i="34" s="1"/>
  <c r="AB33" i="34"/>
  <c r="AM33" i="34" s="1"/>
  <c r="AX33" i="34" s="1"/>
  <c r="AB34" i="34"/>
  <c r="AM34" i="34" s="1"/>
  <c r="AX34" i="34" s="1"/>
  <c r="AB35" i="34"/>
  <c r="AM35" i="34" s="1"/>
  <c r="AX35" i="34" s="1"/>
  <c r="AB36" i="34"/>
  <c r="AM36" i="34" s="1"/>
  <c r="AX36" i="34" s="1"/>
  <c r="AB37" i="34"/>
  <c r="AM37" i="34" s="1"/>
  <c r="AX37" i="34" s="1"/>
  <c r="AB41" i="34"/>
  <c r="AM41" i="34" s="1"/>
  <c r="AX41" i="34" s="1"/>
  <c r="AB38" i="34"/>
  <c r="AM38" i="34" s="1"/>
  <c r="AX38" i="34" s="1"/>
  <c r="AB39" i="34"/>
  <c r="AM39" i="34" s="1"/>
  <c r="AX39" i="34" s="1"/>
  <c r="AB40" i="34"/>
  <c r="AM40" i="34" s="1"/>
  <c r="AX40" i="34" s="1"/>
  <c r="AB42" i="34"/>
  <c r="AM42" i="34" s="1"/>
  <c r="AX42" i="34" s="1"/>
  <c r="AB43" i="34"/>
  <c r="AM43" i="34" s="1"/>
  <c r="AX43" i="34" s="1"/>
  <c r="AB44" i="34"/>
  <c r="AM44" i="34" s="1"/>
  <c r="AX44" i="34" s="1"/>
  <c r="AB45" i="34"/>
  <c r="AM45" i="34" s="1"/>
  <c r="AX45" i="34" s="1"/>
  <c r="AB46" i="34"/>
  <c r="AM46" i="34" s="1"/>
  <c r="AX46" i="34" s="1"/>
  <c r="AB47" i="34"/>
  <c r="AM47" i="34" s="1"/>
  <c r="AX47" i="34" s="1"/>
  <c r="AB48" i="34"/>
  <c r="AM48" i="34" s="1"/>
  <c r="AX48" i="34" s="1"/>
  <c r="AB49" i="34"/>
  <c r="AM49" i="34" s="1"/>
  <c r="AX49" i="34" s="1"/>
  <c r="AB50" i="34"/>
  <c r="AM50" i="34" s="1"/>
  <c r="AX50" i="34" s="1"/>
  <c r="AB51" i="34"/>
  <c r="AM51" i="34" s="1"/>
  <c r="AX51" i="34" s="1"/>
  <c r="AB52" i="34"/>
  <c r="AM52" i="34" s="1"/>
  <c r="AX52" i="34" s="1"/>
  <c r="AB53" i="34"/>
  <c r="AM53" i="34" s="1"/>
  <c r="AX53" i="34" s="1"/>
  <c r="AB54" i="34"/>
  <c r="AM54" i="34" s="1"/>
  <c r="AX54" i="34" s="1"/>
  <c r="AB55" i="34"/>
  <c r="AM55" i="34" s="1"/>
  <c r="AX55" i="34" s="1"/>
  <c r="AB56" i="34"/>
  <c r="AM56" i="34" s="1"/>
  <c r="AX56" i="34" s="1"/>
  <c r="AB57" i="34"/>
  <c r="AM57" i="34" s="1"/>
  <c r="AX57" i="34" s="1"/>
  <c r="AB58" i="34"/>
  <c r="AM58" i="34" s="1"/>
  <c r="AX58" i="34" s="1"/>
  <c r="AB59" i="34"/>
  <c r="AM59" i="34" s="1"/>
  <c r="AX59" i="34" s="1"/>
  <c r="AB60" i="34"/>
  <c r="AM60" i="34" s="1"/>
  <c r="AX60" i="34" s="1"/>
  <c r="AB61" i="34"/>
  <c r="AM61" i="34" s="1"/>
  <c r="AX61" i="34" s="1"/>
  <c r="AB80" i="34"/>
  <c r="AM80" i="34" s="1"/>
  <c r="AX80" i="34" s="1"/>
  <c r="AB81" i="34"/>
  <c r="AM81" i="34" s="1"/>
  <c r="AX81" i="34" s="1"/>
  <c r="AB82" i="34"/>
  <c r="AM82" i="34" s="1"/>
  <c r="AX82" i="34" s="1"/>
  <c r="AB83" i="34"/>
  <c r="AM83" i="34" s="1"/>
  <c r="AX83" i="34" s="1"/>
  <c r="AB84" i="34"/>
  <c r="AM84" i="34" s="1"/>
  <c r="AX84" i="34" s="1"/>
  <c r="AB85" i="34"/>
  <c r="AM85" i="34" s="1"/>
  <c r="AX85" i="34" s="1"/>
  <c r="AB86" i="34"/>
  <c r="AM86" i="34" s="1"/>
  <c r="AX86" i="34" s="1"/>
  <c r="AB87" i="34"/>
  <c r="AM87" i="34" s="1"/>
  <c r="AX87" i="34" s="1"/>
  <c r="AB88" i="34"/>
  <c r="AM88" i="34" s="1"/>
  <c r="AX88" i="34" s="1"/>
  <c r="AB89" i="34"/>
  <c r="AM89" i="34" s="1"/>
  <c r="AX89" i="34" s="1"/>
  <c r="AB94" i="34"/>
  <c r="AM94" i="34" s="1"/>
  <c r="AX94" i="34" s="1"/>
  <c r="AB90" i="34"/>
  <c r="AM90" i="34" s="1"/>
  <c r="AX90" i="34" s="1"/>
  <c r="AB91" i="34"/>
  <c r="AM91" i="34" s="1"/>
  <c r="AX91" i="34" s="1"/>
  <c r="AB92" i="34"/>
  <c r="AM92" i="34" s="1"/>
  <c r="AX92" i="34" s="1"/>
  <c r="AB93" i="34"/>
  <c r="AM93" i="34" s="1"/>
  <c r="AX93" i="34" s="1"/>
  <c r="AB95" i="34"/>
  <c r="AM95" i="34" s="1"/>
  <c r="AX95" i="34" s="1"/>
  <c r="AB96" i="34"/>
  <c r="AM96" i="34" s="1"/>
  <c r="AX96" i="34" s="1"/>
  <c r="AB97" i="34"/>
  <c r="AM97" i="34" s="1"/>
  <c r="AX97" i="34" s="1"/>
  <c r="AB98" i="34"/>
  <c r="AM98" i="34" s="1"/>
  <c r="AX98" i="34" s="1"/>
  <c r="AB99" i="34"/>
  <c r="AM99" i="34" s="1"/>
  <c r="AX99" i="34" s="1"/>
  <c r="AB100" i="34"/>
  <c r="AM100" i="34" s="1"/>
  <c r="AX100" i="34" s="1"/>
  <c r="AB101" i="34"/>
  <c r="AM101" i="34" s="1"/>
  <c r="AX101" i="34" s="1"/>
  <c r="AB102" i="34"/>
  <c r="AM102" i="34" s="1"/>
  <c r="AX102" i="34" s="1"/>
  <c r="AB103" i="34"/>
  <c r="AM103" i="34" s="1"/>
  <c r="AX103" i="34" s="1"/>
  <c r="AB104" i="34"/>
  <c r="AM104" i="34" s="1"/>
  <c r="AX104" i="34" s="1"/>
  <c r="AB105" i="34"/>
  <c r="AM105" i="34" s="1"/>
  <c r="AX105" i="34" s="1"/>
  <c r="AB106" i="34"/>
  <c r="AM106" i="34" s="1"/>
  <c r="AX106" i="34" s="1"/>
  <c r="AB107" i="34"/>
  <c r="AM107" i="34" s="1"/>
  <c r="AX107" i="34" s="1"/>
  <c r="AB108" i="34"/>
  <c r="AM108" i="34" s="1"/>
  <c r="AX108" i="34" s="1"/>
  <c r="AB109" i="34"/>
  <c r="AM109" i="34" s="1"/>
  <c r="AX109" i="34" s="1"/>
  <c r="AB110" i="34"/>
  <c r="AM110" i="34" s="1"/>
  <c r="AX110" i="34" s="1"/>
  <c r="AB115" i="34"/>
  <c r="AM115" i="34" s="1"/>
  <c r="AX115" i="34" s="1"/>
  <c r="AB116" i="34"/>
  <c r="AM116" i="34" s="1"/>
  <c r="AX116" i="34" s="1"/>
  <c r="AB117" i="34"/>
  <c r="AM117" i="34" s="1"/>
  <c r="AX117" i="34" s="1"/>
  <c r="AB118" i="34"/>
  <c r="AM118" i="34" s="1"/>
  <c r="AX118" i="34" s="1"/>
  <c r="AB119" i="34"/>
  <c r="AM119" i="34" s="1"/>
  <c r="AX119" i="34" s="1"/>
  <c r="AB120" i="34"/>
  <c r="AM120" i="34" s="1"/>
  <c r="AX120" i="34" s="1"/>
  <c r="AB121" i="34"/>
  <c r="AM121" i="34" s="1"/>
  <c r="AX121" i="34" s="1"/>
  <c r="AB122" i="34"/>
  <c r="AM122" i="34" s="1"/>
  <c r="AX122" i="34" s="1"/>
  <c r="AB123" i="34"/>
  <c r="AM123" i="34" s="1"/>
  <c r="AX123" i="34" s="1"/>
  <c r="AB124" i="34"/>
  <c r="AM124" i="34" s="1"/>
  <c r="AX124" i="34" s="1"/>
  <c r="AB233" i="34"/>
  <c r="AM233" i="34" s="1"/>
  <c r="AX233" i="34" s="1"/>
  <c r="AB234" i="34"/>
  <c r="AM234" i="34" s="1"/>
  <c r="AX234" i="34" s="1"/>
  <c r="AB235" i="34"/>
  <c r="AM235" i="34" s="1"/>
  <c r="AX235" i="34" s="1"/>
  <c r="AB236" i="34"/>
  <c r="AM236" i="34" s="1"/>
  <c r="AX236" i="34" s="1"/>
  <c r="AB237" i="34"/>
  <c r="AM237" i="34" s="1"/>
  <c r="AX237" i="34" s="1"/>
  <c r="AB238" i="34"/>
  <c r="AM238" i="34" s="1"/>
  <c r="AX238" i="34" s="1"/>
  <c r="AB240" i="34"/>
  <c r="AM240" i="34" s="1"/>
  <c r="AX240" i="34" s="1"/>
  <c r="AB242" i="34"/>
  <c r="AM242" i="34" s="1"/>
  <c r="AX242" i="34" s="1"/>
  <c r="AB244" i="34"/>
  <c r="AM244" i="34" s="1"/>
  <c r="AX244" i="34" s="1"/>
  <c r="AB245" i="34"/>
  <c r="AM245" i="34" s="1"/>
  <c r="AX245" i="34" s="1"/>
  <c r="AB246" i="34"/>
  <c r="AM246" i="34" s="1"/>
  <c r="AX246" i="34" s="1"/>
  <c r="AB247" i="34"/>
  <c r="AM247" i="34" s="1"/>
  <c r="AX247" i="34" s="1"/>
  <c r="AB248" i="34"/>
  <c r="AM248" i="34" s="1"/>
  <c r="AX248" i="34" s="1"/>
  <c r="AB249" i="34"/>
  <c r="AM249" i="34" s="1"/>
  <c r="AX249" i="34" s="1"/>
  <c r="AB271" i="34"/>
  <c r="AM271" i="34" s="1"/>
  <c r="AX271" i="34" s="1"/>
  <c r="AB272" i="34"/>
  <c r="AM272" i="34" s="1"/>
  <c r="AX272" i="34" s="1"/>
  <c r="AB273" i="34"/>
  <c r="AM273" i="34" s="1"/>
  <c r="AX273" i="34" s="1"/>
  <c r="AB274" i="34"/>
  <c r="AM274" i="34" s="1"/>
  <c r="AX274" i="34" s="1"/>
  <c r="AB275" i="34"/>
  <c r="AM275" i="34" s="1"/>
  <c r="AX275" i="34" s="1"/>
  <c r="AB276" i="34"/>
  <c r="AM276" i="34" s="1"/>
  <c r="AX276" i="34" s="1"/>
  <c r="AB277" i="34"/>
  <c r="AM277" i="34" s="1"/>
  <c r="AX277" i="34" s="1"/>
  <c r="AB278" i="34"/>
  <c r="AM278" i="34" s="1"/>
  <c r="AX278" i="34" s="1"/>
  <c r="AB279" i="34"/>
  <c r="AM279" i="34" s="1"/>
  <c r="AX279" i="34" s="1"/>
  <c r="AB280" i="34"/>
  <c r="AM280" i="34" s="1"/>
  <c r="AX280" i="34" s="1"/>
  <c r="AB281" i="34"/>
  <c r="AM281" i="34" s="1"/>
  <c r="AX281" i="34" s="1"/>
  <c r="AB282" i="34"/>
  <c r="AM282" i="34" s="1"/>
  <c r="AX282" i="34" s="1"/>
  <c r="AB283" i="34"/>
  <c r="AM283" i="34" s="1"/>
  <c r="AX283" i="34" s="1"/>
  <c r="AB284" i="34"/>
  <c r="AM284" i="34" s="1"/>
  <c r="AX284" i="34" s="1"/>
  <c r="AB285" i="34"/>
  <c r="AM285" i="34" s="1"/>
  <c r="AX285" i="34" s="1"/>
  <c r="AB287" i="34"/>
  <c r="AM287" i="34" s="1"/>
  <c r="AX287" i="34" s="1"/>
  <c r="AB288" i="34"/>
  <c r="AM288" i="34" s="1"/>
  <c r="AX288" i="34" s="1"/>
  <c r="AB289" i="34"/>
  <c r="AM289" i="34" s="1"/>
  <c r="AX289" i="34" s="1"/>
  <c r="AB290" i="34"/>
  <c r="AM290" i="34" s="1"/>
  <c r="AX290" i="34" s="1"/>
  <c r="AB291" i="34"/>
  <c r="AM291" i="34" s="1"/>
  <c r="AX291" i="34" s="1"/>
  <c r="AB292" i="34"/>
  <c r="AM292" i="34" s="1"/>
  <c r="AX292" i="34" s="1"/>
  <c r="AB293" i="34"/>
  <c r="AM293" i="34" s="1"/>
  <c r="AX293" i="34" s="1"/>
  <c r="AB294" i="34"/>
  <c r="AM294" i="34" s="1"/>
  <c r="AX294" i="34" s="1"/>
  <c r="AB243" i="34"/>
  <c r="AM243" i="34" s="1"/>
  <c r="AX243" i="34" s="1"/>
  <c r="AB269" i="34"/>
  <c r="AM269" i="34" s="1"/>
  <c r="AX269" i="34" s="1"/>
  <c r="AB270" i="34"/>
  <c r="AM270" i="34" s="1"/>
  <c r="AX270" i="34" s="1"/>
  <c r="R389" i="34"/>
  <c r="AB361" i="34"/>
  <c r="AM361" i="34" s="1"/>
  <c r="AX361" i="34" s="1"/>
  <c r="AB346" i="34"/>
  <c r="AM346" i="34" s="1"/>
  <c r="AX346" i="34" s="1"/>
  <c r="AN389" i="34"/>
  <c r="AB310" i="34"/>
  <c r="AM310" i="34" s="1"/>
  <c r="AX310" i="34" s="1"/>
  <c r="AB5" i="34"/>
  <c r="AM5" i="34" s="1"/>
  <c r="AX5" i="34" s="1"/>
  <c r="AB12" i="34"/>
  <c r="AM12" i="34" s="1"/>
  <c r="AX12" i="34" s="1"/>
  <c r="AB241" i="34"/>
  <c r="AM241" i="34" s="1"/>
  <c r="AX241" i="34" s="1"/>
  <c r="Q389" i="34"/>
  <c r="AK389" i="34"/>
  <c r="O389" i="34"/>
  <c r="AC389" i="34"/>
  <c r="AV3" i="34"/>
  <c r="AV389" i="34" s="1"/>
  <c r="G389" i="34"/>
  <c r="Z4" i="34"/>
  <c r="AB4" i="34" s="1"/>
  <c r="AM4" i="34" s="1"/>
  <c r="AX4" i="34" s="1"/>
  <c r="B18" i="31"/>
  <c r="F13" i="31"/>
  <c r="G19" i="31"/>
  <c r="F17" i="31"/>
  <c r="F12" i="31"/>
  <c r="F11" i="31"/>
  <c r="F14" i="31"/>
  <c r="F15" i="31"/>
  <c r="F16" i="31"/>
  <c r="AX3" i="34" l="1"/>
  <c r="AB389" i="34"/>
  <c r="Z389" i="34"/>
  <c r="B36" i="29"/>
  <c r="B33" i="29"/>
  <c r="AM389" i="34" l="1"/>
  <c r="AX389" i="34"/>
  <c r="AK250" i="33"/>
  <c r="AM250" i="33" s="1"/>
  <c r="AN250" i="33"/>
  <c r="AV250" i="33" s="1"/>
  <c r="AK275" i="33"/>
  <c r="AM275" i="33" s="1"/>
  <c r="AN275" i="33"/>
  <c r="AV275" i="33" s="1"/>
  <c r="AN308" i="33"/>
  <c r="AV308" i="33" s="1"/>
  <c r="AK308" i="33"/>
  <c r="Z308" i="33"/>
  <c r="O308" i="33"/>
  <c r="Q308" i="33" s="1"/>
  <c r="AN40" i="33"/>
  <c r="AV40" i="33" s="1"/>
  <c r="Z276" i="33"/>
  <c r="O276" i="33"/>
  <c r="Q276" i="33" s="1"/>
  <c r="AC276" i="33"/>
  <c r="AK276" i="33" s="1"/>
  <c r="AN276" i="33"/>
  <c r="AV276" i="33" s="1"/>
  <c r="AB308" i="33" l="1"/>
  <c r="AM308" i="33" s="1"/>
  <c r="AB276" i="33"/>
  <c r="AM276" i="33" s="1"/>
  <c r="AX276" i="33" s="1"/>
  <c r="AX275" i="33"/>
  <c r="AX250" i="33"/>
  <c r="AX308" i="33"/>
  <c r="O40" i="33" l="1"/>
  <c r="Q40" i="33" s="1"/>
  <c r="Z40" i="33"/>
  <c r="AK40" i="33"/>
  <c r="AB40" i="33" l="1"/>
  <c r="AM40" i="33" s="1"/>
  <c r="AX40" i="33" s="1"/>
  <c r="Z122" i="33"/>
  <c r="O122" i="33"/>
  <c r="Q122" i="33" s="1"/>
  <c r="AC122" i="33"/>
  <c r="AK122" i="33" s="1"/>
  <c r="AN122" i="33"/>
  <c r="AV122" i="33" s="1"/>
  <c r="Z198" i="33"/>
  <c r="AC198" i="33"/>
  <c r="AK198" i="33" s="1"/>
  <c r="AN198" i="33"/>
  <c r="AV198" i="33" s="1"/>
  <c r="G213" i="33"/>
  <c r="O213" i="33" s="1"/>
  <c r="Q213" i="33" s="1"/>
  <c r="R213" i="33"/>
  <c r="Z213" i="33" s="1"/>
  <c r="AC213" i="33"/>
  <c r="AK213" i="33" s="1"/>
  <c r="AN213" i="33"/>
  <c r="AV213" i="33" s="1"/>
  <c r="G117" i="33"/>
  <c r="O117" i="33" s="1"/>
  <c r="Q117" i="33" s="1"/>
  <c r="B48" i="29"/>
  <c r="AC401" i="33"/>
  <c r="AK401" i="33" s="1"/>
  <c r="AN401" i="33"/>
  <c r="AV401" i="33" s="1"/>
  <c r="AC402" i="33"/>
  <c r="AK402" i="33" s="1"/>
  <c r="AN402" i="33"/>
  <c r="AV402" i="33" s="1"/>
  <c r="AC403" i="33"/>
  <c r="AK403" i="33" s="1"/>
  <c r="AN403" i="33"/>
  <c r="AV403" i="33" s="1"/>
  <c r="AC404" i="33"/>
  <c r="AK404" i="33" s="1"/>
  <c r="AN404" i="33"/>
  <c r="AV404" i="33" s="1"/>
  <c r="AC405" i="33"/>
  <c r="AK405" i="33" s="1"/>
  <c r="AV405" i="33"/>
  <c r="AC380" i="33"/>
  <c r="AK380" i="33" s="1"/>
  <c r="AN380" i="33"/>
  <c r="AC381" i="33"/>
  <c r="AK381" i="33" s="1"/>
  <c r="AN381" i="33"/>
  <c r="AV381" i="33" s="1"/>
  <c r="AC382" i="33"/>
  <c r="AK382" i="33" s="1"/>
  <c r="AN382" i="33"/>
  <c r="AV382" i="33" s="1"/>
  <c r="AC383" i="33"/>
  <c r="AK383" i="33" s="1"/>
  <c r="AN383" i="33"/>
  <c r="AV383" i="33" s="1"/>
  <c r="AK384" i="33"/>
  <c r="AV384" i="33"/>
  <c r="AK385" i="33"/>
  <c r="AV385" i="33"/>
  <c r="AC386" i="33"/>
  <c r="AK386" i="33" s="1"/>
  <c r="AN386" i="33"/>
  <c r="AV386" i="33" s="1"/>
  <c r="AC387" i="33"/>
  <c r="AK387" i="33" s="1"/>
  <c r="AN387" i="33"/>
  <c r="AV387" i="33" s="1"/>
  <c r="AC388" i="33"/>
  <c r="AK388" i="33" s="1"/>
  <c r="AN388" i="33"/>
  <c r="AV388" i="33" s="1"/>
  <c r="AC390" i="33"/>
  <c r="AK390" i="33" s="1"/>
  <c r="AN390" i="33"/>
  <c r="AV390" i="33" s="1"/>
  <c r="AC389" i="33"/>
  <c r="AK389" i="33" s="1"/>
  <c r="AN389" i="33"/>
  <c r="AV389" i="33" s="1"/>
  <c r="AC391" i="33"/>
  <c r="AK391" i="33" s="1"/>
  <c r="AN391" i="33"/>
  <c r="AV391" i="33" s="1"/>
  <c r="AC392" i="33"/>
  <c r="AK392" i="33" s="1"/>
  <c r="AN392" i="33"/>
  <c r="AV392" i="33" s="1"/>
  <c r="AC393" i="33"/>
  <c r="AK393" i="33" s="1"/>
  <c r="AN393" i="33"/>
  <c r="AV393" i="33" s="1"/>
  <c r="AC394" i="33"/>
  <c r="AK394" i="33" s="1"/>
  <c r="AN394" i="33"/>
  <c r="AV394" i="33" s="1"/>
  <c r="AC395" i="33"/>
  <c r="AK395" i="33" s="1"/>
  <c r="AN395" i="33"/>
  <c r="AV395" i="33" s="1"/>
  <c r="AC396" i="33"/>
  <c r="AK396" i="33" s="1"/>
  <c r="AN396" i="33"/>
  <c r="AV396" i="33" s="1"/>
  <c r="AC397" i="33"/>
  <c r="AK397" i="33" s="1"/>
  <c r="AN397" i="33"/>
  <c r="AV397" i="33" s="1"/>
  <c r="AC398" i="33"/>
  <c r="AK398" i="33" s="1"/>
  <c r="AN398" i="33"/>
  <c r="AV398" i="33" s="1"/>
  <c r="AC377" i="33"/>
  <c r="AK377" i="33" s="1"/>
  <c r="AN377" i="33"/>
  <c r="AV377" i="33" s="1"/>
  <c r="AC357" i="33"/>
  <c r="AK357" i="33" s="1"/>
  <c r="AN357" i="33"/>
  <c r="AV357" i="33" s="1"/>
  <c r="AC358" i="33"/>
  <c r="AK358" i="33" s="1"/>
  <c r="AN358" i="33"/>
  <c r="AV358" i="33" s="1"/>
  <c r="AK359" i="33"/>
  <c r="AV359" i="33"/>
  <c r="AC360" i="33"/>
  <c r="AK360" i="33" s="1"/>
  <c r="AN360" i="33"/>
  <c r="AV360" i="33" s="1"/>
  <c r="AC361" i="33"/>
  <c r="AK361" i="33" s="1"/>
  <c r="AN361" i="33"/>
  <c r="AV361" i="33" s="1"/>
  <c r="AC362" i="33"/>
  <c r="AK362" i="33" s="1"/>
  <c r="AN362" i="33"/>
  <c r="AV362" i="33" s="1"/>
  <c r="AC363" i="33"/>
  <c r="AK363" i="33" s="1"/>
  <c r="AN363" i="33"/>
  <c r="AV363" i="33" s="1"/>
  <c r="AK364" i="33"/>
  <c r="AV364" i="33"/>
  <c r="AC365" i="33"/>
  <c r="AK365" i="33" s="1"/>
  <c r="AN365" i="33"/>
  <c r="AV365" i="33" s="1"/>
  <c r="AC366" i="33"/>
  <c r="AK366" i="33" s="1"/>
  <c r="AN366" i="33"/>
  <c r="AV366" i="33" s="1"/>
  <c r="AC367" i="33"/>
  <c r="AK367" i="33" s="1"/>
  <c r="AN367" i="33"/>
  <c r="AV367" i="33" s="1"/>
  <c r="AC368" i="33"/>
  <c r="AK368" i="33" s="1"/>
  <c r="AN368" i="33"/>
  <c r="AV368" i="33" s="1"/>
  <c r="AC369" i="33"/>
  <c r="AK369" i="33" s="1"/>
  <c r="AN369" i="33"/>
  <c r="AV369" i="33" s="1"/>
  <c r="AC370" i="33"/>
  <c r="AK370" i="33" s="1"/>
  <c r="AN370" i="33"/>
  <c r="AV370" i="33" s="1"/>
  <c r="AC371" i="33"/>
  <c r="AK371" i="33" s="1"/>
  <c r="AN371" i="33"/>
  <c r="AV371" i="33" s="1"/>
  <c r="AC372" i="33"/>
  <c r="AK372" i="33" s="1"/>
  <c r="AN372" i="33"/>
  <c r="AV372" i="33" s="1"/>
  <c r="AC373" i="33"/>
  <c r="AK373" i="33" s="1"/>
  <c r="AN373" i="33"/>
  <c r="AV373" i="33" s="1"/>
  <c r="AC374" i="33"/>
  <c r="AK374" i="33" s="1"/>
  <c r="AN374" i="33"/>
  <c r="AV374" i="33" s="1"/>
  <c r="AC353" i="33"/>
  <c r="AK353" i="33" s="1"/>
  <c r="AN353" i="33"/>
  <c r="AV353" i="33" s="1"/>
  <c r="AC354" i="33"/>
  <c r="AK354" i="33" s="1"/>
  <c r="AN354" i="33"/>
  <c r="AV354" i="33" s="1"/>
  <c r="AC349" i="33"/>
  <c r="AK349" i="33" s="1"/>
  <c r="AN349" i="33"/>
  <c r="AV349" i="33" s="1"/>
  <c r="AC341" i="33"/>
  <c r="AK341" i="33" s="1"/>
  <c r="AN341" i="33"/>
  <c r="AV341" i="33" s="1"/>
  <c r="AC342" i="33"/>
  <c r="AK342" i="33" s="1"/>
  <c r="AN342" i="33"/>
  <c r="AV342" i="33" s="1"/>
  <c r="AC343" i="33"/>
  <c r="AK343" i="33" s="1"/>
  <c r="AN343" i="33"/>
  <c r="AV343" i="33" s="1"/>
  <c r="AC344" i="33"/>
  <c r="AK344" i="33" s="1"/>
  <c r="AN344" i="33"/>
  <c r="AV344" i="33" s="1"/>
  <c r="AC345" i="33"/>
  <c r="AK345" i="33" s="1"/>
  <c r="AN345" i="33"/>
  <c r="AV345" i="33" s="1"/>
  <c r="AC346" i="33"/>
  <c r="AK346" i="33" s="1"/>
  <c r="AN346" i="33"/>
  <c r="AV346" i="33" s="1"/>
  <c r="AC309" i="33"/>
  <c r="AK309" i="33" s="1"/>
  <c r="AN309" i="33"/>
  <c r="AV309" i="33" s="1"/>
  <c r="AC310" i="33"/>
  <c r="AK310" i="33" s="1"/>
  <c r="AN310" i="33"/>
  <c r="AV310" i="33" s="1"/>
  <c r="AC311" i="33"/>
  <c r="AK311" i="33" s="1"/>
  <c r="AN311" i="33"/>
  <c r="AV311" i="33" s="1"/>
  <c r="AC312" i="33"/>
  <c r="AK312" i="33" s="1"/>
  <c r="AN312" i="33"/>
  <c r="AV312" i="33" s="1"/>
  <c r="AC313" i="33"/>
  <c r="AK313" i="33" s="1"/>
  <c r="AN313" i="33"/>
  <c r="AV313" i="33" s="1"/>
  <c r="AC314" i="33"/>
  <c r="AK314" i="33" s="1"/>
  <c r="AN314" i="33"/>
  <c r="AV314" i="33" s="1"/>
  <c r="AC315" i="33"/>
  <c r="AK315" i="33" s="1"/>
  <c r="AN315" i="33"/>
  <c r="AV315" i="33" s="1"/>
  <c r="AC316" i="33"/>
  <c r="AK316" i="33" s="1"/>
  <c r="AN316" i="33"/>
  <c r="AV316" i="33" s="1"/>
  <c r="AC317" i="33"/>
  <c r="AK317" i="33" s="1"/>
  <c r="AN317" i="33"/>
  <c r="AV317" i="33" s="1"/>
  <c r="AC318" i="33"/>
  <c r="AK318" i="33" s="1"/>
  <c r="AN318" i="33"/>
  <c r="AV318" i="33" s="1"/>
  <c r="AK319" i="33"/>
  <c r="AV319" i="33"/>
  <c r="AC320" i="33"/>
  <c r="AK320" i="33" s="1"/>
  <c r="AN320" i="33"/>
  <c r="AV320" i="33" s="1"/>
  <c r="AC321" i="33"/>
  <c r="AK321" i="33" s="1"/>
  <c r="AN321" i="33"/>
  <c r="AV321" i="33" s="1"/>
  <c r="AC322" i="33"/>
  <c r="AK322" i="33" s="1"/>
  <c r="AN322" i="33"/>
  <c r="AV322" i="33" s="1"/>
  <c r="AC323" i="33"/>
  <c r="AK323" i="33" s="1"/>
  <c r="AN323" i="33"/>
  <c r="AV323" i="33" s="1"/>
  <c r="AC324" i="33"/>
  <c r="AK324" i="33" s="1"/>
  <c r="AN324" i="33"/>
  <c r="AV324" i="33" s="1"/>
  <c r="AC325" i="33"/>
  <c r="AK325" i="33" s="1"/>
  <c r="AN325" i="33"/>
  <c r="AV325" i="33" s="1"/>
  <c r="AC326" i="33"/>
  <c r="AK326" i="33" s="1"/>
  <c r="AN326" i="33"/>
  <c r="AV326" i="33" s="1"/>
  <c r="AC327" i="33"/>
  <c r="AK327" i="33" s="1"/>
  <c r="AN327" i="33"/>
  <c r="AV327" i="33" s="1"/>
  <c r="AC328" i="33"/>
  <c r="AK328" i="33" s="1"/>
  <c r="AN328" i="33"/>
  <c r="AV328" i="33" s="1"/>
  <c r="AC329" i="33"/>
  <c r="AK329" i="33" s="1"/>
  <c r="AN329" i="33"/>
  <c r="AV329" i="33" s="1"/>
  <c r="AC330" i="33"/>
  <c r="AK330" i="33" s="1"/>
  <c r="AN330" i="33"/>
  <c r="AV330" i="33" s="1"/>
  <c r="AC331" i="33"/>
  <c r="AK331" i="33" s="1"/>
  <c r="AN331" i="33"/>
  <c r="AV331" i="33" s="1"/>
  <c r="AC332" i="33"/>
  <c r="AK332" i="33" s="1"/>
  <c r="AN332" i="33"/>
  <c r="AV332" i="33" s="1"/>
  <c r="AC333" i="33"/>
  <c r="AK333" i="33" s="1"/>
  <c r="AN333" i="33"/>
  <c r="AV333" i="33" s="1"/>
  <c r="AC334" i="33"/>
  <c r="AK334" i="33" s="1"/>
  <c r="AN334" i="33"/>
  <c r="AV334" i="33" s="1"/>
  <c r="AC335" i="33"/>
  <c r="AK335" i="33" s="1"/>
  <c r="AN335" i="33"/>
  <c r="AV335" i="33" s="1"/>
  <c r="AC336" i="33"/>
  <c r="AK336" i="33" s="1"/>
  <c r="AN336" i="33"/>
  <c r="AV336" i="33" s="1"/>
  <c r="AC337" i="33"/>
  <c r="AK337" i="33" s="1"/>
  <c r="AN337" i="33"/>
  <c r="AV337" i="33" s="1"/>
  <c r="AC299" i="33"/>
  <c r="AK299" i="33" s="1"/>
  <c r="AN299" i="33"/>
  <c r="AV299" i="33" s="1"/>
  <c r="AC300" i="33"/>
  <c r="AK300" i="33" s="1"/>
  <c r="AN300" i="33"/>
  <c r="AV300" i="33" s="1"/>
  <c r="AC301" i="33"/>
  <c r="AK301" i="33" s="1"/>
  <c r="AN301" i="33"/>
  <c r="AV301" i="33" s="1"/>
  <c r="AC302" i="33"/>
  <c r="AK302" i="33" s="1"/>
  <c r="AN302" i="33"/>
  <c r="AV302" i="33" s="1"/>
  <c r="AC303" i="33"/>
  <c r="AK303" i="33" s="1"/>
  <c r="AN303" i="33"/>
  <c r="AV303" i="33" s="1"/>
  <c r="AC304" i="33"/>
  <c r="AK304" i="33" s="1"/>
  <c r="AN304" i="33"/>
  <c r="AV304" i="33" s="1"/>
  <c r="AC305" i="33"/>
  <c r="AK305" i="33" s="1"/>
  <c r="AN305" i="33"/>
  <c r="AV305" i="33" s="1"/>
  <c r="AC282" i="33"/>
  <c r="AK282" i="33" s="1"/>
  <c r="AN282" i="33"/>
  <c r="AV282" i="33" s="1"/>
  <c r="AC283" i="33"/>
  <c r="AK283" i="33" s="1"/>
  <c r="AN283" i="33"/>
  <c r="AV283" i="33" s="1"/>
  <c r="AC284" i="33"/>
  <c r="AK284" i="33" s="1"/>
  <c r="AN284" i="33"/>
  <c r="AV284" i="33" s="1"/>
  <c r="AC285" i="33"/>
  <c r="AK285" i="33" s="1"/>
  <c r="AN285" i="33"/>
  <c r="AV285" i="33" s="1"/>
  <c r="AC286" i="33"/>
  <c r="AK286" i="33" s="1"/>
  <c r="AN286" i="33"/>
  <c r="AV286" i="33" s="1"/>
  <c r="AC287" i="33"/>
  <c r="AK287" i="33" s="1"/>
  <c r="AN287" i="33"/>
  <c r="AV287" i="33" s="1"/>
  <c r="AC288" i="33"/>
  <c r="AK288" i="33" s="1"/>
  <c r="AN288" i="33"/>
  <c r="AV288" i="33" s="1"/>
  <c r="AC289" i="33"/>
  <c r="AK289" i="33" s="1"/>
  <c r="AN289" i="33"/>
  <c r="AV289" i="33" s="1"/>
  <c r="AC290" i="33"/>
  <c r="AK290" i="33" s="1"/>
  <c r="AN290" i="33"/>
  <c r="AV290" i="33" s="1"/>
  <c r="AC291" i="33"/>
  <c r="AK291" i="33" s="1"/>
  <c r="AN291" i="33"/>
  <c r="AV291" i="33" s="1"/>
  <c r="AC292" i="33"/>
  <c r="AK292" i="33" s="1"/>
  <c r="AN292" i="33"/>
  <c r="AV292" i="33" s="1"/>
  <c r="AC293" i="33"/>
  <c r="AK293" i="33" s="1"/>
  <c r="AN293" i="33"/>
  <c r="AV293" i="33" s="1"/>
  <c r="AC294" i="33"/>
  <c r="AK294" i="33" s="1"/>
  <c r="AN294" i="33"/>
  <c r="AV294" i="33" s="1"/>
  <c r="AC295" i="33"/>
  <c r="AK295" i="33" s="1"/>
  <c r="AN295" i="33"/>
  <c r="AV295" i="33" s="1"/>
  <c r="AC296" i="33"/>
  <c r="AK296" i="33" s="1"/>
  <c r="AN296" i="33"/>
  <c r="AV296" i="33" s="1"/>
  <c r="AC263" i="33"/>
  <c r="AK263" i="33" s="1"/>
  <c r="AN263" i="33"/>
  <c r="AV263" i="33" s="1"/>
  <c r="AC264" i="33"/>
  <c r="AK264" i="33" s="1"/>
  <c r="AN264" i="33"/>
  <c r="AV264" i="33" s="1"/>
  <c r="AC265" i="33"/>
  <c r="AK265" i="33" s="1"/>
  <c r="AN265" i="33"/>
  <c r="AV265" i="33" s="1"/>
  <c r="AC266" i="33"/>
  <c r="AK266" i="33" s="1"/>
  <c r="AN266" i="33"/>
  <c r="AV266" i="33" s="1"/>
  <c r="AC267" i="33"/>
  <c r="AK267" i="33" s="1"/>
  <c r="AN267" i="33"/>
  <c r="AV267" i="33" s="1"/>
  <c r="AC268" i="33"/>
  <c r="AK268" i="33" s="1"/>
  <c r="AN268" i="33"/>
  <c r="AV268" i="33" s="1"/>
  <c r="AC269" i="33"/>
  <c r="AK269" i="33" s="1"/>
  <c r="AN269" i="33"/>
  <c r="AV269" i="33" s="1"/>
  <c r="AC270" i="33"/>
  <c r="AK270" i="33" s="1"/>
  <c r="AN270" i="33"/>
  <c r="AV270" i="33" s="1"/>
  <c r="AC271" i="33"/>
  <c r="AK271" i="33" s="1"/>
  <c r="AN271" i="33"/>
  <c r="AV271" i="33" s="1"/>
  <c r="AC272" i="33"/>
  <c r="AK272" i="33" s="1"/>
  <c r="AN272" i="33"/>
  <c r="AV272" i="33" s="1"/>
  <c r="AC273" i="33"/>
  <c r="AK273" i="33" s="1"/>
  <c r="AN273" i="33"/>
  <c r="AV273" i="33" s="1"/>
  <c r="AC274" i="33"/>
  <c r="AK274" i="33" s="1"/>
  <c r="AN274" i="33"/>
  <c r="AV274" i="33" s="1"/>
  <c r="AC277" i="33"/>
  <c r="AK277" i="33" s="1"/>
  <c r="AN277" i="33"/>
  <c r="AV277" i="33" s="1"/>
  <c r="AC278" i="33"/>
  <c r="AK278" i="33" s="1"/>
  <c r="AN278" i="33"/>
  <c r="AV278" i="33" s="1"/>
  <c r="AC256" i="33"/>
  <c r="AK256" i="33" s="1"/>
  <c r="AN256" i="33"/>
  <c r="AV256" i="33" s="1"/>
  <c r="AC257" i="33"/>
  <c r="AK257" i="33" s="1"/>
  <c r="AN257" i="33"/>
  <c r="AV257" i="33" s="1"/>
  <c r="AC258" i="33"/>
  <c r="AK258" i="33" s="1"/>
  <c r="AN258" i="33"/>
  <c r="AV258" i="33" s="1"/>
  <c r="AC259" i="33"/>
  <c r="AK259" i="33" s="1"/>
  <c r="AN259" i="33"/>
  <c r="AV259" i="33" s="1"/>
  <c r="AC260" i="33"/>
  <c r="AK260" i="33" s="1"/>
  <c r="AN260" i="33"/>
  <c r="AV260" i="33" s="1"/>
  <c r="AC244" i="33"/>
  <c r="AK244" i="33" s="1"/>
  <c r="AN244" i="33"/>
  <c r="AV244" i="33" s="1"/>
  <c r="AC245" i="33"/>
  <c r="AK245" i="33" s="1"/>
  <c r="AN245" i="33"/>
  <c r="AV245" i="33" s="1"/>
  <c r="AC246" i="33"/>
  <c r="AK246" i="33" s="1"/>
  <c r="AN246" i="33"/>
  <c r="AV246" i="33" s="1"/>
  <c r="AC247" i="33"/>
  <c r="AK247" i="33" s="1"/>
  <c r="AN247" i="33"/>
  <c r="AV247" i="33" s="1"/>
  <c r="AC248" i="33"/>
  <c r="AK248" i="33" s="1"/>
  <c r="AN248" i="33"/>
  <c r="AV248" i="33" s="1"/>
  <c r="AC249" i="33"/>
  <c r="AK249" i="33" s="1"/>
  <c r="AV249" i="33"/>
  <c r="AC251" i="33"/>
  <c r="AK251" i="33" s="1"/>
  <c r="AN251" i="33"/>
  <c r="AV251" i="33" s="1"/>
  <c r="AK252" i="33"/>
  <c r="AV252" i="33"/>
  <c r="AC253" i="33"/>
  <c r="AK253" i="33" s="1"/>
  <c r="AN253" i="33"/>
  <c r="AV253" i="33" s="1"/>
  <c r="AC211" i="33"/>
  <c r="AK211" i="33" s="1"/>
  <c r="AN211" i="33"/>
  <c r="AV211" i="33" s="1"/>
  <c r="AC212" i="33"/>
  <c r="AK212" i="33" s="1"/>
  <c r="AN212" i="33"/>
  <c r="AV212" i="33" s="1"/>
  <c r="AC214" i="33"/>
  <c r="AK214" i="33" s="1"/>
  <c r="AN214" i="33"/>
  <c r="AV214" i="33" s="1"/>
  <c r="AC215" i="33"/>
  <c r="AK215" i="33" s="1"/>
  <c r="AN215" i="33"/>
  <c r="AV215" i="33" s="1"/>
  <c r="AC216" i="33"/>
  <c r="AK216" i="33" s="1"/>
  <c r="AN216" i="33"/>
  <c r="AV216" i="33" s="1"/>
  <c r="AC217" i="33"/>
  <c r="AK217" i="33" s="1"/>
  <c r="AN217" i="33"/>
  <c r="AV217" i="33" s="1"/>
  <c r="AC218" i="33"/>
  <c r="AK218" i="33" s="1"/>
  <c r="AN218" i="33"/>
  <c r="AV218" i="33" s="1"/>
  <c r="AC219" i="33"/>
  <c r="AK219" i="33" s="1"/>
  <c r="AN219" i="33"/>
  <c r="AV219" i="33" s="1"/>
  <c r="AC220" i="33"/>
  <c r="AK220" i="33" s="1"/>
  <c r="AN220" i="33"/>
  <c r="AV220" i="33" s="1"/>
  <c r="AC221" i="33"/>
  <c r="AK221" i="33" s="1"/>
  <c r="AN221" i="33"/>
  <c r="AV221" i="33" s="1"/>
  <c r="AC222" i="33"/>
  <c r="AK222" i="33" s="1"/>
  <c r="AN222" i="33"/>
  <c r="AV222" i="33" s="1"/>
  <c r="AC223" i="33"/>
  <c r="AK223" i="33" s="1"/>
  <c r="AN223" i="33"/>
  <c r="AV223" i="33" s="1"/>
  <c r="AC224" i="33"/>
  <c r="AK224" i="33" s="1"/>
  <c r="AN224" i="33"/>
  <c r="AV224" i="33" s="1"/>
  <c r="AC225" i="33"/>
  <c r="AK225" i="33" s="1"/>
  <c r="AN225" i="33"/>
  <c r="AV225" i="33" s="1"/>
  <c r="AC226" i="33"/>
  <c r="AK226" i="33" s="1"/>
  <c r="AV226" i="33"/>
  <c r="AC227" i="33"/>
  <c r="AK227" i="33" s="1"/>
  <c r="AN227" i="33"/>
  <c r="AV227" i="33" s="1"/>
  <c r="AC228" i="33"/>
  <c r="AK228" i="33" s="1"/>
  <c r="AN228" i="33"/>
  <c r="AV228" i="33" s="1"/>
  <c r="AK229" i="33"/>
  <c r="AV229" i="33"/>
  <c r="AC230" i="33"/>
  <c r="AK230" i="33" s="1"/>
  <c r="AN230" i="33"/>
  <c r="AV230" i="33" s="1"/>
  <c r="AC231" i="33"/>
  <c r="AK231" i="33" s="1"/>
  <c r="AN231" i="33"/>
  <c r="AV231" i="33" s="1"/>
  <c r="AC232" i="33"/>
  <c r="AK232" i="33" s="1"/>
  <c r="AN232" i="33"/>
  <c r="AV232" i="33" s="1"/>
  <c r="AC233" i="33"/>
  <c r="AK233" i="33" s="1"/>
  <c r="AN233" i="33"/>
  <c r="AV233" i="33" s="1"/>
  <c r="AC234" i="33"/>
  <c r="AK234" i="33" s="1"/>
  <c r="AN234" i="33"/>
  <c r="AV234" i="33" s="1"/>
  <c r="AC235" i="33"/>
  <c r="AK235" i="33" s="1"/>
  <c r="AN235" i="33"/>
  <c r="AV235" i="33" s="1"/>
  <c r="AC236" i="33"/>
  <c r="AK236" i="33" s="1"/>
  <c r="AN236" i="33"/>
  <c r="AV236" i="33" s="1"/>
  <c r="AC237" i="33"/>
  <c r="AK237" i="33" s="1"/>
  <c r="AN237" i="33"/>
  <c r="AV237" i="33" s="1"/>
  <c r="AC238" i="33"/>
  <c r="AK238" i="33" s="1"/>
  <c r="AN238" i="33"/>
  <c r="AV238" i="33" s="1"/>
  <c r="AC239" i="33"/>
  <c r="AK239" i="33" s="1"/>
  <c r="AN239" i="33"/>
  <c r="AV239" i="33" s="1"/>
  <c r="AC240" i="33"/>
  <c r="AK240" i="33" s="1"/>
  <c r="AN240" i="33"/>
  <c r="AV240" i="33" s="1"/>
  <c r="AC208" i="33"/>
  <c r="AK208" i="33" s="1"/>
  <c r="AN208" i="33"/>
  <c r="AV208" i="33" s="1"/>
  <c r="AC196" i="33"/>
  <c r="AK196" i="33" s="1"/>
  <c r="AN196" i="33"/>
  <c r="AV196" i="33" s="1"/>
  <c r="AK197" i="33"/>
  <c r="AV197" i="33"/>
  <c r="AC199" i="33"/>
  <c r="AK199" i="33" s="1"/>
  <c r="AN199" i="33"/>
  <c r="AV199" i="33" s="1"/>
  <c r="AC200" i="33"/>
  <c r="AK200" i="33" s="1"/>
  <c r="AN200" i="33"/>
  <c r="AV200" i="33" s="1"/>
  <c r="AC201" i="33"/>
  <c r="AK201" i="33" s="1"/>
  <c r="AN201" i="33"/>
  <c r="AV201" i="33" s="1"/>
  <c r="AC202" i="33"/>
  <c r="AK202" i="33" s="1"/>
  <c r="AN202" i="33"/>
  <c r="AV202" i="33" s="1"/>
  <c r="AC204" i="33"/>
  <c r="AK204" i="33" s="1"/>
  <c r="AN204" i="33"/>
  <c r="AV204" i="33" s="1"/>
  <c r="AC203" i="33"/>
  <c r="AK203" i="33" s="1"/>
  <c r="AN203" i="33"/>
  <c r="AV203" i="33" s="1"/>
  <c r="AC205" i="33"/>
  <c r="AK205" i="33" s="1"/>
  <c r="AN205" i="33"/>
  <c r="AV205" i="33" s="1"/>
  <c r="AC179" i="33"/>
  <c r="AK179" i="33" s="1"/>
  <c r="AN179" i="33"/>
  <c r="AV179" i="33" s="1"/>
  <c r="AC180" i="33"/>
  <c r="AK180" i="33" s="1"/>
  <c r="AN180" i="33"/>
  <c r="AV180" i="33" s="1"/>
  <c r="AC181" i="33"/>
  <c r="AK181" i="33" s="1"/>
  <c r="AN181" i="33"/>
  <c r="AV181" i="33" s="1"/>
  <c r="AC182" i="33"/>
  <c r="AK182" i="33" s="1"/>
  <c r="AN182" i="33"/>
  <c r="AV182" i="33" s="1"/>
  <c r="AC183" i="33"/>
  <c r="AK183" i="33" s="1"/>
  <c r="AN183" i="33"/>
  <c r="AV183" i="33" s="1"/>
  <c r="AC184" i="33"/>
  <c r="AK184" i="33" s="1"/>
  <c r="AN184" i="33"/>
  <c r="AV184" i="33" s="1"/>
  <c r="AC185" i="33"/>
  <c r="AK185" i="33" s="1"/>
  <c r="AN185" i="33"/>
  <c r="AV185" i="33" s="1"/>
  <c r="AC186" i="33"/>
  <c r="AK186" i="33" s="1"/>
  <c r="AN186" i="33"/>
  <c r="AV186" i="33" s="1"/>
  <c r="AC187" i="33"/>
  <c r="AK187" i="33" s="1"/>
  <c r="AN187" i="33"/>
  <c r="AV187" i="33" s="1"/>
  <c r="AK188" i="33"/>
  <c r="AV188" i="33"/>
  <c r="AC189" i="33"/>
  <c r="AK189" i="33" s="1"/>
  <c r="AN189" i="33"/>
  <c r="AV189" i="33" s="1"/>
  <c r="AC190" i="33"/>
  <c r="AK190" i="33" s="1"/>
  <c r="AN190" i="33"/>
  <c r="AV190" i="33" s="1"/>
  <c r="AC191" i="33"/>
  <c r="AK191" i="33" s="1"/>
  <c r="AN191" i="33"/>
  <c r="AV191" i="33" s="1"/>
  <c r="AC138" i="33"/>
  <c r="AK138" i="33" s="1"/>
  <c r="AN138" i="33"/>
  <c r="AV138" i="33" s="1"/>
  <c r="AC139" i="33"/>
  <c r="AK139" i="33" s="1"/>
  <c r="AN139" i="33"/>
  <c r="AV139" i="33" s="1"/>
  <c r="AC140" i="33"/>
  <c r="AK140" i="33" s="1"/>
  <c r="AV140" i="33"/>
  <c r="AC141" i="33"/>
  <c r="AK141" i="33" s="1"/>
  <c r="AN141" i="33"/>
  <c r="AV141" i="33" s="1"/>
  <c r="AC142" i="33"/>
  <c r="AK142" i="33" s="1"/>
  <c r="AN142" i="33"/>
  <c r="AV142" i="33" s="1"/>
  <c r="AC143" i="33"/>
  <c r="AK143" i="33" s="1"/>
  <c r="AN143" i="33"/>
  <c r="AV143" i="33" s="1"/>
  <c r="AC144" i="33"/>
  <c r="AK144" i="33" s="1"/>
  <c r="AN144" i="33"/>
  <c r="AV144" i="33" s="1"/>
  <c r="AC145" i="33"/>
  <c r="AK145" i="33" s="1"/>
  <c r="AN145" i="33"/>
  <c r="AV145" i="33" s="1"/>
  <c r="AC146" i="33"/>
  <c r="AK146" i="33" s="1"/>
  <c r="AN146" i="33"/>
  <c r="AV146" i="33" s="1"/>
  <c r="AC147" i="33"/>
  <c r="AK147" i="33" s="1"/>
  <c r="AN147" i="33"/>
  <c r="AV147" i="33" s="1"/>
  <c r="AC148" i="33"/>
  <c r="AK148" i="33" s="1"/>
  <c r="AN148" i="33"/>
  <c r="AV148" i="33" s="1"/>
  <c r="AC149" i="33"/>
  <c r="AK149" i="33" s="1"/>
  <c r="AN149" i="33"/>
  <c r="AV149" i="33" s="1"/>
  <c r="AC150" i="33"/>
  <c r="AK150" i="33" s="1"/>
  <c r="AN150" i="33"/>
  <c r="AV150" i="33" s="1"/>
  <c r="AC151" i="33"/>
  <c r="AK151" i="33" s="1"/>
  <c r="AN151" i="33"/>
  <c r="AV151" i="33" s="1"/>
  <c r="AC152" i="33"/>
  <c r="AK152" i="33" s="1"/>
  <c r="AN152" i="33"/>
  <c r="AV152" i="33" s="1"/>
  <c r="AC153" i="33"/>
  <c r="AK153" i="33" s="1"/>
  <c r="AN153" i="33"/>
  <c r="AV153" i="33" s="1"/>
  <c r="AC154" i="33"/>
  <c r="AK154" i="33" s="1"/>
  <c r="AV154" i="33"/>
  <c r="AC155" i="33"/>
  <c r="AK155" i="33" s="1"/>
  <c r="AN155" i="33"/>
  <c r="AV155" i="33" s="1"/>
  <c r="AC156" i="33"/>
  <c r="AK156" i="33" s="1"/>
  <c r="AN156" i="33"/>
  <c r="AV156" i="33" s="1"/>
  <c r="AC157" i="33"/>
  <c r="AK157" i="33" s="1"/>
  <c r="AN157" i="33"/>
  <c r="AV157" i="33" s="1"/>
  <c r="AC158" i="33"/>
  <c r="AK158" i="33" s="1"/>
  <c r="AN158" i="33"/>
  <c r="AV158" i="33" s="1"/>
  <c r="AC159" i="33"/>
  <c r="AK159" i="33" s="1"/>
  <c r="AN159" i="33"/>
  <c r="AV159" i="33" s="1"/>
  <c r="AC160" i="33"/>
  <c r="AK160" i="33" s="1"/>
  <c r="AN160" i="33"/>
  <c r="AV160" i="33" s="1"/>
  <c r="AC161" i="33"/>
  <c r="AK161" i="33" s="1"/>
  <c r="AN161" i="33"/>
  <c r="AV161" i="33" s="1"/>
  <c r="AC162" i="33"/>
  <c r="AK162" i="33" s="1"/>
  <c r="AN162" i="33"/>
  <c r="AV162" i="33" s="1"/>
  <c r="AC163" i="33"/>
  <c r="AK163" i="33" s="1"/>
  <c r="AN163" i="33"/>
  <c r="AV163" i="33" s="1"/>
  <c r="AC164" i="33"/>
  <c r="AK164" i="33" s="1"/>
  <c r="AN164" i="33"/>
  <c r="AV164" i="33" s="1"/>
  <c r="AC165" i="33"/>
  <c r="AK165" i="33" s="1"/>
  <c r="AN165" i="33"/>
  <c r="AV165" i="33" s="1"/>
  <c r="AC166" i="33"/>
  <c r="AK166" i="33" s="1"/>
  <c r="AN166" i="33"/>
  <c r="AV166" i="33" s="1"/>
  <c r="AC167" i="33"/>
  <c r="AK167" i="33" s="1"/>
  <c r="AN167" i="33"/>
  <c r="AV167" i="33" s="1"/>
  <c r="AC168" i="33"/>
  <c r="AK168" i="33" s="1"/>
  <c r="AN168" i="33"/>
  <c r="AV168" i="33" s="1"/>
  <c r="AC169" i="33"/>
  <c r="AK169" i="33" s="1"/>
  <c r="AN169" i="33"/>
  <c r="AV169" i="33" s="1"/>
  <c r="AC170" i="33"/>
  <c r="AK170" i="33" s="1"/>
  <c r="AN170" i="33"/>
  <c r="AV170" i="33" s="1"/>
  <c r="AC171" i="33"/>
  <c r="AK171" i="33" s="1"/>
  <c r="AN171" i="33"/>
  <c r="AV171" i="33" s="1"/>
  <c r="AC172" i="33"/>
  <c r="AK172" i="33" s="1"/>
  <c r="AN172" i="33"/>
  <c r="AV172" i="33" s="1"/>
  <c r="AC173" i="33"/>
  <c r="AK173" i="33" s="1"/>
  <c r="AN173" i="33"/>
  <c r="AV173" i="33" s="1"/>
  <c r="AC174" i="33"/>
  <c r="AK174" i="33" s="1"/>
  <c r="AN174" i="33"/>
  <c r="AV174" i="33" s="1"/>
  <c r="AC175" i="33"/>
  <c r="AK175" i="33" s="1"/>
  <c r="AN175" i="33"/>
  <c r="AV175" i="33" s="1"/>
  <c r="AC176" i="33"/>
  <c r="AK176" i="33" s="1"/>
  <c r="AN176" i="33"/>
  <c r="AV176" i="33" s="1"/>
  <c r="AC135" i="33"/>
  <c r="AK135" i="33" s="1"/>
  <c r="AN135" i="33"/>
  <c r="AV135" i="33" s="1"/>
  <c r="AC132" i="33"/>
  <c r="AK132" i="33" s="1"/>
  <c r="AN132" i="33"/>
  <c r="AV132" i="33" s="1"/>
  <c r="AC120" i="33"/>
  <c r="AK120" i="33" s="1"/>
  <c r="AN120" i="33"/>
  <c r="AV120" i="33" s="1"/>
  <c r="AC121" i="33"/>
  <c r="AK121" i="33" s="1"/>
  <c r="AN121" i="33"/>
  <c r="AV121" i="33" s="1"/>
  <c r="AC123" i="33"/>
  <c r="AK123" i="33" s="1"/>
  <c r="AN123" i="33"/>
  <c r="AV123" i="33" s="1"/>
  <c r="AC124" i="33"/>
  <c r="AK124" i="33" s="1"/>
  <c r="AN124" i="33"/>
  <c r="AV124" i="33" s="1"/>
  <c r="AC125" i="33"/>
  <c r="AK125" i="33" s="1"/>
  <c r="AN125" i="33"/>
  <c r="AV125" i="33" s="1"/>
  <c r="AK126" i="33"/>
  <c r="AV126" i="33"/>
  <c r="AC127" i="33"/>
  <c r="AK127" i="33" s="1"/>
  <c r="AN127" i="33"/>
  <c r="AV127" i="33" s="1"/>
  <c r="AC128" i="33"/>
  <c r="AK128" i="33" s="1"/>
  <c r="AN128" i="33"/>
  <c r="AV128" i="33" s="1"/>
  <c r="AC129" i="33"/>
  <c r="AK129" i="33" s="1"/>
  <c r="AN129" i="33"/>
  <c r="AV129" i="33" s="1"/>
  <c r="AK117" i="33"/>
  <c r="AV117" i="33"/>
  <c r="AC84" i="33"/>
  <c r="AK84" i="33" s="1"/>
  <c r="AN84" i="33"/>
  <c r="AV84" i="33" s="1"/>
  <c r="AC85" i="33"/>
  <c r="AK85" i="33" s="1"/>
  <c r="AV85" i="33"/>
  <c r="AC86" i="33"/>
  <c r="AK86" i="33" s="1"/>
  <c r="AN86" i="33"/>
  <c r="AV86" i="33" s="1"/>
  <c r="AC87" i="33"/>
  <c r="AK87" i="33" s="1"/>
  <c r="AN87" i="33"/>
  <c r="AV87" i="33" s="1"/>
  <c r="AC88" i="33"/>
  <c r="AK88" i="33" s="1"/>
  <c r="AN88" i="33"/>
  <c r="AV88" i="33" s="1"/>
  <c r="AC89" i="33"/>
  <c r="AK89" i="33" s="1"/>
  <c r="AN89" i="33"/>
  <c r="AV89" i="33" s="1"/>
  <c r="AC90" i="33"/>
  <c r="AK90" i="33" s="1"/>
  <c r="AN90" i="33"/>
  <c r="AV90" i="33" s="1"/>
  <c r="AC91" i="33"/>
  <c r="AK91" i="33" s="1"/>
  <c r="AN91" i="33"/>
  <c r="AV91" i="33" s="1"/>
  <c r="AC97" i="33"/>
  <c r="AK97" i="33" s="1"/>
  <c r="AN97" i="33"/>
  <c r="AV97" i="33" s="1"/>
  <c r="AC92" i="33"/>
  <c r="AK92" i="33" s="1"/>
  <c r="AN92" i="33"/>
  <c r="AV92" i="33" s="1"/>
  <c r="AC94" i="33"/>
  <c r="AK94" i="33" s="1"/>
  <c r="AN94" i="33"/>
  <c r="AV94" i="33" s="1"/>
  <c r="AC95" i="33"/>
  <c r="AK95" i="33" s="1"/>
  <c r="AN95" i="33"/>
  <c r="AV95" i="33" s="1"/>
  <c r="AC96" i="33"/>
  <c r="AK96" i="33" s="1"/>
  <c r="AN96" i="33"/>
  <c r="AV96" i="33" s="1"/>
  <c r="AC98" i="33"/>
  <c r="AK98" i="33" s="1"/>
  <c r="AN98" i="33"/>
  <c r="AV98" i="33" s="1"/>
  <c r="AC93" i="33"/>
  <c r="AK93" i="33" s="1"/>
  <c r="AN93" i="33"/>
  <c r="AV93" i="33" s="1"/>
  <c r="AC99" i="33"/>
  <c r="AK99" i="33" s="1"/>
  <c r="AN99" i="33"/>
  <c r="AV99" i="33" s="1"/>
  <c r="AC100" i="33"/>
  <c r="AK100" i="33" s="1"/>
  <c r="AN100" i="33"/>
  <c r="AV100" i="33" s="1"/>
  <c r="AC101" i="33"/>
  <c r="AK101" i="33" s="1"/>
  <c r="AN101" i="33"/>
  <c r="AV101" i="33" s="1"/>
  <c r="AC102" i="33"/>
  <c r="AK102" i="33" s="1"/>
  <c r="AN102" i="33"/>
  <c r="AV102" i="33" s="1"/>
  <c r="AC103" i="33"/>
  <c r="AK103" i="33" s="1"/>
  <c r="AN103" i="33"/>
  <c r="AV103" i="33" s="1"/>
  <c r="AC104" i="33"/>
  <c r="AK104" i="33" s="1"/>
  <c r="AN104" i="33"/>
  <c r="AV104" i="33" s="1"/>
  <c r="AC105" i="33"/>
  <c r="AK105" i="33" s="1"/>
  <c r="AN105" i="33"/>
  <c r="AV105" i="33" s="1"/>
  <c r="AC106" i="33"/>
  <c r="AK106" i="33" s="1"/>
  <c r="AN106" i="33"/>
  <c r="AV106" i="33" s="1"/>
  <c r="AC107" i="33"/>
  <c r="AK107" i="33" s="1"/>
  <c r="AN107" i="33"/>
  <c r="AV107" i="33" s="1"/>
  <c r="AC108" i="33"/>
  <c r="AK108" i="33" s="1"/>
  <c r="AN108" i="33"/>
  <c r="AV108" i="33" s="1"/>
  <c r="AK109" i="33"/>
  <c r="AV109" i="33"/>
  <c r="AC110" i="33"/>
  <c r="AK110" i="33" s="1"/>
  <c r="AN110" i="33"/>
  <c r="AV110" i="33" s="1"/>
  <c r="AC111" i="33"/>
  <c r="AK111" i="33" s="1"/>
  <c r="AN111" i="33"/>
  <c r="AV111" i="33" s="1"/>
  <c r="AC112" i="33"/>
  <c r="AK112" i="33" s="1"/>
  <c r="AN112" i="33"/>
  <c r="AV112" i="33" s="1"/>
  <c r="AC113" i="33"/>
  <c r="AK113" i="33" s="1"/>
  <c r="AN113" i="33"/>
  <c r="AV113" i="33" s="1"/>
  <c r="AC67" i="33"/>
  <c r="AK67" i="33" s="1"/>
  <c r="AN67" i="33"/>
  <c r="AV67" i="33" s="1"/>
  <c r="AC68" i="33"/>
  <c r="AK68" i="33" s="1"/>
  <c r="AN68" i="33"/>
  <c r="AV68" i="33" s="1"/>
  <c r="AC69" i="33"/>
  <c r="AK69" i="33" s="1"/>
  <c r="AN69" i="33"/>
  <c r="AV69" i="33" s="1"/>
  <c r="AC70" i="33"/>
  <c r="AK70" i="33" s="1"/>
  <c r="AN70" i="33"/>
  <c r="AV70" i="33" s="1"/>
  <c r="AC71" i="33"/>
  <c r="AK71" i="33" s="1"/>
  <c r="AN71" i="33"/>
  <c r="AV71" i="33" s="1"/>
  <c r="AC72" i="33"/>
  <c r="AK72" i="33" s="1"/>
  <c r="AN72" i="33"/>
  <c r="AV72" i="33" s="1"/>
  <c r="AC73" i="33"/>
  <c r="AK73" i="33" s="1"/>
  <c r="AN73" i="33"/>
  <c r="AV73" i="33" s="1"/>
  <c r="AC74" i="33"/>
  <c r="AK74" i="33" s="1"/>
  <c r="AN74" i="33"/>
  <c r="AV74" i="33" s="1"/>
  <c r="AC75" i="33"/>
  <c r="AK75" i="33" s="1"/>
  <c r="AN75" i="33"/>
  <c r="AV75" i="33" s="1"/>
  <c r="AC76" i="33"/>
  <c r="AK76" i="33" s="1"/>
  <c r="AN76" i="33"/>
  <c r="AV76" i="33" s="1"/>
  <c r="AC77" i="33"/>
  <c r="AK77" i="33" s="1"/>
  <c r="AN77" i="33"/>
  <c r="AV77" i="33" s="1"/>
  <c r="AC78" i="33"/>
  <c r="AK78" i="33" s="1"/>
  <c r="AN78" i="33"/>
  <c r="AV78" i="33" s="1"/>
  <c r="AC79" i="33"/>
  <c r="AK79" i="33" s="1"/>
  <c r="AN79" i="33"/>
  <c r="AV79" i="33" s="1"/>
  <c r="AC80" i="33"/>
  <c r="AK80" i="33" s="1"/>
  <c r="AN80" i="33"/>
  <c r="AV80" i="33" s="1"/>
  <c r="AC81" i="33"/>
  <c r="AK81" i="33" s="1"/>
  <c r="AN81" i="33"/>
  <c r="AV81" i="33" s="1"/>
  <c r="AC23" i="33"/>
  <c r="AK23" i="33" s="1"/>
  <c r="AN23" i="33"/>
  <c r="AV23" i="33" s="1"/>
  <c r="AC24" i="33"/>
  <c r="AK24" i="33" s="1"/>
  <c r="AN24" i="33"/>
  <c r="AV24" i="33" s="1"/>
  <c r="AC25" i="33"/>
  <c r="AK25" i="33" s="1"/>
  <c r="AN25" i="33"/>
  <c r="AV25" i="33" s="1"/>
  <c r="AC26" i="33"/>
  <c r="AK26" i="33" s="1"/>
  <c r="AN26" i="33"/>
  <c r="AV26" i="33" s="1"/>
  <c r="AC27" i="33"/>
  <c r="AK27" i="33" s="1"/>
  <c r="AN27" i="33"/>
  <c r="AV27" i="33" s="1"/>
  <c r="AC28" i="33"/>
  <c r="AK28" i="33" s="1"/>
  <c r="AN28" i="33"/>
  <c r="AV28" i="33" s="1"/>
  <c r="AC29" i="33"/>
  <c r="AK29" i="33" s="1"/>
  <c r="AN29" i="33"/>
  <c r="AV29" i="33" s="1"/>
  <c r="AC30" i="33"/>
  <c r="AK30" i="33" s="1"/>
  <c r="AN30" i="33"/>
  <c r="AV30" i="33" s="1"/>
  <c r="AC31" i="33"/>
  <c r="AK31" i="33" s="1"/>
  <c r="AN31" i="33"/>
  <c r="AV31" i="33" s="1"/>
  <c r="AC32" i="33"/>
  <c r="AK32" i="33" s="1"/>
  <c r="AN32" i="33"/>
  <c r="AV32" i="33" s="1"/>
  <c r="AC33" i="33"/>
  <c r="AK33" i="33" s="1"/>
  <c r="AN33" i="33"/>
  <c r="AV33" i="33" s="1"/>
  <c r="AC34" i="33"/>
  <c r="AK34" i="33" s="1"/>
  <c r="AN34" i="33"/>
  <c r="AV34" i="33" s="1"/>
  <c r="AC35" i="33"/>
  <c r="AK35" i="33" s="1"/>
  <c r="AN35" i="33"/>
  <c r="AV35" i="33" s="1"/>
  <c r="AC36" i="33"/>
  <c r="AK36" i="33" s="1"/>
  <c r="AN36" i="33"/>
  <c r="AV36" i="33" s="1"/>
  <c r="AC37" i="33"/>
  <c r="AK37" i="33" s="1"/>
  <c r="AN37" i="33"/>
  <c r="AV37" i="33" s="1"/>
  <c r="AC38" i="33"/>
  <c r="AK38" i="33" s="1"/>
  <c r="AN38" i="33"/>
  <c r="AV38" i="33" s="1"/>
  <c r="AC39" i="33"/>
  <c r="AK39" i="33" s="1"/>
  <c r="AN39" i="33"/>
  <c r="AV39" i="33" s="1"/>
  <c r="AC41" i="33"/>
  <c r="AK41" i="33" s="1"/>
  <c r="AN41" i="33"/>
  <c r="AV41" i="33" s="1"/>
  <c r="AC42" i="33"/>
  <c r="AK42" i="33" s="1"/>
  <c r="AN42" i="33"/>
  <c r="AV42" i="33" s="1"/>
  <c r="AC43" i="33"/>
  <c r="AK43" i="33" s="1"/>
  <c r="AN43" i="33"/>
  <c r="AV43" i="33" s="1"/>
  <c r="AC44" i="33"/>
  <c r="AK44" i="33" s="1"/>
  <c r="AN44" i="33"/>
  <c r="AV44" i="33" s="1"/>
  <c r="AC45" i="33"/>
  <c r="AK45" i="33" s="1"/>
  <c r="AN45" i="33"/>
  <c r="AV45" i="33" s="1"/>
  <c r="AC46" i="33"/>
  <c r="AK46" i="33" s="1"/>
  <c r="AN46" i="33"/>
  <c r="AV46" i="33" s="1"/>
  <c r="AC47" i="33"/>
  <c r="AK47" i="33" s="1"/>
  <c r="AN47" i="33"/>
  <c r="AV47" i="33" s="1"/>
  <c r="AC48" i="33"/>
  <c r="AK48" i="33" s="1"/>
  <c r="AN48" i="33"/>
  <c r="AV48" i="33" s="1"/>
  <c r="AC49" i="33"/>
  <c r="AK49" i="33" s="1"/>
  <c r="AN49" i="33"/>
  <c r="AV49" i="33" s="1"/>
  <c r="AC50" i="33"/>
  <c r="AK50" i="33" s="1"/>
  <c r="AN50" i="33"/>
  <c r="AV50" i="33" s="1"/>
  <c r="AK51" i="33"/>
  <c r="AV51" i="33"/>
  <c r="AC52" i="33"/>
  <c r="AK52" i="33" s="1"/>
  <c r="AN52" i="33"/>
  <c r="AV52" i="33" s="1"/>
  <c r="AC53" i="33"/>
  <c r="AK53" i="33" s="1"/>
  <c r="AN53" i="33"/>
  <c r="AV53" i="33" s="1"/>
  <c r="AC54" i="33"/>
  <c r="AK54" i="33" s="1"/>
  <c r="AN54" i="33"/>
  <c r="AV54" i="33" s="1"/>
  <c r="AC55" i="33"/>
  <c r="AK55" i="33" s="1"/>
  <c r="AN55" i="33"/>
  <c r="AV55" i="33" s="1"/>
  <c r="AC56" i="33"/>
  <c r="AK56" i="33" s="1"/>
  <c r="AN56" i="33"/>
  <c r="AV56" i="33" s="1"/>
  <c r="AC57" i="33"/>
  <c r="AK57" i="33" s="1"/>
  <c r="AN57" i="33"/>
  <c r="AV57" i="33" s="1"/>
  <c r="AC58" i="33"/>
  <c r="AK58" i="33" s="1"/>
  <c r="AN58" i="33"/>
  <c r="AV58" i="33" s="1"/>
  <c r="AC59" i="33"/>
  <c r="AK59" i="33" s="1"/>
  <c r="AN59" i="33"/>
  <c r="AV59" i="33" s="1"/>
  <c r="AC60" i="33"/>
  <c r="AK60" i="33" s="1"/>
  <c r="AN60" i="33"/>
  <c r="AV60" i="33" s="1"/>
  <c r="AC61" i="33"/>
  <c r="AK61" i="33" s="1"/>
  <c r="AN61" i="33"/>
  <c r="AV61" i="33" s="1"/>
  <c r="AC62" i="33"/>
  <c r="AK62" i="33" s="1"/>
  <c r="AN62" i="33"/>
  <c r="AV62" i="33" s="1"/>
  <c r="AC63" i="33"/>
  <c r="AK63" i="33" s="1"/>
  <c r="AN63" i="33"/>
  <c r="AV63" i="33" s="1"/>
  <c r="AC64" i="33"/>
  <c r="AK64" i="33" s="1"/>
  <c r="AN64" i="33"/>
  <c r="AV64" i="33" s="1"/>
  <c r="AC4" i="33"/>
  <c r="AK4" i="33" s="1"/>
  <c r="AN4" i="33"/>
  <c r="AV4" i="33" s="1"/>
  <c r="AC5" i="33"/>
  <c r="AK5" i="33" s="1"/>
  <c r="AN5" i="33"/>
  <c r="AV5" i="33" s="1"/>
  <c r="AC6" i="33"/>
  <c r="AK6" i="33" s="1"/>
  <c r="AN6" i="33"/>
  <c r="AV6" i="33" s="1"/>
  <c r="AC7" i="33"/>
  <c r="AK7" i="33" s="1"/>
  <c r="AN7" i="33"/>
  <c r="AV7" i="33" s="1"/>
  <c r="AC8" i="33"/>
  <c r="AK8" i="33" s="1"/>
  <c r="AN8" i="33"/>
  <c r="AV8" i="33" s="1"/>
  <c r="AC9" i="33"/>
  <c r="AK9" i="33" s="1"/>
  <c r="AN9" i="33"/>
  <c r="AV9" i="33" s="1"/>
  <c r="AC10" i="33"/>
  <c r="AK10" i="33" s="1"/>
  <c r="AN10" i="33"/>
  <c r="AV10" i="33" s="1"/>
  <c r="AK11" i="33"/>
  <c r="AV11" i="33"/>
  <c r="AC12" i="33"/>
  <c r="AK12" i="33" s="1"/>
  <c r="AN12" i="33"/>
  <c r="AV12" i="33" s="1"/>
  <c r="AK13" i="33"/>
  <c r="AV13" i="33"/>
  <c r="AC14" i="33"/>
  <c r="AK14" i="33" s="1"/>
  <c r="AN14" i="33"/>
  <c r="AV14" i="33" s="1"/>
  <c r="AC15" i="33"/>
  <c r="AK15" i="33" s="1"/>
  <c r="AN15" i="33"/>
  <c r="AV15" i="33" s="1"/>
  <c r="AC16" i="33"/>
  <c r="AK16" i="33" s="1"/>
  <c r="AN16" i="33"/>
  <c r="AV16" i="33" s="1"/>
  <c r="AC17" i="33"/>
  <c r="AK17" i="33" s="1"/>
  <c r="AN17" i="33"/>
  <c r="AV17" i="33" s="1"/>
  <c r="AC18" i="33"/>
  <c r="AK18" i="33" s="1"/>
  <c r="AN18" i="33"/>
  <c r="AV18" i="33" s="1"/>
  <c r="AC19" i="33"/>
  <c r="AK19" i="33" s="1"/>
  <c r="AN19" i="33"/>
  <c r="AV19" i="33" s="1"/>
  <c r="R402" i="33"/>
  <c r="Z402" i="33" s="1"/>
  <c r="R403" i="33"/>
  <c r="Z403" i="33" s="1"/>
  <c r="R404" i="33"/>
  <c r="Z404" i="33" s="1"/>
  <c r="R405" i="33"/>
  <c r="Z405" i="33" s="1"/>
  <c r="Z380" i="33"/>
  <c r="R382" i="33"/>
  <c r="Z382" i="33" s="1"/>
  <c r="Z383" i="33"/>
  <c r="Z386" i="33"/>
  <c r="Z387" i="33"/>
  <c r="R388" i="33"/>
  <c r="Z388" i="33" s="1"/>
  <c r="R390" i="33"/>
  <c r="Z390" i="33" s="1"/>
  <c r="R389" i="33"/>
  <c r="Z389" i="33" s="1"/>
  <c r="Z391" i="33"/>
  <c r="Z392" i="33"/>
  <c r="R393" i="33"/>
  <c r="Z393" i="33" s="1"/>
  <c r="Z394" i="33"/>
  <c r="Z395" i="33"/>
  <c r="Z396" i="33"/>
  <c r="R397" i="33"/>
  <c r="Z397" i="33" s="1"/>
  <c r="Z398" i="33"/>
  <c r="Z377" i="33"/>
  <c r="Z357" i="33"/>
  <c r="R358" i="33"/>
  <c r="Z358" i="33" s="1"/>
  <c r="R359" i="33"/>
  <c r="Z359" i="33" s="1"/>
  <c r="R360" i="33"/>
  <c r="Z360" i="33" s="1"/>
  <c r="R361" i="33"/>
  <c r="Z361" i="33" s="1"/>
  <c r="Z362" i="33"/>
  <c r="R363" i="33"/>
  <c r="Z363" i="33" s="1"/>
  <c r="R365" i="33"/>
  <c r="Z365" i="33" s="1"/>
  <c r="Z366" i="33"/>
  <c r="Z367" i="33"/>
  <c r="Z368" i="33"/>
  <c r="Z369" i="33"/>
  <c r="R370" i="33"/>
  <c r="Z370" i="33" s="1"/>
  <c r="R371" i="33"/>
  <c r="Z371" i="33" s="1"/>
  <c r="Z372" i="33"/>
  <c r="R373" i="33"/>
  <c r="Z373" i="33" s="1"/>
  <c r="Z374" i="33"/>
  <c r="R353" i="33"/>
  <c r="Z353" i="33" s="1"/>
  <c r="R354" i="33"/>
  <c r="Z354" i="33" s="1"/>
  <c r="Z349" i="33"/>
  <c r="Z341" i="33"/>
  <c r="R342" i="33"/>
  <c r="Z342" i="33" s="1"/>
  <c r="R343" i="33"/>
  <c r="Z343" i="33" s="1"/>
  <c r="R344" i="33"/>
  <c r="Z344" i="33" s="1"/>
  <c r="Z345" i="33"/>
  <c r="R346" i="33"/>
  <c r="Z346" i="33" s="1"/>
  <c r="R309" i="33"/>
  <c r="Z309" i="33" s="1"/>
  <c r="R310" i="33"/>
  <c r="Z310" i="33" s="1"/>
  <c r="Z311" i="33"/>
  <c r="Z312" i="33"/>
  <c r="R313" i="33"/>
  <c r="Z313" i="33" s="1"/>
  <c r="R314" i="33"/>
  <c r="Z314" i="33" s="1"/>
  <c r="Z315" i="33"/>
  <c r="Z316" i="33"/>
  <c r="R317" i="33"/>
  <c r="Z317" i="33" s="1"/>
  <c r="Z318" i="33"/>
  <c r="Z320" i="33"/>
  <c r="Z321" i="33"/>
  <c r="R322" i="33"/>
  <c r="Z322" i="33" s="1"/>
  <c r="Z323" i="33"/>
  <c r="R324" i="33"/>
  <c r="Z324" i="33" s="1"/>
  <c r="Z325" i="33"/>
  <c r="Z326" i="33"/>
  <c r="Z327" i="33"/>
  <c r="R328" i="33"/>
  <c r="Z328" i="33" s="1"/>
  <c r="Z329" i="33"/>
  <c r="Z330" i="33"/>
  <c r="Z331" i="33"/>
  <c r="Z332" i="33"/>
  <c r="Z333" i="33"/>
  <c r="Z334" i="33"/>
  <c r="Z335" i="33"/>
  <c r="R336" i="33"/>
  <c r="Z336" i="33" s="1"/>
  <c r="Z337" i="33"/>
  <c r="Z299" i="33"/>
  <c r="R300" i="33"/>
  <c r="Z300" i="33" s="1"/>
  <c r="Z301" i="33"/>
  <c r="R302" i="33"/>
  <c r="Z302" i="33" s="1"/>
  <c r="R303" i="33"/>
  <c r="Z303" i="33" s="1"/>
  <c r="R304" i="33"/>
  <c r="Z304" i="33" s="1"/>
  <c r="Z305" i="33"/>
  <c r="Z282" i="33"/>
  <c r="Z283" i="33"/>
  <c r="Z284" i="33"/>
  <c r="Z285" i="33"/>
  <c r="Z286" i="33"/>
  <c r="Z287" i="33"/>
  <c r="R288" i="33"/>
  <c r="Z288" i="33" s="1"/>
  <c r="R289" i="33"/>
  <c r="Z289" i="33" s="1"/>
  <c r="Z290" i="33"/>
  <c r="R291" i="33"/>
  <c r="Z291" i="33" s="1"/>
  <c r="Z292" i="33"/>
  <c r="R293" i="33"/>
  <c r="Z293" i="33" s="1"/>
  <c r="Z294" i="33"/>
  <c r="Z295" i="33"/>
  <c r="Z263" i="33"/>
  <c r="Z264" i="33"/>
  <c r="Z265" i="33"/>
  <c r="Z266" i="33"/>
  <c r="Z267" i="33"/>
  <c r="R268" i="33"/>
  <c r="Z268" i="33" s="1"/>
  <c r="R269" i="33"/>
  <c r="Z269" i="33" s="1"/>
  <c r="Z271" i="33"/>
  <c r="Z272" i="33"/>
  <c r="Z273" i="33"/>
  <c r="Z274" i="33"/>
  <c r="R277" i="33"/>
  <c r="Z277" i="33" s="1"/>
  <c r="Z278" i="33"/>
  <c r="R256" i="33"/>
  <c r="Z256" i="33" s="1"/>
  <c r="Z257" i="33"/>
  <c r="Z258" i="33"/>
  <c r="R259" i="33"/>
  <c r="Z259" i="33" s="1"/>
  <c r="R260" i="33"/>
  <c r="Z260" i="33" s="1"/>
  <c r="R244" i="33"/>
  <c r="Z245" i="33"/>
  <c r="Z246" i="33"/>
  <c r="Z247" i="33"/>
  <c r="Z248" i="33"/>
  <c r="R249" i="33"/>
  <c r="Z249" i="33" s="1"/>
  <c r="Z251" i="33"/>
  <c r="Z252" i="33"/>
  <c r="Z253" i="33"/>
  <c r="R211" i="33"/>
  <c r="Z211" i="33" s="1"/>
  <c r="Z212" i="33"/>
  <c r="R214" i="33"/>
  <c r="Z214" i="33" s="1"/>
  <c r="R215" i="33"/>
  <c r="Z215" i="33" s="1"/>
  <c r="Z216" i="33"/>
  <c r="Z217" i="33"/>
  <c r="Z218" i="33"/>
  <c r="Z219" i="33"/>
  <c r="R220" i="33"/>
  <c r="Z220" i="33" s="1"/>
  <c r="Z221" i="33"/>
  <c r="R222" i="33"/>
  <c r="Z222" i="33" s="1"/>
  <c r="Z223" i="33"/>
  <c r="R224" i="33"/>
  <c r="Z224" i="33" s="1"/>
  <c r="Z225" i="33"/>
  <c r="Z226" i="33"/>
  <c r="R227" i="33"/>
  <c r="Z227" i="33" s="1"/>
  <c r="Z228" i="33"/>
  <c r="R229" i="33"/>
  <c r="Z229" i="33" s="1"/>
  <c r="Z230" i="33"/>
  <c r="R231" i="33"/>
  <c r="Z231" i="33" s="1"/>
  <c r="Z232" i="33"/>
  <c r="Z233" i="33"/>
  <c r="Z234" i="33"/>
  <c r="Z235" i="33"/>
  <c r="R236" i="33"/>
  <c r="Z236" i="33" s="1"/>
  <c r="R237" i="33"/>
  <c r="Z237" i="33" s="1"/>
  <c r="R238" i="33"/>
  <c r="Z238" i="33" s="1"/>
  <c r="Z239" i="33"/>
  <c r="Z240" i="33"/>
  <c r="Z208" i="33"/>
  <c r="Z196" i="33"/>
  <c r="Z199" i="33"/>
  <c r="R200" i="33"/>
  <c r="Z200" i="33" s="1"/>
  <c r="Z201" i="33"/>
  <c r="Z202" i="33"/>
  <c r="R204" i="33"/>
  <c r="Z204" i="33" s="1"/>
  <c r="R203" i="33"/>
  <c r="Z203" i="33" s="1"/>
  <c r="R205" i="33"/>
  <c r="Z205" i="33" s="1"/>
  <c r="R180" i="33"/>
  <c r="Z180" i="33" s="1"/>
  <c r="R181" i="33"/>
  <c r="Z181" i="33" s="1"/>
  <c r="Z182" i="33"/>
  <c r="Z183" i="33"/>
  <c r="R184" i="33"/>
  <c r="Z184" i="33" s="1"/>
  <c r="R185" i="33"/>
  <c r="Z185" i="33" s="1"/>
  <c r="R186" i="33"/>
  <c r="Z186" i="33" s="1"/>
  <c r="R187" i="33"/>
  <c r="Z187" i="33" s="1"/>
  <c r="R189" i="33"/>
  <c r="Z189" i="33" s="1"/>
  <c r="R190" i="33"/>
  <c r="Z190" i="33" s="1"/>
  <c r="R191" i="33"/>
  <c r="Z191" i="33" s="1"/>
  <c r="R138" i="33"/>
  <c r="Z138" i="33" s="1"/>
  <c r="R139" i="33"/>
  <c r="Z139" i="33" s="1"/>
  <c r="R140" i="33"/>
  <c r="Z140" i="33" s="1"/>
  <c r="R141" i="33"/>
  <c r="Z141" i="33" s="1"/>
  <c r="R142" i="33"/>
  <c r="Z142" i="33" s="1"/>
  <c r="R143" i="33"/>
  <c r="Z143" i="33" s="1"/>
  <c r="Z144" i="33"/>
  <c r="R145" i="33"/>
  <c r="Z145" i="33" s="1"/>
  <c r="Z146" i="33"/>
  <c r="Z147" i="33"/>
  <c r="Z148" i="33"/>
  <c r="Z149" i="33"/>
  <c r="R150" i="33"/>
  <c r="Z150" i="33" s="1"/>
  <c r="R151" i="33"/>
  <c r="Z151" i="33" s="1"/>
  <c r="R152" i="33"/>
  <c r="Z152" i="33" s="1"/>
  <c r="R153" i="33"/>
  <c r="Z153" i="33" s="1"/>
  <c r="R154" i="33"/>
  <c r="Z154" i="33" s="1"/>
  <c r="R155" i="33"/>
  <c r="Z155" i="33" s="1"/>
  <c r="R156" i="33"/>
  <c r="Z156" i="33" s="1"/>
  <c r="R157" i="33"/>
  <c r="Z157" i="33" s="1"/>
  <c r="R158" i="33"/>
  <c r="Z158" i="33" s="1"/>
  <c r="Z159" i="33"/>
  <c r="Z160" i="33"/>
  <c r="Z161" i="33"/>
  <c r="R163" i="33"/>
  <c r="Z163" i="33" s="1"/>
  <c r="R164" i="33"/>
  <c r="Z164" i="33" s="1"/>
  <c r="Z165" i="33"/>
  <c r="Z166" i="33"/>
  <c r="Z167" i="33"/>
  <c r="R168" i="33"/>
  <c r="Z168" i="33" s="1"/>
  <c r="Z169" i="33"/>
  <c r="Z171" i="33"/>
  <c r="Z172" i="33"/>
  <c r="Z173" i="33"/>
  <c r="Z174" i="33"/>
  <c r="Z175" i="33"/>
  <c r="Z135" i="33"/>
  <c r="Z132" i="33"/>
  <c r="Z120" i="33"/>
  <c r="Z121" i="33"/>
  <c r="Z123" i="33"/>
  <c r="Z124" i="33"/>
  <c r="Z125" i="33"/>
  <c r="Z126" i="33"/>
  <c r="Z127" i="33"/>
  <c r="R128" i="33"/>
  <c r="Z128" i="33" s="1"/>
  <c r="Z129" i="33"/>
  <c r="R84" i="33"/>
  <c r="Z84" i="33" s="1"/>
  <c r="R85" i="33"/>
  <c r="Z85" i="33" s="1"/>
  <c r="Z86" i="33"/>
  <c r="Z87" i="33"/>
  <c r="Z88" i="33"/>
  <c r="Z89" i="33"/>
  <c r="R90" i="33"/>
  <c r="Z90" i="33" s="1"/>
  <c r="Z91" i="33"/>
  <c r="R97" i="33"/>
  <c r="Z97" i="33" s="1"/>
  <c r="Z92" i="33"/>
  <c r="R94" i="33"/>
  <c r="Z94" i="33" s="1"/>
  <c r="Z95" i="33"/>
  <c r="Z96" i="33"/>
  <c r="Z98" i="33"/>
  <c r="Z93" i="33"/>
  <c r="Z99" i="33"/>
  <c r="R100" i="33"/>
  <c r="Z100" i="33" s="1"/>
  <c r="Z101" i="33"/>
  <c r="Z102" i="33"/>
  <c r="R103" i="33"/>
  <c r="Z103" i="33" s="1"/>
  <c r="R104" i="33"/>
  <c r="Z104" i="33" s="1"/>
  <c r="Z105" i="33"/>
  <c r="R106" i="33"/>
  <c r="Z106" i="33" s="1"/>
  <c r="Z107" i="33"/>
  <c r="R108" i="33"/>
  <c r="Z108" i="33" s="1"/>
  <c r="R109" i="33"/>
  <c r="Z109" i="33" s="1"/>
  <c r="R110" i="33"/>
  <c r="Z110" i="33" s="1"/>
  <c r="R111" i="33"/>
  <c r="Z111" i="33" s="1"/>
  <c r="Z112" i="33"/>
  <c r="Z113" i="33"/>
  <c r="Z67" i="33"/>
  <c r="R68" i="33"/>
  <c r="Z68" i="33" s="1"/>
  <c r="Z69" i="33"/>
  <c r="Z70" i="33"/>
  <c r="Z71" i="33"/>
  <c r="Z72" i="33"/>
  <c r="Z73" i="33"/>
  <c r="Z74" i="33"/>
  <c r="Z75" i="33"/>
  <c r="Z76" i="33"/>
  <c r="Z77" i="33"/>
  <c r="Z78" i="33"/>
  <c r="R79" i="33"/>
  <c r="Z79" i="33" s="1"/>
  <c r="Z80" i="33"/>
  <c r="R81" i="33"/>
  <c r="Z81" i="33" s="1"/>
  <c r="Z23" i="33"/>
  <c r="R24" i="33"/>
  <c r="Z24" i="33" s="1"/>
  <c r="R25" i="33"/>
  <c r="Z25" i="33" s="1"/>
  <c r="Z26" i="33"/>
  <c r="Z27" i="33"/>
  <c r="Z28" i="33"/>
  <c r="Z29" i="33"/>
  <c r="Z30" i="33"/>
  <c r="Z31" i="33"/>
  <c r="R32" i="33"/>
  <c r="Z32" i="33" s="1"/>
  <c r="Z33" i="33"/>
  <c r="Z34" i="33"/>
  <c r="R35" i="33"/>
  <c r="Z35" i="33" s="1"/>
  <c r="R36" i="33"/>
  <c r="Z36" i="33" s="1"/>
  <c r="Z37" i="33"/>
  <c r="R38" i="33"/>
  <c r="Z38" i="33" s="1"/>
  <c r="Z39" i="33"/>
  <c r="Z41" i="33"/>
  <c r="Z42" i="33"/>
  <c r="Z43" i="33"/>
  <c r="Z44" i="33"/>
  <c r="Z45" i="33"/>
  <c r="Z46" i="33"/>
  <c r="Z47" i="33"/>
  <c r="Z48" i="33"/>
  <c r="Z49" i="33"/>
  <c r="Z50" i="33"/>
  <c r="Z51" i="33"/>
  <c r="R52" i="33"/>
  <c r="Z52" i="33" s="1"/>
  <c r="Z53" i="33"/>
  <c r="Z54" i="33"/>
  <c r="R55" i="33"/>
  <c r="Z55" i="33" s="1"/>
  <c r="R56" i="33"/>
  <c r="Z56" i="33" s="1"/>
  <c r="R57" i="33"/>
  <c r="Z57" i="33" s="1"/>
  <c r="Z58" i="33"/>
  <c r="Z59" i="33"/>
  <c r="Z60" i="33"/>
  <c r="Z61" i="33"/>
  <c r="R62" i="33"/>
  <c r="Z62" i="33" s="1"/>
  <c r="R63" i="33"/>
  <c r="Z63" i="33" s="1"/>
  <c r="Z64" i="33"/>
  <c r="R4" i="33"/>
  <c r="Z4" i="33" s="1"/>
  <c r="Z5" i="33"/>
  <c r="Z6" i="33"/>
  <c r="Z7" i="33"/>
  <c r="Z8" i="33"/>
  <c r="R9" i="33"/>
  <c r="Z9" i="33" s="1"/>
  <c r="Z10" i="33"/>
  <c r="Z11" i="33"/>
  <c r="R12" i="33"/>
  <c r="Z12" i="33" s="1"/>
  <c r="Z13" i="33"/>
  <c r="R14" i="33"/>
  <c r="Z14" i="33" s="1"/>
  <c r="Z15" i="33"/>
  <c r="Z16" i="33"/>
  <c r="R17" i="33"/>
  <c r="Z17" i="33" s="1"/>
  <c r="R18" i="33"/>
  <c r="Z18" i="33" s="1"/>
  <c r="Z19" i="33"/>
  <c r="O334" i="33"/>
  <c r="Q334" i="33" s="1"/>
  <c r="G180" i="33"/>
  <c r="O180" i="33" s="1"/>
  <c r="Q180" i="33" s="1"/>
  <c r="O27" i="33"/>
  <c r="Q27" i="33" s="1"/>
  <c r="G389" i="33"/>
  <c r="O389" i="33" s="1"/>
  <c r="Q389" i="33" s="1"/>
  <c r="G358" i="33"/>
  <c r="G344" i="33"/>
  <c r="G236" i="33"/>
  <c r="O236" i="33" s="1"/>
  <c r="Q236" i="33" s="1"/>
  <c r="AB236" i="33" s="1"/>
  <c r="O159" i="33"/>
  <c r="Q159" i="33" s="1"/>
  <c r="G156" i="33"/>
  <c r="O156" i="33" s="1"/>
  <c r="Q156" i="33" s="1"/>
  <c r="G106" i="33"/>
  <c r="O106" i="33" s="1"/>
  <c r="Q106" i="33" s="1"/>
  <c r="G97" i="33"/>
  <c r="O97" i="33" s="1"/>
  <c r="Q97" i="33" s="1"/>
  <c r="AW406" i="33"/>
  <c r="AU406" i="33"/>
  <c r="AT406" i="33"/>
  <c r="AS406" i="33"/>
  <c r="AR406" i="33"/>
  <c r="AQ406" i="33"/>
  <c r="AP406" i="33"/>
  <c r="AO406" i="33"/>
  <c r="AL406" i="33"/>
  <c r="AJ406" i="33"/>
  <c r="AI406" i="33"/>
  <c r="AH406" i="33"/>
  <c r="AG406" i="33"/>
  <c r="AF406" i="33"/>
  <c r="AE406" i="33"/>
  <c r="AD406" i="33"/>
  <c r="AA406" i="33"/>
  <c r="Y406" i="33"/>
  <c r="X406" i="33"/>
  <c r="W406" i="33"/>
  <c r="V406" i="33"/>
  <c r="U406" i="33"/>
  <c r="T406" i="33"/>
  <c r="S406" i="33"/>
  <c r="P406" i="33"/>
  <c r="N406" i="33"/>
  <c r="M406" i="33"/>
  <c r="L406" i="33"/>
  <c r="K406" i="33"/>
  <c r="J406" i="33"/>
  <c r="I406" i="33"/>
  <c r="H406" i="33"/>
  <c r="F406" i="33"/>
  <c r="G405" i="33"/>
  <c r="O405" i="33" s="1"/>
  <c r="Q405" i="33" s="1"/>
  <c r="AB405" i="33" s="1"/>
  <c r="AM405" i="33" s="1"/>
  <c r="AX405" i="33" s="1"/>
  <c r="G404" i="33"/>
  <c r="O404" i="33" s="1"/>
  <c r="Q404" i="33" s="1"/>
  <c r="G403" i="33"/>
  <c r="O403" i="33" s="1"/>
  <c r="Q403" i="33" s="1"/>
  <c r="AB403" i="33" s="1"/>
  <c r="AM403" i="33" s="1"/>
  <c r="AX403" i="33" s="1"/>
  <c r="G402" i="33"/>
  <c r="O402" i="33" s="1"/>
  <c r="Q402" i="33" s="1"/>
  <c r="Z401" i="33"/>
  <c r="O401" i="33"/>
  <c r="Q401" i="33" s="1"/>
  <c r="AN400" i="33"/>
  <c r="AV400" i="33" s="1"/>
  <c r="AC400" i="33"/>
  <c r="AK400" i="33" s="1"/>
  <c r="R400" i="33"/>
  <c r="Z400" i="33" s="1"/>
  <c r="G400" i="33"/>
  <c r="O400" i="33" s="1"/>
  <c r="Q400" i="33" s="1"/>
  <c r="O398" i="33"/>
  <c r="Q398" i="33" s="1"/>
  <c r="G397" i="33"/>
  <c r="O396" i="33"/>
  <c r="Q396" i="33" s="1"/>
  <c r="O394" i="33"/>
  <c r="Q394" i="33" s="1"/>
  <c r="G393" i="33"/>
  <c r="O393" i="33" s="1"/>
  <c r="Q393" i="33" s="1"/>
  <c r="AB393" i="33" s="1"/>
  <c r="AM393" i="33" s="1"/>
  <c r="AX393" i="33" s="1"/>
  <c r="O392" i="33"/>
  <c r="Q392" i="33" s="1"/>
  <c r="O391" i="33"/>
  <c r="Q391" i="33" s="1"/>
  <c r="G390" i="33"/>
  <c r="O390" i="33" s="1"/>
  <c r="Q390" i="33" s="1"/>
  <c r="G388" i="33"/>
  <c r="O388" i="33" s="1"/>
  <c r="Q388" i="33" s="1"/>
  <c r="AB388" i="33" s="1"/>
  <c r="AM388" i="33" s="1"/>
  <c r="O387" i="33"/>
  <c r="Q387" i="33" s="1"/>
  <c r="O386" i="33"/>
  <c r="Q386" i="33" s="1"/>
  <c r="Z385" i="33"/>
  <c r="G385" i="33"/>
  <c r="O385" i="33" s="1"/>
  <c r="Q385" i="33" s="1"/>
  <c r="Z384" i="33"/>
  <c r="G384" i="33"/>
  <c r="O384" i="33" s="1"/>
  <c r="Q384" i="33" s="1"/>
  <c r="O383" i="33"/>
  <c r="Q383" i="33" s="1"/>
  <c r="G382" i="33"/>
  <c r="O382" i="33" s="1"/>
  <c r="Q382" i="33" s="1"/>
  <c r="Z381" i="33"/>
  <c r="O381" i="33"/>
  <c r="Q381" i="33" s="1"/>
  <c r="AN379" i="33"/>
  <c r="AV379" i="33" s="1"/>
  <c r="AC379" i="33"/>
  <c r="AK379" i="33" s="1"/>
  <c r="Z379" i="33"/>
  <c r="O379" i="33"/>
  <c r="Q379" i="33" s="1"/>
  <c r="AN376" i="33"/>
  <c r="AV376" i="33" s="1"/>
  <c r="AC376" i="33"/>
  <c r="AK376" i="33" s="1"/>
  <c r="R376" i="33"/>
  <c r="Z376" i="33" s="1"/>
  <c r="G376" i="33"/>
  <c r="O376" i="33" s="1"/>
  <c r="Q376" i="33" s="1"/>
  <c r="AN375" i="33"/>
  <c r="AV375" i="33" s="1"/>
  <c r="AC375" i="33"/>
  <c r="AK375" i="33" s="1"/>
  <c r="R375" i="33"/>
  <c r="Z375" i="33" s="1"/>
  <c r="G375" i="33"/>
  <c r="O375" i="33" s="1"/>
  <c r="Q375" i="33" s="1"/>
  <c r="O374" i="33"/>
  <c r="Q374" i="33" s="1"/>
  <c r="G373" i="33"/>
  <c r="O373" i="33" s="1"/>
  <c r="Q373" i="33" s="1"/>
  <c r="G371" i="33"/>
  <c r="O371" i="33" s="1"/>
  <c r="Q371" i="33" s="1"/>
  <c r="G370" i="33"/>
  <c r="O370" i="33" s="1"/>
  <c r="Q370" i="33" s="1"/>
  <c r="AB370" i="33" s="1"/>
  <c r="AM370" i="33" s="1"/>
  <c r="AX370" i="33" s="1"/>
  <c r="O369" i="33"/>
  <c r="Q369" i="33" s="1"/>
  <c r="O368" i="33"/>
  <c r="Q368" i="33" s="1"/>
  <c r="G365" i="33"/>
  <c r="Z364" i="33"/>
  <c r="G364" i="33"/>
  <c r="O364" i="33" s="1"/>
  <c r="Q364" i="33" s="1"/>
  <c r="G363" i="33"/>
  <c r="O363" i="33" s="1"/>
  <c r="Q363" i="33" s="1"/>
  <c r="O362" i="33"/>
  <c r="Q362" i="33" s="1"/>
  <c r="G361" i="33"/>
  <c r="O361" i="33" s="1"/>
  <c r="Q361" i="33" s="1"/>
  <c r="G360" i="33"/>
  <c r="G359" i="33"/>
  <c r="O359" i="33" s="1"/>
  <c r="Q359" i="33" s="1"/>
  <c r="AN356" i="33"/>
  <c r="AV356" i="33" s="1"/>
  <c r="AC356" i="33"/>
  <c r="AK356" i="33" s="1"/>
  <c r="Z356" i="33"/>
  <c r="G354" i="33"/>
  <c r="O354" i="33" s="1"/>
  <c r="Q354" i="33" s="1"/>
  <c r="AB354" i="33" s="1"/>
  <c r="AM354" i="33" s="1"/>
  <c r="G353" i="33"/>
  <c r="O353" i="33" s="1"/>
  <c r="Q353" i="33" s="1"/>
  <c r="AN352" i="33"/>
  <c r="AV352" i="33" s="1"/>
  <c r="AC352" i="33"/>
  <c r="AK352" i="33" s="1"/>
  <c r="Z352" i="33"/>
  <c r="O352" i="33"/>
  <c r="Q352" i="33" s="1"/>
  <c r="Q351" i="33"/>
  <c r="AB351" i="33" s="1"/>
  <c r="AM351" i="33" s="1"/>
  <c r="AX351" i="33" s="1"/>
  <c r="Q350" i="33"/>
  <c r="AB350" i="33" s="1"/>
  <c r="AM350" i="33" s="1"/>
  <c r="AX350" i="33" s="1"/>
  <c r="O349" i="33"/>
  <c r="Q349" i="33" s="1"/>
  <c r="AN348" i="33"/>
  <c r="AV348" i="33" s="1"/>
  <c r="AC348" i="33"/>
  <c r="AK348" i="33" s="1"/>
  <c r="R348" i="33"/>
  <c r="Z348" i="33" s="1"/>
  <c r="G348" i="33"/>
  <c r="O348" i="33" s="1"/>
  <c r="Q348" i="33" s="1"/>
  <c r="G346" i="33"/>
  <c r="O346" i="33" s="1"/>
  <c r="Q346" i="33" s="1"/>
  <c r="O345" i="33"/>
  <c r="Q345" i="33" s="1"/>
  <c r="G343" i="33"/>
  <c r="O343" i="33" s="1"/>
  <c r="Q343" i="33" s="1"/>
  <c r="G342" i="33"/>
  <c r="O342" i="33" s="1"/>
  <c r="Q342" i="33" s="1"/>
  <c r="AB342" i="33" s="1"/>
  <c r="AM342" i="33" s="1"/>
  <c r="AX342" i="33" s="1"/>
  <c r="AV340" i="33"/>
  <c r="AK340" i="33"/>
  <c r="R340" i="33"/>
  <c r="Z340" i="33" s="1"/>
  <c r="G340" i="33"/>
  <c r="O340" i="33" s="1"/>
  <c r="Q340" i="33" s="1"/>
  <c r="G339" i="33"/>
  <c r="G338" i="33"/>
  <c r="O337" i="33"/>
  <c r="Q337" i="33" s="1"/>
  <c r="G336" i="33"/>
  <c r="O336" i="33" s="1"/>
  <c r="Q336" i="33" s="1"/>
  <c r="AB336" i="33" s="1"/>
  <c r="AM336" i="33" s="1"/>
  <c r="AX336" i="33" s="1"/>
  <c r="O335" i="33"/>
  <c r="Q335" i="33" s="1"/>
  <c r="AB335" i="33" s="1"/>
  <c r="AM335" i="33" s="1"/>
  <c r="O333" i="33"/>
  <c r="Q333" i="33" s="1"/>
  <c r="O332" i="33"/>
  <c r="Q332" i="33" s="1"/>
  <c r="O331" i="33"/>
  <c r="Q331" i="33" s="1"/>
  <c r="O330" i="33"/>
  <c r="Q330" i="33" s="1"/>
  <c r="O329" i="33"/>
  <c r="Q329" i="33" s="1"/>
  <c r="G328" i="33"/>
  <c r="O328" i="33" s="1"/>
  <c r="Q328" i="33" s="1"/>
  <c r="O326" i="33"/>
  <c r="Q326" i="33" s="1"/>
  <c r="G324" i="33"/>
  <c r="O324" i="33" s="1"/>
  <c r="Q324" i="33" s="1"/>
  <c r="O323" i="33"/>
  <c r="Q323" i="33" s="1"/>
  <c r="G322" i="33"/>
  <c r="O322" i="33" s="1"/>
  <c r="Q322" i="33" s="1"/>
  <c r="O321" i="33"/>
  <c r="Q321" i="33" s="1"/>
  <c r="O320" i="33"/>
  <c r="Q320" i="33" s="1"/>
  <c r="Z319" i="33"/>
  <c r="G319" i="33"/>
  <c r="O319" i="33" s="1"/>
  <c r="Q319" i="33" s="1"/>
  <c r="O318" i="33"/>
  <c r="Q318" i="33" s="1"/>
  <c r="G317" i="33"/>
  <c r="O317" i="33" s="1"/>
  <c r="Q317" i="33" s="1"/>
  <c r="O315" i="33"/>
  <c r="Q315" i="33" s="1"/>
  <c r="AB315" i="33" s="1"/>
  <c r="G314" i="33"/>
  <c r="O314" i="33" s="1"/>
  <c r="Q314" i="33" s="1"/>
  <c r="G313" i="33"/>
  <c r="O313" i="33" s="1"/>
  <c r="Q313" i="33" s="1"/>
  <c r="AB313" i="33" s="1"/>
  <c r="O312" i="33"/>
  <c r="Q312" i="33" s="1"/>
  <c r="G310" i="33"/>
  <c r="O310" i="33" s="1"/>
  <c r="Q310" i="33" s="1"/>
  <c r="G309" i="33"/>
  <c r="O309" i="33" s="1"/>
  <c r="Q309" i="33" s="1"/>
  <c r="AN307" i="33"/>
  <c r="AV307" i="33" s="1"/>
  <c r="AC307" i="33"/>
  <c r="AK307" i="33" s="1"/>
  <c r="R307" i="33"/>
  <c r="Z307" i="33" s="1"/>
  <c r="G307" i="33"/>
  <c r="Q306" i="33"/>
  <c r="AB306" i="33" s="1"/>
  <c r="AM306" i="33" s="1"/>
  <c r="AX306" i="33" s="1"/>
  <c r="O305" i="33"/>
  <c r="Q305" i="33" s="1"/>
  <c r="G304" i="33"/>
  <c r="O304" i="33" s="1"/>
  <c r="Q304" i="33" s="1"/>
  <c r="G303" i="33"/>
  <c r="G302" i="33"/>
  <c r="O302" i="33" s="1"/>
  <c r="Q302" i="33" s="1"/>
  <c r="O301" i="33"/>
  <c r="Q301" i="33" s="1"/>
  <c r="G300" i="33"/>
  <c r="O300" i="33" s="1"/>
  <c r="Q300" i="33" s="1"/>
  <c r="O299" i="33"/>
  <c r="Q299" i="33" s="1"/>
  <c r="AN298" i="33"/>
  <c r="AV298" i="33" s="1"/>
  <c r="AC298" i="33"/>
  <c r="AK298" i="33" s="1"/>
  <c r="Z298" i="33"/>
  <c r="O298" i="33"/>
  <c r="Q298" i="33" s="1"/>
  <c r="Z296" i="33"/>
  <c r="O296" i="33"/>
  <c r="Q296" i="33" s="1"/>
  <c r="O295" i="33"/>
  <c r="Q295" i="33" s="1"/>
  <c r="O294" i="33"/>
  <c r="Q294" i="33" s="1"/>
  <c r="G293" i="33"/>
  <c r="O293" i="33" s="1"/>
  <c r="Q293" i="33" s="1"/>
  <c r="O292" i="33"/>
  <c r="Q292" i="33" s="1"/>
  <c r="G291" i="33"/>
  <c r="O291" i="33" s="1"/>
  <c r="Q291" i="33" s="1"/>
  <c r="O290" i="33"/>
  <c r="Q290" i="33" s="1"/>
  <c r="G289" i="33"/>
  <c r="O289" i="33" s="1"/>
  <c r="Q289" i="33" s="1"/>
  <c r="G288" i="33"/>
  <c r="O288" i="33" s="1"/>
  <c r="Q288" i="33" s="1"/>
  <c r="O287" i="33"/>
  <c r="Q287" i="33" s="1"/>
  <c r="O285" i="33"/>
  <c r="Q285" i="33" s="1"/>
  <c r="O284" i="33"/>
  <c r="Q284" i="33" s="1"/>
  <c r="O282" i="33"/>
  <c r="Q282" i="33" s="1"/>
  <c r="AN281" i="33"/>
  <c r="AV281" i="33" s="1"/>
  <c r="AC281" i="33"/>
  <c r="AK281" i="33" s="1"/>
  <c r="R281" i="33"/>
  <c r="Z281" i="33" s="1"/>
  <c r="G281" i="33"/>
  <c r="O281" i="33" s="1"/>
  <c r="Q281" i="33" s="1"/>
  <c r="AN280" i="33"/>
  <c r="AV280" i="33" s="1"/>
  <c r="AC280" i="33"/>
  <c r="AK280" i="33" s="1"/>
  <c r="R280" i="33"/>
  <c r="Z280" i="33" s="1"/>
  <c r="Q279" i="33"/>
  <c r="AB279" i="33" s="1"/>
  <c r="AM279" i="33" s="1"/>
  <c r="AX279" i="33" s="1"/>
  <c r="G277" i="33"/>
  <c r="O277" i="33" s="1"/>
  <c r="Q277" i="33" s="1"/>
  <c r="O274" i="33"/>
  <c r="Q274" i="33" s="1"/>
  <c r="O273" i="33"/>
  <c r="Q273" i="33" s="1"/>
  <c r="AB273" i="33" s="1"/>
  <c r="AM273" i="33" s="1"/>
  <c r="O272" i="33"/>
  <c r="Q272" i="33" s="1"/>
  <c r="AB272" i="33" s="1"/>
  <c r="O271" i="33"/>
  <c r="Q271" i="33" s="1"/>
  <c r="Z270" i="33"/>
  <c r="O270" i="33"/>
  <c r="Q270" i="33" s="1"/>
  <c r="G269" i="33"/>
  <c r="O269" i="33" s="1"/>
  <c r="Q269" i="33" s="1"/>
  <c r="G268" i="33"/>
  <c r="O268" i="33" s="1"/>
  <c r="Q268" i="33" s="1"/>
  <c r="AB268" i="33" s="1"/>
  <c r="AM268" i="33" s="1"/>
  <c r="AX268" i="33" s="1"/>
  <c r="O267" i="33"/>
  <c r="Q267" i="33" s="1"/>
  <c r="O266" i="33"/>
  <c r="Q266" i="33" s="1"/>
  <c r="O265" i="33"/>
  <c r="Q265" i="33" s="1"/>
  <c r="O264" i="33"/>
  <c r="Q264" i="33" s="1"/>
  <c r="O263" i="33"/>
  <c r="Q263" i="33" s="1"/>
  <c r="AN262" i="33"/>
  <c r="AV262" i="33" s="1"/>
  <c r="AC262" i="33"/>
  <c r="AK262" i="33" s="1"/>
  <c r="R262" i="33"/>
  <c r="Z262" i="33" s="1"/>
  <c r="G262" i="33"/>
  <c r="Q261" i="33"/>
  <c r="AB261" i="33" s="1"/>
  <c r="AM261" i="33" s="1"/>
  <c r="AX261" i="33" s="1"/>
  <c r="G260" i="33"/>
  <c r="O260" i="33" s="1"/>
  <c r="Q260" i="33" s="1"/>
  <c r="G259" i="33"/>
  <c r="O258" i="33"/>
  <c r="Q258" i="33" s="1"/>
  <c r="O257" i="33"/>
  <c r="Q257" i="33" s="1"/>
  <c r="G256" i="33"/>
  <c r="O256" i="33" s="1"/>
  <c r="Q256" i="33" s="1"/>
  <c r="AN255" i="33"/>
  <c r="AV255" i="33" s="1"/>
  <c r="AC255" i="33"/>
  <c r="AK255" i="33" s="1"/>
  <c r="R255" i="33"/>
  <c r="Z255" i="33" s="1"/>
  <c r="G255" i="33"/>
  <c r="O255" i="33" s="1"/>
  <c r="Q255" i="33" s="1"/>
  <c r="AN254" i="33"/>
  <c r="AV254" i="33" s="1"/>
  <c r="AC254" i="33"/>
  <c r="AK254" i="33" s="1"/>
  <c r="R254" i="33"/>
  <c r="Z254" i="33" s="1"/>
  <c r="G254" i="33"/>
  <c r="O254" i="33" s="1"/>
  <c r="Q254" i="33" s="1"/>
  <c r="G252" i="33"/>
  <c r="O252" i="33" s="1"/>
  <c r="Q252" i="33" s="1"/>
  <c r="AB252" i="33" s="1"/>
  <c r="AM252" i="33" s="1"/>
  <c r="AX252" i="33" s="1"/>
  <c r="O251" i="33"/>
  <c r="Q251" i="33" s="1"/>
  <c r="G249" i="33"/>
  <c r="O249" i="33" s="1"/>
  <c r="Q249" i="33" s="1"/>
  <c r="AB249" i="33" s="1"/>
  <c r="AM249" i="33" s="1"/>
  <c r="O248" i="33"/>
  <c r="Q248" i="33" s="1"/>
  <c r="O247" i="33"/>
  <c r="Q247" i="33" s="1"/>
  <c r="O246" i="33"/>
  <c r="Q246" i="33" s="1"/>
  <c r="AB246" i="33" s="1"/>
  <c r="O245" i="33"/>
  <c r="Q245" i="33" s="1"/>
  <c r="Z244" i="33"/>
  <c r="G244" i="33"/>
  <c r="O244" i="33" s="1"/>
  <c r="Q244" i="33" s="1"/>
  <c r="AN243" i="33"/>
  <c r="AV243" i="33" s="1"/>
  <c r="AC243" i="33"/>
  <c r="AK243" i="33" s="1"/>
  <c r="Z243" i="33"/>
  <c r="O243" i="33"/>
  <c r="Q243" i="33" s="1"/>
  <c r="Q241" i="33"/>
  <c r="AB241" i="33" s="1"/>
  <c r="AM241" i="33" s="1"/>
  <c r="AX241" i="33" s="1"/>
  <c r="O240" i="33"/>
  <c r="Q240" i="33" s="1"/>
  <c r="G238" i="33"/>
  <c r="O238" i="33" s="1"/>
  <c r="Q238" i="33" s="1"/>
  <c r="G237" i="33"/>
  <c r="O237" i="33" s="1"/>
  <c r="Q237" i="33" s="1"/>
  <c r="AB237" i="33" s="1"/>
  <c r="AM237" i="33" s="1"/>
  <c r="AX237" i="33" s="1"/>
  <c r="O235" i="33"/>
  <c r="Q235" i="33" s="1"/>
  <c r="O234" i="33"/>
  <c r="Q234" i="33" s="1"/>
  <c r="G231" i="33"/>
  <c r="O231" i="33" s="1"/>
  <c r="Q231" i="33" s="1"/>
  <c r="AB231" i="33" s="1"/>
  <c r="AM231" i="33" s="1"/>
  <c r="O230" i="33"/>
  <c r="Q230" i="33" s="1"/>
  <c r="G229" i="33"/>
  <c r="O229" i="33" s="1"/>
  <c r="Q229" i="33" s="1"/>
  <c r="O228" i="33"/>
  <c r="Q228" i="33" s="1"/>
  <c r="AB228" i="33" s="1"/>
  <c r="G227" i="33"/>
  <c r="O227" i="33" s="1"/>
  <c r="Q227" i="33" s="1"/>
  <c r="O225" i="33"/>
  <c r="Q225" i="33" s="1"/>
  <c r="G224" i="33"/>
  <c r="O224" i="33" s="1"/>
  <c r="Q224" i="33" s="1"/>
  <c r="O223" i="33"/>
  <c r="Q223" i="33" s="1"/>
  <c r="G222" i="33"/>
  <c r="O222" i="33" s="1"/>
  <c r="Q222" i="33" s="1"/>
  <c r="O221" i="33"/>
  <c r="Q221" i="33" s="1"/>
  <c r="G220" i="33"/>
  <c r="O220" i="33" s="1"/>
  <c r="Q220" i="33" s="1"/>
  <c r="O219" i="33"/>
  <c r="Q219" i="33" s="1"/>
  <c r="O217" i="33"/>
  <c r="Q217" i="33" s="1"/>
  <c r="O216" i="33"/>
  <c r="Q216" i="33" s="1"/>
  <c r="G215" i="33"/>
  <c r="O215" i="33" s="1"/>
  <c r="Q215" i="33" s="1"/>
  <c r="G214" i="33"/>
  <c r="O214" i="33" s="1"/>
  <c r="Q214" i="33" s="1"/>
  <c r="G211" i="33"/>
  <c r="O211" i="33" s="1"/>
  <c r="Q211" i="33" s="1"/>
  <c r="AN210" i="33"/>
  <c r="AV210" i="33" s="1"/>
  <c r="AC210" i="33"/>
  <c r="AK210" i="33" s="1"/>
  <c r="Z210" i="33"/>
  <c r="O210" i="33"/>
  <c r="Q210" i="33" s="1"/>
  <c r="O208" i="33"/>
  <c r="Q208" i="33" s="1"/>
  <c r="AN207" i="33"/>
  <c r="AV207" i="33" s="1"/>
  <c r="AC207" i="33"/>
  <c r="AK207" i="33" s="1"/>
  <c r="Z207" i="33"/>
  <c r="O207" i="33"/>
  <c r="Q207" i="33" s="1"/>
  <c r="G205" i="33"/>
  <c r="O205" i="33" s="1"/>
  <c r="Q205" i="33" s="1"/>
  <c r="G203" i="33"/>
  <c r="O203" i="33" s="1"/>
  <c r="Q203" i="33" s="1"/>
  <c r="G204" i="33"/>
  <c r="O204" i="33" s="1"/>
  <c r="Q204" i="33" s="1"/>
  <c r="O202" i="33"/>
  <c r="Q202" i="33" s="1"/>
  <c r="G200" i="33"/>
  <c r="O200" i="33" s="1"/>
  <c r="Q200" i="33" s="1"/>
  <c r="O199" i="33"/>
  <c r="Q199" i="33" s="1"/>
  <c r="Z197" i="33"/>
  <c r="G197" i="33"/>
  <c r="O197" i="33" s="1"/>
  <c r="Q197" i="33" s="1"/>
  <c r="O196" i="33"/>
  <c r="Q196" i="33" s="1"/>
  <c r="AN195" i="33"/>
  <c r="AV195" i="33" s="1"/>
  <c r="AC195" i="33"/>
  <c r="AK195" i="33" s="1"/>
  <c r="R195" i="33"/>
  <c r="Z195" i="33" s="1"/>
  <c r="G195" i="33"/>
  <c r="O195" i="33" s="1"/>
  <c r="Q195" i="33" s="1"/>
  <c r="Q194" i="33"/>
  <c r="AB194" i="33" s="1"/>
  <c r="AM194" i="33" s="1"/>
  <c r="AX194" i="33" s="1"/>
  <c r="Q192" i="33"/>
  <c r="AB192" i="33" s="1"/>
  <c r="AM192" i="33" s="1"/>
  <c r="AX192" i="33" s="1"/>
  <c r="G191" i="33"/>
  <c r="O191" i="33" s="1"/>
  <c r="Q191" i="33" s="1"/>
  <c r="AB191" i="33" s="1"/>
  <c r="AM191" i="33" s="1"/>
  <c r="G190" i="33"/>
  <c r="O190" i="33" s="1"/>
  <c r="Q190" i="33" s="1"/>
  <c r="G189" i="33"/>
  <c r="O189" i="33" s="1"/>
  <c r="Q189" i="33" s="1"/>
  <c r="AB189" i="33" s="1"/>
  <c r="AM189" i="33" s="1"/>
  <c r="Z188" i="33"/>
  <c r="G188" i="33"/>
  <c r="O188" i="33" s="1"/>
  <c r="Q188" i="33" s="1"/>
  <c r="G187" i="33"/>
  <c r="O187" i="33" s="1"/>
  <c r="Q187" i="33" s="1"/>
  <c r="G186" i="33"/>
  <c r="O186" i="33" s="1"/>
  <c r="Q186" i="33" s="1"/>
  <c r="AB186" i="33" s="1"/>
  <c r="AM186" i="33" s="1"/>
  <c r="AX186" i="33" s="1"/>
  <c r="G185" i="33"/>
  <c r="O185" i="33" s="1"/>
  <c r="Q185" i="33" s="1"/>
  <c r="AB185" i="33" s="1"/>
  <c r="G184" i="33"/>
  <c r="O184" i="33" s="1"/>
  <c r="Q184" i="33" s="1"/>
  <c r="AB184" i="33" s="1"/>
  <c r="AM184" i="33" s="1"/>
  <c r="O183" i="33"/>
  <c r="Q183" i="33" s="1"/>
  <c r="AB183" i="33" s="1"/>
  <c r="G181" i="33"/>
  <c r="O181" i="33" s="1"/>
  <c r="Q181" i="33" s="1"/>
  <c r="Z179" i="33"/>
  <c r="O179" i="33"/>
  <c r="Q179" i="33" s="1"/>
  <c r="AN178" i="33"/>
  <c r="AV178" i="33" s="1"/>
  <c r="AC178" i="33"/>
  <c r="AK178" i="33" s="1"/>
  <c r="R178" i="33"/>
  <c r="Z178" i="33" s="1"/>
  <c r="G178" i="33"/>
  <c r="O178" i="33" s="1"/>
  <c r="Q178" i="33" s="1"/>
  <c r="Z176" i="33"/>
  <c r="O174" i="33"/>
  <c r="Q174" i="33" s="1"/>
  <c r="O173" i="33"/>
  <c r="Q173" i="33" s="1"/>
  <c r="O171" i="33"/>
  <c r="Q171" i="33" s="1"/>
  <c r="Z170" i="33"/>
  <c r="O170" i="33"/>
  <c r="Q170" i="33" s="1"/>
  <c r="G168" i="33"/>
  <c r="O168" i="33" s="1"/>
  <c r="Q168" i="33" s="1"/>
  <c r="O166" i="33"/>
  <c r="Q166" i="33" s="1"/>
  <c r="O165" i="33"/>
  <c r="Q165" i="33" s="1"/>
  <c r="G164" i="33"/>
  <c r="O164" i="33" s="1"/>
  <c r="Q164" i="33" s="1"/>
  <c r="G163" i="33"/>
  <c r="Z162" i="33"/>
  <c r="O161" i="33"/>
  <c r="Q161" i="33" s="1"/>
  <c r="G158" i="33"/>
  <c r="O158" i="33" s="1"/>
  <c r="Q158" i="33" s="1"/>
  <c r="AB158" i="33" s="1"/>
  <c r="G157" i="33"/>
  <c r="G155" i="33"/>
  <c r="O155" i="33" s="1"/>
  <c r="Q155" i="33" s="1"/>
  <c r="G154" i="33"/>
  <c r="O154" i="33" s="1"/>
  <c r="Q154" i="33" s="1"/>
  <c r="G153" i="33"/>
  <c r="O153" i="33" s="1"/>
  <c r="Q153" i="33" s="1"/>
  <c r="G152" i="33"/>
  <c r="O152" i="33" s="1"/>
  <c r="Q152" i="33" s="1"/>
  <c r="G151" i="33"/>
  <c r="O151" i="33" s="1"/>
  <c r="Q151" i="33" s="1"/>
  <c r="G150" i="33"/>
  <c r="O150" i="33" s="1"/>
  <c r="Q150" i="33" s="1"/>
  <c r="O148" i="33"/>
  <c r="Q148" i="33" s="1"/>
  <c r="O147" i="33"/>
  <c r="Q147" i="33" s="1"/>
  <c r="O146" i="33"/>
  <c r="Q146" i="33" s="1"/>
  <c r="G145" i="33"/>
  <c r="O144" i="33"/>
  <c r="Q144" i="33" s="1"/>
  <c r="G143" i="33"/>
  <c r="G142" i="33"/>
  <c r="O142" i="33" s="1"/>
  <c r="Q142" i="33" s="1"/>
  <c r="G141" i="33"/>
  <c r="O141" i="33" s="1"/>
  <c r="Q141" i="33" s="1"/>
  <c r="G140" i="33"/>
  <c r="O140" i="33" s="1"/>
  <c r="Q140" i="33" s="1"/>
  <c r="AB140" i="33" s="1"/>
  <c r="AM140" i="33" s="1"/>
  <c r="AX140" i="33" s="1"/>
  <c r="G139" i="33"/>
  <c r="O139" i="33" s="1"/>
  <c r="Q139" i="33" s="1"/>
  <c r="G138" i="33"/>
  <c r="O138" i="33" s="1"/>
  <c r="Q138" i="33" s="1"/>
  <c r="AN137" i="33"/>
  <c r="AV137" i="33" s="1"/>
  <c r="AC137" i="33"/>
  <c r="AK137" i="33" s="1"/>
  <c r="Z137" i="33"/>
  <c r="O137" i="33"/>
  <c r="Q137" i="33" s="1"/>
  <c r="AB137" i="33" s="1"/>
  <c r="AM137" i="33" s="1"/>
  <c r="O135" i="33"/>
  <c r="Q135" i="33" s="1"/>
  <c r="AN134" i="33"/>
  <c r="AV134" i="33" s="1"/>
  <c r="AC134" i="33"/>
  <c r="AK134" i="33" s="1"/>
  <c r="Z134" i="33"/>
  <c r="O134" i="33"/>
  <c r="Q134" i="33" s="1"/>
  <c r="AN131" i="33"/>
  <c r="AV131" i="33" s="1"/>
  <c r="AC131" i="33"/>
  <c r="AK131" i="33" s="1"/>
  <c r="Z131" i="33"/>
  <c r="O131" i="33"/>
  <c r="Q131" i="33" s="1"/>
  <c r="Q130" i="33"/>
  <c r="AB130" i="33" s="1"/>
  <c r="AM130" i="33" s="1"/>
  <c r="AX130" i="33" s="1"/>
  <c r="O129" i="33"/>
  <c r="Q129" i="33" s="1"/>
  <c r="G128" i="33"/>
  <c r="O128" i="33" s="1"/>
  <c r="Q128" i="33" s="1"/>
  <c r="O127" i="33"/>
  <c r="Q127" i="33" s="1"/>
  <c r="G126" i="33"/>
  <c r="O126" i="33" s="1"/>
  <c r="Q126" i="33" s="1"/>
  <c r="O123" i="33"/>
  <c r="Q123" i="33" s="1"/>
  <c r="O121" i="33"/>
  <c r="Q121" i="33" s="1"/>
  <c r="O120" i="33"/>
  <c r="Q120" i="33" s="1"/>
  <c r="AN119" i="33"/>
  <c r="AV119" i="33" s="1"/>
  <c r="AC119" i="33"/>
  <c r="AK119" i="33" s="1"/>
  <c r="Z119" i="33"/>
  <c r="O119" i="33"/>
  <c r="Q119" i="33" s="1"/>
  <c r="Q118" i="33"/>
  <c r="AB118" i="33" s="1"/>
  <c r="AM118" i="33" s="1"/>
  <c r="AX118" i="33" s="1"/>
  <c r="Z117" i="33"/>
  <c r="AN116" i="33"/>
  <c r="AV116" i="33" s="1"/>
  <c r="AC116" i="33"/>
  <c r="AK116" i="33" s="1"/>
  <c r="Z116" i="33"/>
  <c r="O115" i="33"/>
  <c r="Q115" i="33" s="1"/>
  <c r="AB115" i="33" s="1"/>
  <c r="AM115" i="33" s="1"/>
  <c r="AX115" i="33" s="1"/>
  <c r="AN114" i="33"/>
  <c r="AV114" i="33" s="1"/>
  <c r="AC114" i="33"/>
  <c r="AK114" i="33" s="1"/>
  <c r="R114" i="33"/>
  <c r="Z114" i="33" s="1"/>
  <c r="O112" i="33"/>
  <c r="Q112" i="33" s="1"/>
  <c r="G111" i="33"/>
  <c r="O111" i="33" s="1"/>
  <c r="Q111" i="33" s="1"/>
  <c r="AB111" i="33" s="1"/>
  <c r="AM111" i="33" s="1"/>
  <c r="G110" i="33"/>
  <c r="O110" i="33" s="1"/>
  <c r="Q110" i="33" s="1"/>
  <c r="G109" i="33"/>
  <c r="G108" i="33"/>
  <c r="O108" i="33" s="1"/>
  <c r="Q108" i="33" s="1"/>
  <c r="O105" i="33"/>
  <c r="Q105" i="33" s="1"/>
  <c r="G104" i="33"/>
  <c r="G103" i="33"/>
  <c r="O103" i="33" s="1"/>
  <c r="Q103" i="33" s="1"/>
  <c r="O102" i="33"/>
  <c r="Q102" i="33" s="1"/>
  <c r="O101" i="33"/>
  <c r="Q101" i="33" s="1"/>
  <c r="G100" i="33"/>
  <c r="O100" i="33" s="1"/>
  <c r="Q100" i="33" s="1"/>
  <c r="O99" i="33"/>
  <c r="Q99" i="33" s="1"/>
  <c r="O98" i="33"/>
  <c r="Q98" i="33" s="1"/>
  <c r="O95" i="33"/>
  <c r="Q95" i="33" s="1"/>
  <c r="G94" i="33"/>
  <c r="O94" i="33" s="1"/>
  <c r="Q94" i="33" s="1"/>
  <c r="O91" i="33"/>
  <c r="Q91" i="33" s="1"/>
  <c r="G90" i="33"/>
  <c r="O88" i="33"/>
  <c r="Q88" i="33" s="1"/>
  <c r="O87" i="33"/>
  <c r="Q87" i="33" s="1"/>
  <c r="O86" i="33"/>
  <c r="Q86" i="33" s="1"/>
  <c r="G85" i="33"/>
  <c r="G84" i="33"/>
  <c r="O84" i="33" s="1"/>
  <c r="Q84" i="33" s="1"/>
  <c r="AN83" i="33"/>
  <c r="AV83" i="33" s="1"/>
  <c r="AC83" i="33"/>
  <c r="AK83" i="33" s="1"/>
  <c r="R83" i="33"/>
  <c r="Z83" i="33" s="1"/>
  <c r="G83" i="33"/>
  <c r="O83" i="33" s="1"/>
  <c r="Q83" i="33" s="1"/>
  <c r="Q82" i="33"/>
  <c r="AB82" i="33" s="1"/>
  <c r="AM82" i="33" s="1"/>
  <c r="AX82" i="33" s="1"/>
  <c r="G81" i="33"/>
  <c r="O81" i="33" s="1"/>
  <c r="Q81" i="33" s="1"/>
  <c r="O80" i="33"/>
  <c r="Q80" i="33" s="1"/>
  <c r="G79" i="33"/>
  <c r="O79" i="33" s="1"/>
  <c r="Q79" i="33" s="1"/>
  <c r="AB79" i="33" s="1"/>
  <c r="O78" i="33"/>
  <c r="Q78" i="33" s="1"/>
  <c r="O77" i="33"/>
  <c r="Q77" i="33" s="1"/>
  <c r="O76" i="33"/>
  <c r="Q76" i="33" s="1"/>
  <c r="O75" i="33"/>
  <c r="Q75" i="33" s="1"/>
  <c r="O74" i="33"/>
  <c r="Q74" i="33" s="1"/>
  <c r="O73" i="33"/>
  <c r="Q73" i="33" s="1"/>
  <c r="O71" i="33"/>
  <c r="Q71" i="33" s="1"/>
  <c r="O70" i="33"/>
  <c r="Q70" i="33" s="1"/>
  <c r="O69" i="33"/>
  <c r="Q69" i="33" s="1"/>
  <c r="G68" i="33"/>
  <c r="O68" i="33" s="1"/>
  <c r="Q68" i="33" s="1"/>
  <c r="AB68" i="33" s="1"/>
  <c r="AM68" i="33" s="1"/>
  <c r="O67" i="33"/>
  <c r="Q67" i="33" s="1"/>
  <c r="AN66" i="33"/>
  <c r="AV66" i="33" s="1"/>
  <c r="AC66" i="33"/>
  <c r="R66" i="33"/>
  <c r="Z66" i="33" s="1"/>
  <c r="G66" i="33"/>
  <c r="O66" i="33" s="1"/>
  <c r="Q66" i="33" s="1"/>
  <c r="Q65" i="33"/>
  <c r="AB65" i="33" s="1"/>
  <c r="AM65" i="33" s="1"/>
  <c r="AX65" i="33" s="1"/>
  <c r="O64" i="33"/>
  <c r="Q64" i="33" s="1"/>
  <c r="G63" i="33"/>
  <c r="O63" i="33" s="1"/>
  <c r="Q63" i="33" s="1"/>
  <c r="G62" i="33"/>
  <c r="O62" i="33" s="1"/>
  <c r="Q62" i="33" s="1"/>
  <c r="O61" i="33"/>
  <c r="Q61" i="33" s="1"/>
  <c r="O60" i="33"/>
  <c r="Q60" i="33" s="1"/>
  <c r="O59" i="33"/>
  <c r="Q59" i="33" s="1"/>
  <c r="O58" i="33"/>
  <c r="Q58" i="33" s="1"/>
  <c r="G57" i="33"/>
  <c r="G56" i="33"/>
  <c r="O56" i="33" s="1"/>
  <c r="Q56" i="33" s="1"/>
  <c r="G55" i="33"/>
  <c r="O55" i="33" s="1"/>
  <c r="Q55" i="33" s="1"/>
  <c r="O54" i="33"/>
  <c r="Q54" i="33" s="1"/>
  <c r="G52" i="33"/>
  <c r="O52" i="33" s="1"/>
  <c r="Q52" i="33" s="1"/>
  <c r="AB52" i="33" s="1"/>
  <c r="AM52" i="33" s="1"/>
  <c r="G51" i="33"/>
  <c r="O49" i="33"/>
  <c r="Q49" i="33" s="1"/>
  <c r="O48" i="33"/>
  <c r="Q48" i="33" s="1"/>
  <c r="O47" i="33"/>
  <c r="Q47" i="33" s="1"/>
  <c r="O45" i="33"/>
  <c r="Q45" i="33" s="1"/>
  <c r="O44" i="33"/>
  <c r="Q44" i="33" s="1"/>
  <c r="O43" i="33"/>
  <c r="Q43" i="33" s="1"/>
  <c r="O42" i="33"/>
  <c r="Q42" i="33" s="1"/>
  <c r="O39" i="33"/>
  <c r="Q39" i="33" s="1"/>
  <c r="G38" i="33"/>
  <c r="O38" i="33" s="1"/>
  <c r="Q38" i="33" s="1"/>
  <c r="G36" i="33"/>
  <c r="O36" i="33" s="1"/>
  <c r="Q36" i="33" s="1"/>
  <c r="G35" i="33"/>
  <c r="O35" i="33" s="1"/>
  <c r="Q35" i="33" s="1"/>
  <c r="O33" i="33"/>
  <c r="Q33" i="33" s="1"/>
  <c r="G32" i="33"/>
  <c r="O32" i="33" s="1"/>
  <c r="Q32" i="33" s="1"/>
  <c r="AB32" i="33" s="1"/>
  <c r="O26" i="33"/>
  <c r="Q26" i="33" s="1"/>
  <c r="G25" i="33"/>
  <c r="O25" i="33" s="1"/>
  <c r="Q25" i="33" s="1"/>
  <c r="G24" i="33"/>
  <c r="AN22" i="33"/>
  <c r="AV22" i="33" s="1"/>
  <c r="AC22" i="33"/>
  <c r="AK22" i="33" s="1"/>
  <c r="R22" i="33"/>
  <c r="Z22" i="33" s="1"/>
  <c r="G22" i="33"/>
  <c r="O22" i="33" s="1"/>
  <c r="Q22" i="33" s="1"/>
  <c r="Q20" i="33"/>
  <c r="AB20" i="33" s="1"/>
  <c r="AM20" i="33" s="1"/>
  <c r="AX20" i="33" s="1"/>
  <c r="G18" i="33"/>
  <c r="O18" i="33" s="1"/>
  <c r="Q18" i="33" s="1"/>
  <c r="G17" i="33"/>
  <c r="O17" i="33" s="1"/>
  <c r="Q17" i="33" s="1"/>
  <c r="O16" i="33"/>
  <c r="Q16" i="33" s="1"/>
  <c r="G14" i="33"/>
  <c r="O14" i="33" s="1"/>
  <c r="Q14" i="33" s="1"/>
  <c r="G12" i="33"/>
  <c r="O12" i="33" s="1"/>
  <c r="Q12" i="33" s="1"/>
  <c r="G11" i="33"/>
  <c r="O10" i="33"/>
  <c r="Q10" i="33" s="1"/>
  <c r="G9" i="33"/>
  <c r="O9" i="33" s="1"/>
  <c r="Q9" i="33" s="1"/>
  <c r="O7" i="33"/>
  <c r="Q7" i="33" s="1"/>
  <c r="O5" i="33"/>
  <c r="Q5" i="33" s="1"/>
  <c r="G4" i="33"/>
  <c r="AN3" i="33"/>
  <c r="AV3" i="33" s="1"/>
  <c r="AC3" i="33"/>
  <c r="AK3" i="33" s="1"/>
  <c r="O3" i="33"/>
  <c r="Q3" i="33" s="1"/>
  <c r="O113" i="33"/>
  <c r="Q113" i="33" s="1"/>
  <c r="O176" i="33"/>
  <c r="Q176" i="33" s="1"/>
  <c r="O327" i="33"/>
  <c r="Q327" i="33" s="1"/>
  <c r="O380" i="33"/>
  <c r="Q380" i="33" s="1"/>
  <c r="O395" i="33"/>
  <c r="Q395" i="33" s="1"/>
  <c r="O325" i="33"/>
  <c r="Q325" i="33" s="1"/>
  <c r="AB325" i="33" s="1"/>
  <c r="AM325" i="33" s="1"/>
  <c r="O114" i="33"/>
  <c r="Q114" i="33" s="1"/>
  <c r="O280" i="33"/>
  <c r="Q280" i="33" s="1"/>
  <c r="AB280" i="33" s="1"/>
  <c r="AM280" i="33" s="1"/>
  <c r="AX280" i="33" s="1"/>
  <c r="AW415" i="32"/>
  <c r="AN162" i="32"/>
  <c r="AV162" i="32" s="1"/>
  <c r="AK162" i="32"/>
  <c r="AM162" i="32" s="1"/>
  <c r="BD162" i="32"/>
  <c r="G373" i="32"/>
  <c r="R373" i="32"/>
  <c r="Z373" i="32" s="1"/>
  <c r="AK373" i="32"/>
  <c r="AM373" i="32" s="1"/>
  <c r="AN373" i="32"/>
  <c r="AV373" i="32" s="1"/>
  <c r="BD373" i="32"/>
  <c r="O96" i="32"/>
  <c r="BA96" i="32"/>
  <c r="AK96" i="32"/>
  <c r="AM96" i="32" s="1"/>
  <c r="AN96" i="32"/>
  <c r="AV96" i="32" s="1"/>
  <c r="BD96" i="32"/>
  <c r="R122" i="32"/>
  <c r="Z122" i="32" s="1"/>
  <c r="Z29" i="32"/>
  <c r="AK29" i="32"/>
  <c r="AV29" i="32"/>
  <c r="AZ326" i="32"/>
  <c r="G244" i="32"/>
  <c r="O244" i="32" s="1"/>
  <c r="Q244" i="32" s="1"/>
  <c r="O165" i="32"/>
  <c r="Q165" i="32" s="1"/>
  <c r="Z165" i="32"/>
  <c r="AC165" i="32"/>
  <c r="AK165" i="32" s="1"/>
  <c r="AN165" i="32"/>
  <c r="AV165" i="32" s="1"/>
  <c r="O232" i="32"/>
  <c r="Q232" i="32" s="1"/>
  <c r="BA232" i="32"/>
  <c r="R232" i="32"/>
  <c r="Z232" i="32" s="1"/>
  <c r="AC232" i="32"/>
  <c r="AK232" i="32" s="1"/>
  <c r="AN232" i="32"/>
  <c r="AV232" i="32" s="1"/>
  <c r="BD232" i="32"/>
  <c r="BA165" i="32"/>
  <c r="P415" i="32"/>
  <c r="O420" i="32" s="1"/>
  <c r="G101" i="32"/>
  <c r="R101" i="32"/>
  <c r="Z101" i="32" s="1"/>
  <c r="AC101" i="32"/>
  <c r="AK101" i="32" s="1"/>
  <c r="AN101" i="32"/>
  <c r="AV101" i="32" s="1"/>
  <c r="BD101" i="32"/>
  <c r="O349" i="32"/>
  <c r="Q349" i="32" s="1"/>
  <c r="BA349" i="32"/>
  <c r="R349" i="32"/>
  <c r="Z349" i="32" s="1"/>
  <c r="AC349" i="32"/>
  <c r="AK349" i="32" s="1"/>
  <c r="AN349" i="32"/>
  <c r="AV349" i="32" s="1"/>
  <c r="BD349" i="32"/>
  <c r="A3" i="30"/>
  <c r="A4" i="30" s="1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39" i="30" s="1"/>
  <c r="A240" i="30" s="1"/>
  <c r="A241" i="30" s="1"/>
  <c r="A242" i="30" s="1"/>
  <c r="A243" i="30" s="1"/>
  <c r="A244" i="30" s="1"/>
  <c r="A245" i="30" s="1"/>
  <c r="A246" i="30" s="1"/>
  <c r="A247" i="30" s="1"/>
  <c r="A248" i="30" s="1"/>
  <c r="A249" i="30" s="1"/>
  <c r="A250" i="30" s="1"/>
  <c r="A251" i="30" s="1"/>
  <c r="A252" i="30" s="1"/>
  <c r="A253" i="30" s="1"/>
  <c r="A254" i="30" s="1"/>
  <c r="A255" i="30" s="1"/>
  <c r="A256" i="30" s="1"/>
  <c r="A257" i="30" s="1"/>
  <c r="A258" i="30" s="1"/>
  <c r="A259" i="30" s="1"/>
  <c r="A260" i="30" s="1"/>
  <c r="A261" i="30" s="1"/>
  <c r="A262" i="30" s="1"/>
  <c r="A263" i="30" s="1"/>
  <c r="A264" i="30" s="1"/>
  <c r="A265" i="30" s="1"/>
  <c r="A266" i="30" s="1"/>
  <c r="A267" i="30" s="1"/>
  <c r="A268" i="30" s="1"/>
  <c r="A269" i="30" s="1"/>
  <c r="A270" i="30" s="1"/>
  <c r="A271" i="30" s="1"/>
  <c r="A272" i="30" s="1"/>
  <c r="A273" i="30" s="1"/>
  <c r="A274" i="30" s="1"/>
  <c r="A275" i="30" s="1"/>
  <c r="A276" i="30" s="1"/>
  <c r="A277" i="30" s="1"/>
  <c r="A278" i="30" s="1"/>
  <c r="A279" i="30" s="1"/>
  <c r="A280" i="30" s="1"/>
  <c r="A281" i="30" s="1"/>
  <c r="A282" i="30" s="1"/>
  <c r="A283" i="30" s="1"/>
  <c r="A284" i="30" s="1"/>
  <c r="A285" i="30" s="1"/>
  <c r="A286" i="30" s="1"/>
  <c r="A287" i="30" s="1"/>
  <c r="A288" i="30" s="1"/>
  <c r="A289" i="30" s="1"/>
  <c r="A290" i="30" s="1"/>
  <c r="A291" i="30" s="1"/>
  <c r="A292" i="30" s="1"/>
  <c r="A293" i="30" s="1"/>
  <c r="A294" i="30" s="1"/>
  <c r="A295" i="30" s="1"/>
  <c r="A296" i="30" s="1"/>
  <c r="A297" i="30" s="1"/>
  <c r="A298" i="30" s="1"/>
  <c r="A299" i="30" s="1"/>
  <c r="A300" i="30" s="1"/>
  <c r="A301" i="30" s="1"/>
  <c r="A302" i="30" s="1"/>
  <c r="A303" i="30" s="1"/>
  <c r="A304" i="30" s="1"/>
  <c r="A305" i="30" s="1"/>
  <c r="A306" i="30" s="1"/>
  <c r="A307" i="30" s="1"/>
  <c r="A308" i="30" s="1"/>
  <c r="A309" i="30" s="1"/>
  <c r="A310" i="30" s="1"/>
  <c r="A311" i="30" s="1"/>
  <c r="A312" i="30" s="1"/>
  <c r="A313" i="30" s="1"/>
  <c r="A314" i="30" s="1"/>
  <c r="A315" i="30" s="1"/>
  <c r="A316" i="30" s="1"/>
  <c r="A317" i="30" s="1"/>
  <c r="A318" i="30" s="1"/>
  <c r="A319" i="30" s="1"/>
  <c r="A320" i="30" s="1"/>
  <c r="A321" i="30" s="1"/>
  <c r="A322" i="30" s="1"/>
  <c r="A323" i="30" s="1"/>
  <c r="A324" i="30" s="1"/>
  <c r="A325" i="30" s="1"/>
  <c r="A326" i="30" s="1"/>
  <c r="A327" i="30" s="1"/>
  <c r="A328" i="30" s="1"/>
  <c r="A329" i="30" s="1"/>
  <c r="A330" i="30" s="1"/>
  <c r="A331" i="30" s="1"/>
  <c r="A332" i="30" s="1"/>
  <c r="A333" i="30" s="1"/>
  <c r="A334" i="30" s="1"/>
  <c r="A335" i="30" s="1"/>
  <c r="A336" i="30" s="1"/>
  <c r="A337" i="30" s="1"/>
  <c r="A338" i="30" s="1"/>
  <c r="A339" i="30" s="1"/>
  <c r="A340" i="30" s="1"/>
  <c r="A341" i="30" s="1"/>
  <c r="A342" i="30" s="1"/>
  <c r="A343" i="30" s="1"/>
  <c r="A344" i="30" s="1"/>
  <c r="A345" i="30" s="1"/>
  <c r="A346" i="30" s="1"/>
  <c r="A347" i="30" s="1"/>
  <c r="A348" i="30" s="1"/>
  <c r="A349" i="30" s="1"/>
  <c r="A350" i="30" s="1"/>
  <c r="A351" i="30" s="1"/>
  <c r="A352" i="30" s="1"/>
  <c r="A353" i="30" s="1"/>
  <c r="A354" i="30" s="1"/>
  <c r="A355" i="30" s="1"/>
  <c r="A356" i="30" s="1"/>
  <c r="A357" i="30" s="1"/>
  <c r="A358" i="30" s="1"/>
  <c r="A359" i="30" s="1"/>
  <c r="A360" i="30" s="1"/>
  <c r="A361" i="30" s="1"/>
  <c r="A362" i="30" s="1"/>
  <c r="A363" i="30" s="1"/>
  <c r="A364" i="30" s="1"/>
  <c r="A365" i="30" s="1"/>
  <c r="A366" i="30" s="1"/>
  <c r="A367" i="30" s="1"/>
  <c r="A368" i="30" s="1"/>
  <c r="A369" i="30" s="1"/>
  <c r="A370" i="30" s="1"/>
  <c r="A371" i="30" s="1"/>
  <c r="A372" i="30" s="1"/>
  <c r="A373" i="30" s="1"/>
  <c r="A374" i="30" s="1"/>
  <c r="A375" i="30" s="1"/>
  <c r="A376" i="30" s="1"/>
  <c r="A377" i="30" s="1"/>
  <c r="A378" i="30" s="1"/>
  <c r="A379" i="30" s="1"/>
  <c r="A380" i="30" s="1"/>
  <c r="A381" i="30" s="1"/>
  <c r="A382" i="30" s="1"/>
  <c r="A383" i="30" s="1"/>
  <c r="A384" i="30" s="1"/>
  <c r="A385" i="30" s="1"/>
  <c r="A386" i="30" s="1"/>
  <c r="A387" i="30" s="1"/>
  <c r="A388" i="30" s="1"/>
  <c r="A389" i="30" s="1"/>
  <c r="A390" i="30" s="1"/>
  <c r="A391" i="30" s="1"/>
  <c r="A392" i="30" s="1"/>
  <c r="A393" i="30" s="1"/>
  <c r="A394" i="30" s="1"/>
  <c r="A395" i="30" s="1"/>
  <c r="A396" i="30" s="1"/>
  <c r="A397" i="30" s="1"/>
  <c r="A398" i="30" s="1"/>
  <c r="A399" i="30" s="1"/>
  <c r="A400" i="30" s="1"/>
  <c r="A401" i="30" s="1"/>
  <c r="A402" i="30" s="1"/>
  <c r="A403" i="30" s="1"/>
  <c r="A404" i="30" s="1"/>
  <c r="A405" i="30" s="1"/>
  <c r="A406" i="30" s="1"/>
  <c r="A407" i="30" s="1"/>
  <c r="A408" i="30" s="1"/>
  <c r="A409" i="30" s="1"/>
  <c r="A410" i="30" s="1"/>
  <c r="A411" i="30" s="1"/>
  <c r="A412" i="30" s="1"/>
  <c r="A413" i="30" s="1"/>
  <c r="A414" i="30" s="1"/>
  <c r="A415" i="30" s="1"/>
  <c r="A416" i="30" s="1"/>
  <c r="A417" i="30" s="1"/>
  <c r="A418" i="30" s="1"/>
  <c r="A419" i="30" s="1"/>
  <c r="A420" i="30" s="1"/>
  <c r="A421" i="30" s="1"/>
  <c r="A422" i="30" s="1"/>
  <c r="A423" i="30" s="1"/>
  <c r="A424" i="30" s="1"/>
  <c r="A425" i="30" s="1"/>
  <c r="A426" i="30" s="1"/>
  <c r="A427" i="30" s="1"/>
  <c r="A428" i="30" s="1"/>
  <c r="A429" i="30" s="1"/>
  <c r="A430" i="30" s="1"/>
  <c r="A431" i="30" s="1"/>
  <c r="A432" i="30" s="1"/>
  <c r="A433" i="30" s="1"/>
  <c r="A434" i="30" s="1"/>
  <c r="A435" i="30" s="1"/>
  <c r="A436" i="30" s="1"/>
  <c r="A437" i="30" s="1"/>
  <c r="A438" i="30" s="1"/>
  <c r="A439" i="30" s="1"/>
  <c r="A440" i="30" s="1"/>
  <c r="A441" i="30" s="1"/>
  <c r="A442" i="30" s="1"/>
  <c r="A443" i="30" s="1"/>
  <c r="A444" i="30" s="1"/>
  <c r="A445" i="30" s="1"/>
  <c r="A446" i="30" s="1"/>
  <c r="A447" i="30" s="1"/>
  <c r="A448" i="30" s="1"/>
  <c r="A449" i="30" s="1"/>
  <c r="A450" i="30" s="1"/>
  <c r="A451" i="30" s="1"/>
  <c r="A452" i="30" s="1"/>
  <c r="A453" i="30" s="1"/>
  <c r="A454" i="30" s="1"/>
  <c r="A455" i="30" s="1"/>
  <c r="A456" i="30" s="1"/>
  <c r="A457" i="30" s="1"/>
  <c r="A459" i="30" s="1"/>
  <c r="A460" i="30" s="1"/>
  <c r="A461" i="30" s="1"/>
  <c r="A462" i="30" s="1"/>
  <c r="A463" i="30" s="1"/>
  <c r="A464" i="30" s="1"/>
  <c r="A465" i="30" s="1"/>
  <c r="A466" i="30" s="1"/>
  <c r="A467" i="30" s="1"/>
  <c r="A468" i="30" s="1"/>
  <c r="A469" i="30" s="1"/>
  <c r="A470" i="30" s="1"/>
  <c r="A471" i="30" s="1"/>
  <c r="A472" i="30" s="1"/>
  <c r="A473" i="30" s="1"/>
  <c r="A474" i="30" s="1"/>
  <c r="A475" i="30" s="1"/>
  <c r="A476" i="30" s="1"/>
  <c r="A477" i="30" s="1"/>
  <c r="A478" i="30" s="1"/>
  <c r="A479" i="30" s="1"/>
  <c r="A480" i="30" s="1"/>
  <c r="A481" i="30" s="1"/>
  <c r="A482" i="30" s="1"/>
  <c r="A483" i="30" s="1"/>
  <c r="A484" i="30" s="1"/>
  <c r="A485" i="30" s="1"/>
  <c r="A486" i="30" s="1"/>
  <c r="A487" i="30" s="1"/>
  <c r="A488" i="30" s="1"/>
  <c r="A489" i="30" s="1"/>
  <c r="A490" i="30" s="1"/>
  <c r="A491" i="30" s="1"/>
  <c r="A492" i="30" s="1"/>
  <c r="A493" i="30" s="1"/>
  <c r="A494" i="30" s="1"/>
  <c r="A495" i="30" s="1"/>
  <c r="A496" i="30" s="1"/>
  <c r="A497" i="30" s="1"/>
  <c r="A498" i="30" s="1"/>
  <c r="A499" i="30" s="1"/>
  <c r="A500" i="30" s="1"/>
  <c r="A501" i="30" s="1"/>
  <c r="A502" i="30" s="1"/>
  <c r="A503" i="30" s="1"/>
  <c r="A504" i="30" s="1"/>
  <c r="A505" i="30" s="1"/>
  <c r="A506" i="30" s="1"/>
  <c r="A507" i="30" s="1"/>
  <c r="A508" i="30" s="1"/>
  <c r="A509" i="30" s="1"/>
  <c r="A510" i="30" s="1"/>
  <c r="A511" i="30" s="1"/>
  <c r="A512" i="30" s="1"/>
  <c r="A513" i="30" s="1"/>
  <c r="A514" i="30" s="1"/>
  <c r="A515" i="30" s="1"/>
  <c r="A516" i="30" s="1"/>
  <c r="A517" i="30" s="1"/>
  <c r="A518" i="30" s="1"/>
  <c r="A519" i="30" s="1"/>
  <c r="A520" i="30" s="1"/>
  <c r="A521" i="30" s="1"/>
  <c r="A522" i="30" s="1"/>
  <c r="A523" i="30" s="1"/>
  <c r="A524" i="30" s="1"/>
  <c r="A525" i="30" s="1"/>
  <c r="A526" i="30" s="1"/>
  <c r="A527" i="30" s="1"/>
  <c r="A528" i="30" s="1"/>
  <c r="A529" i="30" s="1"/>
  <c r="A530" i="30" s="1"/>
  <c r="A531" i="30" s="1"/>
  <c r="A532" i="30" s="1"/>
  <c r="A533" i="30" s="1"/>
  <c r="A534" i="30" s="1"/>
  <c r="A535" i="30" s="1"/>
  <c r="A536" i="30" s="1"/>
  <c r="A537" i="30" s="1"/>
  <c r="A538" i="30" s="1"/>
  <c r="A539" i="30" s="1"/>
  <c r="A540" i="30" s="1"/>
  <c r="A541" i="30" s="1"/>
  <c r="A542" i="30" s="1"/>
  <c r="A543" i="30" s="1"/>
  <c r="A544" i="30" s="1"/>
  <c r="A545" i="30" s="1"/>
  <c r="A546" i="30" s="1"/>
  <c r="A547" i="30" s="1"/>
  <c r="A548" i="30" s="1"/>
  <c r="A549" i="30" s="1"/>
  <c r="A550" i="30" s="1"/>
  <c r="A551" i="30" s="1"/>
  <c r="A552" i="30" s="1"/>
  <c r="A553" i="30" s="1"/>
  <c r="A554" i="30" s="1"/>
  <c r="A555" i="30" s="1"/>
  <c r="A556" i="30" s="1"/>
  <c r="A557" i="30" s="1"/>
  <c r="A558" i="30" s="1"/>
  <c r="A559" i="30" s="1"/>
  <c r="A560" i="30" s="1"/>
  <c r="A561" i="30" s="1"/>
  <c r="A562" i="30" s="1"/>
  <c r="A563" i="30" s="1"/>
  <c r="A564" i="30" s="1"/>
  <c r="A565" i="30" s="1"/>
  <c r="A566" i="30" s="1"/>
  <c r="A567" i="30" s="1"/>
  <c r="A568" i="30" s="1"/>
  <c r="A569" i="30" s="1"/>
  <c r="A570" i="30" s="1"/>
  <c r="A571" i="30" s="1"/>
  <c r="A572" i="30" s="1"/>
  <c r="A573" i="30" s="1"/>
  <c r="A574" i="30" s="1"/>
  <c r="A575" i="30" s="1"/>
  <c r="A576" i="30" s="1"/>
  <c r="A577" i="30" s="1"/>
  <c r="A578" i="30" s="1"/>
  <c r="A579" i="30" s="1"/>
  <c r="A580" i="30" s="1"/>
  <c r="A581" i="30" s="1"/>
  <c r="A582" i="30" s="1"/>
  <c r="A583" i="30" s="1"/>
  <c r="A584" i="30" s="1"/>
  <c r="A585" i="30" s="1"/>
  <c r="A586" i="30" s="1"/>
  <c r="A587" i="30" s="1"/>
  <c r="A588" i="30" s="1"/>
  <c r="A589" i="30" s="1"/>
  <c r="A590" i="30" s="1"/>
  <c r="A591" i="30" s="1"/>
  <c r="A592" i="30" s="1"/>
  <c r="A593" i="30" s="1"/>
  <c r="A594" i="30" s="1"/>
  <c r="A595" i="30" s="1"/>
  <c r="A596" i="30" s="1"/>
  <c r="A597" i="30" s="1"/>
  <c r="A598" i="30" s="1"/>
  <c r="A599" i="30" s="1"/>
  <c r="A600" i="30" s="1"/>
  <c r="A601" i="30" s="1"/>
  <c r="A602" i="30" s="1"/>
  <c r="A603" i="30" s="1"/>
  <c r="A604" i="30" s="1"/>
  <c r="A4" i="8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O110" i="32"/>
  <c r="Q110" i="32" s="1"/>
  <c r="BA110" i="32"/>
  <c r="R110" i="32"/>
  <c r="Z110" i="32" s="1"/>
  <c r="AC110" i="32"/>
  <c r="AK110" i="32" s="1"/>
  <c r="AN110" i="32"/>
  <c r="AV110" i="32" s="1"/>
  <c r="BD110" i="32"/>
  <c r="BA20" i="32"/>
  <c r="BA21" i="32"/>
  <c r="BA68" i="32"/>
  <c r="BA86" i="32"/>
  <c r="BA119" i="32"/>
  <c r="BA123" i="32"/>
  <c r="BA134" i="32"/>
  <c r="BA137" i="32"/>
  <c r="BA140" i="32"/>
  <c r="BA183" i="32"/>
  <c r="BA198" i="32"/>
  <c r="BA199" i="32"/>
  <c r="BA200" i="32"/>
  <c r="BA212" i="32"/>
  <c r="BA215" i="32"/>
  <c r="BA248" i="32"/>
  <c r="BA249" i="32"/>
  <c r="BA267" i="32"/>
  <c r="BA285" i="32"/>
  <c r="BA303" i="32"/>
  <c r="BA312" i="32"/>
  <c r="BA351" i="32"/>
  <c r="BA353" i="32"/>
  <c r="BA358" i="32"/>
  <c r="BA359" i="32"/>
  <c r="BA364" i="32"/>
  <c r="BA387" i="32"/>
  <c r="BA408" i="32"/>
  <c r="AN414" i="32"/>
  <c r="AV414" i="32" s="1"/>
  <c r="AC414" i="32"/>
  <c r="AK414" i="32" s="1"/>
  <c r="R414" i="32"/>
  <c r="Z414" i="32" s="1"/>
  <c r="G414" i="32"/>
  <c r="BA414" i="32" s="1"/>
  <c r="AN409" i="32"/>
  <c r="AV409" i="32" s="1"/>
  <c r="AC409" i="32"/>
  <c r="AK409" i="32" s="1"/>
  <c r="R409" i="32"/>
  <c r="Z409" i="32" s="1"/>
  <c r="G409" i="32"/>
  <c r="BA409" i="32" s="1"/>
  <c r="AN404" i="32"/>
  <c r="AV404" i="32" s="1"/>
  <c r="AC404" i="32"/>
  <c r="AK404" i="32" s="1"/>
  <c r="R404" i="32"/>
  <c r="Z404" i="32" s="1"/>
  <c r="G404" i="32"/>
  <c r="O404" i="32" s="1"/>
  <c r="Q404" i="32" s="1"/>
  <c r="AN403" i="32"/>
  <c r="AV403" i="32" s="1"/>
  <c r="AC403" i="32"/>
  <c r="AK403" i="32" s="1"/>
  <c r="R403" i="32"/>
  <c r="Z403" i="32" s="1"/>
  <c r="G403" i="32"/>
  <c r="O403" i="32" s="1"/>
  <c r="Q403" i="32" s="1"/>
  <c r="AN392" i="32"/>
  <c r="AV392" i="32" s="1"/>
  <c r="AC392" i="32"/>
  <c r="AK392" i="32" s="1"/>
  <c r="R392" i="32"/>
  <c r="Z392" i="32" s="1"/>
  <c r="G392" i="32"/>
  <c r="O392" i="32" s="1"/>
  <c r="Q392" i="32" s="1"/>
  <c r="AN391" i="32"/>
  <c r="AV391" i="32" s="1"/>
  <c r="AC391" i="32"/>
  <c r="AK391" i="32" s="1"/>
  <c r="R391" i="32"/>
  <c r="Z391" i="32" s="1"/>
  <c r="G391" i="32"/>
  <c r="BA391" i="32" s="1"/>
  <c r="AN390" i="32"/>
  <c r="AV390" i="32" s="1"/>
  <c r="AC390" i="32"/>
  <c r="AK390" i="32" s="1"/>
  <c r="R390" i="32"/>
  <c r="Z390" i="32" s="1"/>
  <c r="G390" i="32"/>
  <c r="BA390" i="32" s="1"/>
  <c r="AN386" i="32"/>
  <c r="AV386" i="32" s="1"/>
  <c r="AC386" i="32"/>
  <c r="AK386" i="32" s="1"/>
  <c r="R386" i="32"/>
  <c r="Z386" i="32" s="1"/>
  <c r="G386" i="32"/>
  <c r="BA386" i="32" s="1"/>
  <c r="AN383" i="32"/>
  <c r="AV383" i="32" s="1"/>
  <c r="AC383" i="32"/>
  <c r="AK383" i="32" s="1"/>
  <c r="R383" i="32"/>
  <c r="Z383" i="32" s="1"/>
  <c r="G383" i="32"/>
  <c r="BA383" i="32" s="1"/>
  <c r="AN377" i="32"/>
  <c r="AV377" i="32" s="1"/>
  <c r="AC377" i="32"/>
  <c r="AK377" i="32" s="1"/>
  <c r="R377" i="32"/>
  <c r="Z377" i="32" s="1"/>
  <c r="G377" i="32"/>
  <c r="BA377" i="32" s="1"/>
  <c r="AN371" i="32"/>
  <c r="AV371" i="32" s="1"/>
  <c r="AC371" i="32"/>
  <c r="AK371" i="32" s="1"/>
  <c r="R371" i="32"/>
  <c r="Z371" i="32" s="1"/>
  <c r="G371" i="32"/>
  <c r="O371" i="32" s="1"/>
  <c r="Q371" i="32" s="1"/>
  <c r="AN365" i="32"/>
  <c r="AV365" i="32" s="1"/>
  <c r="AC365" i="32"/>
  <c r="AK365" i="32" s="1"/>
  <c r="R365" i="32"/>
  <c r="Z365" i="32" s="1"/>
  <c r="G365" i="32"/>
  <c r="O365" i="32" s="1"/>
  <c r="Q365" i="32" s="1"/>
  <c r="AN363" i="32"/>
  <c r="AV363" i="32" s="1"/>
  <c r="AC363" i="32"/>
  <c r="AK363" i="32" s="1"/>
  <c r="R363" i="32"/>
  <c r="Z363" i="32" s="1"/>
  <c r="G363" i="32"/>
  <c r="O363" i="32" s="1"/>
  <c r="Q363" i="32" s="1"/>
  <c r="AN360" i="32"/>
  <c r="AV360" i="32" s="1"/>
  <c r="AC360" i="32"/>
  <c r="AK360" i="32" s="1"/>
  <c r="R360" i="32"/>
  <c r="Z360" i="32" s="1"/>
  <c r="G360" i="32"/>
  <c r="BA360" i="32" s="1"/>
  <c r="AN356" i="32"/>
  <c r="AV356" i="32" s="1"/>
  <c r="AC356" i="32"/>
  <c r="AK356" i="32" s="1"/>
  <c r="R356" i="32"/>
  <c r="Z356" i="32" s="1"/>
  <c r="G356" i="32"/>
  <c r="BA356" i="32" s="1"/>
  <c r="AV354" i="32"/>
  <c r="AC354" i="32"/>
  <c r="AK354" i="32" s="1"/>
  <c r="R354" i="32"/>
  <c r="Z354" i="32" s="1"/>
  <c r="G354" i="32"/>
  <c r="BA354" i="32" s="1"/>
  <c r="AN346" i="32"/>
  <c r="AV346" i="32" s="1"/>
  <c r="AC346" i="32"/>
  <c r="AK346" i="32" s="1"/>
  <c r="R346" i="32"/>
  <c r="Z346" i="32" s="1"/>
  <c r="G346" i="32"/>
  <c r="BA346" i="32" s="1"/>
  <c r="AN345" i="32"/>
  <c r="AV345" i="32" s="1"/>
  <c r="AC345" i="32"/>
  <c r="AK345" i="32" s="1"/>
  <c r="R345" i="32"/>
  <c r="Z345" i="32" s="1"/>
  <c r="G345" i="32"/>
  <c r="O345" i="32" s="1"/>
  <c r="Q345" i="32" s="1"/>
  <c r="AN340" i="32"/>
  <c r="AV340" i="32" s="1"/>
  <c r="AC340" i="32"/>
  <c r="AK340" i="32" s="1"/>
  <c r="R340" i="32"/>
  <c r="Z340" i="32" s="1"/>
  <c r="G340" i="32"/>
  <c r="BA340" i="32" s="1"/>
  <c r="AN338" i="32"/>
  <c r="AV338" i="32" s="1"/>
  <c r="AC338" i="32"/>
  <c r="AK338" i="32" s="1"/>
  <c r="R338" i="32"/>
  <c r="Z338" i="32" s="1"/>
  <c r="G338" i="32"/>
  <c r="BA338" i="32" s="1"/>
  <c r="AN337" i="32"/>
  <c r="AV337" i="32" s="1"/>
  <c r="AC337" i="32"/>
  <c r="AK337" i="32" s="1"/>
  <c r="R337" i="32"/>
  <c r="Z337" i="32" s="1"/>
  <c r="G337" i="32"/>
  <c r="BA337" i="32" s="1"/>
  <c r="AN336" i="32"/>
  <c r="AV336" i="32" s="1"/>
  <c r="AC336" i="32"/>
  <c r="AK336" i="32" s="1"/>
  <c r="R336" i="32"/>
  <c r="Z336" i="32" s="1"/>
  <c r="G336" i="32"/>
  <c r="O336" i="32" s="1"/>
  <c r="Q336" i="32" s="1"/>
  <c r="AN332" i="32"/>
  <c r="AV332" i="32" s="1"/>
  <c r="AC332" i="32"/>
  <c r="AK332" i="32" s="1"/>
  <c r="R332" i="32"/>
  <c r="Z332" i="32" s="1"/>
  <c r="G332" i="32"/>
  <c r="BA332" i="32" s="1"/>
  <c r="AN328" i="32"/>
  <c r="AV328" i="32" s="1"/>
  <c r="AC328" i="32"/>
  <c r="AK328" i="32" s="1"/>
  <c r="R328" i="32"/>
  <c r="Z328" i="32" s="1"/>
  <c r="G328" i="32"/>
  <c r="BA328" i="32" s="1"/>
  <c r="AN327" i="32"/>
  <c r="AV327" i="32" s="1"/>
  <c r="AC327" i="32"/>
  <c r="AK327" i="32" s="1"/>
  <c r="R327" i="32"/>
  <c r="Z327" i="32" s="1"/>
  <c r="G327" i="32"/>
  <c r="BA327" i="32" s="1"/>
  <c r="AN326" i="32"/>
  <c r="AV326" i="32" s="1"/>
  <c r="AC326" i="32"/>
  <c r="AK326" i="32" s="1"/>
  <c r="R326" i="32"/>
  <c r="Z326" i="32" s="1"/>
  <c r="G326" i="32"/>
  <c r="O326" i="32" s="1"/>
  <c r="Q326" i="32" s="1"/>
  <c r="AN324" i="32"/>
  <c r="AV324" i="32" s="1"/>
  <c r="AC324" i="32"/>
  <c r="AK324" i="32" s="1"/>
  <c r="R324" i="32"/>
  <c r="Z324" i="32" s="1"/>
  <c r="G324" i="32"/>
  <c r="O324" i="32" s="1"/>
  <c r="Q324" i="32" s="1"/>
  <c r="AN322" i="32"/>
  <c r="AV322" i="32" s="1"/>
  <c r="AC322" i="32"/>
  <c r="AK322" i="32" s="1"/>
  <c r="R322" i="32"/>
  <c r="Z322" i="32" s="1"/>
  <c r="G322" i="32"/>
  <c r="O322" i="32" s="1"/>
  <c r="Q322" i="32" s="1"/>
  <c r="AN321" i="32"/>
  <c r="AV321" i="32" s="1"/>
  <c r="AC321" i="32"/>
  <c r="AK321" i="32" s="1"/>
  <c r="R321" i="32"/>
  <c r="Z321" i="32" s="1"/>
  <c r="G321" i="32"/>
  <c r="O321" i="32" s="1"/>
  <c r="Q321" i="32" s="1"/>
  <c r="AN318" i="32"/>
  <c r="AV318" i="32" s="1"/>
  <c r="AC318" i="32"/>
  <c r="AK318" i="32" s="1"/>
  <c r="R318" i="32"/>
  <c r="Z318" i="32" s="1"/>
  <c r="G318" i="32"/>
  <c r="O318" i="32" s="1"/>
  <c r="Q318" i="32" s="1"/>
  <c r="AN317" i="32"/>
  <c r="AV317" i="32" s="1"/>
  <c r="AC317" i="32"/>
  <c r="AK317" i="32" s="1"/>
  <c r="R317" i="32"/>
  <c r="Z317" i="32" s="1"/>
  <c r="G317" i="32"/>
  <c r="O317" i="32" s="1"/>
  <c r="Q317" i="32" s="1"/>
  <c r="AN315" i="32"/>
  <c r="AV315" i="32" s="1"/>
  <c r="AC315" i="32"/>
  <c r="AK315" i="32" s="1"/>
  <c r="R315" i="32"/>
  <c r="Z315" i="32" s="1"/>
  <c r="G315" i="32"/>
  <c r="O315" i="32" s="1"/>
  <c r="Q315" i="32" s="1"/>
  <c r="AN309" i="32"/>
  <c r="AV309" i="32" s="1"/>
  <c r="AC309" i="32"/>
  <c r="AK309" i="32" s="1"/>
  <c r="R309" i="32"/>
  <c r="Z309" i="32" s="1"/>
  <c r="G309" i="32"/>
  <c r="O309" i="32" s="1"/>
  <c r="Q309" i="32" s="1"/>
  <c r="AN298" i="32"/>
  <c r="AV298" i="32" s="1"/>
  <c r="AC298" i="32"/>
  <c r="AK298" i="32" s="1"/>
  <c r="R298" i="32"/>
  <c r="Z298" i="32" s="1"/>
  <c r="G298" i="32"/>
  <c r="O298" i="32" s="1"/>
  <c r="Q298" i="32" s="1"/>
  <c r="AN294" i="32"/>
  <c r="AV294" i="32" s="1"/>
  <c r="AC294" i="32"/>
  <c r="AK294" i="32" s="1"/>
  <c r="R294" i="32"/>
  <c r="Z294" i="32" s="1"/>
  <c r="G294" i="32"/>
  <c r="O294" i="32" s="1"/>
  <c r="Q294" i="32" s="1"/>
  <c r="AN292" i="32"/>
  <c r="AV292" i="32" s="1"/>
  <c r="AC292" i="32"/>
  <c r="AK292" i="32" s="1"/>
  <c r="R292" i="32"/>
  <c r="Z292" i="32" s="1"/>
  <c r="G292" i="32"/>
  <c r="O292" i="32" s="1"/>
  <c r="Q292" i="32" s="1"/>
  <c r="AN287" i="32"/>
  <c r="AV287" i="32" s="1"/>
  <c r="AC287" i="32"/>
  <c r="AK287" i="32" s="1"/>
  <c r="R287" i="32"/>
  <c r="Z287" i="32" s="1"/>
  <c r="G287" i="32"/>
  <c r="AN283" i="32"/>
  <c r="AV283" i="32" s="1"/>
  <c r="AC283" i="32"/>
  <c r="AK283" i="32" s="1"/>
  <c r="R283" i="32"/>
  <c r="Z283" i="32" s="1"/>
  <c r="G283" i="32"/>
  <c r="O283" i="32" s="1"/>
  <c r="Q283" i="32" s="1"/>
  <c r="AN280" i="32"/>
  <c r="AV280" i="32" s="1"/>
  <c r="AC280" i="32"/>
  <c r="AK280" i="32" s="1"/>
  <c r="R280" i="32"/>
  <c r="Z280" i="32" s="1"/>
  <c r="G280" i="32"/>
  <c r="O280" i="32" s="1"/>
  <c r="Q280" i="32" s="1"/>
  <c r="AN274" i="32"/>
  <c r="AV274" i="32" s="1"/>
  <c r="AC274" i="32"/>
  <c r="AK274" i="32" s="1"/>
  <c r="R274" i="32"/>
  <c r="Z274" i="32" s="1"/>
  <c r="G274" i="32"/>
  <c r="BA274" i="32" s="1"/>
  <c r="AV273" i="32"/>
  <c r="AK273" i="32"/>
  <c r="R273" i="32"/>
  <c r="Z273" i="32" s="1"/>
  <c r="G273" i="32"/>
  <c r="BA273" i="32" s="1"/>
  <c r="AN270" i="32"/>
  <c r="AV270" i="32" s="1"/>
  <c r="AC270" i="32"/>
  <c r="AK270" i="32" s="1"/>
  <c r="R270" i="32"/>
  <c r="Z270" i="32" s="1"/>
  <c r="G270" i="32"/>
  <c r="BA270" i="32" s="1"/>
  <c r="AN266" i="32"/>
  <c r="AV266" i="32" s="1"/>
  <c r="AC266" i="32"/>
  <c r="AK266" i="32" s="1"/>
  <c r="R266" i="32"/>
  <c r="Z266" i="32" s="1"/>
  <c r="G266" i="32"/>
  <c r="BA266" i="32" s="1"/>
  <c r="AN264" i="32"/>
  <c r="AV264" i="32" s="1"/>
  <c r="AC264" i="32"/>
  <c r="AK264" i="32" s="1"/>
  <c r="R264" i="32"/>
  <c r="Z264" i="32" s="1"/>
  <c r="G264" i="32"/>
  <c r="BA264" i="32" s="1"/>
  <c r="AN262" i="32"/>
  <c r="AV262" i="32" s="1"/>
  <c r="AC262" i="32"/>
  <c r="AK262" i="32" s="1"/>
  <c r="R262" i="32"/>
  <c r="Z262" i="32" s="1"/>
  <c r="G262" i="32"/>
  <c r="BA262" i="32" s="1"/>
  <c r="AN261" i="32"/>
  <c r="AV261" i="32" s="1"/>
  <c r="AC261" i="32"/>
  <c r="AK261" i="32" s="1"/>
  <c r="R261" i="32"/>
  <c r="Z261" i="32" s="1"/>
  <c r="G261" i="32"/>
  <c r="BA261" i="32" s="1"/>
  <c r="AN255" i="32"/>
  <c r="AV255" i="32" s="1"/>
  <c r="AC255" i="32"/>
  <c r="AK255" i="32" s="1"/>
  <c r="R255" i="32"/>
  <c r="Z255" i="32" s="1"/>
  <c r="G255" i="32"/>
  <c r="BA255" i="32" s="1"/>
  <c r="AN252" i="32"/>
  <c r="AV252" i="32" s="1"/>
  <c r="AC252" i="32"/>
  <c r="AK252" i="32" s="1"/>
  <c r="R252" i="32"/>
  <c r="Z252" i="32" s="1"/>
  <c r="G252" i="32"/>
  <c r="BA252" i="32" s="1"/>
  <c r="AN250" i="32"/>
  <c r="AV250" i="32" s="1"/>
  <c r="AC250" i="32"/>
  <c r="AK250" i="32" s="1"/>
  <c r="R250" i="32"/>
  <c r="Z250" i="32" s="1"/>
  <c r="G250" i="32"/>
  <c r="BA250" i="32" s="1"/>
  <c r="AN241" i="32"/>
  <c r="AV241" i="32" s="1"/>
  <c r="AC241" i="32"/>
  <c r="AK241" i="32" s="1"/>
  <c r="R241" i="32"/>
  <c r="Z241" i="32" s="1"/>
  <c r="G241" i="32"/>
  <c r="BA241" i="32" s="1"/>
  <c r="AN240" i="32"/>
  <c r="AV240" i="32" s="1"/>
  <c r="AC240" i="32"/>
  <c r="AK240" i="32" s="1"/>
  <c r="R240" i="32"/>
  <c r="Z240" i="32" s="1"/>
  <c r="G240" i="32"/>
  <c r="BA240" i="32" s="1"/>
  <c r="AN236" i="32"/>
  <c r="AV236" i="32" s="1"/>
  <c r="AC236" i="32"/>
  <c r="AK236" i="32" s="1"/>
  <c r="R236" i="32"/>
  <c r="Z236" i="32" s="1"/>
  <c r="G236" i="32"/>
  <c r="BA236" i="32" s="1"/>
  <c r="AN230" i="32"/>
  <c r="AV230" i="32" s="1"/>
  <c r="AC230" i="32"/>
  <c r="AK230" i="32" s="1"/>
  <c r="R230" i="32"/>
  <c r="Z230" i="32" s="1"/>
  <c r="G230" i="32"/>
  <c r="BA230" i="32" s="1"/>
  <c r="AN229" i="32"/>
  <c r="AV229" i="32" s="1"/>
  <c r="AC229" i="32"/>
  <c r="AK229" i="32" s="1"/>
  <c r="R229" i="32"/>
  <c r="Z229" i="32" s="1"/>
  <c r="G229" i="32"/>
  <c r="BA229" i="32" s="1"/>
  <c r="AN224" i="32"/>
  <c r="AV224" i="32" s="1"/>
  <c r="AC224" i="32"/>
  <c r="AK224" i="32" s="1"/>
  <c r="R224" i="32"/>
  <c r="Z224" i="32" s="1"/>
  <c r="G224" i="32"/>
  <c r="BA224" i="32" s="1"/>
  <c r="AN223" i="32"/>
  <c r="AV223" i="32" s="1"/>
  <c r="AC223" i="32"/>
  <c r="AK223" i="32" s="1"/>
  <c r="R223" i="32"/>
  <c r="Z223" i="32" s="1"/>
  <c r="G223" i="32"/>
  <c r="BA223" i="32" s="1"/>
  <c r="AN216" i="32"/>
  <c r="AV216" i="32" s="1"/>
  <c r="AC216" i="32"/>
  <c r="AK216" i="32" s="1"/>
  <c r="R216" i="32"/>
  <c r="Z216" i="32" s="1"/>
  <c r="G216" i="32"/>
  <c r="BA216" i="32" s="1"/>
  <c r="AN214" i="32"/>
  <c r="AV214" i="32" s="1"/>
  <c r="AC214" i="32"/>
  <c r="AK214" i="32" s="1"/>
  <c r="R214" i="32"/>
  <c r="Z214" i="32" s="1"/>
  <c r="G214" i="32"/>
  <c r="BA214" i="32" s="1"/>
  <c r="AN213" i="32"/>
  <c r="AV213" i="32" s="1"/>
  <c r="AC213" i="32"/>
  <c r="AK213" i="32" s="1"/>
  <c r="R213" i="32"/>
  <c r="Z213" i="32" s="1"/>
  <c r="G213" i="32"/>
  <c r="BA213" i="32" s="1"/>
  <c r="AN208" i="32"/>
  <c r="AV208" i="32" s="1"/>
  <c r="AC208" i="32"/>
  <c r="AK208" i="32" s="1"/>
  <c r="R208" i="32"/>
  <c r="Z208" i="32" s="1"/>
  <c r="G208" i="32"/>
  <c r="BA208" i="32" s="1"/>
  <c r="AN192" i="32"/>
  <c r="AV192" i="32" s="1"/>
  <c r="AC192" i="32"/>
  <c r="AK192" i="32" s="1"/>
  <c r="R192" i="32"/>
  <c r="Z192" i="32" s="1"/>
  <c r="G192" i="32"/>
  <c r="BA192" i="32" s="1"/>
  <c r="AN191" i="32"/>
  <c r="AV191" i="32" s="1"/>
  <c r="AC191" i="32"/>
  <c r="AK191" i="32" s="1"/>
  <c r="R191" i="32"/>
  <c r="Z191" i="32" s="1"/>
  <c r="G191" i="32"/>
  <c r="BA191" i="32" s="1"/>
  <c r="AN189" i="32"/>
  <c r="AV189" i="32" s="1"/>
  <c r="AC189" i="32"/>
  <c r="AK189" i="32" s="1"/>
  <c r="R189" i="32"/>
  <c r="Z189" i="32" s="1"/>
  <c r="G189" i="32"/>
  <c r="BA189" i="32" s="1"/>
  <c r="AN188" i="32"/>
  <c r="AV188" i="32" s="1"/>
  <c r="AC188" i="32"/>
  <c r="AK188" i="32" s="1"/>
  <c r="R188" i="32"/>
  <c r="Z188" i="32" s="1"/>
  <c r="G188" i="32"/>
  <c r="BA188" i="32" s="1"/>
  <c r="AN186" i="32"/>
  <c r="AV186" i="32" s="1"/>
  <c r="AC186" i="32"/>
  <c r="AK186" i="32" s="1"/>
  <c r="R186" i="32"/>
  <c r="Z186" i="32" s="1"/>
  <c r="G186" i="32"/>
  <c r="BA186" i="32" s="1"/>
  <c r="AN182" i="32"/>
  <c r="AV182" i="32" s="1"/>
  <c r="AC182" i="32"/>
  <c r="AK182" i="32" s="1"/>
  <c r="R182" i="32"/>
  <c r="Z182" i="32" s="1"/>
  <c r="G182" i="32"/>
  <c r="BA182" i="32" s="1"/>
  <c r="AN163" i="32"/>
  <c r="AV163" i="32" s="1"/>
  <c r="AC163" i="32"/>
  <c r="AK163" i="32" s="1"/>
  <c r="R163" i="32"/>
  <c r="Z163" i="32" s="1"/>
  <c r="G163" i="32"/>
  <c r="BA163" i="32" s="1"/>
  <c r="AN161" i="32"/>
  <c r="AV161" i="32" s="1"/>
  <c r="AC161" i="32"/>
  <c r="AK161" i="32" s="1"/>
  <c r="R161" i="32"/>
  <c r="Z161" i="32" s="1"/>
  <c r="G161" i="32"/>
  <c r="BA161" i="32" s="1"/>
  <c r="AN159" i="32"/>
  <c r="AV159" i="32" s="1"/>
  <c r="AC159" i="32"/>
  <c r="AK159" i="32" s="1"/>
  <c r="R159" i="32"/>
  <c r="Z159" i="32" s="1"/>
  <c r="G159" i="32"/>
  <c r="BA159" i="32" s="1"/>
  <c r="AN158" i="32"/>
  <c r="AV158" i="32" s="1"/>
  <c r="AC158" i="32"/>
  <c r="AK158" i="32" s="1"/>
  <c r="R158" i="32"/>
  <c r="Z158" i="32" s="1"/>
  <c r="G158" i="32"/>
  <c r="BA158" i="32" s="1"/>
  <c r="AV155" i="32"/>
  <c r="AK155" i="32"/>
  <c r="R155" i="32"/>
  <c r="Z155" i="32" s="1"/>
  <c r="G155" i="32"/>
  <c r="BA155" i="32" s="1"/>
  <c r="AN154" i="32"/>
  <c r="AV154" i="32" s="1"/>
  <c r="AC154" i="32"/>
  <c r="AK154" i="32" s="1"/>
  <c r="R154" i="32"/>
  <c r="Z154" i="32" s="1"/>
  <c r="G154" i="32"/>
  <c r="BA154" i="32" s="1"/>
  <c r="AN153" i="32"/>
  <c r="AV153" i="32" s="1"/>
  <c r="AC153" i="32"/>
  <c r="AK153" i="32" s="1"/>
  <c r="R153" i="32"/>
  <c r="Z153" i="32" s="1"/>
  <c r="G153" i="32"/>
  <c r="BA153" i="32" s="1"/>
  <c r="AN152" i="32"/>
  <c r="AV152" i="32" s="1"/>
  <c r="AC152" i="32"/>
  <c r="AK152" i="32" s="1"/>
  <c r="R152" i="32"/>
  <c r="Z152" i="32" s="1"/>
  <c r="G152" i="32"/>
  <c r="BA152" i="32" s="1"/>
  <c r="AN144" i="32"/>
  <c r="AV144" i="32" s="1"/>
  <c r="AC144" i="32"/>
  <c r="AK144" i="32" s="1"/>
  <c r="R144" i="32"/>
  <c r="Z144" i="32" s="1"/>
  <c r="G144" i="32"/>
  <c r="BA144" i="32" s="1"/>
  <c r="AN142" i="32"/>
  <c r="AV142" i="32" s="1"/>
  <c r="AC142" i="32"/>
  <c r="AK142" i="32" s="1"/>
  <c r="R142" i="32"/>
  <c r="Z142" i="32" s="1"/>
  <c r="G142" i="32"/>
  <c r="BA142" i="32" s="1"/>
  <c r="AN136" i="32"/>
  <c r="AV136" i="32" s="1"/>
  <c r="AC136" i="32"/>
  <c r="AK136" i="32" s="1"/>
  <c r="R136" i="32"/>
  <c r="Z136" i="32" s="1"/>
  <c r="G136" i="32"/>
  <c r="BA136" i="32" s="1"/>
  <c r="AN135" i="32"/>
  <c r="AV135" i="32" s="1"/>
  <c r="AC135" i="32"/>
  <c r="AK135" i="32" s="1"/>
  <c r="R135" i="32"/>
  <c r="Z135" i="32" s="1"/>
  <c r="G135" i="32"/>
  <c r="BA135" i="32" s="1"/>
  <c r="AN131" i="32"/>
  <c r="AV131" i="32" s="1"/>
  <c r="AC131" i="32"/>
  <c r="AK131" i="32" s="1"/>
  <c r="R131" i="32"/>
  <c r="Z131" i="32" s="1"/>
  <c r="G131" i="32"/>
  <c r="BA131" i="32" s="1"/>
  <c r="AN127" i="32"/>
  <c r="AV127" i="32" s="1"/>
  <c r="AC127" i="32"/>
  <c r="AK127" i="32" s="1"/>
  <c r="R127" i="32"/>
  <c r="Z127" i="32" s="1"/>
  <c r="G127" i="32"/>
  <c r="BA127" i="32" s="1"/>
  <c r="AN126" i="32"/>
  <c r="AV126" i="32" s="1"/>
  <c r="AC126" i="32"/>
  <c r="AK126" i="32" s="1"/>
  <c r="R126" i="32"/>
  <c r="Z126" i="32" s="1"/>
  <c r="G126" i="32"/>
  <c r="BA126" i="32" s="1"/>
  <c r="AN122" i="32"/>
  <c r="AV122" i="32" s="1"/>
  <c r="AC122" i="32"/>
  <c r="AK122" i="32" s="1"/>
  <c r="G122" i="32"/>
  <c r="BA122" i="32" s="1"/>
  <c r="AN121" i="32"/>
  <c r="AV121" i="32" s="1"/>
  <c r="AC121" i="32"/>
  <c r="AK121" i="32" s="1"/>
  <c r="R121" i="32"/>
  <c r="Z121" i="32" s="1"/>
  <c r="G121" i="32"/>
  <c r="BA121" i="32" s="1"/>
  <c r="AN120" i="32"/>
  <c r="AV120" i="32" s="1"/>
  <c r="AC120" i="32"/>
  <c r="AK120" i="32" s="1"/>
  <c r="R120" i="32"/>
  <c r="Z120" i="32" s="1"/>
  <c r="G120" i="32"/>
  <c r="BA120" i="32" s="1"/>
  <c r="AN117" i="32"/>
  <c r="AV117" i="32" s="1"/>
  <c r="AC117" i="32"/>
  <c r="AK117" i="32" s="1"/>
  <c r="R117" i="32"/>
  <c r="Z117" i="32" s="1"/>
  <c r="G117" i="32"/>
  <c r="BA117" i="32" s="1"/>
  <c r="AN113" i="32"/>
  <c r="AV113" i="32" s="1"/>
  <c r="AC113" i="32"/>
  <c r="AK113" i="32" s="1"/>
  <c r="R113" i="32"/>
  <c r="Z113" i="32" s="1"/>
  <c r="G113" i="32"/>
  <c r="BA113" i="32" s="1"/>
  <c r="AN111" i="32"/>
  <c r="AV111" i="32" s="1"/>
  <c r="AC111" i="32"/>
  <c r="AK111" i="32" s="1"/>
  <c r="R111" i="32"/>
  <c r="Z111" i="32" s="1"/>
  <c r="G111" i="32"/>
  <c r="BA111" i="32" s="1"/>
  <c r="AN109" i="32"/>
  <c r="AV109" i="32" s="1"/>
  <c r="AC109" i="32"/>
  <c r="AK109" i="32" s="1"/>
  <c r="R109" i="32"/>
  <c r="Z109" i="32" s="1"/>
  <c r="G109" i="32"/>
  <c r="BA109" i="32" s="1"/>
  <c r="AN105" i="32"/>
  <c r="AV105" i="32" s="1"/>
  <c r="AC105" i="32"/>
  <c r="AK105" i="32" s="1"/>
  <c r="R105" i="32"/>
  <c r="Z105" i="32" s="1"/>
  <c r="G105" i="32"/>
  <c r="BA105" i="32" s="1"/>
  <c r="AN104" i="32"/>
  <c r="AV104" i="32" s="1"/>
  <c r="AC104" i="32"/>
  <c r="AK104" i="32" s="1"/>
  <c r="R104" i="32"/>
  <c r="Z104" i="32" s="1"/>
  <c r="G104" i="32"/>
  <c r="BA104" i="32" s="1"/>
  <c r="AN98" i="32"/>
  <c r="AV98" i="32" s="1"/>
  <c r="AC98" i="32"/>
  <c r="AK98" i="32" s="1"/>
  <c r="R98" i="32"/>
  <c r="Z98" i="32" s="1"/>
  <c r="G98" i="32"/>
  <c r="BA98" i="32" s="1"/>
  <c r="AN94" i="32"/>
  <c r="AV94" i="32" s="1"/>
  <c r="AC94" i="32"/>
  <c r="AK94" i="32" s="1"/>
  <c r="R94" i="32"/>
  <c r="Z94" i="32" s="1"/>
  <c r="G94" i="32"/>
  <c r="BA94" i="32" s="1"/>
  <c r="AN88" i="32"/>
  <c r="AV88" i="32" s="1"/>
  <c r="AC88" i="32"/>
  <c r="AK88" i="32" s="1"/>
  <c r="R88" i="32"/>
  <c r="Z88" i="32" s="1"/>
  <c r="G88" i="32"/>
  <c r="BA88" i="32" s="1"/>
  <c r="AN85" i="32"/>
  <c r="AV85" i="32" s="1"/>
  <c r="AC85" i="32"/>
  <c r="AK85" i="32" s="1"/>
  <c r="R85" i="32"/>
  <c r="Z85" i="32" s="1"/>
  <c r="G85" i="32"/>
  <c r="BA85" i="32" s="1"/>
  <c r="AN75" i="32"/>
  <c r="AV75" i="32" s="1"/>
  <c r="AC75" i="32"/>
  <c r="AK75" i="32" s="1"/>
  <c r="R75" i="32"/>
  <c r="Z75" i="32" s="1"/>
  <c r="G75" i="32"/>
  <c r="BA75" i="32" s="1"/>
  <c r="AN72" i="32"/>
  <c r="AV72" i="32" s="1"/>
  <c r="AC72" i="32"/>
  <c r="AK72" i="32" s="1"/>
  <c r="R72" i="32"/>
  <c r="Z72" i="32" s="1"/>
  <c r="G72" i="32"/>
  <c r="BA72" i="32" s="1"/>
  <c r="AV70" i="32"/>
  <c r="AK70" i="32"/>
  <c r="Z70" i="32"/>
  <c r="G70" i="32"/>
  <c r="BA70" i="32" s="1"/>
  <c r="AN69" i="32"/>
  <c r="AV69" i="32" s="1"/>
  <c r="AC69" i="32"/>
  <c r="AK69" i="32" s="1"/>
  <c r="R69" i="32"/>
  <c r="Z69" i="32" s="1"/>
  <c r="G69" i="32"/>
  <c r="BA69" i="32" s="1"/>
  <c r="AN67" i="32"/>
  <c r="AV67" i="32" s="1"/>
  <c r="AC67" i="32"/>
  <c r="AK67" i="32" s="1"/>
  <c r="R67" i="32"/>
  <c r="Z67" i="32" s="1"/>
  <c r="G67" i="32"/>
  <c r="BA67" i="32" s="1"/>
  <c r="AN66" i="32"/>
  <c r="AV66" i="32" s="1"/>
  <c r="AC66" i="32"/>
  <c r="AK66" i="32" s="1"/>
  <c r="R66" i="32"/>
  <c r="Z66" i="32" s="1"/>
  <c r="G66" i="32"/>
  <c r="BA66" i="32" s="1"/>
  <c r="AN65" i="32"/>
  <c r="AV65" i="32" s="1"/>
  <c r="AC65" i="32"/>
  <c r="AK65" i="32" s="1"/>
  <c r="R65" i="32"/>
  <c r="Z65" i="32" s="1"/>
  <c r="G65" i="32"/>
  <c r="BA65" i="32" s="1"/>
  <c r="AN64" i="32"/>
  <c r="AV64" i="32" s="1"/>
  <c r="AC64" i="32"/>
  <c r="AK64" i="32" s="1"/>
  <c r="R64" i="32"/>
  <c r="Z64" i="32" s="1"/>
  <c r="G64" i="32"/>
  <c r="BA64" i="32" s="1"/>
  <c r="AN61" i="32"/>
  <c r="AV61" i="32" s="1"/>
  <c r="AC61" i="32"/>
  <c r="AK61" i="32" s="1"/>
  <c r="R61" i="32"/>
  <c r="Z61" i="32" s="1"/>
  <c r="G61" i="32"/>
  <c r="BA61" i="32" s="1"/>
  <c r="AN60" i="32"/>
  <c r="AV60" i="32" s="1"/>
  <c r="AC60" i="32"/>
  <c r="AK60" i="32" s="1"/>
  <c r="R60" i="32"/>
  <c r="Z60" i="32" s="1"/>
  <c r="G60" i="32"/>
  <c r="BA60" i="32" s="1"/>
  <c r="AN59" i="32"/>
  <c r="AV59" i="32" s="1"/>
  <c r="AC59" i="32"/>
  <c r="AK59" i="32" s="1"/>
  <c r="R59" i="32"/>
  <c r="Z59" i="32" s="1"/>
  <c r="G59" i="32"/>
  <c r="BA59" i="32" s="1"/>
  <c r="AN58" i="32"/>
  <c r="AV58" i="32" s="1"/>
  <c r="AC58" i="32"/>
  <c r="AK58" i="32" s="1"/>
  <c r="R58" i="32"/>
  <c r="Z58" i="32" s="1"/>
  <c r="G58" i="32"/>
  <c r="BA58" i="32" s="1"/>
  <c r="AN57" i="32"/>
  <c r="AV57" i="32" s="1"/>
  <c r="AC57" i="32"/>
  <c r="AK57" i="32" s="1"/>
  <c r="R57" i="32"/>
  <c r="Z57" i="32" s="1"/>
  <c r="G57" i="32"/>
  <c r="BA57" i="32" s="1"/>
  <c r="AN53" i="32"/>
  <c r="AV53" i="32" s="1"/>
  <c r="AC53" i="32"/>
  <c r="AK53" i="32" s="1"/>
  <c r="R53" i="32"/>
  <c r="Z53" i="32" s="1"/>
  <c r="G53" i="32"/>
  <c r="BA53" i="32" s="1"/>
  <c r="AN51" i="32"/>
  <c r="AV51" i="32" s="1"/>
  <c r="AC51" i="32"/>
  <c r="AK51" i="32" s="1"/>
  <c r="R51" i="32"/>
  <c r="Z51" i="32" s="1"/>
  <c r="G51" i="32"/>
  <c r="BA51" i="32" s="1"/>
  <c r="AN50" i="32"/>
  <c r="AV50" i="32" s="1"/>
  <c r="AC50" i="32"/>
  <c r="AK50" i="32" s="1"/>
  <c r="R50" i="32"/>
  <c r="Z50" i="32" s="1"/>
  <c r="G50" i="32"/>
  <c r="BA50" i="32" s="1"/>
  <c r="AN44" i="32"/>
  <c r="AV44" i="32" s="1"/>
  <c r="AC44" i="32"/>
  <c r="AK44" i="32" s="1"/>
  <c r="R44" i="32"/>
  <c r="Z44" i="32" s="1"/>
  <c r="G44" i="32"/>
  <c r="BA44" i="32" s="1"/>
  <c r="AN41" i="32"/>
  <c r="AV41" i="32" s="1"/>
  <c r="AC41" i="32"/>
  <c r="AK41" i="32" s="1"/>
  <c r="R41" i="32"/>
  <c r="Z41" i="32" s="1"/>
  <c r="G41" i="32"/>
  <c r="BA41" i="32" s="1"/>
  <c r="AN40" i="32"/>
  <c r="AV40" i="32" s="1"/>
  <c r="AC40" i="32"/>
  <c r="AK40" i="32" s="1"/>
  <c r="R40" i="32"/>
  <c r="Z40" i="32" s="1"/>
  <c r="G40" i="32"/>
  <c r="BA40" i="32" s="1"/>
  <c r="AN37" i="32"/>
  <c r="AV37" i="32" s="1"/>
  <c r="AC37" i="32"/>
  <c r="AK37" i="32" s="1"/>
  <c r="R37" i="32"/>
  <c r="Z37" i="32" s="1"/>
  <c r="G37" i="32"/>
  <c r="BA37" i="32" s="1"/>
  <c r="AN36" i="32"/>
  <c r="AV36" i="32" s="1"/>
  <c r="AC36" i="32"/>
  <c r="AK36" i="32" s="1"/>
  <c r="R36" i="32"/>
  <c r="Z36" i="32" s="1"/>
  <c r="G36" i="32"/>
  <c r="BA36" i="32" s="1"/>
  <c r="AN35" i="32"/>
  <c r="AV35" i="32" s="1"/>
  <c r="AC35" i="32"/>
  <c r="AK35" i="32" s="1"/>
  <c r="R35" i="32"/>
  <c r="Z35" i="32" s="1"/>
  <c r="G35" i="32"/>
  <c r="BA35" i="32" s="1"/>
  <c r="AN30" i="32"/>
  <c r="AV30" i="32" s="1"/>
  <c r="AC30" i="32"/>
  <c r="AK30" i="32" s="1"/>
  <c r="R30" i="32"/>
  <c r="Z30" i="32" s="1"/>
  <c r="G30" i="32"/>
  <c r="BA30" i="32" s="1"/>
  <c r="G29" i="32"/>
  <c r="AN28" i="32"/>
  <c r="AV28" i="32" s="1"/>
  <c r="AC28" i="32"/>
  <c r="AK28" i="32" s="1"/>
  <c r="R28" i="32"/>
  <c r="Z28" i="32" s="1"/>
  <c r="G28" i="32"/>
  <c r="BA28" i="32" s="1"/>
  <c r="AN26" i="32"/>
  <c r="AV26" i="32" s="1"/>
  <c r="AC26" i="32"/>
  <c r="AK26" i="32" s="1"/>
  <c r="R26" i="32"/>
  <c r="Z26" i="32" s="1"/>
  <c r="G26" i="32"/>
  <c r="BA26" i="32" s="1"/>
  <c r="AV24" i="32"/>
  <c r="AC24" i="32"/>
  <c r="AK24" i="32" s="1"/>
  <c r="R24" i="32"/>
  <c r="Z24" i="32" s="1"/>
  <c r="G24" i="32"/>
  <c r="BA24" i="32" s="1"/>
  <c r="AV23" i="32"/>
  <c r="AC23" i="32"/>
  <c r="AK23" i="32" s="1"/>
  <c r="R23" i="32"/>
  <c r="Z23" i="32" s="1"/>
  <c r="G23" i="32"/>
  <c r="AN11" i="32"/>
  <c r="AV11" i="32" s="1"/>
  <c r="AC11" i="32"/>
  <c r="AK11" i="32" s="1"/>
  <c r="R11" i="32"/>
  <c r="Z11" i="32" s="1"/>
  <c r="G11" i="32"/>
  <c r="BA11" i="32" s="1"/>
  <c r="AN10" i="32"/>
  <c r="AV10" i="32" s="1"/>
  <c r="AC10" i="32"/>
  <c r="AK10" i="32" s="1"/>
  <c r="R10" i="32"/>
  <c r="Z10" i="32" s="1"/>
  <c r="G10" i="32"/>
  <c r="BA10" i="32" s="1"/>
  <c r="AN8" i="32"/>
  <c r="AV8" i="32" s="1"/>
  <c r="AC8" i="32"/>
  <c r="AK8" i="32" s="1"/>
  <c r="R8" i="32"/>
  <c r="Z8" i="32" s="1"/>
  <c r="G8" i="32"/>
  <c r="BA8" i="32" s="1"/>
  <c r="AN6" i="32"/>
  <c r="AV6" i="32" s="1"/>
  <c r="AC6" i="32"/>
  <c r="AK6" i="32" s="1"/>
  <c r="R6" i="32"/>
  <c r="Z6" i="32" s="1"/>
  <c r="G6" i="32"/>
  <c r="BA6" i="32" s="1"/>
  <c r="AN4" i="32"/>
  <c r="AV4" i="32" s="1"/>
  <c r="AC4" i="32"/>
  <c r="AK4" i="32" s="1"/>
  <c r="R4" i="32"/>
  <c r="Z4" i="32" s="1"/>
  <c r="G4" i="32"/>
  <c r="AN413" i="32"/>
  <c r="AV413" i="32" s="1"/>
  <c r="AC413" i="32"/>
  <c r="AK413" i="32" s="1"/>
  <c r="R413" i="32"/>
  <c r="Z413" i="32" s="1"/>
  <c r="AN412" i="32"/>
  <c r="AV412" i="32" s="1"/>
  <c r="AC412" i="32"/>
  <c r="AK412" i="32" s="1"/>
  <c r="R412" i="32"/>
  <c r="Z412" i="32" s="1"/>
  <c r="AN411" i="32"/>
  <c r="AV411" i="32" s="1"/>
  <c r="AC411" i="32"/>
  <c r="AK411" i="32" s="1"/>
  <c r="R411" i="32"/>
  <c r="Z411" i="32" s="1"/>
  <c r="AN410" i="32"/>
  <c r="AV410" i="32" s="1"/>
  <c r="AC410" i="32"/>
  <c r="AK410" i="32" s="1"/>
  <c r="R410" i="32"/>
  <c r="Z410" i="32" s="1"/>
  <c r="AN407" i="32"/>
  <c r="AV407" i="32" s="1"/>
  <c r="AC407" i="32"/>
  <c r="AK407" i="32" s="1"/>
  <c r="R407" i="32"/>
  <c r="Z407" i="32" s="1"/>
  <c r="AN402" i="32"/>
  <c r="AV402" i="32" s="1"/>
  <c r="AC402" i="32"/>
  <c r="AK402" i="32" s="1"/>
  <c r="R402" i="32"/>
  <c r="Z402" i="32" s="1"/>
  <c r="AN399" i="32"/>
  <c r="AV399" i="32" s="1"/>
  <c r="AC399" i="32"/>
  <c r="AK399" i="32" s="1"/>
  <c r="R399" i="32"/>
  <c r="Z399" i="32" s="1"/>
  <c r="AN401" i="32"/>
  <c r="AV401" i="32" s="1"/>
  <c r="AC401" i="32"/>
  <c r="AK401" i="32" s="1"/>
  <c r="R401" i="32"/>
  <c r="Z401" i="32" s="1"/>
  <c r="AN398" i="32"/>
  <c r="AV398" i="32" s="1"/>
  <c r="AC398" i="32"/>
  <c r="AK398" i="32" s="1"/>
  <c r="R398" i="32"/>
  <c r="Z398" i="32" s="1"/>
  <c r="AN397" i="32"/>
  <c r="AV397" i="32" s="1"/>
  <c r="AC397" i="32"/>
  <c r="AK397" i="32" s="1"/>
  <c r="R397" i="32"/>
  <c r="Z397" i="32" s="1"/>
  <c r="AN396" i="32"/>
  <c r="AV396" i="32" s="1"/>
  <c r="AC396" i="32"/>
  <c r="AK396" i="32" s="1"/>
  <c r="R396" i="32"/>
  <c r="Z396" i="32" s="1"/>
  <c r="AN395" i="32"/>
  <c r="AV395" i="32" s="1"/>
  <c r="AC395" i="32"/>
  <c r="AK395" i="32" s="1"/>
  <c r="R395" i="32"/>
  <c r="Z395" i="32" s="1"/>
  <c r="AN393" i="32"/>
  <c r="AV393" i="32" s="1"/>
  <c r="AC393" i="32"/>
  <c r="AK393" i="32" s="1"/>
  <c r="R393" i="32"/>
  <c r="Z393" i="32" s="1"/>
  <c r="AN389" i="32"/>
  <c r="AV389" i="32" s="1"/>
  <c r="AC389" i="32"/>
  <c r="AK389" i="32" s="1"/>
  <c r="R389" i="32"/>
  <c r="Z389" i="32" s="1"/>
  <c r="AN388" i="32"/>
  <c r="AV388" i="32" s="1"/>
  <c r="AC388" i="32"/>
  <c r="AK388" i="32" s="1"/>
  <c r="R388" i="32"/>
  <c r="Z388" i="32" s="1"/>
  <c r="AN382" i="32"/>
  <c r="AV382" i="32" s="1"/>
  <c r="AC382" i="32"/>
  <c r="AK382" i="32" s="1"/>
  <c r="R382" i="32"/>
  <c r="Z382" i="32" s="1"/>
  <c r="AN381" i="32"/>
  <c r="AV381" i="32" s="1"/>
  <c r="AC381" i="32"/>
  <c r="AK381" i="32" s="1"/>
  <c r="R381" i="32"/>
  <c r="Z381" i="32" s="1"/>
  <c r="AN380" i="32"/>
  <c r="AV380" i="32" s="1"/>
  <c r="AC380" i="32"/>
  <c r="AK380" i="32" s="1"/>
  <c r="R380" i="32"/>
  <c r="Z380" i="32" s="1"/>
  <c r="AN379" i="32"/>
  <c r="AV379" i="32" s="1"/>
  <c r="AC379" i="32"/>
  <c r="AK379" i="32" s="1"/>
  <c r="R379" i="32"/>
  <c r="Z379" i="32" s="1"/>
  <c r="AN378" i="32"/>
  <c r="AV378" i="32" s="1"/>
  <c r="AC378" i="32"/>
  <c r="AK378" i="32" s="1"/>
  <c r="R378" i="32"/>
  <c r="Z378" i="32" s="1"/>
  <c r="AN376" i="32"/>
  <c r="AV376" i="32" s="1"/>
  <c r="AC376" i="32"/>
  <c r="AK376" i="32" s="1"/>
  <c r="R376" i="32"/>
  <c r="Z376" i="32" s="1"/>
  <c r="AN375" i="32"/>
  <c r="AV375" i="32" s="1"/>
  <c r="AC375" i="32"/>
  <c r="AK375" i="32" s="1"/>
  <c r="R375" i="32"/>
  <c r="Z375" i="32" s="1"/>
  <c r="AN374" i="32"/>
  <c r="AV374" i="32" s="1"/>
  <c r="AC374" i="32"/>
  <c r="AK374" i="32" s="1"/>
  <c r="R374" i="32"/>
  <c r="Z374" i="32" s="1"/>
  <c r="AN370" i="32"/>
  <c r="AV370" i="32" s="1"/>
  <c r="AC370" i="32"/>
  <c r="AK370" i="32" s="1"/>
  <c r="R370" i="32"/>
  <c r="Z370" i="32" s="1"/>
  <c r="AN369" i="32"/>
  <c r="AV369" i="32" s="1"/>
  <c r="AC369" i="32"/>
  <c r="AK369" i="32" s="1"/>
  <c r="R369" i="32"/>
  <c r="Z369" i="32" s="1"/>
  <c r="AN368" i="32"/>
  <c r="AV368" i="32" s="1"/>
  <c r="AC368" i="32"/>
  <c r="AK368" i="32" s="1"/>
  <c r="R368" i="32"/>
  <c r="Z368" i="32" s="1"/>
  <c r="AN367" i="32"/>
  <c r="AV367" i="32" s="1"/>
  <c r="AK367" i="32"/>
  <c r="Z367" i="32"/>
  <c r="AN361" i="32"/>
  <c r="AV361" i="32" s="1"/>
  <c r="AC361" i="32"/>
  <c r="AK361" i="32" s="1"/>
  <c r="R361" i="32"/>
  <c r="Z361" i="32" s="1"/>
  <c r="AN357" i="32"/>
  <c r="AV357" i="32" s="1"/>
  <c r="AC357" i="32"/>
  <c r="AK357" i="32" s="1"/>
  <c r="R357" i="32"/>
  <c r="Z357" i="32" s="1"/>
  <c r="AV355" i="32"/>
  <c r="AK355" i="32"/>
  <c r="R355" i="32"/>
  <c r="Z355" i="32" s="1"/>
  <c r="AN352" i="32"/>
  <c r="AV352" i="32" s="1"/>
  <c r="AC352" i="32"/>
  <c r="AK352" i="32" s="1"/>
  <c r="R352" i="32"/>
  <c r="Z352" i="32" s="1"/>
  <c r="AN350" i="32"/>
  <c r="AV350" i="32" s="1"/>
  <c r="AC350" i="32"/>
  <c r="AK350" i="32" s="1"/>
  <c r="R350" i="32"/>
  <c r="Z350" i="32" s="1"/>
  <c r="AN348" i="32"/>
  <c r="AV348" i="32" s="1"/>
  <c r="AC348" i="32"/>
  <c r="AK348" i="32" s="1"/>
  <c r="R348" i="32"/>
  <c r="Z348" i="32" s="1"/>
  <c r="AN347" i="32"/>
  <c r="AV347" i="32" s="1"/>
  <c r="AC347" i="32"/>
  <c r="AK347" i="32" s="1"/>
  <c r="R347" i="32"/>
  <c r="Z347" i="32" s="1"/>
  <c r="AN339" i="32"/>
  <c r="AV339" i="32" s="1"/>
  <c r="AC339" i="32"/>
  <c r="AK339" i="32" s="1"/>
  <c r="R339" i="32"/>
  <c r="Z339" i="32" s="1"/>
  <c r="AN342" i="32"/>
  <c r="AV342" i="32" s="1"/>
  <c r="AC342" i="32"/>
  <c r="AK342" i="32" s="1"/>
  <c r="R342" i="32"/>
  <c r="Z342" i="32" s="1"/>
  <c r="AN335" i="32"/>
  <c r="AV335" i="32" s="1"/>
  <c r="AC335" i="32"/>
  <c r="AK335" i="32" s="1"/>
  <c r="R335" i="32"/>
  <c r="Z335" i="32" s="1"/>
  <c r="AN334" i="32"/>
  <c r="AV334" i="32" s="1"/>
  <c r="AC334" i="32"/>
  <c r="AK334" i="32" s="1"/>
  <c r="R334" i="32"/>
  <c r="Z334" i="32" s="1"/>
  <c r="AN333" i="32"/>
  <c r="AV333" i="32" s="1"/>
  <c r="AC333" i="32"/>
  <c r="AK333" i="32" s="1"/>
  <c r="R333" i="32"/>
  <c r="Z333" i="32" s="1"/>
  <c r="AN331" i="32"/>
  <c r="AV331" i="32" s="1"/>
  <c r="AC331" i="32"/>
  <c r="AK331" i="32" s="1"/>
  <c r="R331" i="32"/>
  <c r="Z331" i="32" s="1"/>
  <c r="AN320" i="32"/>
  <c r="AV320" i="32" s="1"/>
  <c r="AC320" i="32"/>
  <c r="AK320" i="32" s="1"/>
  <c r="R320" i="32"/>
  <c r="Z320" i="32" s="1"/>
  <c r="AN330" i="32"/>
  <c r="AV330" i="32" s="1"/>
  <c r="AC330" i="32"/>
  <c r="AK330" i="32" s="1"/>
  <c r="R330" i="32"/>
  <c r="Z330" i="32" s="1"/>
  <c r="AN316" i="32"/>
  <c r="AV316" i="32" s="1"/>
  <c r="AC316" i="32"/>
  <c r="AK316" i="32" s="1"/>
  <c r="R316" i="32"/>
  <c r="Z316" i="32" s="1"/>
  <c r="AN323" i="32"/>
  <c r="AV323" i="32" s="1"/>
  <c r="AC323" i="32"/>
  <c r="AK323" i="32" s="1"/>
  <c r="R323" i="32"/>
  <c r="Z323" i="32" s="1"/>
  <c r="AN314" i="32"/>
  <c r="AV314" i="32" s="1"/>
  <c r="AC314" i="32"/>
  <c r="AK314" i="32" s="1"/>
  <c r="R314" i="32"/>
  <c r="Z314" i="32" s="1"/>
  <c r="AN313" i="32"/>
  <c r="AV313" i="32" s="1"/>
  <c r="AC313" i="32"/>
  <c r="AK313" i="32" s="1"/>
  <c r="R313" i="32"/>
  <c r="Z313" i="32" s="1"/>
  <c r="AN311" i="32"/>
  <c r="AV311" i="32" s="1"/>
  <c r="AC311" i="32"/>
  <c r="AK311" i="32" s="1"/>
  <c r="R311" i="32"/>
  <c r="Z311" i="32" s="1"/>
  <c r="AN366" i="32"/>
  <c r="AV366" i="32" s="1"/>
  <c r="AC366" i="32"/>
  <c r="AK366" i="32" s="1"/>
  <c r="R366" i="32"/>
  <c r="Z366" i="32" s="1"/>
  <c r="AN310" i="32"/>
  <c r="AV310" i="32" s="1"/>
  <c r="AC310" i="32"/>
  <c r="AK310" i="32" s="1"/>
  <c r="R310" i="32"/>
  <c r="Z310" i="32" s="1"/>
  <c r="AN308" i="32"/>
  <c r="AV308" i="32" s="1"/>
  <c r="AC308" i="32"/>
  <c r="AK308" i="32" s="1"/>
  <c r="R308" i="32"/>
  <c r="Z308" i="32" s="1"/>
  <c r="AN307" i="32"/>
  <c r="AV307" i="32" s="1"/>
  <c r="AC307" i="32"/>
  <c r="AK307" i="32" s="1"/>
  <c r="R307" i="32"/>
  <c r="Z307" i="32" s="1"/>
  <c r="AN306" i="32"/>
  <c r="AV306" i="32" s="1"/>
  <c r="AC306" i="32"/>
  <c r="AK306" i="32" s="1"/>
  <c r="R306" i="32"/>
  <c r="Z306" i="32" s="1"/>
  <c r="AN305" i="32"/>
  <c r="AV305" i="32" s="1"/>
  <c r="AC305" i="32"/>
  <c r="AK305" i="32" s="1"/>
  <c r="R305" i="32"/>
  <c r="Z305" i="32" s="1"/>
  <c r="AN301" i="32"/>
  <c r="AV301" i="32" s="1"/>
  <c r="AC301" i="32"/>
  <c r="AK301" i="32" s="1"/>
  <c r="R301" i="32"/>
  <c r="Z301" i="32" s="1"/>
  <c r="AN304" i="32"/>
  <c r="AV304" i="32" s="1"/>
  <c r="AC304" i="32"/>
  <c r="AK304" i="32" s="1"/>
  <c r="R304" i="32"/>
  <c r="Z304" i="32" s="1"/>
  <c r="AN302" i="32"/>
  <c r="AV302" i="32" s="1"/>
  <c r="AC302" i="32"/>
  <c r="AK302" i="32" s="1"/>
  <c r="R302" i="32"/>
  <c r="Z302" i="32" s="1"/>
  <c r="AN299" i="32"/>
  <c r="AV299" i="32" s="1"/>
  <c r="AC299" i="32"/>
  <c r="AK299" i="32" s="1"/>
  <c r="R299" i="32"/>
  <c r="Z299" i="32" s="1"/>
  <c r="AN297" i="32"/>
  <c r="AV297" i="32" s="1"/>
  <c r="AC297" i="32"/>
  <c r="AK297" i="32" s="1"/>
  <c r="R297" i="32"/>
  <c r="Z297" i="32" s="1"/>
  <c r="AN296" i="32"/>
  <c r="AV296" i="32" s="1"/>
  <c r="AC296" i="32"/>
  <c r="AK296" i="32" s="1"/>
  <c r="R296" i="32"/>
  <c r="Z296" i="32" s="1"/>
  <c r="AN293" i="32"/>
  <c r="AV293" i="32" s="1"/>
  <c r="AC293" i="32"/>
  <c r="AK293" i="32" s="1"/>
  <c r="R293" i="32"/>
  <c r="Z293" i="32" s="1"/>
  <c r="AN291" i="32"/>
  <c r="AV291" i="32" s="1"/>
  <c r="AC291" i="32"/>
  <c r="AK291" i="32" s="1"/>
  <c r="R291" i="32"/>
  <c r="Z291" i="32" s="1"/>
  <c r="AN290" i="32"/>
  <c r="AV290" i="32" s="1"/>
  <c r="AC290" i="32"/>
  <c r="AK290" i="32" s="1"/>
  <c r="R290" i="32"/>
  <c r="Z290" i="32" s="1"/>
  <c r="AN289" i="32"/>
  <c r="AV289" i="32" s="1"/>
  <c r="AC289" i="32"/>
  <c r="AK289" i="32" s="1"/>
  <c r="R289" i="32"/>
  <c r="Z289" i="32" s="1"/>
  <c r="AN288" i="32"/>
  <c r="AV288" i="32" s="1"/>
  <c r="AC288" i="32"/>
  <c r="AK288" i="32" s="1"/>
  <c r="R288" i="32"/>
  <c r="Z288" i="32" s="1"/>
  <c r="AN284" i="32"/>
  <c r="AV284" i="32" s="1"/>
  <c r="AC284" i="32"/>
  <c r="AK284" i="32" s="1"/>
  <c r="R284" i="32"/>
  <c r="Z284" i="32" s="1"/>
  <c r="AV282" i="32"/>
  <c r="AC282" i="32"/>
  <c r="AK282" i="32" s="1"/>
  <c r="R282" i="32"/>
  <c r="Z282" i="32" s="1"/>
  <c r="AN281" i="32"/>
  <c r="AV281" i="32" s="1"/>
  <c r="AC281" i="32"/>
  <c r="AK281" i="32" s="1"/>
  <c r="R281" i="32"/>
  <c r="Z281" i="32" s="1"/>
  <c r="AN279" i="32"/>
  <c r="AV279" i="32" s="1"/>
  <c r="AC279" i="32"/>
  <c r="AK279" i="32" s="1"/>
  <c r="R279" i="32"/>
  <c r="Z279" i="32" s="1"/>
  <c r="AN278" i="32"/>
  <c r="AV278" i="32" s="1"/>
  <c r="AC278" i="32"/>
  <c r="AK278" i="32" s="1"/>
  <c r="R278" i="32"/>
  <c r="Z278" i="32" s="1"/>
  <c r="AN277" i="32"/>
  <c r="AV277" i="32" s="1"/>
  <c r="AC277" i="32"/>
  <c r="AK277" i="32" s="1"/>
  <c r="R277" i="32"/>
  <c r="Z277" i="32" s="1"/>
  <c r="AN276" i="32"/>
  <c r="AV276" i="32" s="1"/>
  <c r="AC276" i="32"/>
  <c r="AK276" i="32" s="1"/>
  <c r="R276" i="32"/>
  <c r="Z276" i="32" s="1"/>
  <c r="AN275" i="32"/>
  <c r="AV275" i="32" s="1"/>
  <c r="AC275" i="32"/>
  <c r="AK275" i="32" s="1"/>
  <c r="R275" i="32"/>
  <c r="Z275" i="32" s="1"/>
  <c r="AN272" i="32"/>
  <c r="AV272" i="32" s="1"/>
  <c r="AC272" i="32"/>
  <c r="AK272" i="32" s="1"/>
  <c r="R272" i="32"/>
  <c r="Z272" i="32" s="1"/>
  <c r="AN271" i="32"/>
  <c r="AV271" i="32" s="1"/>
  <c r="AC271" i="32"/>
  <c r="AK271" i="32" s="1"/>
  <c r="R271" i="32"/>
  <c r="Z271" i="32" s="1"/>
  <c r="AN269" i="32"/>
  <c r="AV269" i="32" s="1"/>
  <c r="AC269" i="32"/>
  <c r="AK269" i="32" s="1"/>
  <c r="R269" i="32"/>
  <c r="Z269" i="32" s="1"/>
  <c r="AN268" i="32"/>
  <c r="AV268" i="32" s="1"/>
  <c r="AC268" i="32"/>
  <c r="AK268" i="32" s="1"/>
  <c r="R268" i="32"/>
  <c r="Z268" i="32" s="1"/>
  <c r="AN263" i="32"/>
  <c r="AV263" i="32" s="1"/>
  <c r="AC263" i="32"/>
  <c r="AK263" i="32" s="1"/>
  <c r="R263" i="32"/>
  <c r="Z263" i="32" s="1"/>
  <c r="AN259" i="32"/>
  <c r="AV259" i="32" s="1"/>
  <c r="AC259" i="32"/>
  <c r="AK259" i="32" s="1"/>
  <c r="R259" i="32"/>
  <c r="Z259" i="32" s="1"/>
  <c r="AN258" i="32"/>
  <c r="AV258" i="32" s="1"/>
  <c r="AC258" i="32"/>
  <c r="AK258" i="32" s="1"/>
  <c r="R258" i="32"/>
  <c r="Z258" i="32" s="1"/>
  <c r="AN256" i="32"/>
  <c r="AV256" i="32" s="1"/>
  <c r="AC256" i="32"/>
  <c r="AK256" i="32" s="1"/>
  <c r="R256" i="32"/>
  <c r="Z256" i="32" s="1"/>
  <c r="AN254" i="32"/>
  <c r="AV254" i="32" s="1"/>
  <c r="AC254" i="32"/>
  <c r="AK254" i="32" s="1"/>
  <c r="R254" i="32"/>
  <c r="Z254" i="32" s="1"/>
  <c r="AN253" i="32"/>
  <c r="AV253" i="32" s="1"/>
  <c r="AC253" i="32"/>
  <c r="AK253" i="32" s="1"/>
  <c r="R253" i="32"/>
  <c r="Z253" i="32" s="1"/>
  <c r="AN246" i="32"/>
  <c r="AV246" i="32" s="1"/>
  <c r="AC246" i="32"/>
  <c r="AK246" i="32" s="1"/>
  <c r="R246" i="32"/>
  <c r="Z246" i="32" s="1"/>
  <c r="AN245" i="32"/>
  <c r="AV245" i="32" s="1"/>
  <c r="AC245" i="32"/>
  <c r="AK245" i="32" s="1"/>
  <c r="R245" i="32"/>
  <c r="Z245" i="32" s="1"/>
  <c r="AN251" i="32"/>
  <c r="AV251" i="32" s="1"/>
  <c r="AC251" i="32"/>
  <c r="AK251" i="32" s="1"/>
  <c r="R251" i="32"/>
  <c r="Z251" i="32" s="1"/>
  <c r="AN247" i="32"/>
  <c r="AV247" i="32" s="1"/>
  <c r="AC247" i="32"/>
  <c r="AK247" i="32" s="1"/>
  <c r="R247" i="32"/>
  <c r="Z247" i="32" s="1"/>
  <c r="Z244" i="32"/>
  <c r="AN242" i="32"/>
  <c r="AV242" i="32" s="1"/>
  <c r="AC242" i="32"/>
  <c r="AK242" i="32" s="1"/>
  <c r="R242" i="32"/>
  <c r="Z242" i="32" s="1"/>
  <c r="AN239" i="32"/>
  <c r="AV239" i="32" s="1"/>
  <c r="AC239" i="32"/>
  <c r="AK239" i="32" s="1"/>
  <c r="R239" i="32"/>
  <c r="Z239" i="32" s="1"/>
  <c r="AN237" i="32"/>
  <c r="AV237" i="32" s="1"/>
  <c r="AC237" i="32"/>
  <c r="AK237" i="32" s="1"/>
  <c r="R237" i="32"/>
  <c r="Z237" i="32" s="1"/>
  <c r="AN235" i="32"/>
  <c r="AV235" i="32" s="1"/>
  <c r="AC235" i="32"/>
  <c r="AK235" i="32" s="1"/>
  <c r="R235" i="32"/>
  <c r="Z235" i="32" s="1"/>
  <c r="AN234" i="32"/>
  <c r="AV234" i="32" s="1"/>
  <c r="AC234" i="32"/>
  <c r="AK234" i="32" s="1"/>
  <c r="R234" i="32"/>
  <c r="Z234" i="32" s="1"/>
  <c r="AN233" i="32"/>
  <c r="AV233" i="32" s="1"/>
  <c r="AC233" i="32"/>
  <c r="AK233" i="32" s="1"/>
  <c r="R233" i="32"/>
  <c r="Z233" i="32" s="1"/>
  <c r="AN231" i="32"/>
  <c r="AV231" i="32" s="1"/>
  <c r="AC231" i="32"/>
  <c r="AK231" i="32" s="1"/>
  <c r="R231" i="32"/>
  <c r="Z231" i="32" s="1"/>
  <c r="AN228" i="32"/>
  <c r="AV228" i="32" s="1"/>
  <c r="AC228" i="32"/>
  <c r="AK228" i="32" s="1"/>
  <c r="R228" i="32"/>
  <c r="Z228" i="32" s="1"/>
  <c r="AN227" i="32"/>
  <c r="AV227" i="32" s="1"/>
  <c r="AC227" i="32"/>
  <c r="AK227" i="32" s="1"/>
  <c r="R227" i="32"/>
  <c r="Z227" i="32" s="1"/>
  <c r="AN225" i="32"/>
  <c r="AV225" i="32" s="1"/>
  <c r="AC225" i="32"/>
  <c r="AK225" i="32" s="1"/>
  <c r="R225" i="32"/>
  <c r="Z225" i="32" s="1"/>
  <c r="AN222" i="32"/>
  <c r="AV222" i="32" s="1"/>
  <c r="AC222" i="32"/>
  <c r="AK222" i="32" s="1"/>
  <c r="R222" i="32"/>
  <c r="Z222" i="32" s="1"/>
  <c r="AN221" i="32"/>
  <c r="AV221" i="32" s="1"/>
  <c r="AC221" i="32"/>
  <c r="AK221" i="32" s="1"/>
  <c r="R221" i="32"/>
  <c r="Z221" i="32" s="1"/>
  <c r="AN219" i="32"/>
  <c r="AV219" i="32" s="1"/>
  <c r="AC219" i="32"/>
  <c r="AK219" i="32" s="1"/>
  <c r="Z219" i="32"/>
  <c r="AN218" i="32"/>
  <c r="AV218" i="32" s="1"/>
  <c r="AC218" i="32"/>
  <c r="AK218" i="32" s="1"/>
  <c r="R218" i="32"/>
  <c r="Z218" i="32" s="1"/>
  <c r="AN217" i="32"/>
  <c r="AV217" i="32" s="1"/>
  <c r="AC217" i="32"/>
  <c r="AK217" i="32" s="1"/>
  <c r="R217" i="32"/>
  <c r="Z217" i="32" s="1"/>
  <c r="AN211" i="32"/>
  <c r="AV211" i="32" s="1"/>
  <c r="AC211" i="32"/>
  <c r="AK211" i="32" s="1"/>
  <c r="R211" i="32"/>
  <c r="Z211" i="32" s="1"/>
  <c r="AN209" i="32"/>
  <c r="AV209" i="32" s="1"/>
  <c r="AC209" i="32"/>
  <c r="AK209" i="32" s="1"/>
  <c r="R209" i="32"/>
  <c r="Z209" i="32" s="1"/>
  <c r="AN210" i="32"/>
  <c r="AV210" i="32" s="1"/>
  <c r="AC210" i="32"/>
  <c r="AK210" i="32" s="1"/>
  <c r="R210" i="32"/>
  <c r="Z210" i="32" s="1"/>
  <c r="AN206" i="32"/>
  <c r="AV206" i="32" s="1"/>
  <c r="AC206" i="32"/>
  <c r="AK206" i="32" s="1"/>
  <c r="R206" i="32"/>
  <c r="Z206" i="32" s="1"/>
  <c r="AN205" i="32"/>
  <c r="AV205" i="32" s="1"/>
  <c r="AC205" i="32"/>
  <c r="AK205" i="32" s="1"/>
  <c r="R205" i="32"/>
  <c r="Z205" i="32" s="1"/>
  <c r="AN204" i="32"/>
  <c r="AV204" i="32" s="1"/>
  <c r="AC204" i="32"/>
  <c r="AK204" i="32" s="1"/>
  <c r="R204" i="32"/>
  <c r="Z204" i="32" s="1"/>
  <c r="AN203" i="32"/>
  <c r="AV203" i="32" s="1"/>
  <c r="AC203" i="32"/>
  <c r="AK203" i="32" s="1"/>
  <c r="R203" i="32"/>
  <c r="Z203" i="32" s="1"/>
  <c r="AN202" i="32"/>
  <c r="AV202" i="32" s="1"/>
  <c r="AC202" i="32"/>
  <c r="AK202" i="32" s="1"/>
  <c r="R202" i="32"/>
  <c r="Z202" i="32" s="1"/>
  <c r="AN201" i="32"/>
  <c r="AV201" i="32" s="1"/>
  <c r="AC201" i="32"/>
  <c r="AK201" i="32" s="1"/>
  <c r="R201" i="32"/>
  <c r="Z201" i="32" s="1"/>
  <c r="AN195" i="32"/>
  <c r="AV195" i="32" s="1"/>
  <c r="AC195" i="32"/>
  <c r="AK195" i="32" s="1"/>
  <c r="R195" i="32"/>
  <c r="Z195" i="32" s="1"/>
  <c r="AN194" i="32"/>
  <c r="AV194" i="32" s="1"/>
  <c r="AC194" i="32"/>
  <c r="AK194" i="32" s="1"/>
  <c r="R194" i="32"/>
  <c r="Z194" i="32" s="1"/>
  <c r="AN193" i="32"/>
  <c r="AV193" i="32" s="1"/>
  <c r="AC193" i="32"/>
  <c r="AK193" i="32" s="1"/>
  <c r="R193" i="32"/>
  <c r="Z193" i="32" s="1"/>
  <c r="AN187" i="32"/>
  <c r="AV187" i="32" s="1"/>
  <c r="AC187" i="32"/>
  <c r="AK187" i="32" s="1"/>
  <c r="R187" i="32"/>
  <c r="Z187" i="32" s="1"/>
  <c r="AN185" i="32"/>
  <c r="AV185" i="32" s="1"/>
  <c r="AC185" i="32"/>
  <c r="AK185" i="32" s="1"/>
  <c r="R185" i="32"/>
  <c r="Z185" i="32" s="1"/>
  <c r="AN184" i="32"/>
  <c r="AV184" i="32" s="1"/>
  <c r="AC184" i="32"/>
  <c r="AK184" i="32" s="1"/>
  <c r="R184" i="32"/>
  <c r="Z184" i="32" s="1"/>
  <c r="AN181" i="32"/>
  <c r="AV181" i="32" s="1"/>
  <c r="AC181" i="32"/>
  <c r="AK181" i="32" s="1"/>
  <c r="R181" i="32"/>
  <c r="Z181" i="32" s="1"/>
  <c r="AN180" i="32"/>
  <c r="AV180" i="32" s="1"/>
  <c r="AC180" i="32"/>
  <c r="AK180" i="32" s="1"/>
  <c r="R180" i="32"/>
  <c r="Z180" i="32" s="1"/>
  <c r="AN179" i="32"/>
  <c r="AV179" i="32" s="1"/>
  <c r="AC179" i="32"/>
  <c r="AK179" i="32" s="1"/>
  <c r="R179" i="32"/>
  <c r="Z179" i="32" s="1"/>
  <c r="AN178" i="32"/>
  <c r="AV178" i="32" s="1"/>
  <c r="AC178" i="32"/>
  <c r="AK178" i="32" s="1"/>
  <c r="R178" i="32"/>
  <c r="Z178" i="32" s="1"/>
  <c r="AN177" i="32"/>
  <c r="AV177" i="32" s="1"/>
  <c r="AC177" i="32"/>
  <c r="AK177" i="32" s="1"/>
  <c r="R177" i="32"/>
  <c r="Z177" i="32" s="1"/>
  <c r="AN175" i="32"/>
  <c r="AV175" i="32" s="1"/>
  <c r="AC175" i="32"/>
  <c r="AK175" i="32" s="1"/>
  <c r="R175" i="32"/>
  <c r="Z175" i="32" s="1"/>
  <c r="AN174" i="32"/>
  <c r="AV174" i="32" s="1"/>
  <c r="AC174" i="32"/>
  <c r="AK174" i="32" s="1"/>
  <c r="R174" i="32"/>
  <c r="Z174" i="32" s="1"/>
  <c r="AN172" i="32"/>
  <c r="AV172" i="32" s="1"/>
  <c r="AC172" i="32"/>
  <c r="AK172" i="32" s="1"/>
  <c r="R172" i="32"/>
  <c r="Z172" i="32" s="1"/>
  <c r="AN171" i="32"/>
  <c r="AV171" i="32" s="1"/>
  <c r="AC171" i="32"/>
  <c r="AK171" i="32" s="1"/>
  <c r="R171" i="32"/>
  <c r="Z171" i="32" s="1"/>
  <c r="AN170" i="32"/>
  <c r="AV170" i="32" s="1"/>
  <c r="AC170" i="32"/>
  <c r="AK170" i="32" s="1"/>
  <c r="R170" i="32"/>
  <c r="Z170" i="32" s="1"/>
  <c r="AN169" i="32"/>
  <c r="AV169" i="32" s="1"/>
  <c r="AC169" i="32"/>
  <c r="AK169" i="32" s="1"/>
  <c r="R169" i="32"/>
  <c r="Z169" i="32" s="1"/>
  <c r="AN160" i="32"/>
  <c r="AV160" i="32" s="1"/>
  <c r="AC160" i="32"/>
  <c r="AK160" i="32" s="1"/>
  <c r="R160" i="32"/>
  <c r="Z160" i="32" s="1"/>
  <c r="AN151" i="32"/>
  <c r="AV151" i="32" s="1"/>
  <c r="AC151" i="32"/>
  <c r="AK151" i="32" s="1"/>
  <c r="R151" i="32"/>
  <c r="Z151" i="32" s="1"/>
  <c r="AN149" i="32"/>
  <c r="AV149" i="32" s="1"/>
  <c r="AC149" i="32"/>
  <c r="AK149" i="32" s="1"/>
  <c r="R149" i="32"/>
  <c r="Z149" i="32" s="1"/>
  <c r="AN148" i="32"/>
  <c r="AV148" i="32" s="1"/>
  <c r="AC148" i="32"/>
  <c r="AK148" i="32" s="1"/>
  <c r="R148" i="32"/>
  <c r="Z148" i="32" s="1"/>
  <c r="AN147" i="32"/>
  <c r="AV147" i="32" s="1"/>
  <c r="AC147" i="32"/>
  <c r="AK147" i="32" s="1"/>
  <c r="R147" i="32"/>
  <c r="Z147" i="32" s="1"/>
  <c r="AN146" i="32"/>
  <c r="AV146" i="32" s="1"/>
  <c r="AC146" i="32"/>
  <c r="AK146" i="32" s="1"/>
  <c r="R146" i="32"/>
  <c r="Z146" i="32" s="1"/>
  <c r="AN145" i="32"/>
  <c r="AV145" i="32" s="1"/>
  <c r="AC145" i="32"/>
  <c r="AK145" i="32" s="1"/>
  <c r="R145" i="32"/>
  <c r="Z145" i="32" s="1"/>
  <c r="AN143" i="32"/>
  <c r="AV143" i="32" s="1"/>
  <c r="AC143" i="32"/>
  <c r="AK143" i="32" s="1"/>
  <c r="R143" i="32"/>
  <c r="Z143" i="32" s="1"/>
  <c r="AN319" i="32"/>
  <c r="AV319" i="32" s="1"/>
  <c r="AC319" i="32"/>
  <c r="AK319" i="32" s="1"/>
  <c r="R319" i="32"/>
  <c r="Z319" i="32" s="1"/>
  <c r="AN141" i="32"/>
  <c r="AV141" i="32" s="1"/>
  <c r="AC141" i="32"/>
  <c r="AK141" i="32" s="1"/>
  <c r="R141" i="32"/>
  <c r="Z141" i="32" s="1"/>
  <c r="AN138" i="32"/>
  <c r="AV138" i="32" s="1"/>
  <c r="AC138" i="32"/>
  <c r="AK138" i="32" s="1"/>
  <c r="R138" i="32"/>
  <c r="Z138" i="32" s="1"/>
  <c r="AN139" i="32"/>
  <c r="AV139" i="32" s="1"/>
  <c r="AC139" i="32"/>
  <c r="AK139" i="32" s="1"/>
  <c r="R139" i="32"/>
  <c r="Z139" i="32" s="1"/>
  <c r="AN132" i="32"/>
  <c r="AV132" i="32" s="1"/>
  <c r="AC132" i="32"/>
  <c r="AK132" i="32" s="1"/>
  <c r="R132" i="32"/>
  <c r="Z132" i="32" s="1"/>
  <c r="AN133" i="32"/>
  <c r="AV133" i="32" s="1"/>
  <c r="AC133" i="32"/>
  <c r="AK133" i="32" s="1"/>
  <c r="R133" i="32"/>
  <c r="Z133" i="32" s="1"/>
  <c r="AN128" i="32"/>
  <c r="AV128" i="32" s="1"/>
  <c r="AC128" i="32"/>
  <c r="AK128" i="32" s="1"/>
  <c r="R128" i="32"/>
  <c r="Z128" i="32" s="1"/>
  <c r="AN129" i="32"/>
  <c r="AV129" i="32" s="1"/>
  <c r="AC129" i="32"/>
  <c r="AK129" i="32" s="1"/>
  <c r="R129" i="32"/>
  <c r="Z129" i="32" s="1"/>
  <c r="AN125" i="32"/>
  <c r="AV125" i="32" s="1"/>
  <c r="AC125" i="32"/>
  <c r="AK125" i="32" s="1"/>
  <c r="R125" i="32"/>
  <c r="Z125" i="32" s="1"/>
  <c r="AN124" i="32"/>
  <c r="AV124" i="32" s="1"/>
  <c r="AC124" i="32"/>
  <c r="AK124" i="32" s="1"/>
  <c r="R124" i="32"/>
  <c r="Z124" i="32" s="1"/>
  <c r="AN114" i="32"/>
  <c r="AV114" i="32" s="1"/>
  <c r="AC114" i="32"/>
  <c r="AK114" i="32" s="1"/>
  <c r="R114" i="32"/>
  <c r="Z114" i="32" s="1"/>
  <c r="AN112" i="32"/>
  <c r="AV112" i="32" s="1"/>
  <c r="AC112" i="32"/>
  <c r="AK112" i="32" s="1"/>
  <c r="R112" i="32"/>
  <c r="Z112" i="32" s="1"/>
  <c r="AN107" i="32"/>
  <c r="AV107" i="32" s="1"/>
  <c r="AC107" i="32"/>
  <c r="AK107" i="32" s="1"/>
  <c r="R107" i="32"/>
  <c r="Z107" i="32" s="1"/>
  <c r="AN106" i="32"/>
  <c r="AV106" i="32" s="1"/>
  <c r="AC106" i="32"/>
  <c r="AK106" i="32" s="1"/>
  <c r="R106" i="32"/>
  <c r="Z106" i="32" s="1"/>
  <c r="AN103" i="32"/>
  <c r="AV103" i="32" s="1"/>
  <c r="AC103" i="32"/>
  <c r="AK103" i="32" s="1"/>
  <c r="R103" i="32"/>
  <c r="Z103" i="32" s="1"/>
  <c r="AN100" i="32"/>
  <c r="AV100" i="32" s="1"/>
  <c r="AC100" i="32"/>
  <c r="AK100" i="32" s="1"/>
  <c r="R100" i="32"/>
  <c r="Z100" i="32" s="1"/>
  <c r="AN102" i="32"/>
  <c r="AV102" i="32" s="1"/>
  <c r="AC102" i="32"/>
  <c r="AK102" i="32" s="1"/>
  <c r="R102" i="32"/>
  <c r="Z102" i="32" s="1"/>
  <c r="AN99" i="32"/>
  <c r="AV99" i="32" s="1"/>
  <c r="AC99" i="32"/>
  <c r="AK99" i="32" s="1"/>
  <c r="R99" i="32"/>
  <c r="Z99" i="32" s="1"/>
  <c r="AN97" i="32"/>
  <c r="AV97" i="32" s="1"/>
  <c r="AC97" i="32"/>
  <c r="AK97" i="32" s="1"/>
  <c r="R97" i="32"/>
  <c r="Z97" i="32" s="1"/>
  <c r="AN95" i="32"/>
  <c r="AV95" i="32" s="1"/>
  <c r="AC95" i="32"/>
  <c r="AK95" i="32" s="1"/>
  <c r="R95" i="32"/>
  <c r="Z95" i="32" s="1"/>
  <c r="AN92" i="32"/>
  <c r="AV92" i="32" s="1"/>
  <c r="AC92" i="32"/>
  <c r="AK92" i="32" s="1"/>
  <c r="R92" i="32"/>
  <c r="Z92" i="32" s="1"/>
  <c r="AN90" i="32"/>
  <c r="AV90" i="32" s="1"/>
  <c r="AC90" i="32"/>
  <c r="AK90" i="32" s="1"/>
  <c r="R90" i="32"/>
  <c r="Z90" i="32" s="1"/>
  <c r="AN91" i="32"/>
  <c r="AV91" i="32" s="1"/>
  <c r="AC91" i="32"/>
  <c r="AK91" i="32" s="1"/>
  <c r="R91" i="32"/>
  <c r="Z91" i="32" s="1"/>
  <c r="AN89" i="32"/>
  <c r="AV89" i="32" s="1"/>
  <c r="AC89" i="32"/>
  <c r="AK89" i="32" s="1"/>
  <c r="R89" i="32"/>
  <c r="Z89" i="32" s="1"/>
  <c r="AN84" i="32"/>
  <c r="AV84" i="32" s="1"/>
  <c r="AC84" i="32"/>
  <c r="AK84" i="32" s="1"/>
  <c r="R84" i="32"/>
  <c r="Z84" i="32" s="1"/>
  <c r="AN83" i="32"/>
  <c r="AV83" i="32" s="1"/>
  <c r="AC83" i="32"/>
  <c r="AK83" i="32" s="1"/>
  <c r="R83" i="32"/>
  <c r="Z83" i="32" s="1"/>
  <c r="AN82" i="32"/>
  <c r="AV82" i="32" s="1"/>
  <c r="AC82" i="32"/>
  <c r="AK82" i="32" s="1"/>
  <c r="R82" i="32"/>
  <c r="Z82" i="32" s="1"/>
  <c r="AN81" i="32"/>
  <c r="AV81" i="32" s="1"/>
  <c r="AC81" i="32"/>
  <c r="AK81" i="32" s="1"/>
  <c r="R81" i="32"/>
  <c r="Z81" i="32" s="1"/>
  <c r="AN79" i="32"/>
  <c r="AV79" i="32" s="1"/>
  <c r="AC79" i="32"/>
  <c r="AK79" i="32" s="1"/>
  <c r="R79" i="32"/>
  <c r="Z79" i="32" s="1"/>
  <c r="AN78" i="32"/>
  <c r="AV78" i="32" s="1"/>
  <c r="AC78" i="32"/>
  <c r="AK78" i="32" s="1"/>
  <c r="R78" i="32"/>
  <c r="Z78" i="32" s="1"/>
  <c r="AN77" i="32"/>
  <c r="AV77" i="32" s="1"/>
  <c r="AC77" i="32"/>
  <c r="AK77" i="32" s="1"/>
  <c r="R77" i="32"/>
  <c r="Z77" i="32" s="1"/>
  <c r="AN76" i="32"/>
  <c r="AV76" i="32" s="1"/>
  <c r="AC76" i="32"/>
  <c r="AK76" i="32" s="1"/>
  <c r="R76" i="32"/>
  <c r="Z76" i="32" s="1"/>
  <c r="AN74" i="32"/>
  <c r="AV74" i="32" s="1"/>
  <c r="AC74" i="32"/>
  <c r="AK74" i="32" s="1"/>
  <c r="R74" i="32"/>
  <c r="Z74" i="32" s="1"/>
  <c r="AN73" i="32"/>
  <c r="AV73" i="32" s="1"/>
  <c r="AC73" i="32"/>
  <c r="AK73" i="32" s="1"/>
  <c r="R73" i="32"/>
  <c r="Z73" i="32" s="1"/>
  <c r="AN71" i="32"/>
  <c r="AV71" i="32" s="1"/>
  <c r="AC71" i="32"/>
  <c r="AK71" i="32" s="1"/>
  <c r="R71" i="32"/>
  <c r="Z71" i="32" s="1"/>
  <c r="AN63" i="32"/>
  <c r="AV63" i="32" s="1"/>
  <c r="AC63" i="32"/>
  <c r="AK63" i="32" s="1"/>
  <c r="R63" i="32"/>
  <c r="Z63" i="32" s="1"/>
  <c r="AN62" i="32"/>
  <c r="AV62" i="32" s="1"/>
  <c r="AC62" i="32"/>
  <c r="AK62" i="32" s="1"/>
  <c r="R62" i="32"/>
  <c r="Z62" i="32" s="1"/>
  <c r="AV55" i="32"/>
  <c r="AK55" i="32"/>
  <c r="R55" i="32"/>
  <c r="Z55" i="32" s="1"/>
  <c r="AN54" i="32"/>
  <c r="AV54" i="32" s="1"/>
  <c r="AC54" i="32"/>
  <c r="AK54" i="32" s="1"/>
  <c r="R54" i="32"/>
  <c r="Z54" i="32" s="1"/>
  <c r="AN52" i="32"/>
  <c r="AV52" i="32" s="1"/>
  <c r="AC52" i="32"/>
  <c r="AK52" i="32" s="1"/>
  <c r="R52" i="32"/>
  <c r="Z52" i="32" s="1"/>
  <c r="AN49" i="32"/>
  <c r="AV49" i="32" s="1"/>
  <c r="AC49" i="32"/>
  <c r="AK49" i="32" s="1"/>
  <c r="R49" i="32"/>
  <c r="Z49" i="32" s="1"/>
  <c r="AN48" i="32"/>
  <c r="AV48" i="32" s="1"/>
  <c r="AC48" i="32"/>
  <c r="AK48" i="32" s="1"/>
  <c r="R48" i="32"/>
  <c r="Z48" i="32" s="1"/>
  <c r="AN47" i="32"/>
  <c r="AV47" i="32" s="1"/>
  <c r="AC47" i="32"/>
  <c r="AK47" i="32" s="1"/>
  <c r="R47" i="32"/>
  <c r="Z47" i="32" s="1"/>
  <c r="AN46" i="32"/>
  <c r="AV46" i="32" s="1"/>
  <c r="AC46" i="32"/>
  <c r="AK46" i="32" s="1"/>
  <c r="R46" i="32"/>
  <c r="Z46" i="32" s="1"/>
  <c r="AN45" i="32"/>
  <c r="AV45" i="32" s="1"/>
  <c r="AC45" i="32"/>
  <c r="AK45" i="32" s="1"/>
  <c r="R45" i="32"/>
  <c r="Z45" i="32" s="1"/>
  <c r="AN43" i="32"/>
  <c r="AV43" i="32" s="1"/>
  <c r="AC43" i="32"/>
  <c r="AK43" i="32" s="1"/>
  <c r="R43" i="32"/>
  <c r="Z43" i="32" s="1"/>
  <c r="AN42" i="32"/>
  <c r="AV42" i="32" s="1"/>
  <c r="AC42" i="32"/>
  <c r="AK42" i="32" s="1"/>
  <c r="R42" i="32"/>
  <c r="Z42" i="32" s="1"/>
  <c r="AN39" i="32"/>
  <c r="AV39" i="32" s="1"/>
  <c r="AC39" i="32"/>
  <c r="AK39" i="32" s="1"/>
  <c r="R39" i="32"/>
  <c r="Z39" i="32" s="1"/>
  <c r="AN34" i="32"/>
  <c r="AV34" i="32" s="1"/>
  <c r="AC34" i="32"/>
  <c r="AK34" i="32" s="1"/>
  <c r="R34" i="32"/>
  <c r="Z34" i="32" s="1"/>
  <c r="AN33" i="32"/>
  <c r="AV33" i="32" s="1"/>
  <c r="AC33" i="32"/>
  <c r="AK33" i="32" s="1"/>
  <c r="R33" i="32"/>
  <c r="Z33" i="32" s="1"/>
  <c r="AN19" i="32"/>
  <c r="AV19" i="32" s="1"/>
  <c r="AC19" i="32"/>
  <c r="AK19" i="32" s="1"/>
  <c r="R19" i="32"/>
  <c r="Z19" i="32" s="1"/>
  <c r="AN31" i="32"/>
  <c r="AV31" i="32" s="1"/>
  <c r="AC31" i="32"/>
  <c r="AK31" i="32" s="1"/>
  <c r="R31" i="32"/>
  <c r="Z31" i="32" s="1"/>
  <c r="AN27" i="32"/>
  <c r="AV27" i="32" s="1"/>
  <c r="AC27" i="32"/>
  <c r="AK27" i="32" s="1"/>
  <c r="R27" i="32"/>
  <c r="Z27" i="32" s="1"/>
  <c r="AN25" i="32"/>
  <c r="AV25" i="32" s="1"/>
  <c r="AC25" i="32"/>
  <c r="AK25" i="32" s="1"/>
  <c r="R25" i="32"/>
  <c r="Z25" i="32" s="1"/>
  <c r="AN22" i="32"/>
  <c r="AV22" i="32" s="1"/>
  <c r="AC22" i="32"/>
  <c r="AK22" i="32" s="1"/>
  <c r="R22" i="32"/>
  <c r="Z22" i="32" s="1"/>
  <c r="AN16" i="32"/>
  <c r="AV16" i="32" s="1"/>
  <c r="AC16" i="32"/>
  <c r="AK16" i="32" s="1"/>
  <c r="R16" i="32"/>
  <c r="Z16" i="32" s="1"/>
  <c r="AN14" i="32"/>
  <c r="AV14" i="32" s="1"/>
  <c r="AC14" i="32"/>
  <c r="AK14" i="32" s="1"/>
  <c r="R14" i="32"/>
  <c r="Z14" i="32" s="1"/>
  <c r="AN13" i="32"/>
  <c r="AV13" i="32" s="1"/>
  <c r="AC13" i="32"/>
  <c r="AK13" i="32" s="1"/>
  <c r="R13" i="32"/>
  <c r="Z13" i="32" s="1"/>
  <c r="AN32" i="32"/>
  <c r="AV32" i="32" s="1"/>
  <c r="AC32" i="32"/>
  <c r="AK32" i="32" s="1"/>
  <c r="R32" i="32"/>
  <c r="Z32" i="32" s="1"/>
  <c r="AN12" i="32"/>
  <c r="AV12" i="32" s="1"/>
  <c r="AC12" i="32"/>
  <c r="AK12" i="32" s="1"/>
  <c r="R12" i="32"/>
  <c r="Z12" i="32" s="1"/>
  <c r="AN7" i="32"/>
  <c r="AV7" i="32" s="1"/>
  <c r="AC7" i="32"/>
  <c r="AK7" i="32" s="1"/>
  <c r="R7" i="32"/>
  <c r="Z7" i="32" s="1"/>
  <c r="G413" i="32"/>
  <c r="O413" i="32" s="1"/>
  <c r="Q413" i="32" s="1"/>
  <c r="G412" i="32"/>
  <c r="BA412" i="32" s="1"/>
  <c r="G411" i="32"/>
  <c r="O411" i="32" s="1"/>
  <c r="Q411" i="32" s="1"/>
  <c r="G410" i="32"/>
  <c r="BA410" i="32" s="1"/>
  <c r="G407" i="32"/>
  <c r="O407" i="32" s="1"/>
  <c r="Q407" i="32" s="1"/>
  <c r="G402" i="32"/>
  <c r="BA402" i="32" s="1"/>
  <c r="G401" i="32"/>
  <c r="BA401" i="32" s="1"/>
  <c r="G398" i="32"/>
  <c r="G397" i="32"/>
  <c r="O397" i="32" s="1"/>
  <c r="Q397" i="32" s="1"/>
  <c r="AB397" i="32" s="1"/>
  <c r="G396" i="32"/>
  <c r="G395" i="32"/>
  <c r="O395" i="32" s="1"/>
  <c r="Q395" i="32" s="1"/>
  <c r="G393" i="32"/>
  <c r="G389" i="32"/>
  <c r="O389" i="32" s="1"/>
  <c r="Q389" i="32" s="1"/>
  <c r="AB389" i="32" s="1"/>
  <c r="G388" i="32"/>
  <c r="G382" i="32"/>
  <c r="O382" i="32" s="1"/>
  <c r="Q382" i="32" s="1"/>
  <c r="G381" i="32"/>
  <c r="G380" i="32"/>
  <c r="O380" i="32" s="1"/>
  <c r="Q380" i="32" s="1"/>
  <c r="AB380" i="32" s="1"/>
  <c r="G379" i="32"/>
  <c r="G378" i="32"/>
  <c r="O378" i="32" s="1"/>
  <c r="Q378" i="32" s="1"/>
  <c r="G376" i="32"/>
  <c r="BA376" i="32" s="1"/>
  <c r="G375" i="32"/>
  <c r="O375" i="32" s="1"/>
  <c r="Q375" i="32" s="1"/>
  <c r="AB375" i="32" s="1"/>
  <c r="G374" i="32"/>
  <c r="O374" i="32" s="1"/>
  <c r="Q374" i="32" s="1"/>
  <c r="G370" i="32"/>
  <c r="BA370" i="32" s="1"/>
  <c r="G369" i="32"/>
  <c r="O369" i="32" s="1"/>
  <c r="Q369" i="32" s="1"/>
  <c r="G368" i="32"/>
  <c r="BA368" i="32" s="1"/>
  <c r="O367" i="32"/>
  <c r="Q367" i="32" s="1"/>
  <c r="G361" i="32"/>
  <c r="O361" i="32" s="1"/>
  <c r="Q361" i="32" s="1"/>
  <c r="G357" i="32"/>
  <c r="O357" i="32" s="1"/>
  <c r="Q357" i="32" s="1"/>
  <c r="G355" i="32"/>
  <c r="O355" i="32" s="1"/>
  <c r="Q355" i="32" s="1"/>
  <c r="AB355" i="32" s="1"/>
  <c r="G352" i="32"/>
  <c r="O352" i="32" s="1"/>
  <c r="Q352" i="32" s="1"/>
  <c r="G350" i="32"/>
  <c r="BA350" i="32" s="1"/>
  <c r="G348" i="32"/>
  <c r="O348" i="32" s="1"/>
  <c r="Q348" i="32" s="1"/>
  <c r="G347" i="32"/>
  <c r="BA347" i="32" s="1"/>
  <c r="G339" i="32"/>
  <c r="O339" i="32" s="1"/>
  <c r="Q339" i="32" s="1"/>
  <c r="G342" i="32"/>
  <c r="BA342" i="32" s="1"/>
  <c r="G335" i="32"/>
  <c r="O335" i="32" s="1"/>
  <c r="Q335" i="32" s="1"/>
  <c r="G334" i="32"/>
  <c r="O334" i="32" s="1"/>
  <c r="Q334" i="32" s="1"/>
  <c r="AB334" i="32" s="1"/>
  <c r="G333" i="32"/>
  <c r="O333" i="32" s="1"/>
  <c r="Q333" i="32" s="1"/>
  <c r="G331" i="32"/>
  <c r="BA331" i="32" s="1"/>
  <c r="G320" i="32"/>
  <c r="O320" i="32" s="1"/>
  <c r="Q320" i="32" s="1"/>
  <c r="G330" i="32"/>
  <c r="BA330" i="32" s="1"/>
  <c r="G316" i="32"/>
  <c r="O316" i="32" s="1"/>
  <c r="Q316" i="32" s="1"/>
  <c r="G323" i="32"/>
  <c r="O323" i="32" s="1"/>
  <c r="Q323" i="32" s="1"/>
  <c r="G314" i="32"/>
  <c r="O314" i="32" s="1"/>
  <c r="Q314" i="32" s="1"/>
  <c r="G313" i="32"/>
  <c r="O313" i="32" s="1"/>
  <c r="Q313" i="32" s="1"/>
  <c r="AB313" i="32" s="1"/>
  <c r="G311" i="32"/>
  <c r="O311" i="32" s="1"/>
  <c r="Q311" i="32" s="1"/>
  <c r="G366" i="32"/>
  <c r="BA366" i="32" s="1"/>
  <c r="G310" i="32"/>
  <c r="O310" i="32" s="1"/>
  <c r="Q310" i="32" s="1"/>
  <c r="G308" i="32"/>
  <c r="O308" i="32" s="1"/>
  <c r="Q308" i="32" s="1"/>
  <c r="AB308" i="32" s="1"/>
  <c r="G307" i="32"/>
  <c r="O307" i="32" s="1"/>
  <c r="Q307" i="32" s="1"/>
  <c r="G306" i="32"/>
  <c r="O306" i="32" s="1"/>
  <c r="Q306" i="32" s="1"/>
  <c r="G305" i="32"/>
  <c r="O305" i="32" s="1"/>
  <c r="Q305" i="32" s="1"/>
  <c r="G301" i="32"/>
  <c r="O301" i="32" s="1"/>
  <c r="Q301" i="32" s="1"/>
  <c r="AB301" i="32" s="1"/>
  <c r="G304" i="32"/>
  <c r="O304" i="32" s="1"/>
  <c r="Q304" i="32" s="1"/>
  <c r="G302" i="32"/>
  <c r="BA302" i="32" s="1"/>
  <c r="G299" i="32"/>
  <c r="O299" i="32" s="1"/>
  <c r="Q299" i="32" s="1"/>
  <c r="G297" i="32"/>
  <c r="O297" i="32" s="1"/>
  <c r="Q297" i="32" s="1"/>
  <c r="AB297" i="32" s="1"/>
  <c r="G296" i="32"/>
  <c r="O296" i="32" s="1"/>
  <c r="Q296" i="32" s="1"/>
  <c r="G293" i="32"/>
  <c r="O293" i="32" s="1"/>
  <c r="Q293" i="32" s="1"/>
  <c r="G291" i="32"/>
  <c r="O291" i="32" s="1"/>
  <c r="Q291" i="32" s="1"/>
  <c r="G290" i="32"/>
  <c r="O290" i="32" s="1"/>
  <c r="Q290" i="32" s="1"/>
  <c r="G289" i="32"/>
  <c r="O289" i="32" s="1"/>
  <c r="Q289" i="32" s="1"/>
  <c r="G288" i="32"/>
  <c r="O288" i="32" s="1"/>
  <c r="Q288" i="32" s="1"/>
  <c r="AB288" i="32" s="1"/>
  <c r="G284" i="32"/>
  <c r="O284" i="32" s="1"/>
  <c r="Q284" i="32" s="1"/>
  <c r="G282" i="32"/>
  <c r="O282" i="32" s="1"/>
  <c r="Q282" i="32" s="1"/>
  <c r="AB282" i="32" s="1"/>
  <c r="G281" i="32"/>
  <c r="O281" i="32" s="1"/>
  <c r="Q281" i="32" s="1"/>
  <c r="G279" i="32"/>
  <c r="BA279" i="32" s="1"/>
  <c r="G278" i="32"/>
  <c r="O278" i="32" s="1"/>
  <c r="Q278" i="32" s="1"/>
  <c r="G277" i="32"/>
  <c r="O277" i="32" s="1"/>
  <c r="Q277" i="32" s="1"/>
  <c r="AB277" i="32" s="1"/>
  <c r="G276" i="32"/>
  <c r="O276" i="32" s="1"/>
  <c r="Q276" i="32" s="1"/>
  <c r="G275" i="32"/>
  <c r="BA275" i="32" s="1"/>
  <c r="G272" i="32"/>
  <c r="O272" i="32" s="1"/>
  <c r="Q272" i="32" s="1"/>
  <c r="G271" i="32"/>
  <c r="O271" i="32" s="1"/>
  <c r="Q271" i="32" s="1"/>
  <c r="AB271" i="32" s="1"/>
  <c r="G269" i="32"/>
  <c r="O269" i="32" s="1"/>
  <c r="Q269" i="32" s="1"/>
  <c r="G268" i="32"/>
  <c r="O268" i="32" s="1"/>
  <c r="Q268" i="32" s="1"/>
  <c r="G263" i="32"/>
  <c r="O263" i="32" s="1"/>
  <c r="Q263" i="32" s="1"/>
  <c r="G259" i="32"/>
  <c r="O259" i="32" s="1"/>
  <c r="Q259" i="32" s="1"/>
  <c r="AB259" i="32" s="1"/>
  <c r="G258" i="32"/>
  <c r="O258" i="32" s="1"/>
  <c r="Q258" i="32" s="1"/>
  <c r="G256" i="32"/>
  <c r="BA256" i="32" s="1"/>
  <c r="G254" i="32"/>
  <c r="O254" i="32" s="1"/>
  <c r="Q254" i="32" s="1"/>
  <c r="G253" i="32"/>
  <c r="O253" i="32" s="1"/>
  <c r="Q253" i="32" s="1"/>
  <c r="AB253" i="32" s="1"/>
  <c r="G246" i="32"/>
  <c r="O246" i="32" s="1"/>
  <c r="Q246" i="32" s="1"/>
  <c r="G245" i="32"/>
  <c r="O245" i="32" s="1"/>
  <c r="Q245" i="32" s="1"/>
  <c r="G251" i="32"/>
  <c r="O251" i="32" s="1"/>
  <c r="Q251" i="32" s="1"/>
  <c r="G247" i="32"/>
  <c r="G239" i="32"/>
  <c r="BA239" i="32" s="1"/>
  <c r="G237" i="32"/>
  <c r="BA237" i="32" s="1"/>
  <c r="G235" i="32"/>
  <c r="BA235" i="32" s="1"/>
  <c r="G234" i="32"/>
  <c r="BA234" i="32" s="1"/>
  <c r="G233" i="32"/>
  <c r="BA233" i="32" s="1"/>
  <c r="G231" i="32"/>
  <c r="BA231" i="32" s="1"/>
  <c r="G228" i="32"/>
  <c r="O228" i="32" s="1"/>
  <c r="Q228" i="32" s="1"/>
  <c r="G227" i="32"/>
  <c r="G225" i="32"/>
  <c r="O225" i="32" s="1"/>
  <c r="Q225" i="32" s="1"/>
  <c r="G222" i="32"/>
  <c r="BA222" i="32" s="1"/>
  <c r="G221" i="32"/>
  <c r="O221" i="32" s="1"/>
  <c r="Q221" i="32" s="1"/>
  <c r="BA219" i="32"/>
  <c r="G218" i="32"/>
  <c r="O218" i="32" s="1"/>
  <c r="Q218" i="32" s="1"/>
  <c r="G217" i="32"/>
  <c r="BA217" i="32" s="1"/>
  <c r="G211" i="32"/>
  <c r="O211" i="32" s="1"/>
  <c r="Q211" i="32" s="1"/>
  <c r="G209" i="32"/>
  <c r="G210" i="32"/>
  <c r="O210" i="32" s="1"/>
  <c r="Q210" i="32" s="1"/>
  <c r="G206" i="32"/>
  <c r="BA206" i="32" s="1"/>
  <c r="G205" i="32"/>
  <c r="O205" i="32" s="1"/>
  <c r="Q205" i="32" s="1"/>
  <c r="G204" i="32"/>
  <c r="BA204" i="32" s="1"/>
  <c r="G203" i="32"/>
  <c r="O203" i="32" s="1"/>
  <c r="Q203" i="32" s="1"/>
  <c r="G202" i="32"/>
  <c r="BA202" i="32" s="1"/>
  <c r="G201" i="32"/>
  <c r="O201" i="32" s="1"/>
  <c r="Q201" i="32" s="1"/>
  <c r="G195" i="32"/>
  <c r="G194" i="32"/>
  <c r="O194" i="32" s="1"/>
  <c r="Q194" i="32" s="1"/>
  <c r="G193" i="32"/>
  <c r="BA193" i="32" s="1"/>
  <c r="G187" i="32"/>
  <c r="O187" i="32" s="1"/>
  <c r="Q187" i="32" s="1"/>
  <c r="G185" i="32"/>
  <c r="G184" i="32"/>
  <c r="O184" i="32" s="1"/>
  <c r="Q184" i="32" s="1"/>
  <c r="G181" i="32"/>
  <c r="BA181" i="32" s="1"/>
  <c r="G180" i="32"/>
  <c r="O180" i="32" s="1"/>
  <c r="Q180" i="32" s="1"/>
  <c r="G179" i="32"/>
  <c r="G178" i="32"/>
  <c r="O178" i="32" s="1"/>
  <c r="Q178" i="32" s="1"/>
  <c r="G177" i="32"/>
  <c r="BA177" i="32" s="1"/>
  <c r="G175" i="32"/>
  <c r="O175" i="32" s="1"/>
  <c r="Q175" i="32" s="1"/>
  <c r="G174" i="32"/>
  <c r="BA174" i="32" s="1"/>
  <c r="G172" i="32"/>
  <c r="O172" i="32" s="1"/>
  <c r="Q172" i="32" s="1"/>
  <c r="G171" i="32"/>
  <c r="BA171" i="32" s="1"/>
  <c r="G170" i="32"/>
  <c r="O170" i="32" s="1"/>
  <c r="Q170" i="32" s="1"/>
  <c r="G169" i="32"/>
  <c r="G160" i="32"/>
  <c r="O160" i="32" s="1"/>
  <c r="Q160" i="32" s="1"/>
  <c r="G151" i="32"/>
  <c r="BA151" i="32" s="1"/>
  <c r="G149" i="32"/>
  <c r="O149" i="32" s="1"/>
  <c r="Q149" i="32" s="1"/>
  <c r="G148" i="32"/>
  <c r="BA148" i="32" s="1"/>
  <c r="G147" i="32"/>
  <c r="O147" i="32" s="1"/>
  <c r="Q147" i="32" s="1"/>
  <c r="G146" i="32"/>
  <c r="BA146" i="32" s="1"/>
  <c r="G145" i="32"/>
  <c r="O145" i="32" s="1"/>
  <c r="Q145" i="32" s="1"/>
  <c r="G143" i="32"/>
  <c r="G319" i="32"/>
  <c r="O319" i="32" s="1"/>
  <c r="Q319" i="32" s="1"/>
  <c r="G141" i="32"/>
  <c r="BA141" i="32" s="1"/>
  <c r="G138" i="32"/>
  <c r="O138" i="32" s="1"/>
  <c r="Q138" i="32" s="1"/>
  <c r="G139" i="32"/>
  <c r="BA139" i="32" s="1"/>
  <c r="G132" i="32"/>
  <c r="O132" i="32" s="1"/>
  <c r="Q132" i="32" s="1"/>
  <c r="G133" i="32"/>
  <c r="BA133" i="32" s="1"/>
  <c r="G128" i="32"/>
  <c r="G129" i="32"/>
  <c r="BA129" i="32" s="1"/>
  <c r="G125" i="32"/>
  <c r="O125" i="32" s="1"/>
  <c r="Q125" i="32" s="1"/>
  <c r="AB125" i="32" s="1"/>
  <c r="G124" i="32"/>
  <c r="BA124" i="32" s="1"/>
  <c r="G114" i="32"/>
  <c r="O114" i="32" s="1"/>
  <c r="Q114" i="32" s="1"/>
  <c r="G112" i="32"/>
  <c r="BA112" i="32" s="1"/>
  <c r="G107" i="32"/>
  <c r="G106" i="32"/>
  <c r="BA106" i="32" s="1"/>
  <c r="G103" i="32"/>
  <c r="G100" i="32"/>
  <c r="BA100" i="32" s="1"/>
  <c r="G102" i="32"/>
  <c r="G99" i="32"/>
  <c r="BA99" i="32" s="1"/>
  <c r="G97" i="32"/>
  <c r="G95" i="32"/>
  <c r="BA95" i="32" s="1"/>
  <c r="G92" i="32"/>
  <c r="O92" i="32" s="1"/>
  <c r="Q92" i="32" s="1"/>
  <c r="G90" i="32"/>
  <c r="BA90" i="32" s="1"/>
  <c r="G91" i="32"/>
  <c r="O91" i="32" s="1"/>
  <c r="Q91" i="32" s="1"/>
  <c r="G89" i="32"/>
  <c r="BA89" i="32" s="1"/>
  <c r="G84" i="32"/>
  <c r="G83" i="32"/>
  <c r="BA83" i="32" s="1"/>
  <c r="G82" i="32"/>
  <c r="G81" i="32"/>
  <c r="O81" i="32" s="1"/>
  <c r="Q81" i="32" s="1"/>
  <c r="AB81" i="32" s="1"/>
  <c r="G79" i="32"/>
  <c r="G78" i="32"/>
  <c r="BA78" i="32" s="1"/>
  <c r="G77" i="32"/>
  <c r="O77" i="32" s="1"/>
  <c r="Q77" i="32" s="1"/>
  <c r="G76" i="32"/>
  <c r="BA76" i="32" s="1"/>
  <c r="G74" i="32"/>
  <c r="G73" i="32"/>
  <c r="BA73" i="32" s="1"/>
  <c r="G71" i="32"/>
  <c r="G63" i="32"/>
  <c r="BA63" i="32" s="1"/>
  <c r="G62" i="32"/>
  <c r="O62" i="32" s="1"/>
  <c r="Q62" i="32" s="1"/>
  <c r="G55" i="32"/>
  <c r="BA55" i="32" s="1"/>
  <c r="G54" i="32"/>
  <c r="G52" i="32"/>
  <c r="BA52" i="32" s="1"/>
  <c r="G49" i="32"/>
  <c r="G48" i="32"/>
  <c r="BA48" i="32" s="1"/>
  <c r="G47" i="32"/>
  <c r="G46" i="32"/>
  <c r="BA46" i="32" s="1"/>
  <c r="G45" i="32"/>
  <c r="G43" i="32"/>
  <c r="BA43" i="32" s="1"/>
  <c r="G42" i="32"/>
  <c r="O42" i="32" s="1"/>
  <c r="Q42" i="32" s="1"/>
  <c r="G39" i="32"/>
  <c r="BA39" i="32" s="1"/>
  <c r="G34" i="32"/>
  <c r="G33" i="32"/>
  <c r="BA33" i="32" s="1"/>
  <c r="G19" i="32"/>
  <c r="G31" i="32"/>
  <c r="BA31" i="32" s="1"/>
  <c r="G27" i="32"/>
  <c r="O27" i="32" s="1"/>
  <c r="Q27" i="32" s="1"/>
  <c r="G25" i="32"/>
  <c r="BA25" i="32" s="1"/>
  <c r="G22" i="32"/>
  <c r="G16" i="32"/>
  <c r="BA16" i="32" s="1"/>
  <c r="G14" i="32"/>
  <c r="G13" i="32"/>
  <c r="BA13" i="32" s="1"/>
  <c r="G32" i="32"/>
  <c r="G12" i="32"/>
  <c r="BA12" i="32" s="1"/>
  <c r="G7" i="32"/>
  <c r="AZ323" i="32"/>
  <c r="BD323" i="32"/>
  <c r="AZ322" i="32"/>
  <c r="BD322" i="32"/>
  <c r="BD129" i="32"/>
  <c r="G108" i="32"/>
  <c r="BA108" i="32" s="1"/>
  <c r="BD83" i="32"/>
  <c r="O242" i="32"/>
  <c r="Q242" i="32" s="1"/>
  <c r="BA242" i="32"/>
  <c r="O399" i="32"/>
  <c r="Q399" i="32" s="1"/>
  <c r="BA399" i="32"/>
  <c r="AV140" i="28"/>
  <c r="AX140" i="28" s="1"/>
  <c r="BD132" i="32"/>
  <c r="G243" i="32"/>
  <c r="O243" i="32" s="1"/>
  <c r="Q243" i="32" s="1"/>
  <c r="R243" i="32"/>
  <c r="Z243" i="32" s="1"/>
  <c r="AC243" i="32"/>
  <c r="AK243" i="32" s="1"/>
  <c r="AN243" i="32"/>
  <c r="AV243" i="32" s="1"/>
  <c r="R220" i="32"/>
  <c r="Z220" i="32" s="1"/>
  <c r="AC220" i="32"/>
  <c r="AK220" i="32" s="1"/>
  <c r="AN220" i="32"/>
  <c r="AV220" i="32" s="1"/>
  <c r="R226" i="32"/>
  <c r="Z226" i="32" s="1"/>
  <c r="AC226" i="32"/>
  <c r="AK226" i="32" s="1"/>
  <c r="AN226" i="32"/>
  <c r="AV226" i="32" s="1"/>
  <c r="G220" i="32"/>
  <c r="O220" i="32" s="1"/>
  <c r="Q220" i="32" s="1"/>
  <c r="AB220" i="32" s="1"/>
  <c r="G226" i="32"/>
  <c r="G238" i="32"/>
  <c r="BA238" i="32" s="1"/>
  <c r="G394" i="32"/>
  <c r="BA394" i="32" s="1"/>
  <c r="R394" i="32"/>
  <c r="Z394" i="32" s="1"/>
  <c r="AC394" i="32"/>
  <c r="AK394" i="32" s="1"/>
  <c r="AN394" i="32"/>
  <c r="AV394" i="32" s="1"/>
  <c r="G400" i="32"/>
  <c r="O400" i="32" s="1"/>
  <c r="Q400" i="32" s="1"/>
  <c r="R400" i="32"/>
  <c r="Z400" i="32" s="1"/>
  <c r="AC400" i="32"/>
  <c r="AK400" i="32" s="1"/>
  <c r="AN400" i="32"/>
  <c r="AV400" i="32" s="1"/>
  <c r="G405" i="32"/>
  <c r="O405" i="32" s="1"/>
  <c r="Q405" i="32" s="1"/>
  <c r="R405" i="32"/>
  <c r="Z405" i="32" s="1"/>
  <c r="AC405" i="32"/>
  <c r="AK405" i="32" s="1"/>
  <c r="AN405" i="32"/>
  <c r="AV405" i="32" s="1"/>
  <c r="G406" i="32"/>
  <c r="R406" i="32"/>
  <c r="Z406" i="32" s="1"/>
  <c r="AC406" i="32"/>
  <c r="AK406" i="32" s="1"/>
  <c r="AN406" i="32"/>
  <c r="AV406" i="32" s="1"/>
  <c r="G372" i="32"/>
  <c r="BA372" i="32" s="1"/>
  <c r="R372" i="32"/>
  <c r="Z372" i="32" s="1"/>
  <c r="AC372" i="32"/>
  <c r="AK372" i="32" s="1"/>
  <c r="AN372" i="32"/>
  <c r="AV372" i="32" s="1"/>
  <c r="R325" i="32"/>
  <c r="Z325" i="32" s="1"/>
  <c r="AC325" i="32"/>
  <c r="AK325" i="32" s="1"/>
  <c r="AN325" i="32"/>
  <c r="AV325" i="32" s="1"/>
  <c r="R329" i="32"/>
  <c r="Z329" i="32" s="1"/>
  <c r="AC329" i="32"/>
  <c r="AK329" i="32" s="1"/>
  <c r="AN329" i="32"/>
  <c r="AV329" i="32" s="1"/>
  <c r="R341" i="32"/>
  <c r="Z341" i="32" s="1"/>
  <c r="AC341" i="32"/>
  <c r="AK341" i="32" s="1"/>
  <c r="AN341" i="32"/>
  <c r="AV341" i="32" s="1"/>
  <c r="G325" i="32"/>
  <c r="O325" i="32" s="1"/>
  <c r="Q325" i="32" s="1"/>
  <c r="G329" i="32"/>
  <c r="BA329" i="32" s="1"/>
  <c r="G341" i="32"/>
  <c r="O341" i="32" s="1"/>
  <c r="Q341" i="32" s="1"/>
  <c r="G295" i="32"/>
  <c r="BA295" i="32" s="1"/>
  <c r="G300" i="32"/>
  <c r="BA300" i="32" s="1"/>
  <c r="AY343" i="32"/>
  <c r="R80" i="32"/>
  <c r="Z80" i="32" s="1"/>
  <c r="AC80" i="32"/>
  <c r="AK80" i="32" s="1"/>
  <c r="AN80" i="32"/>
  <c r="AV80" i="32" s="1"/>
  <c r="G80" i="32"/>
  <c r="BA80" i="32" s="1"/>
  <c r="R56" i="32"/>
  <c r="Z56" i="32" s="1"/>
  <c r="AC56" i="32"/>
  <c r="AK56" i="32" s="1"/>
  <c r="AN56" i="32"/>
  <c r="AV56" i="32" s="1"/>
  <c r="G56" i="32"/>
  <c r="AC38" i="32"/>
  <c r="AK38" i="32" s="1"/>
  <c r="AN38" i="32"/>
  <c r="AV38" i="32" s="1"/>
  <c r="R38" i="32"/>
  <c r="Z38" i="32" s="1"/>
  <c r="G38" i="32"/>
  <c r="O38" i="32" s="1"/>
  <c r="Q38" i="32" s="1"/>
  <c r="G5" i="32"/>
  <c r="BA5" i="32" s="1"/>
  <c r="G9" i="32"/>
  <c r="G15" i="32"/>
  <c r="BA15" i="32" s="1"/>
  <c r="G17" i="32"/>
  <c r="BA17" i="32" s="1"/>
  <c r="G18" i="32"/>
  <c r="BA18" i="32" s="1"/>
  <c r="G3" i="32"/>
  <c r="O3" i="32" s="1"/>
  <c r="Q3" i="32" s="1"/>
  <c r="R3" i="32"/>
  <c r="Z3" i="32" s="1"/>
  <c r="AC3" i="32"/>
  <c r="AK3" i="32" s="1"/>
  <c r="AN3" i="32"/>
  <c r="AV3" i="32" s="1"/>
  <c r="AZ3" i="32"/>
  <c r="BD3" i="32"/>
  <c r="AQ427" i="32"/>
  <c r="AQ426" i="32"/>
  <c r="AQ425" i="32"/>
  <c r="AU424" i="32"/>
  <c r="AQ424" i="32"/>
  <c r="AQ423" i="32"/>
  <c r="AO419" i="32"/>
  <c r="AU415" i="32"/>
  <c r="AT415" i="32"/>
  <c r="AS415" i="32"/>
  <c r="AR415" i="32"/>
  <c r="AQ415" i="32"/>
  <c r="AP415" i="32"/>
  <c r="AO415" i="32"/>
  <c r="AL415" i="32"/>
  <c r="AJ415" i="32"/>
  <c r="AI415" i="32"/>
  <c r="AH415" i="32"/>
  <c r="AG415" i="32"/>
  <c r="AF415" i="32"/>
  <c r="AE415" i="32"/>
  <c r="AD415" i="32"/>
  <c r="AA415" i="32"/>
  <c r="Y415" i="32"/>
  <c r="X415" i="32"/>
  <c r="W415" i="32"/>
  <c r="V415" i="32"/>
  <c r="U415" i="32"/>
  <c r="T415" i="32"/>
  <c r="S415" i="32"/>
  <c r="N415" i="32"/>
  <c r="M415" i="32"/>
  <c r="L415" i="32"/>
  <c r="K415" i="32"/>
  <c r="J415" i="32"/>
  <c r="I415" i="32"/>
  <c r="H415" i="32"/>
  <c r="F415" i="32"/>
  <c r="O417" i="32" s="1"/>
  <c r="BD414" i="32"/>
  <c r="AZ414" i="32"/>
  <c r="BD412" i="32"/>
  <c r="BD411" i="32"/>
  <c r="BD410" i="32"/>
  <c r="BD409" i="32"/>
  <c r="AZ409" i="32"/>
  <c r="BD408" i="32"/>
  <c r="BD407" i="32"/>
  <c r="BD406" i="32"/>
  <c r="BD405" i="32"/>
  <c r="BD404" i="32"/>
  <c r="AZ404" i="32"/>
  <c r="BD403" i="32"/>
  <c r="AZ403" i="32"/>
  <c r="BD402" i="32"/>
  <c r="BD400" i="32"/>
  <c r="BD399" i="32"/>
  <c r="BD398" i="32"/>
  <c r="BD397" i="32"/>
  <c r="BD396" i="32"/>
  <c r="BD395" i="32"/>
  <c r="BD394" i="32"/>
  <c r="BD393" i="32"/>
  <c r="AZ393" i="32"/>
  <c r="BD392" i="32"/>
  <c r="AZ392" i="32"/>
  <c r="BD391" i="32"/>
  <c r="BD389" i="32"/>
  <c r="BD388" i="32"/>
  <c r="BD387" i="32"/>
  <c r="AZ387" i="32"/>
  <c r="BD386" i="32"/>
  <c r="BD385" i="32"/>
  <c r="AN385" i="32"/>
  <c r="AV385" i="32" s="1"/>
  <c r="AC385" i="32"/>
  <c r="AK385" i="32" s="1"/>
  <c r="R385" i="32"/>
  <c r="Z385" i="32" s="1"/>
  <c r="G385" i="32"/>
  <c r="BA385" i="32" s="1"/>
  <c r="BD384" i="32"/>
  <c r="AZ384" i="32"/>
  <c r="AN384" i="32"/>
  <c r="AV384" i="32" s="1"/>
  <c r="AC384" i="32"/>
  <c r="AK384" i="32" s="1"/>
  <c r="R384" i="32"/>
  <c r="Z384" i="32" s="1"/>
  <c r="G384" i="32"/>
  <c r="O384" i="32" s="1"/>
  <c r="Q384" i="32" s="1"/>
  <c r="BD383" i="32"/>
  <c r="BD382" i="32"/>
  <c r="BD381" i="32"/>
  <c r="BD380" i="32"/>
  <c r="BD379" i="32"/>
  <c r="BD378" i="32"/>
  <c r="AZ378" i="32"/>
  <c r="BD377" i="32"/>
  <c r="BD376" i="32"/>
  <c r="BD375" i="32"/>
  <c r="BD374" i="32"/>
  <c r="AZ374" i="32"/>
  <c r="BD372" i="32"/>
  <c r="AZ372" i="32"/>
  <c r="BD371" i="32"/>
  <c r="BD370" i="32"/>
  <c r="BD369" i="32"/>
  <c r="BD368" i="32"/>
  <c r="BD367" i="32"/>
  <c r="AZ367" i="32"/>
  <c r="BD366" i="32"/>
  <c r="BD365" i="32"/>
  <c r="AZ365" i="32"/>
  <c r="BD364" i="32"/>
  <c r="BD363" i="32"/>
  <c r="AN362" i="32"/>
  <c r="AV362" i="32" s="1"/>
  <c r="AC362" i="32"/>
  <c r="AK362" i="32" s="1"/>
  <c r="R362" i="32"/>
  <c r="Z362" i="32" s="1"/>
  <c r="G362" i="32"/>
  <c r="O362" i="32" s="1"/>
  <c r="Q362" i="32" s="1"/>
  <c r="BD362" i="32"/>
  <c r="AZ362" i="32"/>
  <c r="BD361" i="32"/>
  <c r="BD360" i="32"/>
  <c r="Q359" i="32"/>
  <c r="AB359" i="32" s="1"/>
  <c r="AM359" i="32" s="1"/>
  <c r="AX359" i="32" s="1"/>
  <c r="AY359" i="32" s="1"/>
  <c r="BD359" i="32"/>
  <c r="Q358" i="32"/>
  <c r="AB358" i="32" s="1"/>
  <c r="AM358" i="32" s="1"/>
  <c r="AX358" i="32" s="1"/>
  <c r="AY358" i="32" s="1"/>
  <c r="BD358" i="32"/>
  <c r="AZ358" i="32"/>
  <c r="BD357" i="32"/>
  <c r="BD356" i="32"/>
  <c r="AZ356" i="32"/>
  <c r="BD355" i="32"/>
  <c r="BD354" i="32"/>
  <c r="BD353" i="32"/>
  <c r="BD352" i="32"/>
  <c r="Q351" i="32"/>
  <c r="AB351" i="32" s="1"/>
  <c r="AM351" i="32" s="1"/>
  <c r="AX351" i="32" s="1"/>
  <c r="AY351" i="32" s="1"/>
  <c r="BD351" i="32"/>
  <c r="BD350" i="32"/>
  <c r="BD348" i="32"/>
  <c r="AZ348" i="32"/>
  <c r="BD347" i="32"/>
  <c r="AZ347" i="32"/>
  <c r="BD346" i="32"/>
  <c r="BD345" i="32"/>
  <c r="G344" i="32"/>
  <c r="BA344" i="32" s="1"/>
  <c r="BD344" i="32"/>
  <c r="AY344" i="32"/>
  <c r="G343" i="32"/>
  <c r="BA343" i="32" s="1"/>
  <c r="BD343" i="32"/>
  <c r="AZ343" i="32"/>
  <c r="BD342" i="32"/>
  <c r="BD341" i="32"/>
  <c r="AZ341" i="32"/>
  <c r="BD339" i="32"/>
  <c r="AZ339" i="32"/>
  <c r="BD338" i="32"/>
  <c r="AZ338" i="32"/>
  <c r="BD337" i="32"/>
  <c r="BD336" i="32"/>
  <c r="BD335" i="32"/>
  <c r="BD334" i="32"/>
  <c r="AZ334" i="32"/>
  <c r="BD333" i="32"/>
  <c r="AZ333" i="32"/>
  <c r="BD332" i="32"/>
  <c r="BD330" i="32"/>
  <c r="BD329" i="32"/>
  <c r="AZ329" i="32"/>
  <c r="BD328" i="32"/>
  <c r="AZ328" i="32"/>
  <c r="BD327" i="32"/>
  <c r="AZ327" i="32"/>
  <c r="BD326" i="32"/>
  <c r="BD325" i="32"/>
  <c r="AZ325" i="32"/>
  <c r="BD324" i="32"/>
  <c r="AZ324" i="32"/>
  <c r="BD321" i="32"/>
  <c r="AZ321" i="32"/>
  <c r="BD320" i="32"/>
  <c r="AZ320" i="32"/>
  <c r="BD319" i="32"/>
  <c r="AZ319" i="32"/>
  <c r="BD318" i="32"/>
  <c r="AZ318" i="32"/>
  <c r="BD317" i="32"/>
  <c r="BD316" i="32"/>
  <c r="BD315" i="32"/>
  <c r="BD314" i="32"/>
  <c r="Q312" i="32"/>
  <c r="AB312" i="32" s="1"/>
  <c r="AM312" i="32" s="1"/>
  <c r="AX312" i="32" s="1"/>
  <c r="BD313" i="32"/>
  <c r="BD311" i="32"/>
  <c r="AZ311" i="32"/>
  <c r="BD310" i="32"/>
  <c r="BD309" i="32"/>
  <c r="BD308" i="32"/>
  <c r="BD307" i="32"/>
  <c r="BD306" i="32"/>
  <c r="BD305" i="32"/>
  <c r="BD304" i="32"/>
  <c r="BD303" i="32"/>
  <c r="AN300" i="32"/>
  <c r="AV300" i="32" s="1"/>
  <c r="AC300" i="32"/>
  <c r="AK300" i="32" s="1"/>
  <c r="R300" i="32"/>
  <c r="Z300" i="32" s="1"/>
  <c r="BD300" i="32"/>
  <c r="AZ300" i="32"/>
  <c r="BD299" i="32"/>
  <c r="BD298" i="32"/>
  <c r="BD297" i="32"/>
  <c r="BD296" i="32"/>
  <c r="AZ296" i="32"/>
  <c r="AN295" i="32"/>
  <c r="AV295" i="32" s="1"/>
  <c r="AC295" i="32"/>
  <c r="AK295" i="32" s="1"/>
  <c r="R295" i="32"/>
  <c r="Z295" i="32" s="1"/>
  <c r="BD295" i="32"/>
  <c r="BD294" i="32"/>
  <c r="AZ294" i="32"/>
  <c r="BD293" i="32"/>
  <c r="BD292" i="32"/>
  <c r="BD291" i="32"/>
  <c r="BD290" i="32"/>
  <c r="BD289" i="32"/>
  <c r="AZ289" i="32"/>
  <c r="BD288" i="32"/>
  <c r="BD287" i="32"/>
  <c r="AN286" i="32"/>
  <c r="AV286" i="32" s="1"/>
  <c r="AC286" i="32"/>
  <c r="AK286" i="32" s="1"/>
  <c r="R286" i="32"/>
  <c r="Z286" i="32" s="1"/>
  <c r="G286" i="32"/>
  <c r="O286" i="32" s="1"/>
  <c r="Q286" i="32" s="1"/>
  <c r="BD286" i="32"/>
  <c r="Q285" i="32"/>
  <c r="AB285" i="32" s="1"/>
  <c r="AM285" i="32" s="1"/>
  <c r="AX285" i="32" s="1"/>
  <c r="AY285" i="32" s="1"/>
  <c r="BD285" i="32"/>
  <c r="AZ285" i="32"/>
  <c r="BD284" i="32"/>
  <c r="BD283" i="32"/>
  <c r="BD282" i="32"/>
  <c r="AZ282" i="32"/>
  <c r="BD281" i="32"/>
  <c r="BD280" i="32"/>
  <c r="BD279" i="32"/>
  <c r="AZ279" i="32"/>
  <c r="BD278" i="32"/>
  <c r="AZ278" i="32"/>
  <c r="BD277" i="32"/>
  <c r="AZ277" i="32"/>
  <c r="BD275" i="32"/>
  <c r="AZ275" i="32"/>
  <c r="BD274" i="32"/>
  <c r="BD273" i="32"/>
  <c r="BD272" i="32"/>
  <c r="AZ272" i="32"/>
  <c r="BD271" i="32"/>
  <c r="BD270" i="32"/>
  <c r="BD269" i="32"/>
  <c r="BD268" i="32"/>
  <c r="Q267" i="32"/>
  <c r="AB267" i="32" s="1"/>
  <c r="AM267" i="32" s="1"/>
  <c r="AX267" i="32" s="1"/>
  <c r="AY267" i="32" s="1"/>
  <c r="BD267" i="32"/>
  <c r="BD266" i="32"/>
  <c r="AZ266" i="32"/>
  <c r="AN265" i="32"/>
  <c r="AV265" i="32" s="1"/>
  <c r="AC265" i="32"/>
  <c r="AK265" i="32" s="1"/>
  <c r="R265" i="32"/>
  <c r="Z265" i="32" s="1"/>
  <c r="G265" i="32"/>
  <c r="BA265" i="32" s="1"/>
  <c r="BD265" i="32"/>
  <c r="BD264" i="32"/>
  <c r="AZ264" i="32"/>
  <c r="BD263" i="32"/>
  <c r="AZ263" i="32"/>
  <c r="BD262" i="32"/>
  <c r="BD261" i="32"/>
  <c r="AN260" i="32"/>
  <c r="AV260" i="32" s="1"/>
  <c r="AC260" i="32"/>
  <c r="AK260" i="32" s="1"/>
  <c r="R260" i="32"/>
  <c r="Z260" i="32" s="1"/>
  <c r="G260" i="32"/>
  <c r="BA260" i="32" s="1"/>
  <c r="BD260" i="32"/>
  <c r="BD259" i="32"/>
  <c r="BD258" i="32"/>
  <c r="AN257" i="32"/>
  <c r="AV257" i="32" s="1"/>
  <c r="AC257" i="32"/>
  <c r="AK257" i="32" s="1"/>
  <c r="R257" i="32"/>
  <c r="Z257" i="32" s="1"/>
  <c r="G257" i="32"/>
  <c r="BD257" i="32"/>
  <c r="AZ257" i="32"/>
  <c r="BD256" i="32"/>
  <c r="BD255" i="32"/>
  <c r="BD254" i="32"/>
  <c r="AZ254" i="32"/>
  <c r="BD253" i="32"/>
  <c r="BD252" i="32"/>
  <c r="AZ252" i="32"/>
  <c r="BD251" i="32"/>
  <c r="BD250" i="32"/>
  <c r="Q248" i="32"/>
  <c r="AB248" i="32" s="1"/>
  <c r="AM248" i="32" s="1"/>
  <c r="AX248" i="32" s="1"/>
  <c r="AY248" i="32" s="1"/>
  <c r="BD249" i="32"/>
  <c r="BD248" i="32"/>
  <c r="BD245" i="32"/>
  <c r="BD244" i="32"/>
  <c r="BD243" i="32"/>
  <c r="AZ243" i="32"/>
  <c r="BD242" i="32"/>
  <c r="AZ242" i="32"/>
  <c r="BD241" i="32"/>
  <c r="BD240" i="32"/>
  <c r="BD239" i="32"/>
  <c r="AN238" i="32"/>
  <c r="AV238" i="32" s="1"/>
  <c r="AC238" i="32"/>
  <c r="AK238" i="32" s="1"/>
  <c r="R238" i="32"/>
  <c r="Z238" i="32" s="1"/>
  <c r="BD238" i="32"/>
  <c r="AZ238" i="32"/>
  <c r="BD237" i="32"/>
  <c r="BD235" i="32"/>
  <c r="BD234" i="32"/>
  <c r="AZ234" i="32"/>
  <c r="BD233" i="32"/>
  <c r="AZ233" i="32"/>
  <c r="BD231" i="32"/>
  <c r="AZ231" i="32"/>
  <c r="BD230" i="32"/>
  <c r="BD229" i="32"/>
  <c r="BD228" i="32"/>
  <c r="BD227" i="32"/>
  <c r="BD226" i="32"/>
  <c r="AZ226" i="32"/>
  <c r="BD225" i="32"/>
  <c r="AZ225" i="32"/>
  <c r="BD224" i="32"/>
  <c r="BD223" i="32"/>
  <c r="BD222" i="32"/>
  <c r="AZ222" i="32"/>
  <c r="BD221" i="32"/>
  <c r="BD220" i="32"/>
  <c r="BD219" i="32"/>
  <c r="BD218" i="32"/>
  <c r="AZ218" i="32"/>
  <c r="BD217" i="32"/>
  <c r="BD216" i="32"/>
  <c r="AZ216" i="32"/>
  <c r="BD215" i="32"/>
  <c r="AZ215" i="32"/>
  <c r="BD214" i="32"/>
  <c r="BD213" i="32"/>
  <c r="BD212" i="32"/>
  <c r="BD211" i="32"/>
  <c r="AZ211" i="32"/>
  <c r="BD210" i="32"/>
  <c r="BD208" i="32"/>
  <c r="AN207" i="32"/>
  <c r="AV207" i="32" s="1"/>
  <c r="AC207" i="32"/>
  <c r="AK207" i="32" s="1"/>
  <c r="R207" i="32"/>
  <c r="Z207" i="32" s="1"/>
  <c r="G207" i="32"/>
  <c r="O207" i="32" s="1"/>
  <c r="Q207" i="32" s="1"/>
  <c r="BD207" i="32"/>
  <c r="BD206" i="32"/>
  <c r="BD205" i="32"/>
  <c r="BD204" i="32"/>
  <c r="BD203" i="32"/>
  <c r="BD202" i="32"/>
  <c r="BD201" i="32"/>
  <c r="Q200" i="32"/>
  <c r="AB200" i="32" s="1"/>
  <c r="AM200" i="32" s="1"/>
  <c r="AX200" i="32" s="1"/>
  <c r="AY200" i="32" s="1"/>
  <c r="BD200" i="32"/>
  <c r="BD199" i="32"/>
  <c r="Q198" i="32"/>
  <c r="AB198" i="32" s="1"/>
  <c r="AM198" i="32" s="1"/>
  <c r="AX198" i="32" s="1"/>
  <c r="AY198" i="32" s="1"/>
  <c r="AY199" i="32"/>
  <c r="BD198" i="32"/>
  <c r="AN197" i="32"/>
  <c r="AV197" i="32" s="1"/>
  <c r="AC197" i="32"/>
  <c r="AK197" i="32" s="1"/>
  <c r="R197" i="32"/>
  <c r="Z197" i="32" s="1"/>
  <c r="G197" i="32"/>
  <c r="O197" i="32" s="1"/>
  <c r="Q197" i="32" s="1"/>
  <c r="BD197" i="32"/>
  <c r="AN196" i="32"/>
  <c r="AV196" i="32" s="1"/>
  <c r="AC196" i="32"/>
  <c r="AK196" i="32" s="1"/>
  <c r="R196" i="32"/>
  <c r="Z196" i="32" s="1"/>
  <c r="G196" i="32"/>
  <c r="BA196" i="32" s="1"/>
  <c r="BD196" i="32"/>
  <c r="BD195" i="32"/>
  <c r="BD194" i="32"/>
  <c r="AZ194" i="32"/>
  <c r="BD193" i="32"/>
  <c r="AZ193" i="32"/>
  <c r="BD192" i="32"/>
  <c r="BD191" i="32"/>
  <c r="AZ191" i="32"/>
  <c r="AN190" i="32"/>
  <c r="AV190" i="32" s="1"/>
  <c r="AC190" i="32"/>
  <c r="AK190" i="32" s="1"/>
  <c r="R190" i="32"/>
  <c r="Z190" i="32" s="1"/>
  <c r="G190" i="32"/>
  <c r="O190" i="32" s="1"/>
  <c r="Q190" i="32" s="1"/>
  <c r="BD190" i="32"/>
  <c r="BD189" i="32"/>
  <c r="AZ189" i="32"/>
  <c r="BD188" i="32"/>
  <c r="AZ188" i="32"/>
  <c r="BD187" i="32"/>
  <c r="BD186" i="32"/>
  <c r="BD185" i="32"/>
  <c r="BD184" i="32"/>
  <c r="AZ184" i="32"/>
  <c r="BD183" i="32"/>
  <c r="BD182" i="32"/>
  <c r="BD181" i="32"/>
  <c r="BD180" i="32"/>
  <c r="BD179" i="32"/>
  <c r="BD178" i="32"/>
  <c r="BD177" i="32"/>
  <c r="AN176" i="32"/>
  <c r="AV176" i="32" s="1"/>
  <c r="AC176" i="32"/>
  <c r="AK176" i="32" s="1"/>
  <c r="R176" i="32"/>
  <c r="Z176" i="32" s="1"/>
  <c r="G176" i="32"/>
  <c r="O176" i="32" s="1"/>
  <c r="Q176" i="32" s="1"/>
  <c r="BD176" i="32"/>
  <c r="BD175" i="32"/>
  <c r="BD174" i="32"/>
  <c r="AN173" i="32"/>
  <c r="AV173" i="32" s="1"/>
  <c r="AC173" i="32"/>
  <c r="AK173" i="32" s="1"/>
  <c r="R173" i="32"/>
  <c r="Z173" i="32" s="1"/>
  <c r="G173" i="32"/>
  <c r="O173" i="32" s="1"/>
  <c r="Q173" i="32" s="1"/>
  <c r="BD173" i="32"/>
  <c r="BD172" i="32"/>
  <c r="BD171" i="32"/>
  <c r="BD170" i="32"/>
  <c r="BD169" i="32"/>
  <c r="AN168" i="32"/>
  <c r="AV168" i="32" s="1"/>
  <c r="AC168" i="32"/>
  <c r="AK168" i="32" s="1"/>
  <c r="R168" i="32"/>
  <c r="Z168" i="32" s="1"/>
  <c r="G168" i="32"/>
  <c r="O168" i="32" s="1"/>
  <c r="Q168" i="32" s="1"/>
  <c r="BD168" i="32"/>
  <c r="AN167" i="32"/>
  <c r="AV167" i="32" s="1"/>
  <c r="AC167" i="32"/>
  <c r="AK167" i="32" s="1"/>
  <c r="R167" i="32"/>
  <c r="Z167" i="32" s="1"/>
  <c r="G167" i="32"/>
  <c r="O167" i="32" s="1"/>
  <c r="Q167" i="32" s="1"/>
  <c r="BD167" i="32"/>
  <c r="AN166" i="32"/>
  <c r="AV166" i="32" s="1"/>
  <c r="AC166" i="32"/>
  <c r="AK166" i="32" s="1"/>
  <c r="R166" i="32"/>
  <c r="Z166" i="32" s="1"/>
  <c r="G166" i="32"/>
  <c r="O166" i="32" s="1"/>
  <c r="Q166" i="32" s="1"/>
  <c r="BD166" i="32"/>
  <c r="AZ166" i="32"/>
  <c r="AN164" i="32"/>
  <c r="AV164" i="32" s="1"/>
  <c r="AC164" i="32"/>
  <c r="AK164" i="32" s="1"/>
  <c r="R164" i="32"/>
  <c r="Z164" i="32" s="1"/>
  <c r="G164" i="32"/>
  <c r="O164" i="32" s="1"/>
  <c r="Q164" i="32" s="1"/>
  <c r="BD164" i="32"/>
  <c r="AZ164" i="32"/>
  <c r="BD163" i="32"/>
  <c r="BD161" i="32"/>
  <c r="AZ161" i="32"/>
  <c r="BD160" i="32"/>
  <c r="AZ160" i="32"/>
  <c r="BD159" i="32"/>
  <c r="BD158" i="32"/>
  <c r="AN157" i="32"/>
  <c r="AV157" i="32" s="1"/>
  <c r="AC157" i="32"/>
  <c r="AK157" i="32" s="1"/>
  <c r="R157" i="32"/>
  <c r="Z157" i="32" s="1"/>
  <c r="G157" i="32"/>
  <c r="O157" i="32" s="1"/>
  <c r="Q157" i="32" s="1"/>
  <c r="BD157" i="32"/>
  <c r="AZ157" i="32"/>
  <c r="AN156" i="32"/>
  <c r="AV156" i="32" s="1"/>
  <c r="AC156" i="32"/>
  <c r="AK156" i="32" s="1"/>
  <c r="R156" i="32"/>
  <c r="Z156" i="32" s="1"/>
  <c r="G156" i="32"/>
  <c r="O156" i="32" s="1"/>
  <c r="Q156" i="32" s="1"/>
  <c r="BD156" i="32"/>
  <c r="AZ156" i="32"/>
  <c r="BD155" i="32"/>
  <c r="AZ155" i="32"/>
  <c r="BD154" i="32"/>
  <c r="AZ154" i="32"/>
  <c r="BD153" i="32"/>
  <c r="BD152" i="32"/>
  <c r="BD151" i="32"/>
  <c r="AN150" i="32"/>
  <c r="AV150" i="32" s="1"/>
  <c r="AC150" i="32"/>
  <c r="AK150" i="32" s="1"/>
  <c r="R150" i="32"/>
  <c r="Z150" i="32" s="1"/>
  <c r="G150" i="32"/>
  <c r="O150" i="32" s="1"/>
  <c r="Q150" i="32" s="1"/>
  <c r="BD150" i="32"/>
  <c r="BD149" i="32"/>
  <c r="BD148" i="32"/>
  <c r="BD147" i="32"/>
  <c r="BD146" i="32"/>
  <c r="AZ146" i="32"/>
  <c r="BD145" i="32"/>
  <c r="BD144" i="32"/>
  <c r="AZ144" i="32"/>
  <c r="BD143" i="32"/>
  <c r="BD142" i="32"/>
  <c r="BD141" i="32"/>
  <c r="BD140" i="32"/>
  <c r="AY140" i="32"/>
  <c r="BD139" i="32"/>
  <c r="BD138" i="32"/>
  <c r="AZ138" i="32"/>
  <c r="BD137" i="32"/>
  <c r="AZ137" i="32"/>
  <c r="BD135" i="32"/>
  <c r="BD134" i="32"/>
  <c r="Q134" i="32"/>
  <c r="AB134" i="32" s="1"/>
  <c r="AM134" i="32" s="1"/>
  <c r="AX134" i="32" s="1"/>
  <c r="AY134" i="32" s="1"/>
  <c r="BD133" i="32"/>
  <c r="AZ133" i="32"/>
  <c r="BD131" i="32"/>
  <c r="BD128" i="32"/>
  <c r="AN130" i="32"/>
  <c r="AV130" i="32" s="1"/>
  <c r="AC130" i="32"/>
  <c r="AK130" i="32" s="1"/>
  <c r="R130" i="32"/>
  <c r="Z130" i="32" s="1"/>
  <c r="G130" i="32"/>
  <c r="BA130" i="32" s="1"/>
  <c r="BD127" i="32"/>
  <c r="AZ127" i="32"/>
  <c r="BD126" i="32"/>
  <c r="BD125" i="32"/>
  <c r="BD124" i="32"/>
  <c r="BD123" i="32"/>
  <c r="AZ123" i="32"/>
  <c r="Q123" i="32"/>
  <c r="AB123" i="32" s="1"/>
  <c r="AM123" i="32" s="1"/>
  <c r="AX123" i="32" s="1"/>
  <c r="AY123" i="32" s="1"/>
  <c r="BD122" i="32"/>
  <c r="AZ122" i="32"/>
  <c r="BD121" i="32"/>
  <c r="AZ121" i="32"/>
  <c r="BD120" i="32"/>
  <c r="BD119" i="32"/>
  <c r="O119" i="32"/>
  <c r="Q119" i="32" s="1"/>
  <c r="AB119" i="32" s="1"/>
  <c r="AM119" i="32" s="1"/>
  <c r="AX119" i="32" s="1"/>
  <c r="AY119" i="32" s="1"/>
  <c r="BD118" i="32"/>
  <c r="AZ118" i="32"/>
  <c r="AN118" i="32"/>
  <c r="AV118" i="32" s="1"/>
  <c r="AC118" i="32"/>
  <c r="AK118" i="32" s="1"/>
  <c r="R118" i="32"/>
  <c r="Z118" i="32" s="1"/>
  <c r="G118" i="32"/>
  <c r="BD117" i="32"/>
  <c r="BD116" i="32"/>
  <c r="AN116" i="32"/>
  <c r="AV116" i="32" s="1"/>
  <c r="AC116" i="32"/>
  <c r="AK116" i="32" s="1"/>
  <c r="R116" i="32"/>
  <c r="Z116" i="32" s="1"/>
  <c r="G116" i="32"/>
  <c r="O116" i="32" s="1"/>
  <c r="Q116" i="32" s="1"/>
  <c r="BD115" i="32"/>
  <c r="AN115" i="32"/>
  <c r="AV115" i="32" s="1"/>
  <c r="AC115" i="32"/>
  <c r="AK115" i="32" s="1"/>
  <c r="R115" i="32"/>
  <c r="Z115" i="32" s="1"/>
  <c r="G115" i="32"/>
  <c r="O115" i="32" s="1"/>
  <c r="Q115" i="32" s="1"/>
  <c r="BD114" i="32"/>
  <c r="AZ114" i="32"/>
  <c r="BD113" i="32"/>
  <c r="BD112" i="32"/>
  <c r="AZ112" i="32"/>
  <c r="BD111" i="32"/>
  <c r="AZ111" i="32"/>
  <c r="BD109" i="32"/>
  <c r="AZ109" i="32"/>
  <c r="BD108" i="32"/>
  <c r="AN108" i="32"/>
  <c r="AV108" i="32" s="1"/>
  <c r="AC108" i="32"/>
  <c r="AK108" i="32" s="1"/>
  <c r="R108" i="32"/>
  <c r="Z108" i="32" s="1"/>
  <c r="BD107" i="32"/>
  <c r="BD106" i="32"/>
  <c r="AZ106" i="32"/>
  <c r="BD105" i="32"/>
  <c r="AZ105" i="32"/>
  <c r="BD104" i="32"/>
  <c r="BD103" i="32"/>
  <c r="BC103" i="32"/>
  <c r="BD102" i="32"/>
  <c r="BC102" i="32"/>
  <c r="BD100" i="32"/>
  <c r="BD99" i="32"/>
  <c r="BC99" i="32"/>
  <c r="BB99" i="32"/>
  <c r="AZ99" i="32"/>
  <c r="BI98" i="32"/>
  <c r="BD98" i="32"/>
  <c r="BD97" i="32"/>
  <c r="BI95" i="32"/>
  <c r="BD95" i="32"/>
  <c r="BD94" i="32"/>
  <c r="BD93" i="32"/>
  <c r="AN93" i="32"/>
  <c r="AV93" i="32" s="1"/>
  <c r="AC93" i="32"/>
  <c r="AK93" i="32" s="1"/>
  <c r="R93" i="32"/>
  <c r="Z93" i="32" s="1"/>
  <c r="G93" i="32"/>
  <c r="BA93" i="32" s="1"/>
  <c r="BD92" i="32"/>
  <c r="BD89" i="32"/>
  <c r="AZ89" i="32"/>
  <c r="BD88" i="32"/>
  <c r="BD87" i="32"/>
  <c r="AN87" i="32"/>
  <c r="AV87" i="32" s="1"/>
  <c r="AC87" i="32"/>
  <c r="AK87" i="32" s="1"/>
  <c r="R87" i="32"/>
  <c r="Z87" i="32" s="1"/>
  <c r="G87" i="32"/>
  <c r="BA87" i="32" s="1"/>
  <c r="BD86" i="32"/>
  <c r="AZ86" i="32"/>
  <c r="Q86" i="32"/>
  <c r="AB86" i="32" s="1"/>
  <c r="AM86" i="32" s="1"/>
  <c r="AX86" i="32" s="1"/>
  <c r="BD85" i="32"/>
  <c r="BD84" i="32"/>
  <c r="BD82" i="32"/>
  <c r="BD81" i="32"/>
  <c r="BD80" i="32"/>
  <c r="BD79" i="32"/>
  <c r="BD78" i="32"/>
  <c r="BD77" i="32"/>
  <c r="BD76" i="32"/>
  <c r="AZ76" i="32"/>
  <c r="BD75" i="32"/>
  <c r="BD74" i="32"/>
  <c r="BD73" i="32"/>
  <c r="AZ73" i="32"/>
  <c r="BD72" i="32"/>
  <c r="BD71" i="32"/>
  <c r="AZ71" i="32"/>
  <c r="BD70" i="32"/>
  <c r="AZ70" i="32"/>
  <c r="BD69" i="32"/>
  <c r="BD68" i="32"/>
  <c r="AZ68" i="32"/>
  <c r="Q68" i="32"/>
  <c r="AB68" i="32" s="1"/>
  <c r="AM68" i="32" s="1"/>
  <c r="AX68" i="32" s="1"/>
  <c r="AY68" i="32" s="1"/>
  <c r="BD67" i="32"/>
  <c r="AZ67" i="32"/>
  <c r="BD66" i="32"/>
  <c r="AZ66" i="32"/>
  <c r="BD65" i="32"/>
  <c r="AZ65" i="32"/>
  <c r="BD64" i="32"/>
  <c r="BD62" i="32"/>
  <c r="AZ62" i="32"/>
  <c r="BD61" i="32"/>
  <c r="AZ61" i="32"/>
  <c r="BD60" i="32"/>
  <c r="AZ60" i="32"/>
  <c r="BD59" i="32"/>
  <c r="AZ59" i="32"/>
  <c r="BD58" i="32"/>
  <c r="AZ58" i="32"/>
  <c r="BD57" i="32"/>
  <c r="BD56" i="32"/>
  <c r="AZ56" i="32"/>
  <c r="BD55" i="32"/>
  <c r="BD54" i="32"/>
  <c r="AZ54" i="32"/>
  <c r="BD53" i="32"/>
  <c r="BD52" i="32"/>
  <c r="BD51" i="32"/>
  <c r="AZ51" i="32"/>
  <c r="BD50" i="32"/>
  <c r="BD49" i="32"/>
  <c r="BD48" i="32"/>
  <c r="BD47" i="32"/>
  <c r="BD46" i="32"/>
  <c r="AZ46" i="32"/>
  <c r="BD45" i="32"/>
  <c r="AZ45" i="32"/>
  <c r="BD44" i="32"/>
  <c r="BD43" i="32"/>
  <c r="BD42" i="32"/>
  <c r="AZ42" i="32"/>
  <c r="BD41" i="32"/>
  <c r="AZ41" i="32"/>
  <c r="BD40" i="32"/>
  <c r="BD39" i="32"/>
  <c r="BD38" i="32"/>
  <c r="BD37" i="32"/>
  <c r="AZ37" i="32"/>
  <c r="BD36" i="32"/>
  <c r="AZ36" i="32"/>
  <c r="BD35" i="32"/>
  <c r="AZ35" i="32"/>
  <c r="BD34" i="32"/>
  <c r="BD33" i="32"/>
  <c r="BD31" i="32"/>
  <c r="BD30" i="32"/>
  <c r="AZ30" i="32"/>
  <c r="BD29" i="32"/>
  <c r="AZ29" i="32"/>
  <c r="BD28" i="32"/>
  <c r="AZ28" i="32"/>
  <c r="BD27" i="32"/>
  <c r="BD26" i="32"/>
  <c r="AZ26" i="32"/>
  <c r="BD25" i="32"/>
  <c r="BD24" i="32"/>
  <c r="AZ24" i="32"/>
  <c r="BD23" i="32"/>
  <c r="AZ23" i="32"/>
  <c r="BD22" i="32"/>
  <c r="BD21" i="32"/>
  <c r="BD20" i="32"/>
  <c r="Q20" i="32"/>
  <c r="AB20" i="32" s="1"/>
  <c r="AM20" i="32" s="1"/>
  <c r="AX20" i="32" s="1"/>
  <c r="BD19" i="32"/>
  <c r="AN18" i="32"/>
  <c r="AV18" i="32" s="1"/>
  <c r="AC18" i="32"/>
  <c r="AK18" i="32" s="1"/>
  <c r="R18" i="32"/>
  <c r="Z18" i="32" s="1"/>
  <c r="BD18" i="32"/>
  <c r="AN17" i="32"/>
  <c r="AV17" i="32" s="1"/>
  <c r="AC17" i="32"/>
  <c r="AK17" i="32" s="1"/>
  <c r="R17" i="32"/>
  <c r="Z17" i="32" s="1"/>
  <c r="BD17" i="32"/>
  <c r="BD16" i="32"/>
  <c r="AN15" i="32"/>
  <c r="AV15" i="32" s="1"/>
  <c r="AC15" i="32"/>
  <c r="AK15" i="32" s="1"/>
  <c r="R15" i="32"/>
  <c r="Z15" i="32" s="1"/>
  <c r="BD15" i="32"/>
  <c r="BD14" i="32"/>
  <c r="BD12" i="32"/>
  <c r="BD11" i="32"/>
  <c r="AZ11" i="32"/>
  <c r="BD10" i="32"/>
  <c r="AZ10" i="32"/>
  <c r="BD9" i="32"/>
  <c r="AN9" i="32"/>
  <c r="AV9" i="32" s="1"/>
  <c r="AC9" i="32"/>
  <c r="AK9" i="32" s="1"/>
  <c r="R9" i="32"/>
  <c r="Z9" i="32" s="1"/>
  <c r="BD8" i="32"/>
  <c r="AZ8" i="32"/>
  <c r="BD7" i="32"/>
  <c r="BD6" i="32"/>
  <c r="AZ6" i="32"/>
  <c r="BD5" i="32"/>
  <c r="AN5" i="32"/>
  <c r="AV5" i="32" s="1"/>
  <c r="AC5" i="32"/>
  <c r="AK5" i="32" s="1"/>
  <c r="R5" i="32"/>
  <c r="Z5" i="32" s="1"/>
  <c r="BD4" i="32"/>
  <c r="AZ4" i="32"/>
  <c r="AY137" i="32"/>
  <c r="AY183" i="32"/>
  <c r="AY364" i="32"/>
  <c r="AY212" i="32"/>
  <c r="AY249" i="32"/>
  <c r="AY353" i="32"/>
  <c r="G348" i="28"/>
  <c r="O348" i="28" s="1"/>
  <c r="R348" i="28"/>
  <c r="Z348" i="28" s="1"/>
  <c r="AC348" i="28"/>
  <c r="AK348" i="28" s="1"/>
  <c r="AV348" i="28"/>
  <c r="AX348" i="28" s="1"/>
  <c r="BD348" i="28"/>
  <c r="AW433" i="28"/>
  <c r="AV290" i="28"/>
  <c r="AX290" i="28" s="1"/>
  <c r="AV409" i="28"/>
  <c r="AX409" i="28" s="1"/>
  <c r="AV330" i="28"/>
  <c r="AX330" i="28" s="1"/>
  <c r="O108" i="28"/>
  <c r="Z108" i="28"/>
  <c r="AV108" i="28"/>
  <c r="AX108" i="28" s="1"/>
  <c r="BD108" i="28"/>
  <c r="AV150" i="28"/>
  <c r="AX150" i="28" s="1"/>
  <c r="O349" i="28"/>
  <c r="Z349" i="28"/>
  <c r="AK349" i="28"/>
  <c r="AV349" i="28"/>
  <c r="AX349" i="28" s="1"/>
  <c r="AV13" i="28"/>
  <c r="AX13" i="28" s="1"/>
  <c r="O257" i="28"/>
  <c r="AK257" i="28"/>
  <c r="AV257" i="28"/>
  <c r="AX257" i="28" s="1"/>
  <c r="BD257" i="28"/>
  <c r="AK290" i="28"/>
  <c r="AV92" i="28"/>
  <c r="AX92" i="28" s="1"/>
  <c r="BD92" i="28"/>
  <c r="BD150" i="28"/>
  <c r="O139" i="28"/>
  <c r="Z139" i="28"/>
  <c r="AK139" i="28"/>
  <c r="AV139" i="28"/>
  <c r="AX139" i="28" s="1"/>
  <c r="O47" i="28"/>
  <c r="AK47" i="28"/>
  <c r="AV47" i="28"/>
  <c r="AX47" i="28" s="1"/>
  <c r="BD47" i="28"/>
  <c r="O180" i="28"/>
  <c r="Z180" i="28"/>
  <c r="AK180" i="28"/>
  <c r="BD180" i="28"/>
  <c r="AV180" i="28"/>
  <c r="AX180" i="28" s="1"/>
  <c r="O71" i="28"/>
  <c r="Z71" i="28"/>
  <c r="AV71" i="28"/>
  <c r="AX71" i="28" s="1"/>
  <c r="AV214" i="28"/>
  <c r="AX214" i="28" s="1"/>
  <c r="O214" i="28"/>
  <c r="Z214" i="28"/>
  <c r="AK214" i="28"/>
  <c r="BD214" i="28"/>
  <c r="Z248" i="28"/>
  <c r="AK248" i="28"/>
  <c r="AV248" i="28"/>
  <c r="AX248" i="28" s="1"/>
  <c r="A19" i="31"/>
  <c r="I5" i="31"/>
  <c r="AC281" i="28"/>
  <c r="AK281" i="28" s="1"/>
  <c r="AC271" i="28"/>
  <c r="AK271" i="28" s="1"/>
  <c r="Z417" i="28"/>
  <c r="AB417" i="28" s="1"/>
  <c r="AC417" i="28"/>
  <c r="AK417" i="28" s="1"/>
  <c r="AN417" i="28"/>
  <c r="AV417" i="28" s="1"/>
  <c r="BD44" i="28"/>
  <c r="Z42" i="28"/>
  <c r="AB42" i="28" s="1"/>
  <c r="AC42" i="28"/>
  <c r="AK42" i="28" s="1"/>
  <c r="AV42" i="28"/>
  <c r="BD43" i="28"/>
  <c r="AZ295" i="28"/>
  <c r="BD4" i="28"/>
  <c r="BD5" i="28"/>
  <c r="BD6" i="28"/>
  <c r="BD7" i="28"/>
  <c r="BD8" i="28"/>
  <c r="BD9" i="28"/>
  <c r="BD10" i="28"/>
  <c r="BD11" i="28"/>
  <c r="BD12" i="28"/>
  <c r="BD14" i="28"/>
  <c r="BD15" i="28"/>
  <c r="BD16" i="28"/>
  <c r="BD17" i="28"/>
  <c r="BD18" i="28"/>
  <c r="BD19" i="28"/>
  <c r="BD20" i="28"/>
  <c r="BD21" i="28"/>
  <c r="BD22" i="28"/>
  <c r="BD23" i="28"/>
  <c r="BD24" i="28"/>
  <c r="BD25" i="28"/>
  <c r="BD26" i="28"/>
  <c r="BD27" i="28"/>
  <c r="BD28" i="28"/>
  <c r="BD29" i="28"/>
  <c r="BD30" i="28"/>
  <c r="BD31" i="28"/>
  <c r="BD32" i="28"/>
  <c r="BD33" i="28"/>
  <c r="BD34" i="28"/>
  <c r="BD35" i="28"/>
  <c r="BD36" i="28"/>
  <c r="BD37" i="28"/>
  <c r="BD38" i="28"/>
  <c r="BD39" i="28"/>
  <c r="BD40" i="28"/>
  <c r="BD41" i="28"/>
  <c r="BD42" i="28"/>
  <c r="BD45" i="28"/>
  <c r="BD46" i="28"/>
  <c r="BD48" i="28"/>
  <c r="BD49" i="28"/>
  <c r="BD50" i="28"/>
  <c r="BD51" i="28"/>
  <c r="BD52" i="28"/>
  <c r="BD53" i="28"/>
  <c r="BD54" i="28"/>
  <c r="BD55" i="28"/>
  <c r="BD56" i="28"/>
  <c r="BD57" i="28"/>
  <c r="BD58" i="28"/>
  <c r="BD59" i="28"/>
  <c r="BD60" i="28"/>
  <c r="BD61" i="28"/>
  <c r="BD62" i="28"/>
  <c r="BD63" i="28"/>
  <c r="BD64" i="28"/>
  <c r="BD65" i="28"/>
  <c r="BD66" i="28"/>
  <c r="BD67" i="28"/>
  <c r="BD68" i="28"/>
  <c r="BD69" i="28"/>
  <c r="BD70" i="28"/>
  <c r="BD72" i="28"/>
  <c r="BD73" i="28"/>
  <c r="BD74" i="28"/>
  <c r="BD75" i="28"/>
  <c r="BD76" i="28"/>
  <c r="BD77" i="28"/>
  <c r="BD78" i="28"/>
  <c r="BD79" i="28"/>
  <c r="BD80" i="28"/>
  <c r="BD81" i="28"/>
  <c r="BD82" i="28"/>
  <c r="BD83" i="28"/>
  <c r="BD84" i="28"/>
  <c r="BD85" i="28"/>
  <c r="BD86" i="28"/>
  <c r="BD87" i="28"/>
  <c r="BD88" i="28"/>
  <c r="BD89" i="28"/>
  <c r="BD90" i="28"/>
  <c r="BD91" i="28"/>
  <c r="BD93" i="28"/>
  <c r="BD94" i="28"/>
  <c r="BD95" i="28"/>
  <c r="BD96" i="28"/>
  <c r="BD97" i="28"/>
  <c r="BD98" i="28"/>
  <c r="BD99" i="28"/>
  <c r="BD100" i="28"/>
  <c r="BD101" i="28"/>
  <c r="BD102" i="28"/>
  <c r="BD103" i="28"/>
  <c r="BD104" i="28"/>
  <c r="BD105" i="28"/>
  <c r="BD106" i="28"/>
  <c r="BD107" i="28"/>
  <c r="BD109" i="28"/>
  <c r="BD110" i="28"/>
  <c r="BD111" i="28"/>
  <c r="BD112" i="28"/>
  <c r="BD113" i="28"/>
  <c r="BD114" i="28"/>
  <c r="BD115" i="28"/>
  <c r="BD116" i="28"/>
  <c r="BD117" i="28"/>
  <c r="BD118" i="28"/>
  <c r="BD119" i="28"/>
  <c r="BD120" i="28"/>
  <c r="BD121" i="28"/>
  <c r="BD122" i="28"/>
  <c r="BD123" i="28"/>
  <c r="BD124" i="28"/>
  <c r="BD125" i="28"/>
  <c r="BD126" i="28"/>
  <c r="BD127" i="28"/>
  <c r="BD128" i="28"/>
  <c r="BD129" i="28"/>
  <c r="BD130" i="28"/>
  <c r="BD131" i="28"/>
  <c r="BD132" i="28"/>
  <c r="BD133" i="28"/>
  <c r="BD134" i="28"/>
  <c r="BD135" i="28"/>
  <c r="BD136" i="28"/>
  <c r="BD137" i="28"/>
  <c r="BD138" i="28"/>
  <c r="BD141" i="28"/>
  <c r="BD142" i="28"/>
  <c r="BD143" i="28"/>
  <c r="BD144" i="28"/>
  <c r="BD145" i="28"/>
  <c r="BD146" i="28"/>
  <c r="BD147" i="28"/>
  <c r="BD148" i="28"/>
  <c r="BD149" i="28"/>
  <c r="BD151" i="28"/>
  <c r="BD152" i="28"/>
  <c r="BD153" i="28"/>
  <c r="BD154" i="28"/>
  <c r="BD155" i="28"/>
  <c r="BD156" i="28"/>
  <c r="BD157" i="28"/>
  <c r="BD158" i="28"/>
  <c r="BD159" i="28"/>
  <c r="BD160" i="28"/>
  <c r="BD161" i="28"/>
  <c r="BD162" i="28"/>
  <c r="BD163" i="28"/>
  <c r="BD164" i="28"/>
  <c r="BD165" i="28"/>
  <c r="BD166" i="28"/>
  <c r="BD167" i="28"/>
  <c r="BD168" i="28"/>
  <c r="BD169" i="28"/>
  <c r="BD170" i="28"/>
  <c r="BD171" i="28"/>
  <c r="BD172" i="28"/>
  <c r="BD173" i="28"/>
  <c r="BD174" i="28"/>
  <c r="BD175" i="28"/>
  <c r="BD176" i="28"/>
  <c r="BD177" i="28"/>
  <c r="BD178" i="28"/>
  <c r="BD179" i="28"/>
  <c r="BD181" i="28"/>
  <c r="BD182" i="28"/>
  <c r="BD183" i="28"/>
  <c r="BD184" i="28"/>
  <c r="BD185" i="28"/>
  <c r="BD186" i="28"/>
  <c r="BD187" i="28"/>
  <c r="BD188" i="28"/>
  <c r="BD189" i="28"/>
  <c r="BD190" i="28"/>
  <c r="BD191" i="28"/>
  <c r="BD192" i="28"/>
  <c r="BD193" i="28"/>
  <c r="BD194" i="28"/>
  <c r="BD195" i="28"/>
  <c r="BD196" i="28"/>
  <c r="BD197" i="28"/>
  <c r="BD198" i="28"/>
  <c r="BD199" i="28"/>
  <c r="BD200" i="28"/>
  <c r="BD201" i="28"/>
  <c r="BD202" i="28"/>
  <c r="BD203" i="28"/>
  <c r="BD204" i="28"/>
  <c r="BD205" i="28"/>
  <c r="BD206" i="28"/>
  <c r="BD207" i="28"/>
  <c r="BD208" i="28"/>
  <c r="BD209" i="28"/>
  <c r="BD210" i="28"/>
  <c r="BD211" i="28"/>
  <c r="BD212" i="28"/>
  <c r="BD213" i="28"/>
  <c r="BD215" i="28"/>
  <c r="BD216" i="28"/>
  <c r="BD217" i="28"/>
  <c r="BD218" i="28"/>
  <c r="BD219" i="28"/>
  <c r="BD220" i="28"/>
  <c r="BD221" i="28"/>
  <c r="BD222" i="28"/>
  <c r="BD223" i="28"/>
  <c r="BD224" i="28"/>
  <c r="BD225" i="28"/>
  <c r="BD226" i="28"/>
  <c r="BD227" i="28"/>
  <c r="BD228" i="28"/>
  <c r="BD229" i="28"/>
  <c r="BD230" i="28"/>
  <c r="BD231" i="28"/>
  <c r="BD232" i="28"/>
  <c r="BD233" i="28"/>
  <c r="BD234" i="28"/>
  <c r="BD235" i="28"/>
  <c r="BD236" i="28"/>
  <c r="BD237" i="28"/>
  <c r="BD238" i="28"/>
  <c r="BD239" i="28"/>
  <c r="BD240" i="28"/>
  <c r="BD241" i="28"/>
  <c r="BD242" i="28"/>
  <c r="BD243" i="28"/>
  <c r="BD244" i="28"/>
  <c r="BD245" i="28"/>
  <c r="BD246" i="28"/>
  <c r="BD247" i="28"/>
  <c r="BD249" i="28"/>
  <c r="BD250" i="28"/>
  <c r="BD251" i="28"/>
  <c r="BD252" i="28"/>
  <c r="BD253" i="28"/>
  <c r="BD254" i="28"/>
  <c r="BD255" i="28"/>
  <c r="BD256" i="28"/>
  <c r="BD258" i="28"/>
  <c r="BD259" i="28"/>
  <c r="BD260" i="28"/>
  <c r="BD261" i="28"/>
  <c r="BD262" i="28"/>
  <c r="BD263" i="28"/>
  <c r="BD264" i="28"/>
  <c r="BD265" i="28"/>
  <c r="BD266" i="28"/>
  <c r="BD267" i="28"/>
  <c r="BD268" i="28"/>
  <c r="BD269" i="28"/>
  <c r="BD270" i="28"/>
  <c r="BD271" i="28"/>
  <c r="BD272" i="28"/>
  <c r="BD273" i="28"/>
  <c r="BD274" i="28"/>
  <c r="BD275" i="28"/>
  <c r="BD276" i="28"/>
  <c r="BD277" i="28"/>
  <c r="BD278" i="28"/>
  <c r="BD279" i="28"/>
  <c r="BD280" i="28"/>
  <c r="BD281" i="28"/>
  <c r="BD282" i="28"/>
  <c r="BD283" i="28"/>
  <c r="BD284" i="28"/>
  <c r="BD285" i="28"/>
  <c r="BD286" i="28"/>
  <c r="BD287" i="28"/>
  <c r="BD288" i="28"/>
  <c r="BD289" i="28"/>
  <c r="BD291" i="28"/>
  <c r="BD292" i="28"/>
  <c r="BD293" i="28"/>
  <c r="BD294" i="28"/>
  <c r="BD295" i="28"/>
  <c r="BD296" i="28"/>
  <c r="BD297" i="28"/>
  <c r="BD298" i="28"/>
  <c r="BD299" i="28"/>
  <c r="BD300" i="28"/>
  <c r="BD301" i="28"/>
  <c r="BD302" i="28"/>
  <c r="BD303" i="28"/>
  <c r="BD304" i="28"/>
  <c r="BD305" i="28"/>
  <c r="BD306" i="28"/>
  <c r="BD307" i="28"/>
  <c r="BD308" i="28"/>
  <c r="BD309" i="28"/>
  <c r="BD310" i="28"/>
  <c r="BD311" i="28"/>
  <c r="BD312" i="28"/>
  <c r="BD313" i="28"/>
  <c r="BD314" i="28"/>
  <c r="BD315" i="28"/>
  <c r="BD316" i="28"/>
  <c r="BD317" i="28"/>
  <c r="BD318" i="28"/>
  <c r="BD319" i="28"/>
  <c r="BD320" i="28"/>
  <c r="BD321" i="28"/>
  <c r="BD322" i="28"/>
  <c r="BD323" i="28"/>
  <c r="BD324" i="28"/>
  <c r="BD325" i="28"/>
  <c r="BD326" i="28"/>
  <c r="BD327" i="28"/>
  <c r="BD328" i="28"/>
  <c r="BD329" i="28"/>
  <c r="BD331" i="28"/>
  <c r="BD332" i="28"/>
  <c r="BD333" i="28"/>
  <c r="BD334" i="28"/>
  <c r="BD335" i="28"/>
  <c r="BD336" i="28"/>
  <c r="BD337" i="28"/>
  <c r="BD338" i="28"/>
  <c r="BD339" i="28"/>
  <c r="BD340" i="28"/>
  <c r="BD341" i="28"/>
  <c r="BD342" i="28"/>
  <c r="BD343" i="28"/>
  <c r="BD344" i="28"/>
  <c r="BD345" i="28"/>
  <c r="BD346" i="28"/>
  <c r="BD347" i="28"/>
  <c r="BD350" i="28"/>
  <c r="BD351" i="28"/>
  <c r="BD352" i="28"/>
  <c r="BD353" i="28"/>
  <c r="BD354" i="28"/>
  <c r="BD355" i="28"/>
  <c r="BD356" i="28"/>
  <c r="BD357" i="28"/>
  <c r="BD358" i="28"/>
  <c r="BD359" i="28"/>
  <c r="BD360" i="28"/>
  <c r="BD361" i="28"/>
  <c r="BD362" i="28"/>
  <c r="BD363" i="28"/>
  <c r="BD364" i="28"/>
  <c r="BD365" i="28"/>
  <c r="BD366" i="28"/>
  <c r="BD367" i="28"/>
  <c r="BD368" i="28"/>
  <c r="BD369" i="28"/>
  <c r="BD370" i="28"/>
  <c r="BD371" i="28"/>
  <c r="BD372" i="28"/>
  <c r="BD373" i="28"/>
  <c r="BD374" i="28"/>
  <c r="BD375" i="28"/>
  <c r="BD376" i="28"/>
  <c r="BD377" i="28"/>
  <c r="BD378" i="28"/>
  <c r="BD379" i="28"/>
  <c r="BD380" i="28"/>
  <c r="BD381" i="28"/>
  <c r="BD382" i="28"/>
  <c r="BD383" i="28"/>
  <c r="BD384" i="28"/>
  <c r="BD385" i="28"/>
  <c r="BD386" i="28"/>
  <c r="BD387" i="28"/>
  <c r="BD388" i="28"/>
  <c r="BD389" i="28"/>
  <c r="BD390" i="28"/>
  <c r="BD391" i="28"/>
  <c r="BD392" i="28"/>
  <c r="BD393" i="28"/>
  <c r="BD394" i="28"/>
  <c r="BD395" i="28"/>
  <c r="BD396" i="28"/>
  <c r="BD397" i="28"/>
  <c r="BD398" i="28"/>
  <c r="BD399" i="28"/>
  <c r="BD400" i="28"/>
  <c r="BD401" i="28"/>
  <c r="BD402" i="28"/>
  <c r="BD403" i="28"/>
  <c r="BD404" i="28"/>
  <c r="BD405" i="28"/>
  <c r="BD406" i="28"/>
  <c r="BD407" i="28"/>
  <c r="BD408" i="28"/>
  <c r="BD410" i="28"/>
  <c r="BD411" i="28"/>
  <c r="BD412" i="28"/>
  <c r="BD413" i="28"/>
  <c r="BD414" i="28"/>
  <c r="BD415" i="28"/>
  <c r="BD416" i="28"/>
  <c r="BD417" i="28"/>
  <c r="BD418" i="28"/>
  <c r="BD419" i="28"/>
  <c r="BD420" i="28"/>
  <c r="BD421" i="28"/>
  <c r="BD422" i="28"/>
  <c r="BD423" i="28"/>
  <c r="BD424" i="28"/>
  <c r="BD425" i="28"/>
  <c r="BD426" i="28"/>
  <c r="BD427" i="28"/>
  <c r="BD428" i="28"/>
  <c r="BD429" i="28"/>
  <c r="BD430" i="28"/>
  <c r="BD431" i="28"/>
  <c r="BD432" i="28"/>
  <c r="BD3" i="28"/>
  <c r="AZ294" i="28"/>
  <c r="A40" i="29"/>
  <c r="A49" i="29"/>
  <c r="A48" i="29"/>
  <c r="B38" i="29"/>
  <c r="I35" i="29"/>
  <c r="B35" i="29"/>
  <c r="A19" i="29"/>
  <c r="I5" i="29"/>
  <c r="G329" i="28"/>
  <c r="O329" i="28" s="1"/>
  <c r="Q329" i="28" s="1"/>
  <c r="AN25" i="28"/>
  <c r="AV25" i="28" s="1"/>
  <c r="AC25" i="28"/>
  <c r="AK25" i="28" s="1"/>
  <c r="R25" i="28"/>
  <c r="Z25" i="28" s="1"/>
  <c r="G25" i="28"/>
  <c r="O25" i="28" s="1"/>
  <c r="Q25" i="28" s="1"/>
  <c r="G50" i="28"/>
  <c r="O50" i="28" s="1"/>
  <c r="Q50" i="28" s="1"/>
  <c r="R50" i="28"/>
  <c r="Z50" i="28" s="1"/>
  <c r="AC50" i="28"/>
  <c r="AK50" i="28" s="1"/>
  <c r="AV50" i="28"/>
  <c r="AZ432" i="28"/>
  <c r="AZ427" i="28"/>
  <c r="AZ422" i="28"/>
  <c r="AZ421" i="28"/>
  <c r="AZ412" i="28"/>
  <c r="AZ411" i="28"/>
  <c r="AZ404" i="28"/>
  <c r="AZ401" i="28"/>
  <c r="AZ395" i="28"/>
  <c r="AZ391" i="28"/>
  <c r="AZ389" i="28"/>
  <c r="AZ384" i="28"/>
  <c r="AZ382" i="28"/>
  <c r="AZ379" i="28"/>
  <c r="AZ375" i="28"/>
  <c r="AZ373" i="28"/>
  <c r="AZ366" i="28"/>
  <c r="AZ365" i="28"/>
  <c r="AZ361" i="28"/>
  <c r="AZ359" i="28"/>
  <c r="AZ358" i="28"/>
  <c r="AZ357" i="28"/>
  <c r="AZ353" i="28"/>
  <c r="AZ352" i="28"/>
  <c r="AZ347" i="28"/>
  <c r="AZ346" i="28"/>
  <c r="AZ345" i="28"/>
  <c r="AZ343" i="28"/>
  <c r="AZ342" i="28"/>
  <c r="AZ341" i="28"/>
  <c r="AZ340" i="28"/>
  <c r="AZ339" i="28"/>
  <c r="AZ338" i="28"/>
  <c r="AZ337" i="28"/>
  <c r="AZ328" i="28"/>
  <c r="AZ319" i="28"/>
  <c r="AZ315" i="28"/>
  <c r="AZ313" i="28"/>
  <c r="AZ306" i="28"/>
  <c r="AZ302" i="28"/>
  <c r="AZ299" i="28"/>
  <c r="AZ296" i="28"/>
  <c r="AZ293" i="28"/>
  <c r="AZ292" i="28"/>
  <c r="AZ291" i="28"/>
  <c r="AZ289" i="28"/>
  <c r="AZ286" i="28"/>
  <c r="AZ281" i="28"/>
  <c r="AZ279" i="28"/>
  <c r="AZ277" i="28"/>
  <c r="AZ276" i="28"/>
  <c r="AZ270" i="28"/>
  <c r="AZ266" i="28"/>
  <c r="AZ264" i="28"/>
  <c r="AZ263" i="28"/>
  <c r="AZ255" i="28"/>
  <c r="AZ254" i="28"/>
  <c r="AZ250" i="28"/>
  <c r="AZ246" i="28"/>
  <c r="AZ244" i="28"/>
  <c r="AZ243" i="28"/>
  <c r="AZ238" i="28"/>
  <c r="AZ237" i="28"/>
  <c r="AZ236" i="28"/>
  <c r="AZ233" i="28"/>
  <c r="AZ228" i="28"/>
  <c r="AZ226" i="28"/>
  <c r="AZ225" i="28"/>
  <c r="AZ221" i="28"/>
  <c r="AZ202" i="28"/>
  <c r="AZ201" i="28"/>
  <c r="AZ199" i="28"/>
  <c r="AZ197" i="28"/>
  <c r="AZ195" i="28"/>
  <c r="AZ191" i="28"/>
  <c r="AZ172" i="28"/>
  <c r="AZ171" i="28"/>
  <c r="AZ169" i="28"/>
  <c r="AZ168" i="28"/>
  <c r="AZ165" i="28"/>
  <c r="AZ164" i="28"/>
  <c r="AZ163" i="28"/>
  <c r="AZ162" i="28"/>
  <c r="AZ154" i="28"/>
  <c r="AZ152" i="28"/>
  <c r="AZ146" i="28"/>
  <c r="AZ145" i="28"/>
  <c r="AZ142" i="28"/>
  <c r="AZ137" i="28"/>
  <c r="AZ136" i="28"/>
  <c r="AZ131" i="28"/>
  <c r="AZ130" i="28"/>
  <c r="AZ129" i="28"/>
  <c r="AZ126" i="28"/>
  <c r="AZ122" i="28"/>
  <c r="AZ120" i="28"/>
  <c r="AZ119" i="28"/>
  <c r="AZ118" i="28"/>
  <c r="AZ114" i="28"/>
  <c r="AZ113" i="28"/>
  <c r="AZ107" i="28"/>
  <c r="AZ102" i="28"/>
  <c r="AZ98" i="28"/>
  <c r="AZ95" i="28"/>
  <c r="AZ85" i="28"/>
  <c r="AZ82" i="28"/>
  <c r="AZ80" i="28"/>
  <c r="AZ79" i="28"/>
  <c r="AZ77" i="28"/>
  <c r="AZ76" i="28"/>
  <c r="AZ75" i="28"/>
  <c r="AZ74" i="28"/>
  <c r="AZ73" i="28"/>
  <c r="AZ70" i="28"/>
  <c r="AZ69" i="28"/>
  <c r="AZ68" i="28"/>
  <c r="AZ67" i="28"/>
  <c r="AZ66" i="28"/>
  <c r="AZ64" i="28"/>
  <c r="AZ61" i="28"/>
  <c r="AZ58" i="28"/>
  <c r="AZ57" i="28"/>
  <c r="AZ52" i="28"/>
  <c r="AZ49" i="28"/>
  <c r="AZ46" i="28"/>
  <c r="AZ45" i="28"/>
  <c r="AZ41" i="28"/>
  <c r="AZ39" i="28"/>
  <c r="AZ38" i="28"/>
  <c r="AZ35" i="28"/>
  <c r="AZ32" i="28"/>
  <c r="AZ31" i="28"/>
  <c r="AZ30" i="28"/>
  <c r="AZ29" i="28"/>
  <c r="AZ27" i="28"/>
  <c r="AZ25" i="28"/>
  <c r="AZ24" i="28"/>
  <c r="AZ23" i="28"/>
  <c r="AZ11" i="28"/>
  <c r="AZ10" i="28"/>
  <c r="AZ8" i="28"/>
  <c r="AZ6" i="28"/>
  <c r="AZ4" i="28"/>
  <c r="AZ3" i="28"/>
  <c r="G75" i="28"/>
  <c r="O75" i="28" s="1"/>
  <c r="Q75" i="28" s="1"/>
  <c r="R75" i="28"/>
  <c r="Z75" i="28" s="1"/>
  <c r="AC75" i="28"/>
  <c r="AK75" i="28" s="1"/>
  <c r="AN75" i="28"/>
  <c r="AV75" i="28" s="1"/>
  <c r="G75" i="26"/>
  <c r="O75" i="26" s="1"/>
  <c r="Q75" i="26" s="1"/>
  <c r="R75" i="26"/>
  <c r="Z75" i="26" s="1"/>
  <c r="AC75" i="26"/>
  <c r="AK75" i="26" s="1"/>
  <c r="AN75" i="26"/>
  <c r="AV75" i="26" s="1"/>
  <c r="AN3" i="28"/>
  <c r="AV3" i="28" s="1"/>
  <c r="AN4" i="28"/>
  <c r="AV4" i="28" s="1"/>
  <c r="AN5" i="28"/>
  <c r="AV5" i="28" s="1"/>
  <c r="AN6" i="28"/>
  <c r="AV6" i="28" s="1"/>
  <c r="AN7" i="28"/>
  <c r="AV7" i="28" s="1"/>
  <c r="AN8" i="28"/>
  <c r="AV8" i="28" s="1"/>
  <c r="AN9" i="28"/>
  <c r="AV9" i="28" s="1"/>
  <c r="AN10" i="28"/>
  <c r="AV10" i="28" s="1"/>
  <c r="AN11" i="28"/>
  <c r="AV11" i="28" s="1"/>
  <c r="AN12" i="28"/>
  <c r="AV12" i="28" s="1"/>
  <c r="AN14" i="28"/>
  <c r="AV14" i="28" s="1"/>
  <c r="AN15" i="28"/>
  <c r="AV15" i="28" s="1"/>
  <c r="AN16" i="28"/>
  <c r="AV16" i="28" s="1"/>
  <c r="AN17" i="28"/>
  <c r="AV17" i="28" s="1"/>
  <c r="AN18" i="28"/>
  <c r="AV18" i="28" s="1"/>
  <c r="AN22" i="28"/>
  <c r="AV22" i="28" s="1"/>
  <c r="AN23" i="28"/>
  <c r="AV23" i="28" s="1"/>
  <c r="AN24" i="28"/>
  <c r="AV24" i="28" s="1"/>
  <c r="AN26" i="28"/>
  <c r="AV26" i="28" s="1"/>
  <c r="AN27" i="28"/>
  <c r="AV27" i="28" s="1"/>
  <c r="AN28" i="28"/>
  <c r="AV28" i="28" s="1"/>
  <c r="AN29" i="28"/>
  <c r="AV29" i="28" s="1"/>
  <c r="AV30" i="28"/>
  <c r="AN31" i="28"/>
  <c r="AV31" i="28" s="1"/>
  <c r="AN32" i="28"/>
  <c r="AV32" i="28" s="1"/>
  <c r="AN33" i="28"/>
  <c r="AV33" i="28" s="1"/>
  <c r="AN34" i="28"/>
  <c r="AV34" i="28" s="1"/>
  <c r="AV35" i="28"/>
  <c r="AN36" i="28"/>
  <c r="AV36" i="28" s="1"/>
  <c r="AN37" i="28"/>
  <c r="AV37" i="28" s="1"/>
  <c r="AN38" i="28"/>
  <c r="AV38" i="28" s="1"/>
  <c r="AN39" i="28"/>
  <c r="AV39" i="28" s="1"/>
  <c r="AV40" i="28"/>
  <c r="AN41" i="28"/>
  <c r="AV41" i="28" s="1"/>
  <c r="AN43" i="28"/>
  <c r="AV43" i="28" s="1"/>
  <c r="AN44" i="28"/>
  <c r="AV44" i="28" s="1"/>
  <c r="AN45" i="28"/>
  <c r="AV45" i="28" s="1"/>
  <c r="AN46" i="28"/>
  <c r="AV46" i="28" s="1"/>
  <c r="AN48" i="28"/>
  <c r="AV48" i="28" s="1"/>
  <c r="AN49" i="28"/>
  <c r="AV49" i="28" s="1"/>
  <c r="AV51" i="28"/>
  <c r="AN52" i="28"/>
  <c r="AV52" i="28" s="1"/>
  <c r="AN53" i="28"/>
  <c r="AV53" i="28" s="1"/>
  <c r="AN54" i="28"/>
  <c r="AV54" i="28" s="1"/>
  <c r="AN55" i="28"/>
  <c r="AV55" i="28" s="1"/>
  <c r="AN56" i="28"/>
  <c r="AV56" i="28" s="1"/>
  <c r="AN59" i="28"/>
  <c r="AV59" i="28" s="1"/>
  <c r="AN60" i="28"/>
  <c r="AV60" i="28" s="1"/>
  <c r="AN61" i="28"/>
  <c r="AV61" i="28" s="1"/>
  <c r="AN62" i="28"/>
  <c r="AV62" i="28" s="1"/>
  <c r="AV63" i="28"/>
  <c r="AN64" i="28"/>
  <c r="AV64" i="28" s="1"/>
  <c r="AN65" i="28"/>
  <c r="AV65" i="28" s="1"/>
  <c r="AN66" i="28"/>
  <c r="AV66" i="28" s="1"/>
  <c r="AN67" i="28"/>
  <c r="AV67" i="28" s="1"/>
  <c r="AN68" i="28"/>
  <c r="AV68" i="28" s="1"/>
  <c r="AN69" i="28"/>
  <c r="AV69" i="28" s="1"/>
  <c r="AN70" i="28"/>
  <c r="AV70" i="28" s="1"/>
  <c r="AN74" i="28"/>
  <c r="AV74" i="28" s="1"/>
  <c r="AN78" i="28"/>
  <c r="AV78" i="28" s="1"/>
  <c r="AN79" i="28"/>
  <c r="AV79" i="28" s="1"/>
  <c r="AN80" i="28"/>
  <c r="AV80" i="28" s="1"/>
  <c r="AN81" i="28"/>
  <c r="AV81" i="28" s="1"/>
  <c r="AN82" i="28"/>
  <c r="AV82" i="28" s="1"/>
  <c r="AN83" i="28"/>
  <c r="AV83" i="28" s="1"/>
  <c r="AN84" i="28"/>
  <c r="AV84" i="28" s="1"/>
  <c r="AN85" i="28"/>
  <c r="AV85" i="28" s="1"/>
  <c r="AN86" i="28"/>
  <c r="AV86" i="28" s="1"/>
  <c r="AN87" i="28"/>
  <c r="AV87" i="28" s="1"/>
  <c r="AN88" i="28"/>
  <c r="AV88" i="28" s="1"/>
  <c r="AN89" i="28"/>
  <c r="AV89" i="28" s="1"/>
  <c r="AV90" i="28"/>
  <c r="AN91" i="28"/>
  <c r="AV91" i="28" s="1"/>
  <c r="AN93" i="28"/>
  <c r="AV93" i="28" s="1"/>
  <c r="AN96" i="28"/>
  <c r="AV96" i="28" s="1"/>
  <c r="AN97" i="28"/>
  <c r="AV97" i="28" s="1"/>
  <c r="AN98" i="28"/>
  <c r="AV98" i="28" s="1"/>
  <c r="AN99" i="28"/>
  <c r="AV99" i="28" s="1"/>
  <c r="AN100" i="28"/>
  <c r="AV100" i="28" s="1"/>
  <c r="AN101" i="28"/>
  <c r="AV101" i="28" s="1"/>
  <c r="AV102" i="28"/>
  <c r="AN103" i="28"/>
  <c r="AV103" i="28" s="1"/>
  <c r="AV104" i="28"/>
  <c r="AN105" i="28"/>
  <c r="AV105" i="28" s="1"/>
  <c r="AN106" i="28"/>
  <c r="AV106" i="28" s="1"/>
  <c r="AN107" i="28"/>
  <c r="AV107" i="28" s="1"/>
  <c r="AN109" i="28"/>
  <c r="AV109" i="28" s="1"/>
  <c r="AN110" i="28"/>
  <c r="AV110" i="28" s="1"/>
  <c r="AV111" i="28"/>
  <c r="AN112" i="28"/>
  <c r="AV112" i="28" s="1"/>
  <c r="AN113" i="28"/>
  <c r="AV113" i="28" s="1"/>
  <c r="AN114" i="28"/>
  <c r="AV114" i="28" s="1"/>
  <c r="AN115" i="28"/>
  <c r="AV115" i="28" s="1"/>
  <c r="AN116" i="28"/>
  <c r="AV116" i="28" s="1"/>
  <c r="AV117" i="28"/>
  <c r="AN118" i="28"/>
  <c r="AV118" i="28" s="1"/>
  <c r="AN119" i="28"/>
  <c r="AV119" i="28" s="1"/>
  <c r="AV120" i="28"/>
  <c r="AN121" i="28"/>
  <c r="AV121" i="28" s="1"/>
  <c r="AN122" i="28"/>
  <c r="AV122" i="28" s="1"/>
  <c r="AN123" i="28"/>
  <c r="AV123" i="28" s="1"/>
  <c r="AN124" i="28"/>
  <c r="AV124" i="28" s="1"/>
  <c r="AN128" i="28"/>
  <c r="AV128" i="28" s="1"/>
  <c r="AN129" i="28"/>
  <c r="AV129" i="28" s="1"/>
  <c r="AV132" i="28"/>
  <c r="AN133" i="28"/>
  <c r="AV133" i="28" s="1"/>
  <c r="AN134" i="28"/>
  <c r="AV134" i="28" s="1"/>
  <c r="AN135" i="28"/>
  <c r="AV135" i="28" s="1"/>
  <c r="AN138" i="28"/>
  <c r="AV138" i="28" s="1"/>
  <c r="AN141" i="28"/>
  <c r="AV141" i="28" s="1"/>
  <c r="AN149" i="28"/>
  <c r="AV149" i="28" s="1"/>
  <c r="AN151" i="28"/>
  <c r="AV151" i="28" s="1"/>
  <c r="AN152" i="28"/>
  <c r="AV152" i="28" s="1"/>
  <c r="AN153" i="28"/>
  <c r="AV153" i="28" s="1"/>
  <c r="AN154" i="28"/>
  <c r="AV154" i="28" s="1"/>
  <c r="AN155" i="28"/>
  <c r="AV155" i="28" s="1"/>
  <c r="AN156" i="28"/>
  <c r="AV156" i="28" s="1"/>
  <c r="AN157" i="28"/>
  <c r="AV157" i="28" s="1"/>
  <c r="AN158" i="28"/>
  <c r="AV158" i="28" s="1"/>
  <c r="AN159" i="28"/>
  <c r="AV159" i="28" s="1"/>
  <c r="AN160" i="28"/>
  <c r="AV160" i="28" s="1"/>
  <c r="AN161" i="28"/>
  <c r="AV161" i="28" s="1"/>
  <c r="AN162" i="28"/>
  <c r="AV162" i="28" s="1"/>
  <c r="AN163" i="28"/>
  <c r="AV163" i="28" s="1"/>
  <c r="AN164" i="28"/>
  <c r="AV164" i="28" s="1"/>
  <c r="AN165" i="28"/>
  <c r="AV165" i="28" s="1"/>
  <c r="AN166" i="28"/>
  <c r="AV166" i="28" s="1"/>
  <c r="AN167" i="28"/>
  <c r="AV167" i="28" s="1"/>
  <c r="AN168" i="28"/>
  <c r="AV168" i="28" s="1"/>
  <c r="AN169" i="28"/>
  <c r="AV169" i="28" s="1"/>
  <c r="AV170" i="28"/>
  <c r="AN171" i="28"/>
  <c r="AV171" i="28" s="1"/>
  <c r="AN172" i="28"/>
  <c r="AV172" i="28" s="1"/>
  <c r="AV173" i="28"/>
  <c r="AN174" i="28"/>
  <c r="AV174" i="28" s="1"/>
  <c r="AN175" i="28"/>
  <c r="AV175" i="28" s="1"/>
  <c r="AN176" i="28"/>
  <c r="AV176" i="28" s="1"/>
  <c r="AN177" i="28"/>
  <c r="AV177" i="28" s="1"/>
  <c r="AN178" i="28"/>
  <c r="AV178" i="28" s="1"/>
  <c r="AN179" i="28"/>
  <c r="AV179" i="28" s="1"/>
  <c r="AN181" i="28"/>
  <c r="AV181" i="28" s="1"/>
  <c r="AN182" i="28"/>
  <c r="AV182" i="28" s="1"/>
  <c r="AN183" i="28"/>
  <c r="AV183" i="28" s="1"/>
  <c r="AN184" i="28"/>
  <c r="AV184" i="28" s="1"/>
  <c r="AN185" i="28"/>
  <c r="AV185" i="28" s="1"/>
  <c r="AN186" i="28"/>
  <c r="AV186" i="28" s="1"/>
  <c r="AN187" i="28"/>
  <c r="AV187" i="28" s="1"/>
  <c r="AN188" i="28"/>
  <c r="AV188" i="28" s="1"/>
  <c r="AN189" i="28"/>
  <c r="AV189" i="28" s="1"/>
  <c r="AN192" i="28"/>
  <c r="AV192" i="28" s="1"/>
  <c r="AN193" i="28"/>
  <c r="AV193" i="28" s="1"/>
  <c r="AN194" i="28"/>
  <c r="AV194" i="28" s="1"/>
  <c r="AN195" i="28"/>
  <c r="AV195" i="28" s="1"/>
  <c r="AN198" i="28"/>
  <c r="AV198" i="28" s="1"/>
  <c r="AN199" i="28"/>
  <c r="AV199" i="28" s="1"/>
  <c r="AN200" i="28"/>
  <c r="AV200" i="28" s="1"/>
  <c r="AN201" i="28"/>
  <c r="AV201" i="28" s="1"/>
  <c r="AN202" i="28"/>
  <c r="AV202" i="28" s="1"/>
  <c r="AN203" i="28"/>
  <c r="AV203" i="28" s="1"/>
  <c r="AN204" i="28"/>
  <c r="AV204" i="28" s="1"/>
  <c r="AN205" i="28"/>
  <c r="AV205" i="28" s="1"/>
  <c r="AV210" i="28"/>
  <c r="AN211" i="28"/>
  <c r="AV211" i="28" s="1"/>
  <c r="AN212" i="28"/>
  <c r="AV212" i="28" s="1"/>
  <c r="AN213" i="28"/>
  <c r="AV213" i="28" s="1"/>
  <c r="AN215" i="28"/>
  <c r="AV215" i="28" s="1"/>
  <c r="AN218" i="28"/>
  <c r="AV218" i="28" s="1"/>
  <c r="AN219" i="28"/>
  <c r="AV219" i="28" s="1"/>
  <c r="AN220" i="28"/>
  <c r="AV220" i="28" s="1"/>
  <c r="AN221" i="28"/>
  <c r="AV221" i="28" s="1"/>
  <c r="AN224" i="28"/>
  <c r="AV224" i="28" s="1"/>
  <c r="AN227" i="28"/>
  <c r="AV227" i="28" s="1"/>
  <c r="AN228" i="28"/>
  <c r="AV228" i="28" s="1"/>
  <c r="AN229" i="28"/>
  <c r="AV229" i="28" s="1"/>
  <c r="AN230" i="28"/>
  <c r="AV230" i="28" s="1"/>
  <c r="AN231" i="28"/>
  <c r="AV231" i="28" s="1"/>
  <c r="AN232" i="28"/>
  <c r="AV232" i="28" s="1"/>
  <c r="AN233" i="28"/>
  <c r="AV233" i="28" s="1"/>
  <c r="AN234" i="28"/>
  <c r="AV234" i="28" s="1"/>
  <c r="AN235" i="28"/>
  <c r="AV235" i="28" s="1"/>
  <c r="AN236" i="28"/>
  <c r="AV236" i="28" s="1"/>
  <c r="AV237" i="28"/>
  <c r="AN238" i="28"/>
  <c r="AV238" i="28" s="1"/>
  <c r="AN239" i="28"/>
  <c r="AV239" i="28" s="1"/>
  <c r="AN240" i="28"/>
  <c r="AV240" i="28" s="1"/>
  <c r="AN241" i="28"/>
  <c r="AV241" i="28" s="1"/>
  <c r="AN242" i="28"/>
  <c r="AV242" i="28" s="1"/>
  <c r="AN243" i="28"/>
  <c r="AV243" i="28" s="1"/>
  <c r="AN244" i="28"/>
  <c r="AV244" i="28" s="1"/>
  <c r="AV245" i="28"/>
  <c r="AN246" i="28"/>
  <c r="AV246" i="28" s="1"/>
  <c r="AN247" i="28"/>
  <c r="AV247" i="28" s="1"/>
  <c r="AN249" i="28"/>
  <c r="AV249" i="28" s="1"/>
  <c r="AK250" i="28"/>
  <c r="AV250" i="28"/>
  <c r="AN251" i="28"/>
  <c r="AV251" i="28" s="1"/>
  <c r="AN252" i="28"/>
  <c r="AV252" i="28" s="1"/>
  <c r="AN253" i="28"/>
  <c r="AV253" i="28" s="1"/>
  <c r="AN254" i="28"/>
  <c r="AV254" i="28" s="1"/>
  <c r="AN255" i="28"/>
  <c r="AV255" i="28" s="1"/>
  <c r="AN256" i="28"/>
  <c r="AV256" i="28" s="1"/>
  <c r="AN258" i="28"/>
  <c r="AV258" i="28" s="1"/>
  <c r="AN265" i="28"/>
  <c r="AV265" i="28" s="1"/>
  <c r="AN266" i="28"/>
  <c r="AV266" i="28" s="1"/>
  <c r="AN267" i="28"/>
  <c r="AV267" i="28" s="1"/>
  <c r="AN268" i="28"/>
  <c r="AV268" i="28" s="1"/>
  <c r="AN269" i="28"/>
  <c r="AV269" i="28" s="1"/>
  <c r="AN270" i="28"/>
  <c r="AV270" i="28" s="1"/>
  <c r="AN271" i="28"/>
  <c r="AV271" i="28" s="1"/>
  <c r="AN272" i="28"/>
  <c r="AV272" i="28" s="1"/>
  <c r="AN275" i="28"/>
  <c r="AV275" i="28" s="1"/>
  <c r="AN276" i="28"/>
  <c r="AV276" i="28" s="1"/>
  <c r="AN277" i="28"/>
  <c r="AV277" i="28" s="1"/>
  <c r="AN278" i="28"/>
  <c r="AV278" i="28" s="1"/>
  <c r="AN279" i="28"/>
  <c r="AV279" i="28" s="1"/>
  <c r="AV281" i="28"/>
  <c r="AN283" i="28"/>
  <c r="AV283" i="28" s="1"/>
  <c r="AN284" i="28"/>
  <c r="AV284" i="28" s="1"/>
  <c r="AN285" i="28"/>
  <c r="AV285" i="28" s="1"/>
  <c r="AN286" i="28"/>
  <c r="AV286" i="28" s="1"/>
  <c r="AN287" i="28"/>
  <c r="AV287" i="28" s="1"/>
  <c r="AN288" i="28"/>
  <c r="AV288" i="28" s="1"/>
  <c r="AN289" i="28"/>
  <c r="AV289" i="28" s="1"/>
  <c r="AV291" i="28"/>
  <c r="AV292" i="28"/>
  <c r="AN293" i="28"/>
  <c r="AV293" i="28" s="1"/>
  <c r="AN294" i="28"/>
  <c r="AV294" i="28" s="1"/>
  <c r="AN295" i="28"/>
  <c r="AV295" i="28" s="1"/>
  <c r="AN296" i="28"/>
  <c r="AV296" i="28" s="1"/>
  <c r="AN297" i="28"/>
  <c r="AV297" i="28" s="1"/>
  <c r="AN298" i="28"/>
  <c r="AV298" i="28" s="1"/>
  <c r="AN299" i="28"/>
  <c r="AV299" i="28" s="1"/>
  <c r="AN300" i="28"/>
  <c r="AV300" i="28" s="1"/>
  <c r="AN301" i="28"/>
  <c r="AV301" i="28" s="1"/>
  <c r="AN305" i="28"/>
  <c r="AV305" i="28" s="1"/>
  <c r="AN306" i="28"/>
  <c r="AV306" i="28" s="1"/>
  <c r="AN307" i="28"/>
  <c r="AV307" i="28" s="1"/>
  <c r="AN308" i="28"/>
  <c r="AV308" i="28" s="1"/>
  <c r="AN309" i="28"/>
  <c r="AV309" i="28" s="1"/>
  <c r="AN310" i="28"/>
  <c r="AV310" i="28" s="1"/>
  <c r="AV311" i="28"/>
  <c r="AN312" i="28"/>
  <c r="AV312" i="28" s="1"/>
  <c r="AN313" i="28"/>
  <c r="AV313" i="28" s="1"/>
  <c r="AN314" i="28"/>
  <c r="AV314" i="28" s="1"/>
  <c r="AN315" i="28"/>
  <c r="AV315" i="28" s="1"/>
  <c r="AN316" i="28"/>
  <c r="AV316" i="28" s="1"/>
  <c r="AN317" i="28"/>
  <c r="AV317" i="28" s="1"/>
  <c r="AN318" i="28"/>
  <c r="AV318" i="28" s="1"/>
  <c r="AN319" i="28"/>
  <c r="AV319" i="28" s="1"/>
  <c r="AN320" i="28"/>
  <c r="AV320" i="28" s="1"/>
  <c r="AN324" i="28"/>
  <c r="AV324" i="28" s="1"/>
  <c r="AN325" i="28"/>
  <c r="AV325" i="28" s="1"/>
  <c r="AN326" i="28"/>
  <c r="AV326" i="28" s="1"/>
  <c r="AN328" i="28"/>
  <c r="AV328" i="28" s="1"/>
  <c r="AV329" i="28"/>
  <c r="AV331" i="28"/>
  <c r="AN332" i="28"/>
  <c r="AV332" i="28" s="1"/>
  <c r="AN323" i="28"/>
  <c r="AV323" i="28" s="1"/>
  <c r="AN334" i="28"/>
  <c r="AV334" i="28" s="1"/>
  <c r="AN335" i="28"/>
  <c r="AV335" i="28" s="1"/>
  <c r="AN336" i="28"/>
  <c r="AV336" i="28" s="1"/>
  <c r="AN337" i="28"/>
  <c r="AV337" i="28" s="1"/>
  <c r="AV338" i="28"/>
  <c r="AN339" i="28"/>
  <c r="AV339" i="28" s="1"/>
  <c r="AN340" i="28"/>
  <c r="AV340" i="28" s="1"/>
  <c r="AN341" i="28"/>
  <c r="AV341" i="28" s="1"/>
  <c r="AN342" i="28"/>
  <c r="AV342" i="28" s="1"/>
  <c r="AN343" i="28"/>
  <c r="AV343" i="28" s="1"/>
  <c r="AN344" i="28"/>
  <c r="AV344" i="28" s="1"/>
  <c r="AN345" i="28"/>
  <c r="AV345" i="28" s="1"/>
  <c r="AN346" i="28"/>
  <c r="AV346" i="28" s="1"/>
  <c r="AN347" i="28"/>
  <c r="AV347" i="28" s="1"/>
  <c r="AN350" i="28"/>
  <c r="AV350" i="28" s="1"/>
  <c r="AV351" i="28"/>
  <c r="AN352" i="28"/>
  <c r="AV352" i="28" s="1"/>
  <c r="AN353" i="28"/>
  <c r="AV353" i="28" s="1"/>
  <c r="AN354" i="28"/>
  <c r="AV354" i="28" s="1"/>
  <c r="AN355" i="28"/>
  <c r="AV355" i="28" s="1"/>
  <c r="AN356" i="28"/>
  <c r="AV356" i="28" s="1"/>
  <c r="AN357" i="28"/>
  <c r="AV357" i="28" s="1"/>
  <c r="AN358" i="28"/>
  <c r="AV358" i="28" s="1"/>
  <c r="AN359" i="28"/>
  <c r="AV359" i="28" s="1"/>
  <c r="AN360" i="28"/>
  <c r="AV360" i="28" s="1"/>
  <c r="AN364" i="28"/>
  <c r="AV364" i="28" s="1"/>
  <c r="AN365" i="28"/>
  <c r="AV365" i="28" s="1"/>
  <c r="AN366" i="28"/>
  <c r="AV366" i="28" s="1"/>
  <c r="AN367" i="28"/>
  <c r="AV367" i="28" s="1"/>
  <c r="AN378" i="28"/>
  <c r="AV378" i="28" s="1"/>
  <c r="AN379" i="28"/>
  <c r="AV379" i="28" s="1"/>
  <c r="AN380" i="28"/>
  <c r="AV380" i="28" s="1"/>
  <c r="AN383" i="28"/>
  <c r="AV383" i="28" s="1"/>
  <c r="AN384" i="28"/>
  <c r="AV384" i="28" s="1"/>
  <c r="AN385" i="28"/>
  <c r="AV385" i="28" s="1"/>
  <c r="AN386" i="28"/>
  <c r="AV386" i="28" s="1"/>
  <c r="AN387" i="28"/>
  <c r="AV387" i="28" s="1"/>
  <c r="AN388" i="28"/>
  <c r="AV388" i="28" s="1"/>
  <c r="AN389" i="28"/>
  <c r="AV389" i="28" s="1"/>
  <c r="AV390" i="28"/>
  <c r="AN391" i="28"/>
  <c r="AV391" i="28" s="1"/>
  <c r="AN392" i="28"/>
  <c r="AV392" i="28" s="1"/>
  <c r="AN393" i="28"/>
  <c r="AV393" i="28" s="1"/>
  <c r="AN394" i="28"/>
  <c r="AV394" i="28" s="1"/>
  <c r="AN395" i="28"/>
  <c r="AV395" i="28" s="1"/>
  <c r="AN396" i="28"/>
  <c r="AV396" i="28" s="1"/>
  <c r="AN397" i="28"/>
  <c r="AV397" i="28" s="1"/>
  <c r="AN398" i="28"/>
  <c r="AV398" i="28" s="1"/>
  <c r="AN399" i="28"/>
  <c r="AV399" i="28" s="1"/>
  <c r="AN408" i="28"/>
  <c r="AV408" i="28" s="1"/>
  <c r="AN410" i="28"/>
  <c r="AV410" i="28" s="1"/>
  <c r="AN411" i="28"/>
  <c r="AV411" i="28" s="1"/>
  <c r="AN412" i="28"/>
  <c r="AV412" i="28" s="1"/>
  <c r="AN413" i="28"/>
  <c r="AV413" i="28" s="1"/>
  <c r="AN414" i="28"/>
  <c r="AV414" i="28" s="1"/>
  <c r="AN415" i="28"/>
  <c r="AV415" i="28" s="1"/>
  <c r="AN416" i="28"/>
  <c r="AV416" i="28" s="1"/>
  <c r="AN418" i="28"/>
  <c r="AV418" i="28" s="1"/>
  <c r="AN419" i="28"/>
  <c r="AV419" i="28" s="1"/>
  <c r="AN420" i="28"/>
  <c r="AV420" i="28" s="1"/>
  <c r="AN421" i="28"/>
  <c r="AV421" i="28" s="1"/>
  <c r="AN422" i="28"/>
  <c r="AV422" i="28" s="1"/>
  <c r="AN423" i="28"/>
  <c r="AV423" i="28" s="1"/>
  <c r="AN424" i="28"/>
  <c r="AV424" i="28" s="1"/>
  <c r="AN427" i="28"/>
  <c r="AV427" i="28" s="1"/>
  <c r="AN428" i="28"/>
  <c r="AV428" i="28" s="1"/>
  <c r="AN429" i="28"/>
  <c r="AV430" i="28"/>
  <c r="AN431" i="28"/>
  <c r="AV431" i="28" s="1"/>
  <c r="AC378" i="28"/>
  <c r="AK378" i="28" s="1"/>
  <c r="AC379" i="28"/>
  <c r="AK379" i="28" s="1"/>
  <c r="AC380" i="28"/>
  <c r="AK380" i="28" s="1"/>
  <c r="AC383" i="28"/>
  <c r="AK383" i="28" s="1"/>
  <c r="AC384" i="28"/>
  <c r="AK384" i="28" s="1"/>
  <c r="AC385" i="28"/>
  <c r="AK385" i="28" s="1"/>
  <c r="AC386" i="28"/>
  <c r="AK386" i="28" s="1"/>
  <c r="AC387" i="28"/>
  <c r="AK387" i="28" s="1"/>
  <c r="AC388" i="28"/>
  <c r="AK388" i="28" s="1"/>
  <c r="AC389" i="28"/>
  <c r="AK389" i="28" s="1"/>
  <c r="AK390" i="28"/>
  <c r="AC391" i="28"/>
  <c r="AK391" i="28" s="1"/>
  <c r="AC392" i="28"/>
  <c r="AK392" i="28" s="1"/>
  <c r="AC393" i="28"/>
  <c r="AK393" i="28" s="1"/>
  <c r="AC394" i="28"/>
  <c r="AK394" i="28" s="1"/>
  <c r="AC395" i="28"/>
  <c r="AK395" i="28" s="1"/>
  <c r="AC396" i="28"/>
  <c r="AK396" i="28" s="1"/>
  <c r="AC397" i="28"/>
  <c r="AK397" i="28" s="1"/>
  <c r="AC398" i="28"/>
  <c r="AK398" i="28" s="1"/>
  <c r="AC399" i="28"/>
  <c r="AK399" i="28" s="1"/>
  <c r="AC402" i="28"/>
  <c r="AK402" i="28" s="1"/>
  <c r="AC403" i="28"/>
  <c r="AK403" i="28" s="1"/>
  <c r="AC405" i="28"/>
  <c r="AK405" i="28" s="1"/>
  <c r="AC408" i="28"/>
  <c r="AK408" i="28" s="1"/>
  <c r="AC410" i="28"/>
  <c r="AK410" i="28" s="1"/>
  <c r="AC411" i="28"/>
  <c r="AK411" i="28" s="1"/>
  <c r="AC412" i="28"/>
  <c r="AK412" i="28" s="1"/>
  <c r="AC413" i="28"/>
  <c r="AK413" i="28" s="1"/>
  <c r="AC414" i="28"/>
  <c r="AK414" i="28" s="1"/>
  <c r="AC415" i="28"/>
  <c r="AK415" i="28" s="1"/>
  <c r="AC416" i="28"/>
  <c r="AK416" i="28" s="1"/>
  <c r="AC418" i="28"/>
  <c r="AK418" i="28" s="1"/>
  <c r="AC419" i="28"/>
  <c r="AK419" i="28" s="1"/>
  <c r="AC420" i="28"/>
  <c r="AK420" i="28" s="1"/>
  <c r="AC421" i="28"/>
  <c r="AK421" i="28" s="1"/>
  <c r="AC422" i="28"/>
  <c r="AK422" i="28" s="1"/>
  <c r="AC423" i="28"/>
  <c r="AK423" i="28" s="1"/>
  <c r="AC424" i="28"/>
  <c r="AK424" i="28" s="1"/>
  <c r="AC427" i="28"/>
  <c r="AK427" i="28" s="1"/>
  <c r="AC428" i="28"/>
  <c r="AK428" i="28" s="1"/>
  <c r="AC429" i="28"/>
  <c r="AK429" i="28" s="1"/>
  <c r="AK430" i="28"/>
  <c r="AC431" i="28"/>
  <c r="AK431" i="28" s="1"/>
  <c r="R428" i="28"/>
  <c r="Z428" i="28" s="1"/>
  <c r="R429" i="28"/>
  <c r="Z429" i="28" s="1"/>
  <c r="Z430" i="28"/>
  <c r="R431" i="28"/>
  <c r="Z431" i="28" s="1"/>
  <c r="R432" i="28"/>
  <c r="Z432" i="28" s="1"/>
  <c r="R410" i="28"/>
  <c r="Z410" i="28" s="1"/>
  <c r="R411" i="28"/>
  <c r="Z411" i="28" s="1"/>
  <c r="R412" i="28"/>
  <c r="Z412" i="28" s="1"/>
  <c r="R413" i="28"/>
  <c r="Z413" i="28" s="1"/>
  <c r="R414" i="28"/>
  <c r="Z414" i="28" s="1"/>
  <c r="R415" i="28"/>
  <c r="Z415" i="28" s="1"/>
  <c r="R416" i="28"/>
  <c r="Z416" i="28" s="1"/>
  <c r="R418" i="28"/>
  <c r="Z418" i="28" s="1"/>
  <c r="R419" i="28"/>
  <c r="Z419" i="28" s="1"/>
  <c r="R420" i="28"/>
  <c r="Z420" i="28" s="1"/>
  <c r="R421" i="28"/>
  <c r="Z421" i="28" s="1"/>
  <c r="R422" i="28"/>
  <c r="Z422" i="28" s="1"/>
  <c r="R423" i="28"/>
  <c r="Z423" i="28" s="1"/>
  <c r="R424" i="28"/>
  <c r="Z424" i="28" s="1"/>
  <c r="R425" i="28"/>
  <c r="Z425" i="28" s="1"/>
  <c r="R384" i="28"/>
  <c r="Z384" i="28" s="1"/>
  <c r="R385" i="28"/>
  <c r="Z385" i="28" s="1"/>
  <c r="R386" i="28"/>
  <c r="Z386" i="28" s="1"/>
  <c r="R387" i="28"/>
  <c r="Z387" i="28" s="1"/>
  <c r="R388" i="28"/>
  <c r="Z388" i="28" s="1"/>
  <c r="R389" i="28"/>
  <c r="Z389" i="28" s="1"/>
  <c r="Z390" i="28"/>
  <c r="R391" i="28"/>
  <c r="Z391" i="28" s="1"/>
  <c r="R392" i="28"/>
  <c r="Z392" i="28" s="1"/>
  <c r="R393" i="28"/>
  <c r="Z393" i="28" s="1"/>
  <c r="R394" i="28"/>
  <c r="Z394" i="28" s="1"/>
  <c r="R395" i="28"/>
  <c r="Z395" i="28" s="1"/>
  <c r="R396" i="28"/>
  <c r="Z396" i="28" s="1"/>
  <c r="R397" i="28"/>
  <c r="Z397" i="28" s="1"/>
  <c r="R398" i="28"/>
  <c r="Z398" i="28" s="1"/>
  <c r="R399" i="28"/>
  <c r="Z399" i="28" s="1"/>
  <c r="R400" i="28"/>
  <c r="Z400" i="28" s="1"/>
  <c r="R335" i="28"/>
  <c r="Z335" i="28" s="1"/>
  <c r="R336" i="28"/>
  <c r="Z336" i="28" s="1"/>
  <c r="R337" i="28"/>
  <c r="Z337" i="28" s="1"/>
  <c r="Z338" i="28"/>
  <c r="R339" i="28"/>
  <c r="Z339" i="28" s="1"/>
  <c r="R340" i="28"/>
  <c r="Z340" i="28" s="1"/>
  <c r="R341" i="28"/>
  <c r="Z341" i="28" s="1"/>
  <c r="R342" i="28"/>
  <c r="Z342" i="28" s="1"/>
  <c r="R343" i="28"/>
  <c r="Z343" i="28" s="1"/>
  <c r="R344" i="28"/>
  <c r="Z344" i="28" s="1"/>
  <c r="R345" i="28"/>
  <c r="Z345" i="28" s="1"/>
  <c r="R346" i="28"/>
  <c r="Z346" i="28" s="1"/>
  <c r="R347" i="28"/>
  <c r="Z347" i="28" s="1"/>
  <c r="R350" i="28"/>
  <c r="Z350" i="28" s="1"/>
  <c r="R351" i="28"/>
  <c r="Z351" i="28" s="1"/>
  <c r="R352" i="28"/>
  <c r="Z352" i="28" s="1"/>
  <c r="R353" i="28"/>
  <c r="Z353" i="28" s="1"/>
  <c r="R354" i="28"/>
  <c r="Z354" i="28" s="1"/>
  <c r="R355" i="28"/>
  <c r="Z355" i="28" s="1"/>
  <c r="R356" i="28"/>
  <c r="Z356" i="28" s="1"/>
  <c r="R357" i="28"/>
  <c r="Z357" i="28" s="1"/>
  <c r="R358" i="28"/>
  <c r="Z358" i="28" s="1"/>
  <c r="R359" i="28"/>
  <c r="Z359" i="28" s="1"/>
  <c r="R360" i="28"/>
  <c r="Z360" i="28" s="1"/>
  <c r="R361" i="28"/>
  <c r="Z361" i="28" s="1"/>
  <c r="AC334" i="28"/>
  <c r="AK334" i="28" s="1"/>
  <c r="AC335" i="28"/>
  <c r="AK335" i="28" s="1"/>
  <c r="G334" i="28"/>
  <c r="O334" i="28" s="1"/>
  <c r="Q334" i="28" s="1"/>
  <c r="G335" i="28"/>
  <c r="O335" i="28" s="1"/>
  <c r="Q335" i="28" s="1"/>
  <c r="R403" i="28"/>
  <c r="Z403" i="28" s="1"/>
  <c r="R379" i="28"/>
  <c r="Z379" i="28" s="1"/>
  <c r="R380" i="28"/>
  <c r="Z380" i="28" s="1"/>
  <c r="R381" i="28"/>
  <c r="Z381" i="28" s="1"/>
  <c r="R373" i="28"/>
  <c r="Z373" i="28" s="1"/>
  <c r="R374" i="28"/>
  <c r="Z374" i="28" s="1"/>
  <c r="R375" i="28"/>
  <c r="Z375" i="28" s="1"/>
  <c r="R365" i="28"/>
  <c r="Z365" i="28" s="1"/>
  <c r="R366" i="28"/>
  <c r="Z366" i="28" s="1"/>
  <c r="R367" i="28"/>
  <c r="Z367" i="28" s="1"/>
  <c r="R368" i="28"/>
  <c r="Z368" i="28" s="1"/>
  <c r="R324" i="28"/>
  <c r="Z324" i="28" s="1"/>
  <c r="R325" i="28"/>
  <c r="Z325" i="28" s="1"/>
  <c r="R326" i="28"/>
  <c r="Z326" i="28" s="1"/>
  <c r="Z327" i="28"/>
  <c r="R328" i="28"/>
  <c r="Z328" i="28" s="1"/>
  <c r="R329" i="28"/>
  <c r="Z329" i="28" s="1"/>
  <c r="Z331" i="28"/>
  <c r="R332" i="28"/>
  <c r="Z332" i="28" s="1"/>
  <c r="R306" i="28"/>
  <c r="Z306" i="28" s="1"/>
  <c r="R307" i="28"/>
  <c r="Z307" i="28" s="1"/>
  <c r="R308" i="28"/>
  <c r="Z308" i="28" s="1"/>
  <c r="R309" i="28"/>
  <c r="Z309" i="28" s="1"/>
  <c r="R310" i="28"/>
  <c r="Z310" i="28" s="1"/>
  <c r="R311" i="28"/>
  <c r="Z311" i="28" s="1"/>
  <c r="R312" i="28"/>
  <c r="Z312" i="28" s="1"/>
  <c r="R313" i="28"/>
  <c r="Z313" i="28" s="1"/>
  <c r="R314" i="28"/>
  <c r="Z314" i="28" s="1"/>
  <c r="R315" i="28"/>
  <c r="Z315" i="28" s="1"/>
  <c r="R316" i="28"/>
  <c r="Z316" i="28" s="1"/>
  <c r="R317" i="28"/>
  <c r="Z317" i="28" s="1"/>
  <c r="R318" i="28"/>
  <c r="Z318" i="28" s="1"/>
  <c r="R319" i="28"/>
  <c r="Z319" i="28" s="1"/>
  <c r="R320" i="28"/>
  <c r="Z320" i="28" s="1"/>
  <c r="R321" i="28"/>
  <c r="Z321" i="28" s="1"/>
  <c r="R281" i="28"/>
  <c r="Z281" i="28" s="1"/>
  <c r="R283" i="28"/>
  <c r="Z283" i="28" s="1"/>
  <c r="R284" i="28"/>
  <c r="Z284" i="28" s="1"/>
  <c r="R285" i="28"/>
  <c r="Z285" i="28" s="1"/>
  <c r="R286" i="28"/>
  <c r="Z286" i="28" s="1"/>
  <c r="R287" i="28"/>
  <c r="Z287" i="28" s="1"/>
  <c r="R288" i="28"/>
  <c r="Z288" i="28" s="1"/>
  <c r="R289" i="28"/>
  <c r="Z289" i="28" s="1"/>
  <c r="R291" i="28"/>
  <c r="Z291" i="28" s="1"/>
  <c r="R292" i="28"/>
  <c r="Z292" i="28" s="1"/>
  <c r="R293" i="28"/>
  <c r="Z293" i="28" s="1"/>
  <c r="R294" i="28"/>
  <c r="Z294" i="28" s="1"/>
  <c r="R295" i="28"/>
  <c r="Z295" i="28" s="1"/>
  <c r="R296" i="28"/>
  <c r="Z296" i="28" s="1"/>
  <c r="R297" i="28"/>
  <c r="Z297" i="28" s="1"/>
  <c r="R298" i="28"/>
  <c r="Z298" i="28" s="1"/>
  <c r="R299" i="28"/>
  <c r="Z299" i="28" s="1"/>
  <c r="R300" i="28"/>
  <c r="Z300" i="28" s="1"/>
  <c r="R301" i="28"/>
  <c r="Z301" i="28" s="1"/>
  <c r="R302" i="28"/>
  <c r="Z302" i="28" s="1"/>
  <c r="R276" i="28"/>
  <c r="Z276" i="28" s="1"/>
  <c r="R277" i="28"/>
  <c r="Z277" i="28" s="1"/>
  <c r="R278" i="28"/>
  <c r="Z278" i="28" s="1"/>
  <c r="R279" i="28"/>
  <c r="Z279" i="28" s="1"/>
  <c r="R280" i="28"/>
  <c r="Z280" i="28" s="1"/>
  <c r="R266" i="28"/>
  <c r="Z266" i="28" s="1"/>
  <c r="R267" i="28"/>
  <c r="Z267" i="28" s="1"/>
  <c r="R268" i="28"/>
  <c r="Z268" i="28" s="1"/>
  <c r="R269" i="28"/>
  <c r="Z269" i="28" s="1"/>
  <c r="R270" i="28"/>
  <c r="Z270" i="28" s="1"/>
  <c r="R271" i="28"/>
  <c r="Z271" i="28" s="1"/>
  <c r="R272" i="28"/>
  <c r="Z272" i="28" s="1"/>
  <c r="R273" i="28"/>
  <c r="Z273" i="28" s="1"/>
  <c r="R228" i="28"/>
  <c r="Z228" i="28" s="1"/>
  <c r="R229" i="28"/>
  <c r="Z229" i="28" s="1"/>
  <c r="R230" i="28"/>
  <c r="Z230" i="28" s="1"/>
  <c r="R231" i="28"/>
  <c r="Z231" i="28" s="1"/>
  <c r="R232" i="28"/>
  <c r="Z232" i="28" s="1"/>
  <c r="R233" i="28"/>
  <c r="Z233" i="28" s="1"/>
  <c r="R234" i="28"/>
  <c r="Z234" i="28" s="1"/>
  <c r="R235" i="28"/>
  <c r="Z235" i="28" s="1"/>
  <c r="R236" i="28"/>
  <c r="Z236" i="28" s="1"/>
  <c r="R237" i="28"/>
  <c r="Z237" i="28" s="1"/>
  <c r="R238" i="28"/>
  <c r="Z238" i="28" s="1"/>
  <c r="R239" i="28"/>
  <c r="Z239" i="28" s="1"/>
  <c r="R240" i="28"/>
  <c r="Z240" i="28" s="1"/>
  <c r="R241" i="28"/>
  <c r="Z241" i="28" s="1"/>
  <c r="R242" i="28"/>
  <c r="Z242" i="28" s="1"/>
  <c r="R243" i="28"/>
  <c r="Z243" i="28" s="1"/>
  <c r="R244" i="28"/>
  <c r="Z244" i="28" s="1"/>
  <c r="R245" i="28"/>
  <c r="Z245" i="28" s="1"/>
  <c r="R246" i="28"/>
  <c r="Z246" i="28" s="1"/>
  <c r="R247" i="28"/>
  <c r="Z247" i="28" s="1"/>
  <c r="R249" i="28"/>
  <c r="Z249" i="28" s="1"/>
  <c r="Z250" i="28"/>
  <c r="R251" i="28"/>
  <c r="Z251" i="28" s="1"/>
  <c r="R252" i="28"/>
  <c r="Z252" i="28" s="1"/>
  <c r="R253" i="28"/>
  <c r="Z253" i="28" s="1"/>
  <c r="R254" i="28"/>
  <c r="Z254" i="28" s="1"/>
  <c r="R255" i="28"/>
  <c r="Z255" i="28" s="1"/>
  <c r="R256" i="28"/>
  <c r="Z256" i="28" s="1"/>
  <c r="R258" i="28"/>
  <c r="Z258" i="28" s="1"/>
  <c r="R259" i="28"/>
  <c r="Z259" i="28" s="1"/>
  <c r="AC193" i="28"/>
  <c r="AK193" i="28" s="1"/>
  <c r="AC194" i="28"/>
  <c r="AK194" i="28" s="1"/>
  <c r="AC195" i="28"/>
  <c r="AK195" i="28" s="1"/>
  <c r="AC196" i="28"/>
  <c r="AK196" i="28" s="1"/>
  <c r="AC151" i="28"/>
  <c r="AK151" i="28" s="1"/>
  <c r="AC152" i="28"/>
  <c r="AK152" i="28" s="1"/>
  <c r="AC153" i="28"/>
  <c r="AK153" i="28" s="1"/>
  <c r="AC154" i="28"/>
  <c r="AK154" i="28" s="1"/>
  <c r="AC155" i="28"/>
  <c r="AK155" i="28" s="1"/>
  <c r="AC156" i="28"/>
  <c r="AK156" i="28" s="1"/>
  <c r="AC157" i="28"/>
  <c r="AK157" i="28" s="1"/>
  <c r="AC158" i="28"/>
  <c r="AK158" i="28" s="1"/>
  <c r="AC159" i="28"/>
  <c r="AK159" i="28" s="1"/>
  <c r="AC160" i="28"/>
  <c r="AK160" i="28" s="1"/>
  <c r="AC161" i="28"/>
  <c r="AK161" i="28" s="1"/>
  <c r="AC162" i="28"/>
  <c r="AK162" i="28" s="1"/>
  <c r="AC163" i="28"/>
  <c r="AK163" i="28" s="1"/>
  <c r="AC164" i="28"/>
  <c r="AK164" i="28" s="1"/>
  <c r="AC165" i="28"/>
  <c r="AK165" i="28" s="1"/>
  <c r="AC166" i="28"/>
  <c r="AK166" i="28" s="1"/>
  <c r="AC167" i="28"/>
  <c r="AK167" i="28" s="1"/>
  <c r="AC168" i="28"/>
  <c r="AK168" i="28" s="1"/>
  <c r="AC169" i="28"/>
  <c r="AK169" i="28" s="1"/>
  <c r="AK170" i="28"/>
  <c r="AC171" i="28"/>
  <c r="AK171" i="28" s="1"/>
  <c r="AC172" i="28"/>
  <c r="AK172" i="28" s="1"/>
  <c r="AC173" i="28"/>
  <c r="AK173" i="28" s="1"/>
  <c r="AC174" i="28"/>
  <c r="AK174" i="28" s="1"/>
  <c r="AC175" i="28"/>
  <c r="AK175" i="28" s="1"/>
  <c r="AC176" i="28"/>
  <c r="AK176" i="28" s="1"/>
  <c r="AC177" i="28"/>
  <c r="AK177" i="28" s="1"/>
  <c r="AC178" i="28"/>
  <c r="AK178" i="28" s="1"/>
  <c r="AC179" i="28"/>
  <c r="AK179" i="28" s="1"/>
  <c r="AC181" i="28"/>
  <c r="AK181" i="28" s="1"/>
  <c r="AC182" i="28"/>
  <c r="AK182" i="28" s="1"/>
  <c r="AC183" i="28"/>
  <c r="AK183" i="28" s="1"/>
  <c r="AC184" i="28"/>
  <c r="AK184" i="28" s="1"/>
  <c r="AC185" i="28"/>
  <c r="AK185" i="28" s="1"/>
  <c r="AC186" i="28"/>
  <c r="AK186" i="28" s="1"/>
  <c r="AC187" i="28"/>
  <c r="AK187" i="28" s="1"/>
  <c r="AC188" i="28"/>
  <c r="AK188" i="28" s="1"/>
  <c r="AC189" i="28"/>
  <c r="AK189" i="28" s="1"/>
  <c r="AC190" i="28"/>
  <c r="AK190" i="28" s="1"/>
  <c r="AC96" i="28"/>
  <c r="AK96" i="28" s="1"/>
  <c r="AC97" i="28"/>
  <c r="AK97" i="28" s="1"/>
  <c r="AC98" i="28"/>
  <c r="AK98" i="28" s="1"/>
  <c r="AC99" i="28"/>
  <c r="AK99" i="28" s="1"/>
  <c r="AC100" i="28"/>
  <c r="AK100" i="28" s="1"/>
  <c r="AC101" i="28"/>
  <c r="AK101" i="28" s="1"/>
  <c r="AK102" i="28"/>
  <c r="AC103" i="28"/>
  <c r="AK103" i="28" s="1"/>
  <c r="AK104" i="28"/>
  <c r="AC105" i="28"/>
  <c r="AK105" i="28" s="1"/>
  <c r="AC106" i="28"/>
  <c r="AK106" i="28" s="1"/>
  <c r="AC107" i="28"/>
  <c r="AK107" i="28" s="1"/>
  <c r="AC109" i="28"/>
  <c r="AK109" i="28" s="1"/>
  <c r="AC110" i="28"/>
  <c r="AK110" i="28" s="1"/>
  <c r="AC111" i="28"/>
  <c r="AK111" i="28" s="1"/>
  <c r="AC112" i="28"/>
  <c r="AK112" i="28" s="1"/>
  <c r="AC113" i="28"/>
  <c r="AK113" i="28" s="1"/>
  <c r="AC114" i="28"/>
  <c r="AK114" i="28" s="1"/>
  <c r="AC115" i="28"/>
  <c r="AK115" i="28" s="1"/>
  <c r="AC116" i="28"/>
  <c r="AK116" i="28" s="1"/>
  <c r="AK117" i="28"/>
  <c r="AC118" i="28"/>
  <c r="AK118" i="28" s="1"/>
  <c r="AC119" i="28"/>
  <c r="AK119" i="28" s="1"/>
  <c r="AK120" i="28"/>
  <c r="AC121" i="28"/>
  <c r="AK121" i="28" s="1"/>
  <c r="AC122" i="28"/>
  <c r="AK122" i="28" s="1"/>
  <c r="AC123" i="28"/>
  <c r="AK123" i="28" s="1"/>
  <c r="AC124" i="28"/>
  <c r="AK124" i="28" s="1"/>
  <c r="AC125" i="28"/>
  <c r="AK125" i="28" s="1"/>
  <c r="AC79" i="28"/>
  <c r="AK79" i="28" s="1"/>
  <c r="AC80" i="28"/>
  <c r="AK80" i="28" s="1"/>
  <c r="AC81" i="28"/>
  <c r="AK81" i="28" s="1"/>
  <c r="AC82" i="28"/>
  <c r="AK82" i="28" s="1"/>
  <c r="AC83" i="28"/>
  <c r="AK83" i="28" s="1"/>
  <c r="AC84" i="28"/>
  <c r="AK84" i="28" s="1"/>
  <c r="AC85" i="28"/>
  <c r="AK85" i="28" s="1"/>
  <c r="AC86" i="28"/>
  <c r="AK86" i="28" s="1"/>
  <c r="AC87" i="28"/>
  <c r="AK87" i="28" s="1"/>
  <c r="AC88" i="28"/>
  <c r="AK88" i="28" s="1"/>
  <c r="AC89" i="28"/>
  <c r="AK89" i="28" s="1"/>
  <c r="AK90" i="28"/>
  <c r="AC91" i="28"/>
  <c r="AK91" i="28" s="1"/>
  <c r="AC93" i="28"/>
  <c r="AK93" i="28" s="1"/>
  <c r="AC94" i="28"/>
  <c r="AK94" i="28" s="1"/>
  <c r="AC60" i="28"/>
  <c r="AK60" i="28" s="1"/>
  <c r="AC61" i="28"/>
  <c r="AK61" i="28" s="1"/>
  <c r="AC62" i="28"/>
  <c r="AK62" i="28" s="1"/>
  <c r="AC63" i="28"/>
  <c r="AK63" i="28" s="1"/>
  <c r="AC64" i="28"/>
  <c r="AK64" i="28" s="1"/>
  <c r="AC65" i="28"/>
  <c r="AK65" i="28" s="1"/>
  <c r="AC66" i="28"/>
  <c r="AK66" i="28" s="1"/>
  <c r="AC67" i="28"/>
  <c r="AK67" i="28" s="1"/>
  <c r="AC68" i="28"/>
  <c r="AK68" i="28" s="1"/>
  <c r="AC69" i="28"/>
  <c r="AK69" i="28" s="1"/>
  <c r="AC70" i="28"/>
  <c r="AK70" i="28" s="1"/>
  <c r="AC72" i="28"/>
  <c r="AK72" i="28" s="1"/>
  <c r="AC23" i="28"/>
  <c r="AK23" i="28" s="1"/>
  <c r="AC24" i="28"/>
  <c r="AK24" i="28" s="1"/>
  <c r="AC26" i="28"/>
  <c r="AK26" i="28" s="1"/>
  <c r="AC27" i="28"/>
  <c r="AK27" i="28" s="1"/>
  <c r="AC28" i="28"/>
  <c r="AK28" i="28" s="1"/>
  <c r="AC29" i="28"/>
  <c r="AK29" i="28" s="1"/>
  <c r="AC30" i="28"/>
  <c r="AK30" i="28" s="1"/>
  <c r="AC31" i="28"/>
  <c r="AK31" i="28" s="1"/>
  <c r="AC32" i="28"/>
  <c r="AK32" i="28" s="1"/>
  <c r="AC33" i="28"/>
  <c r="AK33" i="28" s="1"/>
  <c r="AC34" i="28"/>
  <c r="AK34" i="28" s="1"/>
  <c r="AC35" i="28"/>
  <c r="AK35" i="28" s="1"/>
  <c r="AC36" i="28"/>
  <c r="AK36" i="28" s="1"/>
  <c r="AC37" i="28"/>
  <c r="AK37" i="28" s="1"/>
  <c r="AC38" i="28"/>
  <c r="AK38" i="28" s="1"/>
  <c r="AC39" i="28"/>
  <c r="AK39" i="28" s="1"/>
  <c r="AK40" i="28"/>
  <c r="AC41" i="28"/>
  <c r="AK41" i="28" s="1"/>
  <c r="AC43" i="28"/>
  <c r="AK43" i="28" s="1"/>
  <c r="AC44" i="28"/>
  <c r="AK44" i="28" s="1"/>
  <c r="AC45" i="28"/>
  <c r="AK45" i="28" s="1"/>
  <c r="AC46" i="28"/>
  <c r="AK46" i="28" s="1"/>
  <c r="AC48" i="28"/>
  <c r="AK48" i="28" s="1"/>
  <c r="AC49" i="28"/>
  <c r="AK49" i="28" s="1"/>
  <c r="AK51" i="28"/>
  <c r="AC52" i="28"/>
  <c r="AK52" i="28" s="1"/>
  <c r="AC53" i="28"/>
  <c r="AK53" i="28" s="1"/>
  <c r="AC54" i="28"/>
  <c r="AK54" i="28" s="1"/>
  <c r="AC55" i="28"/>
  <c r="AK55" i="28" s="1"/>
  <c r="AC56" i="28"/>
  <c r="AK56" i="28" s="1"/>
  <c r="AC57" i="28"/>
  <c r="AK57" i="28" s="1"/>
  <c r="AC4" i="28"/>
  <c r="AK4" i="28" s="1"/>
  <c r="AC5" i="28"/>
  <c r="AK5" i="28" s="1"/>
  <c r="AC6" i="28"/>
  <c r="AK6" i="28" s="1"/>
  <c r="AC7" i="28"/>
  <c r="AK7" i="28" s="1"/>
  <c r="AC8" i="28"/>
  <c r="AK8" i="28" s="1"/>
  <c r="AC9" i="28"/>
  <c r="AK9" i="28" s="1"/>
  <c r="AC10" i="28"/>
  <c r="AK10" i="28" s="1"/>
  <c r="AC11" i="28"/>
  <c r="AK11" i="28" s="1"/>
  <c r="AC12" i="28"/>
  <c r="AK12" i="28" s="1"/>
  <c r="AC14" i="28"/>
  <c r="AK14" i="28" s="1"/>
  <c r="AC15" i="28"/>
  <c r="AK15" i="28" s="1"/>
  <c r="AC16" i="28"/>
  <c r="AK16" i="28" s="1"/>
  <c r="AC17" i="28"/>
  <c r="AK17" i="28" s="1"/>
  <c r="AC18" i="28"/>
  <c r="AK18" i="28" s="1"/>
  <c r="AC19" i="28"/>
  <c r="AK19" i="28" s="1"/>
  <c r="R3" i="28"/>
  <c r="Z3" i="28" s="1"/>
  <c r="R4" i="28"/>
  <c r="Z4" i="28" s="1"/>
  <c r="R5" i="28"/>
  <c r="Z5" i="28" s="1"/>
  <c r="R6" i="28"/>
  <c r="Z6" i="28" s="1"/>
  <c r="R7" i="28"/>
  <c r="Z7" i="28" s="1"/>
  <c r="R8" i="28"/>
  <c r="Z8" i="28" s="1"/>
  <c r="R9" i="28"/>
  <c r="Z9" i="28" s="1"/>
  <c r="R10" i="28"/>
  <c r="Z10" i="28" s="1"/>
  <c r="R11" i="28"/>
  <c r="Z11" i="28" s="1"/>
  <c r="R12" i="28"/>
  <c r="Z12" i="28" s="1"/>
  <c r="R14" i="28"/>
  <c r="Z14" i="28" s="1"/>
  <c r="R15" i="28"/>
  <c r="Z15" i="28" s="1"/>
  <c r="R16" i="28"/>
  <c r="Z16" i="28" s="1"/>
  <c r="R17" i="28"/>
  <c r="Z17" i="28" s="1"/>
  <c r="R18" i="28"/>
  <c r="Z18" i="28" s="1"/>
  <c r="R22" i="28"/>
  <c r="Z22" i="28" s="1"/>
  <c r="R23" i="28"/>
  <c r="Z23" i="28" s="1"/>
  <c r="R24" i="28"/>
  <c r="Z24" i="28" s="1"/>
  <c r="R26" i="28"/>
  <c r="Z26" i="28" s="1"/>
  <c r="R27" i="28"/>
  <c r="Z27" i="28" s="1"/>
  <c r="R28" i="28"/>
  <c r="Z28" i="28" s="1"/>
  <c r="R29" i="28"/>
  <c r="Z29" i="28" s="1"/>
  <c r="R30" i="28"/>
  <c r="Z30" i="28" s="1"/>
  <c r="R31" i="28"/>
  <c r="Z31" i="28" s="1"/>
  <c r="R32" i="28"/>
  <c r="Z32" i="28" s="1"/>
  <c r="R33" i="28"/>
  <c r="Z33" i="28" s="1"/>
  <c r="R34" i="28"/>
  <c r="Z34" i="28" s="1"/>
  <c r="R35" i="28"/>
  <c r="Z35" i="28" s="1"/>
  <c r="R36" i="28"/>
  <c r="Z36" i="28" s="1"/>
  <c r="R37" i="28"/>
  <c r="Z37" i="28" s="1"/>
  <c r="R38" i="28"/>
  <c r="Z38" i="28" s="1"/>
  <c r="R39" i="28"/>
  <c r="Z39" i="28" s="1"/>
  <c r="Z40" i="28"/>
  <c r="R41" i="28"/>
  <c r="Z41" i="28" s="1"/>
  <c r="R43" i="28"/>
  <c r="Z43" i="28" s="1"/>
  <c r="R44" i="28"/>
  <c r="Z44" i="28" s="1"/>
  <c r="R45" i="28"/>
  <c r="Z45" i="28" s="1"/>
  <c r="R46" i="28"/>
  <c r="Z46" i="28" s="1"/>
  <c r="R48" i="28"/>
  <c r="Z48" i="28" s="1"/>
  <c r="R49" i="28"/>
  <c r="Z49" i="28" s="1"/>
  <c r="R51" i="28"/>
  <c r="Z51" i="28" s="1"/>
  <c r="R52" i="28"/>
  <c r="Z52" i="28" s="1"/>
  <c r="R53" i="28"/>
  <c r="Z53" i="28" s="1"/>
  <c r="R54" i="28"/>
  <c r="Z54" i="28" s="1"/>
  <c r="R55" i="28"/>
  <c r="Z55" i="28" s="1"/>
  <c r="R56" i="28"/>
  <c r="Z56" i="28" s="1"/>
  <c r="R59" i="28"/>
  <c r="Z59" i="28" s="1"/>
  <c r="R60" i="28"/>
  <c r="Z60" i="28" s="1"/>
  <c r="R61" i="28"/>
  <c r="Z61" i="28" s="1"/>
  <c r="R62" i="28"/>
  <c r="Z62" i="28" s="1"/>
  <c r="R63" i="28"/>
  <c r="Z63" i="28" s="1"/>
  <c r="R64" i="28"/>
  <c r="Z64" i="28" s="1"/>
  <c r="R65" i="28"/>
  <c r="Z65" i="28" s="1"/>
  <c r="R66" i="28"/>
  <c r="Z66" i="28" s="1"/>
  <c r="R67" i="28"/>
  <c r="Z67" i="28" s="1"/>
  <c r="R68" i="28"/>
  <c r="Z68" i="28" s="1"/>
  <c r="R69" i="28"/>
  <c r="Z69" i="28" s="1"/>
  <c r="R70" i="28"/>
  <c r="Z70" i="28" s="1"/>
  <c r="R78" i="28"/>
  <c r="Z78" i="28" s="1"/>
  <c r="R79" i="28"/>
  <c r="Z79" i="28" s="1"/>
  <c r="R80" i="28"/>
  <c r="Z80" i="28" s="1"/>
  <c r="R81" i="28"/>
  <c r="Z81" i="28" s="1"/>
  <c r="R82" i="28"/>
  <c r="Z82" i="28" s="1"/>
  <c r="R83" i="28"/>
  <c r="Z83" i="28" s="1"/>
  <c r="R84" i="28"/>
  <c r="Z84" i="28" s="1"/>
  <c r="R85" i="28"/>
  <c r="Z85" i="28" s="1"/>
  <c r="R86" i="28"/>
  <c r="Z86" i="28" s="1"/>
  <c r="R87" i="28"/>
  <c r="Z87" i="28" s="1"/>
  <c r="R88" i="28"/>
  <c r="Z88" i="28" s="1"/>
  <c r="R89" i="28"/>
  <c r="Z89" i="28" s="1"/>
  <c r="R90" i="28"/>
  <c r="Z90" i="28" s="1"/>
  <c r="R91" i="28"/>
  <c r="Z91" i="28" s="1"/>
  <c r="R93" i="28"/>
  <c r="Z93" i="28" s="1"/>
  <c r="R96" i="28"/>
  <c r="Z96" i="28" s="1"/>
  <c r="R97" i="28"/>
  <c r="Z97" i="28" s="1"/>
  <c r="R98" i="28"/>
  <c r="Z98" i="28" s="1"/>
  <c r="R99" i="28"/>
  <c r="Z99" i="28" s="1"/>
  <c r="R100" i="28"/>
  <c r="Z100" i="28" s="1"/>
  <c r="R101" i="28"/>
  <c r="Z101" i="28" s="1"/>
  <c r="Z102" i="28"/>
  <c r="R103" i="28"/>
  <c r="Z103" i="28" s="1"/>
  <c r="R104" i="28"/>
  <c r="Z104" i="28" s="1"/>
  <c r="R105" i="28"/>
  <c r="Z105" i="28" s="1"/>
  <c r="R106" i="28"/>
  <c r="Z106" i="28" s="1"/>
  <c r="R107" i="28"/>
  <c r="Z107" i="28" s="1"/>
  <c r="R109" i="28"/>
  <c r="Z109" i="28" s="1"/>
  <c r="R110" i="28"/>
  <c r="Z110" i="28" s="1"/>
  <c r="R111" i="28"/>
  <c r="Z111" i="28" s="1"/>
  <c r="R112" i="28"/>
  <c r="Z112" i="28" s="1"/>
  <c r="R113" i="28"/>
  <c r="Z113" i="28" s="1"/>
  <c r="R114" i="28"/>
  <c r="Z114" i="28" s="1"/>
  <c r="R115" i="28"/>
  <c r="Z115" i="28" s="1"/>
  <c r="R116" i="28"/>
  <c r="Z116" i="28" s="1"/>
  <c r="Z117" i="28"/>
  <c r="R118" i="28"/>
  <c r="Z118" i="28" s="1"/>
  <c r="R119" i="28"/>
  <c r="Z119" i="28" s="1"/>
  <c r="Z120" i="28"/>
  <c r="R121" i="28"/>
  <c r="Z121" i="28" s="1"/>
  <c r="R122" i="28"/>
  <c r="Z122" i="28" s="1"/>
  <c r="R123" i="28"/>
  <c r="Z123" i="28" s="1"/>
  <c r="R124" i="28"/>
  <c r="Z124" i="28" s="1"/>
  <c r="R149" i="28"/>
  <c r="Z149" i="28" s="1"/>
  <c r="R151" i="28"/>
  <c r="Z151" i="28" s="1"/>
  <c r="R152" i="28"/>
  <c r="Z152" i="28" s="1"/>
  <c r="R153" i="28"/>
  <c r="Z153" i="28" s="1"/>
  <c r="R154" i="28"/>
  <c r="Z154" i="28" s="1"/>
  <c r="R155" i="28"/>
  <c r="Z155" i="28" s="1"/>
  <c r="R156" i="28"/>
  <c r="Z156" i="28" s="1"/>
  <c r="R157" i="28"/>
  <c r="Z157" i="28" s="1"/>
  <c r="R158" i="28"/>
  <c r="Z158" i="28" s="1"/>
  <c r="R159" i="28"/>
  <c r="Z159" i="28" s="1"/>
  <c r="R160" i="28"/>
  <c r="Z160" i="28" s="1"/>
  <c r="R161" i="28"/>
  <c r="Z161" i="28" s="1"/>
  <c r="R162" i="28"/>
  <c r="Z162" i="28" s="1"/>
  <c r="R163" i="28"/>
  <c r="Z163" i="28" s="1"/>
  <c r="R164" i="28"/>
  <c r="Z164" i="28" s="1"/>
  <c r="R165" i="28"/>
  <c r="Z165" i="28" s="1"/>
  <c r="R166" i="28"/>
  <c r="Z166" i="28" s="1"/>
  <c r="R167" i="28"/>
  <c r="Z167" i="28" s="1"/>
  <c r="R168" i="28"/>
  <c r="Z168" i="28" s="1"/>
  <c r="R169" i="28"/>
  <c r="Z169" i="28" s="1"/>
  <c r="Z170" i="28"/>
  <c r="R171" i="28"/>
  <c r="Z171" i="28" s="1"/>
  <c r="R172" i="28"/>
  <c r="Z172" i="28" s="1"/>
  <c r="R173" i="28"/>
  <c r="Z173" i="28" s="1"/>
  <c r="R174" i="28"/>
  <c r="Z174" i="28" s="1"/>
  <c r="R175" i="28"/>
  <c r="Z175" i="28" s="1"/>
  <c r="R176" i="28"/>
  <c r="Z176" i="28" s="1"/>
  <c r="Z177" i="28"/>
  <c r="R178" i="28"/>
  <c r="Z178" i="28" s="1"/>
  <c r="R179" i="28"/>
  <c r="Z179" i="28" s="1"/>
  <c r="R181" i="28"/>
  <c r="Z181" i="28" s="1"/>
  <c r="R182" i="28"/>
  <c r="Z182" i="28" s="1"/>
  <c r="R183" i="28"/>
  <c r="Z183" i="28" s="1"/>
  <c r="R184" i="28"/>
  <c r="Z184" i="28" s="1"/>
  <c r="R185" i="28"/>
  <c r="Z185" i="28" s="1"/>
  <c r="R186" i="28"/>
  <c r="Z186" i="28" s="1"/>
  <c r="R187" i="28"/>
  <c r="Z187" i="28" s="1"/>
  <c r="R188" i="28"/>
  <c r="Z188" i="28" s="1"/>
  <c r="R189" i="28"/>
  <c r="Z189" i="28" s="1"/>
  <c r="R192" i="28"/>
  <c r="Z192" i="28" s="1"/>
  <c r="R193" i="28"/>
  <c r="Z193" i="28" s="1"/>
  <c r="R194" i="28"/>
  <c r="Z194" i="28" s="1"/>
  <c r="R195" i="28"/>
  <c r="Z195" i="28" s="1"/>
  <c r="R198" i="28"/>
  <c r="Z198" i="28" s="1"/>
  <c r="R199" i="28"/>
  <c r="Z199" i="28" s="1"/>
  <c r="R200" i="28"/>
  <c r="Z200" i="28" s="1"/>
  <c r="R201" i="28"/>
  <c r="Z201" i="28" s="1"/>
  <c r="R202" i="28"/>
  <c r="Z202" i="28" s="1"/>
  <c r="R203" i="28"/>
  <c r="Z203" i="28" s="1"/>
  <c r="R204" i="28"/>
  <c r="Z204" i="28" s="1"/>
  <c r="R205" i="28"/>
  <c r="Z205" i="28" s="1"/>
  <c r="R210" i="28"/>
  <c r="Z210" i="28" s="1"/>
  <c r="R211" i="28"/>
  <c r="Z211" i="28" s="1"/>
  <c r="R212" i="28"/>
  <c r="Z212" i="28" s="1"/>
  <c r="R213" i="28"/>
  <c r="Z213" i="28" s="1"/>
  <c r="R215" i="28"/>
  <c r="Z215" i="28" s="1"/>
  <c r="R218" i="28"/>
  <c r="Z218" i="28" s="1"/>
  <c r="R219" i="28"/>
  <c r="Z219" i="28" s="1"/>
  <c r="R220" i="28"/>
  <c r="Z220" i="28" s="1"/>
  <c r="R221" i="28"/>
  <c r="Z221" i="28" s="1"/>
  <c r="R227" i="28"/>
  <c r="Z227" i="28" s="1"/>
  <c r="R265" i="28"/>
  <c r="Z265" i="28" s="1"/>
  <c r="R275" i="28"/>
  <c r="Z275" i="28" s="1"/>
  <c r="R305" i="28"/>
  <c r="Z305" i="28" s="1"/>
  <c r="R323" i="28"/>
  <c r="Z323" i="28" s="1"/>
  <c r="R334" i="28"/>
  <c r="Z334" i="28" s="1"/>
  <c r="R383" i="28"/>
  <c r="Z383" i="28" s="1"/>
  <c r="R408" i="28"/>
  <c r="Z408" i="28" s="1"/>
  <c r="R427" i="28"/>
  <c r="Z427" i="28" s="1"/>
  <c r="G428" i="28"/>
  <c r="O428" i="28" s="1"/>
  <c r="Q428" i="28" s="1"/>
  <c r="G429" i="28"/>
  <c r="O429" i="28" s="1"/>
  <c r="Q429" i="28" s="1"/>
  <c r="G430" i="28"/>
  <c r="O430" i="28" s="1"/>
  <c r="Q430" i="28" s="1"/>
  <c r="G431" i="28"/>
  <c r="O431" i="28" s="1"/>
  <c r="Q431" i="28" s="1"/>
  <c r="G432" i="28"/>
  <c r="O432" i="28" s="1"/>
  <c r="Q432" i="28" s="1"/>
  <c r="G410" i="28"/>
  <c r="O410" i="28" s="1"/>
  <c r="Q410" i="28" s="1"/>
  <c r="G411" i="28"/>
  <c r="O411" i="28" s="1"/>
  <c r="Q411" i="28" s="1"/>
  <c r="G412" i="28"/>
  <c r="O412" i="28" s="1"/>
  <c r="Q412" i="28" s="1"/>
  <c r="G413" i="28"/>
  <c r="O413" i="28" s="1"/>
  <c r="Q413" i="28" s="1"/>
  <c r="G414" i="28"/>
  <c r="O414" i="28" s="1"/>
  <c r="Q414" i="28" s="1"/>
  <c r="G415" i="28"/>
  <c r="O415" i="28" s="1"/>
  <c r="Q415" i="28" s="1"/>
  <c r="G416" i="28"/>
  <c r="O416" i="28" s="1"/>
  <c r="Q416" i="28" s="1"/>
  <c r="G418" i="28"/>
  <c r="O418" i="28" s="1"/>
  <c r="Q418" i="28" s="1"/>
  <c r="G419" i="28"/>
  <c r="O419" i="28" s="1"/>
  <c r="Q419" i="28" s="1"/>
  <c r="G420" i="28"/>
  <c r="O420" i="28" s="1"/>
  <c r="Q420" i="28" s="1"/>
  <c r="G421" i="28"/>
  <c r="O421" i="28" s="1"/>
  <c r="Q421" i="28" s="1"/>
  <c r="G422" i="28"/>
  <c r="O422" i="28" s="1"/>
  <c r="Q422" i="28" s="1"/>
  <c r="G423" i="28"/>
  <c r="O423" i="28" s="1"/>
  <c r="Q423" i="28" s="1"/>
  <c r="G424" i="28"/>
  <c r="O424" i="28" s="1"/>
  <c r="Q424" i="28" s="1"/>
  <c r="G425" i="28"/>
  <c r="O425" i="28" s="1"/>
  <c r="Q425" i="28" s="1"/>
  <c r="G406" i="28"/>
  <c r="O406" i="28" s="1"/>
  <c r="Q406" i="28" s="1"/>
  <c r="G403" i="28"/>
  <c r="O403" i="28" s="1"/>
  <c r="Q403" i="28" s="1"/>
  <c r="G385" i="28"/>
  <c r="O385" i="28" s="1"/>
  <c r="Q385" i="28" s="1"/>
  <c r="G386" i="28"/>
  <c r="O386" i="28" s="1"/>
  <c r="Q386" i="28" s="1"/>
  <c r="G387" i="28"/>
  <c r="O387" i="28" s="1"/>
  <c r="Q387" i="28" s="1"/>
  <c r="G388" i="28"/>
  <c r="O388" i="28" s="1"/>
  <c r="Q388" i="28" s="1"/>
  <c r="G389" i="28"/>
  <c r="O389" i="28" s="1"/>
  <c r="Q389" i="28" s="1"/>
  <c r="AB389" i="28" s="1"/>
  <c r="O390" i="28"/>
  <c r="Q390" i="28" s="1"/>
  <c r="G391" i="28"/>
  <c r="O391" i="28" s="1"/>
  <c r="Q391" i="28" s="1"/>
  <c r="AB391" i="28" s="1"/>
  <c r="G392" i="28"/>
  <c r="O392" i="28" s="1"/>
  <c r="Q392" i="28" s="1"/>
  <c r="G393" i="28"/>
  <c r="O393" i="28" s="1"/>
  <c r="Q393" i="28" s="1"/>
  <c r="G394" i="28"/>
  <c r="O394" i="28" s="1"/>
  <c r="Q394" i="28" s="1"/>
  <c r="G395" i="28"/>
  <c r="O395" i="28" s="1"/>
  <c r="Q395" i="28" s="1"/>
  <c r="AB395" i="28" s="1"/>
  <c r="G396" i="28"/>
  <c r="O396" i="28" s="1"/>
  <c r="Q396" i="28" s="1"/>
  <c r="G397" i="28"/>
  <c r="O397" i="28" s="1"/>
  <c r="Q397" i="28" s="1"/>
  <c r="G398" i="28"/>
  <c r="O398" i="28" s="1"/>
  <c r="Q398" i="28" s="1"/>
  <c r="G399" i="28"/>
  <c r="O399" i="28" s="1"/>
  <c r="Q399" i="28" s="1"/>
  <c r="G400" i="28"/>
  <c r="O400" i="28" s="1"/>
  <c r="Q400" i="28" s="1"/>
  <c r="G365" i="28"/>
  <c r="O365" i="28" s="1"/>
  <c r="Q365" i="28" s="1"/>
  <c r="AB365" i="28" s="1"/>
  <c r="G366" i="28"/>
  <c r="O366" i="28" s="1"/>
  <c r="Q366" i="28" s="1"/>
  <c r="G367" i="28"/>
  <c r="O367" i="28" s="1"/>
  <c r="Q367" i="28" s="1"/>
  <c r="G368" i="28"/>
  <c r="O368" i="28" s="1"/>
  <c r="Q368" i="28" s="1"/>
  <c r="G336" i="28"/>
  <c r="O336" i="28" s="1"/>
  <c r="Q336" i="28" s="1"/>
  <c r="G337" i="28"/>
  <c r="O337" i="28" s="1"/>
  <c r="Q337" i="28" s="1"/>
  <c r="O338" i="28"/>
  <c r="Q338" i="28" s="1"/>
  <c r="G339" i="28"/>
  <c r="O339" i="28" s="1"/>
  <c r="Q339" i="28" s="1"/>
  <c r="G340" i="28"/>
  <c r="O340" i="28" s="1"/>
  <c r="Q340" i="28" s="1"/>
  <c r="G341" i="28"/>
  <c r="O341" i="28" s="1"/>
  <c r="Q341" i="28" s="1"/>
  <c r="G342" i="28"/>
  <c r="O342" i="28" s="1"/>
  <c r="Q342" i="28" s="1"/>
  <c r="G343" i="28"/>
  <c r="O343" i="28" s="1"/>
  <c r="Q343" i="28" s="1"/>
  <c r="G344" i="28"/>
  <c r="O344" i="28" s="1"/>
  <c r="Q344" i="28" s="1"/>
  <c r="G345" i="28"/>
  <c r="O345" i="28" s="1"/>
  <c r="Q345" i="28" s="1"/>
  <c r="G346" i="28"/>
  <c r="O346" i="28" s="1"/>
  <c r="Q346" i="28" s="1"/>
  <c r="G347" i="28"/>
  <c r="O347" i="28" s="1"/>
  <c r="Q347" i="28" s="1"/>
  <c r="O350" i="28"/>
  <c r="Q350" i="28" s="1"/>
  <c r="G351" i="28"/>
  <c r="O351" i="28" s="1"/>
  <c r="Q351" i="28" s="1"/>
  <c r="G352" i="28"/>
  <c r="O352" i="28" s="1"/>
  <c r="Q352" i="28" s="1"/>
  <c r="G353" i="28"/>
  <c r="O353" i="28" s="1"/>
  <c r="Q353" i="28" s="1"/>
  <c r="G354" i="28"/>
  <c r="O354" i="28" s="1"/>
  <c r="Q354" i="28" s="1"/>
  <c r="G355" i="28"/>
  <c r="O355" i="28" s="1"/>
  <c r="Q355" i="28" s="1"/>
  <c r="O356" i="28"/>
  <c r="Q356" i="28" s="1"/>
  <c r="G357" i="28"/>
  <c r="O357" i="28" s="1"/>
  <c r="Q357" i="28" s="1"/>
  <c r="G358" i="28"/>
  <c r="O358" i="28" s="1"/>
  <c r="Q358" i="28" s="1"/>
  <c r="G359" i="28"/>
  <c r="O359" i="28" s="1"/>
  <c r="Q359" i="28" s="1"/>
  <c r="G360" i="28"/>
  <c r="O360" i="28" s="1"/>
  <c r="Q360" i="28" s="1"/>
  <c r="G361" i="28"/>
  <c r="O361" i="28" s="1"/>
  <c r="Q361" i="28" s="1"/>
  <c r="G324" i="28"/>
  <c r="O324" i="28" s="1"/>
  <c r="Q324" i="28" s="1"/>
  <c r="G325" i="28"/>
  <c r="O325" i="28" s="1"/>
  <c r="Q325" i="28" s="1"/>
  <c r="G326" i="28"/>
  <c r="O326" i="28" s="1"/>
  <c r="Q326" i="28" s="1"/>
  <c r="O327" i="28"/>
  <c r="Q327" i="28" s="1"/>
  <c r="G328" i="28"/>
  <c r="O328" i="28" s="1"/>
  <c r="Q328" i="28" s="1"/>
  <c r="O331" i="28"/>
  <c r="Q331" i="28" s="1"/>
  <c r="G332" i="28"/>
  <c r="O332" i="28" s="1"/>
  <c r="Q332" i="28" s="1"/>
  <c r="G306" i="28"/>
  <c r="O306" i="28" s="1"/>
  <c r="Q306" i="28" s="1"/>
  <c r="G307" i="28"/>
  <c r="O307" i="28" s="1"/>
  <c r="Q307" i="28" s="1"/>
  <c r="G308" i="28"/>
  <c r="O308" i="28" s="1"/>
  <c r="Q308" i="28" s="1"/>
  <c r="G309" i="28"/>
  <c r="O309" i="28" s="1"/>
  <c r="Q309" i="28" s="1"/>
  <c r="O310" i="28"/>
  <c r="Q310" i="28" s="1"/>
  <c r="G311" i="28"/>
  <c r="O311" i="28" s="1"/>
  <c r="Q311" i="28" s="1"/>
  <c r="G312" i="28"/>
  <c r="O312" i="28" s="1"/>
  <c r="Q312" i="28" s="1"/>
  <c r="G313" i="28"/>
  <c r="O313" i="28" s="1"/>
  <c r="Q313" i="28" s="1"/>
  <c r="G314" i="28"/>
  <c r="O314" i="28" s="1"/>
  <c r="Q314" i="28" s="1"/>
  <c r="G315" i="28"/>
  <c r="O315" i="28" s="1"/>
  <c r="Q315" i="28" s="1"/>
  <c r="G316" i="28"/>
  <c r="O316" i="28" s="1"/>
  <c r="Q316" i="28" s="1"/>
  <c r="G317" i="28"/>
  <c r="O317" i="28" s="1"/>
  <c r="Q317" i="28" s="1"/>
  <c r="G318" i="28"/>
  <c r="O318" i="28" s="1"/>
  <c r="Q318" i="28" s="1"/>
  <c r="O319" i="28"/>
  <c r="Q319" i="28" s="1"/>
  <c r="G320" i="28"/>
  <c r="O320" i="28" s="1"/>
  <c r="Q320" i="28" s="1"/>
  <c r="G321" i="28"/>
  <c r="O321" i="28" s="1"/>
  <c r="Q321" i="28" s="1"/>
  <c r="G285" i="28"/>
  <c r="O285" i="28" s="1"/>
  <c r="Q285" i="28" s="1"/>
  <c r="G286" i="28"/>
  <c r="O286" i="28" s="1"/>
  <c r="Q286" i="28" s="1"/>
  <c r="AB286" i="28" s="1"/>
  <c r="G287" i="28"/>
  <c r="O287" i="28" s="1"/>
  <c r="Q287" i="28" s="1"/>
  <c r="G288" i="28"/>
  <c r="O288" i="28" s="1"/>
  <c r="Q288" i="28" s="1"/>
  <c r="G289" i="28"/>
  <c r="O289" i="28" s="1"/>
  <c r="Q289" i="28" s="1"/>
  <c r="G291" i="28"/>
  <c r="O291" i="28" s="1"/>
  <c r="Q291" i="28" s="1"/>
  <c r="AB291" i="28" s="1"/>
  <c r="G292" i="28"/>
  <c r="O292" i="28" s="1"/>
  <c r="Q292" i="28" s="1"/>
  <c r="G293" i="28"/>
  <c r="O293" i="28" s="1"/>
  <c r="Q293" i="28" s="1"/>
  <c r="AB293" i="28" s="1"/>
  <c r="G294" i="28"/>
  <c r="O294" i="28" s="1"/>
  <c r="Q294" i="28" s="1"/>
  <c r="G295" i="28"/>
  <c r="O295" i="28" s="1"/>
  <c r="Q295" i="28" s="1"/>
  <c r="AB295" i="28" s="1"/>
  <c r="G296" i="28"/>
  <c r="O296" i="28" s="1"/>
  <c r="Q296" i="28" s="1"/>
  <c r="G297" i="28"/>
  <c r="O297" i="28" s="1"/>
  <c r="Q297" i="28" s="1"/>
  <c r="G298" i="28"/>
  <c r="O298" i="28" s="1"/>
  <c r="Q298" i="28" s="1"/>
  <c r="G299" i="28"/>
  <c r="O299" i="28" s="1"/>
  <c r="Q299" i="28" s="1"/>
  <c r="G300" i="28"/>
  <c r="O300" i="28" s="1"/>
  <c r="Q300" i="28" s="1"/>
  <c r="G301" i="28"/>
  <c r="O301" i="28" s="1"/>
  <c r="Q301" i="28" s="1"/>
  <c r="G302" i="28"/>
  <c r="O302" i="28" s="1"/>
  <c r="Q302" i="28" s="1"/>
  <c r="G281" i="28"/>
  <c r="O281" i="28" s="1"/>
  <c r="Q281" i="28" s="1"/>
  <c r="G266" i="28"/>
  <c r="O266" i="28" s="1"/>
  <c r="Q266" i="28" s="1"/>
  <c r="G267" i="28"/>
  <c r="O267" i="28" s="1"/>
  <c r="Q267" i="28" s="1"/>
  <c r="AB267" i="28" s="1"/>
  <c r="G268" i="28"/>
  <c r="O268" i="28" s="1"/>
  <c r="Q268" i="28" s="1"/>
  <c r="G269" i="28"/>
  <c r="O269" i="28" s="1"/>
  <c r="Q269" i="28" s="1"/>
  <c r="G270" i="28"/>
  <c r="O270" i="28" s="1"/>
  <c r="Q270" i="28" s="1"/>
  <c r="G271" i="28"/>
  <c r="O271" i="28" s="1"/>
  <c r="Q271" i="28" s="1"/>
  <c r="G272" i="28"/>
  <c r="O272" i="28" s="1"/>
  <c r="Q272" i="28" s="1"/>
  <c r="G273" i="28"/>
  <c r="O273" i="28" s="1"/>
  <c r="Q273" i="28" s="1"/>
  <c r="G228" i="28"/>
  <c r="O228" i="28" s="1"/>
  <c r="Q228" i="28" s="1"/>
  <c r="O229" i="28"/>
  <c r="Q229" i="28" s="1"/>
  <c r="AB229" i="28" s="1"/>
  <c r="G230" i="28"/>
  <c r="O230" i="28" s="1"/>
  <c r="Q230" i="28" s="1"/>
  <c r="G231" i="28"/>
  <c r="O231" i="28" s="1"/>
  <c r="Q231" i="28" s="1"/>
  <c r="G232" i="28"/>
  <c r="O232" i="28" s="1"/>
  <c r="Q232" i="28" s="1"/>
  <c r="G233" i="28"/>
  <c r="O233" i="28" s="1"/>
  <c r="Q233" i="28" s="1"/>
  <c r="G234" i="28"/>
  <c r="O234" i="28" s="1"/>
  <c r="Q234" i="28" s="1"/>
  <c r="G235" i="28"/>
  <c r="O235" i="28" s="1"/>
  <c r="Q235" i="28" s="1"/>
  <c r="G236" i="28"/>
  <c r="O236" i="28" s="1"/>
  <c r="Q236" i="28" s="1"/>
  <c r="G237" i="28"/>
  <c r="O237" i="28" s="1"/>
  <c r="Q237" i="28" s="1"/>
  <c r="G238" i="28"/>
  <c r="O238" i="28" s="1"/>
  <c r="Q238" i="28" s="1"/>
  <c r="G239" i="28"/>
  <c r="O239" i="28" s="1"/>
  <c r="Q239" i="28" s="1"/>
  <c r="AB239" i="28" s="1"/>
  <c r="G240" i="28"/>
  <c r="O240" i="28" s="1"/>
  <c r="Q240" i="28" s="1"/>
  <c r="G241" i="28"/>
  <c r="O241" i="28" s="1"/>
  <c r="Q241" i="28" s="1"/>
  <c r="G242" i="28"/>
  <c r="O242" i="28" s="1"/>
  <c r="Q242" i="28" s="1"/>
  <c r="G243" i="28"/>
  <c r="O243" i="28" s="1"/>
  <c r="Q243" i="28" s="1"/>
  <c r="G244" i="28"/>
  <c r="O244" i="28" s="1"/>
  <c r="Q244" i="28" s="1"/>
  <c r="G245" i="28"/>
  <c r="O245" i="28" s="1"/>
  <c r="Q245" i="28" s="1"/>
  <c r="G246" i="28"/>
  <c r="O246" i="28" s="1"/>
  <c r="Q246" i="28" s="1"/>
  <c r="G247" i="28"/>
  <c r="O247" i="28" s="1"/>
  <c r="Q247" i="28" s="1"/>
  <c r="G249" i="28"/>
  <c r="O249" i="28" s="1"/>
  <c r="Q249" i="28" s="1"/>
  <c r="O250" i="28"/>
  <c r="Q250" i="28" s="1"/>
  <c r="G251" i="28"/>
  <c r="O251" i="28" s="1"/>
  <c r="Q251" i="28" s="1"/>
  <c r="G252" i="28"/>
  <c r="O252" i="28" s="1"/>
  <c r="Q252" i="28" s="1"/>
  <c r="G253" i="28"/>
  <c r="O253" i="28" s="1"/>
  <c r="Q253" i="28" s="1"/>
  <c r="G254" i="28"/>
  <c r="O254" i="28" s="1"/>
  <c r="Q254" i="28" s="1"/>
  <c r="AB254" i="28" s="1"/>
  <c r="G255" i="28"/>
  <c r="O255" i="28" s="1"/>
  <c r="Q255" i="28" s="1"/>
  <c r="G256" i="28"/>
  <c r="O256" i="28" s="1"/>
  <c r="Q256" i="28" s="1"/>
  <c r="G258" i="28"/>
  <c r="O258" i="28" s="1"/>
  <c r="Q258" i="28" s="1"/>
  <c r="G259" i="28"/>
  <c r="O259" i="28" s="1"/>
  <c r="Q259" i="28" s="1"/>
  <c r="G199" i="28"/>
  <c r="O199" i="28" s="1"/>
  <c r="Q199" i="28" s="1"/>
  <c r="G200" i="28"/>
  <c r="O200" i="28" s="1"/>
  <c r="Q200" i="28" s="1"/>
  <c r="G201" i="28"/>
  <c r="O201" i="28" s="1"/>
  <c r="Q201" i="28" s="1"/>
  <c r="G202" i="28"/>
  <c r="O202" i="28" s="1"/>
  <c r="Q202" i="28" s="1"/>
  <c r="G203" i="28"/>
  <c r="O203" i="28" s="1"/>
  <c r="Q203" i="28" s="1"/>
  <c r="G204" i="28"/>
  <c r="O204" i="28" s="1"/>
  <c r="Q204" i="28" s="1"/>
  <c r="G205" i="28"/>
  <c r="O205" i="28" s="1"/>
  <c r="Q205" i="28" s="1"/>
  <c r="G206" i="28"/>
  <c r="O206" i="28" s="1"/>
  <c r="Q206" i="28" s="1"/>
  <c r="G193" i="28"/>
  <c r="O193" i="28" s="1"/>
  <c r="Q193" i="28" s="1"/>
  <c r="G194" i="28"/>
  <c r="O194" i="28" s="1"/>
  <c r="Q194" i="28" s="1"/>
  <c r="G195" i="28"/>
  <c r="O195" i="28" s="1"/>
  <c r="Q195" i="28" s="1"/>
  <c r="G196" i="28"/>
  <c r="O196" i="28" s="1"/>
  <c r="Q196" i="28" s="1"/>
  <c r="G151" i="28"/>
  <c r="O151" i="28" s="1"/>
  <c r="Q151" i="28" s="1"/>
  <c r="G152" i="28"/>
  <c r="O152" i="28" s="1"/>
  <c r="Q152" i="28" s="1"/>
  <c r="G153" i="28"/>
  <c r="O153" i="28" s="1"/>
  <c r="Q153" i="28" s="1"/>
  <c r="G154" i="28"/>
  <c r="O154" i="28" s="1"/>
  <c r="Q154" i="28" s="1"/>
  <c r="G155" i="28"/>
  <c r="O155" i="28" s="1"/>
  <c r="Q155" i="28" s="1"/>
  <c r="G156" i="28"/>
  <c r="O156" i="28" s="1"/>
  <c r="Q156" i="28" s="1"/>
  <c r="G157" i="28"/>
  <c r="O157" i="28" s="1"/>
  <c r="Q157" i="28" s="1"/>
  <c r="G158" i="28"/>
  <c r="O158" i="28" s="1"/>
  <c r="Q158" i="28" s="1"/>
  <c r="G159" i="28"/>
  <c r="O159" i="28" s="1"/>
  <c r="Q159" i="28" s="1"/>
  <c r="G160" i="28"/>
  <c r="O160" i="28" s="1"/>
  <c r="Q160" i="28" s="1"/>
  <c r="G161" i="28"/>
  <c r="O161" i="28" s="1"/>
  <c r="Q161" i="28" s="1"/>
  <c r="G162" i="28"/>
  <c r="O162" i="28" s="1"/>
  <c r="Q162" i="28" s="1"/>
  <c r="G163" i="28"/>
  <c r="O163" i="28" s="1"/>
  <c r="Q163" i="28" s="1"/>
  <c r="G164" i="28"/>
  <c r="O164" i="28" s="1"/>
  <c r="Q164" i="28" s="1"/>
  <c r="G165" i="28"/>
  <c r="O165" i="28" s="1"/>
  <c r="Q165" i="28" s="1"/>
  <c r="G166" i="28"/>
  <c r="O166" i="28" s="1"/>
  <c r="Q166" i="28" s="1"/>
  <c r="G167" i="28"/>
  <c r="O167" i="28" s="1"/>
  <c r="Q167" i="28" s="1"/>
  <c r="G168" i="28"/>
  <c r="O168" i="28" s="1"/>
  <c r="Q168" i="28" s="1"/>
  <c r="G169" i="28"/>
  <c r="O169" i="28" s="1"/>
  <c r="Q169" i="28" s="1"/>
  <c r="O170" i="28"/>
  <c r="Q170" i="28" s="1"/>
  <c r="G171" i="28"/>
  <c r="O171" i="28" s="1"/>
  <c r="Q171" i="28" s="1"/>
  <c r="G172" i="28"/>
  <c r="O172" i="28" s="1"/>
  <c r="Q172" i="28" s="1"/>
  <c r="G173" i="28"/>
  <c r="O173" i="28" s="1"/>
  <c r="Q173" i="28" s="1"/>
  <c r="G174" i="28"/>
  <c r="O174" i="28" s="1"/>
  <c r="Q174" i="28" s="1"/>
  <c r="G175" i="28"/>
  <c r="O175" i="28" s="1"/>
  <c r="Q175" i="28" s="1"/>
  <c r="G176" i="28"/>
  <c r="O176" i="28" s="1"/>
  <c r="Q176" i="28" s="1"/>
  <c r="O177" i="28"/>
  <c r="Q177" i="28" s="1"/>
  <c r="G178" i="28"/>
  <c r="O178" i="28" s="1"/>
  <c r="Q178" i="28" s="1"/>
  <c r="G179" i="28"/>
  <c r="O179" i="28" s="1"/>
  <c r="Q179" i="28" s="1"/>
  <c r="G181" i="28"/>
  <c r="O181" i="28" s="1"/>
  <c r="Q181" i="28" s="1"/>
  <c r="G182" i="28"/>
  <c r="O182" i="28" s="1"/>
  <c r="Q182" i="28" s="1"/>
  <c r="G183" i="28"/>
  <c r="O183" i="28" s="1"/>
  <c r="Q183" i="28" s="1"/>
  <c r="G184" i="28"/>
  <c r="O184" i="28" s="1"/>
  <c r="Q184" i="28" s="1"/>
  <c r="G185" i="28"/>
  <c r="O185" i="28" s="1"/>
  <c r="Q185" i="28" s="1"/>
  <c r="G186" i="28"/>
  <c r="O186" i="28" s="1"/>
  <c r="Q186" i="28" s="1"/>
  <c r="G187" i="28"/>
  <c r="O187" i="28" s="1"/>
  <c r="Q187" i="28" s="1"/>
  <c r="G188" i="28"/>
  <c r="O188" i="28" s="1"/>
  <c r="Q188" i="28" s="1"/>
  <c r="G189" i="28"/>
  <c r="O189" i="28" s="1"/>
  <c r="Q189" i="28" s="1"/>
  <c r="G190" i="28"/>
  <c r="O190" i="28" s="1"/>
  <c r="Q190" i="28" s="1"/>
  <c r="G134" i="28"/>
  <c r="O134" i="28" s="1"/>
  <c r="Q134" i="28" s="1"/>
  <c r="G135" i="28"/>
  <c r="O135" i="28" s="1"/>
  <c r="Q135" i="28" s="1"/>
  <c r="G126" i="28"/>
  <c r="O126" i="28" s="1"/>
  <c r="Q126" i="28" s="1"/>
  <c r="G96" i="28"/>
  <c r="O96" i="28" s="1"/>
  <c r="Q96" i="28" s="1"/>
  <c r="G97" i="28"/>
  <c r="O97" i="28" s="1"/>
  <c r="Q97" i="28" s="1"/>
  <c r="G98" i="28"/>
  <c r="O98" i="28" s="1"/>
  <c r="Q98" i="28" s="1"/>
  <c r="G99" i="28"/>
  <c r="O99" i="28" s="1"/>
  <c r="Q99" i="28" s="1"/>
  <c r="G100" i="28"/>
  <c r="O100" i="28" s="1"/>
  <c r="Q100" i="28" s="1"/>
  <c r="G101" i="28"/>
  <c r="O101" i="28" s="1"/>
  <c r="Q101" i="28" s="1"/>
  <c r="G102" i="28"/>
  <c r="O102" i="28" s="1"/>
  <c r="Q102" i="28" s="1"/>
  <c r="G103" i="28"/>
  <c r="O103" i="28" s="1"/>
  <c r="Q103" i="28" s="1"/>
  <c r="G104" i="28"/>
  <c r="O104" i="28" s="1"/>
  <c r="Q104" i="28" s="1"/>
  <c r="G105" i="28"/>
  <c r="O105" i="28" s="1"/>
  <c r="Q105" i="28" s="1"/>
  <c r="G106" i="28"/>
  <c r="O106" i="28" s="1"/>
  <c r="Q106" i="28" s="1"/>
  <c r="G107" i="28"/>
  <c r="O107" i="28" s="1"/>
  <c r="Q107" i="28" s="1"/>
  <c r="G109" i="28"/>
  <c r="O109" i="28" s="1"/>
  <c r="Q109" i="28" s="1"/>
  <c r="O110" i="28"/>
  <c r="Q110" i="28" s="1"/>
  <c r="G111" i="28"/>
  <c r="O111" i="28" s="1"/>
  <c r="Q111" i="28" s="1"/>
  <c r="G112" i="28"/>
  <c r="O112" i="28" s="1"/>
  <c r="Q112" i="28" s="1"/>
  <c r="G113" i="28"/>
  <c r="O113" i="28" s="1"/>
  <c r="Q113" i="28" s="1"/>
  <c r="G114" i="28"/>
  <c r="O114" i="28" s="1"/>
  <c r="Q114" i="28" s="1"/>
  <c r="G115" i="28"/>
  <c r="O115" i="28" s="1"/>
  <c r="Q115" i="28" s="1"/>
  <c r="O116" i="28"/>
  <c r="Q116" i="28" s="1"/>
  <c r="G117" i="28"/>
  <c r="O117" i="28" s="1"/>
  <c r="Q117" i="28" s="1"/>
  <c r="G118" i="28"/>
  <c r="O118" i="28" s="1"/>
  <c r="Q118" i="28" s="1"/>
  <c r="G119" i="28"/>
  <c r="O119" i="28" s="1"/>
  <c r="Q119" i="28" s="1"/>
  <c r="O120" i="28"/>
  <c r="Q120" i="28" s="1"/>
  <c r="G121" i="28"/>
  <c r="O121" i="28" s="1"/>
  <c r="Q121" i="28" s="1"/>
  <c r="G122" i="28"/>
  <c r="O122" i="28" s="1"/>
  <c r="Q122" i="28" s="1"/>
  <c r="G123" i="28"/>
  <c r="O123" i="28" s="1"/>
  <c r="Q123" i="28" s="1"/>
  <c r="G124" i="28"/>
  <c r="O124" i="28" s="1"/>
  <c r="Q124" i="28" s="1"/>
  <c r="G125" i="28"/>
  <c r="O125" i="28" s="1"/>
  <c r="Q125" i="28" s="1"/>
  <c r="G79" i="28"/>
  <c r="O79" i="28" s="1"/>
  <c r="Q79" i="28" s="1"/>
  <c r="G80" i="28"/>
  <c r="O80" i="28" s="1"/>
  <c r="Q80" i="28" s="1"/>
  <c r="G81" i="28"/>
  <c r="O81" i="28" s="1"/>
  <c r="Q81" i="28" s="1"/>
  <c r="G82" i="28"/>
  <c r="O82" i="28" s="1"/>
  <c r="Q82" i="28" s="1"/>
  <c r="G83" i="28"/>
  <c r="O83" i="28" s="1"/>
  <c r="Q83" i="28" s="1"/>
  <c r="G84" i="28"/>
  <c r="O84" i="28" s="1"/>
  <c r="Q84" i="28" s="1"/>
  <c r="G85" i="28"/>
  <c r="O85" i="28" s="1"/>
  <c r="Q85" i="28" s="1"/>
  <c r="G86" i="28"/>
  <c r="O86" i="28" s="1"/>
  <c r="Q86" i="28" s="1"/>
  <c r="G87" i="28"/>
  <c r="O87" i="28" s="1"/>
  <c r="Q87" i="28" s="1"/>
  <c r="G88" i="28"/>
  <c r="O88" i="28" s="1"/>
  <c r="Q88" i="28" s="1"/>
  <c r="G89" i="28"/>
  <c r="O89" i="28" s="1"/>
  <c r="Q89" i="28" s="1"/>
  <c r="G90" i="28"/>
  <c r="O90" i="28" s="1"/>
  <c r="Q90" i="28" s="1"/>
  <c r="G91" i="28"/>
  <c r="O91" i="28" s="1"/>
  <c r="Q91" i="28" s="1"/>
  <c r="G93" i="28"/>
  <c r="O93" i="28" s="1"/>
  <c r="Q93" i="28" s="1"/>
  <c r="G94" i="28"/>
  <c r="O94" i="28" s="1"/>
  <c r="Q94" i="28" s="1"/>
  <c r="G60" i="28"/>
  <c r="O60" i="28" s="1"/>
  <c r="Q60" i="28" s="1"/>
  <c r="G61" i="28"/>
  <c r="O61" i="28" s="1"/>
  <c r="Q61" i="28" s="1"/>
  <c r="AB61" i="28" s="1"/>
  <c r="G62" i="28"/>
  <c r="O62" i="28" s="1"/>
  <c r="Q62" i="28" s="1"/>
  <c r="G63" i="28"/>
  <c r="O63" i="28" s="1"/>
  <c r="Q63" i="28" s="1"/>
  <c r="G64" i="28"/>
  <c r="O64" i="28" s="1"/>
  <c r="Q64" i="28" s="1"/>
  <c r="G65" i="28"/>
  <c r="O65" i="28" s="1"/>
  <c r="Q65" i="28" s="1"/>
  <c r="G66" i="28"/>
  <c r="O66" i="28" s="1"/>
  <c r="Q66" i="28" s="1"/>
  <c r="G67" i="28"/>
  <c r="O67" i="28" s="1"/>
  <c r="Q67" i="28" s="1"/>
  <c r="G68" i="28"/>
  <c r="O68" i="28" s="1"/>
  <c r="Q68" i="28" s="1"/>
  <c r="G69" i="28"/>
  <c r="O69" i="28" s="1"/>
  <c r="Q69" i="28" s="1"/>
  <c r="G70" i="28"/>
  <c r="O70" i="28" s="1"/>
  <c r="Q70" i="28" s="1"/>
  <c r="G72" i="28"/>
  <c r="O72" i="28" s="1"/>
  <c r="Q72" i="28" s="1"/>
  <c r="G23" i="28"/>
  <c r="O23" i="28" s="1"/>
  <c r="Q23" i="28" s="1"/>
  <c r="G24" i="28"/>
  <c r="O24" i="28" s="1"/>
  <c r="Q24" i="28" s="1"/>
  <c r="G26" i="28"/>
  <c r="O26" i="28" s="1"/>
  <c r="Q26" i="28" s="1"/>
  <c r="G27" i="28"/>
  <c r="O27" i="28" s="1"/>
  <c r="Q27" i="28" s="1"/>
  <c r="G28" i="28"/>
  <c r="O28" i="28" s="1"/>
  <c r="Q28" i="28" s="1"/>
  <c r="G29" i="28"/>
  <c r="O29" i="28" s="1"/>
  <c r="Q29" i="28" s="1"/>
  <c r="G30" i="28"/>
  <c r="O30" i="28" s="1"/>
  <c r="Q30" i="28" s="1"/>
  <c r="G31" i="28"/>
  <c r="O31" i="28" s="1"/>
  <c r="Q31" i="28" s="1"/>
  <c r="G32" i="28"/>
  <c r="O32" i="28" s="1"/>
  <c r="Q32" i="28" s="1"/>
  <c r="G33" i="28"/>
  <c r="O33" i="28" s="1"/>
  <c r="Q33" i="28" s="1"/>
  <c r="G34" i="28"/>
  <c r="O34" i="28" s="1"/>
  <c r="Q34" i="28" s="1"/>
  <c r="G35" i="28"/>
  <c r="O35" i="28" s="1"/>
  <c r="Q35" i="28" s="1"/>
  <c r="G36" i="28"/>
  <c r="O36" i="28" s="1"/>
  <c r="Q36" i="28" s="1"/>
  <c r="G37" i="28"/>
  <c r="O37" i="28" s="1"/>
  <c r="Q37" i="28" s="1"/>
  <c r="G38" i="28"/>
  <c r="O38" i="28" s="1"/>
  <c r="Q38" i="28" s="1"/>
  <c r="G39" i="28"/>
  <c r="O39" i="28" s="1"/>
  <c r="Q39" i="28" s="1"/>
  <c r="G40" i="28"/>
  <c r="O40" i="28" s="1"/>
  <c r="Q40" i="28" s="1"/>
  <c r="G41" i="28"/>
  <c r="O41" i="28" s="1"/>
  <c r="Q41" i="28" s="1"/>
  <c r="G43" i="28"/>
  <c r="O43" i="28" s="1"/>
  <c r="Q43" i="28" s="1"/>
  <c r="G44" i="28"/>
  <c r="O44" i="28" s="1"/>
  <c r="Q44" i="28" s="1"/>
  <c r="G45" i="28"/>
  <c r="O45" i="28" s="1"/>
  <c r="Q45" i="28" s="1"/>
  <c r="G46" i="28"/>
  <c r="O46" i="28" s="1"/>
  <c r="Q46" i="28" s="1"/>
  <c r="G48" i="28"/>
  <c r="O48" i="28" s="1"/>
  <c r="Q48" i="28" s="1"/>
  <c r="G49" i="28"/>
  <c r="O49" i="28" s="1"/>
  <c r="Q49" i="28" s="1"/>
  <c r="G51" i="28"/>
  <c r="O51" i="28" s="1"/>
  <c r="Q51" i="28" s="1"/>
  <c r="G52" i="28"/>
  <c r="O52" i="28" s="1"/>
  <c r="Q52" i="28" s="1"/>
  <c r="G53" i="28"/>
  <c r="O53" i="28" s="1"/>
  <c r="Q53" i="28" s="1"/>
  <c r="G54" i="28"/>
  <c r="O54" i="28" s="1"/>
  <c r="Q54" i="28" s="1"/>
  <c r="G55" i="28"/>
  <c r="O55" i="28" s="1"/>
  <c r="Q55" i="28" s="1"/>
  <c r="G56" i="28"/>
  <c r="O56" i="28" s="1"/>
  <c r="Q56" i="28" s="1"/>
  <c r="G57" i="28"/>
  <c r="O57" i="28" s="1"/>
  <c r="Q57" i="28" s="1"/>
  <c r="G4" i="28"/>
  <c r="O4" i="28" s="1"/>
  <c r="Q4" i="28" s="1"/>
  <c r="G5" i="28"/>
  <c r="O5" i="28" s="1"/>
  <c r="Q5" i="28" s="1"/>
  <c r="G6" i="28"/>
  <c r="O6" i="28" s="1"/>
  <c r="Q6" i="28" s="1"/>
  <c r="G7" i="28"/>
  <c r="O7" i="28" s="1"/>
  <c r="Q7" i="28" s="1"/>
  <c r="G8" i="28"/>
  <c r="O8" i="28" s="1"/>
  <c r="Q8" i="28" s="1"/>
  <c r="G9" i="28"/>
  <c r="O9" i="28" s="1"/>
  <c r="Q9" i="28" s="1"/>
  <c r="G10" i="28"/>
  <c r="O10" i="28" s="1"/>
  <c r="Q10" i="28" s="1"/>
  <c r="G11" i="28"/>
  <c r="O11" i="28" s="1"/>
  <c r="Q11" i="28" s="1"/>
  <c r="G12" i="28"/>
  <c r="O12" i="28" s="1"/>
  <c r="Q12" i="28" s="1"/>
  <c r="G14" i="28"/>
  <c r="O14" i="28" s="1"/>
  <c r="Q14" i="28" s="1"/>
  <c r="G15" i="28"/>
  <c r="O15" i="28" s="1"/>
  <c r="Q15" i="28" s="1"/>
  <c r="G16" i="28"/>
  <c r="O16" i="28" s="1"/>
  <c r="Q16" i="28" s="1"/>
  <c r="G17" i="28"/>
  <c r="O17" i="28" s="1"/>
  <c r="Q17" i="28" s="1"/>
  <c r="G18" i="28"/>
  <c r="O18" i="28" s="1"/>
  <c r="Q18" i="28" s="1"/>
  <c r="G19" i="28"/>
  <c r="O19" i="28" s="1"/>
  <c r="Q19" i="28" s="1"/>
  <c r="BA21" i="28"/>
  <c r="BA147" i="28"/>
  <c r="BA149" i="28"/>
  <c r="BA192" i="28"/>
  <c r="BA198" i="28"/>
  <c r="BA209" i="28"/>
  <c r="BA218" i="28"/>
  <c r="BA224" i="28"/>
  <c r="BA227" i="28"/>
  <c r="BA262" i="28"/>
  <c r="BA323" i="28"/>
  <c r="BA363" i="28"/>
  <c r="BA364" i="28"/>
  <c r="BA372" i="28"/>
  <c r="BA383" i="28"/>
  <c r="BA405" i="28"/>
  <c r="BA408" i="28"/>
  <c r="BA426" i="28"/>
  <c r="AQ445" i="28"/>
  <c r="AQ444" i="28"/>
  <c r="AQ443" i="28"/>
  <c r="AU442" i="28"/>
  <c r="AQ442" i="28"/>
  <c r="AQ441" i="28"/>
  <c r="AO437" i="28"/>
  <c r="AU433" i="28"/>
  <c r="AT433" i="28"/>
  <c r="AS433" i="28"/>
  <c r="AR433" i="28"/>
  <c r="AQ433" i="28"/>
  <c r="AP433" i="28"/>
  <c r="AO433" i="28"/>
  <c r="AL433" i="28"/>
  <c r="AJ433" i="28"/>
  <c r="AI433" i="28"/>
  <c r="AH433" i="28"/>
  <c r="AG433" i="28"/>
  <c r="AF433" i="28"/>
  <c r="AE433" i="28"/>
  <c r="AD433" i="28"/>
  <c r="AA433" i="28"/>
  <c r="Y433" i="28"/>
  <c r="X433" i="28"/>
  <c r="W433" i="28"/>
  <c r="V433" i="28"/>
  <c r="U433" i="28"/>
  <c r="T433" i="28"/>
  <c r="S433" i="28"/>
  <c r="P433" i="28"/>
  <c r="N433" i="28"/>
  <c r="M433" i="28"/>
  <c r="L433" i="28"/>
  <c r="K433" i="28"/>
  <c r="J433" i="28"/>
  <c r="I433" i="28"/>
  <c r="H433" i="28"/>
  <c r="F433" i="28"/>
  <c r="O435" i="28" s="1"/>
  <c r="AN432" i="28"/>
  <c r="AV432" i="28" s="1"/>
  <c r="AC432" i="28"/>
  <c r="AK432" i="28" s="1"/>
  <c r="G427" i="28"/>
  <c r="O427" i="28" s="1"/>
  <c r="Q427" i="28" s="1"/>
  <c r="AN425" i="28"/>
  <c r="AV425" i="28" s="1"/>
  <c r="AC425" i="28"/>
  <c r="AK425" i="28" s="1"/>
  <c r="G408" i="28"/>
  <c r="O408" i="28" s="1"/>
  <c r="Q408" i="28" s="1"/>
  <c r="AN406" i="28"/>
  <c r="AV406" i="28" s="1"/>
  <c r="AC406" i="28"/>
  <c r="AK406" i="28" s="1"/>
  <c r="R406" i="28"/>
  <c r="Z406" i="28" s="1"/>
  <c r="AN405" i="28"/>
  <c r="AV405" i="28" s="1"/>
  <c r="R405" i="28"/>
  <c r="Z405" i="28" s="1"/>
  <c r="G405" i="28"/>
  <c r="O405" i="28" s="1"/>
  <c r="Q405" i="28" s="1"/>
  <c r="AN403" i="28"/>
  <c r="AV403" i="28" s="1"/>
  <c r="AN402" i="28"/>
  <c r="AV402" i="28" s="1"/>
  <c r="R402" i="28"/>
  <c r="Z402" i="28" s="1"/>
  <c r="G402" i="28"/>
  <c r="O402" i="28" s="1"/>
  <c r="Q402" i="28" s="1"/>
  <c r="AN401" i="28"/>
  <c r="AV401" i="28" s="1"/>
  <c r="AC401" i="28"/>
  <c r="AK401" i="28" s="1"/>
  <c r="R401" i="28"/>
  <c r="Z401" i="28" s="1"/>
  <c r="G401" i="28"/>
  <c r="O401" i="28" s="1"/>
  <c r="Q401" i="28" s="1"/>
  <c r="AN400" i="28"/>
  <c r="AV400" i="28" s="1"/>
  <c r="AC400" i="28"/>
  <c r="AK400" i="28" s="1"/>
  <c r="G384" i="28"/>
  <c r="O384" i="28" s="1"/>
  <c r="Q384" i="28" s="1"/>
  <c r="G383" i="28"/>
  <c r="O383" i="28" s="1"/>
  <c r="Q383" i="28" s="1"/>
  <c r="AN381" i="28"/>
  <c r="AV381" i="28" s="1"/>
  <c r="AC381" i="28"/>
  <c r="AK381" i="28" s="1"/>
  <c r="G381" i="28"/>
  <c r="O381" i="28" s="1"/>
  <c r="Q381" i="28" s="1"/>
  <c r="G380" i="28"/>
  <c r="O380" i="28" s="1"/>
  <c r="Q380" i="28" s="1"/>
  <c r="G379" i="28"/>
  <c r="O379" i="28" s="1"/>
  <c r="Q379" i="28" s="1"/>
  <c r="R378" i="28"/>
  <c r="Z378" i="28" s="1"/>
  <c r="G378" i="28"/>
  <c r="O378" i="28" s="1"/>
  <c r="Q378" i="28" s="1"/>
  <c r="Q377" i="28"/>
  <c r="AB377" i="28" s="1"/>
  <c r="AM377" i="28" s="1"/>
  <c r="AX377" i="28" s="1"/>
  <c r="Q376" i="28"/>
  <c r="AB376" i="28" s="1"/>
  <c r="AM376" i="28" s="1"/>
  <c r="AX376" i="28" s="1"/>
  <c r="AN375" i="28"/>
  <c r="AV375" i="28" s="1"/>
  <c r="AC375" i="28"/>
  <c r="AK375" i="28" s="1"/>
  <c r="G375" i="28"/>
  <c r="O375" i="28" s="1"/>
  <c r="Q375" i="28" s="1"/>
  <c r="AN374" i="28"/>
  <c r="AV374" i="28" s="1"/>
  <c r="AC374" i="28"/>
  <c r="AK374" i="28" s="1"/>
  <c r="G374" i="28"/>
  <c r="O374" i="28" s="1"/>
  <c r="Q374" i="28" s="1"/>
  <c r="AN373" i="28"/>
  <c r="AV373" i="28" s="1"/>
  <c r="AC373" i="28"/>
  <c r="AK373" i="28" s="1"/>
  <c r="G373" i="28"/>
  <c r="O373" i="28" s="1"/>
  <c r="Q373" i="28" s="1"/>
  <c r="AN372" i="28"/>
  <c r="AV372" i="28" s="1"/>
  <c r="AC372" i="28"/>
  <c r="AK372" i="28" s="1"/>
  <c r="R372" i="28"/>
  <c r="Z372" i="28" s="1"/>
  <c r="G372" i="28"/>
  <c r="O372" i="28" s="1"/>
  <c r="Q372" i="28" s="1"/>
  <c r="AN370" i="28"/>
  <c r="AV370" i="28" s="1"/>
  <c r="AC370" i="28"/>
  <c r="AK370" i="28" s="1"/>
  <c r="R370" i="28"/>
  <c r="Z370" i="28" s="1"/>
  <c r="G370" i="28"/>
  <c r="O370" i="28" s="1"/>
  <c r="Q370" i="28" s="1"/>
  <c r="Q369" i="28"/>
  <c r="AB369" i="28" s="1"/>
  <c r="AM369" i="28" s="1"/>
  <c r="AX369" i="28" s="1"/>
  <c r="AY369" i="28" s="1"/>
  <c r="AV368" i="28"/>
  <c r="AC368" i="28"/>
  <c r="AK368" i="28" s="1"/>
  <c r="AC367" i="28"/>
  <c r="AK367" i="28" s="1"/>
  <c r="AC366" i="28"/>
  <c r="AK366" i="28" s="1"/>
  <c r="AC365" i="28"/>
  <c r="AK365" i="28" s="1"/>
  <c r="AC364" i="28"/>
  <c r="AK364" i="28" s="1"/>
  <c r="R364" i="28"/>
  <c r="Z364" i="28" s="1"/>
  <c r="G364" i="28"/>
  <c r="O364" i="28" s="1"/>
  <c r="Q364" i="28" s="1"/>
  <c r="G363" i="28"/>
  <c r="AY363" i="28"/>
  <c r="G362" i="28"/>
  <c r="AN361" i="28"/>
  <c r="AV361" i="28" s="1"/>
  <c r="AC361" i="28"/>
  <c r="AK361" i="28" s="1"/>
  <c r="AC360" i="28"/>
  <c r="AK360" i="28" s="1"/>
  <c r="AC359" i="28"/>
  <c r="AK359" i="28" s="1"/>
  <c r="AC358" i="28"/>
  <c r="AK358" i="28" s="1"/>
  <c r="AC357" i="28"/>
  <c r="AK357" i="28" s="1"/>
  <c r="AC356" i="28"/>
  <c r="AK356" i="28" s="1"/>
  <c r="AC355" i="28"/>
  <c r="AK355" i="28" s="1"/>
  <c r="AC354" i="28"/>
  <c r="AK354" i="28" s="1"/>
  <c r="AC353" i="28"/>
  <c r="AK353" i="28" s="1"/>
  <c r="AC352" i="28"/>
  <c r="AK352" i="28" s="1"/>
  <c r="AC351" i="28"/>
  <c r="AK351" i="28" s="1"/>
  <c r="AC350" i="28"/>
  <c r="AK350" i="28" s="1"/>
  <c r="AC347" i="28"/>
  <c r="AK347" i="28" s="1"/>
  <c r="AC346" i="28"/>
  <c r="AK346" i="28" s="1"/>
  <c r="AC345" i="28"/>
  <c r="AK345" i="28" s="1"/>
  <c r="AC344" i="28"/>
  <c r="AK344" i="28" s="1"/>
  <c r="AC343" i="28"/>
  <c r="AK343" i="28" s="1"/>
  <c r="AC342" i="28"/>
  <c r="AK342" i="28" s="1"/>
  <c r="AC341" i="28"/>
  <c r="AK341" i="28" s="1"/>
  <c r="AC340" i="28"/>
  <c r="AK340" i="28" s="1"/>
  <c r="AC339" i="28"/>
  <c r="AK339" i="28" s="1"/>
  <c r="AK338" i="28"/>
  <c r="AC337" i="28"/>
  <c r="AK337" i="28" s="1"/>
  <c r="AC336" i="28"/>
  <c r="AK336" i="28" s="1"/>
  <c r="Q333" i="28"/>
  <c r="AB333" i="28" s="1"/>
  <c r="AM333" i="28" s="1"/>
  <c r="AX333" i="28" s="1"/>
  <c r="AC332" i="28"/>
  <c r="AK332" i="28" s="1"/>
  <c r="AK331" i="28"/>
  <c r="AK329" i="28"/>
  <c r="AC328" i="28"/>
  <c r="AK328" i="28" s="1"/>
  <c r="AK327" i="28"/>
  <c r="AC326" i="28"/>
  <c r="AK326" i="28" s="1"/>
  <c r="AC325" i="28"/>
  <c r="AK325" i="28" s="1"/>
  <c r="AC324" i="28"/>
  <c r="AK324" i="28" s="1"/>
  <c r="AC323" i="28"/>
  <c r="AK323" i="28" s="1"/>
  <c r="G323" i="28"/>
  <c r="O323" i="28" s="1"/>
  <c r="Q323" i="28" s="1"/>
  <c r="AN321" i="28"/>
  <c r="AV321" i="28" s="1"/>
  <c r="AC321" i="28"/>
  <c r="AK321" i="28" s="1"/>
  <c r="AC320" i="28"/>
  <c r="AK320" i="28" s="1"/>
  <c r="AC319" i="28"/>
  <c r="AK319" i="28" s="1"/>
  <c r="AC318" i="28"/>
  <c r="AK318" i="28" s="1"/>
  <c r="AC317" i="28"/>
  <c r="AK317" i="28" s="1"/>
  <c r="AC316" i="28"/>
  <c r="AK316" i="28" s="1"/>
  <c r="AC315" i="28"/>
  <c r="AK315" i="28" s="1"/>
  <c r="AC314" i="28"/>
  <c r="AK314" i="28" s="1"/>
  <c r="AC313" i="28"/>
  <c r="AK313" i="28" s="1"/>
  <c r="AC312" i="28"/>
  <c r="AK312" i="28" s="1"/>
  <c r="AK311" i="28"/>
  <c r="AC310" i="28"/>
  <c r="AK310" i="28" s="1"/>
  <c r="AC309" i="28"/>
  <c r="AK309" i="28" s="1"/>
  <c r="AC308" i="28"/>
  <c r="AK308" i="28" s="1"/>
  <c r="AC307" i="28"/>
  <c r="AK307" i="28" s="1"/>
  <c r="AC306" i="28"/>
  <c r="AK306" i="28" s="1"/>
  <c r="AC305" i="28"/>
  <c r="AK305" i="28" s="1"/>
  <c r="G305" i="28"/>
  <c r="O305" i="28" s="1"/>
  <c r="Q305" i="28" s="1"/>
  <c r="AN304" i="28"/>
  <c r="AV304" i="28" s="1"/>
  <c r="AC304" i="28"/>
  <c r="AK304" i="28" s="1"/>
  <c r="R304" i="28"/>
  <c r="Z304" i="28" s="1"/>
  <c r="G304" i="28"/>
  <c r="O304" i="28" s="1"/>
  <c r="Q304" i="28" s="1"/>
  <c r="Q303" i="28"/>
  <c r="AB303" i="28" s="1"/>
  <c r="AM303" i="28" s="1"/>
  <c r="AX303" i="28" s="1"/>
  <c r="AN302" i="28"/>
  <c r="AV302" i="28" s="1"/>
  <c r="AC302" i="28"/>
  <c r="AK302" i="28" s="1"/>
  <c r="AC301" i="28"/>
  <c r="AK301" i="28" s="1"/>
  <c r="AC300" i="28"/>
  <c r="AK300" i="28" s="1"/>
  <c r="AC299" i="28"/>
  <c r="AK299" i="28" s="1"/>
  <c r="AC298" i="28"/>
  <c r="AK298" i="28" s="1"/>
  <c r="AC297" i="28"/>
  <c r="AK297" i="28" s="1"/>
  <c r="AC296" i="28"/>
  <c r="AK296" i="28" s="1"/>
  <c r="AC295" i="28"/>
  <c r="AK295" i="28" s="1"/>
  <c r="AC294" i="28"/>
  <c r="AK294" i="28" s="1"/>
  <c r="AC293" i="28"/>
  <c r="AK293" i="28" s="1"/>
  <c r="AC292" i="28"/>
  <c r="AK292" i="28" s="1"/>
  <c r="AC291" i="28"/>
  <c r="AK291" i="28" s="1"/>
  <c r="AC289" i="28"/>
  <c r="AK289" i="28" s="1"/>
  <c r="AC288" i="28"/>
  <c r="AK288" i="28" s="1"/>
  <c r="AC287" i="28"/>
  <c r="AK287" i="28" s="1"/>
  <c r="AC286" i="28"/>
  <c r="AK286" i="28" s="1"/>
  <c r="AC285" i="28"/>
  <c r="AK285" i="28" s="1"/>
  <c r="AC284" i="28"/>
  <c r="AK284" i="28" s="1"/>
  <c r="G284" i="28"/>
  <c r="O284" i="28" s="1"/>
  <c r="Q284" i="28" s="1"/>
  <c r="AC283" i="28"/>
  <c r="AK283" i="28" s="1"/>
  <c r="G283" i="28"/>
  <c r="O283" i="28" s="1"/>
  <c r="Q283" i="28" s="1"/>
  <c r="Q282" i="28"/>
  <c r="AB282" i="28" s="1"/>
  <c r="AM282" i="28" s="1"/>
  <c r="AX282" i="28" s="1"/>
  <c r="AY282" i="28" s="1"/>
  <c r="AN280" i="28"/>
  <c r="AV280" i="28" s="1"/>
  <c r="AC280" i="28"/>
  <c r="AK280" i="28" s="1"/>
  <c r="G280" i="28"/>
  <c r="O280" i="28" s="1"/>
  <c r="Q280" i="28" s="1"/>
  <c r="AC279" i="28"/>
  <c r="AK279" i="28" s="1"/>
  <c r="G279" i="28"/>
  <c r="O279" i="28" s="1"/>
  <c r="Q279" i="28" s="1"/>
  <c r="AC278" i="28"/>
  <c r="AK278" i="28" s="1"/>
  <c r="G278" i="28"/>
  <c r="O278" i="28" s="1"/>
  <c r="Q278" i="28" s="1"/>
  <c r="AC277" i="28"/>
  <c r="AK277" i="28" s="1"/>
  <c r="G277" i="28"/>
  <c r="O277" i="28" s="1"/>
  <c r="Q277" i="28" s="1"/>
  <c r="AC276" i="28"/>
  <c r="AK276" i="28" s="1"/>
  <c r="G276" i="28"/>
  <c r="O276" i="28" s="1"/>
  <c r="Q276" i="28" s="1"/>
  <c r="AC275" i="28"/>
  <c r="AK275" i="28" s="1"/>
  <c r="G275" i="28"/>
  <c r="O275" i="28" s="1"/>
  <c r="Q275" i="28" s="1"/>
  <c r="AN274" i="28"/>
  <c r="AV274" i="28" s="1"/>
  <c r="AC274" i="28"/>
  <c r="AK274" i="28" s="1"/>
  <c r="R274" i="28"/>
  <c r="Z274" i="28" s="1"/>
  <c r="G274" i="28"/>
  <c r="O274" i="28" s="1"/>
  <c r="Q274" i="28" s="1"/>
  <c r="AN273" i="28"/>
  <c r="AV273" i="28" s="1"/>
  <c r="AC273" i="28"/>
  <c r="AK273" i="28" s="1"/>
  <c r="AC272" i="28"/>
  <c r="AK272" i="28" s="1"/>
  <c r="AC270" i="28"/>
  <c r="AK270" i="28" s="1"/>
  <c r="AC269" i="28"/>
  <c r="AK269" i="28" s="1"/>
  <c r="AC268" i="28"/>
  <c r="AK268" i="28" s="1"/>
  <c r="AC267" i="28"/>
  <c r="AK267" i="28" s="1"/>
  <c r="AC266" i="28"/>
  <c r="AK266" i="28" s="1"/>
  <c r="AC265" i="28"/>
  <c r="AK265" i="28" s="1"/>
  <c r="G265" i="28"/>
  <c r="O265" i="28" s="1"/>
  <c r="Q265" i="28" s="1"/>
  <c r="Q264" i="28"/>
  <c r="AB264" i="28" s="1"/>
  <c r="AM264" i="28" s="1"/>
  <c r="AX264" i="28" s="1"/>
  <c r="AV263" i="28"/>
  <c r="AC263" i="28"/>
  <c r="AK263" i="28" s="1"/>
  <c r="R263" i="28"/>
  <c r="Z263" i="28" s="1"/>
  <c r="G263" i="28"/>
  <c r="O263" i="28" s="1"/>
  <c r="Q263" i="28" s="1"/>
  <c r="AN262" i="28"/>
  <c r="AV262" i="28" s="1"/>
  <c r="AC262" i="28"/>
  <c r="AK262" i="28" s="1"/>
  <c r="R262" i="28"/>
  <c r="Z262" i="28" s="1"/>
  <c r="G262" i="28"/>
  <c r="O262" i="28" s="1"/>
  <c r="Q262" i="28" s="1"/>
  <c r="Q260" i="28"/>
  <c r="AB260" i="28" s="1"/>
  <c r="AM260" i="28" s="1"/>
  <c r="AX260" i="28" s="1"/>
  <c r="AY261" i="28"/>
  <c r="AN259" i="28"/>
  <c r="AV259" i="28" s="1"/>
  <c r="AC259" i="28"/>
  <c r="AK259" i="28" s="1"/>
  <c r="AC258" i="28"/>
  <c r="AK258" i="28" s="1"/>
  <c r="AC256" i="28"/>
  <c r="AK256" i="28" s="1"/>
  <c r="AC255" i="28"/>
  <c r="AK255" i="28" s="1"/>
  <c r="AC254" i="28"/>
  <c r="AK254" i="28" s="1"/>
  <c r="AC253" i="28"/>
  <c r="AK253" i="28" s="1"/>
  <c r="AC252" i="28"/>
  <c r="AK252" i="28" s="1"/>
  <c r="AC251" i="28"/>
  <c r="AK251" i="28" s="1"/>
  <c r="AC249" i="28"/>
  <c r="AK249" i="28" s="1"/>
  <c r="AC247" i="28"/>
  <c r="AK247" i="28" s="1"/>
  <c r="AC246" i="28"/>
  <c r="AK246" i="28" s="1"/>
  <c r="AC245" i="28"/>
  <c r="AK245" i="28" s="1"/>
  <c r="AC244" i="28"/>
  <c r="AK244" i="28" s="1"/>
  <c r="AC243" i="28"/>
  <c r="AK243" i="28" s="1"/>
  <c r="AC242" i="28"/>
  <c r="AK242" i="28" s="1"/>
  <c r="AC241" i="28"/>
  <c r="AK241" i="28" s="1"/>
  <c r="AC240" i="28"/>
  <c r="AK240" i="28" s="1"/>
  <c r="AC239" i="28"/>
  <c r="AK239" i="28" s="1"/>
  <c r="AC238" i="28"/>
  <c r="AK238" i="28" s="1"/>
  <c r="AK237" i="28"/>
  <c r="AC236" i="28"/>
  <c r="AK236" i="28" s="1"/>
  <c r="AC235" i="28"/>
  <c r="AK235" i="28" s="1"/>
  <c r="AC234" i="28"/>
  <c r="AK234" i="28" s="1"/>
  <c r="AC233" i="28"/>
  <c r="AK233" i="28" s="1"/>
  <c r="AC232" i="28"/>
  <c r="AK232" i="28" s="1"/>
  <c r="AC231" i="28"/>
  <c r="AK231" i="28" s="1"/>
  <c r="AC230" i="28"/>
  <c r="AK230" i="28" s="1"/>
  <c r="AC229" i="28"/>
  <c r="AK229" i="28" s="1"/>
  <c r="AC228" i="28"/>
  <c r="AK228" i="28" s="1"/>
  <c r="AC227" i="28"/>
  <c r="AK227" i="28" s="1"/>
  <c r="G227" i="28"/>
  <c r="O227" i="28" s="1"/>
  <c r="Q227" i="28" s="1"/>
  <c r="AN225" i="28"/>
  <c r="AV225" i="28" s="1"/>
  <c r="AC225" i="28"/>
  <c r="AK225" i="28" s="1"/>
  <c r="R225" i="28"/>
  <c r="Z225" i="28" s="1"/>
  <c r="G225" i="28"/>
  <c r="O225" i="28" s="1"/>
  <c r="Q225" i="28" s="1"/>
  <c r="AC224" i="28"/>
  <c r="AK224" i="28" s="1"/>
  <c r="R224" i="28"/>
  <c r="Z224" i="28" s="1"/>
  <c r="G224" i="28"/>
  <c r="O224" i="28" s="1"/>
  <c r="Q224" i="28" s="1"/>
  <c r="AN222" i="28"/>
  <c r="AV222" i="28" s="1"/>
  <c r="AC222" i="28"/>
  <c r="AK222" i="28" s="1"/>
  <c r="R222" i="28"/>
  <c r="Z222" i="28" s="1"/>
  <c r="G222" i="28"/>
  <c r="O222" i="28" s="1"/>
  <c r="Q222" i="28" s="1"/>
  <c r="AC221" i="28"/>
  <c r="AK221" i="28" s="1"/>
  <c r="G221" i="28"/>
  <c r="O221" i="28" s="1"/>
  <c r="Q221" i="28" s="1"/>
  <c r="AC220" i="28"/>
  <c r="AK220" i="28" s="1"/>
  <c r="G220" i="28"/>
  <c r="O220" i="28" s="1"/>
  <c r="Q220" i="28" s="1"/>
  <c r="AC219" i="28"/>
  <c r="AK219" i="28" s="1"/>
  <c r="G219" i="28"/>
  <c r="O219" i="28" s="1"/>
  <c r="Q219" i="28" s="1"/>
  <c r="AC218" i="28"/>
  <c r="AK218" i="28" s="1"/>
  <c r="G218" i="28"/>
  <c r="O218" i="28" s="1"/>
  <c r="Q218" i="28" s="1"/>
  <c r="AN216" i="28"/>
  <c r="AV216" i="28" s="1"/>
  <c r="AC216" i="28"/>
  <c r="AK216" i="28" s="1"/>
  <c r="R216" i="28"/>
  <c r="Z216" i="28" s="1"/>
  <c r="G216" i="28"/>
  <c r="O216" i="28" s="1"/>
  <c r="Q216" i="28" s="1"/>
  <c r="AC215" i="28"/>
  <c r="AK215" i="28" s="1"/>
  <c r="G215" i="28"/>
  <c r="O215" i="28" s="1"/>
  <c r="Q215" i="28" s="1"/>
  <c r="AC213" i="28"/>
  <c r="AK213" i="28" s="1"/>
  <c r="G213" i="28"/>
  <c r="O213" i="28" s="1"/>
  <c r="Q213" i="28" s="1"/>
  <c r="AC212" i="28"/>
  <c r="AK212" i="28" s="1"/>
  <c r="G212" i="28"/>
  <c r="O212" i="28" s="1"/>
  <c r="Q212" i="28" s="1"/>
  <c r="AC211" i="28"/>
  <c r="AK211" i="28" s="1"/>
  <c r="G211" i="28"/>
  <c r="O211" i="28" s="1"/>
  <c r="Q211" i="28" s="1"/>
  <c r="AC210" i="28"/>
  <c r="AK210" i="28" s="1"/>
  <c r="G210" i="28"/>
  <c r="O210" i="28" s="1"/>
  <c r="Q210" i="28" s="1"/>
  <c r="Q209" i="28"/>
  <c r="AB209" i="28" s="1"/>
  <c r="AM209" i="28" s="1"/>
  <c r="AX209" i="28" s="1"/>
  <c r="AY209" i="28" s="1"/>
  <c r="Q207" i="28"/>
  <c r="AB207" i="28" s="1"/>
  <c r="AM207" i="28" s="1"/>
  <c r="AX207" i="28" s="1"/>
  <c r="AY208" i="28"/>
  <c r="AN206" i="28"/>
  <c r="AV206" i="28" s="1"/>
  <c r="AC206" i="28"/>
  <c r="AK206" i="28" s="1"/>
  <c r="R206" i="28"/>
  <c r="Z206" i="28" s="1"/>
  <c r="AC205" i="28"/>
  <c r="AK205" i="28" s="1"/>
  <c r="AC204" i="28"/>
  <c r="AK204" i="28" s="1"/>
  <c r="AC203" i="28"/>
  <c r="AK203" i="28" s="1"/>
  <c r="AC202" i="28"/>
  <c r="AK202" i="28" s="1"/>
  <c r="AC201" i="28"/>
  <c r="AK201" i="28" s="1"/>
  <c r="AC200" i="28"/>
  <c r="AK200" i="28" s="1"/>
  <c r="AC199" i="28"/>
  <c r="AK199" i="28" s="1"/>
  <c r="AC198" i="28"/>
  <c r="AK198" i="28" s="1"/>
  <c r="G198" i="28"/>
  <c r="O198" i="28" s="1"/>
  <c r="Q198" i="28" s="1"/>
  <c r="AN197" i="28"/>
  <c r="AV197" i="28" s="1"/>
  <c r="AK197" i="28"/>
  <c r="Z197" i="28"/>
  <c r="AB197" i="28" s="1"/>
  <c r="O197" i="28"/>
  <c r="AN196" i="28"/>
  <c r="AV196" i="28" s="1"/>
  <c r="R196" i="28"/>
  <c r="Z196" i="28" s="1"/>
  <c r="AC192" i="28"/>
  <c r="AK192" i="28" s="1"/>
  <c r="G192" i="28"/>
  <c r="O192" i="28" s="1"/>
  <c r="Q192" i="28" s="1"/>
  <c r="AB192" i="28" s="1"/>
  <c r="AN190" i="28"/>
  <c r="AV190" i="28" s="1"/>
  <c r="R190" i="28"/>
  <c r="Z190" i="28" s="1"/>
  <c r="AC149" i="28"/>
  <c r="AK149" i="28" s="1"/>
  <c r="G149" i="28"/>
  <c r="O149" i="28" s="1"/>
  <c r="Q149" i="28" s="1"/>
  <c r="AN147" i="28"/>
  <c r="AV147" i="28" s="1"/>
  <c r="AC147" i="28"/>
  <c r="AK147" i="28" s="1"/>
  <c r="R147" i="28"/>
  <c r="Z147" i="28" s="1"/>
  <c r="G147" i="28"/>
  <c r="O147" i="28" s="1"/>
  <c r="Q147" i="28" s="1"/>
  <c r="AN145" i="28"/>
  <c r="AV145" i="28" s="1"/>
  <c r="AC145" i="28"/>
  <c r="AK145" i="28" s="1"/>
  <c r="R145" i="28"/>
  <c r="Z145" i="28" s="1"/>
  <c r="G145" i="28"/>
  <c r="O145" i="28" s="1"/>
  <c r="Q145" i="28" s="1"/>
  <c r="AN144" i="28"/>
  <c r="AV144" i="28" s="1"/>
  <c r="AC144" i="28"/>
  <c r="AK144" i="28" s="1"/>
  <c r="R144" i="28"/>
  <c r="Z144" i="28" s="1"/>
  <c r="G144" i="28"/>
  <c r="O144" i="28" s="1"/>
  <c r="Q144" i="28" s="1"/>
  <c r="Q143" i="28"/>
  <c r="AB143" i="28" s="1"/>
  <c r="AM143" i="28" s="1"/>
  <c r="AX143" i="28" s="1"/>
  <c r="AN142" i="28"/>
  <c r="AV142" i="28" s="1"/>
  <c r="AC142" i="28"/>
  <c r="AK142" i="28" s="1"/>
  <c r="R142" i="28"/>
  <c r="Z142" i="28" s="1"/>
  <c r="G142" i="28"/>
  <c r="O142" i="28" s="1"/>
  <c r="Q142" i="28" s="1"/>
  <c r="AC141" i="28"/>
  <c r="AK141" i="28" s="1"/>
  <c r="R141" i="28"/>
  <c r="Z141" i="28" s="1"/>
  <c r="G141" i="28"/>
  <c r="O141" i="28" s="1"/>
  <c r="Q141" i="28" s="1"/>
  <c r="AC138" i="28"/>
  <c r="AK138" i="28" s="1"/>
  <c r="R138" i="28"/>
  <c r="Z138" i="28" s="1"/>
  <c r="G138" i="28"/>
  <c r="O138" i="28" s="1"/>
  <c r="Q138" i="28" s="1"/>
  <c r="Q137" i="28"/>
  <c r="AB137" i="28" s="1"/>
  <c r="AM137" i="28" s="1"/>
  <c r="AX137" i="28" s="1"/>
  <c r="AY137" i="28" s="1"/>
  <c r="AN136" i="28"/>
  <c r="AV136" i="28" s="1"/>
  <c r="AC136" i="28"/>
  <c r="AK136" i="28" s="1"/>
  <c r="R136" i="28"/>
  <c r="Z136" i="28" s="1"/>
  <c r="G136" i="28"/>
  <c r="O136" i="28" s="1"/>
  <c r="Q136" i="28" s="1"/>
  <c r="AC135" i="28"/>
  <c r="AK135" i="28" s="1"/>
  <c r="R135" i="28"/>
  <c r="Z135" i="28" s="1"/>
  <c r="AC134" i="28"/>
  <c r="AK134" i="28" s="1"/>
  <c r="R134" i="28"/>
  <c r="Z134" i="28" s="1"/>
  <c r="AC133" i="28"/>
  <c r="AK133" i="28" s="1"/>
  <c r="R133" i="28"/>
  <c r="Z133" i="28" s="1"/>
  <c r="G133" i="28"/>
  <c r="O133" i="28" s="1"/>
  <c r="Q133" i="28" s="1"/>
  <c r="AC132" i="28"/>
  <c r="AK132" i="28" s="1"/>
  <c r="R132" i="28"/>
  <c r="Z132" i="28" s="1"/>
  <c r="G132" i="28"/>
  <c r="O132" i="28" s="1"/>
  <c r="Q132" i="28" s="1"/>
  <c r="Q131" i="28"/>
  <c r="AB131" i="28" s="1"/>
  <c r="AM131" i="28" s="1"/>
  <c r="AX131" i="28" s="1"/>
  <c r="AN130" i="28"/>
  <c r="AV130" i="28" s="1"/>
  <c r="AC130" i="28"/>
  <c r="AK130" i="28" s="1"/>
  <c r="R130" i="28"/>
  <c r="Z130" i="28" s="1"/>
  <c r="G130" i="28"/>
  <c r="O130" i="28" s="1"/>
  <c r="Q130" i="28" s="1"/>
  <c r="AC129" i="28"/>
  <c r="AK129" i="28" s="1"/>
  <c r="R129" i="28"/>
  <c r="Z129" i="28" s="1"/>
  <c r="G129" i="28"/>
  <c r="O129" i="28" s="1"/>
  <c r="Q129" i="28" s="1"/>
  <c r="AC128" i="28"/>
  <c r="AK128" i="28" s="1"/>
  <c r="R128" i="28"/>
  <c r="Z128" i="28" s="1"/>
  <c r="G128" i="28"/>
  <c r="O128" i="28" s="1"/>
  <c r="Q128" i="28" s="1"/>
  <c r="O127" i="28"/>
  <c r="Q127" i="28" s="1"/>
  <c r="AB127" i="28" s="1"/>
  <c r="AM127" i="28" s="1"/>
  <c r="AX127" i="28" s="1"/>
  <c r="AY127" i="28" s="1"/>
  <c r="AN126" i="28"/>
  <c r="AV126" i="28" s="1"/>
  <c r="AC126" i="28"/>
  <c r="AK126" i="28" s="1"/>
  <c r="R126" i="28"/>
  <c r="Z126" i="28" s="1"/>
  <c r="AN125" i="28"/>
  <c r="AV125" i="28" s="1"/>
  <c r="R125" i="28"/>
  <c r="Z125" i="28" s="1"/>
  <c r="BC110" i="28"/>
  <c r="BC109" i="28"/>
  <c r="BC107" i="28"/>
  <c r="BB107" i="28"/>
  <c r="BI106" i="28"/>
  <c r="BI104" i="28"/>
  <c r="BI103" i="28"/>
  <c r="Q95" i="28"/>
  <c r="AB95" i="28" s="1"/>
  <c r="AM95" i="28" s="1"/>
  <c r="AX95" i="28" s="1"/>
  <c r="AN94" i="28"/>
  <c r="AV94" i="28" s="1"/>
  <c r="R94" i="28"/>
  <c r="Z94" i="28" s="1"/>
  <c r="AC78" i="28"/>
  <c r="AK78" i="28" s="1"/>
  <c r="G78" i="28"/>
  <c r="O78" i="28" s="1"/>
  <c r="Q78" i="28" s="1"/>
  <c r="Q77" i="28"/>
  <c r="AB77" i="28" s="1"/>
  <c r="AM77" i="28" s="1"/>
  <c r="AX77" i="28" s="1"/>
  <c r="AN76" i="28"/>
  <c r="AV76" i="28" s="1"/>
  <c r="AC76" i="28"/>
  <c r="AK76" i="28" s="1"/>
  <c r="R76" i="28"/>
  <c r="Z76" i="28" s="1"/>
  <c r="G76" i="28"/>
  <c r="O76" i="28" s="1"/>
  <c r="Q76" i="28" s="1"/>
  <c r="AC74" i="28"/>
  <c r="AK74" i="28" s="1"/>
  <c r="R74" i="28"/>
  <c r="Z74" i="28" s="1"/>
  <c r="G74" i="28"/>
  <c r="O74" i="28" s="1"/>
  <c r="Q74" i="28" s="1"/>
  <c r="AN73" i="28"/>
  <c r="AV73" i="28" s="1"/>
  <c r="AC73" i="28"/>
  <c r="AK73" i="28" s="1"/>
  <c r="R73" i="28"/>
  <c r="Z73" i="28" s="1"/>
  <c r="G73" i="28"/>
  <c r="O73" i="28" s="1"/>
  <c r="Q73" i="28" s="1"/>
  <c r="AN72" i="28"/>
  <c r="AV72" i="28" s="1"/>
  <c r="R72" i="28"/>
  <c r="Z72" i="28" s="1"/>
  <c r="AC59" i="28"/>
  <c r="AK59" i="28" s="1"/>
  <c r="G59" i="28"/>
  <c r="O59" i="28" s="1"/>
  <c r="Q59" i="28" s="1"/>
  <c r="Q58" i="28"/>
  <c r="AB58" i="28" s="1"/>
  <c r="AM58" i="28" s="1"/>
  <c r="AX58" i="28" s="1"/>
  <c r="AN57" i="28"/>
  <c r="AV57" i="28" s="1"/>
  <c r="R57" i="28"/>
  <c r="Z57" i="28" s="1"/>
  <c r="AC22" i="28"/>
  <c r="AK22" i="28" s="1"/>
  <c r="G22" i="28"/>
  <c r="O22" i="28" s="1"/>
  <c r="Q22" i="28" s="1"/>
  <c r="Q20" i="28"/>
  <c r="AB20" i="28" s="1"/>
  <c r="AM20" i="28" s="1"/>
  <c r="AX20" i="28" s="1"/>
  <c r="AN19" i="28"/>
  <c r="AV19" i="28" s="1"/>
  <c r="R19" i="28"/>
  <c r="Z19" i="28" s="1"/>
  <c r="AC3" i="28"/>
  <c r="AK3" i="28" s="1"/>
  <c r="G3" i="28"/>
  <c r="O3" i="28" s="1"/>
  <c r="Q3" i="28" s="1"/>
  <c r="B17" i="18"/>
  <c r="Q21" i="18"/>
  <c r="V20" i="18"/>
  <c r="U20" i="18"/>
  <c r="T20" i="18"/>
  <c r="S20" i="18"/>
  <c r="Q20" i="18"/>
  <c r="V19" i="18"/>
  <c r="U19" i="18"/>
  <c r="T19" i="18"/>
  <c r="S19" i="18"/>
  <c r="Q19" i="18"/>
  <c r="V18" i="18"/>
  <c r="U18" i="18"/>
  <c r="T18" i="18"/>
  <c r="S18" i="18"/>
  <c r="Q18" i="18"/>
  <c r="V17" i="18"/>
  <c r="U17" i="18"/>
  <c r="T17" i="18"/>
  <c r="S17" i="18"/>
  <c r="Q17" i="18"/>
  <c r="V16" i="18"/>
  <c r="U16" i="18"/>
  <c r="T16" i="18"/>
  <c r="S16" i="18"/>
  <c r="Q16" i="18"/>
  <c r="V15" i="18"/>
  <c r="U15" i="18"/>
  <c r="T15" i="18"/>
  <c r="S15" i="18"/>
  <c r="Q15" i="18"/>
  <c r="V14" i="18"/>
  <c r="U14" i="18"/>
  <c r="T14" i="18"/>
  <c r="S14" i="18"/>
  <c r="Q14" i="18"/>
  <c r="V13" i="18"/>
  <c r="U13" i="18"/>
  <c r="T13" i="18"/>
  <c r="S13" i="18"/>
  <c r="Q13" i="18"/>
  <c r="V12" i="18"/>
  <c r="U12" i="18"/>
  <c r="T12" i="18"/>
  <c r="S12" i="18"/>
  <c r="Q12" i="18"/>
  <c r="V11" i="18"/>
  <c r="U11" i="18"/>
  <c r="T11" i="18"/>
  <c r="S11" i="18"/>
  <c r="Q11" i="18"/>
  <c r="V10" i="18"/>
  <c r="U10" i="18"/>
  <c r="T10" i="18"/>
  <c r="S10" i="18"/>
  <c r="Q10" i="18"/>
  <c r="Q9" i="18"/>
  <c r="Q8" i="18"/>
  <c r="BB106" i="26"/>
  <c r="Z289" i="26"/>
  <c r="O289" i="26"/>
  <c r="Q289" i="26" s="1"/>
  <c r="O288" i="26"/>
  <c r="Q288" i="26" s="1"/>
  <c r="AN289" i="26"/>
  <c r="AV289" i="26" s="1"/>
  <c r="AK289" i="26"/>
  <c r="AM289" i="26" s="1"/>
  <c r="BA289" i="26"/>
  <c r="BI105" i="26"/>
  <c r="BI102" i="26"/>
  <c r="BI103" i="26"/>
  <c r="BC107" i="26"/>
  <c r="BC108" i="26"/>
  <c r="BC109" i="26"/>
  <c r="BC106" i="26"/>
  <c r="O115" i="26"/>
  <c r="Q115" i="26" s="1"/>
  <c r="Z115" i="26"/>
  <c r="AK115" i="26"/>
  <c r="AN115" i="26"/>
  <c r="AV115" i="26" s="1"/>
  <c r="Z29" i="26"/>
  <c r="AB29" i="26" s="1"/>
  <c r="O29" i="26"/>
  <c r="AK29" i="26"/>
  <c r="AN29" i="26"/>
  <c r="AV29" i="26" s="1"/>
  <c r="AN342" i="26"/>
  <c r="AV342" i="26" s="1"/>
  <c r="AN277" i="26"/>
  <c r="AV277" i="26" s="1"/>
  <c r="AC239" i="26"/>
  <c r="Z239" i="26"/>
  <c r="O239" i="26"/>
  <c r="Q239" i="26" s="1"/>
  <c r="AN239" i="26"/>
  <c r="AV239" i="26" s="1"/>
  <c r="O342" i="26"/>
  <c r="Q342" i="26" s="1"/>
  <c r="O27" i="26"/>
  <c r="Q27" i="26" s="1"/>
  <c r="R27" i="26"/>
  <c r="Z27" i="26" s="1"/>
  <c r="AC27" i="26"/>
  <c r="AK27" i="26" s="1"/>
  <c r="AN27" i="26"/>
  <c r="AV27" i="26" s="1"/>
  <c r="O326" i="26"/>
  <c r="Q326" i="26" s="1"/>
  <c r="R326" i="26"/>
  <c r="Z326" i="26" s="1"/>
  <c r="AC326" i="26"/>
  <c r="BA326" i="26" s="1"/>
  <c r="AN326" i="26"/>
  <c r="AV326" i="26" s="1"/>
  <c r="H446" i="26"/>
  <c r="I446" i="26"/>
  <c r="J446" i="26"/>
  <c r="K446" i="26"/>
  <c r="L446" i="26"/>
  <c r="M446" i="26"/>
  <c r="N446" i="26"/>
  <c r="P446" i="26"/>
  <c r="S446" i="26"/>
  <c r="T446" i="26"/>
  <c r="U446" i="26"/>
  <c r="V446" i="26"/>
  <c r="W446" i="26"/>
  <c r="X446" i="26"/>
  <c r="Y446" i="26"/>
  <c r="AA446" i="26"/>
  <c r="AD446" i="26"/>
  <c r="AE446" i="26"/>
  <c r="AF446" i="26"/>
  <c r="AG446" i="26"/>
  <c r="AH446" i="26"/>
  <c r="AI446" i="26"/>
  <c r="AJ446" i="26"/>
  <c r="AL446" i="26"/>
  <c r="AO446" i="26"/>
  <c r="AP446" i="26"/>
  <c r="AQ446" i="26"/>
  <c r="AR446" i="26"/>
  <c r="AS446" i="26"/>
  <c r="AT446" i="26"/>
  <c r="AU446" i="26"/>
  <c r="AW446" i="26"/>
  <c r="O400" i="26"/>
  <c r="Q400" i="26" s="1"/>
  <c r="R400" i="26"/>
  <c r="Z400" i="26" s="1"/>
  <c r="AC400" i="26"/>
  <c r="AK400" i="26" s="1"/>
  <c r="AN400" i="26"/>
  <c r="AV400" i="26" s="1"/>
  <c r="O416" i="26"/>
  <c r="Q416" i="26" s="1"/>
  <c r="R416" i="26"/>
  <c r="Z416" i="26" s="1"/>
  <c r="AC416" i="26"/>
  <c r="AV416" i="26"/>
  <c r="O196" i="26"/>
  <c r="Q196" i="26" s="1"/>
  <c r="Z196" i="26"/>
  <c r="AK196" i="26"/>
  <c r="AV196" i="26"/>
  <c r="O419" i="26"/>
  <c r="Q419" i="26" s="1"/>
  <c r="R419" i="26"/>
  <c r="Z419" i="26" s="1"/>
  <c r="AC419" i="26"/>
  <c r="AN419" i="26"/>
  <c r="AV419" i="26" s="1"/>
  <c r="O403" i="26"/>
  <c r="Q403" i="26" s="1"/>
  <c r="R403" i="26"/>
  <c r="Z403" i="26" s="1"/>
  <c r="AC403" i="26"/>
  <c r="AK403" i="26" s="1"/>
  <c r="AN403" i="26"/>
  <c r="AV403" i="26" s="1"/>
  <c r="G373" i="26"/>
  <c r="O373" i="26" s="1"/>
  <c r="Q373" i="26" s="1"/>
  <c r="R373" i="26"/>
  <c r="Z373" i="26" s="1"/>
  <c r="AC373" i="26"/>
  <c r="AN373" i="26"/>
  <c r="AV373" i="26" s="1"/>
  <c r="O360" i="26"/>
  <c r="Q360" i="26" s="1"/>
  <c r="R360" i="26"/>
  <c r="Z360" i="26" s="1"/>
  <c r="AC360" i="26"/>
  <c r="BA439" i="26"/>
  <c r="AN360" i="26"/>
  <c r="AV360" i="26" s="1"/>
  <c r="Z342" i="26"/>
  <c r="AK342" i="26"/>
  <c r="O337" i="26"/>
  <c r="Q337" i="26" s="1"/>
  <c r="R337" i="26"/>
  <c r="Z337" i="26" s="1"/>
  <c r="AC337" i="26"/>
  <c r="AN337" i="26"/>
  <c r="AV337" i="26" s="1"/>
  <c r="G330" i="26"/>
  <c r="O330" i="26" s="1"/>
  <c r="Q330" i="26" s="1"/>
  <c r="R330" i="26"/>
  <c r="Z330" i="26" s="1"/>
  <c r="AC330" i="26"/>
  <c r="AK330" i="26" s="1"/>
  <c r="AN330" i="26"/>
  <c r="AV330" i="26" s="1"/>
  <c r="O320" i="26"/>
  <c r="Q320" i="26" s="1"/>
  <c r="R320" i="26"/>
  <c r="Z320" i="26" s="1"/>
  <c r="AC320" i="26"/>
  <c r="AN320" i="26"/>
  <c r="AV320" i="26" s="1"/>
  <c r="O300" i="26"/>
  <c r="Q300" i="26" s="1"/>
  <c r="R300" i="26"/>
  <c r="Z300" i="26" s="1"/>
  <c r="AC300" i="26"/>
  <c r="AK300" i="26" s="1"/>
  <c r="AN300" i="26"/>
  <c r="AV300" i="26" s="1"/>
  <c r="R288" i="26"/>
  <c r="Z288" i="26" s="1"/>
  <c r="AC288" i="26"/>
  <c r="AK288" i="26" s="1"/>
  <c r="AN288" i="26"/>
  <c r="AV288" i="26" s="1"/>
  <c r="O273" i="26"/>
  <c r="Q273" i="26" s="1"/>
  <c r="R273" i="26"/>
  <c r="Z273" i="26" s="1"/>
  <c r="AC273" i="26"/>
  <c r="AK273" i="26" s="1"/>
  <c r="AN273" i="26"/>
  <c r="AV273" i="26" s="1"/>
  <c r="O259" i="26"/>
  <c r="Q259" i="26" s="1"/>
  <c r="R259" i="26"/>
  <c r="Z259" i="26" s="1"/>
  <c r="AC259" i="26"/>
  <c r="AN259" i="26"/>
  <c r="AV259" i="26" s="1"/>
  <c r="O252" i="26"/>
  <c r="Q252" i="26" s="1"/>
  <c r="R252" i="26"/>
  <c r="Z252" i="26" s="1"/>
  <c r="AC252" i="26"/>
  <c r="AK252" i="26" s="1"/>
  <c r="AN252" i="26"/>
  <c r="AV252" i="26" s="1"/>
  <c r="G234" i="26"/>
  <c r="O234" i="26" s="1"/>
  <c r="Q234" i="26" s="1"/>
  <c r="R234" i="26"/>
  <c r="Z234" i="26" s="1"/>
  <c r="AC234" i="26"/>
  <c r="BA234" i="26" s="1"/>
  <c r="AN234" i="26"/>
  <c r="AV234" i="26" s="1"/>
  <c r="G217" i="26"/>
  <c r="O217" i="26" s="1"/>
  <c r="Q217" i="26" s="1"/>
  <c r="R217" i="26"/>
  <c r="Z217" i="26" s="1"/>
  <c r="AC217" i="26"/>
  <c r="AN217" i="26"/>
  <c r="AV217" i="26" s="1"/>
  <c r="O209" i="26"/>
  <c r="Q209" i="26" s="1"/>
  <c r="R209" i="26"/>
  <c r="Z209" i="26" s="1"/>
  <c r="AC209" i="26"/>
  <c r="AK209" i="26" s="1"/>
  <c r="AN209" i="26"/>
  <c r="AV209" i="26" s="1"/>
  <c r="G155" i="26"/>
  <c r="O155" i="26" s="1"/>
  <c r="Q155" i="26" s="1"/>
  <c r="R155" i="26"/>
  <c r="Z155" i="26" s="1"/>
  <c r="AC155" i="26"/>
  <c r="AK155" i="26" s="1"/>
  <c r="AN155" i="26"/>
  <c r="AV155" i="26" s="1"/>
  <c r="O135" i="26"/>
  <c r="Q135" i="26" s="1"/>
  <c r="R135" i="26"/>
  <c r="Z135" i="26" s="1"/>
  <c r="AC135" i="26"/>
  <c r="AN135" i="26"/>
  <c r="AV135" i="26" s="1"/>
  <c r="G134" i="26"/>
  <c r="O134" i="26" s="1"/>
  <c r="Q134" i="26" s="1"/>
  <c r="R134" i="26"/>
  <c r="Z134" i="26" s="1"/>
  <c r="AC134" i="26"/>
  <c r="AK134" i="26" s="1"/>
  <c r="AN134" i="26"/>
  <c r="AV134" i="26" s="1"/>
  <c r="G133" i="26"/>
  <c r="O133" i="26" s="1"/>
  <c r="Q133" i="26" s="1"/>
  <c r="R133" i="26"/>
  <c r="Z133" i="26" s="1"/>
  <c r="AC133" i="26"/>
  <c r="AK133" i="26" s="1"/>
  <c r="BA222" i="26"/>
  <c r="AN133" i="26"/>
  <c r="AV133" i="26" s="1"/>
  <c r="G107" i="26"/>
  <c r="O107" i="26" s="1"/>
  <c r="Q107" i="26" s="1"/>
  <c r="R107" i="26"/>
  <c r="Z107" i="26" s="1"/>
  <c r="AC107" i="26"/>
  <c r="AK107" i="26" s="1"/>
  <c r="AN107" i="26"/>
  <c r="AV107" i="26" s="1"/>
  <c r="O80" i="26"/>
  <c r="Q80" i="26" s="1"/>
  <c r="R80" i="26"/>
  <c r="Z80" i="26" s="1"/>
  <c r="AC80" i="26"/>
  <c r="AK80" i="26" s="1"/>
  <c r="AN80" i="26"/>
  <c r="AV80" i="26" s="1"/>
  <c r="O71" i="26"/>
  <c r="Q71" i="26" s="1"/>
  <c r="R71" i="26"/>
  <c r="Z71" i="26" s="1"/>
  <c r="AC71" i="26"/>
  <c r="AK71" i="26" s="1"/>
  <c r="AN71" i="26"/>
  <c r="AV71" i="26" s="1"/>
  <c r="O241" i="26"/>
  <c r="Q241" i="26" s="1"/>
  <c r="R241" i="26"/>
  <c r="Z241" i="26" s="1"/>
  <c r="AC241" i="26"/>
  <c r="AK241" i="26" s="1"/>
  <c r="AN241" i="26"/>
  <c r="AV241" i="26" s="1"/>
  <c r="AN6" i="26"/>
  <c r="AV6" i="26" s="1"/>
  <c r="AN9" i="26"/>
  <c r="AV9" i="26" s="1"/>
  <c r="AN14" i="26"/>
  <c r="AV14" i="26" s="1"/>
  <c r="AN15" i="26"/>
  <c r="AV15" i="26" s="1"/>
  <c r="AN16" i="26"/>
  <c r="AV16" i="26" s="1"/>
  <c r="AN18" i="26"/>
  <c r="AV18" i="26" s="1"/>
  <c r="AN23" i="26"/>
  <c r="AV23" i="26" s="1"/>
  <c r="AN34" i="26"/>
  <c r="AV34" i="26" s="1"/>
  <c r="AN35" i="26"/>
  <c r="AV35" i="26" s="1"/>
  <c r="AN37" i="26"/>
  <c r="AV37" i="26" s="1"/>
  <c r="AN38" i="26"/>
  <c r="AV38" i="26" s="1"/>
  <c r="AN41" i="26"/>
  <c r="AV41" i="26" s="1"/>
  <c r="AV42" i="26"/>
  <c r="AN44" i="26"/>
  <c r="AV44" i="26" s="1"/>
  <c r="AN47" i="26"/>
  <c r="AV47" i="26" s="1"/>
  <c r="AV49" i="26"/>
  <c r="AN50" i="26"/>
  <c r="AV50" i="26" s="1"/>
  <c r="AN52" i="26"/>
  <c r="AV52" i="26" s="1"/>
  <c r="AN53" i="26"/>
  <c r="AV53" i="26" s="1"/>
  <c r="AN54" i="26"/>
  <c r="AV54" i="26" s="1"/>
  <c r="AN55" i="26"/>
  <c r="AV55" i="26" s="1"/>
  <c r="AV56" i="26"/>
  <c r="AN60" i="26"/>
  <c r="AV60" i="26" s="1"/>
  <c r="AN62" i="26"/>
  <c r="AV62" i="26" s="1"/>
  <c r="AN63" i="26"/>
  <c r="AV63" i="26" s="1"/>
  <c r="AN82" i="26"/>
  <c r="AV82" i="26" s="1"/>
  <c r="AN83" i="26"/>
  <c r="AV83" i="26" s="1"/>
  <c r="AN85" i="26"/>
  <c r="AV85" i="26" s="1"/>
  <c r="AN86" i="26"/>
  <c r="AV86" i="26" s="1"/>
  <c r="AN87" i="26"/>
  <c r="AV87" i="26" s="1"/>
  <c r="AN88" i="26"/>
  <c r="AV88" i="26" s="1"/>
  <c r="AN90" i="26"/>
  <c r="AV90" i="26" s="1"/>
  <c r="AN91" i="26"/>
  <c r="AV91" i="26" s="1"/>
  <c r="AN92" i="26"/>
  <c r="AV92" i="26" s="1"/>
  <c r="AV95" i="26"/>
  <c r="AN96" i="26"/>
  <c r="AV96" i="26" s="1"/>
  <c r="AN98" i="26"/>
  <c r="AV98" i="26" s="1"/>
  <c r="AN99" i="26"/>
  <c r="AV99" i="26" s="1"/>
  <c r="AN102" i="26"/>
  <c r="AV102" i="26" s="1"/>
  <c r="AN103" i="26"/>
  <c r="AV103" i="26" s="1"/>
  <c r="AN104" i="26"/>
  <c r="AV104" i="26" s="1"/>
  <c r="AN105" i="26"/>
  <c r="AV105" i="26" s="1"/>
  <c r="AN108" i="26"/>
  <c r="AV108" i="26" s="1"/>
  <c r="AN110" i="26"/>
  <c r="AV110" i="26" s="1"/>
  <c r="AN111" i="26"/>
  <c r="AV111" i="26" s="1"/>
  <c r="AN114" i="26"/>
  <c r="AV114" i="26" s="1"/>
  <c r="AN120" i="26"/>
  <c r="AV120" i="26" s="1"/>
  <c r="AN122" i="26"/>
  <c r="AV122" i="26" s="1"/>
  <c r="AN127" i="26"/>
  <c r="AV127" i="26" s="1"/>
  <c r="AN141" i="26"/>
  <c r="AV141" i="26" s="1"/>
  <c r="AN146" i="26"/>
  <c r="AV146" i="26" s="1"/>
  <c r="AN148" i="26"/>
  <c r="AV148" i="26" s="1"/>
  <c r="AN150" i="26"/>
  <c r="AV150" i="26" s="1"/>
  <c r="AN152" i="26"/>
  <c r="AV152" i="26" s="1"/>
  <c r="AN153" i="26"/>
  <c r="AV153" i="26" s="1"/>
  <c r="AN154" i="26"/>
  <c r="AV154" i="26" s="1"/>
  <c r="AN156" i="26"/>
  <c r="AV156" i="26" s="1"/>
  <c r="AN158" i="26"/>
  <c r="AV158" i="26" s="1"/>
  <c r="AV163" i="26"/>
  <c r="AN169" i="26"/>
  <c r="AV169" i="26" s="1"/>
  <c r="AV173" i="26"/>
  <c r="AN179" i="26"/>
  <c r="AV179" i="26" s="1"/>
  <c r="AN180" i="26"/>
  <c r="AV180" i="26" s="1"/>
  <c r="AV181" i="26"/>
  <c r="AN182" i="26"/>
  <c r="AV182" i="26" s="1"/>
  <c r="AN184" i="26"/>
  <c r="AV184" i="26" s="1"/>
  <c r="AN185" i="26"/>
  <c r="AV185" i="26" s="1"/>
  <c r="AN187" i="26"/>
  <c r="AV187" i="26" s="1"/>
  <c r="AN188" i="26"/>
  <c r="AV188" i="26" s="1"/>
  <c r="AV189" i="26"/>
  <c r="AN190" i="26"/>
  <c r="AV190" i="26" s="1"/>
  <c r="AN191" i="26"/>
  <c r="AV191" i="26" s="1"/>
  <c r="AN192" i="26"/>
  <c r="AV192" i="26" s="1"/>
  <c r="AN195" i="26"/>
  <c r="AV195" i="26" s="1"/>
  <c r="AN197" i="26"/>
  <c r="AV197" i="26" s="1"/>
  <c r="AV200" i="26"/>
  <c r="AN201" i="26"/>
  <c r="AV201" i="26" s="1"/>
  <c r="AN203" i="26"/>
  <c r="AV203" i="26" s="1"/>
  <c r="AN208" i="26"/>
  <c r="AV208" i="26" s="1"/>
  <c r="AN210" i="26"/>
  <c r="AV210" i="26" s="1"/>
  <c r="AN216" i="26"/>
  <c r="AV216" i="26" s="1"/>
  <c r="AN218" i="26"/>
  <c r="AV218" i="26" s="1"/>
  <c r="AN219" i="26"/>
  <c r="AV219" i="26" s="1"/>
  <c r="AN220" i="26"/>
  <c r="AV220" i="26" s="1"/>
  <c r="AN221" i="26"/>
  <c r="AV221" i="26" s="1"/>
  <c r="AN224" i="26"/>
  <c r="AV224" i="26" s="1"/>
  <c r="AN226" i="26"/>
  <c r="AV226" i="26" s="1"/>
  <c r="AN227" i="26"/>
  <c r="AV227" i="26" s="1"/>
  <c r="AN233" i="26"/>
  <c r="AV233" i="26" s="1"/>
  <c r="AN235" i="26"/>
  <c r="AV235" i="26" s="1"/>
  <c r="AN238" i="26"/>
  <c r="AV238" i="26" s="1"/>
  <c r="AV242" i="26"/>
  <c r="AN244" i="26"/>
  <c r="AV244" i="26" s="1"/>
  <c r="AV246" i="26"/>
  <c r="AN248" i="26"/>
  <c r="AV248" i="26" s="1"/>
  <c r="AN249" i="26"/>
  <c r="AV249" i="26" s="1"/>
  <c r="AN254" i="26"/>
  <c r="AV254" i="26" s="1"/>
  <c r="AN255" i="26"/>
  <c r="AV255" i="26" s="1"/>
  <c r="AV257" i="26"/>
  <c r="AN262" i="26"/>
  <c r="AV262" i="26" s="1"/>
  <c r="AN264" i="26"/>
  <c r="AV264" i="26" s="1"/>
  <c r="AN265" i="26"/>
  <c r="AV265" i="26" s="1"/>
  <c r="AN272" i="26"/>
  <c r="AV272" i="26" s="1"/>
  <c r="AN274" i="26"/>
  <c r="AV274" i="26" s="1"/>
  <c r="AN276" i="26"/>
  <c r="AV276" i="26" s="1"/>
  <c r="AN278" i="26"/>
  <c r="AV278" i="26" s="1"/>
  <c r="AN279" i="26"/>
  <c r="AV279" i="26" s="1"/>
  <c r="AN283" i="26"/>
  <c r="AV283" i="26" s="1"/>
  <c r="AN290" i="26"/>
  <c r="AV290" i="26" s="1"/>
  <c r="AN291" i="26"/>
  <c r="AV291" i="26" s="1"/>
  <c r="AN293" i="26"/>
  <c r="AV293" i="26" s="1"/>
  <c r="AN294" i="26"/>
  <c r="AV294" i="26" s="1"/>
  <c r="AV297" i="26"/>
  <c r="AN301" i="26"/>
  <c r="AV301" i="26" s="1"/>
  <c r="AN303" i="26"/>
  <c r="AV303" i="26" s="1"/>
  <c r="AN304" i="26"/>
  <c r="AV304" i="26" s="1"/>
  <c r="AN306" i="26"/>
  <c r="AV306" i="26" s="1"/>
  <c r="AN307" i="26"/>
  <c r="AV307" i="26" s="1"/>
  <c r="AN309" i="26"/>
  <c r="AV309" i="26" s="1"/>
  <c r="AN313" i="26"/>
  <c r="AV313" i="26" s="1"/>
  <c r="AN314" i="26"/>
  <c r="AV314" i="26" s="1"/>
  <c r="AN315" i="26"/>
  <c r="AV315" i="26" s="1"/>
  <c r="AN316" i="26"/>
  <c r="AV316" i="26" s="1"/>
  <c r="AN317" i="26"/>
  <c r="AV317" i="26" s="1"/>
  <c r="AN323" i="26"/>
  <c r="AV323" i="26" s="1"/>
  <c r="AN324" i="26"/>
  <c r="AV324" i="26" s="1"/>
  <c r="AN328" i="26"/>
  <c r="AV328" i="26" s="1"/>
  <c r="AN332" i="26"/>
  <c r="AV332" i="26" s="1"/>
  <c r="AN333" i="26"/>
  <c r="AV333" i="26" s="1"/>
  <c r="AN334" i="26"/>
  <c r="AV334" i="26" s="1"/>
  <c r="AN336" i="26"/>
  <c r="AV336" i="26" s="1"/>
  <c r="AV339" i="26"/>
  <c r="AN340" i="26"/>
  <c r="AV340" i="26" s="1"/>
  <c r="AN343" i="26"/>
  <c r="AV343" i="26" s="1"/>
  <c r="AN356" i="26"/>
  <c r="AV356" i="26" s="1"/>
  <c r="AN359" i="26"/>
  <c r="AV359" i="26" s="1"/>
  <c r="AN361" i="26"/>
  <c r="AV361" i="26" s="1"/>
  <c r="AN365" i="26"/>
  <c r="AV365" i="26" s="1"/>
  <c r="AN374" i="26"/>
  <c r="AV374" i="26" s="1"/>
  <c r="AV375" i="26"/>
  <c r="AN376" i="26"/>
  <c r="AV376" i="26" s="1"/>
  <c r="AN378" i="26"/>
  <c r="AV378" i="26" s="1"/>
  <c r="AN381" i="26"/>
  <c r="AV381" i="26" s="1"/>
  <c r="AN383" i="26"/>
  <c r="AV383" i="26" s="1"/>
  <c r="AN387" i="26"/>
  <c r="AV387" i="26" s="1"/>
  <c r="AN392" i="26"/>
  <c r="AV392" i="26" s="1"/>
  <c r="AN393" i="26"/>
  <c r="AV393" i="26" s="1"/>
  <c r="AN394" i="26"/>
  <c r="AV394" i="26" s="1"/>
  <c r="AN395" i="26"/>
  <c r="AV395" i="26" s="1"/>
  <c r="AN401" i="26"/>
  <c r="AV401" i="26" s="1"/>
  <c r="AN404" i="26"/>
  <c r="AV404" i="26" s="1"/>
  <c r="AN405" i="26"/>
  <c r="AV405" i="26" s="1"/>
  <c r="AN407" i="26"/>
  <c r="AV407" i="26" s="1"/>
  <c r="AN408" i="26"/>
  <c r="AV408" i="26" s="1"/>
  <c r="AN409" i="26"/>
  <c r="AV409" i="26" s="1"/>
  <c r="AN410" i="26"/>
  <c r="AV410" i="26" s="1"/>
  <c r="AN411" i="26"/>
  <c r="AV411" i="26" s="1"/>
  <c r="AN418" i="26"/>
  <c r="AV418" i="26" s="1"/>
  <c r="AN421" i="26"/>
  <c r="AV421" i="26" s="1"/>
  <c r="AN425" i="26"/>
  <c r="AV425" i="26" s="1"/>
  <c r="AN427" i="26"/>
  <c r="AV427" i="26" s="1"/>
  <c r="AN428" i="26"/>
  <c r="AV428" i="26" s="1"/>
  <c r="AN429" i="26"/>
  <c r="AV429" i="26" s="1"/>
  <c r="AN430" i="26"/>
  <c r="AV430" i="26" s="1"/>
  <c r="AN432" i="26"/>
  <c r="AV432" i="26" s="1"/>
  <c r="AN433" i="26"/>
  <c r="AV433" i="26" s="1"/>
  <c r="AN438" i="26"/>
  <c r="AV438" i="26" s="1"/>
  <c r="AN441" i="26"/>
  <c r="AV441" i="26" s="1"/>
  <c r="AN442" i="26"/>
  <c r="AV442" i="26" s="1"/>
  <c r="AN3" i="26"/>
  <c r="AN4" i="26"/>
  <c r="AV4" i="26" s="1"/>
  <c r="AV5" i="26"/>
  <c r="AV7" i="26"/>
  <c r="AN8" i="26"/>
  <c r="AV8" i="26" s="1"/>
  <c r="AN10" i="26"/>
  <c r="AV10" i="26" s="1"/>
  <c r="AN12" i="26"/>
  <c r="AV12" i="26" s="1"/>
  <c r="AN13" i="26"/>
  <c r="AV13" i="26" s="1"/>
  <c r="AN24" i="26"/>
  <c r="AV24" i="26" s="1"/>
  <c r="AN25" i="26"/>
  <c r="AV25" i="26" s="1"/>
  <c r="AN26" i="26"/>
  <c r="AV26" i="26" s="1"/>
  <c r="AN28" i="26"/>
  <c r="AV28" i="26" s="1"/>
  <c r="AN30" i="26"/>
  <c r="AV30" i="26" s="1"/>
  <c r="AN31" i="26"/>
  <c r="AV31" i="26" s="1"/>
  <c r="AN32" i="26"/>
  <c r="AV32" i="26" s="1"/>
  <c r="AN33" i="26"/>
  <c r="AV33" i="26" s="1"/>
  <c r="AN36" i="26"/>
  <c r="AV36" i="26" s="1"/>
  <c r="AN39" i="26"/>
  <c r="AV39" i="26" s="1"/>
  <c r="AN40" i="26"/>
  <c r="AV40" i="26" s="1"/>
  <c r="AN43" i="26"/>
  <c r="AV43" i="26" s="1"/>
  <c r="AN45" i="26"/>
  <c r="AV45" i="26" s="1"/>
  <c r="AN46" i="26"/>
  <c r="AV46" i="26" s="1"/>
  <c r="AN48" i="26"/>
  <c r="AV48" i="26" s="1"/>
  <c r="AN51" i="26"/>
  <c r="AV51" i="26" s="1"/>
  <c r="AN57" i="26"/>
  <c r="AV57" i="26" s="1"/>
  <c r="AN58" i="26"/>
  <c r="AV58" i="26" s="1"/>
  <c r="AN61" i="26"/>
  <c r="AV61" i="26" s="1"/>
  <c r="AN64" i="26"/>
  <c r="AV64" i="26" s="1"/>
  <c r="AN66" i="26"/>
  <c r="AV66" i="26" s="1"/>
  <c r="AN67" i="26"/>
  <c r="AV67" i="26" s="1"/>
  <c r="AN68" i="26"/>
  <c r="AV68" i="26" s="1"/>
  <c r="AN69" i="26"/>
  <c r="AV69" i="26" s="1"/>
  <c r="AN70" i="26"/>
  <c r="AV70" i="26" s="1"/>
  <c r="AN72" i="26"/>
  <c r="AV72" i="26" s="1"/>
  <c r="AN73" i="26"/>
  <c r="AV73" i="26" s="1"/>
  <c r="AN74" i="26"/>
  <c r="AV74" i="26" s="1"/>
  <c r="AN76" i="26"/>
  <c r="AV76" i="26" s="1"/>
  <c r="AN78" i="26"/>
  <c r="AV78" i="26" s="1"/>
  <c r="AN79" i="26"/>
  <c r="AV79" i="26" s="1"/>
  <c r="AN81" i="26"/>
  <c r="AV81" i="26" s="1"/>
  <c r="AN84" i="26"/>
  <c r="AV84" i="26" s="1"/>
  <c r="AN93" i="26"/>
  <c r="AV93" i="26" s="1"/>
  <c r="AN97" i="26"/>
  <c r="AV97" i="26" s="1"/>
  <c r="AN101" i="26"/>
  <c r="AV101" i="26" s="1"/>
  <c r="AN106" i="26"/>
  <c r="AV106" i="26" s="1"/>
  <c r="AV109" i="26"/>
  <c r="AN112" i="26"/>
  <c r="AV112" i="26" s="1"/>
  <c r="AN113" i="26"/>
  <c r="AV113" i="26" s="1"/>
  <c r="AN117" i="26"/>
  <c r="AV117" i="26" s="1"/>
  <c r="AN118" i="26"/>
  <c r="AV118" i="26" s="1"/>
  <c r="AN119" i="26"/>
  <c r="AV119" i="26" s="1"/>
  <c r="AN121" i="26"/>
  <c r="AV121" i="26" s="1"/>
  <c r="AV125" i="26"/>
  <c r="AN126" i="26"/>
  <c r="AV126" i="26" s="1"/>
  <c r="AN129" i="26"/>
  <c r="AV129" i="26" s="1"/>
  <c r="AN130" i="26"/>
  <c r="AV130" i="26" s="1"/>
  <c r="AN131" i="26"/>
  <c r="AV131" i="26" s="1"/>
  <c r="AN136" i="26"/>
  <c r="AV136" i="26" s="1"/>
  <c r="AN137" i="26"/>
  <c r="AV137" i="26" s="1"/>
  <c r="AN140" i="26"/>
  <c r="AV140" i="26" s="1"/>
  <c r="AN143" i="26"/>
  <c r="AV143" i="26" s="1"/>
  <c r="AN144" i="26"/>
  <c r="AV144" i="26" s="1"/>
  <c r="AN149" i="26"/>
  <c r="AV149" i="26" s="1"/>
  <c r="AN151" i="26"/>
  <c r="AV151" i="26" s="1"/>
  <c r="AN159" i="26"/>
  <c r="AV159" i="26" s="1"/>
  <c r="AN160" i="26"/>
  <c r="AV160" i="26" s="1"/>
  <c r="AN161" i="26"/>
  <c r="AV161" i="26" s="1"/>
  <c r="AN162" i="26"/>
  <c r="AV162" i="26" s="1"/>
  <c r="AN166" i="26"/>
  <c r="AV166" i="26" s="1"/>
  <c r="AV167" i="26"/>
  <c r="AN168" i="26"/>
  <c r="AV168" i="26" s="1"/>
  <c r="AN170" i="26"/>
  <c r="AV170" i="26" s="1"/>
  <c r="AN171" i="26"/>
  <c r="AV171" i="26" s="1"/>
  <c r="AN193" i="26"/>
  <c r="AV193" i="26" s="1"/>
  <c r="AN199" i="26"/>
  <c r="AV199" i="26" s="1"/>
  <c r="AN202" i="26"/>
  <c r="AV202" i="26" s="1"/>
  <c r="AN204" i="26"/>
  <c r="AV204" i="26" s="1"/>
  <c r="AN206" i="26"/>
  <c r="AV206" i="26" s="1"/>
  <c r="AN207" i="26"/>
  <c r="AV207" i="26" s="1"/>
  <c r="AN225" i="26"/>
  <c r="AV225" i="26" s="1"/>
  <c r="AN229" i="26"/>
  <c r="AV229" i="26" s="1"/>
  <c r="AN230" i="26"/>
  <c r="AV230" i="26" s="1"/>
  <c r="AN232" i="26"/>
  <c r="AV232" i="26" s="1"/>
  <c r="AN237" i="26"/>
  <c r="AV237" i="26" s="1"/>
  <c r="AN240" i="26"/>
  <c r="AV240" i="26" s="1"/>
  <c r="AN243" i="26"/>
  <c r="AV243" i="26" s="1"/>
  <c r="AV247" i="26"/>
  <c r="AN250" i="26"/>
  <c r="AV250" i="26" s="1"/>
  <c r="AN251" i="26"/>
  <c r="AV251" i="26" s="1"/>
  <c r="AN253" i="26"/>
  <c r="AV253" i="26" s="1"/>
  <c r="AN256" i="26"/>
  <c r="AV256" i="26" s="1"/>
  <c r="AN260" i="26"/>
  <c r="AV260" i="26" s="1"/>
  <c r="AN261" i="26"/>
  <c r="AV261" i="26" s="1"/>
  <c r="AN268" i="26"/>
  <c r="AV268" i="26" s="1"/>
  <c r="AN269" i="26"/>
  <c r="AV269" i="26" s="1"/>
  <c r="AN271" i="26"/>
  <c r="AV271" i="26" s="1"/>
  <c r="AN275" i="26"/>
  <c r="AV275" i="26" s="1"/>
  <c r="AN281" i="26"/>
  <c r="AV281" i="26" s="1"/>
  <c r="AN282" i="26"/>
  <c r="AV282" i="26" s="1"/>
  <c r="AN284" i="26"/>
  <c r="AV284" i="26" s="1"/>
  <c r="AN286" i="26"/>
  <c r="AV286" i="26" s="1"/>
  <c r="AN292" i="26"/>
  <c r="AV292" i="26" s="1"/>
  <c r="AN295" i="26"/>
  <c r="AV295" i="26" s="1"/>
  <c r="AN296" i="26"/>
  <c r="AV296" i="26" s="1"/>
  <c r="AN298" i="26"/>
  <c r="AV298" i="26" s="1"/>
  <c r="AN299" i="26"/>
  <c r="AV299" i="26" s="1"/>
  <c r="AN302" i="26"/>
  <c r="AV302" i="26" s="1"/>
  <c r="AN305" i="26"/>
  <c r="AV305" i="26" s="1"/>
  <c r="AN308" i="26"/>
  <c r="AV308" i="26" s="1"/>
  <c r="AN312" i="26"/>
  <c r="AV312" i="26" s="1"/>
  <c r="AN319" i="26"/>
  <c r="AV319" i="26" s="1"/>
  <c r="AN321" i="26"/>
  <c r="AV321" i="26" s="1"/>
  <c r="AN325" i="26"/>
  <c r="AV325" i="26" s="1"/>
  <c r="AV331" i="26"/>
  <c r="AN335" i="26"/>
  <c r="AV335" i="26" s="1"/>
  <c r="AN344" i="26"/>
  <c r="AV344" i="26" s="1"/>
  <c r="AN345" i="26"/>
  <c r="AV345" i="26" s="1"/>
  <c r="AN346" i="26"/>
  <c r="AV346" i="26" s="1"/>
  <c r="AN347" i="26"/>
  <c r="AV347" i="26" s="1"/>
  <c r="AN348" i="26"/>
  <c r="AV348" i="26" s="1"/>
  <c r="AN349" i="26"/>
  <c r="AV349" i="26" s="1"/>
  <c r="AN350" i="26"/>
  <c r="AV350" i="26" s="1"/>
  <c r="AN352" i="26"/>
  <c r="AV352" i="26" s="1"/>
  <c r="AN353" i="26"/>
  <c r="AV353" i="26" s="1"/>
  <c r="AN354" i="26"/>
  <c r="AV354" i="26" s="1"/>
  <c r="AN357" i="26"/>
  <c r="AV357" i="26" s="1"/>
  <c r="AN358" i="26"/>
  <c r="AV358" i="26" s="1"/>
  <c r="AN362" i="26"/>
  <c r="AV362" i="26" s="1"/>
  <c r="AN363" i="26"/>
  <c r="AV363" i="26" s="1"/>
  <c r="AN364" i="26"/>
  <c r="AV364" i="26" s="1"/>
  <c r="AN366" i="26"/>
  <c r="AV366" i="26" s="1"/>
  <c r="AN370" i="26"/>
  <c r="AV370" i="26" s="1"/>
  <c r="AN371" i="26"/>
  <c r="AV371" i="26" s="1"/>
  <c r="AV372" i="26"/>
  <c r="AN380" i="26"/>
  <c r="AV380" i="26" s="1"/>
  <c r="AN382" i="26"/>
  <c r="AV382" i="26" s="1"/>
  <c r="AN386" i="26"/>
  <c r="AV386" i="26" s="1"/>
  <c r="AN389" i="26"/>
  <c r="AV389" i="26" s="1"/>
  <c r="AN391" i="26"/>
  <c r="AV391" i="26" s="1"/>
  <c r="AN396" i="26"/>
  <c r="AV396" i="26" s="1"/>
  <c r="AN398" i="26"/>
  <c r="AV398" i="26" s="1"/>
  <c r="AV402" i="26"/>
  <c r="AN406" i="26"/>
  <c r="AV406" i="26" s="1"/>
  <c r="AN412" i="26"/>
  <c r="AV412" i="26" s="1"/>
  <c r="AN415" i="26"/>
  <c r="AV415" i="26" s="1"/>
  <c r="AN422" i="26"/>
  <c r="AV422" i="26" s="1"/>
  <c r="AN423" i="26"/>
  <c r="AV423" i="26" s="1"/>
  <c r="AV424" i="26"/>
  <c r="AN434" i="26"/>
  <c r="AV434" i="26" s="1"/>
  <c r="AN435" i="26"/>
  <c r="AV435" i="26" s="1"/>
  <c r="AN440" i="26"/>
  <c r="AV440" i="26" s="1"/>
  <c r="AN11" i="26"/>
  <c r="AV11" i="26" s="1"/>
  <c r="AN17" i="26"/>
  <c r="AV17" i="26" s="1"/>
  <c r="AN19" i="26"/>
  <c r="AV19" i="26" s="1"/>
  <c r="AN20" i="26"/>
  <c r="AV20" i="26" s="1"/>
  <c r="AN65" i="26"/>
  <c r="AV65" i="26" s="1"/>
  <c r="AN89" i="26"/>
  <c r="AV89" i="26" s="1"/>
  <c r="AN100" i="26"/>
  <c r="AV100" i="26" s="1"/>
  <c r="AN116" i="26"/>
  <c r="AV116" i="26" s="1"/>
  <c r="AN123" i="26"/>
  <c r="AV123" i="26" s="1"/>
  <c r="AN124" i="26"/>
  <c r="AV124" i="26" s="1"/>
  <c r="AN139" i="26"/>
  <c r="AV139" i="26" s="1"/>
  <c r="AN157" i="26"/>
  <c r="AV157" i="26" s="1"/>
  <c r="AN164" i="26"/>
  <c r="AV164" i="26" s="1"/>
  <c r="AN165" i="26"/>
  <c r="AV165" i="26" s="1"/>
  <c r="AN172" i="26"/>
  <c r="AV172" i="26" s="1"/>
  <c r="AN174" i="26"/>
  <c r="AV174" i="26" s="1"/>
  <c r="AN175" i="26"/>
  <c r="AV175" i="26" s="1"/>
  <c r="AN176" i="26"/>
  <c r="AV176" i="26" s="1"/>
  <c r="AN177" i="26"/>
  <c r="AV177" i="26" s="1"/>
  <c r="AV178" i="26"/>
  <c r="AN183" i="26"/>
  <c r="AV183" i="26" s="1"/>
  <c r="AN186" i="26"/>
  <c r="AV186" i="26" s="1"/>
  <c r="AV198" i="26"/>
  <c r="AN205" i="26"/>
  <c r="AV205" i="26" s="1"/>
  <c r="AN211" i="26"/>
  <c r="AV211" i="26" s="1"/>
  <c r="AN223" i="26"/>
  <c r="AV223" i="26" s="1"/>
  <c r="AN236" i="26"/>
  <c r="AV236" i="26" s="1"/>
  <c r="AN245" i="26"/>
  <c r="AV245" i="26" s="1"/>
  <c r="AN258" i="26"/>
  <c r="AV258" i="26" s="1"/>
  <c r="AN263" i="26"/>
  <c r="AV263" i="26" s="1"/>
  <c r="AN285" i="26"/>
  <c r="AV285" i="26" s="1"/>
  <c r="AN318" i="26"/>
  <c r="AV318" i="26" s="1"/>
  <c r="AN322" i="26"/>
  <c r="AV322" i="26" s="1"/>
  <c r="AN327" i="26"/>
  <c r="AV327" i="26" s="1"/>
  <c r="AN338" i="26"/>
  <c r="AV338" i="26" s="1"/>
  <c r="AN351" i="26"/>
  <c r="AV351" i="26" s="1"/>
  <c r="AN355" i="26"/>
  <c r="AV355" i="26" s="1"/>
  <c r="AN367" i="26"/>
  <c r="AV367" i="26" s="1"/>
  <c r="AN388" i="26"/>
  <c r="AV388" i="26" s="1"/>
  <c r="AN397" i="26"/>
  <c r="AV397" i="26" s="1"/>
  <c r="AV399" i="26"/>
  <c r="AN414" i="26"/>
  <c r="AV414" i="26" s="1"/>
  <c r="AN426" i="26"/>
  <c r="AV426" i="26" s="1"/>
  <c r="AN431" i="26"/>
  <c r="AV431" i="26" s="1"/>
  <c r="AN436" i="26"/>
  <c r="AV436" i="26" s="1"/>
  <c r="AN437" i="26"/>
  <c r="AV437" i="26" s="1"/>
  <c r="AN443" i="26"/>
  <c r="AV443" i="26" s="1"/>
  <c r="AC17" i="26"/>
  <c r="AK17" i="26" s="1"/>
  <c r="AC19" i="26"/>
  <c r="AK19" i="26" s="1"/>
  <c r="AC20" i="26"/>
  <c r="AK20" i="26" s="1"/>
  <c r="AC65" i="26"/>
  <c r="AK65" i="26" s="1"/>
  <c r="AC89" i="26"/>
  <c r="AC100" i="26"/>
  <c r="AK100" i="26" s="1"/>
  <c r="AC116" i="26"/>
  <c r="AK116" i="26" s="1"/>
  <c r="AC123" i="26"/>
  <c r="AK123" i="26" s="1"/>
  <c r="AC124" i="26"/>
  <c r="AC139" i="26"/>
  <c r="AK139" i="26" s="1"/>
  <c r="AC157" i="26"/>
  <c r="AC164" i="26"/>
  <c r="AK164" i="26" s="1"/>
  <c r="AC165" i="26"/>
  <c r="AK165" i="26" s="1"/>
  <c r="AC172" i="26"/>
  <c r="AC174" i="26"/>
  <c r="AC175" i="26"/>
  <c r="AC176" i="26"/>
  <c r="AK176" i="26" s="1"/>
  <c r="AC177" i="26"/>
  <c r="AK177" i="26" s="1"/>
  <c r="AC178" i="26"/>
  <c r="AK178" i="26" s="1"/>
  <c r="AC183" i="26"/>
  <c r="AK183" i="26" s="1"/>
  <c r="AC186" i="26"/>
  <c r="AK198" i="26"/>
  <c r="AC205" i="26"/>
  <c r="AK205" i="26" s="1"/>
  <c r="AC211" i="26"/>
  <c r="AK211" i="26" s="1"/>
  <c r="AC223" i="26"/>
  <c r="AK223" i="26" s="1"/>
  <c r="AC236" i="26"/>
  <c r="AC245" i="26"/>
  <c r="AK245" i="26" s="1"/>
  <c r="AC258" i="26"/>
  <c r="AK258" i="26" s="1"/>
  <c r="AC263" i="26"/>
  <c r="AK263" i="26" s="1"/>
  <c r="AK277" i="26"/>
  <c r="AC285" i="26"/>
  <c r="AK285" i="26" s="1"/>
  <c r="AC318" i="26"/>
  <c r="AK318" i="26" s="1"/>
  <c r="AC322" i="26"/>
  <c r="AK322" i="26" s="1"/>
  <c r="AC327" i="26"/>
  <c r="AK327" i="26" s="1"/>
  <c r="AC338" i="26"/>
  <c r="AC351" i="26"/>
  <c r="AK351" i="26" s="1"/>
  <c r="AC355" i="26"/>
  <c r="AK355" i="26" s="1"/>
  <c r="AC367" i="26"/>
  <c r="AK367" i="26" s="1"/>
  <c r="AC388" i="26"/>
  <c r="AC397" i="26"/>
  <c r="AK397" i="26" s="1"/>
  <c r="AC399" i="26"/>
  <c r="AC414" i="26"/>
  <c r="AK414" i="26" s="1"/>
  <c r="AC426" i="26"/>
  <c r="AK426" i="26" s="1"/>
  <c r="AC431" i="26"/>
  <c r="AC436" i="26"/>
  <c r="AK436" i="26" s="1"/>
  <c r="AC437" i="26"/>
  <c r="BA437" i="26" s="1"/>
  <c r="AC443" i="26"/>
  <c r="AC212" i="26"/>
  <c r="BA417" i="26"/>
  <c r="AC4" i="26"/>
  <c r="AK4" i="26" s="1"/>
  <c r="AK5" i="26"/>
  <c r="AK7" i="26"/>
  <c r="AC8" i="26"/>
  <c r="AC10" i="26"/>
  <c r="AC12" i="26"/>
  <c r="AK12" i="26" s="1"/>
  <c r="AC13" i="26"/>
  <c r="AK13" i="26" s="1"/>
  <c r="AC24" i="26"/>
  <c r="AK24" i="26" s="1"/>
  <c r="AC25" i="26"/>
  <c r="AK25" i="26" s="1"/>
  <c r="AC26" i="26"/>
  <c r="AK26" i="26" s="1"/>
  <c r="AC28" i="26"/>
  <c r="AK28" i="26" s="1"/>
  <c r="AC30" i="26"/>
  <c r="AK30" i="26" s="1"/>
  <c r="AC31" i="26"/>
  <c r="AK31" i="26" s="1"/>
  <c r="AC32" i="26"/>
  <c r="AK32" i="26" s="1"/>
  <c r="AC33" i="26"/>
  <c r="AK33" i="26" s="1"/>
  <c r="AC36" i="26"/>
  <c r="AK36" i="26" s="1"/>
  <c r="AC39" i="26"/>
  <c r="AK39" i="26" s="1"/>
  <c r="AC40" i="26"/>
  <c r="AK40" i="26" s="1"/>
  <c r="AC43" i="26"/>
  <c r="AC45" i="26"/>
  <c r="AK45" i="26" s="1"/>
  <c r="AC46" i="26"/>
  <c r="AK46" i="26" s="1"/>
  <c r="AC48" i="26"/>
  <c r="AK48" i="26" s="1"/>
  <c r="AC51" i="26"/>
  <c r="AK51" i="26" s="1"/>
  <c r="AC57" i="26"/>
  <c r="AK57" i="26" s="1"/>
  <c r="AC58" i="26"/>
  <c r="AK58" i="26" s="1"/>
  <c r="AC61" i="26"/>
  <c r="AK61" i="26" s="1"/>
  <c r="AC64" i="26"/>
  <c r="AK64" i="26" s="1"/>
  <c r="AC66" i="26"/>
  <c r="AK66" i="26" s="1"/>
  <c r="AC67" i="26"/>
  <c r="AC68" i="26"/>
  <c r="AC69" i="26"/>
  <c r="AK69" i="26" s="1"/>
  <c r="AC70" i="26"/>
  <c r="AC72" i="26"/>
  <c r="AK72" i="26" s="1"/>
  <c r="AC73" i="26"/>
  <c r="AC74" i="26"/>
  <c r="AK74" i="26" s="1"/>
  <c r="AC76" i="26"/>
  <c r="AK76" i="26" s="1"/>
  <c r="AC78" i="26"/>
  <c r="AC79" i="26"/>
  <c r="AK79" i="26" s="1"/>
  <c r="AC81" i="26"/>
  <c r="AK81" i="26" s="1"/>
  <c r="AC84" i="26"/>
  <c r="AC93" i="26"/>
  <c r="AC97" i="26"/>
  <c r="AK97" i="26" s="1"/>
  <c r="AC101" i="26"/>
  <c r="AC106" i="26"/>
  <c r="AK106" i="26" s="1"/>
  <c r="AK109" i="26"/>
  <c r="AC112" i="26"/>
  <c r="AK112" i="26" s="1"/>
  <c r="AC113" i="26"/>
  <c r="AK113" i="26" s="1"/>
  <c r="AC117" i="26"/>
  <c r="AK117" i="26" s="1"/>
  <c r="AC118" i="26"/>
  <c r="AK118" i="26" s="1"/>
  <c r="AC119" i="26"/>
  <c r="AK119" i="26" s="1"/>
  <c r="AC121" i="26"/>
  <c r="AK121" i="26" s="1"/>
  <c r="AC126" i="26"/>
  <c r="AK126" i="26" s="1"/>
  <c r="AC129" i="26"/>
  <c r="AC130" i="26"/>
  <c r="AK130" i="26" s="1"/>
  <c r="AC131" i="26"/>
  <c r="AK131" i="26" s="1"/>
  <c r="AC136" i="26"/>
  <c r="AK136" i="26" s="1"/>
  <c r="AC137" i="26"/>
  <c r="AC140" i="26"/>
  <c r="AK140" i="26" s="1"/>
  <c r="AC143" i="26"/>
  <c r="AC144" i="26"/>
  <c r="AK144" i="26" s="1"/>
  <c r="AC149" i="26"/>
  <c r="AC151" i="26"/>
  <c r="AK151" i="26" s="1"/>
  <c r="AC159" i="26"/>
  <c r="AK159" i="26" s="1"/>
  <c r="AC160" i="26"/>
  <c r="AK160" i="26" s="1"/>
  <c r="AC161" i="26"/>
  <c r="AC162" i="26"/>
  <c r="AK162" i="26" s="1"/>
  <c r="AC166" i="26"/>
  <c r="AK166" i="26" s="1"/>
  <c r="AK167" i="26"/>
  <c r="AC168" i="26"/>
  <c r="AK168" i="26" s="1"/>
  <c r="AC170" i="26"/>
  <c r="AK170" i="26" s="1"/>
  <c r="AC171" i="26"/>
  <c r="AK171" i="26" s="1"/>
  <c r="AC193" i="26"/>
  <c r="AK193" i="26" s="1"/>
  <c r="AC199" i="26"/>
  <c r="AK199" i="26" s="1"/>
  <c r="AC202" i="26"/>
  <c r="AK202" i="26" s="1"/>
  <c r="AC204" i="26"/>
  <c r="AK204" i="26" s="1"/>
  <c r="AC206" i="26"/>
  <c r="AK206" i="26" s="1"/>
  <c r="AC207" i="26"/>
  <c r="AK207" i="26" s="1"/>
  <c r="AC225" i="26"/>
  <c r="AK225" i="26" s="1"/>
  <c r="AC229" i="26"/>
  <c r="AC230" i="26"/>
  <c r="AK230" i="26" s="1"/>
  <c r="AC232" i="26"/>
  <c r="AK232" i="26" s="1"/>
  <c r="AC237" i="26"/>
  <c r="AK237" i="26" s="1"/>
  <c r="AC240" i="26"/>
  <c r="AK240" i="26" s="1"/>
  <c r="AC243" i="26"/>
  <c r="AK243" i="26" s="1"/>
  <c r="AC247" i="26"/>
  <c r="AC250" i="26"/>
  <c r="AK250" i="26" s="1"/>
  <c r="AC251" i="26"/>
  <c r="AK251" i="26" s="1"/>
  <c r="AC253" i="26"/>
  <c r="AK253" i="26" s="1"/>
  <c r="AC256" i="26"/>
  <c r="AC260" i="26"/>
  <c r="AK260" i="26" s="1"/>
  <c r="AC261" i="26"/>
  <c r="AK261" i="26" s="1"/>
  <c r="AC268" i="26"/>
  <c r="AK268" i="26" s="1"/>
  <c r="AC269" i="26"/>
  <c r="AC271" i="26"/>
  <c r="AK271" i="26" s="1"/>
  <c r="AC275" i="26"/>
  <c r="AK275" i="26" s="1"/>
  <c r="AC281" i="26"/>
  <c r="AK281" i="26" s="1"/>
  <c r="AC282" i="26"/>
  <c r="AK282" i="26" s="1"/>
  <c r="AC284" i="26"/>
  <c r="AK284" i="26" s="1"/>
  <c r="AC286" i="26"/>
  <c r="AK286" i="26" s="1"/>
  <c r="AC292" i="26"/>
  <c r="AK292" i="26" s="1"/>
  <c r="AC295" i="26"/>
  <c r="AC296" i="26"/>
  <c r="AK296" i="26" s="1"/>
  <c r="AC298" i="26"/>
  <c r="AC299" i="26"/>
  <c r="AK299" i="26" s="1"/>
  <c r="AC302" i="26"/>
  <c r="AK302" i="26" s="1"/>
  <c r="AC305" i="26"/>
  <c r="AK305" i="26" s="1"/>
  <c r="AC308" i="26"/>
  <c r="AK308" i="26" s="1"/>
  <c r="AC312" i="26"/>
  <c r="AK312" i="26" s="1"/>
  <c r="AC319" i="26"/>
  <c r="AC321" i="26"/>
  <c r="AK321" i="26" s="1"/>
  <c r="AC325" i="26"/>
  <c r="AK325" i="26" s="1"/>
  <c r="AK331" i="26"/>
  <c r="AC335" i="26"/>
  <c r="AK335" i="26" s="1"/>
  <c r="AC344" i="26"/>
  <c r="AK344" i="26" s="1"/>
  <c r="AC345" i="26"/>
  <c r="AC346" i="26"/>
  <c r="AK346" i="26" s="1"/>
  <c r="AC347" i="26"/>
  <c r="AK347" i="26" s="1"/>
  <c r="AC348" i="26"/>
  <c r="AC349" i="26"/>
  <c r="AK349" i="26" s="1"/>
  <c r="AC350" i="26"/>
  <c r="AC352" i="26"/>
  <c r="AK352" i="26" s="1"/>
  <c r="AC353" i="26"/>
  <c r="AK353" i="26" s="1"/>
  <c r="AC354" i="26"/>
  <c r="AK354" i="26" s="1"/>
  <c r="AC357" i="26"/>
  <c r="AK357" i="26" s="1"/>
  <c r="AC358" i="26"/>
  <c r="AK358" i="26" s="1"/>
  <c r="AC362" i="26"/>
  <c r="AK362" i="26" s="1"/>
  <c r="AC363" i="26"/>
  <c r="BA363" i="26" s="1"/>
  <c r="AC364" i="26"/>
  <c r="AC366" i="26"/>
  <c r="AK366" i="26" s="1"/>
  <c r="AC370" i="26"/>
  <c r="BA370" i="26" s="1"/>
  <c r="AC371" i="26"/>
  <c r="AK371" i="26" s="1"/>
  <c r="AK372" i="26"/>
  <c r="AC380" i="26"/>
  <c r="AC382" i="26"/>
  <c r="AK382" i="26" s="1"/>
  <c r="AC386" i="26"/>
  <c r="AC389" i="26"/>
  <c r="AK389" i="26" s="1"/>
  <c r="AC391" i="26"/>
  <c r="AC396" i="26"/>
  <c r="AK396" i="26" s="1"/>
  <c r="AC398" i="26"/>
  <c r="AK402" i="26"/>
  <c r="AC406" i="26"/>
  <c r="AK406" i="26" s="1"/>
  <c r="AC412" i="26"/>
  <c r="AK412" i="26" s="1"/>
  <c r="AC415" i="26"/>
  <c r="AK415" i="26" s="1"/>
  <c r="AC422" i="26"/>
  <c r="AK422" i="26" s="1"/>
  <c r="AC423" i="26"/>
  <c r="BA423" i="26" s="1"/>
  <c r="AC434" i="26"/>
  <c r="BA434" i="26" s="1"/>
  <c r="AC435" i="26"/>
  <c r="AC440" i="26"/>
  <c r="BA440" i="26" s="1"/>
  <c r="AC445" i="26"/>
  <c r="AC9" i="26"/>
  <c r="AK9" i="26" s="1"/>
  <c r="AC14" i="26"/>
  <c r="AK14" i="26" s="1"/>
  <c r="AC15" i="26"/>
  <c r="AK15" i="26" s="1"/>
  <c r="AC16" i="26"/>
  <c r="AK16" i="26" s="1"/>
  <c r="AC18" i="26"/>
  <c r="AK18" i="26" s="1"/>
  <c r="AC23" i="26"/>
  <c r="AK23" i="26" s="1"/>
  <c r="AC34" i="26"/>
  <c r="AK34" i="26" s="1"/>
  <c r="AC35" i="26"/>
  <c r="AK35" i="26" s="1"/>
  <c r="AC37" i="26"/>
  <c r="AK37" i="26" s="1"/>
  <c r="AC38" i="26"/>
  <c r="AK38" i="26" s="1"/>
  <c r="AC41" i="26"/>
  <c r="AK41" i="26" s="1"/>
  <c r="AC42" i="26"/>
  <c r="AK42" i="26" s="1"/>
  <c r="AC44" i="26"/>
  <c r="AK44" i="26" s="1"/>
  <c r="AC47" i="26"/>
  <c r="AK47" i="26" s="1"/>
  <c r="AC49" i="26"/>
  <c r="AK49" i="26" s="1"/>
  <c r="AC50" i="26"/>
  <c r="AK50" i="26" s="1"/>
  <c r="AC52" i="26"/>
  <c r="AK52" i="26" s="1"/>
  <c r="AC53" i="26"/>
  <c r="AK53" i="26" s="1"/>
  <c r="AC54" i="26"/>
  <c r="AK54" i="26" s="1"/>
  <c r="AC55" i="26"/>
  <c r="AK55" i="26" s="1"/>
  <c r="AK56" i="26"/>
  <c r="AC60" i="26"/>
  <c r="AK60" i="26" s="1"/>
  <c r="AC62" i="26"/>
  <c r="AK62" i="26" s="1"/>
  <c r="AC63" i="26"/>
  <c r="AK63" i="26" s="1"/>
  <c r="AC82" i="26"/>
  <c r="AK82" i="26" s="1"/>
  <c r="AC83" i="26"/>
  <c r="AK83" i="26" s="1"/>
  <c r="AC85" i="26"/>
  <c r="AK85" i="26" s="1"/>
  <c r="AC86" i="26"/>
  <c r="AK86" i="26" s="1"/>
  <c r="AC87" i="26"/>
  <c r="AK87" i="26" s="1"/>
  <c r="AC88" i="26"/>
  <c r="AC90" i="26"/>
  <c r="AK90" i="26" s="1"/>
  <c r="AC91" i="26"/>
  <c r="AK91" i="26" s="1"/>
  <c r="AC92" i="26"/>
  <c r="AK92" i="26" s="1"/>
  <c r="AC95" i="26"/>
  <c r="AK95" i="26" s="1"/>
  <c r="AC96" i="26"/>
  <c r="AK96" i="26" s="1"/>
  <c r="AC98" i="26"/>
  <c r="AK98" i="26" s="1"/>
  <c r="AC99" i="26"/>
  <c r="AK99" i="26" s="1"/>
  <c r="AC102" i="26"/>
  <c r="AK102" i="26" s="1"/>
  <c r="AC103" i="26"/>
  <c r="AC104" i="26"/>
  <c r="AC105" i="26"/>
  <c r="AK105" i="26" s="1"/>
  <c r="AC108" i="26"/>
  <c r="AK108" i="26" s="1"/>
  <c r="AC110" i="26"/>
  <c r="AK110" i="26" s="1"/>
  <c r="AC111" i="26"/>
  <c r="AK111" i="26" s="1"/>
  <c r="AC114" i="26"/>
  <c r="AK114" i="26" s="1"/>
  <c r="AC120" i="26"/>
  <c r="AK120" i="26" s="1"/>
  <c r="AC122" i="26"/>
  <c r="AK122" i="26" s="1"/>
  <c r="AC127" i="26"/>
  <c r="AK127" i="26" s="1"/>
  <c r="AC141" i="26"/>
  <c r="AK141" i="26" s="1"/>
  <c r="AC146" i="26"/>
  <c r="AK146" i="26" s="1"/>
  <c r="AC148" i="26"/>
  <c r="AK148" i="26" s="1"/>
  <c r="AC150" i="26"/>
  <c r="AK150" i="26" s="1"/>
  <c r="AC152" i="26"/>
  <c r="AK152" i="26" s="1"/>
  <c r="AC153" i="26"/>
  <c r="AK153" i="26" s="1"/>
  <c r="AC154" i="26"/>
  <c r="AK154" i="26" s="1"/>
  <c r="AC156" i="26"/>
  <c r="AK156" i="26" s="1"/>
  <c r="AC158" i="26"/>
  <c r="AK158" i="26" s="1"/>
  <c r="AK163" i="26"/>
  <c r="AC169" i="26"/>
  <c r="AK169" i="26" s="1"/>
  <c r="AC173" i="26"/>
  <c r="AC179" i="26"/>
  <c r="AK179" i="26" s="1"/>
  <c r="AC180" i="26"/>
  <c r="AK180" i="26" s="1"/>
  <c r="AC181" i="26"/>
  <c r="AK181" i="26" s="1"/>
  <c r="AC182" i="26"/>
  <c r="AK182" i="26" s="1"/>
  <c r="AC184" i="26"/>
  <c r="AK184" i="26" s="1"/>
  <c r="AC185" i="26"/>
  <c r="AK185" i="26" s="1"/>
  <c r="AC187" i="26"/>
  <c r="AK187" i="26" s="1"/>
  <c r="AC188" i="26"/>
  <c r="AK188" i="26" s="1"/>
  <c r="AK189" i="26"/>
  <c r="AC190" i="26"/>
  <c r="AK190" i="26" s="1"/>
  <c r="AC191" i="26"/>
  <c r="AK191" i="26" s="1"/>
  <c r="AC192" i="26"/>
  <c r="AK192" i="26" s="1"/>
  <c r="AC195" i="26"/>
  <c r="AK195" i="26" s="1"/>
  <c r="AC197" i="26"/>
  <c r="AK197" i="26" s="1"/>
  <c r="AK200" i="26"/>
  <c r="AC201" i="26"/>
  <c r="AK201" i="26" s="1"/>
  <c r="AK203" i="26"/>
  <c r="AC208" i="26"/>
  <c r="AK208" i="26" s="1"/>
  <c r="AC210" i="26"/>
  <c r="AK210" i="26" s="1"/>
  <c r="AC216" i="26"/>
  <c r="BA216" i="26" s="1"/>
  <c r="AC218" i="26"/>
  <c r="AK218" i="26" s="1"/>
  <c r="AC219" i="26"/>
  <c r="AK219" i="26" s="1"/>
  <c r="AC220" i="26"/>
  <c r="AK220" i="26" s="1"/>
  <c r="AC221" i="26"/>
  <c r="AK221" i="26" s="1"/>
  <c r="AC224" i="26"/>
  <c r="AK224" i="26" s="1"/>
  <c r="AC226" i="26"/>
  <c r="AK226" i="26" s="1"/>
  <c r="AC227" i="26"/>
  <c r="AC233" i="26"/>
  <c r="AK233" i="26" s="1"/>
  <c r="AC235" i="26"/>
  <c r="AK235" i="26" s="1"/>
  <c r="AC238" i="26"/>
  <c r="AC242" i="26"/>
  <c r="AC244" i="26"/>
  <c r="AC248" i="26"/>
  <c r="AK248" i="26" s="1"/>
  <c r="AC249" i="26"/>
  <c r="AK249" i="26" s="1"/>
  <c r="AC254" i="26"/>
  <c r="AK254" i="26" s="1"/>
  <c r="AC255" i="26"/>
  <c r="AK257" i="26"/>
  <c r="AC262" i="26"/>
  <c r="AK262" i="26" s="1"/>
  <c r="AC264" i="26"/>
  <c r="AK264" i="26" s="1"/>
  <c r="AC265" i="26"/>
  <c r="AK265" i="26" s="1"/>
  <c r="AC272" i="26"/>
  <c r="AK272" i="26" s="1"/>
  <c r="AC274" i="26"/>
  <c r="AC276" i="26"/>
  <c r="AK276" i="26" s="1"/>
  <c r="AC278" i="26"/>
  <c r="AC279" i="26"/>
  <c r="AK279" i="26" s="1"/>
  <c r="AC283" i="26"/>
  <c r="AC290" i="26"/>
  <c r="AK290" i="26" s="1"/>
  <c r="AC291" i="26"/>
  <c r="AC293" i="26"/>
  <c r="AK293" i="26" s="1"/>
  <c r="AC294" i="26"/>
  <c r="AK294" i="26" s="1"/>
  <c r="AK297" i="26"/>
  <c r="AC301" i="26"/>
  <c r="AC303" i="26"/>
  <c r="AK303" i="26" s="1"/>
  <c r="AC304" i="26"/>
  <c r="AK304" i="26" s="1"/>
  <c r="AC306" i="26"/>
  <c r="AK306" i="26" s="1"/>
  <c r="AC307" i="26"/>
  <c r="AK307" i="26" s="1"/>
  <c r="AC309" i="26"/>
  <c r="AK309" i="26" s="1"/>
  <c r="AC313" i="26"/>
  <c r="BA313" i="26" s="1"/>
  <c r="AC314" i="26"/>
  <c r="AK314" i="26" s="1"/>
  <c r="AC315" i="26"/>
  <c r="AK315" i="26" s="1"/>
  <c r="AC316" i="26"/>
  <c r="BA316" i="26" s="1"/>
  <c r="AC317" i="26"/>
  <c r="AK317" i="26" s="1"/>
  <c r="AC323" i="26"/>
  <c r="AK323" i="26" s="1"/>
  <c r="AC324" i="26"/>
  <c r="AK324" i="26" s="1"/>
  <c r="AC328" i="26"/>
  <c r="AK328" i="26" s="1"/>
  <c r="AC332" i="26"/>
  <c r="AK332" i="26" s="1"/>
  <c r="AC333" i="26"/>
  <c r="AC334" i="26"/>
  <c r="AC336" i="26"/>
  <c r="AK336" i="26" s="1"/>
  <c r="AC339" i="26"/>
  <c r="AK339" i="26" s="1"/>
  <c r="AC340" i="26"/>
  <c r="AK340" i="26" s="1"/>
  <c r="AC343" i="26"/>
  <c r="AK343" i="26" s="1"/>
  <c r="AC356" i="26"/>
  <c r="AK356" i="26" s="1"/>
  <c r="AC359" i="26"/>
  <c r="AK359" i="26" s="1"/>
  <c r="AC361" i="26"/>
  <c r="AK361" i="26" s="1"/>
  <c r="AC365" i="26"/>
  <c r="AK365" i="26" s="1"/>
  <c r="AC374" i="26"/>
  <c r="AK374" i="26" s="1"/>
  <c r="AC375" i="26"/>
  <c r="AK375" i="26" s="1"/>
  <c r="AC376" i="26"/>
  <c r="BA376" i="26" s="1"/>
  <c r="AC378" i="26"/>
  <c r="AK378" i="26" s="1"/>
  <c r="AC381" i="26"/>
  <c r="AK381" i="26" s="1"/>
  <c r="AC383" i="26"/>
  <c r="AC387" i="26"/>
  <c r="AC392" i="26"/>
  <c r="AK392" i="26" s="1"/>
  <c r="AC393" i="26"/>
  <c r="AC394" i="26"/>
  <c r="AK394" i="26" s="1"/>
  <c r="AC395" i="26"/>
  <c r="BA395" i="26" s="1"/>
  <c r="AC401" i="26"/>
  <c r="AK401" i="26" s="1"/>
  <c r="AC404" i="26"/>
  <c r="BA404" i="26" s="1"/>
  <c r="AC405" i="26"/>
  <c r="AK405" i="26" s="1"/>
  <c r="AC407" i="26"/>
  <c r="AC408" i="26"/>
  <c r="AC409" i="26"/>
  <c r="AK409" i="26" s="1"/>
  <c r="AC410" i="26"/>
  <c r="AC411" i="26"/>
  <c r="AK411" i="26" s="1"/>
  <c r="AC418" i="26"/>
  <c r="AC421" i="26"/>
  <c r="AC425" i="26"/>
  <c r="AK425" i="26" s="1"/>
  <c r="AC427" i="26"/>
  <c r="BA427" i="26" s="1"/>
  <c r="AC428" i="26"/>
  <c r="AK428" i="26" s="1"/>
  <c r="AC429" i="26"/>
  <c r="AC430" i="26"/>
  <c r="BA430" i="26" s="1"/>
  <c r="AC432" i="26"/>
  <c r="BA432" i="26" s="1"/>
  <c r="AC433" i="26"/>
  <c r="BA433" i="26" s="1"/>
  <c r="AC438" i="26"/>
  <c r="BA438" i="26" s="1"/>
  <c r="AC441" i="26"/>
  <c r="BA441" i="26" s="1"/>
  <c r="AC442" i="26"/>
  <c r="BA442" i="26" s="1"/>
  <c r="AC444" i="26"/>
  <c r="R6" i="26"/>
  <c r="Z6" i="26" s="1"/>
  <c r="R9" i="26"/>
  <c r="Z9" i="26" s="1"/>
  <c r="R14" i="26"/>
  <c r="Z14" i="26" s="1"/>
  <c r="R15" i="26"/>
  <c r="Z15" i="26" s="1"/>
  <c r="R16" i="26"/>
  <c r="Z16" i="26" s="1"/>
  <c r="R18" i="26"/>
  <c r="Z18" i="26" s="1"/>
  <c r="R23" i="26"/>
  <c r="Z23" i="26" s="1"/>
  <c r="R34" i="26"/>
  <c r="Z34" i="26" s="1"/>
  <c r="R35" i="26"/>
  <c r="Z35" i="26" s="1"/>
  <c r="R37" i="26"/>
  <c r="Z37" i="26" s="1"/>
  <c r="R38" i="26"/>
  <c r="Z38" i="26" s="1"/>
  <c r="R41" i="26"/>
  <c r="Z41" i="26" s="1"/>
  <c r="R42" i="26"/>
  <c r="Z42" i="26" s="1"/>
  <c r="R44" i="26"/>
  <c r="Z44" i="26" s="1"/>
  <c r="R47" i="26"/>
  <c r="Z47" i="26" s="1"/>
  <c r="R49" i="26"/>
  <c r="Z49" i="26" s="1"/>
  <c r="R50" i="26"/>
  <c r="Z50" i="26" s="1"/>
  <c r="R52" i="26"/>
  <c r="Z52" i="26" s="1"/>
  <c r="R53" i="26"/>
  <c r="Z53" i="26" s="1"/>
  <c r="R54" i="26"/>
  <c r="Z54" i="26" s="1"/>
  <c r="R55" i="26"/>
  <c r="Z55" i="26" s="1"/>
  <c r="Z56" i="26"/>
  <c r="R60" i="26"/>
  <c r="Z60" i="26" s="1"/>
  <c r="R62" i="26"/>
  <c r="Z62" i="26" s="1"/>
  <c r="R63" i="26"/>
  <c r="Z63" i="26" s="1"/>
  <c r="R82" i="26"/>
  <c r="Z82" i="26" s="1"/>
  <c r="R83" i="26"/>
  <c r="Z83" i="26" s="1"/>
  <c r="R85" i="26"/>
  <c r="Z85" i="26" s="1"/>
  <c r="R86" i="26"/>
  <c r="Z86" i="26" s="1"/>
  <c r="R87" i="26"/>
  <c r="Z87" i="26" s="1"/>
  <c r="R88" i="26"/>
  <c r="Z88" i="26" s="1"/>
  <c r="R90" i="26"/>
  <c r="Z90" i="26" s="1"/>
  <c r="R91" i="26"/>
  <c r="Z91" i="26" s="1"/>
  <c r="R92" i="26"/>
  <c r="Z92" i="26" s="1"/>
  <c r="R95" i="26"/>
  <c r="Z95" i="26" s="1"/>
  <c r="R96" i="26"/>
  <c r="Z96" i="26" s="1"/>
  <c r="R98" i="26"/>
  <c r="Z98" i="26" s="1"/>
  <c r="R99" i="26"/>
  <c r="Z99" i="26" s="1"/>
  <c r="R102" i="26"/>
  <c r="Z102" i="26" s="1"/>
  <c r="R103" i="26"/>
  <c r="Z103" i="26" s="1"/>
  <c r="R104" i="26"/>
  <c r="Z104" i="26" s="1"/>
  <c r="R105" i="26"/>
  <c r="Z105" i="26" s="1"/>
  <c r="R108" i="26"/>
  <c r="Z108" i="26" s="1"/>
  <c r="R110" i="26"/>
  <c r="Z110" i="26" s="1"/>
  <c r="R111" i="26"/>
  <c r="Z111" i="26" s="1"/>
  <c r="R114" i="26"/>
  <c r="Z114" i="26" s="1"/>
  <c r="R120" i="26"/>
  <c r="Z120" i="26" s="1"/>
  <c r="R122" i="26"/>
  <c r="Z122" i="26" s="1"/>
  <c r="R127" i="26"/>
  <c r="Z127" i="26" s="1"/>
  <c r="R141" i="26"/>
  <c r="Z141" i="26" s="1"/>
  <c r="R146" i="26"/>
  <c r="Z146" i="26" s="1"/>
  <c r="R148" i="26"/>
  <c r="Z148" i="26" s="1"/>
  <c r="R150" i="26"/>
  <c r="Z150" i="26" s="1"/>
  <c r="R152" i="26"/>
  <c r="Z152" i="26" s="1"/>
  <c r="R153" i="26"/>
  <c r="Z153" i="26" s="1"/>
  <c r="R154" i="26"/>
  <c r="Z154" i="26" s="1"/>
  <c r="R156" i="26"/>
  <c r="Z156" i="26" s="1"/>
  <c r="R158" i="26"/>
  <c r="Z158" i="26" s="1"/>
  <c r="Z163" i="26"/>
  <c r="R169" i="26"/>
  <c r="Z169" i="26" s="1"/>
  <c r="R173" i="26"/>
  <c r="Z173" i="26" s="1"/>
  <c r="R179" i="26"/>
  <c r="Z179" i="26" s="1"/>
  <c r="R180" i="26"/>
  <c r="Z180" i="26" s="1"/>
  <c r="R181" i="26"/>
  <c r="Z181" i="26" s="1"/>
  <c r="R182" i="26"/>
  <c r="Z182" i="26" s="1"/>
  <c r="R184" i="26"/>
  <c r="Z184" i="26" s="1"/>
  <c r="R185" i="26"/>
  <c r="Z185" i="26" s="1"/>
  <c r="R187" i="26"/>
  <c r="Z187" i="26" s="1"/>
  <c r="R188" i="26"/>
  <c r="Z188" i="26" s="1"/>
  <c r="Z189" i="26"/>
  <c r="R190" i="26"/>
  <c r="Z190" i="26" s="1"/>
  <c r="R191" i="26"/>
  <c r="Z191" i="26" s="1"/>
  <c r="R192" i="26"/>
  <c r="Z192" i="26" s="1"/>
  <c r="R195" i="26"/>
  <c r="Z195" i="26" s="1"/>
  <c r="R197" i="26"/>
  <c r="Z197" i="26" s="1"/>
  <c r="Z200" i="26"/>
  <c r="R201" i="26"/>
  <c r="Z201" i="26" s="1"/>
  <c r="Z203" i="26"/>
  <c r="AB203" i="26" s="1"/>
  <c r="R208" i="26"/>
  <c r="Z208" i="26" s="1"/>
  <c r="R210" i="26"/>
  <c r="Z210" i="26" s="1"/>
  <c r="R216" i="26"/>
  <c r="Z216" i="26" s="1"/>
  <c r="R218" i="26"/>
  <c r="Z218" i="26" s="1"/>
  <c r="R219" i="26"/>
  <c r="Z219" i="26" s="1"/>
  <c r="R220" i="26"/>
  <c r="Z220" i="26" s="1"/>
  <c r="R221" i="26"/>
  <c r="Z221" i="26" s="1"/>
  <c r="R224" i="26"/>
  <c r="Z224" i="26" s="1"/>
  <c r="R226" i="26"/>
  <c r="Z226" i="26" s="1"/>
  <c r="R227" i="26"/>
  <c r="Z227" i="26" s="1"/>
  <c r="R233" i="26"/>
  <c r="Z233" i="26" s="1"/>
  <c r="R235" i="26"/>
  <c r="Z235" i="26" s="1"/>
  <c r="R238" i="26"/>
  <c r="Z238" i="26" s="1"/>
  <c r="R242" i="26"/>
  <c r="Z242" i="26" s="1"/>
  <c r="R244" i="26"/>
  <c r="Z244" i="26" s="1"/>
  <c r="Z246" i="26"/>
  <c r="R248" i="26"/>
  <c r="Z248" i="26" s="1"/>
  <c r="R249" i="26"/>
  <c r="Z249" i="26" s="1"/>
  <c r="R254" i="26"/>
  <c r="Z254" i="26" s="1"/>
  <c r="R255" i="26"/>
  <c r="Z255" i="26" s="1"/>
  <c r="Z257" i="26"/>
  <c r="R262" i="26"/>
  <c r="Z262" i="26" s="1"/>
  <c r="R264" i="26"/>
  <c r="Z264" i="26" s="1"/>
  <c r="R265" i="26"/>
  <c r="Z265" i="26" s="1"/>
  <c r="R272" i="26"/>
  <c r="Z272" i="26" s="1"/>
  <c r="R274" i="26"/>
  <c r="Z274" i="26" s="1"/>
  <c r="R276" i="26"/>
  <c r="Z276" i="26" s="1"/>
  <c r="R278" i="26"/>
  <c r="Z278" i="26" s="1"/>
  <c r="R279" i="26"/>
  <c r="Z279" i="26" s="1"/>
  <c r="R283" i="26"/>
  <c r="Z283" i="26" s="1"/>
  <c r="R290" i="26"/>
  <c r="Z290" i="26" s="1"/>
  <c r="R291" i="26"/>
  <c r="Z291" i="26" s="1"/>
  <c r="R293" i="26"/>
  <c r="Z293" i="26" s="1"/>
  <c r="R294" i="26"/>
  <c r="Z294" i="26" s="1"/>
  <c r="Z297" i="26"/>
  <c r="R301" i="26"/>
  <c r="Z301" i="26" s="1"/>
  <c r="R303" i="26"/>
  <c r="Z303" i="26" s="1"/>
  <c r="R304" i="26"/>
  <c r="Z304" i="26" s="1"/>
  <c r="R306" i="26"/>
  <c r="Z306" i="26" s="1"/>
  <c r="R307" i="26"/>
  <c r="Z307" i="26" s="1"/>
  <c r="R309" i="26"/>
  <c r="Z309" i="26" s="1"/>
  <c r="R313" i="26"/>
  <c r="Z313" i="26" s="1"/>
  <c r="R314" i="26"/>
  <c r="Z314" i="26" s="1"/>
  <c r="R315" i="26"/>
  <c r="Z315" i="26" s="1"/>
  <c r="R316" i="26"/>
  <c r="Z316" i="26" s="1"/>
  <c r="R317" i="26"/>
  <c r="Z317" i="26" s="1"/>
  <c r="R323" i="26"/>
  <c r="Z323" i="26" s="1"/>
  <c r="R324" i="26"/>
  <c r="Z324" i="26" s="1"/>
  <c r="R328" i="26"/>
  <c r="Z328" i="26" s="1"/>
  <c r="R332" i="26"/>
  <c r="Z332" i="26" s="1"/>
  <c r="R333" i="26"/>
  <c r="Z333" i="26" s="1"/>
  <c r="R334" i="26"/>
  <c r="Z334" i="26" s="1"/>
  <c r="R336" i="26"/>
  <c r="Z336" i="26" s="1"/>
  <c r="R339" i="26"/>
  <c r="Z339" i="26" s="1"/>
  <c r="R340" i="26"/>
  <c r="Z340" i="26" s="1"/>
  <c r="R343" i="26"/>
  <c r="Z343" i="26" s="1"/>
  <c r="R356" i="26"/>
  <c r="Z356" i="26" s="1"/>
  <c r="R359" i="26"/>
  <c r="Z359" i="26" s="1"/>
  <c r="R361" i="26"/>
  <c r="Z361" i="26" s="1"/>
  <c r="R365" i="26"/>
  <c r="Z365" i="26" s="1"/>
  <c r="R374" i="26"/>
  <c r="Z374" i="26" s="1"/>
  <c r="R375" i="26"/>
  <c r="Z375" i="26" s="1"/>
  <c r="R376" i="26"/>
  <c r="Z376" i="26" s="1"/>
  <c r="R378" i="26"/>
  <c r="Z378" i="26" s="1"/>
  <c r="R381" i="26"/>
  <c r="Z381" i="26" s="1"/>
  <c r="R383" i="26"/>
  <c r="Z383" i="26" s="1"/>
  <c r="R387" i="26"/>
  <c r="Z387" i="26" s="1"/>
  <c r="R392" i="26"/>
  <c r="Z392" i="26" s="1"/>
  <c r="R393" i="26"/>
  <c r="Z393" i="26" s="1"/>
  <c r="R394" i="26"/>
  <c r="Z394" i="26" s="1"/>
  <c r="R395" i="26"/>
  <c r="Z395" i="26" s="1"/>
  <c r="R401" i="26"/>
  <c r="Z401" i="26" s="1"/>
  <c r="R404" i="26"/>
  <c r="Z404" i="26" s="1"/>
  <c r="R405" i="26"/>
  <c r="Z405" i="26" s="1"/>
  <c r="R407" i="26"/>
  <c r="Z407" i="26" s="1"/>
  <c r="R408" i="26"/>
  <c r="Z408" i="26" s="1"/>
  <c r="R409" i="26"/>
  <c r="Z409" i="26" s="1"/>
  <c r="R410" i="26"/>
  <c r="Z410" i="26" s="1"/>
  <c r="R411" i="26"/>
  <c r="Z411" i="26" s="1"/>
  <c r="R418" i="26"/>
  <c r="Z418" i="26" s="1"/>
  <c r="R421" i="26"/>
  <c r="Z421" i="26" s="1"/>
  <c r="R425" i="26"/>
  <c r="Z425" i="26" s="1"/>
  <c r="R427" i="26"/>
  <c r="Z427" i="26" s="1"/>
  <c r="R428" i="26"/>
  <c r="Z428" i="26" s="1"/>
  <c r="R429" i="26"/>
  <c r="Z429" i="26" s="1"/>
  <c r="R430" i="26"/>
  <c r="Z430" i="26" s="1"/>
  <c r="R432" i="26"/>
  <c r="Z432" i="26" s="1"/>
  <c r="R433" i="26"/>
  <c r="Z433" i="26" s="1"/>
  <c r="R438" i="26"/>
  <c r="Z438" i="26" s="1"/>
  <c r="R441" i="26"/>
  <c r="Z441" i="26" s="1"/>
  <c r="R442" i="26"/>
  <c r="Z442" i="26" s="1"/>
  <c r="R3" i="26"/>
  <c r="Z3" i="26" s="1"/>
  <c r="R4" i="26"/>
  <c r="Z4" i="26" s="1"/>
  <c r="Z5" i="26"/>
  <c r="Z7" i="26"/>
  <c r="R8" i="26"/>
  <c r="Z8" i="26" s="1"/>
  <c r="R10" i="26"/>
  <c r="Z10" i="26" s="1"/>
  <c r="R12" i="26"/>
  <c r="Z12" i="26" s="1"/>
  <c r="R13" i="26"/>
  <c r="Z13" i="26" s="1"/>
  <c r="R24" i="26"/>
  <c r="Z24" i="26" s="1"/>
  <c r="R25" i="26"/>
  <c r="Z25" i="26" s="1"/>
  <c r="R26" i="26"/>
  <c r="Z26" i="26" s="1"/>
  <c r="R28" i="26"/>
  <c r="Z28" i="26" s="1"/>
  <c r="R30" i="26"/>
  <c r="Z30" i="26" s="1"/>
  <c r="R31" i="26"/>
  <c r="Z31" i="26" s="1"/>
  <c r="R32" i="26"/>
  <c r="Z32" i="26" s="1"/>
  <c r="R33" i="26"/>
  <c r="Z33" i="26" s="1"/>
  <c r="R36" i="26"/>
  <c r="Z36" i="26" s="1"/>
  <c r="R39" i="26"/>
  <c r="Z39" i="26" s="1"/>
  <c r="R40" i="26"/>
  <c r="Z40" i="26" s="1"/>
  <c r="R43" i="26"/>
  <c r="Z43" i="26" s="1"/>
  <c r="R45" i="26"/>
  <c r="Z45" i="26" s="1"/>
  <c r="R46" i="26"/>
  <c r="Z46" i="26" s="1"/>
  <c r="R48" i="26"/>
  <c r="Z48" i="26" s="1"/>
  <c r="R51" i="26"/>
  <c r="Z51" i="26" s="1"/>
  <c r="R57" i="26"/>
  <c r="Z57" i="26" s="1"/>
  <c r="R58" i="26"/>
  <c r="Z58" i="26" s="1"/>
  <c r="R61" i="26"/>
  <c r="Z61" i="26" s="1"/>
  <c r="R64" i="26"/>
  <c r="Z64" i="26" s="1"/>
  <c r="R66" i="26"/>
  <c r="Z66" i="26" s="1"/>
  <c r="R67" i="26"/>
  <c r="Z67" i="26" s="1"/>
  <c r="R68" i="26"/>
  <c r="Z68" i="26" s="1"/>
  <c r="R69" i="26"/>
  <c r="Z69" i="26" s="1"/>
  <c r="R70" i="26"/>
  <c r="Z70" i="26" s="1"/>
  <c r="R72" i="26"/>
  <c r="Z72" i="26" s="1"/>
  <c r="R73" i="26"/>
  <c r="Z73" i="26" s="1"/>
  <c r="R74" i="26"/>
  <c r="Z74" i="26" s="1"/>
  <c r="R76" i="26"/>
  <c r="Z76" i="26" s="1"/>
  <c r="R78" i="26"/>
  <c r="Z78" i="26" s="1"/>
  <c r="R79" i="26"/>
  <c r="Z79" i="26" s="1"/>
  <c r="R81" i="26"/>
  <c r="Z81" i="26" s="1"/>
  <c r="R84" i="26"/>
  <c r="Z84" i="26" s="1"/>
  <c r="R93" i="26"/>
  <c r="Z93" i="26" s="1"/>
  <c r="R97" i="26"/>
  <c r="Z97" i="26" s="1"/>
  <c r="R101" i="26"/>
  <c r="Z101" i="26" s="1"/>
  <c r="R106" i="26"/>
  <c r="Z106" i="26" s="1"/>
  <c r="R109" i="26"/>
  <c r="Z109" i="26" s="1"/>
  <c r="R112" i="26"/>
  <c r="Z112" i="26" s="1"/>
  <c r="R113" i="26"/>
  <c r="Z113" i="26" s="1"/>
  <c r="R117" i="26"/>
  <c r="Z117" i="26" s="1"/>
  <c r="R118" i="26"/>
  <c r="Z118" i="26" s="1"/>
  <c r="R119" i="26"/>
  <c r="Z119" i="26" s="1"/>
  <c r="R121" i="26"/>
  <c r="Z121" i="26" s="1"/>
  <c r="R125" i="26"/>
  <c r="Z125" i="26" s="1"/>
  <c r="R126" i="26"/>
  <c r="Z126" i="26" s="1"/>
  <c r="R129" i="26"/>
  <c r="Z129" i="26" s="1"/>
  <c r="R130" i="26"/>
  <c r="Z130" i="26" s="1"/>
  <c r="R131" i="26"/>
  <c r="Z131" i="26" s="1"/>
  <c r="R136" i="26"/>
  <c r="Z136" i="26" s="1"/>
  <c r="R137" i="26"/>
  <c r="Z137" i="26" s="1"/>
  <c r="R140" i="26"/>
  <c r="Z140" i="26" s="1"/>
  <c r="R143" i="26"/>
  <c r="Z143" i="26" s="1"/>
  <c r="R144" i="26"/>
  <c r="Z144" i="26" s="1"/>
  <c r="R149" i="26"/>
  <c r="Z149" i="26" s="1"/>
  <c r="R151" i="26"/>
  <c r="Z151" i="26" s="1"/>
  <c r="R159" i="26"/>
  <c r="Z159" i="26" s="1"/>
  <c r="R160" i="26"/>
  <c r="Z160" i="26" s="1"/>
  <c r="R161" i="26"/>
  <c r="Z161" i="26" s="1"/>
  <c r="R162" i="26"/>
  <c r="Z162" i="26" s="1"/>
  <c r="R166" i="26"/>
  <c r="Z166" i="26" s="1"/>
  <c r="Z167" i="26"/>
  <c r="R168" i="26"/>
  <c r="Z168" i="26" s="1"/>
  <c r="R170" i="26"/>
  <c r="Z170" i="26" s="1"/>
  <c r="R171" i="26"/>
  <c r="Z171" i="26" s="1"/>
  <c r="R193" i="26"/>
  <c r="Z193" i="26" s="1"/>
  <c r="R199" i="26"/>
  <c r="Z199" i="26" s="1"/>
  <c r="R202" i="26"/>
  <c r="Z202" i="26" s="1"/>
  <c r="R204" i="26"/>
  <c r="Z204" i="26" s="1"/>
  <c r="R206" i="26"/>
  <c r="Z206" i="26" s="1"/>
  <c r="R207" i="26"/>
  <c r="Z207" i="26" s="1"/>
  <c r="R225" i="26"/>
  <c r="Z225" i="26" s="1"/>
  <c r="R229" i="26"/>
  <c r="Z229" i="26" s="1"/>
  <c r="R230" i="26"/>
  <c r="Z230" i="26" s="1"/>
  <c r="R232" i="26"/>
  <c r="Z232" i="26" s="1"/>
  <c r="R237" i="26"/>
  <c r="Z237" i="26" s="1"/>
  <c r="R240" i="26"/>
  <c r="Z240" i="26" s="1"/>
  <c r="R243" i="26"/>
  <c r="Z243" i="26" s="1"/>
  <c r="R247" i="26"/>
  <c r="Z247" i="26" s="1"/>
  <c r="R250" i="26"/>
  <c r="Z250" i="26" s="1"/>
  <c r="R251" i="26"/>
  <c r="Z251" i="26" s="1"/>
  <c r="R253" i="26"/>
  <c r="Z253" i="26" s="1"/>
  <c r="R256" i="26"/>
  <c r="Z256" i="26" s="1"/>
  <c r="R260" i="26"/>
  <c r="Z260" i="26" s="1"/>
  <c r="R261" i="26"/>
  <c r="Z261" i="26" s="1"/>
  <c r="R268" i="26"/>
  <c r="Z268" i="26" s="1"/>
  <c r="R269" i="26"/>
  <c r="Z269" i="26" s="1"/>
  <c r="R271" i="26"/>
  <c r="Z271" i="26" s="1"/>
  <c r="R275" i="26"/>
  <c r="Z275" i="26" s="1"/>
  <c r="R281" i="26"/>
  <c r="Z281" i="26" s="1"/>
  <c r="R282" i="26"/>
  <c r="Z282" i="26" s="1"/>
  <c r="R284" i="26"/>
  <c r="Z284" i="26" s="1"/>
  <c r="R286" i="26"/>
  <c r="Z286" i="26" s="1"/>
  <c r="R292" i="26"/>
  <c r="Z292" i="26" s="1"/>
  <c r="R295" i="26"/>
  <c r="Z295" i="26" s="1"/>
  <c r="R296" i="26"/>
  <c r="Z296" i="26" s="1"/>
  <c r="R298" i="26"/>
  <c r="Z298" i="26" s="1"/>
  <c r="R299" i="26"/>
  <c r="Z299" i="26" s="1"/>
  <c r="R302" i="26"/>
  <c r="Z302" i="26" s="1"/>
  <c r="R305" i="26"/>
  <c r="Z305" i="26" s="1"/>
  <c r="R308" i="26"/>
  <c r="Z308" i="26" s="1"/>
  <c r="R312" i="26"/>
  <c r="Z312" i="26" s="1"/>
  <c r="R319" i="26"/>
  <c r="Z319" i="26" s="1"/>
  <c r="R321" i="26"/>
  <c r="Z321" i="26" s="1"/>
  <c r="R325" i="26"/>
  <c r="Z325" i="26" s="1"/>
  <c r="Z331" i="26"/>
  <c r="R335" i="26"/>
  <c r="Z335" i="26" s="1"/>
  <c r="R344" i="26"/>
  <c r="Z344" i="26" s="1"/>
  <c r="R345" i="26"/>
  <c r="Z345" i="26" s="1"/>
  <c r="R346" i="26"/>
  <c r="Z346" i="26" s="1"/>
  <c r="R347" i="26"/>
  <c r="Z347" i="26" s="1"/>
  <c r="R348" i="26"/>
  <c r="Z348" i="26" s="1"/>
  <c r="R349" i="26"/>
  <c r="Z349" i="26" s="1"/>
  <c r="R350" i="26"/>
  <c r="Z350" i="26" s="1"/>
  <c r="R352" i="26"/>
  <c r="Z352" i="26" s="1"/>
  <c r="R353" i="26"/>
  <c r="Z353" i="26" s="1"/>
  <c r="R354" i="26"/>
  <c r="Z354" i="26" s="1"/>
  <c r="R357" i="26"/>
  <c r="Z357" i="26" s="1"/>
  <c r="R358" i="26"/>
  <c r="Z358" i="26" s="1"/>
  <c r="R362" i="26"/>
  <c r="Z362" i="26" s="1"/>
  <c r="R363" i="26"/>
  <c r="Z363" i="26" s="1"/>
  <c r="R364" i="26"/>
  <c r="Z364" i="26" s="1"/>
  <c r="R366" i="26"/>
  <c r="Z366" i="26" s="1"/>
  <c r="R370" i="26"/>
  <c r="Z370" i="26" s="1"/>
  <c r="R371" i="26"/>
  <c r="Z371" i="26" s="1"/>
  <c r="Z372" i="26"/>
  <c r="R380" i="26"/>
  <c r="Z380" i="26" s="1"/>
  <c r="R382" i="26"/>
  <c r="Z382" i="26" s="1"/>
  <c r="R386" i="26"/>
  <c r="Z386" i="26" s="1"/>
  <c r="R389" i="26"/>
  <c r="Z389" i="26" s="1"/>
  <c r="R391" i="26"/>
  <c r="Z391" i="26" s="1"/>
  <c r="R396" i="26"/>
  <c r="Z396" i="26" s="1"/>
  <c r="R398" i="26"/>
  <c r="Z398" i="26" s="1"/>
  <c r="Z402" i="26"/>
  <c r="R406" i="26"/>
  <c r="Z406" i="26" s="1"/>
  <c r="R412" i="26"/>
  <c r="Z412" i="26" s="1"/>
  <c r="R415" i="26"/>
  <c r="Z415" i="26" s="1"/>
  <c r="R422" i="26"/>
  <c r="Z422" i="26" s="1"/>
  <c r="R423" i="26"/>
  <c r="Z423" i="26" s="1"/>
  <c r="Z424" i="26"/>
  <c r="R434" i="26"/>
  <c r="Z434" i="26" s="1"/>
  <c r="R435" i="26"/>
  <c r="Z435" i="26" s="1"/>
  <c r="R440" i="26"/>
  <c r="Z440" i="26" s="1"/>
  <c r="R11" i="26"/>
  <c r="Z11" i="26" s="1"/>
  <c r="R17" i="26"/>
  <c r="Z17" i="26" s="1"/>
  <c r="Z19" i="26"/>
  <c r="R20" i="26"/>
  <c r="Z20" i="26" s="1"/>
  <c r="R65" i="26"/>
  <c r="Z65" i="26" s="1"/>
  <c r="R89" i="26"/>
  <c r="Z89" i="26" s="1"/>
  <c r="R100" i="26"/>
  <c r="Z100" i="26" s="1"/>
  <c r="R116" i="26"/>
  <c r="Z116" i="26" s="1"/>
  <c r="R123" i="26"/>
  <c r="Z123" i="26" s="1"/>
  <c r="R124" i="26"/>
  <c r="Z124" i="26" s="1"/>
  <c r="R139" i="26"/>
  <c r="Z139" i="26" s="1"/>
  <c r="R157" i="26"/>
  <c r="Z157" i="26" s="1"/>
  <c r="R164" i="26"/>
  <c r="Z164" i="26" s="1"/>
  <c r="R165" i="26"/>
  <c r="Z165" i="26" s="1"/>
  <c r="R172" i="26"/>
  <c r="Z172" i="26" s="1"/>
  <c r="R174" i="26"/>
  <c r="Z174" i="26" s="1"/>
  <c r="R175" i="26"/>
  <c r="Z175" i="26" s="1"/>
  <c r="R176" i="26"/>
  <c r="Z176" i="26" s="1"/>
  <c r="R177" i="26"/>
  <c r="Z177" i="26" s="1"/>
  <c r="R178" i="26"/>
  <c r="Z178" i="26" s="1"/>
  <c r="R183" i="26"/>
  <c r="Z183" i="26" s="1"/>
  <c r="R186" i="26"/>
  <c r="Z186" i="26" s="1"/>
  <c r="Z198" i="26"/>
  <c r="R205" i="26"/>
  <c r="Z205" i="26" s="1"/>
  <c r="R211" i="26"/>
  <c r="Z211" i="26" s="1"/>
  <c r="R223" i="26"/>
  <c r="Z223" i="26" s="1"/>
  <c r="R236" i="26"/>
  <c r="Z236" i="26" s="1"/>
  <c r="R245" i="26"/>
  <c r="Z245" i="26" s="1"/>
  <c r="R258" i="26"/>
  <c r="Z258" i="26" s="1"/>
  <c r="R263" i="26"/>
  <c r="Z263" i="26" s="1"/>
  <c r="Z277" i="26"/>
  <c r="R285" i="26"/>
  <c r="Z285" i="26" s="1"/>
  <c r="R318" i="26"/>
  <c r="Z318" i="26" s="1"/>
  <c r="R322" i="26"/>
  <c r="Z322" i="26" s="1"/>
  <c r="R327" i="26"/>
  <c r="Z327" i="26" s="1"/>
  <c r="R338" i="26"/>
  <c r="Z338" i="26" s="1"/>
  <c r="R351" i="26"/>
  <c r="Z351" i="26" s="1"/>
  <c r="R355" i="26"/>
  <c r="Z355" i="26" s="1"/>
  <c r="R367" i="26"/>
  <c r="Z367" i="26" s="1"/>
  <c r="R388" i="26"/>
  <c r="Z388" i="26" s="1"/>
  <c r="R397" i="26"/>
  <c r="Z397" i="26" s="1"/>
  <c r="R399" i="26"/>
  <c r="Z399" i="26" s="1"/>
  <c r="R414" i="26"/>
  <c r="Z414" i="26" s="1"/>
  <c r="R426" i="26"/>
  <c r="Z426" i="26" s="1"/>
  <c r="R431" i="26"/>
  <c r="Z431" i="26" s="1"/>
  <c r="R436" i="26"/>
  <c r="Z436" i="26" s="1"/>
  <c r="R437" i="26"/>
  <c r="Z437" i="26" s="1"/>
  <c r="R443" i="26"/>
  <c r="Z443" i="26" s="1"/>
  <c r="G17" i="26"/>
  <c r="O17" i="26" s="1"/>
  <c r="Q17" i="26" s="1"/>
  <c r="O19" i="26"/>
  <c r="Q19" i="26" s="1"/>
  <c r="G20" i="26"/>
  <c r="O20" i="26" s="1"/>
  <c r="Q20" i="26" s="1"/>
  <c r="G65" i="26"/>
  <c r="O65" i="26" s="1"/>
  <c r="Q65" i="26" s="1"/>
  <c r="G89" i="26"/>
  <c r="O89" i="26" s="1"/>
  <c r="Q89" i="26" s="1"/>
  <c r="G100" i="26"/>
  <c r="O100" i="26" s="1"/>
  <c r="Q100" i="26" s="1"/>
  <c r="G116" i="26"/>
  <c r="O116" i="26" s="1"/>
  <c r="Q116" i="26" s="1"/>
  <c r="G123" i="26"/>
  <c r="O123" i="26" s="1"/>
  <c r="Q123" i="26" s="1"/>
  <c r="G124" i="26"/>
  <c r="O124" i="26" s="1"/>
  <c r="Q124" i="26" s="1"/>
  <c r="G139" i="26"/>
  <c r="O139" i="26" s="1"/>
  <c r="Q139" i="26" s="1"/>
  <c r="G157" i="26"/>
  <c r="O157" i="26" s="1"/>
  <c r="Q157" i="26" s="1"/>
  <c r="G164" i="26"/>
  <c r="O164" i="26" s="1"/>
  <c r="Q164" i="26" s="1"/>
  <c r="G165" i="26"/>
  <c r="O165" i="26" s="1"/>
  <c r="Q165" i="26" s="1"/>
  <c r="G172" i="26"/>
  <c r="O172" i="26" s="1"/>
  <c r="Q172" i="26" s="1"/>
  <c r="G174" i="26"/>
  <c r="O174" i="26" s="1"/>
  <c r="Q174" i="26" s="1"/>
  <c r="G175" i="26"/>
  <c r="O175" i="26" s="1"/>
  <c r="Q175" i="26" s="1"/>
  <c r="G176" i="26"/>
  <c r="O176" i="26" s="1"/>
  <c r="Q176" i="26" s="1"/>
  <c r="G177" i="26"/>
  <c r="O177" i="26" s="1"/>
  <c r="Q177" i="26" s="1"/>
  <c r="G178" i="26"/>
  <c r="O178" i="26" s="1"/>
  <c r="Q178" i="26" s="1"/>
  <c r="G183" i="26"/>
  <c r="O183" i="26" s="1"/>
  <c r="Q183" i="26" s="1"/>
  <c r="G186" i="26"/>
  <c r="O186" i="26" s="1"/>
  <c r="Q186" i="26" s="1"/>
  <c r="G198" i="26"/>
  <c r="O198" i="26" s="1"/>
  <c r="Q198" i="26" s="1"/>
  <c r="G205" i="26"/>
  <c r="O205" i="26" s="1"/>
  <c r="Q205" i="26" s="1"/>
  <c r="G211" i="26"/>
  <c r="O211" i="26" s="1"/>
  <c r="Q211" i="26" s="1"/>
  <c r="G223" i="26"/>
  <c r="O223" i="26" s="1"/>
  <c r="Q223" i="26" s="1"/>
  <c r="G236" i="26"/>
  <c r="O236" i="26" s="1"/>
  <c r="Q236" i="26" s="1"/>
  <c r="G245" i="26"/>
  <c r="O245" i="26" s="1"/>
  <c r="Q245" i="26" s="1"/>
  <c r="G258" i="26"/>
  <c r="O258" i="26" s="1"/>
  <c r="Q258" i="26" s="1"/>
  <c r="G263" i="26"/>
  <c r="O263" i="26" s="1"/>
  <c r="Q263" i="26" s="1"/>
  <c r="O277" i="26"/>
  <c r="Q277" i="26" s="1"/>
  <c r="G285" i="26"/>
  <c r="O285" i="26" s="1"/>
  <c r="Q285" i="26" s="1"/>
  <c r="G318" i="26"/>
  <c r="O318" i="26" s="1"/>
  <c r="Q318" i="26" s="1"/>
  <c r="G322" i="26"/>
  <c r="O322" i="26" s="1"/>
  <c r="Q322" i="26" s="1"/>
  <c r="G327" i="26"/>
  <c r="O327" i="26" s="1"/>
  <c r="Q327" i="26" s="1"/>
  <c r="G338" i="26"/>
  <c r="O338" i="26" s="1"/>
  <c r="Q338" i="26" s="1"/>
  <c r="G351" i="26"/>
  <c r="O351" i="26" s="1"/>
  <c r="Q351" i="26" s="1"/>
  <c r="G355" i="26"/>
  <c r="O355" i="26" s="1"/>
  <c r="Q355" i="26" s="1"/>
  <c r="G367" i="26"/>
  <c r="O367" i="26" s="1"/>
  <c r="Q367" i="26" s="1"/>
  <c r="G388" i="26"/>
  <c r="O388" i="26" s="1"/>
  <c r="Q388" i="26" s="1"/>
  <c r="G397" i="26"/>
  <c r="O397" i="26" s="1"/>
  <c r="Q397" i="26" s="1"/>
  <c r="G399" i="26"/>
  <c r="O399" i="26" s="1"/>
  <c r="Q399" i="26" s="1"/>
  <c r="G414" i="26"/>
  <c r="O414" i="26" s="1"/>
  <c r="Q414" i="26" s="1"/>
  <c r="G426" i="26"/>
  <c r="O426" i="26" s="1"/>
  <c r="Q426" i="26" s="1"/>
  <c r="G431" i="26"/>
  <c r="O431" i="26" s="1"/>
  <c r="Q431" i="26" s="1"/>
  <c r="G436" i="26"/>
  <c r="O436" i="26" s="1"/>
  <c r="Q436" i="26" s="1"/>
  <c r="G437" i="26"/>
  <c r="O437" i="26" s="1"/>
  <c r="Q437" i="26" s="1"/>
  <c r="G443" i="26"/>
  <c r="O443" i="26" s="1"/>
  <c r="Q443" i="26" s="1"/>
  <c r="G212" i="26"/>
  <c r="O212" i="26" s="1"/>
  <c r="Q212" i="26" s="1"/>
  <c r="G4" i="26"/>
  <c r="O4" i="26" s="1"/>
  <c r="Q4" i="26" s="1"/>
  <c r="O5" i="26"/>
  <c r="Q5" i="26" s="1"/>
  <c r="G7" i="26"/>
  <c r="O7" i="26" s="1"/>
  <c r="G8" i="26"/>
  <c r="O8" i="26" s="1"/>
  <c r="Q8" i="26" s="1"/>
  <c r="G10" i="26"/>
  <c r="O10" i="26" s="1"/>
  <c r="Q10" i="26" s="1"/>
  <c r="G12" i="26"/>
  <c r="O12" i="26" s="1"/>
  <c r="Q12" i="26" s="1"/>
  <c r="G13" i="26"/>
  <c r="O13" i="26" s="1"/>
  <c r="Q13" i="26" s="1"/>
  <c r="G24" i="26"/>
  <c r="O24" i="26" s="1"/>
  <c r="Q24" i="26" s="1"/>
  <c r="G25" i="26"/>
  <c r="O25" i="26" s="1"/>
  <c r="Q25" i="26" s="1"/>
  <c r="AB25" i="26" s="1"/>
  <c r="G26" i="26"/>
  <c r="O26" i="26" s="1"/>
  <c r="Q26" i="26" s="1"/>
  <c r="G28" i="26"/>
  <c r="O28" i="26" s="1"/>
  <c r="Q28" i="26" s="1"/>
  <c r="G30" i="26"/>
  <c r="O30" i="26" s="1"/>
  <c r="Q30" i="26" s="1"/>
  <c r="G31" i="26"/>
  <c r="O31" i="26" s="1"/>
  <c r="Q31" i="26" s="1"/>
  <c r="G32" i="26"/>
  <c r="O32" i="26" s="1"/>
  <c r="Q32" i="26" s="1"/>
  <c r="G33" i="26"/>
  <c r="O33" i="26" s="1"/>
  <c r="Q33" i="26" s="1"/>
  <c r="G36" i="26"/>
  <c r="O36" i="26" s="1"/>
  <c r="Q36" i="26" s="1"/>
  <c r="G39" i="26"/>
  <c r="O39" i="26" s="1"/>
  <c r="Q39" i="26" s="1"/>
  <c r="AB39" i="26" s="1"/>
  <c r="G40" i="26"/>
  <c r="O40" i="26" s="1"/>
  <c r="Q40" i="26" s="1"/>
  <c r="G43" i="26"/>
  <c r="O43" i="26" s="1"/>
  <c r="Q43" i="26" s="1"/>
  <c r="G45" i="26"/>
  <c r="O45" i="26" s="1"/>
  <c r="Q45" i="26" s="1"/>
  <c r="G46" i="26"/>
  <c r="O46" i="26" s="1"/>
  <c r="Q46" i="26" s="1"/>
  <c r="G48" i="26"/>
  <c r="O48" i="26" s="1"/>
  <c r="Q48" i="26" s="1"/>
  <c r="G51" i="26"/>
  <c r="O51" i="26" s="1"/>
  <c r="Q51" i="26" s="1"/>
  <c r="G57" i="26"/>
  <c r="O57" i="26" s="1"/>
  <c r="Q57" i="26" s="1"/>
  <c r="G58" i="26"/>
  <c r="O58" i="26" s="1"/>
  <c r="Q58" i="26" s="1"/>
  <c r="G61" i="26"/>
  <c r="O61" i="26" s="1"/>
  <c r="Q61" i="26" s="1"/>
  <c r="G64" i="26"/>
  <c r="O64" i="26" s="1"/>
  <c r="Q64" i="26" s="1"/>
  <c r="G66" i="26"/>
  <c r="O66" i="26" s="1"/>
  <c r="Q66" i="26" s="1"/>
  <c r="G67" i="26"/>
  <c r="O67" i="26" s="1"/>
  <c r="Q67" i="26" s="1"/>
  <c r="G68" i="26"/>
  <c r="O68" i="26" s="1"/>
  <c r="Q68" i="26" s="1"/>
  <c r="G69" i="26"/>
  <c r="O69" i="26" s="1"/>
  <c r="Q69" i="26" s="1"/>
  <c r="G70" i="26"/>
  <c r="O70" i="26" s="1"/>
  <c r="Q70" i="26" s="1"/>
  <c r="G72" i="26"/>
  <c r="O72" i="26" s="1"/>
  <c r="Q72" i="26" s="1"/>
  <c r="G73" i="26"/>
  <c r="O73" i="26" s="1"/>
  <c r="Q73" i="26" s="1"/>
  <c r="G74" i="26"/>
  <c r="O74" i="26" s="1"/>
  <c r="Q74" i="26" s="1"/>
  <c r="G76" i="26"/>
  <c r="O76" i="26" s="1"/>
  <c r="Q76" i="26" s="1"/>
  <c r="G78" i="26"/>
  <c r="O78" i="26" s="1"/>
  <c r="Q78" i="26" s="1"/>
  <c r="G79" i="26"/>
  <c r="O79" i="26" s="1"/>
  <c r="Q79" i="26" s="1"/>
  <c r="G81" i="26"/>
  <c r="O81" i="26" s="1"/>
  <c r="Q81" i="26" s="1"/>
  <c r="G84" i="26"/>
  <c r="O84" i="26" s="1"/>
  <c r="Q84" i="26" s="1"/>
  <c r="G93" i="26"/>
  <c r="O93" i="26" s="1"/>
  <c r="Q93" i="26" s="1"/>
  <c r="G97" i="26"/>
  <c r="O97" i="26" s="1"/>
  <c r="Q97" i="26" s="1"/>
  <c r="G101" i="26"/>
  <c r="O101" i="26" s="1"/>
  <c r="Q101" i="26" s="1"/>
  <c r="G106" i="26"/>
  <c r="O106" i="26" s="1"/>
  <c r="Q106" i="26" s="1"/>
  <c r="G109" i="26"/>
  <c r="O109" i="26" s="1"/>
  <c r="Q109" i="26" s="1"/>
  <c r="G112" i="26"/>
  <c r="O112" i="26" s="1"/>
  <c r="Q112" i="26" s="1"/>
  <c r="G113" i="26"/>
  <c r="O113" i="26" s="1"/>
  <c r="Q113" i="26" s="1"/>
  <c r="G117" i="26"/>
  <c r="O117" i="26" s="1"/>
  <c r="Q117" i="26" s="1"/>
  <c r="G118" i="26"/>
  <c r="O118" i="26" s="1"/>
  <c r="Q118" i="26" s="1"/>
  <c r="G119" i="26"/>
  <c r="O119" i="26" s="1"/>
  <c r="Q119" i="26" s="1"/>
  <c r="G121" i="26"/>
  <c r="O121" i="26" s="1"/>
  <c r="Q121" i="26" s="1"/>
  <c r="G125" i="26"/>
  <c r="O125" i="26" s="1"/>
  <c r="Q125" i="26" s="1"/>
  <c r="G126" i="26"/>
  <c r="O126" i="26" s="1"/>
  <c r="Q126" i="26" s="1"/>
  <c r="G129" i="26"/>
  <c r="O129" i="26" s="1"/>
  <c r="Q129" i="26" s="1"/>
  <c r="G130" i="26"/>
  <c r="O130" i="26" s="1"/>
  <c r="Q130" i="26" s="1"/>
  <c r="G131" i="26"/>
  <c r="O131" i="26" s="1"/>
  <c r="Q131" i="26" s="1"/>
  <c r="G136" i="26"/>
  <c r="O136" i="26" s="1"/>
  <c r="Q136" i="26" s="1"/>
  <c r="G137" i="26"/>
  <c r="O137" i="26" s="1"/>
  <c r="Q137" i="26" s="1"/>
  <c r="G140" i="26"/>
  <c r="O140" i="26" s="1"/>
  <c r="Q140" i="26" s="1"/>
  <c r="G143" i="26"/>
  <c r="O143" i="26" s="1"/>
  <c r="Q143" i="26" s="1"/>
  <c r="G144" i="26"/>
  <c r="O144" i="26" s="1"/>
  <c r="Q144" i="26" s="1"/>
  <c r="G149" i="26"/>
  <c r="O149" i="26" s="1"/>
  <c r="Q149" i="26" s="1"/>
  <c r="G151" i="26"/>
  <c r="O151" i="26" s="1"/>
  <c r="Q151" i="26" s="1"/>
  <c r="G159" i="26"/>
  <c r="O159" i="26" s="1"/>
  <c r="Q159" i="26" s="1"/>
  <c r="G160" i="26"/>
  <c r="O160" i="26" s="1"/>
  <c r="Q160" i="26" s="1"/>
  <c r="G161" i="26"/>
  <c r="O161" i="26" s="1"/>
  <c r="Q161" i="26" s="1"/>
  <c r="G162" i="26"/>
  <c r="O162" i="26" s="1"/>
  <c r="Q162" i="26" s="1"/>
  <c r="G166" i="26"/>
  <c r="O166" i="26" s="1"/>
  <c r="Q166" i="26" s="1"/>
  <c r="G167" i="26"/>
  <c r="O167" i="26" s="1"/>
  <c r="Q167" i="26" s="1"/>
  <c r="G168" i="26"/>
  <c r="O168" i="26" s="1"/>
  <c r="Q168" i="26" s="1"/>
  <c r="G170" i="26"/>
  <c r="O170" i="26" s="1"/>
  <c r="Q170" i="26" s="1"/>
  <c r="G171" i="26"/>
  <c r="O171" i="26" s="1"/>
  <c r="Q171" i="26" s="1"/>
  <c r="G193" i="26"/>
  <c r="O193" i="26" s="1"/>
  <c r="Q193" i="26" s="1"/>
  <c r="G199" i="26"/>
  <c r="O199" i="26" s="1"/>
  <c r="Q199" i="26" s="1"/>
  <c r="G202" i="26"/>
  <c r="O202" i="26" s="1"/>
  <c r="Q202" i="26" s="1"/>
  <c r="G204" i="26"/>
  <c r="O204" i="26" s="1"/>
  <c r="Q204" i="26" s="1"/>
  <c r="G206" i="26"/>
  <c r="O206" i="26" s="1"/>
  <c r="Q206" i="26" s="1"/>
  <c r="G207" i="26"/>
  <c r="O207" i="26" s="1"/>
  <c r="Q207" i="26" s="1"/>
  <c r="G225" i="26"/>
  <c r="O225" i="26" s="1"/>
  <c r="Q225" i="26" s="1"/>
  <c r="G229" i="26"/>
  <c r="O229" i="26" s="1"/>
  <c r="Q229" i="26" s="1"/>
  <c r="G230" i="26"/>
  <c r="O230" i="26" s="1"/>
  <c r="Q230" i="26" s="1"/>
  <c r="G232" i="26"/>
  <c r="O232" i="26" s="1"/>
  <c r="Q232" i="26" s="1"/>
  <c r="G237" i="26"/>
  <c r="O237" i="26" s="1"/>
  <c r="Q237" i="26" s="1"/>
  <c r="G240" i="26"/>
  <c r="O240" i="26" s="1"/>
  <c r="Q240" i="26" s="1"/>
  <c r="G243" i="26"/>
  <c r="O243" i="26" s="1"/>
  <c r="Q243" i="26" s="1"/>
  <c r="G247" i="26"/>
  <c r="O247" i="26" s="1"/>
  <c r="Q247" i="26" s="1"/>
  <c r="G250" i="26"/>
  <c r="O250" i="26" s="1"/>
  <c r="Q250" i="26" s="1"/>
  <c r="G251" i="26"/>
  <c r="O251" i="26" s="1"/>
  <c r="Q251" i="26" s="1"/>
  <c r="G253" i="26"/>
  <c r="O253" i="26" s="1"/>
  <c r="Q253" i="26" s="1"/>
  <c r="G256" i="26"/>
  <c r="O256" i="26" s="1"/>
  <c r="Q256" i="26" s="1"/>
  <c r="G260" i="26"/>
  <c r="O260" i="26" s="1"/>
  <c r="Q260" i="26" s="1"/>
  <c r="G261" i="26"/>
  <c r="O261" i="26" s="1"/>
  <c r="Q261" i="26" s="1"/>
  <c r="G268" i="26"/>
  <c r="O268" i="26" s="1"/>
  <c r="Q268" i="26" s="1"/>
  <c r="G269" i="26"/>
  <c r="O269" i="26" s="1"/>
  <c r="Q269" i="26" s="1"/>
  <c r="G271" i="26"/>
  <c r="O271" i="26" s="1"/>
  <c r="Q271" i="26" s="1"/>
  <c r="G275" i="26"/>
  <c r="O275" i="26" s="1"/>
  <c r="Q275" i="26" s="1"/>
  <c r="G281" i="26"/>
  <c r="O281" i="26" s="1"/>
  <c r="Q281" i="26" s="1"/>
  <c r="G282" i="26"/>
  <c r="O282" i="26" s="1"/>
  <c r="Q282" i="26" s="1"/>
  <c r="G284" i="26"/>
  <c r="O284" i="26" s="1"/>
  <c r="Q284" i="26" s="1"/>
  <c r="G286" i="26"/>
  <c r="O286" i="26" s="1"/>
  <c r="Q286" i="26" s="1"/>
  <c r="G292" i="26"/>
  <c r="O292" i="26" s="1"/>
  <c r="Q292" i="26" s="1"/>
  <c r="G295" i="26"/>
  <c r="O295" i="26" s="1"/>
  <c r="Q295" i="26" s="1"/>
  <c r="G296" i="26"/>
  <c r="O296" i="26" s="1"/>
  <c r="Q296" i="26" s="1"/>
  <c r="G298" i="26"/>
  <c r="O298" i="26" s="1"/>
  <c r="Q298" i="26" s="1"/>
  <c r="G299" i="26"/>
  <c r="O299" i="26" s="1"/>
  <c r="Q299" i="26" s="1"/>
  <c r="G302" i="26"/>
  <c r="O302" i="26" s="1"/>
  <c r="Q302" i="26" s="1"/>
  <c r="G305" i="26"/>
  <c r="O305" i="26" s="1"/>
  <c r="Q305" i="26" s="1"/>
  <c r="G308" i="26"/>
  <c r="O308" i="26" s="1"/>
  <c r="Q308" i="26" s="1"/>
  <c r="G312" i="26"/>
  <c r="O312" i="26" s="1"/>
  <c r="Q312" i="26" s="1"/>
  <c r="G319" i="26"/>
  <c r="O319" i="26" s="1"/>
  <c r="Q319" i="26" s="1"/>
  <c r="G321" i="26"/>
  <c r="O321" i="26" s="1"/>
  <c r="Q321" i="26" s="1"/>
  <c r="G325" i="26"/>
  <c r="O325" i="26" s="1"/>
  <c r="Q325" i="26" s="1"/>
  <c r="G331" i="26"/>
  <c r="O331" i="26" s="1"/>
  <c r="Q331" i="26" s="1"/>
  <c r="G335" i="26"/>
  <c r="O335" i="26" s="1"/>
  <c r="Q335" i="26" s="1"/>
  <c r="G344" i="26"/>
  <c r="O344" i="26" s="1"/>
  <c r="Q344" i="26" s="1"/>
  <c r="G345" i="26"/>
  <c r="O345" i="26" s="1"/>
  <c r="Q345" i="26" s="1"/>
  <c r="G346" i="26"/>
  <c r="O346" i="26" s="1"/>
  <c r="Q346" i="26" s="1"/>
  <c r="G347" i="26"/>
  <c r="O347" i="26" s="1"/>
  <c r="Q347" i="26" s="1"/>
  <c r="G348" i="26"/>
  <c r="O348" i="26" s="1"/>
  <c r="Q348" i="26" s="1"/>
  <c r="G349" i="26"/>
  <c r="O349" i="26" s="1"/>
  <c r="Q349" i="26" s="1"/>
  <c r="G350" i="26"/>
  <c r="O350" i="26" s="1"/>
  <c r="Q350" i="26" s="1"/>
  <c r="G352" i="26"/>
  <c r="O352" i="26" s="1"/>
  <c r="Q352" i="26" s="1"/>
  <c r="G353" i="26"/>
  <c r="O353" i="26" s="1"/>
  <c r="Q353" i="26" s="1"/>
  <c r="G354" i="26"/>
  <c r="O354" i="26" s="1"/>
  <c r="Q354" i="26" s="1"/>
  <c r="G357" i="26"/>
  <c r="O357" i="26" s="1"/>
  <c r="Q357" i="26" s="1"/>
  <c r="G358" i="26"/>
  <c r="O358" i="26" s="1"/>
  <c r="Q358" i="26" s="1"/>
  <c r="G362" i="26"/>
  <c r="O362" i="26" s="1"/>
  <c r="Q362" i="26" s="1"/>
  <c r="G363" i="26"/>
  <c r="O363" i="26" s="1"/>
  <c r="Q363" i="26" s="1"/>
  <c r="G364" i="26"/>
  <c r="O364" i="26" s="1"/>
  <c r="Q364" i="26" s="1"/>
  <c r="G366" i="26"/>
  <c r="O366" i="26" s="1"/>
  <c r="Q366" i="26" s="1"/>
  <c r="G370" i="26"/>
  <c r="O370" i="26" s="1"/>
  <c r="Q370" i="26" s="1"/>
  <c r="G371" i="26"/>
  <c r="O371" i="26" s="1"/>
  <c r="Q371" i="26" s="1"/>
  <c r="G372" i="26"/>
  <c r="O372" i="26" s="1"/>
  <c r="Q372" i="26" s="1"/>
  <c r="G380" i="26"/>
  <c r="O380" i="26" s="1"/>
  <c r="Q380" i="26" s="1"/>
  <c r="G382" i="26"/>
  <c r="O382" i="26" s="1"/>
  <c r="Q382" i="26" s="1"/>
  <c r="G386" i="26"/>
  <c r="O386" i="26" s="1"/>
  <c r="Q386" i="26" s="1"/>
  <c r="G389" i="26"/>
  <c r="O389" i="26" s="1"/>
  <c r="Q389" i="26" s="1"/>
  <c r="G391" i="26"/>
  <c r="O391" i="26" s="1"/>
  <c r="Q391" i="26" s="1"/>
  <c r="G396" i="26"/>
  <c r="O396" i="26" s="1"/>
  <c r="Q396" i="26" s="1"/>
  <c r="G398" i="26"/>
  <c r="O398" i="26" s="1"/>
  <c r="Q398" i="26" s="1"/>
  <c r="G402" i="26"/>
  <c r="O402" i="26" s="1"/>
  <c r="Q402" i="26" s="1"/>
  <c r="G406" i="26"/>
  <c r="O406" i="26" s="1"/>
  <c r="Q406" i="26" s="1"/>
  <c r="G412" i="26"/>
  <c r="O412" i="26" s="1"/>
  <c r="Q412" i="26" s="1"/>
  <c r="G415" i="26"/>
  <c r="O415" i="26" s="1"/>
  <c r="G422" i="26"/>
  <c r="O422" i="26" s="1"/>
  <c r="Q422" i="26" s="1"/>
  <c r="G423" i="26"/>
  <c r="O423" i="26" s="1"/>
  <c r="Q423" i="26" s="1"/>
  <c r="G424" i="26"/>
  <c r="O424" i="26" s="1"/>
  <c r="Q424" i="26" s="1"/>
  <c r="AK424" i="26"/>
  <c r="G434" i="26"/>
  <c r="O434" i="26" s="1"/>
  <c r="Q434" i="26" s="1"/>
  <c r="G435" i="26"/>
  <c r="O435" i="26" s="1"/>
  <c r="Q435" i="26" s="1"/>
  <c r="G440" i="26"/>
  <c r="O440" i="26" s="1"/>
  <c r="Q440" i="26" s="1"/>
  <c r="G445" i="26"/>
  <c r="O445" i="26" s="1"/>
  <c r="Q445" i="26" s="1"/>
  <c r="G82" i="26"/>
  <c r="O82" i="26" s="1"/>
  <c r="Q82" i="26" s="1"/>
  <c r="G83" i="26"/>
  <c r="O83" i="26" s="1"/>
  <c r="Q83" i="26" s="1"/>
  <c r="G85" i="26"/>
  <c r="O85" i="26" s="1"/>
  <c r="Q85" i="26" s="1"/>
  <c r="G86" i="26"/>
  <c r="O86" i="26" s="1"/>
  <c r="Q86" i="26" s="1"/>
  <c r="G87" i="26"/>
  <c r="O87" i="26" s="1"/>
  <c r="Q87" i="26" s="1"/>
  <c r="G88" i="26"/>
  <c r="O88" i="26" s="1"/>
  <c r="Q88" i="26" s="1"/>
  <c r="G90" i="26"/>
  <c r="O90" i="26" s="1"/>
  <c r="Q90" i="26" s="1"/>
  <c r="G91" i="26"/>
  <c r="O91" i="26" s="1"/>
  <c r="Q91" i="26" s="1"/>
  <c r="G92" i="26"/>
  <c r="O92" i="26" s="1"/>
  <c r="Q92" i="26" s="1"/>
  <c r="G95" i="26"/>
  <c r="O95" i="26" s="1"/>
  <c r="Q95" i="26" s="1"/>
  <c r="G96" i="26"/>
  <c r="O96" i="26" s="1"/>
  <c r="Q96" i="26" s="1"/>
  <c r="G98" i="26"/>
  <c r="O98" i="26" s="1"/>
  <c r="Q98" i="26" s="1"/>
  <c r="G99" i="26"/>
  <c r="O99" i="26" s="1"/>
  <c r="Q99" i="26" s="1"/>
  <c r="G102" i="26"/>
  <c r="O102" i="26" s="1"/>
  <c r="Q102" i="26" s="1"/>
  <c r="G103" i="26"/>
  <c r="O103" i="26" s="1"/>
  <c r="Q103" i="26" s="1"/>
  <c r="G104" i="26"/>
  <c r="O104" i="26" s="1"/>
  <c r="Q104" i="26" s="1"/>
  <c r="G105" i="26"/>
  <c r="O105" i="26" s="1"/>
  <c r="Q105" i="26" s="1"/>
  <c r="G108" i="26"/>
  <c r="O108" i="26" s="1"/>
  <c r="Q108" i="26" s="1"/>
  <c r="G110" i="26"/>
  <c r="O110" i="26" s="1"/>
  <c r="Q110" i="26" s="1"/>
  <c r="G111" i="26"/>
  <c r="O111" i="26" s="1"/>
  <c r="Q111" i="26" s="1"/>
  <c r="G114" i="26"/>
  <c r="O114" i="26" s="1"/>
  <c r="Q114" i="26" s="1"/>
  <c r="G120" i="26"/>
  <c r="O120" i="26" s="1"/>
  <c r="Q120" i="26" s="1"/>
  <c r="G122" i="26"/>
  <c r="O122" i="26" s="1"/>
  <c r="Q122" i="26" s="1"/>
  <c r="G127" i="26"/>
  <c r="O127" i="26" s="1"/>
  <c r="Q127" i="26" s="1"/>
  <c r="G141" i="26"/>
  <c r="O141" i="26" s="1"/>
  <c r="Q141" i="26" s="1"/>
  <c r="G146" i="26"/>
  <c r="O146" i="26" s="1"/>
  <c r="Q146" i="26" s="1"/>
  <c r="G148" i="26"/>
  <c r="O148" i="26" s="1"/>
  <c r="Q148" i="26" s="1"/>
  <c r="G150" i="26"/>
  <c r="O150" i="26" s="1"/>
  <c r="Q150" i="26" s="1"/>
  <c r="G152" i="26"/>
  <c r="O152" i="26" s="1"/>
  <c r="Q152" i="26" s="1"/>
  <c r="G153" i="26"/>
  <c r="O153" i="26" s="1"/>
  <c r="Q153" i="26" s="1"/>
  <c r="G154" i="26"/>
  <c r="O154" i="26" s="1"/>
  <c r="Q154" i="26" s="1"/>
  <c r="G156" i="26"/>
  <c r="O156" i="26" s="1"/>
  <c r="Q156" i="26" s="1"/>
  <c r="G158" i="26"/>
  <c r="O158" i="26" s="1"/>
  <c r="Q158" i="26" s="1"/>
  <c r="G163" i="26"/>
  <c r="O163" i="26" s="1"/>
  <c r="Q163" i="26" s="1"/>
  <c r="G169" i="26"/>
  <c r="O169" i="26" s="1"/>
  <c r="Q169" i="26" s="1"/>
  <c r="G173" i="26"/>
  <c r="O173" i="26" s="1"/>
  <c r="Q173" i="26" s="1"/>
  <c r="G179" i="26"/>
  <c r="O179" i="26" s="1"/>
  <c r="Q179" i="26" s="1"/>
  <c r="G180" i="26"/>
  <c r="O180" i="26" s="1"/>
  <c r="Q180" i="26" s="1"/>
  <c r="G181" i="26"/>
  <c r="O181" i="26" s="1"/>
  <c r="Q181" i="26" s="1"/>
  <c r="G182" i="26"/>
  <c r="O182" i="26" s="1"/>
  <c r="Q182" i="26" s="1"/>
  <c r="G184" i="26"/>
  <c r="O184" i="26" s="1"/>
  <c r="Q184" i="26" s="1"/>
  <c r="G185" i="26"/>
  <c r="O185" i="26" s="1"/>
  <c r="Q185" i="26" s="1"/>
  <c r="G187" i="26"/>
  <c r="O187" i="26" s="1"/>
  <c r="Q187" i="26" s="1"/>
  <c r="G188" i="26"/>
  <c r="O188" i="26" s="1"/>
  <c r="Q188" i="26" s="1"/>
  <c r="G189" i="26"/>
  <c r="O189" i="26" s="1"/>
  <c r="Q189" i="26" s="1"/>
  <c r="G190" i="26"/>
  <c r="O190" i="26" s="1"/>
  <c r="Q190" i="26" s="1"/>
  <c r="G191" i="26"/>
  <c r="O191" i="26" s="1"/>
  <c r="Q191" i="26" s="1"/>
  <c r="G192" i="26"/>
  <c r="O192" i="26" s="1"/>
  <c r="Q192" i="26" s="1"/>
  <c r="G195" i="26"/>
  <c r="O195" i="26" s="1"/>
  <c r="Q195" i="26" s="1"/>
  <c r="G197" i="26"/>
  <c r="O197" i="26" s="1"/>
  <c r="Q197" i="26" s="1"/>
  <c r="G200" i="26"/>
  <c r="O200" i="26" s="1"/>
  <c r="Q200" i="26" s="1"/>
  <c r="G201" i="26"/>
  <c r="O201" i="26" s="1"/>
  <c r="Q201" i="26" s="1"/>
  <c r="O203" i="26"/>
  <c r="G208" i="26"/>
  <c r="O208" i="26" s="1"/>
  <c r="Q208" i="26" s="1"/>
  <c r="G210" i="26"/>
  <c r="O210" i="26" s="1"/>
  <c r="Q210" i="26" s="1"/>
  <c r="G216" i="26"/>
  <c r="O216" i="26" s="1"/>
  <c r="Q216" i="26" s="1"/>
  <c r="G218" i="26"/>
  <c r="O218" i="26" s="1"/>
  <c r="Q218" i="26" s="1"/>
  <c r="G219" i="26"/>
  <c r="O219" i="26" s="1"/>
  <c r="Q219" i="26" s="1"/>
  <c r="G220" i="26"/>
  <c r="O220" i="26" s="1"/>
  <c r="Q220" i="26" s="1"/>
  <c r="G221" i="26"/>
  <c r="O221" i="26" s="1"/>
  <c r="Q221" i="26" s="1"/>
  <c r="G224" i="26"/>
  <c r="O224" i="26" s="1"/>
  <c r="Q224" i="26" s="1"/>
  <c r="G226" i="26"/>
  <c r="O226" i="26" s="1"/>
  <c r="Q226" i="26" s="1"/>
  <c r="G227" i="26"/>
  <c r="O227" i="26" s="1"/>
  <c r="Q227" i="26" s="1"/>
  <c r="G233" i="26"/>
  <c r="O233" i="26" s="1"/>
  <c r="Q233" i="26" s="1"/>
  <c r="G235" i="26"/>
  <c r="O235" i="26" s="1"/>
  <c r="Q235" i="26" s="1"/>
  <c r="G238" i="26"/>
  <c r="O238" i="26" s="1"/>
  <c r="Q238" i="26" s="1"/>
  <c r="G242" i="26"/>
  <c r="O242" i="26" s="1"/>
  <c r="Q242" i="26" s="1"/>
  <c r="G244" i="26"/>
  <c r="O244" i="26" s="1"/>
  <c r="Q244" i="26" s="1"/>
  <c r="O246" i="26"/>
  <c r="Q246" i="26" s="1"/>
  <c r="G248" i="26"/>
  <c r="O248" i="26" s="1"/>
  <c r="Q248" i="26" s="1"/>
  <c r="G249" i="26"/>
  <c r="O249" i="26" s="1"/>
  <c r="Q249" i="26" s="1"/>
  <c r="G254" i="26"/>
  <c r="O254" i="26" s="1"/>
  <c r="Q254" i="26" s="1"/>
  <c r="G255" i="26"/>
  <c r="O255" i="26" s="1"/>
  <c r="Q255" i="26" s="1"/>
  <c r="O257" i="26"/>
  <c r="Q257" i="26" s="1"/>
  <c r="G262" i="26"/>
  <c r="O262" i="26" s="1"/>
  <c r="Q262" i="26" s="1"/>
  <c r="G264" i="26"/>
  <c r="O264" i="26" s="1"/>
  <c r="Q264" i="26" s="1"/>
  <c r="G265" i="26"/>
  <c r="O265" i="26" s="1"/>
  <c r="Q265" i="26" s="1"/>
  <c r="G272" i="26"/>
  <c r="O272" i="26" s="1"/>
  <c r="Q272" i="26" s="1"/>
  <c r="G274" i="26"/>
  <c r="O274" i="26" s="1"/>
  <c r="Q274" i="26" s="1"/>
  <c r="G276" i="26"/>
  <c r="O276" i="26" s="1"/>
  <c r="Q276" i="26" s="1"/>
  <c r="G278" i="26"/>
  <c r="O278" i="26" s="1"/>
  <c r="Q278" i="26" s="1"/>
  <c r="G279" i="26"/>
  <c r="O279" i="26" s="1"/>
  <c r="Q279" i="26" s="1"/>
  <c r="G283" i="26"/>
  <c r="O283" i="26" s="1"/>
  <c r="Q283" i="26" s="1"/>
  <c r="G290" i="26"/>
  <c r="O290" i="26" s="1"/>
  <c r="Q290" i="26" s="1"/>
  <c r="G291" i="26"/>
  <c r="O291" i="26" s="1"/>
  <c r="Q291" i="26" s="1"/>
  <c r="G293" i="26"/>
  <c r="O293" i="26" s="1"/>
  <c r="Q293" i="26" s="1"/>
  <c r="G294" i="26"/>
  <c r="O294" i="26" s="1"/>
  <c r="Q294" i="26" s="1"/>
  <c r="G297" i="26"/>
  <c r="O297" i="26" s="1"/>
  <c r="Q297" i="26" s="1"/>
  <c r="G301" i="26"/>
  <c r="O301" i="26" s="1"/>
  <c r="Q301" i="26" s="1"/>
  <c r="G303" i="26"/>
  <c r="O303" i="26" s="1"/>
  <c r="Q303" i="26" s="1"/>
  <c r="G304" i="26"/>
  <c r="O304" i="26" s="1"/>
  <c r="Q304" i="26" s="1"/>
  <c r="G306" i="26"/>
  <c r="O306" i="26" s="1"/>
  <c r="Q306" i="26" s="1"/>
  <c r="G307" i="26"/>
  <c r="O307" i="26" s="1"/>
  <c r="Q307" i="26" s="1"/>
  <c r="G309" i="26"/>
  <c r="O309" i="26" s="1"/>
  <c r="Q309" i="26" s="1"/>
  <c r="G313" i="26"/>
  <c r="O313" i="26" s="1"/>
  <c r="Q313" i="26" s="1"/>
  <c r="G314" i="26"/>
  <c r="O314" i="26" s="1"/>
  <c r="Q314" i="26" s="1"/>
  <c r="G315" i="26"/>
  <c r="O315" i="26" s="1"/>
  <c r="Q315" i="26" s="1"/>
  <c r="G316" i="26"/>
  <c r="O316" i="26" s="1"/>
  <c r="Q316" i="26" s="1"/>
  <c r="G317" i="26"/>
  <c r="O317" i="26" s="1"/>
  <c r="Q317" i="26" s="1"/>
  <c r="G323" i="26"/>
  <c r="O323" i="26" s="1"/>
  <c r="Q323" i="26" s="1"/>
  <c r="G324" i="26"/>
  <c r="O324" i="26" s="1"/>
  <c r="Q324" i="26" s="1"/>
  <c r="G328" i="26"/>
  <c r="O328" i="26" s="1"/>
  <c r="Q328" i="26" s="1"/>
  <c r="G332" i="26"/>
  <c r="O332" i="26" s="1"/>
  <c r="Q332" i="26" s="1"/>
  <c r="G333" i="26"/>
  <c r="O333" i="26" s="1"/>
  <c r="Q333" i="26" s="1"/>
  <c r="G334" i="26"/>
  <c r="O334" i="26" s="1"/>
  <c r="Q334" i="26" s="1"/>
  <c r="G336" i="26"/>
  <c r="O336" i="26" s="1"/>
  <c r="Q336" i="26" s="1"/>
  <c r="G339" i="26"/>
  <c r="O339" i="26" s="1"/>
  <c r="Q339" i="26" s="1"/>
  <c r="G340" i="26"/>
  <c r="O340" i="26" s="1"/>
  <c r="Q340" i="26" s="1"/>
  <c r="G343" i="26"/>
  <c r="O343" i="26" s="1"/>
  <c r="Q343" i="26" s="1"/>
  <c r="G356" i="26"/>
  <c r="O356" i="26" s="1"/>
  <c r="Q356" i="26" s="1"/>
  <c r="G359" i="26"/>
  <c r="O359" i="26" s="1"/>
  <c r="Q359" i="26" s="1"/>
  <c r="G361" i="26"/>
  <c r="O361" i="26" s="1"/>
  <c r="Q361" i="26" s="1"/>
  <c r="G365" i="26"/>
  <c r="O365" i="26" s="1"/>
  <c r="Q365" i="26" s="1"/>
  <c r="G374" i="26"/>
  <c r="O374" i="26" s="1"/>
  <c r="Q374" i="26" s="1"/>
  <c r="G375" i="26"/>
  <c r="O375" i="26" s="1"/>
  <c r="Q375" i="26" s="1"/>
  <c r="G376" i="26"/>
  <c r="O376" i="26" s="1"/>
  <c r="Q376" i="26" s="1"/>
  <c r="G378" i="26"/>
  <c r="O378" i="26" s="1"/>
  <c r="Q378" i="26" s="1"/>
  <c r="G381" i="26"/>
  <c r="O381" i="26" s="1"/>
  <c r="Q381" i="26" s="1"/>
  <c r="G383" i="26"/>
  <c r="O383" i="26" s="1"/>
  <c r="Q383" i="26" s="1"/>
  <c r="G387" i="26"/>
  <c r="O387" i="26" s="1"/>
  <c r="Q387" i="26" s="1"/>
  <c r="G392" i="26"/>
  <c r="O392" i="26" s="1"/>
  <c r="Q392" i="26" s="1"/>
  <c r="G393" i="26"/>
  <c r="O393" i="26" s="1"/>
  <c r="Q393" i="26" s="1"/>
  <c r="G394" i="26"/>
  <c r="O394" i="26" s="1"/>
  <c r="Q394" i="26" s="1"/>
  <c r="G395" i="26"/>
  <c r="O395" i="26" s="1"/>
  <c r="Q395" i="26" s="1"/>
  <c r="G401" i="26"/>
  <c r="O401" i="26" s="1"/>
  <c r="Q401" i="26" s="1"/>
  <c r="G404" i="26"/>
  <c r="O404" i="26" s="1"/>
  <c r="Q404" i="26" s="1"/>
  <c r="G405" i="26"/>
  <c r="O405" i="26" s="1"/>
  <c r="Q405" i="26" s="1"/>
  <c r="G407" i="26"/>
  <c r="O407" i="26" s="1"/>
  <c r="Q407" i="26" s="1"/>
  <c r="G408" i="26"/>
  <c r="O408" i="26" s="1"/>
  <c r="Q408" i="26" s="1"/>
  <c r="G409" i="26"/>
  <c r="O409" i="26" s="1"/>
  <c r="Q409" i="26" s="1"/>
  <c r="G410" i="26"/>
  <c r="O410" i="26" s="1"/>
  <c r="Q410" i="26" s="1"/>
  <c r="G411" i="26"/>
  <c r="O411" i="26" s="1"/>
  <c r="Q411" i="26" s="1"/>
  <c r="G418" i="26"/>
  <c r="O418" i="26" s="1"/>
  <c r="Q418" i="26" s="1"/>
  <c r="G421" i="26"/>
  <c r="O421" i="26" s="1"/>
  <c r="Q421" i="26" s="1"/>
  <c r="G425" i="26"/>
  <c r="O425" i="26" s="1"/>
  <c r="Q425" i="26" s="1"/>
  <c r="G427" i="26"/>
  <c r="O427" i="26" s="1"/>
  <c r="Q427" i="26" s="1"/>
  <c r="G428" i="26"/>
  <c r="O428" i="26" s="1"/>
  <c r="Q428" i="26" s="1"/>
  <c r="G429" i="26"/>
  <c r="O429" i="26" s="1"/>
  <c r="Q429" i="26" s="1"/>
  <c r="G430" i="26"/>
  <c r="O430" i="26" s="1"/>
  <c r="Q430" i="26" s="1"/>
  <c r="G432" i="26"/>
  <c r="O432" i="26" s="1"/>
  <c r="Q432" i="26" s="1"/>
  <c r="G433" i="26"/>
  <c r="O433" i="26" s="1"/>
  <c r="Q433" i="26" s="1"/>
  <c r="G438" i="26"/>
  <c r="O438" i="26" s="1"/>
  <c r="Q438" i="26" s="1"/>
  <c r="G441" i="26"/>
  <c r="O441" i="26" s="1"/>
  <c r="Q441" i="26" s="1"/>
  <c r="G442" i="26"/>
  <c r="O442" i="26" s="1"/>
  <c r="Q442" i="26" s="1"/>
  <c r="O444" i="26"/>
  <c r="Q444" i="26" s="1"/>
  <c r="G9" i="26"/>
  <c r="O9" i="26" s="1"/>
  <c r="Q9" i="26" s="1"/>
  <c r="G14" i="26"/>
  <c r="O14" i="26" s="1"/>
  <c r="Q14" i="26" s="1"/>
  <c r="AB14" i="26" s="1"/>
  <c r="G15" i="26"/>
  <c r="O15" i="26" s="1"/>
  <c r="Q15" i="26" s="1"/>
  <c r="G16" i="26"/>
  <c r="O16" i="26" s="1"/>
  <c r="Q16" i="26" s="1"/>
  <c r="G18" i="26"/>
  <c r="O18" i="26" s="1"/>
  <c r="Q18" i="26" s="1"/>
  <c r="G23" i="26"/>
  <c r="O23" i="26" s="1"/>
  <c r="Q23" i="26" s="1"/>
  <c r="AB23" i="26" s="1"/>
  <c r="G34" i="26"/>
  <c r="O34" i="26" s="1"/>
  <c r="Q34" i="26" s="1"/>
  <c r="G35" i="26"/>
  <c r="O35" i="26" s="1"/>
  <c r="Q35" i="26" s="1"/>
  <c r="AB35" i="26" s="1"/>
  <c r="G37" i="26"/>
  <c r="O37" i="26" s="1"/>
  <c r="Q37" i="26" s="1"/>
  <c r="G38" i="26"/>
  <c r="O38" i="26" s="1"/>
  <c r="Q38" i="26" s="1"/>
  <c r="AB38" i="26" s="1"/>
  <c r="G41" i="26"/>
  <c r="O41" i="26" s="1"/>
  <c r="Q41" i="26" s="1"/>
  <c r="G42" i="26"/>
  <c r="O42" i="26" s="1"/>
  <c r="Q42" i="26" s="1"/>
  <c r="AB42" i="26" s="1"/>
  <c r="G44" i="26"/>
  <c r="O44" i="26" s="1"/>
  <c r="Q44" i="26" s="1"/>
  <c r="G47" i="26"/>
  <c r="O47" i="26" s="1"/>
  <c r="Q47" i="26" s="1"/>
  <c r="AB47" i="26" s="1"/>
  <c r="G49" i="26"/>
  <c r="O49" i="26" s="1"/>
  <c r="Q49" i="26" s="1"/>
  <c r="G50" i="26"/>
  <c r="O50" i="26" s="1"/>
  <c r="Q50" i="26" s="1"/>
  <c r="AB50" i="26" s="1"/>
  <c r="G52" i="26"/>
  <c r="O52" i="26" s="1"/>
  <c r="Q52" i="26" s="1"/>
  <c r="G53" i="26"/>
  <c r="O53" i="26" s="1"/>
  <c r="Q53" i="26" s="1"/>
  <c r="G54" i="26"/>
  <c r="O54" i="26" s="1"/>
  <c r="Q54" i="26" s="1"/>
  <c r="G55" i="26"/>
  <c r="O55" i="26" s="1"/>
  <c r="Q55" i="26" s="1"/>
  <c r="AB55" i="26" s="1"/>
  <c r="G56" i="26"/>
  <c r="O56" i="26" s="1"/>
  <c r="Q56" i="26" s="1"/>
  <c r="G60" i="26"/>
  <c r="O60" i="26" s="1"/>
  <c r="Q60" i="26" s="1"/>
  <c r="AB60" i="26" s="1"/>
  <c r="G62" i="26"/>
  <c r="O62" i="26" s="1"/>
  <c r="Q62" i="26" s="1"/>
  <c r="G63" i="26"/>
  <c r="O63" i="26" s="1"/>
  <c r="Q63" i="26" s="1"/>
  <c r="AB63" i="26" s="1"/>
  <c r="AQ458" i="26"/>
  <c r="AQ457" i="26"/>
  <c r="AQ456" i="26"/>
  <c r="AU455" i="26"/>
  <c r="AQ455" i="26"/>
  <c r="AQ454" i="26"/>
  <c r="O451" i="26"/>
  <c r="AO450" i="26"/>
  <c r="F446" i="26"/>
  <c r="O448" i="26" s="1"/>
  <c r="AN445" i="26"/>
  <c r="AV445" i="26" s="1"/>
  <c r="R445" i="26"/>
  <c r="Z445" i="26" s="1"/>
  <c r="AN444" i="26"/>
  <c r="AV444" i="26" s="1"/>
  <c r="Z444" i="26"/>
  <c r="AN413" i="26"/>
  <c r="AV413" i="26" s="1"/>
  <c r="AC413" i="26"/>
  <c r="AK413" i="26" s="1"/>
  <c r="R413" i="26"/>
  <c r="Z413" i="26" s="1"/>
  <c r="G413" i="26"/>
  <c r="O413" i="26" s="1"/>
  <c r="Q413" i="26" s="1"/>
  <c r="Q385" i="26"/>
  <c r="AB385" i="26" s="1"/>
  <c r="AM385" i="26" s="1"/>
  <c r="AX385" i="26" s="1"/>
  <c r="BA378" i="28" s="1"/>
  <c r="Q384" i="26"/>
  <c r="AB384" i="26" s="1"/>
  <c r="AM384" i="26" s="1"/>
  <c r="AX384" i="26" s="1"/>
  <c r="BA377" i="28" s="1"/>
  <c r="Q377" i="26"/>
  <c r="AB377" i="26" s="1"/>
  <c r="AM377" i="26" s="1"/>
  <c r="AX377" i="26" s="1"/>
  <c r="BA370" i="28" s="1"/>
  <c r="G369" i="26"/>
  <c r="G368" i="26"/>
  <c r="Q341" i="26"/>
  <c r="AB341" i="26" s="1"/>
  <c r="AM341" i="26" s="1"/>
  <c r="AX341" i="26" s="1"/>
  <c r="BA334" i="28" s="1"/>
  <c r="AN311" i="26"/>
  <c r="AV311" i="26" s="1"/>
  <c r="AC311" i="26"/>
  <c r="AK311" i="26" s="1"/>
  <c r="R311" i="26"/>
  <c r="Z311" i="26" s="1"/>
  <c r="G311" i="26"/>
  <c r="O311" i="26" s="1"/>
  <c r="Q311" i="26" s="1"/>
  <c r="Q310" i="26"/>
  <c r="AB310" i="26" s="1"/>
  <c r="AM310" i="26" s="1"/>
  <c r="AX310" i="26" s="1"/>
  <c r="BA304" i="28" s="1"/>
  <c r="Q287" i="26"/>
  <c r="AB287" i="26" s="1"/>
  <c r="AM287" i="26" s="1"/>
  <c r="AX287" i="26" s="1"/>
  <c r="BA282" i="28" s="1"/>
  <c r="AN280" i="26"/>
  <c r="AV280" i="26" s="1"/>
  <c r="AC280" i="26"/>
  <c r="R280" i="26"/>
  <c r="Z280" i="26" s="1"/>
  <c r="G280" i="26"/>
  <c r="O280" i="26" s="1"/>
  <c r="Q280" i="26" s="1"/>
  <c r="Q270" i="26"/>
  <c r="AB270" i="26" s="1"/>
  <c r="AM270" i="26" s="1"/>
  <c r="AX270" i="26" s="1"/>
  <c r="BA265" i="28" s="1"/>
  <c r="Q266" i="26"/>
  <c r="AB266" i="26" s="1"/>
  <c r="AM266" i="26" s="1"/>
  <c r="AX266" i="26" s="1"/>
  <c r="BA261" i="28" s="1"/>
  <c r="BA270" i="26"/>
  <c r="Q215" i="26"/>
  <c r="AB215" i="26" s="1"/>
  <c r="AM215" i="26" s="1"/>
  <c r="AX215" i="26" s="1"/>
  <c r="BA210" i="28" s="1"/>
  <c r="Q213" i="26"/>
  <c r="AB213" i="26" s="1"/>
  <c r="AM213" i="26" s="1"/>
  <c r="AX213" i="26" s="1"/>
  <c r="AN212" i="26"/>
  <c r="AV212" i="26" s="1"/>
  <c r="R212" i="26"/>
  <c r="Z212" i="26" s="1"/>
  <c r="BA147" i="26"/>
  <c r="Q142" i="26"/>
  <c r="AB142" i="26" s="1"/>
  <c r="AM142" i="26" s="1"/>
  <c r="AX142" i="26" s="1"/>
  <c r="Q138" i="26"/>
  <c r="AB138" i="26" s="1"/>
  <c r="AM138" i="26" s="1"/>
  <c r="AX138" i="26" s="1"/>
  <c r="BA138" i="28" s="1"/>
  <c r="Q132" i="26"/>
  <c r="AB132" i="26" s="1"/>
  <c r="AM132" i="26" s="1"/>
  <c r="AX132" i="26" s="1"/>
  <c r="BA132" i="28" s="1"/>
  <c r="BA125" i="26"/>
  <c r="O128" i="26"/>
  <c r="Q128" i="26" s="1"/>
  <c r="AB128" i="26" s="1"/>
  <c r="AM128" i="26" s="1"/>
  <c r="AX128" i="26" s="1"/>
  <c r="BA128" i="28" s="1"/>
  <c r="Q94" i="26"/>
  <c r="AB94" i="26" s="1"/>
  <c r="AM94" i="26" s="1"/>
  <c r="AX94" i="26" s="1"/>
  <c r="BA96" i="28" s="1"/>
  <c r="Q77" i="26"/>
  <c r="AB77" i="26" s="1"/>
  <c r="AM77" i="26" s="1"/>
  <c r="AX77" i="26" s="1"/>
  <c r="BA78" i="28" s="1"/>
  <c r="Q59" i="26"/>
  <c r="AB59" i="26" s="1"/>
  <c r="AM59" i="26" s="1"/>
  <c r="AX59" i="26" s="1"/>
  <c r="BA59" i="28" s="1"/>
  <c r="Q21" i="26"/>
  <c r="AB21" i="26" s="1"/>
  <c r="AM21" i="26" s="1"/>
  <c r="AX21" i="26" s="1"/>
  <c r="BA20" i="28" s="1"/>
  <c r="AC11" i="26"/>
  <c r="AK11" i="26" s="1"/>
  <c r="G11" i="26"/>
  <c r="O11" i="26" s="1"/>
  <c r="Q11" i="26" s="1"/>
  <c r="AB11" i="26" s="1"/>
  <c r="AC6" i="26"/>
  <c r="AK6" i="26" s="1"/>
  <c r="G6" i="26"/>
  <c r="O6" i="26" s="1"/>
  <c r="Q6" i="26" s="1"/>
  <c r="AB6" i="26" s="1"/>
  <c r="AC3" i="26"/>
  <c r="AK3" i="26" s="1"/>
  <c r="G3" i="26"/>
  <c r="BA163" i="26"/>
  <c r="BA424" i="26"/>
  <c r="BA377" i="26"/>
  <c r="BA368" i="26"/>
  <c r="BA246" i="26"/>
  <c r="BA267" i="26"/>
  <c r="BA277" i="26"/>
  <c r="AK125" i="26"/>
  <c r="AK246" i="26"/>
  <c r="BA213" i="26"/>
  <c r="BA228" i="26"/>
  <c r="BA214" i="26"/>
  <c r="BA189" i="26"/>
  <c r="BA196" i="26"/>
  <c r="BA287" i="26"/>
  <c r="BA297" i="26"/>
  <c r="BA215" i="26"/>
  <c r="BA369" i="26"/>
  <c r="BA77" i="26"/>
  <c r="BA94" i="26"/>
  <c r="BA128" i="26"/>
  <c r="BA145" i="26"/>
  <c r="BA329" i="26"/>
  <c r="BA331" i="26"/>
  <c r="AN295" i="25"/>
  <c r="AV295" i="25" s="1"/>
  <c r="AN42" i="25"/>
  <c r="AV42" i="25" s="1"/>
  <c r="G36" i="25"/>
  <c r="R36" i="25"/>
  <c r="AC36" i="25"/>
  <c r="AK36" i="25" s="1"/>
  <c r="AV36" i="25"/>
  <c r="AX36" i="25" s="1"/>
  <c r="O355" i="25"/>
  <c r="Q355" i="25" s="1"/>
  <c r="Z355" i="25"/>
  <c r="AK355" i="25"/>
  <c r="AN355" i="25"/>
  <c r="AV355" i="25" s="1"/>
  <c r="Q21" i="21"/>
  <c r="V20" i="21"/>
  <c r="U20" i="21"/>
  <c r="T20" i="21"/>
  <c r="S20" i="21"/>
  <c r="Q20" i="21"/>
  <c r="V19" i="21"/>
  <c r="U19" i="21"/>
  <c r="T19" i="21"/>
  <c r="S19" i="21"/>
  <c r="Q19" i="21"/>
  <c r="V18" i="21"/>
  <c r="U18" i="21"/>
  <c r="T18" i="21"/>
  <c r="S18" i="21"/>
  <c r="Q18" i="21"/>
  <c r="V17" i="21"/>
  <c r="U17" i="21"/>
  <c r="T17" i="21"/>
  <c r="S17" i="21"/>
  <c r="Q17" i="21"/>
  <c r="V16" i="21"/>
  <c r="U16" i="21"/>
  <c r="T16" i="21"/>
  <c r="S16" i="21"/>
  <c r="Q16" i="21"/>
  <c r="V15" i="21"/>
  <c r="U15" i="21"/>
  <c r="T15" i="21"/>
  <c r="S15" i="21"/>
  <c r="Q15" i="21"/>
  <c r="V14" i="21"/>
  <c r="U14" i="21"/>
  <c r="T14" i="21"/>
  <c r="S14" i="21"/>
  <c r="Q14" i="21"/>
  <c r="V13" i="21"/>
  <c r="U13" i="21"/>
  <c r="T13" i="21"/>
  <c r="S13" i="21"/>
  <c r="Q13" i="21"/>
  <c r="V12" i="21"/>
  <c r="U12" i="21"/>
  <c r="T12" i="21"/>
  <c r="S12" i="21"/>
  <c r="Q12" i="21"/>
  <c r="V11" i="21"/>
  <c r="U11" i="21"/>
  <c r="T11" i="21"/>
  <c r="S11" i="21"/>
  <c r="Q11" i="21"/>
  <c r="V10" i="21"/>
  <c r="U10" i="21"/>
  <c r="T10" i="21"/>
  <c r="S10" i="21"/>
  <c r="Q10" i="21"/>
  <c r="Q9" i="21"/>
  <c r="Q8" i="21"/>
  <c r="O319" i="25"/>
  <c r="Q319" i="25" s="1"/>
  <c r="Z319" i="25"/>
  <c r="AK319" i="25"/>
  <c r="AN319" i="25"/>
  <c r="AV319" i="25" s="1"/>
  <c r="Q196" i="25"/>
  <c r="R196" i="25"/>
  <c r="Z196" i="25" s="1"/>
  <c r="AK196" i="25"/>
  <c r="AM196" i="25" s="1"/>
  <c r="AX196" i="25" s="1"/>
  <c r="AY196" i="25" s="1"/>
  <c r="AV196" i="25"/>
  <c r="R3" i="25"/>
  <c r="Z3" i="25" s="1"/>
  <c r="R4" i="25"/>
  <c r="Z4" i="25" s="1"/>
  <c r="R5" i="25"/>
  <c r="Z5" i="25" s="1"/>
  <c r="R7" i="25"/>
  <c r="Z7" i="25" s="1"/>
  <c r="R8" i="25"/>
  <c r="Z8" i="25" s="1"/>
  <c r="R10" i="25"/>
  <c r="Z10" i="25" s="1"/>
  <c r="R12" i="25"/>
  <c r="Z12" i="25" s="1"/>
  <c r="R13" i="25"/>
  <c r="Z13" i="25" s="1"/>
  <c r="R24" i="25"/>
  <c r="Z24" i="25" s="1"/>
  <c r="R25" i="25"/>
  <c r="Z25" i="25" s="1"/>
  <c r="R26" i="25"/>
  <c r="Z26" i="25" s="1"/>
  <c r="R27" i="25"/>
  <c r="Z27" i="25" s="1"/>
  <c r="R28" i="25"/>
  <c r="Z28" i="25" s="1"/>
  <c r="R29" i="25"/>
  <c r="Z29" i="25" s="1"/>
  <c r="R30" i="25"/>
  <c r="Z30" i="25" s="1"/>
  <c r="R31" i="25"/>
  <c r="Z31" i="25" s="1"/>
  <c r="R34" i="25"/>
  <c r="Z34" i="25" s="1"/>
  <c r="R37" i="25"/>
  <c r="Z37" i="25" s="1"/>
  <c r="R38" i="25"/>
  <c r="Z38" i="25" s="1"/>
  <c r="R41" i="25"/>
  <c r="Z41" i="25" s="1"/>
  <c r="R42" i="25"/>
  <c r="Z42" i="25" s="1"/>
  <c r="R44" i="25"/>
  <c r="Z44" i="25" s="1"/>
  <c r="R45" i="25"/>
  <c r="Z45" i="25" s="1"/>
  <c r="R47" i="25"/>
  <c r="Z47" i="25" s="1"/>
  <c r="R50" i="25"/>
  <c r="Z50" i="25" s="1"/>
  <c r="R52" i="25"/>
  <c r="Z52" i="25" s="1"/>
  <c r="R57" i="25"/>
  <c r="Z57" i="25" s="1"/>
  <c r="R58" i="25"/>
  <c r="Z58" i="25" s="1"/>
  <c r="R61" i="25"/>
  <c r="Z61" i="25" s="1"/>
  <c r="R64" i="25"/>
  <c r="Z64" i="25" s="1"/>
  <c r="R66" i="25"/>
  <c r="Z66" i="25" s="1"/>
  <c r="R67" i="25"/>
  <c r="Z67" i="25" s="1"/>
  <c r="R68" i="25"/>
  <c r="Z68" i="25" s="1"/>
  <c r="R69" i="25"/>
  <c r="Z69" i="25" s="1"/>
  <c r="R70" i="25"/>
  <c r="Z70" i="25" s="1"/>
  <c r="R71" i="25"/>
  <c r="Z71" i="25" s="1"/>
  <c r="R72" i="25"/>
  <c r="Z72" i="25" s="1"/>
  <c r="R73" i="25"/>
  <c r="Z73" i="25" s="1"/>
  <c r="R74" i="25"/>
  <c r="Z74" i="25" s="1"/>
  <c r="R76" i="25"/>
  <c r="Z76" i="25" s="1"/>
  <c r="R77" i="25"/>
  <c r="Z77" i="25" s="1"/>
  <c r="R78" i="25"/>
  <c r="Z78" i="25" s="1"/>
  <c r="R81" i="25"/>
  <c r="Z81" i="25" s="1"/>
  <c r="R90" i="25"/>
  <c r="Z90" i="25" s="1"/>
  <c r="R94" i="25"/>
  <c r="Z94" i="25" s="1"/>
  <c r="R98" i="25"/>
  <c r="Z98" i="25" s="1"/>
  <c r="R103" i="25"/>
  <c r="Z103" i="25" s="1"/>
  <c r="R105" i="25"/>
  <c r="Z105" i="25" s="1"/>
  <c r="R108" i="25"/>
  <c r="Z108" i="25" s="1"/>
  <c r="R109" i="25"/>
  <c r="Z109" i="25" s="1"/>
  <c r="R113" i="25"/>
  <c r="Z113" i="25" s="1"/>
  <c r="R114" i="25"/>
  <c r="Z114" i="25" s="1"/>
  <c r="R115" i="25"/>
  <c r="Z115" i="25" s="1"/>
  <c r="R117" i="25"/>
  <c r="Z117" i="25" s="1"/>
  <c r="R121" i="25"/>
  <c r="Z121" i="25" s="1"/>
  <c r="R122" i="25"/>
  <c r="Z122" i="25" s="1"/>
  <c r="R125" i="25"/>
  <c r="Z125" i="25" s="1"/>
  <c r="R126" i="25"/>
  <c r="Z126" i="25" s="1"/>
  <c r="R127" i="25"/>
  <c r="Z127" i="25" s="1"/>
  <c r="R129" i="25"/>
  <c r="Z129" i="25" s="1"/>
  <c r="R130" i="25"/>
  <c r="Z130" i="25" s="1"/>
  <c r="R133" i="25"/>
  <c r="Z133" i="25" s="1"/>
  <c r="R136" i="25"/>
  <c r="Z136" i="25" s="1"/>
  <c r="R137" i="25"/>
  <c r="Z137" i="25" s="1"/>
  <c r="R142" i="25"/>
  <c r="Z142" i="25" s="1"/>
  <c r="R144" i="25"/>
  <c r="Z144" i="25" s="1"/>
  <c r="R146" i="25"/>
  <c r="Z146" i="25" s="1"/>
  <c r="R152" i="25"/>
  <c r="Z152" i="25" s="1"/>
  <c r="R153" i="25"/>
  <c r="Z153" i="25" s="1"/>
  <c r="R154" i="25"/>
  <c r="Z154" i="25" s="1"/>
  <c r="R155" i="25"/>
  <c r="Z155" i="25" s="1"/>
  <c r="AB155" i="25" s="1"/>
  <c r="R159" i="25"/>
  <c r="Z159" i="25" s="1"/>
  <c r="R160" i="25"/>
  <c r="Z160" i="25" s="1"/>
  <c r="R161" i="25"/>
  <c r="Z161" i="25" s="1"/>
  <c r="R163" i="25"/>
  <c r="Z163" i="25" s="1"/>
  <c r="R164" i="25"/>
  <c r="Z164" i="25" s="1"/>
  <c r="R187" i="25"/>
  <c r="Z187" i="25" s="1"/>
  <c r="R192" i="25"/>
  <c r="Z192" i="25" s="1"/>
  <c r="R195" i="25"/>
  <c r="Z195" i="25" s="1"/>
  <c r="R197" i="25"/>
  <c r="Z197" i="25" s="1"/>
  <c r="R199" i="25"/>
  <c r="Z199" i="25" s="1"/>
  <c r="R200" i="25"/>
  <c r="Z200" i="25" s="1"/>
  <c r="R217" i="25"/>
  <c r="Z217" i="25" s="1"/>
  <c r="R221" i="25"/>
  <c r="Z221" i="25" s="1"/>
  <c r="R222" i="25"/>
  <c r="Z222" i="25" s="1"/>
  <c r="R224" i="25"/>
  <c r="Z224" i="25" s="1"/>
  <c r="R228" i="25"/>
  <c r="Z228" i="25" s="1"/>
  <c r="R230" i="25"/>
  <c r="Z230" i="25" s="1"/>
  <c r="R232" i="25"/>
  <c r="Z232" i="25" s="1"/>
  <c r="R236" i="25"/>
  <c r="Z236" i="25" s="1"/>
  <c r="R239" i="25"/>
  <c r="Z239" i="25" s="1"/>
  <c r="R240" i="25"/>
  <c r="Z240" i="25" s="1"/>
  <c r="R241" i="25"/>
  <c r="Z241" i="25" s="1"/>
  <c r="R244" i="25"/>
  <c r="Z244" i="25" s="1"/>
  <c r="R247" i="25"/>
  <c r="Z247" i="25" s="1"/>
  <c r="R248" i="25"/>
  <c r="Z248" i="25" s="1"/>
  <c r="R255" i="25"/>
  <c r="Z255" i="25" s="1"/>
  <c r="R256" i="25"/>
  <c r="Z256" i="25" s="1"/>
  <c r="R258" i="25"/>
  <c r="Z258" i="25" s="1"/>
  <c r="R261" i="25"/>
  <c r="Z261" i="25" s="1"/>
  <c r="R267" i="25"/>
  <c r="Z267" i="25" s="1"/>
  <c r="R268" i="25"/>
  <c r="Z268" i="25" s="1"/>
  <c r="R270" i="25"/>
  <c r="Z270" i="25" s="1"/>
  <c r="R272" i="25"/>
  <c r="Z272" i="25" s="1"/>
  <c r="R276" i="25"/>
  <c r="Z276" i="25" s="1"/>
  <c r="R279" i="25"/>
  <c r="Z279" i="25" s="1"/>
  <c r="R280" i="25"/>
  <c r="Z280" i="25" s="1"/>
  <c r="R282" i="25"/>
  <c r="Z282" i="25" s="1"/>
  <c r="R283" i="25"/>
  <c r="Z283" i="25" s="1"/>
  <c r="R285" i="25"/>
  <c r="Z285" i="25" s="1"/>
  <c r="R288" i="25"/>
  <c r="Z288" i="25" s="1"/>
  <c r="AB288" i="25" s="1"/>
  <c r="R291" i="25"/>
  <c r="Z291" i="25" s="1"/>
  <c r="R294" i="25"/>
  <c r="Z294" i="25" s="1"/>
  <c r="R295" i="25"/>
  <c r="Z295" i="25" s="1"/>
  <c r="R302" i="25"/>
  <c r="Z302" i="25" s="1"/>
  <c r="R303" i="25"/>
  <c r="Z303" i="25" s="1"/>
  <c r="R308" i="25"/>
  <c r="Z308" i="25" s="1"/>
  <c r="R312" i="25"/>
  <c r="Z312" i="25" s="1"/>
  <c r="R316" i="25"/>
  <c r="Z316" i="25" s="1"/>
  <c r="R323" i="25"/>
  <c r="Z323" i="25" s="1"/>
  <c r="R324" i="25"/>
  <c r="Z324" i="25" s="1"/>
  <c r="R325" i="25"/>
  <c r="Z325" i="25" s="1"/>
  <c r="R326" i="25"/>
  <c r="Z326" i="25" s="1"/>
  <c r="R327" i="25"/>
  <c r="Z327" i="25" s="1"/>
  <c r="R328" i="25"/>
  <c r="Z328" i="25" s="1"/>
  <c r="R329" i="25"/>
  <c r="Z329" i="25" s="1"/>
  <c r="R331" i="25"/>
  <c r="Z331" i="25" s="1"/>
  <c r="R332" i="25"/>
  <c r="Z332" i="25" s="1"/>
  <c r="R333" i="25"/>
  <c r="Z333" i="25" s="1"/>
  <c r="R336" i="25"/>
  <c r="Z336" i="25" s="1"/>
  <c r="R337" i="25"/>
  <c r="Z337" i="25" s="1"/>
  <c r="R340" i="25"/>
  <c r="Z340" i="25" s="1"/>
  <c r="R341" i="25"/>
  <c r="Z341" i="25" s="1"/>
  <c r="R342" i="25"/>
  <c r="Z342" i="25" s="1"/>
  <c r="R344" i="25"/>
  <c r="Z344" i="25" s="1"/>
  <c r="R349" i="25"/>
  <c r="Z349" i="25" s="1"/>
  <c r="R351" i="25"/>
  <c r="Z351" i="25" s="1"/>
  <c r="R352" i="25"/>
  <c r="Z352" i="25" s="1"/>
  <c r="R353" i="25"/>
  <c r="Z353" i="25" s="1"/>
  <c r="R360" i="25"/>
  <c r="Z360" i="25" s="1"/>
  <c r="R362" i="25"/>
  <c r="Z362" i="25" s="1"/>
  <c r="R366" i="25"/>
  <c r="Z366" i="25" s="1"/>
  <c r="R369" i="25"/>
  <c r="Z369" i="25" s="1"/>
  <c r="R371" i="25"/>
  <c r="Z371" i="25" s="1"/>
  <c r="R376" i="25"/>
  <c r="Z376" i="25" s="1"/>
  <c r="R378" i="25"/>
  <c r="Z378" i="25" s="1"/>
  <c r="R381" i="25"/>
  <c r="Z381" i="25" s="1"/>
  <c r="R384" i="25"/>
  <c r="Z384" i="25" s="1"/>
  <c r="R390" i="25"/>
  <c r="Z390" i="25" s="1"/>
  <c r="R391" i="25"/>
  <c r="Z391" i="25" s="1"/>
  <c r="R393" i="25"/>
  <c r="Z393" i="25" s="1"/>
  <c r="R398" i="25"/>
  <c r="Z398" i="25" s="1"/>
  <c r="R399" i="25"/>
  <c r="Z399" i="25" s="1"/>
  <c r="R400" i="25"/>
  <c r="Z400" i="25" s="1"/>
  <c r="R411" i="25"/>
  <c r="Z411" i="25" s="1"/>
  <c r="R413" i="25"/>
  <c r="Z413" i="25" s="1"/>
  <c r="R418" i="25"/>
  <c r="Z418" i="25" s="1"/>
  <c r="R17" i="25"/>
  <c r="Z17" i="25" s="1"/>
  <c r="R19" i="25"/>
  <c r="Z19" i="25" s="1"/>
  <c r="R20" i="25"/>
  <c r="Z20" i="25" s="1"/>
  <c r="R65" i="25"/>
  <c r="Z65" i="25" s="1"/>
  <c r="R86" i="25"/>
  <c r="Z86" i="25" s="1"/>
  <c r="R97" i="25"/>
  <c r="Z97" i="25" s="1"/>
  <c r="R111" i="25"/>
  <c r="Z111" i="25" s="1"/>
  <c r="R119" i="25"/>
  <c r="Z119" i="25" s="1"/>
  <c r="R120" i="25"/>
  <c r="Z120" i="25" s="1"/>
  <c r="R132" i="25"/>
  <c r="Z132" i="25" s="1"/>
  <c r="R150" i="25"/>
  <c r="Z150" i="25" s="1"/>
  <c r="R157" i="25"/>
  <c r="Z157" i="25" s="1"/>
  <c r="R158" i="25"/>
  <c r="Z158" i="25" s="1"/>
  <c r="R165" i="25"/>
  <c r="Z165" i="25" s="1"/>
  <c r="R167" i="25"/>
  <c r="Z167" i="25" s="1"/>
  <c r="R168" i="25"/>
  <c r="Z168" i="25" s="1"/>
  <c r="R169" i="25"/>
  <c r="Z169" i="25" s="1"/>
  <c r="R170" i="25"/>
  <c r="Z170" i="25" s="1"/>
  <c r="R171" i="25"/>
  <c r="Z171" i="25" s="1"/>
  <c r="R176" i="25"/>
  <c r="Z176" i="25" s="1"/>
  <c r="R179" i="25"/>
  <c r="Z179" i="25" s="1"/>
  <c r="R191" i="25"/>
  <c r="Z191" i="25" s="1"/>
  <c r="R198" i="25"/>
  <c r="Z198" i="25" s="1"/>
  <c r="R203" i="25"/>
  <c r="Z203" i="25" s="1"/>
  <c r="R215" i="25"/>
  <c r="Z215" i="25" s="1"/>
  <c r="R227" i="25"/>
  <c r="Z227" i="25" s="1"/>
  <c r="R234" i="25"/>
  <c r="Z234" i="25" s="1"/>
  <c r="R246" i="25"/>
  <c r="Z246" i="25" s="1"/>
  <c r="R250" i="25"/>
  <c r="Z250" i="25" s="1"/>
  <c r="R263" i="25"/>
  <c r="Z263" i="25" s="1"/>
  <c r="R266" i="25"/>
  <c r="Z266" i="25" s="1"/>
  <c r="R271" i="25"/>
  <c r="Z271" i="25" s="1"/>
  <c r="R301" i="25"/>
  <c r="Z301" i="25" s="1"/>
  <c r="R304" i="25"/>
  <c r="Z304" i="25" s="1"/>
  <c r="R309" i="25"/>
  <c r="Z309" i="25" s="1"/>
  <c r="R318" i="25"/>
  <c r="Z318" i="25" s="1"/>
  <c r="R330" i="25"/>
  <c r="Z330" i="25" s="1"/>
  <c r="R334" i="25"/>
  <c r="Z334" i="25" s="1"/>
  <c r="R346" i="25"/>
  <c r="Z346" i="25" s="1"/>
  <c r="R347" i="25"/>
  <c r="Z347" i="25" s="1"/>
  <c r="R368" i="25"/>
  <c r="Z368" i="25" s="1"/>
  <c r="R377" i="25"/>
  <c r="Z377" i="25" s="1"/>
  <c r="AB377" i="25" s="1"/>
  <c r="AM377" i="25" s="1"/>
  <c r="AX377" i="25" s="1"/>
  <c r="AY377" i="25" s="1"/>
  <c r="R379" i="25"/>
  <c r="Z379" i="25" s="1"/>
  <c r="R392" i="25"/>
  <c r="Z392" i="25" s="1"/>
  <c r="R402" i="25"/>
  <c r="Z402" i="25" s="1"/>
  <c r="R406" i="25"/>
  <c r="Z406" i="25" s="1"/>
  <c r="R408" i="25"/>
  <c r="Z408" i="25" s="1"/>
  <c r="R414" i="25"/>
  <c r="Z414" i="25" s="1"/>
  <c r="R415" i="25"/>
  <c r="Z415" i="25" s="1"/>
  <c r="AB415" i="25" s="1"/>
  <c r="R421" i="25"/>
  <c r="Z421" i="25" s="1"/>
  <c r="R204" i="25"/>
  <c r="Z204" i="25" s="1"/>
  <c r="G17" i="25"/>
  <c r="O17" i="25" s="1"/>
  <c r="Q17" i="25" s="1"/>
  <c r="G19" i="25"/>
  <c r="O19" i="25" s="1"/>
  <c r="Q19" i="25" s="1"/>
  <c r="G20" i="25"/>
  <c r="O20" i="25" s="1"/>
  <c r="Q20" i="25" s="1"/>
  <c r="G65" i="25"/>
  <c r="O65" i="25" s="1"/>
  <c r="Q65" i="25" s="1"/>
  <c r="G86" i="25"/>
  <c r="O86" i="25" s="1"/>
  <c r="Q86" i="25" s="1"/>
  <c r="G97" i="25"/>
  <c r="O97" i="25" s="1"/>
  <c r="Q97" i="25" s="1"/>
  <c r="G111" i="25"/>
  <c r="O111" i="25" s="1"/>
  <c r="Q111" i="25" s="1"/>
  <c r="G119" i="25"/>
  <c r="O119" i="25" s="1"/>
  <c r="Q119" i="25" s="1"/>
  <c r="G120" i="25"/>
  <c r="O120" i="25" s="1"/>
  <c r="Q120" i="25" s="1"/>
  <c r="G132" i="25"/>
  <c r="O132" i="25" s="1"/>
  <c r="Q132" i="25" s="1"/>
  <c r="G150" i="25"/>
  <c r="O150" i="25" s="1"/>
  <c r="Q150" i="25" s="1"/>
  <c r="G157" i="25"/>
  <c r="O157" i="25" s="1"/>
  <c r="Q157" i="25" s="1"/>
  <c r="G158" i="25"/>
  <c r="O158" i="25" s="1"/>
  <c r="Q158" i="25" s="1"/>
  <c r="G165" i="25"/>
  <c r="O165" i="25" s="1"/>
  <c r="Q165" i="25" s="1"/>
  <c r="G167" i="25"/>
  <c r="O167" i="25" s="1"/>
  <c r="Q167" i="25" s="1"/>
  <c r="G168" i="25"/>
  <c r="O168" i="25" s="1"/>
  <c r="Q168" i="25" s="1"/>
  <c r="G169" i="25"/>
  <c r="O169" i="25" s="1"/>
  <c r="Q169" i="25" s="1"/>
  <c r="G170" i="25"/>
  <c r="O170" i="25" s="1"/>
  <c r="Q170" i="25" s="1"/>
  <c r="G171" i="25"/>
  <c r="O171" i="25" s="1"/>
  <c r="Q171" i="25" s="1"/>
  <c r="G176" i="25"/>
  <c r="O176" i="25" s="1"/>
  <c r="Q176" i="25" s="1"/>
  <c r="G179" i="25"/>
  <c r="O179" i="25" s="1"/>
  <c r="Q179" i="25" s="1"/>
  <c r="G191" i="25"/>
  <c r="O191" i="25" s="1"/>
  <c r="Q191" i="25" s="1"/>
  <c r="G198" i="25"/>
  <c r="O198" i="25" s="1"/>
  <c r="Q198" i="25" s="1"/>
  <c r="G203" i="25"/>
  <c r="O203" i="25" s="1"/>
  <c r="Q203" i="25" s="1"/>
  <c r="G215" i="25"/>
  <c r="O215" i="25" s="1"/>
  <c r="Q215" i="25" s="1"/>
  <c r="G227" i="25"/>
  <c r="O227" i="25" s="1"/>
  <c r="Q227" i="25" s="1"/>
  <c r="G234" i="25"/>
  <c r="O234" i="25" s="1"/>
  <c r="Q234" i="25" s="1"/>
  <c r="G246" i="25"/>
  <c r="O246" i="25" s="1"/>
  <c r="Q246" i="25" s="1"/>
  <c r="G250" i="25"/>
  <c r="O250" i="25" s="1"/>
  <c r="Q250" i="25" s="1"/>
  <c r="G263" i="25"/>
  <c r="O263" i="25" s="1"/>
  <c r="Q263" i="25" s="1"/>
  <c r="G266" i="25"/>
  <c r="O266" i="25" s="1"/>
  <c r="Q266" i="25" s="1"/>
  <c r="G271" i="25"/>
  <c r="O271" i="25" s="1"/>
  <c r="Q271" i="25" s="1"/>
  <c r="G301" i="25"/>
  <c r="O301" i="25" s="1"/>
  <c r="Q301" i="25" s="1"/>
  <c r="G304" i="25"/>
  <c r="O304" i="25" s="1"/>
  <c r="Q304" i="25" s="1"/>
  <c r="G309" i="25"/>
  <c r="O309" i="25" s="1"/>
  <c r="Q309" i="25" s="1"/>
  <c r="G318" i="25"/>
  <c r="O318" i="25" s="1"/>
  <c r="Q318" i="25" s="1"/>
  <c r="G330" i="25"/>
  <c r="O330" i="25" s="1"/>
  <c r="Q330" i="25" s="1"/>
  <c r="G334" i="25"/>
  <c r="O334" i="25" s="1"/>
  <c r="Q334" i="25" s="1"/>
  <c r="G346" i="25"/>
  <c r="O346" i="25" s="1"/>
  <c r="Q346" i="25" s="1"/>
  <c r="G347" i="25"/>
  <c r="O347" i="25" s="1"/>
  <c r="Q347" i="25" s="1"/>
  <c r="G368" i="25"/>
  <c r="O368" i="25" s="1"/>
  <c r="Q368" i="25" s="1"/>
  <c r="G377" i="25"/>
  <c r="O377" i="25" s="1"/>
  <c r="Q377" i="25" s="1"/>
  <c r="G379" i="25"/>
  <c r="O379" i="25" s="1"/>
  <c r="Q379" i="25" s="1"/>
  <c r="G392" i="25"/>
  <c r="O392" i="25" s="1"/>
  <c r="Q392" i="25" s="1"/>
  <c r="G402" i="25"/>
  <c r="O402" i="25" s="1"/>
  <c r="Q402" i="25" s="1"/>
  <c r="G406" i="25"/>
  <c r="O406" i="25" s="1"/>
  <c r="Q406" i="25" s="1"/>
  <c r="G408" i="25"/>
  <c r="O408" i="25" s="1"/>
  <c r="Q408" i="25" s="1"/>
  <c r="G414" i="25"/>
  <c r="O414" i="25" s="1"/>
  <c r="Q414" i="25" s="1"/>
  <c r="G415" i="25"/>
  <c r="O415" i="25" s="1"/>
  <c r="G421" i="25"/>
  <c r="O421" i="25" s="1"/>
  <c r="Q421" i="25" s="1"/>
  <c r="G204" i="25"/>
  <c r="O204" i="25" s="1"/>
  <c r="Q204" i="25" s="1"/>
  <c r="G3" i="25"/>
  <c r="G4" i="25"/>
  <c r="O4" i="25" s="1"/>
  <c r="Q4" i="25" s="1"/>
  <c r="G5" i="25"/>
  <c r="O5" i="25" s="1"/>
  <c r="Q5" i="25" s="1"/>
  <c r="G7" i="25"/>
  <c r="O7" i="25" s="1"/>
  <c r="Q7" i="25" s="1"/>
  <c r="AB7" i="25" s="1"/>
  <c r="AM7" i="25" s="1"/>
  <c r="AX7" i="25" s="1"/>
  <c r="G8" i="25"/>
  <c r="O8" i="25" s="1"/>
  <c r="Q8" i="25" s="1"/>
  <c r="G10" i="25"/>
  <c r="O10" i="25" s="1"/>
  <c r="Q10" i="25" s="1"/>
  <c r="G12" i="25"/>
  <c r="O12" i="25" s="1"/>
  <c r="Q12" i="25" s="1"/>
  <c r="G13" i="25"/>
  <c r="O13" i="25" s="1"/>
  <c r="Q13" i="25" s="1"/>
  <c r="G24" i="25"/>
  <c r="O24" i="25" s="1"/>
  <c r="Q24" i="25" s="1"/>
  <c r="G25" i="25"/>
  <c r="O25" i="25" s="1"/>
  <c r="Q25" i="25" s="1"/>
  <c r="G26" i="25"/>
  <c r="O26" i="25" s="1"/>
  <c r="Q26" i="25" s="1"/>
  <c r="G27" i="25"/>
  <c r="O27" i="25" s="1"/>
  <c r="Q27" i="25" s="1"/>
  <c r="AB27" i="25" s="1"/>
  <c r="AM27" i="25" s="1"/>
  <c r="G28" i="25"/>
  <c r="O28" i="25" s="1"/>
  <c r="Q28" i="25" s="1"/>
  <c r="G29" i="25"/>
  <c r="O29" i="25" s="1"/>
  <c r="Q29" i="25" s="1"/>
  <c r="G30" i="25"/>
  <c r="O30" i="25" s="1"/>
  <c r="Q30" i="25" s="1"/>
  <c r="G31" i="25"/>
  <c r="O31" i="25" s="1"/>
  <c r="Q31" i="25" s="1"/>
  <c r="G34" i="25"/>
  <c r="O34" i="25" s="1"/>
  <c r="Q34" i="25" s="1"/>
  <c r="G37" i="25"/>
  <c r="O37" i="25" s="1"/>
  <c r="Q37" i="25" s="1"/>
  <c r="G38" i="25"/>
  <c r="O38" i="25" s="1"/>
  <c r="Q38" i="25" s="1"/>
  <c r="G41" i="25"/>
  <c r="O41" i="25" s="1"/>
  <c r="Q41" i="25" s="1"/>
  <c r="G42" i="25"/>
  <c r="O42" i="25" s="1"/>
  <c r="Q42" i="25" s="1"/>
  <c r="G44" i="25"/>
  <c r="O44" i="25" s="1"/>
  <c r="Q44" i="25" s="1"/>
  <c r="G45" i="25"/>
  <c r="O45" i="25" s="1"/>
  <c r="Q45" i="25" s="1"/>
  <c r="G47" i="25"/>
  <c r="O47" i="25" s="1"/>
  <c r="Q47" i="25" s="1"/>
  <c r="G50" i="25"/>
  <c r="O50" i="25" s="1"/>
  <c r="Q50" i="25" s="1"/>
  <c r="G52" i="25"/>
  <c r="O52" i="25" s="1"/>
  <c r="Q52" i="25" s="1"/>
  <c r="G57" i="25"/>
  <c r="O57" i="25" s="1"/>
  <c r="Q57" i="25" s="1"/>
  <c r="G58" i="25"/>
  <c r="O58" i="25" s="1"/>
  <c r="Q58" i="25" s="1"/>
  <c r="AB58" i="25" s="1"/>
  <c r="AM58" i="25" s="1"/>
  <c r="AX58" i="25" s="1"/>
  <c r="G61" i="25"/>
  <c r="O61" i="25" s="1"/>
  <c r="Q61" i="25" s="1"/>
  <c r="G64" i="25"/>
  <c r="O64" i="25" s="1"/>
  <c r="Q64" i="25" s="1"/>
  <c r="G66" i="25"/>
  <c r="O66" i="25" s="1"/>
  <c r="Q66" i="25" s="1"/>
  <c r="G67" i="25"/>
  <c r="O67" i="25" s="1"/>
  <c r="Q67" i="25" s="1"/>
  <c r="G68" i="25"/>
  <c r="O68" i="25" s="1"/>
  <c r="Q68" i="25" s="1"/>
  <c r="G69" i="25"/>
  <c r="O69" i="25" s="1"/>
  <c r="Q69" i="25" s="1"/>
  <c r="G70" i="25"/>
  <c r="O70" i="25" s="1"/>
  <c r="Q70" i="25" s="1"/>
  <c r="G71" i="25"/>
  <c r="O71" i="25" s="1"/>
  <c r="Q71" i="25" s="1"/>
  <c r="G72" i="25"/>
  <c r="O72" i="25" s="1"/>
  <c r="Q72" i="25" s="1"/>
  <c r="G73" i="25"/>
  <c r="O73" i="25" s="1"/>
  <c r="Q73" i="25" s="1"/>
  <c r="G74" i="25"/>
  <c r="O74" i="25" s="1"/>
  <c r="Q74" i="25" s="1"/>
  <c r="G76" i="25"/>
  <c r="O76" i="25" s="1"/>
  <c r="Q76" i="25" s="1"/>
  <c r="G77" i="25"/>
  <c r="O77" i="25" s="1"/>
  <c r="Q77" i="25" s="1"/>
  <c r="G78" i="25"/>
  <c r="O78" i="25" s="1"/>
  <c r="Q78" i="25" s="1"/>
  <c r="G81" i="25"/>
  <c r="O81" i="25" s="1"/>
  <c r="Q81" i="25" s="1"/>
  <c r="G90" i="25"/>
  <c r="O90" i="25" s="1"/>
  <c r="Q90" i="25" s="1"/>
  <c r="G94" i="25"/>
  <c r="O94" i="25" s="1"/>
  <c r="Q94" i="25" s="1"/>
  <c r="G98" i="25"/>
  <c r="O98" i="25" s="1"/>
  <c r="Q98" i="25" s="1"/>
  <c r="G103" i="25"/>
  <c r="O103" i="25" s="1"/>
  <c r="Q103" i="25" s="1"/>
  <c r="G105" i="25"/>
  <c r="O105" i="25" s="1"/>
  <c r="Q105" i="25" s="1"/>
  <c r="G108" i="25"/>
  <c r="O108" i="25" s="1"/>
  <c r="Q108" i="25" s="1"/>
  <c r="G109" i="25"/>
  <c r="O109" i="25" s="1"/>
  <c r="Q109" i="25" s="1"/>
  <c r="G113" i="25"/>
  <c r="O113" i="25" s="1"/>
  <c r="Q113" i="25" s="1"/>
  <c r="G114" i="25"/>
  <c r="O114" i="25" s="1"/>
  <c r="Q114" i="25" s="1"/>
  <c r="G115" i="25"/>
  <c r="O115" i="25" s="1"/>
  <c r="Q115" i="25" s="1"/>
  <c r="G117" i="25"/>
  <c r="O117" i="25" s="1"/>
  <c r="Q117" i="25" s="1"/>
  <c r="G121" i="25"/>
  <c r="O121" i="25" s="1"/>
  <c r="Q121" i="25" s="1"/>
  <c r="G122" i="25"/>
  <c r="O122" i="25" s="1"/>
  <c r="Q122" i="25" s="1"/>
  <c r="G125" i="25"/>
  <c r="O125" i="25" s="1"/>
  <c r="Q125" i="25" s="1"/>
  <c r="G126" i="25"/>
  <c r="O126" i="25" s="1"/>
  <c r="Q126" i="25" s="1"/>
  <c r="G127" i="25"/>
  <c r="O127" i="25" s="1"/>
  <c r="Q127" i="25" s="1"/>
  <c r="G129" i="25"/>
  <c r="O129" i="25" s="1"/>
  <c r="Q129" i="25" s="1"/>
  <c r="G130" i="25"/>
  <c r="O130" i="25" s="1"/>
  <c r="Q130" i="25" s="1"/>
  <c r="G133" i="25"/>
  <c r="O133" i="25" s="1"/>
  <c r="Q133" i="25" s="1"/>
  <c r="G136" i="25"/>
  <c r="O136" i="25" s="1"/>
  <c r="G137" i="25"/>
  <c r="O137" i="25" s="1"/>
  <c r="Q137" i="25" s="1"/>
  <c r="G142" i="25"/>
  <c r="O142" i="25" s="1"/>
  <c r="Q142" i="25" s="1"/>
  <c r="G144" i="25"/>
  <c r="O144" i="25" s="1"/>
  <c r="Q144" i="25" s="1"/>
  <c r="G146" i="25"/>
  <c r="O146" i="25" s="1"/>
  <c r="Q146" i="25" s="1"/>
  <c r="G152" i="25"/>
  <c r="O152" i="25" s="1"/>
  <c r="Q152" i="25" s="1"/>
  <c r="G153" i="25"/>
  <c r="O153" i="25" s="1"/>
  <c r="Q153" i="25" s="1"/>
  <c r="G154" i="25"/>
  <c r="O154" i="25" s="1"/>
  <c r="Q154" i="25" s="1"/>
  <c r="G155" i="25"/>
  <c r="O155" i="25" s="1"/>
  <c r="Q155" i="25" s="1"/>
  <c r="G159" i="25"/>
  <c r="O159" i="25" s="1"/>
  <c r="Q159" i="25" s="1"/>
  <c r="G160" i="25"/>
  <c r="O160" i="25" s="1"/>
  <c r="Q160" i="25" s="1"/>
  <c r="G161" i="25"/>
  <c r="O161" i="25" s="1"/>
  <c r="Q161" i="25" s="1"/>
  <c r="G163" i="25"/>
  <c r="O163" i="25" s="1"/>
  <c r="Q163" i="25" s="1"/>
  <c r="G164" i="25"/>
  <c r="O164" i="25" s="1"/>
  <c r="Q164" i="25" s="1"/>
  <c r="G187" i="25"/>
  <c r="O187" i="25" s="1"/>
  <c r="Q187" i="25" s="1"/>
  <c r="G192" i="25"/>
  <c r="O192" i="25" s="1"/>
  <c r="Q192" i="25" s="1"/>
  <c r="G195" i="25"/>
  <c r="O195" i="25" s="1"/>
  <c r="Q195" i="25" s="1"/>
  <c r="G197" i="25"/>
  <c r="O197" i="25" s="1"/>
  <c r="Q197" i="25" s="1"/>
  <c r="G199" i="25"/>
  <c r="O199" i="25" s="1"/>
  <c r="Q199" i="25" s="1"/>
  <c r="G200" i="25"/>
  <c r="O200" i="25" s="1"/>
  <c r="Q200" i="25" s="1"/>
  <c r="G217" i="25"/>
  <c r="O217" i="25" s="1"/>
  <c r="Q217" i="25" s="1"/>
  <c r="G221" i="25"/>
  <c r="O221" i="25" s="1"/>
  <c r="Q221" i="25" s="1"/>
  <c r="G222" i="25"/>
  <c r="O222" i="25" s="1"/>
  <c r="Q222" i="25" s="1"/>
  <c r="G224" i="25"/>
  <c r="O224" i="25" s="1"/>
  <c r="Q224" i="25" s="1"/>
  <c r="G228" i="25"/>
  <c r="O228" i="25" s="1"/>
  <c r="Q228" i="25" s="1"/>
  <c r="G230" i="25"/>
  <c r="O230" i="25" s="1"/>
  <c r="Q230" i="25" s="1"/>
  <c r="G232" i="25"/>
  <c r="O232" i="25" s="1"/>
  <c r="Q232" i="25" s="1"/>
  <c r="G236" i="25"/>
  <c r="O236" i="25" s="1"/>
  <c r="Q236" i="25" s="1"/>
  <c r="G239" i="25"/>
  <c r="O239" i="25" s="1"/>
  <c r="Q239" i="25" s="1"/>
  <c r="G240" i="25"/>
  <c r="O240" i="25" s="1"/>
  <c r="Q240" i="25" s="1"/>
  <c r="G241" i="25"/>
  <c r="O241" i="25" s="1"/>
  <c r="Q241" i="25" s="1"/>
  <c r="G244" i="25"/>
  <c r="O244" i="25" s="1"/>
  <c r="Q244" i="25" s="1"/>
  <c r="G247" i="25"/>
  <c r="O247" i="25" s="1"/>
  <c r="Q247" i="25" s="1"/>
  <c r="G248" i="25"/>
  <c r="O248" i="25" s="1"/>
  <c r="Q248" i="25" s="1"/>
  <c r="G255" i="25"/>
  <c r="O255" i="25" s="1"/>
  <c r="Q255" i="25" s="1"/>
  <c r="G256" i="25"/>
  <c r="O256" i="25" s="1"/>
  <c r="Q256" i="25" s="1"/>
  <c r="G258" i="25"/>
  <c r="O258" i="25" s="1"/>
  <c r="Q258" i="25" s="1"/>
  <c r="G261" i="25"/>
  <c r="O261" i="25" s="1"/>
  <c r="Q261" i="25" s="1"/>
  <c r="G267" i="25"/>
  <c r="O267" i="25" s="1"/>
  <c r="Q267" i="25" s="1"/>
  <c r="G268" i="25"/>
  <c r="O268" i="25" s="1"/>
  <c r="Q268" i="25" s="1"/>
  <c r="G270" i="25"/>
  <c r="O270" i="25" s="1"/>
  <c r="Q270" i="25" s="1"/>
  <c r="G272" i="25"/>
  <c r="O272" i="25" s="1"/>
  <c r="Q272" i="25" s="1"/>
  <c r="G276" i="25"/>
  <c r="O276" i="25" s="1"/>
  <c r="Q276" i="25" s="1"/>
  <c r="G279" i="25"/>
  <c r="O279" i="25" s="1"/>
  <c r="Q279" i="25" s="1"/>
  <c r="G280" i="25"/>
  <c r="O280" i="25" s="1"/>
  <c r="Q280" i="25" s="1"/>
  <c r="G282" i="25"/>
  <c r="O282" i="25" s="1"/>
  <c r="Q282" i="25" s="1"/>
  <c r="G283" i="25"/>
  <c r="O283" i="25" s="1"/>
  <c r="Q283" i="25" s="1"/>
  <c r="G285" i="25"/>
  <c r="O285" i="25" s="1"/>
  <c r="Q285" i="25" s="1"/>
  <c r="G288" i="25"/>
  <c r="O288" i="25" s="1"/>
  <c r="Q288" i="25" s="1"/>
  <c r="G291" i="25"/>
  <c r="O291" i="25" s="1"/>
  <c r="Q291" i="25" s="1"/>
  <c r="G294" i="25"/>
  <c r="O294" i="25" s="1"/>
  <c r="Q294" i="25" s="1"/>
  <c r="G295" i="25"/>
  <c r="O295" i="25" s="1"/>
  <c r="Q295" i="25" s="1"/>
  <c r="G302" i="25"/>
  <c r="O302" i="25" s="1"/>
  <c r="Q302" i="25" s="1"/>
  <c r="G303" i="25"/>
  <c r="O303" i="25" s="1"/>
  <c r="Q303" i="25" s="1"/>
  <c r="G308" i="25"/>
  <c r="O308" i="25" s="1"/>
  <c r="Q308" i="25" s="1"/>
  <c r="G312" i="25"/>
  <c r="O312" i="25" s="1"/>
  <c r="Q312" i="25" s="1"/>
  <c r="G316" i="25"/>
  <c r="O316" i="25" s="1"/>
  <c r="Q316" i="25" s="1"/>
  <c r="G323" i="25"/>
  <c r="O323" i="25" s="1"/>
  <c r="Q323" i="25" s="1"/>
  <c r="G324" i="25"/>
  <c r="O324" i="25" s="1"/>
  <c r="Q324" i="25" s="1"/>
  <c r="G325" i="25"/>
  <c r="O325" i="25" s="1"/>
  <c r="Q325" i="25" s="1"/>
  <c r="G326" i="25"/>
  <c r="O326" i="25" s="1"/>
  <c r="Q326" i="25" s="1"/>
  <c r="G327" i="25"/>
  <c r="O327" i="25" s="1"/>
  <c r="Q327" i="25" s="1"/>
  <c r="G328" i="25"/>
  <c r="O328" i="25" s="1"/>
  <c r="Q328" i="25" s="1"/>
  <c r="G329" i="25"/>
  <c r="O329" i="25" s="1"/>
  <c r="Q329" i="25" s="1"/>
  <c r="G331" i="25"/>
  <c r="O331" i="25" s="1"/>
  <c r="Q331" i="25" s="1"/>
  <c r="G332" i="25"/>
  <c r="O332" i="25" s="1"/>
  <c r="Q332" i="25" s="1"/>
  <c r="G333" i="25"/>
  <c r="O333" i="25" s="1"/>
  <c r="Q333" i="25" s="1"/>
  <c r="G336" i="25"/>
  <c r="O336" i="25" s="1"/>
  <c r="Q336" i="25" s="1"/>
  <c r="G337" i="25"/>
  <c r="O337" i="25" s="1"/>
  <c r="Q337" i="25" s="1"/>
  <c r="G340" i="25"/>
  <c r="O340" i="25" s="1"/>
  <c r="Q340" i="25" s="1"/>
  <c r="G341" i="25"/>
  <c r="O341" i="25" s="1"/>
  <c r="Q341" i="25" s="1"/>
  <c r="G342" i="25"/>
  <c r="O342" i="25" s="1"/>
  <c r="Q342" i="25" s="1"/>
  <c r="G344" i="25"/>
  <c r="O344" i="25" s="1"/>
  <c r="Q344" i="25" s="1"/>
  <c r="G349" i="25"/>
  <c r="O349" i="25" s="1"/>
  <c r="Q349" i="25" s="1"/>
  <c r="G351" i="25"/>
  <c r="O351" i="25" s="1"/>
  <c r="Q351" i="25" s="1"/>
  <c r="G352" i="25"/>
  <c r="O352" i="25" s="1"/>
  <c r="Q352" i="25" s="1"/>
  <c r="G353" i="25"/>
  <c r="O353" i="25" s="1"/>
  <c r="Q353" i="25" s="1"/>
  <c r="G360" i="25"/>
  <c r="O360" i="25" s="1"/>
  <c r="Q360" i="25" s="1"/>
  <c r="G362" i="25"/>
  <c r="O362" i="25" s="1"/>
  <c r="Q362" i="25" s="1"/>
  <c r="G366" i="25"/>
  <c r="O366" i="25" s="1"/>
  <c r="Q366" i="25" s="1"/>
  <c r="G369" i="25"/>
  <c r="O369" i="25" s="1"/>
  <c r="Q369" i="25" s="1"/>
  <c r="G371" i="25"/>
  <c r="O371" i="25" s="1"/>
  <c r="Q371" i="25" s="1"/>
  <c r="G376" i="25"/>
  <c r="O376" i="25" s="1"/>
  <c r="Q376" i="25" s="1"/>
  <c r="G378" i="25"/>
  <c r="O378" i="25" s="1"/>
  <c r="Q378" i="25" s="1"/>
  <c r="G381" i="25"/>
  <c r="O381" i="25" s="1"/>
  <c r="Q381" i="25" s="1"/>
  <c r="G384" i="25"/>
  <c r="O384" i="25" s="1"/>
  <c r="Q384" i="25" s="1"/>
  <c r="G390" i="25"/>
  <c r="O390" i="25" s="1"/>
  <c r="Q390" i="25" s="1"/>
  <c r="G391" i="25"/>
  <c r="O391" i="25" s="1"/>
  <c r="Q391" i="25" s="1"/>
  <c r="G393" i="25"/>
  <c r="O393" i="25" s="1"/>
  <c r="Q393" i="25" s="1"/>
  <c r="G398" i="25"/>
  <c r="O398" i="25" s="1"/>
  <c r="Q398" i="25" s="1"/>
  <c r="G399" i="25"/>
  <c r="O399" i="25" s="1"/>
  <c r="Q399" i="25" s="1"/>
  <c r="G400" i="25"/>
  <c r="O400" i="25" s="1"/>
  <c r="Q400" i="25" s="1"/>
  <c r="G411" i="25"/>
  <c r="O411" i="25" s="1"/>
  <c r="Q411" i="25" s="1"/>
  <c r="G413" i="25"/>
  <c r="O413" i="25" s="1"/>
  <c r="Q413" i="25" s="1"/>
  <c r="G418" i="25"/>
  <c r="O418" i="25" s="1"/>
  <c r="Q418" i="25" s="1"/>
  <c r="G9" i="25"/>
  <c r="O9" i="25" s="1"/>
  <c r="Q9" i="25" s="1"/>
  <c r="G14" i="25"/>
  <c r="O14" i="25" s="1"/>
  <c r="Q14" i="25" s="1"/>
  <c r="G15" i="25"/>
  <c r="O15" i="25" s="1"/>
  <c r="Q15" i="25" s="1"/>
  <c r="G16" i="25"/>
  <c r="O16" i="25" s="1"/>
  <c r="Q16" i="25" s="1"/>
  <c r="G18" i="25"/>
  <c r="O18" i="25" s="1"/>
  <c r="Q18" i="25" s="1"/>
  <c r="G23" i="25"/>
  <c r="O23" i="25" s="1"/>
  <c r="Q23" i="25" s="1"/>
  <c r="G32" i="25"/>
  <c r="O32" i="25" s="1"/>
  <c r="Q32" i="25" s="1"/>
  <c r="G33" i="25"/>
  <c r="O33" i="25" s="1"/>
  <c r="Q33" i="25" s="1"/>
  <c r="G35" i="25"/>
  <c r="O35" i="25" s="1"/>
  <c r="Q35" i="25" s="1"/>
  <c r="G39" i="25"/>
  <c r="O39" i="25" s="1"/>
  <c r="Q39" i="25" s="1"/>
  <c r="G40" i="25"/>
  <c r="O40" i="25" s="1"/>
  <c r="Q40" i="25" s="1"/>
  <c r="G43" i="25"/>
  <c r="O43" i="25" s="1"/>
  <c r="Q43" i="25" s="1"/>
  <c r="G46" i="25"/>
  <c r="O46" i="25" s="1"/>
  <c r="Q46" i="25" s="1"/>
  <c r="G48" i="25"/>
  <c r="O48" i="25" s="1"/>
  <c r="Q48" i="25" s="1"/>
  <c r="G49" i="25"/>
  <c r="O49" i="25" s="1"/>
  <c r="Q49" i="25" s="1"/>
  <c r="G51" i="25"/>
  <c r="O51" i="25" s="1"/>
  <c r="Q51" i="25" s="1"/>
  <c r="G53" i="25"/>
  <c r="O53" i="25" s="1"/>
  <c r="Q53" i="25" s="1"/>
  <c r="G54" i="25"/>
  <c r="O54" i="25" s="1"/>
  <c r="Q54" i="25" s="1"/>
  <c r="G55" i="25"/>
  <c r="O55" i="25" s="1"/>
  <c r="Q55" i="25" s="1"/>
  <c r="G56" i="25"/>
  <c r="O56" i="25" s="1"/>
  <c r="Q56" i="25" s="1"/>
  <c r="G60" i="25"/>
  <c r="O60" i="25" s="1"/>
  <c r="Q60" i="25" s="1"/>
  <c r="G62" i="25"/>
  <c r="O62" i="25" s="1"/>
  <c r="Q62" i="25" s="1"/>
  <c r="G63" i="25"/>
  <c r="O63" i="25" s="1"/>
  <c r="Q63" i="25" s="1"/>
  <c r="G79" i="25"/>
  <c r="O79" i="25" s="1"/>
  <c r="Q79" i="25" s="1"/>
  <c r="G80" i="25"/>
  <c r="O80" i="25" s="1"/>
  <c r="Q80" i="25" s="1"/>
  <c r="G82" i="25"/>
  <c r="O82" i="25" s="1"/>
  <c r="Q82" i="25" s="1"/>
  <c r="G83" i="25"/>
  <c r="O83" i="25" s="1"/>
  <c r="Q83" i="25" s="1"/>
  <c r="G84" i="25"/>
  <c r="O84" i="25" s="1"/>
  <c r="Q84" i="25" s="1"/>
  <c r="G85" i="25"/>
  <c r="O85" i="25" s="1"/>
  <c r="Q85" i="25" s="1"/>
  <c r="G87" i="25"/>
  <c r="O87" i="25" s="1"/>
  <c r="Q87" i="25" s="1"/>
  <c r="G88" i="25"/>
  <c r="O88" i="25" s="1"/>
  <c r="Q88" i="25" s="1"/>
  <c r="G89" i="25"/>
  <c r="O89" i="25" s="1"/>
  <c r="Q89" i="25" s="1"/>
  <c r="G92" i="25"/>
  <c r="O92" i="25" s="1"/>
  <c r="Q92" i="25" s="1"/>
  <c r="G93" i="25"/>
  <c r="O93" i="25" s="1"/>
  <c r="Q93" i="25" s="1"/>
  <c r="G95" i="25"/>
  <c r="O95" i="25" s="1"/>
  <c r="Q95" i="25" s="1"/>
  <c r="G96" i="25"/>
  <c r="O96" i="25" s="1"/>
  <c r="Q96" i="25" s="1"/>
  <c r="G99" i="25"/>
  <c r="O99" i="25" s="1"/>
  <c r="Q99" i="25" s="1"/>
  <c r="G100" i="25"/>
  <c r="O100" i="25" s="1"/>
  <c r="Q100" i="25" s="1"/>
  <c r="G101" i="25"/>
  <c r="O101" i="25" s="1"/>
  <c r="Q101" i="25" s="1"/>
  <c r="G102" i="25"/>
  <c r="O102" i="25" s="1"/>
  <c r="Q102" i="25" s="1"/>
  <c r="G104" i="25"/>
  <c r="O104" i="25" s="1"/>
  <c r="Q104" i="25" s="1"/>
  <c r="G106" i="25"/>
  <c r="O106" i="25" s="1"/>
  <c r="Q106" i="25" s="1"/>
  <c r="G107" i="25"/>
  <c r="O107" i="25" s="1"/>
  <c r="Q107" i="25" s="1"/>
  <c r="G110" i="25"/>
  <c r="O110" i="25" s="1"/>
  <c r="Q110" i="25" s="1"/>
  <c r="G112" i="25"/>
  <c r="O112" i="25" s="1"/>
  <c r="Q112" i="25" s="1"/>
  <c r="G116" i="25"/>
  <c r="O116" i="25" s="1"/>
  <c r="Q116" i="25" s="1"/>
  <c r="G118" i="25"/>
  <c r="O118" i="25" s="1"/>
  <c r="Q118" i="25" s="1"/>
  <c r="G123" i="25"/>
  <c r="O123" i="25" s="1"/>
  <c r="Q123" i="25" s="1"/>
  <c r="G134" i="25"/>
  <c r="O134" i="25" s="1"/>
  <c r="Q134" i="25" s="1"/>
  <c r="G139" i="25"/>
  <c r="O139" i="25" s="1"/>
  <c r="Q139" i="25" s="1"/>
  <c r="G141" i="25"/>
  <c r="O141" i="25" s="1"/>
  <c r="Q141" i="25" s="1"/>
  <c r="G143" i="25"/>
  <c r="O143" i="25" s="1"/>
  <c r="Q143" i="25" s="1"/>
  <c r="G145" i="25"/>
  <c r="O145" i="25" s="1"/>
  <c r="Q145" i="25" s="1"/>
  <c r="G147" i="25"/>
  <c r="O147" i="25" s="1"/>
  <c r="Q147" i="25" s="1"/>
  <c r="G148" i="25"/>
  <c r="O148" i="25" s="1"/>
  <c r="Q148" i="25" s="1"/>
  <c r="G149" i="25"/>
  <c r="O149" i="25" s="1"/>
  <c r="Q149" i="25" s="1"/>
  <c r="G151" i="25"/>
  <c r="O151" i="25" s="1"/>
  <c r="Q151" i="25" s="1"/>
  <c r="G156" i="25"/>
  <c r="O156" i="25" s="1"/>
  <c r="Q156" i="25" s="1"/>
  <c r="G162" i="25"/>
  <c r="O162" i="25" s="1"/>
  <c r="Q162" i="25" s="1"/>
  <c r="G166" i="25"/>
  <c r="O166" i="25" s="1"/>
  <c r="Q166" i="25" s="1"/>
  <c r="G172" i="25"/>
  <c r="O172" i="25" s="1"/>
  <c r="Q172" i="25" s="1"/>
  <c r="G173" i="25"/>
  <c r="O173" i="25" s="1"/>
  <c r="Q173" i="25" s="1"/>
  <c r="G174" i="25"/>
  <c r="O174" i="25" s="1"/>
  <c r="Q174" i="25" s="1"/>
  <c r="G175" i="25"/>
  <c r="O175" i="25" s="1"/>
  <c r="Q175" i="25" s="1"/>
  <c r="G177" i="25"/>
  <c r="O177" i="25" s="1"/>
  <c r="Q177" i="25" s="1"/>
  <c r="G178" i="25"/>
  <c r="O178" i="25" s="1"/>
  <c r="Q178" i="25" s="1"/>
  <c r="G180" i="25"/>
  <c r="O180" i="25" s="1"/>
  <c r="Q180" i="25" s="1"/>
  <c r="G181" i="25"/>
  <c r="O181" i="25" s="1"/>
  <c r="Q181" i="25" s="1"/>
  <c r="G182" i="25"/>
  <c r="O182" i="25" s="1"/>
  <c r="Q182" i="25" s="1"/>
  <c r="G183" i="25"/>
  <c r="O183" i="25" s="1"/>
  <c r="Q183" i="25" s="1"/>
  <c r="G184" i="25"/>
  <c r="O184" i="25" s="1"/>
  <c r="Q184" i="25" s="1"/>
  <c r="G185" i="25"/>
  <c r="O185" i="25" s="1"/>
  <c r="Q185" i="25" s="1"/>
  <c r="G186" i="25"/>
  <c r="O186" i="25" s="1"/>
  <c r="Q186" i="25" s="1"/>
  <c r="G189" i="25"/>
  <c r="O189" i="25" s="1"/>
  <c r="Q189" i="25" s="1"/>
  <c r="G190" i="25"/>
  <c r="O190" i="25" s="1"/>
  <c r="Q190" i="25" s="1"/>
  <c r="G193" i="25"/>
  <c r="O193" i="25" s="1"/>
  <c r="Q193" i="25" s="1"/>
  <c r="G194" i="25"/>
  <c r="O194" i="25" s="1"/>
  <c r="Q194" i="25" s="1"/>
  <c r="G201" i="25"/>
  <c r="O201" i="25" s="1"/>
  <c r="Q201" i="25" s="1"/>
  <c r="G202" i="25"/>
  <c r="O202" i="25" s="1"/>
  <c r="Q202" i="25" s="1"/>
  <c r="G208" i="25"/>
  <c r="O208" i="25" s="1"/>
  <c r="Q208" i="25" s="1"/>
  <c r="G209" i="25"/>
  <c r="O209" i="25" s="1"/>
  <c r="Q209" i="25" s="1"/>
  <c r="G210" i="25"/>
  <c r="O210" i="25" s="1"/>
  <c r="Q210" i="25" s="1"/>
  <c r="G211" i="25"/>
  <c r="O211" i="25" s="1"/>
  <c r="Q211" i="25" s="1"/>
  <c r="G212" i="25"/>
  <c r="O212" i="25" s="1"/>
  <c r="Q212" i="25" s="1"/>
  <c r="G216" i="25"/>
  <c r="O216" i="25" s="1"/>
  <c r="Q216" i="25" s="1"/>
  <c r="G218" i="25"/>
  <c r="O218" i="25" s="1"/>
  <c r="Q218" i="25" s="1"/>
  <c r="G219" i="25"/>
  <c r="O219" i="25" s="1"/>
  <c r="Q219" i="25" s="1"/>
  <c r="G226" i="25"/>
  <c r="O226" i="25" s="1"/>
  <c r="Q226" i="25" s="1"/>
  <c r="G225" i="25"/>
  <c r="O225" i="25" s="1"/>
  <c r="Q225" i="25" s="1"/>
  <c r="G229" i="25"/>
  <c r="O229" i="25" s="1"/>
  <c r="Q229" i="25" s="1"/>
  <c r="G231" i="25"/>
  <c r="O231" i="25" s="1"/>
  <c r="Q231" i="25" s="1"/>
  <c r="G233" i="25"/>
  <c r="O233" i="25" s="1"/>
  <c r="Q233" i="25" s="1"/>
  <c r="G235" i="25"/>
  <c r="O235" i="25" s="1"/>
  <c r="Q235" i="25" s="1"/>
  <c r="G237" i="25"/>
  <c r="O237" i="25" s="1"/>
  <c r="Q237" i="25" s="1"/>
  <c r="G238" i="25"/>
  <c r="O238" i="25" s="1"/>
  <c r="Q238" i="25" s="1"/>
  <c r="AB238" i="25" s="1"/>
  <c r="AM238" i="25" s="1"/>
  <c r="AX238" i="25" s="1"/>
  <c r="AY238" i="25" s="1"/>
  <c r="G242" i="25"/>
  <c r="O242" i="25" s="1"/>
  <c r="Q242" i="25" s="1"/>
  <c r="G243" i="25"/>
  <c r="O243" i="25" s="1"/>
  <c r="Q243" i="25" s="1"/>
  <c r="G245" i="25"/>
  <c r="O245" i="25" s="1"/>
  <c r="Q245" i="25" s="1"/>
  <c r="G249" i="25"/>
  <c r="O249" i="25" s="1"/>
  <c r="Q249" i="25" s="1"/>
  <c r="G251" i="25"/>
  <c r="O251" i="25" s="1"/>
  <c r="Q251" i="25" s="1"/>
  <c r="G252" i="25"/>
  <c r="O252" i="25" s="1"/>
  <c r="Q252" i="25" s="1"/>
  <c r="G259" i="25"/>
  <c r="O259" i="25" s="1"/>
  <c r="Q259" i="25" s="1"/>
  <c r="G260" i="25"/>
  <c r="O260" i="25" s="1"/>
  <c r="Q260" i="25" s="1"/>
  <c r="G262" i="25"/>
  <c r="O262" i="25" s="1"/>
  <c r="Q262" i="25" s="1"/>
  <c r="G264" i="25"/>
  <c r="O264" i="25" s="1"/>
  <c r="Q264" i="25" s="1"/>
  <c r="G265" i="25"/>
  <c r="O265" i="25" s="1"/>
  <c r="Q265" i="25" s="1"/>
  <c r="G269" i="25"/>
  <c r="O269" i="25" s="1"/>
  <c r="Q269" i="25" s="1"/>
  <c r="G274" i="25"/>
  <c r="O274" i="25" s="1"/>
  <c r="Q274" i="25" s="1"/>
  <c r="G275" i="25"/>
  <c r="O275" i="25" s="1"/>
  <c r="Q275" i="25" s="1"/>
  <c r="G277" i="25"/>
  <c r="O277" i="25" s="1"/>
  <c r="Q277" i="25" s="1"/>
  <c r="G278" i="25"/>
  <c r="O278" i="25" s="1"/>
  <c r="Q278" i="25" s="1"/>
  <c r="G281" i="25"/>
  <c r="O281" i="25" s="1"/>
  <c r="Q281" i="25" s="1"/>
  <c r="G284" i="25"/>
  <c r="O284" i="25" s="1"/>
  <c r="Q284" i="25" s="1"/>
  <c r="G286" i="25"/>
  <c r="O286" i="25" s="1"/>
  <c r="Q286" i="25" s="1"/>
  <c r="G287" i="25"/>
  <c r="O287" i="25" s="1"/>
  <c r="Q287" i="25" s="1"/>
  <c r="G289" i="25"/>
  <c r="O289" i="25" s="1"/>
  <c r="Q289" i="25" s="1"/>
  <c r="G290" i="25"/>
  <c r="O290" i="25" s="1"/>
  <c r="Q290" i="25" s="1"/>
  <c r="G292" i="25"/>
  <c r="O292" i="25" s="1"/>
  <c r="Q292" i="25" s="1"/>
  <c r="G296" i="25"/>
  <c r="O296" i="25" s="1"/>
  <c r="Q296" i="25" s="1"/>
  <c r="AB296" i="25" s="1"/>
  <c r="G297" i="25"/>
  <c r="O297" i="25" s="1"/>
  <c r="Q297" i="25" s="1"/>
  <c r="G298" i="25"/>
  <c r="O298" i="25" s="1"/>
  <c r="Q298" i="25" s="1"/>
  <c r="G299" i="25"/>
  <c r="O299" i="25" s="1"/>
  <c r="Q299" i="25" s="1"/>
  <c r="G300" i="25"/>
  <c r="O300" i="25" s="1"/>
  <c r="Q300" i="25" s="1"/>
  <c r="G305" i="25"/>
  <c r="O305" i="25" s="1"/>
  <c r="Q305" i="25" s="1"/>
  <c r="G306" i="25"/>
  <c r="O306" i="25" s="1"/>
  <c r="G307" i="25"/>
  <c r="O307" i="25" s="1"/>
  <c r="Q307" i="25" s="1"/>
  <c r="G310" i="25"/>
  <c r="O310" i="25" s="1"/>
  <c r="Q310" i="25" s="1"/>
  <c r="G313" i="25"/>
  <c r="O313" i="25" s="1"/>
  <c r="Q313" i="25" s="1"/>
  <c r="G314" i="25"/>
  <c r="O314" i="25" s="1"/>
  <c r="Q314" i="25" s="1"/>
  <c r="G315" i="25"/>
  <c r="O315" i="25" s="1"/>
  <c r="Q315" i="25" s="1"/>
  <c r="G317" i="25"/>
  <c r="O317" i="25" s="1"/>
  <c r="Q317" i="25" s="1"/>
  <c r="G320" i="25"/>
  <c r="O320" i="25" s="1"/>
  <c r="Q320" i="25" s="1"/>
  <c r="G322" i="25"/>
  <c r="O322" i="25" s="1"/>
  <c r="Q322" i="25" s="1"/>
  <c r="G335" i="25"/>
  <c r="O335" i="25" s="1"/>
  <c r="Q335" i="25" s="1"/>
  <c r="G338" i="25"/>
  <c r="O338" i="25" s="1"/>
  <c r="Q338" i="25" s="1"/>
  <c r="AB338" i="25" s="1"/>
  <c r="G339" i="25"/>
  <c r="O339" i="25" s="1"/>
  <c r="Q339" i="25" s="1"/>
  <c r="G343" i="25"/>
  <c r="O343" i="25" s="1"/>
  <c r="Q343" i="25" s="1"/>
  <c r="G354" i="25"/>
  <c r="O354" i="25" s="1"/>
  <c r="Q354" i="25" s="1"/>
  <c r="G356" i="25"/>
  <c r="O356" i="25" s="1"/>
  <c r="Q356" i="25" s="1"/>
  <c r="G358" i="25"/>
  <c r="O358" i="25" s="1"/>
  <c r="Q358" i="25" s="1"/>
  <c r="G361" i="25"/>
  <c r="O361" i="25" s="1"/>
  <c r="Q361" i="25" s="1"/>
  <c r="G363" i="25"/>
  <c r="O363" i="25" s="1"/>
  <c r="Q363" i="25" s="1"/>
  <c r="G367" i="25"/>
  <c r="O367" i="25" s="1"/>
  <c r="Q367" i="25" s="1"/>
  <c r="G372" i="25"/>
  <c r="O372" i="25" s="1"/>
  <c r="Q372" i="25" s="1"/>
  <c r="G373" i="25"/>
  <c r="O373" i="25" s="1"/>
  <c r="Q373" i="25" s="1"/>
  <c r="G374" i="25"/>
  <c r="O374" i="25" s="1"/>
  <c r="Q374" i="25" s="1"/>
  <c r="G375" i="25"/>
  <c r="O375" i="25" s="1"/>
  <c r="Q375" i="25" s="1"/>
  <c r="G380" i="25"/>
  <c r="O380" i="25" s="1"/>
  <c r="Q380" i="25" s="1"/>
  <c r="G382" i="25"/>
  <c r="O382" i="25" s="1"/>
  <c r="Q382" i="25" s="1"/>
  <c r="G383" i="25"/>
  <c r="O383" i="25" s="1"/>
  <c r="Q383" i="25" s="1"/>
  <c r="G385" i="25"/>
  <c r="O385" i="25" s="1"/>
  <c r="Q385" i="25" s="1"/>
  <c r="G386" i="25"/>
  <c r="O386" i="25" s="1"/>
  <c r="Q386" i="25" s="1"/>
  <c r="G387" i="25"/>
  <c r="O387" i="25" s="1"/>
  <c r="Q387" i="25" s="1"/>
  <c r="G388" i="25"/>
  <c r="O388" i="25" s="1"/>
  <c r="Q388" i="25" s="1"/>
  <c r="G389" i="25"/>
  <c r="O389" i="25" s="1"/>
  <c r="Q389" i="25" s="1"/>
  <c r="G395" i="25"/>
  <c r="O395" i="25" s="1"/>
  <c r="Q395" i="25" s="1"/>
  <c r="G397" i="25"/>
  <c r="O397" i="25" s="1"/>
  <c r="Q397" i="25" s="1"/>
  <c r="G401" i="25"/>
  <c r="O401" i="25" s="1"/>
  <c r="Q401" i="25" s="1"/>
  <c r="G403" i="25"/>
  <c r="O403" i="25" s="1"/>
  <c r="Q403" i="25" s="1"/>
  <c r="AB403" i="25" s="1"/>
  <c r="G404" i="25"/>
  <c r="O404" i="25" s="1"/>
  <c r="Q404" i="25" s="1"/>
  <c r="G405" i="25"/>
  <c r="O405" i="25" s="1"/>
  <c r="Q405" i="25" s="1"/>
  <c r="G407" i="25"/>
  <c r="O407" i="25" s="1"/>
  <c r="Q407" i="25" s="1"/>
  <c r="G409" i="25"/>
  <c r="O409" i="25" s="1"/>
  <c r="Q409" i="25" s="1"/>
  <c r="G410" i="25"/>
  <c r="O410" i="25" s="1"/>
  <c r="Q410" i="25" s="1"/>
  <c r="G412" i="25"/>
  <c r="O412" i="25" s="1"/>
  <c r="Q412" i="25" s="1"/>
  <c r="G416" i="25"/>
  <c r="O416" i="25" s="1"/>
  <c r="Q416" i="25" s="1"/>
  <c r="G419" i="25"/>
  <c r="O419" i="25" s="1"/>
  <c r="Q419" i="25" s="1"/>
  <c r="G420" i="25"/>
  <c r="O420" i="25" s="1"/>
  <c r="Q420" i="25" s="1"/>
  <c r="G422" i="25"/>
  <c r="O422" i="25" s="1"/>
  <c r="Q422" i="25" s="1"/>
  <c r="R9" i="25"/>
  <c r="Z9" i="25" s="1"/>
  <c r="R14" i="25"/>
  <c r="Z14" i="25" s="1"/>
  <c r="R15" i="25"/>
  <c r="Z15" i="25" s="1"/>
  <c r="R16" i="25"/>
  <c r="Z16" i="25" s="1"/>
  <c r="R18" i="25"/>
  <c r="Z18" i="25" s="1"/>
  <c r="R23" i="25"/>
  <c r="Z23" i="25" s="1"/>
  <c r="R32" i="25"/>
  <c r="Z32" i="25" s="1"/>
  <c r="R33" i="25"/>
  <c r="Z33" i="25" s="1"/>
  <c r="R35" i="25"/>
  <c r="Z35" i="25" s="1"/>
  <c r="R39" i="25"/>
  <c r="Z39" i="25" s="1"/>
  <c r="R40" i="25"/>
  <c r="Z40" i="25" s="1"/>
  <c r="R43" i="25"/>
  <c r="Z43" i="25" s="1"/>
  <c r="R46" i="25"/>
  <c r="Z46" i="25" s="1"/>
  <c r="R48" i="25"/>
  <c r="Z48" i="25" s="1"/>
  <c r="R49" i="25"/>
  <c r="Z49" i="25" s="1"/>
  <c r="R51" i="25"/>
  <c r="Z51" i="25" s="1"/>
  <c r="R53" i="25"/>
  <c r="Z53" i="25" s="1"/>
  <c r="R54" i="25"/>
  <c r="Z54" i="25" s="1"/>
  <c r="R55" i="25"/>
  <c r="Z55" i="25" s="1"/>
  <c r="R56" i="25"/>
  <c r="Z56" i="25" s="1"/>
  <c r="R60" i="25"/>
  <c r="Z60" i="25" s="1"/>
  <c r="R62" i="25"/>
  <c r="Z62" i="25" s="1"/>
  <c r="R63" i="25"/>
  <c r="Z63" i="25" s="1"/>
  <c r="R79" i="25"/>
  <c r="Z79" i="25" s="1"/>
  <c r="R80" i="25"/>
  <c r="Z80" i="25" s="1"/>
  <c r="R82" i="25"/>
  <c r="Z82" i="25" s="1"/>
  <c r="R83" i="25"/>
  <c r="Z83" i="25" s="1"/>
  <c r="R84" i="25"/>
  <c r="Z84" i="25" s="1"/>
  <c r="R85" i="25"/>
  <c r="Z85" i="25" s="1"/>
  <c r="R87" i="25"/>
  <c r="Z87" i="25" s="1"/>
  <c r="R88" i="25"/>
  <c r="Z88" i="25" s="1"/>
  <c r="R89" i="25"/>
  <c r="Z89" i="25" s="1"/>
  <c r="R92" i="25"/>
  <c r="Z92" i="25" s="1"/>
  <c r="R93" i="25"/>
  <c r="Z93" i="25" s="1"/>
  <c r="R95" i="25"/>
  <c r="Z95" i="25" s="1"/>
  <c r="R96" i="25"/>
  <c r="Z96" i="25" s="1"/>
  <c r="R99" i="25"/>
  <c r="Z99" i="25" s="1"/>
  <c r="R100" i="25"/>
  <c r="Z100" i="25" s="1"/>
  <c r="R101" i="25"/>
  <c r="Z101" i="25" s="1"/>
  <c r="R102" i="25"/>
  <c r="Z102" i="25" s="1"/>
  <c r="R104" i="25"/>
  <c r="Z104" i="25" s="1"/>
  <c r="R106" i="25"/>
  <c r="Z106" i="25" s="1"/>
  <c r="R107" i="25"/>
  <c r="Z107" i="25" s="1"/>
  <c r="R110" i="25"/>
  <c r="Z110" i="25" s="1"/>
  <c r="R112" i="25"/>
  <c r="Z112" i="25" s="1"/>
  <c r="R116" i="25"/>
  <c r="Z116" i="25" s="1"/>
  <c r="R118" i="25"/>
  <c r="Z118" i="25" s="1"/>
  <c r="R123" i="25"/>
  <c r="Z123" i="25" s="1"/>
  <c r="R134" i="25"/>
  <c r="Z134" i="25" s="1"/>
  <c r="R139" i="25"/>
  <c r="Z139" i="25" s="1"/>
  <c r="R141" i="25"/>
  <c r="Z141" i="25" s="1"/>
  <c r="R143" i="25"/>
  <c r="Z143" i="25" s="1"/>
  <c r="R145" i="25"/>
  <c r="Z145" i="25" s="1"/>
  <c r="R147" i="25"/>
  <c r="Z147" i="25" s="1"/>
  <c r="R148" i="25"/>
  <c r="Z148" i="25" s="1"/>
  <c r="R149" i="25"/>
  <c r="Z149" i="25" s="1"/>
  <c r="R151" i="25"/>
  <c r="Z151" i="25" s="1"/>
  <c r="R156" i="25"/>
  <c r="Z156" i="25" s="1"/>
  <c r="R162" i="25"/>
  <c r="Z162" i="25" s="1"/>
  <c r="R166" i="25"/>
  <c r="Z166" i="25" s="1"/>
  <c r="R172" i="25"/>
  <c r="Z172" i="25" s="1"/>
  <c r="R173" i="25"/>
  <c r="Z173" i="25" s="1"/>
  <c r="R174" i="25"/>
  <c r="Z174" i="25" s="1"/>
  <c r="R175" i="25"/>
  <c r="Z175" i="25" s="1"/>
  <c r="R177" i="25"/>
  <c r="Z177" i="25" s="1"/>
  <c r="R178" i="25"/>
  <c r="Z178" i="25" s="1"/>
  <c r="R180" i="25"/>
  <c r="Z180" i="25" s="1"/>
  <c r="R181" i="25"/>
  <c r="Z181" i="25" s="1"/>
  <c r="R182" i="25"/>
  <c r="Z182" i="25" s="1"/>
  <c r="R183" i="25"/>
  <c r="Z183" i="25" s="1"/>
  <c r="R184" i="25"/>
  <c r="Z184" i="25" s="1"/>
  <c r="R185" i="25"/>
  <c r="Z185" i="25" s="1"/>
  <c r="R186" i="25"/>
  <c r="Z186" i="25" s="1"/>
  <c r="R189" i="25"/>
  <c r="Z189" i="25" s="1"/>
  <c r="R190" i="25"/>
  <c r="Z190" i="25" s="1"/>
  <c r="R193" i="25"/>
  <c r="Z193" i="25" s="1"/>
  <c r="R194" i="25"/>
  <c r="Z194" i="25" s="1"/>
  <c r="R201" i="25"/>
  <c r="Z201" i="25" s="1"/>
  <c r="AB201" i="25" s="1"/>
  <c r="AM201" i="25" s="1"/>
  <c r="AX201" i="25" s="1"/>
  <c r="AY201" i="25" s="1"/>
  <c r="R202" i="25"/>
  <c r="Z202" i="25" s="1"/>
  <c r="R208" i="25"/>
  <c r="Z208" i="25" s="1"/>
  <c r="R209" i="25"/>
  <c r="Z209" i="25" s="1"/>
  <c r="R210" i="25"/>
  <c r="Z210" i="25" s="1"/>
  <c r="R211" i="25"/>
  <c r="Z211" i="25" s="1"/>
  <c r="R212" i="25"/>
  <c r="Z212" i="25" s="1"/>
  <c r="Z214" i="25"/>
  <c r="R216" i="25"/>
  <c r="Z216" i="25" s="1"/>
  <c r="AB216" i="25" s="1"/>
  <c r="AM216" i="25" s="1"/>
  <c r="AX216" i="25" s="1"/>
  <c r="AY216" i="25" s="1"/>
  <c r="R218" i="25"/>
  <c r="Z218" i="25" s="1"/>
  <c r="R219" i="25"/>
  <c r="Z219" i="25" s="1"/>
  <c r="R226" i="25"/>
  <c r="Z226" i="25" s="1"/>
  <c r="R225" i="25"/>
  <c r="Z225" i="25" s="1"/>
  <c r="R229" i="25"/>
  <c r="Z229" i="25" s="1"/>
  <c r="R231" i="25"/>
  <c r="Z231" i="25" s="1"/>
  <c r="R233" i="25"/>
  <c r="Z233" i="25" s="1"/>
  <c r="R235" i="25"/>
  <c r="Z235" i="25" s="1"/>
  <c r="R237" i="25"/>
  <c r="Z237" i="25" s="1"/>
  <c r="R238" i="25"/>
  <c r="Z238" i="25" s="1"/>
  <c r="R242" i="25"/>
  <c r="Z242" i="25" s="1"/>
  <c r="R243" i="25"/>
  <c r="Z243" i="25" s="1"/>
  <c r="R245" i="25"/>
  <c r="Z245" i="25" s="1"/>
  <c r="R249" i="25"/>
  <c r="Z249" i="25" s="1"/>
  <c r="R251" i="25"/>
  <c r="Z251" i="25" s="1"/>
  <c r="R252" i="25"/>
  <c r="Z252" i="25" s="1"/>
  <c r="R259" i="25"/>
  <c r="Z259" i="25" s="1"/>
  <c r="R260" i="25"/>
  <c r="Z260" i="25" s="1"/>
  <c r="R262" i="25"/>
  <c r="Z262" i="25" s="1"/>
  <c r="R264" i="25"/>
  <c r="Z264" i="25" s="1"/>
  <c r="R265" i="25"/>
  <c r="Z265" i="25" s="1"/>
  <c r="R269" i="25"/>
  <c r="Z269" i="25" s="1"/>
  <c r="R274" i="25"/>
  <c r="Z274" i="25" s="1"/>
  <c r="R275" i="25"/>
  <c r="Z275" i="25" s="1"/>
  <c r="R277" i="25"/>
  <c r="Z277" i="25" s="1"/>
  <c r="R278" i="25"/>
  <c r="Z278" i="25" s="1"/>
  <c r="R281" i="25"/>
  <c r="Z281" i="25" s="1"/>
  <c r="R284" i="25"/>
  <c r="Z284" i="25" s="1"/>
  <c r="R286" i="25"/>
  <c r="Z286" i="25" s="1"/>
  <c r="R287" i="25"/>
  <c r="Z287" i="25" s="1"/>
  <c r="R289" i="25"/>
  <c r="Z289" i="25" s="1"/>
  <c r="R290" i="25"/>
  <c r="Z290" i="25" s="1"/>
  <c r="R292" i="25"/>
  <c r="Z292" i="25" s="1"/>
  <c r="R296" i="25"/>
  <c r="Z296" i="25" s="1"/>
  <c r="R297" i="25"/>
  <c r="Z297" i="25" s="1"/>
  <c r="R298" i="25"/>
  <c r="Z298" i="25" s="1"/>
  <c r="R299" i="25"/>
  <c r="Z299" i="25" s="1"/>
  <c r="R300" i="25"/>
  <c r="Z300" i="25" s="1"/>
  <c r="R305" i="25"/>
  <c r="Z305" i="25" s="1"/>
  <c r="R306" i="25"/>
  <c r="Z306" i="25" s="1"/>
  <c r="R307" i="25"/>
  <c r="Z307" i="25" s="1"/>
  <c r="R310" i="25"/>
  <c r="Z310" i="25" s="1"/>
  <c r="R313" i="25"/>
  <c r="Z313" i="25" s="1"/>
  <c r="R314" i="25"/>
  <c r="Z314" i="25" s="1"/>
  <c r="R315" i="25"/>
  <c r="Z315" i="25" s="1"/>
  <c r="R317" i="25"/>
  <c r="Z317" i="25" s="1"/>
  <c r="R320" i="25"/>
  <c r="Z320" i="25" s="1"/>
  <c r="R322" i="25"/>
  <c r="Z322" i="25" s="1"/>
  <c r="R335" i="25"/>
  <c r="Z335" i="25" s="1"/>
  <c r="R338" i="25"/>
  <c r="Z338" i="25" s="1"/>
  <c r="R339" i="25"/>
  <c r="Z339" i="25" s="1"/>
  <c r="R343" i="25"/>
  <c r="Z343" i="25" s="1"/>
  <c r="R354" i="25"/>
  <c r="Z354" i="25" s="1"/>
  <c r="R356" i="25"/>
  <c r="Z356" i="25" s="1"/>
  <c r="R358" i="25"/>
  <c r="Z358" i="25" s="1"/>
  <c r="R361" i="25"/>
  <c r="Z361" i="25" s="1"/>
  <c r="AB361" i="25" s="1"/>
  <c r="AM361" i="25" s="1"/>
  <c r="AX361" i="25" s="1"/>
  <c r="AY361" i="25" s="1"/>
  <c r="R363" i="25"/>
  <c r="Z363" i="25" s="1"/>
  <c r="R367" i="25"/>
  <c r="Z367" i="25" s="1"/>
  <c r="R372" i="25"/>
  <c r="Z372" i="25" s="1"/>
  <c r="R373" i="25"/>
  <c r="Z373" i="25" s="1"/>
  <c r="R374" i="25"/>
  <c r="Z374" i="25" s="1"/>
  <c r="R375" i="25"/>
  <c r="Z375" i="25" s="1"/>
  <c r="R380" i="25"/>
  <c r="Z380" i="25" s="1"/>
  <c r="R382" i="25"/>
  <c r="Z382" i="25" s="1"/>
  <c r="R383" i="25"/>
  <c r="Z383" i="25" s="1"/>
  <c r="R385" i="25"/>
  <c r="Z385" i="25" s="1"/>
  <c r="R386" i="25"/>
  <c r="Z386" i="25" s="1"/>
  <c r="R387" i="25"/>
  <c r="Z387" i="25" s="1"/>
  <c r="R388" i="25"/>
  <c r="Z388" i="25" s="1"/>
  <c r="R389" i="25"/>
  <c r="Z389" i="25" s="1"/>
  <c r="R395" i="25"/>
  <c r="Z395" i="25" s="1"/>
  <c r="R397" i="25"/>
  <c r="Z397" i="25" s="1"/>
  <c r="R401" i="25"/>
  <c r="Z401" i="25" s="1"/>
  <c r="R403" i="25"/>
  <c r="Z403" i="25" s="1"/>
  <c r="R404" i="25"/>
  <c r="Z404" i="25" s="1"/>
  <c r="R405" i="25"/>
  <c r="Z405" i="25" s="1"/>
  <c r="R407" i="25"/>
  <c r="Z407" i="25" s="1"/>
  <c r="R409" i="25"/>
  <c r="Z409" i="25" s="1"/>
  <c r="R410" i="25"/>
  <c r="Z410" i="25" s="1"/>
  <c r="R412" i="25"/>
  <c r="Z412" i="25" s="1"/>
  <c r="R416" i="25"/>
  <c r="Z416" i="25" s="1"/>
  <c r="R419" i="25"/>
  <c r="Z419" i="25" s="1"/>
  <c r="R420" i="25"/>
  <c r="Z420" i="25" s="1"/>
  <c r="R422" i="25"/>
  <c r="Z422" i="25" s="1"/>
  <c r="AC17" i="25"/>
  <c r="AK17" i="25" s="1"/>
  <c r="AC19" i="25"/>
  <c r="AK19" i="25" s="1"/>
  <c r="AC20" i="25"/>
  <c r="AK20" i="25" s="1"/>
  <c r="AC65" i="25"/>
  <c r="AC86" i="25"/>
  <c r="AC97" i="25"/>
  <c r="AC111" i="25"/>
  <c r="AK111" i="25" s="1"/>
  <c r="AC119" i="25"/>
  <c r="AC120" i="25"/>
  <c r="AK120" i="25" s="1"/>
  <c r="AC132" i="25"/>
  <c r="AC150" i="25"/>
  <c r="AK150" i="25" s="1"/>
  <c r="BA355" i="25"/>
  <c r="AC157" i="25"/>
  <c r="AC158" i="25"/>
  <c r="AC165" i="25"/>
  <c r="BA165" i="25" s="1"/>
  <c r="AC167" i="25"/>
  <c r="AC168" i="25"/>
  <c r="AK168" i="25" s="1"/>
  <c r="AC169" i="25"/>
  <c r="AC170" i="25"/>
  <c r="AK170" i="25" s="1"/>
  <c r="AC171" i="25"/>
  <c r="AK171" i="25" s="1"/>
  <c r="AC176" i="25"/>
  <c r="AK176" i="25" s="1"/>
  <c r="AC179" i="25"/>
  <c r="AC191" i="25"/>
  <c r="AK191" i="25" s="1"/>
  <c r="AC198" i="25"/>
  <c r="AC203" i="25"/>
  <c r="BA203" i="25" s="1"/>
  <c r="AC215" i="25"/>
  <c r="AK215" i="25" s="1"/>
  <c r="AC227" i="25"/>
  <c r="AK227" i="25" s="1"/>
  <c r="AC234" i="25"/>
  <c r="BA234" i="25" s="1"/>
  <c r="AC246" i="25"/>
  <c r="AC250" i="25"/>
  <c r="AK250" i="25" s="1"/>
  <c r="AC263" i="25"/>
  <c r="AK263" i="25" s="1"/>
  <c r="AC266" i="25"/>
  <c r="AC271" i="25"/>
  <c r="AK271" i="25" s="1"/>
  <c r="AC301" i="25"/>
  <c r="AK301" i="25" s="1"/>
  <c r="AC304" i="25"/>
  <c r="AK304" i="25" s="1"/>
  <c r="AC309" i="25"/>
  <c r="BA309" i="25" s="1"/>
  <c r="AC318" i="25"/>
  <c r="BA318" i="25" s="1"/>
  <c r="AC330" i="25"/>
  <c r="AC334" i="25"/>
  <c r="AK334" i="25" s="1"/>
  <c r="AC347" i="25"/>
  <c r="AC368" i="25"/>
  <c r="AC377" i="25"/>
  <c r="AK377" i="25" s="1"/>
  <c r="AC379" i="25"/>
  <c r="AK379" i="25" s="1"/>
  <c r="AC392" i="25"/>
  <c r="BA392" i="25" s="1"/>
  <c r="AC402" i="25"/>
  <c r="AK402" i="25" s="1"/>
  <c r="AC406" i="25"/>
  <c r="BA406" i="25" s="1"/>
  <c r="AC408" i="25"/>
  <c r="BA408" i="25" s="1"/>
  <c r="AC414" i="25"/>
  <c r="AC415" i="25"/>
  <c r="AC421" i="25"/>
  <c r="BA421" i="25" s="1"/>
  <c r="AC204" i="25"/>
  <c r="AC4" i="25"/>
  <c r="AK4" i="25" s="1"/>
  <c r="AC5" i="25"/>
  <c r="AC7" i="25"/>
  <c r="AK7" i="25" s="1"/>
  <c r="AC8" i="25"/>
  <c r="AK8" i="25" s="1"/>
  <c r="AC10" i="25"/>
  <c r="AK10" i="25" s="1"/>
  <c r="AC12" i="25"/>
  <c r="AK12" i="25" s="1"/>
  <c r="AC13" i="25"/>
  <c r="AK13" i="25" s="1"/>
  <c r="AC24" i="25"/>
  <c r="AK24" i="25" s="1"/>
  <c r="AC25" i="25"/>
  <c r="AK25" i="25" s="1"/>
  <c r="AC26" i="25"/>
  <c r="AK26" i="25" s="1"/>
  <c r="AC27" i="25"/>
  <c r="AK27" i="25" s="1"/>
  <c r="AC28" i="25"/>
  <c r="AK28" i="25" s="1"/>
  <c r="AC29" i="25"/>
  <c r="AK29" i="25" s="1"/>
  <c r="AC30" i="25"/>
  <c r="AK30" i="25" s="1"/>
  <c r="AC31" i="25"/>
  <c r="AK31" i="25" s="1"/>
  <c r="AC34" i="25"/>
  <c r="AK34" i="25" s="1"/>
  <c r="AC37" i="25"/>
  <c r="AK37" i="25" s="1"/>
  <c r="AC38" i="25"/>
  <c r="AK38" i="25" s="1"/>
  <c r="AC41" i="25"/>
  <c r="AK41" i="25" s="1"/>
  <c r="AC42" i="25"/>
  <c r="AK42" i="25" s="1"/>
  <c r="AC44" i="25"/>
  <c r="AK44" i="25" s="1"/>
  <c r="AC45" i="25"/>
  <c r="AK45" i="25" s="1"/>
  <c r="AC47" i="25"/>
  <c r="AK47" i="25" s="1"/>
  <c r="AC50" i="25"/>
  <c r="AK50" i="25" s="1"/>
  <c r="AC52" i="25"/>
  <c r="AK52" i="25" s="1"/>
  <c r="AC57" i="25"/>
  <c r="AK57" i="25" s="1"/>
  <c r="AC58" i="25"/>
  <c r="AK58" i="25" s="1"/>
  <c r="AC61" i="25"/>
  <c r="AK61" i="25" s="1"/>
  <c r="AC64" i="25"/>
  <c r="AK64" i="25" s="1"/>
  <c r="AC66" i="25"/>
  <c r="BA66" i="25" s="1"/>
  <c r="AC67" i="25"/>
  <c r="AC68" i="25"/>
  <c r="BA68" i="25" s="1"/>
  <c r="AC69" i="25"/>
  <c r="BA69" i="25" s="1"/>
  <c r="AC70" i="25"/>
  <c r="BA70" i="25" s="1"/>
  <c r="AC71" i="25"/>
  <c r="AK71" i="25" s="1"/>
  <c r="AC72" i="25"/>
  <c r="BA72" i="25" s="1"/>
  <c r="AC73" i="25"/>
  <c r="AC74" i="25"/>
  <c r="AK74" i="25" s="1"/>
  <c r="AC76" i="25"/>
  <c r="AC77" i="25"/>
  <c r="BA77" i="25" s="1"/>
  <c r="AC78" i="25"/>
  <c r="BA78" i="25" s="1"/>
  <c r="AC81" i="25"/>
  <c r="BA81" i="25" s="1"/>
  <c r="AC90" i="25"/>
  <c r="AC94" i="25"/>
  <c r="BA94" i="25" s="1"/>
  <c r="AC98" i="25"/>
  <c r="AC103" i="25"/>
  <c r="AK103" i="25" s="1"/>
  <c r="AC105" i="25"/>
  <c r="AC108" i="25"/>
  <c r="AK108" i="25" s="1"/>
  <c r="AC109" i="25"/>
  <c r="BA109" i="25" s="1"/>
  <c r="AC113" i="25"/>
  <c r="AK113" i="25" s="1"/>
  <c r="AC114" i="25"/>
  <c r="AC115" i="25"/>
  <c r="BA115" i="25" s="1"/>
  <c r="AC117" i="25"/>
  <c r="AK117" i="25" s="1"/>
  <c r="AC121" i="25"/>
  <c r="BA121" i="25" s="1"/>
  <c r="AC122" i="25"/>
  <c r="AC125" i="25"/>
  <c r="BA125" i="25" s="1"/>
  <c r="AC126" i="25"/>
  <c r="AK126" i="25" s="1"/>
  <c r="AC127" i="25"/>
  <c r="BA127" i="25" s="1"/>
  <c r="AC129" i="25"/>
  <c r="AK129" i="25" s="1"/>
  <c r="AC130" i="25"/>
  <c r="AK130" i="25" s="1"/>
  <c r="AC133" i="25"/>
  <c r="AC136" i="25"/>
  <c r="BA136" i="25" s="1"/>
  <c r="AC137" i="25"/>
  <c r="AC142" i="25"/>
  <c r="AK142" i="25" s="1"/>
  <c r="AC144" i="25"/>
  <c r="BA144" i="25" s="1"/>
  <c r="AC146" i="25"/>
  <c r="AC152" i="25"/>
  <c r="AC153" i="25"/>
  <c r="BA153" i="25" s="1"/>
  <c r="AC154" i="25"/>
  <c r="AC155" i="25"/>
  <c r="AC159" i="25"/>
  <c r="AC160" i="25"/>
  <c r="BA160" i="25" s="1"/>
  <c r="AC161" i="25"/>
  <c r="AK161" i="25" s="1"/>
  <c r="AC163" i="25"/>
  <c r="AK163" i="25" s="1"/>
  <c r="AC164" i="25"/>
  <c r="AC187" i="25"/>
  <c r="AC192" i="25"/>
  <c r="BA192" i="25" s="1"/>
  <c r="AC195" i="25"/>
  <c r="AK195" i="25" s="1"/>
  <c r="AC197" i="25"/>
  <c r="AK197" i="25" s="1"/>
  <c r="AC199" i="25"/>
  <c r="BA199" i="25" s="1"/>
  <c r="AC200" i="25"/>
  <c r="AC217" i="25"/>
  <c r="AK217" i="25" s="1"/>
  <c r="AC221" i="25"/>
  <c r="AK221" i="25" s="1"/>
  <c r="AC222" i="25"/>
  <c r="BA222" i="25" s="1"/>
  <c r="AC224" i="25"/>
  <c r="BA224" i="25" s="1"/>
  <c r="AC228" i="25"/>
  <c r="BA228" i="25" s="1"/>
  <c r="AC230" i="25"/>
  <c r="BA230" i="25" s="1"/>
  <c r="AC232" i="25"/>
  <c r="AK232" i="25" s="1"/>
  <c r="AC236" i="25"/>
  <c r="AK236" i="25" s="1"/>
  <c r="AC239" i="25"/>
  <c r="AC240" i="25"/>
  <c r="AC241" i="25"/>
  <c r="BA241" i="25" s="1"/>
  <c r="AC244" i="25"/>
  <c r="AK244" i="25" s="1"/>
  <c r="AC247" i="25"/>
  <c r="AK247" i="25" s="1"/>
  <c r="AC248" i="25"/>
  <c r="AK248" i="25" s="1"/>
  <c r="AC255" i="25"/>
  <c r="AC256" i="25"/>
  <c r="BA256" i="25" s="1"/>
  <c r="AC258" i="25"/>
  <c r="BA258" i="25" s="1"/>
  <c r="AC261" i="25"/>
  <c r="AC267" i="25"/>
  <c r="AC268" i="25"/>
  <c r="AC270" i="25"/>
  <c r="AK270" i="25" s="1"/>
  <c r="AC272" i="25"/>
  <c r="AC276" i="25"/>
  <c r="BA276" i="25" s="1"/>
  <c r="AC279" i="25"/>
  <c r="AK279" i="25" s="1"/>
  <c r="AC280" i="25"/>
  <c r="AK280" i="25" s="1"/>
  <c r="AC282" i="25"/>
  <c r="AC283" i="25"/>
  <c r="AC285" i="25"/>
  <c r="AK285" i="25" s="1"/>
  <c r="AC288" i="25"/>
  <c r="BA288" i="25" s="1"/>
  <c r="AC291" i="25"/>
  <c r="BA291" i="25" s="1"/>
  <c r="AC294" i="25"/>
  <c r="AC295" i="25"/>
  <c r="AK295" i="25" s="1"/>
  <c r="AC302" i="25"/>
  <c r="BA302" i="25" s="1"/>
  <c r="AC303" i="25"/>
  <c r="AC308" i="25"/>
  <c r="AC312" i="25"/>
  <c r="AK312" i="25" s="1"/>
  <c r="AC316" i="25"/>
  <c r="AK316" i="25" s="1"/>
  <c r="AC323" i="25"/>
  <c r="AC324" i="25"/>
  <c r="BA324" i="25" s="1"/>
  <c r="AC325" i="25"/>
  <c r="AK325" i="25" s="1"/>
  <c r="AC326" i="25"/>
  <c r="AC327" i="25"/>
  <c r="AK327" i="25" s="1"/>
  <c r="AC328" i="25"/>
  <c r="BA328" i="25" s="1"/>
  <c r="AC329" i="25"/>
  <c r="AC331" i="25"/>
  <c r="AK331" i="25" s="1"/>
  <c r="AC332" i="25"/>
  <c r="AK332" i="25" s="1"/>
  <c r="AC333" i="25"/>
  <c r="AK333" i="25" s="1"/>
  <c r="AC336" i="25"/>
  <c r="AK336" i="25" s="1"/>
  <c r="AM336" i="25" s="1"/>
  <c r="AX336" i="25" s="1"/>
  <c r="AY336" i="25" s="1"/>
  <c r="AC337" i="25"/>
  <c r="AK337" i="25" s="1"/>
  <c r="AC340" i="25"/>
  <c r="AC341" i="25"/>
  <c r="AC342" i="25"/>
  <c r="AK342" i="25" s="1"/>
  <c r="AC344" i="25"/>
  <c r="AK344" i="25" s="1"/>
  <c r="AK349" i="25"/>
  <c r="AC351" i="25"/>
  <c r="AK351" i="25" s="1"/>
  <c r="AC352" i="25"/>
  <c r="AK352" i="25" s="1"/>
  <c r="AC353" i="25"/>
  <c r="BA353" i="25" s="1"/>
  <c r="AC360" i="25"/>
  <c r="AC362" i="25"/>
  <c r="BA362" i="25" s="1"/>
  <c r="AC366" i="25"/>
  <c r="AC369" i="25"/>
  <c r="AK369" i="25" s="1"/>
  <c r="AC371" i="25"/>
  <c r="AK371" i="25" s="1"/>
  <c r="AC376" i="25"/>
  <c r="BA376" i="25" s="1"/>
  <c r="AC378" i="25"/>
  <c r="AK378" i="25" s="1"/>
  <c r="AC381" i="25"/>
  <c r="AK381" i="25" s="1"/>
  <c r="AC384" i="25"/>
  <c r="AC390" i="25"/>
  <c r="BA390" i="25" s="1"/>
  <c r="AC391" i="25"/>
  <c r="AC393" i="25"/>
  <c r="BA393" i="25" s="1"/>
  <c r="AC398" i="25"/>
  <c r="AC399" i="25"/>
  <c r="AK399" i="25" s="1"/>
  <c r="AC400" i="25"/>
  <c r="BA400" i="25" s="1"/>
  <c r="AC411" i="25"/>
  <c r="BA411" i="25" s="1"/>
  <c r="AC413" i="25"/>
  <c r="AK413" i="25" s="1"/>
  <c r="AC418" i="25"/>
  <c r="AK418" i="25" s="1"/>
  <c r="AC423" i="25"/>
  <c r="AC9" i="25"/>
  <c r="AK9" i="25" s="1"/>
  <c r="AC14" i="25"/>
  <c r="AK14" i="25" s="1"/>
  <c r="AC15" i="25"/>
  <c r="AK15" i="25" s="1"/>
  <c r="AC16" i="25"/>
  <c r="AK16" i="25" s="1"/>
  <c r="AC18" i="25"/>
  <c r="AK18" i="25" s="1"/>
  <c r="AC23" i="25"/>
  <c r="AK23" i="25" s="1"/>
  <c r="AC32" i="25"/>
  <c r="AK32" i="25" s="1"/>
  <c r="AC33" i="25"/>
  <c r="AK33" i="25" s="1"/>
  <c r="AC35" i="25"/>
  <c r="AK35" i="25" s="1"/>
  <c r="AC39" i="25"/>
  <c r="AK39" i="25" s="1"/>
  <c r="AC40" i="25"/>
  <c r="AK40" i="25" s="1"/>
  <c r="AC43" i="25"/>
  <c r="AK43" i="25" s="1"/>
  <c r="AC46" i="25"/>
  <c r="AK46" i="25" s="1"/>
  <c r="AC48" i="25"/>
  <c r="AK48" i="25" s="1"/>
  <c r="AC49" i="25"/>
  <c r="AK49" i="25" s="1"/>
  <c r="AC51" i="25"/>
  <c r="AK51" i="25" s="1"/>
  <c r="AC53" i="25"/>
  <c r="AK53" i="25" s="1"/>
  <c r="AC54" i="25"/>
  <c r="AK54" i="25" s="1"/>
  <c r="AC55" i="25"/>
  <c r="AK55" i="25" s="1"/>
  <c r="AC56" i="25"/>
  <c r="AK56" i="25" s="1"/>
  <c r="AC60" i="25"/>
  <c r="AK60" i="25" s="1"/>
  <c r="AC62" i="25"/>
  <c r="AK62" i="25" s="1"/>
  <c r="AC63" i="25"/>
  <c r="BA63" i="25" s="1"/>
  <c r="AC79" i="25"/>
  <c r="AC80" i="25"/>
  <c r="AC82" i="25"/>
  <c r="AC83" i="25"/>
  <c r="BA83" i="25" s="1"/>
  <c r="AC84" i="25"/>
  <c r="BA84" i="25" s="1"/>
  <c r="AC85" i="25"/>
  <c r="AC87" i="25"/>
  <c r="AK87" i="25" s="1"/>
  <c r="AC88" i="25"/>
  <c r="AC89" i="25"/>
  <c r="AK89" i="25" s="1"/>
  <c r="AC92" i="25"/>
  <c r="AK92" i="25" s="1"/>
  <c r="AC93" i="25"/>
  <c r="AC95" i="25"/>
  <c r="BA95" i="25" s="1"/>
  <c r="AC96" i="25"/>
  <c r="BA96" i="25" s="1"/>
  <c r="AC99" i="25"/>
  <c r="AK99" i="25" s="1"/>
  <c r="AC100" i="25"/>
  <c r="AK100" i="25" s="1"/>
  <c r="AC101" i="25"/>
  <c r="AK101" i="25" s="1"/>
  <c r="AC102" i="25"/>
  <c r="AC104" i="25"/>
  <c r="BA104" i="25" s="1"/>
  <c r="AC106" i="25"/>
  <c r="AC107" i="25"/>
  <c r="AK107" i="25" s="1"/>
  <c r="AC110" i="25"/>
  <c r="AC116" i="25"/>
  <c r="AC118" i="25"/>
  <c r="AC123" i="25"/>
  <c r="AK123" i="25" s="1"/>
  <c r="AC134" i="25"/>
  <c r="AK134" i="25" s="1"/>
  <c r="AC139" i="25"/>
  <c r="AC141" i="25"/>
  <c r="AC143" i="25"/>
  <c r="AK143" i="25" s="1"/>
  <c r="AC145" i="25"/>
  <c r="BA145" i="25" s="1"/>
  <c r="AC147" i="25"/>
  <c r="BA147" i="25" s="1"/>
  <c r="AC148" i="25"/>
  <c r="AC149" i="25"/>
  <c r="BA149" i="25" s="1"/>
  <c r="AC151" i="25"/>
  <c r="AC156" i="25"/>
  <c r="BA156" i="25" s="1"/>
  <c r="AC162" i="25"/>
  <c r="AC166" i="25"/>
  <c r="BA166" i="25" s="1"/>
  <c r="AC172" i="25"/>
  <c r="AK172" i="25" s="1"/>
  <c r="AC173" i="25"/>
  <c r="BA173" i="25" s="1"/>
  <c r="AC174" i="25"/>
  <c r="AC175" i="25"/>
  <c r="AK175" i="25" s="1"/>
  <c r="AC177" i="25"/>
  <c r="AC178" i="25"/>
  <c r="AC180" i="25"/>
  <c r="BA180" i="25" s="1"/>
  <c r="AC181" i="25"/>
  <c r="AC182" i="25"/>
  <c r="BA182" i="25" s="1"/>
  <c r="AC183" i="25"/>
  <c r="AC184" i="25"/>
  <c r="AC185" i="25"/>
  <c r="AK185" i="25" s="1"/>
  <c r="AC189" i="25"/>
  <c r="AK189" i="25" s="1"/>
  <c r="AC190" i="25"/>
  <c r="AK190" i="25" s="1"/>
  <c r="AC193" i="25"/>
  <c r="AK193" i="25" s="1"/>
  <c r="AC194" i="25"/>
  <c r="BA194" i="25" s="1"/>
  <c r="AC201" i="25"/>
  <c r="AK201" i="25" s="1"/>
  <c r="AC202" i="25"/>
  <c r="AK202" i="25" s="1"/>
  <c r="AC208" i="25"/>
  <c r="AK208" i="25" s="1"/>
  <c r="AC209" i="25"/>
  <c r="AK209" i="25" s="1"/>
  <c r="AC210" i="25"/>
  <c r="AK210" i="25" s="1"/>
  <c r="AC211" i="25"/>
  <c r="BA211" i="25" s="1"/>
  <c r="AC212" i="25"/>
  <c r="AK212" i="25" s="1"/>
  <c r="AC214" i="25"/>
  <c r="AC216" i="25"/>
  <c r="AK216" i="25" s="1"/>
  <c r="AC218" i="25"/>
  <c r="AK218" i="25" s="1"/>
  <c r="AC219" i="25"/>
  <c r="AK219" i="25" s="1"/>
  <c r="AC226" i="25"/>
  <c r="AC225" i="25"/>
  <c r="AK225" i="25" s="1"/>
  <c r="AC229" i="25"/>
  <c r="AC231" i="25"/>
  <c r="AK231" i="25" s="1"/>
  <c r="AC233" i="25"/>
  <c r="AC235" i="25"/>
  <c r="AC237" i="25"/>
  <c r="BA237" i="25" s="1"/>
  <c r="AC238" i="25"/>
  <c r="AK238" i="25" s="1"/>
  <c r="AC242" i="25"/>
  <c r="BA242" i="25" s="1"/>
  <c r="AC243" i="25"/>
  <c r="AC245" i="25"/>
  <c r="AC249" i="25"/>
  <c r="BA249" i="25" s="1"/>
  <c r="AC251" i="25"/>
  <c r="AK251" i="25" s="1"/>
  <c r="AC252" i="25"/>
  <c r="AK252" i="25" s="1"/>
  <c r="AC259" i="25"/>
  <c r="BA259" i="25" s="1"/>
  <c r="AC260" i="25"/>
  <c r="AC262" i="25"/>
  <c r="BA262" i="25" s="1"/>
  <c r="AC264" i="25"/>
  <c r="AK264" i="25" s="1"/>
  <c r="AC265" i="25"/>
  <c r="AK265" i="25" s="1"/>
  <c r="AC269" i="25"/>
  <c r="AC274" i="25"/>
  <c r="AK274" i="25" s="1"/>
  <c r="AC275" i="25"/>
  <c r="AC277" i="25"/>
  <c r="AK277" i="25" s="1"/>
  <c r="AC278" i="25"/>
  <c r="AK278" i="25" s="1"/>
  <c r="AC281" i="25"/>
  <c r="AC284" i="25"/>
  <c r="AK284" i="25" s="1"/>
  <c r="AC286" i="25"/>
  <c r="AC287" i="25"/>
  <c r="AK287" i="25" s="1"/>
  <c r="AC289" i="25"/>
  <c r="AK289" i="25" s="1"/>
  <c r="AC290" i="25"/>
  <c r="AK290" i="25" s="1"/>
  <c r="AC292" i="25"/>
  <c r="AK292" i="25" s="1"/>
  <c r="BA124" i="25"/>
  <c r="AC296" i="25"/>
  <c r="BA296" i="25" s="1"/>
  <c r="AC297" i="25"/>
  <c r="AK297" i="25" s="1"/>
  <c r="AC298" i="25"/>
  <c r="AK298" i="25" s="1"/>
  <c r="AC299" i="25"/>
  <c r="AK299" i="25" s="1"/>
  <c r="AC300" i="25"/>
  <c r="AK300" i="25" s="1"/>
  <c r="AC305" i="25"/>
  <c r="AK305" i="25" s="1"/>
  <c r="AC306" i="25"/>
  <c r="BA306" i="25" s="1"/>
  <c r="AK307" i="25"/>
  <c r="AC310" i="25"/>
  <c r="AC313" i="25"/>
  <c r="AC314" i="25"/>
  <c r="AK314" i="25" s="1"/>
  <c r="AC315" i="25"/>
  <c r="BA315" i="25" s="1"/>
  <c r="AC317" i="25"/>
  <c r="BA317" i="25" s="1"/>
  <c r="AC320" i="25"/>
  <c r="AK320" i="25" s="1"/>
  <c r="AC322" i="25"/>
  <c r="AK322" i="25" s="1"/>
  <c r="AC335" i="25"/>
  <c r="AC338" i="25"/>
  <c r="AK338" i="25" s="1"/>
  <c r="AC339" i="25"/>
  <c r="AK339" i="25" s="1"/>
  <c r="AC343" i="25"/>
  <c r="AK343" i="25" s="1"/>
  <c r="AC354" i="25"/>
  <c r="AC356" i="25"/>
  <c r="BA356" i="25" s="1"/>
  <c r="AC358" i="25"/>
  <c r="AK358" i="25" s="1"/>
  <c r="AC361" i="25"/>
  <c r="AK361" i="25" s="1"/>
  <c r="AC363" i="25"/>
  <c r="AC367" i="25"/>
  <c r="BA367" i="25" s="1"/>
  <c r="AC372" i="25"/>
  <c r="AC373" i="25"/>
  <c r="AK373" i="25" s="1"/>
  <c r="AC374" i="25"/>
  <c r="AC375" i="25"/>
  <c r="AK375" i="25" s="1"/>
  <c r="AC380" i="25"/>
  <c r="AC382" i="25"/>
  <c r="BA382" i="25" s="1"/>
  <c r="AC383" i="25"/>
  <c r="AC385" i="25"/>
  <c r="AK385" i="25" s="1"/>
  <c r="AC386" i="25"/>
  <c r="AC387" i="25"/>
  <c r="BA387" i="25" s="1"/>
  <c r="AC388" i="25"/>
  <c r="AK388" i="25" s="1"/>
  <c r="AC389" i="25"/>
  <c r="BA389" i="25" s="1"/>
  <c r="AC395" i="25"/>
  <c r="AK395" i="25" s="1"/>
  <c r="AC397" i="25"/>
  <c r="AK397" i="25" s="1"/>
  <c r="AC401" i="25"/>
  <c r="AC403" i="25"/>
  <c r="AC404" i="25"/>
  <c r="AK404" i="25" s="1"/>
  <c r="AC405" i="25"/>
  <c r="AK405" i="25" s="1"/>
  <c r="AC407" i="25"/>
  <c r="AK407" i="25" s="1"/>
  <c r="AC409" i="25"/>
  <c r="AC410" i="25"/>
  <c r="BA410" i="25" s="1"/>
  <c r="AC412" i="25"/>
  <c r="BA412" i="25" s="1"/>
  <c r="AC416" i="25"/>
  <c r="AK416" i="25" s="1"/>
  <c r="AC419" i="25"/>
  <c r="BA419" i="25" s="1"/>
  <c r="AC420" i="25"/>
  <c r="BA420" i="25" s="1"/>
  <c r="AC422" i="25"/>
  <c r="AK422" i="25" s="1"/>
  <c r="AN17" i="25"/>
  <c r="AV17" i="25" s="1"/>
  <c r="AN19" i="25"/>
  <c r="AV19" i="25" s="1"/>
  <c r="AN20" i="25"/>
  <c r="AV20" i="25" s="1"/>
  <c r="AN65" i="25"/>
  <c r="AV65" i="25" s="1"/>
  <c r="AN86" i="25"/>
  <c r="AV86" i="25" s="1"/>
  <c r="AN97" i="25"/>
  <c r="AV97" i="25" s="1"/>
  <c r="AN111" i="25"/>
  <c r="AV111" i="25" s="1"/>
  <c r="AN119" i="25"/>
  <c r="AV119" i="25" s="1"/>
  <c r="AN120" i="25"/>
  <c r="AV120" i="25" s="1"/>
  <c r="AN132" i="25"/>
  <c r="AV132" i="25" s="1"/>
  <c r="AN150" i="25"/>
  <c r="AV150" i="25" s="1"/>
  <c r="AN157" i="25"/>
  <c r="AV157" i="25" s="1"/>
  <c r="AN158" i="25"/>
  <c r="AV158" i="25" s="1"/>
  <c r="AN165" i="25"/>
  <c r="AV165" i="25" s="1"/>
  <c r="AN167" i="25"/>
  <c r="AV167" i="25" s="1"/>
  <c r="AN168" i="25"/>
  <c r="AV168" i="25" s="1"/>
  <c r="AN169" i="25"/>
  <c r="AV169" i="25" s="1"/>
  <c r="AN170" i="25"/>
  <c r="AV170" i="25" s="1"/>
  <c r="AN171" i="25"/>
  <c r="AV171" i="25" s="1"/>
  <c r="AN176" i="25"/>
  <c r="AV176" i="25" s="1"/>
  <c r="AN179" i="25"/>
  <c r="AV179" i="25" s="1"/>
  <c r="AN191" i="25"/>
  <c r="AV191" i="25" s="1"/>
  <c r="AN198" i="25"/>
  <c r="AV198" i="25" s="1"/>
  <c r="AN203" i="25"/>
  <c r="AV203" i="25" s="1"/>
  <c r="AN215" i="25"/>
  <c r="AV215" i="25" s="1"/>
  <c r="AN227" i="25"/>
  <c r="AV227" i="25" s="1"/>
  <c r="AN234" i="25"/>
  <c r="AV234" i="25" s="1"/>
  <c r="AN246" i="25"/>
  <c r="AV246" i="25" s="1"/>
  <c r="AN250" i="25"/>
  <c r="AV250" i="25" s="1"/>
  <c r="AN263" i="25"/>
  <c r="AV263" i="25" s="1"/>
  <c r="AN266" i="25"/>
  <c r="AV266" i="25" s="1"/>
  <c r="AN271" i="25"/>
  <c r="AV271" i="25" s="1"/>
  <c r="AN301" i="25"/>
  <c r="AV301" i="25" s="1"/>
  <c r="AN304" i="25"/>
  <c r="AV304" i="25" s="1"/>
  <c r="AN309" i="25"/>
  <c r="AV309" i="25" s="1"/>
  <c r="AN318" i="25"/>
  <c r="AV318" i="25" s="1"/>
  <c r="AN330" i="25"/>
  <c r="AV330" i="25" s="1"/>
  <c r="AN334" i="25"/>
  <c r="AV334" i="25" s="1"/>
  <c r="AV346" i="25"/>
  <c r="AN347" i="25"/>
  <c r="AV347" i="25" s="1"/>
  <c r="AN368" i="25"/>
  <c r="AV368" i="25" s="1"/>
  <c r="AN377" i="25"/>
  <c r="AV377" i="25" s="1"/>
  <c r="AN379" i="25"/>
  <c r="AV379" i="25" s="1"/>
  <c r="AN392" i="25"/>
  <c r="AV392" i="25" s="1"/>
  <c r="AN402" i="25"/>
  <c r="AV402" i="25" s="1"/>
  <c r="AV406" i="25"/>
  <c r="AN408" i="25"/>
  <c r="AV408" i="25" s="1"/>
  <c r="AN414" i="25"/>
  <c r="AV414" i="25" s="1"/>
  <c r="AN415" i="25"/>
  <c r="AV415" i="25" s="1"/>
  <c r="AN421" i="25"/>
  <c r="AV421" i="25" s="1"/>
  <c r="AN204" i="25"/>
  <c r="AV204" i="25" s="1"/>
  <c r="AN4" i="25"/>
  <c r="AV4" i="25" s="1"/>
  <c r="AN5" i="25"/>
  <c r="AV5" i="25" s="1"/>
  <c r="AN7" i="25"/>
  <c r="AV7" i="25" s="1"/>
  <c r="AN8" i="25"/>
  <c r="AV8" i="25" s="1"/>
  <c r="AN10" i="25"/>
  <c r="AV10" i="25" s="1"/>
  <c r="AN12" i="25"/>
  <c r="AV12" i="25" s="1"/>
  <c r="AN13" i="25"/>
  <c r="AV13" i="25" s="1"/>
  <c r="AN24" i="25"/>
  <c r="AV24" i="25" s="1"/>
  <c r="AN25" i="25"/>
  <c r="AV25" i="25" s="1"/>
  <c r="AN26" i="25"/>
  <c r="AV26" i="25" s="1"/>
  <c r="AN27" i="25"/>
  <c r="AV27" i="25" s="1"/>
  <c r="AN28" i="25"/>
  <c r="AV28" i="25" s="1"/>
  <c r="AN29" i="25"/>
  <c r="AV29" i="25" s="1"/>
  <c r="AN30" i="25"/>
  <c r="AV30" i="25" s="1"/>
  <c r="AN31" i="25"/>
  <c r="AV31" i="25" s="1"/>
  <c r="AN34" i="25"/>
  <c r="AV34" i="25" s="1"/>
  <c r="AN37" i="25"/>
  <c r="AV37" i="25" s="1"/>
  <c r="AN38" i="25"/>
  <c r="AV38" i="25" s="1"/>
  <c r="AN41" i="25"/>
  <c r="AV41" i="25" s="1"/>
  <c r="AN44" i="25"/>
  <c r="AV44" i="25" s="1"/>
  <c r="AN45" i="25"/>
  <c r="AV45" i="25" s="1"/>
  <c r="AN47" i="25"/>
  <c r="AV47" i="25" s="1"/>
  <c r="AN50" i="25"/>
  <c r="AV50" i="25" s="1"/>
  <c r="AN52" i="25"/>
  <c r="AV52" i="25" s="1"/>
  <c r="AN57" i="25"/>
  <c r="AV57" i="25" s="1"/>
  <c r="AN58" i="25"/>
  <c r="AV58" i="25" s="1"/>
  <c r="AN61" i="25"/>
  <c r="AV61" i="25" s="1"/>
  <c r="AN64" i="25"/>
  <c r="AV64" i="25" s="1"/>
  <c r="AN66" i="25"/>
  <c r="AV66" i="25" s="1"/>
  <c r="AN67" i="25"/>
  <c r="AV67" i="25" s="1"/>
  <c r="AN68" i="25"/>
  <c r="AV68" i="25" s="1"/>
  <c r="AN69" i="25"/>
  <c r="AV69" i="25" s="1"/>
  <c r="AN70" i="25"/>
  <c r="AV70" i="25" s="1"/>
  <c r="AN71" i="25"/>
  <c r="AV71" i="25" s="1"/>
  <c r="AN72" i="25"/>
  <c r="AV72" i="25" s="1"/>
  <c r="AN73" i="25"/>
  <c r="AV73" i="25" s="1"/>
  <c r="AN74" i="25"/>
  <c r="AV74" i="25" s="1"/>
  <c r="AN76" i="25"/>
  <c r="AV76" i="25" s="1"/>
  <c r="AN77" i="25"/>
  <c r="AV77" i="25" s="1"/>
  <c r="AN78" i="25"/>
  <c r="AV78" i="25" s="1"/>
  <c r="AN81" i="25"/>
  <c r="AV81" i="25" s="1"/>
  <c r="AN90" i="25"/>
  <c r="AV90" i="25" s="1"/>
  <c r="AN94" i="25"/>
  <c r="AV94" i="25" s="1"/>
  <c r="AN98" i="25"/>
  <c r="AV98" i="25" s="1"/>
  <c r="AN103" i="25"/>
  <c r="AV103" i="25" s="1"/>
  <c r="AN105" i="25"/>
  <c r="AV105" i="25" s="1"/>
  <c r="AN108" i="25"/>
  <c r="AV108" i="25" s="1"/>
  <c r="AN109" i="25"/>
  <c r="AV109" i="25" s="1"/>
  <c r="AN113" i="25"/>
  <c r="AV113" i="25" s="1"/>
  <c r="AN114" i="25"/>
  <c r="AV114" i="25" s="1"/>
  <c r="AN115" i="25"/>
  <c r="AV115" i="25" s="1"/>
  <c r="AN117" i="25"/>
  <c r="AV117" i="25" s="1"/>
  <c r="AN121" i="25"/>
  <c r="AV121" i="25" s="1"/>
  <c r="AN122" i="25"/>
  <c r="AV122" i="25" s="1"/>
  <c r="AN125" i="25"/>
  <c r="AV125" i="25" s="1"/>
  <c r="AN126" i="25"/>
  <c r="AV126" i="25" s="1"/>
  <c r="AN127" i="25"/>
  <c r="AV127" i="25" s="1"/>
  <c r="AN129" i="25"/>
  <c r="AV129" i="25" s="1"/>
  <c r="AN130" i="25"/>
  <c r="AV130" i="25" s="1"/>
  <c r="AN133" i="25"/>
  <c r="AV133" i="25" s="1"/>
  <c r="AN136" i="25"/>
  <c r="AV136" i="25" s="1"/>
  <c r="AN137" i="25"/>
  <c r="AV137" i="25" s="1"/>
  <c r="AN142" i="25"/>
  <c r="AV142" i="25" s="1"/>
  <c r="AN144" i="25"/>
  <c r="AV144" i="25" s="1"/>
  <c r="AN146" i="25"/>
  <c r="AV146" i="25" s="1"/>
  <c r="AN152" i="25"/>
  <c r="AV152" i="25" s="1"/>
  <c r="AN153" i="25"/>
  <c r="AV153" i="25" s="1"/>
  <c r="AN154" i="25"/>
  <c r="AV154" i="25" s="1"/>
  <c r="AN155" i="25"/>
  <c r="AV155" i="25" s="1"/>
  <c r="AN159" i="25"/>
  <c r="AV159" i="25" s="1"/>
  <c r="AN160" i="25"/>
  <c r="AV160" i="25" s="1"/>
  <c r="AN161" i="25"/>
  <c r="AV161" i="25" s="1"/>
  <c r="AN163" i="25"/>
  <c r="AV163" i="25" s="1"/>
  <c r="AN164" i="25"/>
  <c r="AV164" i="25" s="1"/>
  <c r="AN187" i="25"/>
  <c r="AV187" i="25" s="1"/>
  <c r="AN192" i="25"/>
  <c r="AV192" i="25" s="1"/>
  <c r="AN195" i="25"/>
  <c r="AV195" i="25" s="1"/>
  <c r="AN197" i="25"/>
  <c r="AV197" i="25" s="1"/>
  <c r="AN199" i="25"/>
  <c r="AV199" i="25" s="1"/>
  <c r="AN200" i="25"/>
  <c r="AV200" i="25" s="1"/>
  <c r="AN217" i="25"/>
  <c r="AV217" i="25" s="1"/>
  <c r="AN221" i="25"/>
  <c r="AV221" i="25" s="1"/>
  <c r="AN222" i="25"/>
  <c r="AV222" i="25" s="1"/>
  <c r="AN224" i="25"/>
  <c r="AV224" i="25" s="1"/>
  <c r="AN228" i="25"/>
  <c r="AV228" i="25" s="1"/>
  <c r="AN230" i="25"/>
  <c r="AV230" i="25" s="1"/>
  <c r="AN232" i="25"/>
  <c r="AV232" i="25" s="1"/>
  <c r="AN236" i="25"/>
  <c r="AV236" i="25" s="1"/>
  <c r="AN239" i="25"/>
  <c r="AV239" i="25" s="1"/>
  <c r="AN240" i="25"/>
  <c r="AV240" i="25" s="1"/>
  <c r="AN241" i="25"/>
  <c r="AV241" i="25" s="1"/>
  <c r="AN244" i="25"/>
  <c r="AV244" i="25" s="1"/>
  <c r="AN247" i="25"/>
  <c r="AV247" i="25" s="1"/>
  <c r="AN248" i="25"/>
  <c r="AV248" i="25" s="1"/>
  <c r="AN255" i="25"/>
  <c r="AV255" i="25" s="1"/>
  <c r="AN256" i="25"/>
  <c r="AV256" i="25" s="1"/>
  <c r="AN258" i="25"/>
  <c r="AV258" i="25" s="1"/>
  <c r="AN261" i="25"/>
  <c r="AV261" i="25" s="1"/>
  <c r="AN267" i="25"/>
  <c r="AV267" i="25" s="1"/>
  <c r="AN268" i="25"/>
  <c r="AV268" i="25" s="1"/>
  <c r="AN270" i="25"/>
  <c r="AV270" i="25" s="1"/>
  <c r="AN272" i="25"/>
  <c r="AV272" i="25" s="1"/>
  <c r="AN276" i="25"/>
  <c r="AV276" i="25" s="1"/>
  <c r="AN279" i="25"/>
  <c r="AV279" i="25" s="1"/>
  <c r="AN280" i="25"/>
  <c r="AV280" i="25" s="1"/>
  <c r="AN282" i="25"/>
  <c r="AV282" i="25" s="1"/>
  <c r="AN283" i="25"/>
  <c r="AV283" i="25" s="1"/>
  <c r="AN285" i="25"/>
  <c r="AV285" i="25" s="1"/>
  <c r="AN288" i="25"/>
  <c r="AV288" i="25" s="1"/>
  <c r="AN291" i="25"/>
  <c r="AV291" i="25" s="1"/>
  <c r="AN294" i="25"/>
  <c r="AV294" i="25" s="1"/>
  <c r="AN302" i="25"/>
  <c r="AV302" i="25" s="1"/>
  <c r="AN303" i="25"/>
  <c r="AV303" i="25" s="1"/>
  <c r="AN308" i="25"/>
  <c r="AV308" i="25" s="1"/>
  <c r="AN312" i="25"/>
  <c r="AV312" i="25" s="1"/>
  <c r="AN316" i="25"/>
  <c r="AV316" i="25" s="1"/>
  <c r="AN323" i="25"/>
  <c r="AV323" i="25" s="1"/>
  <c r="AN324" i="25"/>
  <c r="AV324" i="25" s="1"/>
  <c r="AN325" i="25"/>
  <c r="AV325" i="25" s="1"/>
  <c r="AN326" i="25"/>
  <c r="AV326" i="25" s="1"/>
  <c r="AN327" i="25"/>
  <c r="AV327" i="25" s="1"/>
  <c r="AN328" i="25"/>
  <c r="AV328" i="25" s="1"/>
  <c r="AN329" i="25"/>
  <c r="AV329" i="25" s="1"/>
  <c r="AN331" i="25"/>
  <c r="AV331" i="25" s="1"/>
  <c r="AN332" i="25"/>
  <c r="AV332" i="25" s="1"/>
  <c r="AN333" i="25"/>
  <c r="AV333" i="25" s="1"/>
  <c r="AN336" i="25"/>
  <c r="AV336" i="25" s="1"/>
  <c r="AN337" i="25"/>
  <c r="AV337" i="25" s="1"/>
  <c r="AN340" i="25"/>
  <c r="AV340" i="25" s="1"/>
  <c r="AN341" i="25"/>
  <c r="AV341" i="25" s="1"/>
  <c r="AN342" i="25"/>
  <c r="AV342" i="25" s="1"/>
  <c r="AN344" i="25"/>
  <c r="AV344" i="25" s="1"/>
  <c r="AV349" i="25"/>
  <c r="AN351" i="25"/>
  <c r="AV351" i="25" s="1"/>
  <c r="AN352" i="25"/>
  <c r="AV352" i="25" s="1"/>
  <c r="AN353" i="25"/>
  <c r="AV353" i="25" s="1"/>
  <c r="AN360" i="25"/>
  <c r="AV360" i="25" s="1"/>
  <c r="AN362" i="25"/>
  <c r="AV362" i="25" s="1"/>
  <c r="AN366" i="25"/>
  <c r="AV366" i="25" s="1"/>
  <c r="AN369" i="25"/>
  <c r="AV369" i="25" s="1"/>
  <c r="AN371" i="25"/>
  <c r="AV371" i="25" s="1"/>
  <c r="AN376" i="25"/>
  <c r="AV376" i="25" s="1"/>
  <c r="AN378" i="25"/>
  <c r="AV378" i="25" s="1"/>
  <c r="AN381" i="25"/>
  <c r="AV381" i="25" s="1"/>
  <c r="AN384" i="25"/>
  <c r="AV384" i="25" s="1"/>
  <c r="AN390" i="25"/>
  <c r="AV390" i="25" s="1"/>
  <c r="AN391" i="25"/>
  <c r="AV391" i="25" s="1"/>
  <c r="AN393" i="25"/>
  <c r="AV393" i="25" s="1"/>
  <c r="AN398" i="25"/>
  <c r="AV398" i="25" s="1"/>
  <c r="AN399" i="25"/>
  <c r="AV399" i="25" s="1"/>
  <c r="AN400" i="25"/>
  <c r="AV400" i="25" s="1"/>
  <c r="AN411" i="25"/>
  <c r="AV411" i="25" s="1"/>
  <c r="AN413" i="25"/>
  <c r="AV413" i="25" s="1"/>
  <c r="AN418" i="25"/>
  <c r="AV418" i="25" s="1"/>
  <c r="AN423" i="25"/>
  <c r="AV423" i="25" s="1"/>
  <c r="AN314" i="25"/>
  <c r="AV314" i="25" s="1"/>
  <c r="AN315" i="25"/>
  <c r="AV315" i="25" s="1"/>
  <c r="AN317" i="25"/>
  <c r="AV317" i="25" s="1"/>
  <c r="AN320" i="25"/>
  <c r="AV320" i="25" s="1"/>
  <c r="AN322" i="25"/>
  <c r="AV322" i="25" s="1"/>
  <c r="AN335" i="25"/>
  <c r="AV335" i="25" s="1"/>
  <c r="AN338" i="25"/>
  <c r="AV338" i="25" s="1"/>
  <c r="AN339" i="25"/>
  <c r="AV339" i="25" s="1"/>
  <c r="AN343" i="25"/>
  <c r="AV343" i="25" s="1"/>
  <c r="AN354" i="25"/>
  <c r="AV354" i="25" s="1"/>
  <c r="AN356" i="25"/>
  <c r="AV356" i="25" s="1"/>
  <c r="AN358" i="25"/>
  <c r="AV358" i="25" s="1"/>
  <c r="AN361" i="25"/>
  <c r="AV361" i="25" s="1"/>
  <c r="AN363" i="25"/>
  <c r="AV363" i="25" s="1"/>
  <c r="AN367" i="25"/>
  <c r="AV367" i="25" s="1"/>
  <c r="AN372" i="25"/>
  <c r="AV372" i="25" s="1"/>
  <c r="AN373" i="25"/>
  <c r="AV373" i="25" s="1"/>
  <c r="AN374" i="25"/>
  <c r="AV374" i="25" s="1"/>
  <c r="AN375" i="25"/>
  <c r="AV375" i="25" s="1"/>
  <c r="AN380" i="25"/>
  <c r="AV380" i="25" s="1"/>
  <c r="AN382" i="25"/>
  <c r="AV382" i="25" s="1"/>
  <c r="AN383" i="25"/>
  <c r="AV383" i="25" s="1"/>
  <c r="AN385" i="25"/>
  <c r="AV385" i="25" s="1"/>
  <c r="AN386" i="25"/>
  <c r="AV386" i="25" s="1"/>
  <c r="AN387" i="25"/>
  <c r="AV387" i="25" s="1"/>
  <c r="AN388" i="25"/>
  <c r="AV388" i="25" s="1"/>
  <c r="AN389" i="25"/>
  <c r="AV389" i="25" s="1"/>
  <c r="AN395" i="25"/>
  <c r="AV395" i="25" s="1"/>
  <c r="AN397" i="25"/>
  <c r="AV397" i="25" s="1"/>
  <c r="AN401" i="25"/>
  <c r="AV401" i="25" s="1"/>
  <c r="AN403" i="25"/>
  <c r="AV403" i="25" s="1"/>
  <c r="AN404" i="25"/>
  <c r="AV404" i="25" s="1"/>
  <c r="AN405" i="25"/>
  <c r="AV405" i="25" s="1"/>
  <c r="AN407" i="25"/>
  <c r="AV407" i="25" s="1"/>
  <c r="AN409" i="25"/>
  <c r="AV409" i="25" s="1"/>
  <c r="AN410" i="25"/>
  <c r="AV410" i="25" s="1"/>
  <c r="AN412" i="25"/>
  <c r="AV412" i="25" s="1"/>
  <c r="AN416" i="25"/>
  <c r="AV416" i="25" s="1"/>
  <c r="AN419" i="25"/>
  <c r="AV419" i="25" s="1"/>
  <c r="AN420" i="25"/>
  <c r="AV420" i="25" s="1"/>
  <c r="AN422" i="25"/>
  <c r="AV422" i="25" s="1"/>
  <c r="AN9" i="25"/>
  <c r="AV9" i="25" s="1"/>
  <c r="AN14" i="25"/>
  <c r="AV14" i="25" s="1"/>
  <c r="AN15" i="25"/>
  <c r="AV15" i="25" s="1"/>
  <c r="AN16" i="25"/>
  <c r="AV16" i="25" s="1"/>
  <c r="AN18" i="25"/>
  <c r="AV18" i="25" s="1"/>
  <c r="AN23" i="25"/>
  <c r="AV23" i="25" s="1"/>
  <c r="AN32" i="25"/>
  <c r="AV32" i="25" s="1"/>
  <c r="AN33" i="25"/>
  <c r="AV33" i="25" s="1"/>
  <c r="AN35" i="25"/>
  <c r="AV35" i="25" s="1"/>
  <c r="AN39" i="25"/>
  <c r="AV39" i="25" s="1"/>
  <c r="AN40" i="25"/>
  <c r="AV40" i="25" s="1"/>
  <c r="AN43" i="25"/>
  <c r="AV43" i="25" s="1"/>
  <c r="AN46" i="25"/>
  <c r="AV46" i="25" s="1"/>
  <c r="AN48" i="25"/>
  <c r="AV48" i="25" s="1"/>
  <c r="AN49" i="25"/>
  <c r="AV49" i="25" s="1"/>
  <c r="AN51" i="25"/>
  <c r="AV51" i="25" s="1"/>
  <c r="AN53" i="25"/>
  <c r="AV53" i="25" s="1"/>
  <c r="AN54" i="25"/>
  <c r="AV54" i="25" s="1"/>
  <c r="AN55" i="25"/>
  <c r="AV55" i="25" s="1"/>
  <c r="AN56" i="25"/>
  <c r="AV56" i="25" s="1"/>
  <c r="AN60" i="25"/>
  <c r="AV60" i="25" s="1"/>
  <c r="AN62" i="25"/>
  <c r="AV62" i="25" s="1"/>
  <c r="AN63" i="25"/>
  <c r="AV63" i="25" s="1"/>
  <c r="AN79" i="25"/>
  <c r="AV79" i="25" s="1"/>
  <c r="AN80" i="25"/>
  <c r="AV80" i="25" s="1"/>
  <c r="AN82" i="25"/>
  <c r="AV82" i="25" s="1"/>
  <c r="AN83" i="25"/>
  <c r="AV83" i="25" s="1"/>
  <c r="AN84" i="25"/>
  <c r="AV84" i="25" s="1"/>
  <c r="AN85" i="25"/>
  <c r="AV85" i="25" s="1"/>
  <c r="AN87" i="25"/>
  <c r="AV87" i="25" s="1"/>
  <c r="AN88" i="25"/>
  <c r="AV88" i="25" s="1"/>
  <c r="AN89" i="25"/>
  <c r="AV89" i="25" s="1"/>
  <c r="AN92" i="25"/>
  <c r="AV92" i="25" s="1"/>
  <c r="AN93" i="25"/>
  <c r="AV93" i="25" s="1"/>
  <c r="AN95" i="25"/>
  <c r="AV95" i="25" s="1"/>
  <c r="AN96" i="25"/>
  <c r="AV96" i="25" s="1"/>
  <c r="AN99" i="25"/>
  <c r="AV99" i="25" s="1"/>
  <c r="AN100" i="25"/>
  <c r="AV100" i="25" s="1"/>
  <c r="AN101" i="25"/>
  <c r="AV101" i="25" s="1"/>
  <c r="AN102" i="25"/>
  <c r="AV102" i="25" s="1"/>
  <c r="AN104" i="25"/>
  <c r="AV104" i="25" s="1"/>
  <c r="AN106" i="25"/>
  <c r="AV106" i="25" s="1"/>
  <c r="AN107" i="25"/>
  <c r="AV107" i="25" s="1"/>
  <c r="AN110" i="25"/>
  <c r="AV110" i="25" s="1"/>
  <c r="AV112" i="25"/>
  <c r="AN116" i="25"/>
  <c r="AV116" i="25" s="1"/>
  <c r="AN118" i="25"/>
  <c r="AV118" i="25" s="1"/>
  <c r="AN123" i="25"/>
  <c r="AV123" i="25" s="1"/>
  <c r="AN134" i="25"/>
  <c r="AV134" i="25" s="1"/>
  <c r="AN139" i="25"/>
  <c r="AV139" i="25" s="1"/>
  <c r="AN141" i="25"/>
  <c r="AV141" i="25" s="1"/>
  <c r="AN143" i="25"/>
  <c r="AV143" i="25" s="1"/>
  <c r="AN145" i="25"/>
  <c r="AV145" i="25" s="1"/>
  <c r="AN147" i="25"/>
  <c r="AV147" i="25" s="1"/>
  <c r="AN148" i="25"/>
  <c r="AV148" i="25" s="1"/>
  <c r="AN149" i="25"/>
  <c r="AV149" i="25" s="1"/>
  <c r="AN151" i="25"/>
  <c r="AV151" i="25" s="1"/>
  <c r="AN156" i="25"/>
  <c r="AV156" i="25" s="1"/>
  <c r="AN162" i="25"/>
  <c r="AV162" i="25" s="1"/>
  <c r="AN166" i="25"/>
  <c r="AV166" i="25" s="1"/>
  <c r="AN172" i="25"/>
  <c r="AV172" i="25" s="1"/>
  <c r="AN173" i="25"/>
  <c r="AV173" i="25" s="1"/>
  <c r="AN174" i="25"/>
  <c r="AV174" i="25" s="1"/>
  <c r="AN175" i="25"/>
  <c r="AV175" i="25" s="1"/>
  <c r="AN177" i="25"/>
  <c r="AV177" i="25" s="1"/>
  <c r="AN178" i="25"/>
  <c r="AV178" i="25" s="1"/>
  <c r="AN180" i="25"/>
  <c r="AV180" i="25" s="1"/>
  <c r="AN181" i="25"/>
  <c r="AV181" i="25" s="1"/>
  <c r="AN182" i="25"/>
  <c r="AV182" i="25" s="1"/>
  <c r="AN183" i="25"/>
  <c r="AV183" i="25" s="1"/>
  <c r="AN184" i="25"/>
  <c r="AV184" i="25" s="1"/>
  <c r="AN185" i="25"/>
  <c r="AV185" i="25" s="1"/>
  <c r="AV186" i="25"/>
  <c r="AN189" i="25"/>
  <c r="AV189" i="25" s="1"/>
  <c r="AN190" i="25"/>
  <c r="AV190" i="25" s="1"/>
  <c r="AN193" i="25"/>
  <c r="AV193" i="25" s="1"/>
  <c r="AN194" i="25"/>
  <c r="AV194" i="25" s="1"/>
  <c r="AN201" i="25"/>
  <c r="AV201" i="25" s="1"/>
  <c r="AN202" i="25"/>
  <c r="AV202" i="25" s="1"/>
  <c r="AN208" i="25"/>
  <c r="AV208" i="25" s="1"/>
  <c r="AN209" i="25"/>
  <c r="AV209" i="25" s="1"/>
  <c r="AN210" i="25"/>
  <c r="AV210" i="25" s="1"/>
  <c r="AN211" i="25"/>
  <c r="AV211" i="25" s="1"/>
  <c r="AN212" i="25"/>
  <c r="AV212" i="25" s="1"/>
  <c r="AV214" i="25"/>
  <c r="AN216" i="25"/>
  <c r="AV216" i="25" s="1"/>
  <c r="AN218" i="25"/>
  <c r="AV218" i="25" s="1"/>
  <c r="AN219" i="25"/>
  <c r="AV219" i="25" s="1"/>
  <c r="AN226" i="25"/>
  <c r="AV226" i="25" s="1"/>
  <c r="AN225" i="25"/>
  <c r="AV225" i="25" s="1"/>
  <c r="AN229" i="25"/>
  <c r="AV229" i="25" s="1"/>
  <c r="AN231" i="25"/>
  <c r="AV231" i="25" s="1"/>
  <c r="AN233" i="25"/>
  <c r="AV233" i="25" s="1"/>
  <c r="AN235" i="25"/>
  <c r="AV235" i="25" s="1"/>
  <c r="AN237" i="25"/>
  <c r="AV237" i="25" s="1"/>
  <c r="AN238" i="25"/>
  <c r="AV238" i="25" s="1"/>
  <c r="AN242" i="25"/>
  <c r="AV242" i="25" s="1"/>
  <c r="AN243" i="25"/>
  <c r="AV243" i="25" s="1"/>
  <c r="AV245" i="25"/>
  <c r="AN249" i="25"/>
  <c r="AV249" i="25" s="1"/>
  <c r="AN251" i="25"/>
  <c r="AV251" i="25" s="1"/>
  <c r="AN252" i="25"/>
  <c r="AV252" i="25" s="1"/>
  <c r="AN259" i="25"/>
  <c r="AV259" i="25" s="1"/>
  <c r="AN260" i="25"/>
  <c r="AV260" i="25" s="1"/>
  <c r="AN262" i="25"/>
  <c r="AV262" i="25" s="1"/>
  <c r="AN264" i="25"/>
  <c r="AV264" i="25" s="1"/>
  <c r="AN265" i="25"/>
  <c r="AV265" i="25" s="1"/>
  <c r="AN269" i="25"/>
  <c r="AV269" i="25" s="1"/>
  <c r="AN274" i="25"/>
  <c r="AV274" i="25" s="1"/>
  <c r="AN275" i="25"/>
  <c r="AV275" i="25" s="1"/>
  <c r="AN277" i="25"/>
  <c r="AV277" i="25" s="1"/>
  <c r="AN278" i="25"/>
  <c r="AV278" i="25" s="1"/>
  <c r="AN281" i="25"/>
  <c r="AV281" i="25" s="1"/>
  <c r="AN284" i="25"/>
  <c r="AV284" i="25" s="1"/>
  <c r="AN286" i="25"/>
  <c r="AV286" i="25" s="1"/>
  <c r="AN287" i="25"/>
  <c r="AV287" i="25" s="1"/>
  <c r="AN289" i="25"/>
  <c r="AV289" i="25" s="1"/>
  <c r="AN290" i="25"/>
  <c r="AV290" i="25" s="1"/>
  <c r="AN292" i="25"/>
  <c r="AV292" i="25" s="1"/>
  <c r="AN296" i="25"/>
  <c r="AV296" i="25" s="1"/>
  <c r="AN297" i="25"/>
  <c r="AV297" i="25" s="1"/>
  <c r="AN298" i="25"/>
  <c r="AV298" i="25" s="1"/>
  <c r="AN299" i="25"/>
  <c r="AV299" i="25" s="1"/>
  <c r="AN300" i="25"/>
  <c r="AV300" i="25" s="1"/>
  <c r="AN305" i="25"/>
  <c r="AV305" i="25" s="1"/>
  <c r="AN306" i="25"/>
  <c r="AV306" i="25" s="1"/>
  <c r="AV307" i="25"/>
  <c r="AN310" i="25"/>
  <c r="AV310" i="25" s="1"/>
  <c r="AQ436" i="25"/>
  <c r="AQ435" i="25"/>
  <c r="AQ434" i="25"/>
  <c r="AU433" i="25"/>
  <c r="AQ433" i="25"/>
  <c r="AQ432" i="25"/>
  <c r="O429" i="25"/>
  <c r="AO428" i="25"/>
  <c r="AW424" i="25"/>
  <c r="AU424" i="25"/>
  <c r="AT424" i="25"/>
  <c r="AS424" i="25"/>
  <c r="AR424" i="25"/>
  <c r="AQ424" i="25"/>
  <c r="AP424" i="25"/>
  <c r="AO424" i="25"/>
  <c r="AL424" i="25"/>
  <c r="AJ424" i="25"/>
  <c r="AI424" i="25"/>
  <c r="AH424" i="25"/>
  <c r="AG424" i="25"/>
  <c r="AF424" i="25"/>
  <c r="AE424" i="25"/>
  <c r="AD424" i="25"/>
  <c r="AA424" i="25"/>
  <c r="Y424" i="25"/>
  <c r="X424" i="25"/>
  <c r="W424" i="25"/>
  <c r="V424" i="25"/>
  <c r="U424" i="25"/>
  <c r="T424" i="25"/>
  <c r="S424" i="25"/>
  <c r="P424" i="25"/>
  <c r="AX428" i="25" s="1"/>
  <c r="N424" i="25"/>
  <c r="M424" i="25"/>
  <c r="L424" i="25"/>
  <c r="K424" i="25"/>
  <c r="J424" i="25"/>
  <c r="I424" i="25"/>
  <c r="H424" i="25"/>
  <c r="F424" i="25"/>
  <c r="O426" i="25" s="1"/>
  <c r="R423" i="25"/>
  <c r="Z423" i="25" s="1"/>
  <c r="G423" i="25"/>
  <c r="O423" i="25" s="1"/>
  <c r="Q423" i="25" s="1"/>
  <c r="BA417" i="25"/>
  <c r="BA396" i="25"/>
  <c r="BA394" i="25"/>
  <c r="Q365" i="25"/>
  <c r="AB365" i="25" s="1"/>
  <c r="AM365" i="25" s="1"/>
  <c r="AX365" i="25" s="1"/>
  <c r="AY365" i="25" s="1"/>
  <c r="Q364" i="25"/>
  <c r="AB364" i="25" s="1"/>
  <c r="AM364" i="25" s="1"/>
  <c r="AX364" i="25" s="1"/>
  <c r="Q357" i="25"/>
  <c r="AB357" i="25" s="1"/>
  <c r="AM357" i="25" s="1"/>
  <c r="AX357" i="25" s="1"/>
  <c r="G350" i="25"/>
  <c r="G348" i="25"/>
  <c r="Q345" i="25"/>
  <c r="AB345" i="25" s="1"/>
  <c r="AM345" i="25" s="1"/>
  <c r="AX345" i="25" s="1"/>
  <c r="Q321" i="25"/>
  <c r="AB321" i="25" s="1"/>
  <c r="AM321" i="25" s="1"/>
  <c r="AX321" i="25" s="1"/>
  <c r="AY321" i="25" s="1"/>
  <c r="AN313" i="25"/>
  <c r="AV313" i="25" s="1"/>
  <c r="Q293" i="25"/>
  <c r="AB293" i="25" s="1"/>
  <c r="AM293" i="25" s="1"/>
  <c r="AX293" i="25" s="1"/>
  <c r="AY293" i="25" s="1"/>
  <c r="Q273" i="25"/>
  <c r="AB273" i="25" s="1"/>
  <c r="AM273" i="25" s="1"/>
  <c r="AX273" i="25" s="1"/>
  <c r="Q257" i="25"/>
  <c r="AB257" i="25" s="1"/>
  <c r="AM257" i="25" s="1"/>
  <c r="AX257" i="25" s="1"/>
  <c r="AY257" i="25" s="1"/>
  <c r="Q253" i="25"/>
  <c r="AB253" i="25" s="1"/>
  <c r="AM253" i="25" s="1"/>
  <c r="AX253" i="25" s="1"/>
  <c r="O214" i="25"/>
  <c r="Q214" i="25" s="1"/>
  <c r="Q207" i="25"/>
  <c r="AB207" i="25" s="1"/>
  <c r="AM207" i="25" s="1"/>
  <c r="AX207" i="25" s="1"/>
  <c r="Q205" i="25"/>
  <c r="AB205" i="25" s="1"/>
  <c r="AM205" i="25" s="1"/>
  <c r="AX205" i="25" s="1"/>
  <c r="BA370" i="25"/>
  <c r="BA138" i="25"/>
  <c r="BA135" i="25"/>
  <c r="Q135" i="25"/>
  <c r="AB135" i="25" s="1"/>
  <c r="AM135" i="25" s="1"/>
  <c r="AX135" i="25" s="1"/>
  <c r="AY135" i="25" s="1"/>
  <c r="Q131" i="25"/>
  <c r="AB131" i="25" s="1"/>
  <c r="AM131" i="25" s="1"/>
  <c r="AX131" i="25" s="1"/>
  <c r="BA128" i="25"/>
  <c r="Q128" i="25"/>
  <c r="AB128" i="25" s="1"/>
  <c r="AM128" i="25" s="1"/>
  <c r="AX128" i="25" s="1"/>
  <c r="AY128" i="25" s="1"/>
  <c r="O124" i="25"/>
  <c r="Q124" i="25" s="1"/>
  <c r="AB124" i="25" s="1"/>
  <c r="AM124" i="25" s="1"/>
  <c r="AX124" i="25" s="1"/>
  <c r="Q91" i="25"/>
  <c r="AB91" i="25" s="1"/>
  <c r="AM91" i="25" s="1"/>
  <c r="AX91" i="25" s="1"/>
  <c r="BA75" i="25"/>
  <c r="Q75" i="25"/>
  <c r="AB75" i="25" s="1"/>
  <c r="AM75" i="25" s="1"/>
  <c r="AX75" i="25" s="1"/>
  <c r="AY75" i="25" s="1"/>
  <c r="BA349" i="25"/>
  <c r="Q59" i="25"/>
  <c r="AB59" i="25" s="1"/>
  <c r="AM59" i="25" s="1"/>
  <c r="AX59" i="25" s="1"/>
  <c r="Q21" i="25"/>
  <c r="AB21" i="25" s="1"/>
  <c r="AM21" i="25" s="1"/>
  <c r="AX21" i="25" s="1"/>
  <c r="AN11" i="25"/>
  <c r="AV11" i="25" s="1"/>
  <c r="AC11" i="25"/>
  <c r="AK11" i="25" s="1"/>
  <c r="R11" i="25"/>
  <c r="Z11" i="25" s="1"/>
  <c r="G11" i="25"/>
  <c r="O11" i="25" s="1"/>
  <c r="Q11" i="25" s="1"/>
  <c r="AN6" i="25"/>
  <c r="AV6" i="25" s="1"/>
  <c r="AC6" i="25"/>
  <c r="AK6" i="25" s="1"/>
  <c r="R6" i="25"/>
  <c r="G6" i="25"/>
  <c r="O6" i="25" s="1"/>
  <c r="Q6" i="25" s="1"/>
  <c r="AN3" i="25"/>
  <c r="AV3" i="25" s="1"/>
  <c r="AC3" i="25"/>
  <c r="BA220" i="25"/>
  <c r="BA140" i="25"/>
  <c r="BA188" i="25"/>
  <c r="BA254" i="25"/>
  <c r="BA91" i="25"/>
  <c r="BA206" i="25"/>
  <c r="BA207" i="25"/>
  <c r="BA253" i="25"/>
  <c r="BA257" i="25"/>
  <c r="BA359" i="25"/>
  <c r="BA364" i="25"/>
  <c r="BA365" i="25"/>
  <c r="AY417" i="25"/>
  <c r="BA131" i="25"/>
  <c r="BA196" i="25"/>
  <c r="BA223" i="25"/>
  <c r="BA213" i="25"/>
  <c r="BA273" i="25"/>
  <c r="BA321" i="25"/>
  <c r="AK346" i="25"/>
  <c r="BA345" i="25"/>
  <c r="O54" i="24"/>
  <c r="Q54" i="24" s="1"/>
  <c r="Z54" i="24"/>
  <c r="AK54" i="24"/>
  <c r="AV54" i="24"/>
  <c r="AN205" i="24"/>
  <c r="AV205" i="24" s="1"/>
  <c r="O205" i="24"/>
  <c r="Q205" i="24" s="1"/>
  <c r="Z205" i="24"/>
  <c r="AK205" i="24"/>
  <c r="R206" i="24"/>
  <c r="Z206" i="24" s="1"/>
  <c r="AC44" i="24"/>
  <c r="AK44" i="24" s="1"/>
  <c r="BA205" i="24"/>
  <c r="O16" i="24"/>
  <c r="Q16" i="24" s="1"/>
  <c r="Z16" i="24"/>
  <c r="AK16" i="24"/>
  <c r="AN16" i="24"/>
  <c r="AV16" i="24" s="1"/>
  <c r="G204" i="24"/>
  <c r="O204" i="24" s="1"/>
  <c r="Q204" i="24" s="1"/>
  <c r="R204" i="24"/>
  <c r="Z204" i="24" s="1"/>
  <c r="AC204" i="24"/>
  <c r="BA204" i="24" s="1"/>
  <c r="G393" i="24"/>
  <c r="O393" i="24" s="1"/>
  <c r="Q393" i="24" s="1"/>
  <c r="Z229" i="24"/>
  <c r="O229" i="24"/>
  <c r="Q229" i="24" s="1"/>
  <c r="AK229" i="24"/>
  <c r="AC96" i="24"/>
  <c r="BA96" i="24" s="1"/>
  <c r="BA229" i="24"/>
  <c r="AN229" i="24"/>
  <c r="AV229" i="24" s="1"/>
  <c r="Z211" i="24"/>
  <c r="O211" i="24"/>
  <c r="Q211" i="24" s="1"/>
  <c r="AK211" i="24"/>
  <c r="AN211" i="24"/>
  <c r="AV211" i="24" s="1"/>
  <c r="AK164" i="24"/>
  <c r="AM164" i="24" s="1"/>
  <c r="O164" i="24"/>
  <c r="AC391" i="24"/>
  <c r="BA391" i="24" s="1"/>
  <c r="BA164" i="24"/>
  <c r="AN164" i="24"/>
  <c r="AV164" i="24" s="1"/>
  <c r="AX164" i="24" s="1"/>
  <c r="AN140" i="24"/>
  <c r="AV140" i="24" s="1"/>
  <c r="O140" i="24"/>
  <c r="Q140" i="24" s="1"/>
  <c r="Z140" i="24"/>
  <c r="AC140" i="24"/>
  <c r="AC320" i="24"/>
  <c r="AK320" i="24" s="1"/>
  <c r="AC301" i="24"/>
  <c r="AK301" i="24" s="1"/>
  <c r="AN301" i="24"/>
  <c r="AV301" i="24" s="1"/>
  <c r="O301" i="24"/>
  <c r="Q301" i="24" s="1"/>
  <c r="Z301" i="24"/>
  <c r="Z78" i="24"/>
  <c r="AC78" i="24"/>
  <c r="AK78" i="24" s="1"/>
  <c r="AN78" i="24"/>
  <c r="AV78" i="24" s="1"/>
  <c r="O78" i="24"/>
  <c r="Q78" i="24" s="1"/>
  <c r="AC187" i="24"/>
  <c r="AK187" i="24" s="1"/>
  <c r="AC298" i="24"/>
  <c r="AK298" i="24" s="1"/>
  <c r="AC264" i="24"/>
  <c r="AK264" i="24" s="1"/>
  <c r="AN264" i="24"/>
  <c r="AV264" i="24" s="1"/>
  <c r="AC273" i="24"/>
  <c r="AN273" i="24"/>
  <c r="AV273" i="24" s="1"/>
  <c r="O273" i="24"/>
  <c r="Q273" i="24" s="1"/>
  <c r="Z273" i="24"/>
  <c r="O264" i="24"/>
  <c r="Q264" i="24" s="1"/>
  <c r="Z264" i="24"/>
  <c r="AC94" i="24"/>
  <c r="AN94" i="24"/>
  <c r="AV94" i="24" s="1"/>
  <c r="O94" i="24"/>
  <c r="Q94" i="24" s="1"/>
  <c r="Z94" i="24"/>
  <c r="R327" i="24"/>
  <c r="Z327" i="24" s="1"/>
  <c r="O309" i="24"/>
  <c r="Q309" i="24" s="1"/>
  <c r="R309" i="24"/>
  <c r="Z309" i="24" s="1"/>
  <c r="AC309" i="24"/>
  <c r="AN309" i="24"/>
  <c r="AV309" i="24" s="1"/>
  <c r="AN376" i="24"/>
  <c r="AV376" i="24" s="1"/>
  <c r="O14" i="24"/>
  <c r="Q14" i="24" s="1"/>
  <c r="R14" i="24"/>
  <c r="Z14" i="24" s="1"/>
  <c r="AC14" i="24"/>
  <c r="AK14" i="24" s="1"/>
  <c r="AN14" i="24"/>
  <c r="AV14" i="24" s="1"/>
  <c r="O4" i="24"/>
  <c r="Q4" i="24" s="1"/>
  <c r="R4" i="24"/>
  <c r="Z4" i="24" s="1"/>
  <c r="AC4" i="24"/>
  <c r="AK4" i="24" s="1"/>
  <c r="AN4" i="24"/>
  <c r="AV4" i="24" s="1"/>
  <c r="O5" i="24"/>
  <c r="Q5" i="24" s="1"/>
  <c r="R5" i="24"/>
  <c r="Z5" i="24" s="1"/>
  <c r="AC5" i="24"/>
  <c r="AK5" i="24" s="1"/>
  <c r="AN5" i="24"/>
  <c r="AV5" i="24" s="1"/>
  <c r="G6" i="24"/>
  <c r="O6" i="24" s="1"/>
  <c r="Q6" i="24" s="1"/>
  <c r="R6" i="24"/>
  <c r="Z6" i="24" s="1"/>
  <c r="AC6" i="24"/>
  <c r="AK6" i="24" s="1"/>
  <c r="AN6" i="24"/>
  <c r="AV6" i="24" s="1"/>
  <c r="G7" i="24"/>
  <c r="O7" i="24" s="1"/>
  <c r="Q7" i="24" s="1"/>
  <c r="R7" i="24"/>
  <c r="Z7" i="24" s="1"/>
  <c r="AC7" i="24"/>
  <c r="AK7" i="24" s="1"/>
  <c r="AN7" i="24"/>
  <c r="AV7" i="24" s="1"/>
  <c r="G8" i="24"/>
  <c r="O8" i="24" s="1"/>
  <c r="Q8" i="24" s="1"/>
  <c r="R8" i="24"/>
  <c r="Z8" i="24" s="1"/>
  <c r="AC8" i="24"/>
  <c r="AK8" i="24" s="1"/>
  <c r="AN8" i="24"/>
  <c r="AV8" i="24" s="1"/>
  <c r="G9" i="24"/>
  <c r="O9" i="24" s="1"/>
  <c r="Q9" i="24" s="1"/>
  <c r="R9" i="24"/>
  <c r="Z9" i="24" s="1"/>
  <c r="AC9" i="24"/>
  <c r="AK9" i="24" s="1"/>
  <c r="AN9" i="24"/>
  <c r="AV9" i="24" s="1"/>
  <c r="O10" i="24"/>
  <c r="Q10" i="24" s="1"/>
  <c r="R10" i="24"/>
  <c r="Z10" i="24" s="1"/>
  <c r="AC10" i="24"/>
  <c r="AK10" i="24" s="1"/>
  <c r="AN10" i="24"/>
  <c r="AV10" i="24" s="1"/>
  <c r="G11" i="24"/>
  <c r="O11" i="24" s="1"/>
  <c r="Q11" i="24" s="1"/>
  <c r="R11" i="24"/>
  <c r="Z11" i="24" s="1"/>
  <c r="AC11" i="24"/>
  <c r="AK11" i="24" s="1"/>
  <c r="AN11" i="24"/>
  <c r="AV11" i="24" s="1"/>
  <c r="G12" i="24"/>
  <c r="O12" i="24" s="1"/>
  <c r="Q12" i="24" s="1"/>
  <c r="R12" i="24"/>
  <c r="Z12" i="24" s="1"/>
  <c r="AC12" i="24"/>
  <c r="AK12" i="24" s="1"/>
  <c r="AN12" i="24"/>
  <c r="AV12" i="24" s="1"/>
  <c r="G13" i="24"/>
  <c r="O13" i="24" s="1"/>
  <c r="Q13" i="24" s="1"/>
  <c r="R13" i="24"/>
  <c r="Z13" i="24" s="1"/>
  <c r="AC13" i="24"/>
  <c r="AK13" i="24" s="1"/>
  <c r="AN13" i="24"/>
  <c r="AV13" i="24" s="1"/>
  <c r="G15" i="24"/>
  <c r="O15" i="24" s="1"/>
  <c r="Q15" i="24" s="1"/>
  <c r="R15" i="24"/>
  <c r="Z15" i="24" s="1"/>
  <c r="AC15" i="24"/>
  <c r="AK15" i="24" s="1"/>
  <c r="AN15" i="24"/>
  <c r="AV15" i="24" s="1"/>
  <c r="G17" i="24"/>
  <c r="O17" i="24" s="1"/>
  <c r="Q17" i="24" s="1"/>
  <c r="R17" i="24"/>
  <c r="Z17" i="24" s="1"/>
  <c r="AC17" i="24"/>
  <c r="AK17" i="24" s="1"/>
  <c r="AN17" i="24"/>
  <c r="AV17" i="24" s="1"/>
  <c r="G18" i="24"/>
  <c r="O18" i="24" s="1"/>
  <c r="Q18" i="24" s="1"/>
  <c r="R18" i="24"/>
  <c r="Z18" i="24" s="1"/>
  <c r="AC18" i="24"/>
  <c r="AK18" i="24" s="1"/>
  <c r="AN18" i="24"/>
  <c r="AV18" i="24" s="1"/>
  <c r="G19" i="24"/>
  <c r="O19" i="24" s="1"/>
  <c r="Q19" i="24" s="1"/>
  <c r="R19" i="24"/>
  <c r="Z19" i="24" s="1"/>
  <c r="AC19" i="24"/>
  <c r="AK19" i="24" s="1"/>
  <c r="AN19" i="24"/>
  <c r="AV19" i="24" s="1"/>
  <c r="G20" i="24"/>
  <c r="O20" i="24" s="1"/>
  <c r="Q20" i="24" s="1"/>
  <c r="R20" i="24"/>
  <c r="Z20" i="24" s="1"/>
  <c r="AC20" i="24"/>
  <c r="AK20" i="24" s="1"/>
  <c r="AN20" i="24"/>
  <c r="AV20" i="24" s="1"/>
  <c r="G322" i="24"/>
  <c r="O322" i="24" s="1"/>
  <c r="Q322" i="24" s="1"/>
  <c r="G323" i="24"/>
  <c r="O323" i="24" s="1"/>
  <c r="Q323" i="24" s="1"/>
  <c r="G324" i="24"/>
  <c r="O324" i="24" s="1"/>
  <c r="Q324" i="24" s="1"/>
  <c r="G325" i="24"/>
  <c r="O325" i="24" s="1"/>
  <c r="Q325" i="24" s="1"/>
  <c r="O65" i="24"/>
  <c r="Q65" i="24" s="1"/>
  <c r="G412" i="24"/>
  <c r="O412" i="24" s="1"/>
  <c r="Q412" i="24" s="1"/>
  <c r="G53" i="24"/>
  <c r="O53" i="24" s="1"/>
  <c r="Q53" i="24" s="1"/>
  <c r="O3" i="24"/>
  <c r="Q3" i="24" s="1"/>
  <c r="O203" i="24"/>
  <c r="Q203" i="24" s="1"/>
  <c r="O319" i="24"/>
  <c r="Q319" i="24" s="1"/>
  <c r="O410" i="24"/>
  <c r="Q410" i="24" s="1"/>
  <c r="O180" i="24"/>
  <c r="Q180" i="24" s="1"/>
  <c r="O21" i="24"/>
  <c r="Q21" i="24" s="1"/>
  <c r="G22" i="24"/>
  <c r="G23" i="24"/>
  <c r="O23" i="24" s="1"/>
  <c r="Q23" i="24" s="1"/>
  <c r="G24" i="24"/>
  <c r="O24" i="24" s="1"/>
  <c r="Q24" i="24" s="1"/>
  <c r="G25" i="24"/>
  <c r="O25" i="24" s="1"/>
  <c r="Q25" i="24" s="1"/>
  <c r="G26" i="24"/>
  <c r="O26" i="24" s="1"/>
  <c r="Q26" i="24" s="1"/>
  <c r="G27" i="24"/>
  <c r="O27" i="24" s="1"/>
  <c r="Q27" i="24" s="1"/>
  <c r="G28" i="24"/>
  <c r="O28" i="24" s="1"/>
  <c r="Q28" i="24" s="1"/>
  <c r="G29" i="24"/>
  <c r="O29" i="24" s="1"/>
  <c r="Q29" i="24" s="1"/>
  <c r="G30" i="24"/>
  <c r="O30" i="24" s="1"/>
  <c r="Q30" i="24" s="1"/>
  <c r="O31" i="24"/>
  <c r="Q31" i="24" s="1"/>
  <c r="G32" i="24"/>
  <c r="O32" i="24" s="1"/>
  <c r="Q32" i="24" s="1"/>
  <c r="G33" i="24"/>
  <c r="O33" i="24" s="1"/>
  <c r="Q33" i="24" s="1"/>
  <c r="G34" i="24"/>
  <c r="O34" i="24" s="1"/>
  <c r="Q34" i="24" s="1"/>
  <c r="O35" i="24"/>
  <c r="Q35" i="24" s="1"/>
  <c r="G36" i="24"/>
  <c r="O36" i="24" s="1"/>
  <c r="Q36" i="24" s="1"/>
  <c r="O37" i="24"/>
  <c r="Q37" i="24" s="1"/>
  <c r="G38" i="24"/>
  <c r="O38" i="24" s="1"/>
  <c r="Q38" i="24" s="1"/>
  <c r="G39" i="24"/>
  <c r="O39" i="24" s="1"/>
  <c r="Q39" i="24" s="1"/>
  <c r="G40" i="24"/>
  <c r="O40" i="24" s="1"/>
  <c r="Q40" i="24" s="1"/>
  <c r="G41" i="24"/>
  <c r="O41" i="24" s="1"/>
  <c r="Q41" i="24" s="1"/>
  <c r="G42" i="24"/>
  <c r="O42" i="24" s="1"/>
  <c r="Q42" i="24" s="1"/>
  <c r="G43" i="24"/>
  <c r="O43" i="24" s="1"/>
  <c r="Q43" i="24" s="1"/>
  <c r="O44" i="24"/>
  <c r="Q44" i="24" s="1"/>
  <c r="G45" i="24"/>
  <c r="O45" i="24" s="1"/>
  <c r="Q45" i="24" s="1"/>
  <c r="G46" i="24"/>
  <c r="O46" i="24" s="1"/>
  <c r="Q46" i="24" s="1"/>
  <c r="G47" i="24"/>
  <c r="O47" i="24" s="1"/>
  <c r="Q47" i="24" s="1"/>
  <c r="G48" i="24"/>
  <c r="O48" i="24" s="1"/>
  <c r="Q48" i="24" s="1"/>
  <c r="G49" i="24"/>
  <c r="O49" i="24" s="1"/>
  <c r="Q49" i="24" s="1"/>
  <c r="G50" i="24"/>
  <c r="O50" i="24" s="1"/>
  <c r="Q50" i="24" s="1"/>
  <c r="G51" i="24"/>
  <c r="O51" i="24" s="1"/>
  <c r="Q51" i="24" s="1"/>
  <c r="G52" i="24"/>
  <c r="O52" i="24" s="1"/>
  <c r="Q52" i="24" s="1"/>
  <c r="G55" i="24"/>
  <c r="O55" i="24" s="1"/>
  <c r="Q55" i="24" s="1"/>
  <c r="G56" i="24"/>
  <c r="O56" i="24" s="1"/>
  <c r="Q56" i="24" s="1"/>
  <c r="G57" i="24"/>
  <c r="O57" i="24" s="1"/>
  <c r="Q57" i="24" s="1"/>
  <c r="O58" i="24"/>
  <c r="Q58" i="24" s="1"/>
  <c r="G59" i="24"/>
  <c r="O59" i="24" s="1"/>
  <c r="Q59" i="24" s="1"/>
  <c r="G60" i="24"/>
  <c r="O60" i="24" s="1"/>
  <c r="Q60" i="24" s="1"/>
  <c r="G61" i="24"/>
  <c r="O61" i="24" s="1"/>
  <c r="Q61" i="24" s="1"/>
  <c r="G62" i="24"/>
  <c r="O62" i="24" s="1"/>
  <c r="Q62" i="24" s="1"/>
  <c r="G63" i="24"/>
  <c r="O63" i="24" s="1"/>
  <c r="Q63" i="24" s="1"/>
  <c r="G64" i="24"/>
  <c r="O64" i="24" s="1"/>
  <c r="Q64" i="24" s="1"/>
  <c r="G66" i="24"/>
  <c r="O66" i="24" s="1"/>
  <c r="Q66" i="24" s="1"/>
  <c r="G67" i="24"/>
  <c r="O67" i="24" s="1"/>
  <c r="Q67" i="24" s="1"/>
  <c r="G68" i="24"/>
  <c r="O68" i="24" s="1"/>
  <c r="Q68" i="24" s="1"/>
  <c r="G69" i="24"/>
  <c r="O69" i="24" s="1"/>
  <c r="Q69" i="24" s="1"/>
  <c r="G70" i="24"/>
  <c r="O70" i="24" s="1"/>
  <c r="Q70" i="24" s="1"/>
  <c r="G71" i="24"/>
  <c r="O71" i="24" s="1"/>
  <c r="Q71" i="24" s="1"/>
  <c r="G72" i="24"/>
  <c r="O72" i="24" s="1"/>
  <c r="Q72" i="24" s="1"/>
  <c r="G73" i="24"/>
  <c r="O73" i="24" s="1"/>
  <c r="Q73" i="24" s="1"/>
  <c r="G74" i="24"/>
  <c r="O74" i="24" s="1"/>
  <c r="Q74" i="24" s="1"/>
  <c r="G75" i="24"/>
  <c r="O75" i="24" s="1"/>
  <c r="Q75" i="24" s="1"/>
  <c r="G76" i="24"/>
  <c r="O76" i="24" s="1"/>
  <c r="Q76" i="24" s="1"/>
  <c r="O77" i="24"/>
  <c r="Q77" i="24" s="1"/>
  <c r="G79" i="24"/>
  <c r="O79" i="24" s="1"/>
  <c r="Q79" i="24" s="1"/>
  <c r="G80" i="24"/>
  <c r="O80" i="24" s="1"/>
  <c r="Q80" i="24" s="1"/>
  <c r="G81" i="24"/>
  <c r="O81" i="24" s="1"/>
  <c r="Q81" i="24" s="1"/>
  <c r="G82" i="24"/>
  <c r="O82" i="24" s="1"/>
  <c r="Q82" i="24" s="1"/>
  <c r="G83" i="24"/>
  <c r="O83" i="24" s="1"/>
  <c r="Q83" i="24" s="1"/>
  <c r="G84" i="24"/>
  <c r="O84" i="24" s="1"/>
  <c r="Q84" i="24" s="1"/>
  <c r="G85" i="24"/>
  <c r="O85" i="24" s="1"/>
  <c r="Q85" i="24" s="1"/>
  <c r="G86" i="24"/>
  <c r="O86" i="24" s="1"/>
  <c r="Q86" i="24" s="1"/>
  <c r="G87" i="24"/>
  <c r="O87" i="24" s="1"/>
  <c r="Q87" i="24" s="1"/>
  <c r="G88" i="24"/>
  <c r="O88" i="24" s="1"/>
  <c r="Q88" i="24" s="1"/>
  <c r="G89" i="24"/>
  <c r="O89" i="24" s="1"/>
  <c r="Q89" i="24" s="1"/>
  <c r="G90" i="24"/>
  <c r="O90" i="24" s="1"/>
  <c r="Q90" i="24" s="1"/>
  <c r="O91" i="24"/>
  <c r="Q91" i="24" s="1"/>
  <c r="O92" i="24"/>
  <c r="Q92" i="24" s="1"/>
  <c r="G93" i="24"/>
  <c r="O93" i="24" s="1"/>
  <c r="Q93" i="24" s="1"/>
  <c r="O95" i="24"/>
  <c r="Q95" i="24" s="1"/>
  <c r="G96" i="24"/>
  <c r="O96" i="24" s="1"/>
  <c r="Q96" i="24" s="1"/>
  <c r="O97" i="24"/>
  <c r="Q97" i="24" s="1"/>
  <c r="O98" i="24"/>
  <c r="Q98" i="24" s="1"/>
  <c r="G99" i="24"/>
  <c r="O99" i="24" s="1"/>
  <c r="Q99" i="24" s="1"/>
  <c r="G100" i="24"/>
  <c r="O100" i="24" s="1"/>
  <c r="Q100" i="24" s="1"/>
  <c r="G101" i="24"/>
  <c r="O101" i="24" s="1"/>
  <c r="Q101" i="24" s="1"/>
  <c r="O102" i="24"/>
  <c r="Q102" i="24" s="1"/>
  <c r="G103" i="24"/>
  <c r="O103" i="24" s="1"/>
  <c r="Q103" i="24" s="1"/>
  <c r="G104" i="24"/>
  <c r="O104" i="24" s="1"/>
  <c r="Q104" i="24" s="1"/>
  <c r="G105" i="24"/>
  <c r="O105" i="24" s="1"/>
  <c r="Q105" i="24" s="1"/>
  <c r="G106" i="24"/>
  <c r="O106" i="24" s="1"/>
  <c r="Q106" i="24" s="1"/>
  <c r="G107" i="24"/>
  <c r="O107" i="24" s="1"/>
  <c r="Q107" i="24" s="1"/>
  <c r="G108" i="24"/>
  <c r="O108" i="24" s="1"/>
  <c r="Q108" i="24" s="1"/>
  <c r="O109" i="24"/>
  <c r="Q109" i="24" s="1"/>
  <c r="O110" i="24"/>
  <c r="Q110" i="24" s="1"/>
  <c r="G111" i="24"/>
  <c r="O111" i="24" s="1"/>
  <c r="Q111" i="24" s="1"/>
  <c r="G112" i="24"/>
  <c r="O112" i="24" s="1"/>
  <c r="Q112" i="24" s="1"/>
  <c r="G113" i="24"/>
  <c r="O113" i="24" s="1"/>
  <c r="Q113" i="24" s="1"/>
  <c r="G114" i="24"/>
  <c r="O114" i="24" s="1"/>
  <c r="Q114" i="24" s="1"/>
  <c r="O115" i="24"/>
  <c r="Q115" i="24" s="1"/>
  <c r="G116" i="24"/>
  <c r="O116" i="24" s="1"/>
  <c r="Q116" i="24" s="1"/>
  <c r="G117" i="24"/>
  <c r="O117" i="24" s="1"/>
  <c r="Q117" i="24" s="1"/>
  <c r="G118" i="24"/>
  <c r="O118" i="24" s="1"/>
  <c r="Q118" i="24" s="1"/>
  <c r="G119" i="24"/>
  <c r="O119" i="24" s="1"/>
  <c r="Q119" i="24" s="1"/>
  <c r="O120" i="24"/>
  <c r="Q120" i="24" s="1"/>
  <c r="G121" i="24"/>
  <c r="O121" i="24" s="1"/>
  <c r="Q121" i="24" s="1"/>
  <c r="G122" i="24"/>
  <c r="O122" i="24" s="1"/>
  <c r="Q122" i="24" s="1"/>
  <c r="G123" i="24"/>
  <c r="O123" i="24" s="1"/>
  <c r="Q123" i="24" s="1"/>
  <c r="O124" i="24"/>
  <c r="Q124" i="24" s="1"/>
  <c r="G125" i="24"/>
  <c r="O125" i="24" s="1"/>
  <c r="Q125" i="24" s="1"/>
  <c r="G126" i="24"/>
  <c r="O126" i="24" s="1"/>
  <c r="Q126" i="24" s="1"/>
  <c r="G127" i="24"/>
  <c r="O127" i="24" s="1"/>
  <c r="Q127" i="24" s="1"/>
  <c r="G128" i="24"/>
  <c r="O128" i="24" s="1"/>
  <c r="Q128" i="24" s="1"/>
  <c r="G129" i="24"/>
  <c r="O129" i="24" s="1"/>
  <c r="Q129" i="24" s="1"/>
  <c r="O130" i="24"/>
  <c r="Q130" i="24" s="1"/>
  <c r="G131" i="24"/>
  <c r="O131" i="24" s="1"/>
  <c r="Q131" i="24" s="1"/>
  <c r="G132" i="24"/>
  <c r="O132" i="24" s="1"/>
  <c r="Q132" i="24" s="1"/>
  <c r="G133" i="24"/>
  <c r="O133" i="24" s="1"/>
  <c r="Q133" i="24" s="1"/>
  <c r="G134" i="24"/>
  <c r="O134" i="24" s="1"/>
  <c r="Q134" i="24" s="1"/>
  <c r="G135" i="24"/>
  <c r="O135" i="24" s="1"/>
  <c r="Q135" i="24" s="1"/>
  <c r="G136" i="24"/>
  <c r="O136" i="24" s="1"/>
  <c r="Q136" i="24" s="1"/>
  <c r="O137" i="24"/>
  <c r="Q137" i="24" s="1"/>
  <c r="G138" i="24"/>
  <c r="O138" i="24" s="1"/>
  <c r="Q138" i="24" s="1"/>
  <c r="G139" i="24"/>
  <c r="O139" i="24" s="1"/>
  <c r="Q139" i="24" s="1"/>
  <c r="G141" i="24"/>
  <c r="O141" i="24" s="1"/>
  <c r="Q141" i="24" s="1"/>
  <c r="G142" i="24"/>
  <c r="O142" i="24" s="1"/>
  <c r="Q142" i="24" s="1"/>
  <c r="G143" i="24"/>
  <c r="O143" i="24" s="1"/>
  <c r="Q143" i="24" s="1"/>
  <c r="G144" i="24"/>
  <c r="O144" i="24" s="1"/>
  <c r="Q144" i="24" s="1"/>
  <c r="G145" i="24"/>
  <c r="O145" i="24" s="1"/>
  <c r="Q145" i="24" s="1"/>
  <c r="G146" i="24"/>
  <c r="O146" i="24" s="1"/>
  <c r="Q146" i="24" s="1"/>
  <c r="G147" i="24"/>
  <c r="O147" i="24" s="1"/>
  <c r="Q147" i="24" s="1"/>
  <c r="G148" i="24"/>
  <c r="O148" i="24" s="1"/>
  <c r="Q148" i="24" s="1"/>
  <c r="O149" i="24"/>
  <c r="Q149" i="24" s="1"/>
  <c r="G150" i="24"/>
  <c r="O150" i="24" s="1"/>
  <c r="Q150" i="24" s="1"/>
  <c r="G151" i="24"/>
  <c r="O151" i="24" s="1"/>
  <c r="Q151" i="24" s="1"/>
  <c r="G152" i="24"/>
  <c r="O152" i="24" s="1"/>
  <c r="Q152" i="24" s="1"/>
  <c r="G153" i="24"/>
  <c r="O153" i="24" s="1"/>
  <c r="Q153" i="24" s="1"/>
  <c r="G154" i="24"/>
  <c r="O154" i="24" s="1"/>
  <c r="Q154" i="24" s="1"/>
  <c r="G155" i="24"/>
  <c r="O155" i="24" s="1"/>
  <c r="Q155" i="24" s="1"/>
  <c r="G156" i="24"/>
  <c r="O156" i="24" s="1"/>
  <c r="Q156" i="24" s="1"/>
  <c r="G157" i="24"/>
  <c r="O157" i="24" s="1"/>
  <c r="G158" i="24"/>
  <c r="O158" i="24" s="1"/>
  <c r="Q158" i="24" s="1"/>
  <c r="G159" i="24"/>
  <c r="O159" i="24" s="1"/>
  <c r="Q159" i="24" s="1"/>
  <c r="G160" i="24"/>
  <c r="O160" i="24" s="1"/>
  <c r="Q160" i="24" s="1"/>
  <c r="G161" i="24"/>
  <c r="O161" i="24" s="1"/>
  <c r="Q161" i="24" s="1"/>
  <c r="G162" i="24"/>
  <c r="O162" i="24" s="1"/>
  <c r="Q162" i="24" s="1"/>
  <c r="G163" i="24"/>
  <c r="O163" i="24" s="1"/>
  <c r="Q163" i="24" s="1"/>
  <c r="G165" i="24"/>
  <c r="O165" i="24" s="1"/>
  <c r="Q165" i="24" s="1"/>
  <c r="G166" i="24"/>
  <c r="O166" i="24" s="1"/>
  <c r="Q166" i="24" s="1"/>
  <c r="G167" i="24"/>
  <c r="O167" i="24" s="1"/>
  <c r="Q167" i="24" s="1"/>
  <c r="G168" i="24"/>
  <c r="O168" i="24" s="1"/>
  <c r="Q168" i="24" s="1"/>
  <c r="G169" i="24"/>
  <c r="O169" i="24" s="1"/>
  <c r="Q169" i="24" s="1"/>
  <c r="G170" i="24"/>
  <c r="O170" i="24" s="1"/>
  <c r="Q170" i="24" s="1"/>
  <c r="G171" i="24"/>
  <c r="O171" i="24" s="1"/>
  <c r="Q171" i="24" s="1"/>
  <c r="G172" i="24"/>
  <c r="O172" i="24" s="1"/>
  <c r="Q172" i="24" s="1"/>
  <c r="G173" i="24"/>
  <c r="O173" i="24" s="1"/>
  <c r="Q173" i="24" s="1"/>
  <c r="G174" i="24"/>
  <c r="O174" i="24" s="1"/>
  <c r="Q174" i="24" s="1"/>
  <c r="G175" i="24"/>
  <c r="O175" i="24" s="1"/>
  <c r="Q175" i="24" s="1"/>
  <c r="G176" i="24"/>
  <c r="O176" i="24" s="1"/>
  <c r="Q176" i="24" s="1"/>
  <c r="G177" i="24"/>
  <c r="O177" i="24" s="1"/>
  <c r="Q177" i="24" s="1"/>
  <c r="G178" i="24"/>
  <c r="O178" i="24" s="1"/>
  <c r="Q178" i="24" s="1"/>
  <c r="G179" i="24"/>
  <c r="O179" i="24" s="1"/>
  <c r="Q179" i="24" s="1"/>
  <c r="G181" i="24"/>
  <c r="O181" i="24" s="1"/>
  <c r="Q181" i="24" s="1"/>
  <c r="O182" i="24"/>
  <c r="Q182" i="24" s="1"/>
  <c r="G183" i="24"/>
  <c r="O183" i="24" s="1"/>
  <c r="Q183" i="24" s="1"/>
  <c r="G184" i="24"/>
  <c r="O184" i="24" s="1"/>
  <c r="Q184" i="24" s="1"/>
  <c r="G185" i="24"/>
  <c r="O185" i="24" s="1"/>
  <c r="Q185" i="24" s="1"/>
  <c r="G186" i="24"/>
  <c r="O186" i="24" s="1"/>
  <c r="Q186" i="24" s="1"/>
  <c r="O187" i="24"/>
  <c r="Q187" i="24" s="1"/>
  <c r="G188" i="24"/>
  <c r="O188" i="24" s="1"/>
  <c r="Q188" i="24" s="1"/>
  <c r="G189" i="24"/>
  <c r="O189" i="24" s="1"/>
  <c r="Q189" i="24" s="1"/>
  <c r="G190" i="24"/>
  <c r="O190" i="24" s="1"/>
  <c r="Q190" i="24" s="1"/>
  <c r="G191" i="24"/>
  <c r="O191" i="24" s="1"/>
  <c r="Q191" i="24" s="1"/>
  <c r="G192" i="24"/>
  <c r="O192" i="24" s="1"/>
  <c r="Q192" i="24" s="1"/>
  <c r="G193" i="24"/>
  <c r="O193" i="24" s="1"/>
  <c r="Q193" i="24" s="1"/>
  <c r="G194" i="24"/>
  <c r="O194" i="24" s="1"/>
  <c r="Q194" i="24" s="1"/>
  <c r="G195" i="24"/>
  <c r="O195" i="24" s="1"/>
  <c r="Q195" i="24" s="1"/>
  <c r="G196" i="24"/>
  <c r="O196" i="24" s="1"/>
  <c r="Q196" i="24" s="1"/>
  <c r="G197" i="24"/>
  <c r="O197" i="24" s="1"/>
  <c r="Q197" i="24" s="1"/>
  <c r="G198" i="24"/>
  <c r="O198" i="24" s="1"/>
  <c r="Q198" i="24" s="1"/>
  <c r="G199" i="24"/>
  <c r="O199" i="24" s="1"/>
  <c r="Q199" i="24" s="1"/>
  <c r="G200" i="24"/>
  <c r="O200" i="24" s="1"/>
  <c r="Q200" i="24" s="1"/>
  <c r="G201" i="24"/>
  <c r="O201" i="24" s="1"/>
  <c r="Q201" i="24" s="1"/>
  <c r="G202" i="24"/>
  <c r="O202" i="24" s="1"/>
  <c r="Q202" i="24" s="1"/>
  <c r="G206" i="24"/>
  <c r="O206" i="24" s="1"/>
  <c r="Q206" i="24" s="1"/>
  <c r="G207" i="24"/>
  <c r="O207" i="24" s="1"/>
  <c r="Q207" i="24" s="1"/>
  <c r="G208" i="24"/>
  <c r="O208" i="24" s="1"/>
  <c r="Q208" i="24" s="1"/>
  <c r="O209" i="24"/>
  <c r="Q209" i="24" s="1"/>
  <c r="G210" i="24"/>
  <c r="O210" i="24" s="1"/>
  <c r="Q210" i="24" s="1"/>
  <c r="G212" i="24"/>
  <c r="O212" i="24" s="1"/>
  <c r="Q212" i="24" s="1"/>
  <c r="G213" i="24"/>
  <c r="O213" i="24" s="1"/>
  <c r="Q213" i="24" s="1"/>
  <c r="G214" i="24"/>
  <c r="O214" i="24" s="1"/>
  <c r="Q214" i="24" s="1"/>
  <c r="G215" i="24"/>
  <c r="O215" i="24" s="1"/>
  <c r="Q215" i="24" s="1"/>
  <c r="G216" i="24"/>
  <c r="O216" i="24" s="1"/>
  <c r="Q216" i="24" s="1"/>
  <c r="G217" i="24"/>
  <c r="O217" i="24" s="1"/>
  <c r="Q217" i="24" s="1"/>
  <c r="G218" i="24"/>
  <c r="O218" i="24" s="1"/>
  <c r="Q218" i="24" s="1"/>
  <c r="G219" i="24"/>
  <c r="O219" i="24" s="1"/>
  <c r="Q219" i="24" s="1"/>
  <c r="G220" i="24"/>
  <c r="O220" i="24" s="1"/>
  <c r="Q220" i="24" s="1"/>
  <c r="G221" i="24"/>
  <c r="O221" i="24" s="1"/>
  <c r="Q221" i="24" s="1"/>
  <c r="G222" i="24"/>
  <c r="O222" i="24" s="1"/>
  <c r="Q222" i="24" s="1"/>
  <c r="O223" i="24"/>
  <c r="Q223" i="24" s="1"/>
  <c r="G224" i="24"/>
  <c r="O224" i="24" s="1"/>
  <c r="Q224" i="24" s="1"/>
  <c r="G225" i="24"/>
  <c r="O225" i="24" s="1"/>
  <c r="Q225" i="24" s="1"/>
  <c r="O226" i="24"/>
  <c r="Q226" i="24" s="1"/>
  <c r="G227" i="24"/>
  <c r="O227" i="24" s="1"/>
  <c r="Q227" i="24" s="1"/>
  <c r="G228" i="24"/>
  <c r="O228" i="24" s="1"/>
  <c r="Q228" i="24" s="1"/>
  <c r="G230" i="24"/>
  <c r="O230" i="24" s="1"/>
  <c r="Q230" i="24" s="1"/>
  <c r="G231" i="24"/>
  <c r="O231" i="24" s="1"/>
  <c r="Q231" i="24" s="1"/>
  <c r="G232" i="24"/>
  <c r="O232" i="24" s="1"/>
  <c r="Q232" i="24" s="1"/>
  <c r="G233" i="24"/>
  <c r="O233" i="24" s="1"/>
  <c r="Q233" i="24" s="1"/>
  <c r="G234" i="24"/>
  <c r="O234" i="24" s="1"/>
  <c r="Q234" i="24" s="1"/>
  <c r="G235" i="24"/>
  <c r="O235" i="24" s="1"/>
  <c r="Q235" i="24" s="1"/>
  <c r="G236" i="24"/>
  <c r="O236" i="24" s="1"/>
  <c r="Q236" i="24" s="1"/>
  <c r="G237" i="24"/>
  <c r="O237" i="24" s="1"/>
  <c r="Q237" i="24" s="1"/>
  <c r="O238" i="24"/>
  <c r="Q238" i="24" s="1"/>
  <c r="O239" i="24"/>
  <c r="Q239" i="24" s="1"/>
  <c r="G240" i="24"/>
  <c r="O240" i="24" s="1"/>
  <c r="Q240" i="24" s="1"/>
  <c r="O241" i="24"/>
  <c r="Q241" i="24" s="1"/>
  <c r="G242" i="24"/>
  <c r="O242" i="24" s="1"/>
  <c r="Q242" i="24" s="1"/>
  <c r="G243" i="24"/>
  <c r="O243" i="24" s="1"/>
  <c r="Q243" i="24" s="1"/>
  <c r="G244" i="24"/>
  <c r="O244" i="24" s="1"/>
  <c r="Q244" i="24" s="1"/>
  <c r="G245" i="24"/>
  <c r="O245" i="24" s="1"/>
  <c r="Q245" i="24" s="1"/>
  <c r="G246" i="24"/>
  <c r="O246" i="24" s="1"/>
  <c r="Q246" i="24" s="1"/>
  <c r="G247" i="24"/>
  <c r="O247" i="24" s="1"/>
  <c r="Q247" i="24" s="1"/>
  <c r="O248" i="24"/>
  <c r="Q248" i="24" s="1"/>
  <c r="G249" i="24"/>
  <c r="O249" i="24" s="1"/>
  <c r="Q249" i="24" s="1"/>
  <c r="G250" i="24"/>
  <c r="O250" i="24" s="1"/>
  <c r="Q250" i="24" s="1"/>
  <c r="G251" i="24"/>
  <c r="O251" i="24" s="1"/>
  <c r="Q251" i="24" s="1"/>
  <c r="G252" i="24"/>
  <c r="O252" i="24" s="1"/>
  <c r="Q252" i="24" s="1"/>
  <c r="G253" i="24"/>
  <c r="O253" i="24" s="1"/>
  <c r="Q253" i="24" s="1"/>
  <c r="G254" i="24"/>
  <c r="O254" i="24" s="1"/>
  <c r="Q254" i="24" s="1"/>
  <c r="R254" i="24"/>
  <c r="Z254" i="24" s="1"/>
  <c r="AC254" i="24"/>
  <c r="AK254" i="24" s="1"/>
  <c r="AN254" i="24"/>
  <c r="AV254" i="24" s="1"/>
  <c r="G255" i="24"/>
  <c r="O255" i="24" s="1"/>
  <c r="Q255" i="24" s="1"/>
  <c r="G256" i="24"/>
  <c r="O256" i="24" s="1"/>
  <c r="Q256" i="24" s="1"/>
  <c r="G257" i="24"/>
  <c r="O257" i="24" s="1"/>
  <c r="Q257" i="24" s="1"/>
  <c r="G258" i="24"/>
  <c r="O258" i="24" s="1"/>
  <c r="Q258" i="24" s="1"/>
  <c r="G259" i="24"/>
  <c r="O259" i="24" s="1"/>
  <c r="Q259" i="24" s="1"/>
  <c r="G260" i="24"/>
  <c r="O260" i="24" s="1"/>
  <c r="Q260" i="24" s="1"/>
  <c r="G261" i="24"/>
  <c r="O261" i="24" s="1"/>
  <c r="Q261" i="24" s="1"/>
  <c r="G262" i="24"/>
  <c r="O262" i="24" s="1"/>
  <c r="Q262" i="24" s="1"/>
  <c r="G263" i="24"/>
  <c r="O263" i="24" s="1"/>
  <c r="Q263" i="24" s="1"/>
  <c r="G265" i="24"/>
  <c r="O265" i="24" s="1"/>
  <c r="Q265" i="24" s="1"/>
  <c r="O266" i="24"/>
  <c r="Q266" i="24" s="1"/>
  <c r="G267" i="24"/>
  <c r="O267" i="24" s="1"/>
  <c r="Q267" i="24" s="1"/>
  <c r="O268" i="24"/>
  <c r="Q268" i="24" s="1"/>
  <c r="O269" i="24"/>
  <c r="Q269" i="24" s="1"/>
  <c r="G270" i="24"/>
  <c r="O270" i="24" s="1"/>
  <c r="Q270" i="24" s="1"/>
  <c r="O271" i="24"/>
  <c r="Q271" i="24" s="1"/>
  <c r="G272" i="24"/>
  <c r="O272" i="24" s="1"/>
  <c r="Q272" i="24" s="1"/>
  <c r="O274" i="24"/>
  <c r="Q274" i="24" s="1"/>
  <c r="G275" i="24"/>
  <c r="O275" i="24" s="1"/>
  <c r="Q275" i="24" s="1"/>
  <c r="G276" i="24"/>
  <c r="O276" i="24" s="1"/>
  <c r="Q276" i="24" s="1"/>
  <c r="G277" i="24"/>
  <c r="O277" i="24" s="1"/>
  <c r="Q277" i="24" s="1"/>
  <c r="G278" i="24"/>
  <c r="O278" i="24" s="1"/>
  <c r="Q278" i="24" s="1"/>
  <c r="O279" i="24"/>
  <c r="Q279" i="24" s="1"/>
  <c r="G280" i="24"/>
  <c r="O280" i="24" s="1"/>
  <c r="Q280" i="24" s="1"/>
  <c r="G281" i="24"/>
  <c r="O281" i="24" s="1"/>
  <c r="Q281" i="24" s="1"/>
  <c r="O282" i="24"/>
  <c r="Q282" i="24" s="1"/>
  <c r="G283" i="24"/>
  <c r="O283" i="24" s="1"/>
  <c r="Q283" i="24" s="1"/>
  <c r="O284" i="24"/>
  <c r="Q284" i="24" s="1"/>
  <c r="G285" i="24"/>
  <c r="O285" i="24" s="1"/>
  <c r="Q285" i="24" s="1"/>
  <c r="G286" i="24"/>
  <c r="O286" i="24" s="1"/>
  <c r="Q286" i="24" s="1"/>
  <c r="G287" i="24"/>
  <c r="O287" i="24" s="1"/>
  <c r="Q287" i="24" s="1"/>
  <c r="O288" i="24"/>
  <c r="Q288" i="24" s="1"/>
  <c r="O289" i="24"/>
  <c r="Q289" i="24" s="1"/>
  <c r="G290" i="24"/>
  <c r="O290" i="24" s="1"/>
  <c r="Q290" i="24" s="1"/>
  <c r="G291" i="24"/>
  <c r="O291" i="24" s="1"/>
  <c r="Q291" i="24" s="1"/>
  <c r="G292" i="24"/>
  <c r="O292" i="24" s="1"/>
  <c r="Q292" i="24" s="1"/>
  <c r="O293" i="24"/>
  <c r="Q293" i="24" s="1"/>
  <c r="G294" i="24"/>
  <c r="O294" i="24" s="1"/>
  <c r="Q294" i="24" s="1"/>
  <c r="G295" i="24"/>
  <c r="O295" i="24" s="1"/>
  <c r="Q295" i="24" s="1"/>
  <c r="G296" i="24"/>
  <c r="O296" i="24" s="1"/>
  <c r="Q296" i="24" s="1"/>
  <c r="G297" i="24"/>
  <c r="O297" i="24" s="1"/>
  <c r="Q297" i="24" s="1"/>
  <c r="G298" i="24"/>
  <c r="O298" i="24" s="1"/>
  <c r="Q298" i="24" s="1"/>
  <c r="G299" i="24"/>
  <c r="O299" i="24" s="1"/>
  <c r="Q299" i="24" s="1"/>
  <c r="R299" i="24"/>
  <c r="Z299" i="24" s="1"/>
  <c r="AC299" i="24"/>
  <c r="AN299" i="24"/>
  <c r="AV299" i="24" s="1"/>
  <c r="G300" i="24"/>
  <c r="O300" i="24" s="1"/>
  <c r="Q300" i="24" s="1"/>
  <c r="G302" i="24"/>
  <c r="O302" i="24" s="1"/>
  <c r="Q302" i="24" s="1"/>
  <c r="G303" i="24"/>
  <c r="O303" i="24" s="1"/>
  <c r="Q303" i="24" s="1"/>
  <c r="G304" i="24"/>
  <c r="O304" i="24" s="1"/>
  <c r="Q304" i="24" s="1"/>
  <c r="G305" i="24"/>
  <c r="O305" i="24" s="1"/>
  <c r="Q305" i="24" s="1"/>
  <c r="G306" i="24"/>
  <c r="O306" i="24" s="1"/>
  <c r="Q306" i="24" s="1"/>
  <c r="G307" i="24"/>
  <c r="O307" i="24" s="1"/>
  <c r="Q307" i="24" s="1"/>
  <c r="G308" i="24"/>
  <c r="O308" i="24" s="1"/>
  <c r="Q308" i="24" s="1"/>
  <c r="G310" i="24"/>
  <c r="O310" i="24" s="1"/>
  <c r="Q310" i="24" s="1"/>
  <c r="G311" i="24"/>
  <c r="O311" i="24" s="1"/>
  <c r="Q311" i="24" s="1"/>
  <c r="G312" i="24"/>
  <c r="O312" i="24" s="1"/>
  <c r="Q312" i="24" s="1"/>
  <c r="G313" i="24"/>
  <c r="O313" i="24" s="1"/>
  <c r="Q313" i="24" s="1"/>
  <c r="G314" i="24"/>
  <c r="O314" i="24" s="1"/>
  <c r="Q314" i="24" s="1"/>
  <c r="G315" i="24"/>
  <c r="O315" i="24" s="1"/>
  <c r="Q315" i="24" s="1"/>
  <c r="G316" i="24"/>
  <c r="O316" i="24" s="1"/>
  <c r="Q316" i="24" s="1"/>
  <c r="G317" i="24"/>
  <c r="O317" i="24" s="1"/>
  <c r="Q317" i="24" s="1"/>
  <c r="G318" i="24"/>
  <c r="O318" i="24" s="1"/>
  <c r="Q318" i="24" s="1"/>
  <c r="G320" i="24"/>
  <c r="O320" i="24" s="1"/>
  <c r="Q320" i="24" s="1"/>
  <c r="G321" i="24"/>
  <c r="O321" i="24" s="1"/>
  <c r="Q321" i="24" s="1"/>
  <c r="G326" i="24"/>
  <c r="O326" i="24" s="1"/>
  <c r="Q326" i="24" s="1"/>
  <c r="O327" i="24"/>
  <c r="Q327" i="24" s="1"/>
  <c r="AB327" i="24" s="1"/>
  <c r="G328" i="24"/>
  <c r="O328" i="24" s="1"/>
  <c r="Q328" i="24" s="1"/>
  <c r="G329" i="24"/>
  <c r="O329" i="24" s="1"/>
  <c r="Q329" i="24" s="1"/>
  <c r="G330" i="24"/>
  <c r="O330" i="24" s="1"/>
  <c r="Q330" i="24" s="1"/>
  <c r="G331" i="24"/>
  <c r="O331" i="24" s="1"/>
  <c r="Q331" i="24" s="1"/>
  <c r="G332" i="24"/>
  <c r="O332" i="24" s="1"/>
  <c r="Q332" i="24" s="1"/>
  <c r="G333" i="24"/>
  <c r="O333" i="24" s="1"/>
  <c r="Q333" i="24" s="1"/>
  <c r="O334" i="24"/>
  <c r="Q334" i="24" s="1"/>
  <c r="G335" i="24"/>
  <c r="O335" i="24" s="1"/>
  <c r="Q335" i="24" s="1"/>
  <c r="G336" i="24"/>
  <c r="O336" i="24" s="1"/>
  <c r="Q336" i="24" s="1"/>
  <c r="G337" i="24"/>
  <c r="O337" i="24" s="1"/>
  <c r="Q337" i="24" s="1"/>
  <c r="G338" i="24"/>
  <c r="O338" i="24" s="1"/>
  <c r="Q338" i="24" s="1"/>
  <c r="G339" i="24"/>
  <c r="O339" i="24" s="1"/>
  <c r="Q339" i="24" s="1"/>
  <c r="G340" i="24"/>
  <c r="O340" i="24" s="1"/>
  <c r="Q340" i="24" s="1"/>
  <c r="G341" i="24"/>
  <c r="O341" i="24" s="1"/>
  <c r="Q341" i="24" s="1"/>
  <c r="G342" i="24"/>
  <c r="O342" i="24" s="1"/>
  <c r="Q342" i="24" s="1"/>
  <c r="G343" i="24"/>
  <c r="O343" i="24" s="1"/>
  <c r="Q343" i="24" s="1"/>
  <c r="G344" i="24"/>
  <c r="O344" i="24" s="1"/>
  <c r="Q344" i="24" s="1"/>
  <c r="G345" i="24"/>
  <c r="O345" i="24" s="1"/>
  <c r="Q345" i="24" s="1"/>
  <c r="G346" i="24"/>
  <c r="O346" i="24" s="1"/>
  <c r="Q346" i="24" s="1"/>
  <c r="G347" i="24"/>
  <c r="O347" i="24" s="1"/>
  <c r="Q347" i="24" s="1"/>
  <c r="G348" i="24"/>
  <c r="O348" i="24" s="1"/>
  <c r="Q348" i="24" s="1"/>
  <c r="G349" i="24"/>
  <c r="O349" i="24" s="1"/>
  <c r="Q349" i="24" s="1"/>
  <c r="O350" i="24"/>
  <c r="Q350" i="24" s="1"/>
  <c r="G351" i="24"/>
  <c r="O351" i="24" s="1"/>
  <c r="Q351" i="24" s="1"/>
  <c r="G352" i="24"/>
  <c r="O352" i="24" s="1"/>
  <c r="Q352" i="24" s="1"/>
  <c r="G353" i="24"/>
  <c r="O353" i="24" s="1"/>
  <c r="Q353" i="24" s="1"/>
  <c r="G354" i="24"/>
  <c r="O354" i="24" s="1"/>
  <c r="Q354" i="24" s="1"/>
  <c r="G355" i="24"/>
  <c r="O355" i="24" s="1"/>
  <c r="Q355" i="24" s="1"/>
  <c r="G356" i="24"/>
  <c r="O356" i="24" s="1"/>
  <c r="Q356" i="24" s="1"/>
  <c r="G357" i="24"/>
  <c r="O357" i="24" s="1"/>
  <c r="Q357" i="24" s="1"/>
  <c r="G358" i="24"/>
  <c r="O358" i="24" s="1"/>
  <c r="Q358" i="24" s="1"/>
  <c r="AB358" i="24" s="1"/>
  <c r="AM358" i="24" s="1"/>
  <c r="AX358" i="24" s="1"/>
  <c r="AY358" i="24" s="1"/>
  <c r="G359" i="24"/>
  <c r="O359" i="24" s="1"/>
  <c r="Q359" i="24" s="1"/>
  <c r="G360" i="24"/>
  <c r="O360" i="24" s="1"/>
  <c r="Q360" i="24" s="1"/>
  <c r="G361" i="24"/>
  <c r="O361" i="24" s="1"/>
  <c r="Q361" i="24" s="1"/>
  <c r="O362" i="24"/>
  <c r="Q362" i="24" s="1"/>
  <c r="G363" i="24"/>
  <c r="O363" i="24" s="1"/>
  <c r="Q363" i="24" s="1"/>
  <c r="G364" i="24"/>
  <c r="O364" i="24" s="1"/>
  <c r="Q364" i="24" s="1"/>
  <c r="G365" i="24"/>
  <c r="O365" i="24" s="1"/>
  <c r="Q365" i="24" s="1"/>
  <c r="G366" i="24"/>
  <c r="O366" i="24" s="1"/>
  <c r="Q366" i="24" s="1"/>
  <c r="G367" i="24"/>
  <c r="O367" i="24" s="1"/>
  <c r="Q367" i="24" s="1"/>
  <c r="G368" i="24"/>
  <c r="O368" i="24" s="1"/>
  <c r="Q368" i="24" s="1"/>
  <c r="G369" i="24"/>
  <c r="O369" i="24" s="1"/>
  <c r="Q369" i="24" s="1"/>
  <c r="G370" i="24"/>
  <c r="O370" i="24" s="1"/>
  <c r="Q370" i="24" s="1"/>
  <c r="G371" i="24"/>
  <c r="O371" i="24" s="1"/>
  <c r="Q371" i="24" s="1"/>
  <c r="O372" i="24"/>
  <c r="Q372" i="24" s="1"/>
  <c r="G373" i="24"/>
  <c r="O373" i="24" s="1"/>
  <c r="Q373" i="24" s="1"/>
  <c r="G374" i="24"/>
  <c r="O374" i="24" s="1"/>
  <c r="Q374" i="24" s="1"/>
  <c r="AB374" i="24" s="1"/>
  <c r="G376" i="24"/>
  <c r="O376" i="24" s="1"/>
  <c r="Q376" i="24" s="1"/>
  <c r="O377" i="24"/>
  <c r="Q377" i="24" s="1"/>
  <c r="G378" i="24"/>
  <c r="O378" i="24" s="1"/>
  <c r="Q378" i="24" s="1"/>
  <c r="G379" i="24"/>
  <c r="O379" i="24" s="1"/>
  <c r="Q379" i="24" s="1"/>
  <c r="G380" i="24"/>
  <c r="O380" i="24" s="1"/>
  <c r="Q380" i="24" s="1"/>
  <c r="G381" i="24"/>
  <c r="O381" i="24" s="1"/>
  <c r="Q381" i="24" s="1"/>
  <c r="G382" i="24"/>
  <c r="O382" i="24" s="1"/>
  <c r="Q382" i="24" s="1"/>
  <c r="G383" i="24"/>
  <c r="O383" i="24" s="1"/>
  <c r="Q383" i="24" s="1"/>
  <c r="G384" i="24"/>
  <c r="O384" i="24" s="1"/>
  <c r="Q384" i="24" s="1"/>
  <c r="G385" i="24"/>
  <c r="O385" i="24" s="1"/>
  <c r="Q385" i="24" s="1"/>
  <c r="G386" i="24"/>
  <c r="O386" i="24" s="1"/>
  <c r="Q386" i="24" s="1"/>
  <c r="G387" i="24"/>
  <c r="O387" i="24" s="1"/>
  <c r="Q387" i="24" s="1"/>
  <c r="O388" i="24"/>
  <c r="Q388" i="24" s="1"/>
  <c r="G389" i="24"/>
  <c r="O389" i="24" s="1"/>
  <c r="Q389" i="24" s="1"/>
  <c r="G390" i="24"/>
  <c r="O390" i="24" s="1"/>
  <c r="Q390" i="24" s="1"/>
  <c r="G391" i="24"/>
  <c r="O391" i="24" s="1"/>
  <c r="Q391" i="24" s="1"/>
  <c r="G392" i="24"/>
  <c r="O392" i="24" s="1"/>
  <c r="Q392" i="24" s="1"/>
  <c r="G394" i="24"/>
  <c r="O394" i="24" s="1"/>
  <c r="Q394" i="24" s="1"/>
  <c r="O395" i="24"/>
  <c r="Q395" i="24" s="1"/>
  <c r="G396" i="24"/>
  <c r="O396" i="24" s="1"/>
  <c r="Q396" i="24" s="1"/>
  <c r="G397" i="24"/>
  <c r="O397" i="24" s="1"/>
  <c r="Q397" i="24" s="1"/>
  <c r="G398" i="24"/>
  <c r="O398" i="24" s="1"/>
  <c r="Q398" i="24" s="1"/>
  <c r="G400" i="24"/>
  <c r="O400" i="24" s="1"/>
  <c r="Q400" i="24" s="1"/>
  <c r="G401" i="24"/>
  <c r="O401" i="24" s="1"/>
  <c r="Q401" i="24" s="1"/>
  <c r="AB401" i="24" s="1"/>
  <c r="AM401" i="24" s="1"/>
  <c r="AX401" i="24" s="1"/>
  <c r="AY401" i="24" s="1"/>
  <c r="G403" i="24"/>
  <c r="O403" i="24" s="1"/>
  <c r="Q403" i="24" s="1"/>
  <c r="G404" i="24"/>
  <c r="O404" i="24" s="1"/>
  <c r="Q404" i="24" s="1"/>
  <c r="G405" i="24"/>
  <c r="O405" i="24" s="1"/>
  <c r="Q405" i="24" s="1"/>
  <c r="G406" i="24"/>
  <c r="O406" i="24" s="1"/>
  <c r="Q406" i="24" s="1"/>
  <c r="G407" i="24"/>
  <c r="O407" i="24" s="1"/>
  <c r="G408" i="24"/>
  <c r="O408" i="24" s="1"/>
  <c r="Q408" i="24" s="1"/>
  <c r="G409" i="24"/>
  <c r="O409" i="24" s="1"/>
  <c r="Q409" i="24" s="1"/>
  <c r="O411" i="24"/>
  <c r="Q411" i="24" s="1"/>
  <c r="G413" i="24"/>
  <c r="O413" i="24" s="1"/>
  <c r="Q413" i="24" s="1"/>
  <c r="G414" i="24"/>
  <c r="O414" i="24" s="1"/>
  <c r="Q414" i="24" s="1"/>
  <c r="O415" i="24"/>
  <c r="Q415" i="24" s="1"/>
  <c r="G416" i="24"/>
  <c r="O416" i="24" s="1"/>
  <c r="Q416" i="24" s="1"/>
  <c r="G417" i="24"/>
  <c r="O417" i="24" s="1"/>
  <c r="Q417" i="24" s="1"/>
  <c r="G418" i="24"/>
  <c r="O418" i="24" s="1"/>
  <c r="Q418" i="24" s="1"/>
  <c r="G419" i="24"/>
  <c r="O419" i="24" s="1"/>
  <c r="Q419" i="24" s="1"/>
  <c r="G420" i="24"/>
  <c r="O420" i="24" s="1"/>
  <c r="Q420" i="24" s="1"/>
  <c r="G421" i="24"/>
  <c r="O421" i="24" s="1"/>
  <c r="Q421" i="24" s="1"/>
  <c r="G422" i="24"/>
  <c r="O422" i="24" s="1"/>
  <c r="Q422" i="24" s="1"/>
  <c r="G424" i="24"/>
  <c r="O424" i="24" s="1"/>
  <c r="Q424" i="24" s="1"/>
  <c r="G425" i="24"/>
  <c r="O425" i="24" s="1"/>
  <c r="Q425" i="24" s="1"/>
  <c r="G426" i="24"/>
  <c r="O426" i="24" s="1"/>
  <c r="Q426" i="24" s="1"/>
  <c r="G427" i="24"/>
  <c r="O427" i="24" s="1"/>
  <c r="Q427" i="24" s="1"/>
  <c r="G428" i="24"/>
  <c r="O428" i="24" s="1"/>
  <c r="Q428" i="24" s="1"/>
  <c r="G429" i="24"/>
  <c r="O429" i="24" s="1"/>
  <c r="Q429" i="24" s="1"/>
  <c r="R234" i="24"/>
  <c r="Z234" i="24" s="1"/>
  <c r="AC234" i="24"/>
  <c r="AK234" i="24" s="1"/>
  <c r="AN234" i="24"/>
  <c r="AV234" i="24" s="1"/>
  <c r="R235" i="24"/>
  <c r="Z235" i="24" s="1"/>
  <c r="AC235" i="24"/>
  <c r="BA235" i="24" s="1"/>
  <c r="AN235" i="24"/>
  <c r="AV235" i="24" s="1"/>
  <c r="R180" i="24"/>
  <c r="Z180" i="24" s="1"/>
  <c r="AC180" i="24"/>
  <c r="AK180" i="24" s="1"/>
  <c r="AN180" i="24"/>
  <c r="AV180" i="24" s="1"/>
  <c r="R203" i="24"/>
  <c r="Z203" i="24" s="1"/>
  <c r="AC203" i="24"/>
  <c r="BA203" i="24" s="1"/>
  <c r="AN203" i="24"/>
  <c r="AV203" i="24" s="1"/>
  <c r="R319" i="24"/>
  <c r="Z319" i="24" s="1"/>
  <c r="AC319" i="24"/>
  <c r="AK319" i="24" s="1"/>
  <c r="AN319" i="24"/>
  <c r="AV319" i="24" s="1"/>
  <c r="R410" i="24"/>
  <c r="Z410" i="24" s="1"/>
  <c r="AC410" i="24"/>
  <c r="AN410" i="24"/>
  <c r="AV410" i="24" s="1"/>
  <c r="R350" i="24"/>
  <c r="Z350" i="24" s="1"/>
  <c r="R308" i="24"/>
  <c r="Z308" i="24" s="1"/>
  <c r="R310" i="24"/>
  <c r="Z310" i="24" s="1"/>
  <c r="R311" i="24"/>
  <c r="Z311" i="24" s="1"/>
  <c r="R102" i="24"/>
  <c r="Z102" i="24" s="1"/>
  <c r="AC102" i="24"/>
  <c r="AN102" i="24"/>
  <c r="AV102" i="24" s="1"/>
  <c r="R97" i="24"/>
  <c r="Z97" i="24" s="1"/>
  <c r="AC97" i="24"/>
  <c r="AK97" i="24" s="1"/>
  <c r="AN97" i="24"/>
  <c r="AV97" i="24" s="1"/>
  <c r="R3" i="24"/>
  <c r="Z3" i="24" s="1"/>
  <c r="AC3" i="24"/>
  <c r="AK3" i="24" s="1"/>
  <c r="AN3" i="24"/>
  <c r="R37" i="24"/>
  <c r="Z37" i="24" s="1"/>
  <c r="AC37" i="24"/>
  <c r="AK37" i="24" s="1"/>
  <c r="AN37" i="24"/>
  <c r="AV37" i="24" s="1"/>
  <c r="R271" i="24"/>
  <c r="Z271" i="24" s="1"/>
  <c r="AC271" i="24"/>
  <c r="AN271" i="24"/>
  <c r="AV271" i="24" s="1"/>
  <c r="R92" i="24"/>
  <c r="Z92" i="24" s="1"/>
  <c r="AC92" i="24"/>
  <c r="AK92" i="24" s="1"/>
  <c r="AN92" i="24"/>
  <c r="AV92" i="24" s="1"/>
  <c r="R124" i="24"/>
  <c r="Z124" i="24" s="1"/>
  <c r="AC124" i="24"/>
  <c r="AK124" i="24" s="1"/>
  <c r="AN124" i="24"/>
  <c r="AV124" i="24" s="1"/>
  <c r="R241" i="24"/>
  <c r="Z241" i="24" s="1"/>
  <c r="AC241" i="24"/>
  <c r="AK241" i="24" s="1"/>
  <c r="AN241" i="24"/>
  <c r="AV241" i="24" s="1"/>
  <c r="R98" i="24"/>
  <c r="Z98" i="24" s="1"/>
  <c r="AC98" i="24"/>
  <c r="AK98" i="24" s="1"/>
  <c r="AN98" i="24"/>
  <c r="AV98" i="24" s="1"/>
  <c r="R268" i="24"/>
  <c r="Z268" i="24" s="1"/>
  <c r="AC268" i="24"/>
  <c r="AN268" i="24"/>
  <c r="AV268" i="24" s="1"/>
  <c r="R395" i="24"/>
  <c r="Z395" i="24" s="1"/>
  <c r="AC395" i="24"/>
  <c r="AN395" i="24"/>
  <c r="AV395" i="24" s="1"/>
  <c r="R362" i="24"/>
  <c r="Z362" i="24" s="1"/>
  <c r="AC362" i="24"/>
  <c r="AK362" i="24" s="1"/>
  <c r="AN362" i="24"/>
  <c r="AV362" i="24" s="1"/>
  <c r="R293" i="24"/>
  <c r="Z293" i="24" s="1"/>
  <c r="AC293" i="24"/>
  <c r="AK293" i="24" s="1"/>
  <c r="AN293" i="24"/>
  <c r="AV293" i="24" s="1"/>
  <c r="R248" i="24"/>
  <c r="Z248" i="24" s="1"/>
  <c r="AC248" i="24"/>
  <c r="AN248" i="24"/>
  <c r="AV248" i="24" s="1"/>
  <c r="R411" i="24"/>
  <c r="Z411" i="24" s="1"/>
  <c r="AC411" i="24"/>
  <c r="AK411" i="24" s="1"/>
  <c r="AN411" i="24"/>
  <c r="AV411" i="24" s="1"/>
  <c r="Z95" i="24"/>
  <c r="AC95" i="24"/>
  <c r="AK95" i="24" s="1"/>
  <c r="AN95" i="24"/>
  <c r="AV95" i="24" s="1"/>
  <c r="R120" i="24"/>
  <c r="Z120" i="24" s="1"/>
  <c r="AC120" i="24"/>
  <c r="AK120" i="24" s="1"/>
  <c r="AN120" i="24"/>
  <c r="AV120" i="24" s="1"/>
  <c r="R226" i="24"/>
  <c r="Z226" i="24" s="1"/>
  <c r="AC226" i="24"/>
  <c r="AN226" i="24"/>
  <c r="AV226" i="24" s="1"/>
  <c r="R110" i="24"/>
  <c r="Z110" i="24" s="1"/>
  <c r="AC110" i="24"/>
  <c r="AK110" i="24" s="1"/>
  <c r="AN110" i="24"/>
  <c r="AV110" i="24" s="1"/>
  <c r="R31" i="24"/>
  <c r="Z31" i="24" s="1"/>
  <c r="AC31" i="24"/>
  <c r="AK31" i="24" s="1"/>
  <c r="AN31" i="24"/>
  <c r="AV31" i="24" s="1"/>
  <c r="R35" i="24"/>
  <c r="Z35" i="24" s="1"/>
  <c r="AC35" i="24"/>
  <c r="AK35" i="24" s="1"/>
  <c r="AN35" i="24"/>
  <c r="AV35" i="24" s="1"/>
  <c r="R44" i="24"/>
  <c r="Z44" i="24" s="1"/>
  <c r="AN44" i="24"/>
  <c r="AV44" i="24" s="1"/>
  <c r="R58" i="24"/>
  <c r="Z58" i="24" s="1"/>
  <c r="AC58" i="24"/>
  <c r="AK58" i="24" s="1"/>
  <c r="AN58" i="24"/>
  <c r="AV58" i="24" s="1"/>
  <c r="R91" i="24"/>
  <c r="Z91" i="24" s="1"/>
  <c r="AC91" i="24"/>
  <c r="AK91" i="24" s="1"/>
  <c r="AN91" i="24"/>
  <c r="AV91" i="24" s="1"/>
  <c r="R109" i="24"/>
  <c r="Z109" i="24" s="1"/>
  <c r="AC109" i="24"/>
  <c r="AK109" i="24" s="1"/>
  <c r="AN109" i="24"/>
  <c r="AV109" i="24" s="1"/>
  <c r="R115" i="24"/>
  <c r="Z115" i="24" s="1"/>
  <c r="AC115" i="24"/>
  <c r="AK115" i="24" s="1"/>
  <c r="AN115" i="24"/>
  <c r="AV115" i="24" s="1"/>
  <c r="R149" i="24"/>
  <c r="Z149" i="24" s="1"/>
  <c r="AC149" i="24"/>
  <c r="AK149" i="24" s="1"/>
  <c r="AN149" i="24"/>
  <c r="AV149" i="24" s="1"/>
  <c r="R288" i="24"/>
  <c r="Z288" i="24" s="1"/>
  <c r="AC288" i="24"/>
  <c r="AK288" i="24" s="1"/>
  <c r="AN288" i="24"/>
  <c r="AV288" i="24" s="1"/>
  <c r="R182" i="24"/>
  <c r="Z182" i="24" s="1"/>
  <c r="AC182" i="24"/>
  <c r="AN182" i="24"/>
  <c r="AV182" i="24" s="1"/>
  <c r="R187" i="24"/>
  <c r="Z187" i="24" s="1"/>
  <c r="AN187" i="24"/>
  <c r="AV187" i="24" s="1"/>
  <c r="R223" i="24"/>
  <c r="Z223" i="24" s="1"/>
  <c r="AC223" i="24"/>
  <c r="BA223" i="24" s="1"/>
  <c r="AN223" i="24"/>
  <c r="AV223" i="24" s="1"/>
  <c r="R238" i="24"/>
  <c r="Z238" i="24" s="1"/>
  <c r="AC238" i="24"/>
  <c r="AN238" i="24"/>
  <c r="AV238" i="24" s="1"/>
  <c r="R239" i="24"/>
  <c r="Z239" i="24" s="1"/>
  <c r="AC239" i="24"/>
  <c r="AK239" i="24" s="1"/>
  <c r="AN239" i="24"/>
  <c r="AV239" i="24" s="1"/>
  <c r="R266" i="24"/>
  <c r="Z266" i="24" s="1"/>
  <c r="AC266" i="24"/>
  <c r="BA266" i="24" s="1"/>
  <c r="AN266" i="24"/>
  <c r="AV266" i="24" s="1"/>
  <c r="R269" i="24"/>
  <c r="Z269" i="24" s="1"/>
  <c r="AC269" i="24"/>
  <c r="AK269" i="24" s="1"/>
  <c r="AN269" i="24"/>
  <c r="AV269" i="24" s="1"/>
  <c r="R274" i="24"/>
  <c r="Z274" i="24" s="1"/>
  <c r="AC274" i="24"/>
  <c r="AK274" i="24" s="1"/>
  <c r="AN274" i="24"/>
  <c r="AV274" i="24" s="1"/>
  <c r="R279" i="24"/>
  <c r="Z279" i="24" s="1"/>
  <c r="AC279" i="24"/>
  <c r="AN279" i="24"/>
  <c r="AV279" i="24" s="1"/>
  <c r="R282" i="24"/>
  <c r="Z282" i="24" s="1"/>
  <c r="AC282" i="24"/>
  <c r="AN282" i="24"/>
  <c r="AV282" i="24" s="1"/>
  <c r="R289" i="24"/>
  <c r="Z289" i="24" s="1"/>
  <c r="AC289" i="24"/>
  <c r="BA289" i="24" s="1"/>
  <c r="AC272" i="24"/>
  <c r="AK272" i="24" s="1"/>
  <c r="AN289" i="24"/>
  <c r="AV289" i="24" s="1"/>
  <c r="R334" i="24"/>
  <c r="Z334" i="24" s="1"/>
  <c r="AC334" i="24"/>
  <c r="AK334" i="24" s="1"/>
  <c r="AN334" i="24"/>
  <c r="AV334" i="24" s="1"/>
  <c r="R372" i="24"/>
  <c r="Z372" i="24" s="1"/>
  <c r="AC372" i="24"/>
  <c r="AK372" i="24" s="1"/>
  <c r="AN372" i="24"/>
  <c r="AV372" i="24" s="1"/>
  <c r="R377" i="24"/>
  <c r="Z377" i="24" s="1"/>
  <c r="AC377" i="24"/>
  <c r="AK377" i="24" s="1"/>
  <c r="AN377" i="24"/>
  <c r="AV377" i="24" s="1"/>
  <c r="R388" i="24"/>
  <c r="Z388" i="24" s="1"/>
  <c r="AC388" i="24"/>
  <c r="AK388" i="24" s="1"/>
  <c r="AN388" i="24"/>
  <c r="AV388" i="24" s="1"/>
  <c r="R415" i="24"/>
  <c r="Z415" i="24" s="1"/>
  <c r="AC415" i="24"/>
  <c r="BA415" i="24" s="1"/>
  <c r="AN415" i="24"/>
  <c r="AV415" i="24" s="1"/>
  <c r="R284" i="24"/>
  <c r="Z284" i="24" s="1"/>
  <c r="AC284" i="24"/>
  <c r="AK284" i="24" s="1"/>
  <c r="AN284" i="24"/>
  <c r="AV284" i="24" s="1"/>
  <c r="R393" i="24"/>
  <c r="Z393" i="24" s="1"/>
  <c r="AC393" i="24"/>
  <c r="AN393" i="24"/>
  <c r="AV393" i="24" s="1"/>
  <c r="AC22" i="24"/>
  <c r="AK22" i="24" s="1"/>
  <c r="R403" i="24"/>
  <c r="Z403" i="24" s="1"/>
  <c r="AN195" i="24"/>
  <c r="AV195" i="24" s="1"/>
  <c r="AC195" i="24"/>
  <c r="R195" i="24"/>
  <c r="Z195" i="24" s="1"/>
  <c r="AN126" i="24"/>
  <c r="AV126" i="24" s="1"/>
  <c r="AN93" i="24"/>
  <c r="AV93" i="24" s="1"/>
  <c r="AN96" i="24"/>
  <c r="AV96" i="24" s="1"/>
  <c r="AQ442" i="24"/>
  <c r="AQ441" i="24"/>
  <c r="AQ440" i="24"/>
  <c r="AU439" i="24"/>
  <c r="AQ439" i="24"/>
  <c r="AQ438" i="24"/>
  <c r="O435" i="24"/>
  <c r="A435" i="24"/>
  <c r="AO434" i="24"/>
  <c r="A434" i="24"/>
  <c r="A433" i="24"/>
  <c r="AW430" i="24"/>
  <c r="AU430" i="24"/>
  <c r="AT430" i="24"/>
  <c r="AS430" i="24"/>
  <c r="AR430" i="24"/>
  <c r="AQ430" i="24"/>
  <c r="AP430" i="24"/>
  <c r="AO430" i="24"/>
  <c r="AL430" i="24"/>
  <c r="AJ430" i="24"/>
  <c r="AI430" i="24"/>
  <c r="AH430" i="24"/>
  <c r="AG430" i="24"/>
  <c r="AF430" i="24"/>
  <c r="AE430" i="24"/>
  <c r="AD430" i="24"/>
  <c r="AA430" i="24"/>
  <c r="Y430" i="24"/>
  <c r="X430" i="24"/>
  <c r="W430" i="24"/>
  <c r="V430" i="24"/>
  <c r="U430" i="24"/>
  <c r="T430" i="24"/>
  <c r="S430" i="24"/>
  <c r="P430" i="24"/>
  <c r="N430" i="24"/>
  <c r="M430" i="24"/>
  <c r="L430" i="24"/>
  <c r="K430" i="24"/>
  <c r="J430" i="24"/>
  <c r="I430" i="24"/>
  <c r="H430" i="24"/>
  <c r="F430" i="24"/>
  <c r="O432" i="24" s="1"/>
  <c r="AN429" i="24"/>
  <c r="AV429" i="24" s="1"/>
  <c r="AC429" i="24"/>
  <c r="AK429" i="24" s="1"/>
  <c r="R429" i="24"/>
  <c r="Z429" i="24" s="1"/>
  <c r="AN428" i="24"/>
  <c r="AV428" i="24" s="1"/>
  <c r="AC428" i="24"/>
  <c r="BA428" i="24" s="1"/>
  <c r="R428" i="24"/>
  <c r="Z428" i="24" s="1"/>
  <c r="AN427" i="24"/>
  <c r="AV427" i="24" s="1"/>
  <c r="AC427" i="24"/>
  <c r="AK427" i="24" s="1"/>
  <c r="R427" i="24"/>
  <c r="Z427" i="24" s="1"/>
  <c r="AN426" i="24"/>
  <c r="AV426" i="24" s="1"/>
  <c r="AC426" i="24"/>
  <c r="AK426" i="24" s="1"/>
  <c r="R426" i="24"/>
  <c r="Z426" i="24" s="1"/>
  <c r="AN425" i="24"/>
  <c r="AV425" i="24" s="1"/>
  <c r="AC425" i="24"/>
  <c r="AK425" i="24" s="1"/>
  <c r="R425" i="24"/>
  <c r="Z425" i="24" s="1"/>
  <c r="AN424" i="24"/>
  <c r="AV424" i="24" s="1"/>
  <c r="AC424" i="24"/>
  <c r="AC369" i="24"/>
  <c r="AC172" i="24"/>
  <c r="AK172" i="24" s="1"/>
  <c r="BA369" i="24"/>
  <c r="R424" i="24"/>
  <c r="Z424" i="24" s="1"/>
  <c r="AC368" i="24"/>
  <c r="R368" i="24"/>
  <c r="Z368" i="24" s="1"/>
  <c r="AN368" i="24"/>
  <c r="AV368" i="24" s="1"/>
  <c r="AN422" i="24"/>
  <c r="AV422" i="24" s="1"/>
  <c r="AC422" i="24"/>
  <c r="AK422" i="24" s="1"/>
  <c r="R422" i="24"/>
  <c r="Z422" i="24" s="1"/>
  <c r="AN421" i="24"/>
  <c r="AV421" i="24" s="1"/>
  <c r="AC421" i="24"/>
  <c r="AK421" i="24" s="1"/>
  <c r="R421" i="24"/>
  <c r="Z421" i="24" s="1"/>
  <c r="AN420" i="24"/>
  <c r="AV420" i="24" s="1"/>
  <c r="AC420" i="24"/>
  <c r="AK420" i="24" s="1"/>
  <c r="R420" i="24"/>
  <c r="Z420" i="24" s="1"/>
  <c r="AN419" i="24"/>
  <c r="AV419" i="24" s="1"/>
  <c r="AC419" i="24"/>
  <c r="AK419" i="24" s="1"/>
  <c r="AC297" i="24"/>
  <c r="AK297" i="24" s="1"/>
  <c r="R419" i="24"/>
  <c r="Z419" i="24" s="1"/>
  <c r="AN418" i="24"/>
  <c r="AV418" i="24" s="1"/>
  <c r="AC418" i="24"/>
  <c r="AK418" i="24" s="1"/>
  <c r="R418" i="24"/>
  <c r="Z418" i="24" s="1"/>
  <c r="AN417" i="24"/>
  <c r="AV417" i="24" s="1"/>
  <c r="AC417" i="24"/>
  <c r="BA417" i="24" s="1"/>
  <c r="AC257" i="24"/>
  <c r="AK257" i="24" s="1"/>
  <c r="R417" i="24"/>
  <c r="Z417" i="24" s="1"/>
  <c r="AN416" i="24"/>
  <c r="AV416" i="24" s="1"/>
  <c r="AC416" i="24"/>
  <c r="R416" i="24"/>
  <c r="Z416" i="24" s="1"/>
  <c r="AN414" i="24"/>
  <c r="AV414" i="24" s="1"/>
  <c r="AC414" i="24"/>
  <c r="AK414" i="24" s="1"/>
  <c r="R414" i="24"/>
  <c r="Z414" i="24" s="1"/>
  <c r="AN413" i="24"/>
  <c r="AV413" i="24" s="1"/>
  <c r="AC413" i="24"/>
  <c r="BA413" i="24" s="1"/>
  <c r="R413" i="24"/>
  <c r="Z413" i="24" s="1"/>
  <c r="AN412" i="24"/>
  <c r="AV412" i="24" s="1"/>
  <c r="AC412" i="24"/>
  <c r="AK412" i="24" s="1"/>
  <c r="AC215" i="24"/>
  <c r="AK215" i="24" s="1"/>
  <c r="R412" i="24"/>
  <c r="Z412" i="24" s="1"/>
  <c r="AN409" i="24"/>
  <c r="AV409" i="24" s="1"/>
  <c r="AC409" i="24"/>
  <c r="R409" i="24"/>
  <c r="Z409" i="24" s="1"/>
  <c r="AN408" i="24"/>
  <c r="AV408" i="24" s="1"/>
  <c r="AC408" i="24"/>
  <c r="AK408" i="24" s="1"/>
  <c r="R408" i="24"/>
  <c r="Z408" i="24" s="1"/>
  <c r="AN407" i="24"/>
  <c r="AV407" i="24" s="1"/>
  <c r="AC407" i="24"/>
  <c r="AK407" i="24" s="1"/>
  <c r="R407" i="24"/>
  <c r="Z407" i="24" s="1"/>
  <c r="AN406" i="24"/>
  <c r="AV406" i="24" s="1"/>
  <c r="AC406" i="24"/>
  <c r="AK406" i="24" s="1"/>
  <c r="R406" i="24"/>
  <c r="Z406" i="24" s="1"/>
  <c r="AN405" i="24"/>
  <c r="AV405" i="24" s="1"/>
  <c r="AC405" i="24"/>
  <c r="BA405" i="24" s="1"/>
  <c r="R405" i="24"/>
  <c r="Z405" i="24" s="1"/>
  <c r="AN404" i="24"/>
  <c r="AV404" i="24" s="1"/>
  <c r="AC404" i="24"/>
  <c r="BA404" i="24" s="1"/>
  <c r="R404" i="24"/>
  <c r="Z404" i="24" s="1"/>
  <c r="AN403" i="24"/>
  <c r="AV403" i="24" s="1"/>
  <c r="AC403" i="24"/>
  <c r="AC207" i="24"/>
  <c r="BA403" i="24"/>
  <c r="AN401" i="24"/>
  <c r="AV401" i="24" s="1"/>
  <c r="AC401" i="24"/>
  <c r="AK401" i="24" s="1"/>
  <c r="R401" i="24"/>
  <c r="Z401" i="24" s="1"/>
  <c r="AN400" i="24"/>
  <c r="AV400" i="24" s="1"/>
  <c r="AC400" i="24"/>
  <c r="BA400" i="24" s="1"/>
  <c r="R400" i="24"/>
  <c r="Z400" i="24" s="1"/>
  <c r="AC206" i="24"/>
  <c r="BA206" i="24" s="1"/>
  <c r="BA402" i="24"/>
  <c r="AN398" i="24"/>
  <c r="AV398" i="24" s="1"/>
  <c r="AC398" i="24"/>
  <c r="R398" i="24"/>
  <c r="Z398" i="24" s="1"/>
  <c r="AN397" i="24"/>
  <c r="AV397" i="24" s="1"/>
  <c r="AC397" i="24"/>
  <c r="AK397" i="24" s="1"/>
  <c r="R397" i="24"/>
  <c r="Z397" i="24" s="1"/>
  <c r="AN396" i="24"/>
  <c r="AV396" i="24" s="1"/>
  <c r="AC396" i="24"/>
  <c r="AK396" i="24" s="1"/>
  <c r="R396" i="24"/>
  <c r="Z396" i="24" s="1"/>
  <c r="AN394" i="24"/>
  <c r="AV394" i="24" s="1"/>
  <c r="AC394" i="24"/>
  <c r="BA394" i="24" s="1"/>
  <c r="AC384" i="24"/>
  <c r="R394" i="24"/>
  <c r="Z394" i="24" s="1"/>
  <c r="AN392" i="24"/>
  <c r="AV392" i="24" s="1"/>
  <c r="AC392" i="24"/>
  <c r="R392" i="24"/>
  <c r="Z392" i="24" s="1"/>
  <c r="AN391" i="24"/>
  <c r="AV391" i="24" s="1"/>
  <c r="AC352" i="24"/>
  <c r="R391" i="24"/>
  <c r="Z391" i="24" s="1"/>
  <c r="AN390" i="24"/>
  <c r="AV390" i="24" s="1"/>
  <c r="AC390" i="24"/>
  <c r="AK390" i="24" s="1"/>
  <c r="R390" i="24"/>
  <c r="Z390" i="24" s="1"/>
  <c r="AN389" i="24"/>
  <c r="AV389" i="24" s="1"/>
  <c r="AC389" i="24"/>
  <c r="R389" i="24"/>
  <c r="Z389" i="24" s="1"/>
  <c r="AN387" i="24"/>
  <c r="AV387" i="24" s="1"/>
  <c r="AC387" i="24"/>
  <c r="AK387" i="24" s="1"/>
  <c r="AC324" i="24"/>
  <c r="R387" i="24"/>
  <c r="Z387" i="24" s="1"/>
  <c r="AN386" i="24"/>
  <c r="AV386" i="24" s="1"/>
  <c r="AC386" i="24"/>
  <c r="AK386" i="24" s="1"/>
  <c r="R386" i="24"/>
  <c r="Z386" i="24" s="1"/>
  <c r="AN385" i="24"/>
  <c r="AV385" i="24" s="1"/>
  <c r="AC385" i="24"/>
  <c r="AK385" i="24" s="1"/>
  <c r="R385" i="24"/>
  <c r="Z385" i="24" s="1"/>
  <c r="AN384" i="24"/>
  <c r="AV384" i="24" s="1"/>
  <c r="AC351" i="24"/>
  <c r="R384" i="24"/>
  <c r="Z384" i="24" s="1"/>
  <c r="AN383" i="24"/>
  <c r="AV383" i="24" s="1"/>
  <c r="AC383" i="24"/>
  <c r="R383" i="24"/>
  <c r="Z383" i="24" s="1"/>
  <c r="AN382" i="24"/>
  <c r="AV382" i="24" s="1"/>
  <c r="AC382" i="24"/>
  <c r="AK382" i="24" s="1"/>
  <c r="R382" i="24"/>
  <c r="Z382" i="24" s="1"/>
  <c r="AN381" i="24"/>
  <c r="AV381" i="24" s="1"/>
  <c r="AC381" i="24"/>
  <c r="AK381" i="24" s="1"/>
  <c r="R381" i="24"/>
  <c r="Z381" i="24" s="1"/>
  <c r="AN380" i="24"/>
  <c r="AV380" i="24" s="1"/>
  <c r="AC380" i="24"/>
  <c r="R380" i="24"/>
  <c r="Z380" i="24" s="1"/>
  <c r="AN379" i="24"/>
  <c r="AV379" i="24" s="1"/>
  <c r="AC379" i="24"/>
  <c r="R379" i="24"/>
  <c r="Z379" i="24" s="1"/>
  <c r="AN378" i="24"/>
  <c r="AV378" i="24" s="1"/>
  <c r="AC378" i="24"/>
  <c r="AK378" i="24" s="1"/>
  <c r="R378" i="24"/>
  <c r="Z378" i="24" s="1"/>
  <c r="AC376" i="24"/>
  <c r="BA376" i="24" s="1"/>
  <c r="AC217" i="24"/>
  <c r="AK217" i="24" s="1"/>
  <c r="R376" i="24"/>
  <c r="Z376" i="24" s="1"/>
  <c r="AN374" i="24"/>
  <c r="AV374" i="24" s="1"/>
  <c r="AC374" i="24"/>
  <c r="BA374" i="24" s="1"/>
  <c r="AC200" i="24"/>
  <c r="R374" i="24"/>
  <c r="Z374" i="24" s="1"/>
  <c r="AN373" i="24"/>
  <c r="AV373" i="24" s="1"/>
  <c r="AC373" i="24"/>
  <c r="AK373" i="24" s="1"/>
  <c r="R373" i="24"/>
  <c r="Z373" i="24" s="1"/>
  <c r="AN371" i="24"/>
  <c r="AV371" i="24" s="1"/>
  <c r="AC371" i="24"/>
  <c r="R371" i="24"/>
  <c r="Z371" i="24" s="1"/>
  <c r="AN370" i="24"/>
  <c r="AV370" i="24" s="1"/>
  <c r="AC370" i="24"/>
  <c r="BA370" i="24" s="1"/>
  <c r="AC173" i="24"/>
  <c r="AK173" i="24" s="1"/>
  <c r="R370" i="24"/>
  <c r="Z370" i="24" s="1"/>
  <c r="AN369" i="24"/>
  <c r="AV369" i="24" s="1"/>
  <c r="R369" i="24"/>
  <c r="Z369" i="24" s="1"/>
  <c r="AN367" i="24"/>
  <c r="AV367" i="24" s="1"/>
  <c r="AC367" i="24"/>
  <c r="AK367" i="24" s="1"/>
  <c r="R367" i="24"/>
  <c r="Z367" i="24" s="1"/>
  <c r="AN366" i="24"/>
  <c r="AV366" i="24" s="1"/>
  <c r="AC366" i="24"/>
  <c r="AC169" i="24"/>
  <c r="AK169" i="24" s="1"/>
  <c r="R366" i="24"/>
  <c r="Z366" i="24" s="1"/>
  <c r="AN365" i="24"/>
  <c r="AV365" i="24" s="1"/>
  <c r="AC365" i="24"/>
  <c r="BA365" i="24" s="1"/>
  <c r="R365" i="24"/>
  <c r="Z365" i="24" s="1"/>
  <c r="AN364" i="24"/>
  <c r="AV364" i="24" s="1"/>
  <c r="AC364" i="24"/>
  <c r="AK364" i="24" s="1"/>
  <c r="R364" i="24"/>
  <c r="Z364" i="24" s="1"/>
  <c r="AN363" i="24"/>
  <c r="AV363" i="24" s="1"/>
  <c r="AC363" i="24"/>
  <c r="AK363" i="24" s="1"/>
  <c r="R363" i="24"/>
  <c r="Z363" i="24" s="1"/>
  <c r="AN361" i="24"/>
  <c r="AV361" i="24" s="1"/>
  <c r="AC361" i="24"/>
  <c r="AK361" i="24" s="1"/>
  <c r="R361" i="24"/>
  <c r="Z361" i="24" s="1"/>
  <c r="AN360" i="24"/>
  <c r="AV360" i="24" s="1"/>
  <c r="AC360" i="24"/>
  <c r="AK360" i="24" s="1"/>
  <c r="AC122" i="24"/>
  <c r="R360" i="24"/>
  <c r="Z360" i="24" s="1"/>
  <c r="AN359" i="24"/>
  <c r="AV359" i="24" s="1"/>
  <c r="AC359" i="24"/>
  <c r="R359" i="24"/>
  <c r="Z359" i="24" s="1"/>
  <c r="AN358" i="24"/>
  <c r="AV358" i="24" s="1"/>
  <c r="AC358" i="24"/>
  <c r="AK358" i="24" s="1"/>
  <c r="R358" i="24"/>
  <c r="Z358" i="24" s="1"/>
  <c r="AN357" i="24"/>
  <c r="AV357" i="24" s="1"/>
  <c r="AC357" i="24"/>
  <c r="BA357" i="24" s="1"/>
  <c r="R357" i="24"/>
  <c r="Z357" i="24" s="1"/>
  <c r="AN356" i="24"/>
  <c r="AV356" i="24" s="1"/>
  <c r="AC356" i="24"/>
  <c r="AC167" i="24"/>
  <c r="R356" i="24"/>
  <c r="Z356" i="24" s="1"/>
  <c r="AN355" i="24"/>
  <c r="AV355" i="24" s="1"/>
  <c r="AC355" i="24"/>
  <c r="BA355" i="24" s="1"/>
  <c r="R355" i="24"/>
  <c r="Z355" i="24" s="1"/>
  <c r="AN354" i="24"/>
  <c r="AV354" i="24" s="1"/>
  <c r="AC354" i="24"/>
  <c r="AK354" i="24" s="1"/>
  <c r="R354" i="24"/>
  <c r="Z354" i="24" s="1"/>
  <c r="AN353" i="24"/>
  <c r="AV353" i="24" s="1"/>
  <c r="AC353" i="24"/>
  <c r="AC152" i="24"/>
  <c r="AK152" i="24" s="1"/>
  <c r="R353" i="24"/>
  <c r="Z353" i="24" s="1"/>
  <c r="AN352" i="24"/>
  <c r="AV352" i="24" s="1"/>
  <c r="R352" i="24"/>
  <c r="Z352" i="24" s="1"/>
  <c r="AN351" i="24"/>
  <c r="AV351" i="24" s="1"/>
  <c r="R351" i="24"/>
  <c r="Z351" i="24" s="1"/>
  <c r="AN350" i="24"/>
  <c r="AV350" i="24" s="1"/>
  <c r="AC350" i="24"/>
  <c r="AK350" i="24" s="1"/>
  <c r="AN349" i="24"/>
  <c r="AV349" i="24" s="1"/>
  <c r="AC349" i="24"/>
  <c r="BA349" i="24" s="1"/>
  <c r="R349" i="24"/>
  <c r="Z349" i="24" s="1"/>
  <c r="AN348" i="24"/>
  <c r="AV348" i="24" s="1"/>
  <c r="AC348" i="24"/>
  <c r="R348" i="24"/>
  <c r="Z348" i="24" s="1"/>
  <c r="AN347" i="24"/>
  <c r="AV347" i="24" s="1"/>
  <c r="AC347" i="24"/>
  <c r="R347" i="24"/>
  <c r="Z347" i="24" s="1"/>
  <c r="AN346" i="24"/>
  <c r="AV346" i="24" s="1"/>
  <c r="AC346" i="24"/>
  <c r="BA346" i="24" s="1"/>
  <c r="R346" i="24"/>
  <c r="Z346" i="24" s="1"/>
  <c r="AN345" i="24"/>
  <c r="AV345" i="24" s="1"/>
  <c r="AC345" i="24"/>
  <c r="BA345" i="24" s="1"/>
  <c r="R345" i="24"/>
  <c r="Z345" i="24" s="1"/>
  <c r="AN344" i="24"/>
  <c r="AV344" i="24" s="1"/>
  <c r="AC344" i="24"/>
  <c r="AK344" i="24" s="1"/>
  <c r="R344" i="24"/>
  <c r="Z344" i="24" s="1"/>
  <c r="AN343" i="24"/>
  <c r="AV343" i="24" s="1"/>
  <c r="AC343" i="24"/>
  <c r="AK343" i="24" s="1"/>
  <c r="R343" i="24"/>
  <c r="Z343" i="24" s="1"/>
  <c r="AN342" i="24"/>
  <c r="AV342" i="24" s="1"/>
  <c r="AC342" i="24"/>
  <c r="AK342" i="24" s="1"/>
  <c r="R342" i="24"/>
  <c r="Z342" i="24" s="1"/>
  <c r="AN341" i="24"/>
  <c r="AV341" i="24" s="1"/>
  <c r="AC341" i="24"/>
  <c r="R341" i="24"/>
  <c r="Z341" i="24" s="1"/>
  <c r="AN340" i="24"/>
  <c r="AV340" i="24" s="1"/>
  <c r="AC340" i="24"/>
  <c r="AK340" i="24" s="1"/>
  <c r="R340" i="24"/>
  <c r="Z340" i="24" s="1"/>
  <c r="AN339" i="24"/>
  <c r="AV339" i="24" s="1"/>
  <c r="AC339" i="24"/>
  <c r="AK339" i="24" s="1"/>
  <c r="R339" i="24"/>
  <c r="Z339" i="24" s="1"/>
  <c r="AN338" i="24"/>
  <c r="AV338" i="24" s="1"/>
  <c r="AC338" i="24"/>
  <c r="R338" i="24"/>
  <c r="Z338" i="24" s="1"/>
  <c r="AN337" i="24"/>
  <c r="AV337" i="24" s="1"/>
  <c r="AC337" i="24"/>
  <c r="R337" i="24"/>
  <c r="Z337" i="24" s="1"/>
  <c r="AN336" i="24"/>
  <c r="AV336" i="24" s="1"/>
  <c r="AC336" i="24"/>
  <c r="AK336" i="24" s="1"/>
  <c r="R336" i="24"/>
  <c r="Z336" i="24" s="1"/>
  <c r="AN335" i="24"/>
  <c r="AV335" i="24" s="1"/>
  <c r="AC335" i="24"/>
  <c r="AK335" i="24" s="1"/>
  <c r="R335" i="24"/>
  <c r="Z335" i="24" s="1"/>
  <c r="AN333" i="24"/>
  <c r="AV333" i="24" s="1"/>
  <c r="AC333" i="24"/>
  <c r="AK333" i="24" s="1"/>
  <c r="R333" i="24"/>
  <c r="Z333" i="24" s="1"/>
  <c r="AN332" i="24"/>
  <c r="AV332" i="24" s="1"/>
  <c r="AC332" i="24"/>
  <c r="BA332" i="24" s="1"/>
  <c r="R332" i="24"/>
  <c r="Z332" i="24" s="1"/>
  <c r="AN331" i="24"/>
  <c r="AV331" i="24" s="1"/>
  <c r="AC331" i="24"/>
  <c r="BA331" i="24" s="1"/>
  <c r="R331" i="24"/>
  <c r="Z331" i="24" s="1"/>
  <c r="AN330" i="24"/>
  <c r="AV330" i="24" s="1"/>
  <c r="AC330" i="24"/>
  <c r="BA330" i="24" s="1"/>
  <c r="BA340" i="24"/>
  <c r="R330" i="24"/>
  <c r="Z330" i="24" s="1"/>
  <c r="AN329" i="24"/>
  <c r="AV329" i="24" s="1"/>
  <c r="AC329" i="24"/>
  <c r="AK329" i="24" s="1"/>
  <c r="R329" i="24"/>
  <c r="Z329" i="24" s="1"/>
  <c r="AN328" i="24"/>
  <c r="AV328" i="24" s="1"/>
  <c r="AC328" i="24"/>
  <c r="R328" i="24"/>
  <c r="Z328" i="24" s="1"/>
  <c r="AN327" i="24"/>
  <c r="AV327" i="24" s="1"/>
  <c r="AC327" i="24"/>
  <c r="BA327" i="24" s="1"/>
  <c r="AN326" i="24"/>
  <c r="AV326" i="24" s="1"/>
  <c r="AC326" i="24"/>
  <c r="R326" i="24"/>
  <c r="Z326" i="24" s="1"/>
  <c r="AN325" i="24"/>
  <c r="AV325" i="24" s="1"/>
  <c r="AC325" i="24"/>
  <c r="R325" i="24"/>
  <c r="Z325" i="24" s="1"/>
  <c r="AN324" i="24"/>
  <c r="AV324" i="24" s="1"/>
  <c r="R324" i="24"/>
  <c r="Z324" i="24" s="1"/>
  <c r="AN323" i="24"/>
  <c r="AV323" i="24" s="1"/>
  <c r="AC323" i="24"/>
  <c r="R323" i="24"/>
  <c r="Z323" i="24" s="1"/>
  <c r="AN322" i="24"/>
  <c r="AV322" i="24" s="1"/>
  <c r="AC322" i="24"/>
  <c r="BA322" i="24" s="1"/>
  <c r="R322" i="24"/>
  <c r="Z322" i="24" s="1"/>
  <c r="AN321" i="24"/>
  <c r="AV321" i="24" s="1"/>
  <c r="AC321" i="24"/>
  <c r="BA321" i="24" s="1"/>
  <c r="R321" i="24"/>
  <c r="Z321" i="24" s="1"/>
  <c r="AN320" i="24"/>
  <c r="AV320" i="24" s="1"/>
  <c r="R320" i="24"/>
  <c r="Z320" i="24" s="1"/>
  <c r="AN318" i="24"/>
  <c r="AV318" i="24" s="1"/>
  <c r="AC318" i="24"/>
  <c r="AK318" i="24" s="1"/>
  <c r="R318" i="24"/>
  <c r="Z318" i="24" s="1"/>
  <c r="AV317" i="24"/>
  <c r="AK317" i="24"/>
  <c r="R317" i="24"/>
  <c r="Z317" i="24" s="1"/>
  <c r="AN316" i="24"/>
  <c r="AV316" i="24" s="1"/>
  <c r="AC316" i="24"/>
  <c r="AK316" i="24" s="1"/>
  <c r="R316" i="24"/>
  <c r="Z316" i="24" s="1"/>
  <c r="AN315" i="24"/>
  <c r="AV315" i="24" s="1"/>
  <c r="AC315" i="24"/>
  <c r="BA315" i="24" s="1"/>
  <c r="R315" i="24"/>
  <c r="Z315" i="24" s="1"/>
  <c r="AN314" i="24"/>
  <c r="AV314" i="24" s="1"/>
  <c r="AC314" i="24"/>
  <c r="R314" i="24"/>
  <c r="Z314" i="24" s="1"/>
  <c r="AN313" i="24"/>
  <c r="AV313" i="24" s="1"/>
  <c r="AC313" i="24"/>
  <c r="BA313" i="24" s="1"/>
  <c r="R313" i="24"/>
  <c r="Z313" i="24" s="1"/>
  <c r="AN312" i="24"/>
  <c r="AV312" i="24" s="1"/>
  <c r="AC312" i="24"/>
  <c r="BA312" i="24" s="1"/>
  <c r="R312" i="24"/>
  <c r="Z312" i="24" s="1"/>
  <c r="AN311" i="24"/>
  <c r="AV311" i="24" s="1"/>
  <c r="AC311" i="24"/>
  <c r="AN310" i="24"/>
  <c r="AV310" i="24" s="1"/>
  <c r="AC310" i="24"/>
  <c r="AN308" i="24"/>
  <c r="AV308" i="24" s="1"/>
  <c r="AC308" i="24"/>
  <c r="BA308" i="24" s="1"/>
  <c r="AN307" i="24"/>
  <c r="AV307" i="24" s="1"/>
  <c r="AC307" i="24"/>
  <c r="AK307" i="24" s="1"/>
  <c r="R307" i="24"/>
  <c r="Z307" i="24" s="1"/>
  <c r="AN306" i="24"/>
  <c r="AV306" i="24" s="1"/>
  <c r="AC306" i="24"/>
  <c r="R306" i="24"/>
  <c r="Z306" i="24" s="1"/>
  <c r="AN305" i="24"/>
  <c r="AV305" i="24" s="1"/>
  <c r="AC305" i="24"/>
  <c r="R305" i="24"/>
  <c r="Z305" i="24" s="1"/>
  <c r="AN304" i="24"/>
  <c r="AV304" i="24" s="1"/>
  <c r="AC304" i="24"/>
  <c r="R304" i="24"/>
  <c r="Z304" i="24" s="1"/>
  <c r="AN303" i="24"/>
  <c r="AV303" i="24" s="1"/>
  <c r="AC303" i="24"/>
  <c r="R303" i="24"/>
  <c r="Z303" i="24" s="1"/>
  <c r="AN302" i="24"/>
  <c r="AV302" i="24" s="1"/>
  <c r="AC302" i="24"/>
  <c r="AK302" i="24" s="1"/>
  <c r="R302" i="24"/>
  <c r="Z302" i="24" s="1"/>
  <c r="AN300" i="24"/>
  <c r="AV300" i="24" s="1"/>
  <c r="AC300" i="24"/>
  <c r="AK300" i="24" s="1"/>
  <c r="R300" i="24"/>
  <c r="Z300" i="24" s="1"/>
  <c r="AN298" i="24"/>
  <c r="AV298" i="24" s="1"/>
  <c r="R298" i="24"/>
  <c r="Z298" i="24" s="1"/>
  <c r="AN297" i="24"/>
  <c r="AV297" i="24" s="1"/>
  <c r="R297" i="24"/>
  <c r="Z297" i="24" s="1"/>
  <c r="AN296" i="24"/>
  <c r="AV296" i="24" s="1"/>
  <c r="AC296" i="24"/>
  <c r="AC286" i="24"/>
  <c r="BA286" i="24" s="1"/>
  <c r="R296" i="24"/>
  <c r="Z296" i="24" s="1"/>
  <c r="AN295" i="24"/>
  <c r="AV295" i="24" s="1"/>
  <c r="AC295" i="24"/>
  <c r="BA295" i="24" s="1"/>
  <c r="R295" i="24"/>
  <c r="Z295" i="24" s="1"/>
  <c r="AN294" i="24"/>
  <c r="AV294" i="24" s="1"/>
  <c r="AC294" i="24"/>
  <c r="BA294" i="24" s="1"/>
  <c r="AC283" i="24"/>
  <c r="R294" i="24"/>
  <c r="Z294" i="24" s="1"/>
  <c r="AN292" i="24"/>
  <c r="AV292" i="24" s="1"/>
  <c r="AC292" i="24"/>
  <c r="R292" i="24"/>
  <c r="Z292" i="24" s="1"/>
  <c r="AN291" i="24"/>
  <c r="AV291" i="24" s="1"/>
  <c r="AC291" i="24"/>
  <c r="AK291" i="24" s="1"/>
  <c r="R291" i="24"/>
  <c r="Z291" i="24" s="1"/>
  <c r="AN290" i="24"/>
  <c r="AV290" i="24" s="1"/>
  <c r="AC290" i="24"/>
  <c r="AK290" i="24" s="1"/>
  <c r="R290" i="24"/>
  <c r="Z290" i="24" s="1"/>
  <c r="AN287" i="24"/>
  <c r="AV287" i="24" s="1"/>
  <c r="AC287" i="24"/>
  <c r="AK287" i="24" s="1"/>
  <c r="R287" i="24"/>
  <c r="Z287" i="24" s="1"/>
  <c r="AN286" i="24"/>
  <c r="AV286" i="24" s="1"/>
  <c r="R286" i="24"/>
  <c r="Z286" i="24" s="1"/>
  <c r="AN285" i="24"/>
  <c r="AV285" i="24" s="1"/>
  <c r="AC285" i="24"/>
  <c r="AC262" i="24"/>
  <c r="BA262" i="24" s="1"/>
  <c r="R285" i="24"/>
  <c r="Z285" i="24" s="1"/>
  <c r="AN283" i="24"/>
  <c r="AV283" i="24" s="1"/>
  <c r="R283" i="24"/>
  <c r="Z283" i="24" s="1"/>
  <c r="AN281" i="24"/>
  <c r="AV281" i="24" s="1"/>
  <c r="AC281" i="24"/>
  <c r="R281" i="24"/>
  <c r="Z281" i="24" s="1"/>
  <c r="AN280" i="24"/>
  <c r="AV280" i="24" s="1"/>
  <c r="AC280" i="24"/>
  <c r="AK280" i="24" s="1"/>
  <c r="R280" i="24"/>
  <c r="Z280" i="24" s="1"/>
  <c r="AN278" i="24"/>
  <c r="AV278" i="24" s="1"/>
  <c r="AC278" i="24"/>
  <c r="AK278" i="24" s="1"/>
  <c r="R278" i="24"/>
  <c r="Z278" i="24" s="1"/>
  <c r="AN277" i="24"/>
  <c r="AV277" i="24" s="1"/>
  <c r="AC277" i="24"/>
  <c r="BA277" i="24" s="1"/>
  <c r="R277" i="24"/>
  <c r="Z277" i="24" s="1"/>
  <c r="AN276" i="24"/>
  <c r="AV276" i="24" s="1"/>
  <c r="AC276" i="24"/>
  <c r="AK276" i="24" s="1"/>
  <c r="R276" i="24"/>
  <c r="Z276" i="24" s="1"/>
  <c r="AN275" i="24"/>
  <c r="AV275" i="24" s="1"/>
  <c r="AC275" i="24"/>
  <c r="AK275" i="24" s="1"/>
  <c r="R275" i="24"/>
  <c r="Z275" i="24" s="1"/>
  <c r="AN272" i="24"/>
  <c r="AV272" i="24" s="1"/>
  <c r="R272" i="24"/>
  <c r="Z272" i="24" s="1"/>
  <c r="AN270" i="24"/>
  <c r="AV270" i="24" s="1"/>
  <c r="AC270" i="24"/>
  <c r="R270" i="24"/>
  <c r="Z270" i="24" s="1"/>
  <c r="AN153" i="24"/>
  <c r="AV153" i="24" s="1"/>
  <c r="AC153" i="24"/>
  <c r="R153" i="24"/>
  <c r="Z153" i="24" s="1"/>
  <c r="AN267" i="24"/>
  <c r="AV267" i="24" s="1"/>
  <c r="AC267" i="24"/>
  <c r="R267" i="24"/>
  <c r="Z267" i="24" s="1"/>
  <c r="AN265" i="24"/>
  <c r="AV265" i="24" s="1"/>
  <c r="AC265" i="24"/>
  <c r="R265" i="24"/>
  <c r="Z265" i="24" s="1"/>
  <c r="AN263" i="24"/>
  <c r="AV263" i="24" s="1"/>
  <c r="AC263" i="24"/>
  <c r="AK263" i="24" s="1"/>
  <c r="R263" i="24"/>
  <c r="Z263" i="24" s="1"/>
  <c r="AN262" i="24"/>
  <c r="AV262" i="24" s="1"/>
  <c r="AC189" i="24"/>
  <c r="AK189" i="24" s="1"/>
  <c r="R262" i="24"/>
  <c r="Z262" i="24" s="1"/>
  <c r="AN261" i="24"/>
  <c r="AV261" i="24" s="1"/>
  <c r="AC261" i="24"/>
  <c r="AC260" i="24"/>
  <c r="AK260" i="24" s="1"/>
  <c r="R261" i="24"/>
  <c r="Z261" i="24" s="1"/>
  <c r="AN260" i="24"/>
  <c r="AV260" i="24" s="1"/>
  <c r="AC259" i="24"/>
  <c r="AK259" i="24" s="1"/>
  <c r="R260" i="24"/>
  <c r="Z260" i="24" s="1"/>
  <c r="AN259" i="24"/>
  <c r="AV259" i="24" s="1"/>
  <c r="AC258" i="24"/>
  <c r="AK258" i="24" s="1"/>
  <c r="R259" i="24"/>
  <c r="Z259" i="24" s="1"/>
  <c r="AN258" i="24"/>
  <c r="AV258" i="24" s="1"/>
  <c r="AC251" i="24"/>
  <c r="AK251" i="24" s="1"/>
  <c r="R258" i="24"/>
  <c r="Z258" i="24" s="1"/>
  <c r="AN257" i="24"/>
  <c r="AV257" i="24" s="1"/>
  <c r="AC250" i="24"/>
  <c r="AK250" i="24" s="1"/>
  <c r="R257" i="24"/>
  <c r="Z257" i="24" s="1"/>
  <c r="AN256" i="24"/>
  <c r="AV256" i="24" s="1"/>
  <c r="AC256" i="24"/>
  <c r="AC247" i="24"/>
  <c r="AK247" i="24" s="1"/>
  <c r="R256" i="24"/>
  <c r="Z256" i="24" s="1"/>
  <c r="AN255" i="24"/>
  <c r="AV255" i="24" s="1"/>
  <c r="AC255" i="24"/>
  <c r="AK255" i="24" s="1"/>
  <c r="AC243" i="24"/>
  <c r="R255" i="24"/>
  <c r="Z255" i="24" s="1"/>
  <c r="AC155" i="24"/>
  <c r="AC242" i="24"/>
  <c r="AN253" i="24"/>
  <c r="AV253" i="24" s="1"/>
  <c r="AC253" i="24"/>
  <c r="AK253" i="24" s="1"/>
  <c r="R253" i="24"/>
  <c r="Z253" i="24" s="1"/>
  <c r="AN252" i="24"/>
  <c r="AV252" i="24" s="1"/>
  <c r="AC252" i="24"/>
  <c r="R252" i="24"/>
  <c r="Z252" i="24" s="1"/>
  <c r="AN251" i="24"/>
  <c r="AV251" i="24" s="1"/>
  <c r="R251" i="24"/>
  <c r="Z251" i="24" s="1"/>
  <c r="AN250" i="24"/>
  <c r="AV250" i="24" s="1"/>
  <c r="AC232" i="24"/>
  <c r="R250" i="24"/>
  <c r="Z250" i="24" s="1"/>
  <c r="AN249" i="24"/>
  <c r="AV249" i="24" s="1"/>
  <c r="AC249" i="24"/>
  <c r="AK249" i="24" s="1"/>
  <c r="AC230" i="24"/>
  <c r="R249" i="24"/>
  <c r="Z249" i="24" s="1"/>
  <c r="AN247" i="24"/>
  <c r="AV247" i="24" s="1"/>
  <c r="R247" i="24"/>
  <c r="Z247" i="24" s="1"/>
  <c r="AN246" i="24"/>
  <c r="AV246" i="24" s="1"/>
  <c r="AC246" i="24"/>
  <c r="AK246" i="24" s="1"/>
  <c r="AC224" i="24"/>
  <c r="R246" i="24"/>
  <c r="Z246" i="24" s="1"/>
  <c r="AN245" i="24"/>
  <c r="AV245" i="24" s="1"/>
  <c r="AC245" i="24"/>
  <c r="AK245" i="24" s="1"/>
  <c r="R245" i="24"/>
  <c r="Z245" i="24" s="1"/>
  <c r="AN244" i="24"/>
  <c r="AV244" i="24" s="1"/>
  <c r="AC244" i="24"/>
  <c r="R244" i="24"/>
  <c r="Z244" i="24" s="1"/>
  <c r="AN243" i="24"/>
  <c r="AV243" i="24" s="1"/>
  <c r="R243" i="24"/>
  <c r="Z243" i="24" s="1"/>
  <c r="AN242" i="24"/>
  <c r="AV242" i="24" s="1"/>
  <c r="R242" i="24"/>
  <c r="Z242" i="24" s="1"/>
  <c r="AN240" i="24"/>
  <c r="AV240" i="24" s="1"/>
  <c r="AC240" i="24"/>
  <c r="AK240" i="24" s="1"/>
  <c r="AC201" i="24"/>
  <c r="R240" i="24"/>
  <c r="Z240" i="24" s="1"/>
  <c r="AN237" i="24"/>
  <c r="AV237" i="24" s="1"/>
  <c r="AC237" i="24"/>
  <c r="R237" i="24"/>
  <c r="Z237" i="24" s="1"/>
  <c r="AN236" i="24"/>
  <c r="AV236" i="24" s="1"/>
  <c r="AC236" i="24"/>
  <c r="AC197" i="24"/>
  <c r="R236" i="24"/>
  <c r="Z236" i="24" s="1"/>
  <c r="AN233" i="24"/>
  <c r="AV233" i="24" s="1"/>
  <c r="AC233" i="24"/>
  <c r="AK233" i="24" s="1"/>
  <c r="R233" i="24"/>
  <c r="Z233" i="24" s="1"/>
  <c r="AN232" i="24"/>
  <c r="AV232" i="24" s="1"/>
  <c r="R232" i="24"/>
  <c r="Z232" i="24" s="1"/>
  <c r="AN231" i="24"/>
  <c r="AV231" i="24" s="1"/>
  <c r="AC231" i="24"/>
  <c r="AK231" i="24" s="1"/>
  <c r="R231" i="24"/>
  <c r="Z231" i="24" s="1"/>
  <c r="AN230" i="24"/>
  <c r="AV230" i="24" s="1"/>
  <c r="AC162" i="24"/>
  <c r="R230" i="24"/>
  <c r="Z230" i="24" s="1"/>
  <c r="AN228" i="24"/>
  <c r="AV228" i="24" s="1"/>
  <c r="AC228" i="24"/>
  <c r="R228" i="24"/>
  <c r="Z228" i="24" s="1"/>
  <c r="AN227" i="24"/>
  <c r="AV227" i="24" s="1"/>
  <c r="AC227" i="24"/>
  <c r="AK227" i="24" s="1"/>
  <c r="AC157" i="24"/>
  <c r="AK157" i="24" s="1"/>
  <c r="R227" i="24"/>
  <c r="Z227" i="24" s="1"/>
  <c r="AV225" i="24"/>
  <c r="AX225" i="24" s="1"/>
  <c r="AC225" i="24"/>
  <c r="BA225" i="24" s="1"/>
  <c r="Z225" i="24"/>
  <c r="AN224" i="24"/>
  <c r="AV224" i="24" s="1"/>
  <c r="R224" i="24"/>
  <c r="Z224" i="24" s="1"/>
  <c r="AN222" i="24"/>
  <c r="AV222" i="24" s="1"/>
  <c r="AC222" i="24"/>
  <c r="R222" i="24"/>
  <c r="Z222" i="24" s="1"/>
  <c r="AN221" i="24"/>
  <c r="AV221" i="24" s="1"/>
  <c r="AC221" i="24"/>
  <c r="AK221" i="24" s="1"/>
  <c r="R221" i="24"/>
  <c r="Z221" i="24" s="1"/>
  <c r="AN220" i="24"/>
  <c r="AV220" i="24" s="1"/>
  <c r="AC220" i="24"/>
  <c r="R220" i="24"/>
  <c r="Z220" i="24" s="1"/>
  <c r="AN219" i="24"/>
  <c r="AV219" i="24" s="1"/>
  <c r="AC219" i="24"/>
  <c r="R219" i="24"/>
  <c r="Z219" i="24" s="1"/>
  <c r="AN218" i="24"/>
  <c r="AV218" i="24" s="1"/>
  <c r="AC218" i="24"/>
  <c r="R218" i="24"/>
  <c r="Z218" i="24" s="1"/>
  <c r="AN217" i="24"/>
  <c r="AV217" i="24" s="1"/>
  <c r="AC138" i="24"/>
  <c r="AK138" i="24" s="1"/>
  <c r="R217" i="24"/>
  <c r="Z217" i="24" s="1"/>
  <c r="AN216" i="24"/>
  <c r="AV216" i="24" s="1"/>
  <c r="AC216" i="24"/>
  <c r="AK216" i="24" s="1"/>
  <c r="AC70" i="24"/>
  <c r="AC135" i="24"/>
  <c r="R216" i="24"/>
  <c r="Z216" i="24" s="1"/>
  <c r="AN215" i="24"/>
  <c r="AV215" i="24" s="1"/>
  <c r="AC132" i="24"/>
  <c r="R215" i="24"/>
  <c r="Z215" i="24" s="1"/>
  <c r="AN214" i="24"/>
  <c r="AV214" i="24" s="1"/>
  <c r="AC214" i="24"/>
  <c r="AK214" i="24" s="1"/>
  <c r="AC131" i="24"/>
  <c r="AK131" i="24" s="1"/>
  <c r="R214" i="24"/>
  <c r="Z214" i="24" s="1"/>
  <c r="AN213" i="24"/>
  <c r="AV213" i="24" s="1"/>
  <c r="AC213" i="24"/>
  <c r="AK213" i="24" s="1"/>
  <c r="AC129" i="24"/>
  <c r="R213" i="24"/>
  <c r="Z213" i="24" s="1"/>
  <c r="AN212" i="24"/>
  <c r="AV212" i="24" s="1"/>
  <c r="AC212" i="24"/>
  <c r="AK212" i="24" s="1"/>
  <c r="AC128" i="24"/>
  <c r="R212" i="24"/>
  <c r="Z212" i="24" s="1"/>
  <c r="AN210" i="24"/>
  <c r="AV210" i="24" s="1"/>
  <c r="AC210" i="24"/>
  <c r="AC127" i="24"/>
  <c r="AK127" i="24" s="1"/>
  <c r="R210" i="24"/>
  <c r="Z210" i="24" s="1"/>
  <c r="AV209" i="24"/>
  <c r="AK209" i="24"/>
  <c r="Z209" i="24"/>
  <c r="AN208" i="24"/>
  <c r="AV208" i="24" s="1"/>
  <c r="AC208" i="24"/>
  <c r="AK208" i="24" s="1"/>
  <c r="R208" i="24"/>
  <c r="Z208" i="24" s="1"/>
  <c r="AN207" i="24"/>
  <c r="AV207" i="24" s="1"/>
  <c r="R207" i="24"/>
  <c r="Z207" i="24" s="1"/>
  <c r="AN206" i="24"/>
  <c r="AV206" i="24" s="1"/>
  <c r="AC46" i="24"/>
  <c r="AK46" i="24" s="1"/>
  <c r="AN204" i="24"/>
  <c r="AV204" i="24" s="1"/>
  <c r="AC43" i="24"/>
  <c r="AK43" i="24" s="1"/>
  <c r="AN202" i="24"/>
  <c r="AV202" i="24" s="1"/>
  <c r="AC202" i="24"/>
  <c r="AK202" i="24" s="1"/>
  <c r="R202" i="24"/>
  <c r="Z202" i="24" s="1"/>
  <c r="AN201" i="24"/>
  <c r="AV201" i="24" s="1"/>
  <c r="R201" i="24"/>
  <c r="Z201" i="24" s="1"/>
  <c r="AN200" i="24"/>
  <c r="AV200" i="24" s="1"/>
  <c r="R200" i="24"/>
  <c r="Z200" i="24" s="1"/>
  <c r="AN199" i="24"/>
  <c r="AV199" i="24" s="1"/>
  <c r="AC199" i="24"/>
  <c r="R199" i="24"/>
  <c r="Z199" i="24" s="1"/>
  <c r="AV198" i="24"/>
  <c r="AC198" i="24"/>
  <c r="BA198" i="24" s="1"/>
  <c r="AC107" i="24"/>
  <c r="AK107" i="24" s="1"/>
  <c r="R198" i="24"/>
  <c r="Z198" i="24" s="1"/>
  <c r="AN197" i="24"/>
  <c r="AV197" i="24" s="1"/>
  <c r="R197" i="24"/>
  <c r="Z197" i="24" s="1"/>
  <c r="AN196" i="24"/>
  <c r="AV196" i="24" s="1"/>
  <c r="AC196" i="24"/>
  <c r="R196" i="24"/>
  <c r="Z196" i="24" s="1"/>
  <c r="AC100" i="24"/>
  <c r="AK100" i="24" s="1"/>
  <c r="AN194" i="24"/>
  <c r="AV194" i="24" s="1"/>
  <c r="AC194" i="24"/>
  <c r="AK194" i="24" s="1"/>
  <c r="R194" i="24"/>
  <c r="Z194" i="24" s="1"/>
  <c r="AN193" i="24"/>
  <c r="AV193" i="24" s="1"/>
  <c r="AC193" i="24"/>
  <c r="AK193" i="24" s="1"/>
  <c r="R193" i="24"/>
  <c r="Z193" i="24" s="1"/>
  <c r="AN192" i="24"/>
  <c r="AV192" i="24" s="1"/>
  <c r="AC192" i="24"/>
  <c r="R192" i="24"/>
  <c r="Z192" i="24" s="1"/>
  <c r="AN191" i="24"/>
  <c r="AV191" i="24" s="1"/>
  <c r="AC191" i="24"/>
  <c r="AK191" i="24" s="1"/>
  <c r="R191" i="24"/>
  <c r="Z191" i="24" s="1"/>
  <c r="AN190" i="24"/>
  <c r="AV190" i="24" s="1"/>
  <c r="AC190" i="24"/>
  <c r="R190" i="24"/>
  <c r="Z190" i="24" s="1"/>
  <c r="AN189" i="24"/>
  <c r="AV189" i="24" s="1"/>
  <c r="R189" i="24"/>
  <c r="Z189" i="24" s="1"/>
  <c r="AN188" i="24"/>
  <c r="AV188" i="24" s="1"/>
  <c r="AC188" i="24"/>
  <c r="AK188" i="24" s="1"/>
  <c r="R188" i="24"/>
  <c r="Z188" i="24" s="1"/>
  <c r="AN186" i="24"/>
  <c r="AV186" i="24" s="1"/>
  <c r="AC186" i="24"/>
  <c r="AK186" i="24" s="1"/>
  <c r="R186" i="24"/>
  <c r="Z186" i="24" s="1"/>
  <c r="AN185" i="24"/>
  <c r="AV185" i="24" s="1"/>
  <c r="AC185" i="24"/>
  <c r="AK185" i="24" s="1"/>
  <c r="R185" i="24"/>
  <c r="Z185" i="24" s="1"/>
  <c r="AN184" i="24"/>
  <c r="AV184" i="24" s="1"/>
  <c r="AC184" i="24"/>
  <c r="R184" i="24"/>
  <c r="Z184" i="24" s="1"/>
  <c r="AN183" i="24"/>
  <c r="AV183" i="24" s="1"/>
  <c r="AC183" i="24"/>
  <c r="R183" i="24"/>
  <c r="Z183" i="24" s="1"/>
  <c r="AN181" i="24"/>
  <c r="AV181" i="24" s="1"/>
  <c r="AC181" i="24"/>
  <c r="BA181" i="24" s="1"/>
  <c r="R181" i="24"/>
  <c r="Z181" i="24" s="1"/>
  <c r="AN179" i="24"/>
  <c r="AV179" i="24" s="1"/>
  <c r="AC179" i="24"/>
  <c r="AK179" i="24" s="1"/>
  <c r="R179" i="24"/>
  <c r="Z179" i="24" s="1"/>
  <c r="AN178" i="24"/>
  <c r="AV178" i="24" s="1"/>
  <c r="AC178" i="24"/>
  <c r="AC69" i="24"/>
  <c r="AK69" i="24" s="1"/>
  <c r="R178" i="24"/>
  <c r="Z178" i="24" s="1"/>
  <c r="AN177" i="24"/>
  <c r="AV177" i="24" s="1"/>
  <c r="AC177" i="24"/>
  <c r="BA177" i="24" s="1"/>
  <c r="R177" i="24"/>
  <c r="Z177" i="24" s="1"/>
  <c r="AN176" i="24"/>
  <c r="AV176" i="24" s="1"/>
  <c r="AC176" i="24"/>
  <c r="AK176" i="24" s="1"/>
  <c r="AC65" i="24"/>
  <c r="R176" i="24"/>
  <c r="Z176" i="24" s="1"/>
  <c r="AN175" i="24"/>
  <c r="AV175" i="24" s="1"/>
  <c r="AC175" i="24"/>
  <c r="BA175" i="24" s="1"/>
  <c r="R175" i="24"/>
  <c r="Z175" i="24" s="1"/>
  <c r="AN174" i="24"/>
  <c r="AV174" i="24" s="1"/>
  <c r="AC174" i="24"/>
  <c r="AC61" i="24"/>
  <c r="R174" i="24"/>
  <c r="Z174" i="24" s="1"/>
  <c r="AN173" i="24"/>
  <c r="AV173" i="24" s="1"/>
  <c r="R173" i="24"/>
  <c r="Z173" i="24" s="1"/>
  <c r="AN172" i="24"/>
  <c r="AV172" i="24" s="1"/>
  <c r="AC57" i="24"/>
  <c r="AK57" i="24" s="1"/>
  <c r="R172" i="24"/>
  <c r="Z172" i="24" s="1"/>
  <c r="AN171" i="24"/>
  <c r="AV171" i="24" s="1"/>
  <c r="AC171" i="24"/>
  <c r="AK171" i="24" s="1"/>
  <c r="AC52" i="24"/>
  <c r="AK52" i="24" s="1"/>
  <c r="R171" i="24"/>
  <c r="Z171" i="24" s="1"/>
  <c r="AN170" i="24"/>
  <c r="AV170" i="24" s="1"/>
  <c r="AC170" i="24"/>
  <c r="R170" i="24"/>
  <c r="Z170" i="24" s="1"/>
  <c r="AN169" i="24"/>
  <c r="AV169" i="24" s="1"/>
  <c r="R169" i="24"/>
  <c r="Z169" i="24" s="1"/>
  <c r="AN168" i="24"/>
  <c r="AV168" i="24" s="1"/>
  <c r="AC168" i="24"/>
  <c r="AK168" i="24" s="1"/>
  <c r="R168" i="24"/>
  <c r="Z168" i="24" s="1"/>
  <c r="AN167" i="24"/>
  <c r="AV167" i="24" s="1"/>
  <c r="R167" i="24"/>
  <c r="Z167" i="24" s="1"/>
  <c r="AN166" i="24"/>
  <c r="AV166" i="24" s="1"/>
  <c r="AC166" i="24"/>
  <c r="R166" i="24"/>
  <c r="Z166" i="24" s="1"/>
  <c r="AN165" i="24"/>
  <c r="AV165" i="24" s="1"/>
  <c r="AC165" i="24"/>
  <c r="AC40" i="24"/>
  <c r="AK40" i="24" s="1"/>
  <c r="R165" i="24"/>
  <c r="Z165" i="24" s="1"/>
  <c r="AN163" i="24"/>
  <c r="AV163" i="24" s="1"/>
  <c r="AC163" i="24"/>
  <c r="R163" i="24"/>
  <c r="Z163" i="24" s="1"/>
  <c r="AN162" i="24"/>
  <c r="AV162" i="24" s="1"/>
  <c r="AC36" i="24"/>
  <c r="AK36" i="24" s="1"/>
  <c r="R162" i="24"/>
  <c r="Z162" i="24" s="1"/>
  <c r="AN161" i="24"/>
  <c r="AV161" i="24" s="1"/>
  <c r="AC161" i="24"/>
  <c r="AK161" i="24" s="1"/>
  <c r="R161" i="24"/>
  <c r="Z161" i="24" s="1"/>
  <c r="AN160" i="24"/>
  <c r="AV160" i="24" s="1"/>
  <c r="AC160" i="24"/>
  <c r="R160" i="24"/>
  <c r="Z160" i="24" s="1"/>
  <c r="AN159" i="24"/>
  <c r="AV159" i="24" s="1"/>
  <c r="AC159" i="24"/>
  <c r="R159" i="24"/>
  <c r="Z159" i="24" s="1"/>
  <c r="AN158" i="24"/>
  <c r="AV158" i="24" s="1"/>
  <c r="AC158" i="24"/>
  <c r="AK158" i="24" s="1"/>
  <c r="AC29" i="24"/>
  <c r="AK29" i="24" s="1"/>
  <c r="R158" i="24"/>
  <c r="Z158" i="24" s="1"/>
  <c r="AN157" i="24"/>
  <c r="AV157" i="24" s="1"/>
  <c r="AC28" i="24"/>
  <c r="AK28" i="24" s="1"/>
  <c r="R157" i="24"/>
  <c r="Z157" i="24" s="1"/>
  <c r="AN156" i="24"/>
  <c r="AV156" i="24" s="1"/>
  <c r="AC156" i="24"/>
  <c r="BA156" i="24" s="1"/>
  <c r="AC27" i="24"/>
  <c r="AK27" i="24" s="1"/>
  <c r="R156" i="24"/>
  <c r="Z156" i="24" s="1"/>
  <c r="AN155" i="24"/>
  <c r="AV155" i="24" s="1"/>
  <c r="AC26" i="24"/>
  <c r="AK26" i="24" s="1"/>
  <c r="R155" i="24"/>
  <c r="Z155" i="24" s="1"/>
  <c r="AN154" i="24"/>
  <c r="AV154" i="24" s="1"/>
  <c r="AC154" i="24"/>
  <c r="AK154" i="24" s="1"/>
  <c r="AC25" i="24"/>
  <c r="AK25" i="24" s="1"/>
  <c r="R154" i="24"/>
  <c r="Z154" i="24" s="1"/>
  <c r="AN152" i="24"/>
  <c r="AV152" i="24" s="1"/>
  <c r="AC24" i="24"/>
  <c r="R152" i="24"/>
  <c r="Z152" i="24" s="1"/>
  <c r="AN151" i="24"/>
  <c r="AV151" i="24" s="1"/>
  <c r="AC151" i="24"/>
  <c r="BA151" i="24" s="1"/>
  <c r="R151" i="24"/>
  <c r="Z151" i="24" s="1"/>
  <c r="AN150" i="24"/>
  <c r="AV150" i="24" s="1"/>
  <c r="AC150" i="24"/>
  <c r="BA150" i="24" s="1"/>
  <c r="R150" i="24"/>
  <c r="Z150" i="24" s="1"/>
  <c r="AN148" i="24"/>
  <c r="AV148" i="24" s="1"/>
  <c r="AC148" i="24"/>
  <c r="AK148" i="24" s="1"/>
  <c r="R148" i="24"/>
  <c r="Z148" i="24" s="1"/>
  <c r="AN147" i="24"/>
  <c r="AV147" i="24" s="1"/>
  <c r="AC147" i="24"/>
  <c r="AK147" i="24" s="1"/>
  <c r="R147" i="24"/>
  <c r="Z147" i="24" s="1"/>
  <c r="AN146" i="24"/>
  <c r="AV146" i="24" s="1"/>
  <c r="AC146" i="24"/>
  <c r="R146" i="24"/>
  <c r="Z146" i="24" s="1"/>
  <c r="AN145" i="24"/>
  <c r="AV145" i="24" s="1"/>
  <c r="AC145" i="24"/>
  <c r="AK145" i="24" s="1"/>
  <c r="R145" i="24"/>
  <c r="Z145" i="24" s="1"/>
  <c r="AN144" i="24"/>
  <c r="AV144" i="24" s="1"/>
  <c r="AC144" i="24"/>
  <c r="BA144" i="24" s="1"/>
  <c r="R144" i="24"/>
  <c r="Z144" i="24" s="1"/>
  <c r="AN143" i="24"/>
  <c r="AV143" i="24" s="1"/>
  <c r="AC143" i="24"/>
  <c r="BA143" i="24" s="1"/>
  <c r="R143" i="24"/>
  <c r="Z143" i="24" s="1"/>
  <c r="AV142" i="24"/>
  <c r="AK142" i="24"/>
  <c r="Z142" i="24"/>
  <c r="AV141" i="24"/>
  <c r="AK141" i="24"/>
  <c r="Z141" i="24"/>
  <c r="AN139" i="24"/>
  <c r="AV139" i="24" s="1"/>
  <c r="AC139" i="24"/>
  <c r="AK139" i="24" s="1"/>
  <c r="R139" i="24"/>
  <c r="Z139" i="24" s="1"/>
  <c r="AN138" i="24"/>
  <c r="AV138" i="24" s="1"/>
  <c r="R138" i="24"/>
  <c r="Z138" i="24" s="1"/>
  <c r="AV137" i="24"/>
  <c r="AK137" i="24"/>
  <c r="Z137" i="24"/>
  <c r="AN136" i="24"/>
  <c r="AV136" i="24" s="1"/>
  <c r="AC136" i="24"/>
  <c r="AK136" i="24" s="1"/>
  <c r="R136" i="24"/>
  <c r="Z136" i="24" s="1"/>
  <c r="AN135" i="24"/>
  <c r="AV135" i="24" s="1"/>
  <c r="R135" i="24"/>
  <c r="Z135" i="24" s="1"/>
  <c r="AN134" i="24"/>
  <c r="AV134" i="24" s="1"/>
  <c r="AC134" i="24"/>
  <c r="AK134" i="24" s="1"/>
  <c r="R134" i="24"/>
  <c r="Z134" i="24" s="1"/>
  <c r="AN133" i="24"/>
  <c r="AV133" i="24" s="1"/>
  <c r="AC133" i="24"/>
  <c r="R133" i="24"/>
  <c r="Z133" i="24" s="1"/>
  <c r="AN132" i="24"/>
  <c r="AV132" i="24" s="1"/>
  <c r="R132" i="24"/>
  <c r="Z132" i="24" s="1"/>
  <c r="AN131" i="24"/>
  <c r="AV131" i="24" s="1"/>
  <c r="R131" i="24"/>
  <c r="Z131" i="24" s="1"/>
  <c r="AV130" i="24"/>
  <c r="AK130" i="24"/>
  <c r="Z130" i="24"/>
  <c r="AN129" i="24"/>
  <c r="AV129" i="24" s="1"/>
  <c r="R129" i="24"/>
  <c r="Z129" i="24" s="1"/>
  <c r="AN128" i="24"/>
  <c r="AV128" i="24" s="1"/>
  <c r="R128" i="24"/>
  <c r="Z128" i="24" s="1"/>
  <c r="AN127" i="24"/>
  <c r="AV127" i="24" s="1"/>
  <c r="R127" i="24"/>
  <c r="Z127" i="24" s="1"/>
  <c r="AC126" i="24"/>
  <c r="R126" i="24"/>
  <c r="Z126" i="24" s="1"/>
  <c r="AN125" i="24"/>
  <c r="AV125" i="24" s="1"/>
  <c r="AC125" i="24"/>
  <c r="R125" i="24"/>
  <c r="Z125" i="24" s="1"/>
  <c r="AN123" i="24"/>
  <c r="AV123" i="24" s="1"/>
  <c r="AC123" i="24"/>
  <c r="R123" i="24"/>
  <c r="Z123" i="24" s="1"/>
  <c r="AN122" i="24"/>
  <c r="AV122" i="24" s="1"/>
  <c r="R122" i="24"/>
  <c r="Z122" i="24" s="1"/>
  <c r="AN121" i="24"/>
  <c r="AV121" i="24" s="1"/>
  <c r="AC121" i="24"/>
  <c r="AK121" i="24" s="1"/>
  <c r="R121" i="24"/>
  <c r="Z121" i="24" s="1"/>
  <c r="AN119" i="24"/>
  <c r="AV119" i="24" s="1"/>
  <c r="AC119" i="24"/>
  <c r="R119" i="24"/>
  <c r="Z119" i="24" s="1"/>
  <c r="AN118" i="24"/>
  <c r="AV118" i="24" s="1"/>
  <c r="AC118" i="24"/>
  <c r="R118" i="24"/>
  <c r="Z118" i="24" s="1"/>
  <c r="AN117" i="24"/>
  <c r="AV117" i="24" s="1"/>
  <c r="AC117" i="24"/>
  <c r="AK117" i="24" s="1"/>
  <c r="R117" i="24"/>
  <c r="Z117" i="24" s="1"/>
  <c r="AN116" i="24"/>
  <c r="AV116" i="24" s="1"/>
  <c r="AC116" i="24"/>
  <c r="AK116" i="24" s="1"/>
  <c r="R116" i="24"/>
  <c r="Z116" i="24" s="1"/>
  <c r="AN114" i="24"/>
  <c r="AV114" i="24" s="1"/>
  <c r="AC114" i="24"/>
  <c r="AK114" i="24" s="1"/>
  <c r="R114" i="24"/>
  <c r="Z114" i="24" s="1"/>
  <c r="AN113" i="24"/>
  <c r="AV113" i="24" s="1"/>
  <c r="AC113" i="24"/>
  <c r="AK113" i="24" s="1"/>
  <c r="R113" i="24"/>
  <c r="Z113" i="24" s="1"/>
  <c r="AN112" i="24"/>
  <c r="AV112" i="24" s="1"/>
  <c r="AC112" i="24"/>
  <c r="BA112" i="24" s="1"/>
  <c r="R112" i="24"/>
  <c r="Z112" i="24" s="1"/>
  <c r="AN111" i="24"/>
  <c r="AV111" i="24" s="1"/>
  <c r="AC111" i="24"/>
  <c r="R111" i="24"/>
  <c r="Z111" i="24" s="1"/>
  <c r="AN108" i="24"/>
  <c r="AV108" i="24" s="1"/>
  <c r="AC108" i="24"/>
  <c r="AK108" i="24" s="1"/>
  <c r="R108" i="24"/>
  <c r="Z108" i="24" s="1"/>
  <c r="AN107" i="24"/>
  <c r="AV107" i="24" s="1"/>
  <c r="R107" i="24"/>
  <c r="Z107" i="24" s="1"/>
  <c r="AN106" i="24"/>
  <c r="AV106" i="24" s="1"/>
  <c r="AC106" i="24"/>
  <c r="R106" i="24"/>
  <c r="Z106" i="24" s="1"/>
  <c r="AN105" i="24"/>
  <c r="AV105" i="24" s="1"/>
  <c r="AC105" i="24"/>
  <c r="AK105" i="24" s="1"/>
  <c r="R105" i="24"/>
  <c r="Z105" i="24" s="1"/>
  <c r="AN104" i="24"/>
  <c r="AV104" i="24" s="1"/>
  <c r="AC104" i="24"/>
  <c r="R104" i="24"/>
  <c r="Z104" i="24" s="1"/>
  <c r="AN103" i="24"/>
  <c r="AV103" i="24" s="1"/>
  <c r="AC103" i="24"/>
  <c r="R103" i="24"/>
  <c r="Z103" i="24" s="1"/>
  <c r="AN101" i="24"/>
  <c r="AV101" i="24" s="1"/>
  <c r="AC101" i="24"/>
  <c r="AK101" i="24" s="1"/>
  <c r="R101" i="24"/>
  <c r="Z101" i="24" s="1"/>
  <c r="AN100" i="24"/>
  <c r="AV100" i="24" s="1"/>
  <c r="R100" i="24"/>
  <c r="Z100" i="24" s="1"/>
  <c r="AN99" i="24"/>
  <c r="AV99" i="24" s="1"/>
  <c r="AC99" i="24"/>
  <c r="AK99" i="24" s="1"/>
  <c r="R99" i="24"/>
  <c r="Z99" i="24" s="1"/>
  <c r="R96" i="24"/>
  <c r="Z96" i="24" s="1"/>
  <c r="AC93" i="24"/>
  <c r="R93" i="24"/>
  <c r="Z93" i="24" s="1"/>
  <c r="AN90" i="24"/>
  <c r="AV90" i="24" s="1"/>
  <c r="AC90" i="24"/>
  <c r="BA90" i="24" s="1"/>
  <c r="R90" i="24"/>
  <c r="Z90" i="24" s="1"/>
  <c r="AN89" i="24"/>
  <c r="AV89" i="24" s="1"/>
  <c r="AC89" i="24"/>
  <c r="R89" i="24"/>
  <c r="Z89" i="24" s="1"/>
  <c r="AN88" i="24"/>
  <c r="AV88" i="24" s="1"/>
  <c r="AC88" i="24"/>
  <c r="AK88" i="24" s="1"/>
  <c r="R88" i="24"/>
  <c r="Z88" i="24" s="1"/>
  <c r="AN87" i="24"/>
  <c r="AV87" i="24" s="1"/>
  <c r="AC87" i="24"/>
  <c r="AK87" i="24" s="1"/>
  <c r="R87" i="24"/>
  <c r="Z87" i="24" s="1"/>
  <c r="AN86" i="24"/>
  <c r="AV86" i="24" s="1"/>
  <c r="AC86" i="24"/>
  <c r="AK86" i="24" s="1"/>
  <c r="R86" i="24"/>
  <c r="Z86" i="24" s="1"/>
  <c r="AN85" i="24"/>
  <c r="AV85" i="24" s="1"/>
  <c r="AC85" i="24"/>
  <c r="AK85" i="24" s="1"/>
  <c r="R85" i="24"/>
  <c r="Z85" i="24" s="1"/>
  <c r="AN84" i="24"/>
  <c r="AV84" i="24" s="1"/>
  <c r="AC84" i="24"/>
  <c r="R84" i="24"/>
  <c r="Z84" i="24" s="1"/>
  <c r="AN83" i="24"/>
  <c r="AV83" i="24" s="1"/>
  <c r="AC83" i="24"/>
  <c r="BA83" i="24" s="1"/>
  <c r="R83" i="24"/>
  <c r="Z83" i="24" s="1"/>
  <c r="AN82" i="24"/>
  <c r="AV82" i="24" s="1"/>
  <c r="AC82" i="24"/>
  <c r="R82" i="24"/>
  <c r="Z82" i="24" s="1"/>
  <c r="AN81" i="24"/>
  <c r="AV81" i="24" s="1"/>
  <c r="AC81" i="24"/>
  <c r="R81" i="24"/>
  <c r="Z81" i="24" s="1"/>
  <c r="AN80" i="24"/>
  <c r="AV80" i="24" s="1"/>
  <c r="AC80" i="24"/>
  <c r="R80" i="24"/>
  <c r="Z80" i="24" s="1"/>
  <c r="AN79" i="24"/>
  <c r="AV79" i="24" s="1"/>
  <c r="AC79" i="24"/>
  <c r="AK79" i="24" s="1"/>
  <c r="R79" i="24"/>
  <c r="Z79" i="24" s="1"/>
  <c r="AV77" i="24"/>
  <c r="AK77" i="24"/>
  <c r="Z77" i="24"/>
  <c r="AN76" i="24"/>
  <c r="AV76" i="24" s="1"/>
  <c r="AC76" i="24"/>
  <c r="AK76" i="24" s="1"/>
  <c r="R76" i="24"/>
  <c r="Z76" i="24" s="1"/>
  <c r="AN75" i="24"/>
  <c r="AV75" i="24" s="1"/>
  <c r="AC75" i="24"/>
  <c r="AK75" i="24" s="1"/>
  <c r="R75" i="24"/>
  <c r="Z75" i="24" s="1"/>
  <c r="AN74" i="24"/>
  <c r="AV74" i="24" s="1"/>
  <c r="AC74" i="24"/>
  <c r="R74" i="24"/>
  <c r="Z74" i="24" s="1"/>
  <c r="AN73" i="24"/>
  <c r="AV73" i="24" s="1"/>
  <c r="AC73" i="24"/>
  <c r="R73" i="24"/>
  <c r="Z73" i="24" s="1"/>
  <c r="AN72" i="24"/>
  <c r="AV72" i="24" s="1"/>
  <c r="AC72" i="24"/>
  <c r="AK72" i="24" s="1"/>
  <c r="R72" i="24"/>
  <c r="Z72" i="24" s="1"/>
  <c r="AN71" i="24"/>
  <c r="AV71" i="24" s="1"/>
  <c r="AC71" i="24"/>
  <c r="R71" i="24"/>
  <c r="Z71" i="24" s="1"/>
  <c r="AN70" i="24"/>
  <c r="AV70" i="24" s="1"/>
  <c r="R70" i="24"/>
  <c r="Z70" i="24" s="1"/>
  <c r="AN69" i="24"/>
  <c r="AV69" i="24" s="1"/>
  <c r="R69" i="24"/>
  <c r="Z69" i="24" s="1"/>
  <c r="AN68" i="24"/>
  <c r="AV68" i="24" s="1"/>
  <c r="AC68" i="24"/>
  <c r="R68" i="24"/>
  <c r="Z68" i="24" s="1"/>
  <c r="AN67" i="24"/>
  <c r="AV67" i="24" s="1"/>
  <c r="AC67" i="24"/>
  <c r="R67" i="24"/>
  <c r="Z67" i="24" s="1"/>
  <c r="AN66" i="24"/>
  <c r="AV66" i="24" s="1"/>
  <c r="AC66" i="24"/>
  <c r="R66" i="24"/>
  <c r="Z66" i="24" s="1"/>
  <c r="AN65" i="24"/>
  <c r="AV65" i="24" s="1"/>
  <c r="R65" i="24"/>
  <c r="Z65" i="24" s="1"/>
  <c r="AN64" i="24"/>
  <c r="AV64" i="24" s="1"/>
  <c r="AC64" i="24"/>
  <c r="BA64" i="24" s="1"/>
  <c r="R64" i="24"/>
  <c r="Z64" i="24" s="1"/>
  <c r="AN63" i="24"/>
  <c r="AV63" i="24" s="1"/>
  <c r="AC63" i="24"/>
  <c r="R63" i="24"/>
  <c r="Z63" i="24" s="1"/>
  <c r="AN62" i="24"/>
  <c r="AV62" i="24" s="1"/>
  <c r="AC62" i="24"/>
  <c r="AK62" i="24" s="1"/>
  <c r="R62" i="24"/>
  <c r="Z62" i="24" s="1"/>
  <c r="AN61" i="24"/>
  <c r="AV61" i="24" s="1"/>
  <c r="R61" i="24"/>
  <c r="Z61" i="24" s="1"/>
  <c r="AN60" i="24"/>
  <c r="AV60" i="24" s="1"/>
  <c r="AC60" i="24"/>
  <c r="AK60" i="24" s="1"/>
  <c r="R60" i="24"/>
  <c r="Z60" i="24" s="1"/>
  <c r="AV59" i="24"/>
  <c r="AC59" i="24"/>
  <c r="AK59" i="24" s="1"/>
  <c r="R59" i="24"/>
  <c r="Z59" i="24" s="1"/>
  <c r="AN57" i="24"/>
  <c r="AV57" i="24" s="1"/>
  <c r="R57" i="24"/>
  <c r="Z57" i="24" s="1"/>
  <c r="AN56" i="24"/>
  <c r="AV56" i="24" s="1"/>
  <c r="AC56" i="24"/>
  <c r="AK56" i="24" s="1"/>
  <c r="R56" i="24"/>
  <c r="Z56" i="24" s="1"/>
  <c r="AN55" i="24"/>
  <c r="AV55" i="24" s="1"/>
  <c r="AC55" i="24"/>
  <c r="AK55" i="24" s="1"/>
  <c r="R55" i="24"/>
  <c r="Z55" i="24" s="1"/>
  <c r="AN53" i="24"/>
  <c r="AV53" i="24" s="1"/>
  <c r="AC53" i="24"/>
  <c r="AK53" i="24" s="1"/>
  <c r="R53" i="24"/>
  <c r="Z53" i="24" s="1"/>
  <c r="AN52" i="24"/>
  <c r="AV52" i="24" s="1"/>
  <c r="R52" i="24"/>
  <c r="Z52" i="24" s="1"/>
  <c r="AN51" i="24"/>
  <c r="AV51" i="24" s="1"/>
  <c r="AC51" i="24"/>
  <c r="AK51" i="24" s="1"/>
  <c r="R51" i="24"/>
  <c r="Z51" i="24" s="1"/>
  <c r="AN50" i="24"/>
  <c r="AV50" i="24" s="1"/>
  <c r="AC50" i="24"/>
  <c r="AK50" i="24" s="1"/>
  <c r="R50" i="24"/>
  <c r="Z50" i="24" s="1"/>
  <c r="AN49" i="24"/>
  <c r="AV49" i="24" s="1"/>
  <c r="AC49" i="24"/>
  <c r="AK49" i="24" s="1"/>
  <c r="R49" i="24"/>
  <c r="Z49" i="24" s="1"/>
  <c r="AN48" i="24"/>
  <c r="AV48" i="24" s="1"/>
  <c r="AC48" i="24"/>
  <c r="AK48" i="24" s="1"/>
  <c r="R48" i="24"/>
  <c r="Z48" i="24" s="1"/>
  <c r="AN47" i="24"/>
  <c r="AV47" i="24" s="1"/>
  <c r="AC47" i="24"/>
  <c r="AK47" i="24" s="1"/>
  <c r="R47" i="24"/>
  <c r="Z47" i="24" s="1"/>
  <c r="AN46" i="24"/>
  <c r="AV46" i="24" s="1"/>
  <c r="R46" i="24"/>
  <c r="Z46" i="24" s="1"/>
  <c r="AN45" i="24"/>
  <c r="AV45" i="24" s="1"/>
  <c r="AC45" i="24"/>
  <c r="AK45" i="24" s="1"/>
  <c r="R45" i="24"/>
  <c r="Z45" i="24" s="1"/>
  <c r="AN43" i="24"/>
  <c r="AV43" i="24" s="1"/>
  <c r="R43" i="24"/>
  <c r="Z43" i="24" s="1"/>
  <c r="AN42" i="24"/>
  <c r="AV42" i="24" s="1"/>
  <c r="AC42" i="24"/>
  <c r="AK42" i="24" s="1"/>
  <c r="R42" i="24"/>
  <c r="Z42" i="24" s="1"/>
  <c r="AN41" i="24"/>
  <c r="AV41" i="24" s="1"/>
  <c r="AC41" i="24"/>
  <c r="AK41" i="24" s="1"/>
  <c r="R41" i="24"/>
  <c r="Z41" i="24" s="1"/>
  <c r="AN40" i="24"/>
  <c r="AV40" i="24" s="1"/>
  <c r="R40" i="24"/>
  <c r="Z40" i="24" s="1"/>
  <c r="AN39" i="24"/>
  <c r="AV39" i="24" s="1"/>
  <c r="AC39" i="24"/>
  <c r="AK39" i="24" s="1"/>
  <c r="R39" i="24"/>
  <c r="Z39" i="24" s="1"/>
  <c r="AN38" i="24"/>
  <c r="AV38" i="24" s="1"/>
  <c r="AC38" i="24"/>
  <c r="AK38" i="24" s="1"/>
  <c r="R38" i="24"/>
  <c r="Z38" i="24" s="1"/>
  <c r="AN36" i="24"/>
  <c r="AV36" i="24" s="1"/>
  <c r="R36" i="24"/>
  <c r="Z36" i="24" s="1"/>
  <c r="AN34" i="24"/>
  <c r="AV34" i="24" s="1"/>
  <c r="AC34" i="24"/>
  <c r="AK34" i="24" s="1"/>
  <c r="R34" i="24"/>
  <c r="Z34" i="24" s="1"/>
  <c r="AN33" i="24"/>
  <c r="AV33" i="24" s="1"/>
  <c r="AC33" i="24"/>
  <c r="AK33" i="24" s="1"/>
  <c r="R33" i="24"/>
  <c r="Z33" i="24" s="1"/>
  <c r="AN32" i="24"/>
  <c r="AV32" i="24" s="1"/>
  <c r="AC32" i="24"/>
  <c r="AK32" i="24" s="1"/>
  <c r="R32" i="24"/>
  <c r="Z32" i="24" s="1"/>
  <c r="AN30" i="24"/>
  <c r="AV30" i="24" s="1"/>
  <c r="AC30" i="24"/>
  <c r="AK30" i="24" s="1"/>
  <c r="R30" i="24"/>
  <c r="Z30" i="24" s="1"/>
  <c r="AN29" i="24"/>
  <c r="AV29" i="24" s="1"/>
  <c r="R29" i="24"/>
  <c r="Z29" i="24" s="1"/>
  <c r="AN28" i="24"/>
  <c r="AV28" i="24" s="1"/>
  <c r="R28" i="24"/>
  <c r="Z28" i="24" s="1"/>
  <c r="AN27" i="24"/>
  <c r="AV27" i="24" s="1"/>
  <c r="R27" i="24"/>
  <c r="Z27" i="24" s="1"/>
  <c r="AN26" i="24"/>
  <c r="AV26" i="24" s="1"/>
  <c r="R26" i="24"/>
  <c r="Z26" i="24" s="1"/>
  <c r="AN25" i="24"/>
  <c r="AV25" i="24" s="1"/>
  <c r="R25" i="24"/>
  <c r="Z25" i="24" s="1"/>
  <c r="AN24" i="24"/>
  <c r="AV24" i="24" s="1"/>
  <c r="BA77" i="24"/>
  <c r="R24" i="24"/>
  <c r="Z24" i="24" s="1"/>
  <c r="AN23" i="24"/>
  <c r="AV23" i="24" s="1"/>
  <c r="AC23" i="24"/>
  <c r="AK23" i="24" s="1"/>
  <c r="R23" i="24"/>
  <c r="Z23" i="24" s="1"/>
  <c r="AN22" i="24"/>
  <c r="AV22" i="24" s="1"/>
  <c r="R22" i="24"/>
  <c r="Z22" i="24" s="1"/>
  <c r="AV21" i="24"/>
  <c r="AK21" i="24"/>
  <c r="Z21" i="24"/>
  <c r="BA137" i="24"/>
  <c r="BA142" i="24"/>
  <c r="BA141" i="24"/>
  <c r="BA375" i="24"/>
  <c r="BA399" i="24"/>
  <c r="AV165" i="23"/>
  <c r="AX165" i="23" s="1"/>
  <c r="O345" i="23"/>
  <c r="Q345" i="23" s="1"/>
  <c r="Z345" i="23"/>
  <c r="AC345" i="23"/>
  <c r="AN345" i="23"/>
  <c r="AV345" i="23" s="1"/>
  <c r="B18" i="21"/>
  <c r="AC132" i="23"/>
  <c r="AK132" i="23" s="1"/>
  <c r="AC357" i="23"/>
  <c r="O206" i="23"/>
  <c r="Q206" i="23" s="1"/>
  <c r="R206" i="23"/>
  <c r="Z206" i="23" s="1"/>
  <c r="AC206" i="23"/>
  <c r="AC159" i="23"/>
  <c r="AK159" i="23" s="1"/>
  <c r="AN206" i="23"/>
  <c r="AV206" i="23" s="1"/>
  <c r="G159" i="23"/>
  <c r="O159" i="23" s="1"/>
  <c r="Q159" i="23" s="1"/>
  <c r="R159" i="23"/>
  <c r="Z159" i="23" s="1"/>
  <c r="AN159" i="23"/>
  <c r="AV159" i="23" s="1"/>
  <c r="G309" i="23"/>
  <c r="O309" i="23" s="1"/>
  <c r="Q309" i="23" s="1"/>
  <c r="G191" i="23"/>
  <c r="O191" i="23" s="1"/>
  <c r="Q191" i="23" s="1"/>
  <c r="AV191" i="23"/>
  <c r="AX191" i="23" s="1"/>
  <c r="AY191" i="23" s="1"/>
  <c r="AC191" i="23"/>
  <c r="AK191" i="23" s="1"/>
  <c r="AM191" i="23" s="1"/>
  <c r="G209" i="23"/>
  <c r="O209" i="23" s="1"/>
  <c r="Q209" i="23" s="1"/>
  <c r="R209" i="23"/>
  <c r="Z209" i="23" s="1"/>
  <c r="AC209" i="23"/>
  <c r="AN209" i="23"/>
  <c r="AV209" i="23" s="1"/>
  <c r="G213" i="23"/>
  <c r="O213" i="23" s="1"/>
  <c r="Q213" i="23" s="1"/>
  <c r="R213" i="23"/>
  <c r="Z213" i="23" s="1"/>
  <c r="AC213" i="23"/>
  <c r="AN213" i="23"/>
  <c r="AV213" i="23" s="1"/>
  <c r="G225" i="23"/>
  <c r="O225" i="23" s="1"/>
  <c r="Q225" i="23" s="1"/>
  <c r="R225" i="23"/>
  <c r="Z225" i="23" s="1"/>
  <c r="AC225" i="23"/>
  <c r="AN225" i="23"/>
  <c r="AV225" i="23" s="1"/>
  <c r="G227" i="23"/>
  <c r="O227" i="23" s="1"/>
  <c r="Q227" i="23" s="1"/>
  <c r="R227" i="23"/>
  <c r="Z227" i="23" s="1"/>
  <c r="AC227" i="23"/>
  <c r="AK227" i="23" s="1"/>
  <c r="AN227" i="23"/>
  <c r="AV227" i="23" s="1"/>
  <c r="G229" i="23"/>
  <c r="O229" i="23" s="1"/>
  <c r="Q229" i="23" s="1"/>
  <c r="R229" i="23"/>
  <c r="Z229" i="23" s="1"/>
  <c r="AC229" i="23"/>
  <c r="AN229" i="23"/>
  <c r="AV229" i="23" s="1"/>
  <c r="G252" i="23"/>
  <c r="O252" i="23" s="1"/>
  <c r="Q252" i="23" s="1"/>
  <c r="R252" i="23"/>
  <c r="Z252" i="23" s="1"/>
  <c r="AC252" i="23"/>
  <c r="AN252" i="23"/>
  <c r="AV252" i="23" s="1"/>
  <c r="G256" i="23"/>
  <c r="O256" i="23" s="1"/>
  <c r="Q256" i="23" s="1"/>
  <c r="R256" i="23"/>
  <c r="Z256" i="23" s="1"/>
  <c r="AC256" i="23"/>
  <c r="AN256" i="23"/>
  <c r="AV256" i="23" s="1"/>
  <c r="G260" i="23"/>
  <c r="O260" i="23" s="1"/>
  <c r="Q260" i="23" s="1"/>
  <c r="R260" i="23"/>
  <c r="Z260" i="23" s="1"/>
  <c r="AC260" i="23"/>
  <c r="AK260" i="23" s="1"/>
  <c r="AN260" i="23"/>
  <c r="AV260" i="23" s="1"/>
  <c r="G270" i="23"/>
  <c r="O270" i="23" s="1"/>
  <c r="Q270" i="23" s="1"/>
  <c r="R270" i="23"/>
  <c r="Z270" i="23" s="1"/>
  <c r="AC270" i="23"/>
  <c r="AK270" i="23" s="1"/>
  <c r="AN270" i="23"/>
  <c r="AV270" i="23" s="1"/>
  <c r="G281" i="23"/>
  <c r="O281" i="23" s="1"/>
  <c r="Q281" i="23" s="1"/>
  <c r="R281" i="23"/>
  <c r="Z281" i="23" s="1"/>
  <c r="AC281" i="23"/>
  <c r="AK281" i="23" s="1"/>
  <c r="AN281" i="23"/>
  <c r="AV281" i="23" s="1"/>
  <c r="G286" i="23"/>
  <c r="O286" i="23" s="1"/>
  <c r="Q286" i="23" s="1"/>
  <c r="R286" i="23"/>
  <c r="Z286" i="23" s="1"/>
  <c r="AC286" i="23"/>
  <c r="AN286" i="23"/>
  <c r="AV286" i="23" s="1"/>
  <c r="G298" i="23"/>
  <c r="O298" i="23" s="1"/>
  <c r="Q298" i="23" s="1"/>
  <c r="R298" i="23"/>
  <c r="Z298" i="23" s="1"/>
  <c r="AC298" i="23"/>
  <c r="AN298" i="23"/>
  <c r="AV298" i="23" s="1"/>
  <c r="G299" i="23"/>
  <c r="O299" i="23" s="1"/>
  <c r="Q299" i="23" s="1"/>
  <c r="R299" i="23"/>
  <c r="Z299" i="23" s="1"/>
  <c r="AC299" i="23"/>
  <c r="AK299" i="23" s="1"/>
  <c r="AN299" i="23"/>
  <c r="AV299" i="23" s="1"/>
  <c r="G193" i="23"/>
  <c r="O193" i="23" s="1"/>
  <c r="Q193" i="23" s="1"/>
  <c r="R193" i="23"/>
  <c r="Z193" i="23" s="1"/>
  <c r="AC193" i="23"/>
  <c r="AN193" i="23"/>
  <c r="AV193" i="23" s="1"/>
  <c r="G318" i="23"/>
  <c r="O318" i="23" s="1"/>
  <c r="Q318" i="23" s="1"/>
  <c r="R318" i="23"/>
  <c r="Z318" i="23" s="1"/>
  <c r="AC318" i="23"/>
  <c r="BA318" i="23" s="1"/>
  <c r="AN318" i="23"/>
  <c r="AV318" i="23" s="1"/>
  <c r="G326" i="23"/>
  <c r="O326" i="23" s="1"/>
  <c r="Q326" i="23" s="1"/>
  <c r="R326" i="23"/>
  <c r="Z326" i="23" s="1"/>
  <c r="AC326" i="23"/>
  <c r="AK326" i="23" s="1"/>
  <c r="AN326" i="23"/>
  <c r="AV326" i="23" s="1"/>
  <c r="G328" i="23"/>
  <c r="O328" i="23" s="1"/>
  <c r="Q328" i="23" s="1"/>
  <c r="R328" i="23"/>
  <c r="Z328" i="23" s="1"/>
  <c r="AC328" i="23"/>
  <c r="AN328" i="23"/>
  <c r="AV328" i="23" s="1"/>
  <c r="G339" i="23"/>
  <c r="O339" i="23" s="1"/>
  <c r="Q339" i="23" s="1"/>
  <c r="R339" i="23"/>
  <c r="Z339" i="23" s="1"/>
  <c r="AC339" i="23"/>
  <c r="AK339" i="23" s="1"/>
  <c r="AN339" i="23"/>
  <c r="AV339" i="23" s="1"/>
  <c r="G350" i="23"/>
  <c r="O350" i="23" s="1"/>
  <c r="Q350" i="23" s="1"/>
  <c r="R350" i="23"/>
  <c r="Z350" i="23" s="1"/>
  <c r="AC350" i="23"/>
  <c r="AN350" i="23"/>
  <c r="AV350" i="23" s="1"/>
  <c r="G352" i="23"/>
  <c r="O352" i="23" s="1"/>
  <c r="Q352" i="23" s="1"/>
  <c r="R352" i="23"/>
  <c r="Z352" i="23" s="1"/>
  <c r="AC352" i="23"/>
  <c r="AN352" i="23"/>
  <c r="AV352" i="23" s="1"/>
  <c r="G354" i="23"/>
  <c r="O354" i="23" s="1"/>
  <c r="Q354" i="23" s="1"/>
  <c r="R354" i="23"/>
  <c r="Z354" i="23" s="1"/>
  <c r="AC354" i="23"/>
  <c r="AN354" i="23"/>
  <c r="AV354" i="23" s="1"/>
  <c r="G359" i="23"/>
  <c r="O359" i="23" s="1"/>
  <c r="Q359" i="23" s="1"/>
  <c r="R359" i="23"/>
  <c r="Z359" i="23" s="1"/>
  <c r="AC359" i="23"/>
  <c r="AK359" i="23" s="1"/>
  <c r="AN359" i="23"/>
  <c r="AV359" i="23" s="1"/>
  <c r="G360" i="23"/>
  <c r="O360" i="23" s="1"/>
  <c r="Q360" i="23" s="1"/>
  <c r="R360" i="23"/>
  <c r="Z360" i="23" s="1"/>
  <c r="AC360" i="23"/>
  <c r="AN360" i="23"/>
  <c r="AV360" i="23" s="1"/>
  <c r="G366" i="23"/>
  <c r="O366" i="23" s="1"/>
  <c r="Q366" i="23" s="1"/>
  <c r="R366" i="23"/>
  <c r="Z366" i="23" s="1"/>
  <c r="AC366" i="23"/>
  <c r="AN366" i="23"/>
  <c r="AV366" i="23" s="1"/>
  <c r="G174" i="23"/>
  <c r="O174" i="23" s="1"/>
  <c r="Q174" i="23" s="1"/>
  <c r="R174" i="23"/>
  <c r="Z174" i="23" s="1"/>
  <c r="AC174" i="23"/>
  <c r="AN174" i="23"/>
  <c r="AV174" i="23" s="1"/>
  <c r="G175" i="23"/>
  <c r="O175" i="23" s="1"/>
  <c r="Q175" i="23" s="1"/>
  <c r="R175" i="23"/>
  <c r="Z175" i="23" s="1"/>
  <c r="AC175" i="23"/>
  <c r="AK175" i="23" s="1"/>
  <c r="AN175" i="23"/>
  <c r="AV175" i="23" s="1"/>
  <c r="G10" i="23"/>
  <c r="R10" i="23"/>
  <c r="Z10" i="23" s="1"/>
  <c r="AC10" i="23"/>
  <c r="AN10" i="23"/>
  <c r="AV10" i="23" s="1"/>
  <c r="G12" i="23"/>
  <c r="O12" i="23" s="1"/>
  <c r="Q12" i="23" s="1"/>
  <c r="R12" i="23"/>
  <c r="Z12" i="23" s="1"/>
  <c r="AC12" i="23"/>
  <c r="AN12" i="23"/>
  <c r="AV12" i="23" s="1"/>
  <c r="G17" i="23"/>
  <c r="O17" i="23" s="1"/>
  <c r="Q17" i="23" s="1"/>
  <c r="R17" i="23"/>
  <c r="Z17" i="23" s="1"/>
  <c r="AC17" i="23"/>
  <c r="AN17" i="23"/>
  <c r="AV17" i="23" s="1"/>
  <c r="G25" i="23"/>
  <c r="O25" i="23" s="1"/>
  <c r="Q25" i="23" s="1"/>
  <c r="R25" i="23"/>
  <c r="Z25" i="23" s="1"/>
  <c r="AC25" i="23"/>
  <c r="AN25" i="23"/>
  <c r="AV25" i="23" s="1"/>
  <c r="G26" i="23"/>
  <c r="O26" i="23" s="1"/>
  <c r="Q26" i="23" s="1"/>
  <c r="R26" i="23"/>
  <c r="Z26" i="23" s="1"/>
  <c r="AC26" i="23"/>
  <c r="AN26" i="23"/>
  <c r="AV26" i="23" s="1"/>
  <c r="G29" i="23"/>
  <c r="O29" i="23" s="1"/>
  <c r="Q29" i="23" s="1"/>
  <c r="R29" i="23"/>
  <c r="Z29" i="23" s="1"/>
  <c r="AC29" i="23"/>
  <c r="AN29" i="23"/>
  <c r="AV29" i="23" s="1"/>
  <c r="G30" i="23"/>
  <c r="O30" i="23" s="1"/>
  <c r="Q30" i="23" s="1"/>
  <c r="R30" i="23"/>
  <c r="Z30" i="23" s="1"/>
  <c r="AC30" i="23"/>
  <c r="AN30" i="23"/>
  <c r="AV30" i="23" s="1"/>
  <c r="G33" i="23"/>
  <c r="O33" i="23" s="1"/>
  <c r="Q33" i="23" s="1"/>
  <c r="R33" i="23"/>
  <c r="Z33" i="23" s="1"/>
  <c r="AC33" i="23"/>
  <c r="AN33" i="23"/>
  <c r="AV33" i="23" s="1"/>
  <c r="G35" i="23"/>
  <c r="O35" i="23" s="1"/>
  <c r="Q35" i="23" s="1"/>
  <c r="R35" i="23"/>
  <c r="Z35" i="23" s="1"/>
  <c r="AC35" i="23"/>
  <c r="AN35" i="23"/>
  <c r="AV35" i="23" s="1"/>
  <c r="G37" i="23"/>
  <c r="O37" i="23" s="1"/>
  <c r="Q37" i="23" s="1"/>
  <c r="R37" i="23"/>
  <c r="Z37" i="23" s="1"/>
  <c r="AC37" i="23"/>
  <c r="AK37" i="23" s="1"/>
  <c r="AN37" i="23"/>
  <c r="AV37" i="23" s="1"/>
  <c r="G38" i="23"/>
  <c r="O38" i="23" s="1"/>
  <c r="Q38" i="23" s="1"/>
  <c r="R38" i="23"/>
  <c r="Z38" i="23" s="1"/>
  <c r="AC38" i="23"/>
  <c r="AN38" i="23"/>
  <c r="AV38" i="23" s="1"/>
  <c r="G39" i="23"/>
  <c r="O39" i="23" s="1"/>
  <c r="Q39" i="23" s="1"/>
  <c r="R39" i="23"/>
  <c r="Z39" i="23" s="1"/>
  <c r="AC39" i="23"/>
  <c r="AN39" i="23"/>
  <c r="AV39" i="23" s="1"/>
  <c r="G41" i="23"/>
  <c r="O41" i="23" s="1"/>
  <c r="Q41" i="23" s="1"/>
  <c r="R41" i="23"/>
  <c r="Z41" i="23" s="1"/>
  <c r="AC41" i="23"/>
  <c r="AK41" i="23" s="1"/>
  <c r="AN41" i="23"/>
  <c r="AV41" i="23" s="1"/>
  <c r="G43" i="23"/>
  <c r="O43" i="23" s="1"/>
  <c r="Q43" i="23" s="1"/>
  <c r="R43" i="23"/>
  <c r="Z43" i="23" s="1"/>
  <c r="AC43" i="23"/>
  <c r="AK43" i="23" s="1"/>
  <c r="AN43" i="23"/>
  <c r="AV43" i="23" s="1"/>
  <c r="G44" i="23"/>
  <c r="O44" i="23" s="1"/>
  <c r="Q44" i="23" s="1"/>
  <c r="R44" i="23"/>
  <c r="Z44" i="23" s="1"/>
  <c r="AC44" i="23"/>
  <c r="AK44" i="23" s="1"/>
  <c r="AN44" i="23"/>
  <c r="AV44" i="23" s="1"/>
  <c r="G45" i="23"/>
  <c r="O45" i="23" s="1"/>
  <c r="Q45" i="23" s="1"/>
  <c r="R45" i="23"/>
  <c r="Z45" i="23" s="1"/>
  <c r="AC45" i="23"/>
  <c r="AN45" i="23"/>
  <c r="AV45" i="23" s="1"/>
  <c r="G47" i="23"/>
  <c r="O47" i="23" s="1"/>
  <c r="Q47" i="23" s="1"/>
  <c r="R47" i="23"/>
  <c r="Z47" i="23" s="1"/>
  <c r="AC47" i="23"/>
  <c r="AK47" i="23" s="1"/>
  <c r="AN47" i="23"/>
  <c r="AV47" i="23" s="1"/>
  <c r="G48" i="23"/>
  <c r="O48" i="23" s="1"/>
  <c r="Q48" i="23" s="1"/>
  <c r="R48" i="23"/>
  <c r="Z48" i="23" s="1"/>
  <c r="AC48" i="23"/>
  <c r="AN48" i="23"/>
  <c r="AV48" i="23" s="1"/>
  <c r="G50" i="23"/>
  <c r="O50" i="23" s="1"/>
  <c r="Q50" i="23" s="1"/>
  <c r="R50" i="23"/>
  <c r="Z50" i="23" s="1"/>
  <c r="AC50" i="23"/>
  <c r="AK50" i="23" s="1"/>
  <c r="AN50" i="23"/>
  <c r="AV50" i="23" s="1"/>
  <c r="G51" i="23"/>
  <c r="O51" i="23" s="1"/>
  <c r="Q51" i="23" s="1"/>
  <c r="R51" i="23"/>
  <c r="Z51" i="23" s="1"/>
  <c r="AC51" i="23"/>
  <c r="AN51" i="23"/>
  <c r="AV51" i="23" s="1"/>
  <c r="G68" i="23"/>
  <c r="O68" i="23" s="1"/>
  <c r="Q68" i="23" s="1"/>
  <c r="R68" i="23"/>
  <c r="Z68" i="23" s="1"/>
  <c r="AC68" i="23"/>
  <c r="AK68" i="23" s="1"/>
  <c r="AN68" i="23"/>
  <c r="AV68" i="23" s="1"/>
  <c r="G69" i="23"/>
  <c r="O69" i="23" s="1"/>
  <c r="Q69" i="23" s="1"/>
  <c r="R69" i="23"/>
  <c r="Z69" i="23" s="1"/>
  <c r="AC69" i="23"/>
  <c r="AN69" i="23"/>
  <c r="AV69" i="23" s="1"/>
  <c r="G71" i="23"/>
  <c r="O71" i="23" s="1"/>
  <c r="Q71" i="23" s="1"/>
  <c r="R71" i="23"/>
  <c r="Z71" i="23" s="1"/>
  <c r="AC71" i="23"/>
  <c r="AK71" i="23" s="1"/>
  <c r="AN71" i="23"/>
  <c r="AV71" i="23" s="1"/>
  <c r="G72" i="23"/>
  <c r="O72" i="23" s="1"/>
  <c r="Q72" i="23" s="1"/>
  <c r="R72" i="23"/>
  <c r="Z72" i="23" s="1"/>
  <c r="AC72" i="23"/>
  <c r="AN72" i="23"/>
  <c r="AV72" i="23" s="1"/>
  <c r="G73" i="23"/>
  <c r="O73" i="23" s="1"/>
  <c r="Q73" i="23" s="1"/>
  <c r="R73" i="23"/>
  <c r="Z73" i="23" s="1"/>
  <c r="AC73" i="23"/>
  <c r="AN73" i="23"/>
  <c r="AV73" i="23" s="1"/>
  <c r="G74" i="23"/>
  <c r="O74" i="23" s="1"/>
  <c r="Q74" i="23" s="1"/>
  <c r="R74" i="23"/>
  <c r="Z74" i="23" s="1"/>
  <c r="AC74" i="23"/>
  <c r="AK74" i="23" s="1"/>
  <c r="AN74" i="23"/>
  <c r="AV74" i="23" s="1"/>
  <c r="G76" i="23"/>
  <c r="O76" i="23" s="1"/>
  <c r="Q76" i="23" s="1"/>
  <c r="R76" i="23"/>
  <c r="Z76" i="23" s="1"/>
  <c r="AC76" i="23"/>
  <c r="AN76" i="23"/>
  <c r="AV76" i="23" s="1"/>
  <c r="G77" i="23"/>
  <c r="O77" i="23" s="1"/>
  <c r="Q77" i="23" s="1"/>
  <c r="R77" i="23"/>
  <c r="Z77" i="23" s="1"/>
  <c r="AC77" i="23"/>
  <c r="AN77" i="23"/>
  <c r="AV77" i="23" s="1"/>
  <c r="G82" i="23"/>
  <c r="O82" i="23" s="1"/>
  <c r="Q82" i="23" s="1"/>
  <c r="R82" i="23"/>
  <c r="Z82" i="23" s="1"/>
  <c r="AC82" i="23"/>
  <c r="AK82" i="23" s="1"/>
  <c r="AN82" i="23"/>
  <c r="AV82" i="23" s="1"/>
  <c r="G83" i="23"/>
  <c r="O83" i="23" s="1"/>
  <c r="Q83" i="23" s="1"/>
  <c r="R83" i="23"/>
  <c r="Z83" i="23" s="1"/>
  <c r="AC83" i="23"/>
  <c r="AN83" i="23"/>
  <c r="AV83" i="23" s="1"/>
  <c r="G84" i="23"/>
  <c r="O84" i="23" s="1"/>
  <c r="Q84" i="23" s="1"/>
  <c r="R84" i="23"/>
  <c r="Z84" i="23" s="1"/>
  <c r="AC84" i="23"/>
  <c r="AN84" i="23"/>
  <c r="AV84" i="23" s="1"/>
  <c r="G86" i="23"/>
  <c r="O86" i="23" s="1"/>
  <c r="Q86" i="23" s="1"/>
  <c r="R86" i="23"/>
  <c r="Z86" i="23" s="1"/>
  <c r="AC86" i="23"/>
  <c r="AK86" i="23" s="1"/>
  <c r="AN86" i="23"/>
  <c r="AV86" i="23" s="1"/>
  <c r="G89" i="23"/>
  <c r="O89" i="23" s="1"/>
  <c r="R89" i="23"/>
  <c r="Z89" i="23" s="1"/>
  <c r="AC89" i="23"/>
  <c r="AN89" i="23"/>
  <c r="AV89" i="23" s="1"/>
  <c r="G91" i="23"/>
  <c r="O91" i="23" s="1"/>
  <c r="Q91" i="23" s="1"/>
  <c r="R91" i="23"/>
  <c r="Z91" i="23" s="1"/>
  <c r="AC91" i="23"/>
  <c r="AK91" i="23" s="1"/>
  <c r="AN91" i="23"/>
  <c r="AV91" i="23" s="1"/>
  <c r="G93" i="23"/>
  <c r="O93" i="23" s="1"/>
  <c r="Q93" i="23" s="1"/>
  <c r="R93" i="23"/>
  <c r="Z93" i="23" s="1"/>
  <c r="AC93" i="23"/>
  <c r="AN93" i="23"/>
  <c r="AV93" i="23" s="1"/>
  <c r="G96" i="23"/>
  <c r="O96" i="23" s="1"/>
  <c r="Q96" i="23" s="1"/>
  <c r="R96" i="23"/>
  <c r="Z96" i="23" s="1"/>
  <c r="AC96" i="23"/>
  <c r="AN96" i="23"/>
  <c r="AV96" i="23" s="1"/>
  <c r="G101" i="23"/>
  <c r="O101" i="23" s="1"/>
  <c r="Q101" i="23" s="1"/>
  <c r="R101" i="23"/>
  <c r="Z101" i="23" s="1"/>
  <c r="AC101" i="23"/>
  <c r="AN101" i="23"/>
  <c r="AV101" i="23" s="1"/>
  <c r="G109" i="23"/>
  <c r="O109" i="23" s="1"/>
  <c r="Q109" i="23" s="1"/>
  <c r="R109" i="23"/>
  <c r="Z109" i="23" s="1"/>
  <c r="AC109" i="23"/>
  <c r="AN109" i="23"/>
  <c r="AV109" i="23" s="1"/>
  <c r="G112" i="23"/>
  <c r="O112" i="23" s="1"/>
  <c r="Q112" i="23" s="1"/>
  <c r="R112" i="23"/>
  <c r="Z112" i="23" s="1"/>
  <c r="AC112" i="23"/>
  <c r="AK112" i="23" s="1"/>
  <c r="AN112" i="23"/>
  <c r="AV112" i="23" s="1"/>
  <c r="G118" i="23"/>
  <c r="O118" i="23" s="1"/>
  <c r="Q118" i="23" s="1"/>
  <c r="R118" i="23"/>
  <c r="Z118" i="23" s="1"/>
  <c r="AC118" i="23"/>
  <c r="AN118" i="23"/>
  <c r="AV118" i="23" s="1"/>
  <c r="G120" i="23"/>
  <c r="O120" i="23" s="1"/>
  <c r="Q120" i="23" s="1"/>
  <c r="R120" i="23"/>
  <c r="Z120" i="23" s="1"/>
  <c r="AC120" i="23"/>
  <c r="AK120" i="23" s="1"/>
  <c r="AN120" i="23"/>
  <c r="AV120" i="23" s="1"/>
  <c r="G122" i="23"/>
  <c r="O122" i="23" s="1"/>
  <c r="Q122" i="23" s="1"/>
  <c r="R122" i="23"/>
  <c r="Z122" i="23" s="1"/>
  <c r="AC122" i="23"/>
  <c r="AN122" i="23"/>
  <c r="AV122" i="23" s="1"/>
  <c r="G124" i="23"/>
  <c r="O124" i="23" s="1"/>
  <c r="Q124" i="23" s="1"/>
  <c r="R124" i="23"/>
  <c r="Z124" i="23" s="1"/>
  <c r="AC124" i="23"/>
  <c r="AK124" i="23" s="1"/>
  <c r="AN124" i="23"/>
  <c r="AV124" i="23" s="1"/>
  <c r="G125" i="23"/>
  <c r="O125" i="23" s="1"/>
  <c r="Q125" i="23" s="1"/>
  <c r="R125" i="23"/>
  <c r="Z125" i="23" s="1"/>
  <c r="AC125" i="23"/>
  <c r="AN125" i="23"/>
  <c r="AV125" i="23" s="1"/>
  <c r="G131" i="23"/>
  <c r="O131" i="23" s="1"/>
  <c r="Q131" i="23" s="1"/>
  <c r="R131" i="23"/>
  <c r="Z131" i="23" s="1"/>
  <c r="AC131" i="23"/>
  <c r="AK131" i="23" s="1"/>
  <c r="AN131" i="23"/>
  <c r="AV131" i="23" s="1"/>
  <c r="G140" i="23"/>
  <c r="O140" i="23" s="1"/>
  <c r="Q140" i="23" s="1"/>
  <c r="R140" i="23"/>
  <c r="Z140" i="23" s="1"/>
  <c r="AC140" i="23"/>
  <c r="AK140" i="23" s="1"/>
  <c r="AN140" i="23"/>
  <c r="AV140" i="23" s="1"/>
  <c r="G148" i="23"/>
  <c r="O148" i="23" s="1"/>
  <c r="Q148" i="23" s="1"/>
  <c r="R148" i="23"/>
  <c r="Z148" i="23" s="1"/>
  <c r="AC148" i="23"/>
  <c r="AN148" i="23"/>
  <c r="AV148" i="23" s="1"/>
  <c r="G147" i="23"/>
  <c r="O147" i="23" s="1"/>
  <c r="Q147" i="23" s="1"/>
  <c r="R147" i="23"/>
  <c r="Z147" i="23" s="1"/>
  <c r="AC147" i="23"/>
  <c r="AK147" i="23" s="1"/>
  <c r="AN147" i="23"/>
  <c r="AV147" i="23" s="1"/>
  <c r="G149" i="23"/>
  <c r="O149" i="23" s="1"/>
  <c r="Q149" i="23" s="1"/>
  <c r="R149" i="23"/>
  <c r="Z149" i="23" s="1"/>
  <c r="AC149" i="23"/>
  <c r="AK149" i="23" s="1"/>
  <c r="AN149" i="23"/>
  <c r="AV149" i="23" s="1"/>
  <c r="G150" i="23"/>
  <c r="O150" i="23" s="1"/>
  <c r="Q150" i="23" s="1"/>
  <c r="R150" i="23"/>
  <c r="Z150" i="23" s="1"/>
  <c r="AC150" i="23"/>
  <c r="AN150" i="23"/>
  <c r="AV150" i="23" s="1"/>
  <c r="G152" i="23"/>
  <c r="O152" i="23" s="1"/>
  <c r="Q152" i="23" s="1"/>
  <c r="R152" i="23"/>
  <c r="Z152" i="23" s="1"/>
  <c r="AC152" i="23"/>
  <c r="AK152" i="23" s="1"/>
  <c r="AN152" i="23"/>
  <c r="AV152" i="23" s="1"/>
  <c r="G154" i="23"/>
  <c r="O154" i="23" s="1"/>
  <c r="Q154" i="23" s="1"/>
  <c r="R154" i="23"/>
  <c r="Z154" i="23" s="1"/>
  <c r="AC154" i="23"/>
  <c r="AK154" i="23" s="1"/>
  <c r="AN154" i="23"/>
  <c r="AV154" i="23" s="1"/>
  <c r="G155" i="23"/>
  <c r="O155" i="23" s="1"/>
  <c r="Q155" i="23" s="1"/>
  <c r="R155" i="23"/>
  <c r="Z155" i="23" s="1"/>
  <c r="AC155" i="23"/>
  <c r="AN155" i="23"/>
  <c r="AV155" i="23" s="1"/>
  <c r="G156" i="23"/>
  <c r="O156" i="23" s="1"/>
  <c r="Q156" i="23" s="1"/>
  <c r="R156" i="23"/>
  <c r="Z156" i="23" s="1"/>
  <c r="AC156" i="23"/>
  <c r="AK156" i="23" s="1"/>
  <c r="AN156" i="23"/>
  <c r="AV156" i="23" s="1"/>
  <c r="G157" i="23"/>
  <c r="O157" i="23" s="1"/>
  <c r="Q157" i="23" s="1"/>
  <c r="R157" i="23"/>
  <c r="Z157" i="23" s="1"/>
  <c r="AC157" i="23"/>
  <c r="AK157" i="23" s="1"/>
  <c r="AN157" i="23"/>
  <c r="AV157" i="23" s="1"/>
  <c r="G158" i="23"/>
  <c r="O158" i="23" s="1"/>
  <c r="Q158" i="23" s="1"/>
  <c r="R158" i="23"/>
  <c r="Z158" i="23" s="1"/>
  <c r="AC158" i="23"/>
  <c r="AN158" i="23"/>
  <c r="AV158" i="23" s="1"/>
  <c r="G161" i="23"/>
  <c r="O161" i="23" s="1"/>
  <c r="Q161" i="23" s="1"/>
  <c r="R161" i="23"/>
  <c r="Z161" i="23" s="1"/>
  <c r="AC161" i="23"/>
  <c r="AK161" i="23" s="1"/>
  <c r="AN161" i="23"/>
  <c r="AV161" i="23" s="1"/>
  <c r="G162" i="23"/>
  <c r="O162" i="23" s="1"/>
  <c r="Q162" i="23" s="1"/>
  <c r="R162" i="23"/>
  <c r="Z162" i="23" s="1"/>
  <c r="AC162" i="23"/>
  <c r="AN162" i="23"/>
  <c r="AV162" i="23" s="1"/>
  <c r="G166" i="23"/>
  <c r="O166" i="23" s="1"/>
  <c r="Q166" i="23" s="1"/>
  <c r="R166" i="23"/>
  <c r="Z166" i="23" s="1"/>
  <c r="AC166" i="23"/>
  <c r="AN166" i="23"/>
  <c r="AV166" i="23" s="1"/>
  <c r="G178" i="23"/>
  <c r="O178" i="23" s="1"/>
  <c r="Q178" i="23" s="1"/>
  <c r="R178" i="23"/>
  <c r="Z178" i="23" s="1"/>
  <c r="AC178" i="23"/>
  <c r="AK178" i="23" s="1"/>
  <c r="AN178" i="23"/>
  <c r="AV178" i="23" s="1"/>
  <c r="G179" i="23"/>
  <c r="O179" i="23" s="1"/>
  <c r="Q179" i="23" s="1"/>
  <c r="R179" i="23"/>
  <c r="Z179" i="23" s="1"/>
  <c r="AC179" i="23"/>
  <c r="AN179" i="23"/>
  <c r="AV179" i="23" s="1"/>
  <c r="G180" i="23"/>
  <c r="O180" i="23" s="1"/>
  <c r="Q180" i="23" s="1"/>
  <c r="R180" i="23"/>
  <c r="Z180" i="23" s="1"/>
  <c r="AC180" i="23"/>
  <c r="AK180" i="23" s="1"/>
  <c r="AN180" i="23"/>
  <c r="AV180" i="23" s="1"/>
  <c r="G181" i="23"/>
  <c r="O181" i="23" s="1"/>
  <c r="Q181" i="23" s="1"/>
  <c r="R181" i="23"/>
  <c r="Z181" i="23" s="1"/>
  <c r="AC181" i="23"/>
  <c r="AN181" i="23"/>
  <c r="AV181" i="23" s="1"/>
  <c r="G183" i="23"/>
  <c r="O183" i="23" s="1"/>
  <c r="Q183" i="23" s="1"/>
  <c r="R183" i="23"/>
  <c r="Z183" i="23" s="1"/>
  <c r="AC183" i="23"/>
  <c r="AK183" i="23" s="1"/>
  <c r="AN183" i="23"/>
  <c r="AV183" i="23" s="1"/>
  <c r="G185" i="23"/>
  <c r="O185" i="23" s="1"/>
  <c r="Q185" i="23" s="1"/>
  <c r="R185" i="23"/>
  <c r="Z185" i="23" s="1"/>
  <c r="AC185" i="23"/>
  <c r="AK185" i="23" s="1"/>
  <c r="AN185" i="23"/>
  <c r="AV185" i="23" s="1"/>
  <c r="G187" i="23"/>
  <c r="O187" i="23" s="1"/>
  <c r="Q187" i="23" s="1"/>
  <c r="R187" i="23"/>
  <c r="Z187" i="23" s="1"/>
  <c r="AC187" i="23"/>
  <c r="AK187" i="23" s="1"/>
  <c r="AN187" i="23"/>
  <c r="AV187" i="23" s="1"/>
  <c r="G188" i="23"/>
  <c r="O188" i="23" s="1"/>
  <c r="Q188" i="23" s="1"/>
  <c r="R188" i="23"/>
  <c r="Z188" i="23" s="1"/>
  <c r="AC188" i="23"/>
  <c r="AN188" i="23"/>
  <c r="AV188" i="23" s="1"/>
  <c r="G192" i="23"/>
  <c r="O192" i="23" s="1"/>
  <c r="Q192" i="23" s="1"/>
  <c r="R192" i="23"/>
  <c r="Z192" i="23" s="1"/>
  <c r="AC192" i="23"/>
  <c r="AK192" i="23" s="1"/>
  <c r="AN192" i="23"/>
  <c r="AV192" i="23" s="1"/>
  <c r="G195" i="23"/>
  <c r="O195" i="23" s="1"/>
  <c r="Q195" i="23" s="1"/>
  <c r="R195" i="23"/>
  <c r="Z195" i="23" s="1"/>
  <c r="AC195" i="23"/>
  <c r="AN195" i="23"/>
  <c r="AV195" i="23" s="1"/>
  <c r="G197" i="23"/>
  <c r="O197" i="23" s="1"/>
  <c r="Q197" i="23" s="1"/>
  <c r="R197" i="23"/>
  <c r="Z197" i="23" s="1"/>
  <c r="AC197" i="23"/>
  <c r="AK197" i="23" s="1"/>
  <c r="AN197" i="23"/>
  <c r="AV197" i="23" s="1"/>
  <c r="G199" i="23"/>
  <c r="O199" i="23" s="1"/>
  <c r="Q199" i="23" s="1"/>
  <c r="R199" i="23"/>
  <c r="Z199" i="23" s="1"/>
  <c r="AC199" i="23"/>
  <c r="AK199" i="23" s="1"/>
  <c r="AN199" i="23"/>
  <c r="AV199" i="23" s="1"/>
  <c r="G201" i="23"/>
  <c r="O201" i="23" s="1"/>
  <c r="Q201" i="23" s="1"/>
  <c r="R201" i="23"/>
  <c r="Z201" i="23" s="1"/>
  <c r="AC201" i="23"/>
  <c r="AK201" i="23" s="1"/>
  <c r="AN201" i="23"/>
  <c r="AV201" i="23" s="1"/>
  <c r="G202" i="23"/>
  <c r="O202" i="23" s="1"/>
  <c r="Q202" i="23" s="1"/>
  <c r="R202" i="23"/>
  <c r="Z202" i="23" s="1"/>
  <c r="AC202" i="23"/>
  <c r="AK202" i="23" s="1"/>
  <c r="AN202" i="23"/>
  <c r="AV202" i="23" s="1"/>
  <c r="G205" i="23"/>
  <c r="O205" i="23" s="1"/>
  <c r="Q205" i="23" s="1"/>
  <c r="R205" i="23"/>
  <c r="Z205" i="23" s="1"/>
  <c r="AC205" i="23"/>
  <c r="AK205" i="23" s="1"/>
  <c r="AN205" i="23"/>
  <c r="AV205" i="23" s="1"/>
  <c r="G207" i="23"/>
  <c r="O207" i="23" s="1"/>
  <c r="Q207" i="23" s="1"/>
  <c r="R207" i="23"/>
  <c r="Z207" i="23" s="1"/>
  <c r="AC207" i="23"/>
  <c r="AK207" i="23" s="1"/>
  <c r="AN207" i="23"/>
  <c r="AV207" i="23" s="1"/>
  <c r="G212" i="23"/>
  <c r="O212" i="23" s="1"/>
  <c r="Q212" i="23" s="1"/>
  <c r="R212" i="23"/>
  <c r="Z212" i="23" s="1"/>
  <c r="AC212" i="23"/>
  <c r="AK212" i="23" s="1"/>
  <c r="AN212" i="23"/>
  <c r="AV212" i="23" s="1"/>
  <c r="G214" i="23"/>
  <c r="O214" i="23" s="1"/>
  <c r="Q214" i="23" s="1"/>
  <c r="R214" i="23"/>
  <c r="Z214" i="23" s="1"/>
  <c r="AC214" i="23"/>
  <c r="AN214" i="23"/>
  <c r="AV214" i="23" s="1"/>
  <c r="G215" i="23"/>
  <c r="O215" i="23" s="1"/>
  <c r="Q215" i="23" s="1"/>
  <c r="R215" i="23"/>
  <c r="Z215" i="23" s="1"/>
  <c r="AC215" i="23"/>
  <c r="AK215" i="23" s="1"/>
  <c r="AN215" i="23"/>
  <c r="AV215" i="23" s="1"/>
  <c r="G223" i="23"/>
  <c r="O223" i="23" s="1"/>
  <c r="Q223" i="23" s="1"/>
  <c r="R223" i="23"/>
  <c r="Z223" i="23" s="1"/>
  <c r="AC223" i="23"/>
  <c r="AK223" i="23" s="1"/>
  <c r="AN223" i="23"/>
  <c r="AV223" i="23" s="1"/>
  <c r="G226" i="23"/>
  <c r="O226" i="23" s="1"/>
  <c r="Q226" i="23" s="1"/>
  <c r="R226" i="23"/>
  <c r="Z226" i="23" s="1"/>
  <c r="AC226" i="23"/>
  <c r="AK226" i="23" s="1"/>
  <c r="AN226" i="23"/>
  <c r="AV226" i="23" s="1"/>
  <c r="G232" i="23"/>
  <c r="O232" i="23" s="1"/>
  <c r="Q232" i="23" s="1"/>
  <c r="R232" i="23"/>
  <c r="Z232" i="23" s="1"/>
  <c r="AC232" i="23"/>
  <c r="AK232" i="23" s="1"/>
  <c r="AN232" i="23"/>
  <c r="AV232" i="23" s="1"/>
  <c r="G234" i="23"/>
  <c r="O234" i="23" s="1"/>
  <c r="Q234" i="23" s="1"/>
  <c r="R234" i="23"/>
  <c r="Z234" i="23" s="1"/>
  <c r="AC234" i="23"/>
  <c r="AN234" i="23"/>
  <c r="AV234" i="23" s="1"/>
  <c r="G236" i="23"/>
  <c r="O236" i="23" s="1"/>
  <c r="Q236" i="23" s="1"/>
  <c r="R236" i="23"/>
  <c r="Z236" i="23" s="1"/>
  <c r="AC236" i="23"/>
  <c r="AN236" i="23"/>
  <c r="AV236" i="23" s="1"/>
  <c r="G239" i="23"/>
  <c r="O239" i="23" s="1"/>
  <c r="Q239" i="23" s="1"/>
  <c r="R239" i="23"/>
  <c r="Z239" i="23" s="1"/>
  <c r="AC239" i="23"/>
  <c r="AK239" i="23" s="1"/>
  <c r="AN239" i="23"/>
  <c r="AV239" i="23" s="1"/>
  <c r="G240" i="23"/>
  <c r="O240" i="23" s="1"/>
  <c r="Q240" i="23" s="1"/>
  <c r="R240" i="23"/>
  <c r="Z240" i="23" s="1"/>
  <c r="AC240" i="23"/>
  <c r="AK240" i="23" s="1"/>
  <c r="AN240" i="23"/>
  <c r="AV240" i="23" s="1"/>
  <c r="G242" i="23"/>
  <c r="O242" i="23" s="1"/>
  <c r="Q242" i="23" s="1"/>
  <c r="R242" i="23"/>
  <c r="Z242" i="23" s="1"/>
  <c r="AC242" i="23"/>
  <c r="AN242" i="23"/>
  <c r="AV242" i="23" s="1"/>
  <c r="G244" i="23"/>
  <c r="O244" i="23" s="1"/>
  <c r="Q244" i="23" s="1"/>
  <c r="R244" i="23"/>
  <c r="Z244" i="23" s="1"/>
  <c r="AC244" i="23"/>
  <c r="AK244" i="23" s="1"/>
  <c r="AN244" i="23"/>
  <c r="AV244" i="23" s="1"/>
  <c r="G248" i="23"/>
  <c r="O248" i="23" s="1"/>
  <c r="Q248" i="23" s="1"/>
  <c r="R248" i="23"/>
  <c r="Z248" i="23" s="1"/>
  <c r="AC248" i="23"/>
  <c r="AK248" i="23" s="1"/>
  <c r="AN248" i="23"/>
  <c r="AV248" i="23" s="1"/>
  <c r="G249" i="23"/>
  <c r="O249" i="23" s="1"/>
  <c r="Q249" i="23" s="1"/>
  <c r="R249" i="23"/>
  <c r="Z249" i="23" s="1"/>
  <c r="AC249" i="23"/>
  <c r="AK249" i="23" s="1"/>
  <c r="AN249" i="23"/>
  <c r="AV249" i="23" s="1"/>
  <c r="G250" i="23"/>
  <c r="O250" i="23" s="1"/>
  <c r="Q250" i="23" s="1"/>
  <c r="R250" i="23"/>
  <c r="Z250" i="23" s="1"/>
  <c r="AC250" i="23"/>
  <c r="AK250" i="23" s="1"/>
  <c r="AN250" i="23"/>
  <c r="AV250" i="23" s="1"/>
  <c r="G251" i="23"/>
  <c r="O251" i="23" s="1"/>
  <c r="Q251" i="23" s="1"/>
  <c r="R251" i="23"/>
  <c r="Z251" i="23" s="1"/>
  <c r="AC251" i="23"/>
  <c r="AN251" i="23"/>
  <c r="AV251" i="23" s="1"/>
  <c r="G257" i="23"/>
  <c r="O257" i="23" s="1"/>
  <c r="Q257" i="23" s="1"/>
  <c r="R257" i="23"/>
  <c r="Z257" i="23" s="1"/>
  <c r="AC257" i="23"/>
  <c r="AN257" i="23"/>
  <c r="AV257" i="23" s="1"/>
  <c r="G258" i="23"/>
  <c r="O258" i="23" s="1"/>
  <c r="Q258" i="23" s="1"/>
  <c r="R258" i="23"/>
  <c r="Z258" i="23" s="1"/>
  <c r="AC258" i="23"/>
  <c r="AK258" i="23" s="1"/>
  <c r="AN258" i="23"/>
  <c r="AV258" i="23" s="1"/>
  <c r="G261" i="23"/>
  <c r="O261" i="23" s="1"/>
  <c r="Q261" i="23" s="1"/>
  <c r="R261" i="23"/>
  <c r="Z261" i="23" s="1"/>
  <c r="AC261" i="23"/>
  <c r="AK261" i="23" s="1"/>
  <c r="AN261" i="23"/>
  <c r="AV261" i="23" s="1"/>
  <c r="G262" i="23"/>
  <c r="O262" i="23" s="1"/>
  <c r="Q262" i="23" s="1"/>
  <c r="R262" i="23"/>
  <c r="Z262" i="23" s="1"/>
  <c r="AC262" i="23"/>
  <c r="AK262" i="23" s="1"/>
  <c r="AN262" i="23"/>
  <c r="AV262" i="23" s="1"/>
  <c r="G264" i="23"/>
  <c r="O264" i="23" s="1"/>
  <c r="Q264" i="23" s="1"/>
  <c r="R264" i="23"/>
  <c r="Z264" i="23" s="1"/>
  <c r="AC264" i="23"/>
  <c r="AK264" i="23" s="1"/>
  <c r="AN264" i="23"/>
  <c r="AV264" i="23" s="1"/>
  <c r="G265" i="23"/>
  <c r="O265" i="23" s="1"/>
  <c r="Q265" i="23" s="1"/>
  <c r="R265" i="23"/>
  <c r="Z265" i="23" s="1"/>
  <c r="AC265" i="23"/>
  <c r="AK265" i="23" s="1"/>
  <c r="AN265" i="23"/>
  <c r="AV265" i="23" s="1"/>
  <c r="G266" i="23"/>
  <c r="O266" i="23" s="1"/>
  <c r="Q266" i="23" s="1"/>
  <c r="R266" i="23"/>
  <c r="Z266" i="23" s="1"/>
  <c r="AC266" i="23"/>
  <c r="AK266" i="23" s="1"/>
  <c r="AN266" i="23"/>
  <c r="AV266" i="23" s="1"/>
  <c r="G267" i="23"/>
  <c r="O267" i="23" s="1"/>
  <c r="Q267" i="23" s="1"/>
  <c r="R267" i="23"/>
  <c r="Z267" i="23" s="1"/>
  <c r="AC267" i="23"/>
  <c r="AK267" i="23" s="1"/>
  <c r="AN267" i="23"/>
  <c r="AV267" i="23" s="1"/>
  <c r="G269" i="23"/>
  <c r="O269" i="23" s="1"/>
  <c r="Q269" i="23" s="1"/>
  <c r="R269" i="23"/>
  <c r="Z269" i="23" s="1"/>
  <c r="AC269" i="23"/>
  <c r="AK269" i="23" s="1"/>
  <c r="AN269" i="23"/>
  <c r="AV269" i="23" s="1"/>
  <c r="G271" i="23"/>
  <c r="O271" i="23" s="1"/>
  <c r="Q271" i="23" s="1"/>
  <c r="R271" i="23"/>
  <c r="Z271" i="23" s="1"/>
  <c r="AC271" i="23"/>
  <c r="AK271" i="23" s="1"/>
  <c r="AN271" i="23"/>
  <c r="AV271" i="23" s="1"/>
  <c r="G272" i="23"/>
  <c r="O272" i="23" s="1"/>
  <c r="Q272" i="23" s="1"/>
  <c r="R272" i="23"/>
  <c r="Z272" i="23" s="1"/>
  <c r="AC272" i="23"/>
  <c r="AN272" i="23"/>
  <c r="AV272" i="23" s="1"/>
  <c r="G287" i="23"/>
  <c r="O287" i="23" s="1"/>
  <c r="Q287" i="23" s="1"/>
  <c r="R287" i="23"/>
  <c r="Z287" i="23" s="1"/>
  <c r="AC287" i="23"/>
  <c r="AK287" i="23" s="1"/>
  <c r="AN287" i="23"/>
  <c r="AV287" i="23" s="1"/>
  <c r="G290" i="23"/>
  <c r="O290" i="23" s="1"/>
  <c r="Q290" i="23" s="1"/>
  <c r="R290" i="23"/>
  <c r="Z290" i="23" s="1"/>
  <c r="AC290" i="23"/>
  <c r="AK290" i="23" s="1"/>
  <c r="AN290" i="23"/>
  <c r="AV290" i="23" s="1"/>
  <c r="G291" i="23"/>
  <c r="O291" i="23" s="1"/>
  <c r="Q291" i="23" s="1"/>
  <c r="R291" i="23"/>
  <c r="Z291" i="23" s="1"/>
  <c r="AC291" i="23"/>
  <c r="AK291" i="23" s="1"/>
  <c r="AN291" i="23"/>
  <c r="AV291" i="23" s="1"/>
  <c r="G295" i="23"/>
  <c r="O295" i="23" s="1"/>
  <c r="Q295" i="23" s="1"/>
  <c r="R295" i="23"/>
  <c r="Z295" i="23" s="1"/>
  <c r="AC295" i="23"/>
  <c r="AK295" i="23" s="1"/>
  <c r="AN295" i="23"/>
  <c r="AV295" i="23" s="1"/>
  <c r="G306" i="23"/>
  <c r="O306" i="23" s="1"/>
  <c r="Q306" i="23" s="1"/>
  <c r="R306" i="23"/>
  <c r="Z306" i="23" s="1"/>
  <c r="AC306" i="23"/>
  <c r="AK306" i="23" s="1"/>
  <c r="AN306" i="23"/>
  <c r="AV306" i="23" s="1"/>
  <c r="G307" i="23"/>
  <c r="O307" i="23" s="1"/>
  <c r="Q307" i="23" s="1"/>
  <c r="R307" i="23"/>
  <c r="Z307" i="23" s="1"/>
  <c r="AC307" i="23"/>
  <c r="AK307" i="23" s="1"/>
  <c r="AN307" i="23"/>
  <c r="AV307" i="23" s="1"/>
  <c r="G308" i="23"/>
  <c r="O308" i="23" s="1"/>
  <c r="Q308" i="23" s="1"/>
  <c r="R308" i="23"/>
  <c r="Z308" i="23" s="1"/>
  <c r="AC308" i="23"/>
  <c r="AK308" i="23" s="1"/>
  <c r="AN308" i="23"/>
  <c r="AV308" i="23" s="1"/>
  <c r="G311" i="23"/>
  <c r="O311" i="23" s="1"/>
  <c r="Q311" i="23" s="1"/>
  <c r="R311" i="23"/>
  <c r="Z311" i="23" s="1"/>
  <c r="AC311" i="23"/>
  <c r="AK311" i="23" s="1"/>
  <c r="AN311" i="23"/>
  <c r="AV311" i="23" s="1"/>
  <c r="G313" i="23"/>
  <c r="O313" i="23" s="1"/>
  <c r="Q313" i="23" s="1"/>
  <c r="R313" i="23"/>
  <c r="Z313" i="23" s="1"/>
  <c r="AC313" i="23"/>
  <c r="AN313" i="23"/>
  <c r="AV313" i="23" s="1"/>
  <c r="G322" i="23"/>
  <c r="O322" i="23" s="1"/>
  <c r="Q322" i="23" s="1"/>
  <c r="R322" i="23"/>
  <c r="Z322" i="23" s="1"/>
  <c r="AC322" i="23"/>
  <c r="AN322" i="23"/>
  <c r="AV322" i="23" s="1"/>
  <c r="G323" i="23"/>
  <c r="O323" i="23" s="1"/>
  <c r="Q323" i="23" s="1"/>
  <c r="R323" i="23"/>
  <c r="Z323" i="23" s="1"/>
  <c r="AC323" i="23"/>
  <c r="AK323" i="23" s="1"/>
  <c r="AN323" i="23"/>
  <c r="AV323" i="23" s="1"/>
  <c r="G324" i="23"/>
  <c r="O324" i="23" s="1"/>
  <c r="Q324" i="23" s="1"/>
  <c r="R324" i="23"/>
  <c r="Z324" i="23" s="1"/>
  <c r="AC324" i="23"/>
  <c r="AK324" i="23" s="1"/>
  <c r="AN324" i="23"/>
  <c r="AV324" i="23" s="1"/>
  <c r="G329" i="23"/>
  <c r="O329" i="23" s="1"/>
  <c r="Q329" i="23" s="1"/>
  <c r="R329" i="23"/>
  <c r="Z329" i="23" s="1"/>
  <c r="AC329" i="23"/>
  <c r="AN329" i="23"/>
  <c r="AV329" i="23" s="1"/>
  <c r="G330" i="23"/>
  <c r="O330" i="23" s="1"/>
  <c r="Q330" i="23" s="1"/>
  <c r="R330" i="23"/>
  <c r="Z330" i="23" s="1"/>
  <c r="AC330" i="23"/>
  <c r="AK330" i="23" s="1"/>
  <c r="AN330" i="23"/>
  <c r="AV330" i="23" s="1"/>
  <c r="G332" i="23"/>
  <c r="O332" i="23" s="1"/>
  <c r="Q332" i="23" s="1"/>
  <c r="R332" i="23"/>
  <c r="Z332" i="23" s="1"/>
  <c r="AC332" i="23"/>
  <c r="AK332" i="23" s="1"/>
  <c r="AN332" i="23"/>
  <c r="AV332" i="23" s="1"/>
  <c r="G334" i="23"/>
  <c r="O334" i="23" s="1"/>
  <c r="Q334" i="23" s="1"/>
  <c r="R334" i="23"/>
  <c r="Z334" i="23" s="1"/>
  <c r="AC334" i="23"/>
  <c r="AK334" i="23" s="1"/>
  <c r="AN334" i="23"/>
  <c r="AV334" i="23" s="1"/>
  <c r="G335" i="23"/>
  <c r="O335" i="23" s="1"/>
  <c r="Q335" i="23" s="1"/>
  <c r="R335" i="23"/>
  <c r="Z335" i="23" s="1"/>
  <c r="AC335" i="23"/>
  <c r="AN335" i="23"/>
  <c r="AV335" i="23" s="1"/>
  <c r="G336" i="23"/>
  <c r="O336" i="23" s="1"/>
  <c r="Q336" i="23" s="1"/>
  <c r="R336" i="23"/>
  <c r="Z336" i="23" s="1"/>
  <c r="AC336" i="23"/>
  <c r="AK336" i="23" s="1"/>
  <c r="AN336" i="23"/>
  <c r="AV336" i="23" s="1"/>
  <c r="G337" i="23"/>
  <c r="O337" i="23" s="1"/>
  <c r="Q337" i="23" s="1"/>
  <c r="R337" i="23"/>
  <c r="Z337" i="23" s="1"/>
  <c r="AC337" i="23"/>
  <c r="AK337" i="23" s="1"/>
  <c r="AN337" i="23"/>
  <c r="AV337" i="23" s="1"/>
  <c r="G343" i="23"/>
  <c r="O343" i="23" s="1"/>
  <c r="Q343" i="23" s="1"/>
  <c r="R343" i="23"/>
  <c r="Z343" i="23" s="1"/>
  <c r="AC343" i="23"/>
  <c r="AN343" i="23"/>
  <c r="AV343" i="23" s="1"/>
  <c r="G349" i="23"/>
  <c r="O349" i="23" s="1"/>
  <c r="Q349" i="23" s="1"/>
  <c r="R349" i="23"/>
  <c r="Z349" i="23" s="1"/>
  <c r="AC349" i="23"/>
  <c r="AK349" i="23" s="1"/>
  <c r="AN349" i="23"/>
  <c r="AV349" i="23" s="1"/>
  <c r="G351" i="23"/>
  <c r="O351" i="23" s="1"/>
  <c r="Q351" i="23" s="1"/>
  <c r="R351" i="23"/>
  <c r="Z351" i="23" s="1"/>
  <c r="AC351" i="23"/>
  <c r="AN351" i="23"/>
  <c r="AV351" i="23" s="1"/>
  <c r="G353" i="23"/>
  <c r="O353" i="23" s="1"/>
  <c r="Q353" i="23" s="1"/>
  <c r="R353" i="23"/>
  <c r="Z353" i="23" s="1"/>
  <c r="AC353" i="23"/>
  <c r="AK353" i="23" s="1"/>
  <c r="AN353" i="23"/>
  <c r="AV353" i="23" s="1"/>
  <c r="G355" i="23"/>
  <c r="O355" i="23" s="1"/>
  <c r="Q355" i="23" s="1"/>
  <c r="R355" i="23"/>
  <c r="Z355" i="23" s="1"/>
  <c r="AC355" i="23"/>
  <c r="AN355" i="23"/>
  <c r="AV355" i="23" s="1"/>
  <c r="G357" i="23"/>
  <c r="O357" i="23" s="1"/>
  <c r="Q357" i="23" s="1"/>
  <c r="R357" i="23"/>
  <c r="Z357" i="23" s="1"/>
  <c r="AN357" i="23"/>
  <c r="AV357" i="23" s="1"/>
  <c r="G361" i="23"/>
  <c r="O361" i="23" s="1"/>
  <c r="Q361" i="23" s="1"/>
  <c r="AB361" i="23" s="1"/>
  <c r="R361" i="23"/>
  <c r="Z361" i="23" s="1"/>
  <c r="AC361" i="23"/>
  <c r="AK361" i="23" s="1"/>
  <c r="AN361" i="23"/>
  <c r="AV361" i="23" s="1"/>
  <c r="G364" i="23"/>
  <c r="O364" i="23" s="1"/>
  <c r="Q364" i="23" s="1"/>
  <c r="AB364" i="23" s="1"/>
  <c r="R364" i="23"/>
  <c r="Z364" i="23" s="1"/>
  <c r="AC364" i="23"/>
  <c r="AK364" i="23" s="1"/>
  <c r="AN364" i="23"/>
  <c r="AV364" i="23" s="1"/>
  <c r="G365" i="23"/>
  <c r="O365" i="23" s="1"/>
  <c r="Q365" i="23" s="1"/>
  <c r="R365" i="23"/>
  <c r="Z365" i="23" s="1"/>
  <c r="AC365" i="23"/>
  <c r="AN365" i="23"/>
  <c r="AV365" i="23" s="1"/>
  <c r="G4" i="23"/>
  <c r="O4" i="23" s="1"/>
  <c r="Q4" i="23" s="1"/>
  <c r="R4" i="23"/>
  <c r="Z4" i="23" s="1"/>
  <c r="AC4" i="23"/>
  <c r="AN4" i="23"/>
  <c r="AV4" i="23" s="1"/>
  <c r="G5" i="23"/>
  <c r="O5" i="23" s="1"/>
  <c r="Q5" i="23" s="1"/>
  <c r="AB5" i="23" s="1"/>
  <c r="R5" i="23"/>
  <c r="Z5" i="23" s="1"/>
  <c r="AC5" i="23"/>
  <c r="AK5" i="23" s="1"/>
  <c r="AN5" i="23"/>
  <c r="AV5" i="23" s="1"/>
  <c r="G6" i="23"/>
  <c r="O6" i="23" s="1"/>
  <c r="Q6" i="23" s="1"/>
  <c r="R6" i="23"/>
  <c r="Z6" i="23" s="1"/>
  <c r="AC6" i="23"/>
  <c r="AN6" i="23"/>
  <c r="AV6" i="23" s="1"/>
  <c r="G8" i="23"/>
  <c r="O8" i="23" s="1"/>
  <c r="Q8" i="23" s="1"/>
  <c r="AB8" i="23" s="1"/>
  <c r="R8" i="23"/>
  <c r="Z8" i="23" s="1"/>
  <c r="AC8" i="23"/>
  <c r="AN8" i="23"/>
  <c r="AV8" i="23" s="1"/>
  <c r="G9" i="23"/>
  <c r="O9" i="23" s="1"/>
  <c r="Q9" i="23" s="1"/>
  <c r="R9" i="23"/>
  <c r="Z9" i="23" s="1"/>
  <c r="AC9" i="23"/>
  <c r="AN9" i="23"/>
  <c r="AV9" i="23" s="1"/>
  <c r="G16" i="23"/>
  <c r="O16" i="23" s="1"/>
  <c r="Q16" i="23" s="1"/>
  <c r="AB16" i="23" s="1"/>
  <c r="R16" i="23"/>
  <c r="Z16" i="23" s="1"/>
  <c r="AC16" i="23"/>
  <c r="AN16" i="23"/>
  <c r="AV16" i="23" s="1"/>
  <c r="G18" i="23"/>
  <c r="O18" i="23" s="1"/>
  <c r="Q18" i="23" s="1"/>
  <c r="R18" i="23"/>
  <c r="Z18" i="23" s="1"/>
  <c r="AC18" i="23"/>
  <c r="AK18" i="23" s="1"/>
  <c r="AN18" i="23"/>
  <c r="AV18" i="23" s="1"/>
  <c r="G19" i="23"/>
  <c r="O19" i="23" s="1"/>
  <c r="Q19" i="23" s="1"/>
  <c r="AB19" i="23" s="1"/>
  <c r="R19" i="23"/>
  <c r="Z19" i="23" s="1"/>
  <c r="AC19" i="23"/>
  <c r="AN19" i="23"/>
  <c r="AV19" i="23" s="1"/>
  <c r="G20" i="23"/>
  <c r="O20" i="23" s="1"/>
  <c r="Q20" i="23" s="1"/>
  <c r="R20" i="23"/>
  <c r="Z20" i="23" s="1"/>
  <c r="AC20" i="23"/>
  <c r="AN20" i="23"/>
  <c r="AV20" i="23" s="1"/>
  <c r="G21" i="23"/>
  <c r="O21" i="23" s="1"/>
  <c r="Q21" i="23" s="1"/>
  <c r="AB21" i="23" s="1"/>
  <c r="R21" i="23"/>
  <c r="Z21" i="23" s="1"/>
  <c r="AC21" i="23"/>
  <c r="AK21" i="23" s="1"/>
  <c r="AN21" i="23"/>
  <c r="AV21" i="23" s="1"/>
  <c r="G22" i="23"/>
  <c r="O22" i="23" s="1"/>
  <c r="Q22" i="23" s="1"/>
  <c r="R22" i="23"/>
  <c r="Z22" i="23" s="1"/>
  <c r="AC22" i="23"/>
  <c r="AK22" i="23" s="1"/>
  <c r="AN22" i="23"/>
  <c r="AV22" i="23" s="1"/>
  <c r="G23" i="23"/>
  <c r="O23" i="23" s="1"/>
  <c r="Q23" i="23" s="1"/>
  <c r="AB23" i="23" s="1"/>
  <c r="R23" i="23"/>
  <c r="Z23" i="23" s="1"/>
  <c r="AC23" i="23"/>
  <c r="AN23" i="23"/>
  <c r="AV23" i="23" s="1"/>
  <c r="G24" i="23"/>
  <c r="O24" i="23" s="1"/>
  <c r="Q24" i="23" s="1"/>
  <c r="R24" i="23"/>
  <c r="Z24" i="23" s="1"/>
  <c r="AC24" i="23"/>
  <c r="AN24" i="23"/>
  <c r="AV24" i="23" s="1"/>
  <c r="G27" i="23"/>
  <c r="O27" i="23" s="1"/>
  <c r="Q27" i="23" s="1"/>
  <c r="AB27" i="23" s="1"/>
  <c r="R27" i="23"/>
  <c r="Z27" i="23" s="1"/>
  <c r="AC27" i="23"/>
  <c r="AN27" i="23"/>
  <c r="AV27" i="23" s="1"/>
  <c r="G28" i="23"/>
  <c r="O28" i="23" s="1"/>
  <c r="Q28" i="23" s="1"/>
  <c r="R28" i="23"/>
  <c r="Z28" i="23" s="1"/>
  <c r="AC28" i="23"/>
  <c r="AK28" i="23" s="1"/>
  <c r="AN28" i="23"/>
  <c r="AV28" i="23" s="1"/>
  <c r="G31" i="23"/>
  <c r="O31" i="23" s="1"/>
  <c r="Q31" i="23" s="1"/>
  <c r="AB31" i="23" s="1"/>
  <c r="R31" i="23"/>
  <c r="Z31" i="23" s="1"/>
  <c r="AC31" i="23"/>
  <c r="AK31" i="23" s="1"/>
  <c r="AN31" i="23"/>
  <c r="AV31" i="23" s="1"/>
  <c r="G32" i="23"/>
  <c r="O32" i="23" s="1"/>
  <c r="Q32" i="23" s="1"/>
  <c r="R32" i="23"/>
  <c r="Z32" i="23" s="1"/>
  <c r="AC32" i="23"/>
  <c r="AN32" i="23"/>
  <c r="AV32" i="23" s="1"/>
  <c r="G34" i="23"/>
  <c r="O34" i="23" s="1"/>
  <c r="Q34" i="23" s="1"/>
  <c r="AB34" i="23" s="1"/>
  <c r="R34" i="23"/>
  <c r="Z34" i="23" s="1"/>
  <c r="AC34" i="23"/>
  <c r="AN34" i="23"/>
  <c r="AV34" i="23" s="1"/>
  <c r="G36" i="23"/>
  <c r="O36" i="23" s="1"/>
  <c r="Q36" i="23" s="1"/>
  <c r="R36" i="23"/>
  <c r="Z36" i="23" s="1"/>
  <c r="AC36" i="23"/>
  <c r="AK36" i="23" s="1"/>
  <c r="AN36" i="23"/>
  <c r="AV36" i="23" s="1"/>
  <c r="G40" i="23"/>
  <c r="O40" i="23" s="1"/>
  <c r="Q40" i="23" s="1"/>
  <c r="AB40" i="23" s="1"/>
  <c r="R40" i="23"/>
  <c r="Z40" i="23" s="1"/>
  <c r="AC40" i="23"/>
  <c r="AK40" i="23" s="1"/>
  <c r="AN40" i="23"/>
  <c r="AV40" i="23" s="1"/>
  <c r="G42" i="23"/>
  <c r="O42" i="23" s="1"/>
  <c r="Q42" i="23" s="1"/>
  <c r="R42" i="23"/>
  <c r="Z42" i="23" s="1"/>
  <c r="AC42" i="23"/>
  <c r="AN42" i="23"/>
  <c r="AV42" i="23" s="1"/>
  <c r="G46" i="23"/>
  <c r="O46" i="23" s="1"/>
  <c r="Q46" i="23" s="1"/>
  <c r="AB46" i="23" s="1"/>
  <c r="R46" i="23"/>
  <c r="Z46" i="23" s="1"/>
  <c r="AC46" i="23"/>
  <c r="AK46" i="23" s="1"/>
  <c r="AN46" i="23"/>
  <c r="AV46" i="23" s="1"/>
  <c r="G49" i="23"/>
  <c r="O49" i="23" s="1"/>
  <c r="Q49" i="23" s="1"/>
  <c r="R49" i="23"/>
  <c r="Z49" i="23" s="1"/>
  <c r="AC49" i="23"/>
  <c r="AN49" i="23"/>
  <c r="AV49" i="23" s="1"/>
  <c r="G52" i="23"/>
  <c r="O52" i="23" s="1"/>
  <c r="Q52" i="23" s="1"/>
  <c r="AB52" i="23" s="1"/>
  <c r="R52" i="23"/>
  <c r="Z52" i="23" s="1"/>
  <c r="AC52" i="23"/>
  <c r="AN52" i="23"/>
  <c r="AV52" i="23" s="1"/>
  <c r="G53" i="23"/>
  <c r="O53" i="23" s="1"/>
  <c r="Q53" i="23" s="1"/>
  <c r="R53" i="23"/>
  <c r="Z53" i="23" s="1"/>
  <c r="AC53" i="23"/>
  <c r="AK53" i="23" s="1"/>
  <c r="AN53" i="23"/>
  <c r="AV53" i="23" s="1"/>
  <c r="G56" i="23"/>
  <c r="O56" i="23" s="1"/>
  <c r="Q56" i="23" s="1"/>
  <c r="AB56" i="23" s="1"/>
  <c r="R56" i="23"/>
  <c r="Z56" i="23" s="1"/>
  <c r="AC56" i="23"/>
  <c r="AN56" i="23"/>
  <c r="AV56" i="23" s="1"/>
  <c r="G57" i="23"/>
  <c r="O57" i="23" s="1"/>
  <c r="Q57" i="23" s="1"/>
  <c r="R57" i="23"/>
  <c r="Z57" i="23" s="1"/>
  <c r="AC57" i="23"/>
  <c r="BA57" i="23" s="1"/>
  <c r="AN57" i="23"/>
  <c r="AV57" i="23" s="1"/>
  <c r="G58" i="23"/>
  <c r="O58" i="23" s="1"/>
  <c r="Q58" i="23" s="1"/>
  <c r="AB58" i="23" s="1"/>
  <c r="R58" i="23"/>
  <c r="Z58" i="23" s="1"/>
  <c r="AC58" i="23"/>
  <c r="AK58" i="23" s="1"/>
  <c r="AN58" i="23"/>
  <c r="AV58" i="23" s="1"/>
  <c r="G59" i="23"/>
  <c r="O59" i="23" s="1"/>
  <c r="Q59" i="23" s="1"/>
  <c r="R59" i="23"/>
  <c r="Z59" i="23" s="1"/>
  <c r="AC59" i="23"/>
  <c r="AN59" i="23"/>
  <c r="AV59" i="23" s="1"/>
  <c r="G60" i="23"/>
  <c r="O60" i="23" s="1"/>
  <c r="Q60" i="23" s="1"/>
  <c r="AB60" i="23" s="1"/>
  <c r="R60" i="23"/>
  <c r="Z60" i="23" s="1"/>
  <c r="AC60" i="23"/>
  <c r="AK60" i="23" s="1"/>
  <c r="AN60" i="23"/>
  <c r="AV60" i="23" s="1"/>
  <c r="G61" i="23"/>
  <c r="O61" i="23" s="1"/>
  <c r="Q61" i="23" s="1"/>
  <c r="R61" i="23"/>
  <c r="Z61" i="23" s="1"/>
  <c r="AC61" i="23"/>
  <c r="AN61" i="23"/>
  <c r="AV61" i="23" s="1"/>
  <c r="G62" i="23"/>
  <c r="O62" i="23" s="1"/>
  <c r="Q62" i="23" s="1"/>
  <c r="AB62" i="23" s="1"/>
  <c r="R62" i="23"/>
  <c r="Z62" i="23" s="1"/>
  <c r="AC62" i="23"/>
  <c r="BA62" i="23" s="1"/>
  <c r="AN62" i="23"/>
  <c r="AV62" i="23" s="1"/>
  <c r="G63" i="23"/>
  <c r="O63" i="23" s="1"/>
  <c r="Q63" i="23" s="1"/>
  <c r="R63" i="23"/>
  <c r="Z63" i="23" s="1"/>
  <c r="AC63" i="23"/>
  <c r="AK63" i="23" s="1"/>
  <c r="AN63" i="23"/>
  <c r="AV63" i="23" s="1"/>
  <c r="G64" i="23"/>
  <c r="O64" i="23" s="1"/>
  <c r="Q64" i="23" s="1"/>
  <c r="AB64" i="23" s="1"/>
  <c r="R64" i="23"/>
  <c r="Z64" i="23" s="1"/>
  <c r="AC64" i="23"/>
  <c r="BA64" i="23" s="1"/>
  <c r="AN64" i="23"/>
  <c r="AV64" i="23" s="1"/>
  <c r="G66" i="23"/>
  <c r="O66" i="23" s="1"/>
  <c r="Q66" i="23" s="1"/>
  <c r="AB66" i="23" s="1"/>
  <c r="R66" i="23"/>
  <c r="Z66" i="23" s="1"/>
  <c r="AC66" i="23"/>
  <c r="AN66" i="23"/>
  <c r="AV66" i="23" s="1"/>
  <c r="G67" i="23"/>
  <c r="O67" i="23" s="1"/>
  <c r="Q67" i="23" s="1"/>
  <c r="AB67" i="23" s="1"/>
  <c r="R67" i="23"/>
  <c r="Z67" i="23" s="1"/>
  <c r="AC67" i="23"/>
  <c r="AN67" i="23"/>
  <c r="AV67" i="23" s="1"/>
  <c r="G70" i="23"/>
  <c r="O70" i="23" s="1"/>
  <c r="Q70" i="23" s="1"/>
  <c r="AB70" i="23" s="1"/>
  <c r="R70" i="23"/>
  <c r="Z70" i="23" s="1"/>
  <c r="AC70" i="23"/>
  <c r="AK70" i="23" s="1"/>
  <c r="AN70" i="23"/>
  <c r="AV70" i="23" s="1"/>
  <c r="G78" i="23"/>
  <c r="O78" i="23" s="1"/>
  <c r="Q78" i="23" s="1"/>
  <c r="AB78" i="23" s="1"/>
  <c r="R78" i="23"/>
  <c r="Z78" i="23" s="1"/>
  <c r="AC78" i="23"/>
  <c r="AK78" i="23" s="1"/>
  <c r="AV78" i="23"/>
  <c r="G79" i="23"/>
  <c r="O79" i="23" s="1"/>
  <c r="Q79" i="23" s="1"/>
  <c r="R79" i="23"/>
  <c r="Z79" i="23" s="1"/>
  <c r="AC79" i="23"/>
  <c r="BA79" i="23" s="1"/>
  <c r="AN79" i="23"/>
  <c r="AV79" i="23" s="1"/>
  <c r="G81" i="23"/>
  <c r="O81" i="23" s="1"/>
  <c r="Q81" i="23" s="1"/>
  <c r="AB81" i="23" s="1"/>
  <c r="R81" i="23"/>
  <c r="Z81" i="23" s="1"/>
  <c r="AC81" i="23"/>
  <c r="BA81" i="23" s="1"/>
  <c r="AN81" i="23"/>
  <c r="AV81" i="23" s="1"/>
  <c r="G85" i="23"/>
  <c r="O85" i="23" s="1"/>
  <c r="Q85" i="23" s="1"/>
  <c r="AB85" i="23" s="1"/>
  <c r="R85" i="23"/>
  <c r="Z85" i="23" s="1"/>
  <c r="AC85" i="23"/>
  <c r="AN85" i="23"/>
  <c r="AV85" i="23" s="1"/>
  <c r="G87" i="23"/>
  <c r="O87" i="23" s="1"/>
  <c r="Q87" i="23" s="1"/>
  <c r="R87" i="23"/>
  <c r="Z87" i="23" s="1"/>
  <c r="AC87" i="23"/>
  <c r="AK87" i="23" s="1"/>
  <c r="AN87" i="23"/>
  <c r="AV87" i="23" s="1"/>
  <c r="G88" i="23"/>
  <c r="O88" i="23" s="1"/>
  <c r="Q88" i="23" s="1"/>
  <c r="AB88" i="23" s="1"/>
  <c r="R88" i="23"/>
  <c r="Z88" i="23" s="1"/>
  <c r="AC88" i="23"/>
  <c r="BA88" i="23" s="1"/>
  <c r="AN88" i="23"/>
  <c r="AV88" i="23" s="1"/>
  <c r="G90" i="23"/>
  <c r="O90" i="23" s="1"/>
  <c r="Q90" i="23" s="1"/>
  <c r="AB90" i="23" s="1"/>
  <c r="R90" i="23"/>
  <c r="Z90" i="23" s="1"/>
  <c r="AC90" i="23"/>
  <c r="AN90" i="23"/>
  <c r="AV90" i="23" s="1"/>
  <c r="G94" i="23"/>
  <c r="O94" i="23" s="1"/>
  <c r="Q94" i="23" s="1"/>
  <c r="R94" i="23"/>
  <c r="Z94" i="23" s="1"/>
  <c r="AC94" i="23"/>
  <c r="AK94" i="23" s="1"/>
  <c r="AN94" i="23"/>
  <c r="AV94" i="23" s="1"/>
  <c r="G95" i="23"/>
  <c r="O95" i="23" s="1"/>
  <c r="Q95" i="23" s="1"/>
  <c r="AB95" i="23" s="1"/>
  <c r="R95" i="23"/>
  <c r="Z95" i="23" s="1"/>
  <c r="AC95" i="23"/>
  <c r="BA95" i="23" s="1"/>
  <c r="AN95" i="23"/>
  <c r="AV95" i="23" s="1"/>
  <c r="G97" i="23"/>
  <c r="O97" i="23" s="1"/>
  <c r="Q97" i="23" s="1"/>
  <c r="R97" i="23"/>
  <c r="Z97" i="23" s="1"/>
  <c r="AC97" i="23"/>
  <c r="BA97" i="23" s="1"/>
  <c r="AN97" i="23"/>
  <c r="AV97" i="23" s="1"/>
  <c r="G100" i="23"/>
  <c r="O100" i="23" s="1"/>
  <c r="Q100" i="23" s="1"/>
  <c r="R100" i="23"/>
  <c r="Z100" i="23" s="1"/>
  <c r="AC100" i="23"/>
  <c r="AK100" i="23" s="1"/>
  <c r="AN100" i="23"/>
  <c r="AV100" i="23" s="1"/>
  <c r="G102" i="23"/>
  <c r="O102" i="23" s="1"/>
  <c r="Q102" i="23" s="1"/>
  <c r="AB102" i="23" s="1"/>
  <c r="R102" i="23"/>
  <c r="Z102" i="23" s="1"/>
  <c r="AC102" i="23"/>
  <c r="AV102" i="23"/>
  <c r="G103" i="23"/>
  <c r="O103" i="23" s="1"/>
  <c r="Q103" i="23" s="1"/>
  <c r="AB103" i="23" s="1"/>
  <c r="R103" i="23"/>
  <c r="Z103" i="23" s="1"/>
  <c r="AC103" i="23"/>
  <c r="AN103" i="23"/>
  <c r="AV103" i="23" s="1"/>
  <c r="G104" i="23"/>
  <c r="O104" i="23" s="1"/>
  <c r="Q104" i="23" s="1"/>
  <c r="AB104" i="23" s="1"/>
  <c r="R104" i="23"/>
  <c r="Z104" i="23" s="1"/>
  <c r="AC104" i="23"/>
  <c r="BA104" i="23" s="1"/>
  <c r="AN104" i="23"/>
  <c r="AV104" i="23" s="1"/>
  <c r="G105" i="23"/>
  <c r="O105" i="23" s="1"/>
  <c r="Q105" i="23" s="1"/>
  <c r="AB105" i="23" s="1"/>
  <c r="R105" i="23"/>
  <c r="Z105" i="23" s="1"/>
  <c r="AC105" i="23"/>
  <c r="AN105" i="23"/>
  <c r="AV105" i="23" s="1"/>
  <c r="G107" i="23"/>
  <c r="O107" i="23" s="1"/>
  <c r="Q107" i="23" s="1"/>
  <c r="AB107" i="23" s="1"/>
  <c r="R107" i="23"/>
  <c r="Z107" i="23" s="1"/>
  <c r="AC107" i="23"/>
  <c r="AN107" i="23"/>
  <c r="AV107" i="23" s="1"/>
  <c r="G108" i="23"/>
  <c r="O108" i="23" s="1"/>
  <c r="Q108" i="23" s="1"/>
  <c r="AB108" i="23" s="1"/>
  <c r="R108" i="23"/>
  <c r="Z108" i="23" s="1"/>
  <c r="AC108" i="23"/>
  <c r="AN108" i="23"/>
  <c r="AV108" i="23" s="1"/>
  <c r="G111" i="23"/>
  <c r="O111" i="23" s="1"/>
  <c r="Q111" i="23" s="1"/>
  <c r="R111" i="23"/>
  <c r="Z111" i="23" s="1"/>
  <c r="AC111" i="23"/>
  <c r="AN111" i="23"/>
  <c r="AV111" i="23" s="1"/>
  <c r="G114" i="23"/>
  <c r="O114" i="23" s="1"/>
  <c r="Q114" i="23" s="1"/>
  <c r="R114" i="23"/>
  <c r="Z114" i="23" s="1"/>
  <c r="AC114" i="23"/>
  <c r="AN114" i="23"/>
  <c r="AV114" i="23" s="1"/>
  <c r="G115" i="23"/>
  <c r="O115" i="23" s="1"/>
  <c r="Q115" i="23" s="1"/>
  <c r="AB115" i="23" s="1"/>
  <c r="R115" i="23"/>
  <c r="Z115" i="23" s="1"/>
  <c r="AC115" i="23"/>
  <c r="AN115" i="23"/>
  <c r="AV115" i="23" s="1"/>
  <c r="G119" i="23"/>
  <c r="O119" i="23" s="1"/>
  <c r="Q119" i="23" s="1"/>
  <c r="AB119" i="23" s="1"/>
  <c r="R119" i="23"/>
  <c r="Z119" i="23" s="1"/>
  <c r="AC119" i="23"/>
  <c r="AK119" i="23" s="1"/>
  <c r="AN119" i="23"/>
  <c r="AV119" i="23" s="1"/>
  <c r="G121" i="23"/>
  <c r="O121" i="23" s="1"/>
  <c r="Q121" i="23" s="1"/>
  <c r="AB121" i="23" s="1"/>
  <c r="R121" i="23"/>
  <c r="Z121" i="23" s="1"/>
  <c r="AC121" i="23"/>
  <c r="BA121" i="23" s="1"/>
  <c r="AN121" i="23"/>
  <c r="AV121" i="23" s="1"/>
  <c r="G123" i="23"/>
  <c r="O123" i="23" s="1"/>
  <c r="Q123" i="23" s="1"/>
  <c r="R123" i="23"/>
  <c r="Z123" i="23" s="1"/>
  <c r="AC123" i="23"/>
  <c r="BA123" i="23" s="1"/>
  <c r="AN123" i="23"/>
  <c r="AV123" i="23" s="1"/>
  <c r="G127" i="23"/>
  <c r="O127" i="23" s="1"/>
  <c r="Q127" i="23" s="1"/>
  <c r="R127" i="23"/>
  <c r="Z127" i="23" s="1"/>
  <c r="AC127" i="23"/>
  <c r="BA127" i="23" s="1"/>
  <c r="AN127" i="23"/>
  <c r="AV127" i="23" s="1"/>
  <c r="G128" i="23"/>
  <c r="O128" i="23" s="1"/>
  <c r="Q128" i="23" s="1"/>
  <c r="AB128" i="23" s="1"/>
  <c r="R128" i="23"/>
  <c r="Z128" i="23" s="1"/>
  <c r="AC128" i="23"/>
  <c r="AN128" i="23"/>
  <c r="AV128" i="23" s="1"/>
  <c r="G129" i="23"/>
  <c r="O129" i="23" s="1"/>
  <c r="Q129" i="23" s="1"/>
  <c r="AB129" i="23" s="1"/>
  <c r="R129" i="23"/>
  <c r="Z129" i="23" s="1"/>
  <c r="AC129" i="23"/>
  <c r="AN129" i="23"/>
  <c r="AV129" i="23" s="1"/>
  <c r="G130" i="23"/>
  <c r="O130" i="23" s="1"/>
  <c r="Q130" i="23" s="1"/>
  <c r="R130" i="23"/>
  <c r="Z130" i="23" s="1"/>
  <c r="AC130" i="23"/>
  <c r="AN130" i="23"/>
  <c r="AV130" i="23" s="1"/>
  <c r="G134" i="23"/>
  <c r="O134" i="23" s="1"/>
  <c r="Q134" i="23" s="1"/>
  <c r="AB134" i="23" s="1"/>
  <c r="R134" i="23"/>
  <c r="Z134" i="23" s="1"/>
  <c r="AC134" i="23"/>
  <c r="BA134" i="23" s="1"/>
  <c r="AN134" i="23"/>
  <c r="AV134" i="23" s="1"/>
  <c r="G135" i="23"/>
  <c r="O135" i="23" s="1"/>
  <c r="Q135" i="23" s="1"/>
  <c r="AB135" i="23" s="1"/>
  <c r="R135" i="23"/>
  <c r="Z135" i="23" s="1"/>
  <c r="AC135" i="23"/>
  <c r="AN135" i="23"/>
  <c r="AV135" i="23" s="1"/>
  <c r="G136" i="23"/>
  <c r="O136" i="23" s="1"/>
  <c r="Q136" i="23" s="1"/>
  <c r="AB136" i="23" s="1"/>
  <c r="R136" i="23"/>
  <c r="Z136" i="23" s="1"/>
  <c r="AC136" i="23"/>
  <c r="BA136" i="23" s="1"/>
  <c r="AN136" i="23"/>
  <c r="AV136" i="23" s="1"/>
  <c r="G137" i="23"/>
  <c r="O137" i="23" s="1"/>
  <c r="Q137" i="23" s="1"/>
  <c r="R137" i="23"/>
  <c r="Z137" i="23" s="1"/>
  <c r="AC137" i="23"/>
  <c r="AK137" i="23" s="1"/>
  <c r="AN137" i="23"/>
  <c r="AV137" i="23" s="1"/>
  <c r="G138" i="23"/>
  <c r="O138" i="23" s="1"/>
  <c r="Q138" i="23" s="1"/>
  <c r="AB138" i="23" s="1"/>
  <c r="R138" i="23"/>
  <c r="Z138" i="23" s="1"/>
  <c r="AC138" i="23"/>
  <c r="AN138" i="23"/>
  <c r="AV138" i="23" s="1"/>
  <c r="G164" i="23"/>
  <c r="O164" i="23" s="1"/>
  <c r="Q164" i="23" s="1"/>
  <c r="R164" i="23"/>
  <c r="Z164" i="23" s="1"/>
  <c r="AC164" i="23"/>
  <c r="AN164" i="23"/>
  <c r="AV164" i="23" s="1"/>
  <c r="G167" i="23"/>
  <c r="O167" i="23" s="1"/>
  <c r="Q167" i="23" s="1"/>
  <c r="AB167" i="23" s="1"/>
  <c r="R167" i="23"/>
  <c r="Z167" i="23" s="1"/>
  <c r="AC167" i="23"/>
  <c r="AK167" i="23" s="1"/>
  <c r="AN167" i="23"/>
  <c r="AV167" i="23" s="1"/>
  <c r="G169" i="23"/>
  <c r="O169" i="23" s="1"/>
  <c r="Q169" i="23" s="1"/>
  <c r="AB169" i="23" s="1"/>
  <c r="R169" i="23"/>
  <c r="Z169" i="23" s="1"/>
  <c r="AC169" i="23"/>
  <c r="AK169" i="23" s="1"/>
  <c r="AN169" i="23"/>
  <c r="AV169" i="23" s="1"/>
  <c r="G171" i="23"/>
  <c r="O171" i="23" s="1"/>
  <c r="Q171" i="23" s="1"/>
  <c r="AB171" i="23" s="1"/>
  <c r="R171" i="23"/>
  <c r="Z171" i="23" s="1"/>
  <c r="AC171" i="23"/>
  <c r="AK171" i="23" s="1"/>
  <c r="AN171" i="23"/>
  <c r="AV171" i="23" s="1"/>
  <c r="G172" i="23"/>
  <c r="O172" i="23" s="1"/>
  <c r="Q172" i="23" s="1"/>
  <c r="AB172" i="23" s="1"/>
  <c r="R172" i="23"/>
  <c r="Z172" i="23" s="1"/>
  <c r="AC172" i="23"/>
  <c r="AK172" i="23" s="1"/>
  <c r="AN172" i="23"/>
  <c r="AV172" i="23" s="1"/>
  <c r="G186" i="23"/>
  <c r="O186" i="23" s="1"/>
  <c r="Q186" i="23" s="1"/>
  <c r="AB186" i="23" s="1"/>
  <c r="R186" i="23"/>
  <c r="Z186" i="23" s="1"/>
  <c r="AC186" i="23"/>
  <c r="AK186" i="23" s="1"/>
  <c r="AN186" i="23"/>
  <c r="AV186" i="23" s="1"/>
  <c r="G189" i="23"/>
  <c r="O189" i="23" s="1"/>
  <c r="Q189" i="23" s="1"/>
  <c r="R189" i="23"/>
  <c r="Z189" i="23" s="1"/>
  <c r="AC189" i="23"/>
  <c r="AN189" i="23"/>
  <c r="AV189" i="23" s="1"/>
  <c r="G190" i="23"/>
  <c r="O190" i="23" s="1"/>
  <c r="Q190" i="23" s="1"/>
  <c r="AB190" i="23" s="1"/>
  <c r="R190" i="23"/>
  <c r="Z190" i="23" s="1"/>
  <c r="AC190" i="23"/>
  <c r="AK190" i="23" s="1"/>
  <c r="AN190" i="23"/>
  <c r="AV190" i="23" s="1"/>
  <c r="G194" i="23"/>
  <c r="O194" i="23" s="1"/>
  <c r="Q194" i="23" s="1"/>
  <c r="R194" i="23"/>
  <c r="Z194" i="23" s="1"/>
  <c r="AC194" i="23"/>
  <c r="AN194" i="23"/>
  <c r="AV194" i="23" s="1"/>
  <c r="G196" i="23"/>
  <c r="O196" i="23" s="1"/>
  <c r="Q196" i="23" s="1"/>
  <c r="R196" i="23"/>
  <c r="Z196" i="23" s="1"/>
  <c r="AC196" i="23"/>
  <c r="AK196" i="23" s="1"/>
  <c r="AN196" i="23"/>
  <c r="AV196" i="23" s="1"/>
  <c r="G198" i="23"/>
  <c r="O198" i="23" s="1"/>
  <c r="Q198" i="23" s="1"/>
  <c r="AB198" i="23" s="1"/>
  <c r="R198" i="23"/>
  <c r="Z198" i="23" s="1"/>
  <c r="AC198" i="23"/>
  <c r="AN198" i="23"/>
  <c r="AV198" i="23" s="1"/>
  <c r="G203" i="23"/>
  <c r="O203" i="23" s="1"/>
  <c r="Q203" i="23" s="1"/>
  <c r="AB203" i="23" s="1"/>
  <c r="R203" i="23"/>
  <c r="Z203" i="23" s="1"/>
  <c r="AC203" i="23"/>
  <c r="AN203" i="23"/>
  <c r="AV203" i="23" s="1"/>
  <c r="G204" i="23"/>
  <c r="O204" i="23" s="1"/>
  <c r="Q204" i="23" s="1"/>
  <c r="AB204" i="23" s="1"/>
  <c r="R204" i="23"/>
  <c r="Z204" i="23" s="1"/>
  <c r="AC204" i="23"/>
  <c r="AK204" i="23" s="1"/>
  <c r="AN204" i="23"/>
  <c r="AV204" i="23" s="1"/>
  <c r="G208" i="23"/>
  <c r="O208" i="23" s="1"/>
  <c r="Q208" i="23" s="1"/>
  <c r="R208" i="23"/>
  <c r="Z208" i="23" s="1"/>
  <c r="AC208" i="23"/>
  <c r="AN208" i="23"/>
  <c r="AV208" i="23" s="1"/>
  <c r="G210" i="23"/>
  <c r="O210" i="23" s="1"/>
  <c r="Q210" i="23" s="1"/>
  <c r="R210" i="23"/>
  <c r="Z210" i="23" s="1"/>
  <c r="AC210" i="23"/>
  <c r="AN210" i="23"/>
  <c r="AV210" i="23" s="1"/>
  <c r="G211" i="23"/>
  <c r="O211" i="23" s="1"/>
  <c r="Q211" i="23" s="1"/>
  <c r="AB211" i="23" s="1"/>
  <c r="R211" i="23"/>
  <c r="Z211" i="23" s="1"/>
  <c r="AC211" i="23"/>
  <c r="AK211" i="23" s="1"/>
  <c r="AN211" i="23"/>
  <c r="AV211" i="23" s="1"/>
  <c r="G218" i="23"/>
  <c r="O218" i="23" s="1"/>
  <c r="Q218" i="23" s="1"/>
  <c r="AB218" i="23" s="1"/>
  <c r="R218" i="23"/>
  <c r="Z218" i="23" s="1"/>
  <c r="AC218" i="23"/>
  <c r="AN218" i="23"/>
  <c r="AV218" i="23" s="1"/>
  <c r="G219" i="23"/>
  <c r="O219" i="23" s="1"/>
  <c r="Q219" i="23" s="1"/>
  <c r="AB219" i="23" s="1"/>
  <c r="R219" i="23"/>
  <c r="Z219" i="23" s="1"/>
  <c r="AC219" i="23"/>
  <c r="AN219" i="23"/>
  <c r="AV219" i="23" s="1"/>
  <c r="G220" i="23"/>
  <c r="O220" i="23" s="1"/>
  <c r="Q220" i="23" s="1"/>
  <c r="AB220" i="23" s="1"/>
  <c r="R220" i="23"/>
  <c r="Z220" i="23" s="1"/>
  <c r="AC220" i="23"/>
  <c r="AK220" i="23" s="1"/>
  <c r="AN220" i="23"/>
  <c r="AV220" i="23" s="1"/>
  <c r="G222" i="23"/>
  <c r="O222" i="23" s="1"/>
  <c r="Q222" i="23" s="1"/>
  <c r="AB222" i="23" s="1"/>
  <c r="R222" i="23"/>
  <c r="Z222" i="23" s="1"/>
  <c r="AC222" i="23"/>
  <c r="AN222" i="23"/>
  <c r="AV222" i="23" s="1"/>
  <c r="G224" i="23"/>
  <c r="O224" i="23" s="1"/>
  <c r="Q224" i="23" s="1"/>
  <c r="AB224" i="23" s="1"/>
  <c r="R224" i="23"/>
  <c r="Z224" i="23" s="1"/>
  <c r="AC224" i="23"/>
  <c r="AK224" i="23" s="1"/>
  <c r="AN224" i="23"/>
  <c r="AV224" i="23" s="1"/>
  <c r="G228" i="23"/>
  <c r="O228" i="23" s="1"/>
  <c r="Q228" i="23" s="1"/>
  <c r="AB228" i="23" s="1"/>
  <c r="R228" i="23"/>
  <c r="Z228" i="23" s="1"/>
  <c r="AC228" i="23"/>
  <c r="AN228" i="23"/>
  <c r="AV228" i="23" s="1"/>
  <c r="G230" i="23"/>
  <c r="O230" i="23" s="1"/>
  <c r="Q230" i="23" s="1"/>
  <c r="R230" i="23"/>
  <c r="Z230" i="23" s="1"/>
  <c r="AC230" i="23"/>
  <c r="AK230" i="23" s="1"/>
  <c r="AN230" i="23"/>
  <c r="AV230" i="23" s="1"/>
  <c r="G231" i="23"/>
  <c r="O231" i="23" s="1"/>
  <c r="Q231" i="23" s="1"/>
  <c r="AB231" i="23" s="1"/>
  <c r="R231" i="23"/>
  <c r="Z231" i="23" s="1"/>
  <c r="AC231" i="23"/>
  <c r="AN231" i="23"/>
  <c r="AV231" i="23" s="1"/>
  <c r="G233" i="23"/>
  <c r="O233" i="23" s="1"/>
  <c r="Q233" i="23" s="1"/>
  <c r="AB233" i="23" s="1"/>
  <c r="R233" i="23"/>
  <c r="Z233" i="23" s="1"/>
  <c r="AC233" i="23"/>
  <c r="AN233" i="23"/>
  <c r="AV233" i="23" s="1"/>
  <c r="G235" i="23"/>
  <c r="O235" i="23" s="1"/>
  <c r="Q235" i="23" s="1"/>
  <c r="R235" i="23"/>
  <c r="Z235" i="23" s="1"/>
  <c r="AC235" i="23"/>
  <c r="AN235" i="23"/>
  <c r="AV235" i="23" s="1"/>
  <c r="G237" i="23"/>
  <c r="O237" i="23" s="1"/>
  <c r="Q237" i="23" s="1"/>
  <c r="AB237" i="23" s="1"/>
  <c r="R237" i="23"/>
  <c r="Z237" i="23" s="1"/>
  <c r="AC237" i="23"/>
  <c r="AK237" i="23" s="1"/>
  <c r="AN237" i="23"/>
  <c r="AV237" i="23" s="1"/>
  <c r="G238" i="23"/>
  <c r="O238" i="23" s="1"/>
  <c r="Q238" i="23" s="1"/>
  <c r="AB238" i="23" s="1"/>
  <c r="R238" i="23"/>
  <c r="Z238" i="23" s="1"/>
  <c r="AC238" i="23"/>
  <c r="AK238" i="23" s="1"/>
  <c r="AN238" i="23"/>
  <c r="AV238" i="23" s="1"/>
  <c r="G241" i="23"/>
  <c r="O241" i="23" s="1"/>
  <c r="Q241" i="23" s="1"/>
  <c r="AB241" i="23" s="1"/>
  <c r="R241" i="23"/>
  <c r="Z241" i="23" s="1"/>
  <c r="AC241" i="23"/>
  <c r="AN241" i="23"/>
  <c r="AV241" i="23" s="1"/>
  <c r="G243" i="23"/>
  <c r="O243" i="23" s="1"/>
  <c r="Q243" i="23" s="1"/>
  <c r="R243" i="23"/>
  <c r="Z243" i="23" s="1"/>
  <c r="AC243" i="23"/>
  <c r="AK243" i="23" s="1"/>
  <c r="AN243" i="23"/>
  <c r="AV243" i="23" s="1"/>
  <c r="G246" i="23"/>
  <c r="O246" i="23" s="1"/>
  <c r="Q246" i="23" s="1"/>
  <c r="R246" i="23"/>
  <c r="Z246" i="23" s="1"/>
  <c r="AC246" i="23"/>
  <c r="AN246" i="23"/>
  <c r="AV246" i="23" s="1"/>
  <c r="G247" i="23"/>
  <c r="O247" i="23" s="1"/>
  <c r="Q247" i="23" s="1"/>
  <c r="R247" i="23"/>
  <c r="Z247" i="23" s="1"/>
  <c r="AC247" i="23"/>
  <c r="AN247" i="23"/>
  <c r="AV247" i="23" s="1"/>
  <c r="G253" i="23"/>
  <c r="O253" i="23" s="1"/>
  <c r="Q253" i="23" s="1"/>
  <c r="R253" i="23"/>
  <c r="Z253" i="23" s="1"/>
  <c r="AC253" i="23"/>
  <c r="AN253" i="23"/>
  <c r="AV253" i="23" s="1"/>
  <c r="G254" i="23"/>
  <c r="O254" i="23" s="1"/>
  <c r="Q254" i="23" s="1"/>
  <c r="AB254" i="23" s="1"/>
  <c r="R254" i="23"/>
  <c r="Z254" i="23" s="1"/>
  <c r="AC254" i="23"/>
  <c r="AN254" i="23"/>
  <c r="AV254" i="23" s="1"/>
  <c r="G255" i="23"/>
  <c r="O255" i="23" s="1"/>
  <c r="Q255" i="23" s="1"/>
  <c r="R255" i="23"/>
  <c r="Z255" i="23" s="1"/>
  <c r="AC255" i="23"/>
  <c r="AN255" i="23"/>
  <c r="AV255" i="23" s="1"/>
  <c r="G259" i="23"/>
  <c r="O259" i="23" s="1"/>
  <c r="Q259" i="23" s="1"/>
  <c r="R259" i="23"/>
  <c r="Z259" i="23" s="1"/>
  <c r="AC259" i="23"/>
  <c r="AN259" i="23"/>
  <c r="AV259" i="23" s="1"/>
  <c r="G263" i="23"/>
  <c r="O263" i="23" s="1"/>
  <c r="Q263" i="23" s="1"/>
  <c r="R263" i="23"/>
  <c r="Z263" i="23" s="1"/>
  <c r="AC263" i="23"/>
  <c r="AK263" i="23" s="1"/>
  <c r="AN263" i="23"/>
  <c r="AV263" i="23" s="1"/>
  <c r="G268" i="23"/>
  <c r="O268" i="23" s="1"/>
  <c r="Q268" i="23" s="1"/>
  <c r="AB268" i="23" s="1"/>
  <c r="R268" i="23"/>
  <c r="Z268" i="23" s="1"/>
  <c r="AC268" i="23"/>
  <c r="AN268" i="23"/>
  <c r="AV268" i="23" s="1"/>
  <c r="G275" i="23"/>
  <c r="O275" i="23" s="1"/>
  <c r="Q275" i="23" s="1"/>
  <c r="R275" i="23"/>
  <c r="Z275" i="23" s="1"/>
  <c r="AC275" i="23"/>
  <c r="AK275" i="23" s="1"/>
  <c r="AN275" i="23"/>
  <c r="AV275" i="23" s="1"/>
  <c r="G276" i="23"/>
  <c r="O276" i="23" s="1"/>
  <c r="Q276" i="23" s="1"/>
  <c r="R276" i="23"/>
  <c r="Z276" i="23" s="1"/>
  <c r="AC276" i="23"/>
  <c r="AN276" i="23"/>
  <c r="AV276" i="23" s="1"/>
  <c r="G277" i="23"/>
  <c r="O277" i="23" s="1"/>
  <c r="Q277" i="23" s="1"/>
  <c r="R277" i="23"/>
  <c r="Z277" i="23" s="1"/>
  <c r="AC277" i="23"/>
  <c r="AK277" i="23" s="1"/>
  <c r="AN277" i="23"/>
  <c r="AV277" i="23" s="1"/>
  <c r="G278" i="23"/>
  <c r="O278" i="23" s="1"/>
  <c r="Q278" i="23" s="1"/>
  <c r="AB278" i="23" s="1"/>
  <c r="R278" i="23"/>
  <c r="Z278" i="23" s="1"/>
  <c r="AC278" i="23"/>
  <c r="AN278" i="23"/>
  <c r="AV278" i="23" s="1"/>
  <c r="G279" i="23"/>
  <c r="O279" i="23" s="1"/>
  <c r="Q279" i="23" s="1"/>
  <c r="R279" i="23"/>
  <c r="Z279" i="23" s="1"/>
  <c r="AC279" i="23"/>
  <c r="AN279" i="23"/>
  <c r="AV279" i="23" s="1"/>
  <c r="G280" i="23"/>
  <c r="O280" i="23" s="1"/>
  <c r="Q280" i="23" s="1"/>
  <c r="R280" i="23"/>
  <c r="Z280" i="23" s="1"/>
  <c r="AC280" i="23"/>
  <c r="AN280" i="23"/>
  <c r="AV280" i="23" s="1"/>
  <c r="G282" i="23"/>
  <c r="O282" i="23" s="1"/>
  <c r="Q282" i="23" s="1"/>
  <c r="R282" i="23"/>
  <c r="Z282" i="23" s="1"/>
  <c r="AC282" i="23"/>
  <c r="AN282" i="23"/>
  <c r="AV282" i="23" s="1"/>
  <c r="G283" i="23"/>
  <c r="O283" i="23" s="1"/>
  <c r="Q283" i="23" s="1"/>
  <c r="R283" i="23"/>
  <c r="Z283" i="23" s="1"/>
  <c r="AC283" i="23"/>
  <c r="AK283" i="23" s="1"/>
  <c r="AN283" i="23"/>
  <c r="AV283" i="23" s="1"/>
  <c r="G284" i="23"/>
  <c r="O284" i="23" s="1"/>
  <c r="Q284" i="23" s="1"/>
  <c r="R284" i="23"/>
  <c r="Z284" i="23" s="1"/>
  <c r="AC284" i="23"/>
  <c r="AK284" i="23" s="1"/>
  <c r="AN284" i="23"/>
  <c r="AV284" i="23" s="1"/>
  <c r="G288" i="23"/>
  <c r="O288" i="23" s="1"/>
  <c r="Q288" i="23" s="1"/>
  <c r="R288" i="23"/>
  <c r="Z288" i="23" s="1"/>
  <c r="AC288" i="23"/>
  <c r="AK288" i="23" s="1"/>
  <c r="AN288" i="23"/>
  <c r="AV288" i="23" s="1"/>
  <c r="G289" i="23"/>
  <c r="O289" i="23" s="1"/>
  <c r="Q289" i="23" s="1"/>
  <c r="R289" i="23"/>
  <c r="Z289" i="23" s="1"/>
  <c r="AC289" i="23"/>
  <c r="AK289" i="23" s="1"/>
  <c r="AN289" i="23"/>
  <c r="AV289" i="23" s="1"/>
  <c r="G292" i="23"/>
  <c r="O292" i="23" s="1"/>
  <c r="Q292" i="23" s="1"/>
  <c r="R292" i="23"/>
  <c r="Z292" i="23" s="1"/>
  <c r="AC292" i="23"/>
  <c r="AN292" i="23"/>
  <c r="AV292" i="23" s="1"/>
  <c r="G293" i="23"/>
  <c r="O293" i="23" s="1"/>
  <c r="Q293" i="23" s="1"/>
  <c r="R293" i="23"/>
  <c r="Z293" i="23" s="1"/>
  <c r="AC293" i="23"/>
  <c r="AK293" i="23" s="1"/>
  <c r="AN293" i="23"/>
  <c r="AV293" i="23" s="1"/>
  <c r="G294" i="23"/>
  <c r="O294" i="23" s="1"/>
  <c r="Q294" i="23" s="1"/>
  <c r="R294" i="23"/>
  <c r="Z294" i="23" s="1"/>
  <c r="AC294" i="23"/>
  <c r="AK294" i="23" s="1"/>
  <c r="AN294" i="23"/>
  <c r="AV294" i="23" s="1"/>
  <c r="G296" i="23"/>
  <c r="O296" i="23" s="1"/>
  <c r="Q296" i="23" s="1"/>
  <c r="R296" i="23"/>
  <c r="Z296" i="23" s="1"/>
  <c r="AC296" i="23"/>
  <c r="AN296" i="23"/>
  <c r="AV296" i="23" s="1"/>
  <c r="G297" i="23"/>
  <c r="O297" i="23" s="1"/>
  <c r="Q297" i="23" s="1"/>
  <c r="R297" i="23"/>
  <c r="Z297" i="23" s="1"/>
  <c r="AC297" i="23"/>
  <c r="AK297" i="23" s="1"/>
  <c r="AN297" i="23"/>
  <c r="AV297" i="23" s="1"/>
  <c r="G300" i="23"/>
  <c r="O300" i="23" s="1"/>
  <c r="Q300" i="23" s="1"/>
  <c r="R300" i="23"/>
  <c r="Z300" i="23" s="1"/>
  <c r="AC300" i="23"/>
  <c r="AN300" i="23"/>
  <c r="AV300" i="23" s="1"/>
  <c r="G301" i="23"/>
  <c r="O301" i="23" s="1"/>
  <c r="Q301" i="23" s="1"/>
  <c r="R301" i="23"/>
  <c r="Z301" i="23" s="1"/>
  <c r="AC301" i="23"/>
  <c r="AN301" i="23"/>
  <c r="AV301" i="23" s="1"/>
  <c r="G303" i="23"/>
  <c r="O303" i="23" s="1"/>
  <c r="Q303" i="23" s="1"/>
  <c r="R303" i="23"/>
  <c r="Z303" i="23" s="1"/>
  <c r="AC303" i="23"/>
  <c r="AK303" i="23" s="1"/>
  <c r="AN303" i="23"/>
  <c r="AV303" i="23" s="1"/>
  <c r="G304" i="23"/>
  <c r="O304" i="23" s="1"/>
  <c r="Q304" i="23" s="1"/>
  <c r="AB304" i="23" s="1"/>
  <c r="R304" i="23"/>
  <c r="Z304" i="23" s="1"/>
  <c r="AC304" i="23"/>
  <c r="AK304" i="23" s="1"/>
  <c r="AN304" i="23"/>
  <c r="AV304" i="23" s="1"/>
  <c r="G305" i="23"/>
  <c r="O305" i="23" s="1"/>
  <c r="Q305" i="23" s="1"/>
  <c r="R305" i="23"/>
  <c r="Z305" i="23" s="1"/>
  <c r="AC305" i="23"/>
  <c r="BA305" i="23" s="1"/>
  <c r="AN305" i="23"/>
  <c r="AV305" i="23" s="1"/>
  <c r="G310" i="23"/>
  <c r="O310" i="23" s="1"/>
  <c r="Q310" i="23" s="1"/>
  <c r="R310" i="23"/>
  <c r="Z310" i="23" s="1"/>
  <c r="AC310" i="23"/>
  <c r="AK310" i="23" s="1"/>
  <c r="AN310" i="23"/>
  <c r="AV310" i="23" s="1"/>
  <c r="G312" i="23"/>
  <c r="O312" i="23" s="1"/>
  <c r="Q312" i="23" s="1"/>
  <c r="R312" i="23"/>
  <c r="Z312" i="23" s="1"/>
  <c r="AC312" i="23"/>
  <c r="AK312" i="23" s="1"/>
  <c r="AN312" i="23"/>
  <c r="AV312" i="23" s="1"/>
  <c r="G316" i="23"/>
  <c r="O316" i="23" s="1"/>
  <c r="Q316" i="23" s="1"/>
  <c r="R316" i="23"/>
  <c r="Z316" i="23" s="1"/>
  <c r="AC316" i="23"/>
  <c r="BA316" i="23" s="1"/>
  <c r="AN316" i="23"/>
  <c r="AV316" i="23" s="1"/>
  <c r="G317" i="23"/>
  <c r="O317" i="23" s="1"/>
  <c r="Q317" i="23" s="1"/>
  <c r="R317" i="23"/>
  <c r="Z317" i="23" s="1"/>
  <c r="AC317" i="23"/>
  <c r="AK317" i="23" s="1"/>
  <c r="AN317" i="23"/>
  <c r="AV317" i="23" s="1"/>
  <c r="G319" i="23"/>
  <c r="O319" i="23" s="1"/>
  <c r="Q319" i="23" s="1"/>
  <c r="R319" i="23"/>
  <c r="Z319" i="23" s="1"/>
  <c r="AC319" i="23"/>
  <c r="AK319" i="23" s="1"/>
  <c r="AN319" i="23"/>
  <c r="AV319" i="23" s="1"/>
  <c r="G321" i="23"/>
  <c r="O321" i="23" s="1"/>
  <c r="Q321" i="23" s="1"/>
  <c r="R321" i="23"/>
  <c r="Z321" i="23" s="1"/>
  <c r="AC321" i="23"/>
  <c r="AK321" i="23" s="1"/>
  <c r="AN321" i="23"/>
  <c r="AV321" i="23" s="1"/>
  <c r="G325" i="23"/>
  <c r="O325" i="23" s="1"/>
  <c r="Q325" i="23" s="1"/>
  <c r="R325" i="23"/>
  <c r="Z325" i="23" s="1"/>
  <c r="AC325" i="23"/>
  <c r="AK325" i="23" s="1"/>
  <c r="AN325" i="23"/>
  <c r="AV325" i="23" s="1"/>
  <c r="G327" i="23"/>
  <c r="O327" i="23" s="1"/>
  <c r="Q327" i="23" s="1"/>
  <c r="R327" i="23"/>
  <c r="Z327" i="23" s="1"/>
  <c r="AC327" i="23"/>
  <c r="AK327" i="23" s="1"/>
  <c r="AN327" i="23"/>
  <c r="AV327" i="23" s="1"/>
  <c r="G331" i="23"/>
  <c r="O331" i="23" s="1"/>
  <c r="Q331" i="23" s="1"/>
  <c r="R331" i="23"/>
  <c r="Z331" i="23" s="1"/>
  <c r="AC331" i="23"/>
  <c r="BA331" i="23" s="1"/>
  <c r="AN331" i="23"/>
  <c r="AV331" i="23" s="1"/>
  <c r="G333" i="23"/>
  <c r="O333" i="23" s="1"/>
  <c r="Q333" i="23" s="1"/>
  <c r="R333" i="23"/>
  <c r="Z333" i="23" s="1"/>
  <c r="AC333" i="23"/>
  <c r="AK333" i="23" s="1"/>
  <c r="AN333" i="23"/>
  <c r="AV333" i="23" s="1"/>
  <c r="G338" i="23"/>
  <c r="O338" i="23" s="1"/>
  <c r="Q338" i="23" s="1"/>
  <c r="R338" i="23"/>
  <c r="Z338" i="23" s="1"/>
  <c r="AC338" i="23"/>
  <c r="AN338" i="23"/>
  <c r="AV338" i="23" s="1"/>
  <c r="G340" i="23"/>
  <c r="O340" i="23" s="1"/>
  <c r="Q340" i="23" s="1"/>
  <c r="R340" i="23"/>
  <c r="Z340" i="23" s="1"/>
  <c r="AC340" i="23"/>
  <c r="AK340" i="23" s="1"/>
  <c r="AN340" i="23"/>
  <c r="AV340" i="23" s="1"/>
  <c r="G346" i="23"/>
  <c r="O346" i="23" s="1"/>
  <c r="Q346" i="23" s="1"/>
  <c r="R346" i="23"/>
  <c r="Z346" i="23" s="1"/>
  <c r="AC346" i="23"/>
  <c r="AK346" i="23" s="1"/>
  <c r="AN346" i="23"/>
  <c r="AV346" i="23" s="1"/>
  <c r="G347" i="23"/>
  <c r="O347" i="23" s="1"/>
  <c r="Q347" i="23" s="1"/>
  <c r="R347" i="23"/>
  <c r="Z347" i="23" s="1"/>
  <c r="AC347" i="23"/>
  <c r="AK347" i="23" s="1"/>
  <c r="AN347" i="23"/>
  <c r="AV347" i="23" s="1"/>
  <c r="G348" i="23"/>
  <c r="O348" i="23" s="1"/>
  <c r="Q348" i="23" s="1"/>
  <c r="R348" i="23"/>
  <c r="Z348" i="23" s="1"/>
  <c r="AC348" i="23"/>
  <c r="AK348" i="23" s="1"/>
  <c r="AN348" i="23"/>
  <c r="AV348" i="23" s="1"/>
  <c r="G356" i="23"/>
  <c r="O356" i="23" s="1"/>
  <c r="Q356" i="23" s="1"/>
  <c r="R356" i="23"/>
  <c r="Z356" i="23" s="1"/>
  <c r="AC356" i="23"/>
  <c r="BA356" i="23" s="1"/>
  <c r="AN356" i="23"/>
  <c r="AV356" i="23" s="1"/>
  <c r="G358" i="23"/>
  <c r="O358" i="23" s="1"/>
  <c r="Q358" i="23" s="1"/>
  <c r="R358" i="23"/>
  <c r="Z358" i="23" s="1"/>
  <c r="AC358" i="23"/>
  <c r="BA358" i="23" s="1"/>
  <c r="AN358" i="23"/>
  <c r="AV358" i="23" s="1"/>
  <c r="G363" i="23"/>
  <c r="O363" i="23" s="1"/>
  <c r="Q363" i="23" s="1"/>
  <c r="R363" i="23"/>
  <c r="Z363" i="23" s="1"/>
  <c r="AC363" i="23"/>
  <c r="AK363" i="23" s="1"/>
  <c r="AN363" i="23"/>
  <c r="AV363" i="23" s="1"/>
  <c r="G368" i="23"/>
  <c r="O368" i="23" s="1"/>
  <c r="Q368" i="23" s="1"/>
  <c r="R368" i="23"/>
  <c r="Z368" i="23" s="1"/>
  <c r="AC368" i="23"/>
  <c r="AK368" i="23" s="1"/>
  <c r="AN368" i="23"/>
  <c r="AV368" i="23" s="1"/>
  <c r="G7" i="23"/>
  <c r="O7" i="23" s="1"/>
  <c r="Q7" i="23" s="1"/>
  <c r="R7" i="23"/>
  <c r="Z7" i="23" s="1"/>
  <c r="AC7" i="23"/>
  <c r="AK7" i="23" s="1"/>
  <c r="AN7" i="23"/>
  <c r="AV7" i="23" s="1"/>
  <c r="G11" i="23"/>
  <c r="O11" i="23" s="1"/>
  <c r="R11" i="23"/>
  <c r="Z11" i="23" s="1"/>
  <c r="AC11" i="23"/>
  <c r="AK11" i="23" s="1"/>
  <c r="AN11" i="23"/>
  <c r="AV11" i="23" s="1"/>
  <c r="G13" i="23"/>
  <c r="O13" i="23" s="1"/>
  <c r="Q13" i="23" s="1"/>
  <c r="R13" i="23"/>
  <c r="Z13" i="23" s="1"/>
  <c r="AC13" i="23"/>
  <c r="AK13" i="23" s="1"/>
  <c r="AN13" i="23"/>
  <c r="AV13" i="23" s="1"/>
  <c r="G14" i="23"/>
  <c r="O14" i="23" s="1"/>
  <c r="Q14" i="23" s="1"/>
  <c r="R14" i="23"/>
  <c r="Z14" i="23" s="1"/>
  <c r="AC14" i="23"/>
  <c r="AK14" i="23" s="1"/>
  <c r="AN14" i="23"/>
  <c r="AV14" i="23" s="1"/>
  <c r="G54" i="23"/>
  <c r="O54" i="23" s="1"/>
  <c r="Q54" i="23" s="1"/>
  <c r="R54" i="23"/>
  <c r="Z54" i="23" s="1"/>
  <c r="AC54" i="23"/>
  <c r="AK54" i="23" s="1"/>
  <c r="AN54" i="23"/>
  <c r="AV54" i="23" s="1"/>
  <c r="G55" i="23"/>
  <c r="O55" i="23" s="1"/>
  <c r="R55" i="23"/>
  <c r="Z55" i="23" s="1"/>
  <c r="AC55" i="23"/>
  <c r="AN55" i="23"/>
  <c r="AV55" i="23" s="1"/>
  <c r="G75" i="23"/>
  <c r="O75" i="23" s="1"/>
  <c r="Q75" i="23" s="1"/>
  <c r="R75" i="23"/>
  <c r="Z75" i="23" s="1"/>
  <c r="AC75" i="23"/>
  <c r="AN75" i="23"/>
  <c r="AV75" i="23" s="1"/>
  <c r="G80" i="23"/>
  <c r="O80" i="23" s="1"/>
  <c r="Q80" i="23" s="1"/>
  <c r="R80" i="23"/>
  <c r="Z80" i="23" s="1"/>
  <c r="AC80" i="23"/>
  <c r="AN80" i="23"/>
  <c r="AV80" i="23" s="1"/>
  <c r="G92" i="23"/>
  <c r="O92" i="23" s="1"/>
  <c r="Q92" i="23" s="1"/>
  <c r="R92" i="23"/>
  <c r="Z92" i="23" s="1"/>
  <c r="AC92" i="23"/>
  <c r="BA92" i="23" s="1"/>
  <c r="AN92" i="23"/>
  <c r="AV92" i="23" s="1"/>
  <c r="G98" i="23"/>
  <c r="O98" i="23" s="1"/>
  <c r="Q98" i="23" s="1"/>
  <c r="R98" i="23"/>
  <c r="Z98" i="23" s="1"/>
  <c r="AC98" i="23"/>
  <c r="AN98" i="23"/>
  <c r="AV98" i="23" s="1"/>
  <c r="G99" i="23"/>
  <c r="O99" i="23" s="1"/>
  <c r="Q99" i="23" s="1"/>
  <c r="R99" i="23"/>
  <c r="Z99" i="23" s="1"/>
  <c r="AC99" i="23"/>
  <c r="AN99" i="23"/>
  <c r="AV99" i="23" s="1"/>
  <c r="G110" i="23"/>
  <c r="O110" i="23" s="1"/>
  <c r="Q110" i="23" s="1"/>
  <c r="R110" i="23"/>
  <c r="Z110" i="23" s="1"/>
  <c r="AC110" i="23"/>
  <c r="BA110" i="23" s="1"/>
  <c r="AN110" i="23"/>
  <c r="AV110" i="23" s="1"/>
  <c r="G126" i="23"/>
  <c r="O126" i="23" s="1"/>
  <c r="Q126" i="23" s="1"/>
  <c r="R126" i="23"/>
  <c r="Z126" i="23" s="1"/>
  <c r="AC126" i="23"/>
  <c r="AN126" i="23"/>
  <c r="AV126" i="23" s="1"/>
  <c r="G132" i="23"/>
  <c r="O132" i="23" s="1"/>
  <c r="Q132" i="23" s="1"/>
  <c r="R132" i="23"/>
  <c r="Z132" i="23" s="1"/>
  <c r="AN132" i="23"/>
  <c r="AV132" i="23" s="1"/>
  <c r="G133" i="23"/>
  <c r="O133" i="23" s="1"/>
  <c r="Q133" i="23" s="1"/>
  <c r="R133" i="23"/>
  <c r="Z133" i="23" s="1"/>
  <c r="AC133" i="23"/>
  <c r="AN133" i="23"/>
  <c r="AV133" i="23" s="1"/>
  <c r="G139" i="23"/>
  <c r="O139" i="23" s="1"/>
  <c r="Q139" i="23" s="1"/>
  <c r="R139" i="23"/>
  <c r="Z139" i="23" s="1"/>
  <c r="AC139" i="23"/>
  <c r="AN139" i="23"/>
  <c r="AV139" i="23" s="1"/>
  <c r="G142" i="23"/>
  <c r="O142" i="23" s="1"/>
  <c r="Q142" i="23" s="1"/>
  <c r="R142" i="23"/>
  <c r="Z142" i="23" s="1"/>
  <c r="AC142" i="23"/>
  <c r="AN142" i="23"/>
  <c r="AV142" i="23" s="1"/>
  <c r="G143" i="23"/>
  <c r="O143" i="23" s="1"/>
  <c r="Q143" i="23" s="1"/>
  <c r="R143" i="23"/>
  <c r="Z143" i="23" s="1"/>
  <c r="AC143" i="23"/>
  <c r="AK143" i="23" s="1"/>
  <c r="AN143" i="23"/>
  <c r="AV143" i="23" s="1"/>
  <c r="G141" i="23"/>
  <c r="O141" i="23" s="1"/>
  <c r="Q141" i="23" s="1"/>
  <c r="R141" i="23"/>
  <c r="Z141" i="23" s="1"/>
  <c r="AC141" i="23"/>
  <c r="AN141" i="23"/>
  <c r="AV141" i="23" s="1"/>
  <c r="G145" i="23"/>
  <c r="O145" i="23" s="1"/>
  <c r="Q145" i="23" s="1"/>
  <c r="R145" i="23"/>
  <c r="Z145" i="23" s="1"/>
  <c r="AC145" i="23"/>
  <c r="AN145" i="23"/>
  <c r="AV145" i="23" s="1"/>
  <c r="G146" i="23"/>
  <c r="O146" i="23" s="1"/>
  <c r="Q146" i="23" s="1"/>
  <c r="R146" i="23"/>
  <c r="Z146" i="23" s="1"/>
  <c r="AC146" i="23"/>
  <c r="AN146" i="23"/>
  <c r="AV146" i="23" s="1"/>
  <c r="G151" i="23"/>
  <c r="O151" i="23" s="1"/>
  <c r="Q151" i="23" s="1"/>
  <c r="R151" i="23"/>
  <c r="Z151" i="23" s="1"/>
  <c r="AC151" i="23"/>
  <c r="AN151" i="23"/>
  <c r="AV151" i="23" s="1"/>
  <c r="G153" i="23"/>
  <c r="O153" i="23" s="1"/>
  <c r="Q153" i="23" s="1"/>
  <c r="R153" i="23"/>
  <c r="Z153" i="23" s="1"/>
  <c r="AB153" i="23" s="1"/>
  <c r="AM153" i="23" s="1"/>
  <c r="AC153" i="23"/>
  <c r="AK153" i="23" s="1"/>
  <c r="AN153" i="23"/>
  <c r="AV153" i="23" s="1"/>
  <c r="G163" i="23"/>
  <c r="O163" i="23" s="1"/>
  <c r="Q163" i="23" s="1"/>
  <c r="R163" i="23"/>
  <c r="Z163" i="23" s="1"/>
  <c r="AC163" i="23"/>
  <c r="AN163" i="23"/>
  <c r="AV163" i="23" s="1"/>
  <c r="G170" i="23"/>
  <c r="O170" i="23" s="1"/>
  <c r="Q170" i="23" s="1"/>
  <c r="R170" i="23"/>
  <c r="Z170" i="23" s="1"/>
  <c r="AC170" i="23"/>
  <c r="AK170" i="23" s="1"/>
  <c r="AN170" i="23"/>
  <c r="AV170" i="23" s="1"/>
  <c r="G173" i="23"/>
  <c r="O173" i="23" s="1"/>
  <c r="Q173" i="23" s="1"/>
  <c r="R173" i="23"/>
  <c r="Z173" i="23" s="1"/>
  <c r="AC173" i="23"/>
  <c r="AN173" i="23"/>
  <c r="AV173" i="23" s="1"/>
  <c r="G176" i="23"/>
  <c r="O176" i="23" s="1"/>
  <c r="Q176" i="23" s="1"/>
  <c r="R176" i="23"/>
  <c r="Z176" i="23" s="1"/>
  <c r="G168" i="23"/>
  <c r="O168" i="23" s="1"/>
  <c r="Q168" i="23" s="1"/>
  <c r="G160" i="23"/>
  <c r="O160" i="23" s="1"/>
  <c r="Q160" i="23" s="1"/>
  <c r="G117" i="23"/>
  <c r="O117" i="23" s="1"/>
  <c r="Q117" i="23" s="1"/>
  <c r="G116" i="23"/>
  <c r="O116" i="23" s="1"/>
  <c r="Q116" i="23" s="1"/>
  <c r="G320" i="23"/>
  <c r="O320" i="23" s="1"/>
  <c r="Q320" i="23" s="1"/>
  <c r="G184" i="23"/>
  <c r="O184" i="23" s="1"/>
  <c r="Q184" i="23" s="1"/>
  <c r="G200" i="23"/>
  <c r="O200" i="23" s="1"/>
  <c r="Q200" i="23" s="1"/>
  <c r="G144" i="23"/>
  <c r="O144" i="23" s="1"/>
  <c r="Q144" i="23" s="1"/>
  <c r="G182" i="23"/>
  <c r="O182" i="23" s="1"/>
  <c r="Q182" i="23" s="1"/>
  <c r="G216" i="23"/>
  <c r="O216" i="23" s="1"/>
  <c r="Q216" i="23" s="1"/>
  <c r="G217" i="23"/>
  <c r="O217" i="23" s="1"/>
  <c r="Q217" i="23" s="1"/>
  <c r="G221" i="23"/>
  <c r="O221" i="23" s="1"/>
  <c r="R144" i="23"/>
  <c r="Z144" i="23" s="1"/>
  <c r="AC144" i="23"/>
  <c r="AK144" i="23" s="1"/>
  <c r="R168" i="23"/>
  <c r="Z168" i="23" s="1"/>
  <c r="AC168" i="23"/>
  <c r="R182" i="23"/>
  <c r="Z182" i="23" s="1"/>
  <c r="AC182" i="23"/>
  <c r="AK182" i="23" s="1"/>
  <c r="R184" i="23"/>
  <c r="Z184" i="23" s="1"/>
  <c r="AC184" i="23"/>
  <c r="AK184" i="23" s="1"/>
  <c r="AT369" i="23"/>
  <c r="G3" i="23"/>
  <c r="O3" i="23" s="1"/>
  <c r="Q3" i="23" s="1"/>
  <c r="R3" i="23"/>
  <c r="AC3" i="23"/>
  <c r="O15" i="23"/>
  <c r="Q15" i="23" s="1"/>
  <c r="Z15" i="23"/>
  <c r="AK15" i="23"/>
  <c r="O65" i="23"/>
  <c r="Q65" i="23" s="1"/>
  <c r="Z65" i="23"/>
  <c r="AK65" i="23"/>
  <c r="O106" i="23"/>
  <c r="Q106" i="23" s="1"/>
  <c r="Z106" i="23"/>
  <c r="AK106" i="23"/>
  <c r="O113" i="23"/>
  <c r="Q113" i="23" s="1"/>
  <c r="Z113" i="23"/>
  <c r="AK113" i="23"/>
  <c r="Z116" i="23"/>
  <c r="AK116" i="23"/>
  <c r="Z117" i="23"/>
  <c r="AK117" i="23"/>
  <c r="G245" i="23"/>
  <c r="O245" i="23" s="1"/>
  <c r="Q245" i="23" s="1"/>
  <c r="R245" i="23"/>
  <c r="Z245" i="23" s="1"/>
  <c r="AC245" i="23"/>
  <c r="AK245" i="23" s="1"/>
  <c r="G273" i="23"/>
  <c r="O273" i="23" s="1"/>
  <c r="Q273" i="23" s="1"/>
  <c r="R273" i="23"/>
  <c r="Z273" i="23" s="1"/>
  <c r="AC273" i="23"/>
  <c r="AK273" i="23" s="1"/>
  <c r="O274" i="23"/>
  <c r="Q274" i="23" s="1"/>
  <c r="R274" i="23"/>
  <c r="Z274" i="23" s="1"/>
  <c r="AC274" i="23"/>
  <c r="G285" i="23"/>
  <c r="O285" i="23" s="1"/>
  <c r="Q285" i="23" s="1"/>
  <c r="R285" i="23"/>
  <c r="Z285" i="23" s="1"/>
  <c r="G302" i="23"/>
  <c r="O302" i="23" s="1"/>
  <c r="Q302" i="23" s="1"/>
  <c r="R302" i="23"/>
  <c r="Z302" i="23" s="1"/>
  <c r="AC302" i="23"/>
  <c r="AK302" i="23" s="1"/>
  <c r="R309" i="23"/>
  <c r="Z309" i="23" s="1"/>
  <c r="AC309" i="23"/>
  <c r="G314" i="23"/>
  <c r="O314" i="23" s="1"/>
  <c r="Q314" i="23" s="1"/>
  <c r="R314" i="23"/>
  <c r="Z314" i="23" s="1"/>
  <c r="AC314" i="23"/>
  <c r="G315" i="23"/>
  <c r="O315" i="23" s="1"/>
  <c r="Q315" i="23" s="1"/>
  <c r="R315" i="23"/>
  <c r="Z315" i="23" s="1"/>
  <c r="AC315" i="23"/>
  <c r="BA315" i="23" s="1"/>
  <c r="BA362" i="23"/>
  <c r="G342" i="23"/>
  <c r="O342" i="23" s="1"/>
  <c r="Q342" i="23" s="1"/>
  <c r="R342" i="23"/>
  <c r="Z342" i="23" s="1"/>
  <c r="AC342" i="23"/>
  <c r="AK342" i="23" s="1"/>
  <c r="G367" i="23"/>
  <c r="O367" i="23" s="1"/>
  <c r="Q367" i="23" s="1"/>
  <c r="R367" i="23"/>
  <c r="Z367" i="23" s="1"/>
  <c r="AC367" i="23"/>
  <c r="AK367" i="23" s="1"/>
  <c r="AI369" i="23"/>
  <c r="M369" i="23"/>
  <c r="AQ381" i="23"/>
  <c r="AQ380" i="23"/>
  <c r="AQ379" i="23"/>
  <c r="AU378" i="23"/>
  <c r="AQ378" i="23"/>
  <c r="AQ377" i="23"/>
  <c r="O374" i="23"/>
  <c r="A374" i="23"/>
  <c r="AO373" i="23"/>
  <c r="A373" i="23"/>
  <c r="A372" i="23"/>
  <c r="AW369" i="23"/>
  <c r="AU369" i="23"/>
  <c r="AS369" i="23"/>
  <c r="AR369" i="23"/>
  <c r="AQ369" i="23"/>
  <c r="AP369" i="23"/>
  <c r="AO369" i="23"/>
  <c r="AL369" i="23"/>
  <c r="AJ369" i="23"/>
  <c r="AH369" i="23"/>
  <c r="AG369" i="23"/>
  <c r="AF369" i="23"/>
  <c r="AE369" i="23"/>
  <c r="AD369" i="23"/>
  <c r="AA369" i="23"/>
  <c r="Y369" i="23"/>
  <c r="X369" i="23"/>
  <c r="W369" i="23"/>
  <c r="V369" i="23"/>
  <c r="U369" i="23"/>
  <c r="T369" i="23"/>
  <c r="S369" i="23"/>
  <c r="P369" i="23"/>
  <c r="N369" i="23"/>
  <c r="L369" i="23"/>
  <c r="K369" i="23"/>
  <c r="J369" i="23"/>
  <c r="I369" i="23"/>
  <c r="H369" i="23"/>
  <c r="F369" i="23"/>
  <c r="O371" i="23" s="1"/>
  <c r="AN367" i="23"/>
  <c r="AV367" i="23" s="1"/>
  <c r="AC320" i="23"/>
  <c r="BA320" i="23" s="1"/>
  <c r="AN314" i="23"/>
  <c r="AV314" i="23" s="1"/>
  <c r="R320" i="23"/>
  <c r="Z320" i="23" s="1"/>
  <c r="AN320" i="23"/>
  <c r="AV320" i="23" s="1"/>
  <c r="AN315" i="23"/>
  <c r="AV315" i="23" s="1"/>
  <c r="AC221" i="23"/>
  <c r="AC216" i="23"/>
  <c r="AC176" i="23"/>
  <c r="AC217" i="23"/>
  <c r="AC160" i="23"/>
  <c r="AK160" i="23" s="1"/>
  <c r="BA344" i="23"/>
  <c r="AV116" i="23"/>
  <c r="AN144" i="23"/>
  <c r="AV144" i="23" s="1"/>
  <c r="AN342" i="23"/>
  <c r="AV342" i="23" s="1"/>
  <c r="BA341" i="23"/>
  <c r="AV65" i="23"/>
  <c r="AV113" i="23"/>
  <c r="AC200" i="23"/>
  <c r="R200" i="23"/>
  <c r="Z200" i="23" s="1"/>
  <c r="AN200" i="23"/>
  <c r="AV200" i="23" s="1"/>
  <c r="AN184" i="23"/>
  <c r="AV184" i="23" s="1"/>
  <c r="AN309" i="23"/>
  <c r="AV309" i="23" s="1"/>
  <c r="AN302" i="23"/>
  <c r="AV302" i="23" s="1"/>
  <c r="BA285" i="23"/>
  <c r="AV285" i="23"/>
  <c r="AN274" i="23"/>
  <c r="AV274" i="23" s="1"/>
  <c r="AN273" i="23"/>
  <c r="AV273" i="23" s="1"/>
  <c r="AN245" i="23"/>
  <c r="AV245" i="23" s="1"/>
  <c r="AN221" i="23"/>
  <c r="AV221" i="23" s="1"/>
  <c r="R221" i="23"/>
  <c r="Z221" i="23" s="1"/>
  <c r="AN217" i="23"/>
  <c r="AV217" i="23" s="1"/>
  <c r="R217" i="23"/>
  <c r="Z217" i="23" s="1"/>
  <c r="AN216" i="23"/>
  <c r="AV216" i="23" s="1"/>
  <c r="R216" i="23"/>
  <c r="Z216" i="23" s="1"/>
  <c r="Z191" i="23"/>
  <c r="AB191" i="23" s="1"/>
  <c r="AN182" i="23"/>
  <c r="AV182" i="23" s="1"/>
  <c r="BA177" i="23"/>
  <c r="AV177" i="23"/>
  <c r="AK177" i="23"/>
  <c r="Z177" i="23"/>
  <c r="O177" i="23"/>
  <c r="Q177" i="23" s="1"/>
  <c r="AN176" i="23"/>
  <c r="AV176" i="23" s="1"/>
  <c r="AN168" i="23"/>
  <c r="AV168" i="23" s="1"/>
  <c r="AN160" i="23"/>
  <c r="AV160" i="23" s="1"/>
  <c r="R160" i="23"/>
  <c r="Z160" i="23" s="1"/>
  <c r="AB160" i="23" s="1"/>
  <c r="BA117" i="23"/>
  <c r="AV117" i="23"/>
  <c r="BA116" i="23"/>
  <c r="BA113" i="23"/>
  <c r="BA106" i="23"/>
  <c r="AV106" i="23"/>
  <c r="BA65" i="23"/>
  <c r="AV15" i="23"/>
  <c r="AN3" i="23"/>
  <c r="O36" i="19"/>
  <c r="BA36" i="19"/>
  <c r="AK36" i="19"/>
  <c r="AM36" i="19" s="1"/>
  <c r="AN36" i="19"/>
  <c r="AN37" i="19"/>
  <c r="AV37" i="19" s="1"/>
  <c r="AV36" i="19"/>
  <c r="O30" i="19"/>
  <c r="Q30" i="19" s="1"/>
  <c r="Z30" i="19"/>
  <c r="AK30" i="19"/>
  <c r="AN30" i="19"/>
  <c r="AV30" i="19" s="1"/>
  <c r="G272" i="19"/>
  <c r="Z272" i="19"/>
  <c r="AB272" i="19" s="1"/>
  <c r="AK272" i="19"/>
  <c r="AN272" i="19"/>
  <c r="AV272" i="19" s="1"/>
  <c r="G364" i="19"/>
  <c r="O364" i="19" s="1"/>
  <c r="Q364" i="19" s="1"/>
  <c r="G213" i="19"/>
  <c r="O213" i="19" s="1"/>
  <c r="Q213" i="19" s="1"/>
  <c r="X378" i="19"/>
  <c r="O383" i="19"/>
  <c r="A383" i="19"/>
  <c r="A382" i="19"/>
  <c r="A381" i="19"/>
  <c r="Z104" i="19"/>
  <c r="AB104" i="19" s="1"/>
  <c r="AC104" i="19"/>
  <c r="AN104" i="19"/>
  <c r="AV104" i="19" s="1"/>
  <c r="O102" i="19"/>
  <c r="Q102" i="19" s="1"/>
  <c r="R102" i="19"/>
  <c r="Z102" i="19" s="1"/>
  <c r="AC102" i="19"/>
  <c r="AN102" i="19"/>
  <c r="AV102" i="19" s="1"/>
  <c r="O359" i="19"/>
  <c r="Z359" i="19"/>
  <c r="AB359" i="19" s="1"/>
  <c r="AC359" i="19"/>
  <c r="AK359" i="19" s="1"/>
  <c r="AN359" i="19"/>
  <c r="AV359" i="19" s="1"/>
  <c r="B10" i="21"/>
  <c r="A19" i="21" s="1"/>
  <c r="I5" i="21"/>
  <c r="P1" i="21"/>
  <c r="AN367" i="19"/>
  <c r="AV367" i="19" s="1"/>
  <c r="AC367" i="19"/>
  <c r="R367" i="19"/>
  <c r="Z367" i="19" s="1"/>
  <c r="O367" i="19"/>
  <c r="Q367" i="19" s="1"/>
  <c r="AN4" i="19"/>
  <c r="AN5" i="19"/>
  <c r="AV5" i="19" s="1"/>
  <c r="AN6" i="19"/>
  <c r="AV6" i="19" s="1"/>
  <c r="AN7" i="19"/>
  <c r="AV7" i="19" s="1"/>
  <c r="AN8" i="19"/>
  <c r="AV8" i="19" s="1"/>
  <c r="AN9" i="19"/>
  <c r="AV9" i="19" s="1"/>
  <c r="AN10" i="19"/>
  <c r="AV10" i="19" s="1"/>
  <c r="AN11" i="19"/>
  <c r="AV11" i="19" s="1"/>
  <c r="AN12" i="19"/>
  <c r="AV12" i="19" s="1"/>
  <c r="AN13" i="19"/>
  <c r="AV13" i="19" s="1"/>
  <c r="AN14" i="19"/>
  <c r="AV14" i="19" s="1"/>
  <c r="AN16" i="19"/>
  <c r="AV16" i="19" s="1"/>
  <c r="AN17" i="19"/>
  <c r="AV17" i="19" s="1"/>
  <c r="AN18" i="19"/>
  <c r="AV18" i="19" s="1"/>
  <c r="AN19" i="19"/>
  <c r="AV19" i="19" s="1"/>
  <c r="AN20" i="19"/>
  <c r="AV20" i="19" s="1"/>
  <c r="AN21" i="19"/>
  <c r="AV21" i="19" s="1"/>
  <c r="AN22" i="19"/>
  <c r="AV22" i="19" s="1"/>
  <c r="AN23" i="19"/>
  <c r="AV23" i="19" s="1"/>
  <c r="AN24" i="19"/>
  <c r="AV24" i="19" s="1"/>
  <c r="AV25" i="19"/>
  <c r="AN26" i="19"/>
  <c r="AV26" i="19" s="1"/>
  <c r="AN27" i="19"/>
  <c r="AV27" i="19" s="1"/>
  <c r="AN28" i="19"/>
  <c r="AV28" i="19" s="1"/>
  <c r="AN29" i="19"/>
  <c r="AV29" i="19" s="1"/>
  <c r="AN32" i="19"/>
  <c r="AV32" i="19" s="1"/>
  <c r="AN31" i="19"/>
  <c r="AV31" i="19" s="1"/>
  <c r="AN33" i="19"/>
  <c r="AV33" i="19" s="1"/>
  <c r="AN34" i="19"/>
  <c r="AV34" i="19" s="1"/>
  <c r="AN35" i="19"/>
  <c r="AV35" i="19" s="1"/>
  <c r="AN38" i="19"/>
  <c r="AV38" i="19" s="1"/>
  <c r="AN39" i="19"/>
  <c r="AV39" i="19" s="1"/>
  <c r="AN40" i="19"/>
  <c r="AV40" i="19" s="1"/>
  <c r="AN41" i="19"/>
  <c r="AV41" i="19" s="1"/>
  <c r="AN42" i="19"/>
  <c r="AV42" i="19" s="1"/>
  <c r="AN43" i="19"/>
  <c r="AV43" i="19" s="1"/>
  <c r="AN44" i="19"/>
  <c r="AV44" i="19" s="1"/>
  <c r="AN45" i="19"/>
  <c r="AV45" i="19" s="1"/>
  <c r="AN46" i="19"/>
  <c r="AV46" i="19" s="1"/>
  <c r="AN47" i="19"/>
  <c r="AV47" i="19" s="1"/>
  <c r="AN48" i="19"/>
  <c r="AV48" i="19" s="1"/>
  <c r="AN49" i="19"/>
  <c r="AV49" i="19" s="1"/>
  <c r="AN50" i="19"/>
  <c r="AV50" i="19" s="1"/>
  <c r="AN51" i="19"/>
  <c r="AV51" i="19" s="1"/>
  <c r="AN52" i="19"/>
  <c r="AV52" i="19" s="1"/>
  <c r="AN53" i="19"/>
  <c r="AV53" i="19" s="1"/>
  <c r="AN54" i="19"/>
  <c r="AV54" i="19" s="1"/>
  <c r="AN55" i="19"/>
  <c r="AV55" i="19" s="1"/>
  <c r="AN56" i="19"/>
  <c r="AV56" i="19" s="1"/>
  <c r="AN57" i="19"/>
  <c r="AV57" i="19" s="1"/>
  <c r="AN58" i="19"/>
  <c r="AV58" i="19" s="1"/>
  <c r="AN59" i="19"/>
  <c r="AV59" i="19" s="1"/>
  <c r="AN60" i="19"/>
  <c r="AV60" i="19" s="1"/>
  <c r="AN61" i="19"/>
  <c r="AV61" i="19" s="1"/>
  <c r="AN62" i="19"/>
  <c r="AV62" i="19" s="1"/>
  <c r="AN63" i="19"/>
  <c r="AV63" i="19" s="1"/>
  <c r="AN64" i="19"/>
  <c r="AV64" i="19" s="1"/>
  <c r="AN65" i="19"/>
  <c r="AV65" i="19" s="1"/>
  <c r="AN66" i="19"/>
  <c r="AV66" i="19" s="1"/>
  <c r="AN68" i="19"/>
  <c r="AV68" i="19" s="1"/>
  <c r="AN69" i="19"/>
  <c r="AV69" i="19" s="1"/>
  <c r="AN70" i="19"/>
  <c r="AV70" i="19" s="1"/>
  <c r="AN71" i="19"/>
  <c r="AV71" i="19" s="1"/>
  <c r="AN72" i="19"/>
  <c r="AV72" i="19" s="1"/>
  <c r="AN73" i="19"/>
  <c r="AV73" i="19" s="1"/>
  <c r="AN74" i="19"/>
  <c r="AV74" i="19" s="1"/>
  <c r="AN75" i="19"/>
  <c r="AV75" i="19" s="1"/>
  <c r="AN76" i="19"/>
  <c r="AV76" i="19" s="1"/>
  <c r="AN77" i="19"/>
  <c r="AV77" i="19" s="1"/>
  <c r="AN78" i="19"/>
  <c r="AV78" i="19" s="1"/>
  <c r="AN79" i="19"/>
  <c r="AV79" i="19" s="1"/>
  <c r="AN80" i="19"/>
  <c r="AV80" i="19" s="1"/>
  <c r="AN81" i="19"/>
  <c r="AV81" i="19" s="1"/>
  <c r="AN82" i="19"/>
  <c r="AV82" i="19" s="1"/>
  <c r="AN83" i="19"/>
  <c r="AV83" i="19" s="1"/>
  <c r="AN84" i="19"/>
  <c r="AV84" i="19" s="1"/>
  <c r="AN85" i="19"/>
  <c r="AV85" i="19" s="1"/>
  <c r="AN86" i="19"/>
  <c r="AV86" i="19" s="1"/>
  <c r="AN87" i="19"/>
  <c r="AV87" i="19" s="1"/>
  <c r="AN88" i="19"/>
  <c r="AV88" i="19" s="1"/>
  <c r="AN89" i="19"/>
  <c r="AV89" i="19" s="1"/>
  <c r="AN90" i="19"/>
  <c r="AV90" i="19" s="1"/>
  <c r="AN91" i="19"/>
  <c r="AV91" i="19" s="1"/>
  <c r="AN92" i="19"/>
  <c r="AV92" i="19" s="1"/>
  <c r="AN93" i="19"/>
  <c r="AV93" i="19" s="1"/>
  <c r="AN94" i="19"/>
  <c r="AV94" i="19" s="1"/>
  <c r="AN95" i="19"/>
  <c r="AV95" i="19" s="1"/>
  <c r="AN96" i="19"/>
  <c r="AV96" i="19" s="1"/>
  <c r="AN97" i="19"/>
  <c r="AV97" i="19" s="1"/>
  <c r="AN98" i="19"/>
  <c r="AV98" i="19" s="1"/>
  <c r="AN99" i="19"/>
  <c r="AV99" i="19" s="1"/>
  <c r="AN100" i="19"/>
  <c r="AV100" i="19" s="1"/>
  <c r="AN101" i="19"/>
  <c r="AV101" i="19" s="1"/>
  <c r="AN103" i="19"/>
  <c r="AV103" i="19" s="1"/>
  <c r="AN105" i="19"/>
  <c r="AV105" i="19" s="1"/>
  <c r="AN106" i="19"/>
  <c r="AV106" i="19" s="1"/>
  <c r="AN107" i="19"/>
  <c r="AV107" i="19" s="1"/>
  <c r="AN109" i="19"/>
  <c r="AV109" i="19" s="1"/>
  <c r="AN110" i="19"/>
  <c r="AV110" i="19" s="1"/>
  <c r="AN111" i="19"/>
  <c r="AV111" i="19" s="1"/>
  <c r="AN112" i="19"/>
  <c r="AV112" i="19" s="1"/>
  <c r="AN113" i="19"/>
  <c r="AV113" i="19" s="1"/>
  <c r="AN114" i="19"/>
  <c r="AV114" i="19" s="1"/>
  <c r="AN116" i="19"/>
  <c r="AV116" i="19" s="1"/>
  <c r="AN117" i="19"/>
  <c r="AV117" i="19" s="1"/>
  <c r="AN120" i="19"/>
  <c r="AV120" i="19" s="1"/>
  <c r="AN121" i="19"/>
  <c r="AV121" i="19" s="1"/>
  <c r="AN122" i="19"/>
  <c r="AV122" i="19" s="1"/>
  <c r="AN123" i="19"/>
  <c r="AV123" i="19" s="1"/>
  <c r="AN124" i="19"/>
  <c r="AV124" i="19" s="1"/>
  <c r="AN125" i="19"/>
  <c r="AV125" i="19" s="1"/>
  <c r="AN126" i="19"/>
  <c r="AV126" i="19" s="1"/>
  <c r="AN127" i="19"/>
  <c r="AV127" i="19" s="1"/>
  <c r="AN128" i="19"/>
  <c r="AV128" i="19" s="1"/>
  <c r="AN129" i="19"/>
  <c r="AV129" i="19" s="1"/>
  <c r="AN130" i="19"/>
  <c r="AV130" i="19" s="1"/>
  <c r="AN131" i="19"/>
  <c r="AV131" i="19" s="1"/>
  <c r="AN132" i="19"/>
  <c r="AV132" i="19" s="1"/>
  <c r="AN133" i="19"/>
  <c r="AV133" i="19" s="1"/>
  <c r="AN134" i="19"/>
  <c r="AV134" i="19" s="1"/>
  <c r="AN135" i="19"/>
  <c r="AV135" i="19" s="1"/>
  <c r="AN136" i="19"/>
  <c r="AV136" i="19" s="1"/>
  <c r="AN137" i="19"/>
  <c r="AV137" i="19" s="1"/>
  <c r="AN138" i="19"/>
  <c r="AV138" i="19" s="1"/>
  <c r="AN139" i="19"/>
  <c r="AV139" i="19" s="1"/>
  <c r="AN140" i="19"/>
  <c r="AV140" i="19" s="1"/>
  <c r="AN141" i="19"/>
  <c r="AV141" i="19" s="1"/>
  <c r="AN142" i="19"/>
  <c r="AV142" i="19" s="1"/>
  <c r="AN143" i="19"/>
  <c r="AV143" i="19" s="1"/>
  <c r="AN144" i="19"/>
  <c r="AV144" i="19" s="1"/>
  <c r="AN145" i="19"/>
  <c r="AV145" i="19" s="1"/>
  <c r="AN146" i="19"/>
  <c r="AV146" i="19" s="1"/>
  <c r="AN147" i="19"/>
  <c r="AV147" i="19" s="1"/>
  <c r="AN148" i="19"/>
  <c r="AV148" i="19" s="1"/>
  <c r="AN149" i="19"/>
  <c r="AV149" i="19" s="1"/>
  <c r="AN150" i="19"/>
  <c r="AV150" i="19" s="1"/>
  <c r="AN151" i="19"/>
  <c r="AV151" i="19" s="1"/>
  <c r="AN152" i="19"/>
  <c r="AV152" i="19" s="1"/>
  <c r="AN153" i="19"/>
  <c r="AV153" i="19" s="1"/>
  <c r="AN154" i="19"/>
  <c r="AV154" i="19" s="1"/>
  <c r="AN155" i="19"/>
  <c r="AV155" i="19" s="1"/>
  <c r="AN156" i="19"/>
  <c r="AV156" i="19" s="1"/>
  <c r="AN157" i="19"/>
  <c r="AV157" i="19" s="1"/>
  <c r="AN158" i="19"/>
  <c r="AV158" i="19" s="1"/>
  <c r="AN159" i="19"/>
  <c r="AV159" i="19" s="1"/>
  <c r="AN160" i="19"/>
  <c r="AV160" i="19" s="1"/>
  <c r="AN161" i="19"/>
  <c r="AV161" i="19" s="1"/>
  <c r="AN162" i="19"/>
  <c r="AV162" i="19" s="1"/>
  <c r="AN163" i="19"/>
  <c r="AV163" i="19" s="1"/>
  <c r="AN164" i="19"/>
  <c r="AV164" i="19" s="1"/>
  <c r="AN165" i="19"/>
  <c r="AV165" i="19" s="1"/>
  <c r="AN166" i="19"/>
  <c r="AV166" i="19" s="1"/>
  <c r="AN167" i="19"/>
  <c r="AV167" i="19" s="1"/>
  <c r="AN168" i="19"/>
  <c r="AV168" i="19" s="1"/>
  <c r="AN169" i="19"/>
  <c r="AV169" i="19" s="1"/>
  <c r="AN170" i="19"/>
  <c r="AV170" i="19" s="1"/>
  <c r="AN171" i="19"/>
  <c r="AV171" i="19" s="1"/>
  <c r="AN172" i="19"/>
  <c r="AV172" i="19" s="1"/>
  <c r="AN173" i="19"/>
  <c r="AV173" i="19" s="1"/>
  <c r="AN174" i="19"/>
  <c r="AV174" i="19" s="1"/>
  <c r="AN175" i="19"/>
  <c r="AV175" i="19" s="1"/>
  <c r="AN176" i="19"/>
  <c r="AV176" i="19" s="1"/>
  <c r="AN177" i="19"/>
  <c r="AV177" i="19" s="1"/>
  <c r="AN178" i="19"/>
  <c r="AV178" i="19" s="1"/>
  <c r="AN180" i="19"/>
  <c r="AV180" i="19" s="1"/>
  <c r="AN182" i="19"/>
  <c r="AV182" i="19" s="1"/>
  <c r="AN206" i="19"/>
  <c r="AV206" i="19" s="1"/>
  <c r="AN183" i="19"/>
  <c r="AV183" i="19" s="1"/>
  <c r="AN184" i="19"/>
  <c r="AV184" i="19" s="1"/>
  <c r="AN185" i="19"/>
  <c r="AV185" i="19" s="1"/>
  <c r="AN186" i="19"/>
  <c r="AV186" i="19" s="1"/>
  <c r="AN187" i="19"/>
  <c r="AV187" i="19" s="1"/>
  <c r="AN188" i="19"/>
  <c r="AV188" i="19" s="1"/>
  <c r="AN189" i="19"/>
  <c r="AV189" i="19" s="1"/>
  <c r="AN190" i="19"/>
  <c r="AV190" i="19" s="1"/>
  <c r="AN191" i="19"/>
  <c r="AV191" i="19" s="1"/>
  <c r="AN192" i="19"/>
  <c r="AV192" i="19" s="1"/>
  <c r="AV193" i="19"/>
  <c r="AN194" i="19"/>
  <c r="AV194" i="19" s="1"/>
  <c r="AV195" i="19"/>
  <c r="AX195" i="19" s="1"/>
  <c r="AY195" i="19" s="1"/>
  <c r="AN196" i="19"/>
  <c r="AV196" i="19" s="1"/>
  <c r="AN197" i="19"/>
  <c r="AV197" i="19" s="1"/>
  <c r="AN198" i="19"/>
  <c r="AV198" i="19" s="1"/>
  <c r="AN199" i="19"/>
  <c r="AV199" i="19" s="1"/>
  <c r="AN200" i="19"/>
  <c r="AV200" i="19" s="1"/>
  <c r="AN201" i="19"/>
  <c r="AV201" i="19" s="1"/>
  <c r="AN202" i="19"/>
  <c r="AV202" i="19" s="1"/>
  <c r="AN203" i="19"/>
  <c r="AV203" i="19" s="1"/>
  <c r="AN204" i="19"/>
  <c r="AV204" i="19" s="1"/>
  <c r="AN205" i="19"/>
  <c r="AV205" i="19" s="1"/>
  <c r="AN207" i="19"/>
  <c r="AV207" i="19" s="1"/>
  <c r="AN208" i="19"/>
  <c r="AV208" i="19" s="1"/>
  <c r="AN209" i="19"/>
  <c r="AV209" i="19" s="1"/>
  <c r="AN210" i="19"/>
  <c r="AV210" i="19" s="1"/>
  <c r="AN211" i="19"/>
  <c r="AV211" i="19" s="1"/>
  <c r="AN212" i="19"/>
  <c r="AV212" i="19" s="1"/>
  <c r="AN213" i="19"/>
  <c r="AV213" i="19" s="1"/>
  <c r="AN214" i="19"/>
  <c r="AV214" i="19" s="1"/>
  <c r="AN215" i="19"/>
  <c r="AV215" i="19" s="1"/>
  <c r="AN216" i="19"/>
  <c r="AV216" i="19" s="1"/>
  <c r="AN217" i="19"/>
  <c r="AV217" i="19" s="1"/>
  <c r="AN218" i="19"/>
  <c r="AV218" i="19" s="1"/>
  <c r="AN219" i="19"/>
  <c r="AV219" i="19" s="1"/>
  <c r="AN220" i="19"/>
  <c r="AV220" i="19" s="1"/>
  <c r="AN221" i="19"/>
  <c r="AV221" i="19" s="1"/>
  <c r="AN222" i="19"/>
  <c r="AV222" i="19" s="1"/>
  <c r="AN223" i="19"/>
  <c r="AV223" i="19" s="1"/>
  <c r="AN224" i="19"/>
  <c r="AV224" i="19" s="1"/>
  <c r="AN225" i="19"/>
  <c r="AV225" i="19" s="1"/>
  <c r="AN226" i="19"/>
  <c r="AV226" i="19" s="1"/>
  <c r="AN227" i="19"/>
  <c r="AV227" i="19" s="1"/>
  <c r="AN228" i="19"/>
  <c r="AV228" i="19" s="1"/>
  <c r="AN229" i="19"/>
  <c r="AV229" i="19" s="1"/>
  <c r="AN230" i="19"/>
  <c r="AV230" i="19" s="1"/>
  <c r="AN231" i="19"/>
  <c r="AV231" i="19" s="1"/>
  <c r="AN232" i="19"/>
  <c r="AV232" i="19" s="1"/>
  <c r="AN233" i="19"/>
  <c r="AV233" i="19" s="1"/>
  <c r="AN234" i="19"/>
  <c r="AV234" i="19" s="1"/>
  <c r="AN235" i="19"/>
  <c r="AV235" i="19" s="1"/>
  <c r="AN236" i="19"/>
  <c r="AV236" i="19" s="1"/>
  <c r="AN237" i="19"/>
  <c r="AV237" i="19" s="1"/>
  <c r="AN238" i="19"/>
  <c r="AV238" i="19" s="1"/>
  <c r="AN239" i="19"/>
  <c r="AV239" i="19" s="1"/>
  <c r="AN240" i="19"/>
  <c r="AV240" i="19" s="1"/>
  <c r="AN241" i="19"/>
  <c r="AV241" i="19" s="1"/>
  <c r="AN242" i="19"/>
  <c r="AV242" i="19" s="1"/>
  <c r="AN243" i="19"/>
  <c r="AV243" i="19" s="1"/>
  <c r="AN244" i="19"/>
  <c r="AV244" i="19" s="1"/>
  <c r="AN245" i="19"/>
  <c r="AV245" i="19" s="1"/>
  <c r="AN246" i="19"/>
  <c r="AV246" i="19" s="1"/>
  <c r="AN247" i="19"/>
  <c r="AV247" i="19" s="1"/>
  <c r="AN248" i="19"/>
  <c r="AV248" i="19" s="1"/>
  <c r="AN249" i="19"/>
  <c r="AV249" i="19" s="1"/>
  <c r="AN250" i="19"/>
  <c r="AV250" i="19" s="1"/>
  <c r="AN251" i="19"/>
  <c r="AV251" i="19" s="1"/>
  <c r="AN252" i="19"/>
  <c r="AV252" i="19" s="1"/>
  <c r="AN253" i="19"/>
  <c r="AV253" i="19" s="1"/>
  <c r="AN254" i="19"/>
  <c r="AV254" i="19" s="1"/>
  <c r="AN255" i="19"/>
  <c r="AV255" i="19" s="1"/>
  <c r="AN256" i="19"/>
  <c r="AV256" i="19" s="1"/>
  <c r="AN257" i="19"/>
  <c r="AV257" i="19" s="1"/>
  <c r="AN258" i="19"/>
  <c r="AV258" i="19" s="1"/>
  <c r="AN259" i="19"/>
  <c r="AV259" i="19" s="1"/>
  <c r="AN260" i="19"/>
  <c r="AV260" i="19" s="1"/>
  <c r="AN261" i="19"/>
  <c r="AV261" i="19" s="1"/>
  <c r="AN262" i="19"/>
  <c r="AV262" i="19" s="1"/>
  <c r="AN263" i="19"/>
  <c r="AV263" i="19" s="1"/>
  <c r="AN264" i="19"/>
  <c r="AV264" i="19" s="1"/>
  <c r="AN265" i="19"/>
  <c r="AV265" i="19" s="1"/>
  <c r="AN266" i="19"/>
  <c r="AV266" i="19" s="1"/>
  <c r="AN267" i="19"/>
  <c r="AV267" i="19" s="1"/>
  <c r="AN268" i="19"/>
  <c r="AV268" i="19" s="1"/>
  <c r="AN269" i="19"/>
  <c r="AV269" i="19" s="1"/>
  <c r="AN270" i="19"/>
  <c r="AV270" i="19" s="1"/>
  <c r="AN271" i="19"/>
  <c r="AV271" i="19" s="1"/>
  <c r="AN273" i="19"/>
  <c r="AV273" i="19" s="1"/>
  <c r="AN274" i="19"/>
  <c r="AV274" i="19" s="1"/>
  <c r="AN275" i="19"/>
  <c r="AV275" i="19" s="1"/>
  <c r="AN276" i="19"/>
  <c r="AV276" i="19" s="1"/>
  <c r="AN277" i="19"/>
  <c r="AV277" i="19" s="1"/>
  <c r="AN278" i="19"/>
  <c r="AV278" i="19" s="1"/>
  <c r="AN279" i="19"/>
  <c r="AV279" i="19" s="1"/>
  <c r="AN280" i="19"/>
  <c r="AV280" i="19" s="1"/>
  <c r="AN281" i="19"/>
  <c r="AV281" i="19" s="1"/>
  <c r="AN282" i="19"/>
  <c r="AV282" i="19" s="1"/>
  <c r="AN283" i="19"/>
  <c r="AV283" i="19" s="1"/>
  <c r="AN284" i="19"/>
  <c r="AV284" i="19" s="1"/>
  <c r="AN285" i="19"/>
  <c r="AV285" i="19" s="1"/>
  <c r="AN286" i="19"/>
  <c r="AV286" i="19" s="1"/>
  <c r="AN287" i="19"/>
  <c r="AV287" i="19" s="1"/>
  <c r="AN288" i="19"/>
  <c r="AV288" i="19" s="1"/>
  <c r="AN289" i="19"/>
  <c r="AV289" i="19" s="1"/>
  <c r="AN290" i="19"/>
  <c r="AV290" i="19" s="1"/>
  <c r="AN291" i="19"/>
  <c r="AV291" i="19" s="1"/>
  <c r="AN292" i="19"/>
  <c r="AV292" i="19" s="1"/>
  <c r="AN293" i="19"/>
  <c r="AV293" i="19" s="1"/>
  <c r="AN294" i="19"/>
  <c r="AV294" i="19" s="1"/>
  <c r="AN295" i="19"/>
  <c r="AV295" i="19" s="1"/>
  <c r="AN296" i="19"/>
  <c r="AV296" i="19" s="1"/>
  <c r="AN297" i="19"/>
  <c r="AV297" i="19" s="1"/>
  <c r="AN298" i="19"/>
  <c r="AV298" i="19" s="1"/>
  <c r="AN299" i="19"/>
  <c r="AV299" i="19" s="1"/>
  <c r="AN300" i="19"/>
  <c r="AV300" i="19" s="1"/>
  <c r="AN301" i="19"/>
  <c r="AV301" i="19" s="1"/>
  <c r="AN302" i="19"/>
  <c r="AV302" i="19" s="1"/>
  <c r="AN303" i="19"/>
  <c r="AV303" i="19" s="1"/>
  <c r="AN304" i="19"/>
  <c r="AV304" i="19" s="1"/>
  <c r="AN305" i="19"/>
  <c r="AV305" i="19" s="1"/>
  <c r="AN307" i="19"/>
  <c r="AV307" i="19" s="1"/>
  <c r="AN308" i="19"/>
  <c r="AV308" i="19" s="1"/>
  <c r="AN309" i="19"/>
  <c r="AV309" i="19" s="1"/>
  <c r="AN310" i="19"/>
  <c r="AV310" i="19" s="1"/>
  <c r="AN311" i="19"/>
  <c r="AV311" i="19" s="1"/>
  <c r="AN312" i="19"/>
  <c r="AV312" i="19" s="1"/>
  <c r="AN313" i="19"/>
  <c r="AV313" i="19" s="1"/>
  <c r="AN315" i="19"/>
  <c r="AV315" i="19" s="1"/>
  <c r="AN316" i="19"/>
  <c r="AV316" i="19" s="1"/>
  <c r="AN317" i="19"/>
  <c r="AV317" i="19" s="1"/>
  <c r="AN318" i="19"/>
  <c r="AV318" i="19" s="1"/>
  <c r="AN319" i="19"/>
  <c r="AV319" i="19" s="1"/>
  <c r="AN320" i="19"/>
  <c r="AV320" i="19" s="1"/>
  <c r="AN321" i="19"/>
  <c r="AV321" i="19" s="1"/>
  <c r="AN322" i="19"/>
  <c r="AV322" i="19" s="1"/>
  <c r="AN323" i="19"/>
  <c r="AV323" i="19" s="1"/>
  <c r="AN324" i="19"/>
  <c r="AV324" i="19" s="1"/>
  <c r="AN325" i="19"/>
  <c r="AV325" i="19" s="1"/>
  <c r="AN326" i="19"/>
  <c r="AV326" i="19" s="1"/>
  <c r="AN327" i="19"/>
  <c r="AV327" i="19" s="1"/>
  <c r="AN328" i="19"/>
  <c r="AV328" i="19" s="1"/>
  <c r="AN329" i="19"/>
  <c r="AV329" i="19" s="1"/>
  <c r="AN330" i="19"/>
  <c r="AV330" i="19" s="1"/>
  <c r="AN331" i="19"/>
  <c r="AV331" i="19" s="1"/>
  <c r="AN332" i="19"/>
  <c r="AV332" i="19" s="1"/>
  <c r="AN333" i="19"/>
  <c r="AV333" i="19" s="1"/>
  <c r="AN334" i="19"/>
  <c r="AV334" i="19" s="1"/>
  <c r="AN335" i="19"/>
  <c r="AV335" i="19" s="1"/>
  <c r="AN336" i="19"/>
  <c r="AV336" i="19" s="1"/>
  <c r="AN337" i="19"/>
  <c r="AV337" i="19" s="1"/>
  <c r="AN338" i="19"/>
  <c r="AV338" i="19" s="1"/>
  <c r="AN339" i="19"/>
  <c r="AV339" i="19" s="1"/>
  <c r="AN340" i="19"/>
  <c r="AV340" i="19" s="1"/>
  <c r="AN341" i="19"/>
  <c r="AV341" i="19" s="1"/>
  <c r="AN342" i="19"/>
  <c r="AV342" i="19" s="1"/>
  <c r="AN343" i="19"/>
  <c r="AV343" i="19" s="1"/>
  <c r="AN345" i="19"/>
  <c r="AV345" i="19" s="1"/>
  <c r="AN346" i="19"/>
  <c r="AV346" i="19" s="1"/>
  <c r="AN347" i="19"/>
  <c r="AV347" i="19" s="1"/>
  <c r="AN348" i="19"/>
  <c r="AV348" i="19" s="1"/>
  <c r="AN349" i="19"/>
  <c r="AV349" i="19" s="1"/>
  <c r="AN351" i="19"/>
  <c r="AV351" i="19" s="1"/>
  <c r="AN352" i="19"/>
  <c r="AV352" i="19" s="1"/>
  <c r="AN354" i="19"/>
  <c r="AV354" i="19" s="1"/>
  <c r="AN355" i="19"/>
  <c r="AV355" i="19" s="1"/>
  <c r="AN356" i="19"/>
  <c r="AV356" i="19" s="1"/>
  <c r="AN357" i="19"/>
  <c r="AV357" i="19" s="1"/>
  <c r="AN358" i="19"/>
  <c r="AV358" i="19" s="1"/>
  <c r="AN360" i="19"/>
  <c r="AV360" i="19" s="1"/>
  <c r="AN361" i="19"/>
  <c r="AV361" i="19" s="1"/>
  <c r="AN362" i="19"/>
  <c r="AV362" i="19" s="1"/>
  <c r="AN363" i="19"/>
  <c r="AV363" i="19" s="1"/>
  <c r="AN364" i="19"/>
  <c r="AV364" i="19" s="1"/>
  <c r="AN365" i="19"/>
  <c r="AV365" i="19" s="1"/>
  <c r="AN366" i="19"/>
  <c r="AV366" i="19" s="1"/>
  <c r="AN368" i="19"/>
  <c r="AV368" i="19" s="1"/>
  <c r="AN369" i="19"/>
  <c r="AV369" i="19" s="1"/>
  <c r="AN370" i="19"/>
  <c r="AV370" i="19" s="1"/>
  <c r="AN372" i="19"/>
  <c r="AV372" i="19" s="1"/>
  <c r="AN373" i="19"/>
  <c r="AV373" i="19" s="1"/>
  <c r="AN374" i="19"/>
  <c r="AV374" i="19" s="1"/>
  <c r="AN375" i="19"/>
  <c r="AV375" i="19" s="1"/>
  <c r="AN376" i="19"/>
  <c r="AV376" i="19" s="1"/>
  <c r="AN377" i="19"/>
  <c r="AV377" i="19" s="1"/>
  <c r="AC4" i="19"/>
  <c r="BA4" i="19" s="1"/>
  <c r="AC5" i="19"/>
  <c r="AK5" i="19" s="1"/>
  <c r="AC6" i="19"/>
  <c r="AK6" i="19" s="1"/>
  <c r="AC7" i="19"/>
  <c r="AK7" i="19" s="1"/>
  <c r="AC8" i="19"/>
  <c r="AC9" i="19"/>
  <c r="AK9" i="19" s="1"/>
  <c r="AC10" i="19"/>
  <c r="AC11" i="19"/>
  <c r="AC12" i="19"/>
  <c r="AC13" i="19"/>
  <c r="AK13" i="19" s="1"/>
  <c r="AC14" i="19"/>
  <c r="AC16" i="19"/>
  <c r="BA16" i="19" s="1"/>
  <c r="AC17" i="19"/>
  <c r="BA17" i="19" s="1"/>
  <c r="AC18" i="19"/>
  <c r="AC19" i="19"/>
  <c r="AK19" i="19" s="1"/>
  <c r="AC20" i="19"/>
  <c r="BA20" i="19" s="1"/>
  <c r="AC21" i="19"/>
  <c r="AC22" i="19"/>
  <c r="AK22" i="19" s="1"/>
  <c r="AC23" i="19"/>
  <c r="AC24" i="19"/>
  <c r="AK24" i="19" s="1"/>
  <c r="AC26" i="19"/>
  <c r="AK26" i="19" s="1"/>
  <c r="AC27" i="19"/>
  <c r="AC28" i="19"/>
  <c r="AK28" i="19" s="1"/>
  <c r="AC29" i="19"/>
  <c r="BA29" i="19" s="1"/>
  <c r="AC32" i="19"/>
  <c r="AC31" i="19"/>
  <c r="AK31" i="19" s="1"/>
  <c r="AC33" i="19"/>
  <c r="AK33" i="19" s="1"/>
  <c r="AC34" i="19"/>
  <c r="BA34" i="19" s="1"/>
  <c r="AC35" i="19"/>
  <c r="AC37" i="19"/>
  <c r="AK37" i="19" s="1"/>
  <c r="AC38" i="19"/>
  <c r="AK38" i="19" s="1"/>
  <c r="AC39" i="19"/>
  <c r="AC40" i="19"/>
  <c r="BA40" i="19" s="1"/>
  <c r="AC41" i="19"/>
  <c r="AK41" i="19" s="1"/>
  <c r="AC42" i="19"/>
  <c r="BA42" i="19" s="1"/>
  <c r="AC43" i="19"/>
  <c r="AC44" i="19"/>
  <c r="AC45" i="19"/>
  <c r="AK45" i="19" s="1"/>
  <c r="AC46" i="19"/>
  <c r="BA46" i="19" s="1"/>
  <c r="AC47" i="19"/>
  <c r="AC48" i="19"/>
  <c r="AC49" i="19"/>
  <c r="AK49" i="19" s="1"/>
  <c r="AC50" i="19"/>
  <c r="AC51" i="19"/>
  <c r="AK51" i="19" s="1"/>
  <c r="AC52" i="19"/>
  <c r="BA52" i="19" s="1"/>
  <c r="AC53" i="19"/>
  <c r="BA53" i="19" s="1"/>
  <c r="AC54" i="19"/>
  <c r="AC55" i="19"/>
  <c r="AC56" i="19"/>
  <c r="AK56" i="19" s="1"/>
  <c r="AC57" i="19"/>
  <c r="BA57" i="19" s="1"/>
  <c r="AC58" i="19"/>
  <c r="AC59" i="19"/>
  <c r="AC60" i="19"/>
  <c r="AC61" i="19"/>
  <c r="AK61" i="19" s="1"/>
  <c r="AC62" i="19"/>
  <c r="AK62" i="19" s="1"/>
  <c r="AC63" i="19"/>
  <c r="BA63" i="19" s="1"/>
  <c r="AC64" i="19"/>
  <c r="AK64" i="19" s="1"/>
  <c r="AC65" i="19"/>
  <c r="BA65" i="19" s="1"/>
  <c r="AC66" i="19"/>
  <c r="AK66" i="19" s="1"/>
  <c r="AC68" i="19"/>
  <c r="AK68" i="19" s="1"/>
  <c r="AC69" i="19"/>
  <c r="BA69" i="19" s="1"/>
  <c r="AC70" i="19"/>
  <c r="BA70" i="19" s="1"/>
  <c r="AC71" i="19"/>
  <c r="BA71" i="19" s="1"/>
  <c r="AC72" i="19"/>
  <c r="BA72" i="19" s="1"/>
  <c r="AC73" i="19"/>
  <c r="BA73" i="19" s="1"/>
  <c r="AC74" i="19"/>
  <c r="AK74" i="19" s="1"/>
  <c r="BA30" i="19"/>
  <c r="AC75" i="19"/>
  <c r="AC76" i="19"/>
  <c r="BA76" i="19" s="1"/>
  <c r="AC77" i="19"/>
  <c r="BA77" i="19" s="1"/>
  <c r="AC78" i="19"/>
  <c r="BA78" i="19" s="1"/>
  <c r="AC79" i="19"/>
  <c r="AC80" i="19"/>
  <c r="BA80" i="19" s="1"/>
  <c r="AC81" i="19"/>
  <c r="BA81" i="19" s="1"/>
  <c r="AC82" i="19"/>
  <c r="BA82" i="19" s="1"/>
  <c r="AC83" i="19"/>
  <c r="AK83" i="19" s="1"/>
  <c r="AC84" i="19"/>
  <c r="BA84" i="19" s="1"/>
  <c r="AC85" i="19"/>
  <c r="BA85" i="19" s="1"/>
  <c r="AC86" i="19"/>
  <c r="AC87" i="19"/>
  <c r="AK87" i="19" s="1"/>
  <c r="AC88" i="19"/>
  <c r="AC89" i="19"/>
  <c r="BA89" i="19" s="1"/>
  <c r="AC90" i="19"/>
  <c r="AC91" i="19"/>
  <c r="AC92" i="19"/>
  <c r="AC93" i="19"/>
  <c r="AC94" i="19"/>
  <c r="AK94" i="19" s="1"/>
  <c r="AC95" i="19"/>
  <c r="BA95" i="19" s="1"/>
  <c r="AC96" i="19"/>
  <c r="BA96" i="19" s="1"/>
  <c r="AC97" i="19"/>
  <c r="AK97" i="19" s="1"/>
  <c r="AC98" i="19"/>
  <c r="AC99" i="19"/>
  <c r="BA99" i="19" s="1"/>
  <c r="AC100" i="19"/>
  <c r="AC101" i="19"/>
  <c r="BA101" i="19" s="1"/>
  <c r="AC103" i="19"/>
  <c r="AC105" i="19"/>
  <c r="AK105" i="19" s="1"/>
  <c r="AC106" i="19"/>
  <c r="BA106" i="19" s="1"/>
  <c r="AC107" i="19"/>
  <c r="BA107" i="19" s="1"/>
  <c r="AC109" i="19"/>
  <c r="AC110" i="19"/>
  <c r="BA110" i="19" s="1"/>
  <c r="AC111" i="19"/>
  <c r="BA111" i="19" s="1"/>
  <c r="AC112" i="19"/>
  <c r="AK112" i="19" s="1"/>
  <c r="AC113" i="19"/>
  <c r="BA113" i="19" s="1"/>
  <c r="AC114" i="19"/>
  <c r="BA114" i="19" s="1"/>
  <c r="AC116" i="19"/>
  <c r="BA116" i="19" s="1"/>
  <c r="AC117" i="19"/>
  <c r="BA117" i="19" s="1"/>
  <c r="AC120" i="19"/>
  <c r="AK120" i="19" s="1"/>
  <c r="AC121" i="19"/>
  <c r="BA121" i="19" s="1"/>
  <c r="AC122" i="19"/>
  <c r="BA122" i="19" s="1"/>
  <c r="AC123" i="19"/>
  <c r="AK123" i="19" s="1"/>
  <c r="AC124" i="19"/>
  <c r="BA124" i="19" s="1"/>
  <c r="AC125" i="19"/>
  <c r="AC126" i="19"/>
  <c r="AK126" i="19" s="1"/>
  <c r="AC127" i="19"/>
  <c r="AK127" i="19" s="1"/>
  <c r="AC128" i="19"/>
  <c r="AK128" i="19" s="1"/>
  <c r="AC129" i="19"/>
  <c r="BA129" i="19" s="1"/>
  <c r="AC130" i="19"/>
  <c r="BA130" i="19" s="1"/>
  <c r="AC131" i="19"/>
  <c r="AK131" i="19" s="1"/>
  <c r="AC132" i="19"/>
  <c r="BA132" i="19" s="1"/>
  <c r="AC133" i="19"/>
  <c r="AK133" i="19" s="1"/>
  <c r="AC134" i="19"/>
  <c r="AK134" i="19" s="1"/>
  <c r="AC135" i="19"/>
  <c r="BA135" i="19" s="1"/>
  <c r="AC136" i="19"/>
  <c r="AK136" i="19" s="1"/>
  <c r="AC137" i="19"/>
  <c r="AK137" i="19" s="1"/>
  <c r="AC138" i="19"/>
  <c r="BA138" i="19" s="1"/>
  <c r="AC139" i="19"/>
  <c r="AK139" i="19" s="1"/>
  <c r="AC140" i="19"/>
  <c r="BA140" i="19" s="1"/>
  <c r="AC141" i="19"/>
  <c r="AK141" i="19" s="1"/>
  <c r="AC142" i="19"/>
  <c r="BA142" i="19" s="1"/>
  <c r="AC143" i="19"/>
  <c r="AC144" i="19"/>
  <c r="BA144" i="19" s="1"/>
  <c r="AC145" i="19"/>
  <c r="AK145" i="19" s="1"/>
  <c r="AC146" i="19"/>
  <c r="BA146" i="19" s="1"/>
  <c r="AC147" i="19"/>
  <c r="AK147" i="19" s="1"/>
  <c r="AC148" i="19"/>
  <c r="BA148" i="19" s="1"/>
  <c r="AC149" i="19"/>
  <c r="BA149" i="19" s="1"/>
  <c r="AC150" i="19"/>
  <c r="BA150" i="19" s="1"/>
  <c r="AC151" i="19"/>
  <c r="AK151" i="19" s="1"/>
  <c r="AC152" i="19"/>
  <c r="BA152" i="19" s="1"/>
  <c r="AC153" i="19"/>
  <c r="BA153" i="19" s="1"/>
  <c r="AC154" i="19"/>
  <c r="AC155" i="19"/>
  <c r="AK155" i="19" s="1"/>
  <c r="AC156" i="19"/>
  <c r="AK156" i="19" s="1"/>
  <c r="AC157" i="19"/>
  <c r="BA157" i="19" s="1"/>
  <c r="AC158" i="19"/>
  <c r="BA158" i="19" s="1"/>
  <c r="AC159" i="19"/>
  <c r="AK159" i="19" s="1"/>
  <c r="AC160" i="19"/>
  <c r="BA160" i="19" s="1"/>
  <c r="AC161" i="19"/>
  <c r="AC162" i="19"/>
  <c r="BA162" i="19" s="1"/>
  <c r="AC163" i="19"/>
  <c r="AK163" i="19" s="1"/>
  <c r="AC164" i="19"/>
  <c r="AK164" i="19" s="1"/>
  <c r="AC165" i="19"/>
  <c r="AK165" i="19" s="1"/>
  <c r="AC166" i="19"/>
  <c r="AC167" i="19"/>
  <c r="AK167" i="19" s="1"/>
  <c r="AC168" i="19"/>
  <c r="AC169" i="19"/>
  <c r="AK169" i="19" s="1"/>
  <c r="AC170" i="19"/>
  <c r="BA170" i="19" s="1"/>
  <c r="AC171" i="19"/>
  <c r="BA171" i="19" s="1"/>
  <c r="AC172" i="19"/>
  <c r="AC173" i="19"/>
  <c r="AC174" i="19"/>
  <c r="BA174" i="19" s="1"/>
  <c r="AC175" i="19"/>
  <c r="AC176" i="19"/>
  <c r="BA176" i="19" s="1"/>
  <c r="AC177" i="19"/>
  <c r="BA177" i="19" s="1"/>
  <c r="AC178" i="19"/>
  <c r="BA178" i="19" s="1"/>
  <c r="AC180" i="19"/>
  <c r="AC182" i="19"/>
  <c r="AC206" i="19"/>
  <c r="AC183" i="19"/>
  <c r="BA183" i="19" s="1"/>
  <c r="AC184" i="19"/>
  <c r="BA184" i="19" s="1"/>
  <c r="AC185" i="19"/>
  <c r="AK185" i="19" s="1"/>
  <c r="AC186" i="19"/>
  <c r="BA186" i="19" s="1"/>
  <c r="AC187" i="19"/>
  <c r="AK187" i="19" s="1"/>
  <c r="AC188" i="19"/>
  <c r="AC189" i="19"/>
  <c r="BA189" i="19" s="1"/>
  <c r="AC190" i="19"/>
  <c r="AK190" i="19" s="1"/>
  <c r="AC191" i="19"/>
  <c r="AC192" i="19"/>
  <c r="AC194" i="19"/>
  <c r="BA194" i="19" s="1"/>
  <c r="AC195" i="19"/>
  <c r="AC196" i="19"/>
  <c r="AC197" i="19"/>
  <c r="AC198" i="19"/>
  <c r="AC199" i="19"/>
  <c r="AC200" i="19"/>
  <c r="BA200" i="19" s="1"/>
  <c r="AC201" i="19"/>
  <c r="BA201" i="19" s="1"/>
  <c r="AC202" i="19"/>
  <c r="BA202" i="19" s="1"/>
  <c r="AC203" i="19"/>
  <c r="AC204" i="19"/>
  <c r="AC205" i="19"/>
  <c r="BA205" i="19" s="1"/>
  <c r="AC207" i="19"/>
  <c r="AK207" i="19" s="1"/>
  <c r="AC208" i="19"/>
  <c r="BA208" i="19" s="1"/>
  <c r="AC209" i="19"/>
  <c r="AK209" i="19" s="1"/>
  <c r="AC210" i="19"/>
  <c r="AC211" i="19"/>
  <c r="AK211" i="19" s="1"/>
  <c r="AC212" i="19"/>
  <c r="AC213" i="19"/>
  <c r="AK213" i="19" s="1"/>
  <c r="AC214" i="19"/>
  <c r="BA214" i="19" s="1"/>
  <c r="AC215" i="19"/>
  <c r="AK215" i="19" s="1"/>
  <c r="AC216" i="19"/>
  <c r="BA216" i="19" s="1"/>
  <c r="AC217" i="19"/>
  <c r="AK217" i="19" s="1"/>
  <c r="AC218" i="19"/>
  <c r="AC219" i="19"/>
  <c r="AC220" i="19"/>
  <c r="AC221" i="19"/>
  <c r="BA221" i="19" s="1"/>
  <c r="AC222" i="19"/>
  <c r="AK222" i="19" s="1"/>
  <c r="AC223" i="19"/>
  <c r="BA223" i="19" s="1"/>
  <c r="AC224" i="19"/>
  <c r="AC225" i="19"/>
  <c r="BA225" i="19" s="1"/>
  <c r="AC226" i="19"/>
  <c r="AK226" i="19" s="1"/>
  <c r="AC227" i="19"/>
  <c r="AC228" i="19"/>
  <c r="AC229" i="19"/>
  <c r="AK229" i="19" s="1"/>
  <c r="AC230" i="19"/>
  <c r="AC231" i="19"/>
  <c r="BA231" i="19" s="1"/>
  <c r="AC232" i="19"/>
  <c r="AC233" i="19"/>
  <c r="AK233" i="19" s="1"/>
  <c r="AC234" i="19"/>
  <c r="BA234" i="19" s="1"/>
  <c r="AC235" i="19"/>
  <c r="AC236" i="19"/>
  <c r="BA236" i="19" s="1"/>
  <c r="AC237" i="19"/>
  <c r="BA237" i="19" s="1"/>
  <c r="AC238" i="19"/>
  <c r="BA238" i="19" s="1"/>
  <c r="AC239" i="19"/>
  <c r="AK239" i="19" s="1"/>
  <c r="AC240" i="19"/>
  <c r="AC241" i="19"/>
  <c r="BA241" i="19" s="1"/>
  <c r="AC242" i="19"/>
  <c r="AK242" i="19" s="1"/>
  <c r="AC243" i="19"/>
  <c r="AC244" i="19"/>
  <c r="BA244" i="19" s="1"/>
  <c r="AC245" i="19"/>
  <c r="AC246" i="19"/>
  <c r="AK246" i="19" s="1"/>
  <c r="AC247" i="19"/>
  <c r="BA247" i="19" s="1"/>
  <c r="AC248" i="19"/>
  <c r="AC249" i="19"/>
  <c r="AK249" i="19" s="1"/>
  <c r="AC250" i="19"/>
  <c r="BA250" i="19" s="1"/>
  <c r="AC251" i="19"/>
  <c r="AC252" i="19"/>
  <c r="BA252" i="19" s="1"/>
  <c r="AC253" i="19"/>
  <c r="AK253" i="19" s="1"/>
  <c r="AC254" i="19"/>
  <c r="AK254" i="19" s="1"/>
  <c r="AC255" i="19"/>
  <c r="AC256" i="19"/>
  <c r="AK256" i="19" s="1"/>
  <c r="AC257" i="19"/>
  <c r="AK257" i="19" s="1"/>
  <c r="AC258" i="19"/>
  <c r="BA258" i="19" s="1"/>
  <c r="AC259" i="19"/>
  <c r="BA259" i="19" s="1"/>
  <c r="AC260" i="19"/>
  <c r="AK260" i="19" s="1"/>
  <c r="AC261" i="19"/>
  <c r="AC262" i="19"/>
  <c r="AK262" i="19" s="1"/>
  <c r="AC263" i="19"/>
  <c r="AC264" i="19"/>
  <c r="AK264" i="19" s="1"/>
  <c r="AC265" i="19"/>
  <c r="BA265" i="19" s="1"/>
  <c r="AC266" i="19"/>
  <c r="AK266" i="19" s="1"/>
  <c r="AC267" i="19"/>
  <c r="BA267" i="19" s="1"/>
  <c r="AC268" i="19"/>
  <c r="AC269" i="19"/>
  <c r="BA269" i="19" s="1"/>
  <c r="AC270" i="19"/>
  <c r="AK270" i="19" s="1"/>
  <c r="AC271" i="19"/>
  <c r="AC273" i="19"/>
  <c r="AK273" i="19" s="1"/>
  <c r="AC274" i="19"/>
  <c r="AC275" i="19"/>
  <c r="AK275" i="19" s="1"/>
  <c r="AC276" i="19"/>
  <c r="BA276" i="19" s="1"/>
  <c r="AC277" i="19"/>
  <c r="AK277" i="19" s="1"/>
  <c r="AC278" i="19"/>
  <c r="AK278" i="19" s="1"/>
  <c r="AC279" i="19"/>
  <c r="AK279" i="19" s="1"/>
  <c r="AC280" i="19"/>
  <c r="AK280" i="19" s="1"/>
  <c r="AC281" i="19"/>
  <c r="AK281" i="19" s="1"/>
  <c r="AC282" i="19"/>
  <c r="AK282" i="19" s="1"/>
  <c r="AC283" i="19"/>
  <c r="BA283" i="19" s="1"/>
  <c r="AC284" i="19"/>
  <c r="AC285" i="19"/>
  <c r="AK285" i="19" s="1"/>
  <c r="AC286" i="19"/>
  <c r="AC287" i="19"/>
  <c r="AC288" i="19"/>
  <c r="BA288" i="19" s="1"/>
  <c r="AC289" i="19"/>
  <c r="AK289" i="19" s="1"/>
  <c r="AC290" i="19"/>
  <c r="AK290" i="19" s="1"/>
  <c r="AC291" i="19"/>
  <c r="AC292" i="19"/>
  <c r="AC293" i="19"/>
  <c r="AK293" i="19" s="1"/>
  <c r="AK294" i="19"/>
  <c r="AC295" i="19"/>
  <c r="AK295" i="19" s="1"/>
  <c r="AC296" i="19"/>
  <c r="AK296" i="19" s="1"/>
  <c r="AC297" i="19"/>
  <c r="BA297" i="19" s="1"/>
  <c r="AC298" i="19"/>
  <c r="BA298" i="19" s="1"/>
  <c r="AC299" i="19"/>
  <c r="BA299" i="19" s="1"/>
  <c r="AC300" i="19"/>
  <c r="AK300" i="19" s="1"/>
  <c r="AC301" i="19"/>
  <c r="BA301" i="19" s="1"/>
  <c r="AC302" i="19"/>
  <c r="BA272" i="19"/>
  <c r="AC303" i="19"/>
  <c r="AC304" i="19"/>
  <c r="BA304" i="19" s="1"/>
  <c r="AC305" i="19"/>
  <c r="BA305" i="19" s="1"/>
  <c r="AK306" i="19"/>
  <c r="AC307" i="19"/>
  <c r="BA307" i="19" s="1"/>
  <c r="AC308" i="19"/>
  <c r="AC309" i="19"/>
  <c r="BA309" i="19" s="1"/>
  <c r="AC310" i="19"/>
  <c r="AK310" i="19" s="1"/>
  <c r="AC311" i="19"/>
  <c r="AK311" i="19" s="1"/>
  <c r="AC312" i="19"/>
  <c r="BA312" i="19" s="1"/>
  <c r="AC313" i="19"/>
  <c r="BA313" i="19" s="1"/>
  <c r="AC315" i="19"/>
  <c r="AC316" i="19"/>
  <c r="BA316" i="19" s="1"/>
  <c r="AC317" i="19"/>
  <c r="BA317" i="19" s="1"/>
  <c r="AC318" i="19"/>
  <c r="BA318" i="19" s="1"/>
  <c r="AC319" i="19"/>
  <c r="AC320" i="19"/>
  <c r="BA320" i="19" s="1"/>
  <c r="AC321" i="19"/>
  <c r="AC322" i="19"/>
  <c r="BA322" i="19" s="1"/>
  <c r="AC323" i="19"/>
  <c r="BA323" i="19" s="1"/>
  <c r="AC324" i="19"/>
  <c r="AC325" i="19"/>
  <c r="AC326" i="19"/>
  <c r="AK326" i="19" s="1"/>
  <c r="AC327" i="19"/>
  <c r="BA327" i="19" s="1"/>
  <c r="AC328" i="19"/>
  <c r="BA328" i="19" s="1"/>
  <c r="AC329" i="19"/>
  <c r="AC330" i="19"/>
  <c r="AC331" i="19"/>
  <c r="AC332" i="19"/>
  <c r="AK332" i="19" s="1"/>
  <c r="AC333" i="19"/>
  <c r="BA333" i="19" s="1"/>
  <c r="AC334" i="19"/>
  <c r="AC335" i="19"/>
  <c r="AC336" i="19"/>
  <c r="AK336" i="19" s="1"/>
  <c r="AC337" i="19"/>
  <c r="BA337" i="19" s="1"/>
  <c r="AC338" i="19"/>
  <c r="AK338" i="19" s="1"/>
  <c r="AC339" i="19"/>
  <c r="AK339" i="19" s="1"/>
  <c r="AC340" i="19"/>
  <c r="BA340" i="19" s="1"/>
  <c r="AC341" i="19"/>
  <c r="BA341" i="19" s="1"/>
  <c r="AC342" i="19"/>
  <c r="AC343" i="19"/>
  <c r="AC345" i="19"/>
  <c r="BA345" i="19" s="1"/>
  <c r="AC346" i="19"/>
  <c r="BA346" i="19" s="1"/>
  <c r="AC347" i="19"/>
  <c r="BA347" i="19" s="1"/>
  <c r="AC348" i="19"/>
  <c r="AC349" i="19"/>
  <c r="BA349" i="19" s="1"/>
  <c r="AC351" i="19"/>
  <c r="AC352" i="19"/>
  <c r="AK352" i="19" s="1"/>
  <c r="AC354" i="19"/>
  <c r="BA354" i="19" s="1"/>
  <c r="AC355" i="19"/>
  <c r="AC356" i="19"/>
  <c r="AC357" i="19"/>
  <c r="AK357" i="19" s="1"/>
  <c r="AC358" i="19"/>
  <c r="BA358" i="19" s="1"/>
  <c r="AC360" i="19"/>
  <c r="BA360" i="19" s="1"/>
  <c r="AC361" i="19"/>
  <c r="AK361" i="19" s="1"/>
  <c r="BA350" i="19"/>
  <c r="AC362" i="19"/>
  <c r="AK362" i="19" s="1"/>
  <c r="AC363" i="19"/>
  <c r="AC364" i="19"/>
  <c r="AK364" i="19" s="1"/>
  <c r="AC365" i="19"/>
  <c r="BA365" i="19" s="1"/>
  <c r="AC366" i="19"/>
  <c r="AK366" i="19" s="1"/>
  <c r="AC368" i="19"/>
  <c r="AK368" i="19" s="1"/>
  <c r="AC369" i="19"/>
  <c r="AC370" i="19"/>
  <c r="BA370" i="19" s="1"/>
  <c r="AC372" i="19"/>
  <c r="BA372" i="19" s="1"/>
  <c r="AC373" i="19"/>
  <c r="AC374" i="19"/>
  <c r="AK374" i="19" s="1"/>
  <c r="AC375" i="19"/>
  <c r="BA375" i="19" s="1"/>
  <c r="AC376" i="19"/>
  <c r="BA376" i="19" s="1"/>
  <c r="AC377" i="19"/>
  <c r="AK377" i="19" s="1"/>
  <c r="R4" i="19"/>
  <c r="Z4" i="19" s="1"/>
  <c r="R5" i="19"/>
  <c r="Z5" i="19" s="1"/>
  <c r="R6" i="19"/>
  <c r="Z6" i="19" s="1"/>
  <c r="R7" i="19"/>
  <c r="Z7" i="19" s="1"/>
  <c r="R8" i="19"/>
  <c r="Z8" i="19" s="1"/>
  <c r="R9" i="19"/>
  <c r="Z9" i="19" s="1"/>
  <c r="R10" i="19"/>
  <c r="Z10" i="19" s="1"/>
  <c r="R11" i="19"/>
  <c r="Z11" i="19" s="1"/>
  <c r="R12" i="19"/>
  <c r="Z12" i="19" s="1"/>
  <c r="R13" i="19"/>
  <c r="Z13" i="19" s="1"/>
  <c r="R14" i="19"/>
  <c r="Z14" i="19" s="1"/>
  <c r="R16" i="19"/>
  <c r="Z16" i="19" s="1"/>
  <c r="R17" i="19"/>
  <c r="Z17" i="19" s="1"/>
  <c r="R18" i="19"/>
  <c r="Z18" i="19" s="1"/>
  <c r="R19" i="19"/>
  <c r="Z19" i="19" s="1"/>
  <c r="R20" i="19"/>
  <c r="Z20" i="19" s="1"/>
  <c r="R21" i="19"/>
  <c r="Z21" i="19" s="1"/>
  <c r="R22" i="19"/>
  <c r="Z22" i="19" s="1"/>
  <c r="R23" i="19"/>
  <c r="Z23" i="19" s="1"/>
  <c r="R24" i="19"/>
  <c r="Z24" i="19" s="1"/>
  <c r="Z25" i="19"/>
  <c r="R26" i="19"/>
  <c r="Z26" i="19" s="1"/>
  <c r="R27" i="19"/>
  <c r="Z27" i="19" s="1"/>
  <c r="R28" i="19"/>
  <c r="Z28" i="19" s="1"/>
  <c r="R29" i="19"/>
  <c r="Z29" i="19" s="1"/>
  <c r="R32" i="19"/>
  <c r="Z32" i="19" s="1"/>
  <c r="R31" i="19"/>
  <c r="Z31" i="19" s="1"/>
  <c r="R33" i="19"/>
  <c r="Z33" i="19" s="1"/>
  <c r="R34" i="19"/>
  <c r="Z34" i="19" s="1"/>
  <c r="R35" i="19"/>
  <c r="Z35" i="19" s="1"/>
  <c r="R37" i="19"/>
  <c r="Z37" i="19" s="1"/>
  <c r="R38" i="19"/>
  <c r="Z38" i="19" s="1"/>
  <c r="R39" i="19"/>
  <c r="Z39" i="19" s="1"/>
  <c r="R40" i="19"/>
  <c r="Z40" i="19" s="1"/>
  <c r="R41" i="19"/>
  <c r="Z41" i="19" s="1"/>
  <c r="R42" i="19"/>
  <c r="Z42" i="19" s="1"/>
  <c r="R43" i="19"/>
  <c r="Z43" i="19" s="1"/>
  <c r="R44" i="19"/>
  <c r="Z44" i="19" s="1"/>
  <c r="R45" i="19"/>
  <c r="Z45" i="19" s="1"/>
  <c r="R46" i="19"/>
  <c r="Z46" i="19" s="1"/>
  <c r="R47" i="19"/>
  <c r="Z47" i="19" s="1"/>
  <c r="R48" i="19"/>
  <c r="Z48" i="19" s="1"/>
  <c r="R49" i="19"/>
  <c r="Z49" i="19" s="1"/>
  <c r="R50" i="19"/>
  <c r="Z50" i="19" s="1"/>
  <c r="R51" i="19"/>
  <c r="Z51" i="19" s="1"/>
  <c r="R52" i="19"/>
  <c r="Z52" i="19" s="1"/>
  <c r="R53" i="19"/>
  <c r="Z53" i="19" s="1"/>
  <c r="R54" i="19"/>
  <c r="Z54" i="19" s="1"/>
  <c r="R55" i="19"/>
  <c r="Z55" i="19" s="1"/>
  <c r="R56" i="19"/>
  <c r="Z56" i="19" s="1"/>
  <c r="R57" i="19"/>
  <c r="Z57" i="19" s="1"/>
  <c r="R58" i="19"/>
  <c r="Z58" i="19" s="1"/>
  <c r="R59" i="19"/>
  <c r="Z59" i="19" s="1"/>
  <c r="R60" i="19"/>
  <c r="Z60" i="19" s="1"/>
  <c r="R61" i="19"/>
  <c r="Z61" i="19" s="1"/>
  <c r="R62" i="19"/>
  <c r="Z62" i="19" s="1"/>
  <c r="R63" i="19"/>
  <c r="Z63" i="19" s="1"/>
  <c r="R64" i="19"/>
  <c r="Z64" i="19" s="1"/>
  <c r="R65" i="19"/>
  <c r="Z65" i="19" s="1"/>
  <c r="R66" i="19"/>
  <c r="Z66" i="19" s="1"/>
  <c r="R68" i="19"/>
  <c r="Z68" i="19" s="1"/>
  <c r="R69" i="19"/>
  <c r="Z69" i="19" s="1"/>
  <c r="R70" i="19"/>
  <c r="Z70" i="19" s="1"/>
  <c r="R71" i="19"/>
  <c r="Z71" i="19" s="1"/>
  <c r="R72" i="19"/>
  <c r="Z72" i="19" s="1"/>
  <c r="O72" i="19"/>
  <c r="Q72" i="19" s="1"/>
  <c r="R73" i="19"/>
  <c r="Z73" i="19" s="1"/>
  <c r="R74" i="19"/>
  <c r="Z74" i="19" s="1"/>
  <c r="R75" i="19"/>
  <c r="Z75" i="19" s="1"/>
  <c r="R76" i="19"/>
  <c r="Z76" i="19" s="1"/>
  <c r="R77" i="19"/>
  <c r="Z77" i="19" s="1"/>
  <c r="R78" i="19"/>
  <c r="Z78" i="19" s="1"/>
  <c r="R79" i="19"/>
  <c r="Z79" i="19" s="1"/>
  <c r="R80" i="19"/>
  <c r="Z80" i="19" s="1"/>
  <c r="R81" i="19"/>
  <c r="Z81" i="19" s="1"/>
  <c r="R82" i="19"/>
  <c r="Z82" i="19" s="1"/>
  <c r="R83" i="19"/>
  <c r="Z83" i="19" s="1"/>
  <c r="R84" i="19"/>
  <c r="Z84" i="19" s="1"/>
  <c r="R85" i="19"/>
  <c r="Z85" i="19" s="1"/>
  <c r="R86" i="19"/>
  <c r="Z86" i="19" s="1"/>
  <c r="R87" i="19"/>
  <c r="Z87" i="19" s="1"/>
  <c r="R88" i="19"/>
  <c r="Z88" i="19" s="1"/>
  <c r="R89" i="19"/>
  <c r="Z89" i="19" s="1"/>
  <c r="R90" i="19"/>
  <c r="Z90" i="19" s="1"/>
  <c r="R91" i="19"/>
  <c r="Z91" i="19" s="1"/>
  <c r="R92" i="19"/>
  <c r="Z92" i="19" s="1"/>
  <c r="R93" i="19"/>
  <c r="Z93" i="19" s="1"/>
  <c r="R94" i="19"/>
  <c r="Z94" i="19" s="1"/>
  <c r="R95" i="19"/>
  <c r="Z95" i="19" s="1"/>
  <c r="R96" i="19"/>
  <c r="Z96" i="19" s="1"/>
  <c r="R97" i="19"/>
  <c r="Z97" i="19" s="1"/>
  <c r="R99" i="19"/>
  <c r="Z99" i="19" s="1"/>
  <c r="R100" i="19"/>
  <c r="Z100" i="19" s="1"/>
  <c r="R101" i="19"/>
  <c r="Z101" i="19" s="1"/>
  <c r="R103" i="19"/>
  <c r="Z103" i="19" s="1"/>
  <c r="R105" i="19"/>
  <c r="Z105" i="19" s="1"/>
  <c r="R106" i="19"/>
  <c r="Z106" i="19" s="1"/>
  <c r="R107" i="19"/>
  <c r="Z107" i="19" s="1"/>
  <c r="R109" i="19"/>
  <c r="Z109" i="19" s="1"/>
  <c r="R110" i="19"/>
  <c r="Z110" i="19" s="1"/>
  <c r="R111" i="19"/>
  <c r="Z111" i="19" s="1"/>
  <c r="R112" i="19"/>
  <c r="Z112" i="19" s="1"/>
  <c r="R113" i="19"/>
  <c r="Z113" i="19" s="1"/>
  <c r="R114" i="19"/>
  <c r="Z114" i="19" s="1"/>
  <c r="R116" i="19"/>
  <c r="Z116" i="19" s="1"/>
  <c r="R117" i="19"/>
  <c r="Z117" i="19" s="1"/>
  <c r="R120" i="19"/>
  <c r="Z120" i="19" s="1"/>
  <c r="R121" i="19"/>
  <c r="Z121" i="19" s="1"/>
  <c r="R122" i="19"/>
  <c r="Z122" i="19" s="1"/>
  <c r="R123" i="19"/>
  <c r="Z123" i="19" s="1"/>
  <c r="R124" i="19"/>
  <c r="Z124" i="19" s="1"/>
  <c r="R125" i="19"/>
  <c r="Z125" i="19" s="1"/>
  <c r="R126" i="19"/>
  <c r="Z126" i="19" s="1"/>
  <c r="R127" i="19"/>
  <c r="Z127" i="19" s="1"/>
  <c r="R128" i="19"/>
  <c r="Z128" i="19" s="1"/>
  <c r="R129" i="19"/>
  <c r="Z129" i="19" s="1"/>
  <c r="R130" i="19"/>
  <c r="Z130" i="19" s="1"/>
  <c r="R131" i="19"/>
  <c r="Z131" i="19" s="1"/>
  <c r="R132" i="19"/>
  <c r="Z132" i="19" s="1"/>
  <c r="R133" i="19"/>
  <c r="Z133" i="19" s="1"/>
  <c r="R134" i="19"/>
  <c r="Z134" i="19" s="1"/>
  <c r="R135" i="19"/>
  <c r="Z135" i="19" s="1"/>
  <c r="R136" i="19"/>
  <c r="Z136" i="19" s="1"/>
  <c r="R137" i="19"/>
  <c r="Z137" i="19" s="1"/>
  <c r="R138" i="19"/>
  <c r="Z138" i="19" s="1"/>
  <c r="R139" i="19"/>
  <c r="Z139" i="19" s="1"/>
  <c r="R140" i="19"/>
  <c r="Z140" i="19" s="1"/>
  <c r="R141" i="19"/>
  <c r="Z141" i="19" s="1"/>
  <c r="R142" i="19"/>
  <c r="Z142" i="19" s="1"/>
  <c r="R143" i="19"/>
  <c r="Z143" i="19" s="1"/>
  <c r="R144" i="19"/>
  <c r="Z144" i="19" s="1"/>
  <c r="R145" i="19"/>
  <c r="Z145" i="19" s="1"/>
  <c r="R146" i="19"/>
  <c r="Z146" i="19" s="1"/>
  <c r="R147" i="19"/>
  <c r="Z147" i="19" s="1"/>
  <c r="R148" i="19"/>
  <c r="Z148" i="19" s="1"/>
  <c r="R149" i="19"/>
  <c r="Z149" i="19" s="1"/>
  <c r="R150" i="19"/>
  <c r="Z150" i="19" s="1"/>
  <c r="R151" i="19"/>
  <c r="Z151" i="19" s="1"/>
  <c r="R152" i="19"/>
  <c r="Z152" i="19" s="1"/>
  <c r="R153" i="19"/>
  <c r="Z153" i="19" s="1"/>
  <c r="R154" i="19"/>
  <c r="Z154" i="19" s="1"/>
  <c r="R155" i="19"/>
  <c r="Z155" i="19" s="1"/>
  <c r="R156" i="19"/>
  <c r="Z156" i="19" s="1"/>
  <c r="R157" i="19"/>
  <c r="Z157" i="19" s="1"/>
  <c r="R158" i="19"/>
  <c r="Z158" i="19" s="1"/>
  <c r="R159" i="19"/>
  <c r="Z159" i="19" s="1"/>
  <c r="R160" i="19"/>
  <c r="Z160" i="19" s="1"/>
  <c r="R161" i="19"/>
  <c r="Z161" i="19" s="1"/>
  <c r="Z162" i="19"/>
  <c r="R163" i="19"/>
  <c r="Z163" i="19" s="1"/>
  <c r="R164" i="19"/>
  <c r="Z164" i="19" s="1"/>
  <c r="R165" i="19"/>
  <c r="Z165" i="19" s="1"/>
  <c r="R166" i="19"/>
  <c r="Z166" i="19" s="1"/>
  <c r="R167" i="19"/>
  <c r="Z167" i="19" s="1"/>
  <c r="R168" i="19"/>
  <c r="Z168" i="19" s="1"/>
  <c r="R169" i="19"/>
  <c r="Z169" i="19" s="1"/>
  <c r="R170" i="19"/>
  <c r="Z170" i="19" s="1"/>
  <c r="R171" i="19"/>
  <c r="Z171" i="19" s="1"/>
  <c r="R172" i="19"/>
  <c r="Z172" i="19" s="1"/>
  <c r="R173" i="19"/>
  <c r="Z173" i="19" s="1"/>
  <c r="R174" i="19"/>
  <c r="Z174" i="19" s="1"/>
  <c r="R175" i="19"/>
  <c r="Z175" i="19" s="1"/>
  <c r="AB175" i="19" s="1"/>
  <c r="G175" i="19"/>
  <c r="O175" i="19" s="1"/>
  <c r="Q175" i="19" s="1"/>
  <c r="R176" i="19"/>
  <c r="Z176" i="19" s="1"/>
  <c r="R177" i="19"/>
  <c r="Z177" i="19" s="1"/>
  <c r="G177" i="19"/>
  <c r="O177" i="19" s="1"/>
  <c r="Q177" i="19" s="1"/>
  <c r="R178" i="19"/>
  <c r="Z178" i="19" s="1"/>
  <c r="Z179" i="19"/>
  <c r="R180" i="19"/>
  <c r="Z180" i="19" s="1"/>
  <c r="R182" i="19"/>
  <c r="Z182" i="19" s="1"/>
  <c r="R206" i="19"/>
  <c r="Z206" i="19" s="1"/>
  <c r="G206" i="19"/>
  <c r="O206" i="19" s="1"/>
  <c r="Q206" i="19" s="1"/>
  <c r="R183" i="19"/>
  <c r="Z183" i="19" s="1"/>
  <c r="R184" i="19"/>
  <c r="Z184" i="19" s="1"/>
  <c r="G184" i="19"/>
  <c r="O184" i="19" s="1"/>
  <c r="Q184" i="19" s="1"/>
  <c r="R185" i="19"/>
  <c r="Z185" i="19" s="1"/>
  <c r="R186" i="19"/>
  <c r="Z186" i="19" s="1"/>
  <c r="R187" i="19"/>
  <c r="Z187" i="19" s="1"/>
  <c r="R188" i="19"/>
  <c r="Z188" i="19" s="1"/>
  <c r="G188" i="19"/>
  <c r="O188" i="19" s="1"/>
  <c r="Q188" i="19" s="1"/>
  <c r="R189" i="19"/>
  <c r="Z189" i="19" s="1"/>
  <c r="R190" i="19"/>
  <c r="Z190" i="19" s="1"/>
  <c r="R191" i="19"/>
  <c r="Z191" i="19" s="1"/>
  <c r="R192" i="19"/>
  <c r="Z192" i="19" s="1"/>
  <c r="Z193" i="19"/>
  <c r="R194" i="19"/>
  <c r="Z194" i="19" s="1"/>
  <c r="Z195" i="19"/>
  <c r="R196" i="19"/>
  <c r="Z196" i="19" s="1"/>
  <c r="R197" i="19"/>
  <c r="Z197" i="19" s="1"/>
  <c r="R198" i="19"/>
  <c r="Z198" i="19" s="1"/>
  <c r="R199" i="19"/>
  <c r="Z199" i="19" s="1"/>
  <c r="R200" i="19"/>
  <c r="Z200" i="19" s="1"/>
  <c r="R201" i="19"/>
  <c r="Z201" i="19" s="1"/>
  <c r="R202" i="19"/>
  <c r="Z202" i="19" s="1"/>
  <c r="R203" i="19"/>
  <c r="Z203" i="19" s="1"/>
  <c r="R204" i="19"/>
  <c r="Z204" i="19" s="1"/>
  <c r="R205" i="19"/>
  <c r="Z205" i="19" s="1"/>
  <c r="R207" i="19"/>
  <c r="Z207" i="19" s="1"/>
  <c r="R208" i="19"/>
  <c r="Z208" i="19" s="1"/>
  <c r="R209" i="19"/>
  <c r="Z209" i="19" s="1"/>
  <c r="O209" i="19"/>
  <c r="Q209" i="19" s="1"/>
  <c r="R210" i="19"/>
  <c r="Z210" i="19" s="1"/>
  <c r="R211" i="19"/>
  <c r="Z211" i="19" s="1"/>
  <c r="G211" i="19"/>
  <c r="O211" i="19" s="1"/>
  <c r="Q211" i="19" s="1"/>
  <c r="R212" i="19"/>
  <c r="Z212" i="19" s="1"/>
  <c r="R213" i="19"/>
  <c r="Z213" i="19" s="1"/>
  <c r="R214" i="19"/>
  <c r="Z214" i="19" s="1"/>
  <c r="R215" i="19"/>
  <c r="Z215" i="19" s="1"/>
  <c r="R216" i="19"/>
  <c r="Z216" i="19" s="1"/>
  <c r="R217" i="19"/>
  <c r="Z217" i="19" s="1"/>
  <c r="R218" i="19"/>
  <c r="Z218" i="19" s="1"/>
  <c r="R219" i="19"/>
  <c r="Z219" i="19" s="1"/>
  <c r="R220" i="19"/>
  <c r="Z220" i="19" s="1"/>
  <c r="R221" i="19"/>
  <c r="Z221" i="19" s="1"/>
  <c r="R222" i="19"/>
  <c r="Z222" i="19" s="1"/>
  <c r="R223" i="19"/>
  <c r="Z223" i="19" s="1"/>
  <c r="R224" i="19"/>
  <c r="Z224" i="19" s="1"/>
  <c r="R225" i="19"/>
  <c r="Z225" i="19" s="1"/>
  <c r="R226" i="19"/>
  <c r="Z226" i="19" s="1"/>
  <c r="R227" i="19"/>
  <c r="Z227" i="19" s="1"/>
  <c r="R228" i="19"/>
  <c r="Z228" i="19" s="1"/>
  <c r="R229" i="19"/>
  <c r="Z229" i="19" s="1"/>
  <c r="R230" i="19"/>
  <c r="Z230" i="19" s="1"/>
  <c r="R231" i="19"/>
  <c r="Z231" i="19" s="1"/>
  <c r="O231" i="19"/>
  <c r="Q231" i="19" s="1"/>
  <c r="R232" i="19"/>
  <c r="Z232" i="19" s="1"/>
  <c r="R233" i="19"/>
  <c r="Z233" i="19" s="1"/>
  <c r="R234" i="19"/>
  <c r="Z234" i="19" s="1"/>
  <c r="R235" i="19"/>
  <c r="Z235" i="19" s="1"/>
  <c r="R236" i="19"/>
  <c r="Z236" i="19" s="1"/>
  <c r="R237" i="19"/>
  <c r="Z237" i="19" s="1"/>
  <c r="R238" i="19"/>
  <c r="Z238" i="19" s="1"/>
  <c r="R239" i="19"/>
  <c r="Z239" i="19" s="1"/>
  <c r="G239" i="19"/>
  <c r="O239" i="19" s="1"/>
  <c r="Q239" i="19" s="1"/>
  <c r="AB239" i="19" s="1"/>
  <c r="AM239" i="19" s="1"/>
  <c r="AX239" i="19" s="1"/>
  <c r="R240" i="19"/>
  <c r="Z240" i="19" s="1"/>
  <c r="R241" i="19"/>
  <c r="Z241" i="19" s="1"/>
  <c r="R242" i="19"/>
  <c r="Z242" i="19" s="1"/>
  <c r="R243" i="19"/>
  <c r="Z243" i="19" s="1"/>
  <c r="AB243" i="19" s="1"/>
  <c r="G243" i="19"/>
  <c r="O243" i="19" s="1"/>
  <c r="Q243" i="19" s="1"/>
  <c r="R244" i="19"/>
  <c r="Z244" i="19" s="1"/>
  <c r="R245" i="19"/>
  <c r="Z245" i="19" s="1"/>
  <c r="R246" i="19"/>
  <c r="Z246" i="19" s="1"/>
  <c r="R247" i="19"/>
  <c r="Z247" i="19" s="1"/>
  <c r="R248" i="19"/>
  <c r="Z248" i="19" s="1"/>
  <c r="R249" i="19"/>
  <c r="Z249" i="19" s="1"/>
  <c r="R250" i="19"/>
  <c r="Z250" i="19" s="1"/>
  <c r="R251" i="19"/>
  <c r="Z251" i="19" s="1"/>
  <c r="G251" i="19"/>
  <c r="O251" i="19" s="1"/>
  <c r="Q251" i="19" s="1"/>
  <c r="R252" i="19"/>
  <c r="Z252" i="19" s="1"/>
  <c r="R253" i="19"/>
  <c r="Z253" i="19" s="1"/>
  <c r="R254" i="19"/>
  <c r="Z254" i="19" s="1"/>
  <c r="R255" i="19"/>
  <c r="Z255" i="19" s="1"/>
  <c r="R256" i="19"/>
  <c r="Z256" i="19" s="1"/>
  <c r="R257" i="19"/>
  <c r="Z257" i="19" s="1"/>
  <c r="R258" i="19"/>
  <c r="Z258" i="19" s="1"/>
  <c r="R259" i="19"/>
  <c r="Z259" i="19" s="1"/>
  <c r="G259" i="19"/>
  <c r="O259" i="19" s="1"/>
  <c r="Q259" i="19" s="1"/>
  <c r="R260" i="19"/>
  <c r="Z260" i="19" s="1"/>
  <c r="R261" i="19"/>
  <c r="Z261" i="19" s="1"/>
  <c r="G261" i="19"/>
  <c r="O261" i="19" s="1"/>
  <c r="Q261" i="19" s="1"/>
  <c r="R262" i="19"/>
  <c r="Z262" i="19" s="1"/>
  <c r="R263" i="19"/>
  <c r="Z263" i="19" s="1"/>
  <c r="R264" i="19"/>
  <c r="Z264" i="19" s="1"/>
  <c r="R265" i="19"/>
  <c r="Z265" i="19" s="1"/>
  <c r="R266" i="19"/>
  <c r="Z266" i="19" s="1"/>
  <c r="R267" i="19"/>
  <c r="Z267" i="19" s="1"/>
  <c r="R268" i="19"/>
  <c r="Z268" i="19" s="1"/>
  <c r="R269" i="19"/>
  <c r="Z269" i="19" s="1"/>
  <c r="R270" i="19"/>
  <c r="Z270" i="19" s="1"/>
  <c r="R271" i="19"/>
  <c r="Z271" i="19" s="1"/>
  <c r="R273" i="19"/>
  <c r="Z273" i="19" s="1"/>
  <c r="Z274" i="19"/>
  <c r="R275" i="19"/>
  <c r="Z275" i="19" s="1"/>
  <c r="R276" i="19"/>
  <c r="Z276" i="19" s="1"/>
  <c r="R277" i="19"/>
  <c r="Z277" i="19" s="1"/>
  <c r="R278" i="19"/>
  <c r="Z278" i="19" s="1"/>
  <c r="G278" i="19"/>
  <c r="O278" i="19" s="1"/>
  <c r="Q278" i="19" s="1"/>
  <c r="R279" i="19"/>
  <c r="Z279" i="19" s="1"/>
  <c r="R280" i="19"/>
  <c r="Z280" i="19" s="1"/>
  <c r="G280" i="19"/>
  <c r="O280" i="19" s="1"/>
  <c r="Q280" i="19" s="1"/>
  <c r="R281" i="19"/>
  <c r="Z281" i="19" s="1"/>
  <c r="R282" i="19"/>
  <c r="Z282" i="19" s="1"/>
  <c r="R283" i="19"/>
  <c r="Z283" i="19" s="1"/>
  <c r="R284" i="19"/>
  <c r="Z284" i="19" s="1"/>
  <c r="R285" i="19"/>
  <c r="Z285" i="19" s="1"/>
  <c r="R286" i="19"/>
  <c r="Z286" i="19" s="1"/>
  <c r="R287" i="19"/>
  <c r="Z287" i="19" s="1"/>
  <c r="R288" i="19"/>
  <c r="Z288" i="19" s="1"/>
  <c r="R289" i="19"/>
  <c r="Z289" i="19" s="1"/>
  <c r="R290" i="19"/>
  <c r="Z290" i="19" s="1"/>
  <c r="R291" i="19"/>
  <c r="Z291" i="19" s="1"/>
  <c r="R292" i="19"/>
  <c r="Z292" i="19" s="1"/>
  <c r="R293" i="19"/>
  <c r="Z293" i="19" s="1"/>
  <c r="Z294" i="19"/>
  <c r="O294" i="19"/>
  <c r="Q294" i="19" s="1"/>
  <c r="R295" i="19"/>
  <c r="Z295" i="19" s="1"/>
  <c r="R296" i="19"/>
  <c r="Z296" i="19" s="1"/>
  <c r="R297" i="19"/>
  <c r="Z297" i="19" s="1"/>
  <c r="R298" i="19"/>
  <c r="Z298" i="19" s="1"/>
  <c r="R299" i="19"/>
  <c r="Z299" i="19" s="1"/>
  <c r="R300" i="19"/>
  <c r="Z300" i="19" s="1"/>
  <c r="R301" i="19"/>
  <c r="Z301" i="19" s="1"/>
  <c r="R302" i="19"/>
  <c r="Z302" i="19" s="1"/>
  <c r="R303" i="19"/>
  <c r="Z303" i="19" s="1"/>
  <c r="R304" i="19"/>
  <c r="Z304" i="19" s="1"/>
  <c r="R305" i="19"/>
  <c r="Z305" i="19" s="1"/>
  <c r="R307" i="19"/>
  <c r="Z307" i="19" s="1"/>
  <c r="R308" i="19"/>
  <c r="Z308" i="19" s="1"/>
  <c r="R309" i="19"/>
  <c r="Z309" i="19" s="1"/>
  <c r="R310" i="19"/>
  <c r="Z310" i="19" s="1"/>
  <c r="R311" i="19"/>
  <c r="Z311" i="19" s="1"/>
  <c r="R312" i="19"/>
  <c r="Z312" i="19" s="1"/>
  <c r="R313" i="19"/>
  <c r="Z313" i="19" s="1"/>
  <c r="R315" i="19"/>
  <c r="Z315" i="19" s="1"/>
  <c r="R316" i="19"/>
  <c r="Z316" i="19" s="1"/>
  <c r="R317" i="19"/>
  <c r="Z317" i="19" s="1"/>
  <c r="R318" i="19"/>
  <c r="Z318" i="19" s="1"/>
  <c r="R319" i="19"/>
  <c r="Z319" i="19" s="1"/>
  <c r="R320" i="19"/>
  <c r="Z320" i="19" s="1"/>
  <c r="R321" i="19"/>
  <c r="Z321" i="19" s="1"/>
  <c r="R322" i="19"/>
  <c r="Z322" i="19" s="1"/>
  <c r="R323" i="19"/>
  <c r="Z323" i="19" s="1"/>
  <c r="R324" i="19"/>
  <c r="Z324" i="19" s="1"/>
  <c r="R325" i="19"/>
  <c r="Z325" i="19" s="1"/>
  <c r="R326" i="19"/>
  <c r="Z326" i="19" s="1"/>
  <c r="R327" i="19"/>
  <c r="Z327" i="19" s="1"/>
  <c r="R328" i="19"/>
  <c r="Z328" i="19" s="1"/>
  <c r="R329" i="19"/>
  <c r="Z329" i="19" s="1"/>
  <c r="R330" i="19"/>
  <c r="Z330" i="19" s="1"/>
  <c r="R331" i="19"/>
  <c r="Z331" i="19" s="1"/>
  <c r="R332" i="19"/>
  <c r="Z332" i="19" s="1"/>
  <c r="R333" i="19"/>
  <c r="Z333" i="19" s="1"/>
  <c r="R334" i="19"/>
  <c r="Z334" i="19" s="1"/>
  <c r="R335" i="19"/>
  <c r="Z335" i="19" s="1"/>
  <c r="R336" i="19"/>
  <c r="Z336" i="19" s="1"/>
  <c r="R337" i="19"/>
  <c r="Z337" i="19" s="1"/>
  <c r="R338" i="19"/>
  <c r="Z338" i="19" s="1"/>
  <c r="R339" i="19"/>
  <c r="Z339" i="19" s="1"/>
  <c r="R340" i="19"/>
  <c r="Z340" i="19" s="1"/>
  <c r="R341" i="19"/>
  <c r="Z341" i="19" s="1"/>
  <c r="R342" i="19"/>
  <c r="Z342" i="19" s="1"/>
  <c r="R343" i="19"/>
  <c r="Z343" i="19" s="1"/>
  <c r="R345" i="19"/>
  <c r="Z345" i="19" s="1"/>
  <c r="R346" i="19"/>
  <c r="Z346" i="19" s="1"/>
  <c r="R347" i="19"/>
  <c r="Z347" i="19" s="1"/>
  <c r="R348" i="19"/>
  <c r="Z348" i="19" s="1"/>
  <c r="Z349" i="19"/>
  <c r="R351" i="19"/>
  <c r="Z351" i="19" s="1"/>
  <c r="R352" i="19"/>
  <c r="Z352" i="19" s="1"/>
  <c r="R354" i="19"/>
  <c r="Z354" i="19" s="1"/>
  <c r="Z355" i="19"/>
  <c r="R356" i="19"/>
  <c r="Z356" i="19" s="1"/>
  <c r="R357" i="19"/>
  <c r="Z357" i="19" s="1"/>
  <c r="R358" i="19"/>
  <c r="Z358" i="19" s="1"/>
  <c r="R360" i="19"/>
  <c r="Z360" i="19" s="1"/>
  <c r="R361" i="19"/>
  <c r="Z361" i="19" s="1"/>
  <c r="R362" i="19"/>
  <c r="Z362" i="19" s="1"/>
  <c r="R363" i="19"/>
  <c r="Z363" i="19" s="1"/>
  <c r="R364" i="19"/>
  <c r="Z364" i="19" s="1"/>
  <c r="R365" i="19"/>
  <c r="Z365" i="19" s="1"/>
  <c r="R366" i="19"/>
  <c r="Z366" i="19" s="1"/>
  <c r="R368" i="19"/>
  <c r="Z368" i="19" s="1"/>
  <c r="R369" i="19"/>
  <c r="Z369" i="19" s="1"/>
  <c r="R370" i="19"/>
  <c r="Z370" i="19" s="1"/>
  <c r="R372" i="19"/>
  <c r="Z372" i="19" s="1"/>
  <c r="R373" i="19"/>
  <c r="Z373" i="19" s="1"/>
  <c r="R374" i="19"/>
  <c r="Z374" i="19" s="1"/>
  <c r="R375" i="19"/>
  <c r="Z375" i="19" s="1"/>
  <c r="R376" i="19"/>
  <c r="Z376" i="19" s="1"/>
  <c r="R377" i="19"/>
  <c r="Z377" i="19" s="1"/>
  <c r="O293" i="19"/>
  <c r="Q293" i="19" s="1"/>
  <c r="AB293" i="19" s="1"/>
  <c r="AM293" i="19" s="1"/>
  <c r="AX293" i="19" s="1"/>
  <c r="AY293" i="19" s="1"/>
  <c r="G295" i="19"/>
  <c r="O295" i="19" s="1"/>
  <c r="Q295" i="19" s="1"/>
  <c r="AB295" i="19" s="1"/>
  <c r="G297" i="19"/>
  <c r="O297" i="19" s="1"/>
  <c r="Q297" i="19" s="1"/>
  <c r="G298" i="19"/>
  <c r="O298" i="19" s="1"/>
  <c r="Q298" i="19" s="1"/>
  <c r="G299" i="19"/>
  <c r="O299" i="19" s="1"/>
  <c r="Q299" i="19" s="1"/>
  <c r="G300" i="19"/>
  <c r="O300" i="19" s="1"/>
  <c r="Q300" i="19" s="1"/>
  <c r="G301" i="19"/>
  <c r="O301" i="19" s="1"/>
  <c r="Q301" i="19" s="1"/>
  <c r="G302" i="19"/>
  <c r="O302" i="19" s="1"/>
  <c r="Q302" i="19" s="1"/>
  <c r="G303" i="19"/>
  <c r="O303" i="19" s="1"/>
  <c r="Q303" i="19" s="1"/>
  <c r="O305" i="19"/>
  <c r="Q305" i="19" s="1"/>
  <c r="G307" i="19"/>
  <c r="O307" i="19" s="1"/>
  <c r="Q307" i="19" s="1"/>
  <c r="G308" i="19"/>
  <c r="O308" i="19" s="1"/>
  <c r="Q308" i="19" s="1"/>
  <c r="G309" i="19"/>
  <c r="O309" i="19" s="1"/>
  <c r="Q309" i="19" s="1"/>
  <c r="G310" i="19"/>
  <c r="O310" i="19" s="1"/>
  <c r="Q310" i="19" s="1"/>
  <c r="O311" i="19"/>
  <c r="Q311" i="19" s="1"/>
  <c r="G312" i="19"/>
  <c r="O312" i="19" s="1"/>
  <c r="Q312" i="19" s="1"/>
  <c r="AB312" i="19" s="1"/>
  <c r="G313" i="19"/>
  <c r="O313" i="19" s="1"/>
  <c r="Q313" i="19" s="1"/>
  <c r="AB313" i="19" s="1"/>
  <c r="G250" i="19"/>
  <c r="O250" i="19" s="1"/>
  <c r="Q250" i="19" s="1"/>
  <c r="G252" i="19"/>
  <c r="O252" i="19" s="1"/>
  <c r="Q252" i="19" s="1"/>
  <c r="AB252" i="19" s="1"/>
  <c r="G253" i="19"/>
  <c r="O253" i="19" s="1"/>
  <c r="Q253" i="19" s="1"/>
  <c r="G254" i="19"/>
  <c r="O254" i="19" s="1"/>
  <c r="Q254" i="19" s="1"/>
  <c r="AB254" i="19" s="1"/>
  <c r="AM254" i="19" s="1"/>
  <c r="AX254" i="19" s="1"/>
  <c r="AY254" i="19" s="1"/>
  <c r="G255" i="19"/>
  <c r="O255" i="19" s="1"/>
  <c r="Q255" i="19" s="1"/>
  <c r="AB255" i="19" s="1"/>
  <c r="G256" i="19"/>
  <c r="O256" i="19" s="1"/>
  <c r="Q256" i="19" s="1"/>
  <c r="G257" i="19"/>
  <c r="O257" i="19" s="1"/>
  <c r="Q257" i="19" s="1"/>
  <c r="O258" i="19"/>
  <c r="Q258" i="19" s="1"/>
  <c r="G260" i="19"/>
  <c r="O260" i="19" s="1"/>
  <c r="Q260" i="19" s="1"/>
  <c r="G262" i="19"/>
  <c r="O262" i="19" s="1"/>
  <c r="Q262" i="19" s="1"/>
  <c r="G264" i="19"/>
  <c r="O264" i="19" s="1"/>
  <c r="Q264" i="19" s="1"/>
  <c r="G265" i="19"/>
  <c r="O265" i="19" s="1"/>
  <c r="Q265" i="19" s="1"/>
  <c r="O266" i="19"/>
  <c r="Q266" i="19" s="1"/>
  <c r="G267" i="19"/>
  <c r="O267" i="19" s="1"/>
  <c r="Q267" i="19" s="1"/>
  <c r="G268" i="19"/>
  <c r="O268" i="19" s="1"/>
  <c r="Q268" i="19" s="1"/>
  <c r="G269" i="19"/>
  <c r="O269" i="19" s="1"/>
  <c r="Q269" i="19" s="1"/>
  <c r="G270" i="19"/>
  <c r="O270" i="19" s="1"/>
  <c r="Q270" i="19" s="1"/>
  <c r="G271" i="19"/>
  <c r="O271" i="19" s="1"/>
  <c r="Q271" i="19" s="1"/>
  <c r="G273" i="19"/>
  <c r="O273" i="19" s="1"/>
  <c r="Q273" i="19" s="1"/>
  <c r="G275" i="19"/>
  <c r="O275" i="19" s="1"/>
  <c r="Q275" i="19" s="1"/>
  <c r="G276" i="19"/>
  <c r="O276" i="19" s="1"/>
  <c r="Q276" i="19" s="1"/>
  <c r="G277" i="19"/>
  <c r="O277" i="19" s="1"/>
  <c r="Q277" i="19" s="1"/>
  <c r="G279" i="19"/>
  <c r="O279" i="19" s="1"/>
  <c r="Q279" i="19" s="1"/>
  <c r="O281" i="19"/>
  <c r="Q281" i="19" s="1"/>
  <c r="G282" i="19"/>
  <c r="O282" i="19" s="1"/>
  <c r="Q282" i="19" s="1"/>
  <c r="G283" i="19"/>
  <c r="O283" i="19" s="1"/>
  <c r="Q283" i="19" s="1"/>
  <c r="G284" i="19"/>
  <c r="O284" i="19" s="1"/>
  <c r="Q284" i="19" s="1"/>
  <c r="O285" i="19"/>
  <c r="Q285" i="19" s="1"/>
  <c r="G286" i="19"/>
  <c r="O286" i="19" s="1"/>
  <c r="Q286" i="19" s="1"/>
  <c r="G287" i="19"/>
  <c r="O287" i="19" s="1"/>
  <c r="Q287" i="19" s="1"/>
  <c r="G288" i="19"/>
  <c r="O288" i="19" s="1"/>
  <c r="Q288" i="19" s="1"/>
  <c r="G289" i="19"/>
  <c r="O289" i="19" s="1"/>
  <c r="Q289" i="19" s="1"/>
  <c r="G290" i="19"/>
  <c r="O290" i="19" s="1"/>
  <c r="Q290" i="19" s="1"/>
  <c r="G291" i="19"/>
  <c r="O291" i="19" s="1"/>
  <c r="Q291" i="19" s="1"/>
  <c r="G236" i="19"/>
  <c r="O236" i="19" s="1"/>
  <c r="Q236" i="19" s="1"/>
  <c r="G237" i="19"/>
  <c r="O237" i="19" s="1"/>
  <c r="Q237" i="19" s="1"/>
  <c r="G238" i="19"/>
  <c r="O238" i="19" s="1"/>
  <c r="Q238" i="19" s="1"/>
  <c r="G241" i="19"/>
  <c r="O241" i="19" s="1"/>
  <c r="Q241" i="19" s="1"/>
  <c r="G244" i="19"/>
  <c r="O244" i="19" s="1"/>
  <c r="Q244" i="19" s="1"/>
  <c r="G245" i="19"/>
  <c r="O245" i="19" s="1"/>
  <c r="Q245" i="19" s="1"/>
  <c r="O247" i="19"/>
  <c r="Q247" i="19" s="1"/>
  <c r="G226" i="19"/>
  <c r="O226" i="19" s="1"/>
  <c r="Q226" i="19" s="1"/>
  <c r="G227" i="19"/>
  <c r="O227" i="19" s="1"/>
  <c r="Q227" i="19" s="1"/>
  <c r="G228" i="19"/>
  <c r="O228" i="19" s="1"/>
  <c r="Q228" i="19" s="1"/>
  <c r="G229" i="19"/>
  <c r="O229" i="19" s="1"/>
  <c r="Q229" i="19" s="1"/>
  <c r="G230" i="19"/>
  <c r="O230" i="19" s="1"/>
  <c r="Q230" i="19" s="1"/>
  <c r="G232" i="19"/>
  <c r="O232" i="19" s="1"/>
  <c r="Q232" i="19" s="1"/>
  <c r="O233" i="19"/>
  <c r="Q233" i="19" s="1"/>
  <c r="G197" i="19"/>
  <c r="O197" i="19" s="1"/>
  <c r="Q197" i="19" s="1"/>
  <c r="G198" i="19"/>
  <c r="O198" i="19" s="1"/>
  <c r="Q198" i="19" s="1"/>
  <c r="G200" i="19"/>
  <c r="O200" i="19" s="1"/>
  <c r="Q200" i="19" s="1"/>
  <c r="G201" i="19"/>
  <c r="O201" i="19" s="1"/>
  <c r="Q201" i="19" s="1"/>
  <c r="G202" i="19"/>
  <c r="O202" i="19" s="1"/>
  <c r="Q202" i="19" s="1"/>
  <c r="G204" i="19"/>
  <c r="O204" i="19" s="1"/>
  <c r="Q204" i="19" s="1"/>
  <c r="G207" i="19"/>
  <c r="O207" i="19" s="1"/>
  <c r="Q207" i="19" s="1"/>
  <c r="AB207" i="19" s="1"/>
  <c r="G210" i="19"/>
  <c r="O210" i="19" s="1"/>
  <c r="G212" i="19"/>
  <c r="O212" i="19" s="1"/>
  <c r="Q212" i="19" s="1"/>
  <c r="G214" i="19"/>
  <c r="O214" i="19" s="1"/>
  <c r="Q214" i="19" s="1"/>
  <c r="G215" i="19"/>
  <c r="O215" i="19" s="1"/>
  <c r="Q215" i="19" s="1"/>
  <c r="G216" i="19"/>
  <c r="O216" i="19" s="1"/>
  <c r="Q216" i="19" s="1"/>
  <c r="G217" i="19"/>
  <c r="O217" i="19" s="1"/>
  <c r="Q217" i="19" s="1"/>
  <c r="G183" i="19"/>
  <c r="O183" i="19" s="1"/>
  <c r="Q183" i="19" s="1"/>
  <c r="G186" i="19"/>
  <c r="O186" i="19" s="1"/>
  <c r="Q186" i="19" s="1"/>
  <c r="G187" i="19"/>
  <c r="O187" i="19" s="1"/>
  <c r="Q187" i="19" s="1"/>
  <c r="G189" i="19"/>
  <c r="O189" i="19" s="1"/>
  <c r="Q189" i="19" s="1"/>
  <c r="G190" i="19"/>
  <c r="O190" i="19" s="1"/>
  <c r="Q190" i="19" s="1"/>
  <c r="G192" i="19"/>
  <c r="O192" i="19" s="1"/>
  <c r="Q192" i="19" s="1"/>
  <c r="G174" i="19"/>
  <c r="O174" i="19" s="1"/>
  <c r="Q174" i="19" s="1"/>
  <c r="G176" i="19"/>
  <c r="O176" i="19" s="1"/>
  <c r="Q176" i="19" s="1"/>
  <c r="G167" i="19"/>
  <c r="O167" i="19" s="1"/>
  <c r="Q167" i="19" s="1"/>
  <c r="G168" i="19"/>
  <c r="O168" i="19" s="1"/>
  <c r="Q168" i="19" s="1"/>
  <c r="G169" i="19"/>
  <c r="O169" i="19" s="1"/>
  <c r="Q169" i="19" s="1"/>
  <c r="G170" i="19"/>
  <c r="O170" i="19" s="1"/>
  <c r="Q170" i="19" s="1"/>
  <c r="G171" i="19"/>
  <c r="O171" i="19" s="1"/>
  <c r="Q171" i="19" s="1"/>
  <c r="O121" i="19"/>
  <c r="Q121" i="19" s="1"/>
  <c r="G123" i="19"/>
  <c r="O123" i="19" s="1"/>
  <c r="Q123" i="19" s="1"/>
  <c r="G124" i="19"/>
  <c r="O124" i="19" s="1"/>
  <c r="Q124" i="19" s="1"/>
  <c r="O125" i="19"/>
  <c r="Q125" i="19" s="1"/>
  <c r="G127" i="19"/>
  <c r="O127" i="19" s="1"/>
  <c r="Q127" i="19" s="1"/>
  <c r="G129" i="19"/>
  <c r="O129" i="19" s="1"/>
  <c r="Q129" i="19" s="1"/>
  <c r="G130" i="19"/>
  <c r="O130" i="19" s="1"/>
  <c r="Q130" i="19" s="1"/>
  <c r="G131" i="19"/>
  <c r="O131" i="19" s="1"/>
  <c r="Q131" i="19" s="1"/>
  <c r="G132" i="19"/>
  <c r="O132" i="19" s="1"/>
  <c r="Q132" i="19" s="1"/>
  <c r="G133" i="19"/>
  <c r="O133" i="19" s="1"/>
  <c r="Q133" i="19" s="1"/>
  <c r="O135" i="19"/>
  <c r="Q135" i="19" s="1"/>
  <c r="G136" i="19"/>
  <c r="O136" i="19" s="1"/>
  <c r="Q136" i="19" s="1"/>
  <c r="G137" i="19"/>
  <c r="O137" i="19" s="1"/>
  <c r="Q137" i="19" s="1"/>
  <c r="G138" i="19"/>
  <c r="O138" i="19" s="1"/>
  <c r="Q138" i="19" s="1"/>
  <c r="AB138" i="19" s="1"/>
  <c r="G139" i="19"/>
  <c r="O139" i="19" s="1"/>
  <c r="Q139" i="19" s="1"/>
  <c r="G140" i="19"/>
  <c r="O140" i="19" s="1"/>
  <c r="Q140" i="19" s="1"/>
  <c r="O141" i="19"/>
  <c r="Q141" i="19" s="1"/>
  <c r="G142" i="19"/>
  <c r="O142" i="19" s="1"/>
  <c r="Q142" i="19" s="1"/>
  <c r="O143" i="19"/>
  <c r="Q143" i="19" s="1"/>
  <c r="G144" i="19"/>
  <c r="O144" i="19" s="1"/>
  <c r="Q144" i="19" s="1"/>
  <c r="G145" i="19"/>
  <c r="O145" i="19" s="1"/>
  <c r="Q145" i="19" s="1"/>
  <c r="G146" i="19"/>
  <c r="O146" i="19" s="1"/>
  <c r="Q146" i="19" s="1"/>
  <c r="G147" i="19"/>
  <c r="O147" i="19" s="1"/>
  <c r="Q147" i="19" s="1"/>
  <c r="G148" i="19"/>
  <c r="O148" i="19" s="1"/>
  <c r="Q148" i="19" s="1"/>
  <c r="G149" i="19"/>
  <c r="O149" i="19" s="1"/>
  <c r="Q149" i="19" s="1"/>
  <c r="G150" i="19"/>
  <c r="O150" i="19" s="1"/>
  <c r="Q150" i="19" s="1"/>
  <c r="G151" i="19"/>
  <c r="O151" i="19" s="1"/>
  <c r="Q151" i="19" s="1"/>
  <c r="G152" i="19"/>
  <c r="O152" i="19" s="1"/>
  <c r="Q152" i="19" s="1"/>
  <c r="G153" i="19"/>
  <c r="O153" i="19" s="1"/>
  <c r="Q153" i="19" s="1"/>
  <c r="G154" i="19"/>
  <c r="O154" i="19" s="1"/>
  <c r="Q154" i="19" s="1"/>
  <c r="G155" i="19"/>
  <c r="O155" i="19" s="1"/>
  <c r="Q155" i="19" s="1"/>
  <c r="G156" i="19"/>
  <c r="O156" i="19" s="1"/>
  <c r="Q156" i="19" s="1"/>
  <c r="G157" i="19"/>
  <c r="O157" i="19" s="1"/>
  <c r="Q157" i="19" s="1"/>
  <c r="G158" i="19"/>
  <c r="O158" i="19" s="1"/>
  <c r="Q158" i="19" s="1"/>
  <c r="G160" i="19"/>
  <c r="O160" i="19" s="1"/>
  <c r="Q160" i="19" s="1"/>
  <c r="G161" i="19"/>
  <c r="O161" i="19" s="1"/>
  <c r="Q161" i="19" s="1"/>
  <c r="O162" i="19"/>
  <c r="Q162" i="19" s="1"/>
  <c r="AB162" i="19" s="1"/>
  <c r="G163" i="19"/>
  <c r="O163" i="19" s="1"/>
  <c r="Q163" i="19" s="1"/>
  <c r="G110" i="19"/>
  <c r="O110" i="19" s="1"/>
  <c r="Q110" i="19" s="1"/>
  <c r="G111" i="19"/>
  <c r="O111" i="19" s="1"/>
  <c r="Q111" i="19" s="1"/>
  <c r="G112" i="19"/>
  <c r="O112" i="19" s="1"/>
  <c r="Q112" i="19" s="1"/>
  <c r="G113" i="19"/>
  <c r="O113" i="19" s="1"/>
  <c r="Q113" i="19" s="1"/>
  <c r="G114" i="19"/>
  <c r="O114" i="19" s="1"/>
  <c r="Q114" i="19" s="1"/>
  <c r="AB114" i="19" s="1"/>
  <c r="G69" i="19"/>
  <c r="O69" i="19" s="1"/>
  <c r="Q69" i="19" s="1"/>
  <c r="G70" i="19"/>
  <c r="O70" i="19" s="1"/>
  <c r="Q70" i="19" s="1"/>
  <c r="O74" i="19"/>
  <c r="Q74" i="19" s="1"/>
  <c r="G76" i="19"/>
  <c r="O76" i="19" s="1"/>
  <c r="Q76" i="19" s="1"/>
  <c r="G77" i="19"/>
  <c r="O77" i="19" s="1"/>
  <c r="Q77" i="19" s="1"/>
  <c r="G78" i="19"/>
  <c r="O78" i="19" s="1"/>
  <c r="Q78" i="19" s="1"/>
  <c r="G80" i="19"/>
  <c r="O80" i="19" s="1"/>
  <c r="Q80" i="19" s="1"/>
  <c r="G81" i="19"/>
  <c r="O81" i="19" s="1"/>
  <c r="Q81" i="19" s="1"/>
  <c r="G82" i="19"/>
  <c r="O82" i="19" s="1"/>
  <c r="Q82" i="19" s="1"/>
  <c r="G83" i="19"/>
  <c r="O83" i="19" s="1"/>
  <c r="Q83" i="19" s="1"/>
  <c r="G84" i="19"/>
  <c r="O84" i="19" s="1"/>
  <c r="Q84" i="19" s="1"/>
  <c r="G86" i="19"/>
  <c r="O86" i="19" s="1"/>
  <c r="Q86" i="19" s="1"/>
  <c r="G87" i="19"/>
  <c r="O87" i="19" s="1"/>
  <c r="Q87" i="19" s="1"/>
  <c r="O88" i="19"/>
  <c r="Q88" i="19" s="1"/>
  <c r="G89" i="19"/>
  <c r="O89" i="19" s="1"/>
  <c r="Q89" i="19" s="1"/>
  <c r="G90" i="19"/>
  <c r="O90" i="19" s="1"/>
  <c r="Q90" i="19" s="1"/>
  <c r="G91" i="19"/>
  <c r="O91" i="19" s="1"/>
  <c r="Q91" i="19" s="1"/>
  <c r="G92" i="19"/>
  <c r="O92" i="19" s="1"/>
  <c r="Q92" i="19" s="1"/>
  <c r="G93" i="19"/>
  <c r="O93" i="19" s="1"/>
  <c r="Q93" i="19" s="1"/>
  <c r="G94" i="19"/>
  <c r="O94" i="19" s="1"/>
  <c r="Q94" i="19" s="1"/>
  <c r="AB94" i="19" s="1"/>
  <c r="AM94" i="19" s="1"/>
  <c r="G95" i="19"/>
  <c r="O95" i="19" s="1"/>
  <c r="Q95" i="19" s="1"/>
  <c r="G96" i="19"/>
  <c r="O96" i="19" s="1"/>
  <c r="Q96" i="19" s="1"/>
  <c r="G97" i="19"/>
  <c r="O97" i="19" s="1"/>
  <c r="Q97" i="19" s="1"/>
  <c r="O98" i="19"/>
  <c r="Q98" i="19" s="1"/>
  <c r="G99" i="19"/>
  <c r="O99" i="19" s="1"/>
  <c r="Q99" i="19" s="1"/>
  <c r="G100" i="19"/>
  <c r="O100" i="19" s="1"/>
  <c r="Q100" i="19" s="1"/>
  <c r="G101" i="19"/>
  <c r="O101" i="19" s="1"/>
  <c r="Q101" i="19" s="1"/>
  <c r="G103" i="19"/>
  <c r="O103" i="19" s="1"/>
  <c r="Q103" i="19" s="1"/>
  <c r="G105" i="19"/>
  <c r="O105" i="19" s="1"/>
  <c r="Q105" i="19" s="1"/>
  <c r="G106" i="19"/>
  <c r="O106" i="19" s="1"/>
  <c r="Q106" i="19" s="1"/>
  <c r="G107" i="19"/>
  <c r="O107" i="19" s="1"/>
  <c r="Q107" i="19" s="1"/>
  <c r="G43" i="19"/>
  <c r="O43" i="19" s="1"/>
  <c r="Q43" i="19" s="1"/>
  <c r="G44" i="19"/>
  <c r="O44" i="19" s="1"/>
  <c r="Q44" i="19" s="1"/>
  <c r="G45" i="19"/>
  <c r="O45" i="19" s="1"/>
  <c r="Q45" i="19" s="1"/>
  <c r="G47" i="19"/>
  <c r="O47" i="19" s="1"/>
  <c r="Q47" i="19" s="1"/>
  <c r="G48" i="19"/>
  <c r="O48" i="19" s="1"/>
  <c r="Q48" i="19" s="1"/>
  <c r="G49" i="19"/>
  <c r="O49" i="19" s="1"/>
  <c r="Q49" i="19" s="1"/>
  <c r="O50" i="19"/>
  <c r="Q50" i="19" s="1"/>
  <c r="AB50" i="19" s="1"/>
  <c r="G51" i="19"/>
  <c r="O51" i="19" s="1"/>
  <c r="Q51" i="19" s="1"/>
  <c r="G52" i="19"/>
  <c r="O52" i="19" s="1"/>
  <c r="Q52" i="19" s="1"/>
  <c r="G53" i="19"/>
  <c r="O53" i="19" s="1"/>
  <c r="Q53" i="19" s="1"/>
  <c r="G54" i="19"/>
  <c r="O54" i="19" s="1"/>
  <c r="Q54" i="19" s="1"/>
  <c r="AB54" i="19" s="1"/>
  <c r="G55" i="19"/>
  <c r="O55" i="19" s="1"/>
  <c r="Q55" i="19" s="1"/>
  <c r="G56" i="19"/>
  <c r="O56" i="19" s="1"/>
  <c r="Q56" i="19" s="1"/>
  <c r="G57" i="19"/>
  <c r="O57" i="19" s="1"/>
  <c r="Q57" i="19" s="1"/>
  <c r="G58" i="19"/>
  <c r="O58" i="19" s="1"/>
  <c r="Q58" i="19" s="1"/>
  <c r="AB58" i="19" s="1"/>
  <c r="G59" i="19"/>
  <c r="O59" i="19" s="1"/>
  <c r="Q59" i="19" s="1"/>
  <c r="O60" i="19"/>
  <c r="Q60" i="19" s="1"/>
  <c r="G61" i="19"/>
  <c r="O61" i="19" s="1"/>
  <c r="Q61" i="19" s="1"/>
  <c r="G63" i="19"/>
  <c r="O63" i="19" s="1"/>
  <c r="Q63" i="19" s="1"/>
  <c r="G64" i="19"/>
  <c r="O64" i="19" s="1"/>
  <c r="Q64" i="19" s="1"/>
  <c r="G65" i="19"/>
  <c r="O65" i="19" s="1"/>
  <c r="Q65" i="19" s="1"/>
  <c r="G66" i="19"/>
  <c r="O66" i="19" s="1"/>
  <c r="Q66" i="19" s="1"/>
  <c r="G17" i="19"/>
  <c r="O17" i="19" s="1"/>
  <c r="Q17" i="19" s="1"/>
  <c r="G18" i="19"/>
  <c r="O18" i="19" s="1"/>
  <c r="Q18" i="19" s="1"/>
  <c r="G19" i="19"/>
  <c r="O19" i="19" s="1"/>
  <c r="Q19" i="19" s="1"/>
  <c r="G20" i="19"/>
  <c r="O20" i="19" s="1"/>
  <c r="Q20" i="19" s="1"/>
  <c r="G21" i="19"/>
  <c r="O21" i="19" s="1"/>
  <c r="Q21" i="19" s="1"/>
  <c r="O22" i="19"/>
  <c r="Q22" i="19" s="1"/>
  <c r="G23" i="19"/>
  <c r="O23" i="19" s="1"/>
  <c r="Q23" i="19" s="1"/>
  <c r="G24" i="19"/>
  <c r="O24" i="19" s="1"/>
  <c r="Q24" i="19" s="1"/>
  <c r="O25" i="19"/>
  <c r="Q25" i="19" s="1"/>
  <c r="G26" i="19"/>
  <c r="O26" i="19" s="1"/>
  <c r="Q26" i="19" s="1"/>
  <c r="G27" i="19"/>
  <c r="O27" i="19" s="1"/>
  <c r="Q27" i="19" s="1"/>
  <c r="G28" i="19"/>
  <c r="O28" i="19" s="1"/>
  <c r="Q28" i="19" s="1"/>
  <c r="G29" i="19"/>
  <c r="O29" i="19" s="1"/>
  <c r="Q29" i="19" s="1"/>
  <c r="G32" i="19"/>
  <c r="O32" i="19" s="1"/>
  <c r="Q32" i="19" s="1"/>
  <c r="G31" i="19"/>
  <c r="O31" i="19" s="1"/>
  <c r="Q31" i="19" s="1"/>
  <c r="G33" i="19"/>
  <c r="O33" i="19" s="1"/>
  <c r="Q33" i="19" s="1"/>
  <c r="O34" i="19"/>
  <c r="Q34" i="19" s="1"/>
  <c r="AB34" i="19" s="1"/>
  <c r="G35" i="19"/>
  <c r="O35" i="19" s="1"/>
  <c r="Q35" i="19" s="1"/>
  <c r="G37" i="19"/>
  <c r="O37" i="19" s="1"/>
  <c r="Q37" i="19" s="1"/>
  <c r="G38" i="19"/>
  <c r="O38" i="19" s="1"/>
  <c r="Q38" i="19" s="1"/>
  <c r="G39" i="19"/>
  <c r="O39" i="19" s="1"/>
  <c r="Q39" i="19" s="1"/>
  <c r="G40" i="19"/>
  <c r="O40" i="19" s="1"/>
  <c r="Q40" i="19" s="1"/>
  <c r="G4" i="19"/>
  <c r="O4" i="19" s="1"/>
  <c r="Q4" i="19" s="1"/>
  <c r="O6" i="19"/>
  <c r="Q6" i="19" s="1"/>
  <c r="G7" i="19"/>
  <c r="O7" i="19" s="1"/>
  <c r="Q7" i="19" s="1"/>
  <c r="AB7" i="19" s="1"/>
  <c r="G8" i="19"/>
  <c r="O8" i="19" s="1"/>
  <c r="Q8" i="19" s="1"/>
  <c r="G10" i="19"/>
  <c r="O10" i="19" s="1"/>
  <c r="Q10" i="19" s="1"/>
  <c r="G11" i="19"/>
  <c r="O11" i="19" s="1"/>
  <c r="Q11" i="19" s="1"/>
  <c r="G12" i="19"/>
  <c r="O12" i="19" s="1"/>
  <c r="Q12" i="19" s="1"/>
  <c r="G13" i="19"/>
  <c r="O13" i="19" s="1"/>
  <c r="Q13" i="19" s="1"/>
  <c r="G14" i="19"/>
  <c r="O14" i="19" s="1"/>
  <c r="Q14" i="19" s="1"/>
  <c r="G16" i="19"/>
  <c r="O16" i="19" s="1"/>
  <c r="Q16" i="19" s="1"/>
  <c r="G42" i="19"/>
  <c r="O42" i="19" s="1"/>
  <c r="Q42" i="19" s="1"/>
  <c r="AB42" i="19" s="1"/>
  <c r="O46" i="19"/>
  <c r="Q46" i="19" s="1"/>
  <c r="G68" i="19"/>
  <c r="O68" i="19" s="1"/>
  <c r="Q68" i="19" s="1"/>
  <c r="G109" i="19"/>
  <c r="O109" i="19" s="1"/>
  <c r="Q109" i="19" s="1"/>
  <c r="O116" i="19"/>
  <c r="Q116" i="19" s="1"/>
  <c r="G117" i="19"/>
  <c r="O117" i="19" s="1"/>
  <c r="Q117" i="19" s="1"/>
  <c r="G118" i="19"/>
  <c r="O118" i="19" s="1"/>
  <c r="Q118" i="19" s="1"/>
  <c r="G119" i="19"/>
  <c r="O119" i="19" s="1"/>
  <c r="Q119" i="19" s="1"/>
  <c r="G120" i="19"/>
  <c r="O120" i="19" s="1"/>
  <c r="Q120" i="19" s="1"/>
  <c r="O128" i="19"/>
  <c r="Q128" i="19" s="1"/>
  <c r="G165" i="19"/>
  <c r="O165" i="19" s="1"/>
  <c r="Q165" i="19" s="1"/>
  <c r="AB165" i="19" s="1"/>
  <c r="G166" i="19"/>
  <c r="O166" i="19" s="1"/>
  <c r="Q166" i="19" s="1"/>
  <c r="G172" i="19"/>
  <c r="O172" i="19" s="1"/>
  <c r="Q172" i="19" s="1"/>
  <c r="G173" i="19"/>
  <c r="O173" i="19" s="1"/>
  <c r="Q173" i="19" s="1"/>
  <c r="G178" i="19"/>
  <c r="O178" i="19" s="1"/>
  <c r="Q178" i="19" s="1"/>
  <c r="G180" i="19"/>
  <c r="O180" i="19" s="1"/>
  <c r="Q180" i="19" s="1"/>
  <c r="G182" i="19"/>
  <c r="O182" i="19" s="1"/>
  <c r="Q182" i="19" s="1"/>
  <c r="O191" i="19"/>
  <c r="Q191" i="19" s="1"/>
  <c r="G194" i="19"/>
  <c r="O194" i="19" s="1"/>
  <c r="Q194" i="19" s="1"/>
  <c r="G196" i="19"/>
  <c r="O196" i="19" s="1"/>
  <c r="Q196" i="19" s="1"/>
  <c r="G218" i="19"/>
  <c r="O218" i="19" s="1"/>
  <c r="Q218" i="19" s="1"/>
  <c r="G219" i="19"/>
  <c r="O219" i="19" s="1"/>
  <c r="Q219" i="19" s="1"/>
  <c r="O221" i="19"/>
  <c r="Q221" i="19" s="1"/>
  <c r="O222" i="19"/>
  <c r="Q222" i="19" s="1"/>
  <c r="G223" i="19"/>
  <c r="O223" i="19" s="1"/>
  <c r="Q223" i="19" s="1"/>
  <c r="AB223" i="19" s="1"/>
  <c r="G224" i="19"/>
  <c r="O224" i="19" s="1"/>
  <c r="Q224" i="19" s="1"/>
  <c r="G235" i="19"/>
  <c r="O235" i="19" s="1"/>
  <c r="Q235" i="19" s="1"/>
  <c r="O240" i="19"/>
  <c r="Q240" i="19" s="1"/>
  <c r="O242" i="19"/>
  <c r="Q242" i="19" s="1"/>
  <c r="O246" i="19"/>
  <c r="Q246" i="19" s="1"/>
  <c r="G248" i="19"/>
  <c r="O248" i="19" s="1"/>
  <c r="Q248" i="19" s="1"/>
  <c r="G249" i="19"/>
  <c r="O249" i="19" s="1"/>
  <c r="Q249" i="19" s="1"/>
  <c r="G315" i="19"/>
  <c r="O315" i="19" s="1"/>
  <c r="Q315" i="19" s="1"/>
  <c r="G316" i="19"/>
  <c r="O316" i="19" s="1"/>
  <c r="Q316" i="19" s="1"/>
  <c r="G317" i="19"/>
  <c r="O317" i="19" s="1"/>
  <c r="Q317" i="19" s="1"/>
  <c r="G318" i="19"/>
  <c r="O318" i="19" s="1"/>
  <c r="Q318" i="19" s="1"/>
  <c r="O319" i="19"/>
  <c r="Q319" i="19" s="1"/>
  <c r="G320" i="19"/>
  <c r="O320" i="19" s="1"/>
  <c r="Q320" i="19" s="1"/>
  <c r="G321" i="19"/>
  <c r="O321" i="19" s="1"/>
  <c r="Q321" i="19" s="1"/>
  <c r="AB321" i="19" s="1"/>
  <c r="G322" i="19"/>
  <c r="O322" i="19" s="1"/>
  <c r="Q322" i="19" s="1"/>
  <c r="G323" i="19"/>
  <c r="O323" i="19" s="1"/>
  <c r="Q323" i="19" s="1"/>
  <c r="G324" i="19"/>
  <c r="O324" i="19" s="1"/>
  <c r="Q324" i="19" s="1"/>
  <c r="G325" i="19"/>
  <c r="O325" i="19" s="1"/>
  <c r="Q325" i="19" s="1"/>
  <c r="AB325" i="19" s="1"/>
  <c r="O326" i="19"/>
  <c r="Q326" i="19" s="1"/>
  <c r="G327" i="19"/>
  <c r="O327" i="19" s="1"/>
  <c r="Q327" i="19" s="1"/>
  <c r="AB327" i="19" s="1"/>
  <c r="O328" i="19"/>
  <c r="Q328" i="19" s="1"/>
  <c r="G330" i="19"/>
  <c r="O330" i="19" s="1"/>
  <c r="Q330" i="19" s="1"/>
  <c r="G331" i="19"/>
  <c r="O331" i="19" s="1"/>
  <c r="Q331" i="19" s="1"/>
  <c r="G332" i="19"/>
  <c r="O332" i="19" s="1"/>
  <c r="Q332" i="19" s="1"/>
  <c r="G333" i="19"/>
  <c r="O333" i="19" s="1"/>
  <c r="Q333" i="19" s="1"/>
  <c r="G334" i="19"/>
  <c r="O334" i="19" s="1"/>
  <c r="Q334" i="19" s="1"/>
  <c r="G335" i="19"/>
  <c r="O335" i="19" s="1"/>
  <c r="Q335" i="19" s="1"/>
  <c r="G336" i="19"/>
  <c r="O336" i="19" s="1"/>
  <c r="Q336" i="19" s="1"/>
  <c r="G337" i="19"/>
  <c r="O337" i="19" s="1"/>
  <c r="Q337" i="19" s="1"/>
  <c r="G338" i="19"/>
  <c r="O338" i="19" s="1"/>
  <c r="Q338" i="19" s="1"/>
  <c r="G339" i="19"/>
  <c r="O339" i="19" s="1"/>
  <c r="Q339" i="19" s="1"/>
  <c r="G340" i="19"/>
  <c r="O340" i="19" s="1"/>
  <c r="Q340" i="19" s="1"/>
  <c r="G341" i="19"/>
  <c r="O341" i="19" s="1"/>
  <c r="Q341" i="19" s="1"/>
  <c r="G342" i="19"/>
  <c r="O342" i="19" s="1"/>
  <c r="Q342" i="19" s="1"/>
  <c r="G343" i="19"/>
  <c r="O343" i="19" s="1"/>
  <c r="Q343" i="19" s="1"/>
  <c r="G345" i="19"/>
  <c r="O345" i="19" s="1"/>
  <c r="Q345" i="19" s="1"/>
  <c r="G346" i="19"/>
  <c r="O346" i="19" s="1"/>
  <c r="Q346" i="19" s="1"/>
  <c r="G347" i="19"/>
  <c r="O347" i="19" s="1"/>
  <c r="Q347" i="19" s="1"/>
  <c r="G348" i="19"/>
  <c r="O348" i="19" s="1"/>
  <c r="Q348" i="19" s="1"/>
  <c r="G351" i="19"/>
  <c r="O351" i="19" s="1"/>
  <c r="Q351" i="19" s="1"/>
  <c r="O352" i="19"/>
  <c r="Q352" i="19" s="1"/>
  <c r="G354" i="19"/>
  <c r="O354" i="19" s="1"/>
  <c r="Q354" i="19" s="1"/>
  <c r="O355" i="19"/>
  <c r="Q355" i="19" s="1"/>
  <c r="G356" i="19"/>
  <c r="O356" i="19" s="1"/>
  <c r="Q356" i="19" s="1"/>
  <c r="AB356" i="19" s="1"/>
  <c r="G357" i="19"/>
  <c r="O357" i="19" s="1"/>
  <c r="Q357" i="19" s="1"/>
  <c r="G358" i="19"/>
  <c r="O358" i="19" s="1"/>
  <c r="Q358" i="19" s="1"/>
  <c r="G360" i="19"/>
  <c r="O360" i="19" s="1"/>
  <c r="Q360" i="19" s="1"/>
  <c r="G361" i="19"/>
  <c r="O361" i="19" s="1"/>
  <c r="Q361" i="19" s="1"/>
  <c r="AB361" i="19" s="1"/>
  <c r="G362" i="19"/>
  <c r="O362" i="19" s="1"/>
  <c r="Q362" i="19" s="1"/>
  <c r="AB362" i="19" s="1"/>
  <c r="G363" i="19"/>
  <c r="O363" i="19" s="1"/>
  <c r="Q363" i="19" s="1"/>
  <c r="G365" i="19"/>
  <c r="O365" i="19" s="1"/>
  <c r="Q365" i="19" s="1"/>
  <c r="G366" i="19"/>
  <c r="O366" i="19" s="1"/>
  <c r="Q366" i="19" s="1"/>
  <c r="G368" i="19"/>
  <c r="O368" i="19" s="1"/>
  <c r="Q368" i="19" s="1"/>
  <c r="G369" i="19"/>
  <c r="O369" i="19" s="1"/>
  <c r="Q369" i="19" s="1"/>
  <c r="G370" i="19"/>
  <c r="O370" i="19" s="1"/>
  <c r="Q370" i="19" s="1"/>
  <c r="G372" i="19"/>
  <c r="O372" i="19" s="1"/>
  <c r="Q372" i="19" s="1"/>
  <c r="O373" i="19"/>
  <c r="Q373" i="19" s="1"/>
  <c r="G374" i="19"/>
  <c r="O374" i="19" s="1"/>
  <c r="Q374" i="19" s="1"/>
  <c r="G375" i="19"/>
  <c r="O375" i="19" s="1"/>
  <c r="Q375" i="19" s="1"/>
  <c r="G376" i="19"/>
  <c r="O376" i="19" s="1"/>
  <c r="Q376" i="19" s="1"/>
  <c r="G377" i="19"/>
  <c r="O377" i="19" s="1"/>
  <c r="Q377" i="19" s="1"/>
  <c r="O179" i="19"/>
  <c r="Q179" i="19" s="1"/>
  <c r="AB179" i="19" s="1"/>
  <c r="O185" i="19"/>
  <c r="Q185" i="19" s="1"/>
  <c r="O195" i="19"/>
  <c r="Q195" i="19" s="1"/>
  <c r="O263" i="19"/>
  <c r="Q263" i="19" s="1"/>
  <c r="O274" i="19"/>
  <c r="Q274" i="19" s="1"/>
  <c r="AB274" i="19" s="1"/>
  <c r="O292" i="19"/>
  <c r="Q292" i="19" s="1"/>
  <c r="O296" i="19"/>
  <c r="Q296" i="19" s="1"/>
  <c r="O314" i="19"/>
  <c r="Q314" i="19" s="1"/>
  <c r="O344" i="19"/>
  <c r="Q344" i="19" s="1"/>
  <c r="AQ390" i="19"/>
  <c r="AQ389" i="19"/>
  <c r="AQ388" i="19"/>
  <c r="AU387" i="19"/>
  <c r="AQ387" i="19"/>
  <c r="AQ386" i="19"/>
  <c r="AO382" i="19"/>
  <c r="AW378" i="19"/>
  <c r="AU378" i="19"/>
  <c r="AS378" i="19"/>
  <c r="AR378" i="19"/>
  <c r="AQ378" i="19"/>
  <c r="AP378" i="19"/>
  <c r="AO378" i="19"/>
  <c r="AL378" i="19"/>
  <c r="AJ378" i="19"/>
  <c r="AH378" i="19"/>
  <c r="AG378" i="19"/>
  <c r="AF378" i="19"/>
  <c r="AE378" i="19"/>
  <c r="AD378" i="19"/>
  <c r="AA378" i="19"/>
  <c r="AX382" i="19" s="1"/>
  <c r="Y378" i="19"/>
  <c r="W378" i="19"/>
  <c r="V378" i="19"/>
  <c r="U378" i="19"/>
  <c r="T378" i="19"/>
  <c r="S378" i="19"/>
  <c r="P378" i="19"/>
  <c r="N378" i="19"/>
  <c r="L378" i="19"/>
  <c r="K378" i="19"/>
  <c r="J378" i="19"/>
  <c r="I378" i="19"/>
  <c r="H378" i="19"/>
  <c r="F378" i="19"/>
  <c r="O380" i="19" s="1"/>
  <c r="BA371" i="19"/>
  <c r="O349" i="19"/>
  <c r="Q349" i="19" s="1"/>
  <c r="BA344" i="19"/>
  <c r="AV344" i="19"/>
  <c r="AK344" i="19"/>
  <c r="Z344" i="19"/>
  <c r="O329" i="19"/>
  <c r="Q329" i="19" s="1"/>
  <c r="AV314" i="19"/>
  <c r="AK314" i="19"/>
  <c r="Z314" i="19"/>
  <c r="BA306" i="19"/>
  <c r="AV306" i="19"/>
  <c r="Z306" i="19"/>
  <c r="O306" i="19"/>
  <c r="Q306" i="19" s="1"/>
  <c r="O304" i="19"/>
  <c r="Q304" i="19" s="1"/>
  <c r="O234" i="19"/>
  <c r="Q234" i="19" s="1"/>
  <c r="AB234" i="19" s="1"/>
  <c r="O225" i="19"/>
  <c r="Q225" i="19" s="1"/>
  <c r="O220" i="19"/>
  <c r="Q220" i="19" s="1"/>
  <c r="O208" i="19"/>
  <c r="Q208" i="19" s="1"/>
  <c r="O205" i="19"/>
  <c r="Q205" i="19" s="1"/>
  <c r="O203" i="19"/>
  <c r="Q203" i="19" s="1"/>
  <c r="O199" i="19"/>
  <c r="Q199" i="19" s="1"/>
  <c r="O193" i="19"/>
  <c r="Q193" i="19" s="1"/>
  <c r="BA181" i="19"/>
  <c r="AV181" i="19"/>
  <c r="AK181" i="19"/>
  <c r="Z181" i="19"/>
  <c r="O181" i="19"/>
  <c r="Q181" i="19" s="1"/>
  <c r="BA179" i="19"/>
  <c r="AV179" i="19"/>
  <c r="AK179" i="19"/>
  <c r="O164" i="19"/>
  <c r="Q164" i="19" s="1"/>
  <c r="O159" i="19"/>
  <c r="Q159" i="19" s="1"/>
  <c r="O134" i="19"/>
  <c r="Q134" i="19" s="1"/>
  <c r="O126" i="19"/>
  <c r="Q126" i="19" s="1"/>
  <c r="O122" i="19"/>
  <c r="Q122" i="19" s="1"/>
  <c r="AV119" i="19"/>
  <c r="BA119" i="19"/>
  <c r="Z119" i="19"/>
  <c r="AB119" i="19" s="1"/>
  <c r="AV118" i="19"/>
  <c r="BA118" i="19"/>
  <c r="Z118" i="19"/>
  <c r="BA115" i="19"/>
  <c r="AV115" i="19"/>
  <c r="AK115" i="19"/>
  <c r="Z115" i="19"/>
  <c r="O115" i="19"/>
  <c r="Q115" i="19" s="1"/>
  <c r="BA108" i="19"/>
  <c r="AV108" i="19"/>
  <c r="AK108" i="19"/>
  <c r="Z108" i="19"/>
  <c r="O108" i="19"/>
  <c r="Q108" i="19" s="1"/>
  <c r="Z98" i="19"/>
  <c r="O85" i="19"/>
  <c r="Q85" i="19" s="1"/>
  <c r="O79" i="19"/>
  <c r="Q79" i="19" s="1"/>
  <c r="O75" i="19"/>
  <c r="Q75" i="19" s="1"/>
  <c r="O73" i="19"/>
  <c r="Q73" i="19" s="1"/>
  <c r="O71" i="19"/>
  <c r="Q71" i="19" s="1"/>
  <c r="AB71" i="19" s="1"/>
  <c r="BA67" i="19"/>
  <c r="AV67" i="19"/>
  <c r="AK67" i="19"/>
  <c r="Z67" i="19"/>
  <c r="O67" i="19"/>
  <c r="Q67" i="19" s="1"/>
  <c r="O62" i="19"/>
  <c r="Q62" i="19" s="1"/>
  <c r="AB62" i="19" s="1"/>
  <c r="AM62" i="19" s="1"/>
  <c r="AX62" i="19" s="1"/>
  <c r="AY62" i="19" s="1"/>
  <c r="O41" i="19"/>
  <c r="Q41" i="19" s="1"/>
  <c r="BA15" i="19"/>
  <c r="AV15" i="19"/>
  <c r="AK15" i="19"/>
  <c r="Z15" i="19"/>
  <c r="O15" i="19"/>
  <c r="Q15" i="19" s="1"/>
  <c r="O9" i="19"/>
  <c r="Q9" i="19" s="1"/>
  <c r="O5" i="19"/>
  <c r="Q5" i="19" s="1"/>
  <c r="AN3" i="19"/>
  <c r="AV3" i="19" s="1"/>
  <c r="AC3" i="19"/>
  <c r="R3" i="19"/>
  <c r="G3" i="19"/>
  <c r="O3" i="19" s="1"/>
  <c r="Q3" i="19" s="1"/>
  <c r="BA25" i="19"/>
  <c r="AK25" i="19"/>
  <c r="BA353" i="19"/>
  <c r="BA314" i="19"/>
  <c r="BA294" i="19"/>
  <c r="AK193" i="19"/>
  <c r="BA193" i="19"/>
  <c r="AK118" i="19"/>
  <c r="AK119" i="19"/>
  <c r="B9" i="18"/>
  <c r="A18" i="18" s="1"/>
  <c r="I5" i="18"/>
  <c r="P1" i="18"/>
  <c r="G335" i="14"/>
  <c r="Q335" i="14"/>
  <c r="X335" i="14" s="1"/>
  <c r="AH335" i="14"/>
  <c r="AJ335" i="14" s="1"/>
  <c r="AK335" i="14"/>
  <c r="AR335" i="14" s="1"/>
  <c r="AH181" i="14"/>
  <c r="AJ181" i="14" s="1"/>
  <c r="AK181" i="14"/>
  <c r="AR181" i="14" s="1"/>
  <c r="G30" i="14"/>
  <c r="N30" i="14" s="1"/>
  <c r="X30" i="14"/>
  <c r="Z30" i="14" s="1"/>
  <c r="AH30" i="14"/>
  <c r="AK30" i="14"/>
  <c r="AR30" i="14" s="1"/>
  <c r="AK39" i="14"/>
  <c r="AR39" i="14" s="1"/>
  <c r="AA39" i="14"/>
  <c r="X364" i="14"/>
  <c r="Z364" i="14" s="1"/>
  <c r="AA364" i="14"/>
  <c r="AK364" i="14"/>
  <c r="AR364" i="14" s="1"/>
  <c r="X95" i="14"/>
  <c r="X169" i="14"/>
  <c r="X56" i="14"/>
  <c r="N95" i="14"/>
  <c r="P95" i="14" s="1"/>
  <c r="N169" i="14"/>
  <c r="P169" i="14" s="1"/>
  <c r="N56" i="14"/>
  <c r="P56" i="14" s="1"/>
  <c r="AA56" i="14"/>
  <c r="AK56" i="14"/>
  <c r="AR56" i="14" s="1"/>
  <c r="AA169" i="14"/>
  <c r="AK169" i="14"/>
  <c r="AR169" i="14" s="1"/>
  <c r="AA95" i="14"/>
  <c r="AH95" i="14" s="1"/>
  <c r="AK95" i="14"/>
  <c r="AR95" i="14" s="1"/>
  <c r="N190" i="14"/>
  <c r="P190" i="14" s="1"/>
  <c r="X190" i="14"/>
  <c r="AA190" i="14"/>
  <c r="AW190" i="14" s="1"/>
  <c r="AK190" i="14"/>
  <c r="AR190" i="14" s="1"/>
  <c r="N53" i="14"/>
  <c r="P53" i="14" s="1"/>
  <c r="AA337" i="14"/>
  <c r="AW337" i="14" s="1"/>
  <c r="Q337" i="14"/>
  <c r="X337" i="14" s="1"/>
  <c r="Q297" i="14"/>
  <c r="X297" i="14" s="1"/>
  <c r="G373" i="14"/>
  <c r="N373" i="14" s="1"/>
  <c r="P373" i="14" s="1"/>
  <c r="G374" i="14"/>
  <c r="N374" i="14" s="1"/>
  <c r="P374" i="14" s="1"/>
  <c r="G375" i="14"/>
  <c r="N375" i="14" s="1"/>
  <c r="P375" i="14" s="1"/>
  <c r="G376" i="14"/>
  <c r="N376" i="14" s="1"/>
  <c r="P376" i="14" s="1"/>
  <c r="G366" i="14"/>
  <c r="N366" i="14" s="1"/>
  <c r="P366" i="14" s="1"/>
  <c r="G367" i="14"/>
  <c r="N367" i="14" s="1"/>
  <c r="P367" i="14" s="1"/>
  <c r="G368" i="14"/>
  <c r="N368" i="14" s="1"/>
  <c r="P368" i="14" s="1"/>
  <c r="G359" i="14"/>
  <c r="N359" i="14" s="1"/>
  <c r="P359" i="14" s="1"/>
  <c r="G360" i="14"/>
  <c r="N360" i="14" s="1"/>
  <c r="P360" i="14" s="1"/>
  <c r="G361" i="14"/>
  <c r="N361" i="14" s="1"/>
  <c r="P361" i="14" s="1"/>
  <c r="G362" i="14"/>
  <c r="N362" i="14" s="1"/>
  <c r="P362" i="14" s="1"/>
  <c r="G363" i="14"/>
  <c r="N363" i="14" s="1"/>
  <c r="P363" i="14" s="1"/>
  <c r="G330" i="14"/>
  <c r="N330" i="14" s="1"/>
  <c r="P330" i="14" s="1"/>
  <c r="G331" i="14"/>
  <c r="N331" i="14" s="1"/>
  <c r="P331" i="14" s="1"/>
  <c r="G332" i="14"/>
  <c r="N332" i="14" s="1"/>
  <c r="P332" i="14" s="1"/>
  <c r="G333" i="14"/>
  <c r="N333" i="14" s="1"/>
  <c r="P333" i="14" s="1"/>
  <c r="G334" i="14"/>
  <c r="N334" i="14" s="1"/>
  <c r="P334" i="14" s="1"/>
  <c r="G336" i="14"/>
  <c r="N336" i="14" s="1"/>
  <c r="P336" i="14" s="1"/>
  <c r="G337" i="14"/>
  <c r="N337" i="14" s="1"/>
  <c r="P337" i="14" s="1"/>
  <c r="G338" i="14"/>
  <c r="N338" i="14" s="1"/>
  <c r="P338" i="14" s="1"/>
  <c r="G339" i="14"/>
  <c r="N339" i="14" s="1"/>
  <c r="P339" i="14" s="1"/>
  <c r="G340" i="14"/>
  <c r="N340" i="14" s="1"/>
  <c r="P340" i="14" s="1"/>
  <c r="G329" i="14"/>
  <c r="N329" i="14" s="1"/>
  <c r="P329" i="14" s="1"/>
  <c r="G323" i="14"/>
  <c r="N323" i="14" s="1"/>
  <c r="P323" i="14" s="1"/>
  <c r="G320" i="14"/>
  <c r="N320" i="14" s="1"/>
  <c r="G297" i="14"/>
  <c r="N297" i="14" s="1"/>
  <c r="P297" i="14" s="1"/>
  <c r="G298" i="14"/>
  <c r="N298" i="14" s="1"/>
  <c r="P298" i="14" s="1"/>
  <c r="G299" i="14"/>
  <c r="N299" i="14" s="1"/>
  <c r="P299" i="14" s="1"/>
  <c r="G300" i="14"/>
  <c r="N300" i="14" s="1"/>
  <c r="P300" i="14" s="1"/>
  <c r="G301" i="14"/>
  <c r="N301" i="14" s="1"/>
  <c r="P301" i="14" s="1"/>
  <c r="G302" i="14"/>
  <c r="N302" i="14" s="1"/>
  <c r="P302" i="14" s="1"/>
  <c r="G303" i="14"/>
  <c r="N303" i="14" s="1"/>
  <c r="P303" i="14" s="1"/>
  <c r="G304" i="14"/>
  <c r="N304" i="14" s="1"/>
  <c r="P304" i="14" s="1"/>
  <c r="G305" i="14"/>
  <c r="N305" i="14" s="1"/>
  <c r="P305" i="14" s="1"/>
  <c r="G307" i="14"/>
  <c r="N307" i="14" s="1"/>
  <c r="P307" i="14" s="1"/>
  <c r="G308" i="14"/>
  <c r="N308" i="14" s="1"/>
  <c r="P308" i="14" s="1"/>
  <c r="G309" i="14"/>
  <c r="N309" i="14" s="1"/>
  <c r="P309" i="14" s="1"/>
  <c r="G310" i="14"/>
  <c r="N310" i="14" s="1"/>
  <c r="P310" i="14" s="1"/>
  <c r="G290" i="14"/>
  <c r="N290" i="14" s="1"/>
  <c r="P290" i="14" s="1"/>
  <c r="G280" i="14"/>
  <c r="N280" i="14" s="1"/>
  <c r="P280" i="14" s="1"/>
  <c r="G281" i="14"/>
  <c r="N281" i="14" s="1"/>
  <c r="P281" i="14" s="1"/>
  <c r="G282" i="14"/>
  <c r="N282" i="14" s="1"/>
  <c r="P282" i="14" s="1"/>
  <c r="G283" i="14"/>
  <c r="N283" i="14" s="1"/>
  <c r="P283" i="14" s="1"/>
  <c r="G284" i="14"/>
  <c r="N284" i="14" s="1"/>
  <c r="P284" i="14" s="1"/>
  <c r="G285" i="14"/>
  <c r="N285" i="14" s="1"/>
  <c r="P285" i="14" s="1"/>
  <c r="G286" i="14"/>
  <c r="N286" i="14" s="1"/>
  <c r="P286" i="14" s="1"/>
  <c r="G287" i="14"/>
  <c r="N287" i="14" s="1"/>
  <c r="P287" i="14" s="1"/>
  <c r="G288" i="14"/>
  <c r="N288" i="14" s="1"/>
  <c r="P288" i="14" s="1"/>
  <c r="G271" i="14"/>
  <c r="N271" i="14" s="1"/>
  <c r="P271" i="14" s="1"/>
  <c r="G272" i="14"/>
  <c r="N272" i="14" s="1"/>
  <c r="P272" i="14" s="1"/>
  <c r="G273" i="14"/>
  <c r="N273" i="14" s="1"/>
  <c r="P273" i="14" s="1"/>
  <c r="G274" i="14"/>
  <c r="N274" i="14" s="1"/>
  <c r="P274" i="14" s="1"/>
  <c r="G275" i="14"/>
  <c r="N275" i="14" s="1"/>
  <c r="P275" i="14" s="1"/>
  <c r="G276" i="14"/>
  <c r="N276" i="14" s="1"/>
  <c r="P276" i="14" s="1"/>
  <c r="G252" i="14"/>
  <c r="N252" i="14" s="1"/>
  <c r="P252" i="14" s="1"/>
  <c r="G253" i="14"/>
  <c r="N253" i="14" s="1"/>
  <c r="P253" i="14" s="1"/>
  <c r="G254" i="14"/>
  <c r="N254" i="14" s="1"/>
  <c r="P254" i="14" s="1"/>
  <c r="G255" i="14"/>
  <c r="N255" i="14" s="1"/>
  <c r="P255" i="14" s="1"/>
  <c r="G256" i="14"/>
  <c r="N256" i="14" s="1"/>
  <c r="P256" i="14" s="1"/>
  <c r="G257" i="14"/>
  <c r="N257" i="14" s="1"/>
  <c r="P257" i="14" s="1"/>
  <c r="G258" i="14"/>
  <c r="N258" i="14" s="1"/>
  <c r="P258" i="14" s="1"/>
  <c r="G259" i="14"/>
  <c r="N259" i="14" s="1"/>
  <c r="P259" i="14" s="1"/>
  <c r="G260" i="14"/>
  <c r="N260" i="14" s="1"/>
  <c r="P260" i="14" s="1"/>
  <c r="G261" i="14"/>
  <c r="N261" i="14" s="1"/>
  <c r="P261" i="14" s="1"/>
  <c r="G262" i="14"/>
  <c r="N262" i="14" s="1"/>
  <c r="P262" i="14" s="1"/>
  <c r="G263" i="14"/>
  <c r="N263" i="14" s="1"/>
  <c r="P263" i="14" s="1"/>
  <c r="G264" i="14"/>
  <c r="N264" i="14" s="1"/>
  <c r="P264" i="14" s="1"/>
  <c r="G265" i="14"/>
  <c r="N265" i="14" s="1"/>
  <c r="P265" i="14" s="1"/>
  <c r="G266" i="14"/>
  <c r="N266" i="14" s="1"/>
  <c r="P266" i="14" s="1"/>
  <c r="G267" i="14"/>
  <c r="N267" i="14" s="1"/>
  <c r="P267" i="14" s="1"/>
  <c r="G268" i="14"/>
  <c r="N268" i="14" s="1"/>
  <c r="P268" i="14" s="1"/>
  <c r="G269" i="14"/>
  <c r="N269" i="14" s="1"/>
  <c r="P269" i="14" s="1"/>
  <c r="G246" i="14"/>
  <c r="N246" i="14" s="1"/>
  <c r="P246" i="14" s="1"/>
  <c r="G247" i="14"/>
  <c r="N247" i="14" s="1"/>
  <c r="P247" i="14" s="1"/>
  <c r="G243" i="14"/>
  <c r="N243" i="14" s="1"/>
  <c r="P243" i="14" s="1"/>
  <c r="G244" i="14"/>
  <c r="N244" i="14" s="1"/>
  <c r="P244" i="14" s="1"/>
  <c r="G245" i="14"/>
  <c r="N245" i="14" s="1"/>
  <c r="P245" i="14" s="1"/>
  <c r="G224" i="14"/>
  <c r="N224" i="14" s="1"/>
  <c r="P224" i="14" s="1"/>
  <c r="G225" i="14"/>
  <c r="N225" i="14" s="1"/>
  <c r="P225" i="14" s="1"/>
  <c r="G226" i="14"/>
  <c r="N226" i="14" s="1"/>
  <c r="P226" i="14" s="1"/>
  <c r="G227" i="14"/>
  <c r="N227" i="14" s="1"/>
  <c r="P227" i="14" s="1"/>
  <c r="G228" i="14"/>
  <c r="N228" i="14" s="1"/>
  <c r="P228" i="14" s="1"/>
  <c r="G229" i="14"/>
  <c r="N229" i="14" s="1"/>
  <c r="P229" i="14" s="1"/>
  <c r="G221" i="14"/>
  <c r="N221" i="14" s="1"/>
  <c r="P221" i="14" s="1"/>
  <c r="G208" i="14"/>
  <c r="N208" i="14" s="1"/>
  <c r="P208" i="14" s="1"/>
  <c r="G209" i="14"/>
  <c r="N209" i="14" s="1"/>
  <c r="P209" i="14" s="1"/>
  <c r="G210" i="14"/>
  <c r="N210" i="14" s="1"/>
  <c r="P210" i="14" s="1"/>
  <c r="G211" i="14"/>
  <c r="N211" i="14" s="1"/>
  <c r="P211" i="14" s="1"/>
  <c r="G212" i="14"/>
  <c r="N212" i="14" s="1"/>
  <c r="P212" i="14" s="1"/>
  <c r="G213" i="14"/>
  <c r="N213" i="14" s="1"/>
  <c r="P213" i="14" s="1"/>
  <c r="G214" i="14"/>
  <c r="N214" i="14" s="1"/>
  <c r="P214" i="14" s="1"/>
  <c r="G215" i="14"/>
  <c r="N215" i="14" s="1"/>
  <c r="P215" i="14" s="1"/>
  <c r="G216" i="14"/>
  <c r="N216" i="14" s="1"/>
  <c r="P216" i="14" s="1"/>
  <c r="G202" i="14"/>
  <c r="N202" i="14" s="1"/>
  <c r="P202" i="14" s="1"/>
  <c r="G203" i="14"/>
  <c r="N203" i="14" s="1"/>
  <c r="P203" i="14" s="1"/>
  <c r="G204" i="14"/>
  <c r="N204" i="14" s="1"/>
  <c r="P204" i="14" s="1"/>
  <c r="G180" i="14"/>
  <c r="N180" i="14" s="1"/>
  <c r="P180" i="14" s="1"/>
  <c r="G182" i="14"/>
  <c r="N182" i="14" s="1"/>
  <c r="P182" i="14" s="1"/>
  <c r="G183" i="14"/>
  <c r="N183" i="14" s="1"/>
  <c r="P183" i="14" s="1"/>
  <c r="G184" i="14"/>
  <c r="N184" i="14" s="1"/>
  <c r="P184" i="14" s="1"/>
  <c r="G185" i="14"/>
  <c r="N185" i="14" s="1"/>
  <c r="P185" i="14" s="1"/>
  <c r="G165" i="14"/>
  <c r="N165" i="14" s="1"/>
  <c r="P165" i="14" s="1"/>
  <c r="G166" i="14"/>
  <c r="N166" i="14" s="1"/>
  <c r="P166" i="14" s="1"/>
  <c r="G168" i="14"/>
  <c r="N168" i="14" s="1"/>
  <c r="G151" i="14"/>
  <c r="N151" i="14" s="1"/>
  <c r="P151" i="14" s="1"/>
  <c r="G152" i="14"/>
  <c r="N152" i="14" s="1"/>
  <c r="P152" i="14" s="1"/>
  <c r="G153" i="14"/>
  <c r="N153" i="14" s="1"/>
  <c r="P153" i="14" s="1"/>
  <c r="G154" i="14"/>
  <c r="N154" i="14" s="1"/>
  <c r="P154" i="14" s="1"/>
  <c r="G155" i="14"/>
  <c r="N155" i="14" s="1"/>
  <c r="P155" i="14" s="1"/>
  <c r="G156" i="14"/>
  <c r="N156" i="14" s="1"/>
  <c r="P156" i="14" s="1"/>
  <c r="G157" i="14"/>
  <c r="N157" i="14" s="1"/>
  <c r="P157" i="14" s="1"/>
  <c r="G158" i="14"/>
  <c r="N158" i="14" s="1"/>
  <c r="P158" i="14" s="1"/>
  <c r="G159" i="14"/>
  <c r="N159" i="14" s="1"/>
  <c r="P159" i="14" s="1"/>
  <c r="G138" i="14"/>
  <c r="N138" i="14" s="1"/>
  <c r="P138" i="14" s="1"/>
  <c r="G139" i="14"/>
  <c r="N139" i="14" s="1"/>
  <c r="P139" i="14" s="1"/>
  <c r="G140" i="14"/>
  <c r="N140" i="14" s="1"/>
  <c r="P140" i="14" s="1"/>
  <c r="G141" i="14"/>
  <c r="N141" i="14" s="1"/>
  <c r="P141" i="14" s="1"/>
  <c r="G142" i="14"/>
  <c r="N142" i="14" s="1"/>
  <c r="P142" i="14" s="1"/>
  <c r="G143" i="14"/>
  <c r="N143" i="14" s="1"/>
  <c r="P143" i="14" s="1"/>
  <c r="G144" i="14"/>
  <c r="N144" i="14" s="1"/>
  <c r="P144" i="14" s="1"/>
  <c r="G145" i="14"/>
  <c r="N145" i="14" s="1"/>
  <c r="P145" i="14" s="1"/>
  <c r="G146" i="14"/>
  <c r="N146" i="14" s="1"/>
  <c r="P146" i="14" s="1"/>
  <c r="G147" i="14"/>
  <c r="N147" i="14" s="1"/>
  <c r="P147" i="14" s="1"/>
  <c r="G148" i="14"/>
  <c r="N148" i="14" s="1"/>
  <c r="P148" i="14" s="1"/>
  <c r="G149" i="14"/>
  <c r="N149" i="14" s="1"/>
  <c r="P149" i="14" s="1"/>
  <c r="G150" i="14"/>
  <c r="N150" i="14" s="1"/>
  <c r="P150" i="14" s="1"/>
  <c r="G135" i="14"/>
  <c r="N135" i="14" s="1"/>
  <c r="P135" i="14" s="1"/>
  <c r="G120" i="14"/>
  <c r="N120" i="14" s="1"/>
  <c r="P120" i="14" s="1"/>
  <c r="G121" i="14"/>
  <c r="N121" i="14" s="1"/>
  <c r="P121" i="14" s="1"/>
  <c r="G122" i="14"/>
  <c r="N122" i="14" s="1"/>
  <c r="P122" i="14" s="1"/>
  <c r="G123" i="14"/>
  <c r="N123" i="14" s="1"/>
  <c r="P123" i="14" s="1"/>
  <c r="G124" i="14"/>
  <c r="N124" i="14" s="1"/>
  <c r="P124" i="14" s="1"/>
  <c r="G125" i="14"/>
  <c r="N125" i="14" s="1"/>
  <c r="P125" i="14" s="1"/>
  <c r="G126" i="14"/>
  <c r="N126" i="14" s="1"/>
  <c r="P126" i="14" s="1"/>
  <c r="G127" i="14"/>
  <c r="N127" i="14" s="1"/>
  <c r="P127" i="14" s="1"/>
  <c r="G128" i="14"/>
  <c r="N128" i="14" s="1"/>
  <c r="P128" i="14" s="1"/>
  <c r="G129" i="14"/>
  <c r="N129" i="14" s="1"/>
  <c r="P129" i="14" s="1"/>
  <c r="G130" i="14"/>
  <c r="N130" i="14" s="1"/>
  <c r="P130" i="14" s="1"/>
  <c r="G113" i="14"/>
  <c r="N113" i="14" s="1"/>
  <c r="P113" i="14" s="1"/>
  <c r="G98" i="14"/>
  <c r="N98" i="14" s="1"/>
  <c r="P98" i="14" s="1"/>
  <c r="G99" i="14"/>
  <c r="N99" i="14" s="1"/>
  <c r="P99" i="14" s="1"/>
  <c r="G100" i="14"/>
  <c r="N100" i="14" s="1"/>
  <c r="P100" i="14" s="1"/>
  <c r="G101" i="14"/>
  <c r="N101" i="14" s="1"/>
  <c r="P101" i="14" s="1"/>
  <c r="G102" i="14"/>
  <c r="N102" i="14" s="1"/>
  <c r="P102" i="14" s="1"/>
  <c r="G103" i="14"/>
  <c r="N103" i="14" s="1"/>
  <c r="P103" i="14" s="1"/>
  <c r="G92" i="14"/>
  <c r="N92" i="14" s="1"/>
  <c r="P92" i="14" s="1"/>
  <c r="G93" i="14"/>
  <c r="N93" i="14" s="1"/>
  <c r="P93" i="14" s="1"/>
  <c r="G94" i="14"/>
  <c r="N94" i="14" s="1"/>
  <c r="P94" i="14" s="1"/>
  <c r="G96" i="14"/>
  <c r="N96" i="14" s="1"/>
  <c r="P96" i="14" s="1"/>
  <c r="G79" i="14"/>
  <c r="N79" i="14" s="1"/>
  <c r="P79" i="14" s="1"/>
  <c r="Q79" i="14"/>
  <c r="X79" i="14" s="1"/>
  <c r="G80" i="14"/>
  <c r="N80" i="14" s="1"/>
  <c r="P80" i="14" s="1"/>
  <c r="G81" i="14"/>
  <c r="N81" i="14" s="1"/>
  <c r="P81" i="14" s="1"/>
  <c r="G82" i="14"/>
  <c r="N82" i="14" s="1"/>
  <c r="P82" i="14" s="1"/>
  <c r="G83" i="14"/>
  <c r="N83" i="14" s="1"/>
  <c r="P83" i="14" s="1"/>
  <c r="G84" i="14"/>
  <c r="N84" i="14" s="1"/>
  <c r="P84" i="14" s="1"/>
  <c r="G85" i="14"/>
  <c r="N85" i="14" s="1"/>
  <c r="P85" i="14" s="1"/>
  <c r="G86" i="14"/>
  <c r="N86" i="14" s="1"/>
  <c r="P86" i="14" s="1"/>
  <c r="G87" i="14"/>
  <c r="N87" i="14" s="1"/>
  <c r="P87" i="14" s="1"/>
  <c r="G88" i="14"/>
  <c r="N88" i="14" s="1"/>
  <c r="P88" i="14" s="1"/>
  <c r="G89" i="14"/>
  <c r="N89" i="14" s="1"/>
  <c r="P89" i="14" s="1"/>
  <c r="G68" i="14"/>
  <c r="N68" i="14" s="1"/>
  <c r="P68" i="14" s="1"/>
  <c r="G69" i="14"/>
  <c r="N69" i="14" s="1"/>
  <c r="P69" i="14" s="1"/>
  <c r="G70" i="14"/>
  <c r="N70" i="14" s="1"/>
  <c r="P70" i="14" s="1"/>
  <c r="G71" i="14"/>
  <c r="N71" i="14" s="1"/>
  <c r="P71" i="14" s="1"/>
  <c r="G72" i="14"/>
  <c r="N72" i="14" s="1"/>
  <c r="P72" i="14" s="1"/>
  <c r="G73" i="14"/>
  <c r="N73" i="14" s="1"/>
  <c r="P73" i="14" s="1"/>
  <c r="G74" i="14"/>
  <c r="N74" i="14" s="1"/>
  <c r="P74" i="14" s="1"/>
  <c r="G75" i="14"/>
  <c r="N75" i="14" s="1"/>
  <c r="P75" i="14" s="1"/>
  <c r="G76" i="14"/>
  <c r="N76" i="14" s="1"/>
  <c r="P76" i="14" s="1"/>
  <c r="G66" i="14"/>
  <c r="N66" i="14" s="1"/>
  <c r="P66" i="14" s="1"/>
  <c r="G61" i="14"/>
  <c r="N61" i="14" s="1"/>
  <c r="P61" i="14" s="1"/>
  <c r="G55" i="14"/>
  <c r="N55" i="14" s="1"/>
  <c r="P55" i="14" s="1"/>
  <c r="G51" i="14"/>
  <c r="N51" i="14" s="1"/>
  <c r="P51" i="14" s="1"/>
  <c r="G49" i="14"/>
  <c r="N49" i="14" s="1"/>
  <c r="P49" i="14" s="1"/>
  <c r="G42" i="14"/>
  <c r="N42" i="14" s="1"/>
  <c r="P42" i="14" s="1"/>
  <c r="G43" i="14"/>
  <c r="N43" i="14" s="1"/>
  <c r="P43" i="14" s="1"/>
  <c r="G44" i="14"/>
  <c r="N44" i="14" s="1"/>
  <c r="P44" i="14" s="1"/>
  <c r="G45" i="14"/>
  <c r="N45" i="14" s="1"/>
  <c r="P45" i="14" s="1"/>
  <c r="G34" i="14"/>
  <c r="N34" i="14" s="1"/>
  <c r="P34" i="14" s="1"/>
  <c r="G32" i="14"/>
  <c r="N32" i="14" s="1"/>
  <c r="P32" i="14" s="1"/>
  <c r="G27" i="14"/>
  <c r="N27" i="14" s="1"/>
  <c r="P27" i="14" s="1"/>
  <c r="G17" i="14"/>
  <c r="N17" i="14" s="1"/>
  <c r="P17" i="14" s="1"/>
  <c r="G12" i="14"/>
  <c r="N12" i="14" s="1"/>
  <c r="P12" i="14" s="1"/>
  <c r="G3" i="14"/>
  <c r="N15" i="14"/>
  <c r="P15" i="14" s="1"/>
  <c r="N52" i="14"/>
  <c r="P52" i="14" s="1"/>
  <c r="N64" i="14"/>
  <c r="P64" i="14" s="1"/>
  <c r="N65" i="14"/>
  <c r="P65" i="14" s="1"/>
  <c r="N104" i="14"/>
  <c r="P104" i="14" s="1"/>
  <c r="N111" i="14"/>
  <c r="P111" i="14" s="1"/>
  <c r="N134" i="14"/>
  <c r="P134" i="14" s="1"/>
  <c r="N167" i="14"/>
  <c r="P167" i="14" s="1"/>
  <c r="N177" i="14"/>
  <c r="P177" i="14" s="1"/>
  <c r="N193" i="14"/>
  <c r="P193" i="14" s="1"/>
  <c r="N195" i="14"/>
  <c r="P195" i="14" s="1"/>
  <c r="N234" i="14"/>
  <c r="P234" i="14" s="1"/>
  <c r="N306" i="14"/>
  <c r="P306" i="14" s="1"/>
  <c r="N315" i="14"/>
  <c r="P315" i="14" s="1"/>
  <c r="G161" i="14"/>
  <c r="N161" i="14" s="1"/>
  <c r="P161" i="14" s="1"/>
  <c r="G162" i="14"/>
  <c r="N162" i="14" s="1"/>
  <c r="P162" i="14" s="1"/>
  <c r="Q162" i="14"/>
  <c r="X162" i="14" s="1"/>
  <c r="AA346" i="14"/>
  <c r="AW346" i="14" s="1"/>
  <c r="AA347" i="14"/>
  <c r="AH347" i="14" s="1"/>
  <c r="AA350" i="14"/>
  <c r="AH350" i="14" s="1"/>
  <c r="AA348" i="14"/>
  <c r="AH348" i="14" s="1"/>
  <c r="AA349" i="14"/>
  <c r="AW349" i="14" s="1"/>
  <c r="Q346" i="14"/>
  <c r="X346" i="14" s="1"/>
  <c r="Q347" i="14"/>
  <c r="X347" i="14" s="1"/>
  <c r="Q350" i="14"/>
  <c r="X350" i="14" s="1"/>
  <c r="Q348" i="14"/>
  <c r="X348" i="14" s="1"/>
  <c r="Q349" i="14"/>
  <c r="X349" i="14" s="1"/>
  <c r="G347" i="14"/>
  <c r="N347" i="14" s="1"/>
  <c r="P347" i="14" s="1"/>
  <c r="Z347" i="14" s="1"/>
  <c r="G350" i="14"/>
  <c r="N350" i="14" s="1"/>
  <c r="P350" i="14" s="1"/>
  <c r="G348" i="14"/>
  <c r="N348" i="14" s="1"/>
  <c r="P348" i="14" s="1"/>
  <c r="G349" i="14"/>
  <c r="N349" i="14" s="1"/>
  <c r="P349" i="14" s="1"/>
  <c r="G188" i="14"/>
  <c r="N188" i="14" s="1"/>
  <c r="P188" i="14" s="1"/>
  <c r="G189" i="14"/>
  <c r="N189" i="14" s="1"/>
  <c r="P189" i="14" s="1"/>
  <c r="G191" i="14"/>
  <c r="N191" i="14" s="1"/>
  <c r="P191" i="14" s="1"/>
  <c r="G192" i="14"/>
  <c r="N192" i="14" s="1"/>
  <c r="P192" i="14" s="1"/>
  <c r="Q167" i="14"/>
  <c r="X167" i="14" s="1"/>
  <c r="AA167" i="14"/>
  <c r="AK167" i="14"/>
  <c r="AR167" i="14" s="1"/>
  <c r="AK134" i="14"/>
  <c r="AR134" i="14" s="1"/>
  <c r="AA132" i="14"/>
  <c r="AW132" i="14" s="1"/>
  <c r="AA133" i="14"/>
  <c r="AA134" i="14"/>
  <c r="AW134" i="14" s="1"/>
  <c r="G133" i="14"/>
  <c r="N133" i="14" s="1"/>
  <c r="P133" i="14" s="1"/>
  <c r="Q133" i="14"/>
  <c r="X133" i="14" s="1"/>
  <c r="Q134" i="14"/>
  <c r="X134" i="14" s="1"/>
  <c r="Q53" i="14"/>
  <c r="X53" i="14" s="1"/>
  <c r="AA53" i="14"/>
  <c r="AW53" i="14" s="1"/>
  <c r="AK53" i="14"/>
  <c r="AR53" i="14" s="1"/>
  <c r="AA52" i="14"/>
  <c r="AH52" i="14" s="1"/>
  <c r="Q52" i="14"/>
  <c r="X52" i="14" s="1"/>
  <c r="AK52" i="14"/>
  <c r="AR52" i="14" s="1"/>
  <c r="G343" i="14"/>
  <c r="N343" i="14" s="1"/>
  <c r="P343" i="14" s="1"/>
  <c r="Q318" i="14"/>
  <c r="X318" i="14" s="1"/>
  <c r="AA312" i="14"/>
  <c r="AH312" i="14" s="1"/>
  <c r="Q312" i="14"/>
  <c r="X312" i="14" s="1"/>
  <c r="G312" i="14"/>
  <c r="N312" i="14" s="1"/>
  <c r="P312" i="14" s="1"/>
  <c r="G311" i="14"/>
  <c r="N311" i="14" s="1"/>
  <c r="P311" i="14" s="1"/>
  <c r="AK258" i="14"/>
  <c r="AR258" i="14" s="1"/>
  <c r="AA258" i="14"/>
  <c r="Q258" i="14"/>
  <c r="X258" i="14" s="1"/>
  <c r="AA238" i="14"/>
  <c r="Q236" i="14"/>
  <c r="X236" i="14" s="1"/>
  <c r="Q237" i="14"/>
  <c r="X237" i="14" s="1"/>
  <c r="Q238" i="14"/>
  <c r="X238" i="14" s="1"/>
  <c r="Q239" i="14"/>
  <c r="X239" i="14" s="1"/>
  <c r="G236" i="14"/>
  <c r="N236" i="14" s="1"/>
  <c r="P236" i="14" s="1"/>
  <c r="G237" i="14"/>
  <c r="N237" i="14" s="1"/>
  <c r="P237" i="14" s="1"/>
  <c r="Z237" i="14" s="1"/>
  <c r="G238" i="14"/>
  <c r="N238" i="14" s="1"/>
  <c r="P238" i="14" s="1"/>
  <c r="G239" i="14"/>
  <c r="N239" i="14" s="1"/>
  <c r="P239" i="14" s="1"/>
  <c r="G240" i="14"/>
  <c r="N240" i="14" s="1"/>
  <c r="P240" i="14" s="1"/>
  <c r="G241" i="14"/>
  <c r="N241" i="14" s="1"/>
  <c r="P241" i="14" s="1"/>
  <c r="G242" i="14"/>
  <c r="N242" i="14" s="1"/>
  <c r="P242" i="14" s="1"/>
  <c r="AK23" i="14"/>
  <c r="AR23" i="14" s="1"/>
  <c r="G23" i="14"/>
  <c r="N23" i="14" s="1"/>
  <c r="P23" i="14" s="1"/>
  <c r="Q23" i="14"/>
  <c r="X23" i="14" s="1"/>
  <c r="AA23" i="14"/>
  <c r="AN389" i="14"/>
  <c r="AN388" i="14"/>
  <c r="AN387" i="14"/>
  <c r="AQ386" i="14"/>
  <c r="AN386" i="14"/>
  <c r="AN385" i="14"/>
  <c r="N382" i="14"/>
  <c r="A382" i="14"/>
  <c r="AL381" i="14"/>
  <c r="A381" i="14"/>
  <c r="A380" i="14"/>
  <c r="AS377" i="14"/>
  <c r="AQ377" i="14"/>
  <c r="AP377" i="14"/>
  <c r="AO377" i="14"/>
  <c r="AN377" i="14"/>
  <c r="AM377" i="14"/>
  <c r="AL377" i="14"/>
  <c r="AI377" i="14"/>
  <c r="AG377" i="14"/>
  <c r="AF377" i="14"/>
  <c r="AE377" i="14"/>
  <c r="AD377" i="14"/>
  <c r="AC377" i="14"/>
  <c r="AB377" i="14"/>
  <c r="Y377" i="14"/>
  <c r="W377" i="14"/>
  <c r="V377" i="14"/>
  <c r="U377" i="14"/>
  <c r="T377" i="14"/>
  <c r="S377" i="14"/>
  <c r="R377" i="14"/>
  <c r="O377" i="14"/>
  <c r="M377" i="14"/>
  <c r="L377" i="14"/>
  <c r="K377" i="14"/>
  <c r="J377" i="14"/>
  <c r="I377" i="14"/>
  <c r="H377" i="14"/>
  <c r="F377" i="14"/>
  <c r="N379" i="14" s="1"/>
  <c r="AK376" i="14"/>
  <c r="AR376" i="14" s="1"/>
  <c r="AA376" i="14"/>
  <c r="Q376" i="14"/>
  <c r="X376" i="14" s="1"/>
  <c r="AK375" i="14"/>
  <c r="AR375" i="14" s="1"/>
  <c r="AA375" i="14"/>
  <c r="Q375" i="14"/>
  <c r="X375" i="14" s="1"/>
  <c r="AK374" i="14"/>
  <c r="AR374" i="14" s="1"/>
  <c r="AA374" i="14"/>
  <c r="Q374" i="14"/>
  <c r="X374" i="14" s="1"/>
  <c r="AK373" i="14"/>
  <c r="AR373" i="14" s="1"/>
  <c r="AA373" i="14"/>
  <c r="AW373" i="14" s="1"/>
  <c r="Q373" i="14"/>
  <c r="X373" i="14" s="1"/>
  <c r="AK372" i="14"/>
  <c r="AR372" i="14" s="1"/>
  <c r="AA372" i="14"/>
  <c r="AH372" i="14" s="1"/>
  <c r="Q372" i="14"/>
  <c r="X372" i="14" s="1"/>
  <c r="G372" i="14"/>
  <c r="N372" i="14" s="1"/>
  <c r="P372" i="14" s="1"/>
  <c r="AK371" i="14"/>
  <c r="AR371" i="14" s="1"/>
  <c r="AA371" i="14"/>
  <c r="AW371" i="14" s="1"/>
  <c r="Q371" i="14"/>
  <c r="X371" i="14" s="1"/>
  <c r="G371" i="14"/>
  <c r="N371" i="14" s="1"/>
  <c r="P371" i="14" s="1"/>
  <c r="AK370" i="14"/>
  <c r="AR370" i="14" s="1"/>
  <c r="AA370" i="14"/>
  <c r="AH370" i="14" s="1"/>
  <c r="Q370" i="14"/>
  <c r="X370" i="14" s="1"/>
  <c r="G370" i="14"/>
  <c r="N370" i="14" s="1"/>
  <c r="P370" i="14" s="1"/>
  <c r="AK369" i="14"/>
  <c r="AR369" i="14" s="1"/>
  <c r="AA369" i="14"/>
  <c r="AH369" i="14" s="1"/>
  <c r="Q369" i="14"/>
  <c r="X369" i="14" s="1"/>
  <c r="G369" i="14"/>
  <c r="N369" i="14" s="1"/>
  <c r="P369" i="14" s="1"/>
  <c r="AK368" i="14"/>
  <c r="AR368" i="14" s="1"/>
  <c r="AA368" i="14"/>
  <c r="Q368" i="14"/>
  <c r="X368" i="14" s="1"/>
  <c r="AK367" i="14"/>
  <c r="AR367" i="14" s="1"/>
  <c r="AA367" i="14"/>
  <c r="AW367" i="14" s="1"/>
  <c r="Q367" i="14"/>
  <c r="X367" i="14" s="1"/>
  <c r="Z367" i="14" s="1"/>
  <c r="AK366" i="14"/>
  <c r="AR366" i="14" s="1"/>
  <c r="AA366" i="14"/>
  <c r="AH366" i="14" s="1"/>
  <c r="Q366" i="14"/>
  <c r="X366" i="14" s="1"/>
  <c r="AK365" i="14"/>
  <c r="AR365" i="14" s="1"/>
  <c r="AA365" i="14"/>
  <c r="AH365" i="14" s="1"/>
  <c r="Q365" i="14"/>
  <c r="X365" i="14" s="1"/>
  <c r="G365" i="14"/>
  <c r="N365" i="14" s="1"/>
  <c r="P365" i="14" s="1"/>
  <c r="AK363" i="14"/>
  <c r="AR363" i="14" s="1"/>
  <c r="AA363" i="14"/>
  <c r="Q363" i="14"/>
  <c r="X363" i="14" s="1"/>
  <c r="AK362" i="14"/>
  <c r="AR362" i="14" s="1"/>
  <c r="AA362" i="14"/>
  <c r="Q362" i="14"/>
  <c r="X362" i="14" s="1"/>
  <c r="AK361" i="14"/>
  <c r="AR361" i="14" s="1"/>
  <c r="AA361" i="14"/>
  <c r="AW361" i="14" s="1"/>
  <c r="Q361" i="14"/>
  <c r="X361" i="14" s="1"/>
  <c r="Z361" i="14" s="1"/>
  <c r="AK360" i="14"/>
  <c r="AR360" i="14" s="1"/>
  <c r="AA360" i="14"/>
  <c r="AH360" i="14" s="1"/>
  <c r="Q360" i="14"/>
  <c r="X360" i="14" s="1"/>
  <c r="AK359" i="14"/>
  <c r="AR359" i="14" s="1"/>
  <c r="AA359" i="14"/>
  <c r="Q359" i="14"/>
  <c r="X359" i="14" s="1"/>
  <c r="AK358" i="14"/>
  <c r="AR358" i="14" s="1"/>
  <c r="AA358" i="14"/>
  <c r="AH358" i="14" s="1"/>
  <c r="Q358" i="14"/>
  <c r="X358" i="14" s="1"/>
  <c r="G358" i="14"/>
  <c r="N358" i="14" s="1"/>
  <c r="P358" i="14" s="1"/>
  <c r="AK357" i="14"/>
  <c r="AR357" i="14" s="1"/>
  <c r="AA357" i="14"/>
  <c r="AH357" i="14" s="1"/>
  <c r="Q357" i="14"/>
  <c r="X357" i="14" s="1"/>
  <c r="G357" i="14"/>
  <c r="N357" i="14" s="1"/>
  <c r="P357" i="14" s="1"/>
  <c r="AK356" i="14"/>
  <c r="AR356" i="14" s="1"/>
  <c r="AA356" i="14"/>
  <c r="AH356" i="14" s="1"/>
  <c r="Q356" i="14"/>
  <c r="X356" i="14" s="1"/>
  <c r="G356" i="14"/>
  <c r="N356" i="14" s="1"/>
  <c r="P356" i="14" s="1"/>
  <c r="AK355" i="14"/>
  <c r="AR355" i="14" s="1"/>
  <c r="AA355" i="14"/>
  <c r="AH355" i="14" s="1"/>
  <c r="Q355" i="14"/>
  <c r="X355" i="14" s="1"/>
  <c r="G355" i="14"/>
  <c r="N355" i="14" s="1"/>
  <c r="P355" i="14" s="1"/>
  <c r="AK354" i="14"/>
  <c r="AR354" i="14" s="1"/>
  <c r="AA354" i="14"/>
  <c r="AH354" i="14" s="1"/>
  <c r="Q354" i="14"/>
  <c r="X354" i="14" s="1"/>
  <c r="G354" i="14"/>
  <c r="N354" i="14" s="1"/>
  <c r="P354" i="14" s="1"/>
  <c r="AK353" i="14"/>
  <c r="AR353" i="14" s="1"/>
  <c r="AA353" i="14"/>
  <c r="Q353" i="14"/>
  <c r="X353" i="14" s="1"/>
  <c r="G353" i="14"/>
  <c r="N353" i="14" s="1"/>
  <c r="P353" i="14" s="1"/>
  <c r="AK352" i="14"/>
  <c r="AR352" i="14" s="1"/>
  <c r="AA352" i="14"/>
  <c r="Q352" i="14"/>
  <c r="X352" i="14" s="1"/>
  <c r="G352" i="14"/>
  <c r="N352" i="14" s="1"/>
  <c r="P352" i="14" s="1"/>
  <c r="AK351" i="14"/>
  <c r="AR351" i="14" s="1"/>
  <c r="AA351" i="14"/>
  <c r="AH351" i="14" s="1"/>
  <c r="Q351" i="14"/>
  <c r="X351" i="14" s="1"/>
  <c r="G351" i="14"/>
  <c r="N351" i="14" s="1"/>
  <c r="P351" i="14" s="1"/>
  <c r="AK349" i="14"/>
  <c r="AR349" i="14" s="1"/>
  <c r="AK348" i="14"/>
  <c r="AR348" i="14" s="1"/>
  <c r="AK350" i="14"/>
  <c r="AR350" i="14" s="1"/>
  <c r="AK347" i="14"/>
  <c r="AR347" i="14" s="1"/>
  <c r="AK346" i="14"/>
  <c r="AR346" i="14" s="1"/>
  <c r="G346" i="14"/>
  <c r="N346" i="14" s="1"/>
  <c r="P346" i="14" s="1"/>
  <c r="Z346" i="14" s="1"/>
  <c r="AR345" i="14"/>
  <c r="AH345" i="14"/>
  <c r="X345" i="14"/>
  <c r="N345" i="14"/>
  <c r="P345" i="14" s="1"/>
  <c r="AK344" i="14"/>
  <c r="AR344" i="14" s="1"/>
  <c r="AA344" i="14"/>
  <c r="Q344" i="14"/>
  <c r="X344" i="14" s="1"/>
  <c r="G344" i="14"/>
  <c r="N344" i="14" s="1"/>
  <c r="P344" i="14" s="1"/>
  <c r="AK343" i="14"/>
  <c r="AR343" i="14" s="1"/>
  <c r="AA343" i="14"/>
  <c r="AW343" i="14" s="1"/>
  <c r="Q343" i="14"/>
  <c r="X343" i="14" s="1"/>
  <c r="AK342" i="14"/>
  <c r="AR342" i="14" s="1"/>
  <c r="AA342" i="14"/>
  <c r="Q342" i="14"/>
  <c r="X342" i="14" s="1"/>
  <c r="G342" i="14"/>
  <c r="N342" i="14" s="1"/>
  <c r="P342" i="14" s="1"/>
  <c r="AK341" i="14"/>
  <c r="AR341" i="14" s="1"/>
  <c r="AA341" i="14"/>
  <c r="AW341" i="14" s="1"/>
  <c r="Q341" i="14"/>
  <c r="X341" i="14" s="1"/>
  <c r="G341" i="14"/>
  <c r="N341" i="14" s="1"/>
  <c r="P341" i="14" s="1"/>
  <c r="AK340" i="14"/>
  <c r="AR340" i="14" s="1"/>
  <c r="AA340" i="14"/>
  <c r="Q340" i="14"/>
  <c r="X340" i="14" s="1"/>
  <c r="Z340" i="14" s="1"/>
  <c r="AK339" i="14"/>
  <c r="AR339" i="14" s="1"/>
  <c r="AA339" i="14"/>
  <c r="Q339" i="14"/>
  <c r="X339" i="14" s="1"/>
  <c r="AK338" i="14"/>
  <c r="AR338" i="14" s="1"/>
  <c r="AA338" i="14"/>
  <c r="Q338" i="14"/>
  <c r="X338" i="14" s="1"/>
  <c r="AK337" i="14"/>
  <c r="AR337" i="14" s="1"/>
  <c r="AK336" i="14"/>
  <c r="AR336" i="14" s="1"/>
  <c r="AA336" i="14"/>
  <c r="AH336" i="14" s="1"/>
  <c r="Q336" i="14"/>
  <c r="X336" i="14" s="1"/>
  <c r="Z336" i="14" s="1"/>
  <c r="AJ336" i="14" s="1"/>
  <c r="AT336" i="14" s="1"/>
  <c r="AU336" i="14" s="1"/>
  <c r="AK334" i="14"/>
  <c r="AR334" i="14" s="1"/>
  <c r="AA334" i="14"/>
  <c r="Q334" i="14"/>
  <c r="X334" i="14" s="1"/>
  <c r="AK333" i="14"/>
  <c r="AR333" i="14" s="1"/>
  <c r="AA333" i="14"/>
  <c r="AH333" i="14" s="1"/>
  <c r="Q333" i="14"/>
  <c r="X333" i="14" s="1"/>
  <c r="AK332" i="14"/>
  <c r="AR332" i="14" s="1"/>
  <c r="AA332" i="14"/>
  <c r="Q332" i="14"/>
  <c r="X332" i="14" s="1"/>
  <c r="AK331" i="14"/>
  <c r="AR331" i="14" s="1"/>
  <c r="AA331" i="14"/>
  <c r="Q331" i="14"/>
  <c r="X331" i="14" s="1"/>
  <c r="Z331" i="14" s="1"/>
  <c r="AK330" i="14"/>
  <c r="AR330" i="14" s="1"/>
  <c r="AA330" i="14"/>
  <c r="Q330" i="14"/>
  <c r="X330" i="14" s="1"/>
  <c r="AK329" i="14"/>
  <c r="AR329" i="14" s="1"/>
  <c r="AA329" i="14"/>
  <c r="Q329" i="14"/>
  <c r="X329" i="14" s="1"/>
  <c r="AK328" i="14"/>
  <c r="AR328" i="14" s="1"/>
  <c r="AA328" i="14"/>
  <c r="AH328" i="14" s="1"/>
  <c r="Q328" i="14"/>
  <c r="X328" i="14" s="1"/>
  <c r="G328" i="14"/>
  <c r="N328" i="14" s="1"/>
  <c r="P328" i="14" s="1"/>
  <c r="AK327" i="14"/>
  <c r="AR327" i="14" s="1"/>
  <c r="AA327" i="14"/>
  <c r="AH327" i="14" s="1"/>
  <c r="Q327" i="14"/>
  <c r="X327" i="14" s="1"/>
  <c r="G327" i="14"/>
  <c r="N327" i="14" s="1"/>
  <c r="P327" i="14" s="1"/>
  <c r="AK326" i="14"/>
  <c r="AR326" i="14" s="1"/>
  <c r="AA326" i="14"/>
  <c r="AW326" i="14" s="1"/>
  <c r="Q326" i="14"/>
  <c r="X326" i="14" s="1"/>
  <c r="G326" i="14"/>
  <c r="N326" i="14" s="1"/>
  <c r="P326" i="14" s="1"/>
  <c r="AK325" i="14"/>
  <c r="AR325" i="14" s="1"/>
  <c r="AA325" i="14"/>
  <c r="AW325" i="14" s="1"/>
  <c r="Q325" i="14"/>
  <c r="X325" i="14" s="1"/>
  <c r="G325" i="14"/>
  <c r="N325" i="14" s="1"/>
  <c r="P325" i="14" s="1"/>
  <c r="AK324" i="14"/>
  <c r="AR324" i="14" s="1"/>
  <c r="AA324" i="14"/>
  <c r="AW324" i="14" s="1"/>
  <c r="Q324" i="14"/>
  <c r="X324" i="14" s="1"/>
  <c r="G324" i="14"/>
  <c r="N324" i="14" s="1"/>
  <c r="P324" i="14" s="1"/>
  <c r="AK323" i="14"/>
  <c r="AR323" i="14" s="1"/>
  <c r="AA323" i="14"/>
  <c r="Q323" i="14"/>
  <c r="X323" i="14" s="1"/>
  <c r="AK322" i="14"/>
  <c r="AR322" i="14" s="1"/>
  <c r="AA322" i="14"/>
  <c r="AW322" i="14" s="1"/>
  <c r="Q322" i="14"/>
  <c r="X322" i="14" s="1"/>
  <c r="G322" i="14"/>
  <c r="N322" i="14" s="1"/>
  <c r="P322" i="14" s="1"/>
  <c r="AK321" i="14"/>
  <c r="AR321" i="14" s="1"/>
  <c r="AA321" i="14"/>
  <c r="Q321" i="14"/>
  <c r="X321" i="14" s="1"/>
  <c r="G321" i="14"/>
  <c r="N321" i="14" s="1"/>
  <c r="P321" i="14" s="1"/>
  <c r="AK320" i="14"/>
  <c r="AR320" i="14" s="1"/>
  <c r="AA320" i="14"/>
  <c r="Q320" i="14"/>
  <c r="X320" i="14" s="1"/>
  <c r="AK319" i="14"/>
  <c r="AR319" i="14" s="1"/>
  <c r="AA319" i="14"/>
  <c r="AH319" i="14" s="1"/>
  <c r="Q319" i="14"/>
  <c r="X319" i="14" s="1"/>
  <c r="G319" i="14"/>
  <c r="N319" i="14" s="1"/>
  <c r="P319" i="14" s="1"/>
  <c r="AK318" i="14"/>
  <c r="AR318" i="14" s="1"/>
  <c r="AA318" i="14"/>
  <c r="G318" i="14"/>
  <c r="N318" i="14" s="1"/>
  <c r="P318" i="14" s="1"/>
  <c r="Z318" i="14" s="1"/>
  <c r="AK317" i="14"/>
  <c r="AR317" i="14" s="1"/>
  <c r="AA317" i="14"/>
  <c r="AH317" i="14" s="1"/>
  <c r="Q317" i="14"/>
  <c r="X317" i="14" s="1"/>
  <c r="G317" i="14"/>
  <c r="N317" i="14" s="1"/>
  <c r="P317" i="14" s="1"/>
  <c r="AK316" i="14"/>
  <c r="AR316" i="14" s="1"/>
  <c r="AA316" i="14"/>
  <c r="Q316" i="14"/>
  <c r="X316" i="14" s="1"/>
  <c r="G316" i="14"/>
  <c r="N316" i="14" s="1"/>
  <c r="P316" i="14" s="1"/>
  <c r="AR315" i="14"/>
  <c r="AH315" i="14"/>
  <c r="X315" i="14"/>
  <c r="AK314" i="14"/>
  <c r="AR314" i="14" s="1"/>
  <c r="AA314" i="14"/>
  <c r="AH314" i="14" s="1"/>
  <c r="Q314" i="14"/>
  <c r="X314" i="14" s="1"/>
  <c r="G314" i="14"/>
  <c r="N314" i="14" s="1"/>
  <c r="P314" i="14" s="1"/>
  <c r="AK313" i="14"/>
  <c r="AR313" i="14" s="1"/>
  <c r="AA313" i="14"/>
  <c r="AW313" i="14" s="1"/>
  <c r="Q313" i="14"/>
  <c r="X313" i="14" s="1"/>
  <c r="G313" i="14"/>
  <c r="N313" i="14" s="1"/>
  <c r="P313" i="14" s="1"/>
  <c r="AK312" i="14"/>
  <c r="AR312" i="14" s="1"/>
  <c r="AK311" i="14"/>
  <c r="AR311" i="14" s="1"/>
  <c r="AA311" i="14"/>
  <c r="AW311" i="14" s="1"/>
  <c r="Q311" i="14"/>
  <c r="X311" i="14" s="1"/>
  <c r="AK310" i="14"/>
  <c r="AR310" i="14" s="1"/>
  <c r="AA310" i="14"/>
  <c r="Q310" i="14"/>
  <c r="X310" i="14" s="1"/>
  <c r="Z310" i="14" s="1"/>
  <c r="AK309" i="14"/>
  <c r="AR309" i="14" s="1"/>
  <c r="AA309" i="14"/>
  <c r="Q309" i="14"/>
  <c r="X309" i="14" s="1"/>
  <c r="AK308" i="14"/>
  <c r="AR308" i="14" s="1"/>
  <c r="AA308" i="14"/>
  <c r="AW308" i="14" s="1"/>
  <c r="Q308" i="14"/>
  <c r="X308" i="14" s="1"/>
  <c r="AK307" i="14"/>
  <c r="AR307" i="14" s="1"/>
  <c r="AA307" i="14"/>
  <c r="AW307" i="14" s="1"/>
  <c r="Q307" i="14"/>
  <c r="X307" i="14" s="1"/>
  <c r="AR306" i="14"/>
  <c r="AH306" i="14"/>
  <c r="X306" i="14"/>
  <c r="Z306" i="14" s="1"/>
  <c r="AK305" i="14"/>
  <c r="AR305" i="14" s="1"/>
  <c r="AA305" i="14"/>
  <c r="Q305" i="14"/>
  <c r="X305" i="14" s="1"/>
  <c r="Z305" i="14" s="1"/>
  <c r="AK304" i="14"/>
  <c r="AR304" i="14" s="1"/>
  <c r="AA304" i="14"/>
  <c r="AW304" i="14" s="1"/>
  <c r="Q304" i="14"/>
  <c r="X304" i="14" s="1"/>
  <c r="AK303" i="14"/>
  <c r="AR303" i="14" s="1"/>
  <c r="AA303" i="14"/>
  <c r="AW303" i="14" s="1"/>
  <c r="Q303" i="14"/>
  <c r="X303" i="14" s="1"/>
  <c r="AK302" i="14"/>
  <c r="AR302" i="14" s="1"/>
  <c r="AA302" i="14"/>
  <c r="Q302" i="14"/>
  <c r="X302" i="14" s="1"/>
  <c r="AK301" i="14"/>
  <c r="AR301" i="14" s="1"/>
  <c r="AA301" i="14"/>
  <c r="Q301" i="14"/>
  <c r="X301" i="14" s="1"/>
  <c r="AK300" i="14"/>
  <c r="AR300" i="14" s="1"/>
  <c r="AA300" i="14"/>
  <c r="AW300" i="14" s="1"/>
  <c r="Q300" i="14"/>
  <c r="X300" i="14" s="1"/>
  <c r="AK299" i="14"/>
  <c r="AR299" i="14" s="1"/>
  <c r="AA299" i="14"/>
  <c r="AW299" i="14" s="1"/>
  <c r="Q299" i="14"/>
  <c r="X299" i="14" s="1"/>
  <c r="AK298" i="14"/>
  <c r="AR298" i="14" s="1"/>
  <c r="AA298" i="14"/>
  <c r="Q298" i="14"/>
  <c r="X298" i="14" s="1"/>
  <c r="AK297" i="14"/>
  <c r="AR297" i="14" s="1"/>
  <c r="AA297" i="14"/>
  <c r="AH297" i="14" s="1"/>
  <c r="AK296" i="14"/>
  <c r="AR296" i="14" s="1"/>
  <c r="AA296" i="14"/>
  <c r="Q296" i="14"/>
  <c r="X296" i="14" s="1"/>
  <c r="G296" i="14"/>
  <c r="N296" i="14" s="1"/>
  <c r="P296" i="14" s="1"/>
  <c r="AK295" i="14"/>
  <c r="AR295" i="14" s="1"/>
  <c r="AA295" i="14"/>
  <c r="AW295" i="14" s="1"/>
  <c r="Q295" i="14"/>
  <c r="X295" i="14" s="1"/>
  <c r="G295" i="14"/>
  <c r="N295" i="14" s="1"/>
  <c r="P295" i="14" s="1"/>
  <c r="AK294" i="14"/>
  <c r="AR294" i="14" s="1"/>
  <c r="AA294" i="14"/>
  <c r="Q294" i="14"/>
  <c r="X294" i="14" s="1"/>
  <c r="G294" i="14"/>
  <c r="N294" i="14" s="1"/>
  <c r="P294" i="14" s="1"/>
  <c r="AK293" i="14"/>
  <c r="AR293" i="14" s="1"/>
  <c r="AA293" i="14"/>
  <c r="Q293" i="14"/>
  <c r="X293" i="14" s="1"/>
  <c r="G293" i="14"/>
  <c r="N293" i="14" s="1"/>
  <c r="P293" i="14" s="1"/>
  <c r="AK292" i="14"/>
  <c r="AR292" i="14" s="1"/>
  <c r="AA292" i="14"/>
  <c r="AW292" i="14" s="1"/>
  <c r="Q292" i="14"/>
  <c r="X292" i="14" s="1"/>
  <c r="G292" i="14"/>
  <c r="N292" i="14" s="1"/>
  <c r="P292" i="14" s="1"/>
  <c r="AK291" i="14"/>
  <c r="AR291" i="14" s="1"/>
  <c r="AA291" i="14"/>
  <c r="Q291" i="14"/>
  <c r="X291" i="14" s="1"/>
  <c r="G291" i="14"/>
  <c r="N291" i="14" s="1"/>
  <c r="P291" i="14" s="1"/>
  <c r="AK290" i="14"/>
  <c r="AR290" i="14" s="1"/>
  <c r="AA290" i="14"/>
  <c r="AW290" i="14" s="1"/>
  <c r="Q290" i="14"/>
  <c r="X290" i="14" s="1"/>
  <c r="AK289" i="14"/>
  <c r="AR289" i="14" s="1"/>
  <c r="AA289" i="14"/>
  <c r="Q289" i="14"/>
  <c r="X289" i="14" s="1"/>
  <c r="G289" i="14"/>
  <c r="N289" i="14" s="1"/>
  <c r="P289" i="14" s="1"/>
  <c r="AK288" i="14"/>
  <c r="AR288" i="14" s="1"/>
  <c r="AA288" i="14"/>
  <c r="AW288" i="14" s="1"/>
  <c r="Q288" i="14"/>
  <c r="X288" i="14" s="1"/>
  <c r="Z288" i="14" s="1"/>
  <c r="AK287" i="14"/>
  <c r="AR287" i="14" s="1"/>
  <c r="AA287" i="14"/>
  <c r="Q287" i="14"/>
  <c r="X287" i="14" s="1"/>
  <c r="AK286" i="14"/>
  <c r="AR286" i="14" s="1"/>
  <c r="AA286" i="14"/>
  <c r="Q286" i="14"/>
  <c r="X286" i="14" s="1"/>
  <c r="Z286" i="14" s="1"/>
  <c r="AK285" i="14"/>
  <c r="AR285" i="14" s="1"/>
  <c r="AA285" i="14"/>
  <c r="Q285" i="14"/>
  <c r="X285" i="14" s="1"/>
  <c r="AK284" i="14"/>
  <c r="AR284" i="14" s="1"/>
  <c r="AA284" i="14"/>
  <c r="AW284" i="14" s="1"/>
  <c r="Q284" i="14"/>
  <c r="X284" i="14" s="1"/>
  <c r="AK283" i="14"/>
  <c r="AR283" i="14" s="1"/>
  <c r="AA283" i="14"/>
  <c r="AW283" i="14" s="1"/>
  <c r="Q283" i="14"/>
  <c r="X283" i="14" s="1"/>
  <c r="AK282" i="14"/>
  <c r="AR282" i="14" s="1"/>
  <c r="AA282" i="14"/>
  <c r="AH282" i="14" s="1"/>
  <c r="Q282" i="14"/>
  <c r="X282" i="14" s="1"/>
  <c r="Z282" i="14" s="1"/>
  <c r="AK281" i="14"/>
  <c r="AR281" i="14" s="1"/>
  <c r="AA281" i="14"/>
  <c r="Q281" i="14"/>
  <c r="X281" i="14" s="1"/>
  <c r="AK280" i="14"/>
  <c r="AR280" i="14" s="1"/>
  <c r="AA280" i="14"/>
  <c r="AW280" i="14" s="1"/>
  <c r="Q280" i="14"/>
  <c r="X280" i="14" s="1"/>
  <c r="AK279" i="14"/>
  <c r="AR279" i="14" s="1"/>
  <c r="AA279" i="14"/>
  <c r="AW279" i="14" s="1"/>
  <c r="Q279" i="14"/>
  <c r="X279" i="14" s="1"/>
  <c r="G279" i="14"/>
  <c r="N279" i="14" s="1"/>
  <c r="P279" i="14" s="1"/>
  <c r="AK278" i="14"/>
  <c r="AR278" i="14" s="1"/>
  <c r="AA278" i="14"/>
  <c r="AW278" i="14" s="1"/>
  <c r="Q278" i="14"/>
  <c r="X278" i="14" s="1"/>
  <c r="G278" i="14"/>
  <c r="N278" i="14" s="1"/>
  <c r="P278" i="14" s="1"/>
  <c r="AK277" i="14"/>
  <c r="AR277" i="14" s="1"/>
  <c r="AA277" i="14"/>
  <c r="Q277" i="14"/>
  <c r="X277" i="14" s="1"/>
  <c r="G277" i="14"/>
  <c r="N277" i="14" s="1"/>
  <c r="P277" i="14" s="1"/>
  <c r="AK276" i="14"/>
  <c r="AR276" i="14" s="1"/>
  <c r="AA276" i="14"/>
  <c r="Q276" i="14"/>
  <c r="X276" i="14" s="1"/>
  <c r="AK275" i="14"/>
  <c r="AR275" i="14" s="1"/>
  <c r="AA275" i="14"/>
  <c r="AW275" i="14" s="1"/>
  <c r="Q275" i="14"/>
  <c r="X275" i="14" s="1"/>
  <c r="AK274" i="14"/>
  <c r="AR274" i="14" s="1"/>
  <c r="AA274" i="14"/>
  <c r="AW274" i="14" s="1"/>
  <c r="Q274" i="14"/>
  <c r="X274" i="14" s="1"/>
  <c r="AK273" i="14"/>
  <c r="AR273" i="14" s="1"/>
  <c r="AA273" i="14"/>
  <c r="Q273" i="14"/>
  <c r="X273" i="14" s="1"/>
  <c r="AK272" i="14"/>
  <c r="AR272" i="14" s="1"/>
  <c r="AA272" i="14"/>
  <c r="Q272" i="14"/>
  <c r="X272" i="14" s="1"/>
  <c r="AK271" i="14"/>
  <c r="AR271" i="14" s="1"/>
  <c r="AA271" i="14"/>
  <c r="AH271" i="14" s="1"/>
  <c r="Q271" i="14"/>
  <c r="X271" i="14" s="1"/>
  <c r="AK270" i="14"/>
  <c r="AR270" i="14" s="1"/>
  <c r="AA270" i="14"/>
  <c r="AW270" i="14" s="1"/>
  <c r="Q270" i="14"/>
  <c r="X270" i="14" s="1"/>
  <c r="G270" i="14"/>
  <c r="N270" i="14" s="1"/>
  <c r="P270" i="14" s="1"/>
  <c r="AK269" i="14"/>
  <c r="AR269" i="14" s="1"/>
  <c r="AA269" i="14"/>
  <c r="AH269" i="14" s="1"/>
  <c r="Q269" i="14"/>
  <c r="X269" i="14" s="1"/>
  <c r="AK268" i="14"/>
  <c r="AR268" i="14" s="1"/>
  <c r="AA268" i="14"/>
  <c r="AW268" i="14" s="1"/>
  <c r="Q268" i="14"/>
  <c r="X268" i="14" s="1"/>
  <c r="AK267" i="14"/>
  <c r="AR267" i="14" s="1"/>
  <c r="AA267" i="14"/>
  <c r="Q267" i="14"/>
  <c r="X267" i="14" s="1"/>
  <c r="Z267" i="14" s="1"/>
  <c r="AK266" i="14"/>
  <c r="AR266" i="14" s="1"/>
  <c r="AA266" i="14"/>
  <c r="AH266" i="14" s="1"/>
  <c r="Q266" i="14"/>
  <c r="X266" i="14" s="1"/>
  <c r="AK265" i="14"/>
  <c r="AR265" i="14" s="1"/>
  <c r="AA265" i="14"/>
  <c r="Q265" i="14"/>
  <c r="X265" i="14" s="1"/>
  <c r="AK264" i="14"/>
  <c r="AR264" i="14" s="1"/>
  <c r="AA264" i="14"/>
  <c r="AH264" i="14" s="1"/>
  <c r="Q264" i="14"/>
  <c r="X264" i="14" s="1"/>
  <c r="AK263" i="14"/>
  <c r="AR263" i="14" s="1"/>
  <c r="AA263" i="14"/>
  <c r="Q263" i="14"/>
  <c r="X263" i="14" s="1"/>
  <c r="AK262" i="14"/>
  <c r="AR262" i="14" s="1"/>
  <c r="AA262" i="14"/>
  <c r="Q262" i="14"/>
  <c r="X262" i="14" s="1"/>
  <c r="AK261" i="14"/>
  <c r="AR261" i="14" s="1"/>
  <c r="AA261" i="14"/>
  <c r="Q261" i="14"/>
  <c r="X261" i="14" s="1"/>
  <c r="AK260" i="14"/>
  <c r="AR260" i="14" s="1"/>
  <c r="AA260" i="14"/>
  <c r="AH260" i="14" s="1"/>
  <c r="Q260" i="14"/>
  <c r="X260" i="14" s="1"/>
  <c r="AK259" i="14"/>
  <c r="AR259" i="14" s="1"/>
  <c r="AA259" i="14"/>
  <c r="AW259" i="14" s="1"/>
  <c r="Q259" i="14"/>
  <c r="X259" i="14" s="1"/>
  <c r="Z259" i="14" s="1"/>
  <c r="AK257" i="14"/>
  <c r="AR257" i="14" s="1"/>
  <c r="AA257" i="14"/>
  <c r="AW257" i="14" s="1"/>
  <c r="Q257" i="14"/>
  <c r="X257" i="14" s="1"/>
  <c r="AK256" i="14"/>
  <c r="AR256" i="14" s="1"/>
  <c r="AA256" i="14"/>
  <c r="AH256" i="14" s="1"/>
  <c r="Q256" i="14"/>
  <c r="X256" i="14" s="1"/>
  <c r="AK255" i="14"/>
  <c r="AR255" i="14" s="1"/>
  <c r="AA255" i="14"/>
  <c r="AH255" i="14" s="1"/>
  <c r="Q255" i="14"/>
  <c r="X255" i="14" s="1"/>
  <c r="Z255" i="14" s="1"/>
  <c r="AK254" i="14"/>
  <c r="AR254" i="14" s="1"/>
  <c r="AA254" i="14"/>
  <c r="Q254" i="14"/>
  <c r="X254" i="14" s="1"/>
  <c r="AK253" i="14"/>
  <c r="AR253" i="14" s="1"/>
  <c r="AA253" i="14"/>
  <c r="Q253" i="14"/>
  <c r="X253" i="14" s="1"/>
  <c r="Z253" i="14" s="1"/>
  <c r="AK252" i="14"/>
  <c r="AR252" i="14" s="1"/>
  <c r="AA252" i="14"/>
  <c r="Q252" i="14"/>
  <c r="X252" i="14" s="1"/>
  <c r="AK251" i="14"/>
  <c r="AR251" i="14" s="1"/>
  <c r="AA251" i="14"/>
  <c r="Q251" i="14"/>
  <c r="X251" i="14" s="1"/>
  <c r="G251" i="14"/>
  <c r="N251" i="14" s="1"/>
  <c r="P251" i="14" s="1"/>
  <c r="AK250" i="14"/>
  <c r="AR250" i="14" s="1"/>
  <c r="AA250" i="14"/>
  <c r="Q250" i="14"/>
  <c r="X250" i="14" s="1"/>
  <c r="G250" i="14"/>
  <c r="N250" i="14" s="1"/>
  <c r="P250" i="14" s="1"/>
  <c r="AK249" i="14"/>
  <c r="AR249" i="14" s="1"/>
  <c r="AA249" i="14"/>
  <c r="AH249" i="14" s="1"/>
  <c r="Q249" i="14"/>
  <c r="X249" i="14" s="1"/>
  <c r="G249" i="14"/>
  <c r="N249" i="14" s="1"/>
  <c r="P249" i="14" s="1"/>
  <c r="AK248" i="14"/>
  <c r="AR248" i="14" s="1"/>
  <c r="AA248" i="14"/>
  <c r="AW248" i="14" s="1"/>
  <c r="Q248" i="14"/>
  <c r="X248" i="14" s="1"/>
  <c r="G248" i="14"/>
  <c r="N248" i="14" s="1"/>
  <c r="P248" i="14" s="1"/>
  <c r="AK247" i="14"/>
  <c r="AR247" i="14" s="1"/>
  <c r="AA247" i="14"/>
  <c r="AW247" i="14" s="1"/>
  <c r="Q247" i="14"/>
  <c r="X247" i="14" s="1"/>
  <c r="Z247" i="14" s="1"/>
  <c r="AK246" i="14"/>
  <c r="AR246" i="14" s="1"/>
  <c r="AA246" i="14"/>
  <c r="Q246" i="14"/>
  <c r="X246" i="14" s="1"/>
  <c r="AK245" i="14"/>
  <c r="AR245" i="14" s="1"/>
  <c r="AA245" i="14"/>
  <c r="Q245" i="14"/>
  <c r="X245" i="14" s="1"/>
  <c r="AK244" i="14"/>
  <c r="AR244" i="14" s="1"/>
  <c r="AA244" i="14"/>
  <c r="Q244" i="14"/>
  <c r="X244" i="14" s="1"/>
  <c r="AK243" i="14"/>
  <c r="AR243" i="14" s="1"/>
  <c r="AA243" i="14"/>
  <c r="AH243" i="14" s="1"/>
  <c r="Q243" i="14"/>
  <c r="X243" i="14" s="1"/>
  <c r="AK242" i="14"/>
  <c r="AR242" i="14" s="1"/>
  <c r="AA242" i="14"/>
  <c r="AW242" i="14" s="1"/>
  <c r="Q242" i="14"/>
  <c r="X242" i="14" s="1"/>
  <c r="AK241" i="14"/>
  <c r="AR241" i="14" s="1"/>
  <c r="AA241" i="14"/>
  <c r="Q241" i="14"/>
  <c r="X241" i="14" s="1"/>
  <c r="AK240" i="14"/>
  <c r="AR240" i="14" s="1"/>
  <c r="AA240" i="14"/>
  <c r="AH240" i="14" s="1"/>
  <c r="Q240" i="14"/>
  <c r="X240" i="14" s="1"/>
  <c r="AK239" i="14"/>
  <c r="AR239" i="14" s="1"/>
  <c r="AA239" i="14"/>
  <c r="AK238" i="14"/>
  <c r="AR238" i="14" s="1"/>
  <c r="AK237" i="14"/>
  <c r="AR237" i="14" s="1"/>
  <c r="AA237" i="14"/>
  <c r="AK236" i="14"/>
  <c r="AR236" i="14" s="1"/>
  <c r="AA236" i="14"/>
  <c r="AK235" i="14"/>
  <c r="AR235" i="14" s="1"/>
  <c r="AA235" i="14"/>
  <c r="AH235" i="14" s="1"/>
  <c r="Q235" i="14"/>
  <c r="X235" i="14" s="1"/>
  <c r="G235" i="14"/>
  <c r="N235" i="14" s="1"/>
  <c r="P235" i="14" s="1"/>
  <c r="AR234" i="14"/>
  <c r="AH234" i="14"/>
  <c r="X234" i="14"/>
  <c r="AK233" i="14"/>
  <c r="AR233" i="14" s="1"/>
  <c r="AA233" i="14"/>
  <c r="AH233" i="14" s="1"/>
  <c r="Q233" i="14"/>
  <c r="X233" i="14" s="1"/>
  <c r="G233" i="14"/>
  <c r="N233" i="14" s="1"/>
  <c r="P233" i="14" s="1"/>
  <c r="AK232" i="14"/>
  <c r="AR232" i="14" s="1"/>
  <c r="AA232" i="14"/>
  <c r="AH232" i="14" s="1"/>
  <c r="Q232" i="14"/>
  <c r="X232" i="14" s="1"/>
  <c r="G232" i="14"/>
  <c r="N232" i="14" s="1"/>
  <c r="P232" i="14" s="1"/>
  <c r="AK231" i="14"/>
  <c r="AR231" i="14" s="1"/>
  <c r="AA231" i="14"/>
  <c r="Q231" i="14"/>
  <c r="X231" i="14" s="1"/>
  <c r="G231" i="14"/>
  <c r="N231" i="14" s="1"/>
  <c r="P231" i="14" s="1"/>
  <c r="AK230" i="14"/>
  <c r="AR230" i="14" s="1"/>
  <c r="AA230" i="14"/>
  <c r="Q230" i="14"/>
  <c r="X230" i="14" s="1"/>
  <c r="G230" i="14"/>
  <c r="N230" i="14" s="1"/>
  <c r="P230" i="14" s="1"/>
  <c r="AK229" i="14"/>
  <c r="AR229" i="14" s="1"/>
  <c r="AA229" i="14"/>
  <c r="X229" i="14"/>
  <c r="AK228" i="14"/>
  <c r="AR228" i="14" s="1"/>
  <c r="AA228" i="14"/>
  <c r="Q228" i="14"/>
  <c r="X228" i="14" s="1"/>
  <c r="AK227" i="14"/>
  <c r="AR227" i="14" s="1"/>
  <c r="AA227" i="14"/>
  <c r="Q227" i="14"/>
  <c r="X227" i="14" s="1"/>
  <c r="AK226" i="14"/>
  <c r="AR226" i="14" s="1"/>
  <c r="AA226" i="14"/>
  <c r="Q226" i="14"/>
  <c r="X226" i="14" s="1"/>
  <c r="AK225" i="14"/>
  <c r="AR225" i="14" s="1"/>
  <c r="AA225" i="14"/>
  <c r="Q225" i="14"/>
  <c r="X225" i="14" s="1"/>
  <c r="AK224" i="14"/>
  <c r="AR224" i="14" s="1"/>
  <c r="AA224" i="14"/>
  <c r="AH224" i="14" s="1"/>
  <c r="Q224" i="14"/>
  <c r="X224" i="14" s="1"/>
  <c r="AK223" i="14"/>
  <c r="AR223" i="14" s="1"/>
  <c r="AA223" i="14"/>
  <c r="Q223" i="14"/>
  <c r="X223" i="14" s="1"/>
  <c r="G223" i="14"/>
  <c r="N223" i="14" s="1"/>
  <c r="P223" i="14" s="1"/>
  <c r="AK222" i="14"/>
  <c r="AR222" i="14" s="1"/>
  <c r="AA222" i="14"/>
  <c r="Q222" i="14"/>
  <c r="X222" i="14" s="1"/>
  <c r="G222" i="14"/>
  <c r="N222" i="14" s="1"/>
  <c r="P222" i="14" s="1"/>
  <c r="AK221" i="14"/>
  <c r="AR221" i="14" s="1"/>
  <c r="AA221" i="14"/>
  <c r="AH221" i="14" s="1"/>
  <c r="Q221" i="14"/>
  <c r="X221" i="14" s="1"/>
  <c r="Z221" i="14" s="1"/>
  <c r="AK220" i="14"/>
  <c r="AR220" i="14" s="1"/>
  <c r="AA220" i="14"/>
  <c r="Q220" i="14"/>
  <c r="X220" i="14" s="1"/>
  <c r="G220" i="14"/>
  <c r="N220" i="14" s="1"/>
  <c r="P220" i="14" s="1"/>
  <c r="AK219" i="14"/>
  <c r="AR219" i="14" s="1"/>
  <c r="AA219" i="14"/>
  <c r="AW219" i="14" s="1"/>
  <c r="Q219" i="14"/>
  <c r="X219" i="14" s="1"/>
  <c r="G219" i="14"/>
  <c r="N219" i="14" s="1"/>
  <c r="P219" i="14" s="1"/>
  <c r="AK218" i="14"/>
  <c r="AR218" i="14" s="1"/>
  <c r="AA218" i="14"/>
  <c r="Q218" i="14"/>
  <c r="X218" i="14" s="1"/>
  <c r="G218" i="14"/>
  <c r="N218" i="14" s="1"/>
  <c r="P218" i="14" s="1"/>
  <c r="AK217" i="14"/>
  <c r="AR217" i="14" s="1"/>
  <c r="AA217" i="14"/>
  <c r="Q217" i="14"/>
  <c r="X217" i="14" s="1"/>
  <c r="G217" i="14"/>
  <c r="N217" i="14" s="1"/>
  <c r="P217" i="14" s="1"/>
  <c r="AK216" i="14"/>
  <c r="AR216" i="14" s="1"/>
  <c r="AA216" i="14"/>
  <c r="Q216" i="14"/>
  <c r="X216" i="14" s="1"/>
  <c r="AK215" i="14"/>
  <c r="AR215" i="14" s="1"/>
  <c r="AA215" i="14"/>
  <c r="AW215" i="14" s="1"/>
  <c r="Q215" i="14"/>
  <c r="X215" i="14" s="1"/>
  <c r="AK214" i="14"/>
  <c r="AR214" i="14" s="1"/>
  <c r="AA214" i="14"/>
  <c r="AH214" i="14" s="1"/>
  <c r="Q214" i="14"/>
  <c r="X214" i="14" s="1"/>
  <c r="AK213" i="14"/>
  <c r="AR213" i="14" s="1"/>
  <c r="AA213" i="14"/>
  <c r="Q213" i="14"/>
  <c r="X213" i="14" s="1"/>
  <c r="Z213" i="14" s="1"/>
  <c r="AK212" i="14"/>
  <c r="AR212" i="14" s="1"/>
  <c r="AA212" i="14"/>
  <c r="AH212" i="14" s="1"/>
  <c r="Q212" i="14"/>
  <c r="X212" i="14" s="1"/>
  <c r="AK211" i="14"/>
  <c r="AR211" i="14" s="1"/>
  <c r="AA211" i="14"/>
  <c r="Q211" i="14"/>
  <c r="X211" i="14" s="1"/>
  <c r="Z211" i="14" s="1"/>
  <c r="AK210" i="14"/>
  <c r="AR210" i="14" s="1"/>
  <c r="AA210" i="14"/>
  <c r="Q210" i="14"/>
  <c r="X210" i="14" s="1"/>
  <c r="AK209" i="14"/>
  <c r="AR209" i="14" s="1"/>
  <c r="AA209" i="14"/>
  <c r="Q209" i="14"/>
  <c r="X209" i="14" s="1"/>
  <c r="Z209" i="14" s="1"/>
  <c r="AK208" i="14"/>
  <c r="AR208" i="14" s="1"/>
  <c r="AA208" i="14"/>
  <c r="AH208" i="14" s="1"/>
  <c r="Q208" i="14"/>
  <c r="X208" i="14" s="1"/>
  <c r="AK207" i="14"/>
  <c r="AR207" i="14" s="1"/>
  <c r="AA207" i="14"/>
  <c r="Q207" i="14"/>
  <c r="X207" i="14" s="1"/>
  <c r="G207" i="14"/>
  <c r="N207" i="14" s="1"/>
  <c r="P207" i="14" s="1"/>
  <c r="AK206" i="14"/>
  <c r="AR206" i="14" s="1"/>
  <c r="AA206" i="14"/>
  <c r="Q206" i="14"/>
  <c r="X206" i="14" s="1"/>
  <c r="G206" i="14"/>
  <c r="N206" i="14" s="1"/>
  <c r="P206" i="14" s="1"/>
  <c r="AK205" i="14"/>
  <c r="AR205" i="14" s="1"/>
  <c r="AA205" i="14"/>
  <c r="Q205" i="14"/>
  <c r="X205" i="14" s="1"/>
  <c r="G205" i="14"/>
  <c r="N205" i="14" s="1"/>
  <c r="P205" i="14" s="1"/>
  <c r="AK204" i="14"/>
  <c r="AR204" i="14" s="1"/>
  <c r="AA204" i="14"/>
  <c r="Q204" i="14"/>
  <c r="X204" i="14" s="1"/>
  <c r="AK203" i="14"/>
  <c r="AR203" i="14" s="1"/>
  <c r="AA203" i="14"/>
  <c r="Q203" i="14"/>
  <c r="X203" i="14" s="1"/>
  <c r="AK202" i="14"/>
  <c r="AR202" i="14" s="1"/>
  <c r="AA202" i="14"/>
  <c r="Q202" i="14"/>
  <c r="X202" i="14" s="1"/>
  <c r="Z202" i="14" s="1"/>
  <c r="AK201" i="14"/>
  <c r="AR201" i="14" s="1"/>
  <c r="AA201" i="14"/>
  <c r="AH201" i="14" s="1"/>
  <c r="Q201" i="14"/>
  <c r="X201" i="14" s="1"/>
  <c r="G201" i="14"/>
  <c r="N201" i="14" s="1"/>
  <c r="P201" i="14" s="1"/>
  <c r="AK200" i="14"/>
  <c r="AR200" i="14" s="1"/>
  <c r="AA200" i="14"/>
  <c r="Q200" i="14"/>
  <c r="X200" i="14" s="1"/>
  <c r="G200" i="14"/>
  <c r="N200" i="14" s="1"/>
  <c r="P200" i="14" s="1"/>
  <c r="AK199" i="14"/>
  <c r="AR199" i="14" s="1"/>
  <c r="AA199" i="14"/>
  <c r="AW199" i="14" s="1"/>
  <c r="Q199" i="14"/>
  <c r="X199" i="14" s="1"/>
  <c r="G199" i="14"/>
  <c r="N199" i="14" s="1"/>
  <c r="P199" i="14" s="1"/>
  <c r="AK198" i="14"/>
  <c r="AR198" i="14" s="1"/>
  <c r="AA198" i="14"/>
  <c r="AH198" i="14" s="1"/>
  <c r="Q198" i="14"/>
  <c r="X198" i="14" s="1"/>
  <c r="G198" i="14"/>
  <c r="N198" i="14" s="1"/>
  <c r="P198" i="14" s="1"/>
  <c r="AK197" i="14"/>
  <c r="AR197" i="14" s="1"/>
  <c r="AA197" i="14"/>
  <c r="AW197" i="14" s="1"/>
  <c r="Q197" i="14"/>
  <c r="X197" i="14" s="1"/>
  <c r="G197" i="14"/>
  <c r="N197" i="14" s="1"/>
  <c r="P197" i="14" s="1"/>
  <c r="AK196" i="14"/>
  <c r="AR196" i="14" s="1"/>
  <c r="AA196" i="14"/>
  <c r="Q196" i="14"/>
  <c r="X196" i="14" s="1"/>
  <c r="G196" i="14"/>
  <c r="N196" i="14" s="1"/>
  <c r="P196" i="14" s="1"/>
  <c r="AR195" i="14"/>
  <c r="AH195" i="14"/>
  <c r="X195" i="14"/>
  <c r="Z195" i="14" s="1"/>
  <c r="AK194" i="14"/>
  <c r="AR194" i="14" s="1"/>
  <c r="AA194" i="14"/>
  <c r="Q194" i="14"/>
  <c r="X194" i="14" s="1"/>
  <c r="G194" i="14"/>
  <c r="N194" i="14" s="1"/>
  <c r="P194" i="14" s="1"/>
  <c r="AR193" i="14"/>
  <c r="AH193" i="14"/>
  <c r="X193" i="14"/>
  <c r="AK192" i="14"/>
  <c r="AR192" i="14" s="1"/>
  <c r="AA192" i="14"/>
  <c r="AH192" i="14" s="1"/>
  <c r="Q192" i="14"/>
  <c r="X192" i="14" s="1"/>
  <c r="AK191" i="14"/>
  <c r="AR191" i="14" s="1"/>
  <c r="AA191" i="14"/>
  <c r="AW191" i="14" s="1"/>
  <c r="Q191" i="14"/>
  <c r="X191" i="14" s="1"/>
  <c r="AK189" i="14"/>
  <c r="AR189" i="14" s="1"/>
  <c r="AA189" i="14"/>
  <c r="Q189" i="14"/>
  <c r="X189" i="14" s="1"/>
  <c r="AK188" i="14"/>
  <c r="AR188" i="14" s="1"/>
  <c r="AA188" i="14"/>
  <c r="Q188" i="14"/>
  <c r="X188" i="14" s="1"/>
  <c r="AK187" i="14"/>
  <c r="AR187" i="14" s="1"/>
  <c r="AA187" i="14"/>
  <c r="Q187" i="14"/>
  <c r="X187" i="14" s="1"/>
  <c r="G187" i="14"/>
  <c r="N187" i="14" s="1"/>
  <c r="P187" i="14" s="1"/>
  <c r="AR186" i="14"/>
  <c r="AA186" i="14"/>
  <c r="Q186" i="14"/>
  <c r="X186" i="14" s="1"/>
  <c r="G186" i="14"/>
  <c r="N186" i="14" s="1"/>
  <c r="P186" i="14" s="1"/>
  <c r="AK185" i="14"/>
  <c r="AR185" i="14" s="1"/>
  <c r="AA185" i="14"/>
  <c r="Q185" i="14"/>
  <c r="X185" i="14" s="1"/>
  <c r="AK184" i="14"/>
  <c r="AR184" i="14" s="1"/>
  <c r="AA184" i="14"/>
  <c r="AH184" i="14" s="1"/>
  <c r="Q184" i="14"/>
  <c r="X184" i="14" s="1"/>
  <c r="AK183" i="14"/>
  <c r="AR183" i="14" s="1"/>
  <c r="AA183" i="14"/>
  <c r="AW183" i="14" s="1"/>
  <c r="Q183" i="14"/>
  <c r="X183" i="14" s="1"/>
  <c r="AK182" i="14"/>
  <c r="AR182" i="14" s="1"/>
  <c r="AA182" i="14"/>
  <c r="AW182" i="14" s="1"/>
  <c r="Q182" i="14"/>
  <c r="X182" i="14" s="1"/>
  <c r="AK180" i="14"/>
  <c r="AR180" i="14" s="1"/>
  <c r="AA180" i="14"/>
  <c r="AH180" i="14" s="1"/>
  <c r="Q180" i="14"/>
  <c r="X180" i="14" s="1"/>
  <c r="AR179" i="14"/>
  <c r="X179" i="14"/>
  <c r="N179" i="14"/>
  <c r="P179" i="14" s="1"/>
  <c r="AK178" i="14"/>
  <c r="AR178" i="14" s="1"/>
  <c r="AA178" i="14"/>
  <c r="Q178" i="14"/>
  <c r="X178" i="14" s="1"/>
  <c r="G178" i="14"/>
  <c r="N178" i="14" s="1"/>
  <c r="P178" i="14" s="1"/>
  <c r="AR177" i="14"/>
  <c r="AH177" i="14"/>
  <c r="X177" i="14"/>
  <c r="AK176" i="14"/>
  <c r="AR176" i="14" s="1"/>
  <c r="AA176" i="14"/>
  <c r="Q176" i="14"/>
  <c r="X176" i="14" s="1"/>
  <c r="G176" i="14"/>
  <c r="N176" i="14" s="1"/>
  <c r="P176" i="14" s="1"/>
  <c r="AK175" i="14"/>
  <c r="AR175" i="14" s="1"/>
  <c r="AA175" i="14"/>
  <c r="Q175" i="14"/>
  <c r="X175" i="14" s="1"/>
  <c r="G175" i="14"/>
  <c r="N175" i="14" s="1"/>
  <c r="P175" i="14" s="1"/>
  <c r="AK174" i="14"/>
  <c r="AR174" i="14" s="1"/>
  <c r="AA174" i="14"/>
  <c r="Q174" i="14"/>
  <c r="X174" i="14" s="1"/>
  <c r="G174" i="14"/>
  <c r="N174" i="14" s="1"/>
  <c r="P174" i="14" s="1"/>
  <c r="AK173" i="14"/>
  <c r="AR173" i="14" s="1"/>
  <c r="AA173" i="14"/>
  <c r="Q173" i="14"/>
  <c r="X173" i="14" s="1"/>
  <c r="G173" i="14"/>
  <c r="N173" i="14" s="1"/>
  <c r="P173" i="14" s="1"/>
  <c r="AK172" i="14"/>
  <c r="AR172" i="14" s="1"/>
  <c r="AA172" i="14"/>
  <c r="Q172" i="14"/>
  <c r="X172" i="14" s="1"/>
  <c r="G172" i="14"/>
  <c r="N172" i="14" s="1"/>
  <c r="P172" i="14" s="1"/>
  <c r="AK171" i="14"/>
  <c r="AR171" i="14" s="1"/>
  <c r="AA171" i="14"/>
  <c r="Q171" i="14"/>
  <c r="X171" i="14" s="1"/>
  <c r="G171" i="14"/>
  <c r="N171" i="14" s="1"/>
  <c r="P171" i="14" s="1"/>
  <c r="AK170" i="14"/>
  <c r="AR170" i="14" s="1"/>
  <c r="AA170" i="14"/>
  <c r="AH170" i="14" s="1"/>
  <c r="Q170" i="14"/>
  <c r="X170" i="14" s="1"/>
  <c r="G170" i="14"/>
  <c r="N170" i="14" s="1"/>
  <c r="P170" i="14" s="1"/>
  <c r="AK168" i="14"/>
  <c r="AR168" i="14" s="1"/>
  <c r="AA168" i="14"/>
  <c r="Q168" i="14"/>
  <c r="X168" i="14" s="1"/>
  <c r="AK166" i="14"/>
  <c r="AR166" i="14" s="1"/>
  <c r="AA166" i="14"/>
  <c r="Q166" i="14"/>
  <c r="X166" i="14" s="1"/>
  <c r="AK165" i="14"/>
  <c r="AR165" i="14" s="1"/>
  <c r="AA165" i="14"/>
  <c r="Q165" i="14"/>
  <c r="X165" i="14" s="1"/>
  <c r="AK164" i="14"/>
  <c r="AR164" i="14" s="1"/>
  <c r="AA164" i="14"/>
  <c r="Q164" i="14"/>
  <c r="X164" i="14" s="1"/>
  <c r="G164" i="14"/>
  <c r="N164" i="14" s="1"/>
  <c r="P164" i="14" s="1"/>
  <c r="AK163" i="14"/>
  <c r="AR163" i="14" s="1"/>
  <c r="AA163" i="14"/>
  <c r="Q163" i="14"/>
  <c r="X163" i="14" s="1"/>
  <c r="G163" i="14"/>
  <c r="N163" i="14" s="1"/>
  <c r="P163" i="14" s="1"/>
  <c r="AK162" i="14"/>
  <c r="AR162" i="14" s="1"/>
  <c r="AA162" i="14"/>
  <c r="AK161" i="14"/>
  <c r="AR161" i="14" s="1"/>
  <c r="AA161" i="14"/>
  <c r="Q161" i="14"/>
  <c r="X161" i="14" s="1"/>
  <c r="AK160" i="14"/>
  <c r="AR160" i="14" s="1"/>
  <c r="AA160" i="14"/>
  <c r="Q160" i="14"/>
  <c r="X160" i="14" s="1"/>
  <c r="G160" i="14"/>
  <c r="N160" i="14" s="1"/>
  <c r="P160" i="14" s="1"/>
  <c r="AK159" i="14"/>
  <c r="AR159" i="14" s="1"/>
  <c r="AA159" i="14"/>
  <c r="Q159" i="14"/>
  <c r="X159" i="14" s="1"/>
  <c r="AK158" i="14"/>
  <c r="AR158" i="14" s="1"/>
  <c r="AA158" i="14"/>
  <c r="Q158" i="14"/>
  <c r="X158" i="14" s="1"/>
  <c r="Z158" i="14" s="1"/>
  <c r="AK157" i="14"/>
  <c r="AR157" i="14" s="1"/>
  <c r="AA157" i="14"/>
  <c r="AW157" i="14" s="1"/>
  <c r="Q157" i="14"/>
  <c r="X157" i="14" s="1"/>
  <c r="AK156" i="14"/>
  <c r="AR156" i="14" s="1"/>
  <c r="AA156" i="14"/>
  <c r="AH156" i="14" s="1"/>
  <c r="Q156" i="14"/>
  <c r="X156" i="14" s="1"/>
  <c r="AK155" i="14"/>
  <c r="AR155" i="14" s="1"/>
  <c r="AA155" i="14"/>
  <c r="Q155" i="14"/>
  <c r="X155" i="14" s="1"/>
  <c r="AK154" i="14"/>
  <c r="AR154" i="14" s="1"/>
  <c r="AA154" i="14"/>
  <c r="AW154" i="14" s="1"/>
  <c r="Q154" i="14"/>
  <c r="X154" i="14" s="1"/>
  <c r="AK153" i="14"/>
  <c r="AR153" i="14" s="1"/>
  <c r="AA153" i="14"/>
  <c r="Q153" i="14"/>
  <c r="X153" i="14" s="1"/>
  <c r="AK152" i="14"/>
  <c r="AR152" i="14" s="1"/>
  <c r="AA152" i="14"/>
  <c r="Q152" i="14"/>
  <c r="X152" i="14" s="1"/>
  <c r="AK151" i="14"/>
  <c r="AR151" i="14" s="1"/>
  <c r="AA151" i="14"/>
  <c r="Q151" i="14"/>
  <c r="X151" i="14" s="1"/>
  <c r="AK150" i="14"/>
  <c r="AR150" i="14" s="1"/>
  <c r="AA150" i="14"/>
  <c r="Q150" i="14"/>
  <c r="X150" i="14" s="1"/>
  <c r="Z150" i="14" s="1"/>
  <c r="AK149" i="14"/>
  <c r="AR149" i="14" s="1"/>
  <c r="AA149" i="14"/>
  <c r="Q149" i="14"/>
  <c r="X149" i="14" s="1"/>
  <c r="AK148" i="14"/>
  <c r="AR148" i="14" s="1"/>
  <c r="AA148" i="14"/>
  <c r="Q148" i="14"/>
  <c r="X148" i="14" s="1"/>
  <c r="AK147" i="14"/>
  <c r="AR147" i="14" s="1"/>
  <c r="AA147" i="14"/>
  <c r="AW147" i="14" s="1"/>
  <c r="Q147" i="14"/>
  <c r="X147" i="14" s="1"/>
  <c r="AK146" i="14"/>
  <c r="AR146" i="14" s="1"/>
  <c r="AA146" i="14"/>
  <c r="AW146" i="14" s="1"/>
  <c r="Q146" i="14"/>
  <c r="X146" i="14" s="1"/>
  <c r="Z146" i="14" s="1"/>
  <c r="AK145" i="14"/>
  <c r="AR145" i="14" s="1"/>
  <c r="AA145" i="14"/>
  <c r="Q145" i="14"/>
  <c r="X145" i="14" s="1"/>
  <c r="AK144" i="14"/>
  <c r="AR144" i="14" s="1"/>
  <c r="AA144" i="14"/>
  <c r="Q144" i="14"/>
  <c r="X144" i="14" s="1"/>
  <c r="AK143" i="14"/>
  <c r="AR143" i="14" s="1"/>
  <c r="AA143" i="14"/>
  <c r="Q143" i="14"/>
  <c r="X143" i="14" s="1"/>
  <c r="AK142" i="14"/>
  <c r="AR142" i="14" s="1"/>
  <c r="AA142" i="14"/>
  <c r="AW142" i="14" s="1"/>
  <c r="Q142" i="14"/>
  <c r="X142" i="14" s="1"/>
  <c r="AK141" i="14"/>
  <c r="AR141" i="14" s="1"/>
  <c r="AA141" i="14"/>
  <c r="Q141" i="14"/>
  <c r="X141" i="14" s="1"/>
  <c r="AK140" i="14"/>
  <c r="AR140" i="14" s="1"/>
  <c r="AA140" i="14"/>
  <c r="Q140" i="14"/>
  <c r="X140" i="14" s="1"/>
  <c r="AK139" i="14"/>
  <c r="AR139" i="14" s="1"/>
  <c r="AA139" i="14"/>
  <c r="Q139" i="14"/>
  <c r="X139" i="14" s="1"/>
  <c r="AK138" i="14"/>
  <c r="AR138" i="14" s="1"/>
  <c r="AA138" i="14"/>
  <c r="AW138" i="14" s="1"/>
  <c r="Q138" i="14"/>
  <c r="X138" i="14" s="1"/>
  <c r="AK137" i="14"/>
  <c r="AR137" i="14" s="1"/>
  <c r="AA137" i="14"/>
  <c r="AH137" i="14" s="1"/>
  <c r="Q137" i="14"/>
  <c r="X137" i="14" s="1"/>
  <c r="G137" i="14"/>
  <c r="N137" i="14" s="1"/>
  <c r="P137" i="14" s="1"/>
  <c r="AK136" i="14"/>
  <c r="AR136" i="14" s="1"/>
  <c r="AA136" i="14"/>
  <c r="Q136" i="14"/>
  <c r="X136" i="14" s="1"/>
  <c r="G136" i="14"/>
  <c r="N136" i="14" s="1"/>
  <c r="P136" i="14" s="1"/>
  <c r="AK135" i="14"/>
  <c r="AR135" i="14" s="1"/>
  <c r="AA135" i="14"/>
  <c r="AW135" i="14" s="1"/>
  <c r="Q135" i="14"/>
  <c r="X135" i="14" s="1"/>
  <c r="AK133" i="14"/>
  <c r="AR133" i="14" s="1"/>
  <c r="AK132" i="14"/>
  <c r="AR132" i="14" s="1"/>
  <c r="Q132" i="14"/>
  <c r="X132" i="14" s="1"/>
  <c r="Z132" i="14" s="1"/>
  <c r="G132" i="14"/>
  <c r="N132" i="14" s="1"/>
  <c r="P132" i="14" s="1"/>
  <c r="AK131" i="14"/>
  <c r="AR131" i="14" s="1"/>
  <c r="AA131" i="14"/>
  <c r="Q131" i="14"/>
  <c r="X131" i="14" s="1"/>
  <c r="G131" i="14"/>
  <c r="N131" i="14" s="1"/>
  <c r="P131" i="14" s="1"/>
  <c r="AK130" i="14"/>
  <c r="AR130" i="14" s="1"/>
  <c r="AA130" i="14"/>
  <c r="Q130" i="14"/>
  <c r="X130" i="14" s="1"/>
  <c r="AK129" i="14"/>
  <c r="AR129" i="14" s="1"/>
  <c r="AA129" i="14"/>
  <c r="Q129" i="14"/>
  <c r="X129" i="14" s="1"/>
  <c r="AK128" i="14"/>
  <c r="AR128" i="14" s="1"/>
  <c r="AA128" i="14"/>
  <c r="Q128" i="14"/>
  <c r="X128" i="14" s="1"/>
  <c r="Z128" i="14" s="1"/>
  <c r="AK127" i="14"/>
  <c r="AR127" i="14" s="1"/>
  <c r="AA127" i="14"/>
  <c r="Q127" i="14"/>
  <c r="X127" i="14" s="1"/>
  <c r="AK126" i="14"/>
  <c r="AR126" i="14" s="1"/>
  <c r="AA126" i="14"/>
  <c r="Q126" i="14"/>
  <c r="X126" i="14" s="1"/>
  <c r="Z126" i="14" s="1"/>
  <c r="AK125" i="14"/>
  <c r="AR125" i="14" s="1"/>
  <c r="AA125" i="14"/>
  <c r="Q125" i="14"/>
  <c r="X125" i="14" s="1"/>
  <c r="AK124" i="14"/>
  <c r="AR124" i="14" s="1"/>
  <c r="AA124" i="14"/>
  <c r="AH124" i="14" s="1"/>
  <c r="Q124" i="14"/>
  <c r="X124" i="14" s="1"/>
  <c r="AK123" i="14"/>
  <c r="AR123" i="14" s="1"/>
  <c r="AA123" i="14"/>
  <c r="Q123" i="14"/>
  <c r="X123" i="14" s="1"/>
  <c r="AK122" i="14"/>
  <c r="AR122" i="14" s="1"/>
  <c r="AA122" i="14"/>
  <c r="Q122" i="14"/>
  <c r="X122" i="14" s="1"/>
  <c r="AK121" i="14"/>
  <c r="AR121" i="14" s="1"/>
  <c r="AA121" i="14"/>
  <c r="Q121" i="14"/>
  <c r="X121" i="14" s="1"/>
  <c r="AK120" i="14"/>
  <c r="AR120" i="14" s="1"/>
  <c r="AA120" i="14"/>
  <c r="Q120" i="14"/>
  <c r="X120" i="14" s="1"/>
  <c r="Z120" i="14" s="1"/>
  <c r="AK119" i="14"/>
  <c r="AR119" i="14" s="1"/>
  <c r="AA119" i="14"/>
  <c r="Q119" i="14"/>
  <c r="X119" i="14" s="1"/>
  <c r="G119" i="14"/>
  <c r="N119" i="14" s="1"/>
  <c r="P119" i="14" s="1"/>
  <c r="AK118" i="14"/>
  <c r="AR118" i="14" s="1"/>
  <c r="AA118" i="14"/>
  <c r="Q118" i="14"/>
  <c r="X118" i="14" s="1"/>
  <c r="G118" i="14"/>
  <c r="N118" i="14" s="1"/>
  <c r="P118" i="14" s="1"/>
  <c r="AK117" i="14"/>
  <c r="AR117" i="14" s="1"/>
  <c r="AA117" i="14"/>
  <c r="AW117" i="14" s="1"/>
  <c r="Q117" i="14"/>
  <c r="X117" i="14" s="1"/>
  <c r="G117" i="14"/>
  <c r="N117" i="14" s="1"/>
  <c r="P117" i="14" s="1"/>
  <c r="AK116" i="14"/>
  <c r="AR116" i="14" s="1"/>
  <c r="AA116" i="14"/>
  <c r="Q116" i="14"/>
  <c r="X116" i="14" s="1"/>
  <c r="G116" i="14"/>
  <c r="N116" i="14" s="1"/>
  <c r="P116" i="14" s="1"/>
  <c r="AK115" i="14"/>
  <c r="AR115" i="14" s="1"/>
  <c r="AA115" i="14"/>
  <c r="Q115" i="14"/>
  <c r="X115" i="14" s="1"/>
  <c r="G115" i="14"/>
  <c r="N115" i="14" s="1"/>
  <c r="P115" i="14" s="1"/>
  <c r="AK114" i="14"/>
  <c r="AR114" i="14" s="1"/>
  <c r="AA114" i="14"/>
  <c r="Q114" i="14"/>
  <c r="X114" i="14" s="1"/>
  <c r="G114" i="14"/>
  <c r="N114" i="14" s="1"/>
  <c r="P114" i="14" s="1"/>
  <c r="AK113" i="14"/>
  <c r="AR113" i="14" s="1"/>
  <c r="AA113" i="14"/>
  <c r="Q113" i="14"/>
  <c r="X113" i="14" s="1"/>
  <c r="AK112" i="14"/>
  <c r="AR112" i="14" s="1"/>
  <c r="AA112" i="14"/>
  <c r="Q112" i="14"/>
  <c r="X112" i="14" s="1"/>
  <c r="G112" i="14"/>
  <c r="N112" i="14" s="1"/>
  <c r="P112" i="14" s="1"/>
  <c r="AR111" i="14"/>
  <c r="AH111" i="14"/>
  <c r="X111" i="14"/>
  <c r="AK110" i="14"/>
  <c r="AR110" i="14" s="1"/>
  <c r="AA110" i="14"/>
  <c r="Q110" i="14"/>
  <c r="X110" i="14" s="1"/>
  <c r="G110" i="14"/>
  <c r="N110" i="14" s="1"/>
  <c r="P110" i="14" s="1"/>
  <c r="AK109" i="14"/>
  <c r="AR109" i="14" s="1"/>
  <c r="AA109" i="14"/>
  <c r="Q109" i="14"/>
  <c r="X109" i="14" s="1"/>
  <c r="G109" i="14"/>
  <c r="N109" i="14" s="1"/>
  <c r="P109" i="14" s="1"/>
  <c r="AK108" i="14"/>
  <c r="AR108" i="14" s="1"/>
  <c r="AA108" i="14"/>
  <c r="Q108" i="14"/>
  <c r="X108" i="14" s="1"/>
  <c r="G108" i="14"/>
  <c r="N108" i="14" s="1"/>
  <c r="P108" i="14" s="1"/>
  <c r="AK107" i="14"/>
  <c r="AR107" i="14" s="1"/>
  <c r="AA107" i="14"/>
  <c r="Q107" i="14"/>
  <c r="X107" i="14" s="1"/>
  <c r="G107" i="14"/>
  <c r="N107" i="14" s="1"/>
  <c r="P107" i="14" s="1"/>
  <c r="AK106" i="14"/>
  <c r="AR106" i="14" s="1"/>
  <c r="AA106" i="14"/>
  <c r="AW106" i="14" s="1"/>
  <c r="Q106" i="14"/>
  <c r="X106" i="14" s="1"/>
  <c r="G106" i="14"/>
  <c r="N106" i="14" s="1"/>
  <c r="P106" i="14" s="1"/>
  <c r="AK105" i="14"/>
  <c r="AR105" i="14" s="1"/>
  <c r="AA105" i="14"/>
  <c r="AW195" i="14"/>
  <c r="Q105" i="14"/>
  <c r="X105" i="14" s="1"/>
  <c r="G105" i="14"/>
  <c r="N105" i="14" s="1"/>
  <c r="P105" i="14" s="1"/>
  <c r="AR104" i="14"/>
  <c r="AH104" i="14"/>
  <c r="X104" i="14"/>
  <c r="AK103" i="14"/>
  <c r="AR103" i="14" s="1"/>
  <c r="AA103" i="14"/>
  <c r="Q103" i="14"/>
  <c r="X103" i="14" s="1"/>
  <c r="AK102" i="14"/>
  <c r="AR102" i="14" s="1"/>
  <c r="AA102" i="14"/>
  <c r="AH102" i="14" s="1"/>
  <c r="Q102" i="14"/>
  <c r="X102" i="14" s="1"/>
  <c r="AK101" i="14"/>
  <c r="AR101" i="14" s="1"/>
  <c r="AA101" i="14"/>
  <c r="Q101" i="14"/>
  <c r="X101" i="14" s="1"/>
  <c r="AK100" i="14"/>
  <c r="AR100" i="14" s="1"/>
  <c r="AA100" i="14"/>
  <c r="Q100" i="14"/>
  <c r="X100" i="14" s="1"/>
  <c r="Z100" i="14" s="1"/>
  <c r="AK99" i="14"/>
  <c r="AR99" i="14" s="1"/>
  <c r="AA99" i="14"/>
  <c r="AW99" i="14" s="1"/>
  <c r="Q99" i="14"/>
  <c r="X99" i="14" s="1"/>
  <c r="AK98" i="14"/>
  <c r="AR98" i="14" s="1"/>
  <c r="AA98" i="14"/>
  <c r="Q98" i="14"/>
  <c r="X98" i="14" s="1"/>
  <c r="AK97" i="14"/>
  <c r="AR97" i="14" s="1"/>
  <c r="AA97" i="14"/>
  <c r="Q97" i="14"/>
  <c r="X97" i="14" s="1"/>
  <c r="G97" i="14"/>
  <c r="N97" i="14" s="1"/>
  <c r="P97" i="14" s="1"/>
  <c r="AK96" i="14"/>
  <c r="AR96" i="14" s="1"/>
  <c r="AA96" i="14"/>
  <c r="AW96" i="14" s="1"/>
  <c r="Q96" i="14"/>
  <c r="X96" i="14" s="1"/>
  <c r="AK94" i="14"/>
  <c r="AR94" i="14" s="1"/>
  <c r="AA94" i="14"/>
  <c r="AH94" i="14" s="1"/>
  <c r="Q94" i="14"/>
  <c r="X94" i="14" s="1"/>
  <c r="AK93" i="14"/>
  <c r="AR93" i="14" s="1"/>
  <c r="AA93" i="14"/>
  <c r="Q93" i="14"/>
  <c r="X93" i="14" s="1"/>
  <c r="AK92" i="14"/>
  <c r="AR92" i="14" s="1"/>
  <c r="AA92" i="14"/>
  <c r="Q92" i="14"/>
  <c r="X92" i="14" s="1"/>
  <c r="Z92" i="14" s="1"/>
  <c r="AK91" i="14"/>
  <c r="AR91" i="14" s="1"/>
  <c r="AA91" i="14"/>
  <c r="Q91" i="14"/>
  <c r="X91" i="14" s="1"/>
  <c r="G91" i="14"/>
  <c r="N91" i="14" s="1"/>
  <c r="P91" i="14" s="1"/>
  <c r="AK90" i="14"/>
  <c r="AR90" i="14" s="1"/>
  <c r="AA90" i="14"/>
  <c r="Q90" i="14"/>
  <c r="X90" i="14" s="1"/>
  <c r="G90" i="14"/>
  <c r="N90" i="14" s="1"/>
  <c r="P90" i="14" s="1"/>
  <c r="AK89" i="14"/>
  <c r="AR89" i="14" s="1"/>
  <c r="AA89" i="14"/>
  <c r="Q89" i="14"/>
  <c r="X89" i="14" s="1"/>
  <c r="AK88" i="14"/>
  <c r="AR88" i="14" s="1"/>
  <c r="AA88" i="14"/>
  <c r="AW88" i="14" s="1"/>
  <c r="Q88" i="14"/>
  <c r="X88" i="14" s="1"/>
  <c r="AK87" i="14"/>
  <c r="AR87" i="14" s="1"/>
  <c r="AA87" i="14"/>
  <c r="AH87" i="14" s="1"/>
  <c r="Q87" i="14"/>
  <c r="X87" i="14" s="1"/>
  <c r="AK86" i="14"/>
  <c r="AR86" i="14" s="1"/>
  <c r="AA86" i="14"/>
  <c r="AW86" i="14" s="1"/>
  <c r="Q86" i="14"/>
  <c r="X86" i="14" s="1"/>
  <c r="AK85" i="14"/>
  <c r="AR85" i="14" s="1"/>
  <c r="AA85" i="14"/>
  <c r="Q85" i="14"/>
  <c r="X85" i="14" s="1"/>
  <c r="AK84" i="14"/>
  <c r="AR84" i="14" s="1"/>
  <c r="AA84" i="14"/>
  <c r="Q84" i="14"/>
  <c r="X84" i="14" s="1"/>
  <c r="AK83" i="14"/>
  <c r="AR83" i="14" s="1"/>
  <c r="AA83" i="14"/>
  <c r="Q83" i="14"/>
  <c r="X83" i="14" s="1"/>
  <c r="AK82" i="14"/>
  <c r="AR82" i="14" s="1"/>
  <c r="AA82" i="14"/>
  <c r="AH82" i="14" s="1"/>
  <c r="Q82" i="14"/>
  <c r="X82" i="14" s="1"/>
  <c r="AK81" i="14"/>
  <c r="AR81" i="14" s="1"/>
  <c r="AA81" i="14"/>
  <c r="Q81" i="14"/>
  <c r="X81" i="14" s="1"/>
  <c r="AK80" i="14"/>
  <c r="AR80" i="14" s="1"/>
  <c r="AA80" i="14"/>
  <c r="Q80" i="14"/>
  <c r="X80" i="14" s="1"/>
  <c r="AK79" i="14"/>
  <c r="AR79" i="14" s="1"/>
  <c r="AA79" i="14"/>
  <c r="AK78" i="14"/>
  <c r="AR78" i="14" s="1"/>
  <c r="AA78" i="14"/>
  <c r="Q78" i="14"/>
  <c r="X78" i="14" s="1"/>
  <c r="G78" i="14"/>
  <c r="N78" i="14" s="1"/>
  <c r="P78" i="14" s="1"/>
  <c r="Z78" i="14" s="1"/>
  <c r="AK77" i="14"/>
  <c r="AR77" i="14" s="1"/>
  <c r="AA77" i="14"/>
  <c r="Q77" i="14"/>
  <c r="X77" i="14" s="1"/>
  <c r="G77" i="14"/>
  <c r="N77" i="14" s="1"/>
  <c r="P77" i="14" s="1"/>
  <c r="AK76" i="14"/>
  <c r="AR76" i="14" s="1"/>
  <c r="AA76" i="14"/>
  <c r="Q76" i="14"/>
  <c r="X76" i="14" s="1"/>
  <c r="AK75" i="14"/>
  <c r="AR75" i="14" s="1"/>
  <c r="AA75" i="14"/>
  <c r="Q75" i="14"/>
  <c r="X75" i="14" s="1"/>
  <c r="AK74" i="14"/>
  <c r="AR74" i="14" s="1"/>
  <c r="AA74" i="14"/>
  <c r="Q74" i="14"/>
  <c r="X74" i="14" s="1"/>
  <c r="Z74" i="14" s="1"/>
  <c r="AK73" i="14"/>
  <c r="AR73" i="14" s="1"/>
  <c r="AA73" i="14"/>
  <c r="Q73" i="14"/>
  <c r="X73" i="14" s="1"/>
  <c r="AK72" i="14"/>
  <c r="AR72" i="14" s="1"/>
  <c r="AA72" i="14"/>
  <c r="Q72" i="14"/>
  <c r="X72" i="14" s="1"/>
  <c r="Z72" i="14" s="1"/>
  <c r="AK71" i="14"/>
  <c r="AR71" i="14" s="1"/>
  <c r="AA71" i="14"/>
  <c r="AH71" i="14" s="1"/>
  <c r="Q71" i="14"/>
  <c r="X71" i="14" s="1"/>
  <c r="AK70" i="14"/>
  <c r="AR70" i="14" s="1"/>
  <c r="AA70" i="14"/>
  <c r="Q70" i="14"/>
  <c r="X70" i="14" s="1"/>
  <c r="Z70" i="14" s="1"/>
  <c r="AK69" i="14"/>
  <c r="AR69" i="14" s="1"/>
  <c r="AA69" i="14"/>
  <c r="Q69" i="14"/>
  <c r="X69" i="14" s="1"/>
  <c r="AK68" i="14"/>
  <c r="AR68" i="14" s="1"/>
  <c r="AA68" i="14"/>
  <c r="Q68" i="14"/>
  <c r="X68" i="14" s="1"/>
  <c r="AK67" i="14"/>
  <c r="AR67" i="14" s="1"/>
  <c r="AA67" i="14"/>
  <c r="AH67" i="14" s="1"/>
  <c r="Q67" i="14"/>
  <c r="X67" i="14" s="1"/>
  <c r="G67" i="14"/>
  <c r="N67" i="14" s="1"/>
  <c r="P67" i="14" s="1"/>
  <c r="AK66" i="14"/>
  <c r="AR66" i="14" s="1"/>
  <c r="AA66" i="14"/>
  <c r="AH66" i="14" s="1"/>
  <c r="Q66" i="14"/>
  <c r="X66" i="14" s="1"/>
  <c r="AR65" i="14"/>
  <c r="AH65" i="14"/>
  <c r="X65" i="14"/>
  <c r="AK64" i="14"/>
  <c r="AR64" i="14" s="1"/>
  <c r="AA64" i="14"/>
  <c r="AH64" i="14" s="1"/>
  <c r="Q64" i="14"/>
  <c r="X64" i="14" s="1"/>
  <c r="Z64" i="14" s="1"/>
  <c r="AK63" i="14"/>
  <c r="AR63" i="14" s="1"/>
  <c r="AA63" i="14"/>
  <c r="AW63" i="14" s="1"/>
  <c r="Q63" i="14"/>
  <c r="X63" i="14" s="1"/>
  <c r="G63" i="14"/>
  <c r="N63" i="14" s="1"/>
  <c r="P63" i="14" s="1"/>
  <c r="AK62" i="14"/>
  <c r="AR62" i="14" s="1"/>
  <c r="AA62" i="14"/>
  <c r="Q62" i="14"/>
  <c r="X62" i="14" s="1"/>
  <c r="G62" i="14"/>
  <c r="N62" i="14" s="1"/>
  <c r="P62" i="14" s="1"/>
  <c r="AK61" i="14"/>
  <c r="AR61" i="14" s="1"/>
  <c r="AA61" i="14"/>
  <c r="AH61" i="14" s="1"/>
  <c r="Q61" i="14"/>
  <c r="X61" i="14" s="1"/>
  <c r="AK60" i="14"/>
  <c r="AR60" i="14" s="1"/>
  <c r="AA60" i="14"/>
  <c r="Q60" i="14"/>
  <c r="X60" i="14" s="1"/>
  <c r="G60" i="14"/>
  <c r="N60" i="14" s="1"/>
  <c r="P60" i="14" s="1"/>
  <c r="AK59" i="14"/>
  <c r="AR59" i="14" s="1"/>
  <c r="AA59" i="14"/>
  <c r="Q59" i="14"/>
  <c r="X59" i="14" s="1"/>
  <c r="G59" i="14"/>
  <c r="N59" i="14" s="1"/>
  <c r="P59" i="14" s="1"/>
  <c r="AK58" i="14"/>
  <c r="AR58" i="14" s="1"/>
  <c r="AA58" i="14"/>
  <c r="Q58" i="14"/>
  <c r="X58" i="14" s="1"/>
  <c r="G58" i="14"/>
  <c r="N58" i="14" s="1"/>
  <c r="P58" i="14" s="1"/>
  <c r="AK57" i="14"/>
  <c r="AR57" i="14" s="1"/>
  <c r="AA57" i="14"/>
  <c r="Q57" i="14"/>
  <c r="X57" i="14" s="1"/>
  <c r="G57" i="14"/>
  <c r="N57" i="14" s="1"/>
  <c r="P57" i="14" s="1"/>
  <c r="AK55" i="14"/>
  <c r="AR55" i="14" s="1"/>
  <c r="AA55" i="14"/>
  <c r="AH55" i="14" s="1"/>
  <c r="Q55" i="14"/>
  <c r="X55" i="14" s="1"/>
  <c r="AK54" i="14"/>
  <c r="AR54" i="14" s="1"/>
  <c r="AA54" i="14"/>
  <c r="Q54" i="14"/>
  <c r="X54" i="14" s="1"/>
  <c r="G54" i="14"/>
  <c r="N54" i="14" s="1"/>
  <c r="P54" i="14" s="1"/>
  <c r="AK51" i="14"/>
  <c r="AR51" i="14" s="1"/>
  <c r="AA51" i="14"/>
  <c r="AH51" i="14" s="1"/>
  <c r="Q51" i="14"/>
  <c r="X51" i="14" s="1"/>
  <c r="AK50" i="14"/>
  <c r="AR50" i="14" s="1"/>
  <c r="AA50" i="14"/>
  <c r="Q50" i="14"/>
  <c r="X50" i="14" s="1"/>
  <c r="G50" i="14"/>
  <c r="N50" i="14" s="1"/>
  <c r="P50" i="14" s="1"/>
  <c r="AK49" i="14"/>
  <c r="AR49" i="14" s="1"/>
  <c r="AA49" i="14"/>
  <c r="Q49" i="14"/>
  <c r="X49" i="14" s="1"/>
  <c r="AK48" i="14"/>
  <c r="AR48" i="14" s="1"/>
  <c r="AA48" i="14"/>
  <c r="Q48" i="14"/>
  <c r="X48" i="14" s="1"/>
  <c r="G48" i="14"/>
  <c r="N48" i="14" s="1"/>
  <c r="P48" i="14" s="1"/>
  <c r="AK47" i="14"/>
  <c r="AR47" i="14" s="1"/>
  <c r="AA47" i="14"/>
  <c r="Q47" i="14"/>
  <c r="X47" i="14" s="1"/>
  <c r="G47" i="14"/>
  <c r="N47" i="14" s="1"/>
  <c r="P47" i="14" s="1"/>
  <c r="AK46" i="14"/>
  <c r="AR46" i="14" s="1"/>
  <c r="AA46" i="14"/>
  <c r="Q46" i="14"/>
  <c r="X46" i="14" s="1"/>
  <c r="G46" i="14"/>
  <c r="N46" i="14" s="1"/>
  <c r="P46" i="14" s="1"/>
  <c r="AK45" i="14"/>
  <c r="AR45" i="14" s="1"/>
  <c r="AA45" i="14"/>
  <c r="AH45" i="14" s="1"/>
  <c r="Q45" i="14"/>
  <c r="X45" i="14" s="1"/>
  <c r="AK44" i="14"/>
  <c r="AR44" i="14" s="1"/>
  <c r="AA44" i="14"/>
  <c r="AH44" i="14" s="1"/>
  <c r="Q44" i="14"/>
  <c r="X44" i="14" s="1"/>
  <c r="AK43" i="14"/>
  <c r="AR43" i="14" s="1"/>
  <c r="AA43" i="14"/>
  <c r="Q43" i="14"/>
  <c r="X43" i="14" s="1"/>
  <c r="AK42" i="14"/>
  <c r="AR42" i="14" s="1"/>
  <c r="AA42" i="14"/>
  <c r="AH42" i="14" s="1"/>
  <c r="Q42" i="14"/>
  <c r="X42" i="14" s="1"/>
  <c r="Z42" i="14" s="1"/>
  <c r="AK41" i="14"/>
  <c r="AR41" i="14" s="1"/>
  <c r="AA41" i="14"/>
  <c r="Q41" i="14"/>
  <c r="X41" i="14" s="1"/>
  <c r="G41" i="14"/>
  <c r="N41" i="14" s="1"/>
  <c r="P41" i="14" s="1"/>
  <c r="AK40" i="14"/>
  <c r="AR40" i="14" s="1"/>
  <c r="AA40" i="14"/>
  <c r="Q40" i="14"/>
  <c r="X40" i="14" s="1"/>
  <c r="G40" i="14"/>
  <c r="N40" i="14" s="1"/>
  <c r="P40" i="14" s="1"/>
  <c r="X39" i="14"/>
  <c r="AK38" i="14"/>
  <c r="AR38" i="14" s="1"/>
  <c r="AA38" i="14"/>
  <c r="AW15" i="14"/>
  <c r="Q38" i="14"/>
  <c r="X38" i="14" s="1"/>
  <c r="G38" i="14"/>
  <c r="N38" i="14" s="1"/>
  <c r="P38" i="14" s="1"/>
  <c r="AK37" i="14"/>
  <c r="AR37" i="14" s="1"/>
  <c r="AA37" i="14"/>
  <c r="AH37" i="14" s="1"/>
  <c r="Q37" i="14"/>
  <c r="X37" i="14" s="1"/>
  <c r="G37" i="14"/>
  <c r="N37" i="14" s="1"/>
  <c r="P37" i="14" s="1"/>
  <c r="AK36" i="14"/>
  <c r="AR36" i="14" s="1"/>
  <c r="AA36" i="14"/>
  <c r="AH36" i="14" s="1"/>
  <c r="Q36" i="14"/>
  <c r="X36" i="14" s="1"/>
  <c r="G36" i="14"/>
  <c r="N36" i="14" s="1"/>
  <c r="P36" i="14" s="1"/>
  <c r="AK35" i="14"/>
  <c r="AR35" i="14" s="1"/>
  <c r="AA35" i="14"/>
  <c r="Q35" i="14"/>
  <c r="X35" i="14" s="1"/>
  <c r="G35" i="14"/>
  <c r="N35" i="14" s="1"/>
  <c r="P35" i="14" s="1"/>
  <c r="AK34" i="14"/>
  <c r="AR34" i="14" s="1"/>
  <c r="AA34" i="14"/>
  <c r="Q34" i="14"/>
  <c r="X34" i="14" s="1"/>
  <c r="AK33" i="14"/>
  <c r="AR33" i="14" s="1"/>
  <c r="AA33" i="14"/>
  <c r="Q33" i="14"/>
  <c r="X33" i="14" s="1"/>
  <c r="G33" i="14"/>
  <c r="N33" i="14" s="1"/>
  <c r="P33" i="14" s="1"/>
  <c r="AK32" i="14"/>
  <c r="AR32" i="14" s="1"/>
  <c r="AA32" i="14"/>
  <c r="AH32" i="14" s="1"/>
  <c r="Q32" i="14"/>
  <c r="X32" i="14" s="1"/>
  <c r="AK31" i="14"/>
  <c r="AR31" i="14" s="1"/>
  <c r="AA31" i="14"/>
  <c r="AH31" i="14" s="1"/>
  <c r="Q31" i="14"/>
  <c r="X31" i="14" s="1"/>
  <c r="G31" i="14"/>
  <c r="N31" i="14" s="1"/>
  <c r="P31" i="14" s="1"/>
  <c r="AK29" i="14"/>
  <c r="AR29" i="14" s="1"/>
  <c r="AA29" i="14"/>
  <c r="Q29" i="14"/>
  <c r="X29" i="14" s="1"/>
  <c r="G29" i="14"/>
  <c r="N29" i="14" s="1"/>
  <c r="P29" i="14" s="1"/>
  <c r="AK28" i="14"/>
  <c r="AR28" i="14" s="1"/>
  <c r="AA28" i="14"/>
  <c r="AW28" i="14" s="1"/>
  <c r="Q28" i="14"/>
  <c r="X28" i="14" s="1"/>
  <c r="G28" i="14"/>
  <c r="N28" i="14" s="1"/>
  <c r="P28" i="14" s="1"/>
  <c r="AK27" i="14"/>
  <c r="AR27" i="14" s="1"/>
  <c r="AA27" i="14"/>
  <c r="Q27" i="14"/>
  <c r="X27" i="14" s="1"/>
  <c r="AK26" i="14"/>
  <c r="AR26" i="14" s="1"/>
  <c r="AA26" i="14"/>
  <c r="Q26" i="14"/>
  <c r="X26" i="14" s="1"/>
  <c r="G26" i="14"/>
  <c r="N26" i="14" s="1"/>
  <c r="P26" i="14" s="1"/>
  <c r="AK25" i="14"/>
  <c r="AR25" i="14" s="1"/>
  <c r="AA25" i="14"/>
  <c r="Q25" i="14"/>
  <c r="X25" i="14" s="1"/>
  <c r="G25" i="14"/>
  <c r="N25" i="14" s="1"/>
  <c r="P25" i="14" s="1"/>
  <c r="AK24" i="14"/>
  <c r="AR24" i="14" s="1"/>
  <c r="X24" i="14"/>
  <c r="AK22" i="14"/>
  <c r="AR22" i="14" s="1"/>
  <c r="AA22" i="14"/>
  <c r="Q22" i="14"/>
  <c r="X22" i="14" s="1"/>
  <c r="Z22" i="14" s="1"/>
  <c r="G22" i="14"/>
  <c r="N22" i="14" s="1"/>
  <c r="P22" i="14" s="1"/>
  <c r="AK21" i="14"/>
  <c r="AR21" i="14" s="1"/>
  <c r="AA21" i="14"/>
  <c r="Q21" i="14"/>
  <c r="X21" i="14" s="1"/>
  <c r="G21" i="14"/>
  <c r="N21" i="14" s="1"/>
  <c r="P21" i="14" s="1"/>
  <c r="AK20" i="14"/>
  <c r="AR20" i="14" s="1"/>
  <c r="AA20" i="14"/>
  <c r="AW20" i="14" s="1"/>
  <c r="Q20" i="14"/>
  <c r="X20" i="14" s="1"/>
  <c r="G20" i="14"/>
  <c r="N20" i="14" s="1"/>
  <c r="P20" i="14" s="1"/>
  <c r="AK19" i="14"/>
  <c r="AR19" i="14" s="1"/>
  <c r="AA19" i="14"/>
  <c r="AH19" i="14" s="1"/>
  <c r="Q19" i="14"/>
  <c r="X19" i="14" s="1"/>
  <c r="G19" i="14"/>
  <c r="N19" i="14" s="1"/>
  <c r="P19" i="14" s="1"/>
  <c r="AK18" i="14"/>
  <c r="AR18" i="14" s="1"/>
  <c r="AA18" i="14"/>
  <c r="Q18" i="14"/>
  <c r="X18" i="14" s="1"/>
  <c r="G18" i="14"/>
  <c r="N18" i="14" s="1"/>
  <c r="P18" i="14" s="1"/>
  <c r="AK17" i="14"/>
  <c r="AR17" i="14" s="1"/>
  <c r="AA17" i="14"/>
  <c r="Q17" i="14"/>
  <c r="X17" i="14" s="1"/>
  <c r="AK16" i="14"/>
  <c r="AR16" i="14" s="1"/>
  <c r="AA16" i="14"/>
  <c r="Q16" i="14"/>
  <c r="X16" i="14" s="1"/>
  <c r="G16" i="14"/>
  <c r="N16" i="14" s="1"/>
  <c r="P16" i="14" s="1"/>
  <c r="AR15" i="14"/>
  <c r="AH15" i="14"/>
  <c r="X15" i="14"/>
  <c r="Z15" i="14" s="1"/>
  <c r="AK14" i="14"/>
  <c r="AR14" i="14" s="1"/>
  <c r="AA14" i="14"/>
  <c r="AW14" i="14" s="1"/>
  <c r="Q14" i="14"/>
  <c r="X14" i="14" s="1"/>
  <c r="G14" i="14"/>
  <c r="N14" i="14" s="1"/>
  <c r="P14" i="14" s="1"/>
  <c r="AK13" i="14"/>
  <c r="AR13" i="14" s="1"/>
  <c r="AA13" i="14"/>
  <c r="Q13" i="14"/>
  <c r="X13" i="14" s="1"/>
  <c r="G13" i="14"/>
  <c r="N13" i="14" s="1"/>
  <c r="P13" i="14" s="1"/>
  <c r="AK12" i="14"/>
  <c r="AR12" i="14" s="1"/>
  <c r="AA12" i="14"/>
  <c r="Q12" i="14"/>
  <c r="X12" i="14" s="1"/>
  <c r="AK11" i="14"/>
  <c r="AR11" i="14" s="1"/>
  <c r="AA11" i="14"/>
  <c r="Q11" i="14"/>
  <c r="X11" i="14" s="1"/>
  <c r="G11" i="14"/>
  <c r="N11" i="14" s="1"/>
  <c r="P11" i="14" s="1"/>
  <c r="AK10" i="14"/>
  <c r="AR10" i="14" s="1"/>
  <c r="AA10" i="14"/>
  <c r="Q10" i="14"/>
  <c r="X10" i="14" s="1"/>
  <c r="G10" i="14"/>
  <c r="N10" i="14" s="1"/>
  <c r="P10" i="14" s="1"/>
  <c r="AK9" i="14"/>
  <c r="AR9" i="14" s="1"/>
  <c r="AA9" i="14"/>
  <c r="AW9" i="14" s="1"/>
  <c r="Q9" i="14"/>
  <c r="X9" i="14" s="1"/>
  <c r="Q3" i="14"/>
  <c r="X3" i="14" s="1"/>
  <c r="Q4" i="14"/>
  <c r="Q5" i="14"/>
  <c r="X5" i="14" s="1"/>
  <c r="Q6" i="14"/>
  <c r="X6" i="14" s="1"/>
  <c r="Q7" i="14"/>
  <c r="X7" i="14" s="1"/>
  <c r="Q8" i="14"/>
  <c r="X8" i="14" s="1"/>
  <c r="G9" i="14"/>
  <c r="N9" i="14" s="1"/>
  <c r="P9" i="14" s="1"/>
  <c r="AK8" i="14"/>
  <c r="AR8" i="14" s="1"/>
  <c r="AA8" i="14"/>
  <c r="G8" i="14"/>
  <c r="N8" i="14" s="1"/>
  <c r="P8" i="14" s="1"/>
  <c r="Z8" i="14" s="1"/>
  <c r="AK7" i="14"/>
  <c r="AR7" i="14" s="1"/>
  <c r="AA7" i="14"/>
  <c r="G7" i="14"/>
  <c r="N7" i="14" s="1"/>
  <c r="P7" i="14" s="1"/>
  <c r="Z7" i="14" s="1"/>
  <c r="AK6" i="14"/>
  <c r="AR6" i="14" s="1"/>
  <c r="AA6" i="14"/>
  <c r="G6" i="14"/>
  <c r="N6" i="14" s="1"/>
  <c r="P6" i="14" s="1"/>
  <c r="Z6" i="14" s="1"/>
  <c r="AK5" i="14"/>
  <c r="AR5" i="14" s="1"/>
  <c r="AA5" i="14"/>
  <c r="G5" i="14"/>
  <c r="N5" i="14" s="1"/>
  <c r="P5" i="14" s="1"/>
  <c r="Z5" i="14" s="1"/>
  <c r="AK4" i="14"/>
  <c r="AR4" i="14" s="1"/>
  <c r="AA4" i="14"/>
  <c r="G4" i="14"/>
  <c r="N4" i="14" s="1"/>
  <c r="P4" i="14" s="1"/>
  <c r="AK3" i="14"/>
  <c r="AR3" i="14" s="1"/>
  <c r="AA3" i="14"/>
  <c r="AW306" i="14"/>
  <c r="AW193" i="14"/>
  <c r="AW315" i="14"/>
  <c r="AW234" i="14"/>
  <c r="AW65" i="14"/>
  <c r="AW104" i="14"/>
  <c r="AW111" i="14"/>
  <c r="AW179" i="14"/>
  <c r="AW345" i="14"/>
  <c r="AH24" i="14"/>
  <c r="AW24" i="14"/>
  <c r="AH179" i="14"/>
  <c r="AW177" i="14"/>
  <c r="N24" i="14"/>
  <c r="P24" i="14" s="1"/>
  <c r="N39" i="14"/>
  <c r="P39" i="14" s="1"/>
  <c r="N364" i="14"/>
  <c r="Q22" i="13"/>
  <c r="BD22" i="13"/>
  <c r="BF22" i="13" s="1"/>
  <c r="AT226" i="13"/>
  <c r="BD226" i="13" s="1"/>
  <c r="AD162" i="13"/>
  <c r="AF162" i="13" s="1"/>
  <c r="AG162" i="13"/>
  <c r="AQ162" i="13" s="1"/>
  <c r="AT162" i="13"/>
  <c r="BD162" i="13" s="1"/>
  <c r="AD256" i="13"/>
  <c r="AQ256" i="13"/>
  <c r="BD256" i="13"/>
  <c r="BF256" i="13" s="1"/>
  <c r="AG313" i="13"/>
  <c r="AQ313" i="13" s="1"/>
  <c r="AS313" i="13" s="1"/>
  <c r="AT313" i="13"/>
  <c r="BD313" i="13" s="1"/>
  <c r="AD236" i="13"/>
  <c r="AQ236" i="13"/>
  <c r="AS236" i="13" s="1"/>
  <c r="AT236" i="13"/>
  <c r="BD236" i="13" s="1"/>
  <c r="AT159" i="13"/>
  <c r="BD159" i="13" s="1"/>
  <c r="AG159" i="13"/>
  <c r="AQ159" i="13" s="1"/>
  <c r="AG160" i="13"/>
  <c r="AQ160" i="13" s="1"/>
  <c r="AT134" i="13"/>
  <c r="BD134" i="13" s="1"/>
  <c r="AG134" i="13"/>
  <c r="AQ134" i="13" s="1"/>
  <c r="Q348" i="13"/>
  <c r="S348" i="13" s="1"/>
  <c r="AD348" i="13"/>
  <c r="AG348" i="13"/>
  <c r="AQ348" i="13" s="1"/>
  <c r="AT348" i="13"/>
  <c r="BD348" i="13" s="1"/>
  <c r="S196" i="13"/>
  <c r="Q267" i="13"/>
  <c r="S267" i="13" s="1"/>
  <c r="T267" i="13"/>
  <c r="AD267" i="13" s="1"/>
  <c r="AG267" i="13"/>
  <c r="AQ267" i="13" s="1"/>
  <c r="AT267" i="13"/>
  <c r="BD267" i="13" s="1"/>
  <c r="Q134" i="13"/>
  <c r="S134" i="13" s="1"/>
  <c r="AD134" i="13"/>
  <c r="G4" i="13"/>
  <c r="Q4" i="13" s="1"/>
  <c r="S4" i="13" s="1"/>
  <c r="T4" i="13"/>
  <c r="AG4" i="13"/>
  <c r="AT4" i="13"/>
  <c r="G5" i="13"/>
  <c r="Q5" i="13" s="1"/>
  <c r="S5" i="13" s="1"/>
  <c r="T5" i="13"/>
  <c r="AD5" i="13" s="1"/>
  <c r="AG5" i="13"/>
  <c r="AQ5" i="13" s="1"/>
  <c r="AT5" i="13"/>
  <c r="BD5" i="13" s="1"/>
  <c r="G6" i="13"/>
  <c r="Q6" i="13" s="1"/>
  <c r="S6" i="13" s="1"/>
  <c r="T6" i="13"/>
  <c r="AD6" i="13" s="1"/>
  <c r="AG6" i="13"/>
  <c r="AQ6" i="13" s="1"/>
  <c r="AT6" i="13"/>
  <c r="BD6" i="13" s="1"/>
  <c r="G7" i="13"/>
  <c r="Q7" i="13" s="1"/>
  <c r="S7" i="13" s="1"/>
  <c r="T7" i="13"/>
  <c r="AD7" i="13" s="1"/>
  <c r="AG7" i="13"/>
  <c r="AQ7" i="13" s="1"/>
  <c r="AT7" i="13"/>
  <c r="BD7" i="13" s="1"/>
  <c r="G8" i="13"/>
  <c r="Q8" i="13" s="1"/>
  <c r="S8" i="13" s="1"/>
  <c r="T8" i="13"/>
  <c r="AD8" i="13" s="1"/>
  <c r="AG8" i="13"/>
  <c r="AQ8" i="13" s="1"/>
  <c r="AT8" i="13"/>
  <c r="BD8" i="13" s="1"/>
  <c r="G9" i="13"/>
  <c r="Q9" i="13" s="1"/>
  <c r="S9" i="13" s="1"/>
  <c r="T9" i="13"/>
  <c r="AD9" i="13" s="1"/>
  <c r="AG9" i="13"/>
  <c r="AQ9" i="13" s="1"/>
  <c r="AT9" i="13"/>
  <c r="BD9" i="13" s="1"/>
  <c r="G10" i="13"/>
  <c r="Q10" i="13" s="1"/>
  <c r="S10" i="13" s="1"/>
  <c r="T10" i="13"/>
  <c r="AD10" i="13" s="1"/>
  <c r="AG10" i="13"/>
  <c r="AQ10" i="13" s="1"/>
  <c r="AT10" i="13"/>
  <c r="BD10" i="13" s="1"/>
  <c r="G11" i="13"/>
  <c r="Q11" i="13" s="1"/>
  <c r="S11" i="13" s="1"/>
  <c r="T11" i="13"/>
  <c r="AD11" i="13" s="1"/>
  <c r="AG11" i="13"/>
  <c r="AQ11" i="13" s="1"/>
  <c r="AT11" i="13"/>
  <c r="BD11" i="13" s="1"/>
  <c r="Q12" i="13"/>
  <c r="S12" i="13" s="1"/>
  <c r="T12" i="13"/>
  <c r="AD12" i="13" s="1"/>
  <c r="AG12" i="13"/>
  <c r="AQ12" i="13" s="1"/>
  <c r="AT12" i="13"/>
  <c r="BD12" i="13" s="1"/>
  <c r="G13" i="13"/>
  <c r="Q13" i="13" s="1"/>
  <c r="S13" i="13" s="1"/>
  <c r="T13" i="13"/>
  <c r="AD13" i="13" s="1"/>
  <c r="AG13" i="13"/>
  <c r="AQ13" i="13" s="1"/>
  <c r="AT13" i="13"/>
  <c r="BD13" i="13" s="1"/>
  <c r="G14" i="13"/>
  <c r="Q14" i="13" s="1"/>
  <c r="S14" i="13" s="1"/>
  <c r="T14" i="13"/>
  <c r="AD14" i="13" s="1"/>
  <c r="AG14" i="13"/>
  <c r="AQ14" i="13" s="1"/>
  <c r="AT14" i="13"/>
  <c r="BD14" i="13" s="1"/>
  <c r="Q15" i="13"/>
  <c r="S15" i="13" s="1"/>
  <c r="AD15" i="13"/>
  <c r="AQ15" i="13"/>
  <c r="BD15" i="13"/>
  <c r="G16" i="13"/>
  <c r="Q16" i="13" s="1"/>
  <c r="S16" i="13" s="1"/>
  <c r="T16" i="13"/>
  <c r="AD16" i="13" s="1"/>
  <c r="AG16" i="13"/>
  <c r="AQ16" i="13" s="1"/>
  <c r="AT16" i="13"/>
  <c r="BD16" i="13" s="1"/>
  <c r="Q17" i="13"/>
  <c r="S17" i="13" s="1"/>
  <c r="T17" i="13"/>
  <c r="AD17" i="13" s="1"/>
  <c r="AG17" i="13"/>
  <c r="AQ17" i="13" s="1"/>
  <c r="AT17" i="13"/>
  <c r="BD17" i="13" s="1"/>
  <c r="G18" i="13"/>
  <c r="Q18" i="13" s="1"/>
  <c r="S18" i="13" s="1"/>
  <c r="T18" i="13"/>
  <c r="AD18" i="13" s="1"/>
  <c r="AG18" i="13"/>
  <c r="AQ18" i="13" s="1"/>
  <c r="AT18" i="13"/>
  <c r="BD18" i="13" s="1"/>
  <c r="G19" i="13"/>
  <c r="Q19" i="13" s="1"/>
  <c r="S19" i="13" s="1"/>
  <c r="T19" i="13"/>
  <c r="AD19" i="13" s="1"/>
  <c r="AG19" i="13"/>
  <c r="AQ19" i="13" s="1"/>
  <c r="AT19" i="13"/>
  <c r="BD19" i="13" s="1"/>
  <c r="G20" i="13"/>
  <c r="Q20" i="13" s="1"/>
  <c r="S20" i="13" s="1"/>
  <c r="T20" i="13"/>
  <c r="AD20" i="13" s="1"/>
  <c r="AG20" i="13"/>
  <c r="AQ20" i="13" s="1"/>
  <c r="AT20" i="13"/>
  <c r="BD20" i="13" s="1"/>
  <c r="G21" i="13"/>
  <c r="Q21" i="13" s="1"/>
  <c r="S21" i="13" s="1"/>
  <c r="T21" i="13"/>
  <c r="AD21" i="13" s="1"/>
  <c r="AG21" i="13"/>
  <c r="AQ21" i="13" s="1"/>
  <c r="AT21" i="13"/>
  <c r="BD21" i="13" s="1"/>
  <c r="G23" i="13"/>
  <c r="Q23" i="13" s="1"/>
  <c r="S23" i="13" s="1"/>
  <c r="T23" i="13"/>
  <c r="AD23" i="13" s="1"/>
  <c r="AG23" i="13"/>
  <c r="AQ23" i="13" s="1"/>
  <c r="AT23" i="13"/>
  <c r="BD23" i="13" s="1"/>
  <c r="G24" i="13"/>
  <c r="Q24" i="13" s="1"/>
  <c r="S24" i="13" s="1"/>
  <c r="T24" i="13"/>
  <c r="AD24" i="13" s="1"/>
  <c r="AG24" i="13"/>
  <c r="AQ24" i="13" s="1"/>
  <c r="AT24" i="13"/>
  <c r="BD24" i="13" s="1"/>
  <c r="G25" i="13"/>
  <c r="Q25" i="13" s="1"/>
  <c r="S25" i="13" s="1"/>
  <c r="T25" i="13"/>
  <c r="AD25" i="13" s="1"/>
  <c r="AG25" i="13"/>
  <c r="AQ25" i="13" s="1"/>
  <c r="AT25" i="13"/>
  <c r="BD25" i="13" s="1"/>
  <c r="G26" i="13"/>
  <c r="Q26" i="13" s="1"/>
  <c r="S26" i="13" s="1"/>
  <c r="T26" i="13"/>
  <c r="AD26" i="13" s="1"/>
  <c r="AG26" i="13"/>
  <c r="AQ26" i="13" s="1"/>
  <c r="AT26" i="13"/>
  <c r="BD26" i="13" s="1"/>
  <c r="Q27" i="13"/>
  <c r="S27" i="13" s="1"/>
  <c r="T27" i="13"/>
  <c r="AD27" i="13" s="1"/>
  <c r="AG27" i="13"/>
  <c r="AQ27" i="13" s="1"/>
  <c r="AT27" i="13"/>
  <c r="BD27" i="13" s="1"/>
  <c r="G28" i="13"/>
  <c r="Q28" i="13" s="1"/>
  <c r="S28" i="13" s="1"/>
  <c r="T28" i="13"/>
  <c r="AD28" i="13" s="1"/>
  <c r="AG28" i="13"/>
  <c r="AQ28" i="13" s="1"/>
  <c r="AT28" i="13"/>
  <c r="BD28" i="13" s="1"/>
  <c r="G29" i="13"/>
  <c r="Q29" i="13" s="1"/>
  <c r="S29" i="13" s="1"/>
  <c r="T29" i="13"/>
  <c r="AD29" i="13" s="1"/>
  <c r="AG29" i="13"/>
  <c r="AQ29" i="13" s="1"/>
  <c r="AT29" i="13"/>
  <c r="BD29" i="13" s="1"/>
  <c r="G30" i="13"/>
  <c r="Q30" i="13" s="1"/>
  <c r="S30" i="13" s="1"/>
  <c r="T30" i="13"/>
  <c r="AD30" i="13" s="1"/>
  <c r="AG30" i="13"/>
  <c r="AQ30" i="13" s="1"/>
  <c r="AT30" i="13"/>
  <c r="BD30" i="13" s="1"/>
  <c r="Q31" i="13"/>
  <c r="S31" i="13" s="1"/>
  <c r="T31" i="13"/>
  <c r="AD31" i="13" s="1"/>
  <c r="AG31" i="13"/>
  <c r="AQ31" i="13" s="1"/>
  <c r="AT31" i="13"/>
  <c r="BD31" i="13" s="1"/>
  <c r="G32" i="13"/>
  <c r="Q32" i="13" s="1"/>
  <c r="S32" i="13" s="1"/>
  <c r="T32" i="13"/>
  <c r="AD32" i="13" s="1"/>
  <c r="AG32" i="13"/>
  <c r="AQ32" i="13" s="1"/>
  <c r="AT32" i="13"/>
  <c r="BD32" i="13" s="1"/>
  <c r="Q33" i="13"/>
  <c r="S33" i="13" s="1"/>
  <c r="T33" i="13"/>
  <c r="AD33" i="13" s="1"/>
  <c r="AG33" i="13"/>
  <c r="AQ33" i="13" s="1"/>
  <c r="AT33" i="13"/>
  <c r="BD33" i="13" s="1"/>
  <c r="G34" i="13"/>
  <c r="Q34" i="13" s="1"/>
  <c r="S34" i="13" s="1"/>
  <c r="T34" i="13"/>
  <c r="AD34" i="13" s="1"/>
  <c r="AG34" i="13"/>
  <c r="AQ34" i="13" s="1"/>
  <c r="AT34" i="13"/>
  <c r="BD34" i="13" s="1"/>
  <c r="G35" i="13"/>
  <c r="Q35" i="13" s="1"/>
  <c r="S35" i="13" s="1"/>
  <c r="T35" i="13"/>
  <c r="AD35" i="13" s="1"/>
  <c r="AG35" i="13"/>
  <c r="AQ35" i="13" s="1"/>
  <c r="AT35" i="13"/>
  <c r="BD35" i="13" s="1"/>
  <c r="G36" i="13"/>
  <c r="Q36" i="13" s="1"/>
  <c r="S36" i="13" s="1"/>
  <c r="T36" i="13"/>
  <c r="AD36" i="13" s="1"/>
  <c r="AG36" i="13"/>
  <c r="AQ36" i="13" s="1"/>
  <c r="AT36" i="13"/>
  <c r="BD36" i="13" s="1"/>
  <c r="G37" i="13"/>
  <c r="Q37" i="13" s="1"/>
  <c r="T37" i="13"/>
  <c r="AD37" i="13" s="1"/>
  <c r="AG37" i="13"/>
  <c r="AQ37" i="13" s="1"/>
  <c r="AS37" i="13" s="1"/>
  <c r="AT37" i="13"/>
  <c r="BD37" i="13" s="1"/>
  <c r="G38" i="13"/>
  <c r="Q38" i="13" s="1"/>
  <c r="S38" i="13" s="1"/>
  <c r="T38" i="13"/>
  <c r="AD38" i="13" s="1"/>
  <c r="AG38" i="13"/>
  <c r="AQ38" i="13" s="1"/>
  <c r="AT38" i="13"/>
  <c r="BD38" i="13" s="1"/>
  <c r="G39" i="13"/>
  <c r="Q39" i="13" s="1"/>
  <c r="S39" i="13" s="1"/>
  <c r="T39" i="13"/>
  <c r="AD39" i="13" s="1"/>
  <c r="AG39" i="13"/>
  <c r="AQ39" i="13" s="1"/>
  <c r="AT39" i="13"/>
  <c r="BD39" i="13" s="1"/>
  <c r="G40" i="13"/>
  <c r="Q40" i="13" s="1"/>
  <c r="S40" i="13" s="1"/>
  <c r="T40" i="13"/>
  <c r="AD40" i="13" s="1"/>
  <c r="AG40" i="13"/>
  <c r="AQ40" i="13" s="1"/>
  <c r="AT40" i="13"/>
  <c r="BD40" i="13" s="1"/>
  <c r="Q41" i="13"/>
  <c r="S41" i="13" s="1"/>
  <c r="AF41" i="13" s="1"/>
  <c r="T41" i="13"/>
  <c r="AD41" i="13" s="1"/>
  <c r="AG41" i="13"/>
  <c r="AQ41" i="13" s="1"/>
  <c r="AT41" i="13"/>
  <c r="BD41" i="13" s="1"/>
  <c r="Q42" i="13"/>
  <c r="S42" i="13" s="1"/>
  <c r="T42" i="13"/>
  <c r="AD42" i="13" s="1"/>
  <c r="AG42" i="13"/>
  <c r="AQ42" i="13" s="1"/>
  <c r="AT42" i="13"/>
  <c r="BD42" i="13" s="1"/>
  <c r="Q43" i="13"/>
  <c r="S43" i="13" s="1"/>
  <c r="T43" i="13"/>
  <c r="AD43" i="13" s="1"/>
  <c r="AG43" i="13"/>
  <c r="AQ43" i="13" s="1"/>
  <c r="AT43" i="13"/>
  <c r="BD43" i="13" s="1"/>
  <c r="Q44" i="13"/>
  <c r="S44" i="13" s="1"/>
  <c r="T44" i="13"/>
  <c r="AD44" i="13" s="1"/>
  <c r="AG44" i="13"/>
  <c r="AQ44" i="13" s="1"/>
  <c r="AT44" i="13"/>
  <c r="BD44" i="13" s="1"/>
  <c r="G45" i="13"/>
  <c r="Q45" i="13" s="1"/>
  <c r="S45" i="13" s="1"/>
  <c r="T45" i="13"/>
  <c r="AD45" i="13" s="1"/>
  <c r="AG45" i="13"/>
  <c r="AQ45" i="13" s="1"/>
  <c r="AT45" i="13"/>
  <c r="BD45" i="13" s="1"/>
  <c r="G46" i="13"/>
  <c r="Q46" i="13" s="1"/>
  <c r="S46" i="13" s="1"/>
  <c r="T46" i="13"/>
  <c r="AD46" i="13" s="1"/>
  <c r="AG46" i="13"/>
  <c r="AQ46" i="13" s="1"/>
  <c r="AT46" i="13"/>
  <c r="BD46" i="13" s="1"/>
  <c r="G47" i="13"/>
  <c r="Q47" i="13" s="1"/>
  <c r="S47" i="13" s="1"/>
  <c r="T47" i="13"/>
  <c r="AD47" i="13" s="1"/>
  <c r="AG47" i="13"/>
  <c r="AQ47" i="13" s="1"/>
  <c r="AT47" i="13"/>
  <c r="BD47" i="13" s="1"/>
  <c r="Q48" i="13"/>
  <c r="S48" i="13" s="1"/>
  <c r="T48" i="13"/>
  <c r="AD48" i="13" s="1"/>
  <c r="AG48" i="13"/>
  <c r="AQ48" i="13" s="1"/>
  <c r="AT48" i="13"/>
  <c r="BD48" i="13" s="1"/>
  <c r="G49" i="13"/>
  <c r="Q49" i="13" s="1"/>
  <c r="S49" i="13" s="1"/>
  <c r="T49" i="13"/>
  <c r="AD49" i="13" s="1"/>
  <c r="AG49" i="13"/>
  <c r="AQ49" i="13" s="1"/>
  <c r="AT49" i="13"/>
  <c r="BD49" i="13" s="1"/>
  <c r="Q50" i="13"/>
  <c r="S50" i="13" s="1"/>
  <c r="T50" i="13"/>
  <c r="AD50" i="13" s="1"/>
  <c r="AG50" i="13"/>
  <c r="AQ50" i="13" s="1"/>
  <c r="AT50" i="13"/>
  <c r="BD50" i="13" s="1"/>
  <c r="G51" i="13"/>
  <c r="Q51" i="13" s="1"/>
  <c r="S51" i="13" s="1"/>
  <c r="AF51" i="13" s="1"/>
  <c r="T51" i="13"/>
  <c r="AD51" i="13" s="1"/>
  <c r="AG51" i="13"/>
  <c r="AQ51" i="13" s="1"/>
  <c r="AT51" i="13"/>
  <c r="BD51" i="13" s="1"/>
  <c r="Q52" i="13"/>
  <c r="S52" i="13" s="1"/>
  <c r="T52" i="13"/>
  <c r="AD52" i="13" s="1"/>
  <c r="AG52" i="13"/>
  <c r="AQ52" i="13" s="1"/>
  <c r="AT52" i="13"/>
  <c r="BD52" i="13" s="1"/>
  <c r="G53" i="13"/>
  <c r="Q53" i="13" s="1"/>
  <c r="S53" i="13" s="1"/>
  <c r="T53" i="13"/>
  <c r="AD53" i="13" s="1"/>
  <c r="AG53" i="13"/>
  <c r="AQ53" i="13" s="1"/>
  <c r="AT53" i="13"/>
  <c r="BD53" i="13" s="1"/>
  <c r="G54" i="13"/>
  <c r="Q54" i="13" s="1"/>
  <c r="S54" i="13" s="1"/>
  <c r="T54" i="13"/>
  <c r="AD54" i="13" s="1"/>
  <c r="AG54" i="13"/>
  <c r="AQ54" i="13" s="1"/>
  <c r="AT54" i="13"/>
  <c r="BD54" i="13" s="1"/>
  <c r="G55" i="13"/>
  <c r="Q55" i="13" s="1"/>
  <c r="S55" i="13" s="1"/>
  <c r="T55" i="13"/>
  <c r="AD55" i="13" s="1"/>
  <c r="AG55" i="13"/>
  <c r="AQ55" i="13" s="1"/>
  <c r="AT55" i="13"/>
  <c r="BD55" i="13" s="1"/>
  <c r="G56" i="13"/>
  <c r="Q56" i="13" s="1"/>
  <c r="S56" i="13" s="1"/>
  <c r="T56" i="13"/>
  <c r="AD56" i="13" s="1"/>
  <c r="AG56" i="13"/>
  <c r="AQ56" i="13" s="1"/>
  <c r="AT56" i="13"/>
  <c r="BD56" i="13" s="1"/>
  <c r="Q57" i="13"/>
  <c r="S57" i="13" s="1"/>
  <c r="T57" i="13"/>
  <c r="AD57" i="13" s="1"/>
  <c r="AG57" i="13"/>
  <c r="AQ57" i="13" s="1"/>
  <c r="AT57" i="13"/>
  <c r="BD57" i="13" s="1"/>
  <c r="G58" i="13"/>
  <c r="Q58" i="13" s="1"/>
  <c r="S58" i="13" s="1"/>
  <c r="T58" i="13"/>
  <c r="AD58" i="13" s="1"/>
  <c r="AG58" i="13"/>
  <c r="AQ58" i="13" s="1"/>
  <c r="AT58" i="13"/>
  <c r="BD58" i="13" s="1"/>
  <c r="G59" i="13"/>
  <c r="Q59" i="13" s="1"/>
  <c r="S59" i="13" s="1"/>
  <c r="T59" i="13"/>
  <c r="AD59" i="13" s="1"/>
  <c r="AG59" i="13"/>
  <c r="AQ59" i="13" s="1"/>
  <c r="AT59" i="13"/>
  <c r="BD59" i="13" s="1"/>
  <c r="Q60" i="13"/>
  <c r="S60" i="13" s="1"/>
  <c r="T60" i="13"/>
  <c r="AD60" i="13" s="1"/>
  <c r="AG60" i="13"/>
  <c r="AQ60" i="13" s="1"/>
  <c r="AT60" i="13"/>
  <c r="BD60" i="13" s="1"/>
  <c r="Q61" i="13"/>
  <c r="S61" i="13" s="1"/>
  <c r="AD61" i="13"/>
  <c r="AQ61" i="13"/>
  <c r="BD61" i="13"/>
  <c r="Q62" i="13"/>
  <c r="S62" i="13" s="1"/>
  <c r="T62" i="13"/>
  <c r="AD62" i="13" s="1"/>
  <c r="AG62" i="13"/>
  <c r="AQ62" i="13" s="1"/>
  <c r="AT62" i="13"/>
  <c r="BD62" i="13" s="1"/>
  <c r="G63" i="13"/>
  <c r="Q63" i="13" s="1"/>
  <c r="S63" i="13" s="1"/>
  <c r="T63" i="13"/>
  <c r="AD63" i="13" s="1"/>
  <c r="AG63" i="13"/>
  <c r="AQ63" i="13" s="1"/>
  <c r="AS63" i="13" s="1"/>
  <c r="AT63" i="13"/>
  <c r="BD63" i="13" s="1"/>
  <c r="Q64" i="13"/>
  <c r="S64" i="13" s="1"/>
  <c r="T64" i="13"/>
  <c r="AD64" i="13" s="1"/>
  <c r="AG64" i="13"/>
  <c r="AQ64" i="13" s="1"/>
  <c r="AT64" i="13"/>
  <c r="BD64" i="13" s="1"/>
  <c r="G65" i="13"/>
  <c r="Q65" i="13" s="1"/>
  <c r="S65" i="13" s="1"/>
  <c r="T65" i="13"/>
  <c r="AD65" i="13" s="1"/>
  <c r="AG65" i="13"/>
  <c r="AQ65" i="13" s="1"/>
  <c r="AT65" i="13"/>
  <c r="BD65" i="13" s="1"/>
  <c r="G66" i="13"/>
  <c r="Q66" i="13" s="1"/>
  <c r="S66" i="13" s="1"/>
  <c r="T66" i="13"/>
  <c r="AD66" i="13" s="1"/>
  <c r="AG66" i="13"/>
  <c r="AQ66" i="13" s="1"/>
  <c r="AT66" i="13"/>
  <c r="BD66" i="13" s="1"/>
  <c r="G67" i="13"/>
  <c r="Q67" i="13" s="1"/>
  <c r="S67" i="13" s="1"/>
  <c r="T67" i="13"/>
  <c r="AD67" i="13" s="1"/>
  <c r="AG67" i="13"/>
  <c r="AQ67" i="13" s="1"/>
  <c r="AT67" i="13"/>
  <c r="BD67" i="13" s="1"/>
  <c r="G68" i="13"/>
  <c r="Q68" i="13" s="1"/>
  <c r="S68" i="13" s="1"/>
  <c r="T68" i="13"/>
  <c r="AD68" i="13" s="1"/>
  <c r="AG68" i="13"/>
  <c r="AQ68" i="13" s="1"/>
  <c r="AT68" i="13"/>
  <c r="BD68" i="13" s="1"/>
  <c r="Q69" i="13"/>
  <c r="S69" i="13" s="1"/>
  <c r="T69" i="13"/>
  <c r="AD69" i="13" s="1"/>
  <c r="AG69" i="13"/>
  <c r="AQ69" i="13" s="1"/>
  <c r="AT69" i="13"/>
  <c r="BD69" i="13" s="1"/>
  <c r="Q70" i="13"/>
  <c r="S70" i="13" s="1"/>
  <c r="T70" i="13"/>
  <c r="AD70" i="13" s="1"/>
  <c r="AG70" i="13"/>
  <c r="AQ70" i="13" s="1"/>
  <c r="AT70" i="13"/>
  <c r="BD70" i="13" s="1"/>
  <c r="Q71" i="13"/>
  <c r="S71" i="13" s="1"/>
  <c r="T71" i="13"/>
  <c r="AD71" i="13" s="1"/>
  <c r="AG71" i="13"/>
  <c r="AQ71" i="13" s="1"/>
  <c r="AT71" i="13"/>
  <c r="BD71" i="13" s="1"/>
  <c r="G72" i="13"/>
  <c r="Q72" i="13" s="1"/>
  <c r="S72" i="13" s="1"/>
  <c r="T72" i="13"/>
  <c r="AD72" i="13" s="1"/>
  <c r="AG72" i="13"/>
  <c r="AQ72" i="13" s="1"/>
  <c r="AT72" i="13"/>
  <c r="BD72" i="13" s="1"/>
  <c r="G73" i="13"/>
  <c r="Q73" i="13" s="1"/>
  <c r="S73" i="13" s="1"/>
  <c r="T73" i="13"/>
  <c r="AD73" i="13" s="1"/>
  <c r="AG73" i="13"/>
  <c r="AQ73" i="13" s="1"/>
  <c r="AT73" i="13"/>
  <c r="BD73" i="13" s="1"/>
  <c r="G74" i="13"/>
  <c r="Q74" i="13" s="1"/>
  <c r="S74" i="13" s="1"/>
  <c r="T74" i="13"/>
  <c r="AD74" i="13" s="1"/>
  <c r="AQ74" i="13"/>
  <c r="BD74" i="13"/>
  <c r="G75" i="13"/>
  <c r="Q75" i="13" s="1"/>
  <c r="S75" i="13" s="1"/>
  <c r="T75" i="13"/>
  <c r="AD75" i="13" s="1"/>
  <c r="AG75" i="13"/>
  <c r="AQ75" i="13" s="1"/>
  <c r="AT75" i="13"/>
  <c r="BD75" i="13" s="1"/>
  <c r="Q76" i="13"/>
  <c r="S76" i="13" s="1"/>
  <c r="T76" i="13"/>
  <c r="AD76" i="13" s="1"/>
  <c r="AG76" i="13"/>
  <c r="AQ76" i="13" s="1"/>
  <c r="AT76" i="13"/>
  <c r="BD76" i="13" s="1"/>
  <c r="Q77" i="13"/>
  <c r="S77" i="13" s="1"/>
  <c r="T77" i="13"/>
  <c r="AD77" i="13" s="1"/>
  <c r="AG77" i="13"/>
  <c r="AQ77" i="13" s="1"/>
  <c r="AT77" i="13"/>
  <c r="BD77" i="13" s="1"/>
  <c r="G78" i="13"/>
  <c r="Q78" i="13" s="1"/>
  <c r="T78" i="13"/>
  <c r="AD78" i="13" s="1"/>
  <c r="AG78" i="13"/>
  <c r="AQ78" i="13" s="1"/>
  <c r="AT78" i="13"/>
  <c r="BD78" i="13" s="1"/>
  <c r="G79" i="13"/>
  <c r="Q79" i="13" s="1"/>
  <c r="S79" i="13" s="1"/>
  <c r="AD79" i="13"/>
  <c r="AQ79" i="13"/>
  <c r="BD79" i="13"/>
  <c r="G80" i="13"/>
  <c r="Q80" i="13" s="1"/>
  <c r="S80" i="13" s="1"/>
  <c r="AF80" i="13" s="1"/>
  <c r="T80" i="13"/>
  <c r="AD80" i="13" s="1"/>
  <c r="AG80" i="13"/>
  <c r="AQ80" i="13" s="1"/>
  <c r="AT80" i="13"/>
  <c r="BD80" i="13" s="1"/>
  <c r="G81" i="13"/>
  <c r="Q81" i="13" s="1"/>
  <c r="S81" i="13" s="1"/>
  <c r="T81" i="13"/>
  <c r="AD81" i="13" s="1"/>
  <c r="AG81" i="13"/>
  <c r="AQ81" i="13" s="1"/>
  <c r="AT81" i="13"/>
  <c r="BD81" i="13" s="1"/>
  <c r="Q82" i="13"/>
  <c r="S82" i="13" s="1"/>
  <c r="T82" i="13"/>
  <c r="AD82" i="13" s="1"/>
  <c r="AG82" i="13"/>
  <c r="AQ82" i="13" s="1"/>
  <c r="AT82" i="13"/>
  <c r="BD82" i="13" s="1"/>
  <c r="G83" i="13"/>
  <c r="Q83" i="13" s="1"/>
  <c r="S83" i="13" s="1"/>
  <c r="T83" i="13"/>
  <c r="AD83" i="13" s="1"/>
  <c r="AG83" i="13"/>
  <c r="AQ83" i="13" s="1"/>
  <c r="AT83" i="13"/>
  <c r="BD83" i="13" s="1"/>
  <c r="G84" i="13"/>
  <c r="Q84" i="13" s="1"/>
  <c r="S84" i="13" s="1"/>
  <c r="T84" i="13"/>
  <c r="AD84" i="13" s="1"/>
  <c r="AG84" i="13"/>
  <c r="AQ84" i="13" s="1"/>
  <c r="AT84" i="13"/>
  <c r="BD84" i="13" s="1"/>
  <c r="Q85" i="13"/>
  <c r="S85" i="13" s="1"/>
  <c r="T85" i="13"/>
  <c r="AD85" i="13" s="1"/>
  <c r="AG85" i="13"/>
  <c r="AQ85" i="13" s="1"/>
  <c r="AT85" i="13"/>
  <c r="BD85" i="13" s="1"/>
  <c r="G86" i="13"/>
  <c r="Q86" i="13" s="1"/>
  <c r="S86" i="13" s="1"/>
  <c r="T86" i="13"/>
  <c r="AD86" i="13" s="1"/>
  <c r="AG86" i="13"/>
  <c r="AQ86" i="13" s="1"/>
  <c r="AT86" i="13"/>
  <c r="BD86" i="13" s="1"/>
  <c r="G88" i="13"/>
  <c r="Q88" i="13" s="1"/>
  <c r="S88" i="13" s="1"/>
  <c r="T88" i="13"/>
  <c r="AD88" i="13" s="1"/>
  <c r="AG88" i="13"/>
  <c r="AQ88" i="13" s="1"/>
  <c r="AT88" i="13"/>
  <c r="BD88" i="13" s="1"/>
  <c r="G87" i="13"/>
  <c r="Q87" i="13" s="1"/>
  <c r="S87" i="13" s="1"/>
  <c r="T87" i="13"/>
  <c r="AD87" i="13" s="1"/>
  <c r="AG87" i="13"/>
  <c r="AQ87" i="13" s="1"/>
  <c r="AT87" i="13"/>
  <c r="BD87" i="13" s="1"/>
  <c r="G89" i="13"/>
  <c r="Q89" i="13" s="1"/>
  <c r="S89" i="13" s="1"/>
  <c r="T89" i="13"/>
  <c r="AD89" i="13" s="1"/>
  <c r="AG89" i="13"/>
  <c r="AQ89" i="13" s="1"/>
  <c r="AT89" i="13"/>
  <c r="BD89" i="13" s="1"/>
  <c r="Q90" i="13"/>
  <c r="S90" i="13" s="1"/>
  <c r="T90" i="13"/>
  <c r="AD90" i="13" s="1"/>
  <c r="AG90" i="13"/>
  <c r="AQ90" i="13" s="1"/>
  <c r="AT90" i="13"/>
  <c r="BD90" i="13" s="1"/>
  <c r="G91" i="13"/>
  <c r="Q91" i="13" s="1"/>
  <c r="S91" i="13" s="1"/>
  <c r="T91" i="13"/>
  <c r="AD91" i="13" s="1"/>
  <c r="AG91" i="13"/>
  <c r="AQ91" i="13" s="1"/>
  <c r="BD91" i="13"/>
  <c r="Q92" i="13"/>
  <c r="S92" i="13" s="1"/>
  <c r="AF92" i="13" s="1"/>
  <c r="T92" i="13"/>
  <c r="AD92" i="13" s="1"/>
  <c r="AG92" i="13"/>
  <c r="AQ92" i="13" s="1"/>
  <c r="AT92" i="13"/>
  <c r="BD92" i="13" s="1"/>
  <c r="Q93" i="13"/>
  <c r="S93" i="13" s="1"/>
  <c r="T93" i="13"/>
  <c r="AD93" i="13" s="1"/>
  <c r="AG93" i="13"/>
  <c r="AQ93" i="13" s="1"/>
  <c r="AT93" i="13"/>
  <c r="BD93" i="13" s="1"/>
  <c r="G94" i="13"/>
  <c r="Q94" i="13" s="1"/>
  <c r="S94" i="13" s="1"/>
  <c r="T94" i="13"/>
  <c r="AD94" i="13" s="1"/>
  <c r="AG94" i="13"/>
  <c r="AQ94" i="13" s="1"/>
  <c r="AT94" i="13"/>
  <c r="BD94" i="13" s="1"/>
  <c r="G95" i="13"/>
  <c r="Q95" i="13" s="1"/>
  <c r="S95" i="13" s="1"/>
  <c r="T95" i="13"/>
  <c r="AD95" i="13" s="1"/>
  <c r="AG95" i="13"/>
  <c r="AQ95" i="13" s="1"/>
  <c r="BD95" i="13"/>
  <c r="G96" i="13"/>
  <c r="Q96" i="13" s="1"/>
  <c r="S96" i="13" s="1"/>
  <c r="T96" i="13"/>
  <c r="AD96" i="13" s="1"/>
  <c r="AG96" i="13"/>
  <c r="AQ96" i="13" s="1"/>
  <c r="AT96" i="13"/>
  <c r="BD96" i="13" s="1"/>
  <c r="G97" i="13"/>
  <c r="Q97" i="13" s="1"/>
  <c r="S97" i="13" s="1"/>
  <c r="T97" i="13"/>
  <c r="AD97" i="13" s="1"/>
  <c r="AG97" i="13"/>
  <c r="AQ97" i="13" s="1"/>
  <c r="AT97" i="13"/>
  <c r="BD97" i="13" s="1"/>
  <c r="G98" i="13"/>
  <c r="Q98" i="13" s="1"/>
  <c r="S98" i="13" s="1"/>
  <c r="T98" i="13"/>
  <c r="AD98" i="13" s="1"/>
  <c r="AG98" i="13"/>
  <c r="AQ98" i="13" s="1"/>
  <c r="AT98" i="13"/>
  <c r="BD98" i="13" s="1"/>
  <c r="Q99" i="13"/>
  <c r="S99" i="13" s="1"/>
  <c r="AF99" i="13" s="1"/>
  <c r="T99" i="13"/>
  <c r="AD99" i="13" s="1"/>
  <c r="AG99" i="13"/>
  <c r="AQ99" i="13" s="1"/>
  <c r="AT99" i="13"/>
  <c r="BD99" i="13" s="1"/>
  <c r="G100" i="13"/>
  <c r="Q100" i="13" s="1"/>
  <c r="S100" i="13" s="1"/>
  <c r="T100" i="13"/>
  <c r="AD100" i="13" s="1"/>
  <c r="AG100" i="13"/>
  <c r="AQ100" i="13" s="1"/>
  <c r="AT100" i="13"/>
  <c r="BD100" i="13" s="1"/>
  <c r="G101" i="13"/>
  <c r="Q101" i="13" s="1"/>
  <c r="S101" i="13" s="1"/>
  <c r="AF101" i="13" s="1"/>
  <c r="T101" i="13"/>
  <c r="AD101" i="13" s="1"/>
  <c r="AG101" i="13"/>
  <c r="AQ101" i="13" s="1"/>
  <c r="AT101" i="13"/>
  <c r="BD101" i="13" s="1"/>
  <c r="G102" i="13"/>
  <c r="Q102" i="13" s="1"/>
  <c r="S102" i="13" s="1"/>
  <c r="T102" i="13"/>
  <c r="AD102" i="13" s="1"/>
  <c r="AG102" i="13"/>
  <c r="AQ102" i="13" s="1"/>
  <c r="AT102" i="13"/>
  <c r="BD102" i="13" s="1"/>
  <c r="G103" i="13"/>
  <c r="Q103" i="13" s="1"/>
  <c r="S103" i="13" s="1"/>
  <c r="T103" i="13"/>
  <c r="AD103" i="13" s="1"/>
  <c r="AG103" i="13"/>
  <c r="AQ103" i="13" s="1"/>
  <c r="AT103" i="13"/>
  <c r="BD103" i="13" s="1"/>
  <c r="G104" i="13"/>
  <c r="Q104" i="13" s="1"/>
  <c r="S104" i="13" s="1"/>
  <c r="T104" i="13"/>
  <c r="AD104" i="13" s="1"/>
  <c r="AG104" i="13"/>
  <c r="AQ104" i="13" s="1"/>
  <c r="AT104" i="13"/>
  <c r="BD104" i="13" s="1"/>
  <c r="Q105" i="13"/>
  <c r="S105" i="13" s="1"/>
  <c r="AD105" i="13"/>
  <c r="AQ105" i="13"/>
  <c r="BD105" i="13"/>
  <c r="G106" i="13"/>
  <c r="Q106" i="13" s="1"/>
  <c r="S106" i="13" s="1"/>
  <c r="T106" i="13"/>
  <c r="AD106" i="13" s="1"/>
  <c r="AG106" i="13"/>
  <c r="AQ106" i="13" s="1"/>
  <c r="AT106" i="13"/>
  <c r="BD106" i="13" s="1"/>
  <c r="G107" i="13"/>
  <c r="Q107" i="13" s="1"/>
  <c r="S107" i="13" s="1"/>
  <c r="T107" i="13"/>
  <c r="AD107" i="13" s="1"/>
  <c r="AG107" i="13"/>
  <c r="AQ107" i="13" s="1"/>
  <c r="AT107" i="13"/>
  <c r="BD107" i="13" s="1"/>
  <c r="G108" i="13"/>
  <c r="Q108" i="13" s="1"/>
  <c r="S108" i="13" s="1"/>
  <c r="T108" i="13"/>
  <c r="AD108" i="13" s="1"/>
  <c r="AG108" i="13"/>
  <c r="AQ108" i="13" s="1"/>
  <c r="AT108" i="13"/>
  <c r="BD108" i="13" s="1"/>
  <c r="G109" i="13"/>
  <c r="Q109" i="13" s="1"/>
  <c r="S109" i="13" s="1"/>
  <c r="T109" i="13"/>
  <c r="AD109" i="13" s="1"/>
  <c r="AG109" i="13"/>
  <c r="AQ109" i="13" s="1"/>
  <c r="AT109" i="13"/>
  <c r="BD109" i="13" s="1"/>
  <c r="G110" i="13"/>
  <c r="Q110" i="13" s="1"/>
  <c r="S110" i="13" s="1"/>
  <c r="AF110" i="13" s="1"/>
  <c r="T110" i="13"/>
  <c r="AD110" i="13" s="1"/>
  <c r="AG110" i="13"/>
  <c r="AQ110" i="13" s="1"/>
  <c r="AT110" i="13"/>
  <c r="BD110" i="13" s="1"/>
  <c r="G111" i="13"/>
  <c r="Q111" i="13" s="1"/>
  <c r="S111" i="13" s="1"/>
  <c r="AF111" i="13" s="1"/>
  <c r="T111" i="13"/>
  <c r="AD111" i="13" s="1"/>
  <c r="AG111" i="13"/>
  <c r="AQ111" i="13" s="1"/>
  <c r="AT111" i="13"/>
  <c r="BD111" i="13" s="1"/>
  <c r="Q112" i="13"/>
  <c r="S112" i="13" s="1"/>
  <c r="AD112" i="13"/>
  <c r="AQ112" i="13"/>
  <c r="BD112" i="13"/>
  <c r="G113" i="13"/>
  <c r="Q113" i="13" s="1"/>
  <c r="S113" i="13" s="1"/>
  <c r="AF113" i="13" s="1"/>
  <c r="T113" i="13"/>
  <c r="AD113" i="13" s="1"/>
  <c r="AG113" i="13"/>
  <c r="AQ113" i="13" s="1"/>
  <c r="AT113" i="13"/>
  <c r="BD113" i="13" s="1"/>
  <c r="Q114" i="13"/>
  <c r="S114" i="13" s="1"/>
  <c r="T114" i="13"/>
  <c r="AD114" i="13" s="1"/>
  <c r="AG114" i="13"/>
  <c r="AQ114" i="13" s="1"/>
  <c r="AT114" i="13"/>
  <c r="BD114" i="13" s="1"/>
  <c r="G115" i="13"/>
  <c r="Q115" i="13" s="1"/>
  <c r="S115" i="13" s="1"/>
  <c r="T115" i="13"/>
  <c r="AD115" i="13" s="1"/>
  <c r="AG115" i="13"/>
  <c r="AQ115" i="13" s="1"/>
  <c r="AT115" i="13"/>
  <c r="BD115" i="13" s="1"/>
  <c r="G116" i="13"/>
  <c r="Q116" i="13" s="1"/>
  <c r="S116" i="13" s="1"/>
  <c r="T116" i="13"/>
  <c r="AD116" i="13" s="1"/>
  <c r="AG116" i="13"/>
  <c r="AQ116" i="13" s="1"/>
  <c r="AT116" i="13"/>
  <c r="BD116" i="13" s="1"/>
  <c r="G117" i="13"/>
  <c r="Q117" i="13" s="1"/>
  <c r="S117" i="13" s="1"/>
  <c r="T117" i="13"/>
  <c r="AD117" i="13" s="1"/>
  <c r="AG117" i="13"/>
  <c r="AQ117" i="13" s="1"/>
  <c r="AT117" i="13"/>
  <c r="BD117" i="13" s="1"/>
  <c r="G118" i="13"/>
  <c r="Q118" i="13" s="1"/>
  <c r="S118" i="13" s="1"/>
  <c r="T118" i="13"/>
  <c r="AD118" i="13" s="1"/>
  <c r="AG118" i="13"/>
  <c r="AQ118" i="13" s="1"/>
  <c r="AT118" i="13"/>
  <c r="BD118" i="13" s="1"/>
  <c r="G119" i="13"/>
  <c r="Q119" i="13" s="1"/>
  <c r="S119" i="13" s="1"/>
  <c r="AF119" i="13" s="1"/>
  <c r="T119" i="13"/>
  <c r="AD119" i="13" s="1"/>
  <c r="AG119" i="13"/>
  <c r="AQ119" i="13" s="1"/>
  <c r="AT119" i="13"/>
  <c r="BD119" i="13" s="1"/>
  <c r="G120" i="13"/>
  <c r="Q120" i="13" s="1"/>
  <c r="S120" i="13" s="1"/>
  <c r="T120" i="13"/>
  <c r="AD120" i="13" s="1"/>
  <c r="AG120" i="13"/>
  <c r="AQ120" i="13" s="1"/>
  <c r="AT120" i="13"/>
  <c r="BD120" i="13" s="1"/>
  <c r="Q121" i="13"/>
  <c r="S121" i="13" s="1"/>
  <c r="T121" i="13"/>
  <c r="AD121" i="13" s="1"/>
  <c r="AG121" i="13"/>
  <c r="AQ121" i="13" s="1"/>
  <c r="AT121" i="13"/>
  <c r="BD121" i="13" s="1"/>
  <c r="G123" i="13"/>
  <c r="Q123" i="13" s="1"/>
  <c r="S123" i="13" s="1"/>
  <c r="T123" i="13"/>
  <c r="AD123" i="13" s="1"/>
  <c r="AG123" i="13"/>
  <c r="AQ123" i="13" s="1"/>
  <c r="AT123" i="13"/>
  <c r="BD123" i="13" s="1"/>
  <c r="G122" i="13"/>
  <c r="Q122" i="13" s="1"/>
  <c r="S122" i="13" s="1"/>
  <c r="T122" i="13"/>
  <c r="AD122" i="13" s="1"/>
  <c r="AG122" i="13"/>
  <c r="AQ122" i="13" s="1"/>
  <c r="AT122" i="13"/>
  <c r="BD122" i="13" s="1"/>
  <c r="G124" i="13"/>
  <c r="Q124" i="13" s="1"/>
  <c r="S124" i="13" s="1"/>
  <c r="T124" i="13"/>
  <c r="AD124" i="13" s="1"/>
  <c r="AG124" i="13"/>
  <c r="AQ124" i="13" s="1"/>
  <c r="AT124" i="13"/>
  <c r="BD124" i="13" s="1"/>
  <c r="G125" i="13"/>
  <c r="Q125" i="13" s="1"/>
  <c r="S125" i="13" s="1"/>
  <c r="AF125" i="13" s="1"/>
  <c r="T125" i="13"/>
  <c r="AD125" i="13" s="1"/>
  <c r="AG125" i="13"/>
  <c r="AQ125" i="13" s="1"/>
  <c r="AT125" i="13"/>
  <c r="BD125" i="13" s="1"/>
  <c r="G126" i="13"/>
  <c r="Q126" i="13" s="1"/>
  <c r="S126" i="13" s="1"/>
  <c r="T126" i="13"/>
  <c r="AD126" i="13" s="1"/>
  <c r="AG126" i="13"/>
  <c r="AQ126" i="13" s="1"/>
  <c r="AT126" i="13"/>
  <c r="BD126" i="13" s="1"/>
  <c r="G127" i="13"/>
  <c r="Q127" i="13" s="1"/>
  <c r="S127" i="13" s="1"/>
  <c r="T127" i="13"/>
  <c r="AD127" i="13" s="1"/>
  <c r="AG127" i="13"/>
  <c r="AQ127" i="13" s="1"/>
  <c r="AT127" i="13"/>
  <c r="BD127" i="13" s="1"/>
  <c r="Q128" i="13"/>
  <c r="S128" i="13" s="1"/>
  <c r="T128" i="13"/>
  <c r="AD128" i="13" s="1"/>
  <c r="AG128" i="13"/>
  <c r="AQ128" i="13" s="1"/>
  <c r="AT128" i="13"/>
  <c r="BD128" i="13" s="1"/>
  <c r="Q129" i="13"/>
  <c r="S129" i="13" s="1"/>
  <c r="T129" i="13"/>
  <c r="AD129" i="13" s="1"/>
  <c r="AG129" i="13"/>
  <c r="AQ129" i="13" s="1"/>
  <c r="AT129" i="13"/>
  <c r="BD129" i="13" s="1"/>
  <c r="G130" i="13"/>
  <c r="Q130" i="13" s="1"/>
  <c r="S130" i="13" s="1"/>
  <c r="AF130" i="13" s="1"/>
  <c r="T130" i="13"/>
  <c r="AD130" i="13" s="1"/>
  <c r="AG130" i="13"/>
  <c r="AQ130" i="13" s="1"/>
  <c r="AT130" i="13"/>
  <c r="BD130" i="13" s="1"/>
  <c r="Q131" i="13"/>
  <c r="S131" i="13" s="1"/>
  <c r="T131" i="13"/>
  <c r="AD131" i="13" s="1"/>
  <c r="AG131" i="13"/>
  <c r="AQ131" i="13" s="1"/>
  <c r="AT131" i="13"/>
  <c r="BD131" i="13" s="1"/>
  <c r="G132" i="13"/>
  <c r="Q132" i="13" s="1"/>
  <c r="S132" i="13" s="1"/>
  <c r="T132" i="13"/>
  <c r="AD132" i="13" s="1"/>
  <c r="AG132" i="13"/>
  <c r="AQ132" i="13" s="1"/>
  <c r="AT132" i="13"/>
  <c r="BD132" i="13" s="1"/>
  <c r="G133" i="13"/>
  <c r="Q133" i="13" s="1"/>
  <c r="S133" i="13" s="1"/>
  <c r="T133" i="13"/>
  <c r="AD133" i="13" s="1"/>
  <c r="AG133" i="13"/>
  <c r="AQ133" i="13" s="1"/>
  <c r="AT133" i="13"/>
  <c r="BD133" i="13" s="1"/>
  <c r="Q135" i="13"/>
  <c r="S135" i="13" s="1"/>
  <c r="T135" i="13"/>
  <c r="AD135" i="13" s="1"/>
  <c r="AG135" i="13"/>
  <c r="AQ135" i="13" s="1"/>
  <c r="AT135" i="13"/>
  <c r="BD135" i="13" s="1"/>
  <c r="G136" i="13"/>
  <c r="Q136" i="13" s="1"/>
  <c r="S136" i="13" s="1"/>
  <c r="T136" i="13"/>
  <c r="AD136" i="13" s="1"/>
  <c r="AG136" i="13"/>
  <c r="AQ136" i="13" s="1"/>
  <c r="AT136" i="13"/>
  <c r="BD136" i="13" s="1"/>
  <c r="G137" i="13"/>
  <c r="Q137" i="13" s="1"/>
  <c r="S137" i="13" s="1"/>
  <c r="T137" i="13"/>
  <c r="AD137" i="13" s="1"/>
  <c r="AG137" i="13"/>
  <c r="AQ137" i="13" s="1"/>
  <c r="AT137" i="13"/>
  <c r="BD137" i="13" s="1"/>
  <c r="Q138" i="13"/>
  <c r="S138" i="13" s="1"/>
  <c r="AF138" i="13" s="1"/>
  <c r="T138" i="13"/>
  <c r="AD138" i="13" s="1"/>
  <c r="AG138" i="13"/>
  <c r="AQ138" i="13" s="1"/>
  <c r="AT138" i="13"/>
  <c r="BD138" i="13" s="1"/>
  <c r="G139" i="13"/>
  <c r="Q139" i="13" s="1"/>
  <c r="S139" i="13" s="1"/>
  <c r="AF139" i="13" s="1"/>
  <c r="T139" i="13"/>
  <c r="AD139" i="13" s="1"/>
  <c r="AG139" i="13"/>
  <c r="AQ139" i="13" s="1"/>
  <c r="AT139" i="13"/>
  <c r="BD139" i="13" s="1"/>
  <c r="Q140" i="13"/>
  <c r="S140" i="13" s="1"/>
  <c r="T140" i="13"/>
  <c r="AD140" i="13" s="1"/>
  <c r="AG140" i="13"/>
  <c r="AQ140" i="13" s="1"/>
  <c r="AT140" i="13"/>
  <c r="BD140" i="13" s="1"/>
  <c r="Q141" i="13"/>
  <c r="S141" i="13" s="1"/>
  <c r="AF141" i="13" s="1"/>
  <c r="T141" i="13"/>
  <c r="AD141" i="13" s="1"/>
  <c r="AG141" i="13"/>
  <c r="AQ141" i="13" s="1"/>
  <c r="AT141" i="13"/>
  <c r="BD141" i="13" s="1"/>
  <c r="G142" i="13"/>
  <c r="Q142" i="13" s="1"/>
  <c r="S142" i="13" s="1"/>
  <c r="T142" i="13"/>
  <c r="AD142" i="13" s="1"/>
  <c r="AG142" i="13"/>
  <c r="AQ142" i="13" s="1"/>
  <c r="AT142" i="13"/>
  <c r="BD142" i="13" s="1"/>
  <c r="G143" i="13"/>
  <c r="Q143" i="13" s="1"/>
  <c r="S143" i="13" s="1"/>
  <c r="T143" i="13"/>
  <c r="AD143" i="13" s="1"/>
  <c r="AG143" i="13"/>
  <c r="AQ143" i="13" s="1"/>
  <c r="AT143" i="13"/>
  <c r="BD143" i="13" s="1"/>
  <c r="G144" i="13"/>
  <c r="Q144" i="13" s="1"/>
  <c r="S144" i="13" s="1"/>
  <c r="AF144" i="13" s="1"/>
  <c r="T144" i="13"/>
  <c r="AD144" i="13" s="1"/>
  <c r="AG144" i="13"/>
  <c r="AQ144" i="13" s="1"/>
  <c r="AT144" i="13"/>
  <c r="BD144" i="13" s="1"/>
  <c r="G145" i="13"/>
  <c r="Q145" i="13" s="1"/>
  <c r="S145" i="13" s="1"/>
  <c r="T145" i="13"/>
  <c r="AD145" i="13" s="1"/>
  <c r="AG145" i="13"/>
  <c r="AQ145" i="13" s="1"/>
  <c r="AT145" i="13"/>
  <c r="BD145" i="13" s="1"/>
  <c r="G146" i="13"/>
  <c r="Q146" i="13" s="1"/>
  <c r="S146" i="13" s="1"/>
  <c r="T146" i="13"/>
  <c r="AD146" i="13" s="1"/>
  <c r="AG146" i="13"/>
  <c r="AQ146" i="13" s="1"/>
  <c r="AT146" i="13"/>
  <c r="BD146" i="13" s="1"/>
  <c r="Q147" i="13"/>
  <c r="S147" i="13" s="1"/>
  <c r="T147" i="13"/>
  <c r="AD147" i="13" s="1"/>
  <c r="AG147" i="13"/>
  <c r="AQ147" i="13" s="1"/>
  <c r="AT147" i="13"/>
  <c r="BD147" i="13" s="1"/>
  <c r="Q148" i="13"/>
  <c r="S148" i="13" s="1"/>
  <c r="T148" i="13"/>
  <c r="AD148" i="13" s="1"/>
  <c r="AG148" i="13"/>
  <c r="AQ148" i="13" s="1"/>
  <c r="AT148" i="13"/>
  <c r="BD148" i="13" s="1"/>
  <c r="G149" i="13"/>
  <c r="Q149" i="13" s="1"/>
  <c r="S149" i="13" s="1"/>
  <c r="T149" i="13"/>
  <c r="AD149" i="13" s="1"/>
  <c r="AG149" i="13"/>
  <c r="AQ149" i="13" s="1"/>
  <c r="AT149" i="13"/>
  <c r="BD149" i="13" s="1"/>
  <c r="G150" i="13"/>
  <c r="Q150" i="13" s="1"/>
  <c r="S150" i="13" s="1"/>
  <c r="T150" i="13"/>
  <c r="AD150" i="13" s="1"/>
  <c r="AG150" i="13"/>
  <c r="AQ150" i="13" s="1"/>
  <c r="AT150" i="13"/>
  <c r="BD150" i="13" s="1"/>
  <c r="Q151" i="13"/>
  <c r="S151" i="13" s="1"/>
  <c r="T151" i="13"/>
  <c r="AD151" i="13" s="1"/>
  <c r="AG151" i="13"/>
  <c r="AQ151" i="13" s="1"/>
  <c r="AT151" i="13"/>
  <c r="BD151" i="13" s="1"/>
  <c r="G152" i="13"/>
  <c r="Q152" i="13" s="1"/>
  <c r="S152" i="13" s="1"/>
  <c r="T152" i="13"/>
  <c r="AD152" i="13" s="1"/>
  <c r="AG152" i="13"/>
  <c r="AQ152" i="13" s="1"/>
  <c r="AT152" i="13"/>
  <c r="BD152" i="13" s="1"/>
  <c r="G153" i="13"/>
  <c r="Q153" i="13" s="1"/>
  <c r="S153" i="13" s="1"/>
  <c r="T153" i="13"/>
  <c r="AD153" i="13" s="1"/>
  <c r="AG153" i="13"/>
  <c r="AQ153" i="13" s="1"/>
  <c r="AT153" i="13"/>
  <c r="BD153" i="13" s="1"/>
  <c r="G154" i="13"/>
  <c r="Q154" i="13" s="1"/>
  <c r="S154" i="13" s="1"/>
  <c r="T154" i="13"/>
  <c r="AD154" i="13" s="1"/>
  <c r="AG154" i="13"/>
  <c r="AQ154" i="13" s="1"/>
  <c r="AT154" i="13"/>
  <c r="BD154" i="13" s="1"/>
  <c r="G155" i="13"/>
  <c r="Q155" i="13" s="1"/>
  <c r="S155" i="13" s="1"/>
  <c r="AF155" i="13" s="1"/>
  <c r="T155" i="13"/>
  <c r="AD155" i="13" s="1"/>
  <c r="AG155" i="13"/>
  <c r="AQ155" i="13" s="1"/>
  <c r="AT155" i="13"/>
  <c r="BD155" i="13" s="1"/>
  <c r="Q156" i="13"/>
  <c r="S156" i="13" s="1"/>
  <c r="T156" i="13"/>
  <c r="AD156" i="13" s="1"/>
  <c r="AG156" i="13"/>
  <c r="AQ156" i="13" s="1"/>
  <c r="AT156" i="13"/>
  <c r="BD156" i="13" s="1"/>
  <c r="G157" i="13"/>
  <c r="Q157" i="13" s="1"/>
  <c r="S157" i="13" s="1"/>
  <c r="T157" i="13"/>
  <c r="AD157" i="13" s="1"/>
  <c r="AG157" i="13"/>
  <c r="AQ157" i="13" s="1"/>
  <c r="AT157" i="13"/>
  <c r="BD157" i="13" s="1"/>
  <c r="Q158" i="13"/>
  <c r="S158" i="13" s="1"/>
  <c r="T158" i="13"/>
  <c r="AD158" i="13" s="1"/>
  <c r="AG158" i="13"/>
  <c r="AQ158" i="13" s="1"/>
  <c r="AT158" i="13"/>
  <c r="BD158" i="13" s="1"/>
  <c r="G159" i="13"/>
  <c r="Q159" i="13" s="1"/>
  <c r="T159" i="13"/>
  <c r="AD159" i="13" s="1"/>
  <c r="G160" i="13"/>
  <c r="Q160" i="13" s="1"/>
  <c r="S160" i="13" s="1"/>
  <c r="AF160" i="13" s="1"/>
  <c r="AS160" i="13" s="1"/>
  <c r="T160" i="13"/>
  <c r="AD160" i="13" s="1"/>
  <c r="AT160" i="13"/>
  <c r="BD160" i="13" s="1"/>
  <c r="Q161" i="13"/>
  <c r="S161" i="13" s="1"/>
  <c r="T161" i="13"/>
  <c r="AD161" i="13" s="1"/>
  <c r="AG161" i="13"/>
  <c r="AQ161" i="13" s="1"/>
  <c r="AT161" i="13"/>
  <c r="BD161" i="13" s="1"/>
  <c r="G163" i="13"/>
  <c r="T163" i="13"/>
  <c r="AD163" i="13" s="1"/>
  <c r="AG163" i="13"/>
  <c r="AQ163" i="13" s="1"/>
  <c r="AT163" i="13"/>
  <c r="BD163" i="13" s="1"/>
  <c r="G164" i="13"/>
  <c r="Q164" i="13" s="1"/>
  <c r="S164" i="13" s="1"/>
  <c r="T164" i="13"/>
  <c r="AD164" i="13" s="1"/>
  <c r="AG164" i="13"/>
  <c r="AQ164" i="13" s="1"/>
  <c r="AS164" i="13" s="1"/>
  <c r="AT164" i="13"/>
  <c r="BD164" i="13" s="1"/>
  <c r="Q165" i="13"/>
  <c r="S165" i="13" s="1"/>
  <c r="T165" i="13"/>
  <c r="AD165" i="13" s="1"/>
  <c r="AG165" i="13"/>
  <c r="AQ165" i="13" s="1"/>
  <c r="AT165" i="13"/>
  <c r="BD165" i="13" s="1"/>
  <c r="G166" i="13"/>
  <c r="Q166" i="13" s="1"/>
  <c r="S166" i="13" s="1"/>
  <c r="T166" i="13"/>
  <c r="AD166" i="13" s="1"/>
  <c r="AG166" i="13"/>
  <c r="AQ166" i="13" s="1"/>
  <c r="AT166" i="13"/>
  <c r="BD166" i="13" s="1"/>
  <c r="G167" i="13"/>
  <c r="Q167" i="13" s="1"/>
  <c r="S167" i="13" s="1"/>
  <c r="T167" i="13"/>
  <c r="AD167" i="13" s="1"/>
  <c r="AG167" i="13"/>
  <c r="AQ167" i="13" s="1"/>
  <c r="AT167" i="13"/>
  <c r="BD167" i="13" s="1"/>
  <c r="G168" i="13"/>
  <c r="Q168" i="13" s="1"/>
  <c r="S168" i="13" s="1"/>
  <c r="T168" i="13"/>
  <c r="AD168" i="13" s="1"/>
  <c r="AG168" i="13"/>
  <c r="AQ168" i="13" s="1"/>
  <c r="AT168" i="13"/>
  <c r="BD168" i="13" s="1"/>
  <c r="G169" i="13"/>
  <c r="Q169" i="13" s="1"/>
  <c r="S169" i="13" s="1"/>
  <c r="T169" i="13"/>
  <c r="AD169" i="13" s="1"/>
  <c r="AG169" i="13"/>
  <c r="AQ169" i="13" s="1"/>
  <c r="AT169" i="13"/>
  <c r="BD169" i="13" s="1"/>
  <c r="G170" i="13"/>
  <c r="Q170" i="13" s="1"/>
  <c r="S170" i="13" s="1"/>
  <c r="T170" i="13"/>
  <c r="AD170" i="13" s="1"/>
  <c r="AG170" i="13"/>
  <c r="AQ170" i="13" s="1"/>
  <c r="AT170" i="13"/>
  <c r="BD170" i="13" s="1"/>
  <c r="G171" i="13"/>
  <c r="Q171" i="13" s="1"/>
  <c r="S171" i="13" s="1"/>
  <c r="T171" i="13"/>
  <c r="AD171" i="13" s="1"/>
  <c r="AG171" i="13"/>
  <c r="AQ171" i="13" s="1"/>
  <c r="AT171" i="13"/>
  <c r="BD171" i="13" s="1"/>
  <c r="G172" i="13"/>
  <c r="Q172" i="13" s="1"/>
  <c r="S172" i="13" s="1"/>
  <c r="T172" i="13"/>
  <c r="AD172" i="13" s="1"/>
  <c r="AG172" i="13"/>
  <c r="AQ172" i="13" s="1"/>
  <c r="AT172" i="13"/>
  <c r="BD172" i="13" s="1"/>
  <c r="G173" i="13"/>
  <c r="Q173" i="13" s="1"/>
  <c r="S173" i="13" s="1"/>
  <c r="T173" i="13"/>
  <c r="AD173" i="13" s="1"/>
  <c r="AG173" i="13"/>
  <c r="AQ173" i="13" s="1"/>
  <c r="AT173" i="13"/>
  <c r="BD173" i="13" s="1"/>
  <c r="G174" i="13"/>
  <c r="Q174" i="13" s="1"/>
  <c r="S174" i="13" s="1"/>
  <c r="T174" i="13"/>
  <c r="AD174" i="13" s="1"/>
  <c r="AG174" i="13"/>
  <c r="AQ174" i="13" s="1"/>
  <c r="AT174" i="13"/>
  <c r="BD174" i="13" s="1"/>
  <c r="Q175" i="13"/>
  <c r="S175" i="13" s="1"/>
  <c r="AD175" i="13"/>
  <c r="AQ175" i="13"/>
  <c r="BD175" i="13"/>
  <c r="G176" i="13"/>
  <c r="Q176" i="13" s="1"/>
  <c r="S176" i="13" s="1"/>
  <c r="T176" i="13"/>
  <c r="AD176" i="13" s="1"/>
  <c r="AG176" i="13"/>
  <c r="AQ176" i="13" s="1"/>
  <c r="AT176" i="13"/>
  <c r="BD176" i="13" s="1"/>
  <c r="G177" i="13"/>
  <c r="Q177" i="13" s="1"/>
  <c r="S177" i="13" s="1"/>
  <c r="T177" i="13"/>
  <c r="AD177" i="13" s="1"/>
  <c r="AG177" i="13"/>
  <c r="AQ177" i="13" s="1"/>
  <c r="AT177" i="13"/>
  <c r="BD177" i="13" s="1"/>
  <c r="Q178" i="13"/>
  <c r="S178" i="13" s="1"/>
  <c r="T178" i="13"/>
  <c r="AD178" i="13" s="1"/>
  <c r="AG178" i="13"/>
  <c r="AQ178" i="13" s="1"/>
  <c r="AT178" i="13"/>
  <c r="BD178" i="13" s="1"/>
  <c r="Q179" i="13"/>
  <c r="S179" i="13" s="1"/>
  <c r="T179" i="13"/>
  <c r="AD179" i="13" s="1"/>
  <c r="AG179" i="13"/>
  <c r="AQ179" i="13" s="1"/>
  <c r="AT179" i="13"/>
  <c r="BD179" i="13" s="1"/>
  <c r="G180" i="13"/>
  <c r="Q180" i="13" s="1"/>
  <c r="S180" i="13" s="1"/>
  <c r="T180" i="13"/>
  <c r="AD180" i="13" s="1"/>
  <c r="AG180" i="13"/>
  <c r="AQ180" i="13" s="1"/>
  <c r="AT180" i="13"/>
  <c r="BD180" i="13" s="1"/>
  <c r="Q181" i="13"/>
  <c r="S181" i="13" s="1"/>
  <c r="T181" i="13"/>
  <c r="AD181" i="13" s="1"/>
  <c r="AG181" i="13"/>
  <c r="AQ181" i="13" s="1"/>
  <c r="AT181" i="13"/>
  <c r="BD181" i="13" s="1"/>
  <c r="G182" i="13"/>
  <c r="Q182" i="13" s="1"/>
  <c r="S182" i="13" s="1"/>
  <c r="T182" i="13"/>
  <c r="AD182" i="13" s="1"/>
  <c r="AG182" i="13"/>
  <c r="AQ182" i="13" s="1"/>
  <c r="AT182" i="13"/>
  <c r="BD182" i="13" s="1"/>
  <c r="G183" i="13"/>
  <c r="Q183" i="13" s="1"/>
  <c r="S183" i="13" s="1"/>
  <c r="T183" i="13"/>
  <c r="AD183" i="13" s="1"/>
  <c r="AG183" i="13"/>
  <c r="AQ183" i="13" s="1"/>
  <c r="BD183" i="13"/>
  <c r="G184" i="13"/>
  <c r="Q184" i="13" s="1"/>
  <c r="S184" i="13" s="1"/>
  <c r="T184" i="13"/>
  <c r="AD184" i="13" s="1"/>
  <c r="AG184" i="13"/>
  <c r="AQ184" i="13" s="1"/>
  <c r="AT184" i="13"/>
  <c r="BD184" i="13" s="1"/>
  <c r="Q185" i="13"/>
  <c r="S185" i="13" s="1"/>
  <c r="T185" i="13"/>
  <c r="AD185" i="13" s="1"/>
  <c r="AG185" i="13"/>
  <c r="AQ185" i="13" s="1"/>
  <c r="AT185" i="13"/>
  <c r="BD185" i="13" s="1"/>
  <c r="Q186" i="13"/>
  <c r="S186" i="13" s="1"/>
  <c r="T186" i="13"/>
  <c r="AD186" i="13" s="1"/>
  <c r="AG186" i="13"/>
  <c r="AQ186" i="13" s="1"/>
  <c r="AT186" i="13"/>
  <c r="BD186" i="13" s="1"/>
  <c r="Q187" i="13"/>
  <c r="S187" i="13" s="1"/>
  <c r="T187" i="13"/>
  <c r="AD187" i="13" s="1"/>
  <c r="AG187" i="13"/>
  <c r="AQ187" i="13" s="1"/>
  <c r="AT187" i="13"/>
  <c r="BD187" i="13" s="1"/>
  <c r="G188" i="13"/>
  <c r="Q188" i="13" s="1"/>
  <c r="S188" i="13" s="1"/>
  <c r="T188" i="13"/>
  <c r="AD188" i="13" s="1"/>
  <c r="AG188" i="13"/>
  <c r="AQ188" i="13" s="1"/>
  <c r="AT188" i="13"/>
  <c r="BD188" i="13" s="1"/>
  <c r="Q189" i="13"/>
  <c r="S189" i="13" s="1"/>
  <c r="AD189" i="13"/>
  <c r="AQ189" i="13"/>
  <c r="BD189" i="13"/>
  <c r="G190" i="13"/>
  <c r="Q190" i="13" s="1"/>
  <c r="S190" i="13" s="1"/>
  <c r="T190" i="13"/>
  <c r="AD190" i="13" s="1"/>
  <c r="AG190" i="13"/>
  <c r="AQ190" i="13" s="1"/>
  <c r="AT190" i="13"/>
  <c r="BD190" i="13" s="1"/>
  <c r="Q191" i="13"/>
  <c r="S191" i="13" s="1"/>
  <c r="AD191" i="13"/>
  <c r="AQ191" i="13"/>
  <c r="BD191" i="13"/>
  <c r="G192" i="13"/>
  <c r="Q192" i="13" s="1"/>
  <c r="S192" i="13" s="1"/>
  <c r="T192" i="13"/>
  <c r="AD192" i="13" s="1"/>
  <c r="AG192" i="13"/>
  <c r="AQ192" i="13" s="1"/>
  <c r="AT192" i="13"/>
  <c r="BD192" i="13" s="1"/>
  <c r="G193" i="13"/>
  <c r="Q193" i="13" s="1"/>
  <c r="S193" i="13" s="1"/>
  <c r="T193" i="13"/>
  <c r="AD193" i="13" s="1"/>
  <c r="AG193" i="13"/>
  <c r="AQ193" i="13" s="1"/>
  <c r="AT193" i="13"/>
  <c r="BD193" i="13" s="1"/>
  <c r="G194" i="13"/>
  <c r="Q194" i="13" s="1"/>
  <c r="S194" i="13" s="1"/>
  <c r="T194" i="13"/>
  <c r="AD194" i="13" s="1"/>
  <c r="AG194" i="13"/>
  <c r="AQ194" i="13" s="1"/>
  <c r="AT194" i="13"/>
  <c r="BD194" i="13" s="1"/>
  <c r="G195" i="13"/>
  <c r="Q195" i="13" s="1"/>
  <c r="S195" i="13" s="1"/>
  <c r="T195" i="13"/>
  <c r="AD195" i="13" s="1"/>
  <c r="AG195" i="13"/>
  <c r="AQ195" i="13" s="1"/>
  <c r="AT195" i="13"/>
  <c r="BD195" i="13" s="1"/>
  <c r="G196" i="13"/>
  <c r="T196" i="13"/>
  <c r="AD196" i="13" s="1"/>
  <c r="AG196" i="13"/>
  <c r="AQ196" i="13" s="1"/>
  <c r="AT196" i="13"/>
  <c r="BD196" i="13" s="1"/>
  <c r="G197" i="13"/>
  <c r="Q197" i="13" s="1"/>
  <c r="S197" i="13" s="1"/>
  <c r="T197" i="13"/>
  <c r="AD197" i="13" s="1"/>
  <c r="AG197" i="13"/>
  <c r="AQ197" i="13" s="1"/>
  <c r="AT197" i="13"/>
  <c r="BD197" i="13" s="1"/>
  <c r="Q198" i="13"/>
  <c r="S198" i="13" s="1"/>
  <c r="T198" i="13"/>
  <c r="AD198" i="13" s="1"/>
  <c r="AG198" i="13"/>
  <c r="AQ198" i="13" s="1"/>
  <c r="AT198" i="13"/>
  <c r="BD198" i="13" s="1"/>
  <c r="G199" i="13"/>
  <c r="Q199" i="13" s="1"/>
  <c r="S199" i="13" s="1"/>
  <c r="T199" i="13"/>
  <c r="AD199" i="13" s="1"/>
  <c r="AG199" i="13"/>
  <c r="AQ199" i="13" s="1"/>
  <c r="AT199" i="13"/>
  <c r="BD199" i="13" s="1"/>
  <c r="G200" i="13"/>
  <c r="Q200" i="13" s="1"/>
  <c r="S200" i="13" s="1"/>
  <c r="T200" i="13"/>
  <c r="AD200" i="13" s="1"/>
  <c r="AG200" i="13"/>
  <c r="AQ200" i="13" s="1"/>
  <c r="AT200" i="13"/>
  <c r="BD200" i="13" s="1"/>
  <c r="G201" i="13"/>
  <c r="Q201" i="13" s="1"/>
  <c r="S201" i="13" s="1"/>
  <c r="T201" i="13"/>
  <c r="AD201" i="13" s="1"/>
  <c r="AG201" i="13"/>
  <c r="AQ201" i="13" s="1"/>
  <c r="AT201" i="13"/>
  <c r="BD201" i="13" s="1"/>
  <c r="G202" i="13"/>
  <c r="Q202" i="13" s="1"/>
  <c r="S202" i="13" s="1"/>
  <c r="T202" i="13"/>
  <c r="AD202" i="13" s="1"/>
  <c r="AG202" i="13"/>
  <c r="AQ202" i="13" s="1"/>
  <c r="AT202" i="13"/>
  <c r="BD202" i="13" s="1"/>
  <c r="G203" i="13"/>
  <c r="Q203" i="13" s="1"/>
  <c r="S203" i="13" s="1"/>
  <c r="T203" i="13"/>
  <c r="AD203" i="13" s="1"/>
  <c r="AG203" i="13"/>
  <c r="AQ203" i="13" s="1"/>
  <c r="AT203" i="13"/>
  <c r="BD203" i="13" s="1"/>
  <c r="Q204" i="13"/>
  <c r="S204" i="13" s="1"/>
  <c r="T204" i="13"/>
  <c r="AD204" i="13" s="1"/>
  <c r="AG204" i="13"/>
  <c r="AQ204" i="13" s="1"/>
  <c r="AT204" i="13"/>
  <c r="BD204" i="13" s="1"/>
  <c r="Q205" i="13"/>
  <c r="S205" i="13" s="1"/>
  <c r="T205" i="13"/>
  <c r="AD205" i="13" s="1"/>
  <c r="AG205" i="13"/>
  <c r="AQ205" i="13" s="1"/>
  <c r="AT205" i="13"/>
  <c r="BD205" i="13" s="1"/>
  <c r="Q206" i="13"/>
  <c r="S206" i="13" s="1"/>
  <c r="T206" i="13"/>
  <c r="AD206" i="13" s="1"/>
  <c r="AG206" i="13"/>
  <c r="AQ206" i="13" s="1"/>
  <c r="AT206" i="13"/>
  <c r="BD206" i="13" s="1"/>
  <c r="G207" i="13"/>
  <c r="Q207" i="13" s="1"/>
  <c r="S207" i="13" s="1"/>
  <c r="T207" i="13"/>
  <c r="AD207" i="13" s="1"/>
  <c r="AG207" i="13"/>
  <c r="AQ207" i="13" s="1"/>
  <c r="AT207" i="13"/>
  <c r="BD207" i="13" s="1"/>
  <c r="G208" i="13"/>
  <c r="Q208" i="13" s="1"/>
  <c r="S208" i="13" s="1"/>
  <c r="T208" i="13"/>
  <c r="AD208" i="13" s="1"/>
  <c r="AG208" i="13"/>
  <c r="AQ208" i="13" s="1"/>
  <c r="AT208" i="13"/>
  <c r="BD208" i="13" s="1"/>
  <c r="G209" i="13"/>
  <c r="Q209" i="13" s="1"/>
  <c r="S209" i="13" s="1"/>
  <c r="T209" i="13"/>
  <c r="AD209" i="13" s="1"/>
  <c r="AG209" i="13"/>
  <c r="AQ209" i="13" s="1"/>
  <c r="AT209" i="13"/>
  <c r="BD209" i="13" s="1"/>
  <c r="Q210" i="13"/>
  <c r="S210" i="13" s="1"/>
  <c r="T210" i="13"/>
  <c r="AD210" i="13" s="1"/>
  <c r="AG210" i="13"/>
  <c r="AQ210" i="13" s="1"/>
  <c r="AT210" i="13"/>
  <c r="BD210" i="13" s="1"/>
  <c r="Q211" i="13"/>
  <c r="S211" i="13" s="1"/>
  <c r="T211" i="13"/>
  <c r="AD211" i="13" s="1"/>
  <c r="AG211" i="13"/>
  <c r="AQ211" i="13" s="1"/>
  <c r="AT211" i="13"/>
  <c r="BD211" i="13" s="1"/>
  <c r="G212" i="13"/>
  <c r="Q212" i="13" s="1"/>
  <c r="S212" i="13" s="1"/>
  <c r="T212" i="13"/>
  <c r="AD212" i="13" s="1"/>
  <c r="AG212" i="13"/>
  <c r="AQ212" i="13" s="1"/>
  <c r="AT212" i="13"/>
  <c r="BD212" i="13" s="1"/>
  <c r="G213" i="13"/>
  <c r="Q213" i="13" s="1"/>
  <c r="S213" i="13" s="1"/>
  <c r="T213" i="13"/>
  <c r="AD213" i="13" s="1"/>
  <c r="AG213" i="13"/>
  <c r="AQ213" i="13" s="1"/>
  <c r="AT213" i="13"/>
  <c r="BD213" i="13" s="1"/>
  <c r="G214" i="13"/>
  <c r="Q214" i="13" s="1"/>
  <c r="S214" i="13" s="1"/>
  <c r="T214" i="13"/>
  <c r="AD214" i="13" s="1"/>
  <c r="AG214" i="13"/>
  <c r="AQ214" i="13" s="1"/>
  <c r="AT214" i="13"/>
  <c r="BD214" i="13" s="1"/>
  <c r="G215" i="13"/>
  <c r="Q215" i="13" s="1"/>
  <c r="S215" i="13" s="1"/>
  <c r="T215" i="13"/>
  <c r="AD215" i="13" s="1"/>
  <c r="AG215" i="13"/>
  <c r="AQ215" i="13" s="1"/>
  <c r="AT215" i="13"/>
  <c r="BD215" i="13" s="1"/>
  <c r="G216" i="13"/>
  <c r="Q216" i="13" s="1"/>
  <c r="S216" i="13" s="1"/>
  <c r="T216" i="13"/>
  <c r="AD216" i="13" s="1"/>
  <c r="AG216" i="13"/>
  <c r="AQ216" i="13" s="1"/>
  <c r="AT216" i="13"/>
  <c r="BD216" i="13" s="1"/>
  <c r="G217" i="13"/>
  <c r="Q217" i="13" s="1"/>
  <c r="S217" i="13" s="1"/>
  <c r="T217" i="13"/>
  <c r="AD217" i="13" s="1"/>
  <c r="AG217" i="13"/>
  <c r="AQ217" i="13" s="1"/>
  <c r="AT217" i="13"/>
  <c r="BD217" i="13" s="1"/>
  <c r="Q218" i="13"/>
  <c r="S218" i="13" s="1"/>
  <c r="T218" i="13"/>
  <c r="AD218" i="13" s="1"/>
  <c r="AG218" i="13"/>
  <c r="AQ218" i="13" s="1"/>
  <c r="AT218" i="13"/>
  <c r="BD218" i="13" s="1"/>
  <c r="G219" i="13"/>
  <c r="Q219" i="13" s="1"/>
  <c r="S219" i="13" s="1"/>
  <c r="T219" i="13"/>
  <c r="AD219" i="13" s="1"/>
  <c r="AG219" i="13"/>
  <c r="AQ219" i="13" s="1"/>
  <c r="AT219" i="13"/>
  <c r="BD219" i="13" s="1"/>
  <c r="G220" i="13"/>
  <c r="Q220" i="13" s="1"/>
  <c r="S220" i="13" s="1"/>
  <c r="T220" i="13"/>
  <c r="AD220" i="13" s="1"/>
  <c r="AG220" i="13"/>
  <c r="AQ220" i="13" s="1"/>
  <c r="AT220" i="13"/>
  <c r="BD220" i="13" s="1"/>
  <c r="Q221" i="13"/>
  <c r="S221" i="13" s="1"/>
  <c r="T221" i="13"/>
  <c r="AD221" i="13" s="1"/>
  <c r="AG221" i="13"/>
  <c r="AQ221" i="13" s="1"/>
  <c r="AT221" i="13"/>
  <c r="BD221" i="13" s="1"/>
  <c r="G222" i="13"/>
  <c r="Q222" i="13" s="1"/>
  <c r="S222" i="13" s="1"/>
  <c r="T222" i="13"/>
  <c r="AD222" i="13" s="1"/>
  <c r="AG222" i="13"/>
  <c r="AQ222" i="13" s="1"/>
  <c r="AT222" i="13"/>
  <c r="BD222" i="13" s="1"/>
  <c r="G223" i="13"/>
  <c r="Q223" i="13" s="1"/>
  <c r="S223" i="13" s="1"/>
  <c r="T223" i="13"/>
  <c r="AD223" i="13" s="1"/>
  <c r="AG223" i="13"/>
  <c r="AQ223" i="13" s="1"/>
  <c r="AT223" i="13"/>
  <c r="BD223" i="13" s="1"/>
  <c r="Q224" i="13"/>
  <c r="S224" i="13" s="1"/>
  <c r="T224" i="13"/>
  <c r="AD224" i="13" s="1"/>
  <c r="AG224" i="13"/>
  <c r="AQ224" i="13" s="1"/>
  <c r="AT224" i="13"/>
  <c r="BD224" i="13" s="1"/>
  <c r="G225" i="13"/>
  <c r="Q225" i="13" s="1"/>
  <c r="S225" i="13" s="1"/>
  <c r="T225" i="13"/>
  <c r="AD225" i="13" s="1"/>
  <c r="AG225" i="13"/>
  <c r="AQ225" i="13" s="1"/>
  <c r="AT225" i="13"/>
  <c r="BD225" i="13" s="1"/>
  <c r="Q226" i="13"/>
  <c r="S226" i="13" s="1"/>
  <c r="AD226" i="13"/>
  <c r="AG226" i="13"/>
  <c r="AQ226" i="13" s="1"/>
  <c r="G227" i="13"/>
  <c r="Q227" i="13" s="1"/>
  <c r="S227" i="13" s="1"/>
  <c r="T227" i="13"/>
  <c r="AD227" i="13" s="1"/>
  <c r="AG227" i="13"/>
  <c r="AQ227" i="13" s="1"/>
  <c r="AT227" i="13"/>
  <c r="BD227" i="13" s="1"/>
  <c r="G228" i="13"/>
  <c r="Q228" i="13" s="1"/>
  <c r="S228" i="13" s="1"/>
  <c r="T228" i="13"/>
  <c r="AD228" i="13" s="1"/>
  <c r="AG228" i="13"/>
  <c r="AQ228" i="13" s="1"/>
  <c r="AT228" i="13"/>
  <c r="BD228" i="13" s="1"/>
  <c r="G229" i="13"/>
  <c r="Q229" i="13" s="1"/>
  <c r="S229" i="13" s="1"/>
  <c r="T229" i="13"/>
  <c r="AD229" i="13" s="1"/>
  <c r="AG229" i="13"/>
  <c r="AQ229" i="13" s="1"/>
  <c r="AT229" i="13"/>
  <c r="BD229" i="13" s="1"/>
  <c r="G230" i="13"/>
  <c r="Q230" i="13" s="1"/>
  <c r="S230" i="13" s="1"/>
  <c r="T230" i="13"/>
  <c r="AD230" i="13" s="1"/>
  <c r="AG230" i="13"/>
  <c r="AQ230" i="13" s="1"/>
  <c r="AT230" i="13"/>
  <c r="BD230" i="13" s="1"/>
  <c r="G231" i="13"/>
  <c r="Q231" i="13" s="1"/>
  <c r="S231" i="13" s="1"/>
  <c r="T231" i="13"/>
  <c r="AD231" i="13" s="1"/>
  <c r="AG231" i="13"/>
  <c r="AQ231" i="13" s="1"/>
  <c r="AT231" i="13"/>
  <c r="BD231" i="13" s="1"/>
  <c r="Q232" i="13"/>
  <c r="S232" i="13" s="1"/>
  <c r="AD232" i="13"/>
  <c r="AQ232" i="13"/>
  <c r="BD232" i="13"/>
  <c r="G233" i="13"/>
  <c r="Q233" i="13" s="1"/>
  <c r="S233" i="13" s="1"/>
  <c r="T233" i="13"/>
  <c r="AD233" i="13" s="1"/>
  <c r="AG233" i="13"/>
  <c r="AQ233" i="13" s="1"/>
  <c r="AT233" i="13"/>
  <c r="BD233" i="13" s="1"/>
  <c r="Q234" i="13"/>
  <c r="S234" i="13" s="1"/>
  <c r="T234" i="13"/>
  <c r="AD234" i="13" s="1"/>
  <c r="AG234" i="13"/>
  <c r="AQ234" i="13" s="1"/>
  <c r="AT234" i="13"/>
  <c r="BD234" i="13" s="1"/>
  <c r="Q235" i="13"/>
  <c r="S235" i="13" s="1"/>
  <c r="AF235" i="13" s="1"/>
  <c r="T235" i="13"/>
  <c r="AD235" i="13" s="1"/>
  <c r="AG235" i="13"/>
  <c r="AQ235" i="13" s="1"/>
  <c r="AT235" i="13"/>
  <c r="BD235" i="13" s="1"/>
  <c r="G237" i="13"/>
  <c r="Q237" i="13" s="1"/>
  <c r="S237" i="13" s="1"/>
  <c r="T237" i="13"/>
  <c r="AD237" i="13" s="1"/>
  <c r="AG237" i="13"/>
  <c r="AQ237" i="13" s="1"/>
  <c r="AT237" i="13"/>
  <c r="BD237" i="13" s="1"/>
  <c r="Q238" i="13"/>
  <c r="S238" i="13" s="1"/>
  <c r="T238" i="13"/>
  <c r="AD238" i="13" s="1"/>
  <c r="AG238" i="13"/>
  <c r="AQ238" i="13" s="1"/>
  <c r="AT238" i="13"/>
  <c r="BD238" i="13" s="1"/>
  <c r="Q239" i="13"/>
  <c r="S239" i="13" s="1"/>
  <c r="T239" i="13"/>
  <c r="AD239" i="13" s="1"/>
  <c r="AG239" i="13"/>
  <c r="AQ239" i="13" s="1"/>
  <c r="AT239" i="13"/>
  <c r="BD239" i="13" s="1"/>
  <c r="G240" i="13"/>
  <c r="Q240" i="13" s="1"/>
  <c r="S240" i="13" s="1"/>
  <c r="T240" i="13"/>
  <c r="AD240" i="13" s="1"/>
  <c r="AG240" i="13"/>
  <c r="AQ240" i="13" s="1"/>
  <c r="AT240" i="13"/>
  <c r="BD240" i="13" s="1"/>
  <c r="Q241" i="13"/>
  <c r="S241" i="13" s="1"/>
  <c r="T241" i="13"/>
  <c r="AD241" i="13" s="1"/>
  <c r="AG241" i="13"/>
  <c r="AQ241" i="13" s="1"/>
  <c r="AT241" i="13"/>
  <c r="BD241" i="13" s="1"/>
  <c r="G242" i="13"/>
  <c r="Q242" i="13" s="1"/>
  <c r="S242" i="13" s="1"/>
  <c r="T242" i="13"/>
  <c r="AD242" i="13" s="1"/>
  <c r="AG242" i="13"/>
  <c r="AQ242" i="13" s="1"/>
  <c r="AT242" i="13"/>
  <c r="BD242" i="13" s="1"/>
  <c r="G243" i="13"/>
  <c r="Q243" i="13" s="1"/>
  <c r="S243" i="13" s="1"/>
  <c r="T243" i="13"/>
  <c r="AD243" i="13" s="1"/>
  <c r="AG243" i="13"/>
  <c r="AQ243" i="13" s="1"/>
  <c r="AT243" i="13"/>
  <c r="BD243" i="13" s="1"/>
  <c r="Q244" i="13"/>
  <c r="S244" i="13" s="1"/>
  <c r="T244" i="13"/>
  <c r="AD244" i="13" s="1"/>
  <c r="AG244" i="13"/>
  <c r="AQ244" i="13" s="1"/>
  <c r="AT244" i="13"/>
  <c r="BD244" i="13" s="1"/>
  <c r="G245" i="13"/>
  <c r="Q245" i="13" s="1"/>
  <c r="S245" i="13" s="1"/>
  <c r="T245" i="13"/>
  <c r="AD245" i="13" s="1"/>
  <c r="AG245" i="13"/>
  <c r="AQ245" i="13" s="1"/>
  <c r="AT245" i="13"/>
  <c r="BD245" i="13" s="1"/>
  <c r="G246" i="13"/>
  <c r="Q246" i="13" s="1"/>
  <c r="S246" i="13" s="1"/>
  <c r="T246" i="13"/>
  <c r="AD246" i="13" s="1"/>
  <c r="AG246" i="13"/>
  <c r="AQ246" i="13" s="1"/>
  <c r="AT246" i="13"/>
  <c r="BD246" i="13" s="1"/>
  <c r="G247" i="13"/>
  <c r="Q247" i="13" s="1"/>
  <c r="S247" i="13" s="1"/>
  <c r="T247" i="13"/>
  <c r="AD247" i="13" s="1"/>
  <c r="AG247" i="13"/>
  <c r="AQ247" i="13" s="1"/>
  <c r="AT247" i="13"/>
  <c r="BD247" i="13" s="1"/>
  <c r="G248" i="13"/>
  <c r="Q248" i="13" s="1"/>
  <c r="S248" i="13" s="1"/>
  <c r="T248" i="13"/>
  <c r="AD248" i="13" s="1"/>
  <c r="AG248" i="13"/>
  <c r="AQ248" i="13" s="1"/>
  <c r="AT248" i="13"/>
  <c r="BD248" i="13" s="1"/>
  <c r="G249" i="13"/>
  <c r="Q249" i="13" s="1"/>
  <c r="S249" i="13" s="1"/>
  <c r="T249" i="13"/>
  <c r="AD249" i="13" s="1"/>
  <c r="AG249" i="13"/>
  <c r="AQ249" i="13" s="1"/>
  <c r="AT249" i="13"/>
  <c r="BD249" i="13" s="1"/>
  <c r="Q250" i="13"/>
  <c r="S250" i="13" s="1"/>
  <c r="T250" i="13"/>
  <c r="AD250" i="13" s="1"/>
  <c r="AG250" i="13"/>
  <c r="AQ250" i="13" s="1"/>
  <c r="AT250" i="13"/>
  <c r="BD250" i="13" s="1"/>
  <c r="G251" i="13"/>
  <c r="Q251" i="13" s="1"/>
  <c r="S251" i="13" s="1"/>
  <c r="T251" i="13"/>
  <c r="AD251" i="13" s="1"/>
  <c r="AG251" i="13"/>
  <c r="AQ251" i="13" s="1"/>
  <c r="AT251" i="13"/>
  <c r="BD251" i="13" s="1"/>
  <c r="G252" i="13"/>
  <c r="Q252" i="13" s="1"/>
  <c r="S252" i="13" s="1"/>
  <c r="T252" i="13"/>
  <c r="AD252" i="13" s="1"/>
  <c r="AG252" i="13"/>
  <c r="AQ252" i="13" s="1"/>
  <c r="AT252" i="13"/>
  <c r="BD252" i="13" s="1"/>
  <c r="Q253" i="13"/>
  <c r="S253" i="13" s="1"/>
  <c r="AF253" i="13" s="1"/>
  <c r="T253" i="13"/>
  <c r="AD253" i="13" s="1"/>
  <c r="AG253" i="13"/>
  <c r="AQ253" i="13" s="1"/>
  <c r="AT253" i="13"/>
  <c r="BD253" i="13" s="1"/>
  <c r="Q254" i="13"/>
  <c r="S254" i="13" s="1"/>
  <c r="T254" i="13"/>
  <c r="AD254" i="13" s="1"/>
  <c r="AG254" i="13"/>
  <c r="AQ254" i="13" s="1"/>
  <c r="AT254" i="13"/>
  <c r="BD254" i="13" s="1"/>
  <c r="G255" i="13"/>
  <c r="Q255" i="13" s="1"/>
  <c r="S255" i="13" s="1"/>
  <c r="T255" i="13"/>
  <c r="AD255" i="13" s="1"/>
  <c r="AG255" i="13"/>
  <c r="AQ255" i="13" s="1"/>
  <c r="AT255" i="13"/>
  <c r="BD255" i="13" s="1"/>
  <c r="G257" i="13"/>
  <c r="Q257" i="13" s="1"/>
  <c r="S257" i="13" s="1"/>
  <c r="T257" i="13"/>
  <c r="AD257" i="13" s="1"/>
  <c r="AG257" i="13"/>
  <c r="AQ257" i="13" s="1"/>
  <c r="AT257" i="13"/>
  <c r="BD257" i="13" s="1"/>
  <c r="G258" i="13"/>
  <c r="Q258" i="13" s="1"/>
  <c r="S258" i="13" s="1"/>
  <c r="T258" i="13"/>
  <c r="AD258" i="13" s="1"/>
  <c r="AG258" i="13"/>
  <c r="AQ258" i="13" s="1"/>
  <c r="AT258" i="13"/>
  <c r="BD258" i="13" s="1"/>
  <c r="Q259" i="13"/>
  <c r="S259" i="13" s="1"/>
  <c r="T259" i="13"/>
  <c r="AD259" i="13" s="1"/>
  <c r="AG259" i="13"/>
  <c r="AQ259" i="13" s="1"/>
  <c r="AT259" i="13"/>
  <c r="BD259" i="13" s="1"/>
  <c r="Q260" i="13"/>
  <c r="S260" i="13" s="1"/>
  <c r="AF260" i="13" s="1"/>
  <c r="T260" i="13"/>
  <c r="AD260" i="13" s="1"/>
  <c r="AG260" i="13"/>
  <c r="AQ260" i="13" s="1"/>
  <c r="AT260" i="13"/>
  <c r="BD260" i="13" s="1"/>
  <c r="Q261" i="13"/>
  <c r="S261" i="13" s="1"/>
  <c r="T261" i="13"/>
  <c r="AD261" i="13" s="1"/>
  <c r="AG261" i="13"/>
  <c r="AQ261" i="13" s="1"/>
  <c r="AT261" i="13"/>
  <c r="BD261" i="13" s="1"/>
  <c r="G262" i="13"/>
  <c r="Q262" i="13" s="1"/>
  <c r="S262" i="13" s="1"/>
  <c r="T262" i="13"/>
  <c r="AD262" i="13" s="1"/>
  <c r="AG262" i="13"/>
  <c r="AQ262" i="13" s="1"/>
  <c r="AT262" i="13"/>
  <c r="BD262" i="13" s="1"/>
  <c r="G263" i="13"/>
  <c r="Q263" i="13" s="1"/>
  <c r="S263" i="13" s="1"/>
  <c r="AF263" i="13" s="1"/>
  <c r="T263" i="13"/>
  <c r="AD263" i="13" s="1"/>
  <c r="AG263" i="13"/>
  <c r="AQ263" i="13" s="1"/>
  <c r="AT263" i="13"/>
  <c r="BD263" i="13" s="1"/>
  <c r="Q264" i="13"/>
  <c r="S264" i="13" s="1"/>
  <c r="T264" i="13"/>
  <c r="AD264" i="13" s="1"/>
  <c r="AG264" i="13"/>
  <c r="AQ264" i="13" s="1"/>
  <c r="AT264" i="13"/>
  <c r="BD264" i="13" s="1"/>
  <c r="G265" i="13"/>
  <c r="Q265" i="13" s="1"/>
  <c r="S265" i="13" s="1"/>
  <c r="T265" i="13"/>
  <c r="AD265" i="13" s="1"/>
  <c r="AG265" i="13"/>
  <c r="AQ265" i="13" s="1"/>
  <c r="AT265" i="13"/>
  <c r="BD265" i="13" s="1"/>
  <c r="G266" i="13"/>
  <c r="Q266" i="13" s="1"/>
  <c r="S266" i="13" s="1"/>
  <c r="T266" i="13"/>
  <c r="AD266" i="13" s="1"/>
  <c r="AQ266" i="13"/>
  <c r="BD266" i="13"/>
  <c r="Q268" i="13"/>
  <c r="S268" i="13" s="1"/>
  <c r="T268" i="13"/>
  <c r="AD268" i="13" s="1"/>
  <c r="AG268" i="13"/>
  <c r="AQ268" i="13" s="1"/>
  <c r="AT268" i="13"/>
  <c r="BD268" i="13" s="1"/>
  <c r="G269" i="13"/>
  <c r="Q269" i="13" s="1"/>
  <c r="S269" i="13" s="1"/>
  <c r="T269" i="13"/>
  <c r="AD269" i="13" s="1"/>
  <c r="AG269" i="13"/>
  <c r="AQ269" i="13" s="1"/>
  <c r="AT269" i="13"/>
  <c r="BD269" i="13" s="1"/>
  <c r="Q270" i="13"/>
  <c r="S270" i="13" s="1"/>
  <c r="T270" i="13"/>
  <c r="AD270" i="13" s="1"/>
  <c r="AG270" i="13"/>
  <c r="AQ270" i="13" s="1"/>
  <c r="AT270" i="13"/>
  <c r="BD270" i="13" s="1"/>
  <c r="G271" i="13"/>
  <c r="Q271" i="13" s="1"/>
  <c r="S271" i="13" s="1"/>
  <c r="AF271" i="13" s="1"/>
  <c r="T271" i="13"/>
  <c r="AD271" i="13" s="1"/>
  <c r="AG271" i="13"/>
  <c r="AQ271" i="13" s="1"/>
  <c r="AT271" i="13"/>
  <c r="BD271" i="13" s="1"/>
  <c r="G272" i="13"/>
  <c r="Q272" i="13" s="1"/>
  <c r="S272" i="13" s="1"/>
  <c r="AF272" i="13" s="1"/>
  <c r="T272" i="13"/>
  <c r="AD272" i="13" s="1"/>
  <c r="AG272" i="13"/>
  <c r="AQ272" i="13" s="1"/>
  <c r="AT272" i="13"/>
  <c r="BD272" i="13" s="1"/>
  <c r="G273" i="13"/>
  <c r="Q273" i="13" s="1"/>
  <c r="S273" i="13" s="1"/>
  <c r="T273" i="13"/>
  <c r="AD273" i="13" s="1"/>
  <c r="AG273" i="13"/>
  <c r="AQ273" i="13" s="1"/>
  <c r="AT273" i="13"/>
  <c r="BD273" i="13" s="1"/>
  <c r="G274" i="13"/>
  <c r="Q274" i="13" s="1"/>
  <c r="S274" i="13" s="1"/>
  <c r="T274" i="13"/>
  <c r="AD274" i="13" s="1"/>
  <c r="AG274" i="13"/>
  <c r="AQ274" i="13" s="1"/>
  <c r="AT274" i="13"/>
  <c r="BD274" i="13" s="1"/>
  <c r="Q275" i="13"/>
  <c r="S275" i="13" s="1"/>
  <c r="T275" i="13"/>
  <c r="AD275" i="13" s="1"/>
  <c r="AG275" i="13"/>
  <c r="AQ275" i="13" s="1"/>
  <c r="AT275" i="13"/>
  <c r="BD275" i="13" s="1"/>
  <c r="G276" i="13"/>
  <c r="Q276" i="13" s="1"/>
  <c r="S276" i="13" s="1"/>
  <c r="T276" i="13"/>
  <c r="AD276" i="13" s="1"/>
  <c r="AG276" i="13"/>
  <c r="AQ276" i="13" s="1"/>
  <c r="AT276" i="13"/>
  <c r="BD276" i="13" s="1"/>
  <c r="G277" i="13"/>
  <c r="Q277" i="13" s="1"/>
  <c r="S277" i="13" s="1"/>
  <c r="T277" i="13"/>
  <c r="AD277" i="13" s="1"/>
  <c r="AG277" i="13"/>
  <c r="AQ277" i="13" s="1"/>
  <c r="AT277" i="13"/>
  <c r="BD277" i="13" s="1"/>
  <c r="G278" i="13"/>
  <c r="Q278" i="13" s="1"/>
  <c r="S278" i="13" s="1"/>
  <c r="T278" i="13"/>
  <c r="AD278" i="13" s="1"/>
  <c r="AG278" i="13"/>
  <c r="AQ278" i="13" s="1"/>
  <c r="AT278" i="13"/>
  <c r="BD278" i="13" s="1"/>
  <c r="G279" i="13"/>
  <c r="Q279" i="13" s="1"/>
  <c r="S279" i="13" s="1"/>
  <c r="T279" i="13"/>
  <c r="AD279" i="13" s="1"/>
  <c r="AG279" i="13"/>
  <c r="AQ279" i="13" s="1"/>
  <c r="AT279" i="13"/>
  <c r="BD279" i="13" s="1"/>
  <c r="Q280" i="13"/>
  <c r="S280" i="13" s="1"/>
  <c r="T280" i="13"/>
  <c r="AD280" i="13" s="1"/>
  <c r="AG280" i="13"/>
  <c r="AQ280" i="13" s="1"/>
  <c r="AT280" i="13"/>
  <c r="BD280" i="13" s="1"/>
  <c r="Q281" i="13"/>
  <c r="S281" i="13" s="1"/>
  <c r="T281" i="13"/>
  <c r="AD281" i="13" s="1"/>
  <c r="AG281" i="13"/>
  <c r="AQ281" i="13" s="1"/>
  <c r="AT281" i="13"/>
  <c r="BD281" i="13" s="1"/>
  <c r="G282" i="13"/>
  <c r="Q282" i="13" s="1"/>
  <c r="S282" i="13" s="1"/>
  <c r="T282" i="13"/>
  <c r="AD282" i="13" s="1"/>
  <c r="AG282" i="13"/>
  <c r="AQ282" i="13" s="1"/>
  <c r="AT282" i="13"/>
  <c r="BD282" i="13" s="1"/>
  <c r="Q283" i="13"/>
  <c r="S283" i="13" s="1"/>
  <c r="T283" i="13"/>
  <c r="AD283" i="13" s="1"/>
  <c r="AG283" i="13"/>
  <c r="AQ283" i="13" s="1"/>
  <c r="AT283" i="13"/>
  <c r="BD283" i="13" s="1"/>
  <c r="G284" i="13"/>
  <c r="Q284" i="13" s="1"/>
  <c r="S284" i="13" s="1"/>
  <c r="T284" i="13"/>
  <c r="AD284" i="13" s="1"/>
  <c r="AG284" i="13"/>
  <c r="AQ284" i="13" s="1"/>
  <c r="AT284" i="13"/>
  <c r="BD284" i="13" s="1"/>
  <c r="Q285" i="13"/>
  <c r="S285" i="13" s="1"/>
  <c r="T285" i="13"/>
  <c r="AD285" i="13" s="1"/>
  <c r="AG285" i="13"/>
  <c r="AQ285" i="13" s="1"/>
  <c r="AT285" i="13"/>
  <c r="BD285" i="13" s="1"/>
  <c r="G286" i="13"/>
  <c r="Q286" i="13" s="1"/>
  <c r="S286" i="13" s="1"/>
  <c r="AF286" i="13" s="1"/>
  <c r="T286" i="13"/>
  <c r="AD286" i="13" s="1"/>
  <c r="AG286" i="13"/>
  <c r="AQ286" i="13" s="1"/>
  <c r="AT286" i="13"/>
  <c r="BD286" i="13" s="1"/>
  <c r="G287" i="13"/>
  <c r="Q287" i="13" s="1"/>
  <c r="S287" i="13" s="1"/>
  <c r="AF287" i="13" s="1"/>
  <c r="T287" i="13"/>
  <c r="AD287" i="13" s="1"/>
  <c r="AG287" i="13"/>
  <c r="AQ287" i="13" s="1"/>
  <c r="AT287" i="13"/>
  <c r="BD287" i="13" s="1"/>
  <c r="G288" i="13"/>
  <c r="Q288" i="13" s="1"/>
  <c r="S288" i="13" s="1"/>
  <c r="T288" i="13"/>
  <c r="AD288" i="13" s="1"/>
  <c r="AG288" i="13"/>
  <c r="AQ288" i="13" s="1"/>
  <c r="AT288" i="13"/>
  <c r="BD288" i="13" s="1"/>
  <c r="G289" i="13"/>
  <c r="Q289" i="13" s="1"/>
  <c r="S289" i="13" s="1"/>
  <c r="T289" i="13"/>
  <c r="AD289" i="13" s="1"/>
  <c r="AG289" i="13"/>
  <c r="AQ289" i="13" s="1"/>
  <c r="AT289" i="13"/>
  <c r="BD289" i="13" s="1"/>
  <c r="Q290" i="13"/>
  <c r="S290" i="13" s="1"/>
  <c r="AF290" i="13" s="1"/>
  <c r="T290" i="13"/>
  <c r="AD290" i="13" s="1"/>
  <c r="AG290" i="13"/>
  <c r="AQ290" i="13" s="1"/>
  <c r="AT290" i="13"/>
  <c r="BD290" i="13" s="1"/>
  <c r="G291" i="13"/>
  <c r="Q291" i="13" s="1"/>
  <c r="S291" i="13" s="1"/>
  <c r="T291" i="13"/>
  <c r="AD291" i="13" s="1"/>
  <c r="AG291" i="13"/>
  <c r="AQ291" i="13" s="1"/>
  <c r="AT291" i="13"/>
  <c r="BD291" i="13" s="1"/>
  <c r="G292" i="13"/>
  <c r="Q292" i="13" s="1"/>
  <c r="S292" i="13" s="1"/>
  <c r="T292" i="13"/>
  <c r="AD292" i="13" s="1"/>
  <c r="AG292" i="13"/>
  <c r="AQ292" i="13" s="1"/>
  <c r="AT292" i="13"/>
  <c r="BD292" i="13" s="1"/>
  <c r="G293" i="13"/>
  <c r="Q293" i="13" s="1"/>
  <c r="S293" i="13" s="1"/>
  <c r="T293" i="13"/>
  <c r="AD293" i="13" s="1"/>
  <c r="AG293" i="13"/>
  <c r="AQ293" i="13" s="1"/>
  <c r="AT293" i="13"/>
  <c r="BD293" i="13" s="1"/>
  <c r="G294" i="13"/>
  <c r="Q294" i="13" s="1"/>
  <c r="S294" i="13" s="1"/>
  <c r="T294" i="13"/>
  <c r="AD294" i="13" s="1"/>
  <c r="AG294" i="13"/>
  <c r="AQ294" i="13" s="1"/>
  <c r="AT294" i="13"/>
  <c r="BD294" i="13" s="1"/>
  <c r="G295" i="13"/>
  <c r="Q295" i="13" s="1"/>
  <c r="S295" i="13" s="1"/>
  <c r="T295" i="13"/>
  <c r="AD295" i="13" s="1"/>
  <c r="AG295" i="13"/>
  <c r="AQ295" i="13" s="1"/>
  <c r="AT295" i="13"/>
  <c r="BD295" i="13" s="1"/>
  <c r="G296" i="13"/>
  <c r="Q296" i="13" s="1"/>
  <c r="S296" i="13" s="1"/>
  <c r="T296" i="13"/>
  <c r="AD296" i="13" s="1"/>
  <c r="AG296" i="13"/>
  <c r="AQ296" i="13" s="1"/>
  <c r="AT296" i="13"/>
  <c r="BD296" i="13" s="1"/>
  <c r="Q297" i="13"/>
  <c r="S297" i="13" s="1"/>
  <c r="AD297" i="13"/>
  <c r="AG297" i="13"/>
  <c r="AQ297" i="13" s="1"/>
  <c r="AT297" i="13"/>
  <c r="BD297" i="13" s="1"/>
  <c r="G298" i="13"/>
  <c r="Q298" i="13" s="1"/>
  <c r="S298" i="13" s="1"/>
  <c r="AF298" i="13" s="1"/>
  <c r="T298" i="13"/>
  <c r="AD298" i="13" s="1"/>
  <c r="AG298" i="13"/>
  <c r="AQ298" i="13" s="1"/>
  <c r="AT298" i="13"/>
  <c r="BD298" i="13" s="1"/>
  <c r="G299" i="13"/>
  <c r="Q299" i="13" s="1"/>
  <c r="S299" i="13" s="1"/>
  <c r="T299" i="13"/>
  <c r="AD299" i="13" s="1"/>
  <c r="AG299" i="13"/>
  <c r="AQ299" i="13" s="1"/>
  <c r="AT299" i="13"/>
  <c r="BD299" i="13" s="1"/>
  <c r="G300" i="13"/>
  <c r="Q300" i="13" s="1"/>
  <c r="S300" i="13" s="1"/>
  <c r="T300" i="13"/>
  <c r="AD300" i="13" s="1"/>
  <c r="AG300" i="13"/>
  <c r="AQ300" i="13" s="1"/>
  <c r="AT300" i="13"/>
  <c r="BD300" i="13" s="1"/>
  <c r="G301" i="13"/>
  <c r="Q301" i="13" s="1"/>
  <c r="S301" i="13" s="1"/>
  <c r="T301" i="13"/>
  <c r="AD301" i="13" s="1"/>
  <c r="AG301" i="13"/>
  <c r="AQ301" i="13" s="1"/>
  <c r="AT301" i="13"/>
  <c r="BD301" i="13" s="1"/>
  <c r="G302" i="13"/>
  <c r="Q302" i="13" s="1"/>
  <c r="S302" i="13" s="1"/>
  <c r="T302" i="13"/>
  <c r="AD302" i="13" s="1"/>
  <c r="AG302" i="13"/>
  <c r="AQ302" i="13" s="1"/>
  <c r="AT302" i="13"/>
  <c r="BD302" i="13" s="1"/>
  <c r="Q303" i="13"/>
  <c r="S303" i="13" s="1"/>
  <c r="T303" i="13"/>
  <c r="AD303" i="13" s="1"/>
  <c r="AG303" i="13"/>
  <c r="AQ303" i="13" s="1"/>
  <c r="AT303" i="13"/>
  <c r="BD303" i="13" s="1"/>
  <c r="Q304" i="13"/>
  <c r="S304" i="13" s="1"/>
  <c r="T304" i="13"/>
  <c r="AD304" i="13" s="1"/>
  <c r="AG304" i="13"/>
  <c r="AQ304" i="13" s="1"/>
  <c r="AT304" i="13"/>
  <c r="BD304" i="13" s="1"/>
  <c r="G305" i="13"/>
  <c r="Q305" i="13" s="1"/>
  <c r="S305" i="13" s="1"/>
  <c r="T305" i="13"/>
  <c r="AD305" i="13" s="1"/>
  <c r="AG305" i="13"/>
  <c r="AQ305" i="13" s="1"/>
  <c r="AT305" i="13"/>
  <c r="BD305" i="13" s="1"/>
  <c r="Q306" i="13"/>
  <c r="S306" i="13" s="1"/>
  <c r="AD306" i="13"/>
  <c r="AQ306" i="13"/>
  <c r="BD306" i="13"/>
  <c r="G307" i="13"/>
  <c r="Q307" i="13" s="1"/>
  <c r="S307" i="13" s="1"/>
  <c r="T307" i="13"/>
  <c r="AD307" i="13" s="1"/>
  <c r="AG307" i="13"/>
  <c r="AQ307" i="13" s="1"/>
  <c r="AT307" i="13"/>
  <c r="BD307" i="13" s="1"/>
  <c r="G308" i="13"/>
  <c r="Q308" i="13" s="1"/>
  <c r="S308" i="13" s="1"/>
  <c r="T308" i="13"/>
  <c r="AD308" i="13" s="1"/>
  <c r="AG308" i="13"/>
  <c r="AQ308" i="13" s="1"/>
  <c r="AT308" i="13"/>
  <c r="BD308" i="13" s="1"/>
  <c r="G309" i="13"/>
  <c r="Q309" i="13" s="1"/>
  <c r="S309" i="13" s="1"/>
  <c r="T309" i="13"/>
  <c r="AD309" i="13" s="1"/>
  <c r="AG309" i="13"/>
  <c r="AQ309" i="13" s="1"/>
  <c r="AT309" i="13"/>
  <c r="BD309" i="13" s="1"/>
  <c r="G310" i="13"/>
  <c r="Q310" i="13" s="1"/>
  <c r="S310" i="13" s="1"/>
  <c r="T310" i="13"/>
  <c r="AD310" i="13" s="1"/>
  <c r="AG310" i="13"/>
  <c r="AQ310" i="13" s="1"/>
  <c r="AT310" i="13"/>
  <c r="BD310" i="13" s="1"/>
  <c r="Q311" i="13"/>
  <c r="S311" i="13" s="1"/>
  <c r="AD311" i="13"/>
  <c r="AQ311" i="13"/>
  <c r="BD311" i="13"/>
  <c r="Q312" i="13"/>
  <c r="S312" i="13" s="1"/>
  <c r="AF312" i="13" s="1"/>
  <c r="T312" i="13"/>
  <c r="AD312" i="13" s="1"/>
  <c r="AG312" i="13"/>
  <c r="AQ312" i="13" s="1"/>
  <c r="AT312" i="13"/>
  <c r="BD312" i="13" s="1"/>
  <c r="G314" i="13"/>
  <c r="Q314" i="13" s="1"/>
  <c r="S314" i="13" s="1"/>
  <c r="T314" i="13"/>
  <c r="AD314" i="13" s="1"/>
  <c r="AG314" i="13"/>
  <c r="AQ314" i="13" s="1"/>
  <c r="AT314" i="13"/>
  <c r="BD314" i="13" s="1"/>
  <c r="G315" i="13"/>
  <c r="Q315" i="13" s="1"/>
  <c r="S315" i="13" s="1"/>
  <c r="T315" i="13"/>
  <c r="AD315" i="13" s="1"/>
  <c r="AG315" i="13"/>
  <c r="AQ315" i="13" s="1"/>
  <c r="AT315" i="13"/>
  <c r="BD315" i="13" s="1"/>
  <c r="Q316" i="13"/>
  <c r="S316" i="13" s="1"/>
  <c r="AF316" i="13" s="1"/>
  <c r="AD316" i="13"/>
  <c r="AQ316" i="13"/>
  <c r="BD316" i="13"/>
  <c r="G317" i="13"/>
  <c r="Q317" i="13" s="1"/>
  <c r="S317" i="13" s="1"/>
  <c r="T317" i="13"/>
  <c r="AD317" i="13" s="1"/>
  <c r="AG317" i="13"/>
  <c r="AQ317" i="13" s="1"/>
  <c r="AT317" i="13"/>
  <c r="BD317" i="13" s="1"/>
  <c r="G318" i="13"/>
  <c r="Q318" i="13" s="1"/>
  <c r="S318" i="13" s="1"/>
  <c r="T318" i="13"/>
  <c r="AD318" i="13" s="1"/>
  <c r="AG318" i="13"/>
  <c r="AQ318" i="13" s="1"/>
  <c r="AT318" i="13"/>
  <c r="BD318" i="13" s="1"/>
  <c r="G319" i="13"/>
  <c r="Q319" i="13" s="1"/>
  <c r="T319" i="13"/>
  <c r="AD319" i="13" s="1"/>
  <c r="AF319" i="13" s="1"/>
  <c r="AG319" i="13"/>
  <c r="AQ319" i="13" s="1"/>
  <c r="AT319" i="13"/>
  <c r="BD319" i="13" s="1"/>
  <c r="G320" i="13"/>
  <c r="Q320" i="13" s="1"/>
  <c r="S320" i="13" s="1"/>
  <c r="T320" i="13"/>
  <c r="AD320" i="13" s="1"/>
  <c r="AG320" i="13"/>
  <c r="AQ320" i="13" s="1"/>
  <c r="AT320" i="13"/>
  <c r="BD320" i="13" s="1"/>
  <c r="Q321" i="13"/>
  <c r="S321" i="13" s="1"/>
  <c r="T321" i="13"/>
  <c r="AD321" i="13" s="1"/>
  <c r="AG321" i="13"/>
  <c r="AQ321" i="13" s="1"/>
  <c r="AT321" i="13"/>
  <c r="BD321" i="13" s="1"/>
  <c r="G322" i="13"/>
  <c r="Q322" i="13" s="1"/>
  <c r="S322" i="13" s="1"/>
  <c r="T322" i="13"/>
  <c r="AD322" i="13" s="1"/>
  <c r="AG322" i="13"/>
  <c r="AQ322" i="13" s="1"/>
  <c r="AT322" i="13"/>
  <c r="BD322" i="13" s="1"/>
  <c r="G323" i="13"/>
  <c r="Q323" i="13" s="1"/>
  <c r="S323" i="13" s="1"/>
  <c r="T323" i="13"/>
  <c r="AD323" i="13" s="1"/>
  <c r="AG323" i="13"/>
  <c r="AQ323" i="13" s="1"/>
  <c r="AT323" i="13"/>
  <c r="BD323" i="13" s="1"/>
  <c r="Q324" i="13"/>
  <c r="S324" i="13" s="1"/>
  <c r="T324" i="13"/>
  <c r="AD324" i="13" s="1"/>
  <c r="AG324" i="13"/>
  <c r="AQ324" i="13" s="1"/>
  <c r="AT324" i="13"/>
  <c r="BD324" i="13" s="1"/>
  <c r="G325" i="13"/>
  <c r="Q325" i="13" s="1"/>
  <c r="S325" i="13" s="1"/>
  <c r="T325" i="13"/>
  <c r="AD325" i="13" s="1"/>
  <c r="AG325" i="13"/>
  <c r="AQ325" i="13" s="1"/>
  <c r="AT325" i="13"/>
  <c r="BD325" i="13" s="1"/>
  <c r="G326" i="13"/>
  <c r="Q326" i="13" s="1"/>
  <c r="S326" i="13" s="1"/>
  <c r="T326" i="13"/>
  <c r="AD326" i="13" s="1"/>
  <c r="AG326" i="13"/>
  <c r="AQ326" i="13" s="1"/>
  <c r="AT326" i="13"/>
  <c r="BD326" i="13" s="1"/>
  <c r="G327" i="13"/>
  <c r="Q327" i="13" s="1"/>
  <c r="S327" i="13" s="1"/>
  <c r="AF327" i="13" s="1"/>
  <c r="T327" i="13"/>
  <c r="AD327" i="13" s="1"/>
  <c r="AG327" i="13"/>
  <c r="AQ327" i="13" s="1"/>
  <c r="AT327" i="13"/>
  <c r="BD327" i="13" s="1"/>
  <c r="G328" i="13"/>
  <c r="Q328" i="13" s="1"/>
  <c r="S328" i="13" s="1"/>
  <c r="AF328" i="13" s="1"/>
  <c r="T328" i="13"/>
  <c r="AD328" i="13" s="1"/>
  <c r="AG328" i="13"/>
  <c r="AQ328" i="13" s="1"/>
  <c r="AT328" i="13"/>
  <c r="BD328" i="13" s="1"/>
  <c r="G329" i="13"/>
  <c r="Q329" i="13" s="1"/>
  <c r="S329" i="13" s="1"/>
  <c r="AF329" i="13" s="1"/>
  <c r="T329" i="13"/>
  <c r="AD329" i="13" s="1"/>
  <c r="AG329" i="13"/>
  <c r="AQ329" i="13" s="1"/>
  <c r="AT329" i="13"/>
  <c r="BD329" i="13" s="1"/>
  <c r="Q330" i="13"/>
  <c r="S330" i="13" s="1"/>
  <c r="T330" i="13"/>
  <c r="AD330" i="13" s="1"/>
  <c r="AG330" i="13"/>
  <c r="AQ330" i="13" s="1"/>
  <c r="AT330" i="13"/>
  <c r="BD330" i="13" s="1"/>
  <c r="G331" i="13"/>
  <c r="Q331" i="13" s="1"/>
  <c r="T331" i="13"/>
  <c r="AD331" i="13" s="1"/>
  <c r="AF331" i="13" s="1"/>
  <c r="AG331" i="13"/>
  <c r="AQ331" i="13" s="1"/>
  <c r="AT331" i="13"/>
  <c r="BD331" i="13" s="1"/>
  <c r="Q332" i="13"/>
  <c r="S332" i="13" s="1"/>
  <c r="AF332" i="13" s="1"/>
  <c r="T332" i="13"/>
  <c r="AD332" i="13" s="1"/>
  <c r="AG332" i="13"/>
  <c r="AQ332" i="13" s="1"/>
  <c r="AT332" i="13"/>
  <c r="BD332" i="13" s="1"/>
  <c r="G333" i="13"/>
  <c r="Q333" i="13" s="1"/>
  <c r="S333" i="13" s="1"/>
  <c r="AF333" i="13" s="1"/>
  <c r="T333" i="13"/>
  <c r="AD333" i="13" s="1"/>
  <c r="AG333" i="13"/>
  <c r="AQ333" i="13" s="1"/>
  <c r="AT333" i="13"/>
  <c r="BD333" i="13" s="1"/>
  <c r="G334" i="13"/>
  <c r="Q334" i="13" s="1"/>
  <c r="S334" i="13" s="1"/>
  <c r="T334" i="13"/>
  <c r="AD334" i="13" s="1"/>
  <c r="AG334" i="13"/>
  <c r="AQ334" i="13" s="1"/>
  <c r="AT334" i="13"/>
  <c r="BD334" i="13" s="1"/>
  <c r="G335" i="13"/>
  <c r="Q335" i="13" s="1"/>
  <c r="S335" i="13" s="1"/>
  <c r="T335" i="13"/>
  <c r="AD335" i="13" s="1"/>
  <c r="AG335" i="13"/>
  <c r="AQ335" i="13" s="1"/>
  <c r="AT335" i="13"/>
  <c r="BD335" i="13" s="1"/>
  <c r="G336" i="13"/>
  <c r="Q336" i="13" s="1"/>
  <c r="S336" i="13" s="1"/>
  <c r="AF336" i="13" s="1"/>
  <c r="T336" i="13"/>
  <c r="AD336" i="13" s="1"/>
  <c r="AG336" i="13"/>
  <c r="AQ336" i="13" s="1"/>
  <c r="AT336" i="13"/>
  <c r="BD336" i="13" s="1"/>
  <c r="Q337" i="13"/>
  <c r="S337" i="13" s="1"/>
  <c r="AD337" i="13"/>
  <c r="AQ337" i="13"/>
  <c r="AT337" i="13"/>
  <c r="BD337" i="13" s="1"/>
  <c r="G338" i="13"/>
  <c r="Q338" i="13" s="1"/>
  <c r="S338" i="13" s="1"/>
  <c r="T338" i="13"/>
  <c r="AD338" i="13" s="1"/>
  <c r="AG338" i="13"/>
  <c r="AQ338" i="13" s="1"/>
  <c r="AT338" i="13"/>
  <c r="BD338" i="13" s="1"/>
  <c r="Q339" i="13"/>
  <c r="S339" i="13" s="1"/>
  <c r="AF339" i="13" s="1"/>
  <c r="T339" i="13"/>
  <c r="AD339" i="13" s="1"/>
  <c r="AG339" i="13"/>
  <c r="AQ339" i="13" s="1"/>
  <c r="AT339" i="13"/>
  <c r="BD339" i="13" s="1"/>
  <c r="Q340" i="13"/>
  <c r="S340" i="13" s="1"/>
  <c r="T340" i="13"/>
  <c r="AD340" i="13" s="1"/>
  <c r="AG340" i="13"/>
  <c r="AQ340" i="13" s="1"/>
  <c r="AT340" i="13"/>
  <c r="BD340" i="13" s="1"/>
  <c r="G341" i="13"/>
  <c r="Q341" i="13" s="1"/>
  <c r="T341" i="13"/>
  <c r="AD341" i="13" s="1"/>
  <c r="AF341" i="13" s="1"/>
  <c r="AG341" i="13"/>
  <c r="AQ341" i="13" s="1"/>
  <c r="AT341" i="13"/>
  <c r="BD341" i="13" s="1"/>
  <c r="G342" i="13"/>
  <c r="Q342" i="13" s="1"/>
  <c r="T342" i="13"/>
  <c r="AD342" i="13" s="1"/>
  <c r="AF342" i="13" s="1"/>
  <c r="AG342" i="13"/>
  <c r="AQ342" i="13" s="1"/>
  <c r="AT342" i="13"/>
  <c r="BD342" i="13" s="1"/>
  <c r="Q343" i="13"/>
  <c r="S343" i="13" s="1"/>
  <c r="T343" i="13"/>
  <c r="AD343" i="13" s="1"/>
  <c r="AG343" i="13"/>
  <c r="AQ343" i="13" s="1"/>
  <c r="AT343" i="13"/>
  <c r="BD343" i="13" s="1"/>
  <c r="G344" i="13"/>
  <c r="Q344" i="13" s="1"/>
  <c r="S344" i="13" s="1"/>
  <c r="T344" i="13"/>
  <c r="AD344" i="13" s="1"/>
  <c r="AG344" i="13"/>
  <c r="AQ344" i="13" s="1"/>
  <c r="AT344" i="13"/>
  <c r="BD344" i="13" s="1"/>
  <c r="G345" i="13"/>
  <c r="Q345" i="13" s="1"/>
  <c r="S345" i="13" s="1"/>
  <c r="AF345" i="13" s="1"/>
  <c r="T345" i="13"/>
  <c r="AD345" i="13" s="1"/>
  <c r="AG345" i="13"/>
  <c r="AQ345" i="13" s="1"/>
  <c r="AT345" i="13"/>
  <c r="BD345" i="13" s="1"/>
  <c r="G346" i="13"/>
  <c r="Q346" i="13" s="1"/>
  <c r="S346" i="13" s="1"/>
  <c r="T346" i="13"/>
  <c r="AD346" i="13" s="1"/>
  <c r="AG346" i="13"/>
  <c r="AQ346" i="13" s="1"/>
  <c r="AT346" i="13"/>
  <c r="BD346" i="13" s="1"/>
  <c r="Q347" i="13"/>
  <c r="S347" i="13" s="1"/>
  <c r="T347" i="13"/>
  <c r="AD347" i="13" s="1"/>
  <c r="AG347" i="13"/>
  <c r="AQ347" i="13" s="1"/>
  <c r="AT347" i="13"/>
  <c r="BD347" i="13" s="1"/>
  <c r="Q349" i="13"/>
  <c r="S349" i="13" s="1"/>
  <c r="T349" i="13"/>
  <c r="AD349" i="13" s="1"/>
  <c r="AG349" i="13"/>
  <c r="AQ349" i="13" s="1"/>
  <c r="AT349" i="13"/>
  <c r="BD349" i="13" s="1"/>
  <c r="G350" i="13"/>
  <c r="Q350" i="13" s="1"/>
  <c r="S350" i="13" s="1"/>
  <c r="T350" i="13"/>
  <c r="AD350" i="13" s="1"/>
  <c r="AG350" i="13"/>
  <c r="AQ350" i="13" s="1"/>
  <c r="AT350" i="13"/>
  <c r="BD350" i="13" s="1"/>
  <c r="G351" i="13"/>
  <c r="Q351" i="13" s="1"/>
  <c r="S351" i="13" s="1"/>
  <c r="T351" i="13"/>
  <c r="AD351" i="13" s="1"/>
  <c r="AG351" i="13"/>
  <c r="AQ351" i="13" s="1"/>
  <c r="AT351" i="13"/>
  <c r="BD351" i="13" s="1"/>
  <c r="G352" i="13"/>
  <c r="Q352" i="13" s="1"/>
  <c r="S352" i="13" s="1"/>
  <c r="T352" i="13"/>
  <c r="AD352" i="13" s="1"/>
  <c r="AG352" i="13"/>
  <c r="AQ352" i="13" s="1"/>
  <c r="AT352" i="13"/>
  <c r="BD352" i="13" s="1"/>
  <c r="G353" i="13"/>
  <c r="Q353" i="13" s="1"/>
  <c r="T353" i="13"/>
  <c r="AD353" i="13" s="1"/>
  <c r="AF353" i="13" s="1"/>
  <c r="AG353" i="13"/>
  <c r="AQ353" i="13" s="1"/>
  <c r="AT353" i="13"/>
  <c r="BD353" i="13" s="1"/>
  <c r="G354" i="13"/>
  <c r="Q354" i="13" s="1"/>
  <c r="S354" i="13" s="1"/>
  <c r="T354" i="13"/>
  <c r="AD354" i="13" s="1"/>
  <c r="AG354" i="13"/>
  <c r="AQ354" i="13" s="1"/>
  <c r="AT354" i="13"/>
  <c r="BD354" i="13" s="1"/>
  <c r="G355" i="13"/>
  <c r="Q355" i="13" s="1"/>
  <c r="S355" i="13" s="1"/>
  <c r="T355" i="13"/>
  <c r="AD355" i="13" s="1"/>
  <c r="AG355" i="13"/>
  <c r="AQ355" i="13" s="1"/>
  <c r="AT355" i="13"/>
  <c r="BD355" i="13" s="1"/>
  <c r="G356" i="13"/>
  <c r="Q356" i="13" s="1"/>
  <c r="S356" i="13" s="1"/>
  <c r="T356" i="13"/>
  <c r="AD356" i="13" s="1"/>
  <c r="AG356" i="13"/>
  <c r="AQ356" i="13" s="1"/>
  <c r="AT356" i="13"/>
  <c r="BD356" i="13" s="1"/>
  <c r="G357" i="13"/>
  <c r="Q357" i="13" s="1"/>
  <c r="S357" i="13" s="1"/>
  <c r="T357" i="13"/>
  <c r="AD357" i="13" s="1"/>
  <c r="AG357" i="13"/>
  <c r="AQ357" i="13" s="1"/>
  <c r="AT357" i="13"/>
  <c r="BD357" i="13" s="1"/>
  <c r="G358" i="13"/>
  <c r="Q358" i="13" s="1"/>
  <c r="S358" i="13" s="1"/>
  <c r="T358" i="13"/>
  <c r="AD358" i="13" s="1"/>
  <c r="AG358" i="13"/>
  <c r="AQ358" i="13" s="1"/>
  <c r="AT358" i="13"/>
  <c r="BD358" i="13" s="1"/>
  <c r="Q359" i="13"/>
  <c r="S359" i="13" s="1"/>
  <c r="AF359" i="13" s="1"/>
  <c r="T359" i="13"/>
  <c r="AD359" i="13" s="1"/>
  <c r="AG359" i="13"/>
  <c r="AQ359" i="13" s="1"/>
  <c r="AT359" i="13"/>
  <c r="BD359" i="13" s="1"/>
  <c r="Q360" i="13"/>
  <c r="S360" i="13" s="1"/>
  <c r="T360" i="13"/>
  <c r="AD360" i="13" s="1"/>
  <c r="AG360" i="13"/>
  <c r="AQ360" i="13" s="1"/>
  <c r="AT360" i="13"/>
  <c r="BD360" i="13" s="1"/>
  <c r="G361" i="13"/>
  <c r="Q361" i="13" s="1"/>
  <c r="S361" i="13" s="1"/>
  <c r="T361" i="13"/>
  <c r="AD361" i="13" s="1"/>
  <c r="AG361" i="13"/>
  <c r="AQ361" i="13" s="1"/>
  <c r="AT361" i="13"/>
  <c r="BD361" i="13" s="1"/>
  <c r="G362" i="13"/>
  <c r="Q362" i="13" s="1"/>
  <c r="S362" i="13" s="1"/>
  <c r="T362" i="13"/>
  <c r="AD362" i="13" s="1"/>
  <c r="AG362" i="13"/>
  <c r="AQ362" i="13" s="1"/>
  <c r="AT362" i="13"/>
  <c r="BD362" i="13" s="1"/>
  <c r="G363" i="13"/>
  <c r="Q363" i="13" s="1"/>
  <c r="S363" i="13" s="1"/>
  <c r="AF363" i="13" s="1"/>
  <c r="T363" i="13"/>
  <c r="AD363" i="13" s="1"/>
  <c r="AG363" i="13"/>
  <c r="AQ363" i="13" s="1"/>
  <c r="AT363" i="13"/>
  <c r="BD363" i="13" s="1"/>
  <c r="G364" i="13"/>
  <c r="Q364" i="13" s="1"/>
  <c r="S364" i="13" s="1"/>
  <c r="AF364" i="13" s="1"/>
  <c r="AS364" i="13" s="1"/>
  <c r="BF364" i="13" s="1"/>
  <c r="BG364" i="13" s="1"/>
  <c r="G365" i="13"/>
  <c r="Q365" i="13" s="1"/>
  <c r="S365" i="13" s="1"/>
  <c r="T365" i="13"/>
  <c r="AD365" i="13" s="1"/>
  <c r="AG365" i="13"/>
  <c r="AQ365" i="13" s="1"/>
  <c r="AT365" i="13"/>
  <c r="BD365" i="13" s="1"/>
  <c r="Q366" i="13"/>
  <c r="S366" i="13" s="1"/>
  <c r="T366" i="13"/>
  <c r="AD366" i="13" s="1"/>
  <c r="AG366" i="13"/>
  <c r="AQ366" i="13" s="1"/>
  <c r="AT366" i="13"/>
  <c r="BD366" i="13" s="1"/>
  <c r="G367" i="13"/>
  <c r="Q367" i="13" s="1"/>
  <c r="S367" i="13" s="1"/>
  <c r="T367" i="13"/>
  <c r="AD367" i="13" s="1"/>
  <c r="AG367" i="13"/>
  <c r="AQ367" i="13" s="1"/>
  <c r="AT367" i="13"/>
  <c r="BD367" i="13" s="1"/>
  <c r="G368" i="13"/>
  <c r="Q368" i="13" s="1"/>
  <c r="S368" i="13" s="1"/>
  <c r="T368" i="13"/>
  <c r="AD368" i="13" s="1"/>
  <c r="AG368" i="13"/>
  <c r="AQ368" i="13" s="1"/>
  <c r="AT368" i="13"/>
  <c r="BD368" i="13" s="1"/>
  <c r="G369" i="13"/>
  <c r="Q369" i="13" s="1"/>
  <c r="S369" i="13" s="1"/>
  <c r="T369" i="13"/>
  <c r="AD369" i="13" s="1"/>
  <c r="AG369" i="13"/>
  <c r="AQ369" i="13" s="1"/>
  <c r="AT369" i="13"/>
  <c r="BD369" i="13" s="1"/>
  <c r="G370" i="13"/>
  <c r="Q370" i="13" s="1"/>
  <c r="S370" i="13" s="1"/>
  <c r="T370" i="13"/>
  <c r="AD370" i="13" s="1"/>
  <c r="AG370" i="13"/>
  <c r="AQ370" i="13" s="1"/>
  <c r="AT370" i="13"/>
  <c r="BD370" i="13" s="1"/>
  <c r="G371" i="13"/>
  <c r="Q371" i="13" s="1"/>
  <c r="S371" i="13" s="1"/>
  <c r="T371" i="13"/>
  <c r="AD371" i="13" s="1"/>
  <c r="AG371" i="13"/>
  <c r="AQ371" i="13" s="1"/>
  <c r="AT371" i="13"/>
  <c r="BD371" i="13" s="1"/>
  <c r="G372" i="13"/>
  <c r="Q372" i="13" s="1"/>
  <c r="S372" i="13" s="1"/>
  <c r="T372" i="13"/>
  <c r="AD372" i="13" s="1"/>
  <c r="AG372" i="13"/>
  <c r="AQ372" i="13" s="1"/>
  <c r="AT372" i="13"/>
  <c r="BD372" i="13" s="1"/>
  <c r="Q373" i="13"/>
  <c r="S373" i="13" s="1"/>
  <c r="T373" i="13"/>
  <c r="AD373" i="13" s="1"/>
  <c r="AG373" i="13"/>
  <c r="AQ373" i="13" s="1"/>
  <c r="AT373" i="13"/>
  <c r="BD373" i="13" s="1"/>
  <c r="G374" i="13"/>
  <c r="Q374" i="13" s="1"/>
  <c r="G375" i="13"/>
  <c r="Q375" i="13" s="1"/>
  <c r="S375" i="13" s="1"/>
  <c r="T375" i="13"/>
  <c r="AD375" i="13" s="1"/>
  <c r="AG375" i="13"/>
  <c r="AQ375" i="13" s="1"/>
  <c r="AT375" i="13"/>
  <c r="BD375" i="13" s="1"/>
  <c r="G376" i="13"/>
  <c r="Q376" i="13" s="1"/>
  <c r="S376" i="13" s="1"/>
  <c r="T376" i="13"/>
  <c r="AD376" i="13" s="1"/>
  <c r="AG376" i="13"/>
  <c r="AQ376" i="13" s="1"/>
  <c r="AT376" i="13"/>
  <c r="BD376" i="13" s="1"/>
  <c r="G377" i="13"/>
  <c r="Q377" i="13" s="1"/>
  <c r="S377" i="13" s="1"/>
  <c r="T377" i="13"/>
  <c r="AD377" i="13" s="1"/>
  <c r="AG377" i="13"/>
  <c r="AQ377" i="13" s="1"/>
  <c r="AT377" i="13"/>
  <c r="BD377" i="13" s="1"/>
  <c r="AW390" i="13"/>
  <c r="AW389" i="13"/>
  <c r="AW388" i="13"/>
  <c r="BC387" i="13"/>
  <c r="AW387" i="13"/>
  <c r="AW386" i="13"/>
  <c r="AX383" i="13"/>
  <c r="Q383" i="13"/>
  <c r="A383" i="13"/>
  <c r="AX382" i="13"/>
  <c r="AU382" i="13"/>
  <c r="A382" i="13"/>
  <c r="A381" i="13"/>
  <c r="BE378" i="13"/>
  <c r="BC378" i="13"/>
  <c r="BB378" i="13"/>
  <c r="BA378" i="13"/>
  <c r="AZ378" i="13"/>
  <c r="AY378" i="13"/>
  <c r="AX378" i="13"/>
  <c r="AW378" i="13"/>
  <c r="AV378" i="13"/>
  <c r="AU378" i="13"/>
  <c r="AR378" i="13"/>
  <c r="AP378" i="13"/>
  <c r="AO378" i="13"/>
  <c r="AN378" i="13"/>
  <c r="AM378" i="13"/>
  <c r="AL378" i="13"/>
  <c r="AK378" i="13"/>
  <c r="AJ378" i="13"/>
  <c r="AI378" i="13"/>
  <c r="AH378" i="13"/>
  <c r="AE378" i="13"/>
  <c r="AC378" i="13"/>
  <c r="AB378" i="13"/>
  <c r="AA378" i="13"/>
  <c r="Z378" i="13"/>
  <c r="Y378" i="13"/>
  <c r="X378" i="13"/>
  <c r="W378" i="13"/>
  <c r="V378" i="13"/>
  <c r="U378" i="13"/>
  <c r="R378" i="13"/>
  <c r="P378" i="13"/>
  <c r="O378" i="13"/>
  <c r="N378" i="13"/>
  <c r="M378" i="13"/>
  <c r="L378" i="13"/>
  <c r="K378" i="13"/>
  <c r="J378" i="13"/>
  <c r="I378" i="13"/>
  <c r="H378" i="13"/>
  <c r="F378" i="13"/>
  <c r="Q380" i="13" s="1"/>
  <c r="AT3" i="13"/>
  <c r="BD3" i="13" s="1"/>
  <c r="AG3" i="13"/>
  <c r="AQ3" i="13" s="1"/>
  <c r="T3" i="13"/>
  <c r="Q3" i="13"/>
  <c r="S3" i="13" s="1"/>
  <c r="G88" i="12"/>
  <c r="Q88" i="12" s="1"/>
  <c r="T88" i="12"/>
  <c r="AG88" i="12"/>
  <c r="AQ88" i="12" s="1"/>
  <c r="BD88" i="12"/>
  <c r="BF88" i="12" s="1"/>
  <c r="AT226" i="12"/>
  <c r="BD226" i="12" s="1"/>
  <c r="Q310" i="12"/>
  <c r="S310" i="12" s="1"/>
  <c r="AD310" i="12"/>
  <c r="AT310" i="12"/>
  <c r="BD310" i="12" s="1"/>
  <c r="AQ310" i="12"/>
  <c r="AD343" i="12"/>
  <c r="Q343" i="12"/>
  <c r="S343" i="12" s="1"/>
  <c r="AQ343" i="12"/>
  <c r="AS343" i="12" s="1"/>
  <c r="AT343" i="12"/>
  <c r="BD343" i="12" s="1"/>
  <c r="Q300" i="12"/>
  <c r="S300" i="12" s="1"/>
  <c r="AD300" i="12"/>
  <c r="AQ300" i="12"/>
  <c r="AT300" i="12"/>
  <c r="BD300" i="12" s="1"/>
  <c r="AD21" i="12"/>
  <c r="AQ21" i="12"/>
  <c r="AT21" i="12"/>
  <c r="BD21" i="12" s="1"/>
  <c r="Q21" i="12"/>
  <c r="S21" i="12" s="1"/>
  <c r="AD240" i="12"/>
  <c r="AF240" i="12" s="1"/>
  <c r="AQ240" i="12"/>
  <c r="AT240" i="12"/>
  <c r="BD240" i="12" s="1"/>
  <c r="Q240" i="12"/>
  <c r="AD125" i="12"/>
  <c r="AF125" i="12" s="1"/>
  <c r="AG125" i="12"/>
  <c r="AQ125" i="12" s="1"/>
  <c r="AT125" i="12"/>
  <c r="BD125" i="12" s="1"/>
  <c r="Q125" i="12"/>
  <c r="AT64" i="12"/>
  <c r="BD64" i="12" s="1"/>
  <c r="AD64" i="12"/>
  <c r="AF64" i="12" s="1"/>
  <c r="Q64" i="12"/>
  <c r="AG64" i="12"/>
  <c r="AQ64" i="12" s="1"/>
  <c r="T104" i="12"/>
  <c r="AD104" i="12" s="1"/>
  <c r="AG4" i="12"/>
  <c r="AQ4" i="12" s="1"/>
  <c r="AT4" i="12"/>
  <c r="Q4" i="12"/>
  <c r="S4" i="12" s="1"/>
  <c r="AD4" i="12"/>
  <c r="U380" i="12"/>
  <c r="V380" i="12"/>
  <c r="W380" i="12"/>
  <c r="X380" i="12"/>
  <c r="Y380" i="12"/>
  <c r="Z380" i="12"/>
  <c r="AA380" i="12"/>
  <c r="AB380" i="12"/>
  <c r="AC380" i="12"/>
  <c r="AE380" i="12"/>
  <c r="AH380" i="12"/>
  <c r="AI380" i="12"/>
  <c r="AJ380" i="12"/>
  <c r="AK380" i="12"/>
  <c r="AL380" i="12"/>
  <c r="AM380" i="12"/>
  <c r="AN380" i="12"/>
  <c r="AO380" i="12"/>
  <c r="AP380" i="12"/>
  <c r="AR380" i="12"/>
  <c r="AU380" i="12"/>
  <c r="AV380" i="12"/>
  <c r="AW380" i="12"/>
  <c r="AX380" i="12"/>
  <c r="AY380" i="12"/>
  <c r="AZ380" i="12"/>
  <c r="BA380" i="12"/>
  <c r="BB380" i="12"/>
  <c r="BC380" i="12"/>
  <c r="BE380" i="12"/>
  <c r="H380" i="12"/>
  <c r="I380" i="12"/>
  <c r="J380" i="12"/>
  <c r="K380" i="12"/>
  <c r="L380" i="12"/>
  <c r="M380" i="12"/>
  <c r="N380" i="12"/>
  <c r="O380" i="12"/>
  <c r="P380" i="12"/>
  <c r="R380" i="12"/>
  <c r="F380" i="12"/>
  <c r="Q382" i="12" s="1"/>
  <c r="Q321" i="12"/>
  <c r="S321" i="12" s="1"/>
  <c r="AG321" i="12"/>
  <c r="AQ321" i="12" s="1"/>
  <c r="AT321" i="12"/>
  <c r="BD321" i="12" s="1"/>
  <c r="Q84" i="12"/>
  <c r="S84" i="12" s="1"/>
  <c r="Q352" i="12"/>
  <c r="S352" i="12" s="1"/>
  <c r="Q372" i="12"/>
  <c r="S372" i="12" s="1"/>
  <c r="Q273" i="12"/>
  <c r="S273" i="12" s="1"/>
  <c r="Q318" i="12"/>
  <c r="S318" i="12" s="1"/>
  <c r="Q176" i="12"/>
  <c r="S176" i="12" s="1"/>
  <c r="Q216" i="12"/>
  <c r="S216" i="12" s="1"/>
  <c r="Q217" i="12"/>
  <c r="S217" i="12" s="1"/>
  <c r="Q62" i="12"/>
  <c r="S62" i="12" s="1"/>
  <c r="AT5" i="12"/>
  <c r="BD5" i="12" s="1"/>
  <c r="AT6" i="12"/>
  <c r="BD6" i="12" s="1"/>
  <c r="AT7" i="12"/>
  <c r="BD7" i="12" s="1"/>
  <c r="AT8" i="12"/>
  <c r="BD8" i="12" s="1"/>
  <c r="AT9" i="12"/>
  <c r="BD9" i="12" s="1"/>
  <c r="AT10" i="12"/>
  <c r="BD10" i="12" s="1"/>
  <c r="AT11" i="12"/>
  <c r="BD11" i="12" s="1"/>
  <c r="AT12" i="12"/>
  <c r="BD12" i="12" s="1"/>
  <c r="BD13" i="12"/>
  <c r="AT14" i="12"/>
  <c r="BD14" i="12" s="1"/>
  <c r="AT15" i="12"/>
  <c r="BD15" i="12" s="1"/>
  <c r="AQ16" i="12"/>
  <c r="BD16" i="12"/>
  <c r="AT17" i="12"/>
  <c r="BD17" i="12" s="1"/>
  <c r="AT18" i="12"/>
  <c r="BD18" i="12" s="1"/>
  <c r="AT19" i="12"/>
  <c r="BD19" i="12" s="1"/>
  <c r="AT20" i="12"/>
  <c r="BD20" i="12" s="1"/>
  <c r="AT22" i="12"/>
  <c r="BD22" i="12" s="1"/>
  <c r="AT23" i="12"/>
  <c r="BD23" i="12" s="1"/>
  <c r="AT24" i="12"/>
  <c r="BD24" i="12" s="1"/>
  <c r="AT25" i="12"/>
  <c r="BD25" i="12" s="1"/>
  <c r="AT26" i="12"/>
  <c r="BD26" i="12" s="1"/>
  <c r="AT27" i="12"/>
  <c r="BD27" i="12" s="1"/>
  <c r="AT28" i="12"/>
  <c r="BD28" i="12" s="1"/>
  <c r="AT29" i="12"/>
  <c r="BD29" i="12" s="1"/>
  <c r="AT30" i="12"/>
  <c r="BD30" i="12" s="1"/>
  <c r="AT31" i="12"/>
  <c r="BD31" i="12" s="1"/>
  <c r="AT32" i="12"/>
  <c r="BD32" i="12" s="1"/>
  <c r="AT33" i="12"/>
  <c r="BD33" i="12" s="1"/>
  <c r="AT34" i="12"/>
  <c r="BD34" i="12" s="1"/>
  <c r="AT35" i="12"/>
  <c r="BD35" i="12" s="1"/>
  <c r="AT36" i="12"/>
  <c r="BD36" i="12" s="1"/>
  <c r="AT37" i="12"/>
  <c r="BD37" i="12" s="1"/>
  <c r="AT38" i="12"/>
  <c r="BD38" i="12" s="1"/>
  <c r="AT39" i="12"/>
  <c r="BD39" i="12" s="1"/>
  <c r="AT40" i="12"/>
  <c r="BD40" i="12" s="1"/>
  <c r="AT41" i="12"/>
  <c r="BD41" i="12" s="1"/>
  <c r="AT42" i="12"/>
  <c r="BD42" i="12" s="1"/>
  <c r="AT43" i="12"/>
  <c r="BD43" i="12" s="1"/>
  <c r="AT44" i="12"/>
  <c r="BD44" i="12" s="1"/>
  <c r="AT45" i="12"/>
  <c r="BD45" i="12" s="1"/>
  <c r="AT46" i="12"/>
  <c r="BD46" i="12" s="1"/>
  <c r="AT47" i="12"/>
  <c r="BD47" i="12" s="1"/>
  <c r="AT48" i="12"/>
  <c r="BD48" i="12" s="1"/>
  <c r="AT49" i="12"/>
  <c r="BD49" i="12" s="1"/>
  <c r="AT50" i="12"/>
  <c r="BD50" i="12" s="1"/>
  <c r="AT51" i="12"/>
  <c r="BD51" i="12" s="1"/>
  <c r="AT52" i="12"/>
  <c r="BD52" i="12" s="1"/>
  <c r="AT53" i="12"/>
  <c r="BD53" i="12" s="1"/>
  <c r="AT54" i="12"/>
  <c r="BD54" i="12" s="1"/>
  <c r="AT55" i="12"/>
  <c r="BD55" i="12" s="1"/>
  <c r="AT56" i="12"/>
  <c r="BD56" i="12" s="1"/>
  <c r="AT57" i="12"/>
  <c r="BD57" i="12" s="1"/>
  <c r="AT58" i="12"/>
  <c r="BD58" i="12" s="1"/>
  <c r="AT59" i="12"/>
  <c r="BD59" i="12" s="1"/>
  <c r="AT60" i="12"/>
  <c r="BD60" i="12" s="1"/>
  <c r="AT61" i="12"/>
  <c r="BD61" i="12" s="1"/>
  <c r="AQ62" i="12"/>
  <c r="BD62" i="12"/>
  <c r="AT63" i="12"/>
  <c r="BD63" i="12" s="1"/>
  <c r="AT65" i="12"/>
  <c r="BD65" i="12" s="1"/>
  <c r="AT66" i="12"/>
  <c r="BD66" i="12" s="1"/>
  <c r="AT67" i="12"/>
  <c r="BD67" i="12" s="1"/>
  <c r="AT68" i="12"/>
  <c r="BD68" i="12" s="1"/>
  <c r="AT69" i="12"/>
  <c r="BD69" i="12" s="1"/>
  <c r="AT70" i="12"/>
  <c r="BD70" i="12" s="1"/>
  <c r="AT71" i="12"/>
  <c r="BD71" i="12" s="1"/>
  <c r="AT72" i="12"/>
  <c r="BD72" i="12" s="1"/>
  <c r="AT73" i="12"/>
  <c r="BD73" i="12" s="1"/>
  <c r="AT74" i="12"/>
  <c r="BD74" i="12" s="1"/>
  <c r="AT75" i="12"/>
  <c r="BD75" i="12" s="1"/>
  <c r="AT76" i="12"/>
  <c r="BD76" i="12" s="1"/>
  <c r="AT77" i="12"/>
  <c r="BD77" i="12" s="1"/>
  <c r="AT78" i="12"/>
  <c r="BD78" i="12" s="1"/>
  <c r="AT79" i="12"/>
  <c r="BD79" i="12" s="1"/>
  <c r="AT80" i="12"/>
  <c r="BD80" i="12" s="1"/>
  <c r="AT81" i="12"/>
  <c r="BD81" i="12" s="1"/>
  <c r="AT82" i="12"/>
  <c r="BD82" i="12" s="1"/>
  <c r="AT83" i="12"/>
  <c r="BD83" i="12" s="1"/>
  <c r="AT85" i="12"/>
  <c r="BD85" i="12" s="1"/>
  <c r="AT86" i="12"/>
  <c r="BD86" i="12" s="1"/>
  <c r="AT87" i="12"/>
  <c r="BD87" i="12" s="1"/>
  <c r="AT89" i="12"/>
  <c r="BD89" i="12" s="1"/>
  <c r="AT90" i="12"/>
  <c r="BD90" i="12" s="1"/>
  <c r="AQ91" i="12"/>
  <c r="BD91" i="12"/>
  <c r="AT92" i="12"/>
  <c r="BD92" i="12" s="1"/>
  <c r="AT93" i="12"/>
  <c r="BD93" i="12" s="1"/>
  <c r="AT94" i="12"/>
  <c r="BD94" i="12" s="1"/>
  <c r="AT95" i="12"/>
  <c r="BD95" i="12" s="1"/>
  <c r="AT96" i="12"/>
  <c r="BD96" i="12" s="1"/>
  <c r="AT97" i="12"/>
  <c r="BD97" i="12" s="1"/>
  <c r="AT98" i="12"/>
  <c r="BD98" i="12" s="1"/>
  <c r="AT99" i="12"/>
  <c r="BD99" i="12" s="1"/>
  <c r="AT100" i="12"/>
  <c r="BD100" i="12" s="1"/>
  <c r="AT101" i="12"/>
  <c r="BD101" i="12" s="1"/>
  <c r="AT102" i="12"/>
  <c r="BD102" i="12" s="1"/>
  <c r="AT103" i="12"/>
  <c r="BD103" i="12" s="1"/>
  <c r="BD104" i="12"/>
  <c r="AT105" i="12"/>
  <c r="BD105" i="12" s="1"/>
  <c r="AT106" i="12"/>
  <c r="BD106" i="12" s="1"/>
  <c r="AT107" i="12"/>
  <c r="BD107" i="12" s="1"/>
  <c r="BD108" i="12"/>
  <c r="AT109" i="12"/>
  <c r="BD109" i="12" s="1"/>
  <c r="AT110" i="12"/>
  <c r="BD110" i="12" s="1"/>
  <c r="AT111" i="12"/>
  <c r="BD111" i="12" s="1"/>
  <c r="AT112" i="12"/>
  <c r="BD112" i="12" s="1"/>
  <c r="AT113" i="12"/>
  <c r="BD113" i="12" s="1"/>
  <c r="AT114" i="12"/>
  <c r="BD114" i="12" s="1"/>
  <c r="AQ115" i="12"/>
  <c r="BD115" i="12"/>
  <c r="AT116" i="12"/>
  <c r="BD116" i="12" s="1"/>
  <c r="AT117" i="12"/>
  <c r="BD117" i="12" s="1"/>
  <c r="AT118" i="12"/>
  <c r="BD118" i="12" s="1"/>
  <c r="AT119" i="12"/>
  <c r="BD119" i="12" s="1"/>
  <c r="AT120" i="12"/>
  <c r="BD120" i="12" s="1"/>
  <c r="AT121" i="12"/>
  <c r="BD121" i="12" s="1"/>
  <c r="AT122" i="12"/>
  <c r="BD122" i="12" s="1"/>
  <c r="AT123" i="12"/>
  <c r="BD123" i="12" s="1"/>
  <c r="AT124" i="12"/>
  <c r="BD124" i="12" s="1"/>
  <c r="AT126" i="12"/>
  <c r="BD126" i="12" s="1"/>
  <c r="AT127" i="12"/>
  <c r="BD127" i="12" s="1"/>
  <c r="AT128" i="12"/>
  <c r="BD128" i="12" s="1"/>
  <c r="AT129" i="12"/>
  <c r="BD129" i="12" s="1"/>
  <c r="AT130" i="12"/>
  <c r="BD130" i="12" s="1"/>
  <c r="AT131" i="12"/>
  <c r="BD131" i="12" s="1"/>
  <c r="AT132" i="12"/>
  <c r="BD132" i="12" s="1"/>
  <c r="AT133" i="12"/>
  <c r="BD133" i="12" s="1"/>
  <c r="AT134" i="12"/>
  <c r="BD134" i="12" s="1"/>
  <c r="AT135" i="12"/>
  <c r="BD135" i="12" s="1"/>
  <c r="AT136" i="12"/>
  <c r="BD136" i="12" s="1"/>
  <c r="AT137" i="12"/>
  <c r="BD137" i="12" s="1"/>
  <c r="AT138" i="12"/>
  <c r="BD138" i="12" s="1"/>
  <c r="AT139" i="12"/>
  <c r="BD139" i="12" s="1"/>
  <c r="AT140" i="12"/>
  <c r="BD140" i="12" s="1"/>
  <c r="AT141" i="12"/>
  <c r="BD141" i="12" s="1"/>
  <c r="AT142" i="12"/>
  <c r="BD142" i="12" s="1"/>
  <c r="AT143" i="12"/>
  <c r="BD143" i="12" s="1"/>
  <c r="AT144" i="12"/>
  <c r="BD144" i="12" s="1"/>
  <c r="AT145" i="12"/>
  <c r="BD145" i="12" s="1"/>
  <c r="AT146" i="12"/>
  <c r="BD146" i="12" s="1"/>
  <c r="AT147" i="12"/>
  <c r="BD147" i="12" s="1"/>
  <c r="AT148" i="12"/>
  <c r="BD148" i="12" s="1"/>
  <c r="AT149" i="12"/>
  <c r="BD149" i="12" s="1"/>
  <c r="AT150" i="12"/>
  <c r="BD150" i="12" s="1"/>
  <c r="AT151" i="12"/>
  <c r="BD151" i="12" s="1"/>
  <c r="AT152" i="12"/>
  <c r="BD152" i="12" s="1"/>
  <c r="AT153" i="12"/>
  <c r="BD153" i="12" s="1"/>
  <c r="AT154" i="12"/>
  <c r="BD154" i="12" s="1"/>
  <c r="AT155" i="12"/>
  <c r="BD155" i="12" s="1"/>
  <c r="AT156" i="12"/>
  <c r="BD156" i="12" s="1"/>
  <c r="AT157" i="12"/>
  <c r="BD157" i="12" s="1"/>
  <c r="AT158" i="12"/>
  <c r="BD158" i="12" s="1"/>
  <c r="AT159" i="12"/>
  <c r="BD159" i="12" s="1"/>
  <c r="AT160" i="12"/>
  <c r="BD160" i="12" s="1"/>
  <c r="AT161" i="12"/>
  <c r="BD161" i="12" s="1"/>
  <c r="AT162" i="12"/>
  <c r="BD162" i="12" s="1"/>
  <c r="AT163" i="12"/>
  <c r="BD163" i="12" s="1"/>
  <c r="AT164" i="12"/>
  <c r="BD164" i="12" s="1"/>
  <c r="AT165" i="12"/>
  <c r="BD165" i="12" s="1"/>
  <c r="AT166" i="12"/>
  <c r="BD166" i="12" s="1"/>
  <c r="AT167" i="12"/>
  <c r="BD167" i="12" s="1"/>
  <c r="AT168" i="12"/>
  <c r="BD168" i="12" s="1"/>
  <c r="AT169" i="12"/>
  <c r="BD169" i="12" s="1"/>
  <c r="AT170" i="12"/>
  <c r="BD170" i="12" s="1"/>
  <c r="AT171" i="12"/>
  <c r="BD171" i="12" s="1"/>
  <c r="AT172" i="12"/>
  <c r="BD172" i="12" s="1"/>
  <c r="AT173" i="12"/>
  <c r="BD173" i="12" s="1"/>
  <c r="AT174" i="12"/>
  <c r="BD174" i="12" s="1"/>
  <c r="AT175" i="12"/>
  <c r="BD175" i="12" s="1"/>
  <c r="AQ176" i="12"/>
  <c r="BD176" i="12"/>
  <c r="AT177" i="12"/>
  <c r="BD177" i="12" s="1"/>
  <c r="AT178" i="12"/>
  <c r="BD178" i="12" s="1"/>
  <c r="AT179" i="12"/>
  <c r="BD179" i="12" s="1"/>
  <c r="AT180" i="12"/>
  <c r="BD180" i="12" s="1"/>
  <c r="AT181" i="12"/>
  <c r="BD181" i="12" s="1"/>
  <c r="AT182" i="12"/>
  <c r="BD182" i="12" s="1"/>
  <c r="AT183" i="12"/>
  <c r="BD183" i="12" s="1"/>
  <c r="AT184" i="12"/>
  <c r="BD184" i="12" s="1"/>
  <c r="AT185" i="12"/>
  <c r="BD185" i="12" s="1"/>
  <c r="AT186" i="12"/>
  <c r="BD186" i="12" s="1"/>
  <c r="AT187" i="12"/>
  <c r="BD187" i="12" s="1"/>
  <c r="AT188" i="12"/>
  <c r="BD188" i="12" s="1"/>
  <c r="AT189" i="12"/>
  <c r="BD189" i="12" s="1"/>
  <c r="AT190" i="12"/>
  <c r="BD190" i="12" s="1"/>
  <c r="BD191" i="12"/>
  <c r="AT192" i="12"/>
  <c r="BD192" i="12" s="1"/>
  <c r="BD193" i="12"/>
  <c r="AT194" i="12"/>
  <c r="BD194" i="12" s="1"/>
  <c r="AT195" i="12"/>
  <c r="BD195" i="12" s="1"/>
  <c r="AT196" i="12"/>
  <c r="BD196" i="12" s="1"/>
  <c r="AT197" i="12"/>
  <c r="BD197" i="12" s="1"/>
  <c r="AT198" i="12"/>
  <c r="BD198" i="12" s="1"/>
  <c r="AT199" i="12"/>
  <c r="BD199" i="12" s="1"/>
  <c r="AT200" i="12"/>
  <c r="BD200" i="12" s="1"/>
  <c r="AT201" i="12"/>
  <c r="BD201" i="12" s="1"/>
  <c r="AT202" i="12"/>
  <c r="BD202" i="12" s="1"/>
  <c r="AT203" i="12"/>
  <c r="BD203" i="12" s="1"/>
  <c r="AT204" i="12"/>
  <c r="BD204" i="12" s="1"/>
  <c r="AT205" i="12"/>
  <c r="BD205" i="12" s="1"/>
  <c r="AT206" i="12"/>
  <c r="BD206" i="12" s="1"/>
  <c r="AT207" i="12"/>
  <c r="BD207" i="12" s="1"/>
  <c r="AT208" i="12"/>
  <c r="BD208" i="12" s="1"/>
  <c r="AT209" i="12"/>
  <c r="BD209" i="12" s="1"/>
  <c r="AT210" i="12"/>
  <c r="BD210" i="12" s="1"/>
  <c r="AT211" i="12"/>
  <c r="BD211" i="12" s="1"/>
  <c r="AT212" i="12"/>
  <c r="BD212" i="12" s="1"/>
  <c r="AT213" i="12"/>
  <c r="BD213" i="12" s="1"/>
  <c r="AT214" i="12"/>
  <c r="BD214" i="12" s="1"/>
  <c r="AT215" i="12"/>
  <c r="BD215" i="12" s="1"/>
  <c r="BD216" i="12"/>
  <c r="BD217" i="12"/>
  <c r="AT218" i="12"/>
  <c r="BD218" i="12" s="1"/>
  <c r="AT219" i="12"/>
  <c r="BD219" i="12" s="1"/>
  <c r="AT220" i="12"/>
  <c r="BD220" i="12" s="1"/>
  <c r="AT221" i="12"/>
  <c r="BD221" i="12" s="1"/>
  <c r="AT222" i="12"/>
  <c r="BD222" i="12" s="1"/>
  <c r="AT223" i="12"/>
  <c r="BD223" i="12" s="1"/>
  <c r="AT224" i="12"/>
  <c r="BD224" i="12" s="1"/>
  <c r="AT225" i="12"/>
  <c r="BD225" i="12" s="1"/>
  <c r="AT227" i="12"/>
  <c r="BD227" i="12" s="1"/>
  <c r="AT228" i="12"/>
  <c r="BD228" i="12" s="1"/>
  <c r="AT229" i="12"/>
  <c r="BD229" i="12" s="1"/>
  <c r="AT230" i="12"/>
  <c r="BD230" i="12" s="1"/>
  <c r="AT231" i="12"/>
  <c r="BD231" i="12" s="1"/>
  <c r="AT232" i="12"/>
  <c r="BD232" i="12" s="1"/>
  <c r="AT233" i="12"/>
  <c r="BD233" i="12" s="1"/>
  <c r="AT234" i="12"/>
  <c r="BD234" i="12" s="1"/>
  <c r="AT235" i="12"/>
  <c r="BD235" i="12" s="1"/>
  <c r="AT236" i="12"/>
  <c r="BD236" i="12" s="1"/>
  <c r="AT237" i="12"/>
  <c r="BD237" i="12" s="1"/>
  <c r="AT238" i="12"/>
  <c r="BD238" i="12" s="1"/>
  <c r="AT239" i="12"/>
  <c r="BD239" i="12" s="1"/>
  <c r="AT241" i="12"/>
  <c r="BD241" i="12" s="1"/>
  <c r="AT242" i="12"/>
  <c r="BD242" i="12" s="1"/>
  <c r="AT243" i="12"/>
  <c r="BD243" i="12" s="1"/>
  <c r="AT244" i="12"/>
  <c r="BD244" i="12" s="1"/>
  <c r="AT245" i="12"/>
  <c r="BD245" i="12" s="1"/>
  <c r="AT246" i="12"/>
  <c r="BD246" i="12" s="1"/>
  <c r="AT247" i="12"/>
  <c r="BD247" i="12" s="1"/>
  <c r="AT248" i="12"/>
  <c r="BD248" i="12" s="1"/>
  <c r="AT249" i="12"/>
  <c r="BD249" i="12" s="1"/>
  <c r="AT250" i="12"/>
  <c r="BD250" i="12" s="1"/>
  <c r="AT251" i="12"/>
  <c r="BD251" i="12" s="1"/>
  <c r="AT252" i="12"/>
  <c r="BD252" i="12" s="1"/>
  <c r="AT253" i="12"/>
  <c r="BD253" i="12" s="1"/>
  <c r="AT254" i="12"/>
  <c r="BD254" i="12" s="1"/>
  <c r="AT255" i="12"/>
  <c r="BD255" i="12" s="1"/>
  <c r="AT256" i="12"/>
  <c r="BD256" i="12" s="1"/>
  <c r="AT257" i="12"/>
  <c r="BD257" i="12" s="1"/>
  <c r="AT258" i="12"/>
  <c r="BD258" i="12" s="1"/>
  <c r="AT259" i="12"/>
  <c r="BD259" i="12" s="1"/>
  <c r="BD260" i="12"/>
  <c r="AT261" i="12"/>
  <c r="BD261" i="12" s="1"/>
  <c r="AT262" i="12"/>
  <c r="BD262" i="12" s="1"/>
  <c r="AT263" i="12"/>
  <c r="BD263" i="12" s="1"/>
  <c r="AT264" i="12"/>
  <c r="BD264" i="12" s="1"/>
  <c r="AT265" i="12"/>
  <c r="BD265" i="12" s="1"/>
  <c r="AT266" i="12"/>
  <c r="BD266" i="12" s="1"/>
  <c r="AT267" i="12"/>
  <c r="BD267" i="12" s="1"/>
  <c r="AT268" i="12"/>
  <c r="BD268" i="12" s="1"/>
  <c r="AT269" i="12"/>
  <c r="BD269" i="12" s="1"/>
  <c r="AT270" i="12"/>
  <c r="BD270" i="12" s="1"/>
  <c r="AT271" i="12"/>
  <c r="BD271" i="12" s="1"/>
  <c r="AT272" i="12"/>
  <c r="BD272" i="12" s="1"/>
  <c r="AT274" i="12"/>
  <c r="BD274" i="12" s="1"/>
  <c r="AT275" i="12"/>
  <c r="BD275" i="12" s="1"/>
  <c r="AT276" i="12"/>
  <c r="BD276" i="12" s="1"/>
  <c r="AT277" i="12"/>
  <c r="BD277" i="12" s="1"/>
  <c r="AT278" i="12"/>
  <c r="BD278" i="12" s="1"/>
  <c r="AT279" i="12"/>
  <c r="BD279" i="12" s="1"/>
  <c r="AT280" i="12"/>
  <c r="BD280" i="12" s="1"/>
  <c r="BD281" i="12"/>
  <c r="AT282" i="12"/>
  <c r="BD282" i="12" s="1"/>
  <c r="AT283" i="12"/>
  <c r="BD283" i="12" s="1"/>
  <c r="AT284" i="12"/>
  <c r="BD284" i="12" s="1"/>
  <c r="AT285" i="12"/>
  <c r="BD285" i="12" s="1"/>
  <c r="AT286" i="12"/>
  <c r="BD286" i="12" s="1"/>
  <c r="AT287" i="12"/>
  <c r="BD287" i="12" s="1"/>
  <c r="AT288" i="12"/>
  <c r="BD288" i="12" s="1"/>
  <c r="AT289" i="12"/>
  <c r="BD289" i="12" s="1"/>
  <c r="AT290" i="12"/>
  <c r="BD290" i="12" s="1"/>
  <c r="AT291" i="12"/>
  <c r="BD291" i="12" s="1"/>
  <c r="AT292" i="12"/>
  <c r="BD292" i="12" s="1"/>
  <c r="AT293" i="12"/>
  <c r="BD293" i="12" s="1"/>
  <c r="AT294" i="12"/>
  <c r="BD294" i="12" s="1"/>
  <c r="AT295" i="12"/>
  <c r="BD295" i="12" s="1"/>
  <c r="AT296" i="12"/>
  <c r="BD296" i="12" s="1"/>
  <c r="AT297" i="12"/>
  <c r="BD297" i="12" s="1"/>
  <c r="AT298" i="12"/>
  <c r="BD298" i="12" s="1"/>
  <c r="AT299" i="12"/>
  <c r="BD299" i="12" s="1"/>
  <c r="AT301" i="12"/>
  <c r="BD301" i="12" s="1"/>
  <c r="AT302" i="12"/>
  <c r="BD302" i="12" s="1"/>
  <c r="AT303" i="12"/>
  <c r="BD303" i="12" s="1"/>
  <c r="AT304" i="12"/>
  <c r="BD304" i="12" s="1"/>
  <c r="AT305" i="12"/>
  <c r="BD305" i="12" s="1"/>
  <c r="AT306" i="12"/>
  <c r="BD306" i="12" s="1"/>
  <c r="AT307" i="12"/>
  <c r="BD307" i="12" s="1"/>
  <c r="AT308" i="12"/>
  <c r="BD308" i="12" s="1"/>
  <c r="BD309" i="12"/>
  <c r="AT311" i="12"/>
  <c r="BD311" i="12" s="1"/>
  <c r="AT312" i="12"/>
  <c r="BD312" i="12" s="1"/>
  <c r="AT313" i="12"/>
  <c r="BD313" i="12" s="1"/>
  <c r="AT314" i="12"/>
  <c r="BD314" i="12" s="1"/>
  <c r="AT315" i="12"/>
  <c r="BD315" i="12" s="1"/>
  <c r="AT316" i="12"/>
  <c r="BD316" i="12" s="1"/>
  <c r="AT317" i="12"/>
  <c r="BD317" i="12" s="1"/>
  <c r="BD318" i="12"/>
  <c r="AT319" i="12"/>
  <c r="BD319" i="12" s="1"/>
  <c r="AT320" i="12"/>
  <c r="BD320" i="12" s="1"/>
  <c r="AT322" i="12"/>
  <c r="BD322" i="12" s="1"/>
  <c r="AT323" i="12"/>
  <c r="BD323" i="12" s="1"/>
  <c r="AT324" i="12"/>
  <c r="BD324" i="12" s="1"/>
  <c r="AT325" i="12"/>
  <c r="BD325" i="12" s="1"/>
  <c r="AT326" i="12"/>
  <c r="BD326" i="12" s="1"/>
  <c r="AT327" i="12"/>
  <c r="BD327" i="12" s="1"/>
  <c r="AT328" i="12"/>
  <c r="BD328" i="12" s="1"/>
  <c r="AT329" i="12"/>
  <c r="BD329" i="12" s="1"/>
  <c r="AT330" i="12"/>
  <c r="BD330" i="12" s="1"/>
  <c r="AT331" i="12"/>
  <c r="BD331" i="12" s="1"/>
  <c r="AT332" i="12"/>
  <c r="BD332" i="12" s="1"/>
  <c r="AT333" i="12"/>
  <c r="BD333" i="12" s="1"/>
  <c r="AT334" i="12"/>
  <c r="BD334" i="12" s="1"/>
  <c r="AT335" i="12"/>
  <c r="BD335" i="12" s="1"/>
  <c r="AT336" i="12"/>
  <c r="BD336" i="12" s="1"/>
  <c r="AT337" i="12"/>
  <c r="BD337" i="12" s="1"/>
  <c r="AT338" i="12"/>
  <c r="BD338" i="12" s="1"/>
  <c r="AT339" i="12"/>
  <c r="BD339" i="12" s="1"/>
  <c r="AT340" i="12"/>
  <c r="BD340" i="12" s="1"/>
  <c r="AT341" i="12"/>
  <c r="BD341" i="12" s="1"/>
  <c r="AT342" i="12"/>
  <c r="BD342" i="12" s="1"/>
  <c r="AT344" i="12"/>
  <c r="BD344" i="12" s="1"/>
  <c r="AT345" i="12"/>
  <c r="BD345" i="12" s="1"/>
  <c r="AT346" i="12"/>
  <c r="BD346" i="12" s="1"/>
  <c r="AT347" i="12"/>
  <c r="BD347" i="12" s="1"/>
  <c r="AT348" i="12"/>
  <c r="BD348" i="12" s="1"/>
  <c r="AT349" i="12"/>
  <c r="BD349" i="12" s="1"/>
  <c r="AT350" i="12"/>
  <c r="BD350" i="12" s="1"/>
  <c r="AT351" i="12"/>
  <c r="BD351" i="12" s="1"/>
  <c r="BD352" i="12"/>
  <c r="AT353" i="12"/>
  <c r="BD353" i="12" s="1"/>
  <c r="AT354" i="12"/>
  <c r="BD354" i="12" s="1"/>
  <c r="AT355" i="12"/>
  <c r="BD355" i="12" s="1"/>
  <c r="AT356" i="12"/>
  <c r="BD356" i="12" s="1"/>
  <c r="AT357" i="12"/>
  <c r="BD357" i="12" s="1"/>
  <c r="AT358" i="12"/>
  <c r="BD358" i="12" s="1"/>
  <c r="AT359" i="12"/>
  <c r="BD359" i="12" s="1"/>
  <c r="AT360" i="12"/>
  <c r="BD360" i="12" s="1"/>
  <c r="AT361" i="12"/>
  <c r="BD361" i="12" s="1"/>
  <c r="AT362" i="12"/>
  <c r="BD362" i="12" s="1"/>
  <c r="AT363" i="12"/>
  <c r="BD363" i="12" s="1"/>
  <c r="AT364" i="12"/>
  <c r="BD364" i="12" s="1"/>
  <c r="AT365" i="12"/>
  <c r="BD365" i="12" s="1"/>
  <c r="AT366" i="12"/>
  <c r="BD366" i="12" s="1"/>
  <c r="AT367" i="12"/>
  <c r="BD367" i="12" s="1"/>
  <c r="AT368" i="12"/>
  <c r="BD368" i="12" s="1"/>
  <c r="AT369" i="12"/>
  <c r="BD369" i="12" s="1"/>
  <c r="AT370" i="12"/>
  <c r="BD370" i="12" s="1"/>
  <c r="AT371" i="12"/>
  <c r="BD371" i="12" s="1"/>
  <c r="BD372" i="12"/>
  <c r="AT373" i="12"/>
  <c r="BD373" i="12" s="1"/>
  <c r="AT374" i="12"/>
  <c r="BD374" i="12" s="1"/>
  <c r="AT375" i="12"/>
  <c r="BD375" i="12" s="1"/>
  <c r="AT376" i="12"/>
  <c r="BD376" i="12" s="1"/>
  <c r="AT377" i="12"/>
  <c r="BD377" i="12" s="1"/>
  <c r="AT378" i="12"/>
  <c r="BD378" i="12" s="1"/>
  <c r="AT379" i="12"/>
  <c r="BD379" i="12" s="1"/>
  <c r="AT84" i="12"/>
  <c r="BD84" i="12" s="1"/>
  <c r="AT273" i="12"/>
  <c r="BD273" i="12" s="1"/>
  <c r="AG171" i="12"/>
  <c r="AQ171" i="12" s="1"/>
  <c r="AG172" i="12"/>
  <c r="AQ172" i="12" s="1"/>
  <c r="AG173" i="12"/>
  <c r="AQ173" i="12" s="1"/>
  <c r="AG174" i="12"/>
  <c r="AQ174" i="12" s="1"/>
  <c r="AG175" i="12"/>
  <c r="AQ175" i="12" s="1"/>
  <c r="AG177" i="12"/>
  <c r="AQ177" i="12" s="1"/>
  <c r="AG178" i="12"/>
  <c r="AQ178" i="12" s="1"/>
  <c r="AG179" i="12"/>
  <c r="AQ179" i="12" s="1"/>
  <c r="AG180" i="12"/>
  <c r="AQ180" i="12" s="1"/>
  <c r="AG181" i="12"/>
  <c r="AQ181" i="12" s="1"/>
  <c r="AG182" i="12"/>
  <c r="AQ182" i="12" s="1"/>
  <c r="AG183" i="12"/>
  <c r="AQ183" i="12" s="1"/>
  <c r="AG184" i="12"/>
  <c r="AQ184" i="12" s="1"/>
  <c r="AG185" i="12"/>
  <c r="AQ185" i="12" s="1"/>
  <c r="AG186" i="12"/>
  <c r="AQ186" i="12" s="1"/>
  <c r="AG187" i="12"/>
  <c r="AQ187" i="12" s="1"/>
  <c r="AG188" i="12"/>
  <c r="AQ188" i="12" s="1"/>
  <c r="AG189" i="12"/>
  <c r="AQ189" i="12" s="1"/>
  <c r="AG190" i="12"/>
  <c r="AQ190" i="12" s="1"/>
  <c r="AG191" i="12"/>
  <c r="AQ191" i="12" s="1"/>
  <c r="AG192" i="12"/>
  <c r="AQ192" i="12" s="1"/>
  <c r="AQ193" i="12"/>
  <c r="AG194" i="12"/>
  <c r="AQ194" i="12" s="1"/>
  <c r="AG195" i="12"/>
  <c r="AQ195" i="12" s="1"/>
  <c r="AG196" i="12"/>
  <c r="AQ196" i="12" s="1"/>
  <c r="AG197" i="12"/>
  <c r="AQ197" i="12" s="1"/>
  <c r="AG198" i="12"/>
  <c r="AQ198" i="12" s="1"/>
  <c r="AG199" i="12"/>
  <c r="AQ199" i="12" s="1"/>
  <c r="AG200" i="12"/>
  <c r="AQ200" i="12" s="1"/>
  <c r="AG201" i="12"/>
  <c r="AQ201" i="12" s="1"/>
  <c r="AG202" i="12"/>
  <c r="AQ202" i="12" s="1"/>
  <c r="AG203" i="12"/>
  <c r="AQ203" i="12" s="1"/>
  <c r="AG204" i="12"/>
  <c r="AQ204" i="12" s="1"/>
  <c r="AG205" i="12"/>
  <c r="AQ205" i="12" s="1"/>
  <c r="AG206" i="12"/>
  <c r="AQ206" i="12" s="1"/>
  <c r="AG207" i="12"/>
  <c r="AQ207" i="12" s="1"/>
  <c r="AG208" i="12"/>
  <c r="AQ208" i="12" s="1"/>
  <c r="AG209" i="12"/>
  <c r="AQ209" i="12" s="1"/>
  <c r="AG210" i="12"/>
  <c r="AQ210" i="12" s="1"/>
  <c r="AG211" i="12"/>
  <c r="AQ211" i="12" s="1"/>
  <c r="AG212" i="12"/>
  <c r="AQ212" i="12" s="1"/>
  <c r="AG213" i="12"/>
  <c r="AQ213" i="12" s="1"/>
  <c r="AG214" i="12"/>
  <c r="AQ214" i="12" s="1"/>
  <c r="AG215" i="12"/>
  <c r="AQ215" i="12" s="1"/>
  <c r="AQ216" i="12"/>
  <c r="AD217" i="12"/>
  <c r="AQ217" i="12"/>
  <c r="AG218" i="12"/>
  <c r="AQ218" i="12" s="1"/>
  <c r="AG219" i="12"/>
  <c r="AQ219" i="12" s="1"/>
  <c r="AG220" i="12"/>
  <c r="AQ220" i="12" s="1"/>
  <c r="AG221" i="12"/>
  <c r="AQ221" i="12" s="1"/>
  <c r="AG222" i="12"/>
  <c r="AQ222" i="12" s="1"/>
  <c r="AG223" i="12"/>
  <c r="AQ223" i="12" s="1"/>
  <c r="AG224" i="12"/>
  <c r="AQ224" i="12" s="1"/>
  <c r="AG225" i="12"/>
  <c r="AQ225" i="12" s="1"/>
  <c r="AG226" i="12"/>
  <c r="AQ226" i="12" s="1"/>
  <c r="AG227" i="12"/>
  <c r="AQ227" i="12" s="1"/>
  <c r="AG228" i="12"/>
  <c r="AQ228" i="12" s="1"/>
  <c r="AG229" i="12"/>
  <c r="AQ229" i="12" s="1"/>
  <c r="AG230" i="12"/>
  <c r="AQ230" i="12" s="1"/>
  <c r="AG231" i="12"/>
  <c r="AQ231" i="12" s="1"/>
  <c r="AG232" i="12"/>
  <c r="AQ232" i="12" s="1"/>
  <c r="AG233" i="12"/>
  <c r="AQ233" i="12" s="1"/>
  <c r="AG234" i="12"/>
  <c r="AQ234" i="12" s="1"/>
  <c r="AG235" i="12"/>
  <c r="AQ235" i="12" s="1"/>
  <c r="AG236" i="12"/>
  <c r="AQ236" i="12" s="1"/>
  <c r="AG237" i="12"/>
  <c r="AQ237" i="12" s="1"/>
  <c r="AG238" i="12"/>
  <c r="AQ238" i="12" s="1"/>
  <c r="AG239" i="12"/>
  <c r="AQ239" i="12" s="1"/>
  <c r="AG241" i="12"/>
  <c r="AQ241" i="12" s="1"/>
  <c r="AG242" i="12"/>
  <c r="AQ242" i="12" s="1"/>
  <c r="AG243" i="12"/>
  <c r="AQ243" i="12" s="1"/>
  <c r="AG244" i="12"/>
  <c r="AQ244" i="12" s="1"/>
  <c r="AG245" i="12"/>
  <c r="AQ245" i="12" s="1"/>
  <c r="AG246" i="12"/>
  <c r="AQ246" i="12" s="1"/>
  <c r="AG247" i="12"/>
  <c r="AQ247" i="12" s="1"/>
  <c r="AG248" i="12"/>
  <c r="AQ248" i="12" s="1"/>
  <c r="AG249" i="12"/>
  <c r="AQ249" i="12" s="1"/>
  <c r="AG250" i="12"/>
  <c r="AQ250" i="12" s="1"/>
  <c r="AG251" i="12"/>
  <c r="AQ251" i="12" s="1"/>
  <c r="AG252" i="12"/>
  <c r="AQ252" i="12" s="1"/>
  <c r="AG253" i="12"/>
  <c r="AQ253" i="12" s="1"/>
  <c r="AG254" i="12"/>
  <c r="AQ254" i="12" s="1"/>
  <c r="AG255" i="12"/>
  <c r="AQ255" i="12" s="1"/>
  <c r="AG256" i="12"/>
  <c r="AQ256" i="12" s="1"/>
  <c r="AG257" i="12"/>
  <c r="AQ257" i="12" s="1"/>
  <c r="AG258" i="12"/>
  <c r="AQ258" i="12" s="1"/>
  <c r="AG259" i="12"/>
  <c r="AQ259" i="12" s="1"/>
  <c r="AG260" i="12"/>
  <c r="AQ260" i="12" s="1"/>
  <c r="AG261" i="12"/>
  <c r="AQ261" i="12" s="1"/>
  <c r="AG262" i="12"/>
  <c r="AQ262" i="12" s="1"/>
  <c r="AG263" i="12"/>
  <c r="AQ263" i="12" s="1"/>
  <c r="AG264" i="12"/>
  <c r="AQ264" i="12" s="1"/>
  <c r="AG265" i="12"/>
  <c r="AQ265" i="12" s="1"/>
  <c r="AG266" i="12"/>
  <c r="AQ266" i="12" s="1"/>
  <c r="AG267" i="12"/>
  <c r="AQ267" i="12" s="1"/>
  <c r="AG268" i="12"/>
  <c r="AQ268" i="12" s="1"/>
  <c r="AG269" i="12"/>
  <c r="AQ269" i="12" s="1"/>
  <c r="AG270" i="12"/>
  <c r="AQ270" i="12" s="1"/>
  <c r="AG271" i="12"/>
  <c r="AQ271" i="12" s="1"/>
  <c r="AG272" i="12"/>
  <c r="AQ272" i="12" s="1"/>
  <c r="AG274" i="12"/>
  <c r="AQ274" i="12" s="1"/>
  <c r="AG275" i="12"/>
  <c r="AQ275" i="12" s="1"/>
  <c r="AG276" i="12"/>
  <c r="AQ276" i="12" s="1"/>
  <c r="AG277" i="12"/>
  <c r="AQ277" i="12" s="1"/>
  <c r="AG278" i="12"/>
  <c r="AQ278" i="12" s="1"/>
  <c r="AG279" i="12"/>
  <c r="AQ279" i="12" s="1"/>
  <c r="AG280" i="12"/>
  <c r="AQ280" i="12" s="1"/>
  <c r="AD281" i="12"/>
  <c r="AQ281" i="12"/>
  <c r="AG282" i="12"/>
  <c r="AQ282" i="12" s="1"/>
  <c r="AG283" i="12"/>
  <c r="AQ283" i="12" s="1"/>
  <c r="AG284" i="12"/>
  <c r="AQ284" i="12" s="1"/>
  <c r="AG285" i="12"/>
  <c r="AQ285" i="12" s="1"/>
  <c r="AG286" i="12"/>
  <c r="AQ286" i="12" s="1"/>
  <c r="AG287" i="12"/>
  <c r="AQ287" i="12" s="1"/>
  <c r="AG288" i="12"/>
  <c r="AQ288" i="12" s="1"/>
  <c r="AG289" i="12"/>
  <c r="AQ289" i="12" s="1"/>
  <c r="AG290" i="12"/>
  <c r="AQ290" i="12" s="1"/>
  <c r="AG291" i="12"/>
  <c r="AQ291" i="12" s="1"/>
  <c r="AG292" i="12"/>
  <c r="AQ292" i="12" s="1"/>
  <c r="AG293" i="12"/>
  <c r="AQ293" i="12" s="1"/>
  <c r="AG294" i="12"/>
  <c r="AQ294" i="12" s="1"/>
  <c r="AG295" i="12"/>
  <c r="AQ295" i="12" s="1"/>
  <c r="AG296" i="12"/>
  <c r="AQ296" i="12" s="1"/>
  <c r="AG297" i="12"/>
  <c r="AQ297" i="12" s="1"/>
  <c r="AG298" i="12"/>
  <c r="AQ298" i="12" s="1"/>
  <c r="AG299" i="12"/>
  <c r="AQ299" i="12" s="1"/>
  <c r="AG301" i="12"/>
  <c r="AQ301" i="12" s="1"/>
  <c r="AG302" i="12"/>
  <c r="AQ302" i="12" s="1"/>
  <c r="AG303" i="12"/>
  <c r="AQ303" i="12" s="1"/>
  <c r="AG304" i="12"/>
  <c r="AQ304" i="12" s="1"/>
  <c r="AG305" i="12"/>
  <c r="AQ305" i="12" s="1"/>
  <c r="AG306" i="12"/>
  <c r="AQ306" i="12" s="1"/>
  <c r="AG307" i="12"/>
  <c r="AQ307" i="12" s="1"/>
  <c r="AG308" i="12"/>
  <c r="AQ308" i="12" s="1"/>
  <c r="AQ309" i="12"/>
  <c r="AG311" i="12"/>
  <c r="AQ311" i="12" s="1"/>
  <c r="AG312" i="12"/>
  <c r="AQ312" i="12" s="1"/>
  <c r="AG313" i="12"/>
  <c r="AQ313" i="12" s="1"/>
  <c r="AG314" i="12"/>
  <c r="AQ314" i="12" s="1"/>
  <c r="AG315" i="12"/>
  <c r="AQ315" i="12" s="1"/>
  <c r="AG316" i="12"/>
  <c r="AQ316" i="12" s="1"/>
  <c r="AG317" i="12"/>
  <c r="AQ317" i="12" s="1"/>
  <c r="AD318" i="12"/>
  <c r="AQ318" i="12"/>
  <c r="AG319" i="12"/>
  <c r="AQ319" i="12" s="1"/>
  <c r="AG320" i="12"/>
  <c r="AQ320" i="12" s="1"/>
  <c r="AG322" i="12"/>
  <c r="AQ322" i="12" s="1"/>
  <c r="AG323" i="12"/>
  <c r="AQ323" i="12" s="1"/>
  <c r="AG324" i="12"/>
  <c r="AQ324" i="12" s="1"/>
  <c r="AG325" i="12"/>
  <c r="AQ325" i="12" s="1"/>
  <c r="AG326" i="12"/>
  <c r="AQ326" i="12" s="1"/>
  <c r="AG327" i="12"/>
  <c r="AQ327" i="12" s="1"/>
  <c r="AG328" i="12"/>
  <c r="AQ328" i="12" s="1"/>
  <c r="AG329" i="12"/>
  <c r="AQ329" i="12" s="1"/>
  <c r="AG330" i="12"/>
  <c r="AQ330" i="12" s="1"/>
  <c r="AG331" i="12"/>
  <c r="AQ331" i="12" s="1"/>
  <c r="AG332" i="12"/>
  <c r="AQ332" i="12" s="1"/>
  <c r="AG333" i="12"/>
  <c r="AQ333" i="12" s="1"/>
  <c r="AG334" i="12"/>
  <c r="AQ334" i="12" s="1"/>
  <c r="AG335" i="12"/>
  <c r="AQ335" i="12" s="1"/>
  <c r="AG336" i="12"/>
  <c r="AQ336" i="12" s="1"/>
  <c r="AG337" i="12"/>
  <c r="AQ337" i="12" s="1"/>
  <c r="AG338" i="12"/>
  <c r="AQ338" i="12" s="1"/>
  <c r="AG339" i="12"/>
  <c r="AQ339" i="12" s="1"/>
  <c r="AG340" i="12"/>
  <c r="AQ340" i="12" s="1"/>
  <c r="AG341" i="12"/>
  <c r="AQ341" i="12" s="1"/>
  <c r="AG342" i="12"/>
  <c r="AQ342" i="12" s="1"/>
  <c r="AG344" i="12"/>
  <c r="AQ344" i="12" s="1"/>
  <c r="AG345" i="12"/>
  <c r="AQ345" i="12" s="1"/>
  <c r="AG346" i="12"/>
  <c r="AQ346" i="12" s="1"/>
  <c r="AG347" i="12"/>
  <c r="AQ347" i="12" s="1"/>
  <c r="AG348" i="12"/>
  <c r="AQ348" i="12" s="1"/>
  <c r="AG349" i="12"/>
  <c r="AQ349" i="12" s="1"/>
  <c r="AG350" i="12"/>
  <c r="AQ350" i="12" s="1"/>
  <c r="AG351" i="12"/>
  <c r="AQ351" i="12" s="1"/>
  <c r="AD352" i="12"/>
  <c r="AQ352" i="12"/>
  <c r="AG353" i="12"/>
  <c r="AQ353" i="12" s="1"/>
  <c r="AG354" i="12"/>
  <c r="AQ354" i="12" s="1"/>
  <c r="AG355" i="12"/>
  <c r="AQ355" i="12" s="1"/>
  <c r="AG356" i="12"/>
  <c r="AQ356" i="12" s="1"/>
  <c r="AG357" i="12"/>
  <c r="AQ357" i="12" s="1"/>
  <c r="AG358" i="12"/>
  <c r="AQ358" i="12" s="1"/>
  <c r="AG359" i="12"/>
  <c r="AQ359" i="12" s="1"/>
  <c r="AG360" i="12"/>
  <c r="AQ360" i="12" s="1"/>
  <c r="AG361" i="12"/>
  <c r="AQ361" i="12" s="1"/>
  <c r="AG362" i="12"/>
  <c r="AQ362" i="12" s="1"/>
  <c r="AG363" i="12"/>
  <c r="AQ363" i="12" s="1"/>
  <c r="AG364" i="12"/>
  <c r="AQ364" i="12" s="1"/>
  <c r="AG365" i="12"/>
  <c r="AQ365" i="12" s="1"/>
  <c r="AG366" i="12"/>
  <c r="AQ366" i="12" s="1"/>
  <c r="AG367" i="12"/>
  <c r="AQ367" i="12" s="1"/>
  <c r="AG368" i="12"/>
  <c r="AQ368" i="12" s="1"/>
  <c r="AG369" i="12"/>
  <c r="AQ369" i="12" s="1"/>
  <c r="AG370" i="12"/>
  <c r="AQ370" i="12" s="1"/>
  <c r="AG371" i="12"/>
  <c r="AQ371" i="12" s="1"/>
  <c r="AD372" i="12"/>
  <c r="AQ372" i="12"/>
  <c r="AG373" i="12"/>
  <c r="AQ373" i="12" s="1"/>
  <c r="AG374" i="12"/>
  <c r="AQ374" i="12" s="1"/>
  <c r="AG375" i="12"/>
  <c r="AQ375" i="12" s="1"/>
  <c r="AG376" i="12"/>
  <c r="AQ376" i="12" s="1"/>
  <c r="AG377" i="12"/>
  <c r="AQ377" i="12" s="1"/>
  <c r="AG378" i="12"/>
  <c r="AQ378" i="12" s="1"/>
  <c r="AG379" i="12"/>
  <c r="AQ379" i="12" s="1"/>
  <c r="AG84" i="12"/>
  <c r="AQ84" i="12" s="1"/>
  <c r="AG273" i="12"/>
  <c r="AQ273" i="12" s="1"/>
  <c r="AG166" i="12"/>
  <c r="AQ166" i="12" s="1"/>
  <c r="AG167" i="12"/>
  <c r="AQ167" i="12" s="1"/>
  <c r="AG168" i="12"/>
  <c r="AQ168" i="12" s="1"/>
  <c r="AG121" i="12"/>
  <c r="AQ121" i="12" s="1"/>
  <c r="AG122" i="12"/>
  <c r="AQ122" i="12" s="1"/>
  <c r="AG123" i="12"/>
  <c r="AQ123" i="12" s="1"/>
  <c r="AG124" i="12"/>
  <c r="AQ124" i="12" s="1"/>
  <c r="AG126" i="12"/>
  <c r="AQ126" i="12" s="1"/>
  <c r="AG127" i="12"/>
  <c r="AQ127" i="12" s="1"/>
  <c r="AG128" i="12"/>
  <c r="AQ128" i="12" s="1"/>
  <c r="AG129" i="12"/>
  <c r="AQ129" i="12" s="1"/>
  <c r="AG130" i="12"/>
  <c r="AQ130" i="12" s="1"/>
  <c r="AG131" i="12"/>
  <c r="AQ131" i="12" s="1"/>
  <c r="AG132" i="12"/>
  <c r="AQ132" i="12" s="1"/>
  <c r="AG133" i="12"/>
  <c r="AQ133" i="12" s="1"/>
  <c r="AG134" i="12"/>
  <c r="AQ134" i="12" s="1"/>
  <c r="AG135" i="12"/>
  <c r="AQ135" i="12" s="1"/>
  <c r="AG136" i="12"/>
  <c r="AQ136" i="12" s="1"/>
  <c r="AG137" i="12"/>
  <c r="AQ137" i="12" s="1"/>
  <c r="AG138" i="12"/>
  <c r="AQ138" i="12" s="1"/>
  <c r="AG139" i="12"/>
  <c r="AQ139" i="12" s="1"/>
  <c r="AG140" i="12"/>
  <c r="AQ140" i="12" s="1"/>
  <c r="AG141" i="12"/>
  <c r="AQ141" i="12" s="1"/>
  <c r="AG142" i="12"/>
  <c r="AQ142" i="12" s="1"/>
  <c r="AG143" i="12"/>
  <c r="AQ143" i="12" s="1"/>
  <c r="AG144" i="12"/>
  <c r="AQ144" i="12" s="1"/>
  <c r="AG145" i="12"/>
  <c r="AQ145" i="12" s="1"/>
  <c r="AG146" i="12"/>
  <c r="AQ146" i="12" s="1"/>
  <c r="AG147" i="12"/>
  <c r="AQ147" i="12" s="1"/>
  <c r="AG148" i="12"/>
  <c r="AQ148" i="12" s="1"/>
  <c r="AG149" i="12"/>
  <c r="AQ149" i="12" s="1"/>
  <c r="AG150" i="12"/>
  <c r="AQ150" i="12" s="1"/>
  <c r="AG151" i="12"/>
  <c r="AQ151" i="12" s="1"/>
  <c r="AG152" i="12"/>
  <c r="AQ152" i="12" s="1"/>
  <c r="AG153" i="12"/>
  <c r="AQ153" i="12" s="1"/>
  <c r="AG154" i="12"/>
  <c r="AQ154" i="12" s="1"/>
  <c r="AG155" i="12"/>
  <c r="AQ155" i="12" s="1"/>
  <c r="AG156" i="12"/>
  <c r="AQ156" i="12" s="1"/>
  <c r="AG157" i="12"/>
  <c r="AQ157" i="12" s="1"/>
  <c r="AG158" i="12"/>
  <c r="AQ158" i="12" s="1"/>
  <c r="AG159" i="12"/>
  <c r="AQ159" i="12" s="1"/>
  <c r="AG160" i="12"/>
  <c r="AQ160" i="12" s="1"/>
  <c r="AG161" i="12"/>
  <c r="AQ161" i="12" s="1"/>
  <c r="AG162" i="12"/>
  <c r="AQ162" i="12" s="1"/>
  <c r="AG163" i="12"/>
  <c r="AQ163" i="12" s="1"/>
  <c r="AG110" i="12"/>
  <c r="AQ110" i="12" s="1"/>
  <c r="AG111" i="12"/>
  <c r="AQ111" i="12" s="1"/>
  <c r="AG112" i="12"/>
  <c r="AQ112" i="12" s="1"/>
  <c r="AG113" i="12"/>
  <c r="AQ113" i="12" s="1"/>
  <c r="AG114" i="12"/>
  <c r="AQ114" i="12" s="1"/>
  <c r="AG93" i="12"/>
  <c r="AQ93" i="12" s="1"/>
  <c r="AG94" i="12"/>
  <c r="AQ94" i="12" s="1"/>
  <c r="AG95" i="12"/>
  <c r="AQ95" i="12" s="1"/>
  <c r="AG96" i="12"/>
  <c r="AQ96" i="12" s="1"/>
  <c r="AG97" i="12"/>
  <c r="AQ97" i="12" s="1"/>
  <c r="AG98" i="12"/>
  <c r="AQ98" i="12" s="1"/>
  <c r="AG99" i="12"/>
  <c r="AQ99" i="12" s="1"/>
  <c r="AG100" i="12"/>
  <c r="AQ100" i="12" s="1"/>
  <c r="AG101" i="12"/>
  <c r="AQ101" i="12" s="1"/>
  <c r="AG102" i="12"/>
  <c r="AQ102" i="12" s="1"/>
  <c r="AG103" i="12"/>
  <c r="AQ103" i="12" s="1"/>
  <c r="AG104" i="12"/>
  <c r="AQ104" i="12" s="1"/>
  <c r="AG105" i="12"/>
  <c r="AQ105" i="12" s="1"/>
  <c r="AG106" i="12"/>
  <c r="AQ106" i="12" s="1"/>
  <c r="AG107" i="12"/>
  <c r="AQ107" i="12" s="1"/>
  <c r="AG65" i="12"/>
  <c r="AQ65" i="12" s="1"/>
  <c r="AG66" i="12"/>
  <c r="AQ66" i="12" s="1"/>
  <c r="AG67" i="12"/>
  <c r="AQ67" i="12" s="1"/>
  <c r="AG68" i="12"/>
  <c r="AQ68" i="12" s="1"/>
  <c r="AG69" i="12"/>
  <c r="AQ69" i="12" s="1"/>
  <c r="AG70" i="12"/>
  <c r="AQ70" i="12" s="1"/>
  <c r="AG71" i="12"/>
  <c r="AQ71" i="12" s="1"/>
  <c r="AG72" i="12"/>
  <c r="AQ72" i="12" s="1"/>
  <c r="AG73" i="12"/>
  <c r="AQ73" i="12" s="1"/>
  <c r="AG74" i="12"/>
  <c r="AQ74" i="12" s="1"/>
  <c r="AG75" i="12"/>
  <c r="AQ75" i="12" s="1"/>
  <c r="AG76" i="12"/>
  <c r="AQ76" i="12" s="1"/>
  <c r="AG77" i="12"/>
  <c r="AQ77" i="12" s="1"/>
  <c r="AG78" i="12"/>
  <c r="AQ78" i="12" s="1"/>
  <c r="AG79" i="12"/>
  <c r="AQ79" i="12" s="1"/>
  <c r="AG80" i="12"/>
  <c r="AQ80" i="12" s="1"/>
  <c r="AG81" i="12"/>
  <c r="AQ81" i="12" s="1"/>
  <c r="AG82" i="12"/>
  <c r="AQ82" i="12" s="1"/>
  <c r="AG83" i="12"/>
  <c r="AQ83" i="12" s="1"/>
  <c r="AG85" i="12"/>
  <c r="AQ85" i="12" s="1"/>
  <c r="AG86" i="12"/>
  <c r="AQ86" i="12" s="1"/>
  <c r="AG87" i="12"/>
  <c r="AQ87" i="12" s="1"/>
  <c r="AG89" i="12"/>
  <c r="AQ89" i="12" s="1"/>
  <c r="AG90" i="12"/>
  <c r="AQ90" i="12" s="1"/>
  <c r="AG18" i="12"/>
  <c r="AQ18" i="12" s="1"/>
  <c r="AG19" i="12"/>
  <c r="AQ19" i="12" s="1"/>
  <c r="AG20" i="12"/>
  <c r="AQ20" i="12" s="1"/>
  <c r="AG22" i="12"/>
  <c r="AQ22" i="12" s="1"/>
  <c r="AG23" i="12"/>
  <c r="AQ23" i="12" s="1"/>
  <c r="AG24" i="12"/>
  <c r="AQ24" i="12" s="1"/>
  <c r="AG25" i="12"/>
  <c r="AQ25" i="12" s="1"/>
  <c r="AG26" i="12"/>
  <c r="AQ26" i="12" s="1"/>
  <c r="AG27" i="12"/>
  <c r="AQ27" i="12" s="1"/>
  <c r="AG28" i="12"/>
  <c r="AQ28" i="12" s="1"/>
  <c r="AG29" i="12"/>
  <c r="AQ29" i="12" s="1"/>
  <c r="AG30" i="12"/>
  <c r="AQ30" i="12" s="1"/>
  <c r="AG31" i="12"/>
  <c r="AQ31" i="12" s="1"/>
  <c r="AG32" i="12"/>
  <c r="AQ32" i="12" s="1"/>
  <c r="AG33" i="12"/>
  <c r="AQ33" i="12" s="1"/>
  <c r="AG34" i="12"/>
  <c r="AQ34" i="12" s="1"/>
  <c r="AG35" i="12"/>
  <c r="AQ35" i="12" s="1"/>
  <c r="AG36" i="12"/>
  <c r="AQ36" i="12" s="1"/>
  <c r="AG37" i="12"/>
  <c r="AQ37" i="12" s="1"/>
  <c r="AG38" i="12"/>
  <c r="AQ38" i="12" s="1"/>
  <c r="AG39" i="12"/>
  <c r="AQ39" i="12" s="1"/>
  <c r="AG40" i="12"/>
  <c r="AQ40" i="12" s="1"/>
  <c r="AG41" i="12"/>
  <c r="AQ41" i="12" s="1"/>
  <c r="AG42" i="12"/>
  <c r="AQ42" i="12" s="1"/>
  <c r="AG43" i="12"/>
  <c r="AQ43" i="12" s="1"/>
  <c r="AG44" i="12"/>
  <c r="AQ44" i="12" s="1"/>
  <c r="AG45" i="12"/>
  <c r="AQ45" i="12" s="1"/>
  <c r="AG46" i="12"/>
  <c r="AQ46" i="12" s="1"/>
  <c r="AG47" i="12"/>
  <c r="AQ47" i="12" s="1"/>
  <c r="AG48" i="12"/>
  <c r="AQ48" i="12" s="1"/>
  <c r="AG49" i="12"/>
  <c r="AQ49" i="12" s="1"/>
  <c r="AG50" i="12"/>
  <c r="AQ50" i="12" s="1"/>
  <c r="AG51" i="12"/>
  <c r="AQ51" i="12" s="1"/>
  <c r="AG52" i="12"/>
  <c r="AQ52" i="12" s="1"/>
  <c r="AG53" i="12"/>
  <c r="AQ53" i="12" s="1"/>
  <c r="AG54" i="12"/>
  <c r="AQ54" i="12" s="1"/>
  <c r="AG55" i="12"/>
  <c r="AQ55" i="12" s="1"/>
  <c r="AG56" i="12"/>
  <c r="AQ56" i="12" s="1"/>
  <c r="AG57" i="12"/>
  <c r="AQ57" i="12" s="1"/>
  <c r="AG58" i="12"/>
  <c r="AQ58" i="12" s="1"/>
  <c r="AG59" i="12"/>
  <c r="AQ59" i="12" s="1"/>
  <c r="AG60" i="12"/>
  <c r="AQ60" i="12" s="1"/>
  <c r="AG61" i="12"/>
  <c r="AQ61" i="12" s="1"/>
  <c r="AG5" i="12"/>
  <c r="AQ5" i="12" s="1"/>
  <c r="AG6" i="12"/>
  <c r="AG7" i="12"/>
  <c r="AQ7" i="12" s="1"/>
  <c r="AG8" i="12"/>
  <c r="AQ8" i="12" s="1"/>
  <c r="AG9" i="12"/>
  <c r="AQ9" i="12" s="1"/>
  <c r="AG10" i="12"/>
  <c r="AQ10" i="12" s="1"/>
  <c r="AG11" i="12"/>
  <c r="AQ11" i="12" s="1"/>
  <c r="AG12" i="12"/>
  <c r="AQ12" i="12" s="1"/>
  <c r="AG13" i="12"/>
  <c r="AQ13" i="12" s="1"/>
  <c r="AG14" i="12"/>
  <c r="AQ14" i="12" s="1"/>
  <c r="AG15" i="12"/>
  <c r="AQ15" i="12" s="1"/>
  <c r="T374" i="12"/>
  <c r="AD374" i="12" s="1"/>
  <c r="T375" i="12"/>
  <c r="AD375" i="12" s="1"/>
  <c r="T376" i="12"/>
  <c r="AD376" i="12" s="1"/>
  <c r="T377" i="12"/>
  <c r="AD377" i="12" s="1"/>
  <c r="T378" i="12"/>
  <c r="AD378" i="12" s="1"/>
  <c r="T379" i="12"/>
  <c r="AD379" i="12" s="1"/>
  <c r="T84" i="12"/>
  <c r="T273" i="12"/>
  <c r="AD273" i="12" s="1"/>
  <c r="T368" i="12"/>
  <c r="AD368" i="12" s="1"/>
  <c r="T369" i="12"/>
  <c r="AD369" i="12" s="1"/>
  <c r="T370" i="12"/>
  <c r="AD370" i="12" s="1"/>
  <c r="T371" i="12"/>
  <c r="AD371" i="12" s="1"/>
  <c r="T363" i="12"/>
  <c r="AD363" i="12" s="1"/>
  <c r="T364" i="12"/>
  <c r="AD364" i="12" s="1"/>
  <c r="T365" i="12"/>
  <c r="AD365" i="12" s="1"/>
  <c r="T357" i="12"/>
  <c r="AD357" i="12" s="1"/>
  <c r="T358" i="12"/>
  <c r="AD358" i="12" s="1"/>
  <c r="T359" i="12"/>
  <c r="AD359" i="12" s="1"/>
  <c r="T360" i="12"/>
  <c r="AD360" i="12" s="1"/>
  <c r="T361" i="12"/>
  <c r="AD361" i="12" s="1"/>
  <c r="T327" i="12"/>
  <c r="AD327" i="12" s="1"/>
  <c r="T328" i="12"/>
  <c r="AD328" i="12" s="1"/>
  <c r="T329" i="12"/>
  <c r="AD329" i="12" s="1"/>
  <c r="T330" i="12"/>
  <c r="AD330" i="12" s="1"/>
  <c r="T331" i="12"/>
  <c r="AD331" i="12" s="1"/>
  <c r="T332" i="12"/>
  <c r="AD332" i="12" s="1"/>
  <c r="T333" i="12"/>
  <c r="AD333" i="12" s="1"/>
  <c r="T334" i="12"/>
  <c r="AD334" i="12" s="1"/>
  <c r="T335" i="12"/>
  <c r="AD335" i="12" s="1"/>
  <c r="T336" i="12"/>
  <c r="AD336" i="12" s="1"/>
  <c r="T337" i="12"/>
  <c r="AD337" i="12" s="1"/>
  <c r="T338" i="12"/>
  <c r="AD338" i="12" s="1"/>
  <c r="T339" i="12"/>
  <c r="AD339" i="12" s="1"/>
  <c r="T340" i="12"/>
  <c r="AD340" i="12" s="1"/>
  <c r="T341" i="12"/>
  <c r="AD341" i="12" s="1"/>
  <c r="T342" i="12"/>
  <c r="AD342" i="12" s="1"/>
  <c r="T344" i="12"/>
  <c r="AD344" i="12" s="1"/>
  <c r="T345" i="12"/>
  <c r="AD345" i="12" s="1"/>
  <c r="T346" i="12"/>
  <c r="AD346" i="12" s="1"/>
  <c r="T347" i="12"/>
  <c r="AD347" i="12" s="1"/>
  <c r="T348" i="12"/>
  <c r="AD348" i="12" s="1"/>
  <c r="T349" i="12"/>
  <c r="AD349" i="12" s="1"/>
  <c r="T350" i="12"/>
  <c r="AD350" i="12" s="1"/>
  <c r="T351" i="12"/>
  <c r="AD351" i="12" s="1"/>
  <c r="T322" i="12"/>
  <c r="AD322" i="12" s="1"/>
  <c r="T323" i="12"/>
  <c r="AD323" i="12" s="1"/>
  <c r="T294" i="12"/>
  <c r="AD294" i="12" s="1"/>
  <c r="T295" i="12"/>
  <c r="AD295" i="12" s="1"/>
  <c r="T296" i="12"/>
  <c r="AD296" i="12" s="1"/>
  <c r="T297" i="12"/>
  <c r="AD297" i="12" s="1"/>
  <c r="T298" i="12"/>
  <c r="AD298" i="12" s="1"/>
  <c r="T299" i="12"/>
  <c r="AD299" i="12" s="1"/>
  <c r="T301" i="12"/>
  <c r="AD301" i="12" s="1"/>
  <c r="T302" i="12"/>
  <c r="AD302" i="12" s="1"/>
  <c r="T303" i="12"/>
  <c r="AD303" i="12" s="1"/>
  <c r="T304" i="12"/>
  <c r="AD304" i="12" s="1"/>
  <c r="T305" i="12"/>
  <c r="AD305" i="12" s="1"/>
  <c r="T306" i="12"/>
  <c r="AD306" i="12" s="1"/>
  <c r="T307" i="12"/>
  <c r="AD307" i="12" s="1"/>
  <c r="T308" i="12"/>
  <c r="AD308" i="12" s="1"/>
  <c r="T309" i="12"/>
  <c r="AD309" i="12" s="1"/>
  <c r="T311" i="12"/>
  <c r="AD311" i="12" s="1"/>
  <c r="T312" i="12"/>
  <c r="AD312" i="12" s="1"/>
  <c r="T313" i="12"/>
  <c r="AD313" i="12" s="1"/>
  <c r="T314" i="12"/>
  <c r="AD314" i="12" s="1"/>
  <c r="T315" i="12"/>
  <c r="AD315" i="12" s="1"/>
  <c r="T316" i="12"/>
  <c r="AD316" i="12" s="1"/>
  <c r="T317" i="12"/>
  <c r="AD317" i="12" s="1"/>
  <c r="T283" i="12"/>
  <c r="AD283" i="12" s="1"/>
  <c r="T284" i="12"/>
  <c r="AD284" i="12" s="1"/>
  <c r="T285" i="12"/>
  <c r="AD285" i="12" s="1"/>
  <c r="T286" i="12"/>
  <c r="AD286" i="12" s="1"/>
  <c r="T287" i="12"/>
  <c r="AD287" i="12" s="1"/>
  <c r="T288" i="12"/>
  <c r="AD288" i="12" s="1"/>
  <c r="T289" i="12"/>
  <c r="AD289" i="12" s="1"/>
  <c r="T290" i="12"/>
  <c r="AD290" i="12" s="1"/>
  <c r="T291" i="12"/>
  <c r="AD291" i="12" s="1"/>
  <c r="T278" i="12"/>
  <c r="AD278" i="12" s="1"/>
  <c r="T279" i="12"/>
  <c r="AD279" i="12" s="1"/>
  <c r="T252" i="12"/>
  <c r="AD252" i="12" s="1"/>
  <c r="T253" i="12"/>
  <c r="AD253" i="12" s="1"/>
  <c r="T254" i="12"/>
  <c r="AD254" i="12" s="1"/>
  <c r="T255" i="12"/>
  <c r="AD255" i="12" s="1"/>
  <c r="T256" i="12"/>
  <c r="AD256" i="12" s="1"/>
  <c r="T257" i="12"/>
  <c r="AD257" i="12" s="1"/>
  <c r="T258" i="12"/>
  <c r="AD258" i="12" s="1"/>
  <c r="T259" i="12"/>
  <c r="AD259" i="12" s="1"/>
  <c r="T260" i="12"/>
  <c r="AD260" i="12" s="1"/>
  <c r="T261" i="12"/>
  <c r="AD261" i="12" s="1"/>
  <c r="T262" i="12"/>
  <c r="AD262" i="12" s="1"/>
  <c r="T263" i="12"/>
  <c r="AD263" i="12" s="1"/>
  <c r="T264" i="12"/>
  <c r="AD264" i="12" s="1"/>
  <c r="T265" i="12"/>
  <c r="AD265" i="12" s="1"/>
  <c r="T266" i="12"/>
  <c r="AD266" i="12" s="1"/>
  <c r="T267" i="12"/>
  <c r="AD267" i="12" s="1"/>
  <c r="T268" i="12"/>
  <c r="AD268" i="12" s="1"/>
  <c r="T269" i="12"/>
  <c r="AD269" i="12" s="1"/>
  <c r="T270" i="12"/>
  <c r="AD270" i="12" s="1"/>
  <c r="T271" i="12"/>
  <c r="AD271" i="12" s="1"/>
  <c r="T272" i="12"/>
  <c r="AD272" i="12" s="1"/>
  <c r="T274" i="12"/>
  <c r="AD274" i="12" s="1"/>
  <c r="T223" i="12"/>
  <c r="AD223" i="12" s="1"/>
  <c r="T224" i="12"/>
  <c r="AD224" i="12" s="1"/>
  <c r="T225" i="12"/>
  <c r="AD225" i="12" s="1"/>
  <c r="T226" i="12"/>
  <c r="AD226" i="12" s="1"/>
  <c r="T227" i="12"/>
  <c r="AD227" i="12" s="1"/>
  <c r="T228" i="12"/>
  <c r="AD228" i="12" s="1"/>
  <c r="T229" i="12"/>
  <c r="AD229" i="12" s="1"/>
  <c r="T230" i="12"/>
  <c r="AD230" i="12" s="1"/>
  <c r="T231" i="12"/>
  <c r="AD231" i="12" s="1"/>
  <c r="T232" i="12"/>
  <c r="AD232" i="12" s="1"/>
  <c r="T233" i="12"/>
  <c r="AD233" i="12" s="1"/>
  <c r="T234" i="12"/>
  <c r="AD234" i="12" s="1"/>
  <c r="T235" i="12"/>
  <c r="AD235" i="12" s="1"/>
  <c r="T236" i="12"/>
  <c r="AD236" i="12" s="1"/>
  <c r="T237" i="12"/>
  <c r="AD237" i="12" s="1"/>
  <c r="T238" i="12"/>
  <c r="AD238" i="12" s="1"/>
  <c r="T239" i="12"/>
  <c r="AD239" i="12" s="1"/>
  <c r="T241" i="12"/>
  <c r="AD241" i="12" s="1"/>
  <c r="T242" i="12"/>
  <c r="AD242" i="12" s="1"/>
  <c r="T243" i="12"/>
  <c r="AD243" i="12" s="1"/>
  <c r="T244" i="12"/>
  <c r="AD244" i="12" s="1"/>
  <c r="T245" i="12"/>
  <c r="AD245" i="12" s="1"/>
  <c r="T246" i="12"/>
  <c r="AD246" i="12" s="1"/>
  <c r="T247" i="12"/>
  <c r="AD247" i="12" s="1"/>
  <c r="T248" i="12"/>
  <c r="AD248" i="12" s="1"/>
  <c r="T219" i="12"/>
  <c r="AD219" i="12" s="1"/>
  <c r="T220" i="12"/>
  <c r="AD220" i="12" s="1"/>
  <c r="T171" i="12"/>
  <c r="AD171" i="12" s="1"/>
  <c r="T172" i="12"/>
  <c r="AD172" i="12" s="1"/>
  <c r="T173" i="12"/>
  <c r="AD173" i="12" s="1"/>
  <c r="T174" i="12"/>
  <c r="AD174" i="12" s="1"/>
  <c r="T175" i="12"/>
  <c r="AD175" i="12" s="1"/>
  <c r="AD176" i="12"/>
  <c r="T177" i="12"/>
  <c r="AD177" i="12" s="1"/>
  <c r="T178" i="12"/>
  <c r="AD178" i="12" s="1"/>
  <c r="T179" i="12"/>
  <c r="AD179" i="12" s="1"/>
  <c r="T180" i="12"/>
  <c r="AD180" i="12" s="1"/>
  <c r="T181" i="12"/>
  <c r="AD181" i="12" s="1"/>
  <c r="T182" i="12"/>
  <c r="AD182" i="12" s="1"/>
  <c r="T183" i="12"/>
  <c r="AD183" i="12" s="1"/>
  <c r="T184" i="12"/>
  <c r="AD184" i="12" s="1"/>
  <c r="T185" i="12"/>
  <c r="AD185" i="12" s="1"/>
  <c r="T186" i="12"/>
  <c r="AD186" i="12" s="1"/>
  <c r="T187" i="12"/>
  <c r="AD187" i="12" s="1"/>
  <c r="T188" i="12"/>
  <c r="AD188" i="12" s="1"/>
  <c r="T189" i="12"/>
  <c r="AD189" i="12" s="1"/>
  <c r="T190" i="12"/>
  <c r="AD190" i="12" s="1"/>
  <c r="T191" i="12"/>
  <c r="AD191" i="12" s="1"/>
  <c r="T192" i="12"/>
  <c r="AD192" i="12" s="1"/>
  <c r="T193" i="12"/>
  <c r="AD193" i="12" s="1"/>
  <c r="T194" i="12"/>
  <c r="AD194" i="12" s="1"/>
  <c r="T195" i="12"/>
  <c r="AD195" i="12" s="1"/>
  <c r="T196" i="12"/>
  <c r="AD196" i="12" s="1"/>
  <c r="T197" i="12"/>
  <c r="AD197" i="12" s="1"/>
  <c r="T198" i="12"/>
  <c r="AD198" i="12" s="1"/>
  <c r="T199" i="12"/>
  <c r="AD199" i="12" s="1"/>
  <c r="T200" i="12"/>
  <c r="AD200" i="12" s="1"/>
  <c r="T201" i="12"/>
  <c r="AD201" i="12" s="1"/>
  <c r="T202" i="12"/>
  <c r="AD202" i="12" s="1"/>
  <c r="T203" i="12"/>
  <c r="AD203" i="12" s="1"/>
  <c r="T204" i="12"/>
  <c r="AD204" i="12" s="1"/>
  <c r="T205" i="12"/>
  <c r="AD205" i="12" s="1"/>
  <c r="T206" i="12"/>
  <c r="AD206" i="12" s="1"/>
  <c r="T207" i="12"/>
  <c r="AD207" i="12" s="1"/>
  <c r="T208" i="12"/>
  <c r="AD208" i="12" s="1"/>
  <c r="AF208" i="12" s="1"/>
  <c r="T209" i="12"/>
  <c r="AD209" i="12" s="1"/>
  <c r="T210" i="12"/>
  <c r="AD210" i="12" s="1"/>
  <c r="T211" i="12"/>
  <c r="AD211" i="12" s="1"/>
  <c r="T212" i="12"/>
  <c r="AD212" i="12" s="1"/>
  <c r="T213" i="12"/>
  <c r="AD213" i="12" s="1"/>
  <c r="T214" i="12"/>
  <c r="AD214" i="12" s="1"/>
  <c r="T215" i="12"/>
  <c r="AD215" i="12" s="1"/>
  <c r="T166" i="12"/>
  <c r="AD166" i="12" s="1"/>
  <c r="T167" i="12"/>
  <c r="AD167" i="12" s="1"/>
  <c r="T168" i="12"/>
  <c r="AD168" i="12" s="1"/>
  <c r="T121" i="12"/>
  <c r="AD121" i="12" s="1"/>
  <c r="T122" i="12"/>
  <c r="AD122" i="12" s="1"/>
  <c r="T123" i="12"/>
  <c r="AD123" i="12" s="1"/>
  <c r="T124" i="12"/>
  <c r="AD124" i="12" s="1"/>
  <c r="T126" i="12"/>
  <c r="AD126" i="12" s="1"/>
  <c r="T127" i="12"/>
  <c r="AD127" i="12" s="1"/>
  <c r="T128" i="12"/>
  <c r="AD128" i="12" s="1"/>
  <c r="T129" i="12"/>
  <c r="AD129" i="12" s="1"/>
  <c r="T130" i="12"/>
  <c r="AD130" i="12" s="1"/>
  <c r="T131" i="12"/>
  <c r="AD131" i="12" s="1"/>
  <c r="T132" i="12"/>
  <c r="AD132" i="12" s="1"/>
  <c r="T133" i="12"/>
  <c r="AD133" i="12" s="1"/>
  <c r="T134" i="12"/>
  <c r="AD134" i="12" s="1"/>
  <c r="T135" i="12"/>
  <c r="AD135" i="12" s="1"/>
  <c r="T136" i="12"/>
  <c r="AD136" i="12" s="1"/>
  <c r="T137" i="12"/>
  <c r="AD137" i="12" s="1"/>
  <c r="T138" i="12"/>
  <c r="AD138" i="12" s="1"/>
  <c r="T139" i="12"/>
  <c r="AD139" i="12" s="1"/>
  <c r="T140" i="12"/>
  <c r="AD140" i="12" s="1"/>
  <c r="T141" i="12"/>
  <c r="AD141" i="12" s="1"/>
  <c r="T142" i="12"/>
  <c r="AD142" i="12" s="1"/>
  <c r="T143" i="12"/>
  <c r="AD143" i="12" s="1"/>
  <c r="T144" i="12"/>
  <c r="AD144" i="12" s="1"/>
  <c r="T145" i="12"/>
  <c r="AD145" i="12" s="1"/>
  <c r="T146" i="12"/>
  <c r="AD146" i="12" s="1"/>
  <c r="T147" i="12"/>
  <c r="AD147" i="12" s="1"/>
  <c r="T148" i="12"/>
  <c r="AD148" i="12" s="1"/>
  <c r="T149" i="12"/>
  <c r="AD149" i="12" s="1"/>
  <c r="T150" i="12"/>
  <c r="AD150" i="12" s="1"/>
  <c r="T151" i="12"/>
  <c r="AD151" i="12" s="1"/>
  <c r="T152" i="12"/>
  <c r="AD152" i="12" s="1"/>
  <c r="T153" i="12"/>
  <c r="AD153" i="12" s="1"/>
  <c r="T154" i="12"/>
  <c r="AD154" i="12" s="1"/>
  <c r="T155" i="12"/>
  <c r="AD155" i="12" s="1"/>
  <c r="T156" i="12"/>
  <c r="AD156" i="12" s="1"/>
  <c r="T157" i="12"/>
  <c r="AD157" i="12" s="1"/>
  <c r="T158" i="12"/>
  <c r="AD158" i="12" s="1"/>
  <c r="T159" i="12"/>
  <c r="AD159" i="12" s="1"/>
  <c r="T160" i="12"/>
  <c r="AD160" i="12" s="1"/>
  <c r="T161" i="12"/>
  <c r="AD161" i="12" s="1"/>
  <c r="T162" i="12"/>
  <c r="AD162" i="12" s="1"/>
  <c r="T163" i="12"/>
  <c r="AD163" i="12" s="1"/>
  <c r="T110" i="12"/>
  <c r="AD110" i="12" s="1"/>
  <c r="T111" i="12"/>
  <c r="AD111" i="12" s="1"/>
  <c r="T112" i="12"/>
  <c r="AD112" i="12" s="1"/>
  <c r="T113" i="12"/>
  <c r="AD113" i="12" s="1"/>
  <c r="T114" i="12"/>
  <c r="AD114" i="12" s="1"/>
  <c r="T93" i="12"/>
  <c r="AD93" i="12" s="1"/>
  <c r="T94" i="12"/>
  <c r="AD94" i="12" s="1"/>
  <c r="T95" i="12"/>
  <c r="AD95" i="12" s="1"/>
  <c r="T96" i="12"/>
  <c r="AD96" i="12" s="1"/>
  <c r="T97" i="12"/>
  <c r="AD97" i="12" s="1"/>
  <c r="T98" i="12"/>
  <c r="AD98" i="12" s="1"/>
  <c r="T99" i="12"/>
  <c r="AD99" i="12" s="1"/>
  <c r="T100" i="12"/>
  <c r="AD100" i="12" s="1"/>
  <c r="T101" i="12"/>
  <c r="AD101" i="12" s="1"/>
  <c r="T102" i="12"/>
  <c r="AD102" i="12" s="1"/>
  <c r="T103" i="12"/>
  <c r="AD103" i="12" s="1"/>
  <c r="T105" i="12"/>
  <c r="AD105" i="12" s="1"/>
  <c r="T106" i="12"/>
  <c r="AD106" i="12" s="1"/>
  <c r="T107" i="12"/>
  <c r="AD107" i="12" s="1"/>
  <c r="T65" i="12"/>
  <c r="AD65" i="12" s="1"/>
  <c r="T66" i="12"/>
  <c r="AD66" i="12" s="1"/>
  <c r="T67" i="12"/>
  <c r="AD67" i="12" s="1"/>
  <c r="T68" i="12"/>
  <c r="AD68" i="12" s="1"/>
  <c r="T69" i="12"/>
  <c r="AD69" i="12" s="1"/>
  <c r="T70" i="12"/>
  <c r="AD70" i="12" s="1"/>
  <c r="T71" i="12"/>
  <c r="AD71" i="12" s="1"/>
  <c r="T72" i="12"/>
  <c r="AD72" i="12" s="1"/>
  <c r="T73" i="12"/>
  <c r="AD73" i="12" s="1"/>
  <c r="T74" i="12"/>
  <c r="AD74" i="12" s="1"/>
  <c r="T75" i="12"/>
  <c r="AD75" i="12" s="1"/>
  <c r="T76" i="12"/>
  <c r="AD76" i="12" s="1"/>
  <c r="T77" i="12"/>
  <c r="AD77" i="12" s="1"/>
  <c r="T78" i="12"/>
  <c r="AD78" i="12" s="1"/>
  <c r="T79" i="12"/>
  <c r="AD79" i="12" s="1"/>
  <c r="T80" i="12"/>
  <c r="AD80" i="12" s="1"/>
  <c r="T81" i="12"/>
  <c r="AD81" i="12" s="1"/>
  <c r="T82" i="12"/>
  <c r="AD82" i="12" s="1"/>
  <c r="T83" i="12"/>
  <c r="AD83" i="12" s="1"/>
  <c r="T85" i="12"/>
  <c r="AD85" i="12" s="1"/>
  <c r="T86" i="12"/>
  <c r="AD86" i="12" s="1"/>
  <c r="T87" i="12"/>
  <c r="AD87" i="12" s="1"/>
  <c r="T89" i="12"/>
  <c r="AD89" i="12" s="1"/>
  <c r="T90" i="12"/>
  <c r="AD90" i="12" s="1"/>
  <c r="T18" i="12"/>
  <c r="AD18" i="12" s="1"/>
  <c r="T19" i="12"/>
  <c r="AD19" i="12" s="1"/>
  <c r="T20" i="12"/>
  <c r="AD20" i="12" s="1"/>
  <c r="T22" i="12"/>
  <c r="AD22" i="12" s="1"/>
  <c r="T23" i="12"/>
  <c r="AD23" i="12" s="1"/>
  <c r="T24" i="12"/>
  <c r="AD24" i="12" s="1"/>
  <c r="T25" i="12"/>
  <c r="AD25" i="12" s="1"/>
  <c r="T26" i="12"/>
  <c r="AD26" i="12" s="1"/>
  <c r="T27" i="12"/>
  <c r="AD27" i="12" s="1"/>
  <c r="T28" i="12"/>
  <c r="AD28" i="12" s="1"/>
  <c r="T29" i="12"/>
  <c r="AD29" i="12" s="1"/>
  <c r="T30" i="12"/>
  <c r="AD30" i="12" s="1"/>
  <c r="T31" i="12"/>
  <c r="AD31" i="12" s="1"/>
  <c r="T32" i="12"/>
  <c r="AD32" i="12" s="1"/>
  <c r="T33" i="12"/>
  <c r="AD33" i="12" s="1"/>
  <c r="T34" i="12"/>
  <c r="AD34" i="12" s="1"/>
  <c r="T35" i="12"/>
  <c r="AD35" i="12" s="1"/>
  <c r="T36" i="12"/>
  <c r="AD36" i="12" s="1"/>
  <c r="T37" i="12"/>
  <c r="AD37" i="12" s="1"/>
  <c r="T38" i="12"/>
  <c r="AD38" i="12" s="1"/>
  <c r="T39" i="12"/>
  <c r="AD39" i="12" s="1"/>
  <c r="T40" i="12"/>
  <c r="AD40" i="12" s="1"/>
  <c r="T41" i="12"/>
  <c r="AD41" i="12" s="1"/>
  <c r="T42" i="12"/>
  <c r="AD42" i="12" s="1"/>
  <c r="T43" i="12"/>
  <c r="AD43" i="12" s="1"/>
  <c r="T44" i="12"/>
  <c r="AD44" i="12" s="1"/>
  <c r="T45" i="12"/>
  <c r="AD45" i="12" s="1"/>
  <c r="T46" i="12"/>
  <c r="AD46" i="12" s="1"/>
  <c r="T47" i="12"/>
  <c r="AD47" i="12" s="1"/>
  <c r="T48" i="12"/>
  <c r="AD48" i="12" s="1"/>
  <c r="T49" i="12"/>
  <c r="AD49" i="12" s="1"/>
  <c r="T50" i="12"/>
  <c r="AD50" i="12" s="1"/>
  <c r="T51" i="12"/>
  <c r="AD51" i="12" s="1"/>
  <c r="T52" i="12"/>
  <c r="AD52" i="12" s="1"/>
  <c r="T53" i="12"/>
  <c r="AD53" i="12" s="1"/>
  <c r="T54" i="12"/>
  <c r="AD54" i="12" s="1"/>
  <c r="T55" i="12"/>
  <c r="AD55" i="12" s="1"/>
  <c r="T56" i="12"/>
  <c r="AD56" i="12" s="1"/>
  <c r="T57" i="12"/>
  <c r="AD57" i="12" s="1"/>
  <c r="T58" i="12"/>
  <c r="AD58" i="12" s="1"/>
  <c r="T59" i="12"/>
  <c r="AD59" i="12" s="1"/>
  <c r="T60" i="12"/>
  <c r="AD60" i="12" s="1"/>
  <c r="T61" i="12"/>
  <c r="AD61" i="12" s="1"/>
  <c r="T5" i="12"/>
  <c r="AD5" i="12" s="1"/>
  <c r="T6" i="12"/>
  <c r="AD6" i="12" s="1"/>
  <c r="T7" i="12"/>
  <c r="AD7" i="12" s="1"/>
  <c r="T8" i="12"/>
  <c r="AD8" i="12" s="1"/>
  <c r="T9" i="12"/>
  <c r="AD9" i="12" s="1"/>
  <c r="T10" i="12"/>
  <c r="AD10" i="12" s="1"/>
  <c r="T11" i="12"/>
  <c r="AD11" i="12" s="1"/>
  <c r="T12" i="12"/>
  <c r="AD12" i="12" s="1"/>
  <c r="T13" i="12"/>
  <c r="AD13" i="12" s="1"/>
  <c r="T14" i="12"/>
  <c r="AD14" i="12" s="1"/>
  <c r="T15" i="12"/>
  <c r="AD15" i="12" s="1"/>
  <c r="G374" i="12"/>
  <c r="Q374" i="12" s="1"/>
  <c r="S374" i="12" s="1"/>
  <c r="G375" i="12"/>
  <c r="Q375" i="12" s="1"/>
  <c r="S375" i="12" s="1"/>
  <c r="G376" i="12"/>
  <c r="Q376" i="12" s="1"/>
  <c r="S376" i="12" s="1"/>
  <c r="G377" i="12"/>
  <c r="Q377" i="12" s="1"/>
  <c r="S377" i="12" s="1"/>
  <c r="G378" i="12"/>
  <c r="Q378" i="12" s="1"/>
  <c r="S378" i="12" s="1"/>
  <c r="G379" i="12"/>
  <c r="Q379" i="12" s="1"/>
  <c r="S379" i="12" s="1"/>
  <c r="G363" i="12"/>
  <c r="Q363" i="12" s="1"/>
  <c r="S363" i="12" s="1"/>
  <c r="G364" i="12"/>
  <c r="Q364" i="12" s="1"/>
  <c r="S364" i="12" s="1"/>
  <c r="G365" i="12"/>
  <c r="Q365" i="12" s="1"/>
  <c r="S365" i="12" s="1"/>
  <c r="G357" i="12"/>
  <c r="Q357" i="12" s="1"/>
  <c r="S357" i="12" s="1"/>
  <c r="G358" i="12"/>
  <c r="Q358" i="12" s="1"/>
  <c r="S358" i="12" s="1"/>
  <c r="G359" i="12"/>
  <c r="Q359" i="12" s="1"/>
  <c r="S359" i="12" s="1"/>
  <c r="G360" i="12"/>
  <c r="Q360" i="12" s="1"/>
  <c r="S360" i="12" s="1"/>
  <c r="G361" i="12"/>
  <c r="Q361" i="12" s="1"/>
  <c r="S361" i="12" s="1"/>
  <c r="G327" i="12"/>
  <c r="Q327" i="12" s="1"/>
  <c r="S327" i="12" s="1"/>
  <c r="G328" i="12"/>
  <c r="Q328" i="12" s="1"/>
  <c r="S328" i="12" s="1"/>
  <c r="G329" i="12"/>
  <c r="Q329" i="12" s="1"/>
  <c r="S329" i="12" s="1"/>
  <c r="G330" i="12"/>
  <c r="Q330" i="12" s="1"/>
  <c r="S330" i="12" s="1"/>
  <c r="G331" i="12"/>
  <c r="Q331" i="12" s="1"/>
  <c r="S331" i="12" s="1"/>
  <c r="G332" i="12"/>
  <c r="Q332" i="12" s="1"/>
  <c r="S332" i="12" s="1"/>
  <c r="G333" i="12"/>
  <c r="Q333" i="12" s="1"/>
  <c r="S333" i="12" s="1"/>
  <c r="AF333" i="12" s="1"/>
  <c r="AS333" i="12" s="1"/>
  <c r="BF333" i="12" s="1"/>
  <c r="BG333" i="12" s="1"/>
  <c r="G334" i="12"/>
  <c r="Q334" i="12" s="1"/>
  <c r="S334" i="12" s="1"/>
  <c r="G335" i="12"/>
  <c r="Q335" i="12" s="1"/>
  <c r="S335" i="12" s="1"/>
  <c r="G336" i="12"/>
  <c r="Q336" i="12" s="1"/>
  <c r="S336" i="12" s="1"/>
  <c r="G337" i="12"/>
  <c r="Q337" i="12" s="1"/>
  <c r="S337" i="12" s="1"/>
  <c r="G338" i="12"/>
  <c r="Q338" i="12" s="1"/>
  <c r="S338" i="12" s="1"/>
  <c r="G339" i="12"/>
  <c r="Q339" i="12" s="1"/>
  <c r="S339" i="12" s="1"/>
  <c r="G340" i="12"/>
  <c r="Q340" i="12" s="1"/>
  <c r="S340" i="12" s="1"/>
  <c r="G341" i="12"/>
  <c r="Q341" i="12" s="1"/>
  <c r="S341" i="12" s="1"/>
  <c r="G342" i="12"/>
  <c r="Q342" i="12" s="1"/>
  <c r="S342" i="12" s="1"/>
  <c r="G344" i="12"/>
  <c r="Q344" i="12" s="1"/>
  <c r="S344" i="12" s="1"/>
  <c r="G345" i="12"/>
  <c r="Q345" i="12" s="1"/>
  <c r="S345" i="12" s="1"/>
  <c r="G346" i="12"/>
  <c r="Q346" i="12" s="1"/>
  <c r="S346" i="12" s="1"/>
  <c r="G347" i="12"/>
  <c r="Q347" i="12" s="1"/>
  <c r="S347" i="12" s="1"/>
  <c r="G348" i="12"/>
  <c r="Q348" i="12" s="1"/>
  <c r="S348" i="12" s="1"/>
  <c r="G349" i="12"/>
  <c r="Q349" i="12" s="1"/>
  <c r="S349" i="12" s="1"/>
  <c r="G350" i="12"/>
  <c r="Q350" i="12" s="1"/>
  <c r="S350" i="12" s="1"/>
  <c r="G351" i="12"/>
  <c r="Q351" i="12" s="1"/>
  <c r="S351" i="12" s="1"/>
  <c r="G294" i="12"/>
  <c r="Q294" i="12" s="1"/>
  <c r="S294" i="12" s="1"/>
  <c r="G295" i="12"/>
  <c r="Q295" i="12" s="1"/>
  <c r="S295" i="12" s="1"/>
  <c r="G296" i="12"/>
  <c r="Q296" i="12" s="1"/>
  <c r="S296" i="12" s="1"/>
  <c r="G297" i="12"/>
  <c r="Q297" i="12" s="1"/>
  <c r="S297" i="12" s="1"/>
  <c r="G298" i="12"/>
  <c r="Q298" i="12" s="1"/>
  <c r="S298" i="12" s="1"/>
  <c r="G299" i="12"/>
  <c r="Q299" i="12" s="1"/>
  <c r="S299" i="12" s="1"/>
  <c r="G301" i="12"/>
  <c r="Q301" i="12" s="1"/>
  <c r="S301" i="12" s="1"/>
  <c r="AF301" i="12" s="1"/>
  <c r="AS301" i="12" s="1"/>
  <c r="BF301" i="12" s="1"/>
  <c r="BG301" i="12" s="1"/>
  <c r="G302" i="12"/>
  <c r="Q302" i="12" s="1"/>
  <c r="S302" i="12" s="1"/>
  <c r="G303" i="12"/>
  <c r="Q303" i="12" s="1"/>
  <c r="S303" i="12" s="1"/>
  <c r="G304" i="12"/>
  <c r="Q304" i="12" s="1"/>
  <c r="S304" i="12" s="1"/>
  <c r="G305" i="12"/>
  <c r="Q305" i="12" s="1"/>
  <c r="S305" i="12" s="1"/>
  <c r="G306" i="12"/>
  <c r="Q306" i="12" s="1"/>
  <c r="S306" i="12" s="1"/>
  <c r="G307" i="12"/>
  <c r="Q307" i="12" s="1"/>
  <c r="S307" i="12" s="1"/>
  <c r="G308" i="12"/>
  <c r="Q308" i="12" s="1"/>
  <c r="S308" i="12" s="1"/>
  <c r="G309" i="12"/>
  <c r="Q309" i="12" s="1"/>
  <c r="S309" i="12" s="1"/>
  <c r="G311" i="12"/>
  <c r="Q311" i="12" s="1"/>
  <c r="S311" i="12" s="1"/>
  <c r="G312" i="12"/>
  <c r="Q312" i="12" s="1"/>
  <c r="S312" i="12" s="1"/>
  <c r="G313" i="12"/>
  <c r="Q313" i="12" s="1"/>
  <c r="S313" i="12" s="1"/>
  <c r="G314" i="12"/>
  <c r="Q314" i="12" s="1"/>
  <c r="S314" i="12" s="1"/>
  <c r="G315" i="12"/>
  <c r="Q315" i="12" s="1"/>
  <c r="S315" i="12" s="1"/>
  <c r="G316" i="12"/>
  <c r="Q316" i="12" s="1"/>
  <c r="S316" i="12" s="1"/>
  <c r="G317" i="12"/>
  <c r="Q317" i="12" s="1"/>
  <c r="S317" i="12" s="1"/>
  <c r="G283" i="12"/>
  <c r="Q283" i="12" s="1"/>
  <c r="S283" i="12" s="1"/>
  <c r="G284" i="12"/>
  <c r="Q284" i="12" s="1"/>
  <c r="S284" i="12" s="1"/>
  <c r="G285" i="12"/>
  <c r="Q285" i="12" s="1"/>
  <c r="S285" i="12" s="1"/>
  <c r="G286" i="12"/>
  <c r="Q286" i="12" s="1"/>
  <c r="S286" i="12" s="1"/>
  <c r="G287" i="12"/>
  <c r="Q287" i="12" s="1"/>
  <c r="S287" i="12" s="1"/>
  <c r="G288" i="12"/>
  <c r="Q288" i="12" s="1"/>
  <c r="S288" i="12" s="1"/>
  <c r="G289" i="12"/>
  <c r="Q289" i="12" s="1"/>
  <c r="S289" i="12" s="1"/>
  <c r="G290" i="12"/>
  <c r="Q290" i="12" s="1"/>
  <c r="S290" i="12" s="1"/>
  <c r="G291" i="12"/>
  <c r="Q291" i="12" s="1"/>
  <c r="S291" i="12" s="1"/>
  <c r="G278" i="12"/>
  <c r="Q278" i="12" s="1"/>
  <c r="S278" i="12" s="1"/>
  <c r="G279" i="12"/>
  <c r="Q279" i="12" s="1"/>
  <c r="S279" i="12" s="1"/>
  <c r="G252" i="12"/>
  <c r="Q252" i="12" s="1"/>
  <c r="S252" i="12" s="1"/>
  <c r="G253" i="12"/>
  <c r="Q253" i="12" s="1"/>
  <c r="S253" i="12" s="1"/>
  <c r="AF253" i="12" s="1"/>
  <c r="AS253" i="12" s="1"/>
  <c r="BF253" i="12" s="1"/>
  <c r="BG253" i="12" s="1"/>
  <c r="G254" i="12"/>
  <c r="Q254" i="12" s="1"/>
  <c r="S254" i="12" s="1"/>
  <c r="G255" i="12"/>
  <c r="Q255" i="12" s="1"/>
  <c r="S255" i="12" s="1"/>
  <c r="AF255" i="12" s="1"/>
  <c r="G256" i="12"/>
  <c r="Q256" i="12" s="1"/>
  <c r="S256" i="12" s="1"/>
  <c r="G257" i="12"/>
  <c r="Q257" i="12" s="1"/>
  <c r="S257" i="12" s="1"/>
  <c r="G258" i="12"/>
  <c r="Q258" i="12" s="1"/>
  <c r="S258" i="12" s="1"/>
  <c r="G259" i="12"/>
  <c r="Q259" i="12" s="1"/>
  <c r="S259" i="12" s="1"/>
  <c r="G260" i="12"/>
  <c r="Q260" i="12" s="1"/>
  <c r="S260" i="12" s="1"/>
  <c r="G261" i="12"/>
  <c r="Q261" i="12" s="1"/>
  <c r="S261" i="12" s="1"/>
  <c r="G262" i="12"/>
  <c r="Q262" i="12" s="1"/>
  <c r="S262" i="12" s="1"/>
  <c r="G263" i="12"/>
  <c r="Q263" i="12" s="1"/>
  <c r="S263" i="12" s="1"/>
  <c r="AF263" i="12" s="1"/>
  <c r="G264" i="12"/>
  <c r="Q264" i="12" s="1"/>
  <c r="S264" i="12" s="1"/>
  <c r="G265" i="12"/>
  <c r="Q265" i="12" s="1"/>
  <c r="S265" i="12" s="1"/>
  <c r="G266" i="12"/>
  <c r="Q266" i="12" s="1"/>
  <c r="S266" i="12" s="1"/>
  <c r="G267" i="12"/>
  <c r="Q267" i="12" s="1"/>
  <c r="S267" i="12" s="1"/>
  <c r="G268" i="12"/>
  <c r="Q268" i="12" s="1"/>
  <c r="S268" i="12" s="1"/>
  <c r="G269" i="12"/>
  <c r="Q269" i="12" s="1"/>
  <c r="S269" i="12" s="1"/>
  <c r="G270" i="12"/>
  <c r="Q270" i="12" s="1"/>
  <c r="S270" i="12" s="1"/>
  <c r="G271" i="12"/>
  <c r="Q271" i="12" s="1"/>
  <c r="S271" i="12" s="1"/>
  <c r="AF271" i="12" s="1"/>
  <c r="G272" i="12"/>
  <c r="Q272" i="12" s="1"/>
  <c r="S272" i="12" s="1"/>
  <c r="G274" i="12"/>
  <c r="Q274" i="12" s="1"/>
  <c r="S274" i="12" s="1"/>
  <c r="G223" i="12"/>
  <c r="Q223" i="12" s="1"/>
  <c r="S223" i="12" s="1"/>
  <c r="G224" i="12"/>
  <c r="Q224" i="12" s="1"/>
  <c r="S224" i="12" s="1"/>
  <c r="G225" i="12"/>
  <c r="Q225" i="12" s="1"/>
  <c r="S225" i="12" s="1"/>
  <c r="G226" i="12"/>
  <c r="Q226" i="12" s="1"/>
  <c r="S226" i="12" s="1"/>
  <c r="G227" i="12"/>
  <c r="Q227" i="12" s="1"/>
  <c r="S227" i="12" s="1"/>
  <c r="G228" i="12"/>
  <c r="Q228" i="12" s="1"/>
  <c r="S228" i="12" s="1"/>
  <c r="G229" i="12"/>
  <c r="Q229" i="12" s="1"/>
  <c r="S229" i="12" s="1"/>
  <c r="G230" i="12"/>
  <c r="Q230" i="12" s="1"/>
  <c r="S230" i="12" s="1"/>
  <c r="AF230" i="12" s="1"/>
  <c r="G231" i="12"/>
  <c r="Q231" i="12" s="1"/>
  <c r="S231" i="12" s="1"/>
  <c r="G232" i="12"/>
  <c r="Q232" i="12" s="1"/>
  <c r="S232" i="12" s="1"/>
  <c r="G233" i="12"/>
  <c r="Q233" i="12" s="1"/>
  <c r="S233" i="12" s="1"/>
  <c r="G234" i="12"/>
  <c r="Q234" i="12" s="1"/>
  <c r="S234" i="12" s="1"/>
  <c r="G235" i="12"/>
  <c r="Q235" i="12" s="1"/>
  <c r="S235" i="12" s="1"/>
  <c r="G236" i="12"/>
  <c r="Q236" i="12" s="1"/>
  <c r="S236" i="12" s="1"/>
  <c r="G237" i="12"/>
  <c r="Q237" i="12" s="1"/>
  <c r="S237" i="12" s="1"/>
  <c r="G238" i="12"/>
  <c r="Q238" i="12" s="1"/>
  <c r="S238" i="12" s="1"/>
  <c r="AF238" i="12" s="1"/>
  <c r="G239" i="12"/>
  <c r="Q239" i="12" s="1"/>
  <c r="S239" i="12" s="1"/>
  <c r="G241" i="12"/>
  <c r="Q241" i="12" s="1"/>
  <c r="S241" i="12" s="1"/>
  <c r="G242" i="12"/>
  <c r="Q242" i="12" s="1"/>
  <c r="S242" i="12" s="1"/>
  <c r="G243" i="12"/>
  <c r="Q243" i="12" s="1"/>
  <c r="S243" i="12" s="1"/>
  <c r="G244" i="12"/>
  <c r="Q244" i="12" s="1"/>
  <c r="S244" i="12" s="1"/>
  <c r="G245" i="12"/>
  <c r="Q245" i="12" s="1"/>
  <c r="S245" i="12" s="1"/>
  <c r="G246" i="12"/>
  <c r="Q246" i="12" s="1"/>
  <c r="S246" i="12" s="1"/>
  <c r="G247" i="12"/>
  <c r="Q247" i="12" s="1"/>
  <c r="S247" i="12" s="1"/>
  <c r="AF247" i="12" s="1"/>
  <c r="G248" i="12"/>
  <c r="Q248" i="12" s="1"/>
  <c r="S248" i="12" s="1"/>
  <c r="G219" i="12"/>
  <c r="Q219" i="12" s="1"/>
  <c r="S219" i="12" s="1"/>
  <c r="G220" i="12"/>
  <c r="Q220" i="12" s="1"/>
  <c r="S220" i="12" s="1"/>
  <c r="G171" i="12"/>
  <c r="Q171" i="12" s="1"/>
  <c r="S171" i="12" s="1"/>
  <c r="G172" i="12"/>
  <c r="Q172" i="12" s="1"/>
  <c r="S172" i="12" s="1"/>
  <c r="G173" i="12"/>
  <c r="Q173" i="12" s="1"/>
  <c r="S173" i="12" s="1"/>
  <c r="G174" i="12"/>
  <c r="Q174" i="12" s="1"/>
  <c r="S174" i="12" s="1"/>
  <c r="G175" i="12"/>
  <c r="Q175" i="12" s="1"/>
  <c r="S175" i="12" s="1"/>
  <c r="G177" i="12"/>
  <c r="Q177" i="12" s="1"/>
  <c r="S177" i="12" s="1"/>
  <c r="G178" i="12"/>
  <c r="Q178" i="12" s="1"/>
  <c r="S178" i="12" s="1"/>
  <c r="G179" i="12"/>
  <c r="Q179" i="12" s="1"/>
  <c r="S179" i="12" s="1"/>
  <c r="G180" i="12"/>
  <c r="Q180" i="12" s="1"/>
  <c r="S180" i="12" s="1"/>
  <c r="G181" i="12"/>
  <c r="Q181" i="12" s="1"/>
  <c r="S181" i="12" s="1"/>
  <c r="G182" i="12"/>
  <c r="Q182" i="12" s="1"/>
  <c r="S182" i="12" s="1"/>
  <c r="G183" i="12"/>
  <c r="Q183" i="12" s="1"/>
  <c r="S183" i="12" s="1"/>
  <c r="AF183" i="12" s="1"/>
  <c r="G184" i="12"/>
  <c r="Q184" i="12" s="1"/>
  <c r="S184" i="12" s="1"/>
  <c r="G185" i="12"/>
  <c r="Q185" i="12" s="1"/>
  <c r="S185" i="12" s="1"/>
  <c r="G186" i="12"/>
  <c r="Q186" i="12" s="1"/>
  <c r="S186" i="12" s="1"/>
  <c r="G187" i="12"/>
  <c r="Q187" i="12" s="1"/>
  <c r="S187" i="12" s="1"/>
  <c r="G188" i="12"/>
  <c r="Q188" i="12" s="1"/>
  <c r="S188" i="12" s="1"/>
  <c r="AF188" i="12" s="1"/>
  <c r="G189" i="12"/>
  <c r="Q189" i="12" s="1"/>
  <c r="S189" i="12" s="1"/>
  <c r="G190" i="12"/>
  <c r="Q190" i="12" s="1"/>
  <c r="S190" i="12" s="1"/>
  <c r="G191" i="12"/>
  <c r="Q191" i="12" s="1"/>
  <c r="S191" i="12" s="1"/>
  <c r="G192" i="12"/>
  <c r="Q192" i="12" s="1"/>
  <c r="S192" i="12" s="1"/>
  <c r="G193" i="12"/>
  <c r="Q193" i="12" s="1"/>
  <c r="S193" i="12" s="1"/>
  <c r="G194" i="12"/>
  <c r="Q194" i="12" s="1"/>
  <c r="S194" i="12" s="1"/>
  <c r="G195" i="12"/>
  <c r="Q195" i="12" s="1"/>
  <c r="S195" i="12" s="1"/>
  <c r="G196" i="12"/>
  <c r="Q196" i="12" s="1"/>
  <c r="S196" i="12" s="1"/>
  <c r="G197" i="12"/>
  <c r="Q197" i="12" s="1"/>
  <c r="S197" i="12" s="1"/>
  <c r="G198" i="12"/>
  <c r="Q198" i="12" s="1"/>
  <c r="S198" i="12" s="1"/>
  <c r="G199" i="12"/>
  <c r="Q199" i="12" s="1"/>
  <c r="S199" i="12" s="1"/>
  <c r="G200" i="12"/>
  <c r="Q200" i="12" s="1"/>
  <c r="S200" i="12" s="1"/>
  <c r="G201" i="12"/>
  <c r="Q201" i="12" s="1"/>
  <c r="S201" i="12" s="1"/>
  <c r="G202" i="12"/>
  <c r="Q202" i="12" s="1"/>
  <c r="S202" i="12" s="1"/>
  <c r="G203" i="12"/>
  <c r="Q203" i="12" s="1"/>
  <c r="S203" i="12" s="1"/>
  <c r="G204" i="12"/>
  <c r="Q204" i="12" s="1"/>
  <c r="S204" i="12" s="1"/>
  <c r="G205" i="12"/>
  <c r="Q205" i="12" s="1"/>
  <c r="S205" i="12" s="1"/>
  <c r="AF205" i="12" s="1"/>
  <c r="G206" i="12"/>
  <c r="Q206" i="12" s="1"/>
  <c r="S206" i="12" s="1"/>
  <c r="G207" i="12"/>
  <c r="Q207" i="12" s="1"/>
  <c r="S207" i="12" s="1"/>
  <c r="G208" i="12"/>
  <c r="Q208" i="12" s="1"/>
  <c r="G209" i="12"/>
  <c r="Q209" i="12" s="1"/>
  <c r="S209" i="12" s="1"/>
  <c r="G210" i="12"/>
  <c r="Q210" i="12" s="1"/>
  <c r="S210" i="12" s="1"/>
  <c r="G211" i="12"/>
  <c r="Q211" i="12" s="1"/>
  <c r="S211" i="12" s="1"/>
  <c r="G212" i="12"/>
  <c r="Q212" i="12" s="1"/>
  <c r="S212" i="12" s="1"/>
  <c r="AF212" i="12" s="1"/>
  <c r="AS212" i="12" s="1"/>
  <c r="BF212" i="12" s="1"/>
  <c r="BG212" i="12" s="1"/>
  <c r="G213" i="12"/>
  <c r="Q213" i="12" s="1"/>
  <c r="S213" i="12" s="1"/>
  <c r="G214" i="12"/>
  <c r="Q214" i="12" s="1"/>
  <c r="S214" i="12" s="1"/>
  <c r="G215" i="12"/>
  <c r="Q215" i="12" s="1"/>
  <c r="S215" i="12" s="1"/>
  <c r="G166" i="12"/>
  <c r="Q166" i="12" s="1"/>
  <c r="S166" i="12" s="1"/>
  <c r="G167" i="12"/>
  <c r="Q167" i="12" s="1"/>
  <c r="S167" i="12" s="1"/>
  <c r="AF167" i="12" s="1"/>
  <c r="G168" i="12"/>
  <c r="Q168" i="12" s="1"/>
  <c r="S168" i="12" s="1"/>
  <c r="G121" i="12"/>
  <c r="Q121" i="12" s="1"/>
  <c r="S121" i="12" s="1"/>
  <c r="G122" i="12"/>
  <c r="Q122" i="12" s="1"/>
  <c r="S122" i="12" s="1"/>
  <c r="AF122" i="12" s="1"/>
  <c r="AS122" i="12" s="1"/>
  <c r="BF122" i="12" s="1"/>
  <c r="BG122" i="12" s="1"/>
  <c r="G123" i="12"/>
  <c r="Q123" i="12" s="1"/>
  <c r="S123" i="12" s="1"/>
  <c r="AF123" i="12" s="1"/>
  <c r="G124" i="12"/>
  <c r="Q124" i="12" s="1"/>
  <c r="S124" i="12" s="1"/>
  <c r="G126" i="12"/>
  <c r="Q126" i="12" s="1"/>
  <c r="S126" i="12" s="1"/>
  <c r="G127" i="12"/>
  <c r="Q127" i="12" s="1"/>
  <c r="S127" i="12" s="1"/>
  <c r="AF127" i="12" s="1"/>
  <c r="AS127" i="12" s="1"/>
  <c r="BF127" i="12" s="1"/>
  <c r="BG127" i="12" s="1"/>
  <c r="G128" i="12"/>
  <c r="Q128" i="12" s="1"/>
  <c r="S128" i="12" s="1"/>
  <c r="G129" i="12"/>
  <c r="Q129" i="12" s="1"/>
  <c r="S129" i="12" s="1"/>
  <c r="G130" i="12"/>
  <c r="Q130" i="12" s="1"/>
  <c r="S130" i="12" s="1"/>
  <c r="G131" i="12"/>
  <c r="Q131" i="12" s="1"/>
  <c r="S131" i="12" s="1"/>
  <c r="G132" i="12"/>
  <c r="Q132" i="12" s="1"/>
  <c r="S132" i="12" s="1"/>
  <c r="G133" i="12"/>
  <c r="Q133" i="12" s="1"/>
  <c r="S133" i="12" s="1"/>
  <c r="G134" i="12"/>
  <c r="Q134" i="12" s="1"/>
  <c r="S134" i="12" s="1"/>
  <c r="AF134" i="12" s="1"/>
  <c r="AS134" i="12" s="1"/>
  <c r="BF134" i="12" s="1"/>
  <c r="BG134" i="12" s="1"/>
  <c r="G135" i="12"/>
  <c r="Q135" i="12" s="1"/>
  <c r="S135" i="12" s="1"/>
  <c r="G136" i="12"/>
  <c r="Q136" i="12" s="1"/>
  <c r="S136" i="12" s="1"/>
  <c r="G137" i="12"/>
  <c r="Q137" i="12" s="1"/>
  <c r="S137" i="12" s="1"/>
  <c r="G138" i="12"/>
  <c r="Q138" i="12" s="1"/>
  <c r="S138" i="12" s="1"/>
  <c r="G139" i="12"/>
  <c r="Q139" i="12" s="1"/>
  <c r="S139" i="12" s="1"/>
  <c r="G140" i="12"/>
  <c r="Q140" i="12" s="1"/>
  <c r="S140" i="12" s="1"/>
  <c r="AF140" i="12" s="1"/>
  <c r="G141" i="12"/>
  <c r="Q141" i="12" s="1"/>
  <c r="S141" i="12" s="1"/>
  <c r="G142" i="12"/>
  <c r="Q142" i="12" s="1"/>
  <c r="S142" i="12" s="1"/>
  <c r="G143" i="12"/>
  <c r="Q143" i="12" s="1"/>
  <c r="S143" i="12" s="1"/>
  <c r="AF143" i="12" s="1"/>
  <c r="AS143" i="12" s="1"/>
  <c r="BF143" i="12" s="1"/>
  <c r="BG143" i="12" s="1"/>
  <c r="G144" i="12"/>
  <c r="Q144" i="12" s="1"/>
  <c r="S144" i="12" s="1"/>
  <c r="G145" i="12"/>
  <c r="Q145" i="12" s="1"/>
  <c r="S145" i="12" s="1"/>
  <c r="G146" i="12"/>
  <c r="Q146" i="12" s="1"/>
  <c r="S146" i="12" s="1"/>
  <c r="G147" i="12"/>
  <c r="Q147" i="12" s="1"/>
  <c r="S147" i="12" s="1"/>
  <c r="G148" i="12"/>
  <c r="Q148" i="12" s="1"/>
  <c r="S148" i="12" s="1"/>
  <c r="G149" i="12"/>
  <c r="Q149" i="12" s="1"/>
  <c r="S149" i="12" s="1"/>
  <c r="G150" i="12"/>
  <c r="Q150" i="12" s="1"/>
  <c r="S150" i="12" s="1"/>
  <c r="G151" i="12"/>
  <c r="Q151" i="12" s="1"/>
  <c r="S151" i="12" s="1"/>
  <c r="G152" i="12"/>
  <c r="Q152" i="12" s="1"/>
  <c r="S152" i="12" s="1"/>
  <c r="AF152" i="12" s="1"/>
  <c r="AS152" i="12" s="1"/>
  <c r="BF152" i="12" s="1"/>
  <c r="BG152" i="12" s="1"/>
  <c r="G153" i="12"/>
  <c r="Q153" i="12" s="1"/>
  <c r="S153" i="12" s="1"/>
  <c r="G154" i="12"/>
  <c r="Q154" i="12" s="1"/>
  <c r="S154" i="12" s="1"/>
  <c r="G155" i="12"/>
  <c r="Q155" i="12" s="1"/>
  <c r="S155" i="12" s="1"/>
  <c r="AF155" i="12" s="1"/>
  <c r="AS155" i="12" s="1"/>
  <c r="BF155" i="12" s="1"/>
  <c r="BG155" i="12" s="1"/>
  <c r="G156" i="12"/>
  <c r="Q156" i="12" s="1"/>
  <c r="S156" i="12" s="1"/>
  <c r="G157" i="12"/>
  <c r="Q157" i="12" s="1"/>
  <c r="S157" i="12" s="1"/>
  <c r="G158" i="12"/>
  <c r="Q158" i="12" s="1"/>
  <c r="S158" i="12" s="1"/>
  <c r="G159" i="12"/>
  <c r="Q159" i="12" s="1"/>
  <c r="S159" i="12" s="1"/>
  <c r="G160" i="12"/>
  <c r="Q160" i="12" s="1"/>
  <c r="S160" i="12" s="1"/>
  <c r="G161" i="12"/>
  <c r="Q161" i="12" s="1"/>
  <c r="S161" i="12" s="1"/>
  <c r="G162" i="12"/>
  <c r="Q162" i="12" s="1"/>
  <c r="S162" i="12" s="1"/>
  <c r="G163" i="12"/>
  <c r="Q163" i="12" s="1"/>
  <c r="S163" i="12" s="1"/>
  <c r="G117" i="12"/>
  <c r="Q117" i="12" s="1"/>
  <c r="S117" i="12" s="1"/>
  <c r="G110" i="12"/>
  <c r="Q110" i="12" s="1"/>
  <c r="S110" i="12" s="1"/>
  <c r="G111" i="12"/>
  <c r="Q111" i="12" s="1"/>
  <c r="S111" i="12" s="1"/>
  <c r="G112" i="12"/>
  <c r="Q112" i="12" s="1"/>
  <c r="S112" i="12" s="1"/>
  <c r="G113" i="12"/>
  <c r="Q113" i="12" s="1"/>
  <c r="S113" i="12" s="1"/>
  <c r="G114" i="12"/>
  <c r="Q114" i="12" s="1"/>
  <c r="S114" i="12" s="1"/>
  <c r="G93" i="12"/>
  <c r="Q93" i="12" s="1"/>
  <c r="S93" i="12" s="1"/>
  <c r="G94" i="12"/>
  <c r="Q94" i="12" s="1"/>
  <c r="S94" i="12" s="1"/>
  <c r="G95" i="12"/>
  <c r="Q95" i="12" s="1"/>
  <c r="S95" i="12" s="1"/>
  <c r="G96" i="12"/>
  <c r="Q96" i="12" s="1"/>
  <c r="S96" i="12" s="1"/>
  <c r="G97" i="12"/>
  <c r="Q97" i="12" s="1"/>
  <c r="S97" i="12" s="1"/>
  <c r="G98" i="12"/>
  <c r="Q98" i="12" s="1"/>
  <c r="S98" i="12" s="1"/>
  <c r="G99" i="12"/>
  <c r="Q99" i="12" s="1"/>
  <c r="S99" i="12" s="1"/>
  <c r="G100" i="12"/>
  <c r="Q100" i="12" s="1"/>
  <c r="S100" i="12" s="1"/>
  <c r="G101" i="12"/>
  <c r="Q101" i="12" s="1"/>
  <c r="S101" i="12" s="1"/>
  <c r="G102" i="12"/>
  <c r="Q102" i="12" s="1"/>
  <c r="S102" i="12" s="1"/>
  <c r="G103" i="12"/>
  <c r="Q103" i="12" s="1"/>
  <c r="S103" i="12" s="1"/>
  <c r="G104" i="12"/>
  <c r="Q104" i="12" s="1"/>
  <c r="S104" i="12" s="1"/>
  <c r="G105" i="12"/>
  <c r="Q105" i="12" s="1"/>
  <c r="S105" i="12" s="1"/>
  <c r="G106" i="12"/>
  <c r="Q106" i="12" s="1"/>
  <c r="S106" i="12" s="1"/>
  <c r="G107" i="12"/>
  <c r="Q107" i="12" s="1"/>
  <c r="S107" i="12" s="1"/>
  <c r="G65" i="12"/>
  <c r="Q65" i="12" s="1"/>
  <c r="S65" i="12" s="1"/>
  <c r="G66" i="12"/>
  <c r="Q66" i="12" s="1"/>
  <c r="S66" i="12" s="1"/>
  <c r="G67" i="12"/>
  <c r="Q67" i="12" s="1"/>
  <c r="S67" i="12" s="1"/>
  <c r="G68" i="12"/>
  <c r="Q68" i="12" s="1"/>
  <c r="S68" i="12" s="1"/>
  <c r="G69" i="12"/>
  <c r="Q69" i="12" s="1"/>
  <c r="S69" i="12" s="1"/>
  <c r="G70" i="12"/>
  <c r="Q70" i="12" s="1"/>
  <c r="S70" i="12" s="1"/>
  <c r="G71" i="12"/>
  <c r="Q71" i="12" s="1"/>
  <c r="S71" i="12" s="1"/>
  <c r="G72" i="12"/>
  <c r="Q72" i="12" s="1"/>
  <c r="S72" i="12" s="1"/>
  <c r="G73" i="12"/>
  <c r="Q73" i="12" s="1"/>
  <c r="S73" i="12" s="1"/>
  <c r="G74" i="12"/>
  <c r="Q74" i="12" s="1"/>
  <c r="S74" i="12" s="1"/>
  <c r="G75" i="12"/>
  <c r="Q75" i="12" s="1"/>
  <c r="S75" i="12" s="1"/>
  <c r="G76" i="12"/>
  <c r="Q76" i="12" s="1"/>
  <c r="S76" i="12" s="1"/>
  <c r="G77" i="12"/>
  <c r="Q77" i="12" s="1"/>
  <c r="S77" i="12" s="1"/>
  <c r="AF77" i="12" s="1"/>
  <c r="G78" i="12"/>
  <c r="Q78" i="12" s="1"/>
  <c r="S78" i="12" s="1"/>
  <c r="G79" i="12"/>
  <c r="Q79" i="12" s="1"/>
  <c r="S79" i="12" s="1"/>
  <c r="G80" i="12"/>
  <c r="Q80" i="12" s="1"/>
  <c r="S80" i="12" s="1"/>
  <c r="G81" i="12"/>
  <c r="Q81" i="12" s="1"/>
  <c r="S81" i="12" s="1"/>
  <c r="AF81" i="12" s="1"/>
  <c r="G82" i="12"/>
  <c r="Q82" i="12" s="1"/>
  <c r="S82" i="12" s="1"/>
  <c r="G83" i="12"/>
  <c r="Q83" i="12" s="1"/>
  <c r="S83" i="12" s="1"/>
  <c r="G85" i="12"/>
  <c r="Q85" i="12" s="1"/>
  <c r="S85" i="12" s="1"/>
  <c r="AF85" i="12" s="1"/>
  <c r="G86" i="12"/>
  <c r="Q86" i="12" s="1"/>
  <c r="S86" i="12" s="1"/>
  <c r="AF86" i="12" s="1"/>
  <c r="G87" i="12"/>
  <c r="Q87" i="12" s="1"/>
  <c r="S87" i="12" s="1"/>
  <c r="G89" i="12"/>
  <c r="Q89" i="12" s="1"/>
  <c r="S89" i="12" s="1"/>
  <c r="G90" i="12"/>
  <c r="Q90" i="12" s="1"/>
  <c r="S90" i="12" s="1"/>
  <c r="AF90" i="12" s="1"/>
  <c r="G17" i="12"/>
  <c r="Q17" i="12" s="1"/>
  <c r="S17" i="12" s="1"/>
  <c r="G18" i="12"/>
  <c r="Q18" i="12" s="1"/>
  <c r="G19" i="12"/>
  <c r="Q19" i="12" s="1"/>
  <c r="S19" i="12" s="1"/>
  <c r="G20" i="12"/>
  <c r="Q20" i="12" s="1"/>
  <c r="S20" i="12" s="1"/>
  <c r="G22" i="12"/>
  <c r="Q22" i="12" s="1"/>
  <c r="S22" i="12" s="1"/>
  <c r="G23" i="12"/>
  <c r="Q23" i="12" s="1"/>
  <c r="S23" i="12" s="1"/>
  <c r="G24" i="12"/>
  <c r="Q24" i="12" s="1"/>
  <c r="S24" i="12" s="1"/>
  <c r="G25" i="12"/>
  <c r="Q25" i="12" s="1"/>
  <c r="S25" i="12" s="1"/>
  <c r="G26" i="12"/>
  <c r="Q26" i="12" s="1"/>
  <c r="S26" i="12" s="1"/>
  <c r="G27" i="12"/>
  <c r="Q27" i="12" s="1"/>
  <c r="S27" i="12" s="1"/>
  <c r="G28" i="12"/>
  <c r="Q28" i="12" s="1"/>
  <c r="S28" i="12" s="1"/>
  <c r="G29" i="12"/>
  <c r="Q29" i="12" s="1"/>
  <c r="S29" i="12" s="1"/>
  <c r="G30" i="12"/>
  <c r="Q30" i="12" s="1"/>
  <c r="S30" i="12" s="1"/>
  <c r="G31" i="12"/>
  <c r="Q31" i="12" s="1"/>
  <c r="S31" i="12" s="1"/>
  <c r="G32" i="12"/>
  <c r="Q32" i="12" s="1"/>
  <c r="S32" i="12" s="1"/>
  <c r="AF32" i="12" s="1"/>
  <c r="AS32" i="12" s="1"/>
  <c r="BF32" i="12" s="1"/>
  <c r="BG32" i="12" s="1"/>
  <c r="G33" i="12"/>
  <c r="Q33" i="12" s="1"/>
  <c r="S33" i="12" s="1"/>
  <c r="G34" i="12"/>
  <c r="Q34" i="12" s="1"/>
  <c r="S34" i="12" s="1"/>
  <c r="G35" i="12"/>
  <c r="Q35" i="12" s="1"/>
  <c r="S35" i="12" s="1"/>
  <c r="G36" i="12"/>
  <c r="Q36" i="12" s="1"/>
  <c r="S36" i="12" s="1"/>
  <c r="G37" i="12"/>
  <c r="Q37" i="12" s="1"/>
  <c r="S37" i="12" s="1"/>
  <c r="G38" i="12"/>
  <c r="Q38" i="12" s="1"/>
  <c r="S38" i="12" s="1"/>
  <c r="G39" i="12"/>
  <c r="Q39" i="12" s="1"/>
  <c r="S39" i="12" s="1"/>
  <c r="G40" i="12"/>
  <c r="Q40" i="12" s="1"/>
  <c r="S40" i="12" s="1"/>
  <c r="G41" i="12"/>
  <c r="Q41" i="12" s="1"/>
  <c r="S41" i="12" s="1"/>
  <c r="G42" i="12"/>
  <c r="Q42" i="12" s="1"/>
  <c r="S42" i="12" s="1"/>
  <c r="G43" i="12"/>
  <c r="Q43" i="12" s="1"/>
  <c r="S43" i="12" s="1"/>
  <c r="G44" i="12"/>
  <c r="Q44" i="12" s="1"/>
  <c r="S44" i="12" s="1"/>
  <c r="G45" i="12"/>
  <c r="Q45" i="12" s="1"/>
  <c r="S45" i="12" s="1"/>
  <c r="G46" i="12"/>
  <c r="Q46" i="12" s="1"/>
  <c r="S46" i="12" s="1"/>
  <c r="G47" i="12"/>
  <c r="Q47" i="12" s="1"/>
  <c r="S47" i="12" s="1"/>
  <c r="G48" i="12"/>
  <c r="Q48" i="12" s="1"/>
  <c r="S48" i="12" s="1"/>
  <c r="G49" i="12"/>
  <c r="Q49" i="12" s="1"/>
  <c r="S49" i="12" s="1"/>
  <c r="G50" i="12"/>
  <c r="Q50" i="12" s="1"/>
  <c r="S50" i="12" s="1"/>
  <c r="G51" i="12"/>
  <c r="Q51" i="12" s="1"/>
  <c r="S51" i="12" s="1"/>
  <c r="G52" i="12"/>
  <c r="Q52" i="12" s="1"/>
  <c r="S52" i="12" s="1"/>
  <c r="G53" i="12"/>
  <c r="Q53" i="12" s="1"/>
  <c r="S53" i="12" s="1"/>
  <c r="G54" i="12"/>
  <c r="Q54" i="12" s="1"/>
  <c r="S54" i="12" s="1"/>
  <c r="G55" i="12"/>
  <c r="Q55" i="12" s="1"/>
  <c r="S55" i="12" s="1"/>
  <c r="G56" i="12"/>
  <c r="Q56" i="12" s="1"/>
  <c r="S56" i="12" s="1"/>
  <c r="G57" i="12"/>
  <c r="Q57" i="12" s="1"/>
  <c r="S57" i="12" s="1"/>
  <c r="G58" i="12"/>
  <c r="Q58" i="12" s="1"/>
  <c r="S58" i="12" s="1"/>
  <c r="G59" i="12"/>
  <c r="Q59" i="12" s="1"/>
  <c r="S59" i="12" s="1"/>
  <c r="G60" i="12"/>
  <c r="Q60" i="12" s="1"/>
  <c r="S60" i="12" s="1"/>
  <c r="G5" i="12"/>
  <c r="Q5" i="12" s="1"/>
  <c r="S5" i="12" s="1"/>
  <c r="G6" i="12"/>
  <c r="Q6" i="12" s="1"/>
  <c r="S6" i="12" s="1"/>
  <c r="G7" i="12"/>
  <c r="Q7" i="12" s="1"/>
  <c r="S7" i="12" s="1"/>
  <c r="G8" i="12"/>
  <c r="Q8" i="12" s="1"/>
  <c r="S8" i="12" s="1"/>
  <c r="G9" i="12"/>
  <c r="Q9" i="12" s="1"/>
  <c r="S9" i="12" s="1"/>
  <c r="G10" i="12"/>
  <c r="Q10" i="12" s="1"/>
  <c r="S10" i="12" s="1"/>
  <c r="AF10" i="12" s="1"/>
  <c r="G11" i="12"/>
  <c r="Q11" i="12" s="1"/>
  <c r="G12" i="12"/>
  <c r="Q12" i="12" s="1"/>
  <c r="S12" i="12" s="1"/>
  <c r="G13" i="12"/>
  <c r="Q13" i="12" s="1"/>
  <c r="S13" i="12" s="1"/>
  <c r="G14" i="12"/>
  <c r="Q14" i="12" s="1"/>
  <c r="S14" i="12" s="1"/>
  <c r="AF14" i="12" s="1"/>
  <c r="G15" i="12"/>
  <c r="Q15" i="12" s="1"/>
  <c r="S15" i="12" s="1"/>
  <c r="AF15" i="12" s="1"/>
  <c r="AW392" i="12"/>
  <c r="AW391" i="12"/>
  <c r="AW390" i="12"/>
  <c r="BC389" i="12"/>
  <c r="AW389" i="12"/>
  <c r="AW388" i="12"/>
  <c r="Q385" i="12"/>
  <c r="A385" i="12"/>
  <c r="AX384" i="12"/>
  <c r="AU384" i="12"/>
  <c r="A384" i="12"/>
  <c r="A383" i="12"/>
  <c r="T373" i="12"/>
  <c r="AD373" i="12" s="1"/>
  <c r="G373" i="12"/>
  <c r="Q373" i="12" s="1"/>
  <c r="S373" i="12" s="1"/>
  <c r="G371" i="12"/>
  <c r="Q371" i="12" s="1"/>
  <c r="S371" i="12" s="1"/>
  <c r="G370" i="12"/>
  <c r="Q370" i="12" s="1"/>
  <c r="S370" i="12" s="1"/>
  <c r="G369" i="12"/>
  <c r="Q369" i="12" s="1"/>
  <c r="S369" i="12" s="1"/>
  <c r="G368" i="12"/>
  <c r="Q368" i="12" s="1"/>
  <c r="S368" i="12" s="1"/>
  <c r="T367" i="12"/>
  <c r="AD367" i="12" s="1"/>
  <c r="G367" i="12"/>
  <c r="Q367" i="12" s="1"/>
  <c r="S367" i="12" s="1"/>
  <c r="T366" i="12"/>
  <c r="AD366" i="12" s="1"/>
  <c r="G366" i="12"/>
  <c r="Q366" i="12" s="1"/>
  <c r="S366" i="12" s="1"/>
  <c r="T362" i="12"/>
  <c r="AD362" i="12" s="1"/>
  <c r="G362" i="12"/>
  <c r="Q362" i="12" s="1"/>
  <c r="S362" i="12" s="1"/>
  <c r="T356" i="12"/>
  <c r="AD356" i="12" s="1"/>
  <c r="G356" i="12"/>
  <c r="Q356" i="12" s="1"/>
  <c r="S356" i="12" s="1"/>
  <c r="T355" i="12"/>
  <c r="AD355" i="12" s="1"/>
  <c r="G355" i="12"/>
  <c r="Q355" i="12" s="1"/>
  <c r="S355" i="12" s="1"/>
  <c r="T354" i="12"/>
  <c r="AD354" i="12" s="1"/>
  <c r="G354" i="12"/>
  <c r="Q354" i="12" s="1"/>
  <c r="S354" i="12" s="1"/>
  <c r="T353" i="12"/>
  <c r="AD353" i="12" s="1"/>
  <c r="G353" i="12"/>
  <c r="Q353" i="12" s="1"/>
  <c r="S353" i="12" s="1"/>
  <c r="T326" i="12"/>
  <c r="AD326" i="12" s="1"/>
  <c r="G326" i="12"/>
  <c r="Q326" i="12" s="1"/>
  <c r="S326" i="12" s="1"/>
  <c r="T325" i="12"/>
  <c r="AD325" i="12" s="1"/>
  <c r="G325" i="12"/>
  <c r="Q325" i="12" s="1"/>
  <c r="S325" i="12" s="1"/>
  <c r="T324" i="12"/>
  <c r="AD324" i="12" s="1"/>
  <c r="G324" i="12"/>
  <c r="Q324" i="12" s="1"/>
  <c r="S324" i="12" s="1"/>
  <c r="G323" i="12"/>
  <c r="Q323" i="12" s="1"/>
  <c r="S323" i="12" s="1"/>
  <c r="G322" i="12"/>
  <c r="Q322" i="12" s="1"/>
  <c r="S322" i="12" s="1"/>
  <c r="T320" i="12"/>
  <c r="AD320" i="12" s="1"/>
  <c r="G320" i="12"/>
  <c r="Q320" i="12" s="1"/>
  <c r="S320" i="12" s="1"/>
  <c r="T319" i="12"/>
  <c r="AD319" i="12" s="1"/>
  <c r="G319" i="12"/>
  <c r="Q319" i="12" s="1"/>
  <c r="S319" i="12" s="1"/>
  <c r="T293" i="12"/>
  <c r="AD293" i="12" s="1"/>
  <c r="G293" i="12"/>
  <c r="Q293" i="12" s="1"/>
  <c r="S293" i="12" s="1"/>
  <c r="T292" i="12"/>
  <c r="AD292" i="12" s="1"/>
  <c r="G292" i="12"/>
  <c r="Q292" i="12" s="1"/>
  <c r="S292" i="12" s="1"/>
  <c r="T282" i="12"/>
  <c r="AD282" i="12" s="1"/>
  <c r="G282" i="12"/>
  <c r="Q282" i="12" s="1"/>
  <c r="S282" i="12" s="1"/>
  <c r="Q281" i="12"/>
  <c r="S281" i="12" s="1"/>
  <c r="T280" i="12"/>
  <c r="AD280" i="12" s="1"/>
  <c r="G280" i="12"/>
  <c r="Q280" i="12" s="1"/>
  <c r="S280" i="12" s="1"/>
  <c r="T277" i="12"/>
  <c r="AD277" i="12" s="1"/>
  <c r="G277" i="12"/>
  <c r="Q277" i="12" s="1"/>
  <c r="S277" i="12" s="1"/>
  <c r="T276" i="12"/>
  <c r="AD276" i="12" s="1"/>
  <c r="G276" i="12"/>
  <c r="Q276" i="12" s="1"/>
  <c r="S276" i="12" s="1"/>
  <c r="T275" i="12"/>
  <c r="AD275" i="12" s="1"/>
  <c r="G275" i="12"/>
  <c r="Q275" i="12" s="1"/>
  <c r="S275" i="12" s="1"/>
  <c r="T251" i="12"/>
  <c r="AD251" i="12" s="1"/>
  <c r="G251" i="12"/>
  <c r="Q251" i="12" s="1"/>
  <c r="S251" i="12" s="1"/>
  <c r="T250" i="12"/>
  <c r="AD250" i="12" s="1"/>
  <c r="G250" i="12"/>
  <c r="Q250" i="12" s="1"/>
  <c r="S250" i="12" s="1"/>
  <c r="T249" i="12"/>
  <c r="AD249" i="12" s="1"/>
  <c r="G249" i="12"/>
  <c r="Q249" i="12" s="1"/>
  <c r="S249" i="12" s="1"/>
  <c r="AF249" i="12" s="1"/>
  <c r="AS249" i="12" s="1"/>
  <c r="T222" i="12"/>
  <c r="AD222" i="12" s="1"/>
  <c r="G222" i="12"/>
  <c r="Q222" i="12" s="1"/>
  <c r="S222" i="12" s="1"/>
  <c r="T221" i="12"/>
  <c r="AD221" i="12" s="1"/>
  <c r="G221" i="12"/>
  <c r="Q221" i="12" s="1"/>
  <c r="S221" i="12" s="1"/>
  <c r="T218" i="12"/>
  <c r="AD218" i="12" s="1"/>
  <c r="G218" i="12"/>
  <c r="Q218" i="12" s="1"/>
  <c r="S218" i="12" s="1"/>
  <c r="AD216" i="12"/>
  <c r="AG170" i="12"/>
  <c r="AQ170" i="12" s="1"/>
  <c r="T170" i="12"/>
  <c r="AD170" i="12" s="1"/>
  <c r="G170" i="12"/>
  <c r="Q170" i="12" s="1"/>
  <c r="S170" i="12" s="1"/>
  <c r="AG169" i="12"/>
  <c r="AQ169" i="12" s="1"/>
  <c r="T169" i="12"/>
  <c r="AD169" i="12" s="1"/>
  <c r="G169" i="12"/>
  <c r="Q169" i="12" s="1"/>
  <c r="S169" i="12" s="1"/>
  <c r="AG165" i="12"/>
  <c r="AQ165" i="12" s="1"/>
  <c r="T165" i="12"/>
  <c r="AD165" i="12" s="1"/>
  <c r="G165" i="12"/>
  <c r="Q165" i="12" s="1"/>
  <c r="S165" i="12" s="1"/>
  <c r="AG164" i="12"/>
  <c r="AQ164" i="12" s="1"/>
  <c r="T164" i="12"/>
  <c r="AD164" i="12" s="1"/>
  <c r="G164" i="12"/>
  <c r="Q164" i="12" s="1"/>
  <c r="S164" i="12" s="1"/>
  <c r="AG120" i="12"/>
  <c r="AQ120" i="12" s="1"/>
  <c r="T120" i="12"/>
  <c r="AD120" i="12" s="1"/>
  <c r="G120" i="12"/>
  <c r="Q120" i="12" s="1"/>
  <c r="S120" i="12" s="1"/>
  <c r="AG119" i="12"/>
  <c r="AQ119" i="12" s="1"/>
  <c r="T119" i="12"/>
  <c r="AD119" i="12" s="1"/>
  <c r="AF119" i="12" s="1"/>
  <c r="AS119" i="12" s="1"/>
  <c r="BF119" i="12" s="1"/>
  <c r="BG119" i="12" s="1"/>
  <c r="G119" i="12"/>
  <c r="Q119" i="12" s="1"/>
  <c r="S119" i="12" s="1"/>
  <c r="AG118" i="12"/>
  <c r="AQ118" i="12" s="1"/>
  <c r="T118" i="12"/>
  <c r="AD118" i="12" s="1"/>
  <c r="G118" i="12"/>
  <c r="Q118" i="12" s="1"/>
  <c r="S118" i="12" s="1"/>
  <c r="AG117" i="12"/>
  <c r="AQ117" i="12" s="1"/>
  <c r="T117" i="12"/>
  <c r="AD117" i="12" s="1"/>
  <c r="AG116" i="12"/>
  <c r="AQ116" i="12" s="1"/>
  <c r="T116" i="12"/>
  <c r="AD116" i="12" s="1"/>
  <c r="G116" i="12"/>
  <c r="Q116" i="12" s="1"/>
  <c r="S116" i="12" s="1"/>
  <c r="AD115" i="12"/>
  <c r="Q115" i="12"/>
  <c r="S115" i="12" s="1"/>
  <c r="AG109" i="12"/>
  <c r="AQ109" i="12" s="1"/>
  <c r="T109" i="12"/>
  <c r="AD109" i="12" s="1"/>
  <c r="G109" i="12"/>
  <c r="Q109" i="12" s="1"/>
  <c r="S109" i="12" s="1"/>
  <c r="AQ108" i="12"/>
  <c r="AD108" i="12"/>
  <c r="Q108" i="12"/>
  <c r="S108" i="12" s="1"/>
  <c r="AG92" i="12"/>
  <c r="AQ92" i="12" s="1"/>
  <c r="T92" i="12"/>
  <c r="AD92" i="12" s="1"/>
  <c r="G92" i="12"/>
  <c r="Q92" i="12" s="1"/>
  <c r="S92" i="12" s="1"/>
  <c r="AF92" i="12" s="1"/>
  <c r="AS92" i="12" s="1"/>
  <c r="BF92" i="12" s="1"/>
  <c r="BG92" i="12" s="1"/>
  <c r="AD91" i="12"/>
  <c r="Q91" i="12"/>
  <c r="S91" i="12" s="1"/>
  <c r="AG63" i="12"/>
  <c r="AQ63" i="12" s="1"/>
  <c r="T63" i="12"/>
  <c r="AD63" i="12" s="1"/>
  <c r="G63" i="12"/>
  <c r="Q63" i="12" s="1"/>
  <c r="S63" i="12" s="1"/>
  <c r="AD62" i="12"/>
  <c r="G61" i="12"/>
  <c r="Q61" i="12" s="1"/>
  <c r="S61" i="12" s="1"/>
  <c r="AG17" i="12"/>
  <c r="AQ17" i="12" s="1"/>
  <c r="T17" i="12"/>
  <c r="AD17" i="12" s="1"/>
  <c r="AD16" i="12"/>
  <c r="Q16" i="12"/>
  <c r="S16" i="12" s="1"/>
  <c r="AT3" i="12"/>
  <c r="BD3" i="12" s="1"/>
  <c r="AG3" i="12"/>
  <c r="AQ3" i="12" s="1"/>
  <c r="T3" i="12"/>
  <c r="AD3" i="12" s="1"/>
  <c r="G3" i="12"/>
  <c r="Q3" i="12" s="1"/>
  <c r="S3" i="12" s="1"/>
  <c r="AN92" i="11"/>
  <c r="AV92" i="11" s="1"/>
  <c r="AC92" i="11"/>
  <c r="AK92" i="11" s="1"/>
  <c r="R92" i="11"/>
  <c r="Z92" i="11" s="1"/>
  <c r="G92" i="11"/>
  <c r="O92" i="11" s="1"/>
  <c r="Q92" i="11" s="1"/>
  <c r="AU393" i="11"/>
  <c r="AQ396" i="11"/>
  <c r="AQ395" i="11"/>
  <c r="AQ394" i="11"/>
  <c r="AQ393" i="11"/>
  <c r="AQ392" i="11"/>
  <c r="AR388" i="11"/>
  <c r="AK73" i="11"/>
  <c r="AM73" i="11" s="1"/>
  <c r="AN82" i="11"/>
  <c r="AV82" i="11" s="1"/>
  <c r="AW384" i="11"/>
  <c r="AL384" i="11"/>
  <c r="AV73" i="11"/>
  <c r="Z73" i="11"/>
  <c r="O73" i="11"/>
  <c r="AC107" i="11"/>
  <c r="AK107" i="11" s="1"/>
  <c r="AC108" i="11"/>
  <c r="AK108" i="11" s="1"/>
  <c r="O60" i="11"/>
  <c r="Z60" i="11"/>
  <c r="AK60" i="11"/>
  <c r="AM60" i="11" s="1"/>
  <c r="AN60" i="11"/>
  <c r="AV60" i="11" s="1"/>
  <c r="O221" i="11"/>
  <c r="Q221" i="11" s="1"/>
  <c r="Z221" i="11"/>
  <c r="AK221" i="11"/>
  <c r="AN221" i="11"/>
  <c r="AV221" i="11" s="1"/>
  <c r="R360" i="11"/>
  <c r="Z360" i="11" s="1"/>
  <c r="AN5" i="11"/>
  <c r="AN6" i="11"/>
  <c r="AV6" i="11" s="1"/>
  <c r="AN7" i="11"/>
  <c r="AV7" i="11" s="1"/>
  <c r="AN8" i="11"/>
  <c r="AV8" i="11" s="1"/>
  <c r="AN9" i="11"/>
  <c r="AV9" i="11" s="1"/>
  <c r="AN10" i="11"/>
  <c r="AV10" i="11" s="1"/>
  <c r="AN11" i="11"/>
  <c r="AV11" i="11" s="1"/>
  <c r="AN12" i="11"/>
  <c r="AV12" i="11" s="1"/>
  <c r="AN13" i="11"/>
  <c r="AV13" i="11" s="1"/>
  <c r="AN14" i="11"/>
  <c r="AV14" i="11" s="1"/>
  <c r="AN15" i="11"/>
  <c r="AV15" i="11" s="1"/>
  <c r="AN16" i="11"/>
  <c r="AV16" i="11" s="1"/>
  <c r="AN18" i="11"/>
  <c r="AV18" i="11" s="1"/>
  <c r="AN19" i="11"/>
  <c r="AV19" i="11" s="1"/>
  <c r="AN20" i="11"/>
  <c r="AV20" i="11" s="1"/>
  <c r="AN21" i="11"/>
  <c r="AV21" i="11" s="1"/>
  <c r="AN22" i="11"/>
  <c r="AV22" i="11" s="1"/>
  <c r="AN23" i="11"/>
  <c r="AV23" i="11" s="1"/>
  <c r="AN24" i="11"/>
  <c r="AV24" i="11" s="1"/>
  <c r="AN25" i="11"/>
  <c r="AV25" i="11" s="1"/>
  <c r="AN26" i="11"/>
  <c r="AV26" i="11" s="1"/>
  <c r="AN27" i="11"/>
  <c r="AV27" i="11" s="1"/>
  <c r="AN28" i="11"/>
  <c r="AV28" i="11" s="1"/>
  <c r="AN29" i="11"/>
  <c r="AV29" i="11" s="1"/>
  <c r="AN30" i="11"/>
  <c r="AV30" i="11" s="1"/>
  <c r="AN31" i="11"/>
  <c r="AV31" i="11" s="1"/>
  <c r="AN32" i="11"/>
  <c r="AV32" i="11" s="1"/>
  <c r="AN33" i="11"/>
  <c r="AV33" i="11" s="1"/>
  <c r="AN34" i="11"/>
  <c r="AV34" i="11" s="1"/>
  <c r="AN35" i="11"/>
  <c r="AV35" i="11" s="1"/>
  <c r="AN36" i="11"/>
  <c r="AV36" i="11" s="1"/>
  <c r="AN37" i="11"/>
  <c r="AV37" i="11" s="1"/>
  <c r="AN38" i="11"/>
  <c r="AV38" i="11" s="1"/>
  <c r="AN39" i="11"/>
  <c r="AV39" i="11" s="1"/>
  <c r="AN40" i="11"/>
  <c r="AV40" i="11" s="1"/>
  <c r="AN41" i="11"/>
  <c r="AV41" i="11" s="1"/>
  <c r="AN42" i="11"/>
  <c r="AV42" i="11" s="1"/>
  <c r="AN43" i="11"/>
  <c r="AV43" i="11" s="1"/>
  <c r="AN44" i="11"/>
  <c r="AV44" i="11" s="1"/>
  <c r="AN45" i="11"/>
  <c r="AV45" i="11" s="1"/>
  <c r="AN46" i="11"/>
  <c r="AV46" i="11" s="1"/>
  <c r="AN47" i="11"/>
  <c r="AV47" i="11" s="1"/>
  <c r="AN48" i="11"/>
  <c r="AV48" i="11" s="1"/>
  <c r="AN49" i="11"/>
  <c r="AV49" i="11" s="1"/>
  <c r="AN50" i="11"/>
  <c r="AV50" i="11" s="1"/>
  <c r="AN51" i="11"/>
  <c r="AV51" i="11" s="1"/>
  <c r="AN52" i="11"/>
  <c r="AV52" i="11" s="1"/>
  <c r="AN53" i="11"/>
  <c r="AV53" i="11" s="1"/>
  <c r="AN54" i="11"/>
  <c r="AV54" i="11" s="1"/>
  <c r="AN55" i="11"/>
  <c r="AV55" i="11" s="1"/>
  <c r="AN56" i="11"/>
  <c r="AV56" i="11" s="1"/>
  <c r="AN57" i="11"/>
  <c r="AV57" i="11" s="1"/>
  <c r="AN58" i="11"/>
  <c r="AV58" i="11" s="1"/>
  <c r="AN59" i="11"/>
  <c r="AV59" i="11" s="1"/>
  <c r="AN61" i="11"/>
  <c r="AV61" i="11" s="1"/>
  <c r="AN62" i="11"/>
  <c r="AV62" i="11" s="1"/>
  <c r="AN64" i="11"/>
  <c r="AV64" i="11" s="1"/>
  <c r="AN65" i="11"/>
  <c r="AV65" i="11" s="1"/>
  <c r="AN66" i="11"/>
  <c r="AV66" i="11" s="1"/>
  <c r="AN67" i="11"/>
  <c r="AV67" i="11" s="1"/>
  <c r="AN68" i="11"/>
  <c r="AV68" i="11" s="1"/>
  <c r="AN69" i="11"/>
  <c r="AV69" i="11" s="1"/>
  <c r="AN70" i="11"/>
  <c r="AV70" i="11" s="1"/>
  <c r="AN71" i="11"/>
  <c r="AV71" i="11" s="1"/>
  <c r="AN72" i="11"/>
  <c r="AV72" i="11" s="1"/>
  <c r="AN74" i="11"/>
  <c r="AV74" i="11" s="1"/>
  <c r="AN75" i="11"/>
  <c r="AV75" i="11" s="1"/>
  <c r="AN76" i="11"/>
  <c r="AV76" i="11" s="1"/>
  <c r="AN77" i="11"/>
  <c r="AV77" i="11" s="1"/>
  <c r="AN78" i="11"/>
  <c r="AV78" i="11" s="1"/>
  <c r="AN79" i="11"/>
  <c r="AV79" i="11" s="1"/>
  <c r="AN80" i="11"/>
  <c r="AV80" i="11" s="1"/>
  <c r="AN81" i="11"/>
  <c r="AV81" i="11" s="1"/>
  <c r="AN83" i="11"/>
  <c r="AV83" i="11" s="1"/>
  <c r="AN84" i="11"/>
  <c r="AV84" i="11" s="1"/>
  <c r="AN85" i="11"/>
  <c r="AV85" i="11" s="1"/>
  <c r="AN86" i="11"/>
  <c r="AV86" i="11" s="1"/>
  <c r="AN87" i="11"/>
  <c r="AV87" i="11" s="1"/>
  <c r="AN88" i="11"/>
  <c r="AV88" i="11" s="1"/>
  <c r="AN89" i="11"/>
  <c r="AV89" i="11" s="1"/>
  <c r="AN91" i="11"/>
  <c r="AV91" i="11" s="1"/>
  <c r="AN93" i="11"/>
  <c r="AV93" i="11" s="1"/>
  <c r="AN94" i="11"/>
  <c r="AV94" i="11" s="1"/>
  <c r="AN95" i="11"/>
  <c r="AV95" i="11" s="1"/>
  <c r="AN96" i="11"/>
  <c r="AV96" i="11" s="1"/>
  <c r="AN97" i="11"/>
  <c r="AV97" i="11" s="1"/>
  <c r="AN98" i="11"/>
  <c r="AV98" i="11" s="1"/>
  <c r="AN99" i="11"/>
  <c r="AV99" i="11" s="1"/>
  <c r="AN100" i="11"/>
  <c r="AV100" i="11" s="1"/>
  <c r="AN101" i="11"/>
  <c r="AV101" i="11" s="1"/>
  <c r="AN102" i="11"/>
  <c r="AV102" i="11" s="1"/>
  <c r="AN103" i="11"/>
  <c r="AV103" i="11" s="1"/>
  <c r="AN104" i="11"/>
  <c r="AV104" i="11" s="1"/>
  <c r="AN105" i="11"/>
  <c r="AV105" i="11" s="1"/>
  <c r="AN106" i="11"/>
  <c r="AV106" i="11" s="1"/>
  <c r="AN108" i="11"/>
  <c r="AV108" i="11" s="1"/>
  <c r="AN109" i="11"/>
  <c r="AV109" i="11" s="1"/>
  <c r="AN110" i="11"/>
  <c r="AV110" i="11" s="1"/>
  <c r="AN111" i="11"/>
  <c r="AV111" i="11" s="1"/>
  <c r="AN112" i="11"/>
  <c r="AV112" i="11" s="1"/>
  <c r="AN113" i="11"/>
  <c r="AV113" i="11" s="1"/>
  <c r="AN115" i="11"/>
  <c r="AV115" i="11" s="1"/>
  <c r="AN116" i="11"/>
  <c r="AV116" i="11" s="1"/>
  <c r="AN117" i="11"/>
  <c r="AV117" i="11" s="1"/>
  <c r="AN118" i="11"/>
  <c r="AV118" i="11" s="1"/>
  <c r="AN119" i="11"/>
  <c r="AV119" i="11" s="1"/>
  <c r="AN120" i="11"/>
  <c r="AV120" i="11" s="1"/>
  <c r="AN121" i="11"/>
  <c r="AV121" i="11" s="1"/>
  <c r="AN122" i="11"/>
  <c r="AV122" i="11" s="1"/>
  <c r="AN123" i="11"/>
  <c r="AV123" i="11" s="1"/>
  <c r="AN124" i="11"/>
  <c r="AV124" i="11" s="1"/>
  <c r="AN125" i="11"/>
  <c r="AV125" i="11" s="1"/>
  <c r="AN126" i="11"/>
  <c r="AV126" i="11" s="1"/>
  <c r="AN127" i="11"/>
  <c r="AV127" i="11" s="1"/>
  <c r="AN128" i="11"/>
  <c r="AV128" i="11" s="1"/>
  <c r="AN129" i="11"/>
  <c r="AV129" i="11" s="1"/>
  <c r="AN130" i="11"/>
  <c r="AV130" i="11" s="1"/>
  <c r="AN131" i="11"/>
  <c r="AV131" i="11" s="1"/>
  <c r="AN132" i="11"/>
  <c r="AV132" i="11" s="1"/>
  <c r="AN133" i="11"/>
  <c r="AV133" i="11" s="1"/>
  <c r="AN134" i="11"/>
  <c r="AV134" i="11" s="1"/>
  <c r="AN135" i="11"/>
  <c r="AV135" i="11" s="1"/>
  <c r="AN136" i="11"/>
  <c r="AV136" i="11" s="1"/>
  <c r="AN137" i="11"/>
  <c r="AV137" i="11" s="1"/>
  <c r="AN138" i="11"/>
  <c r="AV138" i="11" s="1"/>
  <c r="AN139" i="11"/>
  <c r="AV139" i="11" s="1"/>
  <c r="AN141" i="11"/>
  <c r="AV141" i="11" s="1"/>
  <c r="AN148" i="11"/>
  <c r="AV148" i="11" s="1"/>
  <c r="AN149" i="11"/>
  <c r="AV149" i="11" s="1"/>
  <c r="AN150" i="11"/>
  <c r="AV150" i="11" s="1"/>
  <c r="AN151" i="11"/>
  <c r="AV151" i="11" s="1"/>
  <c r="AN152" i="11"/>
  <c r="AV152" i="11" s="1"/>
  <c r="AN153" i="11"/>
  <c r="AV153" i="11" s="1"/>
  <c r="AN154" i="11"/>
  <c r="AV154" i="11" s="1"/>
  <c r="AN155" i="11"/>
  <c r="AV155" i="11" s="1"/>
  <c r="AN140" i="11"/>
  <c r="AV140" i="11" s="1"/>
  <c r="AN142" i="11"/>
  <c r="AV142" i="11" s="1"/>
  <c r="AN143" i="11"/>
  <c r="AV143" i="11" s="1"/>
  <c r="AN144" i="11"/>
  <c r="AV144" i="11" s="1"/>
  <c r="AN145" i="11"/>
  <c r="AV145" i="11" s="1"/>
  <c r="AN146" i="11"/>
  <c r="AV146" i="11" s="1"/>
  <c r="AN147" i="11"/>
  <c r="AV147" i="11" s="1"/>
  <c r="AN157" i="11"/>
  <c r="AV157" i="11" s="1"/>
  <c r="AN156" i="11"/>
  <c r="AV156" i="11" s="1"/>
  <c r="AN158" i="11"/>
  <c r="AV158" i="11" s="1"/>
  <c r="AN159" i="11"/>
  <c r="AV159" i="11" s="1"/>
  <c r="AN160" i="11"/>
  <c r="AV160" i="11" s="1"/>
  <c r="AN161" i="11"/>
  <c r="AV161" i="11" s="1"/>
  <c r="AN162" i="11"/>
  <c r="AV162" i="11" s="1"/>
  <c r="AN163" i="11"/>
  <c r="AV163" i="11" s="1"/>
  <c r="AN164" i="11"/>
  <c r="AV164" i="11" s="1"/>
  <c r="AN165" i="11"/>
  <c r="AV165" i="11" s="1"/>
  <c r="AN166" i="11"/>
  <c r="AV166" i="11" s="1"/>
  <c r="AN167" i="11"/>
  <c r="AV167" i="11" s="1"/>
  <c r="AN168" i="11"/>
  <c r="AV168" i="11" s="1"/>
  <c r="AN169" i="11"/>
  <c r="AV169" i="11" s="1"/>
  <c r="AN171" i="11"/>
  <c r="AV171" i="11" s="1"/>
  <c r="AN172" i="11"/>
  <c r="AV172" i="11" s="1"/>
  <c r="AN173" i="11"/>
  <c r="AV173" i="11" s="1"/>
  <c r="AN175" i="11"/>
  <c r="AV175" i="11" s="1"/>
  <c r="AN176" i="11"/>
  <c r="AV176" i="11" s="1"/>
  <c r="AN177" i="11"/>
  <c r="AV177" i="11" s="1"/>
  <c r="AN178" i="11"/>
  <c r="AV178" i="11" s="1"/>
  <c r="AN179" i="11"/>
  <c r="AV179" i="11" s="1"/>
  <c r="AN180" i="11"/>
  <c r="AV180" i="11" s="1"/>
  <c r="AN181" i="11"/>
  <c r="AV181" i="11" s="1"/>
  <c r="AN182" i="11"/>
  <c r="AV182" i="11" s="1"/>
  <c r="AN183" i="11"/>
  <c r="AV183" i="11" s="1"/>
  <c r="AN184" i="11"/>
  <c r="AV184" i="11" s="1"/>
  <c r="AN185" i="11"/>
  <c r="AV185" i="11" s="1"/>
  <c r="AN186" i="11"/>
  <c r="AV186" i="11" s="1"/>
  <c r="AN187" i="11"/>
  <c r="AV187" i="11" s="1"/>
  <c r="AN188" i="11"/>
  <c r="AV188" i="11" s="1"/>
  <c r="AN189" i="11"/>
  <c r="AV189" i="11" s="1"/>
  <c r="AN190" i="11"/>
  <c r="AV190" i="11" s="1"/>
  <c r="AN191" i="11"/>
  <c r="AV191" i="11" s="1"/>
  <c r="AN192" i="11"/>
  <c r="AV192" i="11" s="1"/>
  <c r="AN193" i="11"/>
  <c r="AV193" i="11" s="1"/>
  <c r="AN194" i="11"/>
  <c r="AV194" i="11" s="1"/>
  <c r="AN195" i="11"/>
  <c r="AV195" i="11" s="1"/>
  <c r="AN196" i="11"/>
  <c r="AV196" i="11" s="1"/>
  <c r="AN197" i="11"/>
  <c r="AV197" i="11" s="1"/>
  <c r="AN198" i="11"/>
  <c r="AV198" i="11" s="1"/>
  <c r="AN199" i="11"/>
  <c r="AV199" i="11" s="1"/>
  <c r="AN200" i="11"/>
  <c r="AV200" i="11" s="1"/>
  <c r="AN201" i="11"/>
  <c r="AV201" i="11" s="1"/>
  <c r="AN202" i="11"/>
  <c r="AV202" i="11" s="1"/>
  <c r="AN203" i="11"/>
  <c r="AV203" i="11" s="1"/>
  <c r="AN205" i="11"/>
  <c r="AV205" i="11" s="1"/>
  <c r="AN206" i="11"/>
  <c r="AV206" i="11" s="1"/>
  <c r="AN207" i="11"/>
  <c r="AV207" i="11" s="1"/>
  <c r="AN208" i="11"/>
  <c r="AV208" i="11" s="1"/>
  <c r="AN209" i="11"/>
  <c r="AV209" i="11" s="1"/>
  <c r="AN210" i="11"/>
  <c r="AV210" i="11" s="1"/>
  <c r="AN211" i="11"/>
  <c r="AV211" i="11" s="1"/>
  <c r="AN212" i="11"/>
  <c r="AV212" i="11" s="1"/>
  <c r="AN213" i="11"/>
  <c r="AV213" i="11" s="1"/>
  <c r="AN214" i="11"/>
  <c r="AV214" i="11" s="1"/>
  <c r="AN215" i="11"/>
  <c r="AV215" i="11" s="1"/>
  <c r="AN216" i="11"/>
  <c r="AV216" i="11" s="1"/>
  <c r="AN217" i="11"/>
  <c r="AV217" i="11" s="1"/>
  <c r="AN219" i="11"/>
  <c r="AV219" i="11" s="1"/>
  <c r="AN220" i="11"/>
  <c r="AV220" i="11" s="1"/>
  <c r="AN222" i="11"/>
  <c r="AV222" i="11" s="1"/>
  <c r="AN223" i="11"/>
  <c r="AV223" i="11" s="1"/>
  <c r="AN224" i="11"/>
  <c r="AV224" i="11" s="1"/>
  <c r="AN225" i="11"/>
  <c r="AV225" i="11" s="1"/>
  <c r="AN226" i="11"/>
  <c r="AV226" i="11" s="1"/>
  <c r="AN227" i="11"/>
  <c r="AV227" i="11" s="1"/>
  <c r="AN228" i="11"/>
  <c r="AV228" i="11" s="1"/>
  <c r="AN229" i="11"/>
  <c r="AV229" i="11" s="1"/>
  <c r="AN230" i="11"/>
  <c r="AV230" i="11" s="1"/>
  <c r="AN231" i="11"/>
  <c r="AV231" i="11" s="1"/>
  <c r="AN232" i="11"/>
  <c r="AV232" i="11" s="1"/>
  <c r="AN233" i="11"/>
  <c r="AV233" i="11" s="1"/>
  <c r="AN234" i="11"/>
  <c r="AV234" i="11" s="1"/>
  <c r="AN235" i="11"/>
  <c r="AV235" i="11" s="1"/>
  <c r="AN236" i="11"/>
  <c r="AV236" i="11" s="1"/>
  <c r="AN237" i="11"/>
  <c r="AV237" i="11" s="1"/>
  <c r="AN238" i="11"/>
  <c r="AV238" i="11" s="1"/>
  <c r="AN239" i="11"/>
  <c r="AV239" i="11" s="1"/>
  <c r="AN240" i="11"/>
  <c r="AV240" i="11" s="1"/>
  <c r="AN241" i="11"/>
  <c r="AV241" i="11" s="1"/>
  <c r="AN242" i="11"/>
  <c r="AV242" i="11" s="1"/>
  <c r="AN243" i="11"/>
  <c r="AV243" i="11" s="1"/>
  <c r="AN244" i="11"/>
  <c r="AV244" i="11" s="1"/>
  <c r="AN245" i="11"/>
  <c r="AV245" i="11" s="1"/>
  <c r="AN246" i="11"/>
  <c r="AV246" i="11" s="1"/>
  <c r="AN248" i="11"/>
  <c r="AV248" i="11" s="1"/>
  <c r="AN249" i="11"/>
  <c r="AV249" i="11" s="1"/>
  <c r="AN250" i="11"/>
  <c r="AV250" i="11" s="1"/>
  <c r="AN251" i="11"/>
  <c r="AV251" i="11" s="1"/>
  <c r="AN252" i="11"/>
  <c r="AV252" i="11" s="1"/>
  <c r="AN253" i="11"/>
  <c r="AV253" i="11" s="1"/>
  <c r="AN254" i="11"/>
  <c r="AV254" i="11" s="1"/>
  <c r="AN255" i="11"/>
  <c r="AV255" i="11" s="1"/>
  <c r="AN256" i="11"/>
  <c r="AV256" i="11" s="1"/>
  <c r="AN257" i="11"/>
  <c r="AV257" i="11" s="1"/>
  <c r="AN258" i="11"/>
  <c r="AV258" i="11" s="1"/>
  <c r="AN259" i="11"/>
  <c r="AV259" i="11" s="1"/>
  <c r="AN260" i="11"/>
  <c r="AV260" i="11" s="1"/>
  <c r="AN261" i="11"/>
  <c r="AV261" i="11" s="1"/>
  <c r="AN262" i="11"/>
  <c r="AV262" i="11" s="1"/>
  <c r="AN263" i="11"/>
  <c r="AV263" i="11" s="1"/>
  <c r="AN264" i="11"/>
  <c r="AV264" i="11" s="1"/>
  <c r="AN265" i="11"/>
  <c r="AV265" i="11" s="1"/>
  <c r="AN266" i="11"/>
  <c r="AV266" i="11" s="1"/>
  <c r="AN267" i="11"/>
  <c r="AV267" i="11" s="1"/>
  <c r="AN268" i="11"/>
  <c r="AV268" i="11" s="1"/>
  <c r="AN269" i="11"/>
  <c r="AV269" i="11" s="1"/>
  <c r="AN271" i="11"/>
  <c r="AV271" i="11" s="1"/>
  <c r="AN272" i="11"/>
  <c r="AV272" i="11" s="1"/>
  <c r="AN273" i="11"/>
  <c r="AV273" i="11" s="1"/>
  <c r="AN274" i="11"/>
  <c r="AV274" i="11" s="1"/>
  <c r="AN276" i="11"/>
  <c r="AV276" i="11" s="1"/>
  <c r="AN277" i="11"/>
  <c r="AV277" i="11" s="1"/>
  <c r="AN278" i="11"/>
  <c r="AV278" i="11" s="1"/>
  <c r="AN279" i="11"/>
  <c r="AV279" i="11" s="1"/>
  <c r="AN280" i="11"/>
  <c r="AV280" i="11" s="1"/>
  <c r="AN281" i="11"/>
  <c r="AV281" i="11" s="1"/>
  <c r="AN282" i="11"/>
  <c r="AV282" i="11" s="1"/>
  <c r="AN283" i="11"/>
  <c r="AV283" i="11" s="1"/>
  <c r="AN285" i="11"/>
  <c r="AV285" i="11" s="1"/>
  <c r="AN286" i="11"/>
  <c r="AV286" i="11" s="1"/>
  <c r="AN287" i="11"/>
  <c r="AV287" i="11" s="1"/>
  <c r="AN288" i="11"/>
  <c r="AV288" i="11" s="1"/>
  <c r="AN289" i="11"/>
  <c r="AV289" i="11" s="1"/>
  <c r="AN290" i="11"/>
  <c r="AV290" i="11" s="1"/>
  <c r="AN291" i="11"/>
  <c r="AV291" i="11" s="1"/>
  <c r="AN292" i="11"/>
  <c r="AV292" i="11" s="1"/>
  <c r="AN293" i="11"/>
  <c r="AV293" i="11" s="1"/>
  <c r="AN294" i="11"/>
  <c r="AV294" i="11" s="1"/>
  <c r="AN295" i="11"/>
  <c r="AV295" i="11" s="1"/>
  <c r="AN296" i="11"/>
  <c r="AV296" i="11" s="1"/>
  <c r="AN297" i="11"/>
  <c r="AV297" i="11" s="1"/>
  <c r="AN298" i="11"/>
  <c r="AV298" i="11" s="1"/>
  <c r="AN299" i="11"/>
  <c r="AV299" i="11" s="1"/>
  <c r="AN300" i="11"/>
  <c r="AV300" i="11" s="1"/>
  <c r="AN301" i="11"/>
  <c r="AV301" i="11" s="1"/>
  <c r="AN302" i="11"/>
  <c r="AV302" i="11" s="1"/>
  <c r="AN303" i="11"/>
  <c r="AV303" i="11" s="1"/>
  <c r="AN304" i="11"/>
  <c r="AV304" i="11" s="1"/>
  <c r="AN305" i="11"/>
  <c r="AV305" i="11" s="1"/>
  <c r="AN306" i="11"/>
  <c r="AV306" i="11" s="1"/>
  <c r="AN307" i="11"/>
  <c r="AV307" i="11" s="1"/>
  <c r="AN308" i="11"/>
  <c r="AV308" i="11" s="1"/>
  <c r="AN309" i="11"/>
  <c r="AV309" i="11" s="1"/>
  <c r="AN310" i="11"/>
  <c r="AV310" i="11" s="1"/>
  <c r="AN311" i="11"/>
  <c r="AV311" i="11" s="1"/>
  <c r="AN312" i="11"/>
  <c r="AV312" i="11" s="1"/>
  <c r="AN313" i="11"/>
  <c r="AV313" i="11" s="1"/>
  <c r="AN314" i="11"/>
  <c r="AV314" i="11" s="1"/>
  <c r="AN315" i="11"/>
  <c r="AV315" i="11" s="1"/>
  <c r="AN316" i="11"/>
  <c r="AV316" i="11" s="1"/>
  <c r="AN317" i="11"/>
  <c r="AV317" i="11" s="1"/>
  <c r="AN319" i="11"/>
  <c r="AV319" i="11" s="1"/>
  <c r="AN320" i="11"/>
  <c r="AV320" i="11" s="1"/>
  <c r="AN322" i="11"/>
  <c r="AV322" i="11" s="1"/>
  <c r="AN323" i="11"/>
  <c r="AV323" i="11" s="1"/>
  <c r="AN324" i="11"/>
  <c r="AV324" i="11" s="1"/>
  <c r="AN325" i="11"/>
  <c r="AV325" i="11" s="1"/>
  <c r="AN326" i="11"/>
  <c r="AV326" i="11" s="1"/>
  <c r="AN327" i="11"/>
  <c r="AV327" i="11" s="1"/>
  <c r="AN328" i="11"/>
  <c r="AV328" i="11" s="1"/>
  <c r="AN329" i="11"/>
  <c r="AV329" i="11" s="1"/>
  <c r="AN330" i="11"/>
  <c r="AV330" i="11" s="1"/>
  <c r="AN331" i="11"/>
  <c r="AV331" i="11" s="1"/>
  <c r="AN332" i="11"/>
  <c r="AV332" i="11" s="1"/>
  <c r="AN333" i="11"/>
  <c r="AV333" i="11" s="1"/>
  <c r="AN334" i="11"/>
  <c r="AV334" i="11" s="1"/>
  <c r="AN335" i="11"/>
  <c r="AV335" i="11" s="1"/>
  <c r="AN336" i="11"/>
  <c r="AV336" i="11" s="1"/>
  <c r="AN337" i="11"/>
  <c r="AV337" i="11" s="1"/>
  <c r="AN338" i="11"/>
  <c r="AV338" i="11" s="1"/>
  <c r="AN339" i="11"/>
  <c r="AV339" i="11" s="1"/>
  <c r="AN340" i="11"/>
  <c r="AV340" i="11" s="1"/>
  <c r="AN341" i="11"/>
  <c r="AV341" i="11" s="1"/>
  <c r="AN342" i="11"/>
  <c r="AV342" i="11" s="1"/>
  <c r="AN343" i="11"/>
  <c r="AV343" i="11" s="1"/>
  <c r="AN344" i="11"/>
  <c r="AV344" i="11" s="1"/>
  <c r="AN345" i="11"/>
  <c r="AV345" i="11" s="1"/>
  <c r="AN346" i="11"/>
  <c r="AV346" i="11" s="1"/>
  <c r="AN347" i="11"/>
  <c r="AV347" i="11" s="1"/>
  <c r="AN348" i="11"/>
  <c r="AV348" i="11" s="1"/>
  <c r="AN349" i="11"/>
  <c r="AV349" i="11" s="1"/>
  <c r="AN350" i="11"/>
  <c r="AV350" i="11" s="1"/>
  <c r="AN351" i="11"/>
  <c r="AV351" i="11" s="1"/>
  <c r="AN352" i="11"/>
  <c r="AV352" i="11" s="1"/>
  <c r="AN353" i="11"/>
  <c r="AV353" i="11" s="1"/>
  <c r="AN355" i="11"/>
  <c r="AV355" i="11" s="1"/>
  <c r="AN356" i="11"/>
  <c r="AV356" i="11" s="1"/>
  <c r="AN357" i="11"/>
  <c r="AV357" i="11" s="1"/>
  <c r="AN358" i="11"/>
  <c r="AV358" i="11" s="1"/>
  <c r="AN359" i="11"/>
  <c r="AV359" i="11" s="1"/>
  <c r="AN361" i="11"/>
  <c r="AV361" i="11" s="1"/>
  <c r="AN362" i="11"/>
  <c r="AV362" i="11" s="1"/>
  <c r="AN363" i="11"/>
  <c r="AV363" i="11" s="1"/>
  <c r="AN365" i="11"/>
  <c r="AV365" i="11" s="1"/>
  <c r="AN366" i="11"/>
  <c r="AV366" i="11" s="1"/>
  <c r="AN367" i="11"/>
  <c r="AV367" i="11" s="1"/>
  <c r="AN368" i="11"/>
  <c r="AV368" i="11" s="1"/>
  <c r="AN369" i="11"/>
  <c r="AV369" i="11" s="1"/>
  <c r="AN370" i="11"/>
  <c r="AV370" i="11" s="1"/>
  <c r="AN371" i="11"/>
  <c r="AV371" i="11" s="1"/>
  <c r="AN372" i="11"/>
  <c r="AV372" i="11" s="1"/>
  <c r="AN373" i="11"/>
  <c r="AV373" i="11" s="1"/>
  <c r="AN374" i="11"/>
  <c r="AV374" i="11" s="1"/>
  <c r="AN376" i="11"/>
  <c r="AV376" i="11" s="1"/>
  <c r="AN377" i="11"/>
  <c r="AV377" i="11" s="1"/>
  <c r="AN378" i="11"/>
  <c r="AV378" i="11" s="1"/>
  <c r="AN379" i="11"/>
  <c r="AV379" i="11" s="1"/>
  <c r="AN380" i="11"/>
  <c r="AV380" i="11" s="1"/>
  <c r="AN381" i="11"/>
  <c r="AV381" i="11" s="1"/>
  <c r="AN382" i="11"/>
  <c r="AV382" i="11" s="1"/>
  <c r="AC5" i="11"/>
  <c r="AK5" i="11" s="1"/>
  <c r="AC6" i="11"/>
  <c r="AK6" i="11" s="1"/>
  <c r="AC7" i="11"/>
  <c r="AK7" i="11" s="1"/>
  <c r="AC8" i="11"/>
  <c r="AK8" i="11" s="1"/>
  <c r="AC9" i="11"/>
  <c r="AK9" i="11" s="1"/>
  <c r="AC10" i="11"/>
  <c r="AK10" i="11" s="1"/>
  <c r="AC11" i="11"/>
  <c r="AK11" i="11" s="1"/>
  <c r="AC12" i="11"/>
  <c r="AK12" i="11" s="1"/>
  <c r="AC13" i="11"/>
  <c r="AK13" i="11" s="1"/>
  <c r="AC14" i="11"/>
  <c r="AK14" i="11" s="1"/>
  <c r="AC15" i="11"/>
  <c r="AK15" i="11" s="1"/>
  <c r="AC16" i="11"/>
  <c r="AK16" i="11" s="1"/>
  <c r="AC18" i="11"/>
  <c r="AK18" i="11" s="1"/>
  <c r="AC19" i="11"/>
  <c r="AK19" i="11" s="1"/>
  <c r="AC20" i="11"/>
  <c r="AK20" i="11" s="1"/>
  <c r="AC21" i="11"/>
  <c r="AK21" i="11" s="1"/>
  <c r="AC22" i="11"/>
  <c r="AK22" i="11" s="1"/>
  <c r="AC23" i="11"/>
  <c r="AK23" i="11" s="1"/>
  <c r="AC24" i="11"/>
  <c r="AK24" i="11" s="1"/>
  <c r="AC25" i="11"/>
  <c r="AK25" i="11" s="1"/>
  <c r="AC26" i="11"/>
  <c r="AK26" i="11" s="1"/>
  <c r="AC27" i="11"/>
  <c r="AK27" i="11" s="1"/>
  <c r="AC28" i="11"/>
  <c r="AK28" i="11" s="1"/>
  <c r="AC29" i="11"/>
  <c r="AK29" i="11" s="1"/>
  <c r="AC30" i="11"/>
  <c r="AK30" i="11" s="1"/>
  <c r="AC31" i="11"/>
  <c r="AK31" i="11" s="1"/>
  <c r="AC32" i="11"/>
  <c r="AK32" i="11" s="1"/>
  <c r="AC33" i="11"/>
  <c r="AK33" i="11" s="1"/>
  <c r="AC34" i="11"/>
  <c r="AK34" i="11" s="1"/>
  <c r="AC35" i="11"/>
  <c r="AK35" i="11" s="1"/>
  <c r="AC36" i="11"/>
  <c r="AK36" i="11" s="1"/>
  <c r="AC37" i="11"/>
  <c r="AK37" i="11" s="1"/>
  <c r="AC38" i="11"/>
  <c r="AK38" i="11" s="1"/>
  <c r="AC39" i="11"/>
  <c r="AK39" i="11" s="1"/>
  <c r="AC40" i="11"/>
  <c r="AK40" i="11" s="1"/>
  <c r="AC41" i="11"/>
  <c r="AK41" i="11" s="1"/>
  <c r="AC42" i="11"/>
  <c r="AK42" i="11" s="1"/>
  <c r="AC43" i="11"/>
  <c r="AK43" i="11" s="1"/>
  <c r="AC44" i="11"/>
  <c r="AK44" i="11" s="1"/>
  <c r="AC45" i="11"/>
  <c r="AK45" i="11" s="1"/>
  <c r="AC46" i="11"/>
  <c r="AK46" i="11" s="1"/>
  <c r="AC47" i="11"/>
  <c r="AK47" i="11" s="1"/>
  <c r="AC48" i="11"/>
  <c r="AK48" i="11" s="1"/>
  <c r="AC49" i="11"/>
  <c r="AK49" i="11" s="1"/>
  <c r="AC50" i="11"/>
  <c r="AK50" i="11" s="1"/>
  <c r="AC51" i="11"/>
  <c r="AK51" i="11" s="1"/>
  <c r="AC52" i="11"/>
  <c r="AK52" i="11" s="1"/>
  <c r="AC53" i="11"/>
  <c r="AK53" i="11" s="1"/>
  <c r="AC54" i="11"/>
  <c r="AK54" i="11" s="1"/>
  <c r="AC55" i="11"/>
  <c r="AK55" i="11" s="1"/>
  <c r="AC56" i="11"/>
  <c r="AK56" i="11" s="1"/>
  <c r="AC57" i="11"/>
  <c r="AK57" i="11" s="1"/>
  <c r="AC58" i="11"/>
  <c r="AK58" i="11" s="1"/>
  <c r="AC59" i="11"/>
  <c r="AK59" i="11" s="1"/>
  <c r="AC61" i="11"/>
  <c r="AK61" i="11" s="1"/>
  <c r="AC62" i="11"/>
  <c r="AK62" i="11" s="1"/>
  <c r="AC64" i="11"/>
  <c r="AK64" i="11" s="1"/>
  <c r="AC65" i="11"/>
  <c r="AK65" i="11" s="1"/>
  <c r="AC66" i="11"/>
  <c r="AK66" i="11" s="1"/>
  <c r="AC67" i="11"/>
  <c r="AK67" i="11" s="1"/>
  <c r="AC68" i="11"/>
  <c r="AK68" i="11" s="1"/>
  <c r="AC69" i="11"/>
  <c r="AK69" i="11" s="1"/>
  <c r="AC70" i="11"/>
  <c r="AK70" i="11" s="1"/>
  <c r="AC71" i="11"/>
  <c r="AK71" i="11" s="1"/>
  <c r="AC72" i="11"/>
  <c r="AK72" i="11" s="1"/>
  <c r="AC74" i="11"/>
  <c r="AK74" i="11" s="1"/>
  <c r="AC75" i="11"/>
  <c r="AK75" i="11" s="1"/>
  <c r="AC76" i="11"/>
  <c r="AK76" i="11" s="1"/>
  <c r="AC77" i="11"/>
  <c r="AK77" i="11" s="1"/>
  <c r="AC78" i="11"/>
  <c r="AK78" i="11" s="1"/>
  <c r="AC79" i="11"/>
  <c r="AK79" i="11" s="1"/>
  <c r="AC80" i="11"/>
  <c r="AK80" i="11" s="1"/>
  <c r="AC81" i="11"/>
  <c r="AK81" i="11" s="1"/>
  <c r="AC83" i="11"/>
  <c r="AK83" i="11" s="1"/>
  <c r="AC84" i="11"/>
  <c r="AK84" i="11" s="1"/>
  <c r="AC85" i="11"/>
  <c r="AK85" i="11" s="1"/>
  <c r="AC86" i="11"/>
  <c r="AK86" i="11" s="1"/>
  <c r="AC87" i="11"/>
  <c r="AK87" i="11" s="1"/>
  <c r="AC88" i="11"/>
  <c r="AK88" i="11" s="1"/>
  <c r="AC89" i="11"/>
  <c r="AK89" i="11" s="1"/>
  <c r="AC91" i="11"/>
  <c r="AK91" i="11" s="1"/>
  <c r="AC93" i="11"/>
  <c r="AK93" i="11" s="1"/>
  <c r="AC94" i="11"/>
  <c r="AK94" i="11" s="1"/>
  <c r="AC95" i="11"/>
  <c r="AK95" i="11" s="1"/>
  <c r="AC96" i="11"/>
  <c r="AK96" i="11" s="1"/>
  <c r="AC97" i="11"/>
  <c r="AK97" i="11" s="1"/>
  <c r="AC98" i="11"/>
  <c r="AK98" i="11" s="1"/>
  <c r="AC99" i="11"/>
  <c r="AK99" i="11" s="1"/>
  <c r="AC100" i="11"/>
  <c r="AK100" i="11" s="1"/>
  <c r="AC101" i="11"/>
  <c r="AK101" i="11" s="1"/>
  <c r="AC102" i="11"/>
  <c r="AK102" i="11" s="1"/>
  <c r="AC103" i="11"/>
  <c r="AK103" i="11" s="1"/>
  <c r="AC104" i="11"/>
  <c r="AK104" i="11" s="1"/>
  <c r="AC105" i="11"/>
  <c r="AK105" i="11" s="1"/>
  <c r="AC106" i="11"/>
  <c r="AK106" i="11" s="1"/>
  <c r="AC109" i="11"/>
  <c r="AK109" i="11" s="1"/>
  <c r="AC110" i="11"/>
  <c r="AK110" i="11" s="1"/>
  <c r="AC111" i="11"/>
  <c r="AK111" i="11" s="1"/>
  <c r="AC112" i="11"/>
  <c r="AK112" i="11" s="1"/>
  <c r="AC113" i="11"/>
  <c r="AK113" i="11" s="1"/>
  <c r="AC115" i="11"/>
  <c r="AK115" i="11" s="1"/>
  <c r="AC116" i="11"/>
  <c r="AK116" i="11" s="1"/>
  <c r="AC117" i="11"/>
  <c r="AK117" i="11" s="1"/>
  <c r="AC118" i="11"/>
  <c r="AK118" i="11" s="1"/>
  <c r="AC119" i="11"/>
  <c r="AK119" i="11" s="1"/>
  <c r="AC120" i="11"/>
  <c r="AK120" i="11" s="1"/>
  <c r="AC121" i="11"/>
  <c r="AK121" i="11" s="1"/>
  <c r="AC122" i="11"/>
  <c r="AK122" i="11" s="1"/>
  <c r="AC123" i="11"/>
  <c r="AK123" i="11" s="1"/>
  <c r="AC124" i="11"/>
  <c r="AK124" i="11" s="1"/>
  <c r="AC125" i="11"/>
  <c r="AK125" i="11" s="1"/>
  <c r="AC126" i="11"/>
  <c r="AK126" i="11" s="1"/>
  <c r="AC127" i="11"/>
  <c r="AK127" i="11" s="1"/>
  <c r="AC128" i="11"/>
  <c r="AK128" i="11" s="1"/>
  <c r="AC129" i="11"/>
  <c r="AK129" i="11" s="1"/>
  <c r="AC130" i="11"/>
  <c r="AK130" i="11" s="1"/>
  <c r="AC131" i="11"/>
  <c r="AK131" i="11" s="1"/>
  <c r="AC132" i="11"/>
  <c r="AK132" i="11" s="1"/>
  <c r="AC133" i="11"/>
  <c r="AK133" i="11" s="1"/>
  <c r="AC134" i="11"/>
  <c r="AK134" i="11" s="1"/>
  <c r="AC135" i="11"/>
  <c r="AK135" i="11" s="1"/>
  <c r="AC136" i="11"/>
  <c r="AK136" i="11" s="1"/>
  <c r="G136" i="11"/>
  <c r="O136" i="11" s="1"/>
  <c r="Q136" i="11" s="1"/>
  <c r="R136" i="11"/>
  <c r="Z136" i="11" s="1"/>
  <c r="AC137" i="11"/>
  <c r="AK137" i="11" s="1"/>
  <c r="AC138" i="11"/>
  <c r="AK138" i="11" s="1"/>
  <c r="AC139" i="11"/>
  <c r="AK139" i="11" s="1"/>
  <c r="AC141" i="11"/>
  <c r="AK141" i="11" s="1"/>
  <c r="AC148" i="11"/>
  <c r="AK148" i="11" s="1"/>
  <c r="AC149" i="11"/>
  <c r="AK149" i="11" s="1"/>
  <c r="AC150" i="11"/>
  <c r="AK150" i="11" s="1"/>
  <c r="AM150" i="11" s="1"/>
  <c r="AC151" i="11"/>
  <c r="AK151" i="11" s="1"/>
  <c r="AC152" i="11"/>
  <c r="AK152" i="11" s="1"/>
  <c r="AC153" i="11"/>
  <c r="AK153" i="11" s="1"/>
  <c r="AC154" i="11"/>
  <c r="AK154" i="11" s="1"/>
  <c r="AC155" i="11"/>
  <c r="AK155" i="11" s="1"/>
  <c r="AC140" i="11"/>
  <c r="AK140" i="11" s="1"/>
  <c r="AC142" i="11"/>
  <c r="AK142" i="11" s="1"/>
  <c r="AC143" i="11"/>
  <c r="AK143" i="11" s="1"/>
  <c r="AC144" i="11"/>
  <c r="AK144" i="11" s="1"/>
  <c r="AC145" i="11"/>
  <c r="AK145" i="11" s="1"/>
  <c r="AC146" i="11"/>
  <c r="AK146" i="11" s="1"/>
  <c r="AC147" i="11"/>
  <c r="AK147" i="11" s="1"/>
  <c r="AC157" i="11"/>
  <c r="AK157" i="11" s="1"/>
  <c r="AC156" i="11"/>
  <c r="AK156" i="11" s="1"/>
  <c r="AC158" i="11"/>
  <c r="AK158" i="11" s="1"/>
  <c r="AC159" i="11"/>
  <c r="AK159" i="11" s="1"/>
  <c r="AC160" i="11"/>
  <c r="AK160" i="11" s="1"/>
  <c r="AC161" i="11"/>
  <c r="AK161" i="11" s="1"/>
  <c r="AC162" i="11"/>
  <c r="AK162" i="11" s="1"/>
  <c r="AC163" i="11"/>
  <c r="AK163" i="11" s="1"/>
  <c r="AC164" i="11"/>
  <c r="AK164" i="11" s="1"/>
  <c r="AC165" i="11"/>
  <c r="AK165" i="11" s="1"/>
  <c r="AC166" i="11"/>
  <c r="AK166" i="11" s="1"/>
  <c r="AC167" i="11"/>
  <c r="AK167" i="11" s="1"/>
  <c r="AC168" i="11"/>
  <c r="AK168" i="11" s="1"/>
  <c r="AC169" i="11"/>
  <c r="AK169" i="11" s="1"/>
  <c r="AC171" i="11"/>
  <c r="AK171" i="11" s="1"/>
  <c r="AC172" i="11"/>
  <c r="AK172" i="11" s="1"/>
  <c r="AC173" i="11"/>
  <c r="AK173" i="11" s="1"/>
  <c r="AC175" i="11"/>
  <c r="AK175" i="11" s="1"/>
  <c r="AC176" i="11"/>
  <c r="AK176" i="11" s="1"/>
  <c r="AC177" i="11"/>
  <c r="AK177" i="11" s="1"/>
  <c r="AC178" i="11"/>
  <c r="AK178" i="11" s="1"/>
  <c r="AC179" i="11"/>
  <c r="AK179" i="11" s="1"/>
  <c r="AC180" i="11"/>
  <c r="AK180" i="11" s="1"/>
  <c r="AC181" i="11"/>
  <c r="AK181" i="11" s="1"/>
  <c r="AC182" i="11"/>
  <c r="AK182" i="11" s="1"/>
  <c r="AC183" i="11"/>
  <c r="AK183" i="11" s="1"/>
  <c r="AC184" i="11"/>
  <c r="AK184" i="11" s="1"/>
  <c r="AC185" i="11"/>
  <c r="AK185" i="11" s="1"/>
  <c r="AC186" i="11"/>
  <c r="AK186" i="11" s="1"/>
  <c r="AC187" i="11"/>
  <c r="AK187" i="11" s="1"/>
  <c r="AC188" i="11"/>
  <c r="AK188" i="11" s="1"/>
  <c r="AC189" i="11"/>
  <c r="AK189" i="11" s="1"/>
  <c r="AC190" i="11"/>
  <c r="AK190" i="11" s="1"/>
  <c r="AC191" i="11"/>
  <c r="AK191" i="11" s="1"/>
  <c r="AC192" i="11"/>
  <c r="AK192" i="11" s="1"/>
  <c r="AC193" i="11"/>
  <c r="AK193" i="11" s="1"/>
  <c r="AC194" i="11"/>
  <c r="AK194" i="11" s="1"/>
  <c r="AC195" i="11"/>
  <c r="AK195" i="11" s="1"/>
  <c r="AC196" i="11"/>
  <c r="AK196" i="11" s="1"/>
  <c r="AC197" i="11"/>
  <c r="AK197" i="11" s="1"/>
  <c r="AC198" i="11"/>
  <c r="AK198" i="11" s="1"/>
  <c r="AC199" i="11"/>
  <c r="AK199" i="11" s="1"/>
  <c r="AC200" i="11"/>
  <c r="AK200" i="11" s="1"/>
  <c r="AC201" i="11"/>
  <c r="AK201" i="11" s="1"/>
  <c r="AC202" i="11"/>
  <c r="AK202" i="11" s="1"/>
  <c r="AC203" i="11"/>
  <c r="AK203" i="11" s="1"/>
  <c r="AC205" i="11"/>
  <c r="AK205" i="11" s="1"/>
  <c r="AC206" i="11"/>
  <c r="AK206" i="11" s="1"/>
  <c r="AC207" i="11"/>
  <c r="AK207" i="11" s="1"/>
  <c r="AC208" i="11"/>
  <c r="AK208" i="11" s="1"/>
  <c r="AC209" i="11"/>
  <c r="AK209" i="11" s="1"/>
  <c r="AC210" i="11"/>
  <c r="AK210" i="11" s="1"/>
  <c r="AC211" i="11"/>
  <c r="AK211" i="11" s="1"/>
  <c r="AC212" i="11"/>
  <c r="AK212" i="11" s="1"/>
  <c r="AC213" i="11"/>
  <c r="AK213" i="11" s="1"/>
  <c r="AC214" i="11"/>
  <c r="AK214" i="11" s="1"/>
  <c r="AC215" i="11"/>
  <c r="AK215" i="11" s="1"/>
  <c r="AC216" i="11"/>
  <c r="AK216" i="11" s="1"/>
  <c r="AC217" i="11"/>
  <c r="AK217" i="11" s="1"/>
  <c r="AC219" i="11"/>
  <c r="AK219" i="11" s="1"/>
  <c r="AC220" i="11"/>
  <c r="AK220" i="11" s="1"/>
  <c r="AC222" i="11"/>
  <c r="AK222" i="11" s="1"/>
  <c r="AC223" i="11"/>
  <c r="AK223" i="11" s="1"/>
  <c r="AC224" i="11"/>
  <c r="AK224" i="11" s="1"/>
  <c r="AC225" i="11"/>
  <c r="AK225" i="11" s="1"/>
  <c r="AC226" i="11"/>
  <c r="AK226" i="11" s="1"/>
  <c r="AC227" i="11"/>
  <c r="AK227" i="11" s="1"/>
  <c r="AC228" i="11"/>
  <c r="AK228" i="11" s="1"/>
  <c r="AC229" i="11"/>
  <c r="AK229" i="11" s="1"/>
  <c r="AC230" i="11"/>
  <c r="AK230" i="11" s="1"/>
  <c r="AC231" i="11"/>
  <c r="AK231" i="11" s="1"/>
  <c r="AC232" i="11"/>
  <c r="AK232" i="11" s="1"/>
  <c r="AC233" i="11"/>
  <c r="AK233" i="11" s="1"/>
  <c r="AC234" i="11"/>
  <c r="AK234" i="11" s="1"/>
  <c r="AC235" i="11"/>
  <c r="AK235" i="11" s="1"/>
  <c r="AC236" i="11"/>
  <c r="AK236" i="11" s="1"/>
  <c r="AC237" i="11"/>
  <c r="AK237" i="11" s="1"/>
  <c r="AC238" i="11"/>
  <c r="AK238" i="11" s="1"/>
  <c r="AC239" i="11"/>
  <c r="AK239" i="11" s="1"/>
  <c r="AC240" i="11"/>
  <c r="AK240" i="11" s="1"/>
  <c r="AC241" i="11"/>
  <c r="AK241" i="11" s="1"/>
  <c r="AC242" i="11"/>
  <c r="AK242" i="11" s="1"/>
  <c r="AC243" i="11"/>
  <c r="AK243" i="11" s="1"/>
  <c r="AC244" i="11"/>
  <c r="AK244" i="11" s="1"/>
  <c r="AC245" i="11"/>
  <c r="AK245" i="11" s="1"/>
  <c r="AC246" i="11"/>
  <c r="AK246" i="11" s="1"/>
  <c r="AC248" i="11"/>
  <c r="AK248" i="11" s="1"/>
  <c r="AC249" i="11"/>
  <c r="AK249" i="11" s="1"/>
  <c r="AC250" i="11"/>
  <c r="AK250" i="11" s="1"/>
  <c r="AC251" i="11"/>
  <c r="AK251" i="11" s="1"/>
  <c r="AC252" i="11"/>
  <c r="AK252" i="11" s="1"/>
  <c r="AC253" i="11"/>
  <c r="AK253" i="11" s="1"/>
  <c r="AC254" i="11"/>
  <c r="AK254" i="11" s="1"/>
  <c r="AC255" i="11"/>
  <c r="AK255" i="11" s="1"/>
  <c r="AC256" i="11"/>
  <c r="AK256" i="11" s="1"/>
  <c r="AC257" i="11"/>
  <c r="AK257" i="11" s="1"/>
  <c r="AC258" i="11"/>
  <c r="AK258" i="11" s="1"/>
  <c r="AC259" i="11"/>
  <c r="AK259" i="11" s="1"/>
  <c r="AC260" i="11"/>
  <c r="AK260" i="11" s="1"/>
  <c r="AC261" i="11"/>
  <c r="AK261" i="11" s="1"/>
  <c r="AC262" i="11"/>
  <c r="AK262" i="11" s="1"/>
  <c r="AC263" i="11"/>
  <c r="AK263" i="11" s="1"/>
  <c r="AC264" i="11"/>
  <c r="AK264" i="11" s="1"/>
  <c r="AC265" i="11"/>
  <c r="AK265" i="11" s="1"/>
  <c r="AC266" i="11"/>
  <c r="AK266" i="11" s="1"/>
  <c r="AC267" i="11"/>
  <c r="AK267" i="11" s="1"/>
  <c r="AC268" i="11"/>
  <c r="AK268" i="11" s="1"/>
  <c r="AC269" i="11"/>
  <c r="AK269" i="11" s="1"/>
  <c r="AC271" i="11"/>
  <c r="AK271" i="11" s="1"/>
  <c r="AC272" i="11"/>
  <c r="AK272" i="11" s="1"/>
  <c r="AC273" i="11"/>
  <c r="AK273" i="11" s="1"/>
  <c r="AC274" i="11"/>
  <c r="AK274" i="11" s="1"/>
  <c r="AC276" i="11"/>
  <c r="AK276" i="11" s="1"/>
  <c r="AC277" i="11"/>
  <c r="AK277" i="11" s="1"/>
  <c r="AC278" i="11"/>
  <c r="AK278" i="11" s="1"/>
  <c r="AC279" i="11"/>
  <c r="AK279" i="11" s="1"/>
  <c r="AC280" i="11"/>
  <c r="AK280" i="11" s="1"/>
  <c r="AC281" i="11"/>
  <c r="AK281" i="11" s="1"/>
  <c r="AC282" i="11"/>
  <c r="AK282" i="11" s="1"/>
  <c r="AC283" i="11"/>
  <c r="AK283" i="11" s="1"/>
  <c r="AC285" i="11"/>
  <c r="AK285" i="11" s="1"/>
  <c r="AC286" i="11"/>
  <c r="AK286" i="11" s="1"/>
  <c r="AC287" i="11"/>
  <c r="AK287" i="11" s="1"/>
  <c r="AC288" i="11"/>
  <c r="AK288" i="11" s="1"/>
  <c r="AC289" i="11"/>
  <c r="AK289" i="11" s="1"/>
  <c r="AC290" i="11"/>
  <c r="AK290" i="11" s="1"/>
  <c r="AC291" i="11"/>
  <c r="AK291" i="11" s="1"/>
  <c r="AC292" i="11"/>
  <c r="AK292" i="11" s="1"/>
  <c r="AC293" i="11"/>
  <c r="AK293" i="11" s="1"/>
  <c r="AC294" i="11"/>
  <c r="AK294" i="11" s="1"/>
  <c r="AC295" i="11"/>
  <c r="AK295" i="11" s="1"/>
  <c r="AC296" i="11"/>
  <c r="AK296" i="11" s="1"/>
  <c r="AC297" i="11"/>
  <c r="AK297" i="11" s="1"/>
  <c r="AC298" i="11"/>
  <c r="AK298" i="11" s="1"/>
  <c r="AC299" i="11"/>
  <c r="AK299" i="11" s="1"/>
  <c r="AC300" i="11"/>
  <c r="AK300" i="11" s="1"/>
  <c r="AC301" i="11"/>
  <c r="AK301" i="11" s="1"/>
  <c r="AC302" i="11"/>
  <c r="AK302" i="11" s="1"/>
  <c r="AC303" i="11"/>
  <c r="AK303" i="11" s="1"/>
  <c r="AC304" i="11"/>
  <c r="AK304" i="11" s="1"/>
  <c r="AC305" i="11"/>
  <c r="AK305" i="11" s="1"/>
  <c r="AC306" i="11"/>
  <c r="AK306" i="11" s="1"/>
  <c r="AC307" i="11"/>
  <c r="AK307" i="11" s="1"/>
  <c r="AC308" i="11"/>
  <c r="AK308" i="11" s="1"/>
  <c r="AC309" i="11"/>
  <c r="AK309" i="11" s="1"/>
  <c r="AC310" i="11"/>
  <c r="AK310" i="11" s="1"/>
  <c r="AC311" i="11"/>
  <c r="AK311" i="11" s="1"/>
  <c r="AC312" i="11"/>
  <c r="AK312" i="11" s="1"/>
  <c r="AC313" i="11"/>
  <c r="AK313" i="11" s="1"/>
  <c r="AC314" i="11"/>
  <c r="AK314" i="11" s="1"/>
  <c r="AC315" i="11"/>
  <c r="AK315" i="11" s="1"/>
  <c r="AC316" i="11"/>
  <c r="AK316" i="11" s="1"/>
  <c r="AC317" i="11"/>
  <c r="AK317" i="11" s="1"/>
  <c r="AK318" i="11"/>
  <c r="AC319" i="11"/>
  <c r="AK319" i="11" s="1"/>
  <c r="AC320" i="11"/>
  <c r="AK320" i="11" s="1"/>
  <c r="AC322" i="11"/>
  <c r="AK322" i="11" s="1"/>
  <c r="AC323" i="11"/>
  <c r="AK323" i="11" s="1"/>
  <c r="AC324" i="11"/>
  <c r="AK324" i="11" s="1"/>
  <c r="AC325" i="11"/>
  <c r="AK325" i="11" s="1"/>
  <c r="AC326" i="11"/>
  <c r="AK326" i="11" s="1"/>
  <c r="AC327" i="11"/>
  <c r="AK327" i="11" s="1"/>
  <c r="AC328" i="11"/>
  <c r="AK328" i="11" s="1"/>
  <c r="AC329" i="11"/>
  <c r="AK329" i="11" s="1"/>
  <c r="AC330" i="11"/>
  <c r="AK330" i="11" s="1"/>
  <c r="AC331" i="11"/>
  <c r="AK331" i="11" s="1"/>
  <c r="AC332" i="11"/>
  <c r="AK332" i="11" s="1"/>
  <c r="AC333" i="11"/>
  <c r="AK333" i="11" s="1"/>
  <c r="AC334" i="11"/>
  <c r="AK334" i="11" s="1"/>
  <c r="AC335" i="11"/>
  <c r="AK335" i="11" s="1"/>
  <c r="AC336" i="11"/>
  <c r="AK336" i="11" s="1"/>
  <c r="AC337" i="11"/>
  <c r="AK337" i="11" s="1"/>
  <c r="AC338" i="11"/>
  <c r="AK338" i="11" s="1"/>
  <c r="AC339" i="11"/>
  <c r="AK339" i="11" s="1"/>
  <c r="AC340" i="11"/>
  <c r="AK340" i="11" s="1"/>
  <c r="AC341" i="11"/>
  <c r="AK341" i="11" s="1"/>
  <c r="AC342" i="11"/>
  <c r="AK342" i="11" s="1"/>
  <c r="AC343" i="11"/>
  <c r="AK343" i="11" s="1"/>
  <c r="AC344" i="11"/>
  <c r="AK344" i="11" s="1"/>
  <c r="AC345" i="11"/>
  <c r="AK345" i="11" s="1"/>
  <c r="AC346" i="11"/>
  <c r="AK346" i="11" s="1"/>
  <c r="AC347" i="11"/>
  <c r="AK347" i="11" s="1"/>
  <c r="AC348" i="11"/>
  <c r="AK348" i="11" s="1"/>
  <c r="AC349" i="11"/>
  <c r="AK349" i="11" s="1"/>
  <c r="AC350" i="11"/>
  <c r="AK350" i="11" s="1"/>
  <c r="AC351" i="11"/>
  <c r="AK351" i="11" s="1"/>
  <c r="AC352" i="11"/>
  <c r="AK352" i="11" s="1"/>
  <c r="AC353" i="11"/>
  <c r="AK353" i="11" s="1"/>
  <c r="AK354" i="11"/>
  <c r="AC355" i="11"/>
  <c r="AK355" i="11" s="1"/>
  <c r="AC356" i="11"/>
  <c r="AK356" i="11" s="1"/>
  <c r="AC357" i="11"/>
  <c r="AK357" i="11" s="1"/>
  <c r="AC358" i="11"/>
  <c r="AK358" i="11" s="1"/>
  <c r="AC359" i="11"/>
  <c r="AK359" i="11" s="1"/>
  <c r="AC361" i="11"/>
  <c r="AK361" i="11" s="1"/>
  <c r="AC362" i="11"/>
  <c r="AK362" i="11" s="1"/>
  <c r="AC363" i="11"/>
  <c r="AK363" i="11" s="1"/>
  <c r="AC365" i="11"/>
  <c r="AK365" i="11" s="1"/>
  <c r="AC366" i="11"/>
  <c r="AK366" i="11" s="1"/>
  <c r="AC367" i="11"/>
  <c r="AK367" i="11" s="1"/>
  <c r="AC368" i="11"/>
  <c r="AK368" i="11" s="1"/>
  <c r="AC369" i="11"/>
  <c r="AK369" i="11" s="1"/>
  <c r="AC370" i="11"/>
  <c r="AK370" i="11" s="1"/>
  <c r="AC371" i="11"/>
  <c r="AK371" i="11" s="1"/>
  <c r="AC372" i="11"/>
  <c r="AK372" i="11" s="1"/>
  <c r="AC373" i="11"/>
  <c r="AK373" i="11" s="1"/>
  <c r="AC374" i="11"/>
  <c r="AK374" i="11" s="1"/>
  <c r="AC376" i="11"/>
  <c r="AK376" i="11" s="1"/>
  <c r="AC377" i="11"/>
  <c r="AK377" i="11" s="1"/>
  <c r="AC378" i="11"/>
  <c r="AK378" i="11" s="1"/>
  <c r="AC379" i="11"/>
  <c r="AK379" i="11" s="1"/>
  <c r="AC380" i="11"/>
  <c r="AK380" i="11" s="1"/>
  <c r="AC381" i="11"/>
  <c r="AK381" i="11" s="1"/>
  <c r="AC382" i="11"/>
  <c r="AK382" i="11" s="1"/>
  <c r="R5" i="11"/>
  <c r="Z5" i="11" s="1"/>
  <c r="R6" i="11"/>
  <c r="Z6" i="11" s="1"/>
  <c r="R7" i="11"/>
  <c r="Z7" i="11" s="1"/>
  <c r="R8" i="11"/>
  <c r="Z8" i="11" s="1"/>
  <c r="R9" i="11"/>
  <c r="Z9" i="11" s="1"/>
  <c r="R10" i="11"/>
  <c r="Z10" i="11" s="1"/>
  <c r="R11" i="11"/>
  <c r="Z11" i="11" s="1"/>
  <c r="R12" i="11"/>
  <c r="Z12" i="11" s="1"/>
  <c r="R13" i="11"/>
  <c r="Z13" i="11" s="1"/>
  <c r="R14" i="11"/>
  <c r="Z14" i="11" s="1"/>
  <c r="R15" i="11"/>
  <c r="Z15" i="11" s="1"/>
  <c r="R16" i="11"/>
  <c r="Z16" i="11" s="1"/>
  <c r="R18" i="11"/>
  <c r="Z18" i="11" s="1"/>
  <c r="R19" i="11"/>
  <c r="Z19" i="11" s="1"/>
  <c r="R20" i="11"/>
  <c r="Z20" i="11" s="1"/>
  <c r="R21" i="11"/>
  <c r="Z21" i="11" s="1"/>
  <c r="R22" i="11"/>
  <c r="Z22" i="11" s="1"/>
  <c r="R23" i="11"/>
  <c r="Z23" i="11" s="1"/>
  <c r="R24" i="11"/>
  <c r="Z24" i="11" s="1"/>
  <c r="R25" i="11"/>
  <c r="Z25" i="11" s="1"/>
  <c r="R26" i="11"/>
  <c r="Z26" i="11" s="1"/>
  <c r="R27" i="11"/>
  <c r="Z27" i="11" s="1"/>
  <c r="R28" i="11"/>
  <c r="Z28" i="11" s="1"/>
  <c r="R29" i="11"/>
  <c r="Z29" i="11" s="1"/>
  <c r="R30" i="11"/>
  <c r="Z30" i="11" s="1"/>
  <c r="R31" i="11"/>
  <c r="Z31" i="11" s="1"/>
  <c r="R32" i="11"/>
  <c r="Z32" i="11" s="1"/>
  <c r="R33" i="11"/>
  <c r="Z33" i="11" s="1"/>
  <c r="R34" i="11"/>
  <c r="Z34" i="11" s="1"/>
  <c r="R35" i="11"/>
  <c r="Z35" i="11" s="1"/>
  <c r="R36" i="11"/>
  <c r="Z36" i="11" s="1"/>
  <c r="R37" i="11"/>
  <c r="Z37" i="11" s="1"/>
  <c r="R38" i="11"/>
  <c r="Z38" i="11" s="1"/>
  <c r="R39" i="11"/>
  <c r="Z39" i="11" s="1"/>
  <c r="R40" i="11"/>
  <c r="Z40" i="11" s="1"/>
  <c r="R41" i="11"/>
  <c r="Z41" i="11" s="1"/>
  <c r="R42" i="11"/>
  <c r="Z42" i="11" s="1"/>
  <c r="R43" i="11"/>
  <c r="Z43" i="11" s="1"/>
  <c r="R44" i="11"/>
  <c r="Z44" i="11" s="1"/>
  <c r="R45" i="11"/>
  <c r="Z45" i="11" s="1"/>
  <c r="R46" i="11"/>
  <c r="Z46" i="11" s="1"/>
  <c r="R47" i="11"/>
  <c r="Z47" i="11" s="1"/>
  <c r="R48" i="11"/>
  <c r="Z48" i="11" s="1"/>
  <c r="R49" i="11"/>
  <c r="Z49" i="11" s="1"/>
  <c r="R50" i="11"/>
  <c r="Z50" i="11" s="1"/>
  <c r="R51" i="11"/>
  <c r="Z51" i="11" s="1"/>
  <c r="R52" i="11"/>
  <c r="Z52" i="11" s="1"/>
  <c r="R53" i="11"/>
  <c r="Z53" i="11" s="1"/>
  <c r="R54" i="11"/>
  <c r="Z54" i="11" s="1"/>
  <c r="R55" i="11"/>
  <c r="Z55" i="11" s="1"/>
  <c r="R56" i="11"/>
  <c r="Z56" i="11" s="1"/>
  <c r="R57" i="11"/>
  <c r="Z57" i="11" s="1"/>
  <c r="R58" i="11"/>
  <c r="Z58" i="11" s="1"/>
  <c r="R59" i="11"/>
  <c r="Z59" i="11" s="1"/>
  <c r="R61" i="11"/>
  <c r="Z61" i="11" s="1"/>
  <c r="R62" i="11"/>
  <c r="Z62" i="11" s="1"/>
  <c r="R63" i="11"/>
  <c r="Z63" i="11" s="1"/>
  <c r="R64" i="11"/>
  <c r="Z64" i="11" s="1"/>
  <c r="R65" i="11"/>
  <c r="Z65" i="11" s="1"/>
  <c r="R66" i="11"/>
  <c r="Z66" i="11" s="1"/>
  <c r="R67" i="11"/>
  <c r="Z67" i="11" s="1"/>
  <c r="R68" i="11"/>
  <c r="Z68" i="11" s="1"/>
  <c r="R69" i="11"/>
  <c r="Z69" i="11" s="1"/>
  <c r="R70" i="11"/>
  <c r="Z70" i="11" s="1"/>
  <c r="R71" i="11"/>
  <c r="Z71" i="11" s="1"/>
  <c r="R72" i="11"/>
  <c r="Z72" i="11" s="1"/>
  <c r="R74" i="11"/>
  <c r="Z74" i="11" s="1"/>
  <c r="R75" i="11"/>
  <c r="Z75" i="11" s="1"/>
  <c r="R76" i="11"/>
  <c r="Z76" i="11" s="1"/>
  <c r="R77" i="11"/>
  <c r="Z77" i="11" s="1"/>
  <c r="R78" i="11"/>
  <c r="Z78" i="11" s="1"/>
  <c r="R79" i="11"/>
  <c r="Z79" i="11" s="1"/>
  <c r="R80" i="11"/>
  <c r="Z80" i="11" s="1"/>
  <c r="R81" i="11"/>
  <c r="Z81" i="11" s="1"/>
  <c r="R83" i="11"/>
  <c r="Z83" i="11" s="1"/>
  <c r="R84" i="11"/>
  <c r="Z84" i="11" s="1"/>
  <c r="R85" i="11"/>
  <c r="Z85" i="11" s="1"/>
  <c r="R86" i="11"/>
  <c r="Z86" i="11" s="1"/>
  <c r="R87" i="11"/>
  <c r="Z87" i="11" s="1"/>
  <c r="R88" i="11"/>
  <c r="Z88" i="11" s="1"/>
  <c r="R89" i="11"/>
  <c r="Z89" i="11" s="1"/>
  <c r="R91" i="11"/>
  <c r="Z91" i="11" s="1"/>
  <c r="R93" i="11"/>
  <c r="Z93" i="11" s="1"/>
  <c r="R94" i="11"/>
  <c r="Z94" i="11" s="1"/>
  <c r="R95" i="11"/>
  <c r="Z95" i="11" s="1"/>
  <c r="R96" i="11"/>
  <c r="Z96" i="11" s="1"/>
  <c r="R97" i="11"/>
  <c r="Z97" i="11" s="1"/>
  <c r="R98" i="11"/>
  <c r="Z98" i="11" s="1"/>
  <c r="R99" i="11"/>
  <c r="Z99" i="11" s="1"/>
  <c r="R100" i="11"/>
  <c r="Z100" i="11" s="1"/>
  <c r="R101" i="11"/>
  <c r="Z101" i="11" s="1"/>
  <c r="R102" i="11"/>
  <c r="Z102" i="11" s="1"/>
  <c r="R103" i="11"/>
  <c r="Z103" i="11" s="1"/>
  <c r="R104" i="11"/>
  <c r="Z104" i="11" s="1"/>
  <c r="R105" i="11"/>
  <c r="Z105" i="11" s="1"/>
  <c r="R106" i="11"/>
  <c r="Z106" i="11" s="1"/>
  <c r="R107" i="11"/>
  <c r="Z107" i="11" s="1"/>
  <c r="R108" i="11"/>
  <c r="Z108" i="11" s="1"/>
  <c r="R109" i="11"/>
  <c r="Z109" i="11" s="1"/>
  <c r="R110" i="11"/>
  <c r="Z110" i="11" s="1"/>
  <c r="R111" i="11"/>
  <c r="Z111" i="11" s="1"/>
  <c r="R112" i="11"/>
  <c r="Z112" i="11" s="1"/>
  <c r="R113" i="11"/>
  <c r="Z113" i="11" s="1"/>
  <c r="R115" i="11"/>
  <c r="Z115" i="11" s="1"/>
  <c r="R116" i="11"/>
  <c r="Z116" i="11" s="1"/>
  <c r="R117" i="11"/>
  <c r="Z117" i="11" s="1"/>
  <c r="R118" i="11"/>
  <c r="Z118" i="11" s="1"/>
  <c r="R119" i="11"/>
  <c r="Z119" i="11" s="1"/>
  <c r="R120" i="11"/>
  <c r="Z120" i="11" s="1"/>
  <c r="R121" i="11"/>
  <c r="Z121" i="11" s="1"/>
  <c r="R122" i="11"/>
  <c r="Z122" i="11" s="1"/>
  <c r="R123" i="11"/>
  <c r="Z123" i="11" s="1"/>
  <c r="R124" i="11"/>
  <c r="Z124" i="11" s="1"/>
  <c r="R125" i="11"/>
  <c r="Z125" i="11" s="1"/>
  <c r="R126" i="11"/>
  <c r="Z126" i="11" s="1"/>
  <c r="R127" i="11"/>
  <c r="Z127" i="11" s="1"/>
  <c r="R128" i="11"/>
  <c r="Z128" i="11" s="1"/>
  <c r="R129" i="11"/>
  <c r="Z129" i="11" s="1"/>
  <c r="R130" i="11"/>
  <c r="Z130" i="11" s="1"/>
  <c r="R131" i="11"/>
  <c r="Z131" i="11" s="1"/>
  <c r="R132" i="11"/>
  <c r="Z132" i="11" s="1"/>
  <c r="R133" i="11"/>
  <c r="Z133" i="11" s="1"/>
  <c r="R134" i="11"/>
  <c r="Z134" i="11" s="1"/>
  <c r="R135" i="11"/>
  <c r="Z135" i="11" s="1"/>
  <c r="R137" i="11"/>
  <c r="Z137" i="11" s="1"/>
  <c r="R138" i="11"/>
  <c r="Z138" i="11" s="1"/>
  <c r="R139" i="11"/>
  <c r="Z139" i="11" s="1"/>
  <c r="R141" i="11"/>
  <c r="Z141" i="11" s="1"/>
  <c r="R148" i="11"/>
  <c r="Z148" i="11" s="1"/>
  <c r="R149" i="11"/>
  <c r="Z149" i="11" s="1"/>
  <c r="R150" i="11"/>
  <c r="Z150" i="11" s="1"/>
  <c r="R151" i="11"/>
  <c r="Z151" i="11" s="1"/>
  <c r="R152" i="11"/>
  <c r="Z152" i="11" s="1"/>
  <c r="R153" i="11"/>
  <c r="Z153" i="11" s="1"/>
  <c r="R154" i="11"/>
  <c r="Z154" i="11" s="1"/>
  <c r="R155" i="11"/>
  <c r="Z155" i="11" s="1"/>
  <c r="R140" i="11"/>
  <c r="Z140" i="11" s="1"/>
  <c r="R142" i="11"/>
  <c r="Z142" i="11" s="1"/>
  <c r="R143" i="11"/>
  <c r="Z143" i="11" s="1"/>
  <c r="R144" i="11"/>
  <c r="Z144" i="11" s="1"/>
  <c r="R145" i="11"/>
  <c r="Z145" i="11" s="1"/>
  <c r="R146" i="11"/>
  <c r="Z146" i="11" s="1"/>
  <c r="R147" i="11"/>
  <c r="Z147" i="11" s="1"/>
  <c r="R157" i="11"/>
  <c r="Z157" i="11" s="1"/>
  <c r="R156" i="11"/>
  <c r="Z156" i="11" s="1"/>
  <c r="R158" i="11"/>
  <c r="Z158" i="11" s="1"/>
  <c r="R159" i="11"/>
  <c r="Z159" i="11" s="1"/>
  <c r="R160" i="11"/>
  <c r="Z160" i="11" s="1"/>
  <c r="R161" i="11"/>
  <c r="Z161" i="11" s="1"/>
  <c r="R162" i="11"/>
  <c r="Z162" i="11" s="1"/>
  <c r="R163" i="11"/>
  <c r="Z163" i="11" s="1"/>
  <c r="R164" i="11"/>
  <c r="Z164" i="11" s="1"/>
  <c r="R165" i="11"/>
  <c r="Z165" i="11" s="1"/>
  <c r="R166" i="11"/>
  <c r="Z166" i="11" s="1"/>
  <c r="R167" i="11"/>
  <c r="Z167" i="11" s="1"/>
  <c r="AB167" i="11" s="1"/>
  <c r="R168" i="11"/>
  <c r="Z168" i="11" s="1"/>
  <c r="R169" i="11"/>
  <c r="Z169" i="11" s="1"/>
  <c r="R171" i="11"/>
  <c r="Z171" i="11" s="1"/>
  <c r="R172" i="11"/>
  <c r="Z172" i="11" s="1"/>
  <c r="R173" i="11"/>
  <c r="Z173" i="11" s="1"/>
  <c r="R174" i="11"/>
  <c r="Z174" i="11" s="1"/>
  <c r="R175" i="11"/>
  <c r="Z175" i="11" s="1"/>
  <c r="R176" i="11"/>
  <c r="Z176" i="11" s="1"/>
  <c r="R177" i="11"/>
  <c r="Z177" i="11" s="1"/>
  <c r="R178" i="11"/>
  <c r="Z178" i="11" s="1"/>
  <c r="R179" i="11"/>
  <c r="Z179" i="11" s="1"/>
  <c r="R180" i="11"/>
  <c r="Z180" i="11" s="1"/>
  <c r="R181" i="11"/>
  <c r="Z181" i="11" s="1"/>
  <c r="R182" i="11"/>
  <c r="Z182" i="11" s="1"/>
  <c r="R183" i="11"/>
  <c r="Z183" i="11" s="1"/>
  <c r="R184" i="11"/>
  <c r="Z184" i="11" s="1"/>
  <c r="R185" i="11"/>
  <c r="Z185" i="11" s="1"/>
  <c r="R186" i="11"/>
  <c r="Z186" i="11" s="1"/>
  <c r="R187" i="11"/>
  <c r="Z187" i="11" s="1"/>
  <c r="R188" i="11"/>
  <c r="Z188" i="11" s="1"/>
  <c r="R189" i="11"/>
  <c r="Z189" i="11" s="1"/>
  <c r="R190" i="11"/>
  <c r="Z190" i="11" s="1"/>
  <c r="R191" i="11"/>
  <c r="Z191" i="11" s="1"/>
  <c r="R192" i="11"/>
  <c r="Z192" i="11" s="1"/>
  <c r="R193" i="11"/>
  <c r="Z193" i="11" s="1"/>
  <c r="R194" i="11"/>
  <c r="Z194" i="11" s="1"/>
  <c r="R195" i="11"/>
  <c r="Z195" i="11" s="1"/>
  <c r="R196" i="11"/>
  <c r="Z196" i="11" s="1"/>
  <c r="R197" i="11"/>
  <c r="Z197" i="11" s="1"/>
  <c r="R198" i="11"/>
  <c r="Z198" i="11" s="1"/>
  <c r="R199" i="11"/>
  <c r="Z199" i="11" s="1"/>
  <c r="R200" i="11"/>
  <c r="Z200" i="11" s="1"/>
  <c r="R201" i="11"/>
  <c r="Z201" i="11" s="1"/>
  <c r="R202" i="11"/>
  <c r="Z202" i="11" s="1"/>
  <c r="R203" i="11"/>
  <c r="Z203" i="11" s="1"/>
  <c r="R205" i="11"/>
  <c r="Z205" i="11" s="1"/>
  <c r="R206" i="11"/>
  <c r="Z206" i="11" s="1"/>
  <c r="R207" i="11"/>
  <c r="Z207" i="11" s="1"/>
  <c r="R208" i="11"/>
  <c r="Z208" i="11" s="1"/>
  <c r="R209" i="11"/>
  <c r="Z209" i="11" s="1"/>
  <c r="AB209" i="11" s="1"/>
  <c r="R210" i="11"/>
  <c r="Z210" i="11" s="1"/>
  <c r="R211" i="11"/>
  <c r="Z211" i="11" s="1"/>
  <c r="R212" i="11"/>
  <c r="Z212" i="11" s="1"/>
  <c r="R213" i="11"/>
  <c r="Z213" i="11" s="1"/>
  <c r="R214" i="11"/>
  <c r="Z214" i="11" s="1"/>
  <c r="R215" i="11"/>
  <c r="Z215" i="11" s="1"/>
  <c r="R216" i="11"/>
  <c r="Z216" i="11" s="1"/>
  <c r="R217" i="11"/>
  <c r="Z217" i="11" s="1"/>
  <c r="R219" i="11"/>
  <c r="Z219" i="11" s="1"/>
  <c r="R220" i="11"/>
  <c r="Z220" i="11" s="1"/>
  <c r="R222" i="11"/>
  <c r="Z222" i="11" s="1"/>
  <c r="R223" i="11"/>
  <c r="Z223" i="11" s="1"/>
  <c r="R224" i="11"/>
  <c r="Z224" i="11" s="1"/>
  <c r="R225" i="11"/>
  <c r="Z225" i="11" s="1"/>
  <c r="R226" i="11"/>
  <c r="Z226" i="11" s="1"/>
  <c r="R227" i="11"/>
  <c r="Z227" i="11" s="1"/>
  <c r="R228" i="11"/>
  <c r="Z228" i="11" s="1"/>
  <c r="R229" i="11"/>
  <c r="Z229" i="11" s="1"/>
  <c r="R230" i="11"/>
  <c r="Z230" i="11" s="1"/>
  <c r="R231" i="11"/>
  <c r="Z231" i="11" s="1"/>
  <c r="R232" i="11"/>
  <c r="Z232" i="11" s="1"/>
  <c r="R233" i="11"/>
  <c r="Z233" i="11" s="1"/>
  <c r="R234" i="11"/>
  <c r="Z234" i="11" s="1"/>
  <c r="R235" i="11"/>
  <c r="Z235" i="11" s="1"/>
  <c r="R236" i="11"/>
  <c r="Z236" i="11" s="1"/>
  <c r="R237" i="11"/>
  <c r="Z237" i="11" s="1"/>
  <c r="R238" i="11"/>
  <c r="Z238" i="11" s="1"/>
  <c r="R239" i="11"/>
  <c r="Z239" i="11" s="1"/>
  <c r="R240" i="11"/>
  <c r="Z240" i="11" s="1"/>
  <c r="R241" i="11"/>
  <c r="Z241" i="11" s="1"/>
  <c r="R242" i="11"/>
  <c r="Z242" i="11" s="1"/>
  <c r="R243" i="11"/>
  <c r="Z243" i="11" s="1"/>
  <c r="R244" i="11"/>
  <c r="Z244" i="11" s="1"/>
  <c r="R245" i="11"/>
  <c r="Z245" i="11" s="1"/>
  <c r="R246" i="11"/>
  <c r="Z246" i="11" s="1"/>
  <c r="R248" i="11"/>
  <c r="Z248" i="11" s="1"/>
  <c r="R249" i="11"/>
  <c r="Z249" i="11" s="1"/>
  <c r="R250" i="11"/>
  <c r="Z250" i="11" s="1"/>
  <c r="R251" i="11"/>
  <c r="Z251" i="11" s="1"/>
  <c r="R252" i="11"/>
  <c r="Z252" i="11" s="1"/>
  <c r="R253" i="11"/>
  <c r="Z253" i="11" s="1"/>
  <c r="R254" i="11"/>
  <c r="Z254" i="11" s="1"/>
  <c r="R255" i="11"/>
  <c r="Z255" i="11" s="1"/>
  <c r="R256" i="11"/>
  <c r="Z256" i="11" s="1"/>
  <c r="R257" i="11"/>
  <c r="Z257" i="11" s="1"/>
  <c r="R258" i="11"/>
  <c r="Z258" i="11" s="1"/>
  <c r="R259" i="11"/>
  <c r="Z259" i="11" s="1"/>
  <c r="R260" i="11"/>
  <c r="Z260" i="11" s="1"/>
  <c r="R261" i="11"/>
  <c r="Z261" i="11" s="1"/>
  <c r="R262" i="11"/>
  <c r="Z262" i="11" s="1"/>
  <c r="R263" i="11"/>
  <c r="Z263" i="11" s="1"/>
  <c r="R264" i="11"/>
  <c r="Z264" i="11" s="1"/>
  <c r="R265" i="11"/>
  <c r="Z265" i="11" s="1"/>
  <c r="R266" i="11"/>
  <c r="Z266" i="11" s="1"/>
  <c r="R267" i="11"/>
  <c r="Z267" i="11" s="1"/>
  <c r="R268" i="11"/>
  <c r="Z268" i="11" s="1"/>
  <c r="R269" i="11"/>
  <c r="Z269" i="11" s="1"/>
  <c r="R271" i="11"/>
  <c r="Z271" i="11" s="1"/>
  <c r="R272" i="11"/>
  <c r="Z272" i="11" s="1"/>
  <c r="R273" i="11"/>
  <c r="Z273" i="11" s="1"/>
  <c r="R274" i="11"/>
  <c r="Z274" i="11" s="1"/>
  <c r="R275" i="11"/>
  <c r="Z275" i="11" s="1"/>
  <c r="R276" i="11"/>
  <c r="Z276" i="11" s="1"/>
  <c r="R277" i="11"/>
  <c r="Z277" i="11" s="1"/>
  <c r="R278" i="11"/>
  <c r="Z278" i="11" s="1"/>
  <c r="R279" i="11"/>
  <c r="Z279" i="11" s="1"/>
  <c r="R280" i="11"/>
  <c r="Z280" i="11" s="1"/>
  <c r="R281" i="11"/>
  <c r="Z281" i="11" s="1"/>
  <c r="R282" i="11"/>
  <c r="Z282" i="11" s="1"/>
  <c r="R283" i="11"/>
  <c r="Z283" i="11" s="1"/>
  <c r="R285" i="11"/>
  <c r="Z285" i="11" s="1"/>
  <c r="R286" i="11"/>
  <c r="Z286" i="11" s="1"/>
  <c r="R287" i="11"/>
  <c r="Z287" i="11" s="1"/>
  <c r="R288" i="11"/>
  <c r="Z288" i="11" s="1"/>
  <c r="R289" i="11"/>
  <c r="Z289" i="11" s="1"/>
  <c r="R290" i="11"/>
  <c r="Z290" i="11" s="1"/>
  <c r="R291" i="11"/>
  <c r="Z291" i="11" s="1"/>
  <c r="R292" i="11"/>
  <c r="Z292" i="11" s="1"/>
  <c r="R293" i="11"/>
  <c r="Z293" i="11" s="1"/>
  <c r="R294" i="11"/>
  <c r="Z294" i="11" s="1"/>
  <c r="R295" i="11"/>
  <c r="Z295" i="11" s="1"/>
  <c r="R296" i="11"/>
  <c r="Z296" i="11" s="1"/>
  <c r="R297" i="11"/>
  <c r="Z297" i="11" s="1"/>
  <c r="R298" i="11"/>
  <c r="Z298" i="11" s="1"/>
  <c r="R299" i="11"/>
  <c r="Z299" i="11" s="1"/>
  <c r="R300" i="11"/>
  <c r="R301" i="11"/>
  <c r="Z301" i="11" s="1"/>
  <c r="R302" i="11"/>
  <c r="Z302" i="11" s="1"/>
  <c r="R303" i="11"/>
  <c r="Z303" i="11" s="1"/>
  <c r="R304" i="11"/>
  <c r="Z304" i="11" s="1"/>
  <c r="R305" i="11"/>
  <c r="Z305" i="11" s="1"/>
  <c r="R306" i="11"/>
  <c r="Z306" i="11" s="1"/>
  <c r="R307" i="11"/>
  <c r="Z307" i="11" s="1"/>
  <c r="R308" i="11"/>
  <c r="Z308" i="11" s="1"/>
  <c r="R309" i="11"/>
  <c r="Z309" i="11" s="1"/>
  <c r="R310" i="11"/>
  <c r="Z310" i="11" s="1"/>
  <c r="R311" i="11"/>
  <c r="Z311" i="11" s="1"/>
  <c r="R312" i="11"/>
  <c r="Z312" i="11" s="1"/>
  <c r="R313" i="11"/>
  <c r="Z313" i="11" s="1"/>
  <c r="R314" i="11"/>
  <c r="Z314" i="11" s="1"/>
  <c r="R315" i="11"/>
  <c r="Z315" i="11" s="1"/>
  <c r="R316" i="11"/>
  <c r="Z316" i="11" s="1"/>
  <c r="R317" i="11"/>
  <c r="Z317" i="11" s="1"/>
  <c r="R319" i="11"/>
  <c r="Z319" i="11" s="1"/>
  <c r="R320" i="11"/>
  <c r="Z320" i="11" s="1"/>
  <c r="R321" i="11"/>
  <c r="Z321" i="11" s="1"/>
  <c r="AB321" i="11" s="1"/>
  <c r="R322" i="11"/>
  <c r="Z322" i="11" s="1"/>
  <c r="R323" i="11"/>
  <c r="Z323" i="11" s="1"/>
  <c r="R324" i="11"/>
  <c r="Z324" i="11" s="1"/>
  <c r="R325" i="11"/>
  <c r="Z325" i="11" s="1"/>
  <c r="R326" i="11"/>
  <c r="Z326" i="11" s="1"/>
  <c r="R327" i="11"/>
  <c r="Z327" i="11" s="1"/>
  <c r="R328" i="11"/>
  <c r="Z328" i="11" s="1"/>
  <c r="R329" i="11"/>
  <c r="Z329" i="11" s="1"/>
  <c r="R330" i="11"/>
  <c r="Z330" i="11" s="1"/>
  <c r="R332" i="11"/>
  <c r="Z332" i="11" s="1"/>
  <c r="R333" i="11"/>
  <c r="Z333" i="11" s="1"/>
  <c r="R334" i="11"/>
  <c r="Z334" i="11" s="1"/>
  <c r="R335" i="11"/>
  <c r="Z335" i="11" s="1"/>
  <c r="R336" i="11"/>
  <c r="Z336" i="11" s="1"/>
  <c r="R337" i="11"/>
  <c r="Z337" i="11" s="1"/>
  <c r="R338" i="11"/>
  <c r="Z338" i="11" s="1"/>
  <c r="R339" i="11"/>
  <c r="Z339" i="11" s="1"/>
  <c r="R340" i="11"/>
  <c r="Z340" i="11" s="1"/>
  <c r="R341" i="11"/>
  <c r="Z341" i="11" s="1"/>
  <c r="R342" i="11"/>
  <c r="Z342" i="11" s="1"/>
  <c r="R343" i="11"/>
  <c r="Z343" i="11" s="1"/>
  <c r="R344" i="11"/>
  <c r="Z344" i="11" s="1"/>
  <c r="R345" i="11"/>
  <c r="Z345" i="11" s="1"/>
  <c r="R346" i="11"/>
  <c r="Z346" i="11" s="1"/>
  <c r="R347" i="11"/>
  <c r="Z347" i="11" s="1"/>
  <c r="R348" i="11"/>
  <c r="Z348" i="11" s="1"/>
  <c r="R349" i="11"/>
  <c r="Z349" i="11" s="1"/>
  <c r="R350" i="11"/>
  <c r="Z350" i="11" s="1"/>
  <c r="R351" i="11"/>
  <c r="Z351" i="11" s="1"/>
  <c r="R352" i="11"/>
  <c r="Z352" i="11" s="1"/>
  <c r="R353" i="11"/>
  <c r="Z353" i="11" s="1"/>
  <c r="R355" i="11"/>
  <c r="Z355" i="11" s="1"/>
  <c r="R356" i="11"/>
  <c r="Z356" i="11" s="1"/>
  <c r="R357" i="11"/>
  <c r="Z357" i="11" s="1"/>
  <c r="R358" i="11"/>
  <c r="Z358" i="11" s="1"/>
  <c r="R359" i="11"/>
  <c r="Z359" i="11" s="1"/>
  <c r="R361" i="11"/>
  <c r="Z361" i="11" s="1"/>
  <c r="R362" i="11"/>
  <c r="Z362" i="11" s="1"/>
  <c r="R363" i="11"/>
  <c r="Z363" i="11" s="1"/>
  <c r="R365" i="11"/>
  <c r="Z365" i="11" s="1"/>
  <c r="R366" i="11"/>
  <c r="Z366" i="11" s="1"/>
  <c r="R367" i="11"/>
  <c r="Z367" i="11" s="1"/>
  <c r="R368" i="11"/>
  <c r="Z368" i="11" s="1"/>
  <c r="R369" i="11"/>
  <c r="Z369" i="11" s="1"/>
  <c r="R370" i="11"/>
  <c r="Z370" i="11" s="1"/>
  <c r="R371" i="11"/>
  <c r="Z371" i="11" s="1"/>
  <c r="R372" i="11"/>
  <c r="Z372" i="11" s="1"/>
  <c r="R373" i="11"/>
  <c r="Z373" i="11" s="1"/>
  <c r="R374" i="11"/>
  <c r="Z374" i="11" s="1"/>
  <c r="R375" i="11"/>
  <c r="Z375" i="11" s="1"/>
  <c r="R376" i="11"/>
  <c r="Z376" i="11" s="1"/>
  <c r="R377" i="11"/>
  <c r="Z377" i="11" s="1"/>
  <c r="R378" i="11"/>
  <c r="Z378" i="11" s="1"/>
  <c r="R379" i="11"/>
  <c r="Z379" i="11" s="1"/>
  <c r="R380" i="11"/>
  <c r="Z380" i="11" s="1"/>
  <c r="R381" i="11"/>
  <c r="Z381" i="11" s="1"/>
  <c r="R382" i="11"/>
  <c r="Z382" i="11" s="1"/>
  <c r="G377" i="11"/>
  <c r="O377" i="11" s="1"/>
  <c r="Q377" i="11" s="1"/>
  <c r="G330" i="11"/>
  <c r="O330" i="11" s="1"/>
  <c r="Q330" i="11" s="1"/>
  <c r="G313" i="11"/>
  <c r="O313" i="11" s="1"/>
  <c r="Q313" i="11" s="1"/>
  <c r="G110" i="11"/>
  <c r="O110" i="11" s="1"/>
  <c r="Q110" i="11" s="1"/>
  <c r="G74" i="11"/>
  <c r="O74" i="11" s="1"/>
  <c r="Q74" i="11" s="1"/>
  <c r="G66" i="11"/>
  <c r="O66" i="11" s="1"/>
  <c r="Q66" i="11" s="1"/>
  <c r="G67" i="11"/>
  <c r="O67" i="11" s="1"/>
  <c r="Q67" i="11" s="1"/>
  <c r="G49" i="11"/>
  <c r="O49" i="11" s="1"/>
  <c r="Q49" i="11" s="1"/>
  <c r="AB49" i="11" s="1"/>
  <c r="G200" i="11"/>
  <c r="O200" i="11" s="1"/>
  <c r="Q200" i="11" s="1"/>
  <c r="G272" i="11"/>
  <c r="O272" i="11" s="1"/>
  <c r="Q272" i="11" s="1"/>
  <c r="G177" i="11"/>
  <c r="O177" i="11" s="1"/>
  <c r="Q177" i="11" s="1"/>
  <c r="G224" i="11"/>
  <c r="O224" i="11" s="1"/>
  <c r="Q224" i="11" s="1"/>
  <c r="AB224" i="11" s="1"/>
  <c r="G29" i="11"/>
  <c r="O29" i="11" s="1"/>
  <c r="Q29" i="11" s="1"/>
  <c r="G126" i="11"/>
  <c r="O126" i="11" s="1"/>
  <c r="Q126" i="11" s="1"/>
  <c r="O389" i="11"/>
  <c r="A389" i="11"/>
  <c r="AO388" i="11"/>
  <c r="A388" i="11"/>
  <c r="A387" i="11"/>
  <c r="AU384" i="11"/>
  <c r="AT384" i="11"/>
  <c r="AS384" i="11"/>
  <c r="AR384" i="11"/>
  <c r="AQ384" i="11"/>
  <c r="AP384" i="11"/>
  <c r="AO384" i="11"/>
  <c r="AJ384" i="11"/>
  <c r="AI384" i="11"/>
  <c r="AH384" i="11"/>
  <c r="AG384" i="11"/>
  <c r="AF384" i="11"/>
  <c r="AE384" i="11"/>
  <c r="AD384" i="11"/>
  <c r="AA384" i="11"/>
  <c r="Y384" i="11"/>
  <c r="X384" i="11"/>
  <c r="W384" i="11"/>
  <c r="V384" i="11"/>
  <c r="U384" i="11"/>
  <c r="T384" i="11"/>
  <c r="S384" i="11"/>
  <c r="P384" i="11"/>
  <c r="N384" i="11"/>
  <c r="M384" i="11"/>
  <c r="L384" i="11"/>
  <c r="K384" i="11"/>
  <c r="J384" i="11"/>
  <c r="I384" i="11"/>
  <c r="H384" i="11"/>
  <c r="F384" i="11"/>
  <c r="O386" i="11" s="1"/>
  <c r="AN360" i="11"/>
  <c r="AV360" i="11" s="1"/>
  <c r="AC360" i="11"/>
  <c r="AK360" i="11" s="1"/>
  <c r="O360" i="11"/>
  <c r="Q360" i="11" s="1"/>
  <c r="G355" i="11"/>
  <c r="O355" i="11" s="1"/>
  <c r="Q355" i="11" s="1"/>
  <c r="G382" i="11"/>
  <c r="O382" i="11" s="1"/>
  <c r="Q382" i="11" s="1"/>
  <c r="G381" i="11"/>
  <c r="O381" i="11" s="1"/>
  <c r="Q381" i="11" s="1"/>
  <c r="G380" i="11"/>
  <c r="O380" i="11" s="1"/>
  <c r="Q380" i="11" s="1"/>
  <c r="G379" i="11"/>
  <c r="O379" i="11" s="1"/>
  <c r="Q379" i="11" s="1"/>
  <c r="G378" i="11"/>
  <c r="O378" i="11" s="1"/>
  <c r="Q378" i="11" s="1"/>
  <c r="G376" i="11"/>
  <c r="O376" i="11" s="1"/>
  <c r="Q376" i="11" s="1"/>
  <c r="AV375" i="11"/>
  <c r="AK375" i="11"/>
  <c r="G375" i="11"/>
  <c r="O375" i="11" s="1"/>
  <c r="Q375" i="11" s="1"/>
  <c r="AB375" i="11" s="1"/>
  <c r="AM375" i="11" s="1"/>
  <c r="AX375" i="11" s="1"/>
  <c r="G374" i="11"/>
  <c r="O374" i="11" s="1"/>
  <c r="Q374" i="11" s="1"/>
  <c r="G373" i="11"/>
  <c r="O373" i="11" s="1"/>
  <c r="Q373" i="11" s="1"/>
  <c r="G372" i="11"/>
  <c r="O372" i="11" s="1"/>
  <c r="Q372" i="11" s="1"/>
  <c r="G371" i="11"/>
  <c r="O371" i="11" s="1"/>
  <c r="Q371" i="11" s="1"/>
  <c r="G370" i="11"/>
  <c r="O370" i="11" s="1"/>
  <c r="Q370" i="11" s="1"/>
  <c r="G369" i="11"/>
  <c r="O369" i="11" s="1"/>
  <c r="Q369" i="11" s="1"/>
  <c r="G368" i="11"/>
  <c r="O368" i="11" s="1"/>
  <c r="Q368" i="11" s="1"/>
  <c r="G367" i="11"/>
  <c r="O367" i="11" s="1"/>
  <c r="Q367" i="11" s="1"/>
  <c r="AB367" i="11" s="1"/>
  <c r="G366" i="11"/>
  <c r="O366" i="11" s="1"/>
  <c r="Q366" i="11" s="1"/>
  <c r="G365" i="11"/>
  <c r="O365" i="11" s="1"/>
  <c r="Q365" i="11" s="1"/>
  <c r="AV364" i="11"/>
  <c r="AK364" i="11"/>
  <c r="AM364" i="11" s="1"/>
  <c r="Z364" i="11"/>
  <c r="AB364" i="11" s="1"/>
  <c r="G364" i="11"/>
  <c r="O364" i="11" s="1"/>
  <c r="G363" i="11"/>
  <c r="O363" i="11" s="1"/>
  <c r="Q363" i="11" s="1"/>
  <c r="AB363" i="11" s="1"/>
  <c r="G362" i="11"/>
  <c r="O362" i="11" s="1"/>
  <c r="Q362" i="11" s="1"/>
  <c r="AB362" i="11" s="1"/>
  <c r="G361" i="11"/>
  <c r="O361" i="11" s="1"/>
  <c r="Q361" i="11" s="1"/>
  <c r="AB361" i="11" s="1"/>
  <c r="G359" i="11"/>
  <c r="O359" i="11" s="1"/>
  <c r="Q359" i="11" s="1"/>
  <c r="G358" i="11"/>
  <c r="O358" i="11" s="1"/>
  <c r="Q358" i="11" s="1"/>
  <c r="AB358" i="11" s="1"/>
  <c r="BE354" i="11"/>
  <c r="G357" i="11"/>
  <c r="O357" i="11" s="1"/>
  <c r="Q357" i="11" s="1"/>
  <c r="G356" i="11"/>
  <c r="O356" i="11" s="1"/>
  <c r="Q356" i="11" s="1"/>
  <c r="AV354" i="11"/>
  <c r="Z354" i="11"/>
  <c r="O354" i="11"/>
  <c r="Q354" i="11" s="1"/>
  <c r="G353" i="11"/>
  <c r="O353" i="11" s="1"/>
  <c r="Q353" i="11" s="1"/>
  <c r="G352" i="11"/>
  <c r="O352" i="11" s="1"/>
  <c r="Q352" i="11" s="1"/>
  <c r="AB352" i="11" s="1"/>
  <c r="AM352" i="11" s="1"/>
  <c r="AX352" i="11" s="1"/>
  <c r="G351" i="11"/>
  <c r="O351" i="11" s="1"/>
  <c r="Q351" i="11" s="1"/>
  <c r="G350" i="11"/>
  <c r="O350" i="11" s="1"/>
  <c r="Q350" i="11" s="1"/>
  <c r="G349" i="11"/>
  <c r="O349" i="11" s="1"/>
  <c r="Q349" i="11" s="1"/>
  <c r="G348" i="11"/>
  <c r="O348" i="11" s="1"/>
  <c r="Q348" i="11" s="1"/>
  <c r="G347" i="11"/>
  <c r="O347" i="11" s="1"/>
  <c r="Q347" i="11" s="1"/>
  <c r="AB347" i="11" s="1"/>
  <c r="AM347" i="11" s="1"/>
  <c r="AX347" i="11" s="1"/>
  <c r="G346" i="11"/>
  <c r="O346" i="11" s="1"/>
  <c r="Q346" i="11" s="1"/>
  <c r="G345" i="11"/>
  <c r="O345" i="11" s="1"/>
  <c r="Q345" i="11" s="1"/>
  <c r="AB345" i="11" s="1"/>
  <c r="G344" i="11"/>
  <c r="O344" i="11" s="1"/>
  <c r="Q344" i="11" s="1"/>
  <c r="AB344" i="11" s="1"/>
  <c r="AM344" i="11" s="1"/>
  <c r="AX344" i="11" s="1"/>
  <c r="AY344" i="11" s="1"/>
  <c r="G343" i="11"/>
  <c r="O343" i="11" s="1"/>
  <c r="Q343" i="11" s="1"/>
  <c r="AB343" i="11" s="1"/>
  <c r="AM343" i="11" s="1"/>
  <c r="AX343" i="11" s="1"/>
  <c r="G342" i="11"/>
  <c r="O342" i="11" s="1"/>
  <c r="Q342" i="11" s="1"/>
  <c r="G341" i="11"/>
  <c r="O341" i="11" s="1"/>
  <c r="Q341" i="11" s="1"/>
  <c r="G340" i="11"/>
  <c r="O340" i="11" s="1"/>
  <c r="Q340" i="11" s="1"/>
  <c r="G339" i="11"/>
  <c r="O339" i="11" s="1"/>
  <c r="Q339" i="11" s="1"/>
  <c r="AB339" i="11" s="1"/>
  <c r="AM339" i="11" s="1"/>
  <c r="AX339" i="11" s="1"/>
  <c r="G338" i="11"/>
  <c r="O338" i="11" s="1"/>
  <c r="Q338" i="11" s="1"/>
  <c r="G337" i="11"/>
  <c r="O337" i="11" s="1"/>
  <c r="Q337" i="11" s="1"/>
  <c r="AB337" i="11" s="1"/>
  <c r="G336" i="11"/>
  <c r="O336" i="11" s="1"/>
  <c r="Q336" i="11" s="1"/>
  <c r="AB336" i="11" s="1"/>
  <c r="AM336" i="11" s="1"/>
  <c r="AX336" i="11" s="1"/>
  <c r="G335" i="11"/>
  <c r="O335" i="11" s="1"/>
  <c r="Q335" i="11" s="1"/>
  <c r="G334" i="11"/>
  <c r="O334" i="11" s="1"/>
  <c r="Q334" i="11" s="1"/>
  <c r="G333" i="11"/>
  <c r="O333" i="11" s="1"/>
  <c r="Q333" i="11" s="1"/>
  <c r="G332" i="11"/>
  <c r="O332" i="11" s="1"/>
  <c r="Q332" i="11" s="1"/>
  <c r="Z331" i="11"/>
  <c r="O331" i="11"/>
  <c r="Q331" i="11" s="1"/>
  <c r="G329" i="11"/>
  <c r="O329" i="11" s="1"/>
  <c r="Q329" i="11" s="1"/>
  <c r="G328" i="11"/>
  <c r="O328" i="11" s="1"/>
  <c r="Q328" i="11" s="1"/>
  <c r="AB328" i="11" s="1"/>
  <c r="G327" i="11"/>
  <c r="O327" i="11" s="1"/>
  <c r="Q327" i="11" s="1"/>
  <c r="G326" i="11"/>
  <c r="O326" i="11" s="1"/>
  <c r="Q326" i="11" s="1"/>
  <c r="G325" i="11"/>
  <c r="O325" i="11" s="1"/>
  <c r="Q325" i="11" s="1"/>
  <c r="G324" i="11"/>
  <c r="O324" i="11" s="1"/>
  <c r="Q324" i="11" s="1"/>
  <c r="G323" i="11"/>
  <c r="O323" i="11" s="1"/>
  <c r="Q323" i="11" s="1"/>
  <c r="AB323" i="11" s="1"/>
  <c r="AM323" i="11" s="1"/>
  <c r="AX323" i="11" s="1"/>
  <c r="G322" i="11"/>
  <c r="O322" i="11" s="1"/>
  <c r="Q322" i="11" s="1"/>
  <c r="AV321" i="11"/>
  <c r="AK321" i="11"/>
  <c r="O321" i="11"/>
  <c r="G320" i="11"/>
  <c r="O320" i="11" s="1"/>
  <c r="Q320" i="11" s="1"/>
  <c r="G319" i="11"/>
  <c r="O319" i="11" s="1"/>
  <c r="Q319" i="11" s="1"/>
  <c r="AB319" i="11" s="1"/>
  <c r="AV318" i="11"/>
  <c r="Z318" i="11"/>
  <c r="AB318" i="11" s="1"/>
  <c r="AM318" i="11" s="1"/>
  <c r="AX318" i="11" s="1"/>
  <c r="O318" i="11"/>
  <c r="Q318" i="11" s="1"/>
  <c r="G317" i="11"/>
  <c r="O317" i="11" s="1"/>
  <c r="Q317" i="11" s="1"/>
  <c r="G316" i="11"/>
  <c r="O316" i="11" s="1"/>
  <c r="Q316" i="11" s="1"/>
  <c r="G315" i="11"/>
  <c r="O315" i="11" s="1"/>
  <c r="Q315" i="11" s="1"/>
  <c r="AB315" i="11" s="1"/>
  <c r="G314" i="11"/>
  <c r="O314" i="11" s="1"/>
  <c r="Q314" i="11" s="1"/>
  <c r="G312" i="11"/>
  <c r="O312" i="11" s="1"/>
  <c r="Q312" i="11" s="1"/>
  <c r="G311" i="11"/>
  <c r="O311" i="11" s="1"/>
  <c r="Q311" i="11" s="1"/>
  <c r="G310" i="11"/>
  <c r="O310" i="11" s="1"/>
  <c r="Q310" i="11" s="1"/>
  <c r="AB310" i="11" s="1"/>
  <c r="G309" i="11"/>
  <c r="O309" i="11" s="1"/>
  <c r="Q309" i="11" s="1"/>
  <c r="G308" i="11"/>
  <c r="O308" i="11" s="1"/>
  <c r="Q308" i="11" s="1"/>
  <c r="G307" i="11"/>
  <c r="O307" i="11" s="1"/>
  <c r="Q307" i="11" s="1"/>
  <c r="AB307" i="11" s="1"/>
  <c r="G306" i="11"/>
  <c r="O306" i="11" s="1"/>
  <c r="Q306" i="11" s="1"/>
  <c r="AB306" i="11" s="1"/>
  <c r="G305" i="11"/>
  <c r="O305" i="11" s="1"/>
  <c r="Q305" i="11" s="1"/>
  <c r="G304" i="11"/>
  <c r="O304" i="11" s="1"/>
  <c r="Q304" i="11" s="1"/>
  <c r="G303" i="11"/>
  <c r="O303" i="11" s="1"/>
  <c r="Q303" i="11" s="1"/>
  <c r="G302" i="11"/>
  <c r="O302" i="11" s="1"/>
  <c r="Q302" i="11" s="1"/>
  <c r="AB302" i="11" s="1"/>
  <c r="G301" i="11"/>
  <c r="O301" i="11" s="1"/>
  <c r="Q301" i="11" s="1"/>
  <c r="AB301" i="11" s="1"/>
  <c r="G300" i="11"/>
  <c r="Q300" i="11"/>
  <c r="AB300" i="11" s="1"/>
  <c r="G299" i="11"/>
  <c r="O299" i="11" s="1"/>
  <c r="Q299" i="11" s="1"/>
  <c r="G298" i="11"/>
  <c r="O298" i="11" s="1"/>
  <c r="Q298" i="11" s="1"/>
  <c r="G297" i="11"/>
  <c r="O297" i="11" s="1"/>
  <c r="Q297" i="11" s="1"/>
  <c r="G296" i="11"/>
  <c r="O296" i="11" s="1"/>
  <c r="Q296" i="11" s="1"/>
  <c r="G295" i="11"/>
  <c r="O295" i="11" s="1"/>
  <c r="Q295" i="11" s="1"/>
  <c r="G294" i="11"/>
  <c r="O294" i="11" s="1"/>
  <c r="Q294" i="11" s="1"/>
  <c r="G293" i="11"/>
  <c r="O293" i="11" s="1"/>
  <c r="Q293" i="11" s="1"/>
  <c r="G292" i="11"/>
  <c r="O292" i="11" s="1"/>
  <c r="Q292" i="11" s="1"/>
  <c r="AB292" i="11" s="1"/>
  <c r="G291" i="11"/>
  <c r="O291" i="11" s="1"/>
  <c r="Q291" i="11" s="1"/>
  <c r="G290" i="11"/>
  <c r="O290" i="11" s="1"/>
  <c r="Q290" i="11" s="1"/>
  <c r="G289" i="11"/>
  <c r="O289" i="11" s="1"/>
  <c r="Q289" i="11" s="1"/>
  <c r="G288" i="11"/>
  <c r="O288" i="11" s="1"/>
  <c r="Q288" i="11" s="1"/>
  <c r="G287" i="11"/>
  <c r="O287" i="11" s="1"/>
  <c r="Q287" i="11" s="1"/>
  <c r="G286" i="11"/>
  <c r="O286" i="11" s="1"/>
  <c r="Q286" i="11" s="1"/>
  <c r="G285" i="11"/>
  <c r="O285" i="11" s="1"/>
  <c r="Q285" i="11" s="1"/>
  <c r="AV284" i="11"/>
  <c r="AK284" i="11"/>
  <c r="Z284" i="11"/>
  <c r="O284" i="11"/>
  <c r="Q284" i="11" s="1"/>
  <c r="G283" i="11"/>
  <c r="O283" i="11" s="1"/>
  <c r="Q283" i="11" s="1"/>
  <c r="G282" i="11"/>
  <c r="O282" i="11" s="1"/>
  <c r="Q282" i="11" s="1"/>
  <c r="AB282" i="11" s="1"/>
  <c r="G281" i="11"/>
  <c r="O281" i="11" s="1"/>
  <c r="Q281" i="11" s="1"/>
  <c r="G280" i="11"/>
  <c r="O280" i="11" s="1"/>
  <c r="Q280" i="11" s="1"/>
  <c r="G279" i="11"/>
  <c r="O279" i="11" s="1"/>
  <c r="Q279" i="11" s="1"/>
  <c r="G278" i="11"/>
  <c r="O278" i="11" s="1"/>
  <c r="Q278" i="11" s="1"/>
  <c r="AB278" i="11" s="1"/>
  <c r="G277" i="11"/>
  <c r="O277" i="11" s="1"/>
  <c r="Q277" i="11" s="1"/>
  <c r="G276" i="11"/>
  <c r="O276" i="11" s="1"/>
  <c r="Q276" i="11" s="1"/>
  <c r="AV275" i="11"/>
  <c r="AK275" i="11"/>
  <c r="G275" i="11"/>
  <c r="O275" i="11" s="1"/>
  <c r="Q275" i="11" s="1"/>
  <c r="G274" i="11"/>
  <c r="O274" i="11" s="1"/>
  <c r="Q274" i="11" s="1"/>
  <c r="G273" i="11"/>
  <c r="O273" i="11" s="1"/>
  <c r="Q273" i="11" s="1"/>
  <c r="G271" i="11"/>
  <c r="O271" i="11" s="1"/>
  <c r="Q271" i="11" s="1"/>
  <c r="AV270" i="11"/>
  <c r="AK270" i="11"/>
  <c r="Z270" i="11"/>
  <c r="O270" i="11"/>
  <c r="Q270" i="11" s="1"/>
  <c r="G269" i="11"/>
  <c r="O269" i="11" s="1"/>
  <c r="Q269" i="11" s="1"/>
  <c r="G268" i="11"/>
  <c r="O268" i="11" s="1"/>
  <c r="Q268" i="11" s="1"/>
  <c r="G267" i="11"/>
  <c r="O267" i="11" s="1"/>
  <c r="Q267" i="11" s="1"/>
  <c r="G266" i="11"/>
  <c r="O266" i="11" s="1"/>
  <c r="Q266" i="11" s="1"/>
  <c r="G265" i="11"/>
  <c r="O265" i="11" s="1"/>
  <c r="Q265" i="11" s="1"/>
  <c r="G264" i="11"/>
  <c r="O264" i="11" s="1"/>
  <c r="Q264" i="11" s="1"/>
  <c r="AB264" i="11" s="1"/>
  <c r="G263" i="11"/>
  <c r="O263" i="11" s="1"/>
  <c r="Q263" i="11" s="1"/>
  <c r="G262" i="11"/>
  <c r="O262" i="11" s="1"/>
  <c r="Q262" i="11" s="1"/>
  <c r="AB262" i="11" s="1"/>
  <c r="AM262" i="11" s="1"/>
  <c r="G261" i="11"/>
  <c r="O261" i="11" s="1"/>
  <c r="Q261" i="11" s="1"/>
  <c r="G260" i="11"/>
  <c r="O260" i="11" s="1"/>
  <c r="Q260" i="11" s="1"/>
  <c r="AB260" i="11" s="1"/>
  <c r="G259" i="11"/>
  <c r="O259" i="11" s="1"/>
  <c r="Q259" i="11" s="1"/>
  <c r="AB259" i="11" s="1"/>
  <c r="G258" i="11"/>
  <c r="O258" i="11" s="1"/>
  <c r="Q258" i="11" s="1"/>
  <c r="G257" i="11"/>
  <c r="O257" i="11" s="1"/>
  <c r="Q257" i="11" s="1"/>
  <c r="AB257" i="11" s="1"/>
  <c r="G256" i="11"/>
  <c r="O256" i="11" s="1"/>
  <c r="Q256" i="11" s="1"/>
  <c r="AB256" i="11" s="1"/>
  <c r="G255" i="11"/>
  <c r="O255" i="11" s="1"/>
  <c r="Q255" i="11" s="1"/>
  <c r="G254" i="11"/>
  <c r="O254" i="11" s="1"/>
  <c r="Q254" i="11" s="1"/>
  <c r="G253" i="11"/>
  <c r="O253" i="11" s="1"/>
  <c r="Q253" i="11" s="1"/>
  <c r="AB253" i="11" s="1"/>
  <c r="G252" i="11"/>
  <c r="O252" i="11" s="1"/>
  <c r="Q252" i="11" s="1"/>
  <c r="G251" i="11"/>
  <c r="O251" i="11" s="1"/>
  <c r="Q251" i="11" s="1"/>
  <c r="AB251" i="11" s="1"/>
  <c r="G250" i="11"/>
  <c r="O250" i="11" s="1"/>
  <c r="Q250" i="11" s="1"/>
  <c r="G249" i="11"/>
  <c r="O249" i="11" s="1"/>
  <c r="Q249" i="11" s="1"/>
  <c r="AB249" i="11" s="1"/>
  <c r="G248" i="11"/>
  <c r="O248" i="11" s="1"/>
  <c r="Q248" i="11" s="1"/>
  <c r="AV247" i="11"/>
  <c r="AK247" i="11"/>
  <c r="Z247" i="11"/>
  <c r="O247" i="11"/>
  <c r="Q247" i="11" s="1"/>
  <c r="G246" i="11"/>
  <c r="O246" i="11" s="1"/>
  <c r="Q246" i="11" s="1"/>
  <c r="AB246" i="11" s="1"/>
  <c r="G245" i="11"/>
  <c r="O245" i="11" s="1"/>
  <c r="Q245" i="11" s="1"/>
  <c r="G244" i="11"/>
  <c r="O244" i="11" s="1"/>
  <c r="Q244" i="11" s="1"/>
  <c r="AB244" i="11" s="1"/>
  <c r="G243" i="11"/>
  <c r="O243" i="11" s="1"/>
  <c r="Q243" i="11" s="1"/>
  <c r="AB243" i="11" s="1"/>
  <c r="G242" i="11"/>
  <c r="O242" i="11" s="1"/>
  <c r="Q242" i="11" s="1"/>
  <c r="G241" i="11"/>
  <c r="O241" i="11" s="1"/>
  <c r="Q241" i="11" s="1"/>
  <c r="AB241" i="11" s="1"/>
  <c r="G240" i="11"/>
  <c r="O240" i="11" s="1"/>
  <c r="Q240" i="11" s="1"/>
  <c r="AB240" i="11" s="1"/>
  <c r="G239" i="11"/>
  <c r="O239" i="11" s="1"/>
  <c r="Q239" i="11" s="1"/>
  <c r="AB239" i="11" s="1"/>
  <c r="G238" i="11"/>
  <c r="O238" i="11" s="1"/>
  <c r="Q238" i="11" s="1"/>
  <c r="AB238" i="11" s="1"/>
  <c r="G237" i="11"/>
  <c r="O237" i="11" s="1"/>
  <c r="Q237" i="11" s="1"/>
  <c r="G236" i="11"/>
  <c r="O236" i="11" s="1"/>
  <c r="Q236" i="11" s="1"/>
  <c r="AB236" i="11" s="1"/>
  <c r="G235" i="11"/>
  <c r="O235" i="11" s="1"/>
  <c r="Q235" i="11" s="1"/>
  <c r="G234" i="11"/>
  <c r="O234" i="11" s="1"/>
  <c r="Q234" i="11" s="1"/>
  <c r="G233" i="11"/>
  <c r="O233" i="11" s="1"/>
  <c r="Q233" i="11" s="1"/>
  <c r="AB233" i="11" s="1"/>
  <c r="G232" i="11"/>
  <c r="O232" i="11" s="1"/>
  <c r="Q232" i="11" s="1"/>
  <c r="AB232" i="11" s="1"/>
  <c r="G231" i="11"/>
  <c r="O231" i="11" s="1"/>
  <c r="Q231" i="11" s="1"/>
  <c r="AB231" i="11" s="1"/>
  <c r="G230" i="11"/>
  <c r="O230" i="11" s="1"/>
  <c r="Q230" i="11" s="1"/>
  <c r="AB230" i="11" s="1"/>
  <c r="G229" i="11"/>
  <c r="O229" i="11" s="1"/>
  <c r="Q229" i="11" s="1"/>
  <c r="G228" i="11"/>
  <c r="O228" i="11" s="1"/>
  <c r="Q228" i="11" s="1"/>
  <c r="AB228" i="11" s="1"/>
  <c r="G227" i="11"/>
  <c r="O227" i="11" s="1"/>
  <c r="Q227" i="11" s="1"/>
  <c r="AB227" i="11" s="1"/>
  <c r="G226" i="11"/>
  <c r="O226" i="11" s="1"/>
  <c r="Q226" i="11" s="1"/>
  <c r="G225" i="11"/>
  <c r="O225" i="11" s="1"/>
  <c r="Q225" i="11" s="1"/>
  <c r="AB225" i="11" s="1"/>
  <c r="G223" i="11"/>
  <c r="O223" i="11" s="1"/>
  <c r="Q223" i="11" s="1"/>
  <c r="G222" i="11"/>
  <c r="O222" i="11" s="1"/>
  <c r="Q222" i="11" s="1"/>
  <c r="G220" i="11"/>
  <c r="O220" i="11" s="1"/>
  <c r="Q220" i="11" s="1"/>
  <c r="G219" i="11"/>
  <c r="O219" i="11" s="1"/>
  <c r="Q219" i="11" s="1"/>
  <c r="AB219" i="11" s="1"/>
  <c r="AV218" i="11"/>
  <c r="AK218" i="11"/>
  <c r="Z218" i="11"/>
  <c r="O218" i="11"/>
  <c r="Q218" i="11" s="1"/>
  <c r="G217" i="11"/>
  <c r="O217" i="11" s="1"/>
  <c r="Q217" i="11" s="1"/>
  <c r="G216" i="11"/>
  <c r="O216" i="11" s="1"/>
  <c r="Q216" i="11" s="1"/>
  <c r="G215" i="11"/>
  <c r="O215" i="11" s="1"/>
  <c r="Q215" i="11" s="1"/>
  <c r="G214" i="11"/>
  <c r="O214" i="11" s="1"/>
  <c r="Q214" i="11" s="1"/>
  <c r="AB214" i="11" s="1"/>
  <c r="G213" i="11"/>
  <c r="O213" i="11" s="1"/>
  <c r="Q213" i="11" s="1"/>
  <c r="G212" i="11"/>
  <c r="O212" i="11" s="1"/>
  <c r="Q212" i="11" s="1"/>
  <c r="G211" i="11"/>
  <c r="O211" i="11" s="1"/>
  <c r="Q211" i="11" s="1"/>
  <c r="G210" i="11"/>
  <c r="O210" i="11" s="1"/>
  <c r="Q210" i="11" s="1"/>
  <c r="AB210" i="11" s="1"/>
  <c r="AM210" i="11" s="1"/>
  <c r="AX210" i="11" s="1"/>
  <c r="BA210" i="11" s="1"/>
  <c r="G209" i="11"/>
  <c r="O209" i="11" s="1"/>
  <c r="G208" i="11"/>
  <c r="O208" i="11" s="1"/>
  <c r="Q208" i="11" s="1"/>
  <c r="G207" i="11"/>
  <c r="O207" i="11" s="1"/>
  <c r="Q207" i="11" s="1"/>
  <c r="G206" i="11"/>
  <c r="O206" i="11" s="1"/>
  <c r="Q206" i="11" s="1"/>
  <c r="G205" i="11"/>
  <c r="O205" i="11" s="1"/>
  <c r="Q205" i="11" s="1"/>
  <c r="AV204" i="11"/>
  <c r="AK204" i="11"/>
  <c r="Z204" i="11"/>
  <c r="O204" i="11"/>
  <c r="Q204" i="11" s="1"/>
  <c r="G203" i="11"/>
  <c r="O203" i="11" s="1"/>
  <c r="Q203" i="11" s="1"/>
  <c r="G202" i="11"/>
  <c r="O202" i="11" s="1"/>
  <c r="Q202" i="11" s="1"/>
  <c r="G201" i="11"/>
  <c r="O201" i="11" s="1"/>
  <c r="Q201" i="11" s="1"/>
  <c r="G199" i="11"/>
  <c r="O199" i="11" s="1"/>
  <c r="Q199" i="11" s="1"/>
  <c r="G198" i="11"/>
  <c r="O198" i="11" s="1"/>
  <c r="Q198" i="11" s="1"/>
  <c r="G197" i="11"/>
  <c r="O197" i="11" s="1"/>
  <c r="Q197" i="11" s="1"/>
  <c r="G196" i="11"/>
  <c r="O196" i="11" s="1"/>
  <c r="Q196" i="11" s="1"/>
  <c r="AB196" i="11" s="1"/>
  <c r="AM196" i="11" s="1"/>
  <c r="AX196" i="11" s="1"/>
  <c r="G195" i="11"/>
  <c r="O195" i="11" s="1"/>
  <c r="Q195" i="11" s="1"/>
  <c r="AB195" i="11" s="1"/>
  <c r="AM195" i="11" s="1"/>
  <c r="G194" i="11"/>
  <c r="O194" i="11" s="1"/>
  <c r="Q194" i="11" s="1"/>
  <c r="G193" i="11"/>
  <c r="O193" i="11" s="1"/>
  <c r="Q193" i="11" s="1"/>
  <c r="AB193" i="11" s="1"/>
  <c r="AM193" i="11" s="1"/>
  <c r="G192" i="11"/>
  <c r="O192" i="11" s="1"/>
  <c r="Q192" i="11" s="1"/>
  <c r="AB192" i="11" s="1"/>
  <c r="G191" i="11"/>
  <c r="O191" i="11" s="1"/>
  <c r="Q191" i="11" s="1"/>
  <c r="AB191" i="11" s="1"/>
  <c r="G190" i="11"/>
  <c r="O190" i="11" s="1"/>
  <c r="Q190" i="11" s="1"/>
  <c r="G189" i="11"/>
  <c r="O189" i="11" s="1"/>
  <c r="Q189" i="11" s="1"/>
  <c r="G188" i="11"/>
  <c r="O188" i="11" s="1"/>
  <c r="Q188" i="11" s="1"/>
  <c r="G187" i="11"/>
  <c r="O187" i="11" s="1"/>
  <c r="Q187" i="11" s="1"/>
  <c r="G186" i="11"/>
  <c r="O186" i="11" s="1"/>
  <c r="Q186" i="11" s="1"/>
  <c r="G185" i="11"/>
  <c r="O185" i="11" s="1"/>
  <c r="Q185" i="11" s="1"/>
  <c r="AB185" i="11" s="1"/>
  <c r="AM185" i="11" s="1"/>
  <c r="G184" i="11"/>
  <c r="O184" i="11" s="1"/>
  <c r="Q184" i="11" s="1"/>
  <c r="AB184" i="11" s="1"/>
  <c r="G183" i="11"/>
  <c r="O183" i="11" s="1"/>
  <c r="Q183" i="11" s="1"/>
  <c r="AB183" i="11" s="1"/>
  <c r="AM183" i="11" s="1"/>
  <c r="G182" i="11"/>
  <c r="O182" i="11" s="1"/>
  <c r="Q182" i="11" s="1"/>
  <c r="G181" i="11"/>
  <c r="O181" i="11" s="1"/>
  <c r="Q181" i="11" s="1"/>
  <c r="G180" i="11"/>
  <c r="O180" i="11" s="1"/>
  <c r="Q180" i="11" s="1"/>
  <c r="G179" i="11"/>
  <c r="O179" i="11" s="1"/>
  <c r="G178" i="11"/>
  <c r="O178" i="11" s="1"/>
  <c r="Q178" i="11" s="1"/>
  <c r="G176" i="11"/>
  <c r="O176" i="11" s="1"/>
  <c r="Q176" i="11" s="1"/>
  <c r="G175" i="11"/>
  <c r="O175" i="11" s="1"/>
  <c r="Q175" i="11" s="1"/>
  <c r="AV174" i="11"/>
  <c r="AK174" i="11"/>
  <c r="G174" i="11"/>
  <c r="O174" i="11" s="1"/>
  <c r="Q174" i="11" s="1"/>
  <c r="G173" i="11"/>
  <c r="O173" i="11" s="1"/>
  <c r="Q173" i="11" s="1"/>
  <c r="G172" i="11"/>
  <c r="O172" i="11" s="1"/>
  <c r="Q172" i="11" s="1"/>
  <c r="G171" i="11"/>
  <c r="O171" i="11" s="1"/>
  <c r="Q171" i="11" s="1"/>
  <c r="AV170" i="11"/>
  <c r="AK170" i="11"/>
  <c r="Z170" i="11"/>
  <c r="O170" i="11"/>
  <c r="Q170" i="11" s="1"/>
  <c r="G169" i="11"/>
  <c r="O169" i="11" s="1"/>
  <c r="Q169" i="11" s="1"/>
  <c r="G168" i="11"/>
  <c r="O168" i="11" s="1"/>
  <c r="Q168" i="11" s="1"/>
  <c r="G167" i="11"/>
  <c r="O167" i="11" s="1"/>
  <c r="G166" i="11"/>
  <c r="O166" i="11" s="1"/>
  <c r="Q166" i="11" s="1"/>
  <c r="G165" i="11"/>
  <c r="O165" i="11" s="1"/>
  <c r="Q165" i="11" s="1"/>
  <c r="G164" i="11"/>
  <c r="O164" i="11" s="1"/>
  <c r="Q164" i="11" s="1"/>
  <c r="AB164" i="11" s="1"/>
  <c r="AM164" i="11" s="1"/>
  <c r="AX164" i="11" s="1"/>
  <c r="G163" i="11"/>
  <c r="O163" i="11" s="1"/>
  <c r="Q163" i="11" s="1"/>
  <c r="G162" i="11"/>
  <c r="O162" i="11" s="1"/>
  <c r="Q162" i="11" s="1"/>
  <c r="G161" i="11"/>
  <c r="O161" i="11" s="1"/>
  <c r="Q161" i="11" s="1"/>
  <c r="G160" i="11"/>
  <c r="O160" i="11" s="1"/>
  <c r="Q160" i="11" s="1"/>
  <c r="AB160" i="11" s="1"/>
  <c r="AM160" i="11" s="1"/>
  <c r="AX160" i="11" s="1"/>
  <c r="G159" i="11"/>
  <c r="O159" i="11" s="1"/>
  <c r="Q159" i="11" s="1"/>
  <c r="G158" i="11"/>
  <c r="O158" i="11" s="1"/>
  <c r="Q158" i="11" s="1"/>
  <c r="G156" i="11"/>
  <c r="O156" i="11" s="1"/>
  <c r="Q156" i="11" s="1"/>
  <c r="G157" i="11"/>
  <c r="O157" i="11" s="1"/>
  <c r="Q157" i="11" s="1"/>
  <c r="AB157" i="11" s="1"/>
  <c r="AM157" i="11" s="1"/>
  <c r="AX157" i="11" s="1"/>
  <c r="G147" i="11"/>
  <c r="O147" i="11" s="1"/>
  <c r="Q147" i="11" s="1"/>
  <c r="G146" i="11"/>
  <c r="O146" i="11" s="1"/>
  <c r="Q146" i="11" s="1"/>
  <c r="G145" i="11"/>
  <c r="O145" i="11" s="1"/>
  <c r="Q145" i="11" s="1"/>
  <c r="G144" i="11"/>
  <c r="O144" i="11" s="1"/>
  <c r="Q144" i="11" s="1"/>
  <c r="AB144" i="11" s="1"/>
  <c r="AM144" i="11" s="1"/>
  <c r="AX144" i="11" s="1"/>
  <c r="G143" i="11"/>
  <c r="O143" i="11" s="1"/>
  <c r="Q143" i="11" s="1"/>
  <c r="G142" i="11"/>
  <c r="O142" i="11" s="1"/>
  <c r="Q142" i="11" s="1"/>
  <c r="G140" i="11"/>
  <c r="O140" i="11" s="1"/>
  <c r="Q140" i="11" s="1"/>
  <c r="G155" i="11"/>
  <c r="O155" i="11" s="1"/>
  <c r="Q155" i="11" s="1"/>
  <c r="G154" i="11"/>
  <c r="O154" i="11" s="1"/>
  <c r="Q154" i="11" s="1"/>
  <c r="G153" i="11"/>
  <c r="O153" i="11" s="1"/>
  <c r="Q153" i="11" s="1"/>
  <c r="G152" i="11"/>
  <c r="O152" i="11" s="1"/>
  <c r="Q152" i="11" s="1"/>
  <c r="G151" i="11"/>
  <c r="O151" i="11" s="1"/>
  <c r="Q151" i="11" s="1"/>
  <c r="AB151" i="11" s="1"/>
  <c r="AM151" i="11" s="1"/>
  <c r="AX151" i="11" s="1"/>
  <c r="G150" i="11"/>
  <c r="O150" i="11" s="1"/>
  <c r="Q150" i="11" s="1"/>
  <c r="G149" i="11"/>
  <c r="O149" i="11" s="1"/>
  <c r="Q149" i="11" s="1"/>
  <c r="G148" i="11"/>
  <c r="O148" i="11" s="1"/>
  <c r="Q148" i="11" s="1"/>
  <c r="G141" i="11"/>
  <c r="O141" i="11" s="1"/>
  <c r="Q141" i="11" s="1"/>
  <c r="AB141" i="11" s="1"/>
  <c r="AM141" i="11" s="1"/>
  <c r="AX141" i="11" s="1"/>
  <c r="G139" i="11"/>
  <c r="O139" i="11" s="1"/>
  <c r="Q139" i="11" s="1"/>
  <c r="G138" i="11"/>
  <c r="O138" i="11" s="1"/>
  <c r="Q138" i="11" s="1"/>
  <c r="G137" i="11"/>
  <c r="O137" i="11" s="1"/>
  <c r="Q137" i="11" s="1"/>
  <c r="G135" i="11"/>
  <c r="O135" i="11" s="1"/>
  <c r="Q135" i="11" s="1"/>
  <c r="AB135" i="11" s="1"/>
  <c r="AM135" i="11" s="1"/>
  <c r="AX135" i="11" s="1"/>
  <c r="G134" i="11"/>
  <c r="O134" i="11" s="1"/>
  <c r="Q134" i="11" s="1"/>
  <c r="G133" i="11"/>
  <c r="O133" i="11" s="1"/>
  <c r="Q133" i="11" s="1"/>
  <c r="G132" i="11"/>
  <c r="O132" i="11" s="1"/>
  <c r="Q132" i="11" s="1"/>
  <c r="G131" i="11"/>
  <c r="O131" i="11" s="1"/>
  <c r="Q131" i="11" s="1"/>
  <c r="AB131" i="11" s="1"/>
  <c r="AM131" i="11" s="1"/>
  <c r="AX131" i="11" s="1"/>
  <c r="G130" i="11"/>
  <c r="O130" i="11" s="1"/>
  <c r="Q130" i="11" s="1"/>
  <c r="G129" i="11"/>
  <c r="O129" i="11" s="1"/>
  <c r="Q129" i="11" s="1"/>
  <c r="G128" i="11"/>
  <c r="O128" i="11" s="1"/>
  <c r="Q128" i="11" s="1"/>
  <c r="G127" i="11"/>
  <c r="O127" i="11" s="1"/>
  <c r="Q127" i="11" s="1"/>
  <c r="G125" i="11"/>
  <c r="O125" i="11" s="1"/>
  <c r="Q125" i="11" s="1"/>
  <c r="AB125" i="11" s="1"/>
  <c r="G124" i="11"/>
  <c r="O124" i="11" s="1"/>
  <c r="Q124" i="11" s="1"/>
  <c r="G123" i="11"/>
  <c r="O123" i="11" s="1"/>
  <c r="Q123" i="11" s="1"/>
  <c r="AB123" i="11" s="1"/>
  <c r="G122" i="11"/>
  <c r="O122" i="11" s="1"/>
  <c r="Q122" i="11" s="1"/>
  <c r="AB122" i="11" s="1"/>
  <c r="AM122" i="11" s="1"/>
  <c r="AX122" i="11" s="1"/>
  <c r="G121" i="11"/>
  <c r="O121" i="11" s="1"/>
  <c r="Q121" i="11" s="1"/>
  <c r="AB121" i="11" s="1"/>
  <c r="G120" i="11"/>
  <c r="O120" i="11" s="1"/>
  <c r="Q120" i="11" s="1"/>
  <c r="G119" i="11"/>
  <c r="O119" i="11" s="1"/>
  <c r="Q119" i="11" s="1"/>
  <c r="G118" i="11"/>
  <c r="O118" i="11" s="1"/>
  <c r="Q118" i="11" s="1"/>
  <c r="AB118" i="11" s="1"/>
  <c r="AM118" i="11" s="1"/>
  <c r="AX118" i="11" s="1"/>
  <c r="BA118" i="11" s="1"/>
  <c r="G117" i="11"/>
  <c r="O117" i="11" s="1"/>
  <c r="Q117" i="11" s="1"/>
  <c r="AB117" i="11" s="1"/>
  <c r="G116" i="11"/>
  <c r="O116" i="11" s="1"/>
  <c r="Q116" i="11" s="1"/>
  <c r="G115" i="11"/>
  <c r="O115" i="11" s="1"/>
  <c r="Q115" i="11" s="1"/>
  <c r="AB115" i="11" s="1"/>
  <c r="AM115" i="11" s="1"/>
  <c r="AV114" i="11"/>
  <c r="AK114" i="11"/>
  <c r="Z114" i="11"/>
  <c r="AB114" i="11" s="1"/>
  <c r="O114" i="11"/>
  <c r="Q114" i="11" s="1"/>
  <c r="G113" i="11"/>
  <c r="O113" i="11" s="1"/>
  <c r="Q113" i="11" s="1"/>
  <c r="AB113" i="11" s="1"/>
  <c r="AM113" i="11" s="1"/>
  <c r="AX113" i="11" s="1"/>
  <c r="G112" i="11"/>
  <c r="O112" i="11" s="1"/>
  <c r="Q112" i="11" s="1"/>
  <c r="AB112" i="11" s="1"/>
  <c r="AM112" i="11" s="1"/>
  <c r="G111" i="11"/>
  <c r="O111" i="11" s="1"/>
  <c r="Q111" i="11" s="1"/>
  <c r="G109" i="11"/>
  <c r="O109" i="11" s="1"/>
  <c r="Q109" i="11" s="1"/>
  <c r="G108" i="11"/>
  <c r="O108" i="11" s="1"/>
  <c r="Q108" i="11" s="1"/>
  <c r="G107" i="11"/>
  <c r="O107" i="11" s="1"/>
  <c r="Q107" i="11" s="1"/>
  <c r="G106" i="11"/>
  <c r="O106" i="11" s="1"/>
  <c r="Q106" i="11" s="1"/>
  <c r="G105" i="11"/>
  <c r="O105" i="11" s="1"/>
  <c r="Q105" i="11" s="1"/>
  <c r="G104" i="11"/>
  <c r="O104" i="11" s="1"/>
  <c r="Q104" i="11" s="1"/>
  <c r="G103" i="11"/>
  <c r="O103" i="11" s="1"/>
  <c r="Q103" i="11" s="1"/>
  <c r="G102" i="11"/>
  <c r="O102" i="11" s="1"/>
  <c r="Q102" i="11" s="1"/>
  <c r="G101" i="11"/>
  <c r="O101" i="11" s="1"/>
  <c r="Q101" i="11" s="1"/>
  <c r="G100" i="11"/>
  <c r="O100" i="11" s="1"/>
  <c r="Q100" i="11" s="1"/>
  <c r="G99" i="11"/>
  <c r="O99" i="11" s="1"/>
  <c r="Q99" i="11" s="1"/>
  <c r="G98" i="11"/>
  <c r="O98" i="11" s="1"/>
  <c r="Q98" i="11" s="1"/>
  <c r="G97" i="11"/>
  <c r="O97" i="11" s="1"/>
  <c r="Q97" i="11" s="1"/>
  <c r="G96" i="11"/>
  <c r="O96" i="11" s="1"/>
  <c r="Q96" i="11" s="1"/>
  <c r="G95" i="11"/>
  <c r="O95" i="11" s="1"/>
  <c r="Q95" i="11" s="1"/>
  <c r="G94" i="11"/>
  <c r="O94" i="11" s="1"/>
  <c r="Q94" i="11" s="1"/>
  <c r="G93" i="11"/>
  <c r="O93" i="11" s="1"/>
  <c r="Q93" i="11" s="1"/>
  <c r="G91" i="11"/>
  <c r="O91" i="11" s="1"/>
  <c r="Q91" i="11" s="1"/>
  <c r="AV90" i="11"/>
  <c r="AK90" i="11"/>
  <c r="Z90" i="11"/>
  <c r="O90" i="11"/>
  <c r="Q90" i="11" s="1"/>
  <c r="G89" i="11"/>
  <c r="O89" i="11" s="1"/>
  <c r="Q89" i="11" s="1"/>
  <c r="G88" i="11"/>
  <c r="O88" i="11" s="1"/>
  <c r="Q88" i="11" s="1"/>
  <c r="G87" i="11"/>
  <c r="O87" i="11" s="1"/>
  <c r="Q87" i="11" s="1"/>
  <c r="G86" i="11"/>
  <c r="O86" i="11" s="1"/>
  <c r="Q86" i="11" s="1"/>
  <c r="G85" i="11"/>
  <c r="O85" i="11" s="1"/>
  <c r="Q85" i="11" s="1"/>
  <c r="G84" i="11"/>
  <c r="O84" i="11" s="1"/>
  <c r="Q84" i="11" s="1"/>
  <c r="G83" i="11"/>
  <c r="O83" i="11" s="1"/>
  <c r="Q83" i="11" s="1"/>
  <c r="AK82" i="11"/>
  <c r="Z82" i="11"/>
  <c r="O82" i="11"/>
  <c r="Q82" i="11" s="1"/>
  <c r="G81" i="11"/>
  <c r="O81" i="11" s="1"/>
  <c r="Q81" i="11" s="1"/>
  <c r="G80" i="11"/>
  <c r="O80" i="11" s="1"/>
  <c r="Q80" i="11" s="1"/>
  <c r="G79" i="11"/>
  <c r="O79" i="11" s="1"/>
  <c r="Q79" i="11" s="1"/>
  <c r="G78" i="11"/>
  <c r="O78" i="11" s="1"/>
  <c r="Q78" i="11" s="1"/>
  <c r="G77" i="11"/>
  <c r="O77" i="11" s="1"/>
  <c r="Q77" i="11" s="1"/>
  <c r="G76" i="11"/>
  <c r="O76" i="11" s="1"/>
  <c r="Q76" i="11" s="1"/>
  <c r="G75" i="11"/>
  <c r="O75" i="11" s="1"/>
  <c r="Q75" i="11" s="1"/>
  <c r="AB75" i="11" s="1"/>
  <c r="G72" i="11"/>
  <c r="O72" i="11" s="1"/>
  <c r="Q72" i="11" s="1"/>
  <c r="G71" i="11"/>
  <c r="O71" i="11" s="1"/>
  <c r="Q71" i="11" s="1"/>
  <c r="G70" i="11"/>
  <c r="O70" i="11" s="1"/>
  <c r="Q70" i="11" s="1"/>
  <c r="G69" i="11"/>
  <c r="O69" i="11" s="1"/>
  <c r="Q69" i="11" s="1"/>
  <c r="G68" i="11"/>
  <c r="O68" i="11" s="1"/>
  <c r="Q68" i="11" s="1"/>
  <c r="G65" i="11"/>
  <c r="O65" i="11" s="1"/>
  <c r="Q65" i="11" s="1"/>
  <c r="G64" i="11"/>
  <c r="O64" i="11" s="1"/>
  <c r="Q64" i="11" s="1"/>
  <c r="AV63" i="11"/>
  <c r="AK63" i="11"/>
  <c r="G63" i="11"/>
  <c r="O63" i="11" s="1"/>
  <c r="Q63" i="11" s="1"/>
  <c r="G62" i="11"/>
  <c r="O62" i="11" s="1"/>
  <c r="Q62" i="11" s="1"/>
  <c r="G61" i="11"/>
  <c r="O61" i="11" s="1"/>
  <c r="Q61" i="11" s="1"/>
  <c r="G59" i="11"/>
  <c r="O59" i="11" s="1"/>
  <c r="Q59" i="11" s="1"/>
  <c r="G58" i="11"/>
  <c r="O58" i="11" s="1"/>
  <c r="Q58" i="11" s="1"/>
  <c r="G57" i="11"/>
  <c r="O57" i="11" s="1"/>
  <c r="Q57" i="11" s="1"/>
  <c r="G56" i="11"/>
  <c r="O56" i="11" s="1"/>
  <c r="Q56" i="11" s="1"/>
  <c r="G55" i="11"/>
  <c r="O55" i="11" s="1"/>
  <c r="Q55" i="11" s="1"/>
  <c r="G54" i="11"/>
  <c r="O54" i="11" s="1"/>
  <c r="Q54" i="11" s="1"/>
  <c r="G53" i="11"/>
  <c r="O53" i="11" s="1"/>
  <c r="Q53" i="11" s="1"/>
  <c r="G52" i="11"/>
  <c r="O52" i="11" s="1"/>
  <c r="Q52" i="11" s="1"/>
  <c r="G51" i="11"/>
  <c r="O51" i="11" s="1"/>
  <c r="Q51" i="11" s="1"/>
  <c r="G50" i="11"/>
  <c r="O50" i="11" s="1"/>
  <c r="Q50" i="11" s="1"/>
  <c r="G48" i="11"/>
  <c r="O48" i="11" s="1"/>
  <c r="Q48" i="11" s="1"/>
  <c r="AB48" i="11" s="1"/>
  <c r="G47" i="11"/>
  <c r="O47" i="11" s="1"/>
  <c r="Q47" i="11" s="1"/>
  <c r="AB47" i="11" s="1"/>
  <c r="G46" i="11"/>
  <c r="O46" i="11" s="1"/>
  <c r="Q46" i="11" s="1"/>
  <c r="G45" i="11"/>
  <c r="O45" i="11" s="1"/>
  <c r="Q45" i="11" s="1"/>
  <c r="AB45" i="11" s="1"/>
  <c r="G44" i="11"/>
  <c r="O44" i="11" s="1"/>
  <c r="Q44" i="11" s="1"/>
  <c r="G43" i="11"/>
  <c r="O43" i="11" s="1"/>
  <c r="Q43" i="11" s="1"/>
  <c r="G42" i="11"/>
  <c r="O42" i="11" s="1"/>
  <c r="Q42" i="11" s="1"/>
  <c r="G41" i="11"/>
  <c r="O41" i="11" s="1"/>
  <c r="Q41" i="11" s="1"/>
  <c r="AB41" i="11" s="1"/>
  <c r="G40" i="11"/>
  <c r="O40" i="11" s="1"/>
  <c r="Q40" i="11" s="1"/>
  <c r="AB40" i="11" s="1"/>
  <c r="AM40" i="11" s="1"/>
  <c r="AX40" i="11" s="1"/>
  <c r="AY40" i="11" s="1"/>
  <c r="G39" i="11"/>
  <c r="O39" i="11" s="1"/>
  <c r="Q39" i="11" s="1"/>
  <c r="G38" i="11"/>
  <c r="O38" i="11" s="1"/>
  <c r="Q38" i="11" s="1"/>
  <c r="G37" i="11"/>
  <c r="O37" i="11" s="1"/>
  <c r="Q37" i="11" s="1"/>
  <c r="G36" i="11"/>
  <c r="O36" i="11" s="1"/>
  <c r="Q36" i="11" s="1"/>
  <c r="AB36" i="11" s="1"/>
  <c r="G35" i="11"/>
  <c r="O35" i="11" s="1"/>
  <c r="Q35" i="11" s="1"/>
  <c r="G34" i="11"/>
  <c r="O34" i="11" s="1"/>
  <c r="Q34" i="11" s="1"/>
  <c r="G33" i="11"/>
  <c r="O33" i="11" s="1"/>
  <c r="Q33" i="11" s="1"/>
  <c r="G32" i="11"/>
  <c r="O32" i="11" s="1"/>
  <c r="Q32" i="11" s="1"/>
  <c r="AB32" i="11" s="1"/>
  <c r="AM32" i="11" s="1"/>
  <c r="AX32" i="11" s="1"/>
  <c r="G31" i="11"/>
  <c r="O31" i="11" s="1"/>
  <c r="Q31" i="11" s="1"/>
  <c r="G30" i="11"/>
  <c r="O30" i="11" s="1"/>
  <c r="Q30" i="11" s="1"/>
  <c r="G28" i="11"/>
  <c r="O28" i="11" s="1"/>
  <c r="Q28" i="11" s="1"/>
  <c r="G27" i="11"/>
  <c r="O27" i="11" s="1"/>
  <c r="Q27" i="11" s="1"/>
  <c r="G26" i="11"/>
  <c r="O26" i="11" s="1"/>
  <c r="Q26" i="11" s="1"/>
  <c r="G25" i="11"/>
  <c r="O25" i="11" s="1"/>
  <c r="Q25" i="11" s="1"/>
  <c r="G24" i="11"/>
  <c r="O24" i="11" s="1"/>
  <c r="Q24" i="11" s="1"/>
  <c r="G23" i="11"/>
  <c r="O23" i="11" s="1"/>
  <c r="Q23" i="11" s="1"/>
  <c r="G22" i="11"/>
  <c r="O22" i="11" s="1"/>
  <c r="Q22" i="11" s="1"/>
  <c r="G21" i="11"/>
  <c r="O21" i="11" s="1"/>
  <c r="Q21" i="11" s="1"/>
  <c r="G20" i="11"/>
  <c r="O20" i="11" s="1"/>
  <c r="Q20" i="11" s="1"/>
  <c r="G19" i="11"/>
  <c r="O19" i="11" s="1"/>
  <c r="Q19" i="11" s="1"/>
  <c r="BE18" i="11"/>
  <c r="G18" i="11"/>
  <c r="O18" i="11" s="1"/>
  <c r="Q18" i="11" s="1"/>
  <c r="AV17" i="11"/>
  <c r="AK17" i="11"/>
  <c r="Z17" i="11"/>
  <c r="O17" i="11"/>
  <c r="Q17" i="11" s="1"/>
  <c r="G16" i="11"/>
  <c r="O16" i="11" s="1"/>
  <c r="Q16" i="11" s="1"/>
  <c r="G15" i="11"/>
  <c r="O15" i="11" s="1"/>
  <c r="Q15" i="11" s="1"/>
  <c r="G14" i="11"/>
  <c r="O14" i="11" s="1"/>
  <c r="Q14" i="11" s="1"/>
  <c r="G13" i="11"/>
  <c r="O13" i="11" s="1"/>
  <c r="G12" i="11"/>
  <c r="O12" i="11" s="1"/>
  <c r="Q12" i="11" s="1"/>
  <c r="G11" i="11"/>
  <c r="O11" i="11" s="1"/>
  <c r="Q11" i="11" s="1"/>
  <c r="AB11" i="11" s="1"/>
  <c r="AM11" i="11" s="1"/>
  <c r="AX11" i="11" s="1"/>
  <c r="AY11" i="11" s="1"/>
  <c r="G10" i="11"/>
  <c r="O10" i="11" s="1"/>
  <c r="Q10" i="11" s="1"/>
  <c r="G9" i="11"/>
  <c r="O9" i="11" s="1"/>
  <c r="Q9" i="11" s="1"/>
  <c r="G8" i="11"/>
  <c r="O8" i="11" s="1"/>
  <c r="Q8" i="11" s="1"/>
  <c r="G7" i="11"/>
  <c r="O7" i="11" s="1"/>
  <c r="Q7" i="11" s="1"/>
  <c r="AB7" i="11" s="1"/>
  <c r="AM7" i="11" s="1"/>
  <c r="AX7" i="11" s="1"/>
  <c r="G6" i="11"/>
  <c r="G5" i="11"/>
  <c r="O5" i="11" s="1"/>
  <c r="AN4" i="11"/>
  <c r="AV4" i="11" s="1"/>
  <c r="AC4" i="11"/>
  <c r="AK4" i="11" s="1"/>
  <c r="R4" i="11"/>
  <c r="Z4" i="11" s="1"/>
  <c r="G4" i="11"/>
  <c r="O4" i="11" s="1"/>
  <c r="Q4" i="11" s="1"/>
  <c r="AV3" i="11"/>
  <c r="AK3" i="11"/>
  <c r="Z3" i="11"/>
  <c r="O3" i="11"/>
  <c r="Q3" i="11" s="1"/>
  <c r="H392" i="2"/>
  <c r="P392" i="2" s="1"/>
  <c r="S392" i="2"/>
  <c r="AA392" i="2" s="1"/>
  <c r="AD392" i="2"/>
  <c r="AL392" i="2" s="1"/>
  <c r="AW392" i="2"/>
  <c r="AY392" i="2" s="1"/>
  <c r="AO57" i="2"/>
  <c r="AW57" i="2" s="1"/>
  <c r="AD57" i="2"/>
  <c r="AL57" i="2" s="1"/>
  <c r="S57" i="2"/>
  <c r="AA57" i="2" s="1"/>
  <c r="H57" i="2"/>
  <c r="P57" i="2" s="1"/>
  <c r="R57" i="2" s="1"/>
  <c r="AO91" i="2"/>
  <c r="AW91" i="2" s="1"/>
  <c r="AD91" i="2"/>
  <c r="AL91" i="2" s="1"/>
  <c r="S91" i="2"/>
  <c r="AA91" i="2" s="1"/>
  <c r="H91" i="2"/>
  <c r="P91" i="2" s="1"/>
  <c r="R91" i="2" s="1"/>
  <c r="H92" i="2"/>
  <c r="P92" i="2" s="1"/>
  <c r="R92" i="2" s="1"/>
  <c r="AC92" i="2" s="1"/>
  <c r="AO154" i="2"/>
  <c r="AW154" i="2" s="1"/>
  <c r="AD154" i="2"/>
  <c r="AL154" i="2" s="1"/>
  <c r="S154" i="2"/>
  <c r="AA154" i="2" s="1"/>
  <c r="H154" i="2"/>
  <c r="P154" i="2" s="1"/>
  <c r="R154" i="2" s="1"/>
  <c r="AV403" i="2"/>
  <c r="AR406" i="2"/>
  <c r="AR405" i="2"/>
  <c r="AR404" i="2"/>
  <c r="AR403" i="2"/>
  <c r="AR402" i="2"/>
  <c r="AS398" i="2"/>
  <c r="AO133" i="2"/>
  <c r="AW133" i="2" s="1"/>
  <c r="AW127" i="2"/>
  <c r="S29" i="2"/>
  <c r="AA29" i="2" s="1"/>
  <c r="AO329" i="2"/>
  <c r="AW329" i="2" s="1"/>
  <c r="AD329" i="2"/>
  <c r="AL329" i="2" s="1"/>
  <c r="AO387" i="2"/>
  <c r="AW387" i="2" s="1"/>
  <c r="AD387" i="2"/>
  <c r="AL387" i="2" s="1"/>
  <c r="AO277" i="2"/>
  <c r="AW277" i="2" s="1"/>
  <c r="AD277" i="2"/>
  <c r="AL277" i="2" s="1"/>
  <c r="AO326" i="2"/>
  <c r="AW326" i="2" s="1"/>
  <c r="AD326" i="2"/>
  <c r="AL326" i="2" s="1"/>
  <c r="AO304" i="2"/>
  <c r="AW304" i="2" s="1"/>
  <c r="AD304" i="2"/>
  <c r="AL304" i="2" s="1"/>
  <c r="AO158" i="2"/>
  <c r="AW158" i="2" s="1"/>
  <c r="AD158" i="2"/>
  <c r="AL158" i="2" s="1"/>
  <c r="H158" i="2"/>
  <c r="P158" i="2" s="1"/>
  <c r="R158" i="2" s="1"/>
  <c r="S158" i="2"/>
  <c r="AA158" i="2" s="1"/>
  <c r="AD391" i="2"/>
  <c r="AL391" i="2" s="1"/>
  <c r="AO391" i="2"/>
  <c r="AW391" i="2" s="1"/>
  <c r="S332" i="2"/>
  <c r="AA332" i="2" s="1"/>
  <c r="H332" i="2"/>
  <c r="P332" i="2" s="1"/>
  <c r="S243" i="2"/>
  <c r="AA243" i="2" s="1"/>
  <c r="AC243" i="2" s="1"/>
  <c r="H243" i="2"/>
  <c r="P243" i="2" s="1"/>
  <c r="R243" i="2" s="1"/>
  <c r="AD243" i="2"/>
  <c r="AL243" i="2" s="1"/>
  <c r="AO243" i="2"/>
  <c r="AW243" i="2" s="1"/>
  <c r="AA65" i="2"/>
  <c r="H388" i="2"/>
  <c r="P388" i="2" s="1"/>
  <c r="R388" i="2" s="1"/>
  <c r="AA388" i="2"/>
  <c r="AO228" i="2"/>
  <c r="AW228" i="2" s="1"/>
  <c r="AD228" i="2"/>
  <c r="AL228" i="2" s="1"/>
  <c r="S228" i="2"/>
  <c r="AA228" i="2" s="1"/>
  <c r="P228" i="2"/>
  <c r="R228" i="2" s="1"/>
  <c r="H3" i="3"/>
  <c r="S3" i="3"/>
  <c r="AA3" i="3" s="1"/>
  <c r="AD3" i="3"/>
  <c r="AL3" i="3" s="1"/>
  <c r="AO3" i="3"/>
  <c r="AW3" i="3" s="1"/>
  <c r="H4" i="3"/>
  <c r="P4" i="3" s="1"/>
  <c r="R4" i="3" s="1"/>
  <c r="S4" i="3"/>
  <c r="AA4" i="3" s="1"/>
  <c r="AD4" i="3"/>
  <c r="AL4" i="3" s="1"/>
  <c r="AO4" i="3"/>
  <c r="AW4" i="3" s="1"/>
  <c r="P5" i="3"/>
  <c r="R5" i="3" s="1"/>
  <c r="AA5" i="3"/>
  <c r="AL5" i="3"/>
  <c r="AO5" i="3"/>
  <c r="AW5" i="3" s="1"/>
  <c r="P6" i="3"/>
  <c r="R6" i="3" s="1"/>
  <c r="S6" i="3"/>
  <c r="AA6" i="3" s="1"/>
  <c r="AD6" i="3"/>
  <c r="AL6" i="3" s="1"/>
  <c r="AO6" i="3"/>
  <c r="AW6" i="3" s="1"/>
  <c r="H7" i="3"/>
  <c r="P7" i="3" s="1"/>
  <c r="R7" i="3" s="1"/>
  <c r="S7" i="3"/>
  <c r="AA7" i="3" s="1"/>
  <c r="AD7" i="3"/>
  <c r="AL7" i="3" s="1"/>
  <c r="AO7" i="3"/>
  <c r="AW7" i="3" s="1"/>
  <c r="H8" i="3"/>
  <c r="P8" i="3" s="1"/>
  <c r="R8" i="3" s="1"/>
  <c r="S8" i="3"/>
  <c r="AA8" i="3" s="1"/>
  <c r="AD8" i="3"/>
  <c r="AL8" i="3" s="1"/>
  <c r="AO8" i="3"/>
  <c r="AW8" i="3" s="1"/>
  <c r="H9" i="3"/>
  <c r="P9" i="3" s="1"/>
  <c r="R9" i="3" s="1"/>
  <c r="S9" i="3"/>
  <c r="AA9" i="3" s="1"/>
  <c r="AD9" i="3"/>
  <c r="AL9" i="3" s="1"/>
  <c r="AO9" i="3"/>
  <c r="AW9" i="3" s="1"/>
  <c r="H10" i="3"/>
  <c r="P10" i="3" s="1"/>
  <c r="R10" i="3" s="1"/>
  <c r="S10" i="3"/>
  <c r="AA10" i="3" s="1"/>
  <c r="AD10" i="3"/>
  <c r="AL10" i="3" s="1"/>
  <c r="AO10" i="3"/>
  <c r="AW10" i="3" s="1"/>
  <c r="H11" i="3"/>
  <c r="P11" i="3" s="1"/>
  <c r="R11" i="3" s="1"/>
  <c r="S11" i="3"/>
  <c r="AA11" i="3" s="1"/>
  <c r="AD11" i="3"/>
  <c r="AL11" i="3" s="1"/>
  <c r="AO11" i="3"/>
  <c r="AW11" i="3" s="1"/>
  <c r="H12" i="3"/>
  <c r="P12" i="3" s="1"/>
  <c r="R12" i="3" s="1"/>
  <c r="S12" i="3"/>
  <c r="AA12" i="3" s="1"/>
  <c r="AD12" i="3"/>
  <c r="AL12" i="3" s="1"/>
  <c r="AO12" i="3"/>
  <c r="AW12" i="3" s="1"/>
  <c r="H13" i="3"/>
  <c r="P13" i="3" s="1"/>
  <c r="R13" i="3" s="1"/>
  <c r="S13" i="3"/>
  <c r="AA13" i="3" s="1"/>
  <c r="AD13" i="3"/>
  <c r="AL13" i="3" s="1"/>
  <c r="AO13" i="3"/>
  <c r="AW13" i="3" s="1"/>
  <c r="P14" i="3"/>
  <c r="R14" i="3" s="1"/>
  <c r="AA14" i="3"/>
  <c r="AL14" i="3"/>
  <c r="AO14" i="3"/>
  <c r="AW14" i="3" s="1"/>
  <c r="P15" i="3"/>
  <c r="R15" i="3" s="1"/>
  <c r="AA15" i="3"/>
  <c r="AL15" i="3"/>
  <c r="AO15" i="3"/>
  <c r="AW15" i="3" s="1"/>
  <c r="H16" i="3"/>
  <c r="P16" i="3" s="1"/>
  <c r="R16" i="3" s="1"/>
  <c r="S16" i="3"/>
  <c r="AA16" i="3" s="1"/>
  <c r="AD16" i="3"/>
  <c r="AL16" i="3" s="1"/>
  <c r="AO16" i="3"/>
  <c r="AW16" i="3" s="1"/>
  <c r="H17" i="3"/>
  <c r="P17" i="3" s="1"/>
  <c r="R17" i="3" s="1"/>
  <c r="S17" i="3"/>
  <c r="AA17" i="3" s="1"/>
  <c r="AD17" i="3"/>
  <c r="AL17" i="3" s="1"/>
  <c r="AO17" i="3"/>
  <c r="AW17" i="3" s="1"/>
  <c r="H18" i="3"/>
  <c r="P18" i="3" s="1"/>
  <c r="R18" i="3" s="1"/>
  <c r="S18" i="3"/>
  <c r="AA18" i="3" s="1"/>
  <c r="AD18" i="3"/>
  <c r="AL18" i="3" s="1"/>
  <c r="AO18" i="3"/>
  <c r="AW18" i="3" s="1"/>
  <c r="BB19" i="3"/>
  <c r="H20" i="3"/>
  <c r="P20" i="3" s="1"/>
  <c r="R20" i="3" s="1"/>
  <c r="S20" i="3"/>
  <c r="AD20" i="3"/>
  <c r="AO20" i="3"/>
  <c r="AW20" i="3" s="1"/>
  <c r="H21" i="3"/>
  <c r="P21" i="3" s="1"/>
  <c r="R21" i="3" s="1"/>
  <c r="S21" i="3"/>
  <c r="AA21" i="3" s="1"/>
  <c r="AD21" i="3"/>
  <c r="AL21" i="3" s="1"/>
  <c r="AO21" i="3"/>
  <c r="AW21" i="3" s="1"/>
  <c r="H22" i="3"/>
  <c r="P22" i="3" s="1"/>
  <c r="R22" i="3" s="1"/>
  <c r="S22" i="3"/>
  <c r="AA22" i="3" s="1"/>
  <c r="AD22" i="3"/>
  <c r="AL22" i="3" s="1"/>
  <c r="AO22" i="3"/>
  <c r="AW22" i="3" s="1"/>
  <c r="H23" i="3"/>
  <c r="P23" i="3" s="1"/>
  <c r="R23" i="3" s="1"/>
  <c r="S23" i="3"/>
  <c r="AA23" i="3" s="1"/>
  <c r="AD23" i="3"/>
  <c r="AL23" i="3" s="1"/>
  <c r="AO23" i="3"/>
  <c r="AW23" i="3" s="1"/>
  <c r="P24" i="3"/>
  <c r="R24" i="3" s="1"/>
  <c r="AC24" i="3" s="1"/>
  <c r="AA24" i="3"/>
  <c r="AD24" i="3"/>
  <c r="AL24" i="3" s="1"/>
  <c r="AO24" i="3"/>
  <c r="AW24" i="3" s="1"/>
  <c r="H25" i="3"/>
  <c r="P25" i="3" s="1"/>
  <c r="S25" i="3"/>
  <c r="AA25" i="3" s="1"/>
  <c r="AD25" i="3"/>
  <c r="AL25" i="3" s="1"/>
  <c r="AO25" i="3"/>
  <c r="AW25" i="3" s="1"/>
  <c r="H26" i="3"/>
  <c r="P26" i="3" s="1"/>
  <c r="R26" i="3" s="1"/>
  <c r="S26" i="3"/>
  <c r="AA26" i="3" s="1"/>
  <c r="AD26" i="3"/>
  <c r="AL26" i="3" s="1"/>
  <c r="AO26" i="3"/>
  <c r="AW26" i="3" s="1"/>
  <c r="H27" i="3"/>
  <c r="P27" i="3" s="1"/>
  <c r="R27" i="3" s="1"/>
  <c r="AC27" i="3" s="1"/>
  <c r="S27" i="3"/>
  <c r="AA27" i="3" s="1"/>
  <c r="AD27" i="3"/>
  <c r="AL27" i="3" s="1"/>
  <c r="AO27" i="3"/>
  <c r="AW27" i="3" s="1"/>
  <c r="H28" i="3"/>
  <c r="P28" i="3" s="1"/>
  <c r="R28" i="3" s="1"/>
  <c r="AC28" i="3" s="1"/>
  <c r="S28" i="3"/>
  <c r="AA28" i="3" s="1"/>
  <c r="AD28" i="3"/>
  <c r="AL28" i="3" s="1"/>
  <c r="AO28" i="3"/>
  <c r="AW28" i="3" s="1"/>
  <c r="H29" i="3"/>
  <c r="P29" i="3" s="1"/>
  <c r="R29" i="3" s="1"/>
  <c r="S29" i="3"/>
  <c r="AA29" i="3" s="1"/>
  <c r="AD29" i="3"/>
  <c r="AL29" i="3" s="1"/>
  <c r="AO29" i="3"/>
  <c r="AW29" i="3" s="1"/>
  <c r="H30" i="3"/>
  <c r="P30" i="3" s="1"/>
  <c r="R30" i="3" s="1"/>
  <c r="S30" i="3"/>
  <c r="AA30" i="3" s="1"/>
  <c r="AD30" i="3"/>
  <c r="AL30" i="3" s="1"/>
  <c r="AO30" i="3"/>
  <c r="AW30" i="3" s="1"/>
  <c r="H31" i="3"/>
  <c r="P31" i="3" s="1"/>
  <c r="R31" i="3" s="1"/>
  <c r="S31" i="3"/>
  <c r="AA31" i="3" s="1"/>
  <c r="AD31" i="3"/>
  <c r="AL31" i="3" s="1"/>
  <c r="AO31" i="3"/>
  <c r="AW31" i="3" s="1"/>
  <c r="H32" i="3"/>
  <c r="P32" i="3" s="1"/>
  <c r="R32" i="3" s="1"/>
  <c r="S32" i="3"/>
  <c r="AA32" i="3" s="1"/>
  <c r="AD32" i="3"/>
  <c r="AL32" i="3" s="1"/>
  <c r="AO32" i="3"/>
  <c r="AW32" i="3" s="1"/>
  <c r="H33" i="3"/>
  <c r="P33" i="3" s="1"/>
  <c r="R33" i="3" s="1"/>
  <c r="S33" i="3"/>
  <c r="AA33" i="3" s="1"/>
  <c r="AD33" i="3"/>
  <c r="AL33" i="3" s="1"/>
  <c r="AO33" i="3"/>
  <c r="AW33" i="3" s="1"/>
  <c r="H34" i="3"/>
  <c r="P34" i="3" s="1"/>
  <c r="R34" i="3" s="1"/>
  <c r="AC34" i="3" s="1"/>
  <c r="S34" i="3"/>
  <c r="AA34" i="3" s="1"/>
  <c r="AD34" i="3"/>
  <c r="AL34" i="3" s="1"/>
  <c r="AO34" i="3"/>
  <c r="AW34" i="3" s="1"/>
  <c r="H35" i="3"/>
  <c r="P35" i="3" s="1"/>
  <c r="R35" i="3" s="1"/>
  <c r="S35" i="3"/>
  <c r="AA35" i="3" s="1"/>
  <c r="AD35" i="3"/>
  <c r="AL35" i="3" s="1"/>
  <c r="AO35" i="3"/>
  <c r="AW35" i="3" s="1"/>
  <c r="H36" i="3"/>
  <c r="P36" i="3" s="1"/>
  <c r="R36" i="3" s="1"/>
  <c r="S36" i="3"/>
  <c r="AA36" i="3" s="1"/>
  <c r="AD36" i="3"/>
  <c r="AL36" i="3" s="1"/>
  <c r="AO36" i="3"/>
  <c r="AW36" i="3" s="1"/>
  <c r="AL37" i="3"/>
  <c r="AN37" i="3" s="1"/>
  <c r="AO37" i="3"/>
  <c r="AW37" i="3" s="1"/>
  <c r="P38" i="3"/>
  <c r="R38" i="3" s="1"/>
  <c r="S38" i="3"/>
  <c r="AA38" i="3" s="1"/>
  <c r="AD38" i="3"/>
  <c r="AL38" i="3" s="1"/>
  <c r="AO38" i="3"/>
  <c r="AW38" i="3" s="1"/>
  <c r="H39" i="3"/>
  <c r="P39" i="3" s="1"/>
  <c r="R39" i="3" s="1"/>
  <c r="S39" i="3"/>
  <c r="AA39" i="3" s="1"/>
  <c r="AD39" i="3"/>
  <c r="AL39" i="3" s="1"/>
  <c r="AO39" i="3"/>
  <c r="AW39" i="3" s="1"/>
  <c r="H40" i="3"/>
  <c r="P40" i="3" s="1"/>
  <c r="R40" i="3" s="1"/>
  <c r="S40" i="3"/>
  <c r="AA40" i="3" s="1"/>
  <c r="AD40" i="3"/>
  <c r="AL40" i="3" s="1"/>
  <c r="AO40" i="3"/>
  <c r="AW40" i="3" s="1"/>
  <c r="H41" i="3"/>
  <c r="P41" i="3" s="1"/>
  <c r="R41" i="3" s="1"/>
  <c r="S41" i="3"/>
  <c r="AA41" i="3" s="1"/>
  <c r="AD41" i="3"/>
  <c r="AL41" i="3" s="1"/>
  <c r="AO41" i="3"/>
  <c r="AW41" i="3" s="1"/>
  <c r="H42" i="3"/>
  <c r="P42" i="3" s="1"/>
  <c r="R42" i="3" s="1"/>
  <c r="S42" i="3"/>
  <c r="AA42" i="3" s="1"/>
  <c r="AD42" i="3"/>
  <c r="AL42" i="3" s="1"/>
  <c r="AO42" i="3"/>
  <c r="AW42" i="3" s="1"/>
  <c r="H43" i="3"/>
  <c r="P43" i="3" s="1"/>
  <c r="R43" i="3" s="1"/>
  <c r="S43" i="3"/>
  <c r="AA43" i="3" s="1"/>
  <c r="AD43" i="3"/>
  <c r="AL43" i="3" s="1"/>
  <c r="AO43" i="3"/>
  <c r="AW43" i="3" s="1"/>
  <c r="H44" i="3"/>
  <c r="P44" i="3" s="1"/>
  <c r="R44" i="3" s="1"/>
  <c r="S44" i="3"/>
  <c r="AA44" i="3" s="1"/>
  <c r="AD44" i="3"/>
  <c r="AL44" i="3" s="1"/>
  <c r="AO44" i="3"/>
  <c r="AW44" i="3" s="1"/>
  <c r="H45" i="3"/>
  <c r="P45" i="3" s="1"/>
  <c r="R45" i="3" s="1"/>
  <c r="S45" i="3"/>
  <c r="AA45" i="3" s="1"/>
  <c r="AD45" i="3"/>
  <c r="AL45" i="3" s="1"/>
  <c r="AO45" i="3"/>
  <c r="AW45" i="3" s="1"/>
  <c r="P46" i="3"/>
  <c r="R46" i="3" s="1"/>
  <c r="AA46" i="3"/>
  <c r="AD46" i="3"/>
  <c r="AL46" i="3" s="1"/>
  <c r="AO46" i="3"/>
  <c r="AW46" i="3" s="1"/>
  <c r="H47" i="3"/>
  <c r="P47" i="3" s="1"/>
  <c r="R47" i="3" s="1"/>
  <c r="S47" i="3"/>
  <c r="AA47" i="3" s="1"/>
  <c r="AD47" i="3"/>
  <c r="AL47" i="3" s="1"/>
  <c r="AO47" i="3"/>
  <c r="AW47" i="3" s="1"/>
  <c r="P48" i="3"/>
  <c r="R48" i="3" s="1"/>
  <c r="S48" i="3"/>
  <c r="AA48" i="3" s="1"/>
  <c r="AD48" i="3"/>
  <c r="AL48" i="3" s="1"/>
  <c r="AO48" i="3"/>
  <c r="AW48" i="3" s="1"/>
  <c r="H49" i="3"/>
  <c r="P49" i="3" s="1"/>
  <c r="R49" i="3" s="1"/>
  <c r="S49" i="3"/>
  <c r="AA49" i="3" s="1"/>
  <c r="AD49" i="3"/>
  <c r="AL49" i="3" s="1"/>
  <c r="AO49" i="3"/>
  <c r="AW49" i="3" s="1"/>
  <c r="H50" i="3"/>
  <c r="P50" i="3" s="1"/>
  <c r="R50" i="3" s="1"/>
  <c r="S50" i="3"/>
  <c r="AA50" i="3" s="1"/>
  <c r="AD50" i="3"/>
  <c r="AL50" i="3" s="1"/>
  <c r="AO50" i="3"/>
  <c r="AW50" i="3" s="1"/>
  <c r="H51" i="3"/>
  <c r="P51" i="3" s="1"/>
  <c r="R51" i="3" s="1"/>
  <c r="S51" i="3"/>
  <c r="AA51" i="3" s="1"/>
  <c r="AD51" i="3"/>
  <c r="AL51" i="3" s="1"/>
  <c r="AO51" i="3"/>
  <c r="AW51" i="3" s="1"/>
  <c r="P52" i="3"/>
  <c r="R52" i="3" s="1"/>
  <c r="AA52" i="3"/>
  <c r="AD52" i="3"/>
  <c r="AL52" i="3" s="1"/>
  <c r="AO52" i="3"/>
  <c r="AW52" i="3" s="1"/>
  <c r="H53" i="3"/>
  <c r="P53" i="3" s="1"/>
  <c r="R53" i="3" s="1"/>
  <c r="S53" i="3"/>
  <c r="AA53" i="3" s="1"/>
  <c r="AD53" i="3"/>
  <c r="AL53" i="3" s="1"/>
  <c r="AO53" i="3"/>
  <c r="AW53" i="3" s="1"/>
  <c r="H54" i="3"/>
  <c r="P54" i="3" s="1"/>
  <c r="R54" i="3" s="1"/>
  <c r="S54" i="3"/>
  <c r="AA54" i="3" s="1"/>
  <c r="AD54" i="3"/>
  <c r="AL54" i="3" s="1"/>
  <c r="AO54" i="3"/>
  <c r="AW54" i="3" s="1"/>
  <c r="H55" i="3"/>
  <c r="P55" i="3" s="1"/>
  <c r="R55" i="3" s="1"/>
  <c r="S55" i="3"/>
  <c r="AA55" i="3" s="1"/>
  <c r="AD55" i="3"/>
  <c r="AL55" i="3" s="1"/>
  <c r="AO55" i="3"/>
  <c r="AW55" i="3" s="1"/>
  <c r="H56" i="3"/>
  <c r="P56" i="3" s="1"/>
  <c r="R56" i="3" s="1"/>
  <c r="S56" i="3"/>
  <c r="AA56" i="3" s="1"/>
  <c r="AD56" i="3"/>
  <c r="AL56" i="3" s="1"/>
  <c r="AO56" i="3"/>
  <c r="AW56" i="3" s="1"/>
  <c r="H57" i="3"/>
  <c r="P57" i="3" s="1"/>
  <c r="R57" i="3" s="1"/>
  <c r="S57" i="3"/>
  <c r="AA57" i="3" s="1"/>
  <c r="AD57" i="3"/>
  <c r="AL57" i="3" s="1"/>
  <c r="AO57" i="3"/>
  <c r="AW57" i="3" s="1"/>
  <c r="H58" i="3"/>
  <c r="P58" i="3" s="1"/>
  <c r="R58" i="3" s="1"/>
  <c r="S58" i="3"/>
  <c r="AA58" i="3" s="1"/>
  <c r="AD58" i="3"/>
  <c r="AL58" i="3" s="1"/>
  <c r="AO58" i="3"/>
  <c r="AW58" i="3" s="1"/>
  <c r="P59" i="3"/>
  <c r="AA59" i="3"/>
  <c r="AC59" i="3" s="1"/>
  <c r="AN59" i="3" s="1"/>
  <c r="AY59" i="3" s="1"/>
  <c r="AD59" i="3"/>
  <c r="AO59" i="3"/>
  <c r="P60" i="3"/>
  <c r="R60" i="3" s="1"/>
  <c r="AA60" i="3"/>
  <c r="AD60" i="3"/>
  <c r="AL60" i="3" s="1"/>
  <c r="AO60" i="3"/>
  <c r="AW60" i="3" s="1"/>
  <c r="H61" i="3"/>
  <c r="P61" i="3" s="1"/>
  <c r="R61" i="3" s="1"/>
  <c r="S61" i="3"/>
  <c r="AA61" i="3" s="1"/>
  <c r="AD61" i="3"/>
  <c r="AL61" i="3" s="1"/>
  <c r="AO61" i="3"/>
  <c r="AW61" i="3" s="1"/>
  <c r="H62" i="3"/>
  <c r="P62" i="3" s="1"/>
  <c r="R62" i="3" s="1"/>
  <c r="S62" i="3"/>
  <c r="AA62" i="3" s="1"/>
  <c r="AD62" i="3"/>
  <c r="AL62" i="3" s="1"/>
  <c r="AO62" i="3"/>
  <c r="AW62" i="3" s="1"/>
  <c r="H63" i="3"/>
  <c r="P63" i="3" s="1"/>
  <c r="R63" i="3" s="1"/>
  <c r="S63" i="3"/>
  <c r="AA63" i="3" s="1"/>
  <c r="AD63" i="3"/>
  <c r="AL63" i="3" s="1"/>
  <c r="AO63" i="3"/>
  <c r="AW63" i="3" s="1"/>
  <c r="H64" i="3"/>
  <c r="P64" i="3" s="1"/>
  <c r="R64" i="3" s="1"/>
  <c r="S64" i="3"/>
  <c r="AA64" i="3" s="1"/>
  <c r="AD64" i="3"/>
  <c r="AL64" i="3" s="1"/>
  <c r="AO64" i="3"/>
  <c r="AW64" i="3" s="1"/>
  <c r="P65" i="3"/>
  <c r="R65" i="3" s="1"/>
  <c r="AA65" i="3"/>
  <c r="AD65" i="3"/>
  <c r="AL65" i="3" s="1"/>
  <c r="AO65" i="3"/>
  <c r="AW65" i="3" s="1"/>
  <c r="P66" i="3"/>
  <c r="R66" i="3" s="1"/>
  <c r="S66" i="3"/>
  <c r="AA66" i="3" s="1"/>
  <c r="AD66" i="3"/>
  <c r="AL66" i="3" s="1"/>
  <c r="AO66" i="3"/>
  <c r="AW66" i="3" s="1"/>
  <c r="H67" i="3"/>
  <c r="P67" i="3" s="1"/>
  <c r="R67" i="3" s="1"/>
  <c r="S67" i="3"/>
  <c r="AA67" i="3" s="1"/>
  <c r="AD67" i="3"/>
  <c r="AL67" i="3" s="1"/>
  <c r="AO67" i="3"/>
  <c r="AW67" i="3" s="1"/>
  <c r="AN68" i="3"/>
  <c r="AO68" i="3"/>
  <c r="AW68" i="3" s="1"/>
  <c r="H69" i="3"/>
  <c r="P69" i="3" s="1"/>
  <c r="R69" i="3" s="1"/>
  <c r="AC69" i="3" s="1"/>
  <c r="AN69" i="3" s="1"/>
  <c r="AY69" i="3" s="1"/>
  <c r="S69" i="3"/>
  <c r="AA69" i="3" s="1"/>
  <c r="AD69" i="3"/>
  <c r="AL69" i="3" s="1"/>
  <c r="AO69" i="3"/>
  <c r="AW69" i="3" s="1"/>
  <c r="H70" i="3"/>
  <c r="P70" i="3" s="1"/>
  <c r="R70" i="3" s="1"/>
  <c r="S70" i="3"/>
  <c r="AA70" i="3" s="1"/>
  <c r="AD70" i="3"/>
  <c r="AL70" i="3" s="1"/>
  <c r="AO70" i="3"/>
  <c r="AW70" i="3" s="1"/>
  <c r="H71" i="3"/>
  <c r="P71" i="3" s="1"/>
  <c r="R71" i="3" s="1"/>
  <c r="S71" i="3"/>
  <c r="AA71" i="3" s="1"/>
  <c r="AD71" i="3"/>
  <c r="AL71" i="3" s="1"/>
  <c r="AN71" i="3" s="1"/>
  <c r="AO71" i="3"/>
  <c r="AW71" i="3" s="1"/>
  <c r="H72" i="3"/>
  <c r="P72" i="3" s="1"/>
  <c r="R72" i="3" s="1"/>
  <c r="S72" i="3"/>
  <c r="AA72" i="3" s="1"/>
  <c r="AD72" i="3"/>
  <c r="AL72" i="3" s="1"/>
  <c r="AO72" i="3"/>
  <c r="AW72" i="3" s="1"/>
  <c r="H73" i="3"/>
  <c r="P73" i="3" s="1"/>
  <c r="R73" i="3" s="1"/>
  <c r="S73" i="3"/>
  <c r="AA73" i="3" s="1"/>
  <c r="AD73" i="3"/>
  <c r="AL73" i="3" s="1"/>
  <c r="AO73" i="3"/>
  <c r="AW73" i="3" s="1"/>
  <c r="H74" i="3"/>
  <c r="P74" i="3" s="1"/>
  <c r="R74" i="3" s="1"/>
  <c r="S74" i="3"/>
  <c r="AA74" i="3" s="1"/>
  <c r="AD74" i="3"/>
  <c r="AL74" i="3" s="1"/>
  <c r="AO74" i="3"/>
  <c r="AW74" i="3" s="1"/>
  <c r="P75" i="3"/>
  <c r="R75" i="3" s="1"/>
  <c r="AA75" i="3"/>
  <c r="AD75" i="3"/>
  <c r="AL75" i="3" s="1"/>
  <c r="AO75" i="3"/>
  <c r="AW75" i="3" s="1"/>
  <c r="H76" i="3"/>
  <c r="P76" i="3" s="1"/>
  <c r="R76" i="3" s="1"/>
  <c r="AC76" i="3" s="1"/>
  <c r="S76" i="3"/>
  <c r="AA76" i="3" s="1"/>
  <c r="AD76" i="3"/>
  <c r="AL76" i="3" s="1"/>
  <c r="AO76" i="3"/>
  <c r="AW76" i="3" s="1"/>
  <c r="P77" i="3"/>
  <c r="R77" i="3" s="1"/>
  <c r="AA77" i="3"/>
  <c r="AD77" i="3"/>
  <c r="AL77" i="3" s="1"/>
  <c r="AO77" i="3"/>
  <c r="AW77" i="3" s="1"/>
  <c r="H78" i="3"/>
  <c r="P78" i="3" s="1"/>
  <c r="R78" i="3" s="1"/>
  <c r="S78" i="3"/>
  <c r="AA78" i="3" s="1"/>
  <c r="AD78" i="3"/>
  <c r="AL78" i="3" s="1"/>
  <c r="AO78" i="3"/>
  <c r="AW78" i="3" s="1"/>
  <c r="H79" i="3"/>
  <c r="P79" i="3" s="1"/>
  <c r="R79" i="3" s="1"/>
  <c r="S79" i="3"/>
  <c r="AA79" i="3" s="1"/>
  <c r="AD79" i="3"/>
  <c r="AL79" i="3" s="1"/>
  <c r="AO79" i="3"/>
  <c r="AW79" i="3" s="1"/>
  <c r="H80" i="3"/>
  <c r="P80" i="3" s="1"/>
  <c r="R80" i="3" s="1"/>
  <c r="S80" i="3"/>
  <c r="AA80" i="3" s="1"/>
  <c r="AD80" i="3"/>
  <c r="AL80" i="3" s="1"/>
  <c r="AO80" i="3"/>
  <c r="AW80" i="3" s="1"/>
  <c r="H81" i="3"/>
  <c r="P81" i="3" s="1"/>
  <c r="R81" i="3" s="1"/>
  <c r="S81" i="3"/>
  <c r="AA81" i="3" s="1"/>
  <c r="AD81" i="3"/>
  <c r="AL81" i="3" s="1"/>
  <c r="AO81" i="3"/>
  <c r="AW81" i="3" s="1"/>
  <c r="H82" i="3"/>
  <c r="P82" i="3" s="1"/>
  <c r="R82" i="3" s="1"/>
  <c r="AC82" i="3" s="1"/>
  <c r="S82" i="3"/>
  <c r="AA82" i="3" s="1"/>
  <c r="AD82" i="3"/>
  <c r="AL82" i="3" s="1"/>
  <c r="AO82" i="3"/>
  <c r="AW82" i="3" s="1"/>
  <c r="P83" i="3"/>
  <c r="R83" i="3" s="1"/>
  <c r="AA83" i="3"/>
  <c r="AL83" i="3"/>
  <c r="AO83" i="3"/>
  <c r="AW83" i="3" s="1"/>
  <c r="P84" i="3"/>
  <c r="R84" i="3" s="1"/>
  <c r="AC84" i="3" s="1"/>
  <c r="AA84" i="3"/>
  <c r="AD84" i="3"/>
  <c r="AL84" i="3" s="1"/>
  <c r="AO84" i="3"/>
  <c r="AW84" i="3" s="1"/>
  <c r="H85" i="3"/>
  <c r="P85" i="3" s="1"/>
  <c r="R85" i="3" s="1"/>
  <c r="S85" i="3"/>
  <c r="AA85" i="3" s="1"/>
  <c r="AD85" i="3"/>
  <c r="AL85" i="3" s="1"/>
  <c r="AO85" i="3"/>
  <c r="AW85" i="3" s="1"/>
  <c r="H86" i="3"/>
  <c r="P86" i="3" s="1"/>
  <c r="R86" i="3" s="1"/>
  <c r="AC86" i="3" s="1"/>
  <c r="S86" i="3"/>
  <c r="AA86" i="3" s="1"/>
  <c r="AD86" i="3"/>
  <c r="AL86" i="3" s="1"/>
  <c r="AO86" i="3"/>
  <c r="AW86" i="3" s="1"/>
  <c r="H87" i="3"/>
  <c r="P87" i="3" s="1"/>
  <c r="R87" i="3" s="1"/>
  <c r="S87" i="3"/>
  <c r="AA87" i="3" s="1"/>
  <c r="AD87" i="3"/>
  <c r="AL87" i="3" s="1"/>
  <c r="AO87" i="3"/>
  <c r="AW87" i="3" s="1"/>
  <c r="H88" i="3"/>
  <c r="P88" i="3" s="1"/>
  <c r="R88" i="3" s="1"/>
  <c r="S88" i="3"/>
  <c r="AA88" i="3" s="1"/>
  <c r="AD88" i="3"/>
  <c r="AL88" i="3" s="1"/>
  <c r="AO88" i="3"/>
  <c r="AW88" i="3" s="1"/>
  <c r="H89" i="3"/>
  <c r="P89" i="3" s="1"/>
  <c r="R89" i="3" s="1"/>
  <c r="S89" i="3"/>
  <c r="AA89" i="3" s="1"/>
  <c r="AD89" i="3"/>
  <c r="AL89" i="3" s="1"/>
  <c r="AO89" i="3"/>
  <c r="AW89" i="3" s="1"/>
  <c r="H90" i="3"/>
  <c r="P90" i="3" s="1"/>
  <c r="R90" i="3" s="1"/>
  <c r="S90" i="3"/>
  <c r="AA90" i="3" s="1"/>
  <c r="AD90" i="3"/>
  <c r="AL90" i="3" s="1"/>
  <c r="AO90" i="3"/>
  <c r="AW90" i="3" s="1"/>
  <c r="H91" i="3"/>
  <c r="P91" i="3" s="1"/>
  <c r="R91" i="3" s="1"/>
  <c r="S91" i="3"/>
  <c r="AA91" i="3" s="1"/>
  <c r="AD91" i="3"/>
  <c r="AL91" i="3" s="1"/>
  <c r="AO91" i="3"/>
  <c r="AW91" i="3" s="1"/>
  <c r="H92" i="3"/>
  <c r="P92" i="3" s="1"/>
  <c r="R92" i="3" s="1"/>
  <c r="S92" i="3"/>
  <c r="AA92" i="3" s="1"/>
  <c r="AD92" i="3"/>
  <c r="AL92" i="3" s="1"/>
  <c r="AO92" i="3"/>
  <c r="AW92" i="3" s="1"/>
  <c r="H93" i="3"/>
  <c r="P93" i="3" s="1"/>
  <c r="R93" i="3" s="1"/>
  <c r="AC93" i="3" s="1"/>
  <c r="S93" i="3"/>
  <c r="AA93" i="3" s="1"/>
  <c r="AD93" i="3"/>
  <c r="AL93" i="3" s="1"/>
  <c r="AO93" i="3"/>
  <c r="AW93" i="3" s="1"/>
  <c r="P94" i="3"/>
  <c r="R94" i="3" s="1"/>
  <c r="S94" i="3"/>
  <c r="AA94" i="3" s="1"/>
  <c r="AD94" i="3"/>
  <c r="AL94" i="3" s="1"/>
  <c r="AO94" i="3"/>
  <c r="AW94" i="3" s="1"/>
  <c r="H95" i="3"/>
  <c r="P95" i="3" s="1"/>
  <c r="R95" i="3" s="1"/>
  <c r="S95" i="3"/>
  <c r="AA95" i="3" s="1"/>
  <c r="AD95" i="3"/>
  <c r="AL95" i="3" s="1"/>
  <c r="AO95" i="3"/>
  <c r="AW95" i="3" s="1"/>
  <c r="H96" i="3"/>
  <c r="P96" i="3" s="1"/>
  <c r="R96" i="3" s="1"/>
  <c r="S96" i="3"/>
  <c r="AA96" i="3" s="1"/>
  <c r="AD96" i="3"/>
  <c r="AL96" i="3" s="1"/>
  <c r="AO96" i="3"/>
  <c r="AW96" i="3" s="1"/>
  <c r="H97" i="3"/>
  <c r="P97" i="3" s="1"/>
  <c r="R97" i="3" s="1"/>
  <c r="S97" i="3"/>
  <c r="AA97" i="3" s="1"/>
  <c r="AD97" i="3"/>
  <c r="AL97" i="3" s="1"/>
  <c r="AO97" i="3"/>
  <c r="AW97" i="3" s="1"/>
  <c r="H98" i="3"/>
  <c r="P98" i="3" s="1"/>
  <c r="R98" i="3" s="1"/>
  <c r="S98" i="3"/>
  <c r="AA98" i="3" s="1"/>
  <c r="AD98" i="3"/>
  <c r="AL98" i="3" s="1"/>
  <c r="AO98" i="3"/>
  <c r="AW98" i="3" s="1"/>
  <c r="H99" i="3"/>
  <c r="P99" i="3" s="1"/>
  <c r="R99" i="3" s="1"/>
  <c r="S99" i="3"/>
  <c r="AA99" i="3" s="1"/>
  <c r="AD99" i="3"/>
  <c r="AL99" i="3" s="1"/>
  <c r="AO99" i="3"/>
  <c r="AW99" i="3" s="1"/>
  <c r="H100" i="3"/>
  <c r="P100" i="3" s="1"/>
  <c r="R100" i="3" s="1"/>
  <c r="S100" i="3"/>
  <c r="AA100" i="3" s="1"/>
  <c r="AD100" i="3"/>
  <c r="AL100" i="3" s="1"/>
  <c r="AO100" i="3"/>
  <c r="AW100" i="3" s="1"/>
  <c r="H101" i="3"/>
  <c r="P101" i="3" s="1"/>
  <c r="R101" i="3" s="1"/>
  <c r="AC101" i="3" s="1"/>
  <c r="S101" i="3"/>
  <c r="AA101" i="3" s="1"/>
  <c r="AD101" i="3"/>
  <c r="AL101" i="3" s="1"/>
  <c r="AO101" i="3"/>
  <c r="AW101" i="3" s="1"/>
  <c r="H102" i="3"/>
  <c r="P102" i="3" s="1"/>
  <c r="R102" i="3" s="1"/>
  <c r="S102" i="3"/>
  <c r="AA102" i="3" s="1"/>
  <c r="AD102" i="3"/>
  <c r="AL102" i="3" s="1"/>
  <c r="AO102" i="3"/>
  <c r="AW102" i="3" s="1"/>
  <c r="H103" i="3"/>
  <c r="P103" i="3" s="1"/>
  <c r="R103" i="3" s="1"/>
  <c r="S103" i="3"/>
  <c r="AA103" i="3" s="1"/>
  <c r="AD103" i="3"/>
  <c r="AL103" i="3" s="1"/>
  <c r="AO103" i="3"/>
  <c r="AW103" i="3" s="1"/>
  <c r="H104" i="3"/>
  <c r="P104" i="3" s="1"/>
  <c r="R104" i="3" s="1"/>
  <c r="S104" i="3"/>
  <c r="AA104" i="3" s="1"/>
  <c r="AD104" i="3"/>
  <c r="AL104" i="3" s="1"/>
  <c r="AO104" i="3"/>
  <c r="AW104" i="3" s="1"/>
  <c r="H105" i="3"/>
  <c r="P105" i="3" s="1"/>
  <c r="R105" i="3" s="1"/>
  <c r="S105" i="3"/>
  <c r="AA105" i="3" s="1"/>
  <c r="AD105" i="3"/>
  <c r="AL105" i="3" s="1"/>
  <c r="AO105" i="3"/>
  <c r="AW105" i="3" s="1"/>
  <c r="H106" i="3"/>
  <c r="P106" i="3" s="1"/>
  <c r="R106" i="3" s="1"/>
  <c r="S106" i="3"/>
  <c r="AA106" i="3" s="1"/>
  <c r="AD106" i="3"/>
  <c r="AL106" i="3" s="1"/>
  <c r="AO106" i="3"/>
  <c r="AW106" i="3" s="1"/>
  <c r="H107" i="3"/>
  <c r="P107" i="3" s="1"/>
  <c r="R107" i="3" s="1"/>
  <c r="S107" i="3"/>
  <c r="AA107" i="3" s="1"/>
  <c r="AD107" i="3"/>
  <c r="AL107" i="3" s="1"/>
  <c r="AO107" i="3"/>
  <c r="AW107" i="3" s="1"/>
  <c r="H108" i="3"/>
  <c r="P108" i="3" s="1"/>
  <c r="R108" i="3" s="1"/>
  <c r="AC108" i="3" s="1"/>
  <c r="S108" i="3"/>
  <c r="AA108" i="3" s="1"/>
  <c r="AD108" i="3"/>
  <c r="AL108" i="3" s="1"/>
  <c r="AO108" i="3"/>
  <c r="AW108" i="3" s="1"/>
  <c r="P109" i="3"/>
  <c r="R109" i="3" s="1"/>
  <c r="S109" i="3"/>
  <c r="AA109" i="3" s="1"/>
  <c r="AD109" i="3"/>
  <c r="AL109" i="3" s="1"/>
  <c r="AO109" i="3"/>
  <c r="AW109" i="3" s="1"/>
  <c r="H110" i="3"/>
  <c r="P110" i="3" s="1"/>
  <c r="R110" i="3" s="1"/>
  <c r="S110" i="3"/>
  <c r="AA110" i="3" s="1"/>
  <c r="AD110" i="3"/>
  <c r="AL110" i="3" s="1"/>
  <c r="AO110" i="3"/>
  <c r="AW110" i="3" s="1"/>
  <c r="H111" i="3"/>
  <c r="P111" i="3" s="1"/>
  <c r="R111" i="3" s="1"/>
  <c r="S111" i="3"/>
  <c r="AA111" i="3" s="1"/>
  <c r="AD111" i="3"/>
  <c r="AL111" i="3" s="1"/>
  <c r="AO111" i="3"/>
  <c r="AW111" i="3" s="1"/>
  <c r="P112" i="3"/>
  <c r="R112" i="3" s="1"/>
  <c r="AA112" i="3"/>
  <c r="AD112" i="3"/>
  <c r="AL112" i="3" s="1"/>
  <c r="AO112" i="3"/>
  <c r="AW112" i="3" s="1"/>
  <c r="H113" i="3"/>
  <c r="P113" i="3" s="1"/>
  <c r="R113" i="3" s="1"/>
  <c r="S113" i="3"/>
  <c r="AA113" i="3" s="1"/>
  <c r="AD113" i="3"/>
  <c r="AL113" i="3" s="1"/>
  <c r="AO113" i="3"/>
  <c r="AW113" i="3" s="1"/>
  <c r="H114" i="3"/>
  <c r="P114" i="3" s="1"/>
  <c r="R114" i="3" s="1"/>
  <c r="S114" i="3"/>
  <c r="AA114" i="3" s="1"/>
  <c r="AD114" i="3"/>
  <c r="AL114" i="3" s="1"/>
  <c r="AO114" i="3"/>
  <c r="AW114" i="3" s="1"/>
  <c r="H115" i="3"/>
  <c r="P115" i="3" s="1"/>
  <c r="R115" i="3" s="1"/>
  <c r="S115" i="3"/>
  <c r="AA115" i="3" s="1"/>
  <c r="AD115" i="3"/>
  <c r="AL115" i="3" s="1"/>
  <c r="AO115" i="3"/>
  <c r="AW115" i="3" s="1"/>
  <c r="H116" i="3"/>
  <c r="P116" i="3" s="1"/>
  <c r="R116" i="3" s="1"/>
  <c r="S116" i="3"/>
  <c r="AA116" i="3" s="1"/>
  <c r="AD116" i="3"/>
  <c r="AL116" i="3" s="1"/>
  <c r="AO116" i="3"/>
  <c r="AW116" i="3" s="1"/>
  <c r="P117" i="3"/>
  <c r="R117" i="3" s="1"/>
  <c r="AA117" i="3"/>
  <c r="AD117" i="3"/>
  <c r="AL117" i="3" s="1"/>
  <c r="AO117" i="3"/>
  <c r="AW117" i="3" s="1"/>
  <c r="H118" i="3"/>
  <c r="P118" i="3" s="1"/>
  <c r="R118" i="3" s="1"/>
  <c r="AC118" i="3" s="1"/>
  <c r="S118" i="3"/>
  <c r="AA118" i="3" s="1"/>
  <c r="AD118" i="3"/>
  <c r="AL118" i="3" s="1"/>
  <c r="AO118" i="3"/>
  <c r="AW118" i="3" s="1"/>
  <c r="H119" i="3"/>
  <c r="P119" i="3" s="1"/>
  <c r="R119" i="3" s="1"/>
  <c r="S119" i="3"/>
  <c r="AA119" i="3" s="1"/>
  <c r="AD119" i="3"/>
  <c r="AL119" i="3" s="1"/>
  <c r="AO119" i="3"/>
  <c r="AW119" i="3" s="1"/>
  <c r="H120" i="3"/>
  <c r="P120" i="3" s="1"/>
  <c r="R120" i="3" s="1"/>
  <c r="S120" i="3"/>
  <c r="AA120" i="3" s="1"/>
  <c r="AD120" i="3"/>
  <c r="AL120" i="3" s="1"/>
  <c r="AO120" i="3"/>
  <c r="AW120" i="3" s="1"/>
  <c r="H121" i="3"/>
  <c r="P121" i="3" s="1"/>
  <c r="R121" i="3" s="1"/>
  <c r="S121" i="3"/>
  <c r="AA121" i="3" s="1"/>
  <c r="AD121" i="3"/>
  <c r="AL121" i="3" s="1"/>
  <c r="AO121" i="3"/>
  <c r="AW121" i="3" s="1"/>
  <c r="H122" i="3"/>
  <c r="P122" i="3" s="1"/>
  <c r="R122" i="3" s="1"/>
  <c r="S122" i="3"/>
  <c r="AA122" i="3" s="1"/>
  <c r="AD122" i="3"/>
  <c r="AL122" i="3" s="1"/>
  <c r="AO122" i="3"/>
  <c r="AW122" i="3" s="1"/>
  <c r="P123" i="3"/>
  <c r="R123" i="3" s="1"/>
  <c r="AA123" i="3"/>
  <c r="AL123" i="3"/>
  <c r="AO123" i="3"/>
  <c r="AW123" i="3" s="1"/>
  <c r="H124" i="3"/>
  <c r="P124" i="3" s="1"/>
  <c r="R124" i="3" s="1"/>
  <c r="S124" i="3"/>
  <c r="AA124" i="3" s="1"/>
  <c r="AD124" i="3"/>
  <c r="AL124" i="3" s="1"/>
  <c r="AO124" i="3"/>
  <c r="AW124" i="3" s="1"/>
  <c r="P125" i="3"/>
  <c r="R125" i="3" s="1"/>
  <c r="AC125" i="3" s="1"/>
  <c r="AA125" i="3"/>
  <c r="AD125" i="3"/>
  <c r="AL125" i="3" s="1"/>
  <c r="AO125" i="3"/>
  <c r="AW125" i="3" s="1"/>
  <c r="H126" i="3"/>
  <c r="P126" i="3" s="1"/>
  <c r="R126" i="3" s="1"/>
  <c r="S126" i="3"/>
  <c r="AA126" i="3" s="1"/>
  <c r="AD126" i="3"/>
  <c r="AL126" i="3" s="1"/>
  <c r="AO126" i="3"/>
  <c r="AW126" i="3" s="1"/>
  <c r="P127" i="3"/>
  <c r="R127" i="3" s="1"/>
  <c r="S127" i="3"/>
  <c r="AA127" i="3" s="1"/>
  <c r="AD127" i="3"/>
  <c r="AL127" i="3" s="1"/>
  <c r="AO127" i="3"/>
  <c r="AW127" i="3" s="1"/>
  <c r="H128" i="3"/>
  <c r="P128" i="3" s="1"/>
  <c r="R128" i="3" s="1"/>
  <c r="S128" i="3"/>
  <c r="AA128" i="3" s="1"/>
  <c r="AD128" i="3"/>
  <c r="AL128" i="3" s="1"/>
  <c r="AO128" i="3"/>
  <c r="AW128" i="3" s="1"/>
  <c r="H129" i="3"/>
  <c r="P129" i="3" s="1"/>
  <c r="R129" i="3" s="1"/>
  <c r="S129" i="3"/>
  <c r="AA129" i="3" s="1"/>
  <c r="AD129" i="3"/>
  <c r="AL129" i="3" s="1"/>
  <c r="AO129" i="3"/>
  <c r="AW129" i="3" s="1"/>
  <c r="H130" i="3"/>
  <c r="P130" i="3" s="1"/>
  <c r="R130" i="3" s="1"/>
  <c r="S130" i="3"/>
  <c r="AA130" i="3" s="1"/>
  <c r="AD130" i="3"/>
  <c r="AL130" i="3" s="1"/>
  <c r="AO130" i="3"/>
  <c r="AW130" i="3" s="1"/>
  <c r="H131" i="3"/>
  <c r="P131" i="3" s="1"/>
  <c r="R131" i="3" s="1"/>
  <c r="AC131" i="3" s="1"/>
  <c r="S131" i="3"/>
  <c r="AA131" i="3" s="1"/>
  <c r="AD131" i="3"/>
  <c r="AL131" i="3" s="1"/>
  <c r="AO131" i="3"/>
  <c r="AW131" i="3" s="1"/>
  <c r="H132" i="3"/>
  <c r="P132" i="3" s="1"/>
  <c r="R132" i="3" s="1"/>
  <c r="S132" i="3"/>
  <c r="AA132" i="3" s="1"/>
  <c r="AD132" i="3"/>
  <c r="AL132" i="3" s="1"/>
  <c r="AO132" i="3"/>
  <c r="AW132" i="3" s="1"/>
  <c r="P133" i="3"/>
  <c r="R133" i="3" s="1"/>
  <c r="AA133" i="3"/>
  <c r="AD133" i="3"/>
  <c r="AL133" i="3" s="1"/>
  <c r="AO133" i="3"/>
  <c r="AW133" i="3" s="1"/>
  <c r="H134" i="3"/>
  <c r="P134" i="3" s="1"/>
  <c r="R134" i="3" s="1"/>
  <c r="S134" i="3"/>
  <c r="AA134" i="3" s="1"/>
  <c r="AD134" i="3"/>
  <c r="AL134" i="3" s="1"/>
  <c r="AO134" i="3"/>
  <c r="AW134" i="3" s="1"/>
  <c r="H135" i="3"/>
  <c r="P135" i="3" s="1"/>
  <c r="R135" i="3" s="1"/>
  <c r="AC135" i="3" s="1"/>
  <c r="S135" i="3"/>
  <c r="AA135" i="3" s="1"/>
  <c r="AD135" i="3"/>
  <c r="AL135" i="3" s="1"/>
  <c r="AO135" i="3"/>
  <c r="AW135" i="3" s="1"/>
  <c r="H136" i="3"/>
  <c r="P136" i="3" s="1"/>
  <c r="R136" i="3" s="1"/>
  <c r="S136" i="3"/>
  <c r="AA136" i="3" s="1"/>
  <c r="AD136" i="3"/>
  <c r="AL136" i="3" s="1"/>
  <c r="AO136" i="3"/>
  <c r="AW136" i="3" s="1"/>
  <c r="H137" i="3"/>
  <c r="P137" i="3" s="1"/>
  <c r="R137" i="3" s="1"/>
  <c r="S137" i="3"/>
  <c r="AA137" i="3" s="1"/>
  <c r="AD137" i="3"/>
  <c r="AL137" i="3" s="1"/>
  <c r="AO137" i="3"/>
  <c r="AW137" i="3" s="1"/>
  <c r="H138" i="3"/>
  <c r="P138" i="3" s="1"/>
  <c r="R138" i="3" s="1"/>
  <c r="S138" i="3"/>
  <c r="AA138" i="3" s="1"/>
  <c r="AD138" i="3"/>
  <c r="AL138" i="3" s="1"/>
  <c r="AO138" i="3"/>
  <c r="AW138" i="3" s="1"/>
  <c r="H139" i="3"/>
  <c r="P139" i="3" s="1"/>
  <c r="R139" i="3" s="1"/>
  <c r="S139" i="3"/>
  <c r="AA139" i="3" s="1"/>
  <c r="AD139" i="3"/>
  <c r="AL139" i="3" s="1"/>
  <c r="AO139" i="3"/>
  <c r="AW139" i="3" s="1"/>
  <c r="H140" i="3"/>
  <c r="P140" i="3" s="1"/>
  <c r="R140" i="3" s="1"/>
  <c r="S140" i="3"/>
  <c r="AA140" i="3" s="1"/>
  <c r="AD140" i="3"/>
  <c r="AL140" i="3" s="1"/>
  <c r="AO140" i="3"/>
  <c r="AW140" i="3" s="1"/>
  <c r="H141" i="3"/>
  <c r="P141" i="3" s="1"/>
  <c r="R141" i="3" s="1"/>
  <c r="AC141" i="3" s="1"/>
  <c r="S141" i="3"/>
  <c r="AA141" i="3" s="1"/>
  <c r="AD141" i="3"/>
  <c r="AL141" i="3" s="1"/>
  <c r="AO141" i="3"/>
  <c r="AW141" i="3" s="1"/>
  <c r="P142" i="3"/>
  <c r="R142" i="3" s="1"/>
  <c r="AA142" i="3"/>
  <c r="AD142" i="3"/>
  <c r="AL142" i="3" s="1"/>
  <c r="AO142" i="3"/>
  <c r="AW142" i="3" s="1"/>
  <c r="H143" i="3"/>
  <c r="P143" i="3" s="1"/>
  <c r="R143" i="3" s="1"/>
  <c r="S143" i="3"/>
  <c r="AA143" i="3" s="1"/>
  <c r="AD143" i="3"/>
  <c r="AL143" i="3" s="1"/>
  <c r="AO143" i="3"/>
  <c r="AW143" i="3" s="1"/>
  <c r="H144" i="3"/>
  <c r="P144" i="3" s="1"/>
  <c r="R144" i="3" s="1"/>
  <c r="AC144" i="3" s="1"/>
  <c r="S144" i="3"/>
  <c r="AA144" i="3" s="1"/>
  <c r="AD144" i="3"/>
  <c r="AL144" i="3" s="1"/>
  <c r="AO144" i="3"/>
  <c r="AW144" i="3" s="1"/>
  <c r="H145" i="3"/>
  <c r="P145" i="3" s="1"/>
  <c r="R145" i="3" s="1"/>
  <c r="S145" i="3"/>
  <c r="AA145" i="3" s="1"/>
  <c r="AD145" i="3"/>
  <c r="AL145" i="3" s="1"/>
  <c r="AO145" i="3"/>
  <c r="AW145" i="3" s="1"/>
  <c r="H146" i="3"/>
  <c r="P146" i="3" s="1"/>
  <c r="R146" i="3" s="1"/>
  <c r="S146" i="3"/>
  <c r="AA146" i="3" s="1"/>
  <c r="AD146" i="3"/>
  <c r="AL146" i="3" s="1"/>
  <c r="AO146" i="3"/>
  <c r="AW146" i="3" s="1"/>
  <c r="H147" i="3"/>
  <c r="P147" i="3" s="1"/>
  <c r="R147" i="3" s="1"/>
  <c r="AC147" i="3" s="1"/>
  <c r="AN147" i="3" s="1"/>
  <c r="AY147" i="3" s="1"/>
  <c r="BE143" i="11" s="1"/>
  <c r="S147" i="3"/>
  <c r="AA147" i="3" s="1"/>
  <c r="AD147" i="3"/>
  <c r="AL147" i="3" s="1"/>
  <c r="AO147" i="3"/>
  <c r="AW147" i="3" s="1"/>
  <c r="H148" i="3"/>
  <c r="P148" i="3" s="1"/>
  <c r="R148" i="3" s="1"/>
  <c r="S148" i="3"/>
  <c r="AA148" i="3" s="1"/>
  <c r="AD148" i="3"/>
  <c r="AL148" i="3" s="1"/>
  <c r="AO148" i="3"/>
  <c r="AW148" i="3" s="1"/>
  <c r="P149" i="3"/>
  <c r="R149" i="3" s="1"/>
  <c r="AA149" i="3"/>
  <c r="AL149" i="3"/>
  <c r="AO149" i="3"/>
  <c r="AW149" i="3" s="1"/>
  <c r="H150" i="3"/>
  <c r="P150" i="3" s="1"/>
  <c r="R150" i="3" s="1"/>
  <c r="S150" i="3"/>
  <c r="AA150" i="3" s="1"/>
  <c r="AD150" i="3"/>
  <c r="AL150" i="3" s="1"/>
  <c r="AO150" i="3"/>
  <c r="AW150" i="3" s="1"/>
  <c r="H151" i="3"/>
  <c r="P151" i="3" s="1"/>
  <c r="R151" i="3" s="1"/>
  <c r="S151" i="3"/>
  <c r="AA151" i="3" s="1"/>
  <c r="AD151" i="3"/>
  <c r="AL151" i="3" s="1"/>
  <c r="AO151" i="3"/>
  <c r="AW151" i="3" s="1"/>
  <c r="H152" i="3"/>
  <c r="P152" i="3" s="1"/>
  <c r="R152" i="3" s="1"/>
  <c r="AC152" i="3" s="1"/>
  <c r="S152" i="3"/>
  <c r="AA152" i="3" s="1"/>
  <c r="AD152" i="3"/>
  <c r="AL152" i="3" s="1"/>
  <c r="AO152" i="3"/>
  <c r="AW152" i="3" s="1"/>
  <c r="H153" i="3"/>
  <c r="P153" i="3" s="1"/>
  <c r="R153" i="3" s="1"/>
  <c r="S153" i="3"/>
  <c r="AA153" i="3" s="1"/>
  <c r="AD153" i="3"/>
  <c r="AL153" i="3" s="1"/>
  <c r="AO153" i="3"/>
  <c r="AW153" i="3" s="1"/>
  <c r="H154" i="3"/>
  <c r="P154" i="3" s="1"/>
  <c r="R154" i="3" s="1"/>
  <c r="AC154" i="3" s="1"/>
  <c r="S154" i="3"/>
  <c r="AA154" i="3" s="1"/>
  <c r="AD154" i="3"/>
  <c r="AL154" i="3" s="1"/>
  <c r="AO154" i="3"/>
  <c r="AW154" i="3" s="1"/>
  <c r="H155" i="3"/>
  <c r="P155" i="3" s="1"/>
  <c r="R155" i="3" s="1"/>
  <c r="S155" i="3"/>
  <c r="AA155" i="3" s="1"/>
  <c r="AD155" i="3"/>
  <c r="AL155" i="3" s="1"/>
  <c r="AO155" i="3"/>
  <c r="AW155" i="3" s="1"/>
  <c r="H156" i="3"/>
  <c r="P156" i="3" s="1"/>
  <c r="R156" i="3" s="1"/>
  <c r="AC156" i="3" s="1"/>
  <c r="S156" i="3"/>
  <c r="AA156" i="3" s="1"/>
  <c r="AD156" i="3"/>
  <c r="AL156" i="3" s="1"/>
  <c r="AO156" i="3"/>
  <c r="AW156" i="3" s="1"/>
  <c r="H157" i="3"/>
  <c r="P157" i="3" s="1"/>
  <c r="R157" i="3" s="1"/>
  <c r="AC157" i="3" s="1"/>
  <c r="S157" i="3"/>
  <c r="AA157" i="3" s="1"/>
  <c r="AD157" i="3"/>
  <c r="AL157" i="3" s="1"/>
  <c r="AO157" i="3"/>
  <c r="AW157" i="3" s="1"/>
  <c r="H158" i="3"/>
  <c r="P158" i="3" s="1"/>
  <c r="R158" i="3" s="1"/>
  <c r="AC158" i="3" s="1"/>
  <c r="S158" i="3"/>
  <c r="AA158" i="3" s="1"/>
  <c r="AD158" i="3"/>
  <c r="AL158" i="3" s="1"/>
  <c r="AO158" i="3"/>
  <c r="AW158" i="3" s="1"/>
  <c r="H159" i="3"/>
  <c r="P159" i="3" s="1"/>
  <c r="R159" i="3" s="1"/>
  <c r="AC159" i="3" s="1"/>
  <c r="S159" i="3"/>
  <c r="AA159" i="3" s="1"/>
  <c r="AD159" i="3"/>
  <c r="AL159" i="3" s="1"/>
  <c r="AO159" i="3"/>
  <c r="AW159" i="3" s="1"/>
  <c r="P160" i="3"/>
  <c r="R160" i="3" s="1"/>
  <c r="AC160" i="3" s="1"/>
  <c r="AA160" i="3"/>
  <c r="AD160" i="3"/>
  <c r="AL160" i="3" s="1"/>
  <c r="AO160" i="3"/>
  <c r="AW160" i="3" s="1"/>
  <c r="H161" i="3"/>
  <c r="P161" i="3" s="1"/>
  <c r="R161" i="3" s="1"/>
  <c r="S161" i="3"/>
  <c r="AA161" i="3" s="1"/>
  <c r="AD161" i="3"/>
  <c r="AL161" i="3" s="1"/>
  <c r="AO161" i="3"/>
  <c r="AW161" i="3" s="1"/>
  <c r="P162" i="3"/>
  <c r="R162" i="3" s="1"/>
  <c r="AA162" i="3"/>
  <c r="AD162" i="3"/>
  <c r="AL162" i="3" s="1"/>
  <c r="AO162" i="3"/>
  <c r="AW162" i="3" s="1"/>
  <c r="H163" i="3"/>
  <c r="P163" i="3" s="1"/>
  <c r="R163" i="3" s="1"/>
  <c r="AC163" i="3" s="1"/>
  <c r="AN163" i="3" s="1"/>
  <c r="AY163" i="3" s="1"/>
  <c r="BB163" i="3" s="1"/>
  <c r="S163" i="3"/>
  <c r="AA163" i="3" s="1"/>
  <c r="AD163" i="3"/>
  <c r="AL163" i="3" s="1"/>
  <c r="AO163" i="3"/>
  <c r="AW163" i="3" s="1"/>
  <c r="H164" i="3"/>
  <c r="P164" i="3" s="1"/>
  <c r="R164" i="3" s="1"/>
  <c r="AC164" i="3" s="1"/>
  <c r="S164" i="3"/>
  <c r="AA164" i="3" s="1"/>
  <c r="AD164" i="3"/>
  <c r="AL164" i="3" s="1"/>
  <c r="AO164" i="3"/>
  <c r="AW164" i="3" s="1"/>
  <c r="H165" i="3"/>
  <c r="P165" i="3" s="1"/>
  <c r="R165" i="3" s="1"/>
  <c r="AC165" i="3" s="1"/>
  <c r="S165" i="3"/>
  <c r="AA165" i="3" s="1"/>
  <c r="AD165" i="3"/>
  <c r="AL165" i="3" s="1"/>
  <c r="AO165" i="3"/>
  <c r="AW165" i="3" s="1"/>
  <c r="H166" i="3"/>
  <c r="P166" i="3" s="1"/>
  <c r="R166" i="3" s="1"/>
  <c r="AC166" i="3" s="1"/>
  <c r="AN166" i="3" s="1"/>
  <c r="AY166" i="3" s="1"/>
  <c r="S166" i="3"/>
  <c r="AA166" i="3" s="1"/>
  <c r="AD166" i="3"/>
  <c r="AL166" i="3" s="1"/>
  <c r="AO166" i="3"/>
  <c r="AW166" i="3" s="1"/>
  <c r="H167" i="3"/>
  <c r="P167" i="3" s="1"/>
  <c r="R167" i="3" s="1"/>
  <c r="AC167" i="3" s="1"/>
  <c r="S167" i="3"/>
  <c r="AA167" i="3" s="1"/>
  <c r="AD167" i="3"/>
  <c r="AL167" i="3" s="1"/>
  <c r="AO167" i="3"/>
  <c r="AW167" i="3" s="1"/>
  <c r="H168" i="3"/>
  <c r="P168" i="3" s="1"/>
  <c r="R168" i="3" s="1"/>
  <c r="AC168" i="3" s="1"/>
  <c r="S168" i="3"/>
  <c r="AA168" i="3" s="1"/>
  <c r="AD168" i="3"/>
  <c r="AL168" i="3" s="1"/>
  <c r="AO168" i="3"/>
  <c r="AW168" i="3" s="1"/>
  <c r="H169" i="3"/>
  <c r="P169" i="3" s="1"/>
  <c r="R169" i="3" s="1"/>
  <c r="AC169" i="3" s="1"/>
  <c r="S169" i="3"/>
  <c r="AA169" i="3" s="1"/>
  <c r="AD169" i="3"/>
  <c r="AL169" i="3" s="1"/>
  <c r="AO169" i="3"/>
  <c r="AW169" i="3" s="1"/>
  <c r="H170" i="3"/>
  <c r="P170" i="3" s="1"/>
  <c r="R170" i="3" s="1"/>
  <c r="AC170" i="3" s="1"/>
  <c r="S170" i="3"/>
  <c r="AA170" i="3" s="1"/>
  <c r="AD170" i="3"/>
  <c r="AL170" i="3" s="1"/>
  <c r="AO170" i="3"/>
  <c r="AW170" i="3" s="1"/>
  <c r="H171" i="3"/>
  <c r="P171" i="3" s="1"/>
  <c r="R171" i="3" s="1"/>
  <c r="AC171" i="3" s="1"/>
  <c r="S171" i="3"/>
  <c r="AA171" i="3" s="1"/>
  <c r="AD171" i="3"/>
  <c r="AL171" i="3" s="1"/>
  <c r="AO171" i="3"/>
  <c r="AW171" i="3" s="1"/>
  <c r="H172" i="3"/>
  <c r="P172" i="3" s="1"/>
  <c r="R172" i="3" s="1"/>
  <c r="AC172" i="3" s="1"/>
  <c r="S172" i="3"/>
  <c r="AA172" i="3" s="1"/>
  <c r="AD172" i="3"/>
  <c r="AL172" i="3" s="1"/>
  <c r="AO172" i="3"/>
  <c r="AW172" i="3" s="1"/>
  <c r="H173" i="3"/>
  <c r="P173" i="3" s="1"/>
  <c r="R173" i="3" s="1"/>
  <c r="S173" i="3"/>
  <c r="AA173" i="3" s="1"/>
  <c r="AD173" i="3"/>
  <c r="AL173" i="3" s="1"/>
  <c r="AO173" i="3"/>
  <c r="AW173" i="3" s="1"/>
  <c r="H174" i="3"/>
  <c r="P174" i="3" s="1"/>
  <c r="R174" i="3" s="1"/>
  <c r="S174" i="3"/>
  <c r="AA174" i="3" s="1"/>
  <c r="AD174" i="3"/>
  <c r="AL174" i="3" s="1"/>
  <c r="AO174" i="3"/>
  <c r="AW174" i="3" s="1"/>
  <c r="H175" i="3"/>
  <c r="P175" i="3" s="1"/>
  <c r="R175" i="3" s="1"/>
  <c r="AC175" i="3" s="1"/>
  <c r="S175" i="3"/>
  <c r="AA175" i="3" s="1"/>
  <c r="AD175" i="3"/>
  <c r="AL175" i="3" s="1"/>
  <c r="AO175" i="3"/>
  <c r="AW175" i="3" s="1"/>
  <c r="H176" i="3"/>
  <c r="P176" i="3" s="1"/>
  <c r="R176" i="3" s="1"/>
  <c r="AC176" i="3" s="1"/>
  <c r="S176" i="3"/>
  <c r="AA176" i="3" s="1"/>
  <c r="AD176" i="3"/>
  <c r="AL176" i="3" s="1"/>
  <c r="AO176" i="3"/>
  <c r="AW176" i="3" s="1"/>
  <c r="H177" i="3"/>
  <c r="P177" i="3" s="1"/>
  <c r="R177" i="3" s="1"/>
  <c r="AC177" i="3" s="1"/>
  <c r="AN177" i="3" s="1"/>
  <c r="AY177" i="3" s="1"/>
  <c r="S177" i="3"/>
  <c r="AA177" i="3" s="1"/>
  <c r="AD177" i="3"/>
  <c r="AL177" i="3" s="1"/>
  <c r="AO177" i="3"/>
  <c r="AW177" i="3" s="1"/>
  <c r="H178" i="3"/>
  <c r="P178" i="3" s="1"/>
  <c r="R178" i="3" s="1"/>
  <c r="AC178" i="3" s="1"/>
  <c r="S178" i="3"/>
  <c r="AA178" i="3" s="1"/>
  <c r="AD178" i="3"/>
  <c r="AL178" i="3" s="1"/>
  <c r="AO178" i="3"/>
  <c r="AW178" i="3" s="1"/>
  <c r="H179" i="3"/>
  <c r="P179" i="3" s="1"/>
  <c r="R179" i="3" s="1"/>
  <c r="S179" i="3"/>
  <c r="AA179" i="3" s="1"/>
  <c r="AD179" i="3"/>
  <c r="AL179" i="3" s="1"/>
  <c r="AO179" i="3"/>
  <c r="AW179" i="3" s="1"/>
  <c r="AS418" i="3" s="1"/>
  <c r="H180" i="3"/>
  <c r="P180" i="3" s="1"/>
  <c r="S180" i="3"/>
  <c r="AA180" i="3" s="1"/>
  <c r="AD180" i="3"/>
  <c r="AL180" i="3" s="1"/>
  <c r="AO180" i="3"/>
  <c r="AW180" i="3" s="1"/>
  <c r="H181" i="3"/>
  <c r="P181" i="3" s="1"/>
  <c r="R181" i="3" s="1"/>
  <c r="AC181" i="3" s="1"/>
  <c r="S181" i="3"/>
  <c r="AA181" i="3" s="1"/>
  <c r="AD181" i="3"/>
  <c r="AL181" i="3" s="1"/>
  <c r="AO181" i="3"/>
  <c r="AW181" i="3" s="1"/>
  <c r="AL182" i="3"/>
  <c r="AN182" i="3" s="1"/>
  <c r="AY182" i="3" s="1"/>
  <c r="BB182" i="3" s="1"/>
  <c r="AO182" i="3"/>
  <c r="AW182" i="3" s="1"/>
  <c r="H183" i="3"/>
  <c r="P183" i="3" s="1"/>
  <c r="R183" i="3" s="1"/>
  <c r="AC183" i="3" s="1"/>
  <c r="S183" i="3"/>
  <c r="AA183" i="3" s="1"/>
  <c r="AD183" i="3"/>
  <c r="AL183" i="3" s="1"/>
  <c r="AO183" i="3"/>
  <c r="AW183" i="3" s="1"/>
  <c r="P184" i="3"/>
  <c r="R184" i="3" s="1"/>
  <c r="S184" i="3"/>
  <c r="AA184" i="3" s="1"/>
  <c r="AD184" i="3"/>
  <c r="AL184" i="3" s="1"/>
  <c r="AO184" i="3"/>
  <c r="AW184" i="3" s="1"/>
  <c r="H185" i="3"/>
  <c r="P185" i="3" s="1"/>
  <c r="R185" i="3" s="1"/>
  <c r="AC185" i="3" s="1"/>
  <c r="S185" i="3"/>
  <c r="AA185" i="3" s="1"/>
  <c r="AD185" i="3"/>
  <c r="AL185" i="3" s="1"/>
  <c r="AO185" i="3"/>
  <c r="AW185" i="3" s="1"/>
  <c r="AL186" i="3"/>
  <c r="AN186" i="3" s="1"/>
  <c r="AO186" i="3"/>
  <c r="AW186" i="3" s="1"/>
  <c r="P187" i="3"/>
  <c r="R187" i="3" s="1"/>
  <c r="AC187" i="3" s="1"/>
  <c r="AA187" i="3"/>
  <c r="AD187" i="3"/>
  <c r="AL187" i="3" s="1"/>
  <c r="AO187" i="3"/>
  <c r="AW187" i="3" s="1"/>
  <c r="H188" i="3"/>
  <c r="P188" i="3" s="1"/>
  <c r="R188" i="3" s="1"/>
  <c r="AC188" i="3" s="1"/>
  <c r="S188" i="3"/>
  <c r="AA188" i="3" s="1"/>
  <c r="AD188" i="3"/>
  <c r="AL188" i="3" s="1"/>
  <c r="AO188" i="3"/>
  <c r="AW188" i="3" s="1"/>
  <c r="H189" i="3"/>
  <c r="P189" i="3" s="1"/>
  <c r="R189" i="3" s="1"/>
  <c r="S189" i="3"/>
  <c r="AA189" i="3" s="1"/>
  <c r="AD189" i="3"/>
  <c r="AL189" i="3" s="1"/>
  <c r="AO189" i="3"/>
  <c r="AW189" i="3" s="1"/>
  <c r="H190" i="3"/>
  <c r="P190" i="3" s="1"/>
  <c r="R190" i="3" s="1"/>
  <c r="S190" i="3"/>
  <c r="AA190" i="3" s="1"/>
  <c r="AD190" i="3"/>
  <c r="AL190" i="3" s="1"/>
  <c r="AO190" i="3"/>
  <c r="AW190" i="3" s="1"/>
  <c r="H191" i="3"/>
  <c r="P191" i="3" s="1"/>
  <c r="R191" i="3" s="1"/>
  <c r="S191" i="3"/>
  <c r="AA191" i="3" s="1"/>
  <c r="AD191" i="3"/>
  <c r="AL191" i="3" s="1"/>
  <c r="AO191" i="3"/>
  <c r="AW191" i="3" s="1"/>
  <c r="H192" i="3"/>
  <c r="P192" i="3" s="1"/>
  <c r="R192" i="3" s="1"/>
  <c r="S192" i="3"/>
  <c r="AA192" i="3" s="1"/>
  <c r="AD192" i="3"/>
  <c r="AL192" i="3" s="1"/>
  <c r="AO192" i="3"/>
  <c r="AW192" i="3" s="1"/>
  <c r="H193" i="3"/>
  <c r="P193" i="3" s="1"/>
  <c r="R193" i="3" s="1"/>
  <c r="S193" i="3"/>
  <c r="AA193" i="3" s="1"/>
  <c r="AD193" i="3"/>
  <c r="AL193" i="3" s="1"/>
  <c r="AO193" i="3"/>
  <c r="AW193" i="3" s="1"/>
  <c r="P194" i="3"/>
  <c r="R194" i="3" s="1"/>
  <c r="AA194" i="3"/>
  <c r="AD194" i="3"/>
  <c r="AL194" i="3" s="1"/>
  <c r="AO194" i="3"/>
  <c r="AW194" i="3" s="1"/>
  <c r="H195" i="3"/>
  <c r="P195" i="3" s="1"/>
  <c r="R195" i="3" s="1"/>
  <c r="S195" i="3"/>
  <c r="AA195" i="3" s="1"/>
  <c r="AD195" i="3"/>
  <c r="AL195" i="3" s="1"/>
  <c r="AO195" i="3"/>
  <c r="AW195" i="3" s="1"/>
  <c r="H196" i="3"/>
  <c r="P196" i="3" s="1"/>
  <c r="R196" i="3" s="1"/>
  <c r="S196" i="3"/>
  <c r="AA196" i="3" s="1"/>
  <c r="AD196" i="3"/>
  <c r="AL196" i="3" s="1"/>
  <c r="AO196" i="3"/>
  <c r="AW196" i="3" s="1"/>
  <c r="H197" i="3"/>
  <c r="P197" i="3" s="1"/>
  <c r="R197" i="3" s="1"/>
  <c r="AC197" i="3" s="1"/>
  <c r="S197" i="3"/>
  <c r="AA197" i="3" s="1"/>
  <c r="AD197" i="3"/>
  <c r="AL197" i="3" s="1"/>
  <c r="AO197" i="3"/>
  <c r="AW197" i="3" s="1"/>
  <c r="H198" i="3"/>
  <c r="P198" i="3" s="1"/>
  <c r="R198" i="3" s="1"/>
  <c r="S198" i="3"/>
  <c r="AA198" i="3" s="1"/>
  <c r="AD198" i="3"/>
  <c r="AL198" i="3" s="1"/>
  <c r="AO198" i="3"/>
  <c r="AW198" i="3" s="1"/>
  <c r="H199" i="3"/>
  <c r="P199" i="3" s="1"/>
  <c r="R199" i="3" s="1"/>
  <c r="S199" i="3"/>
  <c r="AA199" i="3" s="1"/>
  <c r="AD199" i="3"/>
  <c r="AL199" i="3" s="1"/>
  <c r="AO199" i="3"/>
  <c r="AW199" i="3" s="1"/>
  <c r="H200" i="3"/>
  <c r="P200" i="3" s="1"/>
  <c r="R200" i="3" s="1"/>
  <c r="S200" i="3"/>
  <c r="AA200" i="3" s="1"/>
  <c r="AD200" i="3"/>
  <c r="AL200" i="3" s="1"/>
  <c r="AO200" i="3"/>
  <c r="AW200" i="3" s="1"/>
  <c r="H201" i="3"/>
  <c r="P201" i="3" s="1"/>
  <c r="R201" i="3" s="1"/>
  <c r="S201" i="3"/>
  <c r="AA201" i="3" s="1"/>
  <c r="AD201" i="3"/>
  <c r="AL201" i="3" s="1"/>
  <c r="AO201" i="3"/>
  <c r="AW201" i="3" s="1"/>
  <c r="H202" i="3"/>
  <c r="P202" i="3" s="1"/>
  <c r="R202" i="3" s="1"/>
  <c r="AC202" i="3" s="1"/>
  <c r="S202" i="3"/>
  <c r="AA202" i="3" s="1"/>
  <c r="AD202" i="3"/>
  <c r="AL202" i="3" s="1"/>
  <c r="AO202" i="3"/>
  <c r="AW202" i="3" s="1"/>
  <c r="H203" i="3"/>
  <c r="P203" i="3" s="1"/>
  <c r="R203" i="3" s="1"/>
  <c r="S203" i="3"/>
  <c r="AA203" i="3" s="1"/>
  <c r="AD203" i="3"/>
  <c r="AL203" i="3" s="1"/>
  <c r="AO203" i="3"/>
  <c r="AW203" i="3" s="1"/>
  <c r="H204" i="3"/>
  <c r="P204" i="3" s="1"/>
  <c r="R204" i="3" s="1"/>
  <c r="S204" i="3"/>
  <c r="AA204" i="3" s="1"/>
  <c r="AD204" i="3"/>
  <c r="AL204" i="3" s="1"/>
  <c r="AO204" i="3"/>
  <c r="AW204" i="3" s="1"/>
  <c r="H205" i="3"/>
  <c r="P205" i="3" s="1"/>
  <c r="R205" i="3" s="1"/>
  <c r="S205" i="3"/>
  <c r="AA205" i="3" s="1"/>
  <c r="AD205" i="3"/>
  <c r="AL205" i="3" s="1"/>
  <c r="AO205" i="3"/>
  <c r="AW205" i="3" s="1"/>
  <c r="H206" i="3"/>
  <c r="P206" i="3" s="1"/>
  <c r="R206" i="3" s="1"/>
  <c r="AC206" i="3" s="1"/>
  <c r="S206" i="3"/>
  <c r="AA206" i="3" s="1"/>
  <c r="AD206" i="3"/>
  <c r="AL206" i="3" s="1"/>
  <c r="AO206" i="3"/>
  <c r="AW206" i="3" s="1"/>
  <c r="H207" i="3"/>
  <c r="P207" i="3" s="1"/>
  <c r="R207" i="3" s="1"/>
  <c r="S207" i="3"/>
  <c r="AA207" i="3" s="1"/>
  <c r="AD207" i="3"/>
  <c r="AL207" i="3" s="1"/>
  <c r="AO207" i="3"/>
  <c r="AW207" i="3" s="1"/>
  <c r="H208" i="3"/>
  <c r="P208" i="3" s="1"/>
  <c r="R208" i="3" s="1"/>
  <c r="AC208" i="3" s="1"/>
  <c r="S208" i="3"/>
  <c r="AA208" i="3" s="1"/>
  <c r="AD208" i="3"/>
  <c r="AL208" i="3" s="1"/>
  <c r="AO208" i="3"/>
  <c r="AW208" i="3" s="1"/>
  <c r="H209" i="3"/>
  <c r="P209" i="3" s="1"/>
  <c r="R209" i="3" s="1"/>
  <c r="S209" i="3"/>
  <c r="AA209" i="3" s="1"/>
  <c r="AD209" i="3"/>
  <c r="AL209" i="3" s="1"/>
  <c r="AO209" i="3"/>
  <c r="AW209" i="3" s="1"/>
  <c r="H210" i="3"/>
  <c r="P210" i="3" s="1"/>
  <c r="R210" i="3" s="1"/>
  <c r="S210" i="3"/>
  <c r="AA210" i="3" s="1"/>
  <c r="AD210" i="3"/>
  <c r="AL210" i="3" s="1"/>
  <c r="AO210" i="3"/>
  <c r="AW210" i="3" s="1"/>
  <c r="H211" i="3"/>
  <c r="P211" i="3" s="1"/>
  <c r="R211" i="3" s="1"/>
  <c r="S211" i="3"/>
  <c r="AA211" i="3" s="1"/>
  <c r="AD211" i="3"/>
  <c r="AL211" i="3" s="1"/>
  <c r="AO211" i="3"/>
  <c r="AW211" i="3" s="1"/>
  <c r="H212" i="3"/>
  <c r="P212" i="3" s="1"/>
  <c r="R212" i="3" s="1"/>
  <c r="S212" i="3"/>
  <c r="AA212" i="3" s="1"/>
  <c r="AD212" i="3"/>
  <c r="AL212" i="3" s="1"/>
  <c r="AO212" i="3"/>
  <c r="AW212" i="3" s="1"/>
  <c r="P213" i="3"/>
  <c r="R213" i="3" s="1"/>
  <c r="AA213" i="3"/>
  <c r="AL213" i="3"/>
  <c r="AO213" i="3"/>
  <c r="AW213" i="3" s="1"/>
  <c r="H214" i="3"/>
  <c r="P214" i="3" s="1"/>
  <c r="R214" i="3" s="1"/>
  <c r="AC214" i="3" s="1"/>
  <c r="S214" i="3"/>
  <c r="AA214" i="3" s="1"/>
  <c r="AD214" i="3"/>
  <c r="AL214" i="3" s="1"/>
  <c r="AO214" i="3"/>
  <c r="AW214" i="3" s="1"/>
  <c r="H215" i="3"/>
  <c r="P215" i="3" s="1"/>
  <c r="R215" i="3" s="1"/>
  <c r="S215" i="3"/>
  <c r="AA215" i="3" s="1"/>
  <c r="AD215" i="3"/>
  <c r="AL215" i="3" s="1"/>
  <c r="AO215" i="3"/>
  <c r="AW215" i="3" s="1"/>
  <c r="H216" i="3"/>
  <c r="P216" i="3" s="1"/>
  <c r="R216" i="3" s="1"/>
  <c r="AC216" i="3" s="1"/>
  <c r="S216" i="3"/>
  <c r="AA216" i="3" s="1"/>
  <c r="AD216" i="3"/>
  <c r="AL216" i="3" s="1"/>
  <c r="AO216" i="3"/>
  <c r="AW216" i="3" s="1"/>
  <c r="H217" i="3"/>
  <c r="P217" i="3" s="1"/>
  <c r="R217" i="3" s="1"/>
  <c r="S217" i="3"/>
  <c r="AA217" i="3" s="1"/>
  <c r="AD217" i="3"/>
  <c r="AL217" i="3" s="1"/>
  <c r="AO217" i="3"/>
  <c r="AW217" i="3" s="1"/>
  <c r="H218" i="3"/>
  <c r="P218" i="3" s="1"/>
  <c r="R218" i="3" s="1"/>
  <c r="S218" i="3"/>
  <c r="AA218" i="3" s="1"/>
  <c r="AD218" i="3"/>
  <c r="AL218" i="3" s="1"/>
  <c r="AO218" i="3"/>
  <c r="AW218" i="3" s="1"/>
  <c r="H219" i="3"/>
  <c r="P219" i="3" s="1"/>
  <c r="R219" i="3" s="1"/>
  <c r="S219" i="3"/>
  <c r="AA219" i="3" s="1"/>
  <c r="AD219" i="3"/>
  <c r="AL219" i="3" s="1"/>
  <c r="AO219" i="3"/>
  <c r="AW219" i="3" s="1"/>
  <c r="H220" i="3"/>
  <c r="P220" i="3" s="1"/>
  <c r="R220" i="3" s="1"/>
  <c r="AC220" i="3" s="1"/>
  <c r="AN220" i="3" s="1"/>
  <c r="AY220" i="3" s="1"/>
  <c r="BB220" i="3" s="1"/>
  <c r="S220" i="3"/>
  <c r="AA220" i="3" s="1"/>
  <c r="AD220" i="3"/>
  <c r="AL220" i="3" s="1"/>
  <c r="AO220" i="3"/>
  <c r="AW220" i="3" s="1"/>
  <c r="H221" i="3"/>
  <c r="P221" i="3" s="1"/>
  <c r="R221" i="3" s="1"/>
  <c r="S221" i="3"/>
  <c r="AA221" i="3" s="1"/>
  <c r="AD221" i="3"/>
  <c r="AL221" i="3" s="1"/>
  <c r="AN221" i="3" s="1"/>
  <c r="AO221" i="3"/>
  <c r="AW221" i="3" s="1"/>
  <c r="P222" i="3"/>
  <c r="R222" i="3" s="1"/>
  <c r="AA222" i="3"/>
  <c r="AD222" i="3"/>
  <c r="AL222" i="3" s="1"/>
  <c r="AO222" i="3"/>
  <c r="AW222" i="3" s="1"/>
  <c r="P223" i="3"/>
  <c r="R223" i="3" s="1"/>
  <c r="AA223" i="3"/>
  <c r="AD223" i="3"/>
  <c r="AL223" i="3" s="1"/>
  <c r="AO223" i="3"/>
  <c r="AW223" i="3" s="1"/>
  <c r="H224" i="3"/>
  <c r="P224" i="3" s="1"/>
  <c r="R224" i="3" s="1"/>
  <c r="S224" i="3"/>
  <c r="AA224" i="3" s="1"/>
  <c r="AD224" i="3"/>
  <c r="AL224" i="3" s="1"/>
  <c r="AO224" i="3"/>
  <c r="AW224" i="3" s="1"/>
  <c r="H225" i="3"/>
  <c r="P225" i="3" s="1"/>
  <c r="R225" i="3" s="1"/>
  <c r="S225" i="3"/>
  <c r="AA225" i="3" s="1"/>
  <c r="AD225" i="3"/>
  <c r="AL225" i="3" s="1"/>
  <c r="AO225" i="3"/>
  <c r="AW225" i="3" s="1"/>
  <c r="H226" i="3"/>
  <c r="P226" i="3" s="1"/>
  <c r="R226" i="3" s="1"/>
  <c r="S226" i="3"/>
  <c r="AA226" i="3" s="1"/>
  <c r="AD226" i="3"/>
  <c r="AL226" i="3" s="1"/>
  <c r="AO226" i="3"/>
  <c r="AW226" i="3" s="1"/>
  <c r="H227" i="3"/>
  <c r="P227" i="3" s="1"/>
  <c r="R227" i="3" s="1"/>
  <c r="S227" i="3"/>
  <c r="AA227" i="3" s="1"/>
  <c r="AD227" i="3"/>
  <c r="AL227" i="3" s="1"/>
  <c r="AO227" i="3"/>
  <c r="AW227" i="3" s="1"/>
  <c r="H228" i="3"/>
  <c r="P228" i="3" s="1"/>
  <c r="R228" i="3" s="1"/>
  <c r="AC228" i="3" s="1"/>
  <c r="S228" i="3"/>
  <c r="AA228" i="3" s="1"/>
  <c r="AD228" i="3"/>
  <c r="AL228" i="3" s="1"/>
  <c r="AO228" i="3"/>
  <c r="AW228" i="3" s="1"/>
  <c r="H229" i="3"/>
  <c r="P229" i="3" s="1"/>
  <c r="R229" i="3" s="1"/>
  <c r="S229" i="3"/>
  <c r="AA229" i="3" s="1"/>
  <c r="AD229" i="3"/>
  <c r="AL229" i="3" s="1"/>
  <c r="AO229" i="3"/>
  <c r="AW229" i="3" s="1"/>
  <c r="H230" i="3"/>
  <c r="P230" i="3" s="1"/>
  <c r="R230" i="3" s="1"/>
  <c r="AC230" i="3" s="1"/>
  <c r="S230" i="3"/>
  <c r="AA230" i="3" s="1"/>
  <c r="AD230" i="3"/>
  <c r="AL230" i="3" s="1"/>
  <c r="AO230" i="3"/>
  <c r="AW230" i="3" s="1"/>
  <c r="H231" i="3"/>
  <c r="P231" i="3" s="1"/>
  <c r="R231" i="3" s="1"/>
  <c r="AC231" i="3" s="1"/>
  <c r="S231" i="3"/>
  <c r="AA231" i="3" s="1"/>
  <c r="AD231" i="3"/>
  <c r="AL231" i="3" s="1"/>
  <c r="AO231" i="3"/>
  <c r="AW231" i="3" s="1"/>
  <c r="H232" i="3"/>
  <c r="P232" i="3" s="1"/>
  <c r="R232" i="3" s="1"/>
  <c r="S232" i="3"/>
  <c r="AA232" i="3" s="1"/>
  <c r="AD232" i="3"/>
  <c r="AL232" i="3" s="1"/>
  <c r="AO232" i="3"/>
  <c r="AW232" i="3" s="1"/>
  <c r="H233" i="3"/>
  <c r="P233" i="3" s="1"/>
  <c r="R233" i="3" s="1"/>
  <c r="S233" i="3"/>
  <c r="AA233" i="3" s="1"/>
  <c r="AD233" i="3"/>
  <c r="AL233" i="3" s="1"/>
  <c r="AO233" i="3"/>
  <c r="AW233" i="3" s="1"/>
  <c r="H234" i="3"/>
  <c r="P234" i="3" s="1"/>
  <c r="R234" i="3" s="1"/>
  <c r="S234" i="3"/>
  <c r="AA234" i="3" s="1"/>
  <c r="AD234" i="3"/>
  <c r="AL234" i="3" s="1"/>
  <c r="AO234" i="3"/>
  <c r="AW234" i="3" s="1"/>
  <c r="H235" i="3"/>
  <c r="P235" i="3" s="1"/>
  <c r="R235" i="3" s="1"/>
  <c r="S235" i="3"/>
  <c r="AA235" i="3" s="1"/>
  <c r="AD235" i="3"/>
  <c r="AL235" i="3" s="1"/>
  <c r="AO235" i="3"/>
  <c r="AW235" i="3" s="1"/>
  <c r="P236" i="3"/>
  <c r="R236" i="3" s="1"/>
  <c r="AA236" i="3"/>
  <c r="AD236" i="3"/>
  <c r="AL236" i="3" s="1"/>
  <c r="AO236" i="3"/>
  <c r="AW236" i="3" s="1"/>
  <c r="P237" i="3"/>
  <c r="R237" i="3" s="1"/>
  <c r="AA237" i="3"/>
  <c r="AD237" i="3"/>
  <c r="AL237" i="3" s="1"/>
  <c r="AO237" i="3"/>
  <c r="AW237" i="3" s="1"/>
  <c r="H238" i="3"/>
  <c r="P238" i="3" s="1"/>
  <c r="R238" i="3" s="1"/>
  <c r="S238" i="3"/>
  <c r="AA238" i="3" s="1"/>
  <c r="AD238" i="3"/>
  <c r="AL238" i="3" s="1"/>
  <c r="AO238" i="3"/>
  <c r="AW238" i="3" s="1"/>
  <c r="H239" i="3"/>
  <c r="P239" i="3" s="1"/>
  <c r="R239" i="3" s="1"/>
  <c r="S239" i="3"/>
  <c r="AA239" i="3" s="1"/>
  <c r="AD239" i="3"/>
  <c r="AL239" i="3" s="1"/>
  <c r="AO239" i="3"/>
  <c r="AW239" i="3" s="1"/>
  <c r="H240" i="3"/>
  <c r="P240" i="3" s="1"/>
  <c r="R240" i="3" s="1"/>
  <c r="S240" i="3"/>
  <c r="AA240" i="3" s="1"/>
  <c r="AD240" i="3"/>
  <c r="AL240" i="3" s="1"/>
  <c r="AO240" i="3"/>
  <c r="AW240" i="3" s="1"/>
  <c r="H241" i="3"/>
  <c r="P241" i="3" s="1"/>
  <c r="R241" i="3" s="1"/>
  <c r="AC241" i="3" s="1"/>
  <c r="S241" i="3"/>
  <c r="AA241" i="3" s="1"/>
  <c r="AD241" i="3"/>
  <c r="AL241" i="3" s="1"/>
  <c r="AO241" i="3"/>
  <c r="AW241" i="3" s="1"/>
  <c r="P242" i="3"/>
  <c r="AA242" i="3"/>
  <c r="AC242" i="3" s="1"/>
  <c r="AD242" i="3"/>
  <c r="AL242" i="3" s="1"/>
  <c r="AO242" i="3"/>
  <c r="AW242" i="3" s="1"/>
  <c r="H243" i="3"/>
  <c r="P243" i="3" s="1"/>
  <c r="R243" i="3" s="1"/>
  <c r="S243" i="3"/>
  <c r="AA243" i="3" s="1"/>
  <c r="AD243" i="3"/>
  <c r="AL243" i="3" s="1"/>
  <c r="AO243" i="3"/>
  <c r="AW243" i="3" s="1"/>
  <c r="H244" i="3"/>
  <c r="P244" i="3" s="1"/>
  <c r="R244" i="3" s="1"/>
  <c r="S244" i="3"/>
  <c r="AA244" i="3" s="1"/>
  <c r="AD244" i="3"/>
  <c r="AL244" i="3" s="1"/>
  <c r="AO244" i="3"/>
  <c r="AW244" i="3" s="1"/>
  <c r="H245" i="3"/>
  <c r="P245" i="3" s="1"/>
  <c r="R245" i="3" s="1"/>
  <c r="S245" i="3"/>
  <c r="AA245" i="3" s="1"/>
  <c r="AD245" i="3"/>
  <c r="AL245" i="3" s="1"/>
  <c r="AO245" i="3"/>
  <c r="AW245" i="3" s="1"/>
  <c r="H246" i="3"/>
  <c r="P246" i="3" s="1"/>
  <c r="R246" i="3" s="1"/>
  <c r="S246" i="3"/>
  <c r="AA246" i="3" s="1"/>
  <c r="AD246" i="3"/>
  <c r="AL246" i="3" s="1"/>
  <c r="AO246" i="3"/>
  <c r="AW246" i="3" s="1"/>
  <c r="H247" i="3"/>
  <c r="P247" i="3" s="1"/>
  <c r="R247" i="3" s="1"/>
  <c r="AC247" i="3" s="1"/>
  <c r="AN247" i="3" s="1"/>
  <c r="AY247" i="3" s="1"/>
  <c r="S247" i="3"/>
  <c r="AA247" i="3" s="1"/>
  <c r="AD247" i="3"/>
  <c r="AO247" i="3"/>
  <c r="H248" i="3"/>
  <c r="P248" i="3" s="1"/>
  <c r="R248" i="3" s="1"/>
  <c r="AC248" i="3" s="1"/>
  <c r="S248" i="3"/>
  <c r="AA248" i="3" s="1"/>
  <c r="AD248" i="3"/>
  <c r="AL248" i="3" s="1"/>
  <c r="AO248" i="3"/>
  <c r="AW248" i="3" s="1"/>
  <c r="H249" i="3"/>
  <c r="P249" i="3" s="1"/>
  <c r="R249" i="3" s="1"/>
  <c r="S249" i="3"/>
  <c r="AA249" i="3" s="1"/>
  <c r="AD249" i="3"/>
  <c r="AL249" i="3" s="1"/>
  <c r="AO249" i="3"/>
  <c r="AW249" i="3" s="1"/>
  <c r="H250" i="3"/>
  <c r="P250" i="3" s="1"/>
  <c r="R250" i="3" s="1"/>
  <c r="S250" i="3"/>
  <c r="AA250" i="3" s="1"/>
  <c r="AD250" i="3"/>
  <c r="AL250" i="3" s="1"/>
  <c r="AO250" i="3"/>
  <c r="AW250" i="3" s="1"/>
  <c r="H251" i="3"/>
  <c r="P251" i="3" s="1"/>
  <c r="R251" i="3" s="1"/>
  <c r="S251" i="3"/>
  <c r="AA251" i="3" s="1"/>
  <c r="AD251" i="3"/>
  <c r="AL251" i="3" s="1"/>
  <c r="AO251" i="3"/>
  <c r="AW251" i="3" s="1"/>
  <c r="H252" i="3"/>
  <c r="P252" i="3" s="1"/>
  <c r="R252" i="3" s="1"/>
  <c r="S252" i="3"/>
  <c r="AA252" i="3" s="1"/>
  <c r="AD252" i="3"/>
  <c r="AL252" i="3" s="1"/>
  <c r="AO252" i="3"/>
  <c r="AW252" i="3" s="1"/>
  <c r="H253" i="3"/>
  <c r="P253" i="3" s="1"/>
  <c r="R253" i="3" s="1"/>
  <c r="S253" i="3"/>
  <c r="AA253" i="3" s="1"/>
  <c r="AD253" i="3"/>
  <c r="AL253" i="3" s="1"/>
  <c r="AO253" i="3"/>
  <c r="AW253" i="3" s="1"/>
  <c r="H254" i="3"/>
  <c r="P254" i="3" s="1"/>
  <c r="R254" i="3" s="1"/>
  <c r="S254" i="3"/>
  <c r="AA254" i="3" s="1"/>
  <c r="AD254" i="3"/>
  <c r="AL254" i="3" s="1"/>
  <c r="AO254" i="3"/>
  <c r="AW254" i="3" s="1"/>
  <c r="H255" i="3"/>
  <c r="P255" i="3" s="1"/>
  <c r="R255" i="3" s="1"/>
  <c r="S255" i="3"/>
  <c r="AA255" i="3" s="1"/>
  <c r="AD255" i="3"/>
  <c r="AL255" i="3" s="1"/>
  <c r="AO255" i="3"/>
  <c r="AW255" i="3" s="1"/>
  <c r="H256" i="3"/>
  <c r="P256" i="3" s="1"/>
  <c r="R256" i="3" s="1"/>
  <c r="S256" i="3"/>
  <c r="AA256" i="3" s="1"/>
  <c r="AD256" i="3"/>
  <c r="AL256" i="3" s="1"/>
  <c r="AO256" i="3"/>
  <c r="AW256" i="3" s="1"/>
  <c r="H257" i="3"/>
  <c r="P257" i="3" s="1"/>
  <c r="R257" i="3" s="1"/>
  <c r="AC257" i="3" s="1"/>
  <c r="S257" i="3"/>
  <c r="AA257" i="3" s="1"/>
  <c r="AD257" i="3"/>
  <c r="AL257" i="3" s="1"/>
  <c r="AO257" i="3"/>
  <c r="AW257" i="3" s="1"/>
  <c r="H258" i="3"/>
  <c r="P258" i="3" s="1"/>
  <c r="R258" i="3" s="1"/>
  <c r="S258" i="3"/>
  <c r="AA258" i="3" s="1"/>
  <c r="AD258" i="3"/>
  <c r="AL258" i="3" s="1"/>
  <c r="AO258" i="3"/>
  <c r="AW258" i="3" s="1"/>
  <c r="H259" i="3"/>
  <c r="P259" i="3" s="1"/>
  <c r="R259" i="3" s="1"/>
  <c r="S259" i="3"/>
  <c r="AA259" i="3" s="1"/>
  <c r="AD259" i="3"/>
  <c r="AL259" i="3" s="1"/>
  <c r="AO259" i="3"/>
  <c r="AW259" i="3" s="1"/>
  <c r="H260" i="3"/>
  <c r="P260" i="3" s="1"/>
  <c r="R260" i="3" s="1"/>
  <c r="S260" i="3"/>
  <c r="AA260" i="3" s="1"/>
  <c r="AD260" i="3"/>
  <c r="AL260" i="3" s="1"/>
  <c r="AO260" i="3"/>
  <c r="AW260" i="3" s="1"/>
  <c r="H261" i="3"/>
  <c r="P261" i="3" s="1"/>
  <c r="R261" i="3" s="1"/>
  <c r="S261" i="3"/>
  <c r="AA261" i="3" s="1"/>
  <c r="AD261" i="3"/>
  <c r="AL261" i="3" s="1"/>
  <c r="AO261" i="3"/>
  <c r="AW261" i="3" s="1"/>
  <c r="H262" i="3"/>
  <c r="P262" i="3" s="1"/>
  <c r="R262" i="3" s="1"/>
  <c r="S262" i="3"/>
  <c r="AA262" i="3" s="1"/>
  <c r="AD262" i="3"/>
  <c r="AL262" i="3" s="1"/>
  <c r="AO262" i="3"/>
  <c r="AW262" i="3" s="1"/>
  <c r="P263" i="3"/>
  <c r="R263" i="3" s="1"/>
  <c r="AA263" i="3"/>
  <c r="AD263" i="3"/>
  <c r="AL263" i="3" s="1"/>
  <c r="AN263" i="3" s="1"/>
  <c r="AO263" i="3"/>
  <c r="AW263" i="3" s="1"/>
  <c r="H264" i="3"/>
  <c r="P264" i="3" s="1"/>
  <c r="R264" i="3" s="1"/>
  <c r="S264" i="3"/>
  <c r="AA264" i="3" s="1"/>
  <c r="AD264" i="3"/>
  <c r="AL264" i="3" s="1"/>
  <c r="AO264" i="3"/>
  <c r="AW264" i="3" s="1"/>
  <c r="H265" i="3"/>
  <c r="P265" i="3" s="1"/>
  <c r="R265" i="3" s="1"/>
  <c r="S265" i="3"/>
  <c r="AA265" i="3" s="1"/>
  <c r="AD265" i="3"/>
  <c r="AL265" i="3" s="1"/>
  <c r="AO265" i="3"/>
  <c r="AW265" i="3" s="1"/>
  <c r="H266" i="3"/>
  <c r="P266" i="3" s="1"/>
  <c r="R266" i="3" s="1"/>
  <c r="AC266" i="3" s="1"/>
  <c r="S266" i="3"/>
  <c r="AA266" i="3" s="1"/>
  <c r="AD266" i="3"/>
  <c r="AL266" i="3" s="1"/>
  <c r="AO266" i="3"/>
  <c r="AW266" i="3" s="1"/>
  <c r="H267" i="3"/>
  <c r="P267" i="3" s="1"/>
  <c r="R267" i="3" s="1"/>
  <c r="S267" i="3"/>
  <c r="AA267" i="3" s="1"/>
  <c r="AD267" i="3"/>
  <c r="AL267" i="3" s="1"/>
  <c r="AO267" i="3"/>
  <c r="AW267" i="3" s="1"/>
  <c r="H268" i="3"/>
  <c r="P268" i="3" s="1"/>
  <c r="R268" i="3" s="1"/>
  <c r="S268" i="3"/>
  <c r="AA268" i="3" s="1"/>
  <c r="AD268" i="3"/>
  <c r="AL268" i="3" s="1"/>
  <c r="AO268" i="3"/>
  <c r="AW268" i="3" s="1"/>
  <c r="H269" i="3"/>
  <c r="P269" i="3" s="1"/>
  <c r="R269" i="3" s="1"/>
  <c r="S269" i="3"/>
  <c r="AA269" i="3" s="1"/>
  <c r="AD269" i="3"/>
  <c r="AL269" i="3" s="1"/>
  <c r="AO269" i="3"/>
  <c r="AW269" i="3" s="1"/>
  <c r="H270" i="3"/>
  <c r="P270" i="3" s="1"/>
  <c r="R270" i="3" s="1"/>
  <c r="S270" i="3"/>
  <c r="AA270" i="3" s="1"/>
  <c r="AD270" i="3"/>
  <c r="AL270" i="3" s="1"/>
  <c r="AO270" i="3"/>
  <c r="AW270" i="3" s="1"/>
  <c r="H271" i="3"/>
  <c r="P271" i="3" s="1"/>
  <c r="R271" i="3" s="1"/>
  <c r="S271" i="3"/>
  <c r="AA271" i="3" s="1"/>
  <c r="AD271" i="3"/>
  <c r="AL271" i="3" s="1"/>
  <c r="AO271" i="3"/>
  <c r="AW271" i="3" s="1"/>
  <c r="H272" i="3"/>
  <c r="P272" i="3" s="1"/>
  <c r="R272" i="3" s="1"/>
  <c r="AC272" i="3" s="1"/>
  <c r="AN272" i="3" s="1"/>
  <c r="AY272" i="3" s="1"/>
  <c r="BE258" i="11" s="1"/>
  <c r="S272" i="3"/>
  <c r="AA272" i="3" s="1"/>
  <c r="AD272" i="3"/>
  <c r="AL272" i="3" s="1"/>
  <c r="AO272" i="3"/>
  <c r="AW272" i="3" s="1"/>
  <c r="H273" i="3"/>
  <c r="P273" i="3" s="1"/>
  <c r="R273" i="3" s="1"/>
  <c r="AC273" i="3" s="1"/>
  <c r="S273" i="3"/>
  <c r="AA273" i="3" s="1"/>
  <c r="AD273" i="3"/>
  <c r="AL273" i="3" s="1"/>
  <c r="AO273" i="3"/>
  <c r="AW273" i="3" s="1"/>
  <c r="H274" i="3"/>
  <c r="P274" i="3" s="1"/>
  <c r="R274" i="3" s="1"/>
  <c r="AC274" i="3" s="1"/>
  <c r="S274" i="3"/>
  <c r="AA274" i="3" s="1"/>
  <c r="AD274" i="3"/>
  <c r="AL274" i="3" s="1"/>
  <c r="AO274" i="3"/>
  <c r="AW274" i="3" s="1"/>
  <c r="H275" i="3"/>
  <c r="P275" i="3" s="1"/>
  <c r="R275" i="3" s="1"/>
  <c r="AC275" i="3" s="1"/>
  <c r="S275" i="3"/>
  <c r="AA275" i="3" s="1"/>
  <c r="AD275" i="3"/>
  <c r="AL275" i="3" s="1"/>
  <c r="AO275" i="3"/>
  <c r="AW275" i="3" s="1"/>
  <c r="H276" i="3"/>
  <c r="P276" i="3" s="1"/>
  <c r="R276" i="3" s="1"/>
  <c r="AC276" i="3" s="1"/>
  <c r="S276" i="3"/>
  <c r="AA276" i="3" s="1"/>
  <c r="AD276" i="3"/>
  <c r="AL276" i="3" s="1"/>
  <c r="AO276" i="3"/>
  <c r="AW276" i="3" s="1"/>
  <c r="H277" i="3"/>
  <c r="P277" i="3" s="1"/>
  <c r="R277" i="3" s="1"/>
  <c r="AC277" i="3" s="1"/>
  <c r="S277" i="3"/>
  <c r="AA277" i="3" s="1"/>
  <c r="AD277" i="3"/>
  <c r="AL277" i="3" s="1"/>
  <c r="AO277" i="3"/>
  <c r="AW277" i="3" s="1"/>
  <c r="H278" i="3"/>
  <c r="P278" i="3" s="1"/>
  <c r="R278" i="3" s="1"/>
  <c r="AC278" i="3" s="1"/>
  <c r="AN278" i="3" s="1"/>
  <c r="S278" i="3"/>
  <c r="AA278" i="3" s="1"/>
  <c r="AD278" i="3"/>
  <c r="AL278" i="3" s="1"/>
  <c r="AO278" i="3"/>
  <c r="AW278" i="3" s="1"/>
  <c r="H279" i="3"/>
  <c r="P279" i="3" s="1"/>
  <c r="R279" i="3" s="1"/>
  <c r="S279" i="3"/>
  <c r="AA279" i="3" s="1"/>
  <c r="AD279" i="3"/>
  <c r="AL279" i="3" s="1"/>
  <c r="AO279" i="3"/>
  <c r="AW279" i="3" s="1"/>
  <c r="P280" i="3"/>
  <c r="R280" i="3" s="1"/>
  <c r="AA280" i="3"/>
  <c r="AL280" i="3"/>
  <c r="AO280" i="3"/>
  <c r="AW280" i="3" s="1"/>
  <c r="H281" i="3"/>
  <c r="P281" i="3" s="1"/>
  <c r="R281" i="3" s="1"/>
  <c r="AC281" i="3" s="1"/>
  <c r="S281" i="3"/>
  <c r="AA281" i="3" s="1"/>
  <c r="AD281" i="3"/>
  <c r="AL281" i="3" s="1"/>
  <c r="AO281" i="3"/>
  <c r="AW281" i="3" s="1"/>
  <c r="H282" i="3"/>
  <c r="P282" i="3" s="1"/>
  <c r="R282" i="3" s="1"/>
  <c r="S282" i="3"/>
  <c r="AA282" i="3" s="1"/>
  <c r="AD282" i="3"/>
  <c r="AL282" i="3" s="1"/>
  <c r="AO282" i="3"/>
  <c r="AW282" i="3" s="1"/>
  <c r="H283" i="3"/>
  <c r="P283" i="3" s="1"/>
  <c r="S283" i="3"/>
  <c r="AA283" i="3" s="1"/>
  <c r="AC283" i="3" s="1"/>
  <c r="AD283" i="3"/>
  <c r="AL283" i="3" s="1"/>
  <c r="AO283" i="3"/>
  <c r="AW283" i="3" s="1"/>
  <c r="P284" i="3"/>
  <c r="R284" i="3" s="1"/>
  <c r="AA284" i="3"/>
  <c r="AL284" i="3"/>
  <c r="AO284" i="3"/>
  <c r="AW284" i="3" s="1"/>
  <c r="P285" i="3"/>
  <c r="R285" i="3" s="1"/>
  <c r="AA285" i="3"/>
  <c r="AD285" i="3"/>
  <c r="AL285" i="3" s="1"/>
  <c r="AN285" i="3" s="1"/>
  <c r="AO285" i="3"/>
  <c r="AW285" i="3" s="1"/>
  <c r="H286" i="3"/>
  <c r="P286" i="3" s="1"/>
  <c r="R286" i="3" s="1"/>
  <c r="S286" i="3"/>
  <c r="AA286" i="3" s="1"/>
  <c r="AD286" i="3"/>
  <c r="AL286" i="3" s="1"/>
  <c r="AO286" i="3"/>
  <c r="AW286" i="3" s="1"/>
  <c r="H287" i="3"/>
  <c r="P287" i="3" s="1"/>
  <c r="R287" i="3" s="1"/>
  <c r="S287" i="3"/>
  <c r="AA287" i="3" s="1"/>
  <c r="AD287" i="3"/>
  <c r="AL287" i="3" s="1"/>
  <c r="AO287" i="3"/>
  <c r="AW287" i="3" s="1"/>
  <c r="H288" i="3"/>
  <c r="P288" i="3" s="1"/>
  <c r="R288" i="3" s="1"/>
  <c r="AC288" i="3" s="1"/>
  <c r="AN288" i="3" s="1"/>
  <c r="AY288" i="3" s="1"/>
  <c r="BE273" i="11" s="1"/>
  <c r="S288" i="3"/>
  <c r="AA288" i="3" s="1"/>
  <c r="AD288" i="3"/>
  <c r="AL288" i="3" s="1"/>
  <c r="AO288" i="3"/>
  <c r="AW288" i="3" s="1"/>
  <c r="H289" i="3"/>
  <c r="P289" i="3" s="1"/>
  <c r="R289" i="3" s="1"/>
  <c r="S289" i="3"/>
  <c r="AA289" i="3" s="1"/>
  <c r="AD289" i="3"/>
  <c r="AL289" i="3" s="1"/>
  <c r="AO289" i="3"/>
  <c r="AW289" i="3" s="1"/>
  <c r="H290" i="3"/>
  <c r="P290" i="3" s="1"/>
  <c r="R290" i="3" s="1"/>
  <c r="AC290" i="3" s="1"/>
  <c r="S290" i="3"/>
  <c r="AA290" i="3" s="1"/>
  <c r="AD290" i="3"/>
  <c r="AL290" i="3" s="1"/>
  <c r="AO290" i="3"/>
  <c r="AW290" i="3" s="1"/>
  <c r="H291" i="3"/>
  <c r="P291" i="3" s="1"/>
  <c r="R291" i="3" s="1"/>
  <c r="S291" i="3"/>
  <c r="AA291" i="3" s="1"/>
  <c r="AD291" i="3"/>
  <c r="AL291" i="3" s="1"/>
  <c r="AO291" i="3"/>
  <c r="AW291" i="3" s="1"/>
  <c r="H292" i="3"/>
  <c r="P292" i="3" s="1"/>
  <c r="R292" i="3" s="1"/>
  <c r="AC292" i="3" s="1"/>
  <c r="S292" i="3"/>
  <c r="AA292" i="3" s="1"/>
  <c r="AD292" i="3"/>
  <c r="AL292" i="3" s="1"/>
  <c r="AO292" i="3"/>
  <c r="AW292" i="3" s="1"/>
  <c r="H293" i="3"/>
  <c r="P293" i="3" s="1"/>
  <c r="R293" i="3" s="1"/>
  <c r="AC293" i="3" s="1"/>
  <c r="S293" i="3"/>
  <c r="AA293" i="3" s="1"/>
  <c r="AD293" i="3"/>
  <c r="AL293" i="3" s="1"/>
  <c r="AO293" i="3"/>
  <c r="AW293" i="3" s="1"/>
  <c r="H294" i="3"/>
  <c r="P294" i="3" s="1"/>
  <c r="R294" i="3" s="1"/>
  <c r="AC294" i="3" s="1"/>
  <c r="AN294" i="3" s="1"/>
  <c r="S294" i="3"/>
  <c r="AA294" i="3" s="1"/>
  <c r="AD294" i="3"/>
  <c r="AL294" i="3" s="1"/>
  <c r="AO294" i="3"/>
  <c r="AW294" i="3" s="1"/>
  <c r="P295" i="3"/>
  <c r="R295" i="3" s="1"/>
  <c r="AC295" i="3" s="1"/>
  <c r="S295" i="3"/>
  <c r="AA295" i="3" s="1"/>
  <c r="AD295" i="3"/>
  <c r="AL295" i="3" s="1"/>
  <c r="AO295" i="3"/>
  <c r="AW295" i="3" s="1"/>
  <c r="H296" i="3"/>
  <c r="P296" i="3" s="1"/>
  <c r="R296" i="3" s="1"/>
  <c r="AC296" i="3" s="1"/>
  <c r="S296" i="3"/>
  <c r="AA296" i="3" s="1"/>
  <c r="AD296" i="3"/>
  <c r="AL296" i="3" s="1"/>
  <c r="AO296" i="3"/>
  <c r="AW296" i="3" s="1"/>
  <c r="P297" i="3"/>
  <c r="R297" i="3" s="1"/>
  <c r="AC297" i="3" s="1"/>
  <c r="AA297" i="3"/>
  <c r="AD297" i="3"/>
  <c r="AL297" i="3" s="1"/>
  <c r="AO297" i="3"/>
  <c r="AW297" i="3" s="1"/>
  <c r="H298" i="3"/>
  <c r="P298" i="3" s="1"/>
  <c r="R298" i="3" s="1"/>
  <c r="S298" i="3"/>
  <c r="AA298" i="3" s="1"/>
  <c r="AD298" i="3"/>
  <c r="AL298" i="3" s="1"/>
  <c r="AO298" i="3"/>
  <c r="AW298" i="3" s="1"/>
  <c r="H299" i="3"/>
  <c r="P299" i="3" s="1"/>
  <c r="R299" i="3" s="1"/>
  <c r="S299" i="3"/>
  <c r="AA299" i="3" s="1"/>
  <c r="AD299" i="3"/>
  <c r="AL299" i="3" s="1"/>
  <c r="AO299" i="3"/>
  <c r="AW299" i="3" s="1"/>
  <c r="H300" i="3"/>
  <c r="P300" i="3" s="1"/>
  <c r="R300" i="3" s="1"/>
  <c r="S300" i="3"/>
  <c r="AA300" i="3" s="1"/>
  <c r="AD300" i="3"/>
  <c r="AL300" i="3" s="1"/>
  <c r="AO300" i="3"/>
  <c r="AW300" i="3" s="1"/>
  <c r="H301" i="3"/>
  <c r="P301" i="3" s="1"/>
  <c r="R301" i="3" s="1"/>
  <c r="S301" i="3"/>
  <c r="AA301" i="3" s="1"/>
  <c r="AD301" i="3"/>
  <c r="AL301" i="3" s="1"/>
  <c r="AO301" i="3"/>
  <c r="AW301" i="3" s="1"/>
  <c r="H302" i="3"/>
  <c r="P302" i="3" s="1"/>
  <c r="R302" i="3" s="1"/>
  <c r="S302" i="3"/>
  <c r="AA302" i="3" s="1"/>
  <c r="AD302" i="3"/>
  <c r="AL302" i="3" s="1"/>
  <c r="AO302" i="3"/>
  <c r="AW302" i="3" s="1"/>
  <c r="H303" i="3"/>
  <c r="P303" i="3" s="1"/>
  <c r="R303" i="3" s="1"/>
  <c r="S303" i="3"/>
  <c r="AA303" i="3" s="1"/>
  <c r="AD303" i="3"/>
  <c r="AL303" i="3" s="1"/>
  <c r="AO303" i="3"/>
  <c r="AW303" i="3" s="1"/>
  <c r="H304" i="3"/>
  <c r="P304" i="3" s="1"/>
  <c r="R304" i="3" s="1"/>
  <c r="S304" i="3"/>
  <c r="AA304" i="3" s="1"/>
  <c r="AD304" i="3"/>
  <c r="AL304" i="3" s="1"/>
  <c r="AO304" i="3"/>
  <c r="AW304" i="3" s="1"/>
  <c r="H305" i="3"/>
  <c r="P305" i="3" s="1"/>
  <c r="R305" i="3" s="1"/>
  <c r="S305" i="3"/>
  <c r="AA305" i="3" s="1"/>
  <c r="AD305" i="3"/>
  <c r="AL305" i="3" s="1"/>
  <c r="AO305" i="3"/>
  <c r="AW305" i="3" s="1"/>
  <c r="H306" i="3"/>
  <c r="P306" i="3" s="1"/>
  <c r="R306" i="3" s="1"/>
  <c r="AC306" i="3" s="1"/>
  <c r="S306" i="3"/>
  <c r="AA306" i="3" s="1"/>
  <c r="AD306" i="3"/>
  <c r="AL306" i="3" s="1"/>
  <c r="AO306" i="3"/>
  <c r="AW306" i="3" s="1"/>
  <c r="H307" i="3"/>
  <c r="P307" i="3" s="1"/>
  <c r="R307" i="3" s="1"/>
  <c r="S307" i="3"/>
  <c r="AA307" i="3" s="1"/>
  <c r="AD307" i="3"/>
  <c r="AL307" i="3" s="1"/>
  <c r="AO307" i="3"/>
  <c r="AW307" i="3" s="1"/>
  <c r="H308" i="3"/>
  <c r="P308" i="3" s="1"/>
  <c r="R308" i="3" s="1"/>
  <c r="AC308" i="3" s="1"/>
  <c r="S308" i="3"/>
  <c r="AA308" i="3" s="1"/>
  <c r="AD308" i="3"/>
  <c r="AL308" i="3" s="1"/>
  <c r="AO308" i="3"/>
  <c r="AW308" i="3" s="1"/>
  <c r="H309" i="3"/>
  <c r="P309" i="3" s="1"/>
  <c r="R309" i="3" s="1"/>
  <c r="S309" i="3"/>
  <c r="AA309" i="3" s="1"/>
  <c r="AD309" i="3"/>
  <c r="AL309" i="3" s="1"/>
  <c r="AO309" i="3"/>
  <c r="AW309" i="3" s="1"/>
  <c r="AL310" i="3"/>
  <c r="AN310" i="3" s="1"/>
  <c r="AO310" i="3"/>
  <c r="AW310" i="3" s="1"/>
  <c r="H311" i="3"/>
  <c r="P311" i="3" s="1"/>
  <c r="R311" i="3" s="1"/>
  <c r="S311" i="3"/>
  <c r="AA311" i="3" s="1"/>
  <c r="AD311" i="3"/>
  <c r="AL311" i="3" s="1"/>
  <c r="AO311" i="3"/>
  <c r="AW311" i="3" s="1"/>
  <c r="H312" i="3"/>
  <c r="P312" i="3" s="1"/>
  <c r="R312" i="3" s="1"/>
  <c r="S312" i="3"/>
  <c r="AA312" i="3" s="1"/>
  <c r="AD312" i="3"/>
  <c r="AL312" i="3" s="1"/>
  <c r="AO312" i="3"/>
  <c r="AW312" i="3" s="1"/>
  <c r="H313" i="3"/>
  <c r="P313" i="3" s="1"/>
  <c r="R313" i="3" s="1"/>
  <c r="S313" i="3"/>
  <c r="AA313" i="3" s="1"/>
  <c r="AD313" i="3"/>
  <c r="AL313" i="3" s="1"/>
  <c r="AO313" i="3"/>
  <c r="AW313" i="3" s="1"/>
  <c r="H314" i="3"/>
  <c r="P314" i="3" s="1"/>
  <c r="R314" i="3" s="1"/>
  <c r="S314" i="3"/>
  <c r="AA314" i="3" s="1"/>
  <c r="AD314" i="3"/>
  <c r="AL314" i="3" s="1"/>
  <c r="AO314" i="3"/>
  <c r="AW314" i="3" s="1"/>
  <c r="H315" i="3"/>
  <c r="P315" i="3" s="1"/>
  <c r="R315" i="3" s="1"/>
  <c r="S315" i="3"/>
  <c r="AA315" i="3" s="1"/>
  <c r="AC315" i="3" s="1"/>
  <c r="AN315" i="3" s="1"/>
  <c r="AY315" i="3" s="1"/>
  <c r="BF309" i="2" s="1"/>
  <c r="AD315" i="3"/>
  <c r="AL315" i="3" s="1"/>
  <c r="AO315" i="3"/>
  <c r="AW315" i="3" s="1"/>
  <c r="H316" i="3"/>
  <c r="P316" i="3" s="1"/>
  <c r="R316" i="3" s="1"/>
  <c r="S316" i="3"/>
  <c r="AA316" i="3" s="1"/>
  <c r="AD316" i="3"/>
  <c r="AL316" i="3" s="1"/>
  <c r="AO316" i="3"/>
  <c r="AW316" i="3" s="1"/>
  <c r="H317" i="3"/>
  <c r="P317" i="3" s="1"/>
  <c r="R317" i="3" s="1"/>
  <c r="S317" i="3"/>
  <c r="AA317" i="3" s="1"/>
  <c r="AD317" i="3"/>
  <c r="AL317" i="3" s="1"/>
  <c r="AO317" i="3"/>
  <c r="AW317" i="3" s="1"/>
  <c r="H318" i="3"/>
  <c r="P318" i="3" s="1"/>
  <c r="R318" i="3" s="1"/>
  <c r="S318" i="3"/>
  <c r="AA318" i="3" s="1"/>
  <c r="AD318" i="3"/>
  <c r="AL318" i="3" s="1"/>
  <c r="AO318" i="3"/>
  <c r="AW318" i="3" s="1"/>
  <c r="H319" i="3"/>
  <c r="P319" i="3" s="1"/>
  <c r="R319" i="3" s="1"/>
  <c r="S319" i="3"/>
  <c r="AA319" i="3" s="1"/>
  <c r="AD319" i="3"/>
  <c r="AL319" i="3" s="1"/>
  <c r="AO319" i="3"/>
  <c r="AW319" i="3" s="1"/>
  <c r="H320" i="3"/>
  <c r="P320" i="3" s="1"/>
  <c r="R320" i="3" s="1"/>
  <c r="S320" i="3"/>
  <c r="AA320" i="3" s="1"/>
  <c r="AD320" i="3"/>
  <c r="AL320" i="3" s="1"/>
  <c r="AO320" i="3"/>
  <c r="AW320" i="3" s="1"/>
  <c r="H321" i="3"/>
  <c r="P321" i="3" s="1"/>
  <c r="R321" i="3" s="1"/>
  <c r="S321" i="3"/>
  <c r="AA321" i="3" s="1"/>
  <c r="AD321" i="3"/>
  <c r="AL321" i="3" s="1"/>
  <c r="AO321" i="3"/>
  <c r="AW321" i="3" s="1"/>
  <c r="H322" i="3"/>
  <c r="P322" i="3" s="1"/>
  <c r="R322" i="3" s="1"/>
  <c r="S322" i="3"/>
  <c r="AA322" i="3" s="1"/>
  <c r="AD322" i="3"/>
  <c r="AL322" i="3" s="1"/>
  <c r="AO322" i="3"/>
  <c r="AW322" i="3" s="1"/>
  <c r="H323" i="3"/>
  <c r="P323" i="3" s="1"/>
  <c r="R323" i="3" s="1"/>
  <c r="S323" i="3"/>
  <c r="AA323" i="3" s="1"/>
  <c r="AD323" i="3"/>
  <c r="AL323" i="3" s="1"/>
  <c r="AO323" i="3"/>
  <c r="AW323" i="3" s="1"/>
  <c r="AL324" i="3"/>
  <c r="AN324" i="3" s="1"/>
  <c r="AO324" i="3"/>
  <c r="AW324" i="3" s="1"/>
  <c r="H325" i="3"/>
  <c r="P325" i="3" s="1"/>
  <c r="R325" i="3" s="1"/>
  <c r="S325" i="3"/>
  <c r="AA325" i="3" s="1"/>
  <c r="AD325" i="3"/>
  <c r="AL325" i="3" s="1"/>
  <c r="AO325" i="3"/>
  <c r="AW325" i="3" s="1"/>
  <c r="AL326" i="3"/>
  <c r="AN326" i="3" s="1"/>
  <c r="AW326" i="3"/>
  <c r="H327" i="3"/>
  <c r="P327" i="3" s="1"/>
  <c r="R327" i="3" s="1"/>
  <c r="S327" i="3"/>
  <c r="AA327" i="3" s="1"/>
  <c r="AD327" i="3"/>
  <c r="AL327" i="3" s="1"/>
  <c r="AO327" i="3"/>
  <c r="AW327" i="3" s="1"/>
  <c r="H328" i="3"/>
  <c r="P328" i="3" s="1"/>
  <c r="R328" i="3" s="1"/>
  <c r="S328" i="3"/>
  <c r="AA328" i="3" s="1"/>
  <c r="AD328" i="3"/>
  <c r="AL328" i="3" s="1"/>
  <c r="AO328" i="3"/>
  <c r="AW328" i="3" s="1"/>
  <c r="H329" i="3"/>
  <c r="P329" i="3" s="1"/>
  <c r="R329" i="3" s="1"/>
  <c r="S329" i="3"/>
  <c r="AA329" i="3" s="1"/>
  <c r="AD329" i="3"/>
  <c r="AL329" i="3" s="1"/>
  <c r="AO329" i="3"/>
  <c r="AW329" i="3" s="1"/>
  <c r="H330" i="3"/>
  <c r="P330" i="3" s="1"/>
  <c r="R330" i="3" s="1"/>
  <c r="S330" i="3"/>
  <c r="AA330" i="3" s="1"/>
  <c r="AD330" i="3"/>
  <c r="AL330" i="3" s="1"/>
  <c r="AO330" i="3"/>
  <c r="AW330" i="3" s="1"/>
  <c r="H331" i="3"/>
  <c r="P331" i="3" s="1"/>
  <c r="R331" i="3" s="1"/>
  <c r="S331" i="3"/>
  <c r="AA331" i="3" s="1"/>
  <c r="AD331" i="3"/>
  <c r="AL331" i="3" s="1"/>
  <c r="AO331" i="3"/>
  <c r="AW331" i="3" s="1"/>
  <c r="R332" i="3"/>
  <c r="AA332" i="3"/>
  <c r="AD332" i="3"/>
  <c r="AL332" i="3" s="1"/>
  <c r="AO332" i="3"/>
  <c r="AW332" i="3" s="1"/>
  <c r="H333" i="3"/>
  <c r="P333" i="3" s="1"/>
  <c r="R333" i="3" s="1"/>
  <c r="S333" i="3"/>
  <c r="AA333" i="3" s="1"/>
  <c r="AD333" i="3"/>
  <c r="AL333" i="3" s="1"/>
  <c r="AO333" i="3"/>
  <c r="AW333" i="3" s="1"/>
  <c r="H334" i="3"/>
  <c r="P334" i="3" s="1"/>
  <c r="R334" i="3" s="1"/>
  <c r="S334" i="3"/>
  <c r="AA334" i="3" s="1"/>
  <c r="AD334" i="3"/>
  <c r="AL334" i="3" s="1"/>
  <c r="AO334" i="3"/>
  <c r="AW334" i="3" s="1"/>
  <c r="H335" i="3"/>
  <c r="P335" i="3" s="1"/>
  <c r="R335" i="3" s="1"/>
  <c r="S335" i="3"/>
  <c r="AA335" i="3" s="1"/>
  <c r="AD335" i="3"/>
  <c r="AL335" i="3" s="1"/>
  <c r="AO335" i="3"/>
  <c r="AW335" i="3" s="1"/>
  <c r="P336" i="3"/>
  <c r="R336" i="3" s="1"/>
  <c r="AA336" i="3"/>
  <c r="AD336" i="3"/>
  <c r="AL336" i="3" s="1"/>
  <c r="AO336" i="3"/>
  <c r="AW336" i="3" s="1"/>
  <c r="H337" i="3"/>
  <c r="P337" i="3" s="1"/>
  <c r="R337" i="3" s="1"/>
  <c r="S337" i="3"/>
  <c r="AA337" i="3" s="1"/>
  <c r="AD337" i="3"/>
  <c r="AL337" i="3" s="1"/>
  <c r="AO337" i="3"/>
  <c r="AW337" i="3" s="1"/>
  <c r="H338" i="3"/>
  <c r="P338" i="3" s="1"/>
  <c r="R338" i="3" s="1"/>
  <c r="S338" i="3"/>
  <c r="AA338" i="3" s="1"/>
  <c r="AD338" i="3"/>
  <c r="AL338" i="3" s="1"/>
  <c r="AO338" i="3"/>
  <c r="AW338" i="3" s="1"/>
  <c r="H339" i="3"/>
  <c r="P339" i="3" s="1"/>
  <c r="R339" i="3" s="1"/>
  <c r="S339" i="3"/>
  <c r="AA339" i="3" s="1"/>
  <c r="AD339" i="3"/>
  <c r="AL339" i="3" s="1"/>
  <c r="AO339" i="3"/>
  <c r="AW339" i="3" s="1"/>
  <c r="H340" i="3"/>
  <c r="P340" i="3" s="1"/>
  <c r="R340" i="3" s="1"/>
  <c r="S340" i="3"/>
  <c r="AA340" i="3" s="1"/>
  <c r="AD340" i="3"/>
  <c r="AL340" i="3" s="1"/>
  <c r="AO340" i="3"/>
  <c r="AW340" i="3" s="1"/>
  <c r="H341" i="3"/>
  <c r="P341" i="3" s="1"/>
  <c r="R341" i="3" s="1"/>
  <c r="S341" i="3"/>
  <c r="AA341" i="3" s="1"/>
  <c r="AD341" i="3"/>
  <c r="AL341" i="3" s="1"/>
  <c r="AO341" i="3"/>
  <c r="AW341" i="3" s="1"/>
  <c r="H342" i="3"/>
  <c r="P342" i="3" s="1"/>
  <c r="R342" i="3" s="1"/>
  <c r="S342" i="3"/>
  <c r="AA342" i="3" s="1"/>
  <c r="AD342" i="3"/>
  <c r="AL342" i="3" s="1"/>
  <c r="AO342" i="3"/>
  <c r="AW342" i="3" s="1"/>
  <c r="H343" i="3"/>
  <c r="P343" i="3" s="1"/>
  <c r="R343" i="3" s="1"/>
  <c r="S343" i="3"/>
  <c r="AA343" i="3" s="1"/>
  <c r="AD343" i="3"/>
  <c r="AL343" i="3" s="1"/>
  <c r="AO343" i="3"/>
  <c r="AW343" i="3" s="1"/>
  <c r="H344" i="3"/>
  <c r="P344" i="3" s="1"/>
  <c r="R344" i="3" s="1"/>
  <c r="S344" i="3"/>
  <c r="AA344" i="3" s="1"/>
  <c r="AD344" i="3"/>
  <c r="AL344" i="3" s="1"/>
  <c r="AO344" i="3"/>
  <c r="AW344" i="3" s="1"/>
  <c r="H345" i="3"/>
  <c r="P345" i="3" s="1"/>
  <c r="R345" i="3" s="1"/>
  <c r="S345" i="3"/>
  <c r="AA345" i="3" s="1"/>
  <c r="AD345" i="3"/>
  <c r="AL345" i="3" s="1"/>
  <c r="AO345" i="3"/>
  <c r="AW345" i="3" s="1"/>
  <c r="P346" i="3"/>
  <c r="R346" i="3" s="1"/>
  <c r="AA346" i="3"/>
  <c r="AC346" i="3" s="1"/>
  <c r="AD346" i="3"/>
  <c r="AL346" i="3" s="1"/>
  <c r="AO346" i="3"/>
  <c r="AW346" i="3" s="1"/>
  <c r="H347" i="3"/>
  <c r="P347" i="3" s="1"/>
  <c r="R347" i="3" s="1"/>
  <c r="S347" i="3"/>
  <c r="AA347" i="3" s="1"/>
  <c r="AD347" i="3"/>
  <c r="AL347" i="3" s="1"/>
  <c r="AO347" i="3"/>
  <c r="AW347" i="3" s="1"/>
  <c r="H348" i="3"/>
  <c r="P348" i="3" s="1"/>
  <c r="R348" i="3" s="1"/>
  <c r="S348" i="3"/>
  <c r="AA348" i="3" s="1"/>
  <c r="AD348" i="3"/>
  <c r="AL348" i="3" s="1"/>
  <c r="AO348" i="3"/>
  <c r="AW348" i="3" s="1"/>
  <c r="AL349" i="3"/>
  <c r="AN349" i="3" s="1"/>
  <c r="AO349" i="3"/>
  <c r="AW349" i="3" s="1"/>
  <c r="P350" i="3"/>
  <c r="R350" i="3" s="1"/>
  <c r="AA350" i="3"/>
  <c r="AL350" i="3"/>
  <c r="AO350" i="3"/>
  <c r="AW350" i="3" s="1"/>
  <c r="H351" i="3"/>
  <c r="P351" i="3" s="1"/>
  <c r="R351" i="3" s="1"/>
  <c r="S351" i="3"/>
  <c r="AA351" i="3" s="1"/>
  <c r="AD351" i="3"/>
  <c r="AL351" i="3" s="1"/>
  <c r="AO351" i="3"/>
  <c r="AW351" i="3" s="1"/>
  <c r="H352" i="3"/>
  <c r="P352" i="3" s="1"/>
  <c r="R352" i="3" s="1"/>
  <c r="S352" i="3"/>
  <c r="AA352" i="3" s="1"/>
  <c r="AD352" i="3"/>
  <c r="AL352" i="3" s="1"/>
  <c r="AO352" i="3"/>
  <c r="AW352" i="3" s="1"/>
  <c r="H353" i="3"/>
  <c r="P353" i="3" s="1"/>
  <c r="R353" i="3" s="1"/>
  <c r="AC353" i="3" s="1"/>
  <c r="S353" i="3"/>
  <c r="AA353" i="3" s="1"/>
  <c r="AD353" i="3"/>
  <c r="AL353" i="3" s="1"/>
  <c r="AO353" i="3"/>
  <c r="AW353" i="3" s="1"/>
  <c r="H354" i="3"/>
  <c r="P354" i="3" s="1"/>
  <c r="R354" i="3" s="1"/>
  <c r="AC354" i="3" s="1"/>
  <c r="S354" i="3"/>
  <c r="AA354" i="3" s="1"/>
  <c r="AD354" i="3"/>
  <c r="AL354" i="3" s="1"/>
  <c r="AO354" i="3"/>
  <c r="AW354" i="3" s="1"/>
  <c r="H355" i="3"/>
  <c r="P355" i="3" s="1"/>
  <c r="R355" i="3" s="1"/>
  <c r="AC355" i="3" s="1"/>
  <c r="AN355" i="3" s="1"/>
  <c r="AY355" i="3" s="1"/>
  <c r="BE335" i="11" s="1"/>
  <c r="S355" i="3"/>
  <c r="AA355" i="3" s="1"/>
  <c r="AD355" i="3"/>
  <c r="AL355" i="3" s="1"/>
  <c r="AO355" i="3"/>
  <c r="AW355" i="3" s="1"/>
  <c r="H356" i="3"/>
  <c r="P356" i="3" s="1"/>
  <c r="R356" i="3" s="1"/>
  <c r="S356" i="3"/>
  <c r="AA356" i="3" s="1"/>
  <c r="AD356" i="3"/>
  <c r="AL356" i="3" s="1"/>
  <c r="AO356" i="3"/>
  <c r="AW356" i="3" s="1"/>
  <c r="H357" i="3"/>
  <c r="P357" i="3" s="1"/>
  <c r="R357" i="3" s="1"/>
  <c r="AC357" i="3" s="1"/>
  <c r="S357" i="3"/>
  <c r="AA357" i="3" s="1"/>
  <c r="AD357" i="3"/>
  <c r="AL357" i="3" s="1"/>
  <c r="AO357" i="3"/>
  <c r="AW357" i="3" s="1"/>
  <c r="H358" i="3"/>
  <c r="P358" i="3" s="1"/>
  <c r="R358" i="3" s="1"/>
  <c r="AC358" i="3" s="1"/>
  <c r="S358" i="3"/>
  <c r="AA358" i="3" s="1"/>
  <c r="AD358" i="3"/>
  <c r="AL358" i="3" s="1"/>
  <c r="AO358" i="3"/>
  <c r="AW358" i="3" s="1"/>
  <c r="P359" i="3"/>
  <c r="R359" i="3" s="1"/>
  <c r="AA359" i="3"/>
  <c r="AD359" i="3"/>
  <c r="AL359" i="3" s="1"/>
  <c r="AO359" i="3"/>
  <c r="AW359" i="3" s="1"/>
  <c r="H360" i="3"/>
  <c r="P360" i="3" s="1"/>
  <c r="R360" i="3" s="1"/>
  <c r="AC360" i="3" s="1"/>
  <c r="S360" i="3"/>
  <c r="AA360" i="3" s="1"/>
  <c r="AD360" i="3"/>
  <c r="AL360" i="3" s="1"/>
  <c r="AO360" i="3"/>
  <c r="AW360" i="3" s="1"/>
  <c r="H361" i="3"/>
  <c r="P361" i="3" s="1"/>
  <c r="R361" i="3" s="1"/>
  <c r="S361" i="3"/>
  <c r="AA361" i="3" s="1"/>
  <c r="AD361" i="3"/>
  <c r="AL361" i="3" s="1"/>
  <c r="AO361" i="3"/>
  <c r="AW361" i="3" s="1"/>
  <c r="H362" i="3"/>
  <c r="P362" i="3" s="1"/>
  <c r="R362" i="3" s="1"/>
  <c r="S362" i="3"/>
  <c r="AA362" i="3" s="1"/>
  <c r="AD362" i="3"/>
  <c r="AL362" i="3" s="1"/>
  <c r="AO362" i="3"/>
  <c r="AW362" i="3" s="1"/>
  <c r="H363" i="3"/>
  <c r="P363" i="3" s="1"/>
  <c r="R363" i="3" s="1"/>
  <c r="S363" i="3"/>
  <c r="AA363" i="3" s="1"/>
  <c r="AD363" i="3"/>
  <c r="AL363" i="3" s="1"/>
  <c r="AO363" i="3"/>
  <c r="AW363" i="3" s="1"/>
  <c r="H364" i="3"/>
  <c r="P364" i="3" s="1"/>
  <c r="R364" i="3" s="1"/>
  <c r="S364" i="3"/>
  <c r="AA364" i="3" s="1"/>
  <c r="AD364" i="3"/>
  <c r="AL364" i="3" s="1"/>
  <c r="AO364" i="3"/>
  <c r="AW364" i="3" s="1"/>
  <c r="H365" i="3"/>
  <c r="P365" i="3" s="1"/>
  <c r="R365" i="3" s="1"/>
  <c r="AC365" i="3" s="1"/>
  <c r="S365" i="3"/>
  <c r="AA365" i="3" s="1"/>
  <c r="AD365" i="3"/>
  <c r="AL365" i="3" s="1"/>
  <c r="AO365" i="3"/>
  <c r="AW365" i="3" s="1"/>
  <c r="H366" i="3"/>
  <c r="P366" i="3" s="1"/>
  <c r="R366" i="3" s="1"/>
  <c r="S366" i="3"/>
  <c r="AA366" i="3" s="1"/>
  <c r="AD366" i="3"/>
  <c r="AL366" i="3" s="1"/>
  <c r="AO366" i="3"/>
  <c r="AW366" i="3" s="1"/>
  <c r="P367" i="3"/>
  <c r="R367" i="3" s="1"/>
  <c r="AA367" i="3"/>
  <c r="AL367" i="3"/>
  <c r="AO367" i="3"/>
  <c r="AW367" i="3" s="1"/>
  <c r="H368" i="3"/>
  <c r="P368" i="3" s="1"/>
  <c r="R368" i="3" s="1"/>
  <c r="S368" i="3"/>
  <c r="AA368" i="3" s="1"/>
  <c r="AD368" i="3"/>
  <c r="AL368" i="3" s="1"/>
  <c r="AO368" i="3"/>
  <c r="AW368" i="3" s="1"/>
  <c r="H369" i="3"/>
  <c r="P369" i="3" s="1"/>
  <c r="R369" i="3" s="1"/>
  <c r="S369" i="3"/>
  <c r="AA369" i="3" s="1"/>
  <c r="AD369" i="3"/>
  <c r="AL369" i="3" s="1"/>
  <c r="AO369" i="3"/>
  <c r="AW369" i="3" s="1"/>
  <c r="H370" i="3"/>
  <c r="P370" i="3" s="1"/>
  <c r="R370" i="3" s="1"/>
  <c r="S370" i="3"/>
  <c r="AA370" i="3" s="1"/>
  <c r="AD370" i="3"/>
  <c r="AL370" i="3" s="1"/>
  <c r="AO370" i="3"/>
  <c r="AW370" i="3" s="1"/>
  <c r="H371" i="3"/>
  <c r="P371" i="3" s="1"/>
  <c r="R371" i="3" s="1"/>
  <c r="S371" i="3"/>
  <c r="AA371" i="3" s="1"/>
  <c r="AD371" i="3"/>
  <c r="AL371" i="3" s="1"/>
  <c r="AO371" i="3"/>
  <c r="AW371" i="3" s="1"/>
  <c r="P372" i="3"/>
  <c r="R372" i="3" s="1"/>
  <c r="AC372" i="3" s="1"/>
  <c r="AA372" i="3"/>
  <c r="AL372" i="3"/>
  <c r="AO372" i="3"/>
  <c r="AW372" i="3" s="1"/>
  <c r="H373" i="3"/>
  <c r="P373" i="3" s="1"/>
  <c r="R373" i="3" s="1"/>
  <c r="S373" i="3"/>
  <c r="AA373" i="3" s="1"/>
  <c r="AD373" i="3"/>
  <c r="AL373" i="3" s="1"/>
  <c r="AO373" i="3"/>
  <c r="AW373" i="3" s="1"/>
  <c r="H374" i="3"/>
  <c r="P374" i="3" s="1"/>
  <c r="R374" i="3" s="1"/>
  <c r="S374" i="3"/>
  <c r="AA374" i="3" s="1"/>
  <c r="AD374" i="3"/>
  <c r="AL374" i="3" s="1"/>
  <c r="AO374" i="3"/>
  <c r="AW374" i="3" s="1"/>
  <c r="BB374" i="3"/>
  <c r="H375" i="3"/>
  <c r="P375" i="3" s="1"/>
  <c r="R375" i="3" s="1"/>
  <c r="S375" i="3"/>
  <c r="AA375" i="3" s="1"/>
  <c r="AD375" i="3"/>
  <c r="AL375" i="3" s="1"/>
  <c r="AW375" i="3"/>
  <c r="H376" i="3"/>
  <c r="P376" i="3" s="1"/>
  <c r="R376" i="3" s="1"/>
  <c r="S376" i="3"/>
  <c r="AA376" i="3" s="1"/>
  <c r="AD376" i="3"/>
  <c r="AL376" i="3" s="1"/>
  <c r="AO376" i="3"/>
  <c r="AW376" i="3" s="1"/>
  <c r="H377" i="3"/>
  <c r="P377" i="3" s="1"/>
  <c r="R377" i="3" s="1"/>
  <c r="S377" i="3"/>
  <c r="AA377" i="3" s="1"/>
  <c r="AD377" i="3"/>
  <c r="AL377" i="3" s="1"/>
  <c r="AO377" i="3"/>
  <c r="AW377" i="3" s="1"/>
  <c r="H378" i="3"/>
  <c r="P378" i="3" s="1"/>
  <c r="R378" i="3" s="1"/>
  <c r="S378" i="3"/>
  <c r="AA378" i="3" s="1"/>
  <c r="AD378" i="3"/>
  <c r="AL378" i="3" s="1"/>
  <c r="AO378" i="3"/>
  <c r="AW378" i="3" s="1"/>
  <c r="H379" i="3"/>
  <c r="P379" i="3" s="1"/>
  <c r="R379" i="3" s="1"/>
  <c r="S379" i="3"/>
  <c r="AA379" i="3" s="1"/>
  <c r="AD379" i="3"/>
  <c r="AL379" i="3" s="1"/>
  <c r="AO379" i="3"/>
  <c r="AW379" i="3" s="1"/>
  <c r="H380" i="3"/>
  <c r="P380" i="3" s="1"/>
  <c r="R380" i="3" s="1"/>
  <c r="S380" i="3"/>
  <c r="AA380" i="3" s="1"/>
  <c r="AD380" i="3"/>
  <c r="AL380" i="3" s="1"/>
  <c r="AO380" i="3"/>
  <c r="AW380" i="3" s="1"/>
  <c r="P381" i="3"/>
  <c r="R381" i="3" s="1"/>
  <c r="AA381" i="3"/>
  <c r="AL381" i="3"/>
  <c r="AO381" i="3"/>
  <c r="AW381" i="3" s="1"/>
  <c r="H382" i="3"/>
  <c r="P382" i="3" s="1"/>
  <c r="R382" i="3" s="1"/>
  <c r="S382" i="3"/>
  <c r="AA382" i="3" s="1"/>
  <c r="AD382" i="3"/>
  <c r="AL382" i="3" s="1"/>
  <c r="AO382" i="3"/>
  <c r="AW382" i="3" s="1"/>
  <c r="AL383" i="3"/>
  <c r="AN383" i="3" s="1"/>
  <c r="AO383" i="3"/>
  <c r="AW383" i="3" s="1"/>
  <c r="H384" i="3"/>
  <c r="P384" i="3" s="1"/>
  <c r="R384" i="3" s="1"/>
  <c r="S384" i="3"/>
  <c r="AA384" i="3" s="1"/>
  <c r="AC384" i="3" s="1"/>
  <c r="AN384" i="3" s="1"/>
  <c r="AY384" i="3" s="1"/>
  <c r="AD384" i="3"/>
  <c r="AL384" i="3" s="1"/>
  <c r="AO384" i="3"/>
  <c r="AW384" i="3" s="1"/>
  <c r="H385" i="3"/>
  <c r="P385" i="3" s="1"/>
  <c r="R385" i="3" s="1"/>
  <c r="S385" i="3"/>
  <c r="AA385" i="3" s="1"/>
  <c r="AD385" i="3"/>
  <c r="AL385" i="3" s="1"/>
  <c r="AO385" i="3"/>
  <c r="AW385" i="3" s="1"/>
  <c r="H386" i="3"/>
  <c r="P386" i="3" s="1"/>
  <c r="R386" i="3" s="1"/>
  <c r="S386" i="3"/>
  <c r="AA386" i="3" s="1"/>
  <c r="AC386" i="3" s="1"/>
  <c r="AN386" i="3" s="1"/>
  <c r="AD386" i="3"/>
  <c r="AL386" i="3" s="1"/>
  <c r="AO386" i="3"/>
  <c r="AW386" i="3" s="1"/>
  <c r="H387" i="3"/>
  <c r="P387" i="3" s="1"/>
  <c r="R387" i="3" s="1"/>
  <c r="S387" i="3"/>
  <c r="AA387" i="3" s="1"/>
  <c r="AD387" i="3"/>
  <c r="AL387" i="3" s="1"/>
  <c r="AO387" i="3"/>
  <c r="AW387" i="3" s="1"/>
  <c r="H388" i="3"/>
  <c r="P388" i="3" s="1"/>
  <c r="R388" i="3" s="1"/>
  <c r="S388" i="3"/>
  <c r="AA388" i="3" s="1"/>
  <c r="AC388" i="3" s="1"/>
  <c r="AN388" i="3" s="1"/>
  <c r="AD388" i="3"/>
  <c r="AL388" i="3" s="1"/>
  <c r="AO388" i="3"/>
  <c r="AW388" i="3" s="1"/>
  <c r="H389" i="3"/>
  <c r="P389" i="3" s="1"/>
  <c r="R389" i="3" s="1"/>
  <c r="S389" i="3"/>
  <c r="AA389" i="3" s="1"/>
  <c r="AD389" i="3"/>
  <c r="AL389" i="3" s="1"/>
  <c r="AO389" i="3"/>
  <c r="AW389" i="3" s="1"/>
  <c r="H390" i="3"/>
  <c r="P390" i="3" s="1"/>
  <c r="R390" i="3" s="1"/>
  <c r="S390" i="3"/>
  <c r="AA390" i="3" s="1"/>
  <c r="AD390" i="3"/>
  <c r="AL390" i="3" s="1"/>
  <c r="AO390" i="3"/>
  <c r="AW390" i="3" s="1"/>
  <c r="H391" i="3"/>
  <c r="P391" i="3" s="1"/>
  <c r="R391" i="3" s="1"/>
  <c r="S391" i="3"/>
  <c r="AA391" i="3" s="1"/>
  <c r="AD391" i="3"/>
  <c r="AL391" i="3" s="1"/>
  <c r="AO391" i="3"/>
  <c r="AW391" i="3" s="1"/>
  <c r="P392" i="3"/>
  <c r="R392" i="3" s="1"/>
  <c r="AA392" i="3"/>
  <c r="AL392" i="3"/>
  <c r="AO392" i="3"/>
  <c r="AW392" i="3" s="1"/>
  <c r="H393" i="3"/>
  <c r="P393" i="3" s="1"/>
  <c r="R393" i="3" s="1"/>
  <c r="S393" i="3"/>
  <c r="AA393" i="3" s="1"/>
  <c r="AD393" i="3"/>
  <c r="AL393" i="3" s="1"/>
  <c r="AO393" i="3"/>
  <c r="AW393" i="3" s="1"/>
  <c r="H394" i="3"/>
  <c r="P394" i="3" s="1"/>
  <c r="R394" i="3" s="1"/>
  <c r="S394" i="3"/>
  <c r="AA394" i="3" s="1"/>
  <c r="AD394" i="3"/>
  <c r="AL394" i="3" s="1"/>
  <c r="AO394" i="3"/>
  <c r="AW394" i="3" s="1"/>
  <c r="H395" i="3"/>
  <c r="P395" i="3" s="1"/>
  <c r="R395" i="3" s="1"/>
  <c r="S395" i="3"/>
  <c r="AA395" i="3" s="1"/>
  <c r="AD395" i="3"/>
  <c r="AL395" i="3" s="1"/>
  <c r="AO395" i="3"/>
  <c r="AW395" i="3" s="1"/>
  <c r="H396" i="3"/>
  <c r="P396" i="3" s="1"/>
  <c r="R396" i="3" s="1"/>
  <c r="S396" i="3"/>
  <c r="AA396" i="3" s="1"/>
  <c r="AD396" i="3"/>
  <c r="AL396" i="3" s="1"/>
  <c r="AO396" i="3"/>
  <c r="AW396" i="3" s="1"/>
  <c r="H397" i="3"/>
  <c r="P397" i="3" s="1"/>
  <c r="R397" i="3" s="1"/>
  <c r="S397" i="3"/>
  <c r="AA397" i="3" s="1"/>
  <c r="AD397" i="3"/>
  <c r="AL397" i="3" s="1"/>
  <c r="AO397" i="3"/>
  <c r="AW397" i="3" s="1"/>
  <c r="AO398" i="3"/>
  <c r="AW398" i="3" s="1"/>
  <c r="AY398" i="3" s="1"/>
  <c r="H399" i="3"/>
  <c r="P399" i="3" s="1"/>
  <c r="R399" i="3" s="1"/>
  <c r="S399" i="3"/>
  <c r="AA399" i="3" s="1"/>
  <c r="AD399" i="3"/>
  <c r="AL399" i="3" s="1"/>
  <c r="AO399" i="3"/>
  <c r="AW399" i="3" s="1"/>
  <c r="P401" i="3"/>
  <c r="R401" i="3" s="1"/>
  <c r="AA401" i="3"/>
  <c r="AD401" i="3"/>
  <c r="AL401" i="3" s="1"/>
  <c r="AO401" i="3"/>
  <c r="AW401" i="3" s="1"/>
  <c r="G402" i="3"/>
  <c r="I402" i="3"/>
  <c r="J402" i="3"/>
  <c r="K402" i="3"/>
  <c r="L402" i="3"/>
  <c r="M402" i="3"/>
  <c r="N402" i="3"/>
  <c r="O402" i="3"/>
  <c r="Q402" i="3"/>
  <c r="T402" i="3"/>
  <c r="U402" i="3"/>
  <c r="V402" i="3"/>
  <c r="W402" i="3"/>
  <c r="X402" i="3"/>
  <c r="Y402" i="3"/>
  <c r="Z402" i="3"/>
  <c r="AB402" i="3"/>
  <c r="AE402" i="3"/>
  <c r="AF402" i="3"/>
  <c r="AG402" i="3"/>
  <c r="AH402" i="3"/>
  <c r="AI402" i="3"/>
  <c r="AJ402" i="3"/>
  <c r="AK402" i="3"/>
  <c r="AM402" i="3"/>
  <c r="AP402" i="3"/>
  <c r="AQ402" i="3"/>
  <c r="AR402" i="3"/>
  <c r="AS402" i="3"/>
  <c r="AT402" i="3"/>
  <c r="AU402" i="3"/>
  <c r="AV402" i="3"/>
  <c r="AX402" i="3"/>
  <c r="AT409" i="3" s="1"/>
  <c r="AQ405" i="3"/>
  <c r="AT405" i="3"/>
  <c r="AR415" i="3"/>
  <c r="AR416" i="3"/>
  <c r="AR417" i="3"/>
  <c r="AR418" i="3"/>
  <c r="AR419" i="3"/>
  <c r="P3" i="2"/>
  <c r="R3" i="2" s="1"/>
  <c r="AC3" i="2" s="1"/>
  <c r="AA3" i="2"/>
  <c r="AL3" i="2"/>
  <c r="AW3" i="2"/>
  <c r="H4" i="2"/>
  <c r="P4" i="2" s="1"/>
  <c r="R4" i="2" s="1"/>
  <c r="AC4" i="2" s="1"/>
  <c r="S4" i="2"/>
  <c r="AA4" i="2" s="1"/>
  <c r="AD4" i="2"/>
  <c r="AL4" i="2" s="1"/>
  <c r="AO4" i="2"/>
  <c r="AW4" i="2" s="1"/>
  <c r="H5" i="2"/>
  <c r="P5" i="2" s="1"/>
  <c r="R5" i="2" s="1"/>
  <c r="S5" i="2"/>
  <c r="AA5" i="2" s="1"/>
  <c r="AD5" i="2"/>
  <c r="AL5" i="2" s="1"/>
  <c r="AO5" i="2"/>
  <c r="AW5" i="2" s="1"/>
  <c r="H6" i="2"/>
  <c r="P6" i="2" s="1"/>
  <c r="R6" i="2" s="1"/>
  <c r="S6" i="2"/>
  <c r="AA6" i="2" s="1"/>
  <c r="AD6" i="2"/>
  <c r="AL6" i="2" s="1"/>
  <c r="AO6" i="2"/>
  <c r="AW6" i="2" s="1"/>
  <c r="H7" i="2"/>
  <c r="P7" i="2" s="1"/>
  <c r="R7" i="2" s="1"/>
  <c r="S7" i="2"/>
  <c r="AA7" i="2" s="1"/>
  <c r="AD7" i="2"/>
  <c r="AL7" i="2" s="1"/>
  <c r="AO7" i="2"/>
  <c r="AW7" i="2" s="1"/>
  <c r="H8" i="2"/>
  <c r="P8" i="2" s="1"/>
  <c r="R8" i="2" s="1"/>
  <c r="S8" i="2"/>
  <c r="AA8" i="2" s="1"/>
  <c r="AD8" i="2"/>
  <c r="AL8" i="2" s="1"/>
  <c r="AO8" i="2"/>
  <c r="AW8" i="2" s="1"/>
  <c r="H9" i="2"/>
  <c r="P9" i="2" s="1"/>
  <c r="R9" i="2" s="1"/>
  <c r="AC9" i="2" s="1"/>
  <c r="S9" i="2"/>
  <c r="AA9" i="2" s="1"/>
  <c r="AD9" i="2"/>
  <c r="AL9" i="2" s="1"/>
  <c r="AO9" i="2"/>
  <c r="AW9" i="2" s="1"/>
  <c r="H10" i="2"/>
  <c r="P10" i="2" s="1"/>
  <c r="R10" i="2" s="1"/>
  <c r="S10" i="2"/>
  <c r="AA10" i="2" s="1"/>
  <c r="AD10" i="2"/>
  <c r="AL10" i="2" s="1"/>
  <c r="AO10" i="2"/>
  <c r="AW10" i="2" s="1"/>
  <c r="H11" i="2"/>
  <c r="P11" i="2" s="1"/>
  <c r="R11" i="2" s="1"/>
  <c r="S11" i="2"/>
  <c r="AA11" i="2" s="1"/>
  <c r="AD11" i="2"/>
  <c r="AL11" i="2" s="1"/>
  <c r="AO11" i="2"/>
  <c r="AW11" i="2" s="1"/>
  <c r="H12" i="2"/>
  <c r="P12" i="2" s="1"/>
  <c r="R12" i="2" s="1"/>
  <c r="S12" i="2"/>
  <c r="AA12" i="2" s="1"/>
  <c r="AD12" i="2"/>
  <c r="AL12" i="2" s="1"/>
  <c r="AO12" i="2"/>
  <c r="AW12" i="2" s="1"/>
  <c r="H13" i="2"/>
  <c r="P13" i="2" s="1"/>
  <c r="R13" i="2" s="1"/>
  <c r="S13" i="2"/>
  <c r="AA13" i="2" s="1"/>
  <c r="AD13" i="2"/>
  <c r="AL13" i="2" s="1"/>
  <c r="AO13" i="2"/>
  <c r="AW13" i="2" s="1"/>
  <c r="H14" i="2"/>
  <c r="P14" i="2" s="1"/>
  <c r="R14" i="2" s="1"/>
  <c r="S14" i="2"/>
  <c r="AA14" i="2" s="1"/>
  <c r="AD14" i="2"/>
  <c r="AL14" i="2" s="1"/>
  <c r="AO14" i="2"/>
  <c r="AW14" i="2" s="1"/>
  <c r="H15" i="2"/>
  <c r="P15" i="2" s="1"/>
  <c r="R15" i="2" s="1"/>
  <c r="S15" i="2"/>
  <c r="AA15" i="2" s="1"/>
  <c r="AD15" i="2"/>
  <c r="AL15" i="2" s="1"/>
  <c r="AO15" i="2"/>
  <c r="AW15" i="2" s="1"/>
  <c r="H16" i="2"/>
  <c r="P16" i="2" s="1"/>
  <c r="R16" i="2" s="1"/>
  <c r="S16" i="2"/>
  <c r="AA16" i="2" s="1"/>
  <c r="AD16" i="2"/>
  <c r="AL16" i="2" s="1"/>
  <c r="AO16" i="2"/>
  <c r="AW16" i="2" s="1"/>
  <c r="P17" i="2"/>
  <c r="R17" i="2" s="1"/>
  <c r="AA17" i="2"/>
  <c r="AL17" i="2"/>
  <c r="AW17" i="2"/>
  <c r="H18" i="2"/>
  <c r="P18" i="2" s="1"/>
  <c r="R18" i="2" s="1"/>
  <c r="AC18" i="2" s="1"/>
  <c r="S18" i="2"/>
  <c r="AA18" i="2" s="1"/>
  <c r="AD18" i="2"/>
  <c r="AL18" i="2" s="1"/>
  <c r="AO18" i="2"/>
  <c r="AW18" i="2" s="1"/>
  <c r="BF18" i="2"/>
  <c r="H19" i="2"/>
  <c r="S19" i="2"/>
  <c r="AA19" i="2" s="1"/>
  <c r="AD19" i="2"/>
  <c r="AO19" i="2"/>
  <c r="AW19" i="2" s="1"/>
  <c r="H20" i="2"/>
  <c r="P20" i="2" s="1"/>
  <c r="R20" i="2" s="1"/>
  <c r="S20" i="2"/>
  <c r="AA20" i="2" s="1"/>
  <c r="AD20" i="2"/>
  <c r="AL20" i="2" s="1"/>
  <c r="AO20" i="2"/>
  <c r="AW20" i="2" s="1"/>
  <c r="H21" i="2"/>
  <c r="P21" i="2" s="1"/>
  <c r="R21" i="2" s="1"/>
  <c r="S21" i="2"/>
  <c r="AA21" i="2" s="1"/>
  <c r="AD21" i="2"/>
  <c r="AL21" i="2" s="1"/>
  <c r="AO21" i="2"/>
  <c r="AW21" i="2" s="1"/>
  <c r="H22" i="2"/>
  <c r="P22" i="2" s="1"/>
  <c r="R22" i="2" s="1"/>
  <c r="S22" i="2"/>
  <c r="AA22" i="2" s="1"/>
  <c r="AD22" i="2"/>
  <c r="AL22" i="2" s="1"/>
  <c r="AO22" i="2"/>
  <c r="AW22" i="2" s="1"/>
  <c r="H23" i="2"/>
  <c r="P23" i="2" s="1"/>
  <c r="R23" i="2" s="1"/>
  <c r="S23" i="2"/>
  <c r="AA23" i="2" s="1"/>
  <c r="AD23" i="2"/>
  <c r="AL23" i="2" s="1"/>
  <c r="AO23" i="2"/>
  <c r="AW23" i="2" s="1"/>
  <c r="H24" i="2"/>
  <c r="P24" i="2" s="1"/>
  <c r="R24" i="2" s="1"/>
  <c r="S24" i="2"/>
  <c r="AA24" i="2" s="1"/>
  <c r="AD24" i="2"/>
  <c r="AL24" i="2" s="1"/>
  <c r="AO24" i="2"/>
  <c r="AW24" i="2" s="1"/>
  <c r="H25" i="2"/>
  <c r="P25" i="2" s="1"/>
  <c r="R25" i="2" s="1"/>
  <c r="S25" i="2"/>
  <c r="AA25" i="2" s="1"/>
  <c r="AD25" i="2"/>
  <c r="AL25" i="2" s="1"/>
  <c r="AO25" i="2"/>
  <c r="AW25" i="2" s="1"/>
  <c r="H26" i="2"/>
  <c r="P26" i="2" s="1"/>
  <c r="R26" i="2" s="1"/>
  <c r="S26" i="2"/>
  <c r="AA26" i="2" s="1"/>
  <c r="AD26" i="2"/>
  <c r="AL26" i="2" s="1"/>
  <c r="AO26" i="2"/>
  <c r="AW26" i="2" s="1"/>
  <c r="H27" i="2"/>
  <c r="P27" i="2" s="1"/>
  <c r="R27" i="2" s="1"/>
  <c r="S27" i="2"/>
  <c r="AA27" i="2" s="1"/>
  <c r="AD27" i="2"/>
  <c r="AL27" i="2" s="1"/>
  <c r="AO27" i="2"/>
  <c r="AW27" i="2" s="1"/>
  <c r="H28" i="2"/>
  <c r="P28" i="2" s="1"/>
  <c r="R28" i="2" s="1"/>
  <c r="S28" i="2"/>
  <c r="AA28" i="2" s="1"/>
  <c r="AD28" i="2"/>
  <c r="AL28" i="2" s="1"/>
  <c r="AO28" i="2"/>
  <c r="AW28" i="2" s="1"/>
  <c r="P29" i="2"/>
  <c r="R29" i="2" s="1"/>
  <c r="AC29" i="2" s="1"/>
  <c r="AD29" i="2"/>
  <c r="AL29" i="2" s="1"/>
  <c r="AO29" i="2"/>
  <c r="AW29" i="2" s="1"/>
  <c r="H30" i="2"/>
  <c r="P30" i="2" s="1"/>
  <c r="R30" i="2" s="1"/>
  <c r="AC30" i="2" s="1"/>
  <c r="S30" i="2"/>
  <c r="AA30" i="2" s="1"/>
  <c r="AD30" i="2"/>
  <c r="AL30" i="2" s="1"/>
  <c r="AO30" i="2"/>
  <c r="AW30" i="2" s="1"/>
  <c r="H31" i="2"/>
  <c r="P31" i="2" s="1"/>
  <c r="R31" i="2" s="1"/>
  <c r="S31" i="2"/>
  <c r="AA31" i="2" s="1"/>
  <c r="AD31" i="2"/>
  <c r="AL31" i="2" s="1"/>
  <c r="AO31" i="2"/>
  <c r="AW31" i="2" s="1"/>
  <c r="H32" i="2"/>
  <c r="P32" i="2" s="1"/>
  <c r="R32" i="2" s="1"/>
  <c r="AC32" i="2" s="1"/>
  <c r="S32" i="2"/>
  <c r="AA32" i="2" s="1"/>
  <c r="AD32" i="2"/>
  <c r="AL32" i="2" s="1"/>
  <c r="AO32" i="2"/>
  <c r="AW32" i="2" s="1"/>
  <c r="H33" i="2"/>
  <c r="P33" i="2" s="1"/>
  <c r="R33" i="2" s="1"/>
  <c r="AC33" i="2" s="1"/>
  <c r="S33" i="2"/>
  <c r="AA33" i="2" s="1"/>
  <c r="AD33" i="2"/>
  <c r="AL33" i="2" s="1"/>
  <c r="AO33" i="2"/>
  <c r="AW33" i="2" s="1"/>
  <c r="H34" i="2"/>
  <c r="P34" i="2" s="1"/>
  <c r="R34" i="2" s="1"/>
  <c r="S34" i="2"/>
  <c r="AA34" i="2" s="1"/>
  <c r="AD34" i="2"/>
  <c r="AL34" i="2" s="1"/>
  <c r="AO34" i="2"/>
  <c r="AW34" i="2" s="1"/>
  <c r="H35" i="2"/>
  <c r="P35" i="2" s="1"/>
  <c r="R35" i="2" s="1"/>
  <c r="AC35" i="2" s="1"/>
  <c r="AN35" i="2" s="1"/>
  <c r="AY35" i="2" s="1"/>
  <c r="BB35" i="2" s="1"/>
  <c r="S35" i="2"/>
  <c r="AA35" i="2" s="1"/>
  <c r="AD35" i="2"/>
  <c r="AL35" i="2" s="1"/>
  <c r="AO35" i="2"/>
  <c r="AW35" i="2" s="1"/>
  <c r="H36" i="2"/>
  <c r="P36" i="2" s="1"/>
  <c r="R36" i="2" s="1"/>
  <c r="AC36" i="2" s="1"/>
  <c r="S36" i="2"/>
  <c r="AA36" i="2" s="1"/>
  <c r="AD36" i="2"/>
  <c r="AL36" i="2" s="1"/>
  <c r="AO36" i="2"/>
  <c r="AW36" i="2" s="1"/>
  <c r="H37" i="2"/>
  <c r="P37" i="2" s="1"/>
  <c r="R37" i="2" s="1"/>
  <c r="AC37" i="2" s="1"/>
  <c r="S37" i="2"/>
  <c r="AA37" i="2" s="1"/>
  <c r="AD37" i="2"/>
  <c r="AL37" i="2" s="1"/>
  <c r="AO37" i="2"/>
  <c r="AW37" i="2" s="1"/>
  <c r="H38" i="2"/>
  <c r="P38" i="2" s="1"/>
  <c r="R38" i="2" s="1"/>
  <c r="S38" i="2"/>
  <c r="AA38" i="2" s="1"/>
  <c r="AD38" i="2"/>
  <c r="AL38" i="2" s="1"/>
  <c r="AO38" i="2"/>
  <c r="AW38" i="2" s="1"/>
  <c r="H39" i="2"/>
  <c r="P39" i="2" s="1"/>
  <c r="R39" i="2" s="1"/>
  <c r="AC39" i="2" s="1"/>
  <c r="S39" i="2"/>
  <c r="AA39" i="2" s="1"/>
  <c r="AD39" i="2"/>
  <c r="AL39" i="2" s="1"/>
  <c r="AO39" i="2"/>
  <c r="AW39" i="2" s="1"/>
  <c r="H40" i="2"/>
  <c r="P40" i="2" s="1"/>
  <c r="R40" i="2" s="1"/>
  <c r="AC40" i="2" s="1"/>
  <c r="AN40" i="2" s="1"/>
  <c r="AY40" i="2" s="1"/>
  <c r="BB40" i="2" s="1"/>
  <c r="S40" i="2"/>
  <c r="AA40" i="2" s="1"/>
  <c r="AD40" i="2"/>
  <c r="AL40" i="2" s="1"/>
  <c r="AO40" i="2"/>
  <c r="AW40" i="2" s="1"/>
  <c r="H41" i="2"/>
  <c r="P41" i="2" s="1"/>
  <c r="R41" i="2" s="1"/>
  <c r="AC41" i="2" s="1"/>
  <c r="S41" i="2"/>
  <c r="AA41" i="2" s="1"/>
  <c r="AD41" i="2"/>
  <c r="AL41" i="2" s="1"/>
  <c r="AO41" i="2"/>
  <c r="AW41" i="2" s="1"/>
  <c r="H42" i="2"/>
  <c r="P42" i="2" s="1"/>
  <c r="R42" i="2" s="1"/>
  <c r="AC42" i="2" s="1"/>
  <c r="S42" i="2"/>
  <c r="AA42" i="2" s="1"/>
  <c r="AD42" i="2"/>
  <c r="AL42" i="2" s="1"/>
  <c r="AO42" i="2"/>
  <c r="AW42" i="2" s="1"/>
  <c r="H43" i="2"/>
  <c r="P43" i="2" s="1"/>
  <c r="R43" i="2" s="1"/>
  <c r="AC43" i="2" s="1"/>
  <c r="S43" i="2"/>
  <c r="AA43" i="2" s="1"/>
  <c r="AD43" i="2"/>
  <c r="AL43" i="2" s="1"/>
  <c r="AO43" i="2"/>
  <c r="AW43" i="2" s="1"/>
  <c r="H44" i="2"/>
  <c r="P44" i="2" s="1"/>
  <c r="R44" i="2" s="1"/>
  <c r="AC44" i="2" s="1"/>
  <c r="AN44" i="2" s="1"/>
  <c r="AY44" i="2" s="1"/>
  <c r="BB44" i="2" s="1"/>
  <c r="S44" i="2"/>
  <c r="AA44" i="2" s="1"/>
  <c r="AD44" i="2"/>
  <c r="AL44" i="2" s="1"/>
  <c r="AO44" i="2"/>
  <c r="AW44" i="2" s="1"/>
  <c r="H45" i="2"/>
  <c r="P45" i="2" s="1"/>
  <c r="R45" i="2" s="1"/>
  <c r="AC45" i="2" s="1"/>
  <c r="S45" i="2"/>
  <c r="AA45" i="2" s="1"/>
  <c r="AD45" i="2"/>
  <c r="AL45" i="2" s="1"/>
  <c r="AO45" i="2"/>
  <c r="AW45" i="2" s="1"/>
  <c r="H46" i="2"/>
  <c r="P46" i="2" s="1"/>
  <c r="R46" i="2" s="1"/>
  <c r="S46" i="2"/>
  <c r="AA46" i="2" s="1"/>
  <c r="AD46" i="2"/>
  <c r="AL46" i="2" s="1"/>
  <c r="AO46" i="2"/>
  <c r="AW46" i="2" s="1"/>
  <c r="H47" i="2"/>
  <c r="P47" i="2" s="1"/>
  <c r="R47" i="2" s="1"/>
  <c r="AC47" i="2" s="1"/>
  <c r="AN47" i="2" s="1"/>
  <c r="AY47" i="2" s="1"/>
  <c r="BB47" i="2" s="1"/>
  <c r="S47" i="2"/>
  <c r="AA47" i="2" s="1"/>
  <c r="AD47" i="2"/>
  <c r="AL47" i="2" s="1"/>
  <c r="AO47" i="2"/>
  <c r="AW47" i="2" s="1"/>
  <c r="H48" i="2"/>
  <c r="P48" i="2" s="1"/>
  <c r="R48" i="2" s="1"/>
  <c r="AC48" i="2" s="1"/>
  <c r="S48" i="2"/>
  <c r="AA48" i="2" s="1"/>
  <c r="AD48" i="2"/>
  <c r="AL48" i="2" s="1"/>
  <c r="AO48" i="2"/>
  <c r="AW48" i="2" s="1"/>
  <c r="P49" i="2"/>
  <c r="R49" i="2" s="1"/>
  <c r="AC49" i="2" s="1"/>
  <c r="AA49" i="2"/>
  <c r="AL49" i="2"/>
  <c r="AO49" i="2"/>
  <c r="AW49" i="2" s="1"/>
  <c r="H50" i="2"/>
  <c r="P50" i="2" s="1"/>
  <c r="R50" i="2" s="1"/>
  <c r="AC50" i="2" s="1"/>
  <c r="S50" i="2"/>
  <c r="AA50" i="2" s="1"/>
  <c r="AD50" i="2"/>
  <c r="AL50" i="2" s="1"/>
  <c r="AO50" i="2"/>
  <c r="AW50" i="2" s="1"/>
  <c r="H51" i="2"/>
  <c r="P51" i="2" s="1"/>
  <c r="R51" i="2" s="1"/>
  <c r="AC51" i="2" s="1"/>
  <c r="S51" i="2"/>
  <c r="AA51" i="2" s="1"/>
  <c r="AD51" i="2"/>
  <c r="AL51" i="2" s="1"/>
  <c r="AO51" i="2"/>
  <c r="AW51" i="2" s="1"/>
  <c r="H52" i="2"/>
  <c r="P52" i="2" s="1"/>
  <c r="R52" i="2" s="1"/>
  <c r="AC52" i="2" s="1"/>
  <c r="AN52" i="2" s="1"/>
  <c r="AY52" i="2" s="1"/>
  <c r="BB52" i="2" s="1"/>
  <c r="S52" i="2"/>
  <c r="AA52" i="2" s="1"/>
  <c r="AD52" i="2"/>
  <c r="AL52" i="2" s="1"/>
  <c r="AO52" i="2"/>
  <c r="AW52" i="2" s="1"/>
  <c r="H53" i="2"/>
  <c r="P53" i="2" s="1"/>
  <c r="R53" i="2" s="1"/>
  <c r="AC53" i="2" s="1"/>
  <c r="S53" i="2"/>
  <c r="AA53" i="2" s="1"/>
  <c r="AD53" i="2"/>
  <c r="AL53" i="2" s="1"/>
  <c r="AO53" i="2"/>
  <c r="AW53" i="2" s="1"/>
  <c r="H54" i="2"/>
  <c r="P54" i="2" s="1"/>
  <c r="R54" i="2" s="1"/>
  <c r="AC54" i="2" s="1"/>
  <c r="S54" i="2"/>
  <c r="AA54" i="2" s="1"/>
  <c r="AD54" i="2"/>
  <c r="AL54" i="2" s="1"/>
  <c r="AO54" i="2"/>
  <c r="AW54" i="2" s="1"/>
  <c r="H55" i="2"/>
  <c r="P55" i="2" s="1"/>
  <c r="R55" i="2" s="1"/>
  <c r="S55" i="2"/>
  <c r="AA55" i="2" s="1"/>
  <c r="AD55" i="2"/>
  <c r="AL55" i="2" s="1"/>
  <c r="AO55" i="2"/>
  <c r="AW55" i="2" s="1"/>
  <c r="H56" i="2"/>
  <c r="P56" i="2" s="1"/>
  <c r="R56" i="2" s="1"/>
  <c r="AC56" i="2" s="1"/>
  <c r="S56" i="2"/>
  <c r="AA56" i="2" s="1"/>
  <c r="AD56" i="2"/>
  <c r="AL56" i="2" s="1"/>
  <c r="AO56" i="2"/>
  <c r="AW56" i="2" s="1"/>
  <c r="H58" i="2"/>
  <c r="P58" i="2" s="1"/>
  <c r="R58" i="2" s="1"/>
  <c r="AC58" i="2" s="1"/>
  <c r="S58" i="2"/>
  <c r="AA58" i="2" s="1"/>
  <c r="AD58" i="2"/>
  <c r="AL58" i="2" s="1"/>
  <c r="AO58" i="2"/>
  <c r="AW58" i="2" s="1"/>
  <c r="H59" i="2"/>
  <c r="P59" i="2" s="1"/>
  <c r="R59" i="2" s="1"/>
  <c r="AC59" i="2" s="1"/>
  <c r="AN59" i="2" s="1"/>
  <c r="AY59" i="2" s="1"/>
  <c r="BB59" i="2" s="1"/>
  <c r="S59" i="2"/>
  <c r="AA59" i="2" s="1"/>
  <c r="AD59" i="2"/>
  <c r="AL59" i="2" s="1"/>
  <c r="AO59" i="2"/>
  <c r="AW59" i="2" s="1"/>
  <c r="H60" i="2"/>
  <c r="P60" i="2" s="1"/>
  <c r="R60" i="2" s="1"/>
  <c r="S60" i="2"/>
  <c r="AA60" i="2" s="1"/>
  <c r="AD60" i="2"/>
  <c r="AL60" i="2" s="1"/>
  <c r="AO60" i="2"/>
  <c r="AW60" i="2" s="1"/>
  <c r="H61" i="2"/>
  <c r="P61" i="2" s="1"/>
  <c r="R61" i="2" s="1"/>
  <c r="S61" i="2"/>
  <c r="AA61" i="2" s="1"/>
  <c r="AD61" i="2"/>
  <c r="AL61" i="2" s="1"/>
  <c r="AO61" i="2"/>
  <c r="AW61" i="2" s="1"/>
  <c r="H62" i="2"/>
  <c r="P62" i="2" s="1"/>
  <c r="R62" i="2" s="1"/>
  <c r="AC62" i="2" s="1"/>
  <c r="AN62" i="2" s="1"/>
  <c r="AY62" i="2" s="1"/>
  <c r="BB62" i="2" s="1"/>
  <c r="S62" i="2"/>
  <c r="AA62" i="2" s="1"/>
  <c r="AD62" i="2"/>
  <c r="AL62" i="2" s="1"/>
  <c r="AW62" i="2"/>
  <c r="H63" i="2"/>
  <c r="P63" i="2" s="1"/>
  <c r="R63" i="2" s="1"/>
  <c r="S63" i="2"/>
  <c r="AA63" i="2" s="1"/>
  <c r="AD63" i="2"/>
  <c r="AL63" i="2" s="1"/>
  <c r="AO63" i="2"/>
  <c r="AW63" i="2" s="1"/>
  <c r="H64" i="2"/>
  <c r="P64" i="2" s="1"/>
  <c r="R64" i="2" s="1"/>
  <c r="S64" i="2"/>
  <c r="AA64" i="2" s="1"/>
  <c r="AD64" i="2"/>
  <c r="AL64" i="2" s="1"/>
  <c r="AW64" i="2"/>
  <c r="P65" i="2"/>
  <c r="R65" i="2" s="1"/>
  <c r="AL65" i="2"/>
  <c r="AO65" i="2"/>
  <c r="AW65" i="2" s="1"/>
  <c r="H66" i="2"/>
  <c r="P66" i="2" s="1"/>
  <c r="R66" i="2" s="1"/>
  <c r="S66" i="2"/>
  <c r="AA66" i="2" s="1"/>
  <c r="AD66" i="2"/>
  <c r="AL66" i="2" s="1"/>
  <c r="AO66" i="2"/>
  <c r="AW66" i="2" s="1"/>
  <c r="H67" i="2"/>
  <c r="P67" i="2" s="1"/>
  <c r="R67" i="2" s="1"/>
  <c r="S67" i="2"/>
  <c r="AA67" i="2" s="1"/>
  <c r="AD67" i="2"/>
  <c r="AL67" i="2" s="1"/>
  <c r="AO67" i="2"/>
  <c r="AW67" i="2" s="1"/>
  <c r="H68" i="2"/>
  <c r="P68" i="2" s="1"/>
  <c r="R68" i="2" s="1"/>
  <c r="S68" i="2"/>
  <c r="AA68" i="2" s="1"/>
  <c r="AC68" i="2" s="1"/>
  <c r="AN68" i="2" s="1"/>
  <c r="AD68" i="2"/>
  <c r="AL68" i="2" s="1"/>
  <c r="AO68" i="2"/>
  <c r="AW68" i="2" s="1"/>
  <c r="H69" i="2"/>
  <c r="P69" i="2" s="1"/>
  <c r="R69" i="2" s="1"/>
  <c r="S69" i="2"/>
  <c r="AA69" i="2" s="1"/>
  <c r="AD69" i="2"/>
  <c r="AL69" i="2" s="1"/>
  <c r="AO69" i="2"/>
  <c r="AW69" i="2" s="1"/>
  <c r="H70" i="2"/>
  <c r="P70" i="2" s="1"/>
  <c r="R70" i="2" s="1"/>
  <c r="S70" i="2"/>
  <c r="AA70" i="2" s="1"/>
  <c r="AD70" i="2"/>
  <c r="AL70" i="2" s="1"/>
  <c r="AO70" i="2"/>
  <c r="AW70" i="2" s="1"/>
  <c r="H71" i="2"/>
  <c r="P71" i="2" s="1"/>
  <c r="R71" i="2" s="1"/>
  <c r="S71" i="2"/>
  <c r="AA71" i="2" s="1"/>
  <c r="AD71" i="2"/>
  <c r="AL71" i="2" s="1"/>
  <c r="AO71" i="2"/>
  <c r="AW71" i="2" s="1"/>
  <c r="P72" i="2"/>
  <c r="AA72" i="2"/>
  <c r="AC72" i="2" s="1"/>
  <c r="AD72" i="2"/>
  <c r="AL72" i="2" s="1"/>
  <c r="AO72" i="2"/>
  <c r="AW72" i="2" s="1"/>
  <c r="H73" i="2"/>
  <c r="P73" i="2" s="1"/>
  <c r="R73" i="2" s="1"/>
  <c r="S73" i="2"/>
  <c r="AA73" i="2" s="1"/>
  <c r="AD73" i="2"/>
  <c r="AL73" i="2" s="1"/>
  <c r="AO73" i="2"/>
  <c r="AW73" i="2" s="1"/>
  <c r="H74" i="2"/>
  <c r="P74" i="2" s="1"/>
  <c r="R74" i="2" s="1"/>
  <c r="S74" i="2"/>
  <c r="AA74" i="2" s="1"/>
  <c r="AD74" i="2"/>
  <c r="AL74" i="2" s="1"/>
  <c r="AO74" i="2"/>
  <c r="AW74" i="2" s="1"/>
  <c r="H75" i="2"/>
  <c r="P75" i="2" s="1"/>
  <c r="R75" i="2" s="1"/>
  <c r="S75" i="2"/>
  <c r="AA75" i="2" s="1"/>
  <c r="AD75" i="2"/>
  <c r="AL75" i="2" s="1"/>
  <c r="AO75" i="2"/>
  <c r="AW75" i="2" s="1"/>
  <c r="H76" i="2"/>
  <c r="P76" i="2" s="1"/>
  <c r="R76" i="2" s="1"/>
  <c r="S76" i="2"/>
  <c r="AA76" i="2" s="1"/>
  <c r="AC76" i="2" s="1"/>
  <c r="AN76" i="2" s="1"/>
  <c r="AD76" i="2"/>
  <c r="AL76" i="2" s="1"/>
  <c r="AO76" i="2"/>
  <c r="AW76" i="2" s="1"/>
  <c r="H77" i="2"/>
  <c r="P77" i="2" s="1"/>
  <c r="R77" i="2" s="1"/>
  <c r="S77" i="2"/>
  <c r="AA77" i="2" s="1"/>
  <c r="AD77" i="2"/>
  <c r="AL77" i="2" s="1"/>
  <c r="AO77" i="2"/>
  <c r="AW77" i="2" s="1"/>
  <c r="H78" i="2"/>
  <c r="P78" i="2" s="1"/>
  <c r="R78" i="2" s="1"/>
  <c r="S78" i="2"/>
  <c r="AA78" i="2" s="1"/>
  <c r="AC78" i="2" s="1"/>
  <c r="AN78" i="2" s="1"/>
  <c r="AD78" i="2"/>
  <c r="AL78" i="2" s="1"/>
  <c r="AO78" i="2"/>
  <c r="AW78" i="2" s="1"/>
  <c r="H79" i="2"/>
  <c r="P79" i="2" s="1"/>
  <c r="R79" i="2" s="1"/>
  <c r="S79" i="2"/>
  <c r="AA79" i="2" s="1"/>
  <c r="AD79" i="2"/>
  <c r="AL79" i="2" s="1"/>
  <c r="AO79" i="2"/>
  <c r="AW79" i="2" s="1"/>
  <c r="H80" i="2"/>
  <c r="P80" i="2" s="1"/>
  <c r="R80" i="2" s="1"/>
  <c r="S80" i="2"/>
  <c r="AA80" i="2" s="1"/>
  <c r="AD80" i="2"/>
  <c r="AL80" i="2" s="1"/>
  <c r="AO80" i="2"/>
  <c r="AW80" i="2" s="1"/>
  <c r="H81" i="2"/>
  <c r="P81" i="2" s="1"/>
  <c r="R81" i="2" s="1"/>
  <c r="S81" i="2"/>
  <c r="AA81" i="2" s="1"/>
  <c r="AD81" i="2"/>
  <c r="AL81" i="2" s="1"/>
  <c r="AO81" i="2"/>
  <c r="AW81" i="2" s="1"/>
  <c r="H82" i="2"/>
  <c r="P82" i="2" s="1"/>
  <c r="R82" i="2" s="1"/>
  <c r="S82" i="2"/>
  <c r="AA82" i="2" s="1"/>
  <c r="AC82" i="2" s="1"/>
  <c r="AN82" i="2" s="1"/>
  <c r="AD82" i="2"/>
  <c r="AL82" i="2" s="1"/>
  <c r="AO82" i="2"/>
  <c r="AW82" i="2" s="1"/>
  <c r="H83" i="2"/>
  <c r="P83" i="2" s="1"/>
  <c r="R83" i="2" s="1"/>
  <c r="S83" i="2"/>
  <c r="AA83" i="2" s="1"/>
  <c r="AD83" i="2"/>
  <c r="AL83" i="2" s="1"/>
  <c r="AO83" i="2"/>
  <c r="AW83" i="2" s="1"/>
  <c r="H84" i="2"/>
  <c r="P84" i="2" s="1"/>
  <c r="R84" i="2" s="1"/>
  <c r="S84" i="2"/>
  <c r="AA84" i="2" s="1"/>
  <c r="AC84" i="2" s="1"/>
  <c r="AN84" i="2" s="1"/>
  <c r="AD84" i="2"/>
  <c r="AL84" i="2" s="1"/>
  <c r="AO84" i="2"/>
  <c r="AW84" i="2" s="1"/>
  <c r="H85" i="2"/>
  <c r="P85" i="2" s="1"/>
  <c r="R85" i="2" s="1"/>
  <c r="AC85" i="2" s="1"/>
  <c r="AN85" i="2" s="1"/>
  <c r="AY85" i="2" s="1"/>
  <c r="BB85" i="2" s="1"/>
  <c r="S85" i="2"/>
  <c r="AA85" i="2" s="1"/>
  <c r="AD85" i="2"/>
  <c r="AL85" i="2" s="1"/>
  <c r="AO85" i="2"/>
  <c r="AW85" i="2" s="1"/>
  <c r="H86" i="2"/>
  <c r="P86" i="2" s="1"/>
  <c r="R86" i="2" s="1"/>
  <c r="S86" i="2"/>
  <c r="AA86" i="2" s="1"/>
  <c r="AC86" i="2" s="1"/>
  <c r="AN86" i="2" s="1"/>
  <c r="AD86" i="2"/>
  <c r="AL86" i="2" s="1"/>
  <c r="AO86" i="2"/>
  <c r="AW86" i="2" s="1"/>
  <c r="H87" i="2"/>
  <c r="P87" i="2" s="1"/>
  <c r="R87" i="2" s="1"/>
  <c r="S87" i="2"/>
  <c r="AA87" i="2" s="1"/>
  <c r="AD87" i="2"/>
  <c r="AL87" i="2" s="1"/>
  <c r="AO87" i="2"/>
  <c r="AW87" i="2" s="1"/>
  <c r="H88" i="2"/>
  <c r="P88" i="2" s="1"/>
  <c r="R88" i="2" s="1"/>
  <c r="S88" i="2"/>
  <c r="AA88" i="2" s="1"/>
  <c r="AC88" i="2" s="1"/>
  <c r="AN88" i="2" s="1"/>
  <c r="AD88" i="2"/>
  <c r="AL88" i="2" s="1"/>
  <c r="AO88" i="2"/>
  <c r="AW88" i="2" s="1"/>
  <c r="P89" i="2"/>
  <c r="R89" i="2" s="1"/>
  <c r="AA89" i="2"/>
  <c r="AL89" i="2"/>
  <c r="AW89" i="2"/>
  <c r="H90" i="2"/>
  <c r="P90" i="2" s="1"/>
  <c r="R90" i="2" s="1"/>
  <c r="S90" i="2"/>
  <c r="AA90" i="2" s="1"/>
  <c r="AC90" i="2" s="1"/>
  <c r="AN90" i="2" s="1"/>
  <c r="AD90" i="2"/>
  <c r="AL90" i="2" s="1"/>
  <c r="AO90" i="2"/>
  <c r="AW90" i="2" s="1"/>
  <c r="S92" i="2"/>
  <c r="AA92" i="2" s="1"/>
  <c r="AD92" i="2"/>
  <c r="AL92" i="2" s="1"/>
  <c r="AO92" i="2"/>
  <c r="AW92" i="2" s="1"/>
  <c r="H93" i="2"/>
  <c r="P93" i="2" s="1"/>
  <c r="R93" i="2" s="1"/>
  <c r="S93" i="2"/>
  <c r="AA93" i="2" s="1"/>
  <c r="AD93" i="2"/>
  <c r="AL93" i="2" s="1"/>
  <c r="AO93" i="2"/>
  <c r="AW93" i="2" s="1"/>
  <c r="H94" i="2"/>
  <c r="P94" i="2" s="1"/>
  <c r="S94" i="2"/>
  <c r="AA94" i="2" s="1"/>
  <c r="AD94" i="2"/>
  <c r="AL94" i="2" s="1"/>
  <c r="AO94" i="2"/>
  <c r="AW94" i="2" s="1"/>
  <c r="H95" i="2"/>
  <c r="P95" i="2" s="1"/>
  <c r="R95" i="2" s="1"/>
  <c r="S95" i="2"/>
  <c r="AA95" i="2" s="1"/>
  <c r="AD95" i="2"/>
  <c r="AL95" i="2" s="1"/>
  <c r="AO95" i="2"/>
  <c r="AW95" i="2" s="1"/>
  <c r="H96" i="2"/>
  <c r="P96" i="2" s="1"/>
  <c r="R96" i="2" s="1"/>
  <c r="S96" i="2"/>
  <c r="AA96" i="2" s="1"/>
  <c r="AD96" i="2"/>
  <c r="AL96" i="2" s="1"/>
  <c r="AO96" i="2"/>
  <c r="AW96" i="2" s="1"/>
  <c r="H97" i="2"/>
  <c r="P97" i="2" s="1"/>
  <c r="R97" i="2" s="1"/>
  <c r="S97" i="2"/>
  <c r="AA97" i="2" s="1"/>
  <c r="AD97" i="2"/>
  <c r="AL97" i="2" s="1"/>
  <c r="AO97" i="2"/>
  <c r="AW97" i="2" s="1"/>
  <c r="H98" i="2"/>
  <c r="P98" i="2" s="1"/>
  <c r="R98" i="2" s="1"/>
  <c r="S98" i="2"/>
  <c r="AA98" i="2" s="1"/>
  <c r="AD98" i="2"/>
  <c r="AL98" i="2" s="1"/>
  <c r="AO98" i="2"/>
  <c r="AW98" i="2" s="1"/>
  <c r="H99" i="2"/>
  <c r="P99" i="2" s="1"/>
  <c r="R99" i="2" s="1"/>
  <c r="S99" i="2"/>
  <c r="AA99" i="2" s="1"/>
  <c r="AD99" i="2"/>
  <c r="AL99" i="2" s="1"/>
  <c r="AO99" i="2"/>
  <c r="AW99" i="2" s="1"/>
  <c r="H100" i="2"/>
  <c r="P100" i="2" s="1"/>
  <c r="R100" i="2" s="1"/>
  <c r="S100" i="2"/>
  <c r="AA100" i="2" s="1"/>
  <c r="AD100" i="2"/>
  <c r="AL100" i="2" s="1"/>
  <c r="AO100" i="2"/>
  <c r="AW100" i="2" s="1"/>
  <c r="H101" i="2"/>
  <c r="P101" i="2" s="1"/>
  <c r="R101" i="2" s="1"/>
  <c r="S101" i="2"/>
  <c r="AA101" i="2" s="1"/>
  <c r="AD101" i="2"/>
  <c r="AL101" i="2" s="1"/>
  <c r="AO101" i="2"/>
  <c r="AW101" i="2" s="1"/>
  <c r="H102" i="2"/>
  <c r="P102" i="2" s="1"/>
  <c r="R102" i="2" s="1"/>
  <c r="S102" i="2"/>
  <c r="AA102" i="2" s="1"/>
  <c r="AD102" i="2"/>
  <c r="AL102" i="2" s="1"/>
  <c r="AO102" i="2"/>
  <c r="AW102" i="2" s="1"/>
  <c r="H103" i="2"/>
  <c r="P103" i="2" s="1"/>
  <c r="R103" i="2" s="1"/>
  <c r="S103" i="2"/>
  <c r="AA103" i="2" s="1"/>
  <c r="AD103" i="2"/>
  <c r="AL103" i="2" s="1"/>
  <c r="AO103" i="2"/>
  <c r="AW103" i="2" s="1"/>
  <c r="H104" i="2"/>
  <c r="P104" i="2" s="1"/>
  <c r="R104" i="2" s="1"/>
  <c r="AC104" i="2" s="1"/>
  <c r="AN104" i="2" s="1"/>
  <c r="AY104" i="2" s="1"/>
  <c r="BB104" i="2" s="1"/>
  <c r="S104" i="2"/>
  <c r="AA104" i="2" s="1"/>
  <c r="AD104" i="2"/>
  <c r="AL104" i="2" s="1"/>
  <c r="AO104" i="2"/>
  <c r="AW104" i="2" s="1"/>
  <c r="H105" i="2"/>
  <c r="P105" i="2" s="1"/>
  <c r="R105" i="2" s="1"/>
  <c r="S105" i="2"/>
  <c r="AA105" i="2" s="1"/>
  <c r="AD105" i="2"/>
  <c r="AL105" i="2" s="1"/>
  <c r="AO105" i="2"/>
  <c r="AW105" i="2" s="1"/>
  <c r="H106" i="2"/>
  <c r="P106" i="2" s="1"/>
  <c r="R106" i="2" s="1"/>
  <c r="S106" i="2"/>
  <c r="AA106" i="2" s="1"/>
  <c r="AD106" i="2"/>
  <c r="AL106" i="2" s="1"/>
  <c r="AO106" i="2"/>
  <c r="AW106" i="2" s="1"/>
  <c r="H107" i="2"/>
  <c r="P107" i="2" s="1"/>
  <c r="R107" i="2" s="1"/>
  <c r="S107" i="2"/>
  <c r="AA107" i="2" s="1"/>
  <c r="AD107" i="2"/>
  <c r="AL107" i="2" s="1"/>
  <c r="AO107" i="2"/>
  <c r="AW107" i="2" s="1"/>
  <c r="H108" i="2"/>
  <c r="P108" i="2" s="1"/>
  <c r="R108" i="2" s="1"/>
  <c r="S108" i="2"/>
  <c r="AA108" i="2" s="1"/>
  <c r="AD108" i="2"/>
  <c r="AL108" i="2" s="1"/>
  <c r="AO108" i="2"/>
  <c r="AW108" i="2" s="1"/>
  <c r="H109" i="2"/>
  <c r="P109" i="2" s="1"/>
  <c r="R109" i="2" s="1"/>
  <c r="S109" i="2"/>
  <c r="AA109" i="2" s="1"/>
  <c r="AD109" i="2"/>
  <c r="AL109" i="2" s="1"/>
  <c r="AO109" i="2"/>
  <c r="AW109" i="2" s="1"/>
  <c r="H110" i="2"/>
  <c r="P110" i="2" s="1"/>
  <c r="R110" i="2" s="1"/>
  <c r="AC110" i="2" s="1"/>
  <c r="AN110" i="2" s="1"/>
  <c r="AY110" i="2" s="1"/>
  <c r="BB110" i="2" s="1"/>
  <c r="S110" i="2"/>
  <c r="AA110" i="2" s="1"/>
  <c r="AD110" i="2"/>
  <c r="AL110" i="2" s="1"/>
  <c r="AO110" i="2"/>
  <c r="AW110" i="2" s="1"/>
  <c r="P111" i="2"/>
  <c r="R111" i="2" s="1"/>
  <c r="AA111" i="2"/>
  <c r="AD111" i="2"/>
  <c r="AL111" i="2" s="1"/>
  <c r="AO111" i="2"/>
  <c r="AW111" i="2" s="1"/>
  <c r="H112" i="2"/>
  <c r="P112" i="2" s="1"/>
  <c r="R112" i="2" s="1"/>
  <c r="S112" i="2"/>
  <c r="AA112" i="2" s="1"/>
  <c r="AD112" i="2"/>
  <c r="AL112" i="2" s="1"/>
  <c r="AO112" i="2"/>
  <c r="AW112" i="2" s="1"/>
  <c r="H113" i="2"/>
  <c r="P113" i="2" s="1"/>
  <c r="R113" i="2" s="1"/>
  <c r="S113" i="2"/>
  <c r="AA113" i="2" s="1"/>
  <c r="AD113" i="2"/>
  <c r="AL113" i="2" s="1"/>
  <c r="AO113" i="2"/>
  <c r="AW113" i="2" s="1"/>
  <c r="H114" i="2"/>
  <c r="P114" i="2" s="1"/>
  <c r="R114" i="2" s="1"/>
  <c r="S114" i="2"/>
  <c r="AA114" i="2" s="1"/>
  <c r="AC114" i="2" s="1"/>
  <c r="AN114" i="2" s="1"/>
  <c r="AY114" i="2" s="1"/>
  <c r="BB114" i="2" s="1"/>
  <c r="AD114" i="2"/>
  <c r="AL114" i="2" s="1"/>
  <c r="AO114" i="2"/>
  <c r="AW114" i="2" s="1"/>
  <c r="P115" i="2"/>
  <c r="R115" i="2" s="1"/>
  <c r="AA115" i="2"/>
  <c r="AL115" i="2"/>
  <c r="AW115" i="2"/>
  <c r="H116" i="2"/>
  <c r="P116" i="2" s="1"/>
  <c r="R116" i="2" s="1"/>
  <c r="S116" i="2"/>
  <c r="AA116" i="2" s="1"/>
  <c r="AD116" i="2"/>
  <c r="AL116" i="2" s="1"/>
  <c r="AO116" i="2"/>
  <c r="AW116" i="2" s="1"/>
  <c r="H117" i="2"/>
  <c r="P117" i="2" s="1"/>
  <c r="R117" i="2" s="1"/>
  <c r="S117" i="2"/>
  <c r="AA117" i="2" s="1"/>
  <c r="AD117" i="2"/>
  <c r="AL117" i="2" s="1"/>
  <c r="AO117" i="2"/>
  <c r="AW117" i="2" s="1"/>
  <c r="H118" i="2"/>
  <c r="P118" i="2" s="1"/>
  <c r="R118" i="2" s="1"/>
  <c r="S118" i="2"/>
  <c r="AA118" i="2" s="1"/>
  <c r="AD118" i="2"/>
  <c r="AL118" i="2" s="1"/>
  <c r="AO118" i="2"/>
  <c r="AW118" i="2" s="1"/>
  <c r="H119" i="2"/>
  <c r="P119" i="2" s="1"/>
  <c r="R119" i="2" s="1"/>
  <c r="S119" i="2"/>
  <c r="AA119" i="2" s="1"/>
  <c r="AD119" i="2"/>
  <c r="AL119" i="2" s="1"/>
  <c r="AO119" i="2"/>
  <c r="AW119" i="2" s="1"/>
  <c r="H120" i="2"/>
  <c r="P120" i="2" s="1"/>
  <c r="R120" i="2" s="1"/>
  <c r="S120" i="2"/>
  <c r="AA120" i="2" s="1"/>
  <c r="AD120" i="2"/>
  <c r="AL120" i="2" s="1"/>
  <c r="AO120" i="2"/>
  <c r="AW120" i="2" s="1"/>
  <c r="H121" i="2"/>
  <c r="P121" i="2" s="1"/>
  <c r="R121" i="2" s="1"/>
  <c r="S121" i="2"/>
  <c r="AA121" i="2" s="1"/>
  <c r="AD121" i="2"/>
  <c r="AL121" i="2" s="1"/>
  <c r="AO121" i="2"/>
  <c r="AW121" i="2" s="1"/>
  <c r="H122" i="2"/>
  <c r="P122" i="2" s="1"/>
  <c r="R122" i="2" s="1"/>
  <c r="S122" i="2"/>
  <c r="AA122" i="2" s="1"/>
  <c r="AD122" i="2"/>
  <c r="AL122" i="2" s="1"/>
  <c r="AO122" i="2"/>
  <c r="AW122" i="2" s="1"/>
  <c r="H123" i="2"/>
  <c r="P123" i="2" s="1"/>
  <c r="R123" i="2" s="1"/>
  <c r="S123" i="2"/>
  <c r="AA123" i="2" s="1"/>
  <c r="AD123" i="2"/>
  <c r="AL123" i="2" s="1"/>
  <c r="AO123" i="2"/>
  <c r="AW123" i="2" s="1"/>
  <c r="H124" i="2"/>
  <c r="P124" i="2" s="1"/>
  <c r="R124" i="2" s="1"/>
  <c r="S124" i="2"/>
  <c r="AA124" i="2" s="1"/>
  <c r="AD124" i="2"/>
  <c r="AL124" i="2" s="1"/>
  <c r="AO124" i="2"/>
  <c r="AW124" i="2" s="1"/>
  <c r="H125" i="2"/>
  <c r="P125" i="2" s="1"/>
  <c r="R125" i="2" s="1"/>
  <c r="S125" i="2"/>
  <c r="AA125" i="2" s="1"/>
  <c r="AD125" i="2"/>
  <c r="AL125" i="2" s="1"/>
  <c r="AO125" i="2"/>
  <c r="AW125" i="2" s="1"/>
  <c r="H126" i="2"/>
  <c r="P126" i="2" s="1"/>
  <c r="R126" i="2" s="1"/>
  <c r="S126" i="2"/>
  <c r="AA126" i="2" s="1"/>
  <c r="AD126" i="2"/>
  <c r="AL126" i="2" s="1"/>
  <c r="AO126" i="2"/>
  <c r="AW126" i="2" s="1"/>
  <c r="H128" i="2"/>
  <c r="P128" i="2" s="1"/>
  <c r="R128" i="2" s="1"/>
  <c r="S128" i="2"/>
  <c r="AA128" i="2" s="1"/>
  <c r="AD128" i="2"/>
  <c r="AL128" i="2" s="1"/>
  <c r="AO128" i="2"/>
  <c r="AW128" i="2" s="1"/>
  <c r="H129" i="2"/>
  <c r="P129" i="2" s="1"/>
  <c r="R129" i="2" s="1"/>
  <c r="S129" i="2"/>
  <c r="AA129" i="2" s="1"/>
  <c r="AD129" i="2"/>
  <c r="AL129" i="2" s="1"/>
  <c r="AO129" i="2"/>
  <c r="AW129" i="2" s="1"/>
  <c r="H130" i="2"/>
  <c r="P130" i="2" s="1"/>
  <c r="R130" i="2" s="1"/>
  <c r="S130" i="2"/>
  <c r="AA130" i="2" s="1"/>
  <c r="AD130" i="2"/>
  <c r="AL130" i="2" s="1"/>
  <c r="AO130" i="2"/>
  <c r="AW130" i="2" s="1"/>
  <c r="H131" i="2"/>
  <c r="P131" i="2" s="1"/>
  <c r="R131" i="2" s="1"/>
  <c r="S131" i="2"/>
  <c r="AA131" i="2" s="1"/>
  <c r="AD131" i="2"/>
  <c r="AL131" i="2" s="1"/>
  <c r="AO131" i="2"/>
  <c r="AW131" i="2" s="1"/>
  <c r="H132" i="2"/>
  <c r="P132" i="2" s="1"/>
  <c r="R132" i="2" s="1"/>
  <c r="S132" i="2"/>
  <c r="AA132" i="2" s="1"/>
  <c r="AD132" i="2"/>
  <c r="AL132" i="2" s="1"/>
  <c r="AO132" i="2"/>
  <c r="AW132" i="2" s="1"/>
  <c r="H133" i="2"/>
  <c r="P133" i="2" s="1"/>
  <c r="R133" i="2" s="1"/>
  <c r="S133" i="2"/>
  <c r="AA133" i="2" s="1"/>
  <c r="AD133" i="2"/>
  <c r="AL133" i="2" s="1"/>
  <c r="H134" i="2"/>
  <c r="P134" i="2" s="1"/>
  <c r="R134" i="2" s="1"/>
  <c r="S134" i="2"/>
  <c r="AA134" i="2" s="1"/>
  <c r="AD134" i="2"/>
  <c r="AL134" i="2" s="1"/>
  <c r="AO134" i="2"/>
  <c r="AW134" i="2" s="1"/>
  <c r="H135" i="2"/>
  <c r="P135" i="2" s="1"/>
  <c r="R135" i="2" s="1"/>
  <c r="S135" i="2"/>
  <c r="AA135" i="2" s="1"/>
  <c r="AD135" i="2"/>
  <c r="AL135" i="2" s="1"/>
  <c r="AO135" i="2"/>
  <c r="AW135" i="2" s="1"/>
  <c r="H136" i="2"/>
  <c r="P136" i="2" s="1"/>
  <c r="R136" i="2" s="1"/>
  <c r="S136" i="2"/>
  <c r="AA136" i="2" s="1"/>
  <c r="AC136" i="2" s="1"/>
  <c r="AD136" i="2"/>
  <c r="AL136" i="2" s="1"/>
  <c r="AO136" i="2"/>
  <c r="AW136" i="2" s="1"/>
  <c r="H137" i="2"/>
  <c r="P137" i="2" s="1"/>
  <c r="R137" i="2" s="1"/>
  <c r="S137" i="2"/>
  <c r="AA137" i="2" s="1"/>
  <c r="AD137" i="2"/>
  <c r="AL137" i="2" s="1"/>
  <c r="AO137" i="2"/>
  <c r="AW137" i="2" s="1"/>
  <c r="H138" i="2"/>
  <c r="P138" i="2" s="1"/>
  <c r="R138" i="2" s="1"/>
  <c r="S138" i="2"/>
  <c r="AA138" i="2" s="1"/>
  <c r="AD138" i="2"/>
  <c r="AL138" i="2" s="1"/>
  <c r="AO138" i="2"/>
  <c r="AW138" i="2" s="1"/>
  <c r="H139" i="2"/>
  <c r="P139" i="2" s="1"/>
  <c r="R139" i="2" s="1"/>
  <c r="S139" i="2"/>
  <c r="AA139" i="2" s="1"/>
  <c r="AD139" i="2"/>
  <c r="AL139" i="2" s="1"/>
  <c r="AO139" i="2"/>
  <c r="AW139" i="2" s="1"/>
  <c r="H140" i="2"/>
  <c r="P140" i="2" s="1"/>
  <c r="R140" i="2" s="1"/>
  <c r="S140" i="2"/>
  <c r="AA140" i="2" s="1"/>
  <c r="AD140" i="2"/>
  <c r="AL140" i="2" s="1"/>
  <c r="AO140" i="2"/>
  <c r="AW140" i="2" s="1"/>
  <c r="H141" i="2"/>
  <c r="P141" i="2" s="1"/>
  <c r="R141" i="2" s="1"/>
  <c r="S141" i="2"/>
  <c r="AA141" i="2" s="1"/>
  <c r="AC141" i="2" s="1"/>
  <c r="AD141" i="2"/>
  <c r="AL141" i="2" s="1"/>
  <c r="AO141" i="2"/>
  <c r="AW141" i="2" s="1"/>
  <c r="H142" i="2"/>
  <c r="P142" i="2" s="1"/>
  <c r="R142" i="2" s="1"/>
  <c r="S142" i="2"/>
  <c r="AA142" i="2" s="1"/>
  <c r="AD142" i="2"/>
  <c r="AL142" i="2" s="1"/>
  <c r="AO142" i="2"/>
  <c r="AW142" i="2" s="1"/>
  <c r="H143" i="2"/>
  <c r="P143" i="2" s="1"/>
  <c r="R143" i="2" s="1"/>
  <c r="S143" i="2"/>
  <c r="AA143" i="2" s="1"/>
  <c r="AD143" i="2"/>
  <c r="AL143" i="2" s="1"/>
  <c r="AO143" i="2"/>
  <c r="AW143" i="2" s="1"/>
  <c r="H144" i="2"/>
  <c r="P144" i="2" s="1"/>
  <c r="R144" i="2" s="1"/>
  <c r="S144" i="2"/>
  <c r="AA144" i="2" s="1"/>
  <c r="AD144" i="2"/>
  <c r="AL144" i="2" s="1"/>
  <c r="AO144" i="2"/>
  <c r="AW144" i="2" s="1"/>
  <c r="H145" i="2"/>
  <c r="P145" i="2" s="1"/>
  <c r="R145" i="2" s="1"/>
  <c r="S145" i="2"/>
  <c r="AA145" i="2" s="1"/>
  <c r="AD145" i="2"/>
  <c r="AL145" i="2" s="1"/>
  <c r="AO145" i="2"/>
  <c r="AW145" i="2" s="1"/>
  <c r="H146" i="2"/>
  <c r="P146" i="2" s="1"/>
  <c r="R146" i="2" s="1"/>
  <c r="S146" i="2"/>
  <c r="AA146" i="2" s="1"/>
  <c r="AD146" i="2"/>
  <c r="AL146" i="2" s="1"/>
  <c r="AO146" i="2"/>
  <c r="AW146" i="2" s="1"/>
  <c r="H147" i="2"/>
  <c r="P147" i="2" s="1"/>
  <c r="R147" i="2" s="1"/>
  <c r="S147" i="2"/>
  <c r="AA147" i="2" s="1"/>
  <c r="AC147" i="2" s="1"/>
  <c r="AD147" i="2"/>
  <c r="AL147" i="2" s="1"/>
  <c r="AO147" i="2"/>
  <c r="AW147" i="2" s="1"/>
  <c r="H148" i="2"/>
  <c r="P148" i="2" s="1"/>
  <c r="R148" i="2" s="1"/>
  <c r="S148" i="2"/>
  <c r="AA148" i="2" s="1"/>
  <c r="AD148" i="2"/>
  <c r="AL148" i="2" s="1"/>
  <c r="AO148" i="2"/>
  <c r="AW148" i="2" s="1"/>
  <c r="H149" i="2"/>
  <c r="P149" i="2" s="1"/>
  <c r="R149" i="2" s="1"/>
  <c r="S149" i="2"/>
  <c r="AA149" i="2" s="1"/>
  <c r="AC149" i="2" s="1"/>
  <c r="AD149" i="2"/>
  <c r="AL149" i="2" s="1"/>
  <c r="AO149" i="2"/>
  <c r="AW149" i="2" s="1"/>
  <c r="H150" i="2"/>
  <c r="P150" i="2" s="1"/>
  <c r="R150" i="2" s="1"/>
  <c r="S150" i="2"/>
  <c r="AA150" i="2" s="1"/>
  <c r="AD150" i="2"/>
  <c r="AL150" i="2" s="1"/>
  <c r="AO150" i="2"/>
  <c r="AW150" i="2" s="1"/>
  <c r="H151" i="2"/>
  <c r="P151" i="2" s="1"/>
  <c r="R151" i="2" s="1"/>
  <c r="S151" i="2"/>
  <c r="AA151" i="2" s="1"/>
  <c r="AC151" i="2" s="1"/>
  <c r="AD151" i="2"/>
  <c r="AL151" i="2" s="1"/>
  <c r="AO151" i="2"/>
  <c r="AW151" i="2" s="1"/>
  <c r="H152" i="2"/>
  <c r="P152" i="2" s="1"/>
  <c r="R152" i="2" s="1"/>
  <c r="S152" i="2"/>
  <c r="AA152" i="2" s="1"/>
  <c r="AC152" i="2" s="1"/>
  <c r="AD152" i="2"/>
  <c r="AL152" i="2" s="1"/>
  <c r="AO152" i="2"/>
  <c r="AW152" i="2" s="1"/>
  <c r="H153" i="2"/>
  <c r="P153" i="2" s="1"/>
  <c r="R153" i="2" s="1"/>
  <c r="S153" i="2"/>
  <c r="AA153" i="2" s="1"/>
  <c r="AD153" i="2"/>
  <c r="AL153" i="2" s="1"/>
  <c r="AO153" i="2"/>
  <c r="AW153" i="2" s="1"/>
  <c r="H155" i="2"/>
  <c r="P155" i="2" s="1"/>
  <c r="R155" i="2" s="1"/>
  <c r="S155" i="2"/>
  <c r="AA155" i="2" s="1"/>
  <c r="AC155" i="2" s="1"/>
  <c r="AN155" i="2" s="1"/>
  <c r="AD155" i="2"/>
  <c r="AL155" i="2" s="1"/>
  <c r="AO155" i="2"/>
  <c r="AW155" i="2" s="1"/>
  <c r="H156" i="2"/>
  <c r="P156" i="2" s="1"/>
  <c r="R156" i="2" s="1"/>
  <c r="S156" i="2"/>
  <c r="AA156" i="2" s="1"/>
  <c r="AD156" i="2"/>
  <c r="AL156" i="2" s="1"/>
  <c r="AO156" i="2"/>
  <c r="AW156" i="2" s="1"/>
  <c r="H157" i="2"/>
  <c r="P157" i="2" s="1"/>
  <c r="R157" i="2" s="1"/>
  <c r="S157" i="2"/>
  <c r="AA157" i="2" s="1"/>
  <c r="AD157" i="2"/>
  <c r="AL157" i="2" s="1"/>
  <c r="AO157" i="2"/>
  <c r="AW157" i="2" s="1"/>
  <c r="H159" i="2"/>
  <c r="P159" i="2" s="1"/>
  <c r="R159" i="2" s="1"/>
  <c r="S159" i="2"/>
  <c r="AA159" i="2" s="1"/>
  <c r="AC159" i="2" s="1"/>
  <c r="AD159" i="2"/>
  <c r="AL159" i="2" s="1"/>
  <c r="AO159" i="2"/>
  <c r="AW159" i="2" s="1"/>
  <c r="H160" i="2"/>
  <c r="P160" i="2" s="1"/>
  <c r="R160" i="2" s="1"/>
  <c r="S160" i="2"/>
  <c r="AA160" i="2" s="1"/>
  <c r="AD160" i="2"/>
  <c r="AL160" i="2" s="1"/>
  <c r="AO160" i="2"/>
  <c r="AW160" i="2" s="1"/>
  <c r="H161" i="2"/>
  <c r="P161" i="2" s="1"/>
  <c r="R161" i="2" s="1"/>
  <c r="S161" i="2"/>
  <c r="AA161" i="2" s="1"/>
  <c r="AC161" i="2" s="1"/>
  <c r="AN161" i="2" s="1"/>
  <c r="AY161" i="2" s="1"/>
  <c r="BB161" i="2" s="1"/>
  <c r="AD161" i="2"/>
  <c r="AL161" i="2" s="1"/>
  <c r="AO161" i="2"/>
  <c r="AW161" i="2" s="1"/>
  <c r="H162" i="2"/>
  <c r="P162" i="2" s="1"/>
  <c r="R162" i="2" s="1"/>
  <c r="S162" i="2"/>
  <c r="AA162" i="2" s="1"/>
  <c r="AD162" i="2"/>
  <c r="AL162" i="2" s="1"/>
  <c r="AO162" i="2"/>
  <c r="AW162" i="2" s="1"/>
  <c r="H163" i="2"/>
  <c r="P163" i="2" s="1"/>
  <c r="R163" i="2" s="1"/>
  <c r="S163" i="2"/>
  <c r="AA163" i="2" s="1"/>
  <c r="AD163" i="2"/>
  <c r="AL163" i="2" s="1"/>
  <c r="AO163" i="2"/>
  <c r="AW163" i="2" s="1"/>
  <c r="H164" i="2"/>
  <c r="P164" i="2" s="1"/>
  <c r="R164" i="2" s="1"/>
  <c r="S164" i="2"/>
  <c r="AA164" i="2" s="1"/>
  <c r="AC164" i="2" s="1"/>
  <c r="AD164" i="2"/>
  <c r="AL164" i="2" s="1"/>
  <c r="AO164" i="2"/>
  <c r="AW164" i="2" s="1"/>
  <c r="H165" i="2"/>
  <c r="P165" i="2" s="1"/>
  <c r="R165" i="2" s="1"/>
  <c r="S165" i="2"/>
  <c r="AA165" i="2" s="1"/>
  <c r="AD165" i="2"/>
  <c r="AL165" i="2" s="1"/>
  <c r="AO165" i="2"/>
  <c r="AW165" i="2" s="1"/>
  <c r="H166" i="2"/>
  <c r="P166" i="2" s="1"/>
  <c r="R166" i="2" s="1"/>
  <c r="S166" i="2"/>
  <c r="AA166" i="2" s="1"/>
  <c r="AD166" i="2"/>
  <c r="AL166" i="2" s="1"/>
  <c r="AO166" i="2"/>
  <c r="AW166" i="2" s="1"/>
  <c r="H167" i="2"/>
  <c r="P167" i="2" s="1"/>
  <c r="R167" i="2" s="1"/>
  <c r="S167" i="2"/>
  <c r="AA167" i="2" s="1"/>
  <c r="AD167" i="2"/>
  <c r="AL167" i="2" s="1"/>
  <c r="AO167" i="2"/>
  <c r="AW167" i="2" s="1"/>
  <c r="H168" i="2"/>
  <c r="P168" i="2" s="1"/>
  <c r="R168" i="2" s="1"/>
  <c r="S168" i="2"/>
  <c r="AA168" i="2" s="1"/>
  <c r="AC168" i="2" s="1"/>
  <c r="AN168" i="2" s="1"/>
  <c r="AD168" i="2"/>
  <c r="AL168" i="2" s="1"/>
  <c r="AO168" i="2"/>
  <c r="AW168" i="2" s="1"/>
  <c r="H169" i="2"/>
  <c r="P169" i="2" s="1"/>
  <c r="R169" i="2" s="1"/>
  <c r="S169" i="2"/>
  <c r="AA169" i="2" s="1"/>
  <c r="AD169" i="2"/>
  <c r="AL169" i="2" s="1"/>
  <c r="AO169" i="2"/>
  <c r="AW169" i="2" s="1"/>
  <c r="H170" i="2"/>
  <c r="P170" i="2" s="1"/>
  <c r="S170" i="2"/>
  <c r="AA170" i="2" s="1"/>
  <c r="AC170" i="2" s="1"/>
  <c r="AN170" i="2" s="1"/>
  <c r="AD170" i="2"/>
  <c r="AL170" i="2" s="1"/>
  <c r="AO170" i="2"/>
  <c r="AW170" i="2" s="1"/>
  <c r="H171" i="2"/>
  <c r="P171" i="2" s="1"/>
  <c r="R171" i="2" s="1"/>
  <c r="S171" i="2"/>
  <c r="AA171" i="2" s="1"/>
  <c r="AD171" i="2"/>
  <c r="AL171" i="2" s="1"/>
  <c r="AO171" i="2"/>
  <c r="AW171" i="2" s="1"/>
  <c r="H172" i="2"/>
  <c r="P172" i="2" s="1"/>
  <c r="R172" i="2" s="1"/>
  <c r="S172" i="2"/>
  <c r="AA172" i="2" s="1"/>
  <c r="AD172" i="2"/>
  <c r="AL172" i="2" s="1"/>
  <c r="AO172" i="2"/>
  <c r="AW172" i="2" s="1"/>
  <c r="H173" i="2"/>
  <c r="P173" i="2" s="1"/>
  <c r="R173" i="2" s="1"/>
  <c r="S173" i="2"/>
  <c r="AA173" i="2" s="1"/>
  <c r="AC173" i="2" s="1"/>
  <c r="AD173" i="2"/>
  <c r="AL173" i="2" s="1"/>
  <c r="AO173" i="2"/>
  <c r="AW173" i="2" s="1"/>
  <c r="H174" i="2"/>
  <c r="P174" i="2" s="1"/>
  <c r="R174" i="2" s="1"/>
  <c r="S174" i="2"/>
  <c r="AA174" i="2" s="1"/>
  <c r="AC174" i="2" s="1"/>
  <c r="AN174" i="2" s="1"/>
  <c r="AD174" i="2"/>
  <c r="AL174" i="2" s="1"/>
  <c r="AO174" i="2"/>
  <c r="AW174" i="2" s="1"/>
  <c r="H175" i="2"/>
  <c r="P175" i="2" s="1"/>
  <c r="R175" i="2" s="1"/>
  <c r="S175" i="2"/>
  <c r="AA175" i="2" s="1"/>
  <c r="AC175" i="2" s="1"/>
  <c r="AD175" i="2"/>
  <c r="AL175" i="2" s="1"/>
  <c r="AO175" i="2"/>
  <c r="AW175" i="2" s="1"/>
  <c r="H176" i="2"/>
  <c r="P176" i="2" s="1"/>
  <c r="R176" i="2" s="1"/>
  <c r="S176" i="2"/>
  <c r="AA176" i="2" s="1"/>
  <c r="AC176" i="2" s="1"/>
  <c r="AN176" i="2" s="1"/>
  <c r="AD176" i="2"/>
  <c r="AL176" i="2" s="1"/>
  <c r="AO176" i="2"/>
  <c r="AW176" i="2" s="1"/>
  <c r="AO177" i="2"/>
  <c r="AW177" i="2" s="1"/>
  <c r="H177" i="2"/>
  <c r="P177" i="2" s="1"/>
  <c r="R177" i="2" s="1"/>
  <c r="S177" i="2"/>
  <c r="AA177" i="2" s="1"/>
  <c r="AD177" i="2"/>
  <c r="AL177" i="2" s="1"/>
  <c r="H178" i="2"/>
  <c r="P178" i="2" s="1"/>
  <c r="R178" i="2" s="1"/>
  <c r="S178" i="2"/>
  <c r="AA178" i="2" s="1"/>
  <c r="AD178" i="2"/>
  <c r="AL178" i="2" s="1"/>
  <c r="AO178" i="2"/>
  <c r="AW178" i="2" s="1"/>
  <c r="H179" i="2"/>
  <c r="P179" i="2" s="1"/>
  <c r="R179" i="2" s="1"/>
  <c r="S179" i="2"/>
  <c r="AA179" i="2" s="1"/>
  <c r="AD179" i="2"/>
  <c r="AL179" i="2" s="1"/>
  <c r="AO179" i="2"/>
  <c r="AW179" i="2" s="1"/>
  <c r="P180" i="2"/>
  <c r="R180" i="2" s="1"/>
  <c r="AA180" i="2"/>
  <c r="AC180" i="2" s="1"/>
  <c r="AN180" i="2" s="1"/>
  <c r="AD180" i="2"/>
  <c r="AL180" i="2" s="1"/>
  <c r="AO180" i="2"/>
  <c r="AW180" i="2" s="1"/>
  <c r="H181" i="2"/>
  <c r="P181" i="2" s="1"/>
  <c r="R181" i="2" s="1"/>
  <c r="S181" i="2"/>
  <c r="AA181" i="2" s="1"/>
  <c r="AC181" i="2" s="1"/>
  <c r="AD181" i="2"/>
  <c r="AL181" i="2" s="1"/>
  <c r="AO181" i="2"/>
  <c r="AW181" i="2" s="1"/>
  <c r="H182" i="2"/>
  <c r="P182" i="2" s="1"/>
  <c r="R182" i="2" s="1"/>
  <c r="S182" i="2"/>
  <c r="AA182" i="2" s="1"/>
  <c r="AC182" i="2" s="1"/>
  <c r="AN182" i="2" s="1"/>
  <c r="AD182" i="2"/>
  <c r="AL182" i="2" s="1"/>
  <c r="AO182" i="2"/>
  <c r="AW182" i="2" s="1"/>
  <c r="H183" i="2"/>
  <c r="P183" i="2" s="1"/>
  <c r="R183" i="2" s="1"/>
  <c r="S183" i="2"/>
  <c r="AA183" i="2" s="1"/>
  <c r="AC183" i="2" s="1"/>
  <c r="AN183" i="2" s="1"/>
  <c r="AY183" i="2" s="1"/>
  <c r="BB183" i="2" s="1"/>
  <c r="AD183" i="2"/>
  <c r="AL183" i="2" s="1"/>
  <c r="AO183" i="2"/>
  <c r="AW183" i="2" s="1"/>
  <c r="H184" i="2"/>
  <c r="P184" i="2" s="1"/>
  <c r="R184" i="2" s="1"/>
  <c r="S184" i="2"/>
  <c r="AA184" i="2" s="1"/>
  <c r="AD184" i="2"/>
  <c r="AL184" i="2" s="1"/>
  <c r="AO184" i="2"/>
  <c r="AW184" i="2" s="1"/>
  <c r="H185" i="2"/>
  <c r="P185" i="2" s="1"/>
  <c r="R185" i="2" s="1"/>
  <c r="S185" i="2"/>
  <c r="AA185" i="2" s="1"/>
  <c r="AC185" i="2" s="1"/>
  <c r="AD185" i="2"/>
  <c r="AL185" i="2" s="1"/>
  <c r="AO185" i="2"/>
  <c r="AW185" i="2" s="1"/>
  <c r="H186" i="2"/>
  <c r="P186" i="2" s="1"/>
  <c r="R186" i="2" s="1"/>
  <c r="S186" i="2"/>
  <c r="AA186" i="2" s="1"/>
  <c r="AD186" i="2"/>
  <c r="AL186" i="2" s="1"/>
  <c r="AO186" i="2"/>
  <c r="AW186" i="2" s="1"/>
  <c r="H188" i="2"/>
  <c r="P188" i="2" s="1"/>
  <c r="R188" i="2" s="1"/>
  <c r="S188" i="2"/>
  <c r="AA188" i="2" s="1"/>
  <c r="AC188" i="2" s="1"/>
  <c r="AD188" i="2"/>
  <c r="AL188" i="2" s="1"/>
  <c r="AO188" i="2"/>
  <c r="AW188" i="2" s="1"/>
  <c r="H189" i="2"/>
  <c r="P189" i="2" s="1"/>
  <c r="R189" i="2" s="1"/>
  <c r="S189" i="2"/>
  <c r="AA189" i="2" s="1"/>
  <c r="AC189" i="2" s="1"/>
  <c r="AN189" i="2" s="1"/>
  <c r="AD189" i="2"/>
  <c r="AL189" i="2" s="1"/>
  <c r="AO189" i="2"/>
  <c r="AW189" i="2" s="1"/>
  <c r="H190" i="2"/>
  <c r="P190" i="2" s="1"/>
  <c r="R190" i="2" s="1"/>
  <c r="S190" i="2"/>
  <c r="AA190" i="2" s="1"/>
  <c r="AC190" i="2" s="1"/>
  <c r="AD190" i="2"/>
  <c r="AL190" i="2" s="1"/>
  <c r="AO190" i="2"/>
  <c r="AW190" i="2" s="1"/>
  <c r="H191" i="2"/>
  <c r="P191" i="2" s="1"/>
  <c r="R191" i="2" s="1"/>
  <c r="S191" i="2"/>
  <c r="AA191" i="2" s="1"/>
  <c r="AC191" i="2" s="1"/>
  <c r="AN191" i="2" s="1"/>
  <c r="AD191" i="2"/>
  <c r="AL191" i="2" s="1"/>
  <c r="AO191" i="2"/>
  <c r="AW191" i="2" s="1"/>
  <c r="H192" i="2"/>
  <c r="P192" i="2" s="1"/>
  <c r="R192" i="2" s="1"/>
  <c r="S192" i="2"/>
  <c r="AA192" i="2" s="1"/>
  <c r="AD192" i="2"/>
  <c r="AL192" i="2" s="1"/>
  <c r="AO192" i="2"/>
  <c r="AW192" i="2" s="1"/>
  <c r="H193" i="2"/>
  <c r="P193" i="2" s="1"/>
  <c r="R193" i="2" s="1"/>
  <c r="S193" i="2"/>
  <c r="AA193" i="2" s="1"/>
  <c r="AD193" i="2"/>
  <c r="AL193" i="2" s="1"/>
  <c r="AO193" i="2"/>
  <c r="AW193" i="2" s="1"/>
  <c r="H194" i="2"/>
  <c r="P194" i="2" s="1"/>
  <c r="R194" i="2" s="1"/>
  <c r="S194" i="2"/>
  <c r="AA194" i="2" s="1"/>
  <c r="AC194" i="2" s="1"/>
  <c r="AN194" i="2" s="1"/>
  <c r="AY194" i="2" s="1"/>
  <c r="BB194" i="2" s="1"/>
  <c r="AD194" i="2"/>
  <c r="AL194" i="2" s="1"/>
  <c r="AO194" i="2"/>
  <c r="AW194" i="2" s="1"/>
  <c r="H195" i="2"/>
  <c r="P195" i="2" s="1"/>
  <c r="R195" i="2" s="1"/>
  <c r="S195" i="2"/>
  <c r="AA195" i="2" s="1"/>
  <c r="AC195" i="2" s="1"/>
  <c r="AN195" i="2" s="1"/>
  <c r="AD195" i="2"/>
  <c r="AL195" i="2" s="1"/>
  <c r="AO195" i="2"/>
  <c r="AW195" i="2" s="1"/>
  <c r="H196" i="2"/>
  <c r="P196" i="2" s="1"/>
  <c r="R196" i="2" s="1"/>
  <c r="S196" i="2"/>
  <c r="AA196" i="2" s="1"/>
  <c r="AD196" i="2"/>
  <c r="AL196" i="2" s="1"/>
  <c r="AO196" i="2"/>
  <c r="AW196" i="2" s="1"/>
  <c r="H197" i="2"/>
  <c r="P197" i="2" s="1"/>
  <c r="R197" i="2" s="1"/>
  <c r="S197" i="2"/>
  <c r="AA197" i="2" s="1"/>
  <c r="AD197" i="2"/>
  <c r="AL197" i="2" s="1"/>
  <c r="AO197" i="2"/>
  <c r="AW197" i="2" s="1"/>
  <c r="H198" i="2"/>
  <c r="P198" i="2" s="1"/>
  <c r="R198" i="2" s="1"/>
  <c r="S198" i="2"/>
  <c r="AA198" i="2" s="1"/>
  <c r="AC198" i="2" s="1"/>
  <c r="AD198" i="2"/>
  <c r="AL198" i="2" s="1"/>
  <c r="AO198" i="2"/>
  <c r="AW198" i="2" s="1"/>
  <c r="H199" i="2"/>
  <c r="P199" i="2" s="1"/>
  <c r="R199" i="2" s="1"/>
  <c r="S199" i="2"/>
  <c r="AA199" i="2" s="1"/>
  <c r="AD199" i="2"/>
  <c r="AL199" i="2" s="1"/>
  <c r="AO199" i="2"/>
  <c r="AW199" i="2" s="1"/>
  <c r="H200" i="2"/>
  <c r="P200" i="2" s="1"/>
  <c r="R200" i="2" s="1"/>
  <c r="S200" i="2"/>
  <c r="AA200" i="2" s="1"/>
  <c r="AD200" i="2"/>
  <c r="AL200" i="2" s="1"/>
  <c r="AO200" i="2"/>
  <c r="AW200" i="2" s="1"/>
  <c r="H201" i="2"/>
  <c r="P201" i="2" s="1"/>
  <c r="R201" i="2" s="1"/>
  <c r="S201" i="2"/>
  <c r="AA201" i="2" s="1"/>
  <c r="AC201" i="2" s="1"/>
  <c r="AN201" i="2" s="1"/>
  <c r="AD201" i="2"/>
  <c r="AL201" i="2" s="1"/>
  <c r="AO201" i="2"/>
  <c r="AW201" i="2" s="1"/>
  <c r="H202" i="2"/>
  <c r="P202" i="2" s="1"/>
  <c r="R202" i="2" s="1"/>
  <c r="S202" i="2"/>
  <c r="AA202" i="2" s="1"/>
  <c r="AC202" i="2" s="1"/>
  <c r="AD202" i="2"/>
  <c r="AL202" i="2" s="1"/>
  <c r="AO202" i="2"/>
  <c r="AW202" i="2" s="1"/>
  <c r="H203" i="2"/>
  <c r="P203" i="2" s="1"/>
  <c r="R203" i="2" s="1"/>
  <c r="S203" i="2"/>
  <c r="AA203" i="2" s="1"/>
  <c r="AC203" i="2" s="1"/>
  <c r="AN203" i="2" s="1"/>
  <c r="AD203" i="2"/>
  <c r="AL203" i="2" s="1"/>
  <c r="AO203" i="2"/>
  <c r="AW203" i="2" s="1"/>
  <c r="P204" i="2"/>
  <c r="R204" i="2" s="1"/>
  <c r="AA204" i="2"/>
  <c r="AD204" i="2"/>
  <c r="AL204" i="2" s="1"/>
  <c r="AO204" i="2"/>
  <c r="AW204" i="2" s="1"/>
  <c r="H205" i="2"/>
  <c r="P205" i="2" s="1"/>
  <c r="R205" i="2" s="1"/>
  <c r="S205" i="2"/>
  <c r="AA205" i="2" s="1"/>
  <c r="AC205" i="2" s="1"/>
  <c r="AN205" i="2" s="1"/>
  <c r="AD205" i="2"/>
  <c r="AL205" i="2" s="1"/>
  <c r="AO205" i="2"/>
  <c r="AW205" i="2" s="1"/>
  <c r="H206" i="2"/>
  <c r="P206" i="2" s="1"/>
  <c r="R206" i="2" s="1"/>
  <c r="S206" i="2"/>
  <c r="AA206" i="2" s="1"/>
  <c r="AC206" i="2" s="1"/>
  <c r="AN206" i="2" s="1"/>
  <c r="AY206" i="2" s="1"/>
  <c r="BB206" i="2" s="1"/>
  <c r="AD206" i="2"/>
  <c r="AL206" i="2" s="1"/>
  <c r="AO206" i="2"/>
  <c r="AW206" i="2" s="1"/>
  <c r="H207" i="2"/>
  <c r="P207" i="2" s="1"/>
  <c r="R207" i="2" s="1"/>
  <c r="S207" i="2"/>
  <c r="AA207" i="2" s="1"/>
  <c r="AC207" i="2" s="1"/>
  <c r="AN207" i="2" s="1"/>
  <c r="AD207" i="2"/>
  <c r="AL207" i="2" s="1"/>
  <c r="AO207" i="2"/>
  <c r="AW207" i="2" s="1"/>
  <c r="H208" i="2"/>
  <c r="P208" i="2" s="1"/>
  <c r="R208" i="2" s="1"/>
  <c r="S208" i="2"/>
  <c r="AA208" i="2" s="1"/>
  <c r="AC208" i="2" s="1"/>
  <c r="AD208" i="2"/>
  <c r="AL208" i="2" s="1"/>
  <c r="AO208" i="2"/>
  <c r="AW208" i="2" s="1"/>
  <c r="P209" i="2"/>
  <c r="R209" i="2" s="1"/>
  <c r="AA209" i="2"/>
  <c r="AL209" i="2"/>
  <c r="AW209" i="2"/>
  <c r="H210" i="2"/>
  <c r="P210" i="2" s="1"/>
  <c r="R210" i="2" s="1"/>
  <c r="S210" i="2"/>
  <c r="AA210" i="2" s="1"/>
  <c r="AD210" i="2"/>
  <c r="AL210" i="2" s="1"/>
  <c r="AO210" i="2"/>
  <c r="AW210" i="2" s="1"/>
  <c r="H211" i="2"/>
  <c r="P211" i="2" s="1"/>
  <c r="R211" i="2" s="1"/>
  <c r="S211" i="2"/>
  <c r="AA211" i="2" s="1"/>
  <c r="AD211" i="2"/>
  <c r="AL211" i="2" s="1"/>
  <c r="AO211" i="2"/>
  <c r="AW211" i="2" s="1"/>
  <c r="H212" i="2"/>
  <c r="P212" i="2" s="1"/>
  <c r="R212" i="2" s="1"/>
  <c r="S212" i="2"/>
  <c r="AA212" i="2" s="1"/>
  <c r="AD212" i="2"/>
  <c r="AL212" i="2" s="1"/>
  <c r="AO212" i="2"/>
  <c r="AW212" i="2" s="1"/>
  <c r="H213" i="2"/>
  <c r="P213" i="2" s="1"/>
  <c r="R213" i="2" s="1"/>
  <c r="S213" i="2"/>
  <c r="AA213" i="2" s="1"/>
  <c r="AC213" i="2" s="1"/>
  <c r="AN213" i="2" s="1"/>
  <c r="AD213" i="2"/>
  <c r="AL213" i="2" s="1"/>
  <c r="AO213" i="2"/>
  <c r="AW213" i="2" s="1"/>
  <c r="H214" i="2"/>
  <c r="P214" i="2" s="1"/>
  <c r="R214" i="2" s="1"/>
  <c r="S214" i="2"/>
  <c r="AA214" i="2" s="1"/>
  <c r="AD214" i="2"/>
  <c r="AL214" i="2" s="1"/>
  <c r="AO214" i="2"/>
  <c r="AW214" i="2" s="1"/>
  <c r="H215" i="2"/>
  <c r="P215" i="2" s="1"/>
  <c r="R215" i="2" s="1"/>
  <c r="S215" i="2"/>
  <c r="AA215" i="2" s="1"/>
  <c r="AD215" i="2"/>
  <c r="AL215" i="2" s="1"/>
  <c r="AO215" i="2"/>
  <c r="AW215" i="2" s="1"/>
  <c r="H216" i="2"/>
  <c r="P216" i="2" s="1"/>
  <c r="R216" i="2" s="1"/>
  <c r="S216" i="2"/>
  <c r="AA216" i="2" s="1"/>
  <c r="AD216" i="2"/>
  <c r="AL216" i="2" s="1"/>
  <c r="AO216" i="2"/>
  <c r="AW216" i="2" s="1"/>
  <c r="H217" i="2"/>
  <c r="P217" i="2" s="1"/>
  <c r="R217" i="2" s="1"/>
  <c r="S217" i="2"/>
  <c r="AA217" i="2" s="1"/>
  <c r="AC217" i="2" s="1"/>
  <c r="AN217" i="2" s="1"/>
  <c r="AD217" i="2"/>
  <c r="AL217" i="2" s="1"/>
  <c r="AO217" i="2"/>
  <c r="AW217" i="2" s="1"/>
  <c r="H218" i="2"/>
  <c r="P218" i="2" s="1"/>
  <c r="R218" i="2" s="1"/>
  <c r="S218" i="2"/>
  <c r="AA218" i="2" s="1"/>
  <c r="AC218" i="2" s="1"/>
  <c r="AD218" i="2"/>
  <c r="AL218" i="2" s="1"/>
  <c r="AO218" i="2"/>
  <c r="AW218" i="2" s="1"/>
  <c r="H219" i="2"/>
  <c r="P219" i="2" s="1"/>
  <c r="R219" i="2" s="1"/>
  <c r="S219" i="2"/>
  <c r="AA219" i="2" s="1"/>
  <c r="AD219" i="2"/>
  <c r="AL219" i="2" s="1"/>
  <c r="AO219" i="2"/>
  <c r="AW219" i="2" s="1"/>
  <c r="H220" i="2"/>
  <c r="P220" i="2" s="1"/>
  <c r="R220" i="2" s="1"/>
  <c r="S220" i="2"/>
  <c r="AA220" i="2" s="1"/>
  <c r="AC220" i="2" s="1"/>
  <c r="AD220" i="2"/>
  <c r="AL220" i="2" s="1"/>
  <c r="AO220" i="2"/>
  <c r="AW220" i="2" s="1"/>
  <c r="H221" i="2"/>
  <c r="P221" i="2" s="1"/>
  <c r="R221" i="2" s="1"/>
  <c r="S221" i="2"/>
  <c r="AA221" i="2" s="1"/>
  <c r="AD221" i="2"/>
  <c r="AL221" i="2" s="1"/>
  <c r="AO221" i="2"/>
  <c r="AW221" i="2" s="1"/>
  <c r="H222" i="2"/>
  <c r="P222" i="2" s="1"/>
  <c r="R222" i="2" s="1"/>
  <c r="S222" i="2"/>
  <c r="AA222" i="2" s="1"/>
  <c r="AD222" i="2"/>
  <c r="AL222" i="2" s="1"/>
  <c r="AO222" i="2"/>
  <c r="AW222" i="2" s="1"/>
  <c r="P223" i="2"/>
  <c r="R223" i="2" s="1"/>
  <c r="AA223" i="2"/>
  <c r="AC223" i="2" s="1"/>
  <c r="AN223" i="2" s="1"/>
  <c r="AL223" i="2"/>
  <c r="AW223" i="2"/>
  <c r="H224" i="2"/>
  <c r="P224" i="2" s="1"/>
  <c r="R224" i="2" s="1"/>
  <c r="S224" i="2"/>
  <c r="AA224" i="2" s="1"/>
  <c r="AD224" i="2"/>
  <c r="AL224" i="2" s="1"/>
  <c r="AO224" i="2"/>
  <c r="AW224" i="2" s="1"/>
  <c r="H225" i="2"/>
  <c r="P225" i="2" s="1"/>
  <c r="R225" i="2" s="1"/>
  <c r="S225" i="2"/>
  <c r="AA225" i="2" s="1"/>
  <c r="AD225" i="2"/>
  <c r="AL225" i="2" s="1"/>
  <c r="AO225" i="2"/>
  <c r="AW225" i="2" s="1"/>
  <c r="H226" i="2"/>
  <c r="P226" i="2" s="1"/>
  <c r="R226" i="2" s="1"/>
  <c r="S226" i="2"/>
  <c r="AA226" i="2" s="1"/>
  <c r="AD226" i="2"/>
  <c r="AL226" i="2" s="1"/>
  <c r="AO226" i="2"/>
  <c r="AW226" i="2" s="1"/>
  <c r="H227" i="2"/>
  <c r="P227" i="2" s="1"/>
  <c r="R227" i="2" s="1"/>
  <c r="S227" i="2"/>
  <c r="AA227" i="2" s="1"/>
  <c r="AD227" i="2"/>
  <c r="AL227" i="2" s="1"/>
  <c r="AO227" i="2"/>
  <c r="AW227" i="2" s="1"/>
  <c r="H229" i="2"/>
  <c r="P229" i="2" s="1"/>
  <c r="R229" i="2" s="1"/>
  <c r="S229" i="2"/>
  <c r="AA229" i="2" s="1"/>
  <c r="H230" i="2"/>
  <c r="P230" i="2" s="1"/>
  <c r="R230" i="2" s="1"/>
  <c r="S230" i="2"/>
  <c r="AA230" i="2" s="1"/>
  <c r="AD229" i="2"/>
  <c r="AL229" i="2" s="1"/>
  <c r="AO229" i="2"/>
  <c r="AW229" i="2" s="1"/>
  <c r="H231" i="2"/>
  <c r="P231" i="2" s="1"/>
  <c r="R231" i="2" s="1"/>
  <c r="S231" i="2"/>
  <c r="AA231" i="2" s="1"/>
  <c r="AD230" i="2"/>
  <c r="AL230" i="2" s="1"/>
  <c r="AO230" i="2"/>
  <c r="AW230" i="2" s="1"/>
  <c r="H232" i="2"/>
  <c r="P232" i="2" s="1"/>
  <c r="R232" i="2" s="1"/>
  <c r="S232" i="2"/>
  <c r="AA232" i="2" s="1"/>
  <c r="AD232" i="2"/>
  <c r="AL232" i="2" s="1"/>
  <c r="AO232" i="2"/>
  <c r="AW232" i="2" s="1"/>
  <c r="AD231" i="2"/>
  <c r="AL231" i="2" s="1"/>
  <c r="AO231" i="2"/>
  <c r="AW231" i="2" s="1"/>
  <c r="H233" i="2"/>
  <c r="P233" i="2" s="1"/>
  <c r="R233" i="2" s="1"/>
  <c r="S233" i="2"/>
  <c r="AA233" i="2" s="1"/>
  <c r="H234" i="2"/>
  <c r="P234" i="2" s="1"/>
  <c r="R234" i="2" s="1"/>
  <c r="S234" i="2"/>
  <c r="AA234" i="2" s="1"/>
  <c r="AD233" i="2"/>
  <c r="AL233" i="2" s="1"/>
  <c r="AO233" i="2"/>
  <c r="AW233" i="2" s="1"/>
  <c r="H235" i="2"/>
  <c r="P235" i="2" s="1"/>
  <c r="R235" i="2" s="1"/>
  <c r="S235" i="2"/>
  <c r="AA235" i="2" s="1"/>
  <c r="AD234" i="2"/>
  <c r="AL234" i="2" s="1"/>
  <c r="AO234" i="2"/>
  <c r="AW234" i="2" s="1"/>
  <c r="H236" i="2"/>
  <c r="P236" i="2" s="1"/>
  <c r="R236" i="2" s="1"/>
  <c r="AC236" i="2" s="1"/>
  <c r="AN236" i="2" s="1"/>
  <c r="AY236" i="2" s="1"/>
  <c r="BB236" i="2" s="1"/>
  <c r="S236" i="2"/>
  <c r="AA236" i="2" s="1"/>
  <c r="AD235" i="2"/>
  <c r="AL235" i="2" s="1"/>
  <c r="AO235" i="2"/>
  <c r="AW235" i="2" s="1"/>
  <c r="H237" i="2"/>
  <c r="P237" i="2" s="1"/>
  <c r="R237" i="2" s="1"/>
  <c r="S237" i="2"/>
  <c r="AA237" i="2" s="1"/>
  <c r="AD236" i="2"/>
  <c r="AL236" i="2" s="1"/>
  <c r="AO236" i="2"/>
  <c r="AW236" i="2" s="1"/>
  <c r="H238" i="2"/>
  <c r="P238" i="2" s="1"/>
  <c r="R238" i="2" s="1"/>
  <c r="S238" i="2"/>
  <c r="AA238" i="2" s="1"/>
  <c r="AD237" i="2"/>
  <c r="AL237" i="2" s="1"/>
  <c r="AO237" i="2"/>
  <c r="AW237" i="2" s="1"/>
  <c r="H239" i="2"/>
  <c r="P239" i="2" s="1"/>
  <c r="R239" i="2" s="1"/>
  <c r="S239" i="2"/>
  <c r="AA239" i="2" s="1"/>
  <c r="AC239" i="2" s="1"/>
  <c r="AN239" i="2" s="1"/>
  <c r="AD238" i="2"/>
  <c r="AL238" i="2" s="1"/>
  <c r="AO238" i="2"/>
  <c r="AW238" i="2" s="1"/>
  <c r="H240" i="2"/>
  <c r="P240" i="2" s="1"/>
  <c r="R240" i="2" s="1"/>
  <c r="S240" i="2"/>
  <c r="AA240" i="2" s="1"/>
  <c r="AD240" i="2"/>
  <c r="AL240" i="2" s="1"/>
  <c r="AO240" i="2"/>
  <c r="AW240" i="2" s="1"/>
  <c r="AD239" i="2"/>
  <c r="AL239" i="2" s="1"/>
  <c r="AO239" i="2"/>
  <c r="AW239" i="2" s="1"/>
  <c r="H241" i="2"/>
  <c r="P241" i="2" s="1"/>
  <c r="R241" i="2" s="1"/>
  <c r="S241" i="2"/>
  <c r="AA241" i="2" s="1"/>
  <c r="AC241" i="2" s="1"/>
  <c r="AN241" i="2" s="1"/>
  <c r="H242" i="2"/>
  <c r="P242" i="2" s="1"/>
  <c r="R242" i="2" s="1"/>
  <c r="S242" i="2"/>
  <c r="AA242" i="2" s="1"/>
  <c r="AD241" i="2"/>
  <c r="AL241" i="2" s="1"/>
  <c r="AO241" i="2"/>
  <c r="AW241" i="2" s="1"/>
  <c r="AL242" i="2"/>
  <c r="AW242" i="2"/>
  <c r="H244" i="2"/>
  <c r="P244" i="2" s="1"/>
  <c r="R244" i="2" s="1"/>
  <c r="S244" i="2"/>
  <c r="AA244" i="2" s="1"/>
  <c r="AC244" i="2" s="1"/>
  <c r="AN244" i="2" s="1"/>
  <c r="AY244" i="2" s="1"/>
  <c r="BB244" i="2" s="1"/>
  <c r="H245" i="2"/>
  <c r="P245" i="2" s="1"/>
  <c r="R245" i="2" s="1"/>
  <c r="S245" i="2"/>
  <c r="AA245" i="2" s="1"/>
  <c r="AD244" i="2"/>
  <c r="AL244" i="2" s="1"/>
  <c r="AO244" i="2"/>
  <c r="AW244" i="2" s="1"/>
  <c r="H246" i="2"/>
  <c r="P246" i="2" s="1"/>
  <c r="R246" i="2" s="1"/>
  <c r="S246" i="2"/>
  <c r="AA246" i="2" s="1"/>
  <c r="AD246" i="2"/>
  <c r="AL246" i="2" s="1"/>
  <c r="AO246" i="2"/>
  <c r="AW246" i="2" s="1"/>
  <c r="AD245" i="2"/>
  <c r="AL245" i="2" s="1"/>
  <c r="AO245" i="2"/>
  <c r="AW245" i="2" s="1"/>
  <c r="H247" i="2"/>
  <c r="P247" i="2" s="1"/>
  <c r="R247" i="2" s="1"/>
  <c r="S247" i="2"/>
  <c r="AA247" i="2" s="1"/>
  <c r="AC247" i="2" s="1"/>
  <c r="AN247" i="2" s="1"/>
  <c r="AD247" i="2"/>
  <c r="AL247" i="2" s="1"/>
  <c r="AO247" i="2"/>
  <c r="AW247" i="2" s="1"/>
  <c r="H248" i="2"/>
  <c r="P248" i="2" s="1"/>
  <c r="R248" i="2" s="1"/>
  <c r="S248" i="2"/>
  <c r="AA248" i="2" s="1"/>
  <c r="H249" i="2"/>
  <c r="P249" i="2" s="1"/>
  <c r="R249" i="2" s="1"/>
  <c r="S249" i="2"/>
  <c r="AA249" i="2" s="1"/>
  <c r="AD249" i="2"/>
  <c r="AL249" i="2" s="1"/>
  <c r="AO249" i="2"/>
  <c r="AW249" i="2" s="1"/>
  <c r="AD248" i="2"/>
  <c r="AL248" i="2" s="1"/>
  <c r="AO248" i="2"/>
  <c r="AW248" i="2" s="1"/>
  <c r="H250" i="2"/>
  <c r="P250" i="2" s="1"/>
  <c r="R250" i="2" s="1"/>
  <c r="S250" i="2"/>
  <c r="AA250" i="2" s="1"/>
  <c r="H251" i="2"/>
  <c r="P251" i="2" s="1"/>
  <c r="R251" i="2" s="1"/>
  <c r="S251" i="2"/>
  <c r="AA251" i="2" s="1"/>
  <c r="AD250" i="2"/>
  <c r="AL250" i="2" s="1"/>
  <c r="AO250" i="2"/>
  <c r="AW250" i="2" s="1"/>
  <c r="H252" i="2"/>
  <c r="P252" i="2" s="1"/>
  <c r="R252" i="2" s="1"/>
  <c r="S252" i="2"/>
  <c r="AA252" i="2" s="1"/>
  <c r="AD251" i="2"/>
  <c r="AL251" i="2" s="1"/>
  <c r="AO251" i="2"/>
  <c r="AW251" i="2" s="1"/>
  <c r="H253" i="2"/>
  <c r="P253" i="2" s="1"/>
  <c r="R253" i="2" s="1"/>
  <c r="S253" i="2"/>
  <c r="AA253" i="2" s="1"/>
  <c r="AD252" i="2"/>
  <c r="AL252" i="2" s="1"/>
  <c r="AO252" i="2"/>
  <c r="AW252" i="2" s="1"/>
  <c r="H254" i="2"/>
  <c r="P254" i="2" s="1"/>
  <c r="R254" i="2" s="1"/>
  <c r="S254" i="2"/>
  <c r="AA254" i="2" s="1"/>
  <c r="AD253" i="2"/>
  <c r="AL253" i="2" s="1"/>
  <c r="AO253" i="2"/>
  <c r="AW253" i="2" s="1"/>
  <c r="H255" i="2"/>
  <c r="P255" i="2" s="1"/>
  <c r="R255" i="2" s="1"/>
  <c r="S255" i="2"/>
  <c r="AA255" i="2" s="1"/>
  <c r="AD254" i="2"/>
  <c r="AL254" i="2" s="1"/>
  <c r="AO254" i="2"/>
  <c r="AW254" i="2" s="1"/>
  <c r="H256" i="2"/>
  <c r="P256" i="2" s="1"/>
  <c r="R256" i="2" s="1"/>
  <c r="S256" i="2"/>
  <c r="AA256" i="2" s="1"/>
  <c r="AC256" i="2" s="1"/>
  <c r="AN256" i="2" s="1"/>
  <c r="AD255" i="2"/>
  <c r="AL255" i="2" s="1"/>
  <c r="AO255" i="2"/>
  <c r="AW255" i="2" s="1"/>
  <c r="H257" i="2"/>
  <c r="P257" i="2" s="1"/>
  <c r="R257" i="2" s="1"/>
  <c r="S257" i="2"/>
  <c r="AA257" i="2" s="1"/>
  <c r="AD256" i="2"/>
  <c r="AL256" i="2" s="1"/>
  <c r="AO256" i="2"/>
  <c r="AW256" i="2" s="1"/>
  <c r="H258" i="2"/>
  <c r="P258" i="2" s="1"/>
  <c r="R258" i="2" s="1"/>
  <c r="S258" i="2"/>
  <c r="AA258" i="2" s="1"/>
  <c r="AD258" i="2"/>
  <c r="AL258" i="2" s="1"/>
  <c r="AO258" i="2"/>
  <c r="AW258" i="2" s="1"/>
  <c r="AD257" i="2"/>
  <c r="AL257" i="2" s="1"/>
  <c r="AO257" i="2"/>
  <c r="AW257" i="2" s="1"/>
  <c r="H259" i="2"/>
  <c r="P259" i="2" s="1"/>
  <c r="R259" i="2" s="1"/>
  <c r="S259" i="2"/>
  <c r="AA259" i="2" s="1"/>
  <c r="H260" i="2"/>
  <c r="P260" i="2" s="1"/>
  <c r="R260" i="2" s="1"/>
  <c r="S260" i="2"/>
  <c r="AA260" i="2" s="1"/>
  <c r="AD259" i="2"/>
  <c r="AL259" i="2" s="1"/>
  <c r="AO259" i="2"/>
  <c r="AW259" i="2" s="1"/>
  <c r="H261" i="2"/>
  <c r="P261" i="2" s="1"/>
  <c r="R261" i="2" s="1"/>
  <c r="S261" i="2"/>
  <c r="AA261" i="2" s="1"/>
  <c r="AD260" i="2"/>
  <c r="AL260" i="2" s="1"/>
  <c r="AO260" i="2"/>
  <c r="AW260" i="2" s="1"/>
  <c r="H187" i="2"/>
  <c r="P187" i="2" s="1"/>
  <c r="R187" i="2" s="1"/>
  <c r="S187" i="2"/>
  <c r="AA187" i="2" s="1"/>
  <c r="AD261" i="2"/>
  <c r="AL261" i="2" s="1"/>
  <c r="AO261" i="2"/>
  <c r="AW261" i="2" s="1"/>
  <c r="H262" i="2"/>
  <c r="P262" i="2" s="1"/>
  <c r="R262" i="2" s="1"/>
  <c r="S262" i="2"/>
  <c r="AA262" i="2" s="1"/>
  <c r="AD187" i="2"/>
  <c r="AL187" i="2" s="1"/>
  <c r="AO187" i="2"/>
  <c r="AW187" i="2" s="1"/>
  <c r="H263" i="2"/>
  <c r="P263" i="2" s="1"/>
  <c r="R263" i="2" s="1"/>
  <c r="S263" i="2"/>
  <c r="AA263" i="2" s="1"/>
  <c r="AD262" i="2"/>
  <c r="AL262" i="2" s="1"/>
  <c r="AO262" i="2"/>
  <c r="AW262" i="2" s="1"/>
  <c r="H264" i="2"/>
  <c r="P264" i="2" s="1"/>
  <c r="R264" i="2" s="1"/>
  <c r="S264" i="2"/>
  <c r="AA264" i="2" s="1"/>
  <c r="AD263" i="2"/>
  <c r="AL263" i="2" s="1"/>
  <c r="AO263" i="2"/>
  <c r="AW263" i="2" s="1"/>
  <c r="H265" i="2"/>
  <c r="P265" i="2" s="1"/>
  <c r="R265" i="2" s="1"/>
  <c r="S265" i="2"/>
  <c r="AA265" i="2" s="1"/>
  <c r="AD264" i="2"/>
  <c r="AL264" i="2" s="1"/>
  <c r="AO264" i="2"/>
  <c r="AW264" i="2" s="1"/>
  <c r="H266" i="2"/>
  <c r="P266" i="2" s="1"/>
  <c r="R266" i="2" s="1"/>
  <c r="AC266" i="2" s="1"/>
  <c r="AN266" i="2" s="1"/>
  <c r="AY266" i="2" s="1"/>
  <c r="BB266" i="2" s="1"/>
  <c r="S266" i="2"/>
  <c r="AA266" i="2" s="1"/>
  <c r="AD265" i="2"/>
  <c r="AL265" i="2" s="1"/>
  <c r="AO265" i="2"/>
  <c r="AW265" i="2" s="1"/>
  <c r="H267" i="2"/>
  <c r="P267" i="2" s="1"/>
  <c r="R267" i="2" s="1"/>
  <c r="S267" i="2"/>
  <c r="AA267" i="2" s="1"/>
  <c r="AD266" i="2"/>
  <c r="AL266" i="2" s="1"/>
  <c r="AO266" i="2"/>
  <c r="AW266" i="2" s="1"/>
  <c r="H268" i="2"/>
  <c r="P268" i="2" s="1"/>
  <c r="R268" i="2" s="1"/>
  <c r="S268" i="2"/>
  <c r="AA268" i="2" s="1"/>
  <c r="AD267" i="2"/>
  <c r="AL267" i="2" s="1"/>
  <c r="AO267" i="2"/>
  <c r="AW267" i="2" s="1"/>
  <c r="H269" i="2"/>
  <c r="P269" i="2" s="1"/>
  <c r="R269" i="2" s="1"/>
  <c r="S269" i="2"/>
  <c r="AA269" i="2" s="1"/>
  <c r="AD268" i="2"/>
  <c r="AL268" i="2" s="1"/>
  <c r="AO268" i="2"/>
  <c r="AW268" i="2" s="1"/>
  <c r="H270" i="2"/>
  <c r="P270" i="2" s="1"/>
  <c r="R270" i="2" s="1"/>
  <c r="S270" i="2"/>
  <c r="AA270" i="2" s="1"/>
  <c r="AD269" i="2"/>
  <c r="AL269" i="2" s="1"/>
  <c r="AO269" i="2"/>
  <c r="AW269" i="2" s="1"/>
  <c r="H271" i="2"/>
  <c r="P271" i="2" s="1"/>
  <c r="R271" i="2" s="1"/>
  <c r="S271" i="2"/>
  <c r="AA271" i="2" s="1"/>
  <c r="AD270" i="2"/>
  <c r="AL270" i="2" s="1"/>
  <c r="AO270" i="2"/>
  <c r="AW270" i="2" s="1"/>
  <c r="H272" i="2"/>
  <c r="P272" i="2" s="1"/>
  <c r="R272" i="2" s="1"/>
  <c r="S272" i="2"/>
  <c r="AA272" i="2" s="1"/>
  <c r="AD271" i="2"/>
  <c r="AL271" i="2" s="1"/>
  <c r="AO271" i="2"/>
  <c r="AW271" i="2" s="1"/>
  <c r="H273" i="2"/>
  <c r="P273" i="2" s="1"/>
  <c r="R273" i="2" s="1"/>
  <c r="S273" i="2"/>
  <c r="AA273" i="2" s="1"/>
  <c r="AC273" i="2" s="1"/>
  <c r="AN273" i="2" s="1"/>
  <c r="AD272" i="2"/>
  <c r="AL272" i="2" s="1"/>
  <c r="AO272" i="2"/>
  <c r="AW272" i="2" s="1"/>
  <c r="H274" i="2"/>
  <c r="P274" i="2" s="1"/>
  <c r="R274" i="2" s="1"/>
  <c r="S274" i="2"/>
  <c r="AA274" i="2" s="1"/>
  <c r="AD273" i="2"/>
  <c r="AL273" i="2" s="1"/>
  <c r="AO273" i="2"/>
  <c r="AW273" i="2" s="1"/>
  <c r="H275" i="2"/>
  <c r="P275" i="2" s="1"/>
  <c r="R275" i="2" s="1"/>
  <c r="S275" i="2"/>
  <c r="AA275" i="2" s="1"/>
  <c r="AD274" i="2"/>
  <c r="AL274" i="2" s="1"/>
  <c r="AO274" i="2"/>
  <c r="AW274" i="2" s="1"/>
  <c r="H276" i="2"/>
  <c r="P276" i="2" s="1"/>
  <c r="R276" i="2" s="1"/>
  <c r="S276" i="2"/>
  <c r="AA276" i="2" s="1"/>
  <c r="AD275" i="2"/>
  <c r="AL275" i="2" s="1"/>
  <c r="AO275" i="2"/>
  <c r="AW275" i="2" s="1"/>
  <c r="H277" i="2"/>
  <c r="P277" i="2" s="1"/>
  <c r="R277" i="2" s="1"/>
  <c r="S277" i="2"/>
  <c r="AA277" i="2" s="1"/>
  <c r="AD276" i="2"/>
  <c r="AL276" i="2" s="1"/>
  <c r="AO276" i="2"/>
  <c r="AW276" i="2" s="1"/>
  <c r="P278" i="2"/>
  <c r="R278" i="2" s="1"/>
  <c r="AA278" i="2"/>
  <c r="H279" i="2"/>
  <c r="P279" i="2" s="1"/>
  <c r="R279" i="2" s="1"/>
  <c r="S279" i="2"/>
  <c r="AA279" i="2" s="1"/>
  <c r="AL278" i="2"/>
  <c r="AW278" i="2"/>
  <c r="P280" i="2"/>
  <c r="R280" i="2" s="1"/>
  <c r="AA280" i="2"/>
  <c r="AC280" i="2" s="1"/>
  <c r="AN280" i="2" s="1"/>
  <c r="AY280" i="2" s="1"/>
  <c r="BB280" i="2" s="1"/>
  <c r="AD280" i="2"/>
  <c r="AL280" i="2" s="1"/>
  <c r="AO280" i="2"/>
  <c r="AW280" i="2" s="1"/>
  <c r="AD279" i="2"/>
  <c r="AL279" i="2" s="1"/>
  <c r="AO279" i="2"/>
  <c r="AW279" i="2" s="1"/>
  <c r="H281" i="2"/>
  <c r="P281" i="2" s="1"/>
  <c r="R281" i="2" s="1"/>
  <c r="S281" i="2"/>
  <c r="AA281" i="2" s="1"/>
  <c r="H282" i="2"/>
  <c r="P282" i="2" s="1"/>
  <c r="R282" i="2" s="1"/>
  <c r="S282" i="2"/>
  <c r="AA282" i="2" s="1"/>
  <c r="AD281" i="2"/>
  <c r="AL281" i="2" s="1"/>
  <c r="AO281" i="2"/>
  <c r="AW281" i="2" s="1"/>
  <c r="H283" i="2"/>
  <c r="P283" i="2" s="1"/>
  <c r="R283" i="2" s="1"/>
  <c r="S283" i="2"/>
  <c r="AA283" i="2" s="1"/>
  <c r="AD282" i="2"/>
  <c r="AL282" i="2" s="1"/>
  <c r="AO282" i="2"/>
  <c r="AW282" i="2" s="1"/>
  <c r="H284" i="2"/>
  <c r="P284" i="2" s="1"/>
  <c r="R284" i="2" s="1"/>
  <c r="S284" i="2"/>
  <c r="AA284" i="2" s="1"/>
  <c r="AC284" i="2" s="1"/>
  <c r="AN284" i="2" s="1"/>
  <c r="AD283" i="2"/>
  <c r="AL283" i="2" s="1"/>
  <c r="AO283" i="2"/>
  <c r="AW283" i="2" s="1"/>
  <c r="H285" i="2"/>
  <c r="P285" i="2" s="1"/>
  <c r="R285" i="2" s="1"/>
  <c r="S285" i="2"/>
  <c r="AA285" i="2" s="1"/>
  <c r="AC285" i="2" s="1"/>
  <c r="AD284" i="2"/>
  <c r="AL284" i="2" s="1"/>
  <c r="AO284" i="2"/>
  <c r="AW284" i="2" s="1"/>
  <c r="H286" i="2"/>
  <c r="P286" i="2" s="1"/>
  <c r="R286" i="2" s="1"/>
  <c r="S286" i="2"/>
  <c r="AA286" i="2" s="1"/>
  <c r="AD285" i="2"/>
  <c r="AL285" i="2" s="1"/>
  <c r="AO285" i="2"/>
  <c r="AW285" i="2" s="1"/>
  <c r="H287" i="2"/>
  <c r="P287" i="2" s="1"/>
  <c r="R287" i="2" s="1"/>
  <c r="S287" i="2"/>
  <c r="AA287" i="2" s="1"/>
  <c r="AD286" i="2"/>
  <c r="AL286" i="2" s="1"/>
  <c r="AO286" i="2"/>
  <c r="AW286" i="2" s="1"/>
  <c r="H288" i="2"/>
  <c r="P288" i="2" s="1"/>
  <c r="R288" i="2" s="1"/>
  <c r="S288" i="2"/>
  <c r="AA288" i="2" s="1"/>
  <c r="AD287" i="2"/>
  <c r="AL287" i="2" s="1"/>
  <c r="AO287" i="2"/>
  <c r="AW287" i="2" s="1"/>
  <c r="H289" i="2"/>
  <c r="P289" i="2" s="1"/>
  <c r="R289" i="2" s="1"/>
  <c r="S289" i="2"/>
  <c r="AA289" i="2" s="1"/>
  <c r="AD288" i="2"/>
  <c r="AL288" i="2" s="1"/>
  <c r="AO288" i="2"/>
  <c r="AW288" i="2" s="1"/>
  <c r="H290" i="2"/>
  <c r="P290" i="2" s="1"/>
  <c r="R290" i="2" s="1"/>
  <c r="S290" i="2"/>
  <c r="AA290" i="2" s="1"/>
  <c r="AC290" i="2" s="1"/>
  <c r="AN290" i="2" s="1"/>
  <c r="AY290" i="2" s="1"/>
  <c r="BB290" i="2" s="1"/>
  <c r="AD289" i="2"/>
  <c r="AL289" i="2" s="1"/>
  <c r="AO289" i="2"/>
  <c r="AW289" i="2" s="1"/>
  <c r="H291" i="2"/>
  <c r="P291" i="2" s="1"/>
  <c r="R291" i="2" s="1"/>
  <c r="S291" i="2"/>
  <c r="AA291" i="2" s="1"/>
  <c r="AD290" i="2"/>
  <c r="AL290" i="2" s="1"/>
  <c r="AO290" i="2"/>
  <c r="AW290" i="2" s="1"/>
  <c r="H292" i="2"/>
  <c r="P292" i="2" s="1"/>
  <c r="R292" i="2" s="1"/>
  <c r="S292" i="2"/>
  <c r="AA292" i="2" s="1"/>
  <c r="AD291" i="2"/>
  <c r="AL291" i="2" s="1"/>
  <c r="AO291" i="2"/>
  <c r="AW291" i="2" s="1"/>
  <c r="H293" i="2"/>
  <c r="P293" i="2" s="1"/>
  <c r="R293" i="2" s="1"/>
  <c r="S293" i="2"/>
  <c r="AA293" i="2" s="1"/>
  <c r="AL292" i="2"/>
  <c r="AW292" i="2"/>
  <c r="H294" i="2"/>
  <c r="P294" i="2" s="1"/>
  <c r="R294" i="2" s="1"/>
  <c r="S294" i="2"/>
  <c r="AA294" i="2" s="1"/>
  <c r="AD293" i="2"/>
  <c r="AL293" i="2" s="1"/>
  <c r="AO293" i="2"/>
  <c r="AW293" i="2" s="1"/>
  <c r="H295" i="2"/>
  <c r="P295" i="2" s="1"/>
  <c r="R295" i="2" s="1"/>
  <c r="S295" i="2"/>
  <c r="AA295" i="2" s="1"/>
  <c r="AD294" i="2"/>
  <c r="AL294" i="2" s="1"/>
  <c r="AO294" i="2"/>
  <c r="AW294" i="2" s="1"/>
  <c r="H296" i="2"/>
  <c r="P296" i="2" s="1"/>
  <c r="R296" i="2" s="1"/>
  <c r="S296" i="2"/>
  <c r="AA296" i="2" s="1"/>
  <c r="AD295" i="2"/>
  <c r="AL295" i="2" s="1"/>
  <c r="AO295" i="2"/>
  <c r="AW295" i="2" s="1"/>
  <c r="H297" i="2"/>
  <c r="P297" i="2" s="1"/>
  <c r="R297" i="2" s="1"/>
  <c r="S297" i="2"/>
  <c r="AA297" i="2" s="1"/>
  <c r="AC297" i="2" s="1"/>
  <c r="AD296" i="2"/>
  <c r="AL296" i="2" s="1"/>
  <c r="AO296" i="2"/>
  <c r="AW296" i="2" s="1"/>
  <c r="H298" i="2"/>
  <c r="P298" i="2" s="1"/>
  <c r="R298" i="2" s="1"/>
  <c r="S298" i="2"/>
  <c r="AA298" i="2" s="1"/>
  <c r="AD297" i="2"/>
  <c r="AL297" i="2" s="1"/>
  <c r="AO297" i="2"/>
  <c r="AW297" i="2" s="1"/>
  <c r="H299" i="2"/>
  <c r="P299" i="2" s="1"/>
  <c r="R299" i="2" s="1"/>
  <c r="S299" i="2"/>
  <c r="AA299" i="2" s="1"/>
  <c r="AD298" i="2"/>
  <c r="AL298" i="2" s="1"/>
  <c r="AO298" i="2"/>
  <c r="AW298" i="2" s="1"/>
  <c r="H300" i="2"/>
  <c r="P300" i="2" s="1"/>
  <c r="R300" i="2" s="1"/>
  <c r="S300" i="2"/>
  <c r="AA300" i="2" s="1"/>
  <c r="AC300" i="2" s="1"/>
  <c r="AN300" i="2" s="1"/>
  <c r="AD299" i="2"/>
  <c r="AL299" i="2" s="1"/>
  <c r="AO299" i="2"/>
  <c r="AW299" i="2" s="1"/>
  <c r="H301" i="2"/>
  <c r="P301" i="2" s="1"/>
  <c r="R301" i="2" s="1"/>
  <c r="S301" i="2"/>
  <c r="AA301" i="2" s="1"/>
  <c r="AD300" i="2"/>
  <c r="AL300" i="2" s="1"/>
  <c r="AO300" i="2"/>
  <c r="AW300" i="2" s="1"/>
  <c r="H302" i="2"/>
  <c r="P302" i="2" s="1"/>
  <c r="R302" i="2" s="1"/>
  <c r="S302" i="2"/>
  <c r="AA302" i="2" s="1"/>
  <c r="AD301" i="2"/>
  <c r="AL301" i="2" s="1"/>
  <c r="AO301" i="2"/>
  <c r="AW301" i="2" s="1"/>
  <c r="H303" i="2"/>
  <c r="P303" i="2" s="1"/>
  <c r="R303" i="2" s="1"/>
  <c r="S303" i="2"/>
  <c r="AA303" i="2" s="1"/>
  <c r="AD302" i="2"/>
  <c r="AL302" i="2" s="1"/>
  <c r="AO302" i="2"/>
  <c r="AW302" i="2" s="1"/>
  <c r="H304" i="2"/>
  <c r="P304" i="2" s="1"/>
  <c r="R304" i="2" s="1"/>
  <c r="S304" i="2"/>
  <c r="AA304" i="2" s="1"/>
  <c r="AC304" i="2" s="1"/>
  <c r="AD303" i="2"/>
  <c r="AL303" i="2" s="1"/>
  <c r="AO303" i="2"/>
  <c r="AW303" i="2" s="1"/>
  <c r="H305" i="2"/>
  <c r="P305" i="2" s="1"/>
  <c r="R305" i="2" s="1"/>
  <c r="S305" i="2"/>
  <c r="AA305" i="2" s="1"/>
  <c r="H306" i="2"/>
  <c r="P306" i="2" s="1"/>
  <c r="R306" i="2" s="1"/>
  <c r="S306" i="2"/>
  <c r="AA306" i="2" s="1"/>
  <c r="AD305" i="2"/>
  <c r="AL305" i="2" s="1"/>
  <c r="AO305" i="2"/>
  <c r="AW305" i="2" s="1"/>
  <c r="H307" i="2"/>
  <c r="P307" i="2" s="1"/>
  <c r="R307" i="2" s="1"/>
  <c r="S307" i="2"/>
  <c r="AA307" i="2" s="1"/>
  <c r="AD306" i="2"/>
  <c r="AL306" i="2" s="1"/>
  <c r="AO306" i="2"/>
  <c r="AW306" i="2" s="1"/>
  <c r="H308" i="2"/>
  <c r="P308" i="2" s="1"/>
  <c r="R308" i="2" s="1"/>
  <c r="S308" i="2"/>
  <c r="AA308" i="2" s="1"/>
  <c r="AC308" i="2" s="1"/>
  <c r="AN308" i="2" s="1"/>
  <c r="AY308" i="2" s="1"/>
  <c r="BB308" i="2" s="1"/>
  <c r="AD307" i="2"/>
  <c r="AL307" i="2" s="1"/>
  <c r="AO307" i="2"/>
  <c r="AW307" i="2" s="1"/>
  <c r="H309" i="2"/>
  <c r="P309" i="2" s="1"/>
  <c r="R309" i="2" s="1"/>
  <c r="S309" i="2"/>
  <c r="AA309" i="2" s="1"/>
  <c r="AD308" i="2"/>
  <c r="AL308" i="2" s="1"/>
  <c r="AO308" i="2"/>
  <c r="AW308" i="2" s="1"/>
  <c r="H310" i="2"/>
  <c r="P310" i="2" s="1"/>
  <c r="R310" i="2" s="1"/>
  <c r="S310" i="2"/>
  <c r="AA310" i="2" s="1"/>
  <c r="AC310" i="2" s="1"/>
  <c r="AN310" i="2" s="1"/>
  <c r="AD309" i="2"/>
  <c r="AL309" i="2" s="1"/>
  <c r="AO309" i="2"/>
  <c r="AW309" i="2" s="1"/>
  <c r="H311" i="2"/>
  <c r="P311" i="2" s="1"/>
  <c r="R311" i="2" s="1"/>
  <c r="AC311" i="2" s="1"/>
  <c r="AN311" i="2" s="1"/>
  <c r="AY311" i="2" s="1"/>
  <c r="BB311" i="2" s="1"/>
  <c r="S311" i="2"/>
  <c r="AA311" i="2" s="1"/>
  <c r="AD310" i="2"/>
  <c r="AL310" i="2" s="1"/>
  <c r="AO310" i="2"/>
  <c r="AW310" i="2" s="1"/>
  <c r="H312" i="2"/>
  <c r="P312" i="2" s="1"/>
  <c r="R312" i="2" s="1"/>
  <c r="S312" i="2"/>
  <c r="AA312" i="2" s="1"/>
  <c r="AC312" i="2" s="1"/>
  <c r="AN312" i="2" s="1"/>
  <c r="AY312" i="2" s="1"/>
  <c r="BB312" i="2" s="1"/>
  <c r="AD311" i="2"/>
  <c r="AL311" i="2" s="1"/>
  <c r="AO311" i="2"/>
  <c r="AW311" i="2" s="1"/>
  <c r="H313" i="2"/>
  <c r="P313" i="2" s="1"/>
  <c r="R313" i="2" s="1"/>
  <c r="S313" i="2"/>
  <c r="AA313" i="2" s="1"/>
  <c r="AD313" i="2"/>
  <c r="AL313" i="2" s="1"/>
  <c r="AO313" i="2"/>
  <c r="AW313" i="2" s="1"/>
  <c r="AD312" i="2"/>
  <c r="AL312" i="2" s="1"/>
  <c r="AO312" i="2"/>
  <c r="AW312" i="2" s="1"/>
  <c r="H314" i="2"/>
  <c r="P314" i="2" s="1"/>
  <c r="R314" i="2" s="1"/>
  <c r="S314" i="2"/>
  <c r="AA314" i="2" s="1"/>
  <c r="AC314" i="2" s="1"/>
  <c r="AN314" i="2" s="1"/>
  <c r="AY314" i="2" s="1"/>
  <c r="BB314" i="2" s="1"/>
  <c r="H315" i="2"/>
  <c r="P315" i="2" s="1"/>
  <c r="R315" i="2" s="1"/>
  <c r="S315" i="2"/>
  <c r="AA315" i="2" s="1"/>
  <c r="AD314" i="2"/>
  <c r="AL314" i="2" s="1"/>
  <c r="AO314" i="2"/>
  <c r="AW314" i="2" s="1"/>
  <c r="H316" i="2"/>
  <c r="P316" i="2" s="1"/>
  <c r="R316" i="2" s="1"/>
  <c r="S316" i="2"/>
  <c r="AA316" i="2" s="1"/>
  <c r="AC316" i="2" s="1"/>
  <c r="AN316" i="2" s="1"/>
  <c r="AD315" i="2"/>
  <c r="AL315" i="2" s="1"/>
  <c r="AO315" i="2"/>
  <c r="AW315" i="2" s="1"/>
  <c r="H317" i="2"/>
  <c r="P317" i="2" s="1"/>
  <c r="R317" i="2" s="1"/>
  <c r="S317" i="2"/>
  <c r="AA317" i="2" s="1"/>
  <c r="AD316" i="2"/>
  <c r="AL316" i="2" s="1"/>
  <c r="AO316" i="2"/>
  <c r="AW316" i="2" s="1"/>
  <c r="H318" i="2"/>
  <c r="P318" i="2" s="1"/>
  <c r="R318" i="2" s="1"/>
  <c r="S318" i="2"/>
  <c r="AA318" i="2" s="1"/>
  <c r="AD317" i="2"/>
  <c r="AL317" i="2" s="1"/>
  <c r="AO317" i="2"/>
  <c r="AW317" i="2" s="1"/>
  <c r="H319" i="2"/>
  <c r="P319" i="2" s="1"/>
  <c r="R319" i="2" s="1"/>
  <c r="S319" i="2"/>
  <c r="AA319" i="2" s="1"/>
  <c r="AD318" i="2"/>
  <c r="AL318" i="2" s="1"/>
  <c r="AO318" i="2"/>
  <c r="AW318" i="2" s="1"/>
  <c r="H320" i="2"/>
  <c r="P320" i="2" s="1"/>
  <c r="R320" i="2" s="1"/>
  <c r="S320" i="2"/>
  <c r="AA320" i="2" s="1"/>
  <c r="AC320" i="2" s="1"/>
  <c r="AD319" i="2"/>
  <c r="AL319" i="2" s="1"/>
  <c r="AO319" i="2"/>
  <c r="AW319" i="2" s="1"/>
  <c r="AD320" i="2"/>
  <c r="AL320" i="2" s="1"/>
  <c r="AO320" i="2"/>
  <c r="AW320" i="2" s="1"/>
  <c r="P321" i="2"/>
  <c r="R321" i="2" s="1"/>
  <c r="AA321" i="2"/>
  <c r="AC321" i="2" s="1"/>
  <c r="AN321" i="2" s="1"/>
  <c r="H322" i="2"/>
  <c r="P322" i="2" s="1"/>
  <c r="R322" i="2" s="1"/>
  <c r="S322" i="2"/>
  <c r="AA322" i="2" s="1"/>
  <c r="AD321" i="2"/>
  <c r="AL321" i="2" s="1"/>
  <c r="AO321" i="2"/>
  <c r="AW321" i="2" s="1"/>
  <c r="H323" i="2"/>
  <c r="P323" i="2" s="1"/>
  <c r="R323" i="2" s="1"/>
  <c r="S323" i="2"/>
  <c r="AA323" i="2" s="1"/>
  <c r="AD322" i="2"/>
  <c r="AL322" i="2" s="1"/>
  <c r="AO322" i="2"/>
  <c r="AW322" i="2" s="1"/>
  <c r="H324" i="2"/>
  <c r="P324" i="2" s="1"/>
  <c r="R324" i="2" s="1"/>
  <c r="S324" i="2"/>
  <c r="AA324" i="2" s="1"/>
  <c r="AD324" i="2"/>
  <c r="AL324" i="2" s="1"/>
  <c r="AD323" i="2"/>
  <c r="AL323" i="2" s="1"/>
  <c r="AO323" i="2"/>
  <c r="AW323" i="2" s="1"/>
  <c r="P325" i="2"/>
  <c r="R325" i="2" s="1"/>
  <c r="AC325" i="2" s="1"/>
  <c r="AN325" i="2" s="1"/>
  <c r="AA325" i="2"/>
  <c r="AO324" i="2"/>
  <c r="AW324" i="2" s="1"/>
  <c r="H326" i="2"/>
  <c r="P326" i="2" s="1"/>
  <c r="R326" i="2" s="1"/>
  <c r="S326" i="2"/>
  <c r="AA326" i="2" s="1"/>
  <c r="AL325" i="2"/>
  <c r="AW325" i="2"/>
  <c r="P327" i="2"/>
  <c r="R327" i="2" s="1"/>
  <c r="AA327" i="2"/>
  <c r="AL327" i="2"/>
  <c r="H328" i="2"/>
  <c r="P328" i="2" s="1"/>
  <c r="R328" i="2" s="1"/>
  <c r="S328" i="2"/>
  <c r="AA328" i="2" s="1"/>
  <c r="AD328" i="2"/>
  <c r="AL328" i="2" s="1"/>
  <c r="AW327" i="2"/>
  <c r="H329" i="2"/>
  <c r="P329" i="2" s="1"/>
  <c r="R329" i="2" s="1"/>
  <c r="S329" i="2"/>
  <c r="AA329" i="2" s="1"/>
  <c r="AO328" i="2"/>
  <c r="AW328" i="2" s="1"/>
  <c r="P330" i="2"/>
  <c r="R330" i="2" s="1"/>
  <c r="AA330" i="2"/>
  <c r="H331" i="2"/>
  <c r="P331" i="2" s="1"/>
  <c r="R331" i="2" s="1"/>
  <c r="S331" i="2"/>
  <c r="AA331" i="2" s="1"/>
  <c r="AC331" i="2" s="1"/>
  <c r="AN331" i="2" s="1"/>
  <c r="AL331" i="2"/>
  <c r="AW331" i="2"/>
  <c r="AL330" i="2"/>
  <c r="AW330" i="2"/>
  <c r="H333" i="2"/>
  <c r="P333" i="2" s="1"/>
  <c r="R333" i="2" s="1"/>
  <c r="S333" i="2"/>
  <c r="AA333" i="2" s="1"/>
  <c r="AL332" i="2"/>
  <c r="AW332" i="2"/>
  <c r="H334" i="2"/>
  <c r="P334" i="2" s="1"/>
  <c r="R334" i="2" s="1"/>
  <c r="S334" i="2"/>
  <c r="AA334" i="2" s="1"/>
  <c r="AC334" i="2" s="1"/>
  <c r="AN334" i="2" s="1"/>
  <c r="AD333" i="2"/>
  <c r="AL333" i="2" s="1"/>
  <c r="AO333" i="2"/>
  <c r="AW333" i="2" s="1"/>
  <c r="H335" i="2"/>
  <c r="P335" i="2" s="1"/>
  <c r="R335" i="2" s="1"/>
  <c r="S335" i="2"/>
  <c r="AA335" i="2" s="1"/>
  <c r="AC335" i="2" s="1"/>
  <c r="AN335" i="2" s="1"/>
  <c r="AD334" i="2"/>
  <c r="AL334" i="2" s="1"/>
  <c r="AO334" i="2"/>
  <c r="AW334" i="2" s="1"/>
  <c r="H336" i="2"/>
  <c r="P336" i="2" s="1"/>
  <c r="R336" i="2" s="1"/>
  <c r="S336" i="2"/>
  <c r="AA336" i="2" s="1"/>
  <c r="AC336" i="2" s="1"/>
  <c r="AN336" i="2" s="1"/>
  <c r="AY336" i="2" s="1"/>
  <c r="BB336" i="2" s="1"/>
  <c r="AD336" i="2"/>
  <c r="AL336" i="2" s="1"/>
  <c r="AO336" i="2"/>
  <c r="AW336" i="2" s="1"/>
  <c r="AD335" i="2"/>
  <c r="AL335" i="2" s="1"/>
  <c r="AO335" i="2"/>
  <c r="AW335" i="2" s="1"/>
  <c r="H337" i="2"/>
  <c r="P337" i="2" s="1"/>
  <c r="R337" i="2" s="1"/>
  <c r="S337" i="2"/>
  <c r="AA337" i="2" s="1"/>
  <c r="H338" i="2"/>
  <c r="P338" i="2" s="1"/>
  <c r="R338" i="2" s="1"/>
  <c r="S338" i="2"/>
  <c r="AA338" i="2" s="1"/>
  <c r="AD337" i="2"/>
  <c r="AL337" i="2" s="1"/>
  <c r="AO337" i="2"/>
  <c r="AW337" i="2" s="1"/>
  <c r="H339" i="2"/>
  <c r="P339" i="2" s="1"/>
  <c r="R339" i="2" s="1"/>
  <c r="S339" i="2"/>
  <c r="AA339" i="2" s="1"/>
  <c r="AC339" i="2" s="1"/>
  <c r="AN339" i="2" s="1"/>
  <c r="AD338" i="2"/>
  <c r="AL338" i="2" s="1"/>
  <c r="AO338" i="2"/>
  <c r="AW338" i="2" s="1"/>
  <c r="P340" i="2"/>
  <c r="R340" i="2" s="1"/>
  <c r="AA340" i="2"/>
  <c r="AC340" i="2" s="1"/>
  <c r="AD340" i="2"/>
  <c r="AL340" i="2" s="1"/>
  <c r="AO340" i="2"/>
  <c r="AW340" i="2" s="1"/>
  <c r="AD339" i="2"/>
  <c r="AL339" i="2" s="1"/>
  <c r="AO339" i="2"/>
  <c r="AW339" i="2" s="1"/>
  <c r="H341" i="2"/>
  <c r="P341" i="2" s="1"/>
  <c r="R341" i="2" s="1"/>
  <c r="S341" i="2"/>
  <c r="AA341" i="2" s="1"/>
  <c r="H342" i="2"/>
  <c r="P342" i="2" s="1"/>
  <c r="R342" i="2" s="1"/>
  <c r="S342" i="2"/>
  <c r="AA342" i="2" s="1"/>
  <c r="AC342" i="2" s="1"/>
  <c r="AN342" i="2" s="1"/>
  <c r="AY342" i="2" s="1"/>
  <c r="BB342" i="2" s="1"/>
  <c r="AD341" i="2"/>
  <c r="AL341" i="2" s="1"/>
  <c r="AO341" i="2"/>
  <c r="AW341" i="2" s="1"/>
  <c r="H343" i="2"/>
  <c r="P343" i="2" s="1"/>
  <c r="R343" i="2" s="1"/>
  <c r="S343" i="2"/>
  <c r="AA343" i="2" s="1"/>
  <c r="AD342" i="2"/>
  <c r="AL342" i="2" s="1"/>
  <c r="AO342" i="2"/>
  <c r="AW342" i="2" s="1"/>
  <c r="H344" i="2"/>
  <c r="P344" i="2" s="1"/>
  <c r="R344" i="2" s="1"/>
  <c r="S344" i="2"/>
  <c r="AA344" i="2" s="1"/>
  <c r="AD344" i="2"/>
  <c r="AL344" i="2" s="1"/>
  <c r="AO344" i="2"/>
  <c r="AW344" i="2" s="1"/>
  <c r="AD343" i="2"/>
  <c r="AL343" i="2" s="1"/>
  <c r="AO343" i="2"/>
  <c r="AW343" i="2" s="1"/>
  <c r="H345" i="2"/>
  <c r="P345" i="2" s="1"/>
  <c r="R345" i="2" s="1"/>
  <c r="S345" i="2"/>
  <c r="AA345" i="2" s="1"/>
  <c r="AC345" i="2" s="1"/>
  <c r="AN345" i="2" s="1"/>
  <c r="H346" i="2"/>
  <c r="P346" i="2" s="1"/>
  <c r="R346" i="2" s="1"/>
  <c r="S346" i="2"/>
  <c r="AA346" i="2" s="1"/>
  <c r="AD346" i="2"/>
  <c r="AL346" i="2" s="1"/>
  <c r="AO346" i="2"/>
  <c r="AW346" i="2" s="1"/>
  <c r="AD345" i="2"/>
  <c r="AL345" i="2" s="1"/>
  <c r="AO345" i="2"/>
  <c r="AW345" i="2" s="1"/>
  <c r="H347" i="2"/>
  <c r="P347" i="2" s="1"/>
  <c r="R347" i="2" s="1"/>
  <c r="S347" i="2"/>
  <c r="AA347" i="2" s="1"/>
  <c r="H348" i="2"/>
  <c r="P348" i="2" s="1"/>
  <c r="R348" i="2" s="1"/>
  <c r="S348" i="2"/>
  <c r="AA348" i="2" s="1"/>
  <c r="AD347" i="2"/>
  <c r="AL347" i="2" s="1"/>
  <c r="AO347" i="2"/>
  <c r="AW347" i="2" s="1"/>
  <c r="H349" i="2"/>
  <c r="P349" i="2" s="1"/>
  <c r="R349" i="2" s="1"/>
  <c r="S349" i="2"/>
  <c r="AA349" i="2" s="1"/>
  <c r="AC349" i="2" s="1"/>
  <c r="AD348" i="2"/>
  <c r="AL348" i="2" s="1"/>
  <c r="AO348" i="2"/>
  <c r="AW348" i="2" s="1"/>
  <c r="H350" i="2"/>
  <c r="P350" i="2" s="1"/>
  <c r="R350" i="2" s="1"/>
  <c r="S350" i="2"/>
  <c r="AA350" i="2" s="1"/>
  <c r="AC350" i="2" s="1"/>
  <c r="AN350" i="2" s="1"/>
  <c r="AD349" i="2"/>
  <c r="AL349" i="2" s="1"/>
  <c r="AO349" i="2"/>
  <c r="AW349" i="2" s="1"/>
  <c r="H351" i="2"/>
  <c r="P351" i="2" s="1"/>
  <c r="R351" i="2" s="1"/>
  <c r="S351" i="2"/>
  <c r="AA351" i="2" s="1"/>
  <c r="AD350" i="2"/>
  <c r="AL350" i="2" s="1"/>
  <c r="AO350" i="2"/>
  <c r="AW350" i="2" s="1"/>
  <c r="H352" i="2"/>
  <c r="P352" i="2" s="1"/>
  <c r="R352" i="2" s="1"/>
  <c r="S352" i="2"/>
  <c r="AA352" i="2" s="1"/>
  <c r="AC352" i="2" s="1"/>
  <c r="AN352" i="2" s="1"/>
  <c r="AY352" i="2" s="1"/>
  <c r="BB352" i="2" s="1"/>
  <c r="AD351" i="2"/>
  <c r="AL351" i="2" s="1"/>
  <c r="AO351" i="2"/>
  <c r="AW351" i="2" s="1"/>
  <c r="H353" i="2"/>
  <c r="P353" i="2" s="1"/>
  <c r="R353" i="2" s="1"/>
  <c r="S353" i="2"/>
  <c r="AA353" i="2" s="1"/>
  <c r="AC353" i="2" s="1"/>
  <c r="AD352" i="2"/>
  <c r="AL352" i="2" s="1"/>
  <c r="AO352" i="2"/>
  <c r="AW352" i="2" s="1"/>
  <c r="H354" i="2"/>
  <c r="P354" i="2" s="1"/>
  <c r="R354" i="2" s="1"/>
  <c r="S354" i="2"/>
  <c r="AA354" i="2" s="1"/>
  <c r="AC354" i="2" s="1"/>
  <c r="AN354" i="2" s="1"/>
  <c r="AD353" i="2"/>
  <c r="AL353" i="2" s="1"/>
  <c r="AO353" i="2"/>
  <c r="AW353" i="2" s="1"/>
  <c r="H355" i="2"/>
  <c r="P355" i="2" s="1"/>
  <c r="R355" i="2" s="1"/>
  <c r="S355" i="2"/>
  <c r="AA355" i="2" s="1"/>
  <c r="AD354" i="2"/>
  <c r="AL354" i="2" s="1"/>
  <c r="AO354" i="2"/>
  <c r="AW354" i="2" s="1"/>
  <c r="H356" i="2"/>
  <c r="P356" i="2" s="1"/>
  <c r="R356" i="2" s="1"/>
  <c r="S356" i="2"/>
  <c r="AA356" i="2" s="1"/>
  <c r="AC356" i="2" s="1"/>
  <c r="AN356" i="2" s="1"/>
  <c r="AY356" i="2" s="1"/>
  <c r="BB356" i="2" s="1"/>
  <c r="AD355" i="2"/>
  <c r="AL355" i="2" s="1"/>
  <c r="AO355" i="2"/>
  <c r="AW355" i="2" s="1"/>
  <c r="H357" i="2"/>
  <c r="P357" i="2" s="1"/>
  <c r="R357" i="2" s="1"/>
  <c r="S357" i="2"/>
  <c r="AA357" i="2" s="1"/>
  <c r="AC357" i="2" s="1"/>
  <c r="AD356" i="2"/>
  <c r="AL356" i="2" s="1"/>
  <c r="AO356" i="2"/>
  <c r="AW356" i="2" s="1"/>
  <c r="H358" i="2"/>
  <c r="P358" i="2" s="1"/>
  <c r="R358" i="2" s="1"/>
  <c r="S358" i="2"/>
  <c r="AA358" i="2" s="1"/>
  <c r="AC358" i="2" s="1"/>
  <c r="AN358" i="2" s="1"/>
  <c r="AD357" i="2"/>
  <c r="AL357" i="2" s="1"/>
  <c r="AO357" i="2"/>
  <c r="AW357" i="2" s="1"/>
  <c r="H359" i="2"/>
  <c r="P359" i="2" s="1"/>
  <c r="R359" i="2" s="1"/>
  <c r="S359" i="2"/>
  <c r="AA359" i="2" s="1"/>
  <c r="AD358" i="2"/>
  <c r="AL358" i="2" s="1"/>
  <c r="AO358" i="2"/>
  <c r="AW358" i="2" s="1"/>
  <c r="H360" i="2"/>
  <c r="P360" i="2" s="1"/>
  <c r="R360" i="2" s="1"/>
  <c r="S360" i="2"/>
  <c r="AA360" i="2" s="1"/>
  <c r="AD359" i="2"/>
  <c r="AL359" i="2" s="1"/>
  <c r="AO359" i="2"/>
  <c r="AW359" i="2" s="1"/>
  <c r="H361" i="2"/>
  <c r="P361" i="2" s="1"/>
  <c r="R361" i="2" s="1"/>
  <c r="S361" i="2"/>
  <c r="AA361" i="2" s="1"/>
  <c r="AD361" i="2"/>
  <c r="AL361" i="2" s="1"/>
  <c r="AO361" i="2"/>
  <c r="AW361" i="2" s="1"/>
  <c r="AD360" i="2"/>
  <c r="AL360" i="2" s="1"/>
  <c r="AO360" i="2"/>
  <c r="AW360" i="2" s="1"/>
  <c r="H362" i="2"/>
  <c r="P362" i="2" s="1"/>
  <c r="R362" i="2" s="1"/>
  <c r="S362" i="2"/>
  <c r="AA362" i="2" s="1"/>
  <c r="H363" i="2"/>
  <c r="P363" i="2" s="1"/>
  <c r="R363" i="2" s="1"/>
  <c r="S363" i="2"/>
  <c r="AA363" i="2" s="1"/>
  <c r="AC363" i="2" s="1"/>
  <c r="AD362" i="2"/>
  <c r="AL362" i="2" s="1"/>
  <c r="AO362" i="2"/>
  <c r="AW362" i="2" s="1"/>
  <c r="P364" i="2"/>
  <c r="R364" i="2" s="1"/>
  <c r="S364" i="2"/>
  <c r="AA364" i="2" s="1"/>
  <c r="AD363" i="2"/>
  <c r="AL363" i="2" s="1"/>
  <c r="AO363" i="2"/>
  <c r="AW363" i="2" s="1"/>
  <c r="H365" i="2"/>
  <c r="P365" i="2" s="1"/>
  <c r="R365" i="2" s="1"/>
  <c r="S365" i="2"/>
  <c r="AA365" i="2" s="1"/>
  <c r="AD365" i="2"/>
  <c r="AL365" i="2" s="1"/>
  <c r="AO365" i="2"/>
  <c r="AW365" i="2" s="1"/>
  <c r="AD364" i="2"/>
  <c r="AL364" i="2" s="1"/>
  <c r="AO364" i="2"/>
  <c r="AW364" i="2" s="1"/>
  <c r="P127" i="2"/>
  <c r="R127" i="2" s="1"/>
  <c r="AA127" i="2"/>
  <c r="AL127" i="2"/>
  <c r="H366" i="2"/>
  <c r="P366" i="2" s="1"/>
  <c r="R366" i="2" s="1"/>
  <c r="S366" i="2"/>
  <c r="AA366" i="2" s="1"/>
  <c r="H367" i="2"/>
  <c r="P367" i="2" s="1"/>
  <c r="R367" i="2" s="1"/>
  <c r="S367" i="2"/>
  <c r="AA367" i="2" s="1"/>
  <c r="AD367" i="2"/>
  <c r="AL367" i="2" s="1"/>
  <c r="AD366" i="2"/>
  <c r="AL366" i="2" s="1"/>
  <c r="AO366" i="2"/>
  <c r="AW366" i="2" s="1"/>
  <c r="BF366" i="2"/>
  <c r="H368" i="2"/>
  <c r="P368" i="2" s="1"/>
  <c r="R368" i="2" s="1"/>
  <c r="S368" i="2"/>
  <c r="AA368" i="2" s="1"/>
  <c r="AO367" i="2"/>
  <c r="AW367" i="2" s="1"/>
  <c r="H369" i="2"/>
  <c r="P369" i="2" s="1"/>
  <c r="R369" i="2" s="1"/>
  <c r="S369" i="2"/>
  <c r="AA369" i="2" s="1"/>
  <c r="AC369" i="2" s="1"/>
  <c r="AD369" i="2"/>
  <c r="AL369" i="2" s="1"/>
  <c r="AD368" i="2"/>
  <c r="AL368" i="2" s="1"/>
  <c r="AO368" i="2"/>
  <c r="AW368" i="2" s="1"/>
  <c r="H370" i="2"/>
  <c r="P370" i="2" s="1"/>
  <c r="R370" i="2" s="1"/>
  <c r="S370" i="2"/>
  <c r="AA370" i="2" s="1"/>
  <c r="AO369" i="2"/>
  <c r="AW369" i="2" s="1"/>
  <c r="H371" i="2"/>
  <c r="P371" i="2" s="1"/>
  <c r="R371" i="2" s="1"/>
  <c r="S371" i="2"/>
  <c r="AA371" i="2" s="1"/>
  <c r="AC371" i="2" s="1"/>
  <c r="AD371" i="2"/>
  <c r="AL371" i="2" s="1"/>
  <c r="AD370" i="2"/>
  <c r="AL370" i="2" s="1"/>
  <c r="AO370" i="2"/>
  <c r="AW370" i="2" s="1"/>
  <c r="H372" i="2"/>
  <c r="P372" i="2" s="1"/>
  <c r="R372" i="2" s="1"/>
  <c r="S372" i="2"/>
  <c r="AA372" i="2" s="1"/>
  <c r="AO371" i="2"/>
  <c r="AW371" i="2" s="1"/>
  <c r="H373" i="2"/>
  <c r="P373" i="2" s="1"/>
  <c r="R373" i="2" s="1"/>
  <c r="S373" i="2"/>
  <c r="AA373" i="2" s="1"/>
  <c r="AD372" i="2"/>
  <c r="AL372" i="2" s="1"/>
  <c r="AO372" i="2"/>
  <c r="AW372" i="2" s="1"/>
  <c r="H374" i="2"/>
  <c r="P374" i="2" s="1"/>
  <c r="R374" i="2" s="1"/>
  <c r="S374" i="2"/>
  <c r="AA374" i="2" s="1"/>
  <c r="AD373" i="2"/>
  <c r="AL373" i="2" s="1"/>
  <c r="AO373" i="2"/>
  <c r="AW373" i="2" s="1"/>
  <c r="AD374" i="2"/>
  <c r="AL374" i="2" s="1"/>
  <c r="AO374" i="2"/>
  <c r="AW374" i="2" s="1"/>
  <c r="H375" i="2"/>
  <c r="P375" i="2" s="1"/>
  <c r="R375" i="2" s="1"/>
  <c r="S375" i="2"/>
  <c r="AA375" i="2" s="1"/>
  <c r="H376" i="2"/>
  <c r="P376" i="2" s="1"/>
  <c r="R376" i="2" s="1"/>
  <c r="S376" i="2"/>
  <c r="AA376" i="2" s="1"/>
  <c r="AC376" i="2" s="1"/>
  <c r="AD376" i="2"/>
  <c r="AL376" i="2" s="1"/>
  <c r="AO376" i="2"/>
  <c r="AW376" i="2" s="1"/>
  <c r="AD375" i="2"/>
  <c r="AL375" i="2" s="1"/>
  <c r="AO375" i="2"/>
  <c r="AW375" i="2" s="1"/>
  <c r="H377" i="2"/>
  <c r="P377" i="2" s="1"/>
  <c r="R377" i="2" s="1"/>
  <c r="S377" i="2"/>
  <c r="AA377" i="2" s="1"/>
  <c r="H378" i="2"/>
  <c r="P378" i="2" s="1"/>
  <c r="R378" i="2" s="1"/>
  <c r="S378" i="2"/>
  <c r="AA378" i="2" s="1"/>
  <c r="AD377" i="2"/>
  <c r="AL377" i="2" s="1"/>
  <c r="AO377" i="2"/>
  <c r="AW377" i="2" s="1"/>
  <c r="H379" i="2"/>
  <c r="P379" i="2" s="1"/>
  <c r="R379" i="2" s="1"/>
  <c r="S379" i="2"/>
  <c r="AA379" i="2" s="1"/>
  <c r="AD379" i="2"/>
  <c r="AL379" i="2" s="1"/>
  <c r="AO379" i="2"/>
  <c r="AW379" i="2" s="1"/>
  <c r="AD378" i="2"/>
  <c r="AL378" i="2" s="1"/>
  <c r="AO378" i="2"/>
  <c r="AW378" i="2" s="1"/>
  <c r="H380" i="2"/>
  <c r="P380" i="2" s="1"/>
  <c r="R380" i="2" s="1"/>
  <c r="S380" i="2"/>
  <c r="AA380" i="2" s="1"/>
  <c r="AC380" i="2" s="1"/>
  <c r="AN380" i="2" s="1"/>
  <c r="AY380" i="2" s="1"/>
  <c r="BB380" i="2" s="1"/>
  <c r="AD380" i="2"/>
  <c r="AL380" i="2" s="1"/>
  <c r="AO380" i="2"/>
  <c r="AW380" i="2" s="1"/>
  <c r="H381" i="2"/>
  <c r="P381" i="2" s="1"/>
  <c r="R381" i="2" s="1"/>
  <c r="S381" i="2"/>
  <c r="AA381" i="2" s="1"/>
  <c r="H382" i="2"/>
  <c r="P382" i="2" s="1"/>
  <c r="R382" i="2" s="1"/>
  <c r="S382" i="2"/>
  <c r="AA382" i="2" s="1"/>
  <c r="AC382" i="2" s="1"/>
  <c r="AN382" i="2" s="1"/>
  <c r="AD381" i="2"/>
  <c r="AL381" i="2" s="1"/>
  <c r="AO381" i="2"/>
  <c r="AW381" i="2" s="1"/>
  <c r="H383" i="2"/>
  <c r="P383" i="2" s="1"/>
  <c r="R383" i="2" s="1"/>
  <c r="S383" i="2"/>
  <c r="AA383" i="2" s="1"/>
  <c r="AD383" i="2"/>
  <c r="AL383" i="2" s="1"/>
  <c r="AO383" i="2"/>
  <c r="AW383" i="2" s="1"/>
  <c r="AD382" i="2"/>
  <c r="AL382" i="2" s="1"/>
  <c r="AO382" i="2"/>
  <c r="AW382" i="2" s="1"/>
  <c r="H384" i="2"/>
  <c r="P384" i="2" s="1"/>
  <c r="R384" i="2" s="1"/>
  <c r="S384" i="2"/>
  <c r="AA384" i="2" s="1"/>
  <c r="AC384" i="2" s="1"/>
  <c r="AN384" i="2" s="1"/>
  <c r="AY384" i="2" s="1"/>
  <c r="BB384" i="2" s="1"/>
  <c r="AD384" i="2"/>
  <c r="AL384" i="2" s="1"/>
  <c r="H385" i="2"/>
  <c r="P385" i="2" s="1"/>
  <c r="R385" i="2" s="1"/>
  <c r="S385" i="2"/>
  <c r="AA385" i="2" s="1"/>
  <c r="AO384" i="2"/>
  <c r="AW384" i="2" s="1"/>
  <c r="P386" i="2"/>
  <c r="R386" i="2" s="1"/>
  <c r="AA386" i="2"/>
  <c r="AL386" i="2"/>
  <c r="AO386" i="2"/>
  <c r="AW386" i="2" s="1"/>
  <c r="AD385" i="2"/>
  <c r="AL385" i="2" s="1"/>
  <c r="AO385" i="2"/>
  <c r="AW385" i="2" s="1"/>
  <c r="H387" i="2"/>
  <c r="P387" i="2" s="1"/>
  <c r="R387" i="2" s="1"/>
  <c r="S387" i="2"/>
  <c r="AA387" i="2" s="1"/>
  <c r="H389" i="2"/>
  <c r="P389" i="2" s="1"/>
  <c r="R389" i="2" s="1"/>
  <c r="S389" i="2"/>
  <c r="AA389" i="2" s="1"/>
  <c r="AC389" i="2" s="1"/>
  <c r="AD388" i="2"/>
  <c r="AL388" i="2" s="1"/>
  <c r="AO388" i="2"/>
  <c r="AW388" i="2" s="1"/>
  <c r="H390" i="2"/>
  <c r="P390" i="2" s="1"/>
  <c r="R390" i="2" s="1"/>
  <c r="S390" i="2"/>
  <c r="AA390" i="2" s="1"/>
  <c r="AD389" i="2"/>
  <c r="AL389" i="2" s="1"/>
  <c r="AO389" i="2"/>
  <c r="AW389" i="2" s="1"/>
  <c r="H391" i="2"/>
  <c r="P391" i="2" s="1"/>
  <c r="R391" i="2" s="1"/>
  <c r="S391" i="2"/>
  <c r="AA391" i="2" s="1"/>
  <c r="AC391" i="2" s="1"/>
  <c r="AD390" i="2"/>
  <c r="AL390" i="2" s="1"/>
  <c r="AO390" i="2"/>
  <c r="AW390" i="2" s="1"/>
  <c r="P393" i="2"/>
  <c r="R393" i="2" s="1"/>
  <c r="AA393" i="2"/>
  <c r="AC393" i="2" s="1"/>
  <c r="AD393" i="2"/>
  <c r="AL393" i="2" s="1"/>
  <c r="AO393" i="2"/>
  <c r="AW393" i="2" s="1"/>
  <c r="G394" i="2"/>
  <c r="P396" i="2" s="1"/>
  <c r="I394" i="2"/>
  <c r="J394" i="2"/>
  <c r="K394" i="2"/>
  <c r="L394" i="2"/>
  <c r="M394" i="2"/>
  <c r="N394" i="2"/>
  <c r="O394" i="2"/>
  <c r="Q394" i="2"/>
  <c r="T394" i="2"/>
  <c r="U394" i="2"/>
  <c r="V394" i="2"/>
  <c r="W394" i="2"/>
  <c r="X394" i="2"/>
  <c r="Y394" i="2"/>
  <c r="Z394" i="2"/>
  <c r="AB394" i="2"/>
  <c r="AE394" i="2"/>
  <c r="AF394" i="2"/>
  <c r="AG394" i="2"/>
  <c r="AH394" i="2"/>
  <c r="AI394" i="2"/>
  <c r="AJ394" i="2"/>
  <c r="AK394" i="2"/>
  <c r="AM394" i="2"/>
  <c r="AP394" i="2"/>
  <c r="AQ394" i="2"/>
  <c r="AR394" i="2"/>
  <c r="AS394" i="2"/>
  <c r="AT394" i="2"/>
  <c r="AU394" i="2"/>
  <c r="AV394" i="2"/>
  <c r="AX394" i="2"/>
  <c r="A397" i="2"/>
  <c r="A398" i="2"/>
  <c r="AP398" i="2"/>
  <c r="A399" i="2"/>
  <c r="P399" i="2"/>
  <c r="AX385" i="12"/>
  <c r="AD321" i="12"/>
  <c r="BG201" i="13"/>
  <c r="AX391" i="12"/>
  <c r="AH182" i="14"/>
  <c r="AW360" i="14"/>
  <c r="AH215" i="14"/>
  <c r="AW255" i="14"/>
  <c r="Z185" i="14"/>
  <c r="AH300" i="14"/>
  <c r="AH280" i="14"/>
  <c r="AW314" i="14"/>
  <c r="AW52" i="14"/>
  <c r="AW347" i="14"/>
  <c r="AW271" i="14"/>
  <c r="AH343" i="14"/>
  <c r="Z51" i="14"/>
  <c r="Z274" i="14"/>
  <c r="AH248" i="14"/>
  <c r="AW184" i="14"/>
  <c r="Z272" i="14"/>
  <c r="AW372" i="14"/>
  <c r="AH63" i="14"/>
  <c r="AH191" i="14"/>
  <c r="AW221" i="14"/>
  <c r="Z319" i="14"/>
  <c r="AJ319" i="14" s="1"/>
  <c r="AT319" i="14" s="1"/>
  <c r="AU319" i="14" s="1"/>
  <c r="AH86" i="14"/>
  <c r="AH96" i="14"/>
  <c r="AW124" i="14"/>
  <c r="AH147" i="14"/>
  <c r="AH197" i="14"/>
  <c r="AH279" i="14"/>
  <c r="AH303" i="14"/>
  <c r="AH326" i="14"/>
  <c r="AW137" i="14"/>
  <c r="AW355" i="14"/>
  <c r="AH257" i="14"/>
  <c r="AH337" i="14"/>
  <c r="AW214" i="14"/>
  <c r="AW357" i="14"/>
  <c r="AH367" i="14"/>
  <c r="AW94" i="14"/>
  <c r="AW170" i="14"/>
  <c r="AW192" i="14"/>
  <c r="AW55" i="14"/>
  <c r="AH135" i="14"/>
  <c r="AH154" i="14"/>
  <c r="AW369" i="14"/>
  <c r="AW31" i="14"/>
  <c r="AW44" i="14"/>
  <c r="AH9" i="14"/>
  <c r="AF78" i="12"/>
  <c r="AF121" i="12"/>
  <c r="AF213" i="12"/>
  <c r="AF189" i="12"/>
  <c r="AW51" i="14"/>
  <c r="AW208" i="14"/>
  <c r="AH157" i="14"/>
  <c r="AW82" i="14"/>
  <c r="AW32" i="14"/>
  <c r="AH117" i="14"/>
  <c r="AH20" i="14"/>
  <c r="AW335" i="14"/>
  <c r="AB110" i="11"/>
  <c r="AM110" i="11" s="1"/>
  <c r="AY353" i="19"/>
  <c r="AY350" i="19"/>
  <c r="AY371" i="19"/>
  <c r="AB108" i="19"/>
  <c r="AM108" i="19" s="1"/>
  <c r="AX108" i="19" s="1"/>
  <c r="AY108" i="19" s="1"/>
  <c r="AB6" i="19"/>
  <c r="AB38" i="19"/>
  <c r="AB80" i="19"/>
  <c r="AB277" i="19"/>
  <c r="AK322" i="23"/>
  <c r="BA322" i="23"/>
  <c r="AK272" i="23"/>
  <c r="BA272" i="23"/>
  <c r="AK234" i="23"/>
  <c r="BA234" i="23"/>
  <c r="AK214" i="23"/>
  <c r="BA214" i="23"/>
  <c r="AK195" i="23"/>
  <c r="BA195" i="23"/>
  <c r="AK188" i="23"/>
  <c r="BA188" i="23"/>
  <c r="AK166" i="23"/>
  <c r="BA166" i="23"/>
  <c r="AK148" i="23"/>
  <c r="BA148" i="23"/>
  <c r="AK125" i="23"/>
  <c r="BA125" i="23"/>
  <c r="AK122" i="23"/>
  <c r="BA122" i="23"/>
  <c r="AK109" i="23"/>
  <c r="BA109" i="23"/>
  <c r="AK101" i="23"/>
  <c r="BA101" i="23"/>
  <c r="AK93" i="23"/>
  <c r="BA93" i="23"/>
  <c r="AK89" i="23"/>
  <c r="BA89" i="23"/>
  <c r="AK83" i="23"/>
  <c r="BA83" i="23"/>
  <c r="AK77" i="23"/>
  <c r="BA77" i="23"/>
  <c r="AK73" i="23"/>
  <c r="BA73" i="23"/>
  <c r="AK72" i="23"/>
  <c r="BA72" i="23"/>
  <c r="AK69" i="23"/>
  <c r="BA69" i="23"/>
  <c r="AK51" i="23"/>
  <c r="BA51" i="23"/>
  <c r="AK48" i="23"/>
  <c r="BA48" i="23"/>
  <c r="AK45" i="23"/>
  <c r="BA45" i="23"/>
  <c r="AB49" i="19"/>
  <c r="AM49" i="19" s="1"/>
  <c r="AX49" i="19" s="1"/>
  <c r="AY49" i="19" s="1"/>
  <c r="AB149" i="19"/>
  <c r="BA120" i="23"/>
  <c r="BA47" i="23"/>
  <c r="BA50" i="23"/>
  <c r="BA71" i="23"/>
  <c r="BA82" i="23"/>
  <c r="BA91" i="23"/>
  <c r="BA131" i="23"/>
  <c r="BA307" i="23"/>
  <c r="BA295" i="23"/>
  <c r="BA266" i="23"/>
  <c r="BA258" i="23"/>
  <c r="BA207" i="23"/>
  <c r="BA201" i="23"/>
  <c r="BA197" i="23"/>
  <c r="BA187" i="23"/>
  <c r="BA180" i="23"/>
  <c r="BA273" i="23"/>
  <c r="BA262" i="23"/>
  <c r="BA152" i="23"/>
  <c r="BA161" i="23"/>
  <c r="BA199" i="23"/>
  <c r="BA223" i="23"/>
  <c r="BA330" i="23"/>
  <c r="BA221" i="23"/>
  <c r="BA311" i="23"/>
  <c r="BA165" i="23"/>
  <c r="BA337" i="23"/>
  <c r="BA240" i="23"/>
  <c r="BA185" i="23"/>
  <c r="BA15" i="23"/>
  <c r="BA147" i="23"/>
  <c r="BA149" i="23"/>
  <c r="BA156" i="23"/>
  <c r="BA212" i="23"/>
  <c r="BA215" i="23"/>
  <c r="BA226" i="23"/>
  <c r="BA287" i="23"/>
  <c r="BA5" i="23"/>
  <c r="BA21" i="23"/>
  <c r="BA319" i="23"/>
  <c r="BA22" i="23"/>
  <c r="BA137" i="23"/>
  <c r="BA237" i="23"/>
  <c r="BA367" i="23"/>
  <c r="BA334" i="23"/>
  <c r="BA324" i="23"/>
  <c r="BA336" i="23"/>
  <c r="BA323" i="23"/>
  <c r="BA37" i="23"/>
  <c r="BA160" i="23"/>
  <c r="BA267" i="23"/>
  <c r="BA269" i="23"/>
  <c r="BA290" i="23"/>
  <c r="BA299" i="23"/>
  <c r="BA306" i="23"/>
  <c r="BA359" i="23"/>
  <c r="BA263" i="23"/>
  <c r="BA211" i="23"/>
  <c r="AK200" i="23"/>
  <c r="BA200" i="23"/>
  <c r="BA310" i="23"/>
  <c r="BA288" i="23"/>
  <c r="BA169" i="23"/>
  <c r="AK136" i="23"/>
  <c r="AK123" i="23"/>
  <c r="AK97" i="23"/>
  <c r="AK81" i="23"/>
  <c r="AK62" i="23"/>
  <c r="AM62" i="23" s="1"/>
  <c r="AX62" i="23" s="1"/>
  <c r="AY62" i="23" s="1"/>
  <c r="AK257" i="23"/>
  <c r="BA257" i="23"/>
  <c r="AK251" i="23"/>
  <c r="BA251" i="23"/>
  <c r="AK242" i="23"/>
  <c r="BA242" i="23"/>
  <c r="AK236" i="23"/>
  <c r="BA236" i="23"/>
  <c r="BA326" i="23"/>
  <c r="BA349" i="23"/>
  <c r="BA261" i="23"/>
  <c r="BA264" i="23"/>
  <c r="BA249" i="23"/>
  <c r="BA244" i="23"/>
  <c r="BA248" i="23"/>
  <c r="BA232" i="23"/>
  <c r="BA58" i="23"/>
  <c r="BA41" i="23"/>
  <c r="BA43" i="23"/>
  <c r="BA63" i="23"/>
  <c r="BA297" i="23"/>
  <c r="BA351" i="23"/>
  <c r="BA348" i="23"/>
  <c r="BA176" i="23"/>
  <c r="AK315" i="23"/>
  <c r="AK92" i="23"/>
  <c r="AK355" i="23"/>
  <c r="AK335" i="23"/>
  <c r="BA335" i="23"/>
  <c r="AK329" i="23"/>
  <c r="BA329" i="23"/>
  <c r="AK181" i="23"/>
  <c r="BA181" i="23"/>
  <c r="AK179" i="23"/>
  <c r="BA179" i="23"/>
  <c r="AK162" i="23"/>
  <c r="BA162" i="23"/>
  <c r="AK158" i="23"/>
  <c r="BA158" i="23"/>
  <c r="AK155" i="23"/>
  <c r="BA155" i="23"/>
  <c r="AK150" i="23"/>
  <c r="BA150" i="23"/>
  <c r="AB194" i="23"/>
  <c r="AB216" i="23"/>
  <c r="AB247" i="23"/>
  <c r="AB100" i="23"/>
  <c r="AM100" i="23" s="1"/>
  <c r="AX100" i="23" s="1"/>
  <c r="AY100" i="23" s="1"/>
  <c r="AB351" i="23"/>
  <c r="AB193" i="23"/>
  <c r="AB164" i="23"/>
  <c r="AK176" i="23"/>
  <c r="BA353" i="23"/>
  <c r="AB243" i="23"/>
  <c r="AM243" i="23" s="1"/>
  <c r="AX243" i="23" s="1"/>
  <c r="AY243" i="23" s="1"/>
  <c r="AB208" i="23"/>
  <c r="AB130" i="23"/>
  <c r="BA205" i="23"/>
  <c r="AB94" i="23"/>
  <c r="AM94" i="23" s="1"/>
  <c r="AX94" i="23" s="1"/>
  <c r="AY94" i="23" s="1"/>
  <c r="AK351" i="23"/>
  <c r="BA332" i="23"/>
  <c r="BA265" i="23"/>
  <c r="BA239" i="23"/>
  <c r="BA68" i="23"/>
  <c r="BA18" i="23"/>
  <c r="BA78" i="23"/>
  <c r="BA112" i="23"/>
  <c r="BA140" i="23"/>
  <c r="BA157" i="23"/>
  <c r="BA183" i="23"/>
  <c r="BA191" i="23"/>
  <c r="BA192" i="23"/>
  <c r="BA204" i="23"/>
  <c r="BA271" i="23"/>
  <c r="BA291" i="23"/>
  <c r="BA308" i="23"/>
  <c r="AB235" i="23"/>
  <c r="AB196" i="23"/>
  <c r="AM196" i="23" s="1"/>
  <c r="AX196" i="23" s="1"/>
  <c r="AY196" i="23" s="1"/>
  <c r="AB123" i="23"/>
  <c r="AB87" i="23"/>
  <c r="AM87" i="23" s="1"/>
  <c r="AX87" i="23" s="1"/>
  <c r="AY87" i="23" s="1"/>
  <c r="AB365" i="23"/>
  <c r="BA361" i="23"/>
  <c r="AK313" i="23"/>
  <c r="BA313" i="23"/>
  <c r="AB184" i="23"/>
  <c r="AM184" i="23" s="1"/>
  <c r="AX184" i="23" s="1"/>
  <c r="Q221" i="23"/>
  <c r="AB221" i="23" s="1"/>
  <c r="AK358" i="23"/>
  <c r="AK331" i="23"/>
  <c r="AB246" i="23"/>
  <c r="AB230" i="23"/>
  <c r="AM230" i="23" s="1"/>
  <c r="AX230" i="23" s="1"/>
  <c r="AY230" i="23" s="1"/>
  <c r="AB210" i="23"/>
  <c r="AB189" i="23"/>
  <c r="AB137" i="23"/>
  <c r="AM137" i="23" s="1"/>
  <c r="AX137" i="23" s="1"/>
  <c r="AY137" i="23" s="1"/>
  <c r="AB127" i="23"/>
  <c r="AB111" i="23"/>
  <c r="AB97" i="23"/>
  <c r="AM97" i="23" s="1"/>
  <c r="AX97" i="23" s="1"/>
  <c r="AY97" i="23" s="1"/>
  <c r="AB79" i="23"/>
  <c r="AK343" i="23"/>
  <c r="BA343" i="23"/>
  <c r="AY362" i="23"/>
  <c r="BA327" i="23"/>
  <c r="BA321" i="23"/>
  <c r="BA317" i="23"/>
  <c r="AB114" i="23"/>
  <c r="AB334" i="23"/>
  <c r="AM334" i="23" s="1"/>
  <c r="AX334" i="23" s="1"/>
  <c r="AY334" i="23" s="1"/>
  <c r="AB324" i="23"/>
  <c r="AM324" i="23" s="1"/>
  <c r="AX324" i="23" s="1"/>
  <c r="AY324" i="23" s="1"/>
  <c r="AB311" i="23"/>
  <c r="AM311" i="23" s="1"/>
  <c r="AX311" i="23" s="1"/>
  <c r="AY311" i="23" s="1"/>
  <c r="AB295" i="23"/>
  <c r="AM295" i="23" s="1"/>
  <c r="AX295" i="23" s="1"/>
  <c r="AY295" i="23" s="1"/>
  <c r="AB272" i="23"/>
  <c r="AB266" i="23"/>
  <c r="AM266" i="23" s="1"/>
  <c r="AX266" i="23" s="1"/>
  <c r="AB261" i="23"/>
  <c r="AM261" i="23" s="1"/>
  <c r="AX261" i="23" s="1"/>
  <c r="AY261" i="23" s="1"/>
  <c r="AB250" i="23"/>
  <c r="AM250" i="23" s="1"/>
  <c r="AX250" i="23" s="1"/>
  <c r="AY250" i="23" s="1"/>
  <c r="AB239" i="23"/>
  <c r="AM239" i="23" s="1"/>
  <c r="AX239" i="23" s="1"/>
  <c r="AY239" i="23" s="1"/>
  <c r="AB226" i="23"/>
  <c r="AM226" i="23" s="1"/>
  <c r="AX226" i="23" s="1"/>
  <c r="AY226" i="23" s="1"/>
  <c r="AB212" i="23"/>
  <c r="AM212" i="23" s="1"/>
  <c r="AX212" i="23" s="1"/>
  <c r="AY212" i="23" s="1"/>
  <c r="AB157" i="23"/>
  <c r="AM157" i="23" s="1"/>
  <c r="AX157" i="23" s="1"/>
  <c r="AB152" i="23"/>
  <c r="AM152" i="23" s="1"/>
  <c r="AX152" i="23" s="1"/>
  <c r="AY152" i="23" s="1"/>
  <c r="AB140" i="23"/>
  <c r="AB126" i="23"/>
  <c r="AB327" i="23"/>
  <c r="AB292" i="23"/>
  <c r="AB276" i="23"/>
  <c r="AB259" i="23"/>
  <c r="AB353" i="23"/>
  <c r="AM353" i="23" s="1"/>
  <c r="AX353" i="23" s="1"/>
  <c r="AY353" i="23" s="1"/>
  <c r="AB332" i="23"/>
  <c r="AM332" i="23" s="1"/>
  <c r="AX332" i="23" s="1"/>
  <c r="AY332" i="23" s="1"/>
  <c r="AB323" i="23"/>
  <c r="AM323" i="23" s="1"/>
  <c r="AX323" i="23" s="1"/>
  <c r="AY323" i="23" s="1"/>
  <c r="AB308" i="23"/>
  <c r="AM308" i="23" s="1"/>
  <c r="AX308" i="23" s="1"/>
  <c r="AY308" i="23" s="1"/>
  <c r="AB291" i="23"/>
  <c r="AM291" i="23" s="1"/>
  <c r="AX291" i="23" s="1"/>
  <c r="AB271" i="23"/>
  <c r="AM271" i="23" s="1"/>
  <c r="AX271" i="23" s="1"/>
  <c r="AY271" i="23" s="1"/>
  <c r="AB265" i="23"/>
  <c r="AM265" i="23" s="1"/>
  <c r="AX265" i="23" s="1"/>
  <c r="AY265" i="23" s="1"/>
  <c r="AB258" i="23"/>
  <c r="AM258" i="23" s="1"/>
  <c r="AX258" i="23" s="1"/>
  <c r="AY258" i="23" s="1"/>
  <c r="AB249" i="23"/>
  <c r="AM249" i="23" s="1"/>
  <c r="AX249" i="23" s="1"/>
  <c r="AY249" i="23" s="1"/>
  <c r="AB240" i="23"/>
  <c r="AM240" i="23" s="1"/>
  <c r="AX240" i="23" s="1"/>
  <c r="AY240" i="23" s="1"/>
  <c r="AB232" i="23"/>
  <c r="AM232" i="23" s="1"/>
  <c r="AX232" i="23" s="1"/>
  <c r="AY232" i="23" s="1"/>
  <c r="AB214" i="23"/>
  <c r="AB162" i="23"/>
  <c r="AB156" i="23"/>
  <c r="AM156" i="23" s="1"/>
  <c r="AX156" i="23" s="1"/>
  <c r="AY156" i="23" s="1"/>
  <c r="AB150" i="23"/>
  <c r="AB202" i="23"/>
  <c r="AM202" i="23" s="1"/>
  <c r="AX202" i="23" s="1"/>
  <c r="AY202" i="23" s="1"/>
  <c r="AB199" i="23"/>
  <c r="AM199" i="23" s="1"/>
  <c r="AX199" i="23" s="1"/>
  <c r="AY199" i="23" s="1"/>
  <c r="AB195" i="23"/>
  <c r="AB188" i="23"/>
  <c r="AB185" i="23"/>
  <c r="AM185" i="23" s="1"/>
  <c r="AX185" i="23" s="1"/>
  <c r="AB181" i="23"/>
  <c r="AM181" i="23" s="1"/>
  <c r="AX181" i="23" s="1"/>
  <c r="AY181" i="23" s="1"/>
  <c r="AB166" i="23"/>
  <c r="AB326" i="23"/>
  <c r="AM326" i="23" s="1"/>
  <c r="AX326" i="23" s="1"/>
  <c r="AY326" i="23" s="1"/>
  <c r="BA220" i="23"/>
  <c r="AK221" i="23"/>
  <c r="AB144" i="23"/>
  <c r="AM144" i="23" s="1"/>
  <c r="AX144" i="23" s="1"/>
  <c r="AY144" i="23" s="1"/>
  <c r="AK285" i="23"/>
  <c r="BA284" i="23"/>
  <c r="BA355" i="23"/>
  <c r="BA347" i="23"/>
  <c r="AK316" i="23"/>
  <c r="AK305" i="23"/>
  <c r="AB63" i="23"/>
  <c r="AM63" i="23" s="1"/>
  <c r="AX63" i="23" s="1"/>
  <c r="AY63" i="23" s="1"/>
  <c r="AB61" i="23"/>
  <c r="AB59" i="23"/>
  <c r="AB57" i="23"/>
  <c r="AB53" i="23"/>
  <c r="AM53" i="23" s="1"/>
  <c r="AX53" i="23" s="1"/>
  <c r="AB49" i="23"/>
  <c r="AB42" i="23"/>
  <c r="AB36" i="23"/>
  <c r="AM36" i="23" s="1"/>
  <c r="AX36" i="23" s="1"/>
  <c r="AY36" i="23" s="1"/>
  <c r="AB32" i="23"/>
  <c r="AB28" i="23"/>
  <c r="AM28" i="23" s="1"/>
  <c r="AX28" i="23" s="1"/>
  <c r="AY28" i="23" s="1"/>
  <c r="AB24" i="23"/>
  <c r="AB22" i="23"/>
  <c r="AM22" i="23" s="1"/>
  <c r="AX22" i="23" s="1"/>
  <c r="AB20" i="23"/>
  <c r="AB18" i="23"/>
  <c r="AM18" i="23" s="1"/>
  <c r="AX18" i="23" s="1"/>
  <c r="AY18" i="23" s="1"/>
  <c r="AB9" i="23"/>
  <c r="AB6" i="23"/>
  <c r="AB4" i="23"/>
  <c r="AB124" i="23"/>
  <c r="AM124" i="23" s="1"/>
  <c r="AX124" i="23" s="1"/>
  <c r="AY124" i="23" s="1"/>
  <c r="AB120" i="23"/>
  <c r="AM120" i="23" s="1"/>
  <c r="AX120" i="23" s="1"/>
  <c r="AB112" i="23"/>
  <c r="AM112" i="23" s="1"/>
  <c r="AX112" i="23" s="1"/>
  <c r="AY112" i="23" s="1"/>
  <c r="AB101" i="23"/>
  <c r="AB86" i="23"/>
  <c r="AM86" i="23" s="1"/>
  <c r="AX86" i="23" s="1"/>
  <c r="AY86" i="23" s="1"/>
  <c r="AB83" i="23"/>
  <c r="AB82" i="23"/>
  <c r="AM82" i="23" s="1"/>
  <c r="AX82" i="23" s="1"/>
  <c r="AY82" i="23" s="1"/>
  <c r="AB77" i="23"/>
  <c r="AB76" i="23"/>
  <c r="AB74" i="23"/>
  <c r="AM74" i="23" s="1"/>
  <c r="AX74" i="23" s="1"/>
  <c r="AB71" i="23"/>
  <c r="AB69" i="23"/>
  <c r="AB68" i="23"/>
  <c r="AM68" i="23" s="1"/>
  <c r="AX68" i="23" s="1"/>
  <c r="AY68" i="23" s="1"/>
  <c r="AB51" i="23"/>
  <c r="AB50" i="23"/>
  <c r="AM50" i="23" s="1"/>
  <c r="AX50" i="23" s="1"/>
  <c r="AY50" i="23" s="1"/>
  <c r="AB48" i="23"/>
  <c r="AB44" i="23"/>
  <c r="AB37" i="23"/>
  <c r="AM37" i="23" s="1"/>
  <c r="AX37" i="23" s="1"/>
  <c r="AY37" i="23" s="1"/>
  <c r="AB12" i="23"/>
  <c r="AY341" i="23"/>
  <c r="AY344" i="23"/>
  <c r="AK143" i="24"/>
  <c r="AB143" i="24"/>
  <c r="AK183" i="24"/>
  <c r="AK250" i="19"/>
  <c r="AK238" i="19"/>
  <c r="BA79" i="19"/>
  <c r="AK79" i="19"/>
  <c r="BA75" i="19"/>
  <c r="AK75" i="19"/>
  <c r="BA26" i="19"/>
  <c r="AF146" i="12"/>
  <c r="AK177" i="19"/>
  <c r="AK81" i="19"/>
  <c r="AK236" i="19"/>
  <c r="BA242" i="19"/>
  <c r="AB263" i="19"/>
  <c r="AB180" i="19"/>
  <c r="AB225" i="19"/>
  <c r="AB364" i="19"/>
  <c r="AM364" i="19" s="1"/>
  <c r="AB219" i="19"/>
  <c r="AB173" i="19"/>
  <c r="AB88" i="19"/>
  <c r="AB141" i="19"/>
  <c r="AM141" i="19" s="1"/>
  <c r="AX141" i="19" s="1"/>
  <c r="AY141" i="19" s="1"/>
  <c r="AB123" i="19"/>
  <c r="AB284" i="19"/>
  <c r="BA363" i="24"/>
  <c r="BA240" i="24"/>
  <c r="AB167" i="24"/>
  <c r="BA382" i="24"/>
  <c r="AK400" i="24"/>
  <c r="AK349" i="24"/>
  <c r="AK404" i="24"/>
  <c r="AK294" i="24"/>
  <c r="AK178" i="24"/>
  <c r="BA412" i="24"/>
  <c r="BA188" i="24"/>
  <c r="AB392" i="24"/>
  <c r="AB396" i="24"/>
  <c r="AB52" i="24"/>
  <c r="AM52" i="24" s="1"/>
  <c r="AX52" i="24" s="1"/>
  <c r="AB135" i="24"/>
  <c r="AB158" i="24"/>
  <c r="AM158" i="24" s="1"/>
  <c r="AX158" i="24" s="1"/>
  <c r="AY158" i="24" s="1"/>
  <c r="AB179" i="24"/>
  <c r="AM179" i="24" s="1"/>
  <c r="AX179" i="24" s="1"/>
  <c r="AY179" i="24" s="1"/>
  <c r="Z263" i="14"/>
  <c r="Z236" i="14"/>
  <c r="AB248" i="19"/>
  <c r="AB262" i="19"/>
  <c r="AB345" i="23"/>
  <c r="BA178" i="24"/>
  <c r="AK394" i="24"/>
  <c r="BA364" i="24"/>
  <c r="BA356" i="24"/>
  <c r="BA271" i="24"/>
  <c r="AB339" i="24"/>
  <c r="AM339" i="24" s="1"/>
  <c r="AX339" i="24" s="1"/>
  <c r="AY339" i="24" s="1"/>
  <c r="AB422" i="24"/>
  <c r="AM422" i="24" s="1"/>
  <c r="AX422" i="24" s="1"/>
  <c r="AY422" i="24" s="1"/>
  <c r="AB364" i="24"/>
  <c r="AM364" i="24" s="1"/>
  <c r="AX364" i="24" s="1"/>
  <c r="AY364" i="24" s="1"/>
  <c r="BA425" i="24"/>
  <c r="AK405" i="24"/>
  <c r="AK391" i="24"/>
  <c r="AK312" i="24"/>
  <c r="BA291" i="24"/>
  <c r="AK413" i="24"/>
  <c r="BA187" i="24"/>
  <c r="BA418" i="24"/>
  <c r="AK331" i="24"/>
  <c r="AK262" i="24"/>
  <c r="AK277" i="24"/>
  <c r="BA250" i="24"/>
  <c r="AK181" i="24"/>
  <c r="AB355" i="24"/>
  <c r="AB394" i="24"/>
  <c r="AB404" i="24"/>
  <c r="AB414" i="24"/>
  <c r="AM414" i="24" s="1"/>
  <c r="AX414" i="24" s="1"/>
  <c r="AY414" i="24" s="1"/>
  <c r="AB348" i="24"/>
  <c r="BA88" i="24"/>
  <c r="AB286" i="24"/>
  <c r="BA287" i="24"/>
  <c r="BA127" i="24"/>
  <c r="AB315" i="24"/>
  <c r="BA407" i="24"/>
  <c r="AK403" i="24"/>
  <c r="AK374" i="24"/>
  <c r="AK327" i="24"/>
  <c r="BA293" i="24"/>
  <c r="BA298" i="24"/>
  <c r="AK315" i="24"/>
  <c r="BA422" i="24"/>
  <c r="BA372" i="24"/>
  <c r="BA212" i="24"/>
  <c r="BA171" i="24"/>
  <c r="BA368" i="24"/>
  <c r="BA185" i="24"/>
  <c r="BA139" i="24"/>
  <c r="BA145" i="24"/>
  <c r="AB412" i="24"/>
  <c r="AM412" i="24" s="1"/>
  <c r="AX412" i="24" s="1"/>
  <c r="AY412" i="24" s="1"/>
  <c r="BA116" i="24"/>
  <c r="BA194" i="24"/>
  <c r="AK192" i="24"/>
  <c r="BA245" i="24"/>
  <c r="BA258" i="24"/>
  <c r="AK281" i="24"/>
  <c r="BA115" i="24"/>
  <c r="BA292" i="24"/>
  <c r="BA310" i="24"/>
  <c r="AK310" i="24"/>
  <c r="BA311" i="24"/>
  <c r="AK311" i="24"/>
  <c r="AK368" i="24"/>
  <c r="BA423" i="24"/>
  <c r="AK195" i="24"/>
  <c r="AK289" i="24"/>
  <c r="AB379" i="24"/>
  <c r="AB354" i="24"/>
  <c r="BA401" i="24"/>
  <c r="BA386" i="24"/>
  <c r="AK369" i="24"/>
  <c r="BA358" i="24"/>
  <c r="AK313" i="24"/>
  <c r="AK308" i="24"/>
  <c r="BA300" i="24"/>
  <c r="AK285" i="24"/>
  <c r="AK261" i="24"/>
  <c r="AK270" i="24"/>
  <c r="AK286" i="24"/>
  <c r="BA130" i="24"/>
  <c r="BA209" i="24"/>
  <c r="BA117" i="24"/>
  <c r="BA80" i="24"/>
  <c r="BA318" i="24"/>
  <c r="BA134" i="24"/>
  <c r="BA326" i="24"/>
  <c r="AK326" i="24"/>
  <c r="BA336" i="24"/>
  <c r="BA317" i="24"/>
  <c r="BA342" i="24"/>
  <c r="BA421" i="24"/>
  <c r="AK355" i="24"/>
  <c r="AK356" i="24"/>
  <c r="AB366" i="24"/>
  <c r="BA367" i="24"/>
  <c r="BA152" i="24"/>
  <c r="AK370" i="24"/>
  <c r="BA333" i="24"/>
  <c r="AK351" i="24"/>
  <c r="BA390" i="24"/>
  <c r="AB389" i="24"/>
  <c r="BA416" i="24"/>
  <c r="AK416" i="24"/>
  <c r="BA420" i="24"/>
  <c r="BA71" i="24"/>
  <c r="BA166" i="24"/>
  <c r="BA233" i="24"/>
  <c r="BA263" i="24"/>
  <c r="BA236" i="24"/>
  <c r="BA253" i="24"/>
  <c r="BA251" i="24"/>
  <c r="BA265" i="24"/>
  <c r="BA280" i="24"/>
  <c r="BA288" i="24"/>
  <c r="BA297" i="24"/>
  <c r="BA329" i="24"/>
  <c r="BA339" i="24"/>
  <c r="BA343" i="24"/>
  <c r="BA350" i="24"/>
  <c r="AB351" i="24"/>
  <c r="BA378" i="24"/>
  <c r="BA379" i="24"/>
  <c r="BA380" i="24"/>
  <c r="BA95" i="24"/>
  <c r="BA285" i="24"/>
  <c r="AB371" i="24"/>
  <c r="AB403" i="24"/>
  <c r="AB391" i="24"/>
  <c r="AB342" i="24"/>
  <c r="AB328" i="24"/>
  <c r="AB277" i="24"/>
  <c r="AB224" i="24"/>
  <c r="AK266" i="24"/>
  <c r="AB232" i="24"/>
  <c r="AB306" i="24"/>
  <c r="BA232" i="24"/>
  <c r="AK232" i="24"/>
  <c r="AK102" i="24"/>
  <c r="BA102" i="24"/>
  <c r="AK235" i="24"/>
  <c r="BA429" i="24"/>
  <c r="BA427" i="24"/>
  <c r="BA408" i="24"/>
  <c r="BA385" i="24"/>
  <c r="BA361" i="24"/>
  <c r="AK332" i="24"/>
  <c r="AK292" i="24"/>
  <c r="AK150" i="24"/>
  <c r="BA3" i="24"/>
  <c r="BA319" i="24"/>
  <c r="AK206" i="24"/>
  <c r="BA388" i="24"/>
  <c r="BA411" i="24"/>
  <c r="BA351" i="24"/>
  <c r="AK236" i="24"/>
  <c r="BA239" i="24"/>
  <c r="AK243" i="24"/>
  <c r="BA243" i="24"/>
  <c r="AB81" i="24"/>
  <c r="BA84" i="24"/>
  <c r="BA85" i="24"/>
  <c r="BA162" i="24"/>
  <c r="AB255" i="24"/>
  <c r="AM255" i="24" s="1"/>
  <c r="AX255" i="24" s="1"/>
  <c r="AY255" i="24" s="1"/>
  <c r="AB330" i="24"/>
  <c r="AB340" i="24"/>
  <c r="AB71" i="24"/>
  <c r="BA86" i="24"/>
  <c r="BA103" i="24"/>
  <c r="AK166" i="24"/>
  <c r="AB247" i="24"/>
  <c r="AM247" i="24" s="1"/>
  <c r="AX247" i="24" s="1"/>
  <c r="BA267" i="24"/>
  <c r="AB182" i="24"/>
  <c r="AB109" i="24"/>
  <c r="BA87" i="24"/>
  <c r="BA199" i="24"/>
  <c r="AK199" i="24"/>
  <c r="BA128" i="24"/>
  <c r="AK128" i="24"/>
  <c r="AK218" i="24"/>
  <c r="BA218" i="24"/>
  <c r="BA237" i="24"/>
  <c r="AK237" i="24"/>
  <c r="BA201" i="24"/>
  <c r="AK201" i="24"/>
  <c r="BA230" i="24"/>
  <c r="AK230" i="24"/>
  <c r="AK223" i="24"/>
  <c r="AK24" i="24"/>
  <c r="AK61" i="24"/>
  <c r="AK64" i="24"/>
  <c r="AK67" i="24"/>
  <c r="AK70" i="24"/>
  <c r="AK71" i="24"/>
  <c r="AK73" i="24"/>
  <c r="AK80" i="24"/>
  <c r="AK82" i="24"/>
  <c r="AK83" i="24"/>
  <c r="AK84" i="24"/>
  <c r="AK90" i="24"/>
  <c r="AK103" i="24"/>
  <c r="AK112" i="24"/>
  <c r="AK119" i="24"/>
  <c r="AK122" i="24"/>
  <c r="AK123" i="24"/>
  <c r="AK126" i="24"/>
  <c r="AK129" i="24"/>
  <c r="AK132" i="24"/>
  <c r="AK135" i="24"/>
  <c r="AK144" i="24"/>
  <c r="AK153" i="24"/>
  <c r="AK155" i="24"/>
  <c r="AK160" i="24"/>
  <c r="AK162" i="24"/>
  <c r="AK170" i="24"/>
  <c r="AK190" i="24"/>
  <c r="AK196" i="24"/>
  <c r="AK197" i="24"/>
  <c r="AK198" i="24"/>
  <c r="AK203" i="24"/>
  <c r="AK207" i="24"/>
  <c r="AK210" i="24"/>
  <c r="AK219" i="24"/>
  <c r="AK220" i="24"/>
  <c r="AK222" i="24"/>
  <c r="AK224" i="24"/>
  <c r="AK225" i="24"/>
  <c r="AM225" i="24" s="1"/>
  <c r="AK228" i="24"/>
  <c r="AK242" i="24"/>
  <c r="AK244" i="24"/>
  <c r="AK252" i="24"/>
  <c r="AK265" i="24"/>
  <c r="AK267" i="24"/>
  <c r="AK271" i="24"/>
  <c r="AK279" i="24"/>
  <c r="AK303" i="24"/>
  <c r="AK305" i="24"/>
  <c r="AK321" i="24"/>
  <c r="AK323" i="24"/>
  <c r="AK324" i="24"/>
  <c r="AK330" i="24"/>
  <c r="AK337" i="24"/>
  <c r="AK341" i="24"/>
  <c r="AK345" i="24"/>
  <c r="AK353" i="24"/>
  <c r="AK365" i="24"/>
  <c r="AK379" i="24"/>
  <c r="AK380" i="24"/>
  <c r="BA272" i="24"/>
  <c r="AB202" i="24"/>
  <c r="AM202" i="24" s="1"/>
  <c r="AX202" i="24" s="1"/>
  <c r="AY202" i="24" s="1"/>
  <c r="O22" i="24"/>
  <c r="Q22" i="24" s="1"/>
  <c r="AB22" i="24" s="1"/>
  <c r="AM22" i="24" s="1"/>
  <c r="AX22" i="24" s="1"/>
  <c r="BA196" i="24"/>
  <c r="BA252" i="24"/>
  <c r="BA242" i="24"/>
  <c r="BA207" i="24"/>
  <c r="AB83" i="24"/>
  <c r="BA98" i="24"/>
  <c r="BA124" i="24"/>
  <c r="BA215" i="24"/>
  <c r="AB243" i="24"/>
  <c r="AB28" i="24"/>
  <c r="AM28" i="24" s="1"/>
  <c r="AX28" i="24" s="1"/>
  <c r="BA99" i="24"/>
  <c r="AB3" i="24"/>
  <c r="AM3" i="24" s="1"/>
  <c r="AB56" i="24"/>
  <c r="AB82" i="24"/>
  <c r="AM82" i="24" s="1"/>
  <c r="AX82" i="24" s="1"/>
  <c r="AB279" i="24"/>
  <c r="AM279" i="24" s="1"/>
  <c r="AX279" i="24" s="1"/>
  <c r="AY279" i="24" s="1"/>
  <c r="AB398" i="24"/>
  <c r="BA82" i="24"/>
  <c r="BA101" i="24"/>
  <c r="AB111" i="24"/>
  <c r="BA154" i="24"/>
  <c r="AB139" i="24"/>
  <c r="AB154" i="24"/>
  <c r="AM154" i="24" s="1"/>
  <c r="AX154" i="24" s="1"/>
  <c r="AY154" i="24" s="1"/>
  <c r="AB186" i="24"/>
  <c r="BA231" i="24"/>
  <c r="AB214" i="24"/>
  <c r="AM214" i="24" s="1"/>
  <c r="AX214" i="24" s="1"/>
  <c r="AY214" i="24" s="1"/>
  <c r="AB222" i="24"/>
  <c r="AB231" i="24"/>
  <c r="AM231" i="24" s="1"/>
  <c r="AX231" i="24" s="1"/>
  <c r="AY231" i="24" s="1"/>
  <c r="AB237" i="24"/>
  <c r="AM237" i="24" s="1"/>
  <c r="AX237" i="24" s="1"/>
  <c r="AY237" i="24" s="1"/>
  <c r="AB240" i="24"/>
  <c r="AM240" i="24" s="1"/>
  <c r="AX240" i="24" s="1"/>
  <c r="AY240" i="24" s="1"/>
  <c r="BA275" i="24"/>
  <c r="BA281" i="24"/>
  <c r="BA307" i="24"/>
  <c r="AB130" i="24"/>
  <c r="AM130" i="24" s="1"/>
  <c r="AX130" i="24" s="1"/>
  <c r="AY130" i="24" s="1"/>
  <c r="BA100" i="24"/>
  <c r="AB118" i="24"/>
  <c r="BA75" i="24"/>
  <c r="BA73" i="24"/>
  <c r="BA119" i="24"/>
  <c r="BA160" i="24"/>
  <c r="BA158" i="24"/>
  <c r="BA170" i="24"/>
  <c r="BA179" i="24"/>
  <c r="BA303" i="24"/>
  <c r="BA305" i="24"/>
  <c r="BA316" i="24"/>
  <c r="BA337" i="24"/>
  <c r="BA353" i="24"/>
  <c r="BA126" i="24"/>
  <c r="BA192" i="24"/>
  <c r="BA190" i="24"/>
  <c r="BA210" i="24"/>
  <c r="BA208" i="24"/>
  <c r="AB212" i="24"/>
  <c r="AM212" i="24" s="1"/>
  <c r="AX212" i="24" s="1"/>
  <c r="AY212" i="24" s="1"/>
  <c r="BA129" i="24"/>
  <c r="BA132" i="24"/>
  <c r="BA135" i="24"/>
  <c r="BA220" i="24"/>
  <c r="BA222" i="24"/>
  <c r="BA228" i="24"/>
  <c r="BA197" i="24"/>
  <c r="BA246" i="24"/>
  <c r="BA224" i="24"/>
  <c r="BA264" i="24"/>
  <c r="BA153" i="24"/>
  <c r="AB377" i="24"/>
  <c r="BA381" i="24"/>
  <c r="BA114" i="24"/>
  <c r="AB121" i="24"/>
  <c r="AB125" i="24"/>
  <c r="AB133" i="24"/>
  <c r="AB148" i="24"/>
  <c r="AM148" i="24" s="1"/>
  <c r="AX148" i="24" s="1"/>
  <c r="BA72" i="24"/>
  <c r="BA202" i="24"/>
  <c r="BA214" i="24"/>
  <c r="BA255" i="24"/>
  <c r="BA260" i="24"/>
  <c r="AB400" i="24"/>
  <c r="BA278" i="24"/>
  <c r="AB323" i="24"/>
  <c r="AB336" i="24"/>
  <c r="AB200" i="24"/>
  <c r="AY375" i="24"/>
  <c r="AB106" i="24"/>
  <c r="AB155" i="24"/>
  <c r="BA108" i="24"/>
  <c r="BA69" i="24"/>
  <c r="BA122" i="24"/>
  <c r="AB86" i="24"/>
  <c r="AM86" i="24" s="1"/>
  <c r="AX86" i="24" s="1"/>
  <c r="AY86" i="24" s="1"/>
  <c r="BA155" i="24"/>
  <c r="BA183" i="24"/>
  <c r="BA221" i="24"/>
  <c r="BA219" i="24"/>
  <c r="BA249" i="24"/>
  <c r="AB320" i="24"/>
  <c r="BA323" i="24"/>
  <c r="BA279" i="24"/>
  <c r="AB427" i="24"/>
  <c r="AM427" i="24" s="1"/>
  <c r="AX427" i="24" s="1"/>
  <c r="AB338" i="24"/>
  <c r="AB282" i="24"/>
  <c r="BA186" i="24"/>
  <c r="BA191" i="24"/>
  <c r="BA189" i="24"/>
  <c r="BA261" i="24"/>
  <c r="BA259" i="24"/>
  <c r="BA284" i="24"/>
  <c r="BA169" i="24"/>
  <c r="AB36" i="24"/>
  <c r="AM36" i="24" s="1"/>
  <c r="AB60" i="24"/>
  <c r="AM60" i="24" s="1"/>
  <c r="AX60" i="24" s="1"/>
  <c r="BA70" i="24"/>
  <c r="AB75" i="24"/>
  <c r="AM75" i="24" s="1"/>
  <c r="AX75" i="24" s="1"/>
  <c r="AY75" i="24" s="1"/>
  <c r="AB99" i="24"/>
  <c r="AM99" i="24" s="1"/>
  <c r="AX99" i="24" s="1"/>
  <c r="AY99" i="24" s="1"/>
  <c r="BA107" i="24"/>
  <c r="BA120" i="24"/>
  <c r="BA123" i="24"/>
  <c r="BA136" i="24"/>
  <c r="BA195" i="24"/>
  <c r="BA213" i="24"/>
  <c r="AB220" i="24"/>
  <c r="BA247" i="24"/>
  <c r="BA244" i="24"/>
  <c r="BA257" i="24"/>
  <c r="BA270" i="24"/>
  <c r="AB344" i="24"/>
  <c r="AB387" i="24"/>
  <c r="AM387" i="24" s="1"/>
  <c r="AB393" i="24"/>
  <c r="AB203" i="24"/>
  <c r="AB58" i="24"/>
  <c r="AB169" i="24"/>
  <c r="AM169" i="24" s="1"/>
  <c r="AX169" i="24" s="1"/>
  <c r="AY169" i="24" s="1"/>
  <c r="AB198" i="24"/>
  <c r="AB61" i="24"/>
  <c r="AB79" i="24"/>
  <c r="AM79" i="24" s="1"/>
  <c r="AX79" i="24" s="1"/>
  <c r="AY79" i="24" s="1"/>
  <c r="AB113" i="24"/>
  <c r="AB147" i="24"/>
  <c r="AM147" i="24" s="1"/>
  <c r="AX147" i="24" s="1"/>
  <c r="AY147" i="24" s="1"/>
  <c r="AB190" i="24"/>
  <c r="AB192" i="24"/>
  <c r="AB249" i="24"/>
  <c r="AM249" i="24" s="1"/>
  <c r="AX249" i="24" s="1"/>
  <c r="AB251" i="24"/>
  <c r="AM251" i="24" s="1"/>
  <c r="AX251" i="24" s="1"/>
  <c r="AY251" i="24" s="1"/>
  <c r="AB258" i="24"/>
  <c r="AM258" i="24" s="1"/>
  <c r="AX258" i="24" s="1"/>
  <c r="AY258" i="24" s="1"/>
  <c r="AB260" i="24"/>
  <c r="AM260" i="24" s="1"/>
  <c r="AX260" i="24" s="1"/>
  <c r="AY260" i="24" s="1"/>
  <c r="AB278" i="24"/>
  <c r="AM278" i="24" s="1"/>
  <c r="AX278" i="24" s="1"/>
  <c r="AY278" i="24" s="1"/>
  <c r="AB280" i="24"/>
  <c r="AM280" i="24" s="1"/>
  <c r="AX280" i="24" s="1"/>
  <c r="AY280" i="24" s="1"/>
  <c r="AB285" i="24"/>
  <c r="AB290" i="24"/>
  <c r="AM290" i="24" s="1"/>
  <c r="AX290" i="24" s="1"/>
  <c r="AY290" i="24" s="1"/>
  <c r="AB291" i="24"/>
  <c r="AM291" i="24" s="1"/>
  <c r="AX291" i="24" s="1"/>
  <c r="AY291" i="24" s="1"/>
  <c r="AB304" i="24"/>
  <c r="AB41" i="24"/>
  <c r="AM41" i="24" s="1"/>
  <c r="AX41" i="24" s="1"/>
  <c r="AB110" i="24"/>
  <c r="AM110" i="24" s="1"/>
  <c r="AX110" i="24" s="1"/>
  <c r="AY110" i="24" s="1"/>
  <c r="AB226" i="24"/>
  <c r="AB293" i="24"/>
  <c r="AM293" i="24" s="1"/>
  <c r="AX293" i="24" s="1"/>
  <c r="AY293" i="24" s="1"/>
  <c r="AB45" i="24"/>
  <c r="AM45" i="24" s="1"/>
  <c r="AX45" i="24" s="1"/>
  <c r="AB26" i="24"/>
  <c r="AB30" i="24"/>
  <c r="AB38" i="24"/>
  <c r="AM38" i="24" s="1"/>
  <c r="AX38" i="24" s="1"/>
  <c r="AB48" i="24"/>
  <c r="AB50" i="24"/>
  <c r="AB44" i="24"/>
  <c r="AF181" i="12"/>
  <c r="AF177" i="12"/>
  <c r="Z238" i="14"/>
  <c r="Z184" i="14"/>
  <c r="AB289" i="19"/>
  <c r="AM289" i="19" s="1"/>
  <c r="AX289" i="19" s="1"/>
  <c r="AY289" i="19" s="1"/>
  <c r="AB304" i="19"/>
  <c r="AB340" i="19"/>
  <c r="AB190" i="19"/>
  <c r="AB230" i="19"/>
  <c r="AB237" i="19"/>
  <c r="AB167" i="19"/>
  <c r="AB174" i="19"/>
  <c r="AB241" i="19"/>
  <c r="AB310" i="19"/>
  <c r="BA324" i="24"/>
  <c r="BA341" i="24"/>
  <c r="AB356" i="24"/>
  <c r="BA138" i="24"/>
  <c r="R430" i="24"/>
  <c r="BA335" i="24"/>
  <c r="BA110" i="24"/>
  <c r="AB101" i="24"/>
  <c r="AB138" i="24"/>
  <c r="AM138" i="24" s="1"/>
  <c r="AX138" i="24" s="1"/>
  <c r="AY138" i="24" s="1"/>
  <c r="BA67" i="24"/>
  <c r="BA227" i="24"/>
  <c r="AB262" i="24"/>
  <c r="AB40" i="24"/>
  <c r="AM40" i="24" s="1"/>
  <c r="AX40" i="24" s="1"/>
  <c r="AB53" i="24"/>
  <c r="AM53" i="24" s="1"/>
  <c r="AX53" i="24" s="1"/>
  <c r="AB73" i="24"/>
  <c r="AB131" i="24"/>
  <c r="AM131" i="24" s="1"/>
  <c r="AX131" i="24" s="1"/>
  <c r="AY131" i="24" s="1"/>
  <c r="AB142" i="24"/>
  <c r="AB144" i="24"/>
  <c r="AC430" i="24"/>
  <c r="AB194" i="24"/>
  <c r="AM194" i="24" s="1"/>
  <c r="AX194" i="24" s="1"/>
  <c r="AB219" i="24"/>
  <c r="AB253" i="24"/>
  <c r="AM253" i="24" s="1"/>
  <c r="AX253" i="24" s="1"/>
  <c r="AY253" i="24" s="1"/>
  <c r="AB163" i="24"/>
  <c r="AB171" i="24"/>
  <c r="AM171" i="24" s="1"/>
  <c r="AB176" i="24"/>
  <c r="AM176" i="24" s="1"/>
  <c r="AX176" i="24" s="1"/>
  <c r="AY176" i="24" s="1"/>
  <c r="AB177" i="24"/>
  <c r="AB178" i="24"/>
  <c r="AB184" i="24"/>
  <c r="AB185" i="24"/>
  <c r="AM185" i="24" s="1"/>
  <c r="AX185" i="24" s="1"/>
  <c r="AY185" i="24" s="1"/>
  <c r="AB196" i="24"/>
  <c r="AB209" i="24"/>
  <c r="AM209" i="24" s="1"/>
  <c r="AX209" i="24" s="1"/>
  <c r="AY209" i="24" s="1"/>
  <c r="AB216" i="24"/>
  <c r="AM216" i="24" s="1"/>
  <c r="AX216" i="24" s="1"/>
  <c r="AY216" i="24" s="1"/>
  <c r="AB218" i="24"/>
  <c r="AB228" i="24"/>
  <c r="AB233" i="24"/>
  <c r="AM233" i="24" s="1"/>
  <c r="AX233" i="24" s="1"/>
  <c r="AY233" i="24" s="1"/>
  <c r="AB245" i="24"/>
  <c r="AM245" i="24" s="1"/>
  <c r="AX245" i="24" s="1"/>
  <c r="AY245" i="24" s="1"/>
  <c r="AB256" i="24"/>
  <c r="AB265" i="24"/>
  <c r="AB276" i="24"/>
  <c r="AM276" i="24" s="1"/>
  <c r="AX276" i="24" s="1"/>
  <c r="AY276" i="24" s="1"/>
  <c r="AB294" i="24"/>
  <c r="AB287" i="24"/>
  <c r="AM287" i="24" s="1"/>
  <c r="AX287" i="24" s="1"/>
  <c r="AY287" i="24" s="1"/>
  <c r="AB305" i="24"/>
  <c r="AB352" i="24"/>
  <c r="AB381" i="24"/>
  <c r="AB385" i="24"/>
  <c r="AM385" i="24" s="1"/>
  <c r="AX385" i="24" s="1"/>
  <c r="AY385" i="24" s="1"/>
  <c r="AB308" i="24"/>
  <c r="AB406" i="24"/>
  <c r="AM406" i="24" s="1"/>
  <c r="AX406" i="24" s="1"/>
  <c r="AY406" i="24" s="1"/>
  <c r="AB370" i="24"/>
  <c r="AB383" i="24"/>
  <c r="AB368" i="24"/>
  <c r="AB149" i="24"/>
  <c r="AM149" i="24" s="1"/>
  <c r="AX149" i="24" s="1"/>
  <c r="AY149" i="24" s="1"/>
  <c r="AB362" i="24"/>
  <c r="AB311" i="24"/>
  <c r="AB408" i="24"/>
  <c r="AM408" i="24" s="1"/>
  <c r="AX408" i="24" s="1"/>
  <c r="AY408" i="24" s="1"/>
  <c r="AB415" i="24"/>
  <c r="AB334" i="24"/>
  <c r="AB187" i="24"/>
  <c r="AM187" i="24" s="1"/>
  <c r="AX187" i="24" s="1"/>
  <c r="AY187" i="24" s="1"/>
  <c r="AB95" i="24"/>
  <c r="AB92" i="24"/>
  <c r="AM92" i="24" s="1"/>
  <c r="AX92" i="24" s="1"/>
  <c r="AY92" i="24" s="1"/>
  <c r="AB97" i="24"/>
  <c r="AB410" i="24"/>
  <c r="AB235" i="24"/>
  <c r="AB108" i="24"/>
  <c r="AM108" i="24" s="1"/>
  <c r="AX108" i="24" s="1"/>
  <c r="AY108" i="24" s="1"/>
  <c r="AY225" i="24"/>
  <c r="AB274" i="24"/>
  <c r="AB238" i="24"/>
  <c r="AH268" i="14"/>
  <c r="Z297" i="14"/>
  <c r="AH349" i="14"/>
  <c r="Z301" i="14"/>
  <c r="Z3" i="19"/>
  <c r="Z378" i="19" s="1"/>
  <c r="AA379" i="19" s="1"/>
  <c r="BA86" i="23"/>
  <c r="BA147" i="24"/>
  <c r="AB20" i="24"/>
  <c r="AM20" i="24" s="1"/>
  <c r="AX20" i="24" s="1"/>
  <c r="AB15" i="24"/>
  <c r="AM15" i="24" s="1"/>
  <c r="AX15" i="24" s="1"/>
  <c r="AB10" i="24"/>
  <c r="AM10" i="24" s="1"/>
  <c r="AX10" i="24" s="1"/>
  <c r="AB6" i="24"/>
  <c r="AM6" i="24" s="1"/>
  <c r="AX6" i="24" s="1"/>
  <c r="AY423" i="24"/>
  <c r="AY402" i="24"/>
  <c r="AX434" i="24"/>
  <c r="AY396" i="25"/>
  <c r="AK299" i="19"/>
  <c r="BA22" i="19"/>
  <c r="BA83" i="19"/>
  <c r="BA74" i="19"/>
  <c r="BA169" i="19"/>
  <c r="AK372" i="19"/>
  <c r="AK333" i="19"/>
  <c r="BA163" i="19"/>
  <c r="AK34" i="19"/>
  <c r="BA61" i="19"/>
  <c r="BA120" i="19"/>
  <c r="BA7" i="19"/>
  <c r="AH346" i="14"/>
  <c r="AF145" i="12"/>
  <c r="AS145" i="12" s="1"/>
  <c r="BF145" i="12" s="1"/>
  <c r="BG145" i="12" s="1"/>
  <c r="AK327" i="19"/>
  <c r="AK317" i="19"/>
  <c r="BA222" i="19"/>
  <c r="AB199" i="19"/>
  <c r="AK53" i="19"/>
  <c r="BA49" i="19"/>
  <c r="BA41" i="19"/>
  <c r="AK358" i="19"/>
  <c r="AK20" i="19"/>
  <c r="BA9" i="19"/>
  <c r="BA281" i="19"/>
  <c r="BA24" i="19"/>
  <c r="BA87" i="19"/>
  <c r="BA51" i="19"/>
  <c r="BA136" i="19"/>
  <c r="BA279" i="19"/>
  <c r="BA289" i="19"/>
  <c r="AB412" i="25"/>
  <c r="AB373" i="25"/>
  <c r="BA407" i="25"/>
  <c r="AB114" i="25"/>
  <c r="AB126" i="25"/>
  <c r="BA299" i="25"/>
  <c r="BA185" i="25"/>
  <c r="BA319" i="25"/>
  <c r="BA293" i="25"/>
  <c r="BA195" i="25"/>
  <c r="BA113" i="25"/>
  <c r="BA215" i="25"/>
  <c r="BA346" i="25"/>
  <c r="BA198" i="25"/>
  <c r="BA158" i="25"/>
  <c r="BA350" i="25"/>
  <c r="AF144" i="12"/>
  <c r="AF237" i="13"/>
  <c r="AS237" i="13" s="1"/>
  <c r="BF237" i="13" s="1"/>
  <c r="BA364" i="19"/>
  <c r="AK337" i="19"/>
  <c r="BA295" i="19"/>
  <c r="BA285" i="19"/>
  <c r="BA256" i="19"/>
  <c r="AK208" i="19"/>
  <c r="BA165" i="19"/>
  <c r="BA151" i="19"/>
  <c r="AK144" i="19"/>
  <c r="AK132" i="19"/>
  <c r="BA126" i="19"/>
  <c r="AK124" i="19"/>
  <c r="AK122" i="19"/>
  <c r="BA93" i="19"/>
  <c r="AK93" i="19"/>
  <c r="AK91" i="19"/>
  <c r="BA91" i="19"/>
  <c r="BA59" i="19"/>
  <c r="AK59" i="19"/>
  <c r="AK55" i="19"/>
  <c r="BA55" i="19"/>
  <c r="AK47" i="19"/>
  <c r="BA47" i="19"/>
  <c r="AK43" i="19"/>
  <c r="BA43" i="19"/>
  <c r="AK39" i="19"/>
  <c r="BA39" i="19"/>
  <c r="AK27" i="19"/>
  <c r="BA27" i="19"/>
  <c r="BA18" i="19"/>
  <c r="AK18" i="19"/>
  <c r="AK11" i="19"/>
  <c r="BA11" i="19"/>
  <c r="AB218" i="19"/>
  <c r="AB160" i="19"/>
  <c r="AB85" i="19"/>
  <c r="AB326" i="19"/>
  <c r="AB224" i="19"/>
  <c r="AB216" i="19"/>
  <c r="AB352" i="19"/>
  <c r="AM352" i="19" s="1"/>
  <c r="AX352" i="19" s="1"/>
  <c r="AY352" i="19" s="1"/>
  <c r="AB97" i="19"/>
  <c r="AM97" i="19" s="1"/>
  <c r="AB91" i="19"/>
  <c r="AB113" i="19"/>
  <c r="AB154" i="19"/>
  <c r="AB142" i="19"/>
  <c r="AB189" i="19"/>
  <c r="AB245" i="19"/>
  <c r="AB258" i="19"/>
  <c r="AB213" i="19"/>
  <c r="AM213" i="19" s="1"/>
  <c r="AX213" i="19" s="1"/>
  <c r="AY213" i="19" s="1"/>
  <c r="BA371" i="25"/>
  <c r="AB194" i="25"/>
  <c r="AB125" i="25"/>
  <c r="AB391" i="25"/>
  <c r="BA278" i="25"/>
  <c r="AB337" i="25"/>
  <c r="AM337" i="25" s="1"/>
  <c r="AX337" i="25" s="1"/>
  <c r="AY337" i="25" s="1"/>
  <c r="AB276" i="25"/>
  <c r="AB160" i="25"/>
  <c r="AB153" i="25"/>
  <c r="AB142" i="25"/>
  <c r="AB113" i="25"/>
  <c r="AB271" i="25"/>
  <c r="AM271" i="25" s="1"/>
  <c r="AX271" i="25" s="1"/>
  <c r="AY271" i="25" s="1"/>
  <c r="AB157" i="25"/>
  <c r="AB190" i="25"/>
  <c r="AM190" i="25" s="1"/>
  <c r="AX190" i="25" s="1"/>
  <c r="AY190" i="25" s="1"/>
  <c r="BA311" i="25"/>
  <c r="BA221" i="25"/>
  <c r="BA274" i="25"/>
  <c r="AB40" i="25"/>
  <c r="AM40" i="25" s="1"/>
  <c r="AX40" i="25" s="1"/>
  <c r="BA175" i="25"/>
  <c r="BA116" i="25"/>
  <c r="BA163" i="25"/>
  <c r="BA330" i="25"/>
  <c r="BA301" i="25"/>
  <c r="BA167" i="25"/>
  <c r="BA120" i="25"/>
  <c r="AB320" i="25"/>
  <c r="AM320" i="25" s="1"/>
  <c r="AX320" i="25" s="1"/>
  <c r="AY320" i="25" s="1"/>
  <c r="AB297" i="25"/>
  <c r="AM297" i="25" s="1"/>
  <c r="AX297" i="25" s="1"/>
  <c r="BA348" i="25"/>
  <c r="BA325" i="25"/>
  <c r="AK211" i="25"/>
  <c r="BA193" i="25"/>
  <c r="AK116" i="25"/>
  <c r="BA205" i="25"/>
  <c r="BA74" i="25"/>
  <c r="BA357" i="25"/>
  <c r="BA243" i="25"/>
  <c r="BA189" i="25"/>
  <c r="BA174" i="25"/>
  <c r="BA148" i="25"/>
  <c r="BA102" i="25"/>
  <c r="BA93" i="25"/>
  <c r="BA413" i="25"/>
  <c r="BA384" i="25"/>
  <c r="BA327" i="25"/>
  <c r="BA303" i="25"/>
  <c r="BA164" i="25"/>
  <c r="BA159" i="25"/>
  <c r="BA137" i="25"/>
  <c r="BA114" i="25"/>
  <c r="BA105" i="25"/>
  <c r="BA98" i="25"/>
  <c r="BA263" i="25"/>
  <c r="AK410" i="25"/>
  <c r="AK198" i="25"/>
  <c r="AK167" i="25"/>
  <c r="AK125" i="25"/>
  <c r="AM125" i="25" s="1"/>
  <c r="AX125" i="25" s="1"/>
  <c r="AY125" i="25" s="1"/>
  <c r="BA250" i="25"/>
  <c r="AB423" i="25"/>
  <c r="AB175" i="25"/>
  <c r="AM175" i="25" s="1"/>
  <c r="AX175" i="25" s="1"/>
  <c r="AY175" i="25" s="1"/>
  <c r="AB303" i="25"/>
  <c r="AB78" i="25"/>
  <c r="AB76" i="25"/>
  <c r="AB64" i="25"/>
  <c r="AM64" i="25" s="1"/>
  <c r="AX64" i="25" s="1"/>
  <c r="AY64" i="25" s="1"/>
  <c r="AB37" i="25"/>
  <c r="AM37" i="25" s="1"/>
  <c r="AX37" i="25" s="1"/>
  <c r="AB31" i="25"/>
  <c r="AM31" i="25" s="1"/>
  <c r="AK372" i="25"/>
  <c r="BA372" i="25"/>
  <c r="BA305" i="25"/>
  <c r="BA292" i="25"/>
  <c r="AK237" i="25"/>
  <c r="AK194" i="25"/>
  <c r="AK166" i="25"/>
  <c r="AK147" i="25"/>
  <c r="BA99" i="25"/>
  <c r="AK63" i="25"/>
  <c r="AK302" i="25"/>
  <c r="AK241" i="25"/>
  <c r="AK222" i="25"/>
  <c r="AK153" i="25"/>
  <c r="AK127" i="25"/>
  <c r="AK115" i="25"/>
  <c r="BA103" i="25"/>
  <c r="AK68" i="25"/>
  <c r="AK309" i="25"/>
  <c r="BA266" i="25"/>
  <c r="AK266" i="25"/>
  <c r="BA179" i="25"/>
  <c r="AK179" i="25"/>
  <c r="BA169" i="25"/>
  <c r="AK169" i="25"/>
  <c r="BA150" i="25"/>
  <c r="BA416" i="25"/>
  <c r="BA388" i="25"/>
  <c r="BA369" i="25"/>
  <c r="AK420" i="25"/>
  <c r="AK328" i="25"/>
  <c r="AK315" i="25"/>
  <c r="BA307" i="25"/>
  <c r="AK149" i="25"/>
  <c r="AB401" i="25"/>
  <c r="AB145" i="25"/>
  <c r="AM145" i="25" s="1"/>
  <c r="AX145" i="25" s="1"/>
  <c r="AY145" i="25" s="1"/>
  <c r="AB278" i="25"/>
  <c r="AM278" i="25" s="1"/>
  <c r="AX278" i="25" s="1"/>
  <c r="AY278" i="25" s="1"/>
  <c r="AK317" i="25"/>
  <c r="BA290" i="25"/>
  <c r="AK269" i="25"/>
  <c r="BA269" i="25"/>
  <c r="AK110" i="25"/>
  <c r="BA110" i="25"/>
  <c r="BA106" i="25"/>
  <c r="AK106" i="25"/>
  <c r="AK282" i="25"/>
  <c r="BA282" i="25"/>
  <c r="BA279" i="25"/>
  <c r="BA272" i="25"/>
  <c r="AK272" i="25"/>
  <c r="BA240" i="25"/>
  <c r="AK240" i="25"/>
  <c r="BA236" i="25"/>
  <c r="BA154" i="25"/>
  <c r="AK154" i="25"/>
  <c r="BA152" i="25"/>
  <c r="AK152" i="25"/>
  <c r="AK90" i="25"/>
  <c r="BA90" i="25"/>
  <c r="BA76" i="25"/>
  <c r="AK76" i="25"/>
  <c r="BA170" i="25"/>
  <c r="AK65" i="25"/>
  <c r="BA65" i="25"/>
  <c r="AB310" i="25"/>
  <c r="AB300" i="25"/>
  <c r="AB260" i="25"/>
  <c r="AK318" i="25"/>
  <c r="AK291" i="25"/>
  <c r="BA284" i="25"/>
  <c r="AK243" i="25"/>
  <c r="AK96" i="25"/>
  <c r="AK93" i="25"/>
  <c r="BA87" i="25"/>
  <c r="BA64" i="25"/>
  <c r="AK412" i="25"/>
  <c r="BA300" i="25"/>
  <c r="AK260" i="25"/>
  <c r="BA260" i="25"/>
  <c r="AK235" i="25"/>
  <c r="BA235" i="25"/>
  <c r="BA184" i="25"/>
  <c r="AK184" i="25"/>
  <c r="BA177" i="25"/>
  <c r="AK177" i="25"/>
  <c r="BA151" i="25"/>
  <c r="AK151" i="25"/>
  <c r="BA141" i="25"/>
  <c r="AK141" i="25"/>
  <c r="BA82" i="25"/>
  <c r="AK82" i="25"/>
  <c r="BA79" i="25"/>
  <c r="AK79" i="25"/>
  <c r="AK366" i="25"/>
  <c r="BA366" i="25"/>
  <c r="AK360" i="25"/>
  <c r="BA360" i="25"/>
  <c r="AK329" i="25"/>
  <c r="BA329" i="25"/>
  <c r="BA295" i="25"/>
  <c r="BA268" i="25"/>
  <c r="AK268" i="25"/>
  <c r="AK261" i="25"/>
  <c r="BA261" i="25"/>
  <c r="AK144" i="25"/>
  <c r="BA133" i="25"/>
  <c r="AK133" i="25"/>
  <c r="BA122" i="25"/>
  <c r="AK122" i="25"/>
  <c r="AK109" i="25"/>
  <c r="AK73" i="25"/>
  <c r="BA73" i="25"/>
  <c r="AK69" i="25"/>
  <c r="AK67" i="25"/>
  <c r="BA67" i="25"/>
  <c r="AK392" i="25"/>
  <c r="AK165" i="25"/>
  <c r="BA132" i="25"/>
  <c r="AK132" i="25"/>
  <c r="BA119" i="25"/>
  <c r="AK119" i="25"/>
  <c r="BA97" i="25"/>
  <c r="AK97" i="25"/>
  <c r="AB405" i="25"/>
  <c r="AB385" i="25"/>
  <c r="AB375" i="25"/>
  <c r="AB356" i="25"/>
  <c r="AK356" i="25"/>
  <c r="AB314" i="25"/>
  <c r="AB298" i="25"/>
  <c r="AB290" i="25"/>
  <c r="AB287" i="25"/>
  <c r="AM287" i="25" s="1"/>
  <c r="AB252" i="25"/>
  <c r="AM252" i="25" s="1"/>
  <c r="AX252" i="25" s="1"/>
  <c r="AY252" i="25" s="1"/>
  <c r="AB231" i="25"/>
  <c r="AM231" i="25" s="1"/>
  <c r="AX231" i="25" s="1"/>
  <c r="AY231" i="25" s="1"/>
  <c r="AB185" i="25"/>
  <c r="AM185" i="25" s="1"/>
  <c r="AX185" i="25" s="1"/>
  <c r="AY185" i="25" s="1"/>
  <c r="BA244" i="25"/>
  <c r="AK224" i="25"/>
  <c r="BA197" i="25"/>
  <c r="AK182" i="25"/>
  <c r="AK164" i="25"/>
  <c r="AK159" i="25"/>
  <c r="AK145" i="25"/>
  <c r="BA126" i="25"/>
  <c r="AK114" i="25"/>
  <c r="AK98" i="25"/>
  <c r="AK421" i="25"/>
  <c r="BA264" i="25"/>
  <c r="AK256" i="25"/>
  <c r="BA252" i="25"/>
  <c r="BA248" i="25"/>
  <c r="AK192" i="25"/>
  <c r="BA117" i="25"/>
  <c r="BA100" i="25"/>
  <c r="BA71" i="25"/>
  <c r="BA225" i="25"/>
  <c r="BA287" i="25"/>
  <c r="BA361" i="25"/>
  <c r="BA208" i="25"/>
  <c r="BA238" i="25"/>
  <c r="AK78" i="25"/>
  <c r="AB116" i="25"/>
  <c r="AM116" i="25" s="1"/>
  <c r="AX116" i="25" s="1"/>
  <c r="AY116" i="25" s="1"/>
  <c r="BA219" i="25"/>
  <c r="AK102" i="25"/>
  <c r="AK105" i="25"/>
  <c r="AB119" i="25"/>
  <c r="AB122" i="25"/>
  <c r="BA161" i="25"/>
  <c r="BA172" i="25"/>
  <c r="AB219" i="25"/>
  <c r="AM219" i="25" s="1"/>
  <c r="AX219" i="25" s="1"/>
  <c r="AY219" i="25" s="1"/>
  <c r="AK214" i="19"/>
  <c r="AK153" i="19"/>
  <c r="AK142" i="19"/>
  <c r="AK72" i="19"/>
  <c r="AK70" i="19"/>
  <c r="AK65" i="19"/>
  <c r="AK57" i="19"/>
  <c r="BA37" i="19"/>
  <c r="AK89" i="19"/>
  <c r="AK85" i="19"/>
  <c r="AK77" i="19"/>
  <c r="AK16" i="19"/>
  <c r="AK157" i="19"/>
  <c r="BA13" i="19"/>
  <c r="AK29" i="19"/>
  <c r="BA254" i="19"/>
  <c r="BA68" i="19"/>
  <c r="BA134" i="19"/>
  <c r="AK234" i="19"/>
  <c r="AB373" i="19"/>
  <c r="AB84" i="25"/>
  <c r="AB147" i="25"/>
  <c r="AB52" i="19"/>
  <c r="BA250" i="23"/>
  <c r="BA234" i="24"/>
  <c r="BA180" i="24"/>
  <c r="AY370" i="25"/>
  <c r="AH371" i="14"/>
  <c r="AH134" i="14"/>
  <c r="AF192" i="12"/>
  <c r="AK283" i="19"/>
  <c r="BA275" i="19"/>
  <c r="BA270" i="19"/>
  <c r="BA262" i="19"/>
  <c r="AK258" i="19"/>
  <c r="BA253" i="19"/>
  <c r="BA217" i="19"/>
  <c r="BA215" i="19"/>
  <c r="BA213" i="19"/>
  <c r="BA211" i="19"/>
  <c r="BA209" i="19"/>
  <c r="BA207" i="19"/>
  <c r="BA187" i="19"/>
  <c r="AK162" i="19"/>
  <c r="AK160" i="19"/>
  <c r="BA147" i="19"/>
  <c r="BA141" i="19"/>
  <c r="BA38" i="19"/>
  <c r="AK367" i="19"/>
  <c r="BA367" i="19"/>
  <c r="AK102" i="19"/>
  <c r="BA102" i="19"/>
  <c r="AK104" i="19"/>
  <c r="BA104" i="19"/>
  <c r="AB193" i="19"/>
  <c r="AM193" i="19" s="1"/>
  <c r="AX193" i="19" s="1"/>
  <c r="AY193" i="19" s="1"/>
  <c r="AB342" i="19"/>
  <c r="AB64" i="19"/>
  <c r="AM64" i="19" s="1"/>
  <c r="AX64" i="19" s="1"/>
  <c r="AY64" i="19" s="1"/>
  <c r="AB155" i="19"/>
  <c r="AM155" i="19" s="1"/>
  <c r="AX155" i="19" s="1"/>
  <c r="AY155" i="19" s="1"/>
  <c r="AB286" i="19"/>
  <c r="AK428" i="24"/>
  <c r="BA414" i="24"/>
  <c r="AB322" i="24"/>
  <c r="AB16" i="24"/>
  <c r="AM16" i="24" s="1"/>
  <c r="AX16" i="24" s="1"/>
  <c r="BA231" i="25"/>
  <c r="AK137" i="25"/>
  <c r="AB264" i="25"/>
  <c r="AM264" i="25" s="1"/>
  <c r="AX264" i="25" s="1"/>
  <c r="AY264" i="25" s="1"/>
  <c r="AB269" i="25"/>
  <c r="AB378" i="25"/>
  <c r="AB379" i="25"/>
  <c r="AM379" i="25" s="1"/>
  <c r="AX379" i="25" s="1"/>
  <c r="AY379" i="25" s="1"/>
  <c r="AB307" i="19"/>
  <c r="AB346" i="19"/>
  <c r="AB341" i="19"/>
  <c r="AB246" i="19"/>
  <c r="AB27" i="19"/>
  <c r="AB47" i="19"/>
  <c r="AB107" i="19"/>
  <c r="AB137" i="19"/>
  <c r="AB183" i="19"/>
  <c r="AB309" i="19"/>
  <c r="AB308" i="19"/>
  <c r="BA368" i="23"/>
  <c r="BA406" i="24"/>
  <c r="BA397" i="24"/>
  <c r="AK175" i="24"/>
  <c r="AB267" i="24"/>
  <c r="AB211" i="24"/>
  <c r="AM211" i="24" s="1"/>
  <c r="AX211" i="24" s="1"/>
  <c r="AB23" i="25"/>
  <c r="AM23" i="25" s="1"/>
  <c r="AX23" i="25" s="1"/>
  <c r="AB44" i="25"/>
  <c r="AM44" i="25" s="1"/>
  <c r="AX44" i="25" s="1"/>
  <c r="AB47" i="25"/>
  <c r="AM47" i="25" s="1"/>
  <c r="AX47" i="25" s="1"/>
  <c r="AB178" i="25"/>
  <c r="AB336" i="25"/>
  <c r="AB339" i="25"/>
  <c r="AM339" i="25" s="1"/>
  <c r="AX339" i="25" s="1"/>
  <c r="AY339" i="25" s="1"/>
  <c r="AB242" i="25"/>
  <c r="AB172" i="25"/>
  <c r="AM172" i="25" s="1"/>
  <c r="AX172" i="25" s="1"/>
  <c r="AY172" i="25" s="1"/>
  <c r="AB60" i="25"/>
  <c r="AM60" i="25" s="1"/>
  <c r="AX60" i="25" s="1"/>
  <c r="AB329" i="25"/>
  <c r="AB279" i="25"/>
  <c r="AB230" i="25"/>
  <c r="AB109" i="25"/>
  <c r="AB90" i="25"/>
  <c r="AB73" i="25"/>
  <c r="AB71" i="25"/>
  <c r="AM71" i="25" s="1"/>
  <c r="AX71" i="25" s="1"/>
  <c r="AY71" i="25" s="1"/>
  <c r="AB69" i="25"/>
  <c r="AB67" i="25"/>
  <c r="AB41" i="25"/>
  <c r="AM41" i="25" s="1"/>
  <c r="AB29" i="25"/>
  <c r="AM29" i="25" s="1"/>
  <c r="AX29" i="25" s="1"/>
  <c r="AB25" i="25"/>
  <c r="AM25" i="25" s="1"/>
  <c r="AB266" i="25"/>
  <c r="AB169" i="25"/>
  <c r="AM169" i="25" s="1"/>
  <c r="AX169" i="25" s="1"/>
  <c r="AY169" i="25" s="1"/>
  <c r="AB86" i="25"/>
  <c r="AB263" i="25"/>
  <c r="AM263" i="25" s="1"/>
  <c r="AX263" i="25" s="1"/>
  <c r="AY263" i="25" s="1"/>
  <c r="AK411" i="25"/>
  <c r="AB351" i="25"/>
  <c r="AM351" i="25" s="1"/>
  <c r="AX351" i="25" s="1"/>
  <c r="AY351" i="25" s="1"/>
  <c r="AB326" i="25"/>
  <c r="AB267" i="25"/>
  <c r="AK255" i="25"/>
  <c r="AB5" i="25"/>
  <c r="AB328" i="19"/>
  <c r="AB329" i="19"/>
  <c r="AB370" i="19"/>
  <c r="AB316" i="19"/>
  <c r="AB305" i="19"/>
  <c r="BA131" i="24"/>
  <c r="BA176" i="24"/>
  <c r="BA276" i="24"/>
  <c r="AB324" i="24"/>
  <c r="AB70" i="25"/>
  <c r="BA401" i="25"/>
  <c r="AK401" i="25"/>
  <c r="AK383" i="25"/>
  <c r="BA383" i="25"/>
  <c r="AK380" i="25"/>
  <c r="BA380" i="25"/>
  <c r="AK374" i="25"/>
  <c r="BA374" i="25"/>
  <c r="AK363" i="25"/>
  <c r="BA363" i="25"/>
  <c r="AK354" i="25"/>
  <c r="BA354" i="25"/>
  <c r="AK335" i="25"/>
  <c r="BA335" i="25"/>
  <c r="BA313" i="25"/>
  <c r="AK313" i="25"/>
  <c r="AK262" i="25"/>
  <c r="BA218" i="25"/>
  <c r="AK186" i="25"/>
  <c r="BA186" i="25"/>
  <c r="AK162" i="25"/>
  <c r="BA162" i="25"/>
  <c r="AK118" i="25"/>
  <c r="BA118" i="25"/>
  <c r="BA112" i="25"/>
  <c r="AK112" i="25"/>
  <c r="AK362" i="25"/>
  <c r="BA337" i="25"/>
  <c r="BA331" i="25"/>
  <c r="AK276" i="25"/>
  <c r="BA255" i="25"/>
  <c r="AK70" i="25"/>
  <c r="BA402" i="25"/>
  <c r="AK234" i="25"/>
  <c r="AB151" i="25"/>
  <c r="AB354" i="25"/>
  <c r="AB286" i="25"/>
  <c r="AB55" i="25"/>
  <c r="AM55" i="25" s="1"/>
  <c r="AX55" i="25" s="1"/>
  <c r="AB144" i="25"/>
  <c r="AB117" i="25"/>
  <c r="AM117" i="25" s="1"/>
  <c r="AX117" i="25" s="1"/>
  <c r="AY117" i="25" s="1"/>
  <c r="AB50" i="25"/>
  <c r="AM50" i="25" s="1"/>
  <c r="AX50" i="25" s="1"/>
  <c r="BA301" i="24"/>
  <c r="BA404" i="25"/>
  <c r="BA358" i="25"/>
  <c r="BA297" i="25"/>
  <c r="AK174" i="25"/>
  <c r="AK158" i="25"/>
  <c r="AK148" i="25"/>
  <c r="AK94" i="25"/>
  <c r="BA381" i="25"/>
  <c r="AK180" i="25"/>
  <c r="AB163" i="25"/>
  <c r="BA351" i="25"/>
  <c r="BA339" i="25"/>
  <c r="AK324" i="25"/>
  <c r="BA202" i="25"/>
  <c r="AB4" i="25"/>
  <c r="AM4" i="25" s="1"/>
  <c r="AB57" i="25"/>
  <c r="AM57" i="25" s="1"/>
  <c r="AX57" i="25" s="1"/>
  <c r="AK95" i="25"/>
  <c r="AB121" i="25"/>
  <c r="AB130" i="25"/>
  <c r="BA134" i="25"/>
  <c r="AK330" i="25"/>
  <c r="AB173" i="25"/>
  <c r="AB13" i="25"/>
  <c r="AM13" i="25" s="1"/>
  <c r="AY188" i="25"/>
  <c r="AB39" i="25"/>
  <c r="AM39" i="25" s="1"/>
  <c r="AX39" i="25" s="1"/>
  <c r="AB94" i="25"/>
  <c r="AB98" i="25"/>
  <c r="AB127" i="25"/>
  <c r="AB129" i="25"/>
  <c r="AM129" i="25" s="1"/>
  <c r="AX129" i="25" s="1"/>
  <c r="AY129" i="25" s="1"/>
  <c r="AB133" i="25"/>
  <c r="AB146" i="25"/>
  <c r="AB159" i="25"/>
  <c r="AB224" i="25"/>
  <c r="AB235" i="25"/>
  <c r="AB241" i="25"/>
  <c r="AB317" i="25"/>
  <c r="AB150" i="25"/>
  <c r="AM150" i="25" s="1"/>
  <c r="AB152" i="25"/>
  <c r="AB115" i="25"/>
  <c r="AB52" i="25"/>
  <c r="AY206" i="25"/>
  <c r="AB245" i="25"/>
  <c r="AB63" i="25"/>
  <c r="AB214" i="25"/>
  <c r="AK230" i="25"/>
  <c r="BA373" i="25"/>
  <c r="AK249" i="25"/>
  <c r="BA377" i="25"/>
  <c r="BA285" i="25"/>
  <c r="AK303" i="25"/>
  <c r="BA332" i="25"/>
  <c r="BA342" i="25"/>
  <c r="AK384" i="25"/>
  <c r="AK400" i="25"/>
  <c r="BA385" i="25"/>
  <c r="BA298" i="25"/>
  <c r="BA275" i="25"/>
  <c r="AK275" i="25"/>
  <c r="AK423" i="25"/>
  <c r="BA423" i="25"/>
  <c r="AK398" i="25"/>
  <c r="BA398" i="25"/>
  <c r="BA391" i="25"/>
  <c r="AK391" i="25"/>
  <c r="BA340" i="25"/>
  <c r="AK340" i="25"/>
  <c r="BA336" i="25"/>
  <c r="BA323" i="25"/>
  <c r="AK323" i="25"/>
  <c r="BA304" i="25"/>
  <c r="AK3" i="25"/>
  <c r="BA3" i="25"/>
  <c r="AB10" i="25"/>
  <c r="AM10" i="25" s="1"/>
  <c r="AX10" i="25" s="1"/>
  <c r="AB92" i="25"/>
  <c r="AM92" i="25" s="1"/>
  <c r="AX92" i="25" s="1"/>
  <c r="AY92" i="25" s="1"/>
  <c r="AB304" i="25"/>
  <c r="AM304" i="25" s="1"/>
  <c r="AX304" i="25" s="1"/>
  <c r="AY304" i="25" s="1"/>
  <c r="AB360" i="25"/>
  <c r="BA395" i="25"/>
  <c r="BA386" i="25"/>
  <c r="AK386" i="25"/>
  <c r="AK393" i="25"/>
  <c r="AB72" i="19"/>
  <c r="AB207" i="24"/>
  <c r="BA105" i="24"/>
  <c r="AB416" i="24"/>
  <c r="AK140" i="24"/>
  <c r="BA140" i="24"/>
  <c r="AB284" i="25"/>
  <c r="AM284" i="25" s="1"/>
  <c r="AX284" i="25" s="1"/>
  <c r="AY284" i="25" s="1"/>
  <c r="AB8" i="25"/>
  <c r="AM8" i="25" s="1"/>
  <c r="AX8" i="25" s="1"/>
  <c r="AB43" i="25"/>
  <c r="AM43" i="25" s="1"/>
  <c r="AB79" i="25"/>
  <c r="AB106" i="25"/>
  <c r="AM106" i="25" s="1"/>
  <c r="AX106" i="25" s="1"/>
  <c r="AY106" i="25" s="1"/>
  <c r="AB158" i="25"/>
  <c r="AB184" i="25"/>
  <c r="AB226" i="25"/>
  <c r="AY273" i="25"/>
  <c r="AB249" i="25"/>
  <c r="AB256" i="25"/>
  <c r="AB322" i="25"/>
  <c r="AB367" i="25"/>
  <c r="AB389" i="25"/>
  <c r="AK389" i="25"/>
  <c r="AB409" i="25"/>
  <c r="AB416" i="25"/>
  <c r="AM416" i="25" s="1"/>
  <c r="AX416" i="25" s="1"/>
  <c r="AY416" i="25" s="1"/>
  <c r="AB306" i="25"/>
  <c r="AB105" i="25"/>
  <c r="AB154" i="25"/>
  <c r="AB46" i="25"/>
  <c r="AM46" i="25" s="1"/>
  <c r="AX46" i="25" s="1"/>
  <c r="AY345" i="25"/>
  <c r="AY207" i="25"/>
  <c r="AY205" i="25"/>
  <c r="AY220" i="25"/>
  <c r="AY140" i="25"/>
  <c r="AY223" i="25"/>
  <c r="AY357" i="25"/>
  <c r="AY253" i="25"/>
  <c r="AY124" i="25"/>
  <c r="AY213" i="25"/>
  <c r="AY254" i="25"/>
  <c r="AY359" i="25"/>
  <c r="AY364" i="25"/>
  <c r="AY91" i="25"/>
  <c r="AY350" i="25"/>
  <c r="AY311" i="25"/>
  <c r="AB345" i="24"/>
  <c r="AB418" i="24"/>
  <c r="AM418" i="24" s="1"/>
  <c r="AX418" i="24" s="1"/>
  <c r="AB361" i="24"/>
  <c r="AM361" i="24" s="1"/>
  <c r="AX361" i="24" s="1"/>
  <c r="AY361" i="24" s="1"/>
  <c r="BA216" i="24"/>
  <c r="BA157" i="24"/>
  <c r="BA387" i="24"/>
  <c r="BA419" i="24"/>
  <c r="AB397" i="25"/>
  <c r="AM397" i="25" s="1"/>
  <c r="AX397" i="25" s="1"/>
  <c r="AY397" i="25" s="1"/>
  <c r="AB382" i="25"/>
  <c r="AB243" i="25"/>
  <c r="AB225" i="25"/>
  <c r="AM225" i="25" s="1"/>
  <c r="AX225" i="25" s="1"/>
  <c r="AK387" i="25"/>
  <c r="BA200" i="25"/>
  <c r="AK200" i="25"/>
  <c r="AB93" i="23"/>
  <c r="Q89" i="23"/>
  <c r="AB89" i="23" s="1"/>
  <c r="AB233" i="25"/>
  <c r="AR395" i="11"/>
  <c r="AK340" i="19"/>
  <c r="BA336" i="19"/>
  <c r="AK52" i="19"/>
  <c r="Z349" i="14"/>
  <c r="BA156" i="19"/>
  <c r="AB221" i="19"/>
  <c r="AB337" i="19"/>
  <c r="AB419" i="25"/>
  <c r="AB387" i="25"/>
  <c r="AB22" i="19"/>
  <c r="AM22" i="19" s="1"/>
  <c r="AX22" i="19" s="1"/>
  <c r="AB101" i="19"/>
  <c r="BA347" i="24"/>
  <c r="AK347" i="24"/>
  <c r="AK392" i="24"/>
  <c r="BA392" i="24"/>
  <c r="AK309" i="24"/>
  <c r="BA309" i="24"/>
  <c r="AB9" i="19"/>
  <c r="AM9" i="19" s="1"/>
  <c r="AX9" i="19" s="1"/>
  <c r="AY9" i="19" s="1"/>
  <c r="AB185" i="19"/>
  <c r="AM185" i="19" s="1"/>
  <c r="AX185" i="19" s="1"/>
  <c r="AY185" i="19" s="1"/>
  <c r="AB11" i="19"/>
  <c r="AK256" i="24"/>
  <c r="BA256" i="24"/>
  <c r="AB420" i="24"/>
  <c r="AM420" i="24" s="1"/>
  <c r="AX420" i="24" s="1"/>
  <c r="AY420" i="24" s="1"/>
  <c r="AB146" i="24"/>
  <c r="BA312" i="25"/>
  <c r="BA254" i="24"/>
  <c r="AB346" i="24"/>
  <c r="AB292" i="24"/>
  <c r="BA129" i="25"/>
  <c r="AB422" i="25"/>
  <c r="AM422" i="25" s="1"/>
  <c r="AX422" i="25" s="1"/>
  <c r="BA444" i="26"/>
  <c r="AK444" i="26"/>
  <c r="AK418" i="26"/>
  <c r="BA418" i="26"/>
  <c r="AK410" i="26"/>
  <c r="BA410" i="26"/>
  <c r="AK408" i="26"/>
  <c r="BA408" i="26"/>
  <c r="AK383" i="26"/>
  <c r="BA383" i="26"/>
  <c r="AK334" i="26"/>
  <c r="BA334" i="26"/>
  <c r="BA283" i="26"/>
  <c r="AK283" i="26"/>
  <c r="AK278" i="26"/>
  <c r="BA278" i="26"/>
  <c r="AK255" i="26"/>
  <c r="BA255" i="26"/>
  <c r="AK244" i="26"/>
  <c r="BA244" i="26"/>
  <c r="AK238" i="26"/>
  <c r="BA238" i="26"/>
  <c r="AK398" i="26"/>
  <c r="BA398" i="26"/>
  <c r="AK391" i="26"/>
  <c r="BA391" i="26"/>
  <c r="AK386" i="26"/>
  <c r="BA386" i="26"/>
  <c r="AK380" i="26"/>
  <c r="BA380" i="26"/>
  <c r="AK345" i="26"/>
  <c r="BA345" i="26"/>
  <c r="AK319" i="26"/>
  <c r="BA319" i="26"/>
  <c r="AK295" i="26"/>
  <c r="BA295" i="26"/>
  <c r="AK269" i="26"/>
  <c r="BA269" i="26"/>
  <c r="AK247" i="26"/>
  <c r="BA247" i="26"/>
  <c r="AK229" i="26"/>
  <c r="BA229" i="26"/>
  <c r="AK161" i="26"/>
  <c r="BA161" i="26"/>
  <c r="AK143" i="26"/>
  <c r="BA143" i="26"/>
  <c r="AK137" i="26"/>
  <c r="BA137" i="26"/>
  <c r="AK78" i="26"/>
  <c r="BA78" i="26"/>
  <c r="BA426" i="26"/>
  <c r="BA285" i="26"/>
  <c r="BA223" i="26"/>
  <c r="AK337" i="26"/>
  <c r="BA337" i="26"/>
  <c r="BA403" i="26"/>
  <c r="BA180" i="26"/>
  <c r="BA171" i="26"/>
  <c r="BA245" i="26"/>
  <c r="AB78" i="24"/>
  <c r="AM78" i="24" s="1"/>
  <c r="AX78" i="24" s="1"/>
  <c r="BA164" i="26"/>
  <c r="AB397" i="26"/>
  <c r="AM397" i="26" s="1"/>
  <c r="AX397" i="26" s="1"/>
  <c r="AY397" i="26" s="1"/>
  <c r="AB257" i="26"/>
  <c r="AM257" i="26" s="1"/>
  <c r="AX257" i="26" s="1"/>
  <c r="BA332" i="26"/>
  <c r="AB209" i="26"/>
  <c r="AM209" i="26" s="1"/>
  <c r="AX209" i="26" s="1"/>
  <c r="AY209" i="26" s="1"/>
  <c r="AB342" i="26"/>
  <c r="BA411" i="26"/>
  <c r="BA191" i="26"/>
  <c r="BA260" i="26"/>
  <c r="BA323" i="26"/>
  <c r="BA254" i="26"/>
  <c r="BA195" i="26"/>
  <c r="BA311" i="26"/>
  <c r="BA96" i="26"/>
  <c r="BA114" i="26"/>
  <c r="BA292" i="26"/>
  <c r="BA169" i="26"/>
  <c r="BA340" i="26"/>
  <c r="BA106" i="26"/>
  <c r="BA130" i="26"/>
  <c r="BA122" i="26"/>
  <c r="BA351" i="26"/>
  <c r="BA187" i="26"/>
  <c r="BA381" i="26"/>
  <c r="BA309" i="26"/>
  <c r="BA396" i="26"/>
  <c r="BA141" i="26"/>
  <c r="AK434" i="26"/>
  <c r="BA250" i="26"/>
  <c r="BA299" i="26"/>
  <c r="BA139" i="26"/>
  <c r="BA412" i="26"/>
  <c r="AB438" i="26"/>
  <c r="AB411" i="26"/>
  <c r="AM411" i="26" s="1"/>
  <c r="AX411" i="26" s="1"/>
  <c r="AY411" i="26" s="1"/>
  <c r="AB393" i="26"/>
  <c r="AB374" i="26"/>
  <c r="AM374" i="26" s="1"/>
  <c r="AX374" i="26" s="1"/>
  <c r="BD109" i="26"/>
  <c r="BA415" i="26"/>
  <c r="BA336" i="26"/>
  <c r="BA142" i="26"/>
  <c r="BA119" i="26"/>
  <c r="BA81" i="26"/>
  <c r="BA262" i="26"/>
  <c r="BA253" i="26"/>
  <c r="BA200" i="26"/>
  <c r="BA188" i="26"/>
  <c r="BA74" i="26"/>
  <c r="BA67" i="26"/>
  <c r="BA167" i="26"/>
  <c r="BA306" i="26"/>
  <c r="BA266" i="26"/>
  <c r="BA97" i="26"/>
  <c r="AK440" i="26"/>
  <c r="AK430" i="26"/>
  <c r="AK441" i="26"/>
  <c r="BA268" i="26"/>
  <c r="BA233" i="26"/>
  <c r="BA359" i="26"/>
  <c r="BA138" i="26"/>
  <c r="BA445" i="26"/>
  <c r="BA204" i="26"/>
  <c r="BA425" i="26"/>
  <c r="BA428" i="26"/>
  <c r="BA362" i="26"/>
  <c r="BA353" i="26"/>
  <c r="BA328" i="26"/>
  <c r="BA123" i="26"/>
  <c r="BA117" i="26"/>
  <c r="BA126" i="26"/>
  <c r="BA382" i="26"/>
  <c r="BA279" i="26"/>
  <c r="BA367" i="26"/>
  <c r="BA210" i="26"/>
  <c r="BA365" i="26"/>
  <c r="BA272" i="26"/>
  <c r="BA184" i="26"/>
  <c r="BA218" i="26"/>
  <c r="BA151" i="26"/>
  <c r="BA110" i="26"/>
  <c r="BA321" i="26"/>
  <c r="AK370" i="26"/>
  <c r="BA82" i="26"/>
  <c r="BA112" i="26"/>
  <c r="BA389" i="26"/>
  <c r="BA290" i="26"/>
  <c r="BA357" i="26"/>
  <c r="BA99" i="26"/>
  <c r="BA79" i="26"/>
  <c r="BA87" i="26"/>
  <c r="BA414" i="26"/>
  <c r="BA394" i="26"/>
  <c r="BA397" i="26"/>
  <c r="BA105" i="26"/>
  <c r="BA248" i="26"/>
  <c r="BA276" i="26"/>
  <c r="BA136" i="26"/>
  <c r="BA181" i="26"/>
  <c r="AB433" i="26"/>
  <c r="AB405" i="26"/>
  <c r="AM405" i="26" s="1"/>
  <c r="AX405" i="26" s="1"/>
  <c r="AY405" i="26" s="1"/>
  <c r="BD106" i="26"/>
  <c r="AB148" i="26"/>
  <c r="AM148" i="26" s="1"/>
  <c r="AX148" i="26" s="1"/>
  <c r="BA148" i="26"/>
  <c r="BA168" i="26"/>
  <c r="BA179" i="26"/>
  <c r="AK274" i="26"/>
  <c r="BA132" i="26"/>
  <c r="AK149" i="26"/>
  <c r="AK43" i="26"/>
  <c r="BA265" i="26"/>
  <c r="AK174" i="26"/>
  <c r="BA92" i="26"/>
  <c r="AK124" i="26"/>
  <c r="BA293" i="26"/>
  <c r="AK89" i="26"/>
  <c r="BA231" i="26"/>
  <c r="BA420" i="26"/>
  <c r="BD108" i="26"/>
  <c r="AK432" i="26"/>
  <c r="AK376" i="26"/>
  <c r="BA385" i="26"/>
  <c r="AK313" i="26"/>
  <c r="BA158" i="26"/>
  <c r="AK291" i="26"/>
  <c r="AK173" i="26"/>
  <c r="BA422" i="26"/>
  <c r="AK423" i="26"/>
  <c r="BA402" i="26"/>
  <c r="AK363" i="26"/>
  <c r="BA379" i="26"/>
  <c r="AK256" i="26"/>
  <c r="BA342" i="26"/>
  <c r="AK67" i="26"/>
  <c r="BA149" i="26"/>
  <c r="AK10" i="26"/>
  <c r="BA173" i="26"/>
  <c r="BA390" i="26"/>
  <c r="BA330" i="26"/>
  <c r="BA219" i="26"/>
  <c r="BA146" i="26"/>
  <c r="AK445" i="26"/>
  <c r="BA317" i="26"/>
  <c r="BA378" i="26"/>
  <c r="BA318" i="26"/>
  <c r="BA372" i="26"/>
  <c r="BA371" i="26"/>
  <c r="BA243" i="26"/>
  <c r="BA207" i="26"/>
  <c r="BA203" i="26"/>
  <c r="BA201" i="26"/>
  <c r="BA194" i="26"/>
  <c r="BA354" i="26"/>
  <c r="BA310" i="26"/>
  <c r="BA374" i="26"/>
  <c r="BA249" i="26"/>
  <c r="BA221" i="26"/>
  <c r="BA198" i="26"/>
  <c r="BA257" i="26"/>
  <c r="BA185" i="26"/>
  <c r="BA182" i="26"/>
  <c r="BA220" i="26"/>
  <c r="BA69" i="26"/>
  <c r="BA346" i="26"/>
  <c r="BA226" i="26"/>
  <c r="BA307" i="26"/>
  <c r="BA315" i="26"/>
  <c r="BA405" i="26"/>
  <c r="BA303" i="26"/>
  <c r="BA384" i="26"/>
  <c r="BA85" i="26"/>
  <c r="BA64" i="26"/>
  <c r="BA152" i="26"/>
  <c r="BA341" i="26"/>
  <c r="BA314" i="26"/>
  <c r="BA154" i="26"/>
  <c r="AK438" i="26"/>
  <c r="BA366" i="26"/>
  <c r="BA280" i="26"/>
  <c r="AB314" i="26"/>
  <c r="AM314" i="26" s="1"/>
  <c r="AX314" i="26" s="1"/>
  <c r="AY314" i="26" s="1"/>
  <c r="AB297" i="26"/>
  <c r="AM297" i="26" s="1"/>
  <c r="AX297" i="26" s="1"/>
  <c r="AB293" i="26"/>
  <c r="AM293" i="26" s="1"/>
  <c r="AX293" i="26" s="1"/>
  <c r="BA287" i="28" s="1"/>
  <c r="AB290" i="26"/>
  <c r="AM290" i="26" s="1"/>
  <c r="AX290" i="26" s="1"/>
  <c r="AY290" i="26" s="1"/>
  <c r="AB279" i="26"/>
  <c r="AM279" i="26" s="1"/>
  <c r="AX279" i="26" s="1"/>
  <c r="BA274" i="28" s="1"/>
  <c r="AB276" i="26"/>
  <c r="AM276" i="26" s="1"/>
  <c r="AX276" i="26" s="1"/>
  <c r="AY276" i="26" s="1"/>
  <c r="AB272" i="26"/>
  <c r="AM272" i="26" s="1"/>
  <c r="AX272" i="26" s="1"/>
  <c r="BA267" i="28" s="1"/>
  <c r="AB264" i="26"/>
  <c r="AM264" i="26" s="1"/>
  <c r="AX264" i="26" s="1"/>
  <c r="AB244" i="26"/>
  <c r="AB238" i="26"/>
  <c r="AB233" i="26"/>
  <c r="AM233" i="26" s="1"/>
  <c r="AX233" i="26" s="1"/>
  <c r="AB226" i="26"/>
  <c r="AM226" i="26" s="1"/>
  <c r="AX226" i="26" s="1"/>
  <c r="AB221" i="26"/>
  <c r="AM221" i="26" s="1"/>
  <c r="AX221" i="26" s="1"/>
  <c r="AB219" i="26"/>
  <c r="AM219" i="26" s="1"/>
  <c r="AX219" i="26" s="1"/>
  <c r="BA215" i="28" s="1"/>
  <c r="AB216" i="26"/>
  <c r="AB208" i="26"/>
  <c r="AM208" i="26" s="1"/>
  <c r="AX208" i="26" s="1"/>
  <c r="BA203" i="28" s="1"/>
  <c r="AB201" i="26"/>
  <c r="AM201" i="26" s="1"/>
  <c r="AX201" i="26" s="1"/>
  <c r="AB197" i="26"/>
  <c r="AM197" i="26" s="1"/>
  <c r="AX197" i="26" s="1"/>
  <c r="AB190" i="26"/>
  <c r="AM190" i="26" s="1"/>
  <c r="AX190" i="26" s="1"/>
  <c r="BA188" i="28" s="1"/>
  <c r="AB182" i="26"/>
  <c r="AM182" i="26" s="1"/>
  <c r="AX182" i="26" s="1"/>
  <c r="AB180" i="26"/>
  <c r="AM180" i="26" s="1"/>
  <c r="AX180" i="26" s="1"/>
  <c r="AB173" i="26"/>
  <c r="AB163" i="26"/>
  <c r="AM163" i="26" s="1"/>
  <c r="AX163" i="26" s="1"/>
  <c r="AY163" i="26" s="1"/>
  <c r="AB156" i="26"/>
  <c r="AM156" i="26" s="1"/>
  <c r="AX156" i="26" s="1"/>
  <c r="AB153" i="26"/>
  <c r="AM153" i="26" s="1"/>
  <c r="AX153" i="26" s="1"/>
  <c r="AB150" i="26"/>
  <c r="AM150" i="26" s="1"/>
  <c r="AX150" i="26" s="1"/>
  <c r="BD107" i="26"/>
  <c r="AB146" i="26"/>
  <c r="AM146" i="26" s="1"/>
  <c r="AX146" i="26" s="1"/>
  <c r="AB127" i="26"/>
  <c r="AM127" i="26" s="1"/>
  <c r="AX127" i="26" s="1"/>
  <c r="AY127" i="26" s="1"/>
  <c r="AB111" i="26"/>
  <c r="AM111" i="26" s="1"/>
  <c r="AX111" i="26" s="1"/>
  <c r="BA112" i="28" s="1"/>
  <c r="AB108" i="26"/>
  <c r="BE108" i="26" s="1"/>
  <c r="AB104" i="26"/>
  <c r="AB98" i="26"/>
  <c r="AM98" i="26" s="1"/>
  <c r="AX98" i="26" s="1"/>
  <c r="BA99" i="28" s="1"/>
  <c r="AB91" i="26"/>
  <c r="AM91" i="26" s="1"/>
  <c r="AX91" i="26" s="1"/>
  <c r="AB263" i="26"/>
  <c r="AM263" i="26" s="1"/>
  <c r="AX263" i="26" s="1"/>
  <c r="AY263" i="26" s="1"/>
  <c r="AK316" i="26"/>
  <c r="BA115" i="26"/>
  <c r="BA242" i="26"/>
  <c r="BA76" i="26"/>
  <c r="BA212" i="26"/>
  <c r="Q415" i="26"/>
  <c r="AB415" i="26" s="1"/>
  <c r="AM415" i="26" s="1"/>
  <c r="AX415" i="26" s="1"/>
  <c r="BA404" i="28" s="1"/>
  <c r="AB62" i="26"/>
  <c r="AM62" i="26" s="1"/>
  <c r="AB56" i="26"/>
  <c r="AM56" i="26" s="1"/>
  <c r="AB54" i="26"/>
  <c r="AM54" i="26" s="1"/>
  <c r="AB52" i="26"/>
  <c r="AM52" i="26" s="1"/>
  <c r="AB49" i="26"/>
  <c r="AM49" i="26" s="1"/>
  <c r="AB44" i="26"/>
  <c r="AM44" i="26" s="1"/>
  <c r="AB41" i="26"/>
  <c r="AM41" i="26" s="1"/>
  <c r="AB37" i="26"/>
  <c r="AM37" i="26" s="1"/>
  <c r="AB34" i="26"/>
  <c r="AM34" i="26" s="1"/>
  <c r="AB18" i="26"/>
  <c r="AM18" i="26" s="1"/>
  <c r="AB15" i="26"/>
  <c r="AM15" i="26" s="1"/>
  <c r="AB9" i="26"/>
  <c r="AM9" i="26" s="1"/>
  <c r="AB315" i="26"/>
  <c r="AM315" i="26" s="1"/>
  <c r="AB313" i="26"/>
  <c r="AB307" i="26"/>
  <c r="AM307" i="26" s="1"/>
  <c r="AB304" i="26"/>
  <c r="AM304" i="26" s="1"/>
  <c r="AB220" i="26"/>
  <c r="AM220" i="26" s="1"/>
  <c r="AB218" i="26"/>
  <c r="AM218" i="26" s="1"/>
  <c r="AB210" i="26"/>
  <c r="AM210" i="26" s="1"/>
  <c r="AB191" i="26"/>
  <c r="AM191" i="26" s="1"/>
  <c r="AB187" i="26"/>
  <c r="AM187" i="26" s="1"/>
  <c r="AB184" i="26"/>
  <c r="AM184" i="26" s="1"/>
  <c r="AB181" i="26"/>
  <c r="AM181" i="26" s="1"/>
  <c r="AB179" i="26"/>
  <c r="AM179" i="26" s="1"/>
  <c r="AB169" i="26"/>
  <c r="AM169" i="26" s="1"/>
  <c r="AB158" i="26"/>
  <c r="AM158" i="26" s="1"/>
  <c r="AB154" i="26"/>
  <c r="AM154" i="26" s="1"/>
  <c r="AB152" i="26"/>
  <c r="AM152" i="26" s="1"/>
  <c r="AB141" i="26"/>
  <c r="AM141" i="26" s="1"/>
  <c r="AB122" i="26"/>
  <c r="AM122" i="26" s="1"/>
  <c r="AB114" i="26"/>
  <c r="AM114" i="26" s="1"/>
  <c r="AB110" i="26"/>
  <c r="AM110" i="26" s="1"/>
  <c r="AB105" i="26"/>
  <c r="AM105" i="26" s="1"/>
  <c r="AB103" i="26"/>
  <c r="AB99" i="26"/>
  <c r="AM99" i="26" s="1"/>
  <c r="AB96" i="26"/>
  <c r="AM96" i="26" s="1"/>
  <c r="AB92" i="26"/>
  <c r="AM92" i="26" s="1"/>
  <c r="AB90" i="26"/>
  <c r="AM90" i="26" s="1"/>
  <c r="AB87" i="26"/>
  <c r="AM87" i="26" s="1"/>
  <c r="AB85" i="26"/>
  <c r="AM85" i="26" s="1"/>
  <c r="AB82" i="26"/>
  <c r="AM82" i="26" s="1"/>
  <c r="AB399" i="26"/>
  <c r="AB322" i="26"/>
  <c r="AM322" i="26" s="1"/>
  <c r="AX322" i="26" s="1"/>
  <c r="AB20" i="26"/>
  <c r="AM20" i="26" s="1"/>
  <c r="AX20" i="26" s="1"/>
  <c r="BA19" i="28" s="1"/>
  <c r="BA240" i="26"/>
  <c r="AB367" i="26"/>
  <c r="AM367" i="26" s="1"/>
  <c r="AX367" i="26" s="1"/>
  <c r="AY367" i="26" s="1"/>
  <c r="AB445" i="26"/>
  <c r="AB396" i="26"/>
  <c r="AM396" i="26" s="1"/>
  <c r="AX396" i="26" s="1"/>
  <c r="BA389" i="28" s="1"/>
  <c r="AB230" i="26"/>
  <c r="AM230" i="26" s="1"/>
  <c r="AX230" i="26" s="1"/>
  <c r="AB170" i="26"/>
  <c r="AM170" i="26" s="1"/>
  <c r="AX170" i="26" s="1"/>
  <c r="AY170" i="26" s="1"/>
  <c r="AK298" i="26"/>
  <c r="BA298" i="26"/>
  <c r="AK431" i="26"/>
  <c r="BA431" i="26"/>
  <c r="AK175" i="26"/>
  <c r="BA175" i="26"/>
  <c r="AK172" i="26"/>
  <c r="BA172" i="26"/>
  <c r="BA133" i="26"/>
  <c r="BA325" i="26"/>
  <c r="BA261" i="26"/>
  <c r="BA162" i="26"/>
  <c r="BA144" i="26"/>
  <c r="BA131" i="26"/>
  <c r="BA256" i="26"/>
  <c r="BA252" i="26"/>
  <c r="BA211" i="26"/>
  <c r="BA209" i="26"/>
  <c r="BA206" i="26"/>
  <c r="BA183" i="26"/>
  <c r="BA177" i="26"/>
  <c r="BA80" i="26"/>
  <c r="BA100" i="26"/>
  <c r="BA241" i="26"/>
  <c r="BA302" i="26"/>
  <c r="BA308" i="26"/>
  <c r="AB240" i="26"/>
  <c r="AM240" i="26" s="1"/>
  <c r="AX240" i="26" s="1"/>
  <c r="BA421" i="26"/>
  <c r="AK421" i="26"/>
  <c r="AK395" i="26"/>
  <c r="AK393" i="26"/>
  <c r="BA393" i="26"/>
  <c r="AK301" i="26"/>
  <c r="BA301" i="26"/>
  <c r="AK435" i="26"/>
  <c r="BA435" i="26"/>
  <c r="AK364" i="26"/>
  <c r="BA364" i="26"/>
  <c r="AK350" i="26"/>
  <c r="BA350" i="26"/>
  <c r="AK348" i="26"/>
  <c r="BA348" i="26"/>
  <c r="AB440" i="26"/>
  <c r="AB434" i="26"/>
  <c r="AB382" i="26"/>
  <c r="AM382" i="26" s="1"/>
  <c r="AX382" i="26" s="1"/>
  <c r="BA375" i="28" s="1"/>
  <c r="AB143" i="26"/>
  <c r="AB198" i="26"/>
  <c r="AM198" i="26" s="1"/>
  <c r="AX198" i="26" s="1"/>
  <c r="AY198" i="26" s="1"/>
  <c r="BA65" i="26"/>
  <c r="BA83" i="26"/>
  <c r="BA118" i="26"/>
  <c r="BA286" i="26"/>
  <c r="BA274" i="26"/>
  <c r="BA356" i="26"/>
  <c r="BA352" i="26"/>
  <c r="BA344" i="26"/>
  <c r="BA275" i="26"/>
  <c r="BA361" i="26"/>
  <c r="BA271" i="26"/>
  <c r="BA358" i="26"/>
  <c r="BA107" i="26"/>
  <c r="BA284" i="26"/>
  <c r="BA281" i="26"/>
  <c r="BA282" i="26"/>
  <c r="BA347" i="26"/>
  <c r="AB16" i="26"/>
  <c r="AM16" i="26" s="1"/>
  <c r="AX16" i="26" s="1"/>
  <c r="BA15" i="28" s="1"/>
  <c r="AK387" i="26"/>
  <c r="BA387" i="26"/>
  <c r="AK227" i="26"/>
  <c r="BA227" i="26"/>
  <c r="AK129" i="26"/>
  <c r="BA129" i="26"/>
  <c r="AK236" i="26"/>
  <c r="BA237" i="26"/>
  <c r="BA235" i="26"/>
  <c r="AK320" i="26"/>
  <c r="BA320" i="26"/>
  <c r="BA413" i="26"/>
  <c r="BA225" i="26"/>
  <c r="BA3" i="26"/>
  <c r="BA140" i="26"/>
  <c r="BA294" i="26"/>
  <c r="BA291" i="26"/>
  <c r="BA230" i="26"/>
  <c r="BA224" i="26"/>
  <c r="BA155" i="26"/>
  <c r="AK216" i="26"/>
  <c r="BA71" i="26"/>
  <c r="AB383" i="26"/>
  <c r="AB334" i="26"/>
  <c r="AM334" i="26" s="1"/>
  <c r="AX334" i="26" s="1"/>
  <c r="AB249" i="26"/>
  <c r="AM249" i="26" s="1"/>
  <c r="AB246" i="26"/>
  <c r="AM246" i="26" s="1"/>
  <c r="AB296" i="26"/>
  <c r="AM296" i="26" s="1"/>
  <c r="AX296" i="26" s="1"/>
  <c r="AB410" i="26"/>
  <c r="AB375" i="26"/>
  <c r="AM375" i="26" s="1"/>
  <c r="AX375" i="26" s="1"/>
  <c r="AY375" i="26" s="1"/>
  <c r="AB332" i="26"/>
  <c r="AM332" i="26" s="1"/>
  <c r="AB317" i="26"/>
  <c r="AM317" i="26" s="1"/>
  <c r="AB278" i="26"/>
  <c r="AM278" i="26" s="1"/>
  <c r="AB274" i="26"/>
  <c r="AB265" i="26"/>
  <c r="AM265" i="26" s="1"/>
  <c r="AB255" i="26"/>
  <c r="AB248" i="26"/>
  <c r="AM248" i="26" s="1"/>
  <c r="AX248" i="26" s="1"/>
  <c r="AB227" i="26"/>
  <c r="AB224" i="26"/>
  <c r="AM224" i="26" s="1"/>
  <c r="AB298" i="26"/>
  <c r="AB295" i="26"/>
  <c r="AM295" i="26" s="1"/>
  <c r="AB268" i="26"/>
  <c r="AM268" i="26" s="1"/>
  <c r="AX268" i="26" s="1"/>
  <c r="AY268" i="26" s="1"/>
  <c r="AB229" i="26"/>
  <c r="AB69" i="26"/>
  <c r="AM69" i="26" s="1"/>
  <c r="AX69" i="26" s="1"/>
  <c r="AB51" i="26"/>
  <c r="AM51" i="26" s="1"/>
  <c r="AX51" i="26" s="1"/>
  <c r="BA52" i="28" s="1"/>
  <c r="AB33" i="26"/>
  <c r="AM33" i="26" s="1"/>
  <c r="AX33" i="26" s="1"/>
  <c r="BA32" i="28" s="1"/>
  <c r="AB13" i="26"/>
  <c r="AM13" i="26" s="1"/>
  <c r="AX13" i="26" s="1"/>
  <c r="BA11" i="28" s="1"/>
  <c r="AB413" i="26"/>
  <c r="AM413" i="26" s="1"/>
  <c r="AX413" i="26" s="1"/>
  <c r="BA402" i="28" s="1"/>
  <c r="AY403" i="26"/>
  <c r="AK326" i="26"/>
  <c r="BA355" i="26"/>
  <c r="BA111" i="26"/>
  <c r="BA312" i="26"/>
  <c r="BA305" i="26"/>
  <c r="BA205" i="26"/>
  <c r="BA202" i="26"/>
  <c r="BA197" i="26"/>
  <c r="BA258" i="26"/>
  <c r="BA193" i="26"/>
  <c r="AK437" i="26"/>
  <c r="AK242" i="26"/>
  <c r="BA113" i="26"/>
  <c r="AK280" i="26"/>
  <c r="BA375" i="26"/>
  <c r="BA236" i="26"/>
  <c r="BA296" i="26"/>
  <c r="BA174" i="26"/>
  <c r="BA153" i="26"/>
  <c r="BA91" i="26"/>
  <c r="BA95" i="26"/>
  <c r="BA150" i="26"/>
  <c r="BA406" i="26"/>
  <c r="BA401" i="26"/>
  <c r="BA392" i="26"/>
  <c r="BA343" i="26"/>
  <c r="BA300" i="26"/>
  <c r="BA170" i="26"/>
  <c r="BA264" i="26"/>
  <c r="BA156" i="26"/>
  <c r="BA160" i="26"/>
  <c r="AB311" i="26"/>
  <c r="AM311" i="26" s="1"/>
  <c r="AX311" i="26" s="1"/>
  <c r="BA305" i="28" s="1"/>
  <c r="BA339" i="26"/>
  <c r="AB428" i="26"/>
  <c r="AM428" i="26" s="1"/>
  <c r="AX428" i="26" s="1"/>
  <c r="BA416" i="28" s="1"/>
  <c r="AB336" i="26"/>
  <c r="AM336" i="26" s="1"/>
  <c r="AX336" i="26" s="1"/>
  <c r="AY336" i="26" s="1"/>
  <c r="AB328" i="26"/>
  <c r="AB323" i="26"/>
  <c r="AM323" i="26" s="1"/>
  <c r="AX323" i="26" s="1"/>
  <c r="BA317" i="28" s="1"/>
  <c r="AB303" i="26"/>
  <c r="AM303" i="26" s="1"/>
  <c r="AX303" i="26" s="1"/>
  <c r="AB391" i="26"/>
  <c r="AB352" i="26"/>
  <c r="AM352" i="26" s="1"/>
  <c r="AX352" i="26" s="1"/>
  <c r="BA345" i="28" s="1"/>
  <c r="AB325" i="26"/>
  <c r="AM325" i="26" s="1"/>
  <c r="AB319" i="26"/>
  <c r="AB308" i="26"/>
  <c r="AM308" i="26" s="1"/>
  <c r="AB256" i="26"/>
  <c r="AB251" i="26"/>
  <c r="AM251" i="26" s="1"/>
  <c r="AB247" i="26"/>
  <c r="AB207" i="26"/>
  <c r="AM207" i="26" s="1"/>
  <c r="AX207" i="26" s="1"/>
  <c r="AY207" i="26" s="1"/>
  <c r="AB204" i="26"/>
  <c r="AM204" i="26" s="1"/>
  <c r="AX204" i="26" s="1"/>
  <c r="AB199" i="26"/>
  <c r="AM199" i="26" s="1"/>
  <c r="AX199" i="26" s="1"/>
  <c r="BA195" i="28" s="1"/>
  <c r="AB171" i="26"/>
  <c r="AM171" i="26" s="1"/>
  <c r="AX171" i="26" s="1"/>
  <c r="AB168" i="26"/>
  <c r="AM168" i="26" s="1"/>
  <c r="AX168" i="26" s="1"/>
  <c r="AB161" i="26"/>
  <c r="AM161" i="26" s="1"/>
  <c r="AB149" i="26"/>
  <c r="AB68" i="26"/>
  <c r="AB66" i="26"/>
  <c r="AB61" i="26"/>
  <c r="AB57" i="26"/>
  <c r="AB165" i="26"/>
  <c r="AM165" i="26" s="1"/>
  <c r="AX165" i="26" s="1"/>
  <c r="AB316" i="26"/>
  <c r="AB309" i="26"/>
  <c r="AM309" i="26" s="1"/>
  <c r="AX309" i="26" s="1"/>
  <c r="BA303" i="28" s="1"/>
  <c r="AB306" i="26"/>
  <c r="AM306" i="26" s="1"/>
  <c r="AX306" i="26" s="1"/>
  <c r="BA300" i="28" s="1"/>
  <c r="AB301" i="26"/>
  <c r="AB294" i="26"/>
  <c r="AM294" i="26" s="1"/>
  <c r="AB291" i="26"/>
  <c r="AM291" i="26" s="1"/>
  <c r="AX291" i="26" s="1"/>
  <c r="AB262" i="26"/>
  <c r="AM262" i="26" s="1"/>
  <c r="AB254" i="26"/>
  <c r="AM254" i="26" s="1"/>
  <c r="AX254" i="26" s="1"/>
  <c r="BA247" i="28" s="1"/>
  <c r="AB242" i="26"/>
  <c r="AB235" i="26"/>
  <c r="AM235" i="26" s="1"/>
  <c r="AB195" i="26"/>
  <c r="AM195" i="26" s="1"/>
  <c r="AB192" i="26"/>
  <c r="AM192" i="26" s="1"/>
  <c r="AX192" i="26" s="1"/>
  <c r="AB95" i="26"/>
  <c r="AM95" i="26" s="1"/>
  <c r="AX95" i="26" s="1"/>
  <c r="AB88" i="26"/>
  <c r="AB86" i="26"/>
  <c r="AM86" i="26" s="1"/>
  <c r="AX86" i="26" s="1"/>
  <c r="BA87" i="28" s="1"/>
  <c r="AB398" i="26"/>
  <c r="AM398" i="26" s="1"/>
  <c r="AX398" i="26" s="1"/>
  <c r="AB366" i="26"/>
  <c r="AM366" i="26" s="1"/>
  <c r="AX366" i="26" s="1"/>
  <c r="AY366" i="26" s="1"/>
  <c r="AB363" i="26"/>
  <c r="AB358" i="26"/>
  <c r="AM358" i="26" s="1"/>
  <c r="AX358" i="26" s="1"/>
  <c r="AB354" i="26"/>
  <c r="AM354" i="26" s="1"/>
  <c r="AX354" i="26" s="1"/>
  <c r="AB302" i="26"/>
  <c r="AM302" i="26" s="1"/>
  <c r="AB261" i="26"/>
  <c r="AM261" i="26" s="1"/>
  <c r="AB232" i="26"/>
  <c r="AM232" i="26" s="1"/>
  <c r="AX232" i="26" s="1"/>
  <c r="AB106" i="26"/>
  <c r="BE106" i="26" s="1"/>
  <c r="AB79" i="26"/>
  <c r="AB76" i="26"/>
  <c r="AB73" i="26"/>
  <c r="AB36" i="26"/>
  <c r="AB32" i="26"/>
  <c r="AB30" i="26"/>
  <c r="AB26" i="26"/>
  <c r="AB24" i="26"/>
  <c r="AB12" i="26"/>
  <c r="AB326" i="26"/>
  <c r="AK212" i="26"/>
  <c r="BA127" i="26"/>
  <c r="BA121" i="26"/>
  <c r="BA124" i="26"/>
  <c r="BA120" i="26"/>
  <c r="BA116" i="26"/>
  <c r="BA199" i="26"/>
  <c r="BA89" i="26"/>
  <c r="BA192" i="26"/>
  <c r="BA102" i="26"/>
  <c r="BA86" i="26"/>
  <c r="BA98" i="26"/>
  <c r="BA108" i="26"/>
  <c r="BA159" i="26"/>
  <c r="BA165" i="26"/>
  <c r="BA109" i="26"/>
  <c r="BA166" i="26"/>
  <c r="BA176" i="26"/>
  <c r="BA178" i="26"/>
  <c r="BA63" i="26"/>
  <c r="AB53" i="26"/>
  <c r="AM53" i="26" s="1"/>
  <c r="AX53" i="26" s="1"/>
  <c r="BA54" i="28" s="1"/>
  <c r="AB200" i="26"/>
  <c r="AM200" i="26" s="1"/>
  <c r="AX200" i="26" s="1"/>
  <c r="AY200" i="26" s="1"/>
  <c r="AB188" i="26"/>
  <c r="AM188" i="26" s="1"/>
  <c r="AX188" i="26" s="1"/>
  <c r="BA187" i="28" s="1"/>
  <c r="AB185" i="26"/>
  <c r="AM185" i="26" s="1"/>
  <c r="AX185" i="26" s="1"/>
  <c r="AB120" i="26"/>
  <c r="AM120" i="26" s="1"/>
  <c r="AX120" i="26" s="1"/>
  <c r="AB83" i="26"/>
  <c r="AM83" i="26" s="1"/>
  <c r="AX83" i="26" s="1"/>
  <c r="AY83" i="26" s="1"/>
  <c r="AB166" i="26"/>
  <c r="AM166" i="26" s="1"/>
  <c r="AB159" i="26"/>
  <c r="AM159" i="26" s="1"/>
  <c r="AX159" i="26" s="1"/>
  <c r="AB125" i="26"/>
  <c r="AB119" i="26"/>
  <c r="AM119" i="26" s="1"/>
  <c r="AX119" i="26" s="1"/>
  <c r="AB70" i="26"/>
  <c r="AB48" i="26"/>
  <c r="AM48" i="26" s="1"/>
  <c r="AX48" i="26" s="1"/>
  <c r="BA49" i="28" s="1"/>
  <c r="AB45" i="26"/>
  <c r="AB40" i="26"/>
  <c r="AM40" i="26" s="1"/>
  <c r="AX40" i="26" s="1"/>
  <c r="BA39" i="28" s="1"/>
  <c r="AB8" i="26"/>
  <c r="AB5" i="26"/>
  <c r="AM5" i="26" s="1"/>
  <c r="AX5" i="26" s="1"/>
  <c r="AB176" i="26"/>
  <c r="AM176" i="26" s="1"/>
  <c r="AX176" i="26" s="1"/>
  <c r="AB186" i="26"/>
  <c r="AB164" i="26"/>
  <c r="AM164" i="26" s="1"/>
  <c r="AX164" i="26" s="1"/>
  <c r="BA166" i="28" s="1"/>
  <c r="AB339" i="26"/>
  <c r="AM339" i="26" s="1"/>
  <c r="AX339" i="26" s="1"/>
  <c r="AY339" i="26" s="1"/>
  <c r="AB333" i="26"/>
  <c r="AB324" i="26"/>
  <c r="AM324" i="26" s="1"/>
  <c r="AX324" i="26" s="1"/>
  <c r="AB330" i="26"/>
  <c r="AM330" i="26" s="1"/>
  <c r="AX330" i="26" s="1"/>
  <c r="AB320" i="26"/>
  <c r="AM320" i="26" s="1"/>
  <c r="AX320" i="26" s="1"/>
  <c r="AY320" i="26" s="1"/>
  <c r="AB117" i="26"/>
  <c r="AM117" i="26" s="1"/>
  <c r="AX117" i="26" s="1"/>
  <c r="AK104" i="26"/>
  <c r="BA104" i="26"/>
  <c r="AK88" i="26"/>
  <c r="BA88" i="26"/>
  <c r="AK101" i="26"/>
  <c r="BA101" i="26"/>
  <c r="AK93" i="26"/>
  <c r="BA93" i="26"/>
  <c r="AK157" i="26"/>
  <c r="BA157" i="26"/>
  <c r="AB189" i="26"/>
  <c r="AM189" i="26" s="1"/>
  <c r="AB71" i="26"/>
  <c r="AM71" i="26" s="1"/>
  <c r="AX71" i="26" s="1"/>
  <c r="BA72" i="28" s="1"/>
  <c r="AY341" i="26"/>
  <c r="AB283" i="26"/>
  <c r="AX450" i="26"/>
  <c r="AB112" i="26"/>
  <c r="AM112" i="26" s="1"/>
  <c r="AX112" i="26" s="1"/>
  <c r="AY147" i="26"/>
  <c r="AY138" i="26"/>
  <c r="AY228" i="26"/>
  <c r="AY266" i="26"/>
  <c r="AY267" i="26"/>
  <c r="AY390" i="26"/>
  <c r="AY222" i="26"/>
  <c r="AY203" i="26"/>
  <c r="AY368" i="26"/>
  <c r="BI94" i="26"/>
  <c r="AY379" i="26"/>
  <c r="AY214" i="26"/>
  <c r="AY369" i="26"/>
  <c r="AY145" i="26"/>
  <c r="AY287" i="26"/>
  <c r="AY329" i="26"/>
  <c r="AY194" i="26"/>
  <c r="BA257" i="19"/>
  <c r="AY382" i="28"/>
  <c r="AK110" i="19"/>
  <c r="AK265" i="19"/>
  <c r="AB160" i="24"/>
  <c r="AM160" i="24" s="1"/>
  <c r="AX160" i="24" s="1"/>
  <c r="AY160" i="24" s="1"/>
  <c r="AK365" i="19"/>
  <c r="AK176" i="19"/>
  <c r="BA290" i="24"/>
  <c r="AK334" i="19"/>
  <c r="BA334" i="19"/>
  <c r="AK330" i="19"/>
  <c r="BA330" i="19"/>
  <c r="AK303" i="19"/>
  <c r="BA303" i="19"/>
  <c r="AK292" i="19"/>
  <c r="BA292" i="19"/>
  <c r="AK274" i="19"/>
  <c r="BA274" i="19"/>
  <c r="AK251" i="19"/>
  <c r="BA251" i="19"/>
  <c r="BA227" i="19"/>
  <c r="AK227" i="19"/>
  <c r="AK198" i="19"/>
  <c r="BA198" i="19"/>
  <c r="BA191" i="19"/>
  <c r="AK191" i="19"/>
  <c r="AK166" i="19"/>
  <c r="BA166" i="19"/>
  <c r="AK84" i="19"/>
  <c r="AB81" i="11"/>
  <c r="AM81" i="11" s="1"/>
  <c r="AX81" i="11" s="1"/>
  <c r="AB29" i="11"/>
  <c r="AM29" i="11" s="1"/>
  <c r="AX29" i="11" s="1"/>
  <c r="AF115" i="12"/>
  <c r="AS115" i="12" s="1"/>
  <c r="BF115" i="12" s="1"/>
  <c r="BG115" i="12" s="1"/>
  <c r="AF281" i="12"/>
  <c r="AS281" i="12" s="1"/>
  <c r="BF281" i="12" s="1"/>
  <c r="BG281" i="12" s="1"/>
  <c r="AK316" i="19"/>
  <c r="AK200" i="19"/>
  <c r="AK150" i="19"/>
  <c r="AK69" i="19"/>
  <c r="AK183" i="19"/>
  <c r="BA185" i="19"/>
  <c r="BA278" i="19"/>
  <c r="AF303" i="12"/>
  <c r="AS303" i="12" s="1"/>
  <c r="BF303" i="12" s="1"/>
  <c r="BG303" i="12" s="1"/>
  <c r="AF373" i="13"/>
  <c r="AS373" i="13" s="1"/>
  <c r="BF373" i="13" s="1"/>
  <c r="AF232" i="13"/>
  <c r="AS232" i="13" s="1"/>
  <c r="BF232" i="13" s="1"/>
  <c r="BG232" i="13" s="1"/>
  <c r="AK376" i="24"/>
  <c r="BA269" i="24"/>
  <c r="AB137" i="25"/>
  <c r="AB340" i="26"/>
  <c r="AM340" i="26" s="1"/>
  <c r="AX340" i="26" s="1"/>
  <c r="AB102" i="26"/>
  <c r="AM102" i="26" s="1"/>
  <c r="AX102" i="26" s="1"/>
  <c r="AF90" i="13"/>
  <c r="AS90" i="13" s="1"/>
  <c r="BF90" i="13" s="1"/>
  <c r="BG90" i="13" s="1"/>
  <c r="AB385" i="28"/>
  <c r="AM385" i="28" s="1"/>
  <c r="AX385" i="28" s="1"/>
  <c r="AY385" i="28" s="1"/>
  <c r="AK121" i="19"/>
  <c r="AK99" i="19"/>
  <c r="BA45" i="19"/>
  <c r="BA105" i="19"/>
  <c r="BA44" i="23"/>
  <c r="BA74" i="23"/>
  <c r="AB14" i="23"/>
  <c r="AM14" i="23" s="1"/>
  <c r="AX14" i="23" s="1"/>
  <c r="AY14" i="23" s="1"/>
  <c r="BA324" i="26"/>
  <c r="BA349" i="26"/>
  <c r="AD3" i="13"/>
  <c r="AK373" i="19"/>
  <c r="BA373" i="19"/>
  <c r="AK363" i="19"/>
  <c r="BA363" i="19"/>
  <c r="AK355" i="19"/>
  <c r="BA355" i="19"/>
  <c r="AK342" i="19"/>
  <c r="BA342" i="19"/>
  <c r="BA324" i="19"/>
  <c r="AK324" i="19"/>
  <c r="AK302" i="19"/>
  <c r="BA302" i="19"/>
  <c r="BA286" i="19"/>
  <c r="AK286" i="19"/>
  <c r="AK284" i="19"/>
  <c r="BA284" i="19"/>
  <c r="BA271" i="19"/>
  <c r="AK271" i="19"/>
  <c r="AK263" i="19"/>
  <c r="BA263" i="19"/>
  <c r="BA261" i="19"/>
  <c r="AK261" i="19"/>
  <c r="AK255" i="19"/>
  <c r="BA255" i="19"/>
  <c r="AK245" i="19"/>
  <c r="BA245" i="19"/>
  <c r="BA243" i="19"/>
  <c r="AK243" i="19"/>
  <c r="AK235" i="19"/>
  <c r="BA235" i="19"/>
  <c r="BA219" i="19"/>
  <c r="AK219" i="19"/>
  <c r="AK204" i="19"/>
  <c r="BA204" i="19"/>
  <c r="BA196" i="19"/>
  <c r="AK196" i="19"/>
  <c r="BA182" i="19"/>
  <c r="AK182" i="19"/>
  <c r="BA172" i="19"/>
  <c r="AK172" i="19"/>
  <c r="AK168" i="19"/>
  <c r="BA168" i="19"/>
  <c r="BA154" i="19"/>
  <c r="AK154" i="19"/>
  <c r="BA33" i="19"/>
  <c r="AB339" i="19"/>
  <c r="BA335" i="26"/>
  <c r="AB374" i="28"/>
  <c r="AM374" i="28" s="1"/>
  <c r="AX374" i="28" s="1"/>
  <c r="AY374" i="28" s="1"/>
  <c r="AB397" i="28"/>
  <c r="AM397" i="28" s="1"/>
  <c r="AX397" i="28" s="1"/>
  <c r="AY397" i="28" s="1"/>
  <c r="AB387" i="28"/>
  <c r="AM387" i="28" s="1"/>
  <c r="AX387" i="28" s="1"/>
  <c r="AY387" i="28" s="1"/>
  <c r="Z244" i="14"/>
  <c r="AK114" i="19"/>
  <c r="AM114" i="19" s="1"/>
  <c r="AX114" i="19" s="1"/>
  <c r="AY114" i="19" s="1"/>
  <c r="AK95" i="19"/>
  <c r="BA97" i="19"/>
  <c r="BA112" i="19"/>
  <c r="BA127" i="19"/>
  <c r="AB239" i="26"/>
  <c r="Q11" i="23"/>
  <c r="AB11" i="23" s="1"/>
  <c r="AM11" i="23" s="1"/>
  <c r="Q210" i="19"/>
  <c r="AB210" i="19" s="1"/>
  <c r="O381" i="19"/>
  <c r="O384" i="19" s="1"/>
  <c r="P320" i="14"/>
  <c r="Z320" i="14" s="1"/>
  <c r="AF180" i="12"/>
  <c r="AK417" i="24"/>
  <c r="AB242" i="24"/>
  <c r="BA210" i="25"/>
  <c r="BA212" i="25"/>
  <c r="BA327" i="26"/>
  <c r="BA251" i="26"/>
  <c r="BA304" i="26"/>
  <c r="BA232" i="26"/>
  <c r="BA72" i="26"/>
  <c r="AK433" i="26"/>
  <c r="AB204" i="28"/>
  <c r="AM204" i="28" s="1"/>
  <c r="AX204" i="28" s="1"/>
  <c r="AY204" i="28" s="1"/>
  <c r="AB200" i="28"/>
  <c r="AM200" i="28" s="1"/>
  <c r="AX200" i="28" s="1"/>
  <c r="AY200" i="28" s="1"/>
  <c r="AB398" i="28"/>
  <c r="AM398" i="28" s="1"/>
  <c r="AX398" i="28" s="1"/>
  <c r="AY398" i="28" s="1"/>
  <c r="AB392" i="28"/>
  <c r="AM392" i="28" s="1"/>
  <c r="AX392" i="28" s="1"/>
  <c r="AB388" i="28"/>
  <c r="AM388" i="28" s="1"/>
  <c r="AX388" i="28" s="1"/>
  <c r="AY388" i="28" s="1"/>
  <c r="AB386" i="28"/>
  <c r="AM386" i="28" s="1"/>
  <c r="AX386" i="28" s="1"/>
  <c r="AY386" i="28" s="1"/>
  <c r="AB403" i="28"/>
  <c r="AM403" i="28" s="1"/>
  <c r="AB75" i="26"/>
  <c r="AM75" i="26" s="1"/>
  <c r="AX75" i="26" s="1"/>
  <c r="AB302" i="24"/>
  <c r="AB241" i="24"/>
  <c r="AM241" i="24" s="1"/>
  <c r="AX241" i="24" s="1"/>
  <c r="AY241" i="24" s="1"/>
  <c r="AB275" i="25"/>
  <c r="Q157" i="24"/>
  <c r="AB157" i="24" s="1"/>
  <c r="AM190" i="19"/>
  <c r="AX190" i="19" s="1"/>
  <c r="AB349" i="26"/>
  <c r="AM349" i="26" s="1"/>
  <c r="AX349" i="26" s="1"/>
  <c r="AB347" i="26"/>
  <c r="AM347" i="26" s="1"/>
  <c r="AX347" i="26" s="1"/>
  <c r="AB345" i="26"/>
  <c r="Q7" i="26"/>
  <c r="AB335" i="26"/>
  <c r="AM335" i="26" s="1"/>
  <c r="AX335" i="26" s="1"/>
  <c r="AB182" i="11"/>
  <c r="AM182" i="11" s="1"/>
  <c r="AF51" i="12"/>
  <c r="AB59" i="28"/>
  <c r="AM59" i="28" s="1"/>
  <c r="AX59" i="28" s="1"/>
  <c r="AB26" i="28"/>
  <c r="AM26" i="28" s="1"/>
  <c r="AX26" i="28" s="1"/>
  <c r="AB69" i="28"/>
  <c r="AM69" i="28" s="1"/>
  <c r="AX69" i="28" s="1"/>
  <c r="AY69" i="28" s="1"/>
  <c r="AB63" i="28"/>
  <c r="AM63" i="28" s="1"/>
  <c r="AX63" i="28" s="1"/>
  <c r="AY63" i="28" s="1"/>
  <c r="AB124" i="28"/>
  <c r="AM124" i="28" s="1"/>
  <c r="AX124" i="28" s="1"/>
  <c r="AY124" i="28" s="1"/>
  <c r="AB120" i="28"/>
  <c r="AM120" i="28" s="1"/>
  <c r="AX120" i="28" s="1"/>
  <c r="AY120" i="28" s="1"/>
  <c r="AB118" i="28"/>
  <c r="AM118" i="28" s="1"/>
  <c r="AX118" i="28" s="1"/>
  <c r="AY118" i="28" s="1"/>
  <c r="AB103" i="28"/>
  <c r="AM103" i="28" s="1"/>
  <c r="AX103" i="28" s="1"/>
  <c r="AY103" i="28" s="1"/>
  <c r="AK370" i="19"/>
  <c r="AK345" i="19"/>
  <c r="BA332" i="19"/>
  <c r="AK328" i="19"/>
  <c r="AK320" i="19"/>
  <c r="AK307" i="19"/>
  <c r="BA300" i="19"/>
  <c r="AK276" i="19"/>
  <c r="AK267" i="19"/>
  <c r="AK259" i="19"/>
  <c r="AK223" i="19"/>
  <c r="AM223" i="19" s="1"/>
  <c r="AX223" i="19" s="1"/>
  <c r="AY223" i="19" s="1"/>
  <c r="AK202" i="19"/>
  <c r="AK194" i="19"/>
  <c r="AK189" i="19"/>
  <c r="AK178" i="19"/>
  <c r="AK174" i="19"/>
  <c r="AK170" i="19"/>
  <c r="BA164" i="19"/>
  <c r="AK152" i="19"/>
  <c r="AK46" i="19"/>
  <c r="AK298" i="19"/>
  <c r="BA229" i="19"/>
  <c r="AK247" i="19"/>
  <c r="BA282" i="19"/>
  <c r="BA290" i="19"/>
  <c r="BA311" i="19"/>
  <c r="BA377" i="19"/>
  <c r="AK288" i="19"/>
  <c r="AK231" i="19"/>
  <c r="BA296" i="19"/>
  <c r="BA368" i="19"/>
  <c r="AK80" i="19"/>
  <c r="AK158" i="19"/>
  <c r="BA338" i="19"/>
  <c r="BA326" i="19"/>
  <c r="AK349" i="19"/>
  <c r="BA271" i="25"/>
  <c r="AB199" i="28"/>
  <c r="AM199" i="28" s="1"/>
  <c r="AX199" i="28" s="1"/>
  <c r="AY199" i="28" s="1"/>
  <c r="AB242" i="28"/>
  <c r="AM242" i="28" s="1"/>
  <c r="AX242" i="28" s="1"/>
  <c r="AY242" i="28" s="1"/>
  <c r="AB418" i="28"/>
  <c r="AM418" i="28" s="1"/>
  <c r="AX418" i="28" s="1"/>
  <c r="AY226" i="28"/>
  <c r="AB360" i="28"/>
  <c r="AM360" i="28" s="1"/>
  <c r="AX360" i="28" s="1"/>
  <c r="AY360" i="28" s="1"/>
  <c r="AB350" i="28"/>
  <c r="AM350" i="28" s="1"/>
  <c r="AX350" i="28" s="1"/>
  <c r="AB336" i="28"/>
  <c r="AM336" i="28" s="1"/>
  <c r="AX336" i="28" s="1"/>
  <c r="AY336" i="28" s="1"/>
  <c r="AB272" i="28"/>
  <c r="AB270" i="28"/>
  <c r="AM270" i="28" s="1"/>
  <c r="AX270" i="28" s="1"/>
  <c r="AY270" i="28" s="1"/>
  <c r="AB266" i="28"/>
  <c r="AM266" i="28" s="1"/>
  <c r="AX266" i="28" s="1"/>
  <c r="AY266" i="28" s="1"/>
  <c r="AB302" i="28"/>
  <c r="AM302" i="28" s="1"/>
  <c r="AX302" i="28" s="1"/>
  <c r="AY302" i="28" s="1"/>
  <c r="AB300" i="28"/>
  <c r="AM300" i="28" s="1"/>
  <c r="AX300" i="28" s="1"/>
  <c r="AY300" i="28" s="1"/>
  <c r="AB298" i="28"/>
  <c r="AM298" i="28" s="1"/>
  <c r="AX298" i="28" s="1"/>
  <c r="AY298" i="28" s="1"/>
  <c r="AB296" i="28"/>
  <c r="AM296" i="28" s="1"/>
  <c r="AX296" i="28" s="1"/>
  <c r="AY296" i="28" s="1"/>
  <c r="AB287" i="28"/>
  <c r="AM287" i="28" s="1"/>
  <c r="AX287" i="28" s="1"/>
  <c r="AY287" i="28" s="1"/>
  <c r="AB285" i="28"/>
  <c r="AM285" i="28" s="1"/>
  <c r="AX285" i="28" s="1"/>
  <c r="AY285" i="28" s="1"/>
  <c r="AB25" i="28"/>
  <c r="AM25" i="28" s="1"/>
  <c r="AX25" i="28" s="1"/>
  <c r="AB123" i="28"/>
  <c r="AM123" i="28" s="1"/>
  <c r="AX123" i="28" s="1"/>
  <c r="AY123" i="28" s="1"/>
  <c r="AB121" i="28"/>
  <c r="AM121" i="28" s="1"/>
  <c r="AX121" i="28" s="1"/>
  <c r="AY121" i="28" s="1"/>
  <c r="AB117" i="28"/>
  <c r="AM117" i="28" s="1"/>
  <c r="AX117" i="28" s="1"/>
  <c r="AY117" i="28" s="1"/>
  <c r="AB115" i="28"/>
  <c r="AM115" i="28" s="1"/>
  <c r="AX115" i="28" s="1"/>
  <c r="AY115" i="28" s="1"/>
  <c r="AB111" i="28"/>
  <c r="AM111" i="28" s="1"/>
  <c r="AX111" i="28" s="1"/>
  <c r="AB109" i="28"/>
  <c r="BE109" i="28" s="1"/>
  <c r="AB106" i="28"/>
  <c r="AM106" i="28" s="1"/>
  <c r="AX106" i="28" s="1"/>
  <c r="AY106" i="28" s="1"/>
  <c r="AB104" i="28"/>
  <c r="AM104" i="28" s="1"/>
  <c r="AX104" i="28" s="1"/>
  <c r="AY104" i="28" s="1"/>
  <c r="AB96" i="28"/>
  <c r="AM96" i="28" s="1"/>
  <c r="AX96" i="28" s="1"/>
  <c r="BI96" i="28" s="1"/>
  <c r="AB203" i="28"/>
  <c r="AM203" i="28" s="1"/>
  <c r="AX203" i="28" s="1"/>
  <c r="AB253" i="28"/>
  <c r="AM253" i="28" s="1"/>
  <c r="AX253" i="28" s="1"/>
  <c r="AY253" i="28" s="1"/>
  <c r="AB251" i="28"/>
  <c r="AM251" i="28" s="1"/>
  <c r="AX251" i="28" s="1"/>
  <c r="AY251" i="28" s="1"/>
  <c r="AB249" i="28"/>
  <c r="AM249" i="28" s="1"/>
  <c r="AX249" i="28" s="1"/>
  <c r="AY249" i="28" s="1"/>
  <c r="AB246" i="28"/>
  <c r="AB244" i="28"/>
  <c r="AM244" i="28" s="1"/>
  <c r="AX244" i="28" s="1"/>
  <c r="AY244" i="28" s="1"/>
  <c r="AB238" i="28"/>
  <c r="AB236" i="28"/>
  <c r="AM236" i="28" s="1"/>
  <c r="AX236" i="28" s="1"/>
  <c r="AY236" i="28" s="1"/>
  <c r="AB234" i="28"/>
  <c r="AB228" i="28"/>
  <c r="AM228" i="28" s="1"/>
  <c r="AX228" i="28" s="1"/>
  <c r="AY228" i="28" s="1"/>
  <c r="AF209" i="12"/>
  <c r="AS209" i="12" s="1"/>
  <c r="BF209" i="12" s="1"/>
  <c r="BG209" i="12" s="1"/>
  <c r="AF195" i="12"/>
  <c r="AK304" i="19"/>
  <c r="AK117" i="19"/>
  <c r="AK107" i="19"/>
  <c r="AK101" i="19"/>
  <c r="AK63" i="19"/>
  <c r="AK135" i="19"/>
  <c r="BA137" i="19"/>
  <c r="BA124" i="23"/>
  <c r="AB88" i="28"/>
  <c r="AM88" i="28" s="1"/>
  <c r="AX88" i="28" s="1"/>
  <c r="AY88" i="28" s="1"/>
  <c r="AB82" i="28"/>
  <c r="AM82" i="28" s="1"/>
  <c r="AX82" i="28" s="1"/>
  <c r="AB135" i="28"/>
  <c r="AM135" i="28" s="1"/>
  <c r="AX135" i="28" s="1"/>
  <c r="AY135" i="28" s="1"/>
  <c r="AB186" i="28"/>
  <c r="AM186" i="28" s="1"/>
  <c r="AX186" i="28" s="1"/>
  <c r="AY186" i="28" s="1"/>
  <c r="AB182" i="28"/>
  <c r="AM182" i="28" s="1"/>
  <c r="AX182" i="28" s="1"/>
  <c r="AY182" i="28" s="1"/>
  <c r="AB177" i="28"/>
  <c r="AM177" i="28" s="1"/>
  <c r="AX177" i="28" s="1"/>
  <c r="AY177" i="28" s="1"/>
  <c r="AB171" i="28"/>
  <c r="AM171" i="28" s="1"/>
  <c r="AX171" i="28" s="1"/>
  <c r="AY171" i="28" s="1"/>
  <c r="AB167" i="28"/>
  <c r="AM167" i="28" s="1"/>
  <c r="AX167" i="28" s="1"/>
  <c r="AY167" i="28" s="1"/>
  <c r="AB163" i="28"/>
  <c r="AM163" i="28" s="1"/>
  <c r="AX163" i="28" s="1"/>
  <c r="AB314" i="28"/>
  <c r="AM314" i="28" s="1"/>
  <c r="AX314" i="28" s="1"/>
  <c r="AY314" i="28" s="1"/>
  <c r="AB308" i="28"/>
  <c r="AB306" i="28"/>
  <c r="AM306" i="28" s="1"/>
  <c r="AX306" i="28" s="1"/>
  <c r="AY306" i="28" s="1"/>
  <c r="AB331" i="28"/>
  <c r="AM331" i="28" s="1"/>
  <c r="AX331" i="28" s="1"/>
  <c r="AY331" i="28" s="1"/>
  <c r="AB367" i="28"/>
  <c r="AM367" i="28" s="1"/>
  <c r="AX367" i="28" s="1"/>
  <c r="AY367" i="28" s="1"/>
  <c r="AB399" i="28"/>
  <c r="AM399" i="28" s="1"/>
  <c r="AX399" i="28" s="1"/>
  <c r="AY399" i="28" s="1"/>
  <c r="AB425" i="28"/>
  <c r="AM425" i="28" s="1"/>
  <c r="AX425" i="28" s="1"/>
  <c r="AB423" i="28"/>
  <c r="AM423" i="28" s="1"/>
  <c r="AX423" i="28" s="1"/>
  <c r="AB421" i="28"/>
  <c r="AM421" i="28" s="1"/>
  <c r="AX421" i="28" s="1"/>
  <c r="AB419" i="28"/>
  <c r="AM419" i="28" s="1"/>
  <c r="AX419" i="28" s="1"/>
  <c r="AB416" i="28"/>
  <c r="AM416" i="28" s="1"/>
  <c r="AX416" i="28" s="1"/>
  <c r="AB414" i="28"/>
  <c r="AM414" i="28" s="1"/>
  <c r="AX414" i="28" s="1"/>
  <c r="AB412" i="28"/>
  <c r="AM412" i="28" s="1"/>
  <c r="AX412" i="28" s="1"/>
  <c r="AB410" i="28"/>
  <c r="AM410" i="28" s="1"/>
  <c r="AX410" i="28" s="1"/>
  <c r="AB431" i="28"/>
  <c r="AM431" i="28" s="1"/>
  <c r="AX431" i="28" s="1"/>
  <c r="AB429" i="28"/>
  <c r="AM429" i="28" s="1"/>
  <c r="AB187" i="28"/>
  <c r="AM187" i="28" s="1"/>
  <c r="AX187" i="28" s="1"/>
  <c r="AY187" i="28" s="1"/>
  <c r="AB162" i="28"/>
  <c r="AM162" i="28" s="1"/>
  <c r="AX162" i="28" s="1"/>
  <c r="AY162" i="28" s="1"/>
  <c r="AB156" i="28"/>
  <c r="AM156" i="28" s="1"/>
  <c r="AX156" i="28" s="1"/>
  <c r="AY156" i="28" s="1"/>
  <c r="AB87" i="28"/>
  <c r="AM87" i="28" s="1"/>
  <c r="AX87" i="28" s="1"/>
  <c r="AY87" i="28" s="1"/>
  <c r="AB83" i="28"/>
  <c r="AM83" i="28" s="1"/>
  <c r="AX83" i="28" s="1"/>
  <c r="AY83" i="28" s="1"/>
  <c r="AB81" i="28"/>
  <c r="AM81" i="28" s="1"/>
  <c r="AX81" i="28" s="1"/>
  <c r="AY81" i="28" s="1"/>
  <c r="AB79" i="28"/>
  <c r="AM79" i="28" s="1"/>
  <c r="AX79" i="28" s="1"/>
  <c r="AY79" i="28" s="1"/>
  <c r="AB9" i="28"/>
  <c r="AM9" i="28" s="1"/>
  <c r="AX9" i="28" s="1"/>
  <c r="AY322" i="28"/>
  <c r="AB332" i="28"/>
  <c r="AM332" i="28" s="1"/>
  <c r="AX332" i="28" s="1"/>
  <c r="AY332" i="28" s="1"/>
  <c r="AB329" i="28"/>
  <c r="AB325" i="28"/>
  <c r="AM325" i="28" s="1"/>
  <c r="AX325" i="28" s="1"/>
  <c r="AY325" i="28" s="1"/>
  <c r="AB368" i="28"/>
  <c r="AB366" i="28"/>
  <c r="AM366" i="28" s="1"/>
  <c r="AX366" i="28" s="1"/>
  <c r="AY366" i="28" s="1"/>
  <c r="AB396" i="28"/>
  <c r="AM396" i="28" s="1"/>
  <c r="AX396" i="28" s="1"/>
  <c r="AB394" i="28"/>
  <c r="AM394" i="28" s="1"/>
  <c r="AX394" i="28" s="1"/>
  <c r="AY394" i="28" s="1"/>
  <c r="AB384" i="28"/>
  <c r="AM384" i="28" s="1"/>
  <c r="AX384" i="28" s="1"/>
  <c r="AB422" i="28"/>
  <c r="AM422" i="28" s="1"/>
  <c r="AX422" i="28" s="1"/>
  <c r="AB411" i="28"/>
  <c r="AM411" i="28" s="1"/>
  <c r="AX411" i="28" s="1"/>
  <c r="AV429" i="28"/>
  <c r="AV433" i="28" s="1"/>
  <c r="AK357" i="24"/>
  <c r="AK409" i="24"/>
  <c r="BA409" i="24"/>
  <c r="AK415" i="24"/>
  <c r="AK395" i="24"/>
  <c r="BA395" i="24"/>
  <c r="AK273" i="24"/>
  <c r="BA273" i="24"/>
  <c r="AK414" i="25"/>
  <c r="BA414" i="25"/>
  <c r="AK347" i="25"/>
  <c r="BA347" i="25"/>
  <c r="AB372" i="11"/>
  <c r="AF151" i="12"/>
  <c r="AS151" i="12" s="1"/>
  <c r="BF151" i="12" s="1"/>
  <c r="BG151" i="12" s="1"/>
  <c r="AF166" i="12"/>
  <c r="AS166" i="12" s="1"/>
  <c r="AW350" i="14"/>
  <c r="AK347" i="19"/>
  <c r="AK322" i="19"/>
  <c r="AK318" i="19"/>
  <c r="AK313" i="19"/>
  <c r="AK305" i="19"/>
  <c r="AK269" i="19"/>
  <c r="BA239" i="19"/>
  <c r="AK225" i="19"/>
  <c r="AK221" i="19"/>
  <c r="AK71" i="19"/>
  <c r="AK375" i="19"/>
  <c r="BA233" i="19"/>
  <c r="BA280" i="19"/>
  <c r="AK237" i="19"/>
  <c r="AK241" i="19"/>
  <c r="BA249" i="19"/>
  <c r="AK309" i="19"/>
  <c r="BA155" i="19"/>
  <c r="BA357" i="19"/>
  <c r="BA94" i="19"/>
  <c r="BA352" i="19"/>
  <c r="AB20" i="19"/>
  <c r="AB125" i="19"/>
  <c r="BA359" i="19"/>
  <c r="BA154" i="23"/>
  <c r="BA202" i="23"/>
  <c r="AK295" i="24"/>
  <c r="AB343" i="25"/>
  <c r="AB406" i="26"/>
  <c r="AM406" i="26" s="1"/>
  <c r="AX406" i="26" s="1"/>
  <c r="AB348" i="26"/>
  <c r="AB344" i="26"/>
  <c r="AM344" i="26" s="1"/>
  <c r="AX344" i="26" s="1"/>
  <c r="AB151" i="26"/>
  <c r="AM151" i="26" s="1"/>
  <c r="AX151" i="26" s="1"/>
  <c r="AB4" i="26"/>
  <c r="AM4" i="26" s="1"/>
  <c r="AX4" i="26" s="1"/>
  <c r="BA4" i="28" s="1"/>
  <c r="AM169" i="23"/>
  <c r="AX169" i="23" s="1"/>
  <c r="AY169" i="23" s="1"/>
  <c r="AJ347" i="14"/>
  <c r="AT347" i="14" s="1"/>
  <c r="AU347" i="14" s="1"/>
  <c r="AB376" i="11"/>
  <c r="AF304" i="12"/>
  <c r="AS304" i="12" s="1"/>
  <c r="BF304" i="12" s="1"/>
  <c r="BG304" i="12" s="1"/>
  <c r="AB193" i="28"/>
  <c r="AM193" i="28" s="1"/>
  <c r="AX193" i="28" s="1"/>
  <c r="AY193" i="28" s="1"/>
  <c r="AB102" i="28"/>
  <c r="AM102" i="28" s="1"/>
  <c r="AX102" i="28" s="1"/>
  <c r="AB100" i="28"/>
  <c r="AM100" i="28" s="1"/>
  <c r="AX100" i="28" s="1"/>
  <c r="AB70" i="28"/>
  <c r="AM70" i="28" s="1"/>
  <c r="AX70" i="28" s="1"/>
  <c r="AY70" i="28" s="1"/>
  <c r="AB64" i="28"/>
  <c r="AM64" i="28" s="1"/>
  <c r="AX64" i="28" s="1"/>
  <c r="AY64" i="28" s="1"/>
  <c r="AB62" i="28"/>
  <c r="AM62" i="28" s="1"/>
  <c r="AX62" i="28" s="1"/>
  <c r="AB373" i="28"/>
  <c r="AM373" i="28" s="1"/>
  <c r="AX373" i="28" s="1"/>
  <c r="AY373" i="28" s="1"/>
  <c r="AB380" i="26"/>
  <c r="AB371" i="26"/>
  <c r="AM371" i="26" s="1"/>
  <c r="AX371" i="26" s="1"/>
  <c r="AB101" i="26"/>
  <c r="AY191" i="28"/>
  <c r="AB401" i="28"/>
  <c r="AM401" i="28" s="1"/>
  <c r="AX401" i="28" s="1"/>
  <c r="AY401" i="28" s="1"/>
  <c r="AB432" i="28"/>
  <c r="AM432" i="28" s="1"/>
  <c r="AX432" i="28" s="1"/>
  <c r="AN242" i="3"/>
  <c r="AB353" i="11"/>
  <c r="AM353" i="11" s="1"/>
  <c r="AX353" i="11" s="1"/>
  <c r="AB366" i="11"/>
  <c r="AB269" i="11"/>
  <c r="AB146" i="11"/>
  <c r="AM146" i="11" s="1"/>
  <c r="AX146" i="11" s="1"/>
  <c r="AB127" i="11"/>
  <c r="AM127" i="11" s="1"/>
  <c r="AX127" i="11" s="1"/>
  <c r="AB119" i="11"/>
  <c r="AM119" i="11" s="1"/>
  <c r="AB79" i="11"/>
  <c r="AM79" i="11" s="1"/>
  <c r="AX79" i="11" s="1"/>
  <c r="AB43" i="11"/>
  <c r="AB14" i="11"/>
  <c r="AM14" i="11" s="1"/>
  <c r="AX14" i="11" s="1"/>
  <c r="AB370" i="11"/>
  <c r="AB288" i="11"/>
  <c r="AB34" i="11"/>
  <c r="AM34" i="11" s="1"/>
  <c r="AX34" i="11" s="1"/>
  <c r="Z33" i="14"/>
  <c r="AB335" i="19"/>
  <c r="AB40" i="19"/>
  <c r="AB46" i="19"/>
  <c r="AB35" i="19"/>
  <c r="AB33" i="19"/>
  <c r="AM33" i="19" s="1"/>
  <c r="AX33" i="19" s="1"/>
  <c r="AY33" i="19" s="1"/>
  <c r="AB32" i="19"/>
  <c r="AB28" i="19"/>
  <c r="AM28" i="19" s="1"/>
  <c r="AX28" i="19" s="1"/>
  <c r="AY28" i="19" s="1"/>
  <c r="AB48" i="19"/>
  <c r="AB69" i="19"/>
  <c r="AB355" i="25"/>
  <c r="AM355" i="25" s="1"/>
  <c r="AX355" i="25" s="1"/>
  <c r="AB81" i="26"/>
  <c r="AM81" i="26" s="1"/>
  <c r="AX81" i="26" s="1"/>
  <c r="BA82" i="28" s="1"/>
  <c r="AB211" i="28"/>
  <c r="AM211" i="28" s="1"/>
  <c r="AX211" i="28" s="1"/>
  <c r="AY211" i="28" s="1"/>
  <c r="AB218" i="28"/>
  <c r="AM218" i="28" s="1"/>
  <c r="AX218" i="28" s="1"/>
  <c r="AY218" i="28" s="1"/>
  <c r="AB427" i="28"/>
  <c r="AM427" i="28" s="1"/>
  <c r="AX427" i="28" s="1"/>
  <c r="AB185" i="28"/>
  <c r="AM185" i="28" s="1"/>
  <c r="AX185" i="28" s="1"/>
  <c r="AY185" i="28" s="1"/>
  <c r="AB181" i="28"/>
  <c r="AM181" i="28" s="1"/>
  <c r="AX181" i="28" s="1"/>
  <c r="AY181" i="28" s="1"/>
  <c r="AB174" i="28"/>
  <c r="AM174" i="28" s="1"/>
  <c r="AX174" i="28" s="1"/>
  <c r="AY174" i="28" s="1"/>
  <c r="AB170" i="28"/>
  <c r="AM170" i="28" s="1"/>
  <c r="AX170" i="28" s="1"/>
  <c r="AY170" i="28" s="1"/>
  <c r="AB164" i="28"/>
  <c r="AM164" i="28" s="1"/>
  <c r="AX164" i="28" s="1"/>
  <c r="AY164" i="28" s="1"/>
  <c r="AB72" i="28"/>
  <c r="AM72" i="28" s="1"/>
  <c r="AX72" i="28" s="1"/>
  <c r="AY72" i="28" s="1"/>
  <c r="AB126" i="28"/>
  <c r="AM126" i="28" s="1"/>
  <c r="AX126" i="28" s="1"/>
  <c r="AY126" i="28" s="1"/>
  <c r="AB128" i="28"/>
  <c r="AM128" i="28" s="1"/>
  <c r="AX128" i="28" s="1"/>
  <c r="AY128" i="28" s="1"/>
  <c r="AB206" i="28"/>
  <c r="AM206" i="28" s="1"/>
  <c r="AX206" i="28" s="1"/>
  <c r="AB323" i="28"/>
  <c r="AM323" i="28" s="1"/>
  <c r="AX323" i="28" s="1"/>
  <c r="AY323" i="28" s="1"/>
  <c r="AB375" i="28"/>
  <c r="AY376" i="28"/>
  <c r="AB380" i="28"/>
  <c r="AM380" i="28" s="1"/>
  <c r="AX380" i="28" s="1"/>
  <c r="AY380" i="28" s="1"/>
  <c r="AB383" i="28"/>
  <c r="AM383" i="28" s="1"/>
  <c r="AX383" i="28" s="1"/>
  <c r="AY383" i="28" s="1"/>
  <c r="AB8" i="28"/>
  <c r="AM8" i="28" s="1"/>
  <c r="AX8" i="28" s="1"/>
  <c r="AB56" i="28"/>
  <c r="AM56" i="28" s="1"/>
  <c r="AX56" i="28" s="1"/>
  <c r="AB52" i="28"/>
  <c r="AM52" i="28" s="1"/>
  <c r="AX52" i="28" s="1"/>
  <c r="AB46" i="28"/>
  <c r="AM46" i="28" s="1"/>
  <c r="AX46" i="28" s="1"/>
  <c r="AB41" i="28"/>
  <c r="AM41" i="28" s="1"/>
  <c r="AX41" i="28" s="1"/>
  <c r="AB37" i="28"/>
  <c r="AM37" i="28" s="1"/>
  <c r="AX37" i="28" s="1"/>
  <c r="AB31" i="28"/>
  <c r="AM31" i="28" s="1"/>
  <c r="AX31" i="28" s="1"/>
  <c r="AB68" i="28"/>
  <c r="AM68" i="28" s="1"/>
  <c r="AX68" i="28" s="1"/>
  <c r="AY68" i="28" s="1"/>
  <c r="AB66" i="28"/>
  <c r="AM66" i="28" s="1"/>
  <c r="AX66" i="28" s="1"/>
  <c r="AY66" i="28" s="1"/>
  <c r="AB205" i="28"/>
  <c r="AM205" i="28" s="1"/>
  <c r="AX205" i="28" s="1"/>
  <c r="AY205" i="28" s="1"/>
  <c r="AB166" i="11"/>
  <c r="AM166" i="11" s="1"/>
  <c r="AX166" i="11" s="1"/>
  <c r="Z34" i="14"/>
  <c r="AB299" i="24"/>
  <c r="AB423" i="26"/>
  <c r="AB357" i="26"/>
  <c r="AM357" i="26" s="1"/>
  <c r="AX357" i="26" s="1"/>
  <c r="AB137" i="26"/>
  <c r="AB131" i="26"/>
  <c r="AM131" i="26" s="1"/>
  <c r="AX131" i="26" s="1"/>
  <c r="AB129" i="26"/>
  <c r="AB136" i="26"/>
  <c r="AM136" i="26" s="1"/>
  <c r="AX136" i="26" s="1"/>
  <c r="AB126" i="26"/>
  <c r="AM126" i="26" s="1"/>
  <c r="AX126" i="26" s="1"/>
  <c r="AM29" i="26"/>
  <c r="AX29" i="26" s="1"/>
  <c r="BA28" i="28" s="1"/>
  <c r="AY131" i="28"/>
  <c r="AB262" i="28"/>
  <c r="AM262" i="28" s="1"/>
  <c r="AX262" i="28" s="1"/>
  <c r="AY262" i="28" s="1"/>
  <c r="AY264" i="28"/>
  <c r="AB18" i="28"/>
  <c r="AM18" i="28" s="1"/>
  <c r="AX18" i="28" s="1"/>
  <c r="AB7" i="28"/>
  <c r="AM7" i="28" s="1"/>
  <c r="AB5" i="28"/>
  <c r="AM5" i="28" s="1"/>
  <c r="AX5" i="28" s="1"/>
  <c r="AB53" i="28"/>
  <c r="AM53" i="28" s="1"/>
  <c r="AX53" i="28" s="1"/>
  <c r="AB43" i="28"/>
  <c r="AM43" i="28" s="1"/>
  <c r="AX43" i="28" s="1"/>
  <c r="AB36" i="28"/>
  <c r="AM36" i="28" s="1"/>
  <c r="AX36" i="28" s="1"/>
  <c r="AB32" i="28"/>
  <c r="AM32" i="28" s="1"/>
  <c r="AX32" i="28" s="1"/>
  <c r="AB28" i="28"/>
  <c r="AM28" i="28" s="1"/>
  <c r="AX28" i="28" s="1"/>
  <c r="AB352" i="28"/>
  <c r="AM352" i="28" s="1"/>
  <c r="AX352" i="28" s="1"/>
  <c r="AY352" i="28" s="1"/>
  <c r="AB342" i="28"/>
  <c r="AM342" i="28" s="1"/>
  <c r="AX342" i="28" s="1"/>
  <c r="AY342" i="28" s="1"/>
  <c r="AB390" i="28"/>
  <c r="AM390" i="28" s="1"/>
  <c r="AX390" i="28" s="1"/>
  <c r="AY390" i="28" s="1"/>
  <c r="AB281" i="28"/>
  <c r="AM281" i="28" s="1"/>
  <c r="AX281" i="28" s="1"/>
  <c r="AY281" i="28" s="1"/>
  <c r="AB312" i="28"/>
  <c r="AB326" i="28"/>
  <c r="AM326" i="28" s="1"/>
  <c r="AX326" i="28" s="1"/>
  <c r="AY326" i="28" s="1"/>
  <c r="AB357" i="28"/>
  <c r="AM357" i="28" s="1"/>
  <c r="AX357" i="28" s="1"/>
  <c r="AY357" i="28" s="1"/>
  <c r="AB327" i="28"/>
  <c r="AM327" i="28" s="1"/>
  <c r="AX327" i="28" s="1"/>
  <c r="AY327" i="28" s="1"/>
  <c r="AB393" i="28"/>
  <c r="AM393" i="28" s="1"/>
  <c r="AX393" i="28" s="1"/>
  <c r="AY393" i="28" s="1"/>
  <c r="AY333" i="28"/>
  <c r="AB161" i="28"/>
  <c r="AM161" i="28" s="1"/>
  <c r="AX161" i="28" s="1"/>
  <c r="AY161" i="28" s="1"/>
  <c r="AB219" i="28"/>
  <c r="AM219" i="28" s="1"/>
  <c r="AX219" i="28" s="1"/>
  <c r="AB224" i="28"/>
  <c r="AM224" i="28" s="1"/>
  <c r="AX224" i="28" s="1"/>
  <c r="AY224" i="28" s="1"/>
  <c r="AB276" i="28"/>
  <c r="AM276" i="28" s="1"/>
  <c r="AX276" i="28" s="1"/>
  <c r="AY276" i="28" s="1"/>
  <c r="AB277" i="28"/>
  <c r="AB278" i="28"/>
  <c r="AM278" i="28" s="1"/>
  <c r="AX278" i="28" s="1"/>
  <c r="AY278" i="28" s="1"/>
  <c r="AB279" i="28"/>
  <c r="AB280" i="28"/>
  <c r="AM280" i="28" s="1"/>
  <c r="AX280" i="28" s="1"/>
  <c r="AY280" i="28" s="1"/>
  <c r="AB283" i="28"/>
  <c r="AB284" i="28"/>
  <c r="AM284" i="28" s="1"/>
  <c r="AX284" i="28" s="1"/>
  <c r="AY284" i="28" s="1"/>
  <c r="AB378" i="28"/>
  <c r="AM378" i="28" s="1"/>
  <c r="AX378" i="28" s="1"/>
  <c r="AY378" i="28" s="1"/>
  <c r="AB86" i="28"/>
  <c r="AM86" i="28" s="1"/>
  <c r="AX86" i="28" s="1"/>
  <c r="AY86" i="28" s="1"/>
  <c r="AB169" i="28"/>
  <c r="AM169" i="28" s="1"/>
  <c r="AX169" i="28" s="1"/>
  <c r="AY169" i="28" s="1"/>
  <c r="AB258" i="28"/>
  <c r="AM258" i="28" s="1"/>
  <c r="AX258" i="28" s="1"/>
  <c r="AY258" i="28" s="1"/>
  <c r="AB240" i="28"/>
  <c r="AB231" i="28"/>
  <c r="AM231" i="28" s="1"/>
  <c r="AX231" i="28" s="1"/>
  <c r="AY231" i="28" s="1"/>
  <c r="AB273" i="28"/>
  <c r="AM273" i="28" s="1"/>
  <c r="AX273" i="28" s="1"/>
  <c r="AY273" i="28" s="1"/>
  <c r="AB320" i="28"/>
  <c r="AB318" i="28"/>
  <c r="AM318" i="28" s="1"/>
  <c r="AX318" i="28" s="1"/>
  <c r="AY318" i="28" s="1"/>
  <c r="AB307" i="28"/>
  <c r="AM307" i="28" s="1"/>
  <c r="AX307" i="28" s="1"/>
  <c r="AY307" i="28" s="1"/>
  <c r="AB400" i="28"/>
  <c r="AM400" i="28" s="1"/>
  <c r="AX400" i="28" s="1"/>
  <c r="AY400" i="28" s="1"/>
  <c r="AB154" i="28"/>
  <c r="AM154" i="28" s="1"/>
  <c r="AX154" i="28" s="1"/>
  <c r="AY154" i="28" s="1"/>
  <c r="AB74" i="28"/>
  <c r="AM74" i="28" s="1"/>
  <c r="AX74" i="28" s="1"/>
  <c r="AY74" i="28" s="1"/>
  <c r="AB125" i="28"/>
  <c r="AM125" i="28" s="1"/>
  <c r="AB136" i="28"/>
  <c r="AM136" i="28" s="1"/>
  <c r="AX136" i="28" s="1"/>
  <c r="AY136" i="28" s="1"/>
  <c r="AB142" i="28"/>
  <c r="AM142" i="28" s="1"/>
  <c r="AX142" i="28" s="1"/>
  <c r="AY142" i="28" s="1"/>
  <c r="AY143" i="28"/>
  <c r="AB216" i="28"/>
  <c r="AM216" i="28" s="1"/>
  <c r="AX216" i="28" s="1"/>
  <c r="AY216" i="28" s="1"/>
  <c r="AY217" i="28"/>
  <c r="AB304" i="28"/>
  <c r="AM304" i="28" s="1"/>
  <c r="AX304" i="28" s="1"/>
  <c r="AY304" i="28" s="1"/>
  <c r="AY148" i="28"/>
  <c r="AY207" i="28"/>
  <c r="AY260" i="28"/>
  <c r="AY77" i="28"/>
  <c r="AB155" i="28"/>
  <c r="AM155" i="28" s="1"/>
  <c r="AX155" i="28" s="1"/>
  <c r="AY155" i="28" s="1"/>
  <c r="AB230" i="28"/>
  <c r="AB144" i="28"/>
  <c r="AM144" i="28" s="1"/>
  <c r="AX144" i="28" s="1"/>
  <c r="AY144" i="28" s="1"/>
  <c r="AB16" i="28"/>
  <c r="AM16" i="28" s="1"/>
  <c r="AX16" i="28" s="1"/>
  <c r="AB14" i="28"/>
  <c r="AM14" i="28" s="1"/>
  <c r="AX14" i="28" s="1"/>
  <c r="AB11" i="28"/>
  <c r="AM11" i="28" s="1"/>
  <c r="AX11" i="28" s="1"/>
  <c r="AB309" i="28"/>
  <c r="AM309" i="28" s="1"/>
  <c r="AX309" i="28" s="1"/>
  <c r="AY309" i="28" s="1"/>
  <c r="AB361" i="28"/>
  <c r="AM361" i="28" s="1"/>
  <c r="AY362" i="28"/>
  <c r="AB359" i="28"/>
  <c r="AM359" i="28" s="1"/>
  <c r="AX359" i="28" s="1"/>
  <c r="AY359" i="28" s="1"/>
  <c r="AF320" i="12"/>
  <c r="AS320" i="12" s="1"/>
  <c r="BF320" i="12" s="1"/>
  <c r="BG320" i="12" s="1"/>
  <c r="AB325" i="24"/>
  <c r="BA320" i="24"/>
  <c r="AK406" i="25"/>
  <c r="BA405" i="25"/>
  <c r="AB386" i="26"/>
  <c r="AB312" i="26"/>
  <c r="AM312" i="26" s="1"/>
  <c r="AX312" i="26" s="1"/>
  <c r="AB292" i="26"/>
  <c r="AM292" i="26" s="1"/>
  <c r="AX292" i="26" s="1"/>
  <c r="AB243" i="26"/>
  <c r="AM243" i="26" s="1"/>
  <c r="AX243" i="26" s="1"/>
  <c r="BA238" i="28" s="1"/>
  <c r="AY95" i="28"/>
  <c r="BI95" i="28"/>
  <c r="AB141" i="28"/>
  <c r="AM141" i="28" s="1"/>
  <c r="AX141" i="28" s="1"/>
  <c r="AY146" i="28"/>
  <c r="AB274" i="28"/>
  <c r="AM274" i="28" s="1"/>
  <c r="AX274" i="28" s="1"/>
  <c r="AB132" i="28"/>
  <c r="AM132" i="28" s="1"/>
  <c r="AX132" i="28" s="1"/>
  <c r="AB175" i="28"/>
  <c r="AM175" i="28" s="1"/>
  <c r="AX175" i="28" s="1"/>
  <c r="AY175" i="28" s="1"/>
  <c r="AB97" i="28"/>
  <c r="AM97" i="28" s="1"/>
  <c r="AX97" i="28" s="1"/>
  <c r="AB195" i="28"/>
  <c r="AM195" i="28" s="1"/>
  <c r="AX195" i="28" s="1"/>
  <c r="AY195" i="28" s="1"/>
  <c r="AB119" i="28"/>
  <c r="AM119" i="28" s="1"/>
  <c r="AX119" i="28" s="1"/>
  <c r="AY119" i="28" s="1"/>
  <c r="AB98" i="28"/>
  <c r="AM98" i="28" s="1"/>
  <c r="AX98" i="28" s="1"/>
  <c r="AB89" i="28"/>
  <c r="AM89" i="28" s="1"/>
  <c r="AX89" i="28" s="1"/>
  <c r="AY89" i="28" s="1"/>
  <c r="AB85" i="28"/>
  <c r="AM85" i="28" s="1"/>
  <c r="AX85" i="28" s="1"/>
  <c r="AY85" i="28" s="1"/>
  <c r="AB60" i="28"/>
  <c r="AM60" i="28" s="1"/>
  <c r="AX60" i="28" s="1"/>
  <c r="AB227" i="28"/>
  <c r="AM227" i="28" s="1"/>
  <c r="AX227" i="28" s="1"/>
  <c r="AB113" i="28"/>
  <c r="AM113" i="28" s="1"/>
  <c r="AX113" i="28" s="1"/>
  <c r="AY113" i="28" s="1"/>
  <c r="AB255" i="28"/>
  <c r="AM255" i="28" s="1"/>
  <c r="AX255" i="28" s="1"/>
  <c r="AB233" i="28"/>
  <c r="AM233" i="28" s="1"/>
  <c r="AX233" i="28" s="1"/>
  <c r="AY233" i="28" s="1"/>
  <c r="AB232" i="28"/>
  <c r="AB268" i="28"/>
  <c r="AM268" i="28" s="1"/>
  <c r="AX268" i="28" s="1"/>
  <c r="AY268" i="28" s="1"/>
  <c r="AB294" i="28"/>
  <c r="AM294" i="28" s="1"/>
  <c r="AX294" i="28" s="1"/>
  <c r="AY294" i="28" s="1"/>
  <c r="AB292" i="28"/>
  <c r="AM292" i="28" s="1"/>
  <c r="AX292" i="28" s="1"/>
  <c r="AY292" i="28" s="1"/>
  <c r="AB289" i="28"/>
  <c r="AM289" i="28" s="1"/>
  <c r="AX289" i="28" s="1"/>
  <c r="AB328" i="28"/>
  <c r="AM328" i="28" s="1"/>
  <c r="AX328" i="28" s="1"/>
  <c r="AY328" i="28" s="1"/>
  <c r="AB116" i="28"/>
  <c r="AM116" i="28" s="1"/>
  <c r="AX116" i="28" s="1"/>
  <c r="AB112" i="28"/>
  <c r="AM112" i="28" s="1"/>
  <c r="AX112" i="28" s="1"/>
  <c r="AB105" i="28"/>
  <c r="AM105" i="28" s="1"/>
  <c r="AX105" i="28" s="1"/>
  <c r="AB428" i="28"/>
  <c r="AM428" i="28" s="1"/>
  <c r="AX428" i="28" s="1"/>
  <c r="AB339" i="28"/>
  <c r="AM339" i="28" s="1"/>
  <c r="AX339" i="28" s="1"/>
  <c r="AB316" i="28"/>
  <c r="AB51" i="28"/>
  <c r="AM51" i="28" s="1"/>
  <c r="AX51" i="28" s="1"/>
  <c r="AB351" i="28"/>
  <c r="AM351" i="28" s="1"/>
  <c r="AX351" i="28" s="1"/>
  <c r="AY351" i="28" s="1"/>
  <c r="AB48" i="28"/>
  <c r="AM48" i="28" s="1"/>
  <c r="AX48" i="28" s="1"/>
  <c r="AB19" i="28"/>
  <c r="AM19" i="28" s="1"/>
  <c r="AX19" i="28" s="1"/>
  <c r="AB10" i="28"/>
  <c r="AM10" i="28" s="1"/>
  <c r="AX10" i="28" s="1"/>
  <c r="AB33" i="28"/>
  <c r="AM33" i="28" s="1"/>
  <c r="AX33" i="28" s="1"/>
  <c r="AB23" i="28"/>
  <c r="AM23" i="28" s="1"/>
  <c r="AX23" i="28" s="1"/>
  <c r="AB337" i="28"/>
  <c r="AM337" i="28" s="1"/>
  <c r="AX337" i="28" s="1"/>
  <c r="AY337" i="28" s="1"/>
  <c r="AB313" i="28"/>
  <c r="AM313" i="28" s="1"/>
  <c r="AX313" i="28" s="1"/>
  <c r="AY313" i="28" s="1"/>
  <c r="AB3" i="28"/>
  <c r="AM3" i="28" s="1"/>
  <c r="AX3" i="28" s="1"/>
  <c r="AB310" i="28"/>
  <c r="AB17" i="28"/>
  <c r="AM17" i="28" s="1"/>
  <c r="AX17" i="28" s="1"/>
  <c r="AB299" i="28"/>
  <c r="AM299" i="28" s="1"/>
  <c r="AX299" i="28" s="1"/>
  <c r="AY299" i="28" s="1"/>
  <c r="AC433" i="28"/>
  <c r="G433" i="28"/>
  <c r="O438" i="28"/>
  <c r="Z433" i="28"/>
  <c r="AA434" i="28" s="1"/>
  <c r="R433" i="28"/>
  <c r="Q433" i="28"/>
  <c r="O442" i="28" s="1"/>
  <c r="O445" i="28"/>
  <c r="AB363" i="25"/>
  <c r="AM363" i="25" s="1"/>
  <c r="AX363" i="25" s="1"/>
  <c r="AY363" i="25" s="1"/>
  <c r="AY303" i="28"/>
  <c r="AY223" i="28"/>
  <c r="AM298" i="25"/>
  <c r="AX298" i="25" s="1"/>
  <c r="AY298" i="25" s="1"/>
  <c r="AB133" i="11"/>
  <c r="AM133" i="11" s="1"/>
  <c r="AX133" i="11" s="1"/>
  <c r="AM95" i="24"/>
  <c r="AX95" i="24" s="1"/>
  <c r="O239" i="32"/>
  <c r="Q239" i="32" s="1"/>
  <c r="AB239" i="32" s="1"/>
  <c r="AM239" i="32" s="1"/>
  <c r="AX239" i="32" s="1"/>
  <c r="AY239" i="32" s="1"/>
  <c r="AF169" i="12"/>
  <c r="AS169" i="12" s="1"/>
  <c r="BF169" i="12" s="1"/>
  <c r="BG169" i="12" s="1"/>
  <c r="AF101" i="12"/>
  <c r="AS101" i="12" s="1"/>
  <c r="BF101" i="12" s="1"/>
  <c r="BG101" i="12" s="1"/>
  <c r="AM385" i="25"/>
  <c r="AX385" i="25" s="1"/>
  <c r="AY385" i="25" s="1"/>
  <c r="O236" i="32"/>
  <c r="Q236" i="32" s="1"/>
  <c r="AB236" i="32" s="1"/>
  <c r="AM236" i="32" s="1"/>
  <c r="AX236" i="32" s="1"/>
  <c r="O120" i="32"/>
  <c r="Q120" i="32" s="1"/>
  <c r="AB120" i="32" s="1"/>
  <c r="AM120" i="32" s="1"/>
  <c r="AX120" i="32" s="1"/>
  <c r="AY120" i="32" s="1"/>
  <c r="BA369" i="32"/>
  <c r="O354" i="32"/>
  <c r="Q354" i="32" s="1"/>
  <c r="AB354" i="32" s="1"/>
  <c r="AM354" i="32" s="1"/>
  <c r="AX354" i="32" s="1"/>
  <c r="O18" i="32"/>
  <c r="Q18" i="32" s="1"/>
  <c r="AB18" i="32" s="1"/>
  <c r="AM18" i="32" s="1"/>
  <c r="AX18" i="32" s="1"/>
  <c r="O295" i="32"/>
  <c r="Q295" i="32" s="1"/>
  <c r="O264" i="32"/>
  <c r="Q264" i="32" s="1"/>
  <c r="AB264" i="32" s="1"/>
  <c r="AM264" i="32" s="1"/>
  <c r="AX264" i="32" s="1"/>
  <c r="AY264" i="32" s="1"/>
  <c r="O208" i="32"/>
  <c r="Q208" i="32" s="1"/>
  <c r="AB208" i="32" s="1"/>
  <c r="AM208" i="32" s="1"/>
  <c r="AX208" i="32" s="1"/>
  <c r="AY208" i="32" s="1"/>
  <c r="O142" i="32"/>
  <c r="Q142" i="32" s="1"/>
  <c r="AB142" i="32" s="1"/>
  <c r="AM142" i="32" s="1"/>
  <c r="AX142" i="32" s="1"/>
  <c r="O94" i="32"/>
  <c r="Q94" i="32" s="1"/>
  <c r="AB94" i="32" s="1"/>
  <c r="AM94" i="32" s="1"/>
  <c r="AX94" i="32" s="1"/>
  <c r="O51" i="32"/>
  <c r="Q51" i="32" s="1"/>
  <c r="AB51" i="32" s="1"/>
  <c r="AM51" i="32" s="1"/>
  <c r="AX51" i="32" s="1"/>
  <c r="BA299" i="32"/>
  <c r="O390" i="32"/>
  <c r="Q390" i="32" s="1"/>
  <c r="AB390" i="32" s="1"/>
  <c r="AM390" i="32" s="1"/>
  <c r="AX390" i="32" s="1"/>
  <c r="O328" i="32"/>
  <c r="Q328" i="32" s="1"/>
  <c r="AB328" i="32" s="1"/>
  <c r="AM328" i="32" s="1"/>
  <c r="AX328" i="32" s="1"/>
  <c r="AY328" i="32" s="1"/>
  <c r="Z89" i="14"/>
  <c r="AM267" i="24"/>
  <c r="AX267" i="24" s="1"/>
  <c r="AY267" i="24" s="1"/>
  <c r="O252" i="32"/>
  <c r="Q252" i="32" s="1"/>
  <c r="AB252" i="32" s="1"/>
  <c r="AM252" i="32" s="1"/>
  <c r="AX252" i="32" s="1"/>
  <c r="AY252" i="32" s="1"/>
  <c r="O223" i="32"/>
  <c r="Q223" i="32" s="1"/>
  <c r="AB223" i="32" s="1"/>
  <c r="AM223" i="32" s="1"/>
  <c r="AX223" i="32" s="1"/>
  <c r="AY223" i="32" s="1"/>
  <c r="O188" i="32"/>
  <c r="Q188" i="32" s="1"/>
  <c r="AB188" i="32" s="1"/>
  <c r="AM188" i="32" s="1"/>
  <c r="AX188" i="32" s="1"/>
  <c r="AY188" i="32" s="1"/>
  <c r="O154" i="32"/>
  <c r="Q154" i="32" s="1"/>
  <c r="AB154" i="32" s="1"/>
  <c r="AM154" i="32" s="1"/>
  <c r="AX154" i="32" s="1"/>
  <c r="AY154" i="32" s="1"/>
  <c r="O127" i="32"/>
  <c r="Q127" i="32" s="1"/>
  <c r="AB127" i="32" s="1"/>
  <c r="AM127" i="32" s="1"/>
  <c r="AX127" i="32" s="1"/>
  <c r="AY127" i="32" s="1"/>
  <c r="O109" i="32"/>
  <c r="Q109" i="32" s="1"/>
  <c r="AB109" i="32" s="1"/>
  <c r="AM109" i="32" s="1"/>
  <c r="AX109" i="32" s="1"/>
  <c r="AY109" i="32" s="1"/>
  <c r="O72" i="32"/>
  <c r="Q72" i="32" s="1"/>
  <c r="AB72" i="32" s="1"/>
  <c r="AM72" i="32" s="1"/>
  <c r="AX72" i="32" s="1"/>
  <c r="AY72" i="32" s="1"/>
  <c r="O60" i="32"/>
  <c r="Q60" i="32" s="1"/>
  <c r="AB60" i="32" s="1"/>
  <c r="AM60" i="32" s="1"/>
  <c r="AX60" i="32" s="1"/>
  <c r="AY60" i="32" s="1"/>
  <c r="O40" i="32"/>
  <c r="Q40" i="32" s="1"/>
  <c r="AB40" i="32" s="1"/>
  <c r="AM40" i="32" s="1"/>
  <c r="AX40" i="32" s="1"/>
  <c r="BA320" i="32"/>
  <c r="BA272" i="32"/>
  <c r="BA404" i="32"/>
  <c r="BA365" i="32"/>
  <c r="O338" i="32"/>
  <c r="Q338" i="32" s="1"/>
  <c r="AB338" i="32" s="1"/>
  <c r="AM338" i="32" s="1"/>
  <c r="AX338" i="32" s="1"/>
  <c r="AY338" i="32" s="1"/>
  <c r="BA321" i="32"/>
  <c r="O270" i="32"/>
  <c r="Q270" i="32" s="1"/>
  <c r="AB270" i="32" s="1"/>
  <c r="AM270" i="32" s="1"/>
  <c r="AX270" i="32" s="1"/>
  <c r="AY270" i="32" s="1"/>
  <c r="O261" i="32"/>
  <c r="Q261" i="32" s="1"/>
  <c r="AB261" i="32" s="1"/>
  <c r="AM261" i="32" s="1"/>
  <c r="AX261" i="32" s="1"/>
  <c r="AY261" i="32" s="1"/>
  <c r="O241" i="32"/>
  <c r="Q241" i="32" s="1"/>
  <c r="AB241" i="32" s="1"/>
  <c r="AM241" i="32" s="1"/>
  <c r="AX241" i="32" s="1"/>
  <c r="AY241" i="32" s="1"/>
  <c r="O229" i="32"/>
  <c r="Q229" i="32" s="1"/>
  <c r="AB229" i="32" s="1"/>
  <c r="AM229" i="32" s="1"/>
  <c r="AX229" i="32" s="1"/>
  <c r="AY229" i="32" s="1"/>
  <c r="O214" i="32"/>
  <c r="Q214" i="32" s="1"/>
  <c r="AB214" i="32" s="1"/>
  <c r="AM214" i="32" s="1"/>
  <c r="AX214" i="32" s="1"/>
  <c r="AY214" i="32" s="1"/>
  <c r="O191" i="32"/>
  <c r="Q191" i="32" s="1"/>
  <c r="AB191" i="32" s="1"/>
  <c r="AM191" i="32" s="1"/>
  <c r="AX191" i="32" s="1"/>
  <c r="AY191" i="32" s="1"/>
  <c r="O182" i="32"/>
  <c r="Q182" i="32" s="1"/>
  <c r="AB182" i="32" s="1"/>
  <c r="AM182" i="32" s="1"/>
  <c r="AX182" i="32" s="1"/>
  <c r="O158" i="32"/>
  <c r="Q158" i="32" s="1"/>
  <c r="AB158" i="32" s="1"/>
  <c r="AM158" i="32" s="1"/>
  <c r="AX158" i="32" s="1"/>
  <c r="AY158" i="32" s="1"/>
  <c r="O152" i="32"/>
  <c r="Q152" i="32" s="1"/>
  <c r="AB152" i="32" s="1"/>
  <c r="AM152" i="32" s="1"/>
  <c r="AX152" i="32" s="1"/>
  <c r="AY152" i="32" s="1"/>
  <c r="O135" i="32"/>
  <c r="Q135" i="32" s="1"/>
  <c r="AB135" i="32" s="1"/>
  <c r="AM135" i="32" s="1"/>
  <c r="AX135" i="32" s="1"/>
  <c r="AY135" i="32" s="1"/>
  <c r="O122" i="32"/>
  <c r="Q122" i="32" s="1"/>
  <c r="AB122" i="32" s="1"/>
  <c r="AM122" i="32" s="1"/>
  <c r="AX122" i="32" s="1"/>
  <c r="AY122" i="32" s="1"/>
  <c r="O113" i="32"/>
  <c r="Q113" i="32" s="1"/>
  <c r="AB113" i="32" s="1"/>
  <c r="AM113" i="32" s="1"/>
  <c r="AX113" i="32" s="1"/>
  <c r="AY113" i="32" s="1"/>
  <c r="O104" i="32"/>
  <c r="Q104" i="32" s="1"/>
  <c r="AB104" i="32" s="1"/>
  <c r="AM104" i="32" s="1"/>
  <c r="AX104" i="32" s="1"/>
  <c r="O85" i="32"/>
  <c r="Q85" i="32" s="1"/>
  <c r="AB85" i="32" s="1"/>
  <c r="AM85" i="32" s="1"/>
  <c r="AX85" i="32" s="1"/>
  <c r="AY85" i="32" s="1"/>
  <c r="O69" i="32"/>
  <c r="Q69" i="32" s="1"/>
  <c r="AB69" i="32" s="1"/>
  <c r="AM69" i="32" s="1"/>
  <c r="AX69" i="32" s="1"/>
  <c r="O64" i="32"/>
  <c r="Q64" i="32" s="1"/>
  <c r="AB64" i="32" s="1"/>
  <c r="AM64" i="32" s="1"/>
  <c r="AX64" i="32" s="1"/>
  <c r="AY64" i="32" s="1"/>
  <c r="O57" i="32"/>
  <c r="Q57" i="32" s="1"/>
  <c r="AB57" i="32" s="1"/>
  <c r="AM57" i="32" s="1"/>
  <c r="AX57" i="32" s="1"/>
  <c r="AY57" i="32" s="1"/>
  <c r="O44" i="32"/>
  <c r="Q44" i="32" s="1"/>
  <c r="AB44" i="32" s="1"/>
  <c r="AM44" i="32" s="1"/>
  <c r="AX44" i="32" s="1"/>
  <c r="O35" i="32"/>
  <c r="Q35" i="32" s="1"/>
  <c r="AB35" i="32" s="1"/>
  <c r="AM35" i="32" s="1"/>
  <c r="AX35" i="32" s="1"/>
  <c r="BA348" i="32"/>
  <c r="BA310" i="32"/>
  <c r="BA284" i="32"/>
  <c r="BA254" i="32"/>
  <c r="BA392" i="32"/>
  <c r="O383" i="32"/>
  <c r="Q383" i="32" s="1"/>
  <c r="AB383" i="32" s="1"/>
  <c r="AM383" i="32" s="1"/>
  <c r="AX383" i="32" s="1"/>
  <c r="AY383" i="32" s="1"/>
  <c r="O360" i="32"/>
  <c r="Q360" i="32" s="1"/>
  <c r="AB360" i="32" s="1"/>
  <c r="AM360" i="32" s="1"/>
  <c r="AX360" i="32" s="1"/>
  <c r="BA324" i="32"/>
  <c r="BA309" i="32"/>
  <c r="O410" i="32"/>
  <c r="Q410" i="32" s="1"/>
  <c r="AB410" i="32" s="1"/>
  <c r="AM410" i="32" s="1"/>
  <c r="AX410" i="32" s="1"/>
  <c r="BA357" i="32"/>
  <c r="BA335" i="32"/>
  <c r="BA314" i="32"/>
  <c r="BA305" i="32"/>
  <c r="BA291" i="32"/>
  <c r="BA278" i="32"/>
  <c r="BA263" i="32"/>
  <c r="BA251" i="32"/>
  <c r="O265" i="32"/>
  <c r="Q265" i="32" s="1"/>
  <c r="BA176" i="32"/>
  <c r="BA150" i="32"/>
  <c r="BA207" i="32"/>
  <c r="BA168" i="32"/>
  <c r="BA164" i="32"/>
  <c r="O80" i="32"/>
  <c r="Q80" i="32" s="1"/>
  <c r="AB80" i="32" s="1"/>
  <c r="AM80" i="32" s="1"/>
  <c r="AX80" i="32" s="1"/>
  <c r="AY80" i="32" s="1"/>
  <c r="BA62" i="32"/>
  <c r="AF171" i="12"/>
  <c r="AS171" i="12" s="1"/>
  <c r="BF171" i="12" s="1"/>
  <c r="BG171" i="12" s="1"/>
  <c r="AF243" i="12"/>
  <c r="AS243" i="12" s="1"/>
  <c r="BF243" i="12" s="1"/>
  <c r="BG243" i="12" s="1"/>
  <c r="AF234" i="12"/>
  <c r="AS234" i="12" s="1"/>
  <c r="BF234" i="12" s="1"/>
  <c r="BG234" i="12" s="1"/>
  <c r="AF226" i="12"/>
  <c r="AS226" i="12" s="1"/>
  <c r="BF226" i="12" s="1"/>
  <c r="BG226" i="12" s="1"/>
  <c r="AF172" i="12"/>
  <c r="AS172" i="12" s="1"/>
  <c r="BF172" i="12" s="1"/>
  <c r="BG172" i="12" s="1"/>
  <c r="AF248" i="12"/>
  <c r="AS248" i="12" s="1"/>
  <c r="BF248" i="12" s="1"/>
  <c r="BG248" i="12" s="1"/>
  <c r="AF239" i="12"/>
  <c r="AS239" i="12" s="1"/>
  <c r="BF239" i="12" s="1"/>
  <c r="BG239" i="12" s="1"/>
  <c r="AF233" i="12"/>
  <c r="AF227" i="12"/>
  <c r="AF299" i="13"/>
  <c r="AS299" i="13" s="1"/>
  <c r="BF299" i="13" s="1"/>
  <c r="BG299" i="13" s="1"/>
  <c r="AF276" i="13"/>
  <c r="AS276" i="13" s="1"/>
  <c r="BF276" i="13" s="1"/>
  <c r="BG276" i="13" s="1"/>
  <c r="O5" i="32"/>
  <c r="Q5" i="32" s="1"/>
  <c r="AB5" i="32" s="1"/>
  <c r="AM5" i="32" s="1"/>
  <c r="AX5" i="32" s="1"/>
  <c r="O219" i="32"/>
  <c r="Q219" i="32" s="1"/>
  <c r="AC174" i="3"/>
  <c r="AN174" i="3" s="1"/>
  <c r="AY174" i="3" s="1"/>
  <c r="AF244" i="12"/>
  <c r="BA81" i="32"/>
  <c r="BA185" i="32"/>
  <c r="O185" i="32"/>
  <c r="Q185" i="32" s="1"/>
  <c r="BA308" i="32"/>
  <c r="O401" i="32"/>
  <c r="Q401" i="32" s="1"/>
  <c r="AB401" i="32" s="1"/>
  <c r="AM401" i="32" s="1"/>
  <c r="AX401" i="32" s="1"/>
  <c r="BA4" i="32"/>
  <c r="O4" i="32"/>
  <c r="Q4" i="32" s="1"/>
  <c r="AB4" i="32" s="1"/>
  <c r="AM4" i="32" s="1"/>
  <c r="AX4" i="32" s="1"/>
  <c r="BA29" i="32"/>
  <c r="O29" i="32"/>
  <c r="Q29" i="32" s="1"/>
  <c r="AB29" i="32" s="1"/>
  <c r="AM29" i="32" s="1"/>
  <c r="AX29" i="32" s="1"/>
  <c r="AF377" i="13"/>
  <c r="AS377" i="13" s="1"/>
  <c r="BF377" i="13" s="1"/>
  <c r="AF337" i="13"/>
  <c r="AS337" i="13" s="1"/>
  <c r="BF337" i="13" s="1"/>
  <c r="BG337" i="13" s="1"/>
  <c r="AF283" i="13"/>
  <c r="AS283" i="13" s="1"/>
  <c r="BF283" i="13" s="1"/>
  <c r="BG283" i="13" s="1"/>
  <c r="AF184" i="13"/>
  <c r="AS184" i="13" s="1"/>
  <c r="BF184" i="13" s="1"/>
  <c r="BG184" i="13" s="1"/>
  <c r="AF118" i="13"/>
  <c r="AS118" i="13" s="1"/>
  <c r="BF118" i="13" s="1"/>
  <c r="BG118" i="13" s="1"/>
  <c r="AF107" i="13"/>
  <c r="AS107" i="13" s="1"/>
  <c r="BF107" i="13" s="1"/>
  <c r="BG107" i="13" s="1"/>
  <c r="AF81" i="13"/>
  <c r="AS81" i="13" s="1"/>
  <c r="BF81" i="13" s="1"/>
  <c r="BG81" i="13" s="1"/>
  <c r="AB415" i="28"/>
  <c r="AM415" i="28" s="1"/>
  <c r="AX415" i="28" s="1"/>
  <c r="O300" i="32"/>
  <c r="Q300" i="32" s="1"/>
  <c r="AB300" i="32" s="1"/>
  <c r="AM300" i="32" s="1"/>
  <c r="AX300" i="32" s="1"/>
  <c r="AY300" i="32" s="1"/>
  <c r="O11" i="32"/>
  <c r="Q11" i="32" s="1"/>
  <c r="AB11" i="32" s="1"/>
  <c r="AM11" i="32" s="1"/>
  <c r="AX11" i="32" s="1"/>
  <c r="BA407" i="32"/>
  <c r="O148" i="32"/>
  <c r="Q148" i="32" s="1"/>
  <c r="AM362" i="19"/>
  <c r="AX362" i="19" s="1"/>
  <c r="AY362" i="19" s="1"/>
  <c r="AF272" i="12"/>
  <c r="AF268" i="12"/>
  <c r="AF262" i="12"/>
  <c r="AF258" i="12"/>
  <c r="AF267" i="12"/>
  <c r="AS267" i="12" s="1"/>
  <c r="BF267" i="12" s="1"/>
  <c r="BG267" i="12" s="1"/>
  <c r="AF259" i="12"/>
  <c r="AS259" i="12" s="1"/>
  <c r="BF259" i="12" s="1"/>
  <c r="BG259" i="12" s="1"/>
  <c r="Z102" i="14"/>
  <c r="AK129" i="19"/>
  <c r="BA131" i="19"/>
  <c r="BA5" i="19"/>
  <c r="AB116" i="23"/>
  <c r="AM116" i="23" s="1"/>
  <c r="AX116" i="23" s="1"/>
  <c r="AB92" i="23"/>
  <c r="BA422" i="25"/>
  <c r="AB372" i="26"/>
  <c r="AM372" i="26" s="1"/>
  <c r="AX372" i="26" s="1"/>
  <c r="AY372" i="26" s="1"/>
  <c r="AB212" i="28"/>
  <c r="AM212" i="28" s="1"/>
  <c r="AX212" i="28" s="1"/>
  <c r="AY212" i="28" s="1"/>
  <c r="AB355" i="28"/>
  <c r="AM355" i="28" s="1"/>
  <c r="AX355" i="28" s="1"/>
  <c r="AY355" i="28" s="1"/>
  <c r="AB353" i="28"/>
  <c r="AM353" i="28" s="1"/>
  <c r="AX353" i="28" s="1"/>
  <c r="AY353" i="28" s="1"/>
  <c r="O273" i="32"/>
  <c r="Q273" i="32" s="1"/>
  <c r="AB273" i="32" s="1"/>
  <c r="AM273" i="32" s="1"/>
  <c r="AX273" i="32" s="1"/>
  <c r="AY273" i="32" s="1"/>
  <c r="O266" i="32"/>
  <c r="Q266" i="32" s="1"/>
  <c r="AB266" i="32" s="1"/>
  <c r="AM266" i="32" s="1"/>
  <c r="AX266" i="32" s="1"/>
  <c r="AY266" i="32" s="1"/>
  <c r="O262" i="32"/>
  <c r="Q262" i="32" s="1"/>
  <c r="AB262" i="32" s="1"/>
  <c r="AM262" i="32" s="1"/>
  <c r="AX262" i="32" s="1"/>
  <c r="AY262" i="32" s="1"/>
  <c r="O255" i="32"/>
  <c r="Q255" i="32" s="1"/>
  <c r="AB255" i="32" s="1"/>
  <c r="AM255" i="32" s="1"/>
  <c r="AX255" i="32" s="1"/>
  <c r="AY255" i="32" s="1"/>
  <c r="O250" i="32"/>
  <c r="Q250" i="32" s="1"/>
  <c r="AB250" i="32" s="1"/>
  <c r="AM250" i="32" s="1"/>
  <c r="AX250" i="32" s="1"/>
  <c r="AY250" i="32" s="1"/>
  <c r="O240" i="32"/>
  <c r="Q240" i="32" s="1"/>
  <c r="AB240" i="32" s="1"/>
  <c r="AM240" i="32" s="1"/>
  <c r="AX240" i="32" s="1"/>
  <c r="AY240" i="32" s="1"/>
  <c r="O230" i="32"/>
  <c r="Q230" i="32" s="1"/>
  <c r="AB230" i="32" s="1"/>
  <c r="AM230" i="32" s="1"/>
  <c r="AX230" i="32" s="1"/>
  <c r="AY230" i="32" s="1"/>
  <c r="O224" i="32"/>
  <c r="Q224" i="32" s="1"/>
  <c r="AB224" i="32" s="1"/>
  <c r="AM224" i="32" s="1"/>
  <c r="AX224" i="32" s="1"/>
  <c r="AY224" i="32" s="1"/>
  <c r="O216" i="32"/>
  <c r="Q216" i="32" s="1"/>
  <c r="AB216" i="32" s="1"/>
  <c r="AM216" i="32" s="1"/>
  <c r="AX216" i="32" s="1"/>
  <c r="AY216" i="32" s="1"/>
  <c r="O213" i="32"/>
  <c r="Q213" i="32" s="1"/>
  <c r="AB213" i="32" s="1"/>
  <c r="AM213" i="32" s="1"/>
  <c r="AX213" i="32" s="1"/>
  <c r="AY213" i="32" s="1"/>
  <c r="O192" i="32"/>
  <c r="Q192" i="32" s="1"/>
  <c r="AB192" i="32" s="1"/>
  <c r="AM192" i="32" s="1"/>
  <c r="AX192" i="32" s="1"/>
  <c r="AY192" i="32" s="1"/>
  <c r="O189" i="32"/>
  <c r="Q189" i="32" s="1"/>
  <c r="AB189" i="32" s="1"/>
  <c r="AM189" i="32" s="1"/>
  <c r="AX189" i="32" s="1"/>
  <c r="O186" i="32"/>
  <c r="Q186" i="32" s="1"/>
  <c r="AB186" i="32" s="1"/>
  <c r="AM186" i="32" s="1"/>
  <c r="AX186" i="32" s="1"/>
  <c r="AY186" i="32" s="1"/>
  <c r="O163" i="32"/>
  <c r="Q163" i="32" s="1"/>
  <c r="AB163" i="32" s="1"/>
  <c r="AM163" i="32" s="1"/>
  <c r="AX163" i="32" s="1"/>
  <c r="AY163" i="32" s="1"/>
  <c r="O159" i="32"/>
  <c r="Q159" i="32" s="1"/>
  <c r="AB159" i="32" s="1"/>
  <c r="AM159" i="32" s="1"/>
  <c r="AX159" i="32" s="1"/>
  <c r="AY159" i="32" s="1"/>
  <c r="O155" i="32"/>
  <c r="Q155" i="32" s="1"/>
  <c r="AB155" i="32" s="1"/>
  <c r="AM155" i="32" s="1"/>
  <c r="AX155" i="32" s="1"/>
  <c r="O153" i="32"/>
  <c r="Q153" i="32" s="1"/>
  <c r="AB153" i="32" s="1"/>
  <c r="AM153" i="32" s="1"/>
  <c r="AX153" i="32" s="1"/>
  <c r="AY153" i="32" s="1"/>
  <c r="O144" i="32"/>
  <c r="Q144" i="32" s="1"/>
  <c r="AB144" i="32" s="1"/>
  <c r="AM144" i="32" s="1"/>
  <c r="AX144" i="32" s="1"/>
  <c r="AY144" i="32" s="1"/>
  <c r="O136" i="32"/>
  <c r="Q136" i="32" s="1"/>
  <c r="AB136" i="32" s="1"/>
  <c r="AM136" i="32" s="1"/>
  <c r="AX136" i="32" s="1"/>
  <c r="O131" i="32"/>
  <c r="Q131" i="32" s="1"/>
  <c r="AB131" i="32" s="1"/>
  <c r="AM131" i="32" s="1"/>
  <c r="AX131" i="32" s="1"/>
  <c r="O126" i="32"/>
  <c r="Q126" i="32" s="1"/>
  <c r="AB126" i="32" s="1"/>
  <c r="AM126" i="32" s="1"/>
  <c r="AX126" i="32" s="1"/>
  <c r="AY126" i="32" s="1"/>
  <c r="O121" i="32"/>
  <c r="Q121" i="32" s="1"/>
  <c r="AB121" i="32" s="1"/>
  <c r="AM121" i="32" s="1"/>
  <c r="AX121" i="32" s="1"/>
  <c r="AY121" i="32" s="1"/>
  <c r="O117" i="32"/>
  <c r="Q117" i="32" s="1"/>
  <c r="AB117" i="32" s="1"/>
  <c r="AM117" i="32" s="1"/>
  <c r="AX117" i="32" s="1"/>
  <c r="O111" i="32"/>
  <c r="Q111" i="32" s="1"/>
  <c r="AB111" i="32" s="1"/>
  <c r="AM111" i="32" s="1"/>
  <c r="AX111" i="32" s="1"/>
  <c r="AY111" i="32" s="1"/>
  <c r="O105" i="32"/>
  <c r="Q105" i="32" s="1"/>
  <c r="AB105" i="32" s="1"/>
  <c r="AM105" i="32" s="1"/>
  <c r="AX105" i="32" s="1"/>
  <c r="AY105" i="32" s="1"/>
  <c r="O98" i="32"/>
  <c r="Q98" i="32" s="1"/>
  <c r="AB98" i="32" s="1"/>
  <c r="AM98" i="32" s="1"/>
  <c r="AX98" i="32" s="1"/>
  <c r="AY98" i="32" s="1"/>
  <c r="O88" i="32"/>
  <c r="Q88" i="32" s="1"/>
  <c r="AB88" i="32" s="1"/>
  <c r="AM88" i="32" s="1"/>
  <c r="AX88" i="32" s="1"/>
  <c r="O75" i="32"/>
  <c r="Q75" i="32" s="1"/>
  <c r="AB75" i="32" s="1"/>
  <c r="AM75" i="32" s="1"/>
  <c r="AX75" i="32" s="1"/>
  <c r="AY75" i="32" s="1"/>
  <c r="O70" i="32"/>
  <c r="Q70" i="32" s="1"/>
  <c r="AB70" i="32" s="1"/>
  <c r="AM70" i="32" s="1"/>
  <c r="AX70" i="32" s="1"/>
  <c r="AY70" i="32" s="1"/>
  <c r="O67" i="32"/>
  <c r="Q67" i="32" s="1"/>
  <c r="AB67" i="32" s="1"/>
  <c r="AM67" i="32" s="1"/>
  <c r="AX67" i="32" s="1"/>
  <c r="O65" i="32"/>
  <c r="Q65" i="32" s="1"/>
  <c r="AB65" i="32" s="1"/>
  <c r="AM65" i="32" s="1"/>
  <c r="AX65" i="32" s="1"/>
  <c r="AY65" i="32" s="1"/>
  <c r="O61" i="32"/>
  <c r="Q61" i="32" s="1"/>
  <c r="AB61" i="32" s="1"/>
  <c r="AM61" i="32" s="1"/>
  <c r="AX61" i="32" s="1"/>
  <c r="AY61" i="32" s="1"/>
  <c r="O59" i="32"/>
  <c r="Q59" i="32" s="1"/>
  <c r="AB59" i="32" s="1"/>
  <c r="AM59" i="32" s="1"/>
  <c r="AX59" i="32" s="1"/>
  <c r="AY59" i="32" s="1"/>
  <c r="O53" i="32"/>
  <c r="Q53" i="32" s="1"/>
  <c r="AB53" i="32" s="1"/>
  <c r="AM53" i="32" s="1"/>
  <c r="AX53" i="32" s="1"/>
  <c r="O50" i="32"/>
  <c r="Q50" i="32" s="1"/>
  <c r="AB50" i="32" s="1"/>
  <c r="AM50" i="32" s="1"/>
  <c r="AX50" i="32" s="1"/>
  <c r="O41" i="32"/>
  <c r="Q41" i="32" s="1"/>
  <c r="AB41" i="32" s="1"/>
  <c r="AM41" i="32" s="1"/>
  <c r="AX41" i="32" s="1"/>
  <c r="O36" i="32"/>
  <c r="Q36" i="32" s="1"/>
  <c r="AB36" i="32" s="1"/>
  <c r="AM36" i="32" s="1"/>
  <c r="AX36" i="32" s="1"/>
  <c r="O30" i="32"/>
  <c r="Q30" i="32" s="1"/>
  <c r="AB30" i="32" s="1"/>
  <c r="AM30" i="32" s="1"/>
  <c r="AX30" i="32" s="1"/>
  <c r="O412" i="32"/>
  <c r="Q412" i="32" s="1"/>
  <c r="AB412" i="32" s="1"/>
  <c r="AM412" i="32" s="1"/>
  <c r="AX412" i="32" s="1"/>
  <c r="O402" i="32"/>
  <c r="Q402" i="32" s="1"/>
  <c r="AB402" i="32" s="1"/>
  <c r="AM402" i="32" s="1"/>
  <c r="AX402" i="32" s="1"/>
  <c r="BA374" i="32"/>
  <c r="BA367" i="32"/>
  <c r="BA352" i="32"/>
  <c r="BA339" i="32"/>
  <c r="BA333" i="32"/>
  <c r="BA316" i="32"/>
  <c r="BA311" i="32"/>
  <c r="BA307" i="32"/>
  <c r="BA304" i="32"/>
  <c r="BA296" i="32"/>
  <c r="BA289" i="32"/>
  <c r="BA281" i="32"/>
  <c r="BA276" i="32"/>
  <c r="BA269" i="32"/>
  <c r="BA258" i="32"/>
  <c r="BA246" i="32"/>
  <c r="AB244" i="32"/>
  <c r="BA149" i="32"/>
  <c r="BA92" i="32"/>
  <c r="O414" i="32"/>
  <c r="Q414" i="32" s="1"/>
  <c r="AB414" i="32" s="1"/>
  <c r="AM414" i="32" s="1"/>
  <c r="AX414" i="32" s="1"/>
  <c r="BA403" i="32"/>
  <c r="O391" i="32"/>
  <c r="Q391" i="32" s="1"/>
  <c r="AB391" i="32" s="1"/>
  <c r="AM391" i="32" s="1"/>
  <c r="AX391" i="32" s="1"/>
  <c r="O386" i="32"/>
  <c r="Q386" i="32" s="1"/>
  <c r="AB386" i="32" s="1"/>
  <c r="AM386" i="32" s="1"/>
  <c r="AX386" i="32" s="1"/>
  <c r="BA371" i="32"/>
  <c r="BA363" i="32"/>
  <c r="O356" i="32"/>
  <c r="Q356" i="32" s="1"/>
  <c r="AB356" i="32" s="1"/>
  <c r="AM356" i="32" s="1"/>
  <c r="AX356" i="32" s="1"/>
  <c r="AY356" i="32" s="1"/>
  <c r="O346" i="32"/>
  <c r="Q346" i="32" s="1"/>
  <c r="AB346" i="32" s="1"/>
  <c r="AM346" i="32" s="1"/>
  <c r="AX346" i="32" s="1"/>
  <c r="AY346" i="32" s="1"/>
  <c r="O340" i="32"/>
  <c r="Q340" i="32" s="1"/>
  <c r="AB340" i="32" s="1"/>
  <c r="AM340" i="32" s="1"/>
  <c r="AX340" i="32" s="1"/>
  <c r="AY340" i="32" s="1"/>
  <c r="O337" i="32"/>
  <c r="Q337" i="32" s="1"/>
  <c r="AB337" i="32" s="1"/>
  <c r="AM337" i="32" s="1"/>
  <c r="AX337" i="32" s="1"/>
  <c r="AY337" i="32" s="1"/>
  <c r="O332" i="32"/>
  <c r="Q332" i="32" s="1"/>
  <c r="AB332" i="32" s="1"/>
  <c r="AM332" i="32" s="1"/>
  <c r="AX332" i="32" s="1"/>
  <c r="O327" i="32"/>
  <c r="Q327" i="32" s="1"/>
  <c r="AB327" i="32" s="1"/>
  <c r="AM327" i="32" s="1"/>
  <c r="AX327" i="32" s="1"/>
  <c r="BA322" i="32"/>
  <c r="BA317" i="32"/>
  <c r="BA294" i="32"/>
  <c r="BA280" i="32"/>
  <c r="O376" i="32"/>
  <c r="Q376" i="32" s="1"/>
  <c r="AB376" i="32" s="1"/>
  <c r="AM376" i="32" s="1"/>
  <c r="AX376" i="32" s="1"/>
  <c r="AY376" i="32" s="1"/>
  <c r="Q136" i="25"/>
  <c r="AB136" i="25" s="1"/>
  <c r="O26" i="32"/>
  <c r="Q26" i="32" s="1"/>
  <c r="AB26" i="32" s="1"/>
  <c r="AM26" i="32" s="1"/>
  <c r="AX26" i="32" s="1"/>
  <c r="O8" i="32"/>
  <c r="Q8" i="32" s="1"/>
  <c r="AB8" i="32" s="1"/>
  <c r="AM8" i="32" s="1"/>
  <c r="AX8" i="32" s="1"/>
  <c r="BA382" i="32"/>
  <c r="O112" i="32"/>
  <c r="Q112" i="32" s="1"/>
  <c r="O46" i="32"/>
  <c r="Q46" i="32" s="1"/>
  <c r="AB46" i="32" s="1"/>
  <c r="AM46" i="32" s="1"/>
  <c r="AX46" i="32" s="1"/>
  <c r="O16" i="32"/>
  <c r="Q16" i="32" s="1"/>
  <c r="AB16" i="32" s="1"/>
  <c r="AM16" i="32" s="1"/>
  <c r="AX16" i="32" s="1"/>
  <c r="O39" i="32"/>
  <c r="Q39" i="32" s="1"/>
  <c r="AB39" i="32" s="1"/>
  <c r="AM39" i="32" s="1"/>
  <c r="AX39" i="32" s="1"/>
  <c r="O52" i="32"/>
  <c r="Q52" i="32" s="1"/>
  <c r="AB52" i="32" s="1"/>
  <c r="AM52" i="32" s="1"/>
  <c r="AX52" i="32" s="1"/>
  <c r="O76" i="32"/>
  <c r="Q76" i="32" s="1"/>
  <c r="AB76" i="32" s="1"/>
  <c r="AM76" i="32" s="1"/>
  <c r="AX76" i="32" s="1"/>
  <c r="AY76" i="32" s="1"/>
  <c r="O89" i="32"/>
  <c r="Q89" i="32" s="1"/>
  <c r="AB89" i="32" s="1"/>
  <c r="AM89" i="32" s="1"/>
  <c r="AX89" i="32" s="1"/>
  <c r="O100" i="32"/>
  <c r="Q100" i="32" s="1"/>
  <c r="AB100" i="32" s="1"/>
  <c r="AM100" i="32" s="1"/>
  <c r="AX100" i="32" s="1"/>
  <c r="O129" i="32"/>
  <c r="Q129" i="32" s="1"/>
  <c r="AB129" i="32" s="1"/>
  <c r="AM129" i="32" s="1"/>
  <c r="AX129" i="32" s="1"/>
  <c r="AY129" i="32" s="1"/>
  <c r="BA143" i="32"/>
  <c r="O143" i="32"/>
  <c r="Q143" i="32" s="1"/>
  <c r="AB143" i="32" s="1"/>
  <c r="AM143" i="32" s="1"/>
  <c r="AX143" i="32" s="1"/>
  <c r="AY143" i="32" s="1"/>
  <c r="BA169" i="32"/>
  <c r="O169" i="32"/>
  <c r="Q169" i="32" s="1"/>
  <c r="AB169" i="32" s="1"/>
  <c r="AM169" i="32" s="1"/>
  <c r="AX169" i="32" s="1"/>
  <c r="AY169" i="32" s="1"/>
  <c r="BA179" i="32"/>
  <c r="O179" i="32"/>
  <c r="Q179" i="32" s="1"/>
  <c r="AB179" i="32" s="1"/>
  <c r="AM179" i="32" s="1"/>
  <c r="AX179" i="32" s="1"/>
  <c r="AY179" i="32" s="1"/>
  <c r="BA195" i="32"/>
  <c r="O195" i="32"/>
  <c r="Q195" i="32" s="1"/>
  <c r="AB195" i="32" s="1"/>
  <c r="AM195" i="32" s="1"/>
  <c r="AX195" i="32" s="1"/>
  <c r="BA209" i="32"/>
  <c r="O209" i="32"/>
  <c r="Q209" i="32" s="1"/>
  <c r="AB209" i="32" s="1"/>
  <c r="AM209" i="32" s="1"/>
  <c r="AX209" i="32" s="1"/>
  <c r="BA227" i="32"/>
  <c r="O227" i="32"/>
  <c r="Q227" i="32" s="1"/>
  <c r="AB227" i="32" s="1"/>
  <c r="AM227" i="32" s="1"/>
  <c r="AX227" i="32" s="1"/>
  <c r="BA268" i="32"/>
  <c r="BA380" i="32"/>
  <c r="BA389" i="32"/>
  <c r="BA397" i="32"/>
  <c r="BA411" i="32"/>
  <c r="BA23" i="32"/>
  <c r="O23" i="32"/>
  <c r="Q23" i="32" s="1"/>
  <c r="AB23" i="32" s="1"/>
  <c r="AM23" i="32" s="1"/>
  <c r="AX23" i="32" s="1"/>
  <c r="O17" i="32"/>
  <c r="Q17" i="32" s="1"/>
  <c r="AB17" i="32" s="1"/>
  <c r="BA167" i="32"/>
  <c r="O394" i="32"/>
  <c r="Q394" i="32" s="1"/>
  <c r="O28" i="32"/>
  <c r="Q28" i="32" s="1"/>
  <c r="AB28" i="32" s="1"/>
  <c r="AM28" i="32" s="1"/>
  <c r="AX28" i="32" s="1"/>
  <c r="O24" i="32"/>
  <c r="Q24" i="32" s="1"/>
  <c r="AB24" i="32" s="1"/>
  <c r="AM24" i="32" s="1"/>
  <c r="AX24" i="32" s="1"/>
  <c r="O10" i="32"/>
  <c r="Q10" i="32" s="1"/>
  <c r="AB10" i="32" s="1"/>
  <c r="AM10" i="32" s="1"/>
  <c r="AX10" i="32" s="1"/>
  <c r="O6" i="32"/>
  <c r="Q6" i="32" s="1"/>
  <c r="AB6" i="32" s="1"/>
  <c r="AM6" i="32" s="1"/>
  <c r="AX6" i="32" s="1"/>
  <c r="BA395" i="32"/>
  <c r="AB345" i="32"/>
  <c r="AM345" i="32" s="1"/>
  <c r="AX345" i="32" s="1"/>
  <c r="AY345" i="32" s="1"/>
  <c r="AB336" i="32"/>
  <c r="AM336" i="32" s="1"/>
  <c r="AX336" i="32" s="1"/>
  <c r="AY336" i="32" s="1"/>
  <c r="O234" i="32"/>
  <c r="Q234" i="32" s="1"/>
  <c r="AB234" i="32" s="1"/>
  <c r="AM234" i="32" s="1"/>
  <c r="AX234" i="32" s="1"/>
  <c r="AY234" i="32" s="1"/>
  <c r="O204" i="32"/>
  <c r="Q204" i="32" s="1"/>
  <c r="O174" i="32"/>
  <c r="Q174" i="32" s="1"/>
  <c r="AB174" i="32" s="1"/>
  <c r="AM174" i="32" s="1"/>
  <c r="AX174" i="32" s="1"/>
  <c r="AY174" i="32" s="1"/>
  <c r="O139" i="32"/>
  <c r="Q139" i="32" s="1"/>
  <c r="O95" i="32"/>
  <c r="Q95" i="32" s="1"/>
  <c r="AB95" i="32" s="1"/>
  <c r="AM95" i="32" s="1"/>
  <c r="AX95" i="32" s="1"/>
  <c r="AY95" i="32" s="1"/>
  <c r="O31" i="32"/>
  <c r="Q31" i="32" s="1"/>
  <c r="AB31" i="32" s="1"/>
  <c r="AM31" i="32" s="1"/>
  <c r="AX31" i="32" s="1"/>
  <c r="Q407" i="24"/>
  <c r="AM75" i="11"/>
  <c r="AX75" i="11" s="1"/>
  <c r="AF28" i="12"/>
  <c r="AS28" i="12" s="1"/>
  <c r="BF28" i="12" s="1"/>
  <c r="BG28" i="12" s="1"/>
  <c r="Z82" i="14"/>
  <c r="AJ82" i="14" s="1"/>
  <c r="AT82" i="14" s="1"/>
  <c r="AU82" i="14" s="1"/>
  <c r="AK360" i="19"/>
  <c r="AB351" i="19"/>
  <c r="BA187" i="32"/>
  <c r="BA114" i="32"/>
  <c r="BA27" i="32"/>
  <c r="AB99" i="23"/>
  <c r="BA38" i="32"/>
  <c r="BA190" i="32"/>
  <c r="O372" i="32"/>
  <c r="Q372" i="32" s="1"/>
  <c r="S18" i="12"/>
  <c r="AF18" i="12" s="1"/>
  <c r="AS18" i="12" s="1"/>
  <c r="BF18" i="12" s="1"/>
  <c r="BG18" i="12" s="1"/>
  <c r="Z27" i="14"/>
  <c r="Q55" i="23"/>
  <c r="AB55" i="23" s="1"/>
  <c r="P168" i="14"/>
  <c r="AB54" i="23"/>
  <c r="AM54" i="23" s="1"/>
  <c r="AX54" i="23" s="1"/>
  <c r="AY54" i="23" s="1"/>
  <c r="AB198" i="28"/>
  <c r="AM198" i="28" s="1"/>
  <c r="AX198" i="28" s="1"/>
  <c r="AY198" i="28" s="1"/>
  <c r="BA197" i="32"/>
  <c r="BA173" i="32"/>
  <c r="BA156" i="32"/>
  <c r="O108" i="32"/>
  <c r="Q108" i="32" s="1"/>
  <c r="AB108" i="32" s="1"/>
  <c r="BA228" i="32"/>
  <c r="BA221" i="32"/>
  <c r="BA211" i="32"/>
  <c r="BA205" i="32"/>
  <c r="BA175" i="32"/>
  <c r="BA138" i="32"/>
  <c r="BA125" i="32"/>
  <c r="BA91" i="32"/>
  <c r="BA77" i="32"/>
  <c r="BA42" i="32"/>
  <c r="AB280" i="32"/>
  <c r="AM280" i="32" s="1"/>
  <c r="AX280" i="32" s="1"/>
  <c r="AY280" i="32" s="1"/>
  <c r="AB283" i="32"/>
  <c r="AM283" i="32" s="1"/>
  <c r="AX283" i="32" s="1"/>
  <c r="AY283" i="32" s="1"/>
  <c r="AB292" i="32"/>
  <c r="AM292" i="32" s="1"/>
  <c r="AX292" i="32" s="1"/>
  <c r="AY292" i="32" s="1"/>
  <c r="AB294" i="32"/>
  <c r="AM294" i="32" s="1"/>
  <c r="AX294" i="32" s="1"/>
  <c r="AY294" i="32" s="1"/>
  <c r="AB298" i="32"/>
  <c r="AM298" i="32" s="1"/>
  <c r="AX298" i="32" s="1"/>
  <c r="AB315" i="32"/>
  <c r="AM315" i="32" s="1"/>
  <c r="AX315" i="32" s="1"/>
  <c r="AY315" i="32" s="1"/>
  <c r="AB317" i="32"/>
  <c r="AM317" i="32" s="1"/>
  <c r="AX317" i="32" s="1"/>
  <c r="AY317" i="32" s="1"/>
  <c r="AB318" i="32"/>
  <c r="AM318" i="32" s="1"/>
  <c r="AX318" i="32" s="1"/>
  <c r="AY318" i="32" s="1"/>
  <c r="AB321" i="32"/>
  <c r="AM321" i="32" s="1"/>
  <c r="AX321" i="32" s="1"/>
  <c r="AY321" i="32" s="1"/>
  <c r="AB322" i="32"/>
  <c r="AM322" i="32" s="1"/>
  <c r="AX322" i="32" s="1"/>
  <c r="AY322" i="32" s="1"/>
  <c r="AB324" i="32"/>
  <c r="AM324" i="32" s="1"/>
  <c r="AX324" i="32" s="1"/>
  <c r="AY324" i="32" s="1"/>
  <c r="AB326" i="32"/>
  <c r="AM326" i="32" s="1"/>
  <c r="AX326" i="32" s="1"/>
  <c r="AY326" i="32" s="1"/>
  <c r="AB363" i="32"/>
  <c r="AM363" i="32" s="1"/>
  <c r="AX363" i="32" s="1"/>
  <c r="AY363" i="32" s="1"/>
  <c r="AB365" i="32"/>
  <c r="AM365" i="32" s="1"/>
  <c r="AX365" i="32" s="1"/>
  <c r="AY365" i="32" s="1"/>
  <c r="AB371" i="32"/>
  <c r="AM371" i="32" s="1"/>
  <c r="AX371" i="32" s="1"/>
  <c r="AY371" i="32" s="1"/>
  <c r="AB392" i="32"/>
  <c r="AM392" i="32" s="1"/>
  <c r="AX392" i="32" s="1"/>
  <c r="AB403" i="32"/>
  <c r="AM403" i="32" s="1"/>
  <c r="AX403" i="32" s="1"/>
  <c r="AB404" i="32"/>
  <c r="AM404" i="32" s="1"/>
  <c r="AX404" i="32" s="1"/>
  <c r="AB165" i="32"/>
  <c r="AM165" i="32" s="1"/>
  <c r="AX165" i="32" s="1"/>
  <c r="AF96" i="13"/>
  <c r="AS96" i="13" s="1"/>
  <c r="BF96" i="13" s="1"/>
  <c r="BG96" i="13" s="1"/>
  <c r="O58" i="32"/>
  <c r="Q58" i="32" s="1"/>
  <c r="AB58" i="32" s="1"/>
  <c r="AM58" i="32" s="1"/>
  <c r="AX58" i="32" s="1"/>
  <c r="AY58" i="32" s="1"/>
  <c r="O37" i="32"/>
  <c r="Q37" i="32" s="1"/>
  <c r="AB37" i="32" s="1"/>
  <c r="AM37" i="32" s="1"/>
  <c r="AX37" i="32" s="1"/>
  <c r="O409" i="32"/>
  <c r="Q409" i="32" s="1"/>
  <c r="AB409" i="32" s="1"/>
  <c r="AM409" i="32" s="1"/>
  <c r="AX409" i="32" s="1"/>
  <c r="O377" i="32"/>
  <c r="Q377" i="32" s="1"/>
  <c r="AB377" i="32" s="1"/>
  <c r="AM377" i="32" s="1"/>
  <c r="AX377" i="32" s="1"/>
  <c r="AY377" i="32" s="1"/>
  <c r="BA345" i="32"/>
  <c r="BA336" i="32"/>
  <c r="BA326" i="32"/>
  <c r="BA318" i="32"/>
  <c r="BA315" i="32"/>
  <c r="BA298" i="32"/>
  <c r="BA292" i="32"/>
  <c r="BA283" i="32"/>
  <c r="O274" i="32"/>
  <c r="Q274" i="32" s="1"/>
  <c r="AB274" i="32" s="1"/>
  <c r="AM274" i="32" s="1"/>
  <c r="AX274" i="32" s="1"/>
  <c r="AB407" i="32"/>
  <c r="AM407" i="32" s="1"/>
  <c r="AX407" i="32" s="1"/>
  <c r="BA290" i="32"/>
  <c r="O237" i="32"/>
  <c r="Q237" i="32" s="1"/>
  <c r="O231" i="32"/>
  <c r="Q231" i="32" s="1"/>
  <c r="AB231" i="32" s="1"/>
  <c r="AM231" i="32" s="1"/>
  <c r="AX231" i="32" s="1"/>
  <c r="AY231" i="32" s="1"/>
  <c r="O222" i="32"/>
  <c r="Q222" i="32" s="1"/>
  <c r="O217" i="32"/>
  <c r="Q217" i="32" s="1"/>
  <c r="AB217" i="32" s="1"/>
  <c r="AM217" i="32" s="1"/>
  <c r="AX217" i="32" s="1"/>
  <c r="O206" i="32"/>
  <c r="Q206" i="32" s="1"/>
  <c r="O202" i="32"/>
  <c r="Q202" i="32" s="1"/>
  <c r="AB202" i="32" s="1"/>
  <c r="AM202" i="32" s="1"/>
  <c r="AX202" i="32" s="1"/>
  <c r="AY202" i="32" s="1"/>
  <c r="O193" i="32"/>
  <c r="Q193" i="32" s="1"/>
  <c r="O181" i="32"/>
  <c r="Q181" i="32" s="1"/>
  <c r="AB181" i="32" s="1"/>
  <c r="AM181" i="32" s="1"/>
  <c r="AX181" i="32" s="1"/>
  <c r="O177" i="32"/>
  <c r="Q177" i="32" s="1"/>
  <c r="O171" i="32"/>
  <c r="Q171" i="32" s="1"/>
  <c r="AB171" i="32" s="1"/>
  <c r="AM171" i="32" s="1"/>
  <c r="AX171" i="32" s="1"/>
  <c r="O151" i="32"/>
  <c r="Q151" i="32" s="1"/>
  <c r="O146" i="32"/>
  <c r="Q146" i="32" s="1"/>
  <c r="AB146" i="32" s="1"/>
  <c r="AM146" i="32" s="1"/>
  <c r="AX146" i="32" s="1"/>
  <c r="AY146" i="32" s="1"/>
  <c r="O141" i="32"/>
  <c r="Q141" i="32" s="1"/>
  <c r="O133" i="32"/>
  <c r="Q133" i="32" s="1"/>
  <c r="AB133" i="32" s="1"/>
  <c r="AM133" i="32" s="1"/>
  <c r="AX133" i="32" s="1"/>
  <c r="AY133" i="32" s="1"/>
  <c r="O124" i="32"/>
  <c r="Q124" i="32" s="1"/>
  <c r="O106" i="32"/>
  <c r="Q106" i="32" s="1"/>
  <c r="AB106" i="32" s="1"/>
  <c r="AM106" i="32" s="1"/>
  <c r="AX106" i="32" s="1"/>
  <c r="AY106" i="32" s="1"/>
  <c r="O90" i="32"/>
  <c r="Q90" i="32" s="1"/>
  <c r="AB90" i="32" s="1"/>
  <c r="AM90" i="32" s="1"/>
  <c r="AX90" i="32" s="1"/>
  <c r="O78" i="32"/>
  <c r="Q78" i="32" s="1"/>
  <c r="AB78" i="32" s="1"/>
  <c r="AM78" i="32" s="1"/>
  <c r="AX78" i="32" s="1"/>
  <c r="AY78" i="32" s="1"/>
  <c r="O55" i="32"/>
  <c r="Q55" i="32" s="1"/>
  <c r="AB55" i="32" s="1"/>
  <c r="AM55" i="32" s="1"/>
  <c r="AX55" i="32" s="1"/>
  <c r="O43" i="32"/>
  <c r="Q43" i="32" s="1"/>
  <c r="AB43" i="32" s="1"/>
  <c r="AM43" i="32" s="1"/>
  <c r="AX43" i="32" s="1"/>
  <c r="O25" i="32"/>
  <c r="Q25" i="32" s="1"/>
  <c r="AB25" i="32" s="1"/>
  <c r="AM25" i="32" s="1"/>
  <c r="AX25" i="32" s="1"/>
  <c r="O12" i="32"/>
  <c r="Q12" i="32" s="1"/>
  <c r="AB12" i="32" s="1"/>
  <c r="AM12" i="32" s="1"/>
  <c r="AX12" i="32" s="1"/>
  <c r="BA282" i="32"/>
  <c r="O302" i="32"/>
  <c r="Q302" i="32" s="1"/>
  <c r="AB302" i="32" s="1"/>
  <c r="AM302" i="32" s="1"/>
  <c r="AX302" i="32" s="1"/>
  <c r="AY302" i="32" s="1"/>
  <c r="BA361" i="32"/>
  <c r="BA393" i="32"/>
  <c r="O393" i="32"/>
  <c r="Q393" i="32" s="1"/>
  <c r="AB393" i="32" s="1"/>
  <c r="AM393" i="32" s="1"/>
  <c r="AX393" i="32" s="1"/>
  <c r="AB27" i="32"/>
  <c r="AM27" i="32" s="1"/>
  <c r="AX27" i="32" s="1"/>
  <c r="AB62" i="32"/>
  <c r="AB77" i="32"/>
  <c r="AM77" i="32" s="1"/>
  <c r="AX77" i="32" s="1"/>
  <c r="AY77" i="32" s="1"/>
  <c r="S78" i="13"/>
  <c r="Z218" i="14"/>
  <c r="AB370" i="26"/>
  <c r="AM42" i="28"/>
  <c r="AX42" i="28" s="1"/>
  <c r="AB362" i="32"/>
  <c r="AM362" i="32" s="1"/>
  <c r="AX362" i="32" s="1"/>
  <c r="AY362" i="32" s="1"/>
  <c r="AB166" i="32"/>
  <c r="AM166" i="32" s="1"/>
  <c r="AX166" i="32" s="1"/>
  <c r="AY166" i="32" s="1"/>
  <c r="AB42" i="32"/>
  <c r="AM42" i="32" s="1"/>
  <c r="AX42" i="32" s="1"/>
  <c r="AC237" i="3"/>
  <c r="AN237" i="3" s="1"/>
  <c r="AY237" i="3" s="1"/>
  <c r="BF233" i="2" s="1"/>
  <c r="AF368" i="12"/>
  <c r="AS368" i="12" s="1"/>
  <c r="BF368" i="12" s="1"/>
  <c r="BG368" i="12" s="1"/>
  <c r="AS319" i="13"/>
  <c r="BF319" i="13" s="1"/>
  <c r="BG319" i="13" s="1"/>
  <c r="AF178" i="13"/>
  <c r="AS178" i="13" s="1"/>
  <c r="BF178" i="13" s="1"/>
  <c r="BG178" i="13" s="1"/>
  <c r="AX390" i="13"/>
  <c r="AB150" i="32"/>
  <c r="AM150" i="32" s="1"/>
  <c r="AX150" i="32" s="1"/>
  <c r="AY150" i="32" s="1"/>
  <c r="AB157" i="32"/>
  <c r="AM157" i="32" s="1"/>
  <c r="AX157" i="32" s="1"/>
  <c r="BA243" i="32"/>
  <c r="AX419" i="32"/>
  <c r="AF349" i="13"/>
  <c r="AS349" i="13" s="1"/>
  <c r="BF349" i="13" s="1"/>
  <c r="BG349" i="13" s="1"/>
  <c r="AF151" i="13"/>
  <c r="AS151" i="13" s="1"/>
  <c r="BF151" i="13" s="1"/>
  <c r="BG151" i="13" s="1"/>
  <c r="AF131" i="13"/>
  <c r="AS131" i="13" s="1"/>
  <c r="BF131" i="13" s="1"/>
  <c r="BG131" i="13" s="1"/>
  <c r="AF340" i="13"/>
  <c r="AS340" i="13" s="1"/>
  <c r="BF340" i="13" s="1"/>
  <c r="BG340" i="13" s="1"/>
  <c r="AB353" i="26"/>
  <c r="AM353" i="26" s="1"/>
  <c r="AX353" i="26" s="1"/>
  <c r="AY353" i="26" s="1"/>
  <c r="AB269" i="28"/>
  <c r="AM269" i="28" s="1"/>
  <c r="AX269" i="28" s="1"/>
  <c r="AY269" i="28" s="1"/>
  <c r="AB297" i="28"/>
  <c r="AM297" i="28" s="1"/>
  <c r="AX297" i="28" s="1"/>
  <c r="AY297" i="28" s="1"/>
  <c r="AB288" i="28"/>
  <c r="AM288" i="28" s="1"/>
  <c r="AX288" i="28" s="1"/>
  <c r="AB256" i="28"/>
  <c r="AM256" i="28" s="1"/>
  <c r="AX256" i="28" s="1"/>
  <c r="AY256" i="28" s="1"/>
  <c r="AB250" i="28"/>
  <c r="AM250" i="28" s="1"/>
  <c r="AX250" i="28" s="1"/>
  <c r="AY250" i="28" s="1"/>
  <c r="AB237" i="28"/>
  <c r="AM237" i="28" s="1"/>
  <c r="AX237" i="28" s="1"/>
  <c r="AY237" i="28" s="1"/>
  <c r="AB301" i="28"/>
  <c r="AM301" i="28" s="1"/>
  <c r="AX301" i="28" s="1"/>
  <c r="AY301" i="28" s="1"/>
  <c r="AB347" i="28"/>
  <c r="AM347" i="28" s="1"/>
  <c r="AX347" i="28" s="1"/>
  <c r="AY347" i="28" s="1"/>
  <c r="AB345" i="28"/>
  <c r="AM345" i="28" s="1"/>
  <c r="AX345" i="28" s="1"/>
  <c r="AB343" i="28"/>
  <c r="AM343" i="28" s="1"/>
  <c r="AX343" i="28" s="1"/>
  <c r="AY343" i="28" s="1"/>
  <c r="AB341" i="28"/>
  <c r="AM341" i="28" s="1"/>
  <c r="AX341" i="28" s="1"/>
  <c r="AY341" i="28" s="1"/>
  <c r="O196" i="32"/>
  <c r="Q196" i="32" s="1"/>
  <c r="AB196" i="32" s="1"/>
  <c r="AM196" i="32" s="1"/>
  <c r="AX196" i="32" s="1"/>
  <c r="AY196" i="32" s="1"/>
  <c r="BA116" i="32"/>
  <c r="BA362" i="32"/>
  <c r="AB190" i="32"/>
  <c r="AM190" i="32" s="1"/>
  <c r="AX190" i="32" s="1"/>
  <c r="AY190" i="32" s="1"/>
  <c r="AB38" i="32"/>
  <c r="AM38" i="32" s="1"/>
  <c r="AX38" i="32" s="1"/>
  <c r="BA405" i="32"/>
  <c r="O7" i="32"/>
  <c r="Q7" i="32" s="1"/>
  <c r="AB7" i="32" s="1"/>
  <c r="AM7" i="32" s="1"/>
  <c r="AX7" i="32" s="1"/>
  <c r="BA7" i="32"/>
  <c r="O22" i="32"/>
  <c r="Q22" i="32" s="1"/>
  <c r="AB22" i="32" s="1"/>
  <c r="AM22" i="32" s="1"/>
  <c r="AX22" i="32" s="1"/>
  <c r="BA22" i="32"/>
  <c r="O45" i="32"/>
  <c r="Q45" i="32" s="1"/>
  <c r="AB45" i="32" s="1"/>
  <c r="AM45" i="32" s="1"/>
  <c r="AX45" i="32" s="1"/>
  <c r="BA45" i="32"/>
  <c r="O54" i="32"/>
  <c r="Q54" i="32" s="1"/>
  <c r="AB54" i="32" s="1"/>
  <c r="AM54" i="32" s="1"/>
  <c r="AX54" i="32" s="1"/>
  <c r="BA54" i="32"/>
  <c r="O79" i="32"/>
  <c r="Q79" i="32" s="1"/>
  <c r="AB79" i="32" s="1"/>
  <c r="AM79" i="32" s="1"/>
  <c r="AX79" i="32" s="1"/>
  <c r="AY79" i="32" s="1"/>
  <c r="BA79" i="32"/>
  <c r="O256" i="32"/>
  <c r="Q256" i="32" s="1"/>
  <c r="AB256" i="32" s="1"/>
  <c r="AM256" i="32" s="1"/>
  <c r="AX256" i="32" s="1"/>
  <c r="AY256" i="32" s="1"/>
  <c r="O275" i="32"/>
  <c r="Q275" i="32" s="1"/>
  <c r="AB275" i="32" s="1"/>
  <c r="AM275" i="32" s="1"/>
  <c r="AX275" i="32" s="1"/>
  <c r="BA288" i="32"/>
  <c r="BA306" i="32"/>
  <c r="O366" i="32"/>
  <c r="Q366" i="32" s="1"/>
  <c r="AB366" i="32" s="1"/>
  <c r="AM366" i="32" s="1"/>
  <c r="AX366" i="32" s="1"/>
  <c r="AY366" i="32" s="1"/>
  <c r="BA334" i="32"/>
  <c r="BA355" i="32"/>
  <c r="BA375" i="32"/>
  <c r="BA388" i="32"/>
  <c r="O388" i="32"/>
  <c r="Q388" i="32" s="1"/>
  <c r="AB388" i="32" s="1"/>
  <c r="AM388" i="32" s="1"/>
  <c r="AX388" i="32" s="1"/>
  <c r="AB309" i="32"/>
  <c r="AM309" i="32" s="1"/>
  <c r="AX309" i="32" s="1"/>
  <c r="AY309" i="32" s="1"/>
  <c r="AB399" i="32"/>
  <c r="AM399" i="32" s="1"/>
  <c r="AX399" i="32" s="1"/>
  <c r="AB82" i="11"/>
  <c r="AM82" i="11" s="1"/>
  <c r="AX82" i="11" s="1"/>
  <c r="BA82" i="11" s="1"/>
  <c r="AM191" i="11"/>
  <c r="AX191" i="11" s="1"/>
  <c r="AB199" i="11"/>
  <c r="AM199" i="11" s="1"/>
  <c r="AB226" i="11"/>
  <c r="AB330" i="11"/>
  <c r="AB187" i="11"/>
  <c r="AM187" i="11" s="1"/>
  <c r="AX187" i="11" s="1"/>
  <c r="AY187" i="11" s="1"/>
  <c r="AB197" i="11"/>
  <c r="AM197" i="11" s="1"/>
  <c r="AB235" i="11"/>
  <c r="AF357" i="13"/>
  <c r="AS357" i="13" s="1"/>
  <c r="BF357" i="13" s="1"/>
  <c r="BG357" i="13" s="1"/>
  <c r="AF323" i="13"/>
  <c r="AS323" i="13" s="1"/>
  <c r="BF323" i="13" s="1"/>
  <c r="BG323" i="13" s="1"/>
  <c r="AF310" i="13"/>
  <c r="AS310" i="13" s="1"/>
  <c r="BF310" i="13" s="1"/>
  <c r="BG310" i="13" s="1"/>
  <c r="AF150" i="13"/>
  <c r="AS150" i="13" s="1"/>
  <c r="BF150" i="13" s="1"/>
  <c r="BG150" i="13" s="1"/>
  <c r="AF137" i="13"/>
  <c r="AS137" i="13" s="1"/>
  <c r="BF137" i="13" s="1"/>
  <c r="BG137" i="13" s="1"/>
  <c r="AF124" i="13"/>
  <c r="AS124" i="13" s="1"/>
  <c r="BF124" i="13" s="1"/>
  <c r="BG124" i="13" s="1"/>
  <c r="AF91" i="13"/>
  <c r="AS91" i="13" s="1"/>
  <c r="BF91" i="13" s="1"/>
  <c r="BG91" i="13" s="1"/>
  <c r="AF66" i="13"/>
  <c r="AS66" i="13" s="1"/>
  <c r="BF66" i="13" s="1"/>
  <c r="BG66" i="13" s="1"/>
  <c r="AF370" i="13"/>
  <c r="AS370" i="13" s="1"/>
  <c r="BF370" i="13" s="1"/>
  <c r="BG370" i="13" s="1"/>
  <c r="AF346" i="13"/>
  <c r="AS346" i="13" s="1"/>
  <c r="BF346" i="13" s="1"/>
  <c r="BG346" i="13" s="1"/>
  <c r="AF302" i="13"/>
  <c r="AS302" i="13" s="1"/>
  <c r="BF302" i="13" s="1"/>
  <c r="BG302" i="13" s="1"/>
  <c r="AF294" i="13"/>
  <c r="AS294" i="13" s="1"/>
  <c r="BF294" i="13" s="1"/>
  <c r="BG294" i="13" s="1"/>
  <c r="AF279" i="13"/>
  <c r="AS279" i="13" s="1"/>
  <c r="BF279" i="13" s="1"/>
  <c r="BG279" i="13" s="1"/>
  <c r="AF264" i="13"/>
  <c r="AS264" i="13" s="1"/>
  <c r="BF264" i="13" s="1"/>
  <c r="BG264" i="13" s="1"/>
  <c r="AF252" i="13"/>
  <c r="AS252" i="13" s="1"/>
  <c r="BF252" i="13" s="1"/>
  <c r="BG252" i="13" s="1"/>
  <c r="AF171" i="13"/>
  <c r="AS171" i="13" s="1"/>
  <c r="BF171" i="13" s="1"/>
  <c r="BG171" i="13" s="1"/>
  <c r="AF161" i="13"/>
  <c r="AS161" i="13" s="1"/>
  <c r="BF161" i="13" s="1"/>
  <c r="BG161" i="13" s="1"/>
  <c r="AF102" i="13"/>
  <c r="AS102" i="13" s="1"/>
  <c r="BF102" i="13" s="1"/>
  <c r="BG102" i="13" s="1"/>
  <c r="AF34" i="13"/>
  <c r="AS34" i="13" s="1"/>
  <c r="BF34" i="13" s="1"/>
  <c r="BG34" i="13" s="1"/>
  <c r="AB97" i="26"/>
  <c r="AM97" i="26" s="1"/>
  <c r="AX97" i="26" s="1"/>
  <c r="AB84" i="26"/>
  <c r="AB173" i="28"/>
  <c r="AM173" i="28" s="1"/>
  <c r="AX173" i="28" s="1"/>
  <c r="AY173" i="28" s="1"/>
  <c r="AB335" i="28"/>
  <c r="AM335" i="28" s="1"/>
  <c r="AX335" i="28" s="1"/>
  <c r="AY335" i="28" s="1"/>
  <c r="AC415" i="32"/>
  <c r="AB164" i="32"/>
  <c r="AM164" i="32" s="1"/>
  <c r="AX164" i="32" s="1"/>
  <c r="AY164" i="32" s="1"/>
  <c r="AB167" i="32"/>
  <c r="AM167" i="32" s="1"/>
  <c r="AX167" i="32" s="1"/>
  <c r="AY167" i="32" s="1"/>
  <c r="AB156" i="32"/>
  <c r="AM156" i="32" s="1"/>
  <c r="AX156" i="32" s="1"/>
  <c r="AY156" i="32" s="1"/>
  <c r="Z415" i="32"/>
  <c r="AA416" i="32" s="1"/>
  <c r="O118" i="32"/>
  <c r="Q118" i="32" s="1"/>
  <c r="AB118" i="32" s="1"/>
  <c r="AM118" i="32" s="1"/>
  <c r="AX118" i="32" s="1"/>
  <c r="AY118" i="32" s="1"/>
  <c r="BA118" i="32"/>
  <c r="O260" i="32"/>
  <c r="Q260" i="32" s="1"/>
  <c r="AB260" i="32" s="1"/>
  <c r="AM260" i="32" s="1"/>
  <c r="AX260" i="32" s="1"/>
  <c r="BA3" i="32"/>
  <c r="O9" i="32"/>
  <c r="Q9" i="32" s="1"/>
  <c r="AB9" i="32" s="1"/>
  <c r="AM9" i="32" s="1"/>
  <c r="AX9" i="32" s="1"/>
  <c r="BA9" i="32"/>
  <c r="O56" i="32"/>
  <c r="Q56" i="32" s="1"/>
  <c r="AB56" i="32" s="1"/>
  <c r="AM56" i="32" s="1"/>
  <c r="AX56" i="32" s="1"/>
  <c r="AY56" i="32" s="1"/>
  <c r="BA56" i="32"/>
  <c r="BA325" i="32"/>
  <c r="O406" i="32"/>
  <c r="Q406" i="32" s="1"/>
  <c r="AB406" i="32" s="1"/>
  <c r="AM406" i="32" s="1"/>
  <c r="AX406" i="32" s="1"/>
  <c r="BA406" i="32"/>
  <c r="AB245" i="28"/>
  <c r="AM245" i="28" s="1"/>
  <c r="AX245" i="28" s="1"/>
  <c r="AY245" i="28" s="1"/>
  <c r="AB207" i="32"/>
  <c r="AM207" i="32" s="1"/>
  <c r="AX207" i="32" s="1"/>
  <c r="AY207" i="32" s="1"/>
  <c r="AB400" i="32"/>
  <c r="AM400" i="32" s="1"/>
  <c r="AX400" i="32" s="1"/>
  <c r="O32" i="32"/>
  <c r="Q32" i="32" s="1"/>
  <c r="AB32" i="32" s="1"/>
  <c r="BA32" i="32"/>
  <c r="O14" i="32"/>
  <c r="Q14" i="32" s="1"/>
  <c r="AB14" i="32" s="1"/>
  <c r="BA14" i="32"/>
  <c r="O19" i="32"/>
  <c r="Q19" i="32" s="1"/>
  <c r="AB19" i="32" s="1"/>
  <c r="BA19" i="32"/>
  <c r="O34" i="32"/>
  <c r="Q34" i="32" s="1"/>
  <c r="AB34" i="32" s="1"/>
  <c r="BA34" i="32"/>
  <c r="O47" i="32"/>
  <c r="Q47" i="32" s="1"/>
  <c r="AB47" i="32" s="1"/>
  <c r="BA47" i="32"/>
  <c r="O49" i="32"/>
  <c r="Q49" i="32" s="1"/>
  <c r="AB49" i="32" s="1"/>
  <c r="BA49" i="32"/>
  <c r="O71" i="32"/>
  <c r="Q71" i="32" s="1"/>
  <c r="AB71" i="32" s="1"/>
  <c r="BA71" i="32"/>
  <c r="O74" i="32"/>
  <c r="Q74" i="32" s="1"/>
  <c r="AB74" i="32" s="1"/>
  <c r="BA74" i="32"/>
  <c r="O82" i="32"/>
  <c r="Q82" i="32" s="1"/>
  <c r="AB82" i="32" s="1"/>
  <c r="BA82" i="32"/>
  <c r="O84" i="32"/>
  <c r="Q84" i="32" s="1"/>
  <c r="AB84" i="32" s="1"/>
  <c r="BA84" i="32"/>
  <c r="O97" i="32"/>
  <c r="Q97" i="32" s="1"/>
  <c r="AB97" i="32" s="1"/>
  <c r="BA97" i="32"/>
  <c r="O102" i="32"/>
  <c r="Q102" i="32" s="1"/>
  <c r="AB102" i="32" s="1"/>
  <c r="BE102" i="32" s="1"/>
  <c r="BA102" i="32"/>
  <c r="O103" i="32"/>
  <c r="Q103" i="32" s="1"/>
  <c r="AB103" i="32" s="1"/>
  <c r="BE103" i="32" s="1"/>
  <c r="BA103" i="32"/>
  <c r="O107" i="32"/>
  <c r="Q107" i="32" s="1"/>
  <c r="AB107" i="32" s="1"/>
  <c r="BA107" i="32"/>
  <c r="O128" i="32"/>
  <c r="Q128" i="32" s="1"/>
  <c r="AB128" i="32" s="1"/>
  <c r="BA128" i="32"/>
  <c r="BA132" i="32"/>
  <c r="BA145" i="32"/>
  <c r="BA147" i="32"/>
  <c r="BA170" i="32"/>
  <c r="BA172" i="32"/>
  <c r="BA180" i="32"/>
  <c r="BA184" i="32"/>
  <c r="BA201" i="32"/>
  <c r="BA203" i="32"/>
  <c r="O247" i="32"/>
  <c r="Q247" i="32" s="1"/>
  <c r="BA247" i="32"/>
  <c r="BA253" i="32"/>
  <c r="BA259" i="32"/>
  <c r="BA271" i="32"/>
  <c r="O279" i="32"/>
  <c r="Q279" i="32" s="1"/>
  <c r="AB279" i="32" s="1"/>
  <c r="AM279" i="32" s="1"/>
  <c r="AX279" i="32" s="1"/>
  <c r="AY279" i="32" s="1"/>
  <c r="BA293" i="32"/>
  <c r="BA297" i="32"/>
  <c r="BA313" i="32"/>
  <c r="O330" i="32"/>
  <c r="Q330" i="32" s="1"/>
  <c r="AB330" i="32" s="1"/>
  <c r="AM330" i="32" s="1"/>
  <c r="AX330" i="32" s="1"/>
  <c r="O331" i="32"/>
  <c r="Q331" i="32" s="1"/>
  <c r="AB331" i="32" s="1"/>
  <c r="AM331" i="32" s="1"/>
  <c r="AX331" i="32" s="1"/>
  <c r="O347" i="32"/>
  <c r="Q347" i="32" s="1"/>
  <c r="AB347" i="32" s="1"/>
  <c r="AM347" i="32" s="1"/>
  <c r="AX347" i="32" s="1"/>
  <c r="AY347" i="32" s="1"/>
  <c r="O350" i="32"/>
  <c r="Q350" i="32" s="1"/>
  <c r="AB350" i="32" s="1"/>
  <c r="AM350" i="32" s="1"/>
  <c r="AX350" i="32" s="1"/>
  <c r="AY350" i="32" s="1"/>
  <c r="O368" i="32"/>
  <c r="Q368" i="32" s="1"/>
  <c r="AB368" i="32" s="1"/>
  <c r="AM368" i="32" s="1"/>
  <c r="AX368" i="32" s="1"/>
  <c r="AY368" i="32" s="1"/>
  <c r="O370" i="32"/>
  <c r="Q370" i="32" s="1"/>
  <c r="AB370" i="32" s="1"/>
  <c r="AM370" i="32" s="1"/>
  <c r="AX370" i="32" s="1"/>
  <c r="AY370" i="32" s="1"/>
  <c r="BA379" i="32"/>
  <c r="O379" i="32"/>
  <c r="Q379" i="32" s="1"/>
  <c r="AB379" i="32" s="1"/>
  <c r="AM379" i="32" s="1"/>
  <c r="AX379" i="32" s="1"/>
  <c r="BA381" i="32"/>
  <c r="O381" i="32"/>
  <c r="Q381" i="32" s="1"/>
  <c r="AB381" i="32" s="1"/>
  <c r="AM381" i="32" s="1"/>
  <c r="AX381" i="32" s="1"/>
  <c r="AY381" i="32" s="1"/>
  <c r="BA396" i="32"/>
  <c r="O396" i="32"/>
  <c r="Q396" i="32" s="1"/>
  <c r="AB396" i="32" s="1"/>
  <c r="AM396" i="32" s="1"/>
  <c r="AX396" i="32" s="1"/>
  <c r="BA398" i="32"/>
  <c r="O398" i="32"/>
  <c r="Q398" i="32" s="1"/>
  <c r="AB398" i="32" s="1"/>
  <c r="AM398" i="32" s="1"/>
  <c r="AX398" i="32" s="1"/>
  <c r="AF19" i="13"/>
  <c r="AS19" i="13" s="1"/>
  <c r="BF19" i="13" s="1"/>
  <c r="BG19" i="13" s="1"/>
  <c r="AF354" i="13"/>
  <c r="AS354" i="13" s="1"/>
  <c r="BF354" i="13" s="1"/>
  <c r="BG354" i="13" s="1"/>
  <c r="AF322" i="13"/>
  <c r="AS322" i="13" s="1"/>
  <c r="BF322" i="13" s="1"/>
  <c r="BG322" i="13" s="1"/>
  <c r="AF307" i="13"/>
  <c r="AS307" i="13" s="1"/>
  <c r="BF307" i="13" s="1"/>
  <c r="AF149" i="13"/>
  <c r="AS149" i="13" s="1"/>
  <c r="BF149" i="13" s="1"/>
  <c r="BG149" i="13" s="1"/>
  <c r="AF132" i="13"/>
  <c r="AS132" i="13" s="1"/>
  <c r="BF132" i="13" s="1"/>
  <c r="BG132" i="13" s="1"/>
  <c r="AF120" i="13"/>
  <c r="AS120" i="13" s="1"/>
  <c r="BF120" i="13" s="1"/>
  <c r="BG120" i="13" s="1"/>
  <c r="AF82" i="13"/>
  <c r="AS82" i="13" s="1"/>
  <c r="BF82" i="13" s="1"/>
  <c r="BG82" i="13" s="1"/>
  <c r="BA373" i="24"/>
  <c r="BA239" i="26"/>
  <c r="AK239" i="26"/>
  <c r="AB406" i="28"/>
  <c r="AM406" i="28" s="1"/>
  <c r="AX406" i="28" s="1"/>
  <c r="AY86" i="32"/>
  <c r="BI86" i="32"/>
  <c r="AB115" i="32"/>
  <c r="AM115" i="32" s="1"/>
  <c r="AX115" i="32" s="1"/>
  <c r="AY115" i="32" s="1"/>
  <c r="AM417" i="28"/>
  <c r="AX417" i="28" s="1"/>
  <c r="R415" i="32"/>
  <c r="BA400" i="32"/>
  <c r="BA341" i="32"/>
  <c r="O226" i="32"/>
  <c r="Q226" i="32" s="1"/>
  <c r="AB226" i="32" s="1"/>
  <c r="BA226" i="32"/>
  <c r="BA301" i="32"/>
  <c r="AB110" i="32"/>
  <c r="AM110" i="32" s="1"/>
  <c r="AX110" i="32" s="1"/>
  <c r="AY110" i="32" s="1"/>
  <c r="AB349" i="32"/>
  <c r="AM349" i="32" s="1"/>
  <c r="AX349" i="32" s="1"/>
  <c r="O101" i="32"/>
  <c r="Q101" i="32" s="1"/>
  <c r="AB101" i="32" s="1"/>
  <c r="AM101" i="32" s="1"/>
  <c r="AX101" i="32" s="1"/>
  <c r="BA101" i="32"/>
  <c r="AB232" i="32"/>
  <c r="AM232" i="32" s="1"/>
  <c r="AX232" i="32" s="1"/>
  <c r="O377" i="33"/>
  <c r="Q377" i="33" s="1"/>
  <c r="AB377" i="33" s="1"/>
  <c r="AM377" i="33" s="1"/>
  <c r="O162" i="33"/>
  <c r="Q162" i="33" s="1"/>
  <c r="O34" i="33"/>
  <c r="Q34" i="33" s="1"/>
  <c r="AB323" i="33"/>
  <c r="AM323" i="33" s="1"/>
  <c r="AB270" i="33"/>
  <c r="AM270" i="33" s="1"/>
  <c r="AX270" i="33" s="1"/>
  <c r="O198" i="33"/>
  <c r="Q198" i="33" s="1"/>
  <c r="O286" i="33"/>
  <c r="Q286" i="33" s="1"/>
  <c r="AB286" i="33" s="1"/>
  <c r="AM286" i="33" s="1"/>
  <c r="O316" i="33"/>
  <c r="Q316" i="33" s="1"/>
  <c r="AB316" i="33" s="1"/>
  <c r="O341" i="33"/>
  <c r="Q341" i="33" s="1"/>
  <c r="O357" i="33"/>
  <c r="Q357" i="33" s="1"/>
  <c r="O367" i="33"/>
  <c r="Q367" i="33" s="1"/>
  <c r="AB367" i="33" s="1"/>
  <c r="AM367" i="33" s="1"/>
  <c r="O397" i="33"/>
  <c r="Q397" i="33" s="1"/>
  <c r="AB397" i="33" s="1"/>
  <c r="AM397" i="33" s="1"/>
  <c r="O116" i="33"/>
  <c r="Q116" i="33" s="1"/>
  <c r="AB116" i="33" s="1"/>
  <c r="AM116" i="33" s="1"/>
  <c r="O311" i="33"/>
  <c r="Q311" i="33" s="1"/>
  <c r="O57" i="33"/>
  <c r="Q57" i="33" s="1"/>
  <c r="O85" i="33"/>
  <c r="Q85" i="33" s="1"/>
  <c r="AB85" i="33" s="1"/>
  <c r="AM85" i="33" s="1"/>
  <c r="AB94" i="33"/>
  <c r="AM94" i="33" s="1"/>
  <c r="O157" i="33"/>
  <c r="Q157" i="33" s="1"/>
  <c r="AB157" i="33" s="1"/>
  <c r="AM157" i="33" s="1"/>
  <c r="O253" i="33"/>
  <c r="Q253" i="33" s="1"/>
  <c r="O365" i="33"/>
  <c r="Q365" i="33" s="1"/>
  <c r="AB365" i="33" s="1"/>
  <c r="AM365" i="33" s="1"/>
  <c r="O372" i="33"/>
  <c r="Q372" i="33" s="1"/>
  <c r="AB199" i="33"/>
  <c r="AB154" i="33"/>
  <c r="AM154" i="33" s="1"/>
  <c r="O51" i="33"/>
  <c r="Q51" i="33" s="1"/>
  <c r="AB42" i="11"/>
  <c r="AM42" i="11" s="1"/>
  <c r="AX42" i="11" s="1"/>
  <c r="BA42" i="11" s="1"/>
  <c r="AB124" i="11"/>
  <c r="AM124" i="11" s="1"/>
  <c r="AX124" i="11" s="1"/>
  <c r="AY124" i="11" s="1"/>
  <c r="AB198" i="11"/>
  <c r="AM198" i="11" s="1"/>
  <c r="AX198" i="11" s="1"/>
  <c r="AY198" i="11" s="1"/>
  <c r="AB250" i="11"/>
  <c r="AM250" i="11" s="1"/>
  <c r="AX250" i="11" s="1"/>
  <c r="AY250" i="11" s="1"/>
  <c r="AB266" i="11"/>
  <c r="AB299" i="11"/>
  <c r="O92" i="33"/>
  <c r="Q92" i="33" s="1"/>
  <c r="AB92" i="33" s="1"/>
  <c r="O96" i="33"/>
  <c r="Q96" i="33" s="1"/>
  <c r="O93" i="33"/>
  <c r="Q93" i="33" s="1"/>
  <c r="O104" i="33"/>
  <c r="Q104" i="33" s="1"/>
  <c r="O125" i="33"/>
  <c r="Q125" i="33" s="1"/>
  <c r="AB125" i="33" s="1"/>
  <c r="O132" i="33"/>
  <c r="Q132" i="33" s="1"/>
  <c r="AB132" i="33" s="1"/>
  <c r="O145" i="33"/>
  <c r="Q145" i="33" s="1"/>
  <c r="O212" i="33"/>
  <c r="Q212" i="33" s="1"/>
  <c r="O232" i="33"/>
  <c r="Q232" i="33" s="1"/>
  <c r="O259" i="33"/>
  <c r="Q259" i="33" s="1"/>
  <c r="O283" i="33"/>
  <c r="Q283" i="33" s="1"/>
  <c r="O303" i="33"/>
  <c r="Q303" i="33" s="1"/>
  <c r="AB303" i="33" s="1"/>
  <c r="AM303" i="33" s="1"/>
  <c r="AX303" i="33" s="1"/>
  <c r="AB303" i="11"/>
  <c r="AB305" i="11"/>
  <c r="AB309" i="11"/>
  <c r="AB311" i="11"/>
  <c r="AB351" i="11"/>
  <c r="AM351" i="11" s="1"/>
  <c r="AX351" i="11" s="1"/>
  <c r="BA351" i="11" s="1"/>
  <c r="AF13" i="12"/>
  <c r="AF9" i="12"/>
  <c r="AS9" i="12" s="1"/>
  <c r="AF7" i="12"/>
  <c r="AF5" i="12"/>
  <c r="AS5" i="12" s="1"/>
  <c r="AF74" i="12"/>
  <c r="AF72" i="12"/>
  <c r="AS72" i="12" s="1"/>
  <c r="BF72" i="12" s="1"/>
  <c r="AF70" i="12"/>
  <c r="AF68" i="12"/>
  <c r="AS68" i="12" s="1"/>
  <c r="BF68" i="12" s="1"/>
  <c r="BG68" i="12" s="1"/>
  <c r="AF66" i="12"/>
  <c r="AF107" i="12"/>
  <c r="AS107" i="12" s="1"/>
  <c r="BF107" i="12" s="1"/>
  <c r="BG107" i="12" s="1"/>
  <c r="AF105" i="12"/>
  <c r="AF162" i="12"/>
  <c r="AS162" i="12" s="1"/>
  <c r="BF162" i="12" s="1"/>
  <c r="BG162" i="12" s="1"/>
  <c r="AF160" i="12"/>
  <c r="AF158" i="12"/>
  <c r="AS158" i="12" s="1"/>
  <c r="BF158" i="12" s="1"/>
  <c r="BG158" i="12" s="1"/>
  <c r="AF156" i="12"/>
  <c r="AF154" i="12"/>
  <c r="AS154" i="12" s="1"/>
  <c r="BF154" i="12" s="1"/>
  <c r="BG154" i="12" s="1"/>
  <c r="AF150" i="12"/>
  <c r="AF138" i="12"/>
  <c r="AS138" i="12" s="1"/>
  <c r="BF138" i="12" s="1"/>
  <c r="BG138" i="12" s="1"/>
  <c r="AF136" i="12"/>
  <c r="AF132" i="12"/>
  <c r="AF130" i="12"/>
  <c r="AS130" i="12" s="1"/>
  <c r="BF130" i="12" s="1"/>
  <c r="BG130" i="12" s="1"/>
  <c r="AF128" i="12"/>
  <c r="AF191" i="12"/>
  <c r="AF187" i="12"/>
  <c r="AS187" i="12" s="1"/>
  <c r="AB286" i="26"/>
  <c r="AM286" i="26" s="1"/>
  <c r="AX286" i="26" s="1"/>
  <c r="AB282" i="26"/>
  <c r="AM282" i="26" s="1"/>
  <c r="AB275" i="26"/>
  <c r="AM275" i="26" s="1"/>
  <c r="AX275" i="26" s="1"/>
  <c r="BA270" i="28" s="1"/>
  <c r="AB269" i="26"/>
  <c r="AB243" i="28"/>
  <c r="AM243" i="28" s="1"/>
  <c r="AX243" i="28" s="1"/>
  <c r="AY243" i="28" s="1"/>
  <c r="AB245" i="32"/>
  <c r="AM245" i="32" s="1"/>
  <c r="AX245" i="32" s="1"/>
  <c r="AB323" i="32"/>
  <c r="AM323" i="32" s="1"/>
  <c r="AX323" i="32" s="1"/>
  <c r="AY323" i="32" s="1"/>
  <c r="O307" i="33"/>
  <c r="Q307" i="33" s="1"/>
  <c r="O262" i="33"/>
  <c r="Q262" i="33" s="1"/>
  <c r="O31" i="33"/>
  <c r="Q31" i="33" s="1"/>
  <c r="O11" i="33"/>
  <c r="Q11" i="33" s="1"/>
  <c r="AB11" i="33" s="1"/>
  <c r="AM11" i="33" s="1"/>
  <c r="AX11" i="33" s="1"/>
  <c r="O356" i="33"/>
  <c r="Q356" i="33" s="1"/>
  <c r="AB364" i="33"/>
  <c r="AM364" i="33" s="1"/>
  <c r="AX364" i="33" s="1"/>
  <c r="O239" i="33"/>
  <c r="Q239" i="33" s="1"/>
  <c r="AB239" i="33" s="1"/>
  <c r="AM239" i="33" s="1"/>
  <c r="O149" i="33"/>
  <c r="Q149" i="33" s="1"/>
  <c r="O107" i="33"/>
  <c r="Q107" i="33" s="1"/>
  <c r="O366" i="33"/>
  <c r="Q366" i="33" s="1"/>
  <c r="AB362" i="33"/>
  <c r="AM362" i="33" s="1"/>
  <c r="AX362" i="33" s="1"/>
  <c r="O360" i="33"/>
  <c r="Q360" i="33" s="1"/>
  <c r="AB360" i="33" s="1"/>
  <c r="AM360" i="33" s="1"/>
  <c r="AB277" i="33"/>
  <c r="AM277" i="33" s="1"/>
  <c r="AX277" i="33" s="1"/>
  <c r="O72" i="33"/>
  <c r="Q72" i="33" s="1"/>
  <c r="AB72" i="33" s="1"/>
  <c r="AM72" i="33" s="1"/>
  <c r="AB321" i="33"/>
  <c r="AM321" i="33" s="1"/>
  <c r="AB139" i="33"/>
  <c r="AM139" i="33" s="1"/>
  <c r="AB404" i="33"/>
  <c r="AM404" i="33" s="1"/>
  <c r="AB395" i="33"/>
  <c r="AM395" i="33" s="1"/>
  <c r="AB390" i="33"/>
  <c r="AM390" i="33" s="1"/>
  <c r="AB327" i="33"/>
  <c r="AM327" i="33" s="1"/>
  <c r="AB312" i="33"/>
  <c r="AM312" i="33" s="1"/>
  <c r="AB220" i="33"/>
  <c r="AM220" i="33" s="1"/>
  <c r="AX220" i="33" s="1"/>
  <c r="Q179" i="11"/>
  <c r="AB179" i="11" s="1"/>
  <c r="AM179" i="11" s="1"/>
  <c r="AX179" i="11" s="1"/>
  <c r="BA179" i="11" s="1"/>
  <c r="AC144" i="2"/>
  <c r="AN144" i="2" s="1"/>
  <c r="AY144" i="2" s="1"/>
  <c r="BB144" i="2" s="1"/>
  <c r="AC213" i="3"/>
  <c r="AN213" i="3" s="1"/>
  <c r="AY213" i="3" s="1"/>
  <c r="BE204" i="11" s="1"/>
  <c r="AB136" i="11"/>
  <c r="AM136" i="11" s="1"/>
  <c r="AX136" i="11" s="1"/>
  <c r="BA136" i="11" s="1"/>
  <c r="Z68" i="14"/>
  <c r="Z265" i="14"/>
  <c r="AX162" i="32"/>
  <c r="O50" i="33"/>
  <c r="Q50" i="33" s="1"/>
  <c r="O30" i="33"/>
  <c r="Q30" i="33" s="1"/>
  <c r="O24" i="33"/>
  <c r="Q24" i="33" s="1"/>
  <c r="AB24" i="33" s="1"/>
  <c r="AM24" i="33" s="1"/>
  <c r="AX24" i="33" s="1"/>
  <c r="O19" i="33"/>
  <c r="Q19" i="33" s="1"/>
  <c r="O15" i="33"/>
  <c r="Q15" i="33" s="1"/>
  <c r="AB15" i="33" s="1"/>
  <c r="O8" i="33"/>
  <c r="Q8" i="33" s="1"/>
  <c r="O4" i="33"/>
  <c r="Q4" i="33" s="1"/>
  <c r="AB4" i="33" s="1"/>
  <c r="AM4" i="33" s="1"/>
  <c r="AX4" i="33" s="1"/>
  <c r="O233" i="33"/>
  <c r="Q233" i="33" s="1"/>
  <c r="O218" i="33"/>
  <c r="Q218" i="33" s="1"/>
  <c r="O182" i="33"/>
  <c r="Q182" i="33" s="1"/>
  <c r="AB208" i="33"/>
  <c r="AM208" i="33" s="1"/>
  <c r="AX208" i="33" s="1"/>
  <c r="O172" i="33"/>
  <c r="Q172" i="33" s="1"/>
  <c r="AB172" i="33" s="1"/>
  <c r="AM172" i="33" s="1"/>
  <c r="AB288" i="33"/>
  <c r="AM288" i="33" s="1"/>
  <c r="AB349" i="33"/>
  <c r="AM349" i="33" s="1"/>
  <c r="AX349" i="33" s="1"/>
  <c r="AF250" i="12"/>
  <c r="AS250" i="12" s="1"/>
  <c r="BF250" i="12" s="1"/>
  <c r="BG250" i="12" s="1"/>
  <c r="AF276" i="12"/>
  <c r="AS276" i="12" s="1"/>
  <c r="BF276" i="12" s="1"/>
  <c r="BG276" i="12" s="1"/>
  <c r="AC117" i="2"/>
  <c r="AC21" i="2"/>
  <c r="AC244" i="3"/>
  <c r="AN244" i="3" s="1"/>
  <c r="AY244" i="3" s="1"/>
  <c r="BB244" i="3" s="1"/>
  <c r="AC179" i="3"/>
  <c r="AN179" i="3" s="1"/>
  <c r="AC154" i="2"/>
  <c r="AN154" i="2" s="1"/>
  <c r="AY154" i="2" s="1"/>
  <c r="BB154" i="2" s="1"/>
  <c r="AX373" i="32"/>
  <c r="AY373" i="32" s="1"/>
  <c r="AB274" i="33"/>
  <c r="AM274" i="33" s="1"/>
  <c r="AC341" i="2"/>
  <c r="AC186" i="2"/>
  <c r="AN186" i="2" s="1"/>
  <c r="AY186" i="2" s="1"/>
  <c r="BB186" i="2" s="1"/>
  <c r="AC101" i="2"/>
  <c r="AN101" i="2" s="1"/>
  <c r="AY101" i="2" s="1"/>
  <c r="BB101" i="2" s="1"/>
  <c r="AN283" i="3"/>
  <c r="AY283" i="3" s="1"/>
  <c r="BB283" i="3" s="1"/>
  <c r="AC136" i="3"/>
  <c r="AN136" i="3" s="1"/>
  <c r="AY136" i="3" s="1"/>
  <c r="AC15" i="3"/>
  <c r="AN15" i="3" s="1"/>
  <c r="AY15" i="3" s="1"/>
  <c r="BB15" i="3" s="1"/>
  <c r="AC228" i="2"/>
  <c r="AN228" i="2" s="1"/>
  <c r="AB320" i="11"/>
  <c r="AM320" i="11" s="1"/>
  <c r="AX320" i="11" s="1"/>
  <c r="AB200" i="11"/>
  <c r="AM200" i="11" s="1"/>
  <c r="AX200" i="11" s="1"/>
  <c r="AY200" i="11" s="1"/>
  <c r="AB67" i="11"/>
  <c r="AM67" i="11" s="1"/>
  <c r="AX67" i="11" s="1"/>
  <c r="AB74" i="11"/>
  <c r="AM74" i="11" s="1"/>
  <c r="AX74" i="11" s="1"/>
  <c r="BA74" i="11" s="1"/>
  <c r="AX150" i="11"/>
  <c r="AF17" i="12"/>
  <c r="AS17" i="12" s="1"/>
  <c r="BF17" i="12" s="1"/>
  <c r="BG17" i="12" s="1"/>
  <c r="AF164" i="12"/>
  <c r="AS164" i="12" s="1"/>
  <c r="BF164" i="12" s="1"/>
  <c r="BG164" i="12" s="1"/>
  <c r="AF362" i="12"/>
  <c r="AF373" i="12"/>
  <c r="AS373" i="12" s="1"/>
  <c r="BF373" i="12" s="1"/>
  <c r="AF148" i="12"/>
  <c r="AF291" i="12"/>
  <c r="AS291" i="12" s="1"/>
  <c r="BF291" i="12" s="1"/>
  <c r="BG291" i="12" s="1"/>
  <c r="AF305" i="12"/>
  <c r="AS305" i="12" s="1"/>
  <c r="BF305" i="12" s="1"/>
  <c r="BG305" i="12" s="1"/>
  <c r="AF300" i="12"/>
  <c r="AS300" i="12" s="1"/>
  <c r="BF300" i="12" s="1"/>
  <c r="BA166" i="32"/>
  <c r="O66" i="32"/>
  <c r="Q66" i="32" s="1"/>
  <c r="AB66" i="32" s="1"/>
  <c r="AM66" i="32" s="1"/>
  <c r="AX66" i="32" s="1"/>
  <c r="AY66" i="32" s="1"/>
  <c r="AB114" i="32"/>
  <c r="AM114" i="32" s="1"/>
  <c r="AX114" i="32" s="1"/>
  <c r="AY114" i="32" s="1"/>
  <c r="AB138" i="32"/>
  <c r="AM138" i="32" s="1"/>
  <c r="AX138" i="32" s="1"/>
  <c r="AY138" i="32" s="1"/>
  <c r="AB149" i="32"/>
  <c r="AM149" i="32" s="1"/>
  <c r="AX149" i="32" s="1"/>
  <c r="AY149" i="32" s="1"/>
  <c r="AB258" i="32"/>
  <c r="AM258" i="32" s="1"/>
  <c r="AX258" i="32" s="1"/>
  <c r="AY258" i="32" s="1"/>
  <c r="AB263" i="32"/>
  <c r="AB299" i="32"/>
  <c r="AM299" i="32" s="1"/>
  <c r="AX299" i="32" s="1"/>
  <c r="AY299" i="32" s="1"/>
  <c r="AB304" i="32"/>
  <c r="AM304" i="32" s="1"/>
  <c r="AX304" i="32" s="1"/>
  <c r="AY304" i="32" s="1"/>
  <c r="AB305" i="32"/>
  <c r="AM305" i="32" s="1"/>
  <c r="AX305" i="32" s="1"/>
  <c r="AY305" i="32" s="1"/>
  <c r="AB307" i="32"/>
  <c r="AM307" i="32" s="1"/>
  <c r="AX307" i="32" s="1"/>
  <c r="AY307" i="32" s="1"/>
  <c r="AB310" i="32"/>
  <c r="AM310" i="32" s="1"/>
  <c r="AX310" i="32" s="1"/>
  <c r="AY310" i="32" s="1"/>
  <c r="AB352" i="32"/>
  <c r="AM352" i="32" s="1"/>
  <c r="AX352" i="32" s="1"/>
  <c r="AY352" i="32" s="1"/>
  <c r="AB357" i="32"/>
  <c r="AM357" i="32" s="1"/>
  <c r="AX357" i="32" s="1"/>
  <c r="AY357" i="32" s="1"/>
  <c r="AB256" i="33"/>
  <c r="AM256" i="33" s="1"/>
  <c r="AX256" i="33" s="1"/>
  <c r="O226" i="33"/>
  <c r="Q226" i="33" s="1"/>
  <c r="O344" i="33"/>
  <c r="Q344" i="33" s="1"/>
  <c r="AB344" i="33" s="1"/>
  <c r="AM344" i="33" s="1"/>
  <c r="O23" i="33"/>
  <c r="Q23" i="33" s="1"/>
  <c r="AB23" i="33" s="1"/>
  <c r="AB117" i="33"/>
  <c r="AM117" i="33" s="1"/>
  <c r="O53" i="33"/>
  <c r="Q53" i="33" s="1"/>
  <c r="O46" i="33"/>
  <c r="Q46" i="33" s="1"/>
  <c r="O41" i="33"/>
  <c r="Q41" i="33" s="1"/>
  <c r="O37" i="33"/>
  <c r="Q37" i="33" s="1"/>
  <c r="O28" i="33"/>
  <c r="O6" i="33"/>
  <c r="Q6" i="33" s="1"/>
  <c r="O29" i="33"/>
  <c r="Q29" i="33" s="1"/>
  <c r="O13" i="33"/>
  <c r="Q13" i="33" s="1"/>
  <c r="AB13" i="33" s="1"/>
  <c r="AM13" i="33" s="1"/>
  <c r="AB353" i="33"/>
  <c r="AM353" i="33" s="1"/>
  <c r="AB290" i="33"/>
  <c r="AM290" i="33" s="1"/>
  <c r="AB153" i="33"/>
  <c r="AM153" i="33" s="1"/>
  <c r="AX153" i="33" s="1"/>
  <c r="AB151" i="33"/>
  <c r="AM151" i="33" s="1"/>
  <c r="AX151" i="33" s="1"/>
  <c r="AB248" i="33"/>
  <c r="AB266" i="33"/>
  <c r="AM266" i="33" s="1"/>
  <c r="R180" i="3"/>
  <c r="AC180" i="3" s="1"/>
  <c r="AN180" i="3" s="1"/>
  <c r="AY180" i="3" s="1"/>
  <c r="BE173" i="11" s="1"/>
  <c r="AC34" i="2"/>
  <c r="AN34" i="2" s="1"/>
  <c r="AY34" i="2" s="1"/>
  <c r="BB34" i="2" s="1"/>
  <c r="AM320" i="24"/>
  <c r="AX320" i="24" s="1"/>
  <c r="AY320" i="24" s="1"/>
  <c r="AC178" i="2"/>
  <c r="AN178" i="2" s="1"/>
  <c r="AC13" i="2"/>
  <c r="AN13" i="2" s="1"/>
  <c r="AY285" i="3"/>
  <c r="BF280" i="2" s="1"/>
  <c r="AC279" i="3"/>
  <c r="AN279" i="3" s="1"/>
  <c r="AY279" i="3" s="1"/>
  <c r="BE264" i="11" s="1"/>
  <c r="AC264" i="3"/>
  <c r="AN264" i="3" s="1"/>
  <c r="AC162" i="3"/>
  <c r="AN162" i="3" s="1"/>
  <c r="AY162" i="3" s="1"/>
  <c r="BE157" i="11" s="1"/>
  <c r="AC142" i="3"/>
  <c r="AN142" i="3" s="1"/>
  <c r="AY142" i="3" s="1"/>
  <c r="BE138" i="11" s="1"/>
  <c r="AC100" i="3"/>
  <c r="AN100" i="3" s="1"/>
  <c r="AY100" i="3" s="1"/>
  <c r="AC46" i="3"/>
  <c r="AN46" i="3" s="1"/>
  <c r="AY46" i="3" s="1"/>
  <c r="BE44" i="11" s="1"/>
  <c r="AC26" i="3"/>
  <c r="AN26" i="3" s="1"/>
  <c r="AY26" i="3" s="1"/>
  <c r="BB26" i="3" s="1"/>
  <c r="AB272" i="11"/>
  <c r="AB365" i="11"/>
  <c r="AB355" i="11"/>
  <c r="AF207" i="12"/>
  <c r="AS207" i="12" s="1"/>
  <c r="BF207" i="12" s="1"/>
  <c r="BG207" i="12" s="1"/>
  <c r="AF203" i="12"/>
  <c r="AS203" i="12" s="1"/>
  <c r="AF201" i="12"/>
  <c r="AS201" i="12" s="1"/>
  <c r="BF201" i="12" s="1"/>
  <c r="BG201" i="12" s="1"/>
  <c r="AF199" i="12"/>
  <c r="AS199" i="12" s="1"/>
  <c r="AF197" i="12"/>
  <c r="AS197" i="12" s="1"/>
  <c r="BF197" i="12" s="1"/>
  <c r="BG197" i="12" s="1"/>
  <c r="AF190" i="12"/>
  <c r="AS190" i="12" s="1"/>
  <c r="BF190" i="12" s="1"/>
  <c r="BG190" i="12" s="1"/>
  <c r="AF184" i="12"/>
  <c r="AB382" i="11"/>
  <c r="AB374" i="11"/>
  <c r="AB368" i="11"/>
  <c r="AB349" i="11"/>
  <c r="AM349" i="11" s="1"/>
  <c r="AX349" i="11" s="1"/>
  <c r="BA349" i="11" s="1"/>
  <c r="AB341" i="11"/>
  <c r="AM341" i="11" s="1"/>
  <c r="AX341" i="11" s="1"/>
  <c r="BA341" i="11" s="1"/>
  <c r="AB335" i="11"/>
  <c r="AM335" i="11" s="1"/>
  <c r="AX335" i="11" s="1"/>
  <c r="AF206" i="12"/>
  <c r="AS206" i="12" s="1"/>
  <c r="BF206" i="12" s="1"/>
  <c r="BG206" i="12" s="1"/>
  <c r="AF204" i="12"/>
  <c r="AF202" i="12"/>
  <c r="AS202" i="12" s="1"/>
  <c r="BF202" i="12" s="1"/>
  <c r="BG202" i="12" s="1"/>
  <c r="AF200" i="12"/>
  <c r="AF198" i="12"/>
  <c r="AS198" i="12" s="1"/>
  <c r="BF198" i="12" s="1"/>
  <c r="BG198" i="12" s="1"/>
  <c r="AF196" i="12"/>
  <c r="AF4" i="12"/>
  <c r="AS4" i="12" s="1"/>
  <c r="BF343" i="12"/>
  <c r="O329" i="32"/>
  <c r="Q329" i="32" s="1"/>
  <c r="AB329" i="32" s="1"/>
  <c r="AM329" i="32" s="1"/>
  <c r="AX329" i="32" s="1"/>
  <c r="AY329" i="32" s="1"/>
  <c r="AB91" i="32"/>
  <c r="AB92" i="32"/>
  <c r="AM92" i="32" s="1"/>
  <c r="AX92" i="32" s="1"/>
  <c r="AB251" i="32"/>
  <c r="AM251" i="32" s="1"/>
  <c r="AX251" i="32" s="1"/>
  <c r="AY251" i="32" s="1"/>
  <c r="AB254" i="32"/>
  <c r="AB272" i="32"/>
  <c r="AM272" i="32" s="1"/>
  <c r="AX272" i="32" s="1"/>
  <c r="AY272" i="32" s="1"/>
  <c r="AB278" i="32"/>
  <c r="AB290" i="32"/>
  <c r="AM290" i="32" s="1"/>
  <c r="AX290" i="32" s="1"/>
  <c r="AY290" i="32" s="1"/>
  <c r="AB120" i="33"/>
  <c r="AM120" i="33" s="1"/>
  <c r="AB326" i="33"/>
  <c r="AM326" i="33" s="1"/>
  <c r="AC20" i="2"/>
  <c r="AN20" i="2" s="1"/>
  <c r="AY20" i="2" s="1"/>
  <c r="BB20" i="2" s="1"/>
  <c r="AC303" i="3"/>
  <c r="AN303" i="3" s="1"/>
  <c r="AY303" i="3" s="1"/>
  <c r="BE288" i="11" s="1"/>
  <c r="AC271" i="3"/>
  <c r="AN271" i="3" s="1"/>
  <c r="AY271" i="3" s="1"/>
  <c r="BE57" i="11"/>
  <c r="AB322" i="11"/>
  <c r="AM322" i="11" s="1"/>
  <c r="AX322" i="11" s="1"/>
  <c r="AB326" i="11"/>
  <c r="AM326" i="11" s="1"/>
  <c r="AX326" i="11" s="1"/>
  <c r="AF116" i="12"/>
  <c r="AS116" i="12" s="1"/>
  <c r="BF116" i="12" s="1"/>
  <c r="BG116" i="12" s="1"/>
  <c r="AF165" i="12"/>
  <c r="AS165" i="12" s="1"/>
  <c r="BF165" i="12" s="1"/>
  <c r="BG165" i="12" s="1"/>
  <c r="AF170" i="12"/>
  <c r="AS170" i="12" s="1"/>
  <c r="BF170" i="12" s="1"/>
  <c r="BG170" i="12" s="1"/>
  <c r="AF282" i="12"/>
  <c r="AF293" i="12"/>
  <c r="AS293" i="12" s="1"/>
  <c r="BF293" i="12" s="1"/>
  <c r="BG293" i="12" s="1"/>
  <c r="AF325" i="12"/>
  <c r="AS325" i="12" s="1"/>
  <c r="AF117" i="12"/>
  <c r="AS117" i="12" s="1"/>
  <c r="BF117" i="12" s="1"/>
  <c r="BG117" i="12" s="1"/>
  <c r="AC365" i="2"/>
  <c r="AN365" i="2" s="1"/>
  <c r="AY365" i="2" s="1"/>
  <c r="BB365" i="2" s="1"/>
  <c r="AC333" i="2"/>
  <c r="AC268" i="2"/>
  <c r="AN268" i="2" s="1"/>
  <c r="AY268" i="2" s="1"/>
  <c r="BB268" i="2" s="1"/>
  <c r="AC26" i="2"/>
  <c r="AN26" i="2" s="1"/>
  <c r="AY26" i="2" s="1"/>
  <c r="BB26" i="2" s="1"/>
  <c r="AC217" i="3"/>
  <c r="AN217" i="3" s="1"/>
  <c r="AY217" i="3" s="1"/>
  <c r="AC192" i="3"/>
  <c r="AN192" i="3" s="1"/>
  <c r="AY192" i="3" s="1"/>
  <c r="BB192" i="3" s="1"/>
  <c r="AC173" i="3"/>
  <c r="AN173" i="3" s="1"/>
  <c r="AC105" i="3"/>
  <c r="AN105" i="3" s="1"/>
  <c r="AB329" i="11"/>
  <c r="AM329" i="11" s="1"/>
  <c r="AX329" i="11" s="1"/>
  <c r="AY329" i="11" s="1"/>
  <c r="AB338" i="11"/>
  <c r="AM338" i="11" s="1"/>
  <c r="AX338" i="11" s="1"/>
  <c r="AY338" i="11" s="1"/>
  <c r="AB342" i="11"/>
  <c r="AM342" i="11" s="1"/>
  <c r="AX342" i="11" s="1"/>
  <c r="AB346" i="11"/>
  <c r="AM346" i="11" s="1"/>
  <c r="AX346" i="11" s="1"/>
  <c r="AY346" i="11" s="1"/>
  <c r="AB350" i="11"/>
  <c r="AM350" i="11" s="1"/>
  <c r="AX350" i="11" s="1"/>
  <c r="AC328" i="2"/>
  <c r="AC269" i="2"/>
  <c r="AN269" i="2" s="1"/>
  <c r="AY269" i="2" s="1"/>
  <c r="BB269" i="2" s="1"/>
  <c r="AC80" i="2"/>
  <c r="AN80" i="2" s="1"/>
  <c r="AY80" i="2" s="1"/>
  <c r="BB80" i="2" s="1"/>
  <c r="AC14" i="2"/>
  <c r="AN14" i="2" s="1"/>
  <c r="AY14" i="2" s="1"/>
  <c r="AC322" i="3"/>
  <c r="AC282" i="3"/>
  <c r="AN282" i="3" s="1"/>
  <c r="AC250" i="3"/>
  <c r="AN250" i="3" s="1"/>
  <c r="AC212" i="3"/>
  <c r="AN212" i="3" s="1"/>
  <c r="AC161" i="3"/>
  <c r="AN161" i="3" s="1"/>
  <c r="AC143" i="3"/>
  <c r="AN143" i="3" s="1"/>
  <c r="AY143" i="3" s="1"/>
  <c r="BF142" i="2" s="1"/>
  <c r="AC110" i="3"/>
  <c r="AN110" i="3" s="1"/>
  <c r="AY110" i="3" s="1"/>
  <c r="BF109" i="2" s="1"/>
  <c r="AC92" i="3"/>
  <c r="AN92" i="3" s="1"/>
  <c r="AY92" i="3" s="1"/>
  <c r="BF91" i="2" s="1"/>
  <c r="AC70" i="3"/>
  <c r="AN70" i="3" s="1"/>
  <c r="AY70" i="3" s="1"/>
  <c r="BE68" i="11" s="1"/>
  <c r="AC35" i="3"/>
  <c r="AN35" i="3" s="1"/>
  <c r="AY35" i="3" s="1"/>
  <c r="BF33" i="2" s="1"/>
  <c r="AB327" i="11"/>
  <c r="AM327" i="11" s="1"/>
  <c r="AX327" i="11" s="1"/>
  <c r="AY327" i="11" s="1"/>
  <c r="AB332" i="11"/>
  <c r="AM332" i="11" s="1"/>
  <c r="AX332" i="11" s="1"/>
  <c r="BA332" i="11" s="1"/>
  <c r="AB340" i="11"/>
  <c r="AM340" i="11" s="1"/>
  <c r="AX340" i="11" s="1"/>
  <c r="BA340" i="11" s="1"/>
  <c r="AB348" i="11"/>
  <c r="AM348" i="11" s="1"/>
  <c r="AX348" i="11" s="1"/>
  <c r="AX96" i="32"/>
  <c r="AB247" i="28"/>
  <c r="AM247" i="28" s="1"/>
  <c r="AX247" i="28" s="1"/>
  <c r="AY247" i="28" s="1"/>
  <c r="O93" i="32"/>
  <c r="Q93" i="32" s="1"/>
  <c r="AB187" i="32"/>
  <c r="AM187" i="32" s="1"/>
  <c r="AX187" i="32" s="1"/>
  <c r="AY187" i="32" s="1"/>
  <c r="AC337" i="2"/>
  <c r="O373" i="32"/>
  <c r="BA373" i="32"/>
  <c r="BB213" i="3"/>
  <c r="F11" i="21"/>
  <c r="N14" i="21"/>
  <c r="N20" i="18"/>
  <c r="O12" i="31"/>
  <c r="O17" i="31"/>
  <c r="F17" i="18"/>
  <c r="K6" i="18"/>
  <c r="N13" i="18"/>
  <c r="O14" i="31"/>
  <c r="O18" i="31"/>
  <c r="F10" i="21"/>
  <c r="F11" i="18"/>
  <c r="F15" i="21"/>
  <c r="O10" i="29"/>
  <c r="O11" i="29"/>
  <c r="O12" i="29"/>
  <c r="O16" i="31"/>
  <c r="F10" i="31"/>
  <c r="O17" i="29"/>
  <c r="O11" i="31"/>
  <c r="N11" i="21"/>
  <c r="F14" i="18"/>
  <c r="F12" i="21"/>
  <c r="L8" i="18"/>
  <c r="G18" i="18"/>
  <c r="F17" i="21"/>
  <c r="N21" i="18"/>
  <c r="L8" i="21"/>
  <c r="F13" i="21"/>
  <c r="O14" i="29"/>
  <c r="O9" i="31"/>
  <c r="F16" i="18"/>
  <c r="N16" i="18"/>
  <c r="N10" i="21"/>
  <c r="O18" i="29"/>
  <c r="O9" i="29"/>
  <c r="N17" i="18"/>
  <c r="O16" i="29"/>
  <c r="N17" i="21"/>
  <c r="N11" i="18"/>
  <c r="N9" i="21"/>
  <c r="O10" i="31"/>
  <c r="N18" i="18"/>
  <c r="O15" i="29"/>
  <c r="F13" i="18"/>
  <c r="N14" i="18"/>
  <c r="F14" i="21"/>
  <c r="N20" i="21"/>
  <c r="N12" i="21"/>
  <c r="F12" i="18"/>
  <c r="O15" i="31"/>
  <c r="N13" i="21"/>
  <c r="F9" i="18"/>
  <c r="N19" i="21"/>
  <c r="F16" i="21"/>
  <c r="N15" i="18"/>
  <c r="F10" i="18"/>
  <c r="N19" i="18"/>
  <c r="N12" i="18"/>
  <c r="N16" i="21"/>
  <c r="G19" i="21"/>
  <c r="N10" i="18"/>
  <c r="F15" i="18"/>
  <c r="AN393" i="2" l="1"/>
  <c r="AY393" i="2" s="1"/>
  <c r="AN371" i="2"/>
  <c r="AN369" i="2"/>
  <c r="AN340" i="2"/>
  <c r="AC329" i="2"/>
  <c r="AN329" i="2" s="1"/>
  <c r="AY329" i="2" s="1"/>
  <c r="BB329" i="2" s="1"/>
  <c r="AN304" i="2"/>
  <c r="AY304" i="2" s="1"/>
  <c r="BB304" i="2" s="1"/>
  <c r="AN220" i="2"/>
  <c r="AN218" i="2"/>
  <c r="AY218" i="2" s="1"/>
  <c r="BB218" i="2" s="1"/>
  <c r="AN208" i="2"/>
  <c r="AY208" i="2" s="1"/>
  <c r="BB208" i="2" s="1"/>
  <c r="AN202" i="2"/>
  <c r="AN198" i="2"/>
  <c r="AN190" i="2"/>
  <c r="AY190" i="2" s="1"/>
  <c r="BB190" i="2" s="1"/>
  <c r="AN188" i="2"/>
  <c r="AN185" i="2"/>
  <c r="AN181" i="2"/>
  <c r="AC177" i="2"/>
  <c r="AN177" i="2" s="1"/>
  <c r="AY177" i="2" s="1"/>
  <c r="BB177" i="2" s="1"/>
  <c r="AN175" i="2"/>
  <c r="AN173" i="2"/>
  <c r="AN159" i="2"/>
  <c r="AY159" i="2" s="1"/>
  <c r="BB159" i="2" s="1"/>
  <c r="AN151" i="2"/>
  <c r="AN149" i="2"/>
  <c r="AY149" i="2" s="1"/>
  <c r="BB149" i="2" s="1"/>
  <c r="AN147" i="2"/>
  <c r="AN141" i="2"/>
  <c r="AC133" i="2"/>
  <c r="AN133" i="2" s="1"/>
  <c r="AY133" i="2" s="1"/>
  <c r="BB133" i="2" s="1"/>
  <c r="AC126" i="2"/>
  <c r="AN126" i="2" s="1"/>
  <c r="AY126" i="2" s="1"/>
  <c r="BB126" i="2" s="1"/>
  <c r="AC124" i="2"/>
  <c r="AC118" i="2"/>
  <c r="AC116" i="2"/>
  <c r="AN116" i="2" s="1"/>
  <c r="AY116" i="2" s="1"/>
  <c r="BB116" i="2" s="1"/>
  <c r="AC106" i="2"/>
  <c r="AC102" i="2"/>
  <c r="AC100" i="2"/>
  <c r="AC98" i="2"/>
  <c r="AN98" i="2" s="1"/>
  <c r="AY98" i="2" s="1"/>
  <c r="BB98" i="2" s="1"/>
  <c r="AC96" i="2"/>
  <c r="AY228" i="2"/>
  <c r="BB228" i="2" s="1"/>
  <c r="AY242" i="3"/>
  <c r="AM301" i="26"/>
  <c r="AX301" i="26" s="1"/>
  <c r="BA295" i="28" s="1"/>
  <c r="AM238" i="26"/>
  <c r="AX238" i="26" s="1"/>
  <c r="AY238" i="26" s="1"/>
  <c r="AM93" i="23"/>
  <c r="AX93" i="23" s="1"/>
  <c r="AY93" i="23" s="1"/>
  <c r="AM52" i="25"/>
  <c r="AX52" i="25" s="1"/>
  <c r="BA201" i="25"/>
  <c r="BA352" i="25"/>
  <c r="AM44" i="24"/>
  <c r="AX44" i="24" s="1"/>
  <c r="AN341" i="2"/>
  <c r="AY341" i="2" s="1"/>
  <c r="BB341" i="2" s="1"/>
  <c r="AJ337" i="14"/>
  <c r="AT337" i="14" s="1"/>
  <c r="AU337" i="14" s="1"/>
  <c r="AY331" i="2"/>
  <c r="BB331" i="2" s="1"/>
  <c r="AN320" i="2"/>
  <c r="AY320" i="2" s="1"/>
  <c r="BB320" i="2" s="1"/>
  <c r="AY84" i="2"/>
  <c r="BB84" i="2" s="1"/>
  <c r="AY78" i="2"/>
  <c r="BB78" i="2" s="1"/>
  <c r="AY294" i="3"/>
  <c r="BF289" i="2" s="1"/>
  <c r="AY278" i="3"/>
  <c r="BF273" i="2" s="1"/>
  <c r="AM11" i="19"/>
  <c r="AX11" i="19" s="1"/>
  <c r="AY250" i="3"/>
  <c r="BF245" i="2" s="1"/>
  <c r="AN117" i="2"/>
  <c r="AY117" i="2" s="1"/>
  <c r="BB117" i="2" s="1"/>
  <c r="AM378" i="25"/>
  <c r="AX378" i="25" s="1"/>
  <c r="AY378" i="25" s="1"/>
  <c r="BA378" i="25"/>
  <c r="BA216" i="25"/>
  <c r="AX287" i="25"/>
  <c r="AY287" i="25" s="1"/>
  <c r="AM403" i="24"/>
  <c r="AX403" i="24" s="1"/>
  <c r="AY403" i="24" s="1"/>
  <c r="AY105" i="3"/>
  <c r="BE104" i="11" s="1"/>
  <c r="AX43" i="25"/>
  <c r="AX150" i="25"/>
  <c r="AY150" i="25" s="1"/>
  <c r="AM122" i="25"/>
  <c r="AX122" i="25" s="1"/>
  <c r="AY122" i="25" s="1"/>
  <c r="AK84" i="25"/>
  <c r="BA320" i="25"/>
  <c r="AM73" i="24"/>
  <c r="AX73" i="24" s="1"/>
  <c r="AY73" i="24" s="1"/>
  <c r="AN389" i="2"/>
  <c r="AY389" i="2" s="1"/>
  <c r="BB389" i="2" s="1"/>
  <c r="AN376" i="2"/>
  <c r="AC372" i="2"/>
  <c r="AN372" i="2" s="1"/>
  <c r="AY372" i="2" s="1"/>
  <c r="BB372" i="2" s="1"/>
  <c r="AC368" i="2"/>
  <c r="AN363" i="2"/>
  <c r="AN357" i="2"/>
  <c r="AY357" i="2" s="1"/>
  <c r="BB357" i="2" s="1"/>
  <c r="AN353" i="2"/>
  <c r="AY353" i="2" s="1"/>
  <c r="BB353" i="2" s="1"/>
  <c r="AN349" i="2"/>
  <c r="AY321" i="2"/>
  <c r="BB321" i="2" s="1"/>
  <c r="AN297" i="2"/>
  <c r="AN285" i="2"/>
  <c r="AY285" i="2" s="1"/>
  <c r="BB285" i="2" s="1"/>
  <c r="AY247" i="2"/>
  <c r="BB247" i="2" s="1"/>
  <c r="AY217" i="2"/>
  <c r="BB217" i="2" s="1"/>
  <c r="AY213" i="2"/>
  <c r="BB213" i="2" s="1"/>
  <c r="AN152" i="2"/>
  <c r="AY152" i="2" s="1"/>
  <c r="BB152" i="2" s="1"/>
  <c r="AN136" i="2"/>
  <c r="AC130" i="2"/>
  <c r="AC128" i="2"/>
  <c r="AN128" i="2" s="1"/>
  <c r="AY128" i="2" s="1"/>
  <c r="BB128" i="2" s="1"/>
  <c r="AC125" i="2"/>
  <c r="AC123" i="2"/>
  <c r="AN123" i="2" s="1"/>
  <c r="AY123" i="2" s="1"/>
  <c r="BB123" i="2" s="1"/>
  <c r="AC121" i="2"/>
  <c r="AC119" i="2"/>
  <c r="AC113" i="2"/>
  <c r="AN113" i="2" s="1"/>
  <c r="AY113" i="2" s="1"/>
  <c r="BB113" i="2" s="1"/>
  <c r="AC111" i="2"/>
  <c r="AC103" i="2"/>
  <c r="AY161" i="3"/>
  <c r="BE156" i="11" s="1"/>
  <c r="AN333" i="2"/>
  <c r="AY333" i="2" s="1"/>
  <c r="BB333" i="2" s="1"/>
  <c r="AN21" i="2"/>
  <c r="AY21" i="2" s="1"/>
  <c r="BB21" i="2" s="1"/>
  <c r="AY13" i="2"/>
  <c r="BB13" i="2" s="1"/>
  <c r="AY282" i="3"/>
  <c r="AN328" i="2"/>
  <c r="AY328" i="2" s="1"/>
  <c r="BB328" i="2" s="1"/>
  <c r="AY178" i="2"/>
  <c r="BB178" i="2" s="1"/>
  <c r="AN322" i="3"/>
  <c r="AY322" i="3" s="1"/>
  <c r="AM319" i="26"/>
  <c r="AX319" i="26" s="1"/>
  <c r="AM229" i="26"/>
  <c r="AX229" i="26" s="1"/>
  <c r="BA225" i="28" s="1"/>
  <c r="AM440" i="26"/>
  <c r="AX440" i="26" s="1"/>
  <c r="BA427" i="28" s="1"/>
  <c r="AM119" i="25"/>
  <c r="AX119" i="25" s="1"/>
  <c r="AY119" i="25" s="1"/>
  <c r="BA171" i="25"/>
  <c r="AM91" i="19"/>
  <c r="AX91" i="19" s="1"/>
  <c r="AY91" i="19" s="1"/>
  <c r="AM126" i="25"/>
  <c r="AX126" i="25" s="1"/>
  <c r="AY126" i="25" s="1"/>
  <c r="AY212" i="3"/>
  <c r="AN337" i="2"/>
  <c r="AY337" i="2" s="1"/>
  <c r="BB337" i="2" s="1"/>
  <c r="AY173" i="3"/>
  <c r="BE166" i="11" s="1"/>
  <c r="AY264" i="3"/>
  <c r="BB264" i="3" s="1"/>
  <c r="AY179" i="3"/>
  <c r="BF176" i="2" s="1"/>
  <c r="AM275" i="25"/>
  <c r="AX275" i="25" s="1"/>
  <c r="AY275" i="25" s="1"/>
  <c r="AM324" i="24"/>
  <c r="AX324" i="24" s="1"/>
  <c r="AY324" i="24" s="1"/>
  <c r="AC377" i="2"/>
  <c r="AN377" i="2" s="1"/>
  <c r="AY377" i="2" s="1"/>
  <c r="BB377" i="2" s="1"/>
  <c r="AC127" i="2"/>
  <c r="AN127" i="2" s="1"/>
  <c r="AY127" i="2" s="1"/>
  <c r="BB127" i="2" s="1"/>
  <c r="AC327" i="2"/>
  <c r="AN327" i="2" s="1"/>
  <c r="AY327" i="2" s="1"/>
  <c r="BB327" i="2" s="1"/>
  <c r="AC323" i="2"/>
  <c r="AC317" i="2"/>
  <c r="AN317" i="2" s="1"/>
  <c r="AC274" i="2"/>
  <c r="AN274" i="2" s="1"/>
  <c r="AY274" i="2" s="1"/>
  <c r="BB274" i="2" s="1"/>
  <c r="AC270" i="2"/>
  <c r="AN270" i="2" s="1"/>
  <c r="AC261" i="2"/>
  <c r="AN261" i="2" s="1"/>
  <c r="AC253" i="2"/>
  <c r="AN253" i="2" s="1"/>
  <c r="AY253" i="2" s="1"/>
  <c r="BB253" i="2" s="1"/>
  <c r="AC251" i="2"/>
  <c r="AN251" i="2" s="1"/>
  <c r="AY251" i="2" s="1"/>
  <c r="BB251" i="2" s="1"/>
  <c r="AC240" i="2"/>
  <c r="AN240" i="2" s="1"/>
  <c r="AY240" i="2" s="1"/>
  <c r="BB240" i="2" s="1"/>
  <c r="AC89" i="2"/>
  <c r="AN89" i="2" s="1"/>
  <c r="AC83" i="2"/>
  <c r="AN83" i="2" s="1"/>
  <c r="AC81" i="2"/>
  <c r="AN81" i="2" s="1"/>
  <c r="AC79" i="2"/>
  <c r="AN79" i="2" s="1"/>
  <c r="AC77" i="2"/>
  <c r="AN77" i="2" s="1"/>
  <c r="AC67" i="2"/>
  <c r="AN67" i="2" s="1"/>
  <c r="AC65" i="2"/>
  <c r="AC391" i="3"/>
  <c r="AN391" i="3" s="1"/>
  <c r="AY391" i="3" s="1"/>
  <c r="AC387" i="3"/>
  <c r="AN387" i="3" s="1"/>
  <c r="AC14" i="3"/>
  <c r="AN14" i="3" s="1"/>
  <c r="AM184" i="11"/>
  <c r="AX184" i="11" s="1"/>
  <c r="AM192" i="11"/>
  <c r="AX192" i="11" s="1"/>
  <c r="AB229" i="11"/>
  <c r="AB237" i="11"/>
  <c r="AB271" i="11"/>
  <c r="AX364" i="11"/>
  <c r="AY364" i="11" s="1"/>
  <c r="AF79" i="12"/>
  <c r="AF106" i="12"/>
  <c r="AS106" i="12" s="1"/>
  <c r="BF106" i="12" s="1"/>
  <c r="BG106" i="12" s="1"/>
  <c r="AS247" i="12"/>
  <c r="BF247" i="12" s="1"/>
  <c r="BG247" i="12" s="1"/>
  <c r="AS238" i="12"/>
  <c r="BF238" i="12" s="1"/>
  <c r="BG238" i="12" s="1"/>
  <c r="AS230" i="12"/>
  <c r="BF230" i="12" s="1"/>
  <c r="BG230" i="12" s="1"/>
  <c r="Z337" i="14"/>
  <c r="AB323" i="19"/>
  <c r="AB182" i="19"/>
  <c r="AM182" i="19" s="1"/>
  <c r="AX182" i="19" s="1"/>
  <c r="AY182" i="19" s="1"/>
  <c r="AB96" i="19"/>
  <c r="AB253" i="19"/>
  <c r="AM253" i="19" s="1"/>
  <c r="AC28" i="2"/>
  <c r="AN28" i="2" s="1"/>
  <c r="AY28" i="2" s="1"/>
  <c r="BB28" i="2" s="1"/>
  <c r="AC24" i="2"/>
  <c r="AN24" i="2" s="1"/>
  <c r="AC22" i="2"/>
  <c r="AN22" i="2" s="1"/>
  <c r="AC379" i="3"/>
  <c r="AN379" i="3" s="1"/>
  <c r="AN185" i="3"/>
  <c r="AY185" i="3" s="1"/>
  <c r="AB68" i="11"/>
  <c r="AM68" i="11" s="1"/>
  <c r="AX68" i="11" s="1"/>
  <c r="AY68" i="11" s="1"/>
  <c r="AM114" i="11"/>
  <c r="AX114" i="11" s="1"/>
  <c r="AB120" i="11"/>
  <c r="AM120" i="11" s="1"/>
  <c r="AB129" i="11"/>
  <c r="AM129" i="11" s="1"/>
  <c r="AX129" i="11" s="1"/>
  <c r="AB153" i="11"/>
  <c r="AM153" i="11" s="1"/>
  <c r="AX153" i="11" s="1"/>
  <c r="AB162" i="11"/>
  <c r="AM162" i="11" s="1"/>
  <c r="AX162" i="11" s="1"/>
  <c r="AB190" i="11"/>
  <c r="AM190" i="11" s="1"/>
  <c r="AX190" i="11" s="1"/>
  <c r="BA190" i="11" s="1"/>
  <c r="AB276" i="11"/>
  <c r="AM319" i="11"/>
  <c r="AX319" i="11" s="1"/>
  <c r="AY319" i="11" s="1"/>
  <c r="AB325" i="11"/>
  <c r="AB333" i="11"/>
  <c r="AM333" i="11" s="1"/>
  <c r="AX333" i="11" s="1"/>
  <c r="AB360" i="11"/>
  <c r="AM360" i="11" s="1"/>
  <c r="AX360" i="11" s="1"/>
  <c r="AM167" i="11"/>
  <c r="AX167" i="11" s="1"/>
  <c r="AF222" i="12"/>
  <c r="AS222" i="12" s="1"/>
  <c r="BF222" i="12" s="1"/>
  <c r="BG222" i="12" s="1"/>
  <c r="AF275" i="12"/>
  <c r="AF319" i="12"/>
  <c r="AS319" i="12" s="1"/>
  <c r="BF319" i="12" s="1"/>
  <c r="BG319" i="12" s="1"/>
  <c r="AF355" i="12"/>
  <c r="AS355" i="12" s="1"/>
  <c r="BF355" i="12" s="1"/>
  <c r="BG355" i="12" s="1"/>
  <c r="AF153" i="12"/>
  <c r="AS153" i="12" s="1"/>
  <c r="BF153" i="12" s="1"/>
  <c r="BG153" i="12" s="1"/>
  <c r="AF129" i="12"/>
  <c r="AS129" i="12" s="1"/>
  <c r="BF129" i="12" s="1"/>
  <c r="BG129" i="12" s="1"/>
  <c r="AF194" i="12"/>
  <c r="AF178" i="12"/>
  <c r="AF363" i="12"/>
  <c r="AS363" i="12" s="1"/>
  <c r="BF363" i="12" s="1"/>
  <c r="BG363" i="12" s="1"/>
  <c r="AF369" i="13"/>
  <c r="AS369" i="13" s="1"/>
  <c r="AF365" i="13"/>
  <c r="AS365" i="13" s="1"/>
  <c r="BF365" i="13" s="1"/>
  <c r="BG365" i="13" s="1"/>
  <c r="AF197" i="13"/>
  <c r="AS197" i="13" s="1"/>
  <c r="BF197" i="13" s="1"/>
  <c r="BG197" i="13" s="1"/>
  <c r="AF167" i="13"/>
  <c r="AS167" i="13" s="1"/>
  <c r="Z130" i="14"/>
  <c r="Z240" i="14"/>
  <c r="AJ240" i="14" s="1"/>
  <c r="AT240" i="14" s="1"/>
  <c r="AU240" i="14" s="1"/>
  <c r="Z269" i="14"/>
  <c r="Z303" i="14"/>
  <c r="AB5" i="19"/>
  <c r="AM5" i="19" s="1"/>
  <c r="AX5" i="19" s="1"/>
  <c r="AY5" i="19" s="1"/>
  <c r="AB363" i="19"/>
  <c r="AM363" i="19" s="1"/>
  <c r="AX363" i="19" s="1"/>
  <c r="AY363" i="19" s="1"/>
  <c r="AB354" i="19"/>
  <c r="AB334" i="19"/>
  <c r="AB194" i="19"/>
  <c r="AM194" i="19" s="1"/>
  <c r="AX194" i="19" s="1"/>
  <c r="AY194" i="19" s="1"/>
  <c r="AM165" i="19"/>
  <c r="AX165" i="19" s="1"/>
  <c r="AY165" i="19" s="1"/>
  <c r="AB68" i="19"/>
  <c r="AM68" i="19" s="1"/>
  <c r="AX68" i="19" s="1"/>
  <c r="AB60" i="19"/>
  <c r="AB135" i="19"/>
  <c r="AB300" i="19"/>
  <c r="AM300" i="19" s="1"/>
  <c r="AX300" i="19" s="1"/>
  <c r="AY300" i="19" s="1"/>
  <c r="AX36" i="19"/>
  <c r="AB285" i="23"/>
  <c r="AM285" i="23" s="1"/>
  <c r="AX285" i="23" s="1"/>
  <c r="AY285" i="23" s="1"/>
  <c r="AB355" i="23"/>
  <c r="AB343" i="23"/>
  <c r="AB336" i="23"/>
  <c r="AM336" i="23" s="1"/>
  <c r="AB330" i="23"/>
  <c r="AM330" i="23" s="1"/>
  <c r="AB322" i="23"/>
  <c r="AM322" i="23" s="1"/>
  <c r="AX322" i="23" s="1"/>
  <c r="AY322" i="23" s="1"/>
  <c r="AB307" i="23"/>
  <c r="AM307" i="23" s="1"/>
  <c r="AX307" i="23" s="1"/>
  <c r="AY307" i="23" s="1"/>
  <c r="AB290" i="23"/>
  <c r="AM290" i="23" s="1"/>
  <c r="AB269" i="23"/>
  <c r="AM269" i="23" s="1"/>
  <c r="AB264" i="23"/>
  <c r="AM264" i="23" s="1"/>
  <c r="AB257" i="23"/>
  <c r="AB248" i="23"/>
  <c r="AM248" i="23" s="1"/>
  <c r="AB242" i="23"/>
  <c r="AM242" i="23" s="1"/>
  <c r="AX242" i="23" s="1"/>
  <c r="AY242" i="23" s="1"/>
  <c r="AB234" i="23"/>
  <c r="AB215" i="23"/>
  <c r="AM215" i="23" s="1"/>
  <c r="AX215" i="23" s="1"/>
  <c r="AY215" i="23" s="1"/>
  <c r="AB205" i="23"/>
  <c r="AM205" i="23" s="1"/>
  <c r="AB201" i="23"/>
  <c r="AM201" i="23" s="1"/>
  <c r="AB197" i="23"/>
  <c r="AM197" i="23" s="1"/>
  <c r="AB192" i="23"/>
  <c r="AM192" i="23" s="1"/>
  <c r="AB187" i="23"/>
  <c r="AM187" i="23" s="1"/>
  <c r="AB183" i="23"/>
  <c r="AM183" i="23" s="1"/>
  <c r="AB178" i="23"/>
  <c r="AM178" i="23" s="1"/>
  <c r="AX178" i="23" s="1"/>
  <c r="AY178" i="23" s="1"/>
  <c r="AB158" i="23"/>
  <c r="AM158" i="23" s="1"/>
  <c r="AX158" i="23" s="1"/>
  <c r="AY158" i="23" s="1"/>
  <c r="AB154" i="23"/>
  <c r="AM154" i="23" s="1"/>
  <c r="AB122" i="23"/>
  <c r="AM122" i="23" s="1"/>
  <c r="AX122" i="23" s="1"/>
  <c r="AY122" i="23" s="1"/>
  <c r="AB118" i="23"/>
  <c r="AB109" i="23"/>
  <c r="AM109" i="23" s="1"/>
  <c r="AX109" i="23" s="1"/>
  <c r="AY109" i="23" s="1"/>
  <c r="AB96" i="23"/>
  <c r="AM79" i="33"/>
  <c r="AX79" i="33" s="1"/>
  <c r="AB178" i="33"/>
  <c r="AM178" i="33" s="1"/>
  <c r="AX178" i="33" s="1"/>
  <c r="AB271" i="33"/>
  <c r="AM271" i="33" s="1"/>
  <c r="AX271" i="33" s="1"/>
  <c r="AB376" i="33"/>
  <c r="AM376" i="33" s="1"/>
  <c r="AX376" i="33" s="1"/>
  <c r="AB381" i="33"/>
  <c r="AM381" i="33" s="1"/>
  <c r="AX381" i="33" s="1"/>
  <c r="AB386" i="33"/>
  <c r="BA75" i="26"/>
  <c r="AB268" i="32"/>
  <c r="AB293" i="32"/>
  <c r="AB306" i="32"/>
  <c r="AB361" i="32"/>
  <c r="AM361" i="32" s="1"/>
  <c r="AX361" i="32" s="1"/>
  <c r="AY361" i="32" s="1"/>
  <c r="AB395" i="32"/>
  <c r="AC27" i="2"/>
  <c r="AN27" i="2" s="1"/>
  <c r="AY27" i="2" s="1"/>
  <c r="BB27" i="2" s="1"/>
  <c r="AC25" i="2"/>
  <c r="AN25" i="2" s="1"/>
  <c r="AC23" i="2"/>
  <c r="AN23" i="2" s="1"/>
  <c r="AC378" i="3"/>
  <c r="AN378" i="3" s="1"/>
  <c r="AY378" i="3" s="1"/>
  <c r="AC376" i="3"/>
  <c r="AN376" i="3" s="1"/>
  <c r="AY376" i="3" s="1"/>
  <c r="BF368" i="2" s="1"/>
  <c r="AC336" i="3"/>
  <c r="AC323" i="3"/>
  <c r="AC313" i="3"/>
  <c r="AC311" i="3"/>
  <c r="AN311" i="3" s="1"/>
  <c r="AY311" i="3" s="1"/>
  <c r="BF305" i="2" s="1"/>
  <c r="AY186" i="3"/>
  <c r="AC67" i="3"/>
  <c r="AC45" i="3"/>
  <c r="AB4" i="11"/>
  <c r="AB9" i="11"/>
  <c r="AM9" i="11" s="1"/>
  <c r="AX9" i="11" s="1"/>
  <c r="AB111" i="11"/>
  <c r="AM111" i="11" s="1"/>
  <c r="AX111" i="11" s="1"/>
  <c r="AB116" i="11"/>
  <c r="AM116" i="11" s="1"/>
  <c r="AB149" i="11"/>
  <c r="AM149" i="11" s="1"/>
  <c r="AX149" i="11" s="1"/>
  <c r="BA149" i="11" s="1"/>
  <c r="AB158" i="11"/>
  <c r="AM158" i="11" s="1"/>
  <c r="AX158" i="11" s="1"/>
  <c r="AB178" i="11"/>
  <c r="AM178" i="11" s="1"/>
  <c r="AX178" i="11" s="1"/>
  <c r="AB186" i="11"/>
  <c r="AM186" i="11" s="1"/>
  <c r="AX186" i="11" s="1"/>
  <c r="AB216" i="11"/>
  <c r="AB247" i="11"/>
  <c r="AM247" i="11" s="1"/>
  <c r="AX247" i="11" s="1"/>
  <c r="BA247" i="11" s="1"/>
  <c r="AB274" i="11"/>
  <c r="AM274" i="11" s="1"/>
  <c r="AX274" i="11" s="1"/>
  <c r="AB280" i="11"/>
  <c r="AM280" i="11" s="1"/>
  <c r="AX280" i="11" s="1"/>
  <c r="BA280" i="11" s="1"/>
  <c r="AB317" i="11"/>
  <c r="AM337" i="11"/>
  <c r="AX337" i="11" s="1"/>
  <c r="AM345" i="11"/>
  <c r="AX345" i="11" s="1"/>
  <c r="BA345" i="11" s="1"/>
  <c r="AB377" i="11"/>
  <c r="AB92" i="11"/>
  <c r="AM92" i="11" s="1"/>
  <c r="AX92" i="11" s="1"/>
  <c r="AF218" i="12"/>
  <c r="AS218" i="12" s="1"/>
  <c r="BF218" i="12" s="1"/>
  <c r="BG218" i="12" s="1"/>
  <c r="AF292" i="12"/>
  <c r="AS292" i="12" s="1"/>
  <c r="BF292" i="12" s="1"/>
  <c r="BG292" i="12" s="1"/>
  <c r="AF149" i="12"/>
  <c r="AS149" i="12" s="1"/>
  <c r="BF149" i="12" s="1"/>
  <c r="BG149" i="12" s="1"/>
  <c r="AF141" i="12"/>
  <c r="AS141" i="12" s="1"/>
  <c r="BF141" i="12" s="1"/>
  <c r="BG141" i="12" s="1"/>
  <c r="AF214" i="12"/>
  <c r="AF182" i="12"/>
  <c r="AS271" i="12"/>
  <c r="BF271" i="12" s="1"/>
  <c r="BG271" i="12" s="1"/>
  <c r="AS263" i="12"/>
  <c r="BF263" i="12" s="1"/>
  <c r="BG263" i="12" s="1"/>
  <c r="AS255" i="12"/>
  <c r="BF255" i="12" s="1"/>
  <c r="BG255" i="12" s="1"/>
  <c r="AF348" i="12"/>
  <c r="AS348" i="12" s="1"/>
  <c r="BF348" i="12" s="1"/>
  <c r="BG348" i="12" s="1"/>
  <c r="AS208" i="12"/>
  <c r="BF208" i="12" s="1"/>
  <c r="BG208" i="12" s="1"/>
  <c r="AF278" i="12"/>
  <c r="AS278" i="12" s="1"/>
  <c r="AF206" i="13"/>
  <c r="AS206" i="13" s="1"/>
  <c r="AF186" i="13"/>
  <c r="AS186" i="13" s="1"/>
  <c r="AF180" i="13"/>
  <c r="AS180" i="13" s="1"/>
  <c r="AF172" i="13"/>
  <c r="AS172" i="13" s="1"/>
  <c r="Z35" i="14"/>
  <c r="Z37" i="14"/>
  <c r="AJ37" i="14" s="1"/>
  <c r="AT37" i="14" s="1"/>
  <c r="AU37" i="14" s="1"/>
  <c r="Z44" i="14"/>
  <c r="Z140" i="14"/>
  <c r="Z148" i="14"/>
  <c r="Z296" i="14"/>
  <c r="Z313" i="14"/>
  <c r="Z333" i="14"/>
  <c r="AJ333" i="14" s="1"/>
  <c r="AT333" i="14" s="1"/>
  <c r="AU333" i="14" s="1"/>
  <c r="AB358" i="19"/>
  <c r="AB65" i="19"/>
  <c r="AM65" i="19" s="1"/>
  <c r="AX65" i="19" s="1"/>
  <c r="AY65" i="19" s="1"/>
  <c r="AB56" i="19"/>
  <c r="AM56" i="19" s="1"/>
  <c r="AX56" i="19" s="1"/>
  <c r="AY56" i="19" s="1"/>
  <c r="AB103" i="19"/>
  <c r="AX94" i="19"/>
  <c r="AY94" i="19" s="1"/>
  <c r="AB147" i="19"/>
  <c r="AM147" i="19" s="1"/>
  <c r="AX147" i="19" s="1"/>
  <c r="AY147" i="19" s="1"/>
  <c r="AB139" i="19"/>
  <c r="AB270" i="19"/>
  <c r="AM270" i="19" s="1"/>
  <c r="AX270" i="19" s="1"/>
  <c r="AY270" i="19" s="1"/>
  <c r="AB250" i="19"/>
  <c r="AB357" i="23"/>
  <c r="AB349" i="23"/>
  <c r="AM349" i="23" s="1"/>
  <c r="AB337" i="23"/>
  <c r="AM337" i="23" s="1"/>
  <c r="AB335" i="23"/>
  <c r="AB329" i="23"/>
  <c r="AB313" i="23"/>
  <c r="AB306" i="23"/>
  <c r="AM306" i="23" s="1"/>
  <c r="AB287" i="23"/>
  <c r="AM287" i="23" s="1"/>
  <c r="AX287" i="23" s="1"/>
  <c r="AY287" i="23" s="1"/>
  <c r="AB267" i="23"/>
  <c r="AM267" i="23" s="1"/>
  <c r="AX267" i="23" s="1"/>
  <c r="AY267" i="23" s="1"/>
  <c r="AB262" i="23"/>
  <c r="AM262" i="23" s="1"/>
  <c r="AB251" i="23"/>
  <c r="AB244" i="23"/>
  <c r="AM244" i="23" s="1"/>
  <c r="AB236" i="23"/>
  <c r="AB223" i="23"/>
  <c r="AM223" i="23" s="1"/>
  <c r="AB207" i="23"/>
  <c r="AM207" i="23" s="1"/>
  <c r="AB161" i="23"/>
  <c r="AM161" i="23" s="1"/>
  <c r="AX161" i="23" s="1"/>
  <c r="AB155" i="23"/>
  <c r="AM155" i="23" s="1"/>
  <c r="AX155" i="23" s="1"/>
  <c r="AY155" i="23" s="1"/>
  <c r="AB149" i="23"/>
  <c r="AM149" i="23" s="1"/>
  <c r="AB84" i="23"/>
  <c r="AX52" i="33"/>
  <c r="AB142" i="33"/>
  <c r="AM142" i="33" s="1"/>
  <c r="AB31" i="26"/>
  <c r="AB10" i="26"/>
  <c r="AM10" i="26" s="1"/>
  <c r="AX10" i="26" s="1"/>
  <c r="BA8" i="28" s="1"/>
  <c r="AB379" i="28"/>
  <c r="AM379" i="28" s="1"/>
  <c r="AX379" i="28" s="1"/>
  <c r="AY379" i="28" s="1"/>
  <c r="AB67" i="28"/>
  <c r="AM67" i="28" s="1"/>
  <c r="AX67" i="28" s="1"/>
  <c r="AY67" i="28" s="1"/>
  <c r="AB194" i="28"/>
  <c r="AM194" i="28" s="1"/>
  <c r="AX194" i="28" s="1"/>
  <c r="AY194" i="28" s="1"/>
  <c r="AB252" i="28"/>
  <c r="AB235" i="28"/>
  <c r="AB324" i="28"/>
  <c r="BA286" i="32"/>
  <c r="AB346" i="33"/>
  <c r="AM346" i="33" s="1"/>
  <c r="AM32" i="33"/>
  <c r="AX32" i="33" s="1"/>
  <c r="AB63" i="33"/>
  <c r="AM63" i="33" s="1"/>
  <c r="AX63" i="33" s="1"/>
  <c r="AB368" i="33"/>
  <c r="AM368" i="33" s="1"/>
  <c r="AB12" i="11"/>
  <c r="AB77" i="11"/>
  <c r="AM77" i="11" s="1"/>
  <c r="AX77" i="11" s="1"/>
  <c r="AB181" i="11"/>
  <c r="AM181" i="11" s="1"/>
  <c r="AB189" i="11"/>
  <c r="AM189" i="11" s="1"/>
  <c r="AB234" i="11"/>
  <c r="AB242" i="11"/>
  <c r="AB255" i="11"/>
  <c r="AB263" i="11"/>
  <c r="AM263" i="11" s="1"/>
  <c r="AB324" i="11"/>
  <c r="AF211" i="12"/>
  <c r="Z24" i="14"/>
  <c r="AJ24" i="14" s="1"/>
  <c r="Z61" i="14"/>
  <c r="AJ61" i="14" s="1"/>
  <c r="AT61" i="14" s="1"/>
  <c r="AU61" i="14" s="1"/>
  <c r="Z76" i="14"/>
  <c r="Z215" i="14"/>
  <c r="AJ215" i="14" s="1"/>
  <c r="AT215" i="14" s="1"/>
  <c r="AU215" i="14" s="1"/>
  <c r="Z257" i="14"/>
  <c r="AJ257" i="14" s="1"/>
  <c r="AT257" i="14" s="1"/>
  <c r="AU257" i="14" s="1"/>
  <c r="Z308" i="14"/>
  <c r="Z374" i="14"/>
  <c r="Z239" i="14"/>
  <c r="Z350" i="14"/>
  <c r="AB136" i="19"/>
  <c r="AB311" i="19"/>
  <c r="BA78" i="24"/>
  <c r="AB43" i="26"/>
  <c r="AM43" i="26" s="1"/>
  <c r="AX43" i="26" s="1"/>
  <c r="BA41" i="28" s="1"/>
  <c r="AB28" i="26"/>
  <c r="AB134" i="28"/>
  <c r="AB381" i="28"/>
  <c r="AB65" i="28"/>
  <c r="AB259" i="28"/>
  <c r="AB241" i="28"/>
  <c r="AB271" i="28"/>
  <c r="AM271" i="28" s="1"/>
  <c r="AX271" i="28" s="1"/>
  <c r="AY271" i="28" s="1"/>
  <c r="AB400" i="33"/>
  <c r="AM400" i="33" s="1"/>
  <c r="AX400" i="33" s="1"/>
  <c r="AB401" i="33"/>
  <c r="AM401" i="33" s="1"/>
  <c r="AX401" i="33" s="1"/>
  <c r="AB69" i="33"/>
  <c r="AB173" i="33"/>
  <c r="AM173" i="33" s="1"/>
  <c r="AB147" i="33"/>
  <c r="AB141" i="33"/>
  <c r="AM141" i="33" s="1"/>
  <c r="AB180" i="33"/>
  <c r="AM180" i="33" s="1"/>
  <c r="AB211" i="33"/>
  <c r="AM211" i="33" s="1"/>
  <c r="AB305" i="33"/>
  <c r="AM305" i="33" s="1"/>
  <c r="AX305" i="33" s="1"/>
  <c r="AB324" i="33"/>
  <c r="AM324" i="33" s="1"/>
  <c r="AB317" i="33"/>
  <c r="AM317" i="33" s="1"/>
  <c r="AX317" i="33" s="1"/>
  <c r="AB309" i="33"/>
  <c r="AB343" i="33"/>
  <c r="AM343" i="33" s="1"/>
  <c r="AX343" i="33" s="1"/>
  <c r="AB389" i="33"/>
  <c r="AM389" i="33" s="1"/>
  <c r="AX389" i="33" s="1"/>
  <c r="AY188" i="26"/>
  <c r="O430" i="24"/>
  <c r="P431" i="24" s="1"/>
  <c r="AS213" i="12"/>
  <c r="BF213" i="12" s="1"/>
  <c r="BG213" i="12" s="1"/>
  <c r="AS78" i="12"/>
  <c r="BF78" i="12" s="1"/>
  <c r="BG78" i="12" s="1"/>
  <c r="AX116" i="33"/>
  <c r="AN154" i="3"/>
  <c r="AY154" i="3" s="1"/>
  <c r="AR392" i="11"/>
  <c r="AB379" i="11"/>
  <c r="AB298" i="11"/>
  <c r="AB296" i="11"/>
  <c r="AB294" i="11"/>
  <c r="AM294" i="11" s="1"/>
  <c r="AX294" i="11" s="1"/>
  <c r="AB290" i="11"/>
  <c r="AB286" i="11"/>
  <c r="AB281" i="11"/>
  <c r="AB109" i="11"/>
  <c r="AM109" i="11" s="1"/>
  <c r="AX109" i="11" s="1"/>
  <c r="AB107" i="11"/>
  <c r="AM107" i="11" s="1"/>
  <c r="AX107" i="11" s="1"/>
  <c r="AB65" i="11"/>
  <c r="AM65" i="11" s="1"/>
  <c r="AX65" i="11" s="1"/>
  <c r="AB56" i="11"/>
  <c r="AM56" i="11" s="1"/>
  <c r="AX56" i="11" s="1"/>
  <c r="AF174" i="12"/>
  <c r="AS174" i="12" s="1"/>
  <c r="BF174" i="12" s="1"/>
  <c r="BG174" i="12" s="1"/>
  <c r="AF220" i="12"/>
  <c r="AS220" i="12" s="1"/>
  <c r="BF220" i="12" s="1"/>
  <c r="BG220" i="12" s="1"/>
  <c r="AF242" i="12"/>
  <c r="AF235" i="12"/>
  <c r="AS235" i="12" s="1"/>
  <c r="BF235" i="12" s="1"/>
  <c r="BG235" i="12" s="1"/>
  <c r="AF231" i="12"/>
  <c r="AS231" i="12" s="1"/>
  <c r="BF231" i="12" s="1"/>
  <c r="BG231" i="12" s="1"/>
  <c r="AF225" i="12"/>
  <c r="AS225" i="12" s="1"/>
  <c r="BF225" i="12" s="1"/>
  <c r="BG225" i="12" s="1"/>
  <c r="AF270" i="12"/>
  <c r="AS270" i="12" s="1"/>
  <c r="BF270" i="12" s="1"/>
  <c r="BG270" i="12" s="1"/>
  <c r="AF266" i="12"/>
  <c r="AS266" i="12" s="1"/>
  <c r="BF266" i="12" s="1"/>
  <c r="BG266" i="12" s="1"/>
  <c r="AF260" i="12"/>
  <c r="AS260" i="12" s="1"/>
  <c r="BF260" i="12" s="1"/>
  <c r="BG260" i="12" s="1"/>
  <c r="AF254" i="12"/>
  <c r="AS254" i="12" s="1"/>
  <c r="BF254" i="12" s="1"/>
  <c r="BG254" i="12" s="1"/>
  <c r="AF284" i="12"/>
  <c r="AF306" i="12"/>
  <c r="AS306" i="12" s="1"/>
  <c r="BF306" i="12" s="1"/>
  <c r="BG306" i="12" s="1"/>
  <c r="AF302" i="12"/>
  <c r="AS302" i="12" s="1"/>
  <c r="BF302" i="12" s="1"/>
  <c r="BG302" i="12" s="1"/>
  <c r="AF297" i="12"/>
  <c r="AS297" i="12" s="1"/>
  <c r="BF297" i="12" s="1"/>
  <c r="BG297" i="12" s="1"/>
  <c r="AF295" i="12"/>
  <c r="AS295" i="12" s="1"/>
  <c r="BF295" i="12" s="1"/>
  <c r="BG295" i="12" s="1"/>
  <c r="AF357" i="12"/>
  <c r="AS357" i="12" s="1"/>
  <c r="BF357" i="12" s="1"/>
  <c r="BG357" i="12" s="1"/>
  <c r="Z151" i="14"/>
  <c r="AJ151" i="14" s="1"/>
  <c r="AT151" i="14" s="1"/>
  <c r="AU151" i="14" s="1"/>
  <c r="Z273" i="14"/>
  <c r="Z334" i="14"/>
  <c r="AB377" i="19"/>
  <c r="AM377" i="19" s="1"/>
  <c r="AX377" i="19" s="1"/>
  <c r="AB375" i="19"/>
  <c r="AM375" i="19" s="1"/>
  <c r="AX375" i="19" s="1"/>
  <c r="AB271" i="19"/>
  <c r="AM271" i="19" s="1"/>
  <c r="AX271" i="19" s="1"/>
  <c r="AY271" i="19" s="1"/>
  <c r="AB269" i="19"/>
  <c r="AB265" i="19"/>
  <c r="AB84" i="19"/>
  <c r="AM84" i="19" s="1"/>
  <c r="AX84" i="19" s="1"/>
  <c r="AY84" i="19" s="1"/>
  <c r="A461" i="8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A512" i="8" s="1"/>
  <c r="A513" i="8" s="1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460" i="8"/>
  <c r="AX290" i="33"/>
  <c r="AB307" i="33"/>
  <c r="AM307" i="33" s="1"/>
  <c r="AX307" i="33" s="1"/>
  <c r="AX353" i="33"/>
  <c r="AX117" i="33"/>
  <c r="AX344" i="33"/>
  <c r="AB218" i="33"/>
  <c r="AM218" i="33" s="1"/>
  <c r="AX312" i="33"/>
  <c r="AX404" i="33"/>
  <c r="AX360" i="33"/>
  <c r="AB366" i="33"/>
  <c r="AM366" i="33" s="1"/>
  <c r="AB149" i="33"/>
  <c r="AM149" i="33" s="1"/>
  <c r="AB262" i="33"/>
  <c r="AM262" i="33" s="1"/>
  <c r="AX262" i="33" s="1"/>
  <c r="AB283" i="33"/>
  <c r="AM283" i="33" s="1"/>
  <c r="AX283" i="33" s="1"/>
  <c r="AB232" i="33"/>
  <c r="AM232" i="33" s="1"/>
  <c r="AX232" i="33" s="1"/>
  <c r="AB93" i="33"/>
  <c r="AX365" i="33"/>
  <c r="AB311" i="33"/>
  <c r="AM311" i="33" s="1"/>
  <c r="AX311" i="33" s="1"/>
  <c r="AX367" i="33"/>
  <c r="BA344" i="11"/>
  <c r="BA329" i="28"/>
  <c r="BA127" i="28"/>
  <c r="AM129" i="26"/>
  <c r="AM423" i="26"/>
  <c r="AX423" i="26" s="1"/>
  <c r="BA412" i="28" s="1"/>
  <c r="AY301" i="26"/>
  <c r="O387" i="19"/>
  <c r="AM216" i="26"/>
  <c r="AX216" i="26" s="1"/>
  <c r="AM345" i="24"/>
  <c r="AX345" i="24" s="1"/>
  <c r="AY345" i="24" s="1"/>
  <c r="AM84" i="25"/>
  <c r="AX84" i="25" s="1"/>
  <c r="AY84" i="25" s="1"/>
  <c r="AM114" i="25"/>
  <c r="AX114" i="25" s="1"/>
  <c r="AY114" i="25" s="1"/>
  <c r="AM290" i="25"/>
  <c r="AX290" i="25" s="1"/>
  <c r="AY290" i="25" s="1"/>
  <c r="AM423" i="25"/>
  <c r="AX423" i="25" s="1"/>
  <c r="AM330" i="24"/>
  <c r="AX330" i="24" s="1"/>
  <c r="AY330" i="24" s="1"/>
  <c r="AM135" i="24"/>
  <c r="AY71" i="26"/>
  <c r="AM309" i="19"/>
  <c r="AX309" i="19" s="1"/>
  <c r="AY309" i="19" s="1"/>
  <c r="AM304" i="19"/>
  <c r="AX304" i="19" s="1"/>
  <c r="AY304" i="19" s="1"/>
  <c r="AM242" i="24"/>
  <c r="AX242" i="24" s="1"/>
  <c r="AY242" i="24" s="1"/>
  <c r="AM219" i="19"/>
  <c r="AM337" i="19"/>
  <c r="AX337" i="19" s="1"/>
  <c r="AY337" i="19" s="1"/>
  <c r="AM256" i="25"/>
  <c r="AX256" i="25" s="1"/>
  <c r="AY256" i="25" s="1"/>
  <c r="AM207" i="24"/>
  <c r="AX207" i="24" s="1"/>
  <c r="AY207" i="24" s="1"/>
  <c r="AM249" i="25"/>
  <c r="AX249" i="25" s="1"/>
  <c r="AY249" i="25" s="1"/>
  <c r="AM241" i="25"/>
  <c r="AX241" i="25" s="1"/>
  <c r="AY241" i="25" s="1"/>
  <c r="AM158" i="25"/>
  <c r="AX158" i="25" s="1"/>
  <c r="AY158" i="25" s="1"/>
  <c r="AM67" i="25"/>
  <c r="AX67" i="25" s="1"/>
  <c r="AY67" i="25" s="1"/>
  <c r="AM90" i="25"/>
  <c r="AX90" i="25" s="1"/>
  <c r="AY90" i="25" s="1"/>
  <c r="AM329" i="25"/>
  <c r="AX329" i="25" s="1"/>
  <c r="AY329" i="25" s="1"/>
  <c r="AM269" i="25"/>
  <c r="AX269" i="25" s="1"/>
  <c r="AY269" i="25" s="1"/>
  <c r="AM159" i="25"/>
  <c r="AX159" i="25" s="1"/>
  <c r="AY159" i="25" s="1"/>
  <c r="AM79" i="25"/>
  <c r="AX79" i="25" s="1"/>
  <c r="AY79" i="25" s="1"/>
  <c r="AM260" i="25"/>
  <c r="AX260" i="25" s="1"/>
  <c r="AY260" i="25" s="1"/>
  <c r="AM76" i="25"/>
  <c r="AX76" i="25" s="1"/>
  <c r="AM178" i="24"/>
  <c r="AX178" i="24" s="1"/>
  <c r="AY178" i="24" s="1"/>
  <c r="AM219" i="24"/>
  <c r="AX219" i="24" s="1"/>
  <c r="AM356" i="24"/>
  <c r="AX356" i="24" s="1"/>
  <c r="AY356" i="24" s="1"/>
  <c r="AM192" i="24"/>
  <c r="AX192" i="24" s="1"/>
  <c r="AY192" i="24" s="1"/>
  <c r="AM198" i="24"/>
  <c r="AX198" i="24" s="1"/>
  <c r="AY198" i="24" s="1"/>
  <c r="AM83" i="24"/>
  <c r="AX83" i="24" s="1"/>
  <c r="AY83" i="24" s="1"/>
  <c r="AM71" i="24"/>
  <c r="AX71" i="24" s="1"/>
  <c r="AY71" i="24" s="1"/>
  <c r="AM243" i="24"/>
  <c r="AX243" i="24" s="1"/>
  <c r="AY243" i="24" s="1"/>
  <c r="AM391" i="24"/>
  <c r="AX391" i="24" s="1"/>
  <c r="AY391" i="24" s="1"/>
  <c r="AM308" i="24"/>
  <c r="AX308" i="24" s="1"/>
  <c r="AY308" i="24" s="1"/>
  <c r="AM315" i="24"/>
  <c r="AX315" i="24" s="1"/>
  <c r="AY315" i="24" s="1"/>
  <c r="AM374" i="24"/>
  <c r="AX374" i="24" s="1"/>
  <c r="AY374" i="24" s="1"/>
  <c r="AM286" i="24"/>
  <c r="AX286" i="24" s="1"/>
  <c r="AY286" i="24" s="1"/>
  <c r="AM355" i="24"/>
  <c r="AX355" i="24" s="1"/>
  <c r="AY355" i="24" s="1"/>
  <c r="AM394" i="24"/>
  <c r="AX394" i="24" s="1"/>
  <c r="AY394" i="24" s="1"/>
  <c r="AM48" i="23"/>
  <c r="AX48" i="23" s="1"/>
  <c r="AM51" i="23"/>
  <c r="AX51" i="23" s="1"/>
  <c r="AY51" i="23" s="1"/>
  <c r="AM69" i="23"/>
  <c r="AX69" i="23" s="1"/>
  <c r="AY69" i="23" s="1"/>
  <c r="AM188" i="23"/>
  <c r="AX188" i="23" s="1"/>
  <c r="AY188" i="23" s="1"/>
  <c r="AW16" i="14"/>
  <c r="AH16" i="14"/>
  <c r="AH74" i="14"/>
  <c r="AW74" i="14"/>
  <c r="AW77" i="14"/>
  <c r="AH77" i="14"/>
  <c r="AH110" i="14"/>
  <c r="AW110" i="14"/>
  <c r="AH121" i="14"/>
  <c r="AW121" i="14"/>
  <c r="AW143" i="14"/>
  <c r="AH143" i="14"/>
  <c r="AH149" i="14"/>
  <c r="AW149" i="14"/>
  <c r="AH155" i="14"/>
  <c r="AW155" i="14"/>
  <c r="AW171" i="14"/>
  <c r="AH171" i="14"/>
  <c r="AW173" i="14"/>
  <c r="AH173" i="14"/>
  <c r="AW174" i="14"/>
  <c r="AH174" i="14"/>
  <c r="AH175" i="14"/>
  <c r="AW175" i="14"/>
  <c r="AW202" i="14"/>
  <c r="AH202" i="14"/>
  <c r="AH205" i="14"/>
  <c r="AW205" i="14"/>
  <c r="AH229" i="14"/>
  <c r="AW229" i="14"/>
  <c r="AW239" i="14"/>
  <c r="AH239" i="14"/>
  <c r="AJ239" i="14" s="1"/>
  <c r="AT239" i="14" s="1"/>
  <c r="AH245" i="14"/>
  <c r="AW245" i="14"/>
  <c r="AH253" i="14"/>
  <c r="AW253" i="14"/>
  <c r="AH262" i="14"/>
  <c r="AW262" i="14"/>
  <c r="AW273" i="14"/>
  <c r="AH273" i="14"/>
  <c r="AW286" i="14"/>
  <c r="AH286" i="14"/>
  <c r="AW289" i="14"/>
  <c r="AH289" i="14"/>
  <c r="AH298" i="14"/>
  <c r="AW298" i="14"/>
  <c r="AH302" i="14"/>
  <c r="AW302" i="14"/>
  <c r="AH318" i="14"/>
  <c r="AW318" i="14"/>
  <c r="AH330" i="14"/>
  <c r="AW330" i="14"/>
  <c r="AW332" i="14"/>
  <c r="AH332" i="14"/>
  <c r="AW334" i="14"/>
  <c r="AH334" i="14"/>
  <c r="AH352" i="14"/>
  <c r="AW352" i="14"/>
  <c r="AH353" i="14"/>
  <c r="AW353" i="14"/>
  <c r="AH362" i="14"/>
  <c r="AW362" i="14"/>
  <c r="AH374" i="14"/>
  <c r="AW374" i="14"/>
  <c r="AW376" i="14"/>
  <c r="AH376" i="14"/>
  <c r="AW23" i="14"/>
  <c r="AH23" i="14"/>
  <c r="Z210" i="14"/>
  <c r="AK309" i="23"/>
  <c r="BA309" i="23"/>
  <c r="AK168" i="23"/>
  <c r="BA168" i="23"/>
  <c r="BA99" i="23"/>
  <c r="AK99" i="23"/>
  <c r="AM99" i="23" s="1"/>
  <c r="AX99" i="23" s="1"/>
  <c r="AY99" i="23" s="1"/>
  <c r="AK98" i="23"/>
  <c r="BA98" i="23"/>
  <c r="AK75" i="23"/>
  <c r="BA75" i="23"/>
  <c r="BA55" i="23"/>
  <c r="AK55" i="23"/>
  <c r="AM55" i="23" s="1"/>
  <c r="AX55" i="23" s="1"/>
  <c r="AY55" i="23" s="1"/>
  <c r="AK301" i="23"/>
  <c r="BA301" i="23"/>
  <c r="AK296" i="23"/>
  <c r="BA296" i="23"/>
  <c r="AK246" i="23"/>
  <c r="AM246" i="23" s="1"/>
  <c r="AX246" i="23" s="1"/>
  <c r="AY246" i="23" s="1"/>
  <c r="BA246" i="23"/>
  <c r="AK241" i="23"/>
  <c r="BA241" i="23"/>
  <c r="AK219" i="23"/>
  <c r="BA219" i="23"/>
  <c r="AM211" i="23"/>
  <c r="AX211" i="23" s="1"/>
  <c r="AY211" i="23" s="1"/>
  <c r="AK203" i="23"/>
  <c r="BA203" i="23"/>
  <c r="AM190" i="23"/>
  <c r="AX190" i="23" s="1"/>
  <c r="AY190" i="23" s="1"/>
  <c r="AK189" i="23"/>
  <c r="AM189" i="23" s="1"/>
  <c r="AX189" i="23" s="1"/>
  <c r="AY189" i="23" s="1"/>
  <c r="BA189" i="23"/>
  <c r="AM186" i="23"/>
  <c r="AX186" i="23" s="1"/>
  <c r="AK164" i="23"/>
  <c r="BA164" i="23"/>
  <c r="BA130" i="23"/>
  <c r="AK130" i="23"/>
  <c r="AK129" i="23"/>
  <c r="BA129" i="23"/>
  <c r="AK128" i="23"/>
  <c r="BA128" i="23"/>
  <c r="AK108" i="23"/>
  <c r="BA108" i="23"/>
  <c r="BA107" i="23"/>
  <c r="AK107" i="23"/>
  <c r="AM107" i="23" s="1"/>
  <c r="AX107" i="23" s="1"/>
  <c r="AY107" i="23" s="1"/>
  <c r="AK105" i="23"/>
  <c r="BA105" i="23"/>
  <c r="AM105" i="23"/>
  <c r="AX105" i="23" s="1"/>
  <c r="AY105" i="23" s="1"/>
  <c r="BA90" i="23"/>
  <c r="AK90" i="23"/>
  <c r="AM70" i="23"/>
  <c r="AX70" i="23" s="1"/>
  <c r="AY70" i="23" s="1"/>
  <c r="BA66" i="23"/>
  <c r="AK66" i="23"/>
  <c r="AK59" i="23"/>
  <c r="AM59" i="23" s="1"/>
  <c r="AX59" i="23" s="1"/>
  <c r="AY59" i="23" s="1"/>
  <c r="BA59" i="23"/>
  <c r="BA52" i="23"/>
  <c r="AK52" i="23"/>
  <c r="AM52" i="23" s="1"/>
  <c r="AX52" i="23" s="1"/>
  <c r="AK49" i="23"/>
  <c r="BA49" i="23"/>
  <c r="AK32" i="23"/>
  <c r="AM32" i="23" s="1"/>
  <c r="AX32" i="23" s="1"/>
  <c r="AY32" i="23" s="1"/>
  <c r="BA32" i="23"/>
  <c r="AK6" i="23"/>
  <c r="AM6" i="23" s="1"/>
  <c r="AX6" i="23" s="1"/>
  <c r="AY6" i="23" s="1"/>
  <c r="BA6" i="23"/>
  <c r="AX337" i="23"/>
  <c r="AY337" i="23" s="1"/>
  <c r="AK357" i="23"/>
  <c r="BA357" i="23"/>
  <c r="AK345" i="23"/>
  <c r="AM345" i="23" s="1"/>
  <c r="AX345" i="23" s="1"/>
  <c r="AY345" i="23" s="1"/>
  <c r="BA345" i="23"/>
  <c r="AM49" i="23"/>
  <c r="AX49" i="23" s="1"/>
  <c r="AY49" i="23" s="1"/>
  <c r="AB229" i="24"/>
  <c r="AX397" i="33"/>
  <c r="AM433" i="26"/>
  <c r="AX433" i="26" s="1"/>
  <c r="BA420" i="28" s="1"/>
  <c r="AM98" i="25"/>
  <c r="AX98" i="25" s="1"/>
  <c r="AY98" i="25" s="1"/>
  <c r="AM144" i="25"/>
  <c r="AX144" i="25" s="1"/>
  <c r="AY144" i="25" s="1"/>
  <c r="AM184" i="25"/>
  <c r="AX184" i="25" s="1"/>
  <c r="AY184" i="25" s="1"/>
  <c r="AM154" i="25"/>
  <c r="AX154" i="25" s="1"/>
  <c r="AY154" i="25" s="1"/>
  <c r="AY382" i="2"/>
  <c r="BB382" i="2" s="1"/>
  <c r="AY376" i="2"/>
  <c r="BB376" i="2" s="1"/>
  <c r="AY371" i="2"/>
  <c r="BB371" i="2" s="1"/>
  <c r="AN368" i="2"/>
  <c r="AY368" i="2" s="1"/>
  <c r="BB368" i="2" s="1"/>
  <c r="AY358" i="2"/>
  <c r="BB358" i="2" s="1"/>
  <c r="AY354" i="2"/>
  <c r="BB354" i="2" s="1"/>
  <c r="AY350" i="2"/>
  <c r="BB350" i="2" s="1"/>
  <c r="AY349" i="2"/>
  <c r="BB349" i="2" s="1"/>
  <c r="AY340" i="2"/>
  <c r="BB340" i="2" s="1"/>
  <c r="AY339" i="2"/>
  <c r="BB339" i="2" s="1"/>
  <c r="AY335" i="2"/>
  <c r="BB335" i="2" s="1"/>
  <c r="AY334" i="2"/>
  <c r="BB334" i="2" s="1"/>
  <c r="AY325" i="2"/>
  <c r="BB325" i="2" s="1"/>
  <c r="AN323" i="2"/>
  <c r="AY323" i="2" s="1"/>
  <c r="BB323" i="2" s="1"/>
  <c r="AY317" i="2"/>
  <c r="BB317" i="2" s="1"/>
  <c r="AY316" i="2"/>
  <c r="BB316" i="2" s="1"/>
  <c r="AY310" i="2"/>
  <c r="BB310" i="2" s="1"/>
  <c r="AY300" i="2"/>
  <c r="BB300" i="2" s="1"/>
  <c r="AY297" i="2"/>
  <c r="BB297" i="2" s="1"/>
  <c r="AY284" i="2"/>
  <c r="BB284" i="2" s="1"/>
  <c r="AY273" i="2"/>
  <c r="BB273" i="2" s="1"/>
  <c r="AY270" i="2"/>
  <c r="BB270" i="2" s="1"/>
  <c r="AY261" i="2"/>
  <c r="BB261" i="2" s="1"/>
  <c r="AY256" i="2"/>
  <c r="BB256" i="2" s="1"/>
  <c r="AY241" i="2"/>
  <c r="BB241" i="2" s="1"/>
  <c r="AY239" i="2"/>
  <c r="BB239" i="2" s="1"/>
  <c r="AY223" i="2"/>
  <c r="BB223" i="2" s="1"/>
  <c r="AY220" i="2"/>
  <c r="BB220" i="2" s="1"/>
  <c r="AY207" i="2"/>
  <c r="BB207" i="2" s="1"/>
  <c r="AY205" i="2"/>
  <c r="BB205" i="2" s="1"/>
  <c r="AY203" i="2"/>
  <c r="BB203" i="2" s="1"/>
  <c r="AY202" i="2"/>
  <c r="BB202" i="2" s="1"/>
  <c r="AY201" i="2"/>
  <c r="BB201" i="2" s="1"/>
  <c r="AY198" i="2"/>
  <c r="BB198" i="2" s="1"/>
  <c r="AY195" i="2"/>
  <c r="BB195" i="2" s="1"/>
  <c r="AY191" i="2"/>
  <c r="BB191" i="2" s="1"/>
  <c r="AY189" i="2"/>
  <c r="BB189" i="2" s="1"/>
  <c r="AY188" i="2"/>
  <c r="BB188" i="2" s="1"/>
  <c r="AY185" i="2"/>
  <c r="BB185" i="2" s="1"/>
  <c r="AY182" i="2"/>
  <c r="BB182" i="2" s="1"/>
  <c r="AY181" i="2"/>
  <c r="BB181" i="2" s="1"/>
  <c r="AY180" i="2"/>
  <c r="BB180" i="2" s="1"/>
  <c r="AY175" i="2"/>
  <c r="BB175" i="2" s="1"/>
  <c r="AY174" i="2"/>
  <c r="BB174" i="2" s="1"/>
  <c r="AY173" i="2"/>
  <c r="BB173" i="2" s="1"/>
  <c r="AY170" i="2"/>
  <c r="BB170" i="2" s="1"/>
  <c r="AY168" i="2"/>
  <c r="BB168" i="2" s="1"/>
  <c r="AY155" i="2"/>
  <c r="BB155" i="2" s="1"/>
  <c r="AY151" i="2"/>
  <c r="BB151" i="2" s="1"/>
  <c r="AY147" i="2"/>
  <c r="BB147" i="2" s="1"/>
  <c r="AY141" i="2"/>
  <c r="BB141" i="2" s="1"/>
  <c r="AY136" i="2"/>
  <c r="BB136" i="2" s="1"/>
  <c r="AN130" i="2"/>
  <c r="AY130" i="2" s="1"/>
  <c r="BB130" i="2" s="1"/>
  <c r="AN125" i="2"/>
  <c r="AY125" i="2" s="1"/>
  <c r="BB125" i="2" s="1"/>
  <c r="AN124" i="2"/>
  <c r="AY124" i="2" s="1"/>
  <c r="BB124" i="2" s="1"/>
  <c r="AN121" i="2"/>
  <c r="AY121" i="2" s="1"/>
  <c r="BB121" i="2" s="1"/>
  <c r="AN119" i="2"/>
  <c r="AY119" i="2" s="1"/>
  <c r="BB119" i="2" s="1"/>
  <c r="AN118" i="2"/>
  <c r="AY118" i="2" s="1"/>
  <c r="BB118" i="2" s="1"/>
  <c r="AN111" i="2"/>
  <c r="AY111" i="2" s="1"/>
  <c r="BB111" i="2" s="1"/>
  <c r="AN106" i="2"/>
  <c r="AY106" i="2" s="1"/>
  <c r="BB106" i="2" s="1"/>
  <c r="AN103" i="2"/>
  <c r="AY103" i="2" s="1"/>
  <c r="BB103" i="2" s="1"/>
  <c r="AN102" i="2"/>
  <c r="AY102" i="2" s="1"/>
  <c r="BB102" i="2" s="1"/>
  <c r="AN100" i="2"/>
  <c r="AY100" i="2" s="1"/>
  <c r="BB100" i="2" s="1"/>
  <c r="AN96" i="2"/>
  <c r="AY96" i="2" s="1"/>
  <c r="BB96" i="2" s="1"/>
  <c r="AY90" i="2"/>
  <c r="BB90" i="2" s="1"/>
  <c r="AY89" i="2"/>
  <c r="BB89" i="2" s="1"/>
  <c r="AY88" i="2"/>
  <c r="BB88" i="2" s="1"/>
  <c r="AY86" i="2"/>
  <c r="BB86" i="2" s="1"/>
  <c r="AY83" i="2"/>
  <c r="BB83" i="2" s="1"/>
  <c r="AY82" i="2"/>
  <c r="BB82" i="2" s="1"/>
  <c r="AY81" i="2"/>
  <c r="BB81" i="2" s="1"/>
  <c r="AY79" i="2"/>
  <c r="BB79" i="2" s="1"/>
  <c r="AY77" i="2"/>
  <c r="BB77" i="2" s="1"/>
  <c r="AY76" i="2"/>
  <c r="BB76" i="2" s="1"/>
  <c r="AS404" i="2"/>
  <c r="AY68" i="2"/>
  <c r="BB68" i="2" s="1"/>
  <c r="AY67" i="2"/>
  <c r="BB67" i="2" s="1"/>
  <c r="AN58" i="2"/>
  <c r="AY58" i="2" s="1"/>
  <c r="BB58" i="2" s="1"/>
  <c r="AN56" i="2"/>
  <c r="AY56" i="2" s="1"/>
  <c r="BB56" i="2" s="1"/>
  <c r="AN54" i="2"/>
  <c r="AY54" i="2" s="1"/>
  <c r="BB54" i="2" s="1"/>
  <c r="AN53" i="2"/>
  <c r="AY53" i="2" s="1"/>
  <c r="BB53" i="2" s="1"/>
  <c r="AN51" i="2"/>
  <c r="AY51" i="2" s="1"/>
  <c r="BB51" i="2" s="1"/>
  <c r="AN50" i="2"/>
  <c r="AY50" i="2" s="1"/>
  <c r="BB50" i="2" s="1"/>
  <c r="AN48" i="2"/>
  <c r="AY48" i="2" s="1"/>
  <c r="BB48" i="2" s="1"/>
  <c r="AN45" i="2"/>
  <c r="AY45" i="2" s="1"/>
  <c r="BB45" i="2" s="1"/>
  <c r="AN43" i="2"/>
  <c r="AY43" i="2" s="1"/>
  <c r="BB43" i="2" s="1"/>
  <c r="AN42" i="2"/>
  <c r="AY42" i="2" s="1"/>
  <c r="BB42" i="2" s="1"/>
  <c r="AN41" i="2"/>
  <c r="AY41" i="2" s="1"/>
  <c r="BB41" i="2" s="1"/>
  <c r="AN37" i="2"/>
  <c r="AY37" i="2" s="1"/>
  <c r="BB37" i="2" s="1"/>
  <c r="AN36" i="2"/>
  <c r="AY36" i="2" s="1"/>
  <c r="BB36" i="2" s="1"/>
  <c r="AN33" i="2"/>
  <c r="AY33" i="2" s="1"/>
  <c r="BB33" i="2" s="1"/>
  <c r="AN32" i="2"/>
  <c r="AY32" i="2" s="1"/>
  <c r="BB32" i="2" s="1"/>
  <c r="AN30" i="2"/>
  <c r="AY30" i="2" s="1"/>
  <c r="BB30" i="2" s="1"/>
  <c r="AY25" i="2"/>
  <c r="BB25" i="2" s="1"/>
  <c r="AY24" i="2"/>
  <c r="BB24" i="2" s="1"/>
  <c r="AY22" i="2"/>
  <c r="BB22" i="2" s="1"/>
  <c r="AN18" i="2"/>
  <c r="AY18" i="2" s="1"/>
  <c r="BB18" i="2" s="1"/>
  <c r="AN9" i="2"/>
  <c r="AY9" i="2" s="1"/>
  <c r="BB9" i="2" s="1"/>
  <c r="AN4" i="2"/>
  <c r="AN3" i="2"/>
  <c r="AY3" i="2" s="1"/>
  <c r="BB3" i="2" s="1"/>
  <c r="AY388" i="3"/>
  <c r="BE367" i="11" s="1"/>
  <c r="AY387" i="3"/>
  <c r="BB387" i="3" s="1"/>
  <c r="AY386" i="3"/>
  <c r="BE365" i="11" s="1"/>
  <c r="AY379" i="3"/>
  <c r="BF371" i="2" s="1"/>
  <c r="AN372" i="3"/>
  <c r="AY372" i="3" s="1"/>
  <c r="AN360" i="3"/>
  <c r="AY360" i="3" s="1"/>
  <c r="BE340" i="11" s="1"/>
  <c r="AN358" i="3"/>
  <c r="AY358" i="3" s="1"/>
  <c r="BF350" i="2" s="1"/>
  <c r="AN354" i="3"/>
  <c r="AY354" i="3" s="1"/>
  <c r="AN353" i="3"/>
  <c r="AY353" i="3" s="1"/>
  <c r="BB353" i="3" s="1"/>
  <c r="AN313" i="3"/>
  <c r="AY313" i="3" s="1"/>
  <c r="BB313" i="3" s="1"/>
  <c r="AN306" i="3"/>
  <c r="AY306" i="3" s="1"/>
  <c r="BB306" i="3" s="1"/>
  <c r="AN296" i="3"/>
  <c r="AY296" i="3" s="1"/>
  <c r="AN295" i="3"/>
  <c r="AY295" i="3" s="1"/>
  <c r="BE280" i="11" s="1"/>
  <c r="AN292" i="3"/>
  <c r="AY292" i="3" s="1"/>
  <c r="AN290" i="3"/>
  <c r="AY290" i="3" s="1"/>
  <c r="BF285" i="2" s="1"/>
  <c r="AN281" i="3"/>
  <c r="AY281" i="3" s="1"/>
  <c r="AN277" i="3"/>
  <c r="AY277" i="3" s="1"/>
  <c r="BE262" i="11" s="1"/>
  <c r="AN275" i="3"/>
  <c r="AY275" i="3" s="1"/>
  <c r="BF270" i="2" s="1"/>
  <c r="AN273" i="3"/>
  <c r="AY273" i="3" s="1"/>
  <c r="BF268" i="2" s="1"/>
  <c r="AN266" i="3"/>
  <c r="AY266" i="3" s="1"/>
  <c r="BF261" i="2" s="1"/>
  <c r="AN248" i="3"/>
  <c r="AY248" i="3" s="1"/>
  <c r="BF243" i="2" s="1"/>
  <c r="AN231" i="3"/>
  <c r="AY231" i="3" s="1"/>
  <c r="AN230" i="3"/>
  <c r="AY230" i="3" s="1"/>
  <c r="BF226" i="2" s="1"/>
  <c r="AN228" i="3"/>
  <c r="AY228" i="3" s="1"/>
  <c r="BF224" i="2" s="1"/>
  <c r="AN216" i="3"/>
  <c r="AY216" i="3" s="1"/>
  <c r="AN208" i="3"/>
  <c r="AY208" i="3" s="1"/>
  <c r="BE200" i="11" s="1"/>
  <c r="AN202" i="3"/>
  <c r="AY202" i="3" s="1"/>
  <c r="BE194" i="11" s="1"/>
  <c r="AN188" i="3"/>
  <c r="AY188" i="3" s="1"/>
  <c r="BE181" i="11" s="1"/>
  <c r="AN183" i="3"/>
  <c r="AY183" i="3" s="1"/>
  <c r="BE176" i="11" s="1"/>
  <c r="AN181" i="3"/>
  <c r="AY181" i="3" s="1"/>
  <c r="AN176" i="3"/>
  <c r="AY176" i="3" s="1"/>
  <c r="AN171" i="3"/>
  <c r="AY171" i="3" s="1"/>
  <c r="AN170" i="3"/>
  <c r="AY170" i="3" s="1"/>
  <c r="AN169" i="3"/>
  <c r="AY169" i="3" s="1"/>
  <c r="BB169" i="3" s="1"/>
  <c r="AN165" i="3"/>
  <c r="AY165" i="3" s="1"/>
  <c r="BF163" i="2" s="1"/>
  <c r="AN160" i="3"/>
  <c r="AY160" i="3" s="1"/>
  <c r="AN157" i="3"/>
  <c r="AY157" i="3" s="1"/>
  <c r="BB157" i="3" s="1"/>
  <c r="AN152" i="3"/>
  <c r="AY152" i="3" s="1"/>
  <c r="BB152" i="3" s="1"/>
  <c r="AN144" i="3"/>
  <c r="AY144" i="3" s="1"/>
  <c r="BF143" i="2" s="1"/>
  <c r="AN141" i="3"/>
  <c r="AY141" i="3" s="1"/>
  <c r="BB141" i="3" s="1"/>
  <c r="AN135" i="3"/>
  <c r="AY135" i="3" s="1"/>
  <c r="BB135" i="3" s="1"/>
  <c r="AN131" i="3"/>
  <c r="AY131" i="3" s="1"/>
  <c r="BF130" i="2" s="1"/>
  <c r="AN125" i="3"/>
  <c r="AY125" i="3" s="1"/>
  <c r="BF124" i="2" s="1"/>
  <c r="AN101" i="3"/>
  <c r="AY101" i="3" s="1"/>
  <c r="BB101" i="3" s="1"/>
  <c r="AN84" i="3"/>
  <c r="AY84" i="3" s="1"/>
  <c r="BB84" i="3" s="1"/>
  <c r="AN82" i="3"/>
  <c r="AY82" i="3" s="1"/>
  <c r="BE81" i="11" s="1"/>
  <c r="AN76" i="3"/>
  <c r="AY76" i="3" s="1"/>
  <c r="AN67" i="3"/>
  <c r="AY67" i="3" s="1"/>
  <c r="BF65" i="2" s="1"/>
  <c r="AN45" i="3"/>
  <c r="AY45" i="3" s="1"/>
  <c r="BF43" i="2" s="1"/>
  <c r="AN28" i="3"/>
  <c r="AY28" i="3" s="1"/>
  <c r="BB28" i="3" s="1"/>
  <c r="AN27" i="3"/>
  <c r="AY27" i="3" s="1"/>
  <c r="BE25" i="11" s="1"/>
  <c r="AN24" i="3"/>
  <c r="AY24" i="3" s="1"/>
  <c r="BF22" i="2" s="1"/>
  <c r="AY14" i="3"/>
  <c r="BB14" i="3" s="1"/>
  <c r="Z167" i="14"/>
  <c r="Z329" i="14"/>
  <c r="AM109" i="28"/>
  <c r="BF109" i="28" s="1"/>
  <c r="AY272" i="26"/>
  <c r="AY279" i="26"/>
  <c r="BA361" i="28"/>
  <c r="AM241" i="19"/>
  <c r="AX241" i="19" s="1"/>
  <c r="AY241" i="19" s="1"/>
  <c r="AM305" i="19"/>
  <c r="AX305" i="19" s="1"/>
  <c r="AY305" i="19" s="1"/>
  <c r="AM242" i="26"/>
  <c r="AX242" i="26" s="1"/>
  <c r="AY242" i="26" s="1"/>
  <c r="AM313" i="26"/>
  <c r="AM244" i="26"/>
  <c r="AX244" i="26" s="1"/>
  <c r="BA239" i="28" s="1"/>
  <c r="AM256" i="24"/>
  <c r="AX256" i="24" s="1"/>
  <c r="AY256" i="24" s="1"/>
  <c r="AM340" i="19"/>
  <c r="AX340" i="19" s="1"/>
  <c r="AM105" i="25"/>
  <c r="AX105" i="25" s="1"/>
  <c r="AY105" i="25" s="1"/>
  <c r="AM317" i="25"/>
  <c r="AX317" i="25" s="1"/>
  <c r="AY317" i="25" s="1"/>
  <c r="AM133" i="25"/>
  <c r="AX133" i="25" s="1"/>
  <c r="AY133" i="25" s="1"/>
  <c r="AM127" i="25"/>
  <c r="AX127" i="25" s="1"/>
  <c r="AY127" i="25" s="1"/>
  <c r="AM294" i="24"/>
  <c r="AM265" i="24"/>
  <c r="AX265" i="24" s="1"/>
  <c r="AM166" i="23"/>
  <c r="AX166" i="23" s="1"/>
  <c r="AY166" i="23" s="1"/>
  <c r="AM195" i="23"/>
  <c r="AX195" i="23" s="1"/>
  <c r="AY195" i="23" s="1"/>
  <c r="AM214" i="23"/>
  <c r="AX214" i="23" s="1"/>
  <c r="AY214" i="23" s="1"/>
  <c r="AM123" i="23"/>
  <c r="AX123" i="23" s="1"/>
  <c r="AY123" i="23" s="1"/>
  <c r="AB368" i="19"/>
  <c r="AM368" i="19" s="1"/>
  <c r="AX368" i="19" s="1"/>
  <c r="AY368" i="19" s="1"/>
  <c r="AB365" i="19"/>
  <c r="AB348" i="19"/>
  <c r="AB343" i="19"/>
  <c r="AB333" i="19"/>
  <c r="AB331" i="19"/>
  <c r="AB292" i="19"/>
  <c r="AM292" i="19" s="1"/>
  <c r="AX292" i="19" s="1"/>
  <c r="AY292" i="19" s="1"/>
  <c r="AB204" i="19"/>
  <c r="AB198" i="19"/>
  <c r="AB196" i="19"/>
  <c r="AB187" i="19"/>
  <c r="AM187" i="19" s="1"/>
  <c r="AX187" i="19" s="1"/>
  <c r="AY187" i="19" s="1"/>
  <c r="AB171" i="19"/>
  <c r="AB169" i="19"/>
  <c r="AM169" i="19" s="1"/>
  <c r="AX169" i="19" s="1"/>
  <c r="AY169" i="19" s="1"/>
  <c r="AB163" i="19"/>
  <c r="AM163" i="19" s="1"/>
  <c r="AX163" i="19" s="1"/>
  <c r="AY163" i="19" s="1"/>
  <c r="AB161" i="19"/>
  <c r="AB159" i="19"/>
  <c r="AB129" i="19"/>
  <c r="AM129" i="19" s="1"/>
  <c r="AX129" i="19" s="1"/>
  <c r="AY129" i="19" s="1"/>
  <c r="AB117" i="19"/>
  <c r="AM117" i="19" s="1"/>
  <c r="AX117" i="19" s="1"/>
  <c r="AY117" i="19" s="1"/>
  <c r="AB105" i="19"/>
  <c r="AM105" i="19" s="1"/>
  <c r="AX105" i="19" s="1"/>
  <c r="AY105" i="19" s="1"/>
  <c r="AB99" i="19"/>
  <c r="AB82" i="19"/>
  <c r="AB74" i="19"/>
  <c r="AM74" i="19" s="1"/>
  <c r="AX74" i="19" s="1"/>
  <c r="AY74" i="19" s="1"/>
  <c r="AB66" i="19"/>
  <c r="AM66" i="19" s="1"/>
  <c r="AX66" i="19" s="1"/>
  <c r="AY66" i="19" s="1"/>
  <c r="AB44" i="19"/>
  <c r="AB26" i="19"/>
  <c r="AM26" i="19" s="1"/>
  <c r="AX26" i="19" s="1"/>
  <c r="AY26" i="19" s="1"/>
  <c r="AB24" i="19"/>
  <c r="AM24" i="19" s="1"/>
  <c r="AX24" i="19" s="1"/>
  <c r="AY24" i="19" s="1"/>
  <c r="AB18" i="19"/>
  <c r="AM18" i="19" s="1"/>
  <c r="AX18" i="19" s="1"/>
  <c r="AY18" i="19" s="1"/>
  <c r="AB16" i="19"/>
  <c r="AM16" i="19" s="1"/>
  <c r="AX16" i="19" s="1"/>
  <c r="AY16" i="19" s="1"/>
  <c r="AB13" i="19"/>
  <c r="AM13" i="19" s="1"/>
  <c r="AX13" i="19" s="1"/>
  <c r="AY13" i="19" s="1"/>
  <c r="AX153" i="23"/>
  <c r="AY153" i="23" s="1"/>
  <c r="AM304" i="23"/>
  <c r="AX304" i="23" s="1"/>
  <c r="AY304" i="23" s="1"/>
  <c r="AM241" i="23"/>
  <c r="AX241" i="23" s="1"/>
  <c r="AY241" i="23" s="1"/>
  <c r="AM238" i="23"/>
  <c r="AX238" i="23" s="1"/>
  <c r="AY238" i="23" s="1"/>
  <c r="AM237" i="23"/>
  <c r="AX237" i="23" s="1"/>
  <c r="AY237" i="23" s="1"/>
  <c r="AM224" i="23"/>
  <c r="AX224" i="23" s="1"/>
  <c r="AY224" i="23" s="1"/>
  <c r="AM220" i="23"/>
  <c r="AX220" i="23" s="1"/>
  <c r="AY220" i="23" s="1"/>
  <c r="AM219" i="23"/>
  <c r="AX219" i="23" s="1"/>
  <c r="AY219" i="23" s="1"/>
  <c r="AM204" i="23"/>
  <c r="AX204" i="23" s="1"/>
  <c r="AY204" i="23" s="1"/>
  <c r="AM203" i="23"/>
  <c r="AX203" i="23" s="1"/>
  <c r="AY203" i="23" s="1"/>
  <c r="AM172" i="23"/>
  <c r="AX172" i="23" s="1"/>
  <c r="AY172" i="23" s="1"/>
  <c r="AM171" i="23"/>
  <c r="AX171" i="23" s="1"/>
  <c r="AY171" i="23" s="1"/>
  <c r="AM167" i="23"/>
  <c r="AX167" i="23" s="1"/>
  <c r="AY167" i="23" s="1"/>
  <c r="AM129" i="23"/>
  <c r="AX129" i="23" s="1"/>
  <c r="AY129" i="23" s="1"/>
  <c r="AM128" i="23"/>
  <c r="AX128" i="23" s="1"/>
  <c r="AY128" i="23" s="1"/>
  <c r="AM119" i="23"/>
  <c r="AX119" i="23" s="1"/>
  <c r="AY119" i="23" s="1"/>
  <c r="AM108" i="23"/>
  <c r="AX108" i="23" s="1"/>
  <c r="AY108" i="23" s="1"/>
  <c r="AM78" i="23"/>
  <c r="AX78" i="23" s="1"/>
  <c r="AY78" i="23" s="1"/>
  <c r="AM60" i="23"/>
  <c r="AX60" i="23" s="1"/>
  <c r="AY60" i="23" s="1"/>
  <c r="AM58" i="23"/>
  <c r="AX58" i="23" s="1"/>
  <c r="AY58" i="23" s="1"/>
  <c r="AM46" i="23"/>
  <c r="AX46" i="23" s="1"/>
  <c r="AY46" i="23" s="1"/>
  <c r="AM40" i="23"/>
  <c r="AX40" i="23" s="1"/>
  <c r="AY40" i="23" s="1"/>
  <c r="AM31" i="23"/>
  <c r="AX31" i="23" s="1"/>
  <c r="AM21" i="23"/>
  <c r="AX21" i="23" s="1"/>
  <c r="AY21" i="23" s="1"/>
  <c r="AM5" i="23"/>
  <c r="AX5" i="23" s="1"/>
  <c r="AY5" i="23" s="1"/>
  <c r="AM364" i="23"/>
  <c r="AX364" i="23" s="1"/>
  <c r="AX349" i="23"/>
  <c r="AX336" i="23"/>
  <c r="AY336" i="23" s="1"/>
  <c r="AM335" i="23"/>
  <c r="AX335" i="23" s="1"/>
  <c r="AY335" i="23" s="1"/>
  <c r="AX330" i="23"/>
  <c r="AY330" i="23" s="1"/>
  <c r="AM329" i="23"/>
  <c r="AX329" i="23" s="1"/>
  <c r="AY329" i="23" s="1"/>
  <c r="AX306" i="23"/>
  <c r="AY306" i="23" s="1"/>
  <c r="AX290" i="23"/>
  <c r="AY290" i="23" s="1"/>
  <c r="AX269" i="23"/>
  <c r="AY269" i="23" s="1"/>
  <c r="AX264" i="23"/>
  <c r="AY264" i="23" s="1"/>
  <c r="AX262" i="23"/>
  <c r="AY262" i="23" s="1"/>
  <c r="AX248" i="23"/>
  <c r="AY248" i="23" s="1"/>
  <c r="AX244" i="23"/>
  <c r="AY244" i="23" s="1"/>
  <c r="AM236" i="23"/>
  <c r="AX236" i="23" s="1"/>
  <c r="AY236" i="23" s="1"/>
  <c r="AX223" i="23"/>
  <c r="AY223" i="23" s="1"/>
  <c r="AX207" i="23"/>
  <c r="AY207" i="23" s="1"/>
  <c r="AX205" i="23"/>
  <c r="AY205" i="23" s="1"/>
  <c r="AX201" i="23"/>
  <c r="AY201" i="23" s="1"/>
  <c r="AX197" i="23"/>
  <c r="AY197" i="23" s="1"/>
  <c r="AX192" i="23"/>
  <c r="AY192" i="23" s="1"/>
  <c r="AX187" i="23"/>
  <c r="AX183" i="23"/>
  <c r="AY183" i="23" s="1"/>
  <c r="AX154" i="23"/>
  <c r="AY154" i="23" s="1"/>
  <c r="AX149" i="23"/>
  <c r="AY149" i="23" s="1"/>
  <c r="AM125" i="32"/>
  <c r="AX125" i="32" s="1"/>
  <c r="AY125" i="32" s="1"/>
  <c r="AX377" i="33"/>
  <c r="BF377" i="2"/>
  <c r="BB188" i="3"/>
  <c r="AY141" i="11"/>
  <c r="BA141" i="11"/>
  <c r="AY186" i="11"/>
  <c r="BA186" i="11"/>
  <c r="AY185" i="26"/>
  <c r="BA184" i="28"/>
  <c r="AM104" i="26"/>
  <c r="AX104" i="26" s="1"/>
  <c r="AY369" i="2"/>
  <c r="BB369" i="2" s="1"/>
  <c r="AY345" i="2"/>
  <c r="BB345" i="2" s="1"/>
  <c r="AN39" i="2"/>
  <c r="AY39" i="2" s="1"/>
  <c r="BB39" i="2" s="1"/>
  <c r="AY23" i="2"/>
  <c r="BB23" i="2" s="1"/>
  <c r="AN365" i="3"/>
  <c r="AY365" i="3" s="1"/>
  <c r="BF357" i="2" s="1"/>
  <c r="AN357" i="3"/>
  <c r="AY357" i="3" s="1"/>
  <c r="AN323" i="3"/>
  <c r="AY323" i="3" s="1"/>
  <c r="BE307" i="11" s="1"/>
  <c r="AN308" i="3"/>
  <c r="AY308" i="3" s="1"/>
  <c r="BE293" i="11" s="1"/>
  <c r="AN293" i="3"/>
  <c r="AY293" i="3" s="1"/>
  <c r="BE278" i="11" s="1"/>
  <c r="AN276" i="3"/>
  <c r="AY276" i="3" s="1"/>
  <c r="BF271" i="2" s="1"/>
  <c r="AN274" i="3"/>
  <c r="AY274" i="3" s="1"/>
  <c r="AN257" i="3"/>
  <c r="AY257" i="3" s="1"/>
  <c r="BE244" i="11" s="1"/>
  <c r="AN241" i="3"/>
  <c r="AY241" i="3" s="1"/>
  <c r="AN214" i="3"/>
  <c r="AY214" i="3" s="1"/>
  <c r="BB214" i="3" s="1"/>
  <c r="AN206" i="3"/>
  <c r="AY206" i="3" s="1"/>
  <c r="BB206" i="3" s="1"/>
  <c r="AN197" i="3"/>
  <c r="AY197" i="3" s="1"/>
  <c r="AN178" i="3"/>
  <c r="AY178" i="3" s="1"/>
  <c r="BE171" i="11" s="1"/>
  <c r="AN175" i="3"/>
  <c r="AY175" i="3" s="1"/>
  <c r="AN172" i="3"/>
  <c r="AY172" i="3" s="1"/>
  <c r="AN168" i="3"/>
  <c r="AY168" i="3" s="1"/>
  <c r="AN167" i="3"/>
  <c r="AY167" i="3" s="1"/>
  <c r="AN164" i="3"/>
  <c r="AY164" i="3" s="1"/>
  <c r="AN159" i="3"/>
  <c r="AY159" i="3" s="1"/>
  <c r="BE154" i="11" s="1"/>
  <c r="AN158" i="3"/>
  <c r="AY158" i="3" s="1"/>
  <c r="BE153" i="11" s="1"/>
  <c r="AN156" i="3"/>
  <c r="AY156" i="3" s="1"/>
  <c r="BB156" i="3" s="1"/>
  <c r="AN118" i="3"/>
  <c r="AY118" i="3" s="1"/>
  <c r="BF117" i="2" s="1"/>
  <c r="AN108" i="3"/>
  <c r="AY108" i="3" s="1"/>
  <c r="AN93" i="3"/>
  <c r="AY93" i="3" s="1"/>
  <c r="BB93" i="3" s="1"/>
  <c r="AN86" i="3"/>
  <c r="AY86" i="3" s="1"/>
  <c r="AN34" i="3"/>
  <c r="AY34" i="3" s="1"/>
  <c r="AL20" i="3"/>
  <c r="AL402" i="3" s="1"/>
  <c r="AM403" i="3" s="1"/>
  <c r="AD402" i="3"/>
  <c r="AS64" i="12"/>
  <c r="BF369" i="13"/>
  <c r="BG369" i="13" s="1"/>
  <c r="AS363" i="13"/>
  <c r="BF363" i="13" s="1"/>
  <c r="BG363" i="13" s="1"/>
  <c r="AS359" i="13"/>
  <c r="BF359" i="13" s="1"/>
  <c r="BG359" i="13" s="1"/>
  <c r="AS345" i="13"/>
  <c r="BF345" i="13" s="1"/>
  <c r="BG345" i="13" s="1"/>
  <c r="AS339" i="13"/>
  <c r="BF339" i="13" s="1"/>
  <c r="BG339" i="13" s="1"/>
  <c r="AS336" i="13"/>
  <c r="BF336" i="13" s="1"/>
  <c r="BG336" i="13" s="1"/>
  <c r="AS333" i="13"/>
  <c r="BF333" i="13" s="1"/>
  <c r="BG333" i="13" s="1"/>
  <c r="AS332" i="13"/>
  <c r="BF332" i="13" s="1"/>
  <c r="BG332" i="13" s="1"/>
  <c r="AS329" i="13"/>
  <c r="BF329" i="13" s="1"/>
  <c r="BG329" i="13" s="1"/>
  <c r="AS328" i="13"/>
  <c r="BF328" i="13" s="1"/>
  <c r="BG328" i="13" s="1"/>
  <c r="AY363" i="2"/>
  <c r="BB363" i="2" s="1"/>
  <c r="AY176" i="2"/>
  <c r="BB176" i="2" s="1"/>
  <c r="AN49" i="2"/>
  <c r="AY49" i="2" s="1"/>
  <c r="BB49" i="2" s="1"/>
  <c r="BA200" i="11"/>
  <c r="AY179" i="11"/>
  <c r="BA40" i="11"/>
  <c r="AY210" i="11"/>
  <c r="BA346" i="28"/>
  <c r="Z384" i="11"/>
  <c r="AA385" i="11" s="1"/>
  <c r="AY382" i="26"/>
  <c r="BA84" i="28"/>
  <c r="AN92" i="2"/>
  <c r="AY92" i="2" s="1"/>
  <c r="BB92" i="2" s="1"/>
  <c r="BA204" i="28"/>
  <c r="AY309" i="26"/>
  <c r="BA271" i="28"/>
  <c r="AM386" i="26"/>
  <c r="AX386" i="26" s="1"/>
  <c r="AM137" i="26"/>
  <c r="S394" i="2"/>
  <c r="AM380" i="26"/>
  <c r="AX380" i="26" s="1"/>
  <c r="AM348" i="26"/>
  <c r="AX348" i="26" s="1"/>
  <c r="AS327" i="13"/>
  <c r="BF327" i="13" s="1"/>
  <c r="BG327" i="13" s="1"/>
  <c r="AS316" i="13"/>
  <c r="BF316" i="13" s="1"/>
  <c r="BG316" i="13" s="1"/>
  <c r="AS312" i="13"/>
  <c r="BF312" i="13" s="1"/>
  <c r="BG312" i="13" s="1"/>
  <c r="AS298" i="13"/>
  <c r="BF298" i="13" s="1"/>
  <c r="BG298" i="13" s="1"/>
  <c r="AS290" i="13"/>
  <c r="BF290" i="13" s="1"/>
  <c r="BG290" i="13" s="1"/>
  <c r="AS287" i="13"/>
  <c r="BF287" i="13" s="1"/>
  <c r="BG287" i="13" s="1"/>
  <c r="AS286" i="13"/>
  <c r="BF286" i="13" s="1"/>
  <c r="BG286" i="13" s="1"/>
  <c r="AS272" i="13"/>
  <c r="BF272" i="13" s="1"/>
  <c r="BG272" i="13" s="1"/>
  <c r="AS271" i="13"/>
  <c r="BF271" i="13" s="1"/>
  <c r="BG271" i="13" s="1"/>
  <c r="AS263" i="13"/>
  <c r="BF263" i="13" s="1"/>
  <c r="BG263" i="13" s="1"/>
  <c r="AS260" i="13"/>
  <c r="BF260" i="13" s="1"/>
  <c r="BG260" i="13" s="1"/>
  <c r="AS253" i="13"/>
  <c r="BF253" i="13" s="1"/>
  <c r="BG253" i="13" s="1"/>
  <c r="AS235" i="13"/>
  <c r="BF235" i="13" s="1"/>
  <c r="BG235" i="13" s="1"/>
  <c r="BF206" i="13"/>
  <c r="BG206" i="13" s="1"/>
  <c r="BF186" i="13"/>
  <c r="BG186" i="13" s="1"/>
  <c r="BF180" i="13"/>
  <c r="BG180" i="13" s="1"/>
  <c r="BF172" i="13"/>
  <c r="BG172" i="13" s="1"/>
  <c r="BF167" i="13"/>
  <c r="BG167" i="13" s="1"/>
  <c r="BF160" i="13"/>
  <c r="BG160" i="13" s="1"/>
  <c r="AS155" i="13"/>
  <c r="BF155" i="13" s="1"/>
  <c r="BG155" i="13" s="1"/>
  <c r="AS144" i="13"/>
  <c r="BF144" i="13" s="1"/>
  <c r="BG144" i="13" s="1"/>
  <c r="AS141" i="13"/>
  <c r="BF141" i="13" s="1"/>
  <c r="BG141" i="13" s="1"/>
  <c r="AS139" i="13"/>
  <c r="BF139" i="13" s="1"/>
  <c r="BG139" i="13" s="1"/>
  <c r="AS138" i="13"/>
  <c r="BF138" i="13" s="1"/>
  <c r="BG138" i="13" s="1"/>
  <c r="AS130" i="13"/>
  <c r="BF130" i="13" s="1"/>
  <c r="BG130" i="13" s="1"/>
  <c r="AS125" i="13"/>
  <c r="BF125" i="13" s="1"/>
  <c r="BG125" i="13" s="1"/>
  <c r="AS119" i="13"/>
  <c r="BF119" i="13" s="1"/>
  <c r="BG119" i="13" s="1"/>
  <c r="AS113" i="13"/>
  <c r="BF113" i="13" s="1"/>
  <c r="BG113" i="13" s="1"/>
  <c r="AS111" i="13"/>
  <c r="BF111" i="13" s="1"/>
  <c r="BG111" i="13" s="1"/>
  <c r="AS110" i="13"/>
  <c r="BF110" i="13" s="1"/>
  <c r="BG110" i="13" s="1"/>
  <c r="AS101" i="13"/>
  <c r="BF101" i="13" s="1"/>
  <c r="BG101" i="13" s="1"/>
  <c r="AS99" i="13"/>
  <c r="BF99" i="13" s="1"/>
  <c r="BG99" i="13" s="1"/>
  <c r="AS92" i="13"/>
  <c r="BF92" i="13" s="1"/>
  <c r="BG92" i="13" s="1"/>
  <c r="AS80" i="13"/>
  <c r="BF80" i="13" s="1"/>
  <c r="BG80" i="13" s="1"/>
  <c r="AS51" i="13"/>
  <c r="BF51" i="13" s="1"/>
  <c r="BG51" i="13" s="1"/>
  <c r="AS41" i="13"/>
  <c r="BF41" i="13" s="1"/>
  <c r="BG41" i="13" s="1"/>
  <c r="AQ4" i="13"/>
  <c r="AQ378" i="13" s="1"/>
  <c r="AR379" i="13" s="1"/>
  <c r="AG378" i="13"/>
  <c r="AW4" i="14"/>
  <c r="AH4" i="14"/>
  <c r="AH6" i="14"/>
  <c r="AJ6" i="14" s="1"/>
  <c r="AT6" i="14" s="1"/>
  <c r="AW6" i="14"/>
  <c r="AH8" i="14"/>
  <c r="AW8" i="14"/>
  <c r="AH10" i="14"/>
  <c r="AW10" i="14"/>
  <c r="AW11" i="14"/>
  <c r="AH11" i="14"/>
  <c r="AH27" i="14"/>
  <c r="AJ27" i="14" s="1"/>
  <c r="AT27" i="14" s="1"/>
  <c r="AU27" i="14" s="1"/>
  <c r="AW27" i="14"/>
  <c r="AW29" i="14"/>
  <c r="AH29" i="14"/>
  <c r="AW34" i="14"/>
  <c r="AH34" i="14"/>
  <c r="AJ34" i="14" s="1"/>
  <c r="AT34" i="14" s="1"/>
  <c r="AU34" i="14" s="1"/>
  <c r="AH35" i="14"/>
  <c r="AW35" i="14"/>
  <c r="AH40" i="14"/>
  <c r="AW40" i="14"/>
  <c r="AH41" i="14"/>
  <c r="AW41" i="14"/>
  <c r="AW43" i="14"/>
  <c r="AH43" i="14"/>
  <c r="AH46" i="14"/>
  <c r="AW46" i="14"/>
  <c r="AH47" i="14"/>
  <c r="AW47" i="14"/>
  <c r="AW48" i="14"/>
  <c r="AH48" i="14"/>
  <c r="AH54" i="14"/>
  <c r="AW54" i="14"/>
  <c r="AH62" i="14"/>
  <c r="AW62" i="14"/>
  <c r="AW68" i="14"/>
  <c r="AH68" i="14"/>
  <c r="AH70" i="14"/>
  <c r="AW70" i="14"/>
  <c r="AH72" i="14"/>
  <c r="AJ72" i="14" s="1"/>
  <c r="AT72" i="14" s="1"/>
  <c r="AU72" i="14" s="1"/>
  <c r="AW72" i="14"/>
  <c r="AW76" i="14"/>
  <c r="AH76" i="14"/>
  <c r="AH78" i="14"/>
  <c r="AJ78" i="14" s="1"/>
  <c r="AT78" i="14" s="1"/>
  <c r="AU78" i="14" s="1"/>
  <c r="AW78" i="14"/>
  <c r="AH79" i="14"/>
  <c r="AW79" i="14"/>
  <c r="AW81" i="14"/>
  <c r="AH81" i="14"/>
  <c r="AH83" i="14"/>
  <c r="AW83" i="14"/>
  <c r="AH85" i="14"/>
  <c r="AW85" i="14"/>
  <c r="AH89" i="14"/>
  <c r="AJ89" i="14" s="1"/>
  <c r="AT89" i="14" s="1"/>
  <c r="AU89" i="14" s="1"/>
  <c r="AW89" i="14"/>
  <c r="AH90" i="14"/>
  <c r="AW90" i="14"/>
  <c r="AW91" i="14"/>
  <c r="AH91" i="14"/>
  <c r="AH93" i="14"/>
  <c r="AW93" i="14"/>
  <c r="AW97" i="14"/>
  <c r="AH97" i="14"/>
  <c r="AW101" i="14"/>
  <c r="AH101" i="14"/>
  <c r="AW103" i="14"/>
  <c r="AH103" i="14"/>
  <c r="AW105" i="14"/>
  <c r="AH105" i="14"/>
  <c r="AH107" i="14"/>
  <c r="AW107" i="14"/>
  <c r="AH108" i="14"/>
  <c r="AW108" i="14"/>
  <c r="AH109" i="14"/>
  <c r="AW109" i="14"/>
  <c r="AW113" i="14"/>
  <c r="AH113" i="14"/>
  <c r="AW114" i="14"/>
  <c r="AH114" i="14"/>
  <c r="AW115" i="14"/>
  <c r="AH115" i="14"/>
  <c r="AW116" i="14"/>
  <c r="AH116" i="14"/>
  <c r="AW118" i="14"/>
  <c r="AH118" i="14"/>
  <c r="AH119" i="14"/>
  <c r="AW119" i="14"/>
  <c r="AW123" i="14"/>
  <c r="AH123" i="14"/>
  <c r="AH125" i="14"/>
  <c r="AW125" i="14"/>
  <c r="AH127" i="14"/>
  <c r="AW127" i="14"/>
  <c r="AH129" i="14"/>
  <c r="AW129" i="14"/>
  <c r="AW136" i="14"/>
  <c r="AH136" i="14"/>
  <c r="AH139" i="14"/>
  <c r="AW139" i="14"/>
  <c r="AH141" i="14"/>
  <c r="AW141" i="14"/>
  <c r="AW145" i="14"/>
  <c r="AH145" i="14"/>
  <c r="AW151" i="14"/>
  <c r="AH151" i="14"/>
  <c r="AH153" i="14"/>
  <c r="AW153" i="14"/>
  <c r="AH159" i="14"/>
  <c r="AW159" i="14"/>
  <c r="AH160" i="14"/>
  <c r="AW160" i="14"/>
  <c r="AH165" i="14"/>
  <c r="AW165" i="14"/>
  <c r="AH168" i="14"/>
  <c r="AW168" i="14"/>
  <c r="AH172" i="14"/>
  <c r="AW172" i="14"/>
  <c r="AH176" i="14"/>
  <c r="AW176" i="14"/>
  <c r="AW188" i="14"/>
  <c r="AH188" i="14"/>
  <c r="AW194" i="14"/>
  <c r="AH194" i="14"/>
  <c r="AH204" i="14"/>
  <c r="AW204" i="14"/>
  <c r="AW206" i="14"/>
  <c r="AH206" i="14"/>
  <c r="AW207" i="14"/>
  <c r="AH207" i="14"/>
  <c r="AW209" i="14"/>
  <c r="AH209" i="14"/>
  <c r="AH211" i="14"/>
  <c r="AJ211" i="14" s="1"/>
  <c r="AT211" i="14" s="1"/>
  <c r="AU211" i="14" s="1"/>
  <c r="AW211" i="14"/>
  <c r="AW213" i="14"/>
  <c r="AH213" i="14"/>
  <c r="AJ213" i="14" s="1"/>
  <c r="AT213" i="14" s="1"/>
  <c r="AU213" i="14" s="1"/>
  <c r="AH222" i="14"/>
  <c r="AW222" i="14"/>
  <c r="AH223" i="14"/>
  <c r="AW223" i="14"/>
  <c r="AH225" i="14"/>
  <c r="AW225" i="14"/>
  <c r="AH227" i="14"/>
  <c r="AW227" i="14"/>
  <c r="AW230" i="14"/>
  <c r="AH230" i="14"/>
  <c r="AH231" i="14"/>
  <c r="AW231" i="14"/>
  <c r="Z180" i="14"/>
  <c r="AJ180" i="14" s="1"/>
  <c r="AT180" i="14" s="1"/>
  <c r="AU180" i="14" s="1"/>
  <c r="AJ273" i="14"/>
  <c r="AT273" i="14" s="1"/>
  <c r="AU273" i="14" s="1"/>
  <c r="AM162" i="19"/>
  <c r="AX162" i="19" s="1"/>
  <c r="AM265" i="19"/>
  <c r="AX265" i="19" s="1"/>
  <c r="AY265" i="19" s="1"/>
  <c r="AM243" i="19"/>
  <c r="AX243" i="19" s="1"/>
  <c r="AY243" i="19" s="1"/>
  <c r="AM136" i="23"/>
  <c r="AX136" i="23" s="1"/>
  <c r="AY136" i="23" s="1"/>
  <c r="AM313" i="23"/>
  <c r="AX313" i="23" s="1"/>
  <c r="AY313" i="23" s="1"/>
  <c r="AM130" i="23"/>
  <c r="AX130" i="23" s="1"/>
  <c r="AY130" i="23" s="1"/>
  <c r="AM351" i="23"/>
  <c r="AX351" i="23" s="1"/>
  <c r="AY351" i="23" s="1"/>
  <c r="AW87" i="14"/>
  <c r="AW45" i="14"/>
  <c r="AW61" i="14"/>
  <c r="AW37" i="14"/>
  <c r="AW36" i="14"/>
  <c r="AH106" i="14"/>
  <c r="AH28" i="14"/>
  <c r="AH99" i="14"/>
  <c r="AH241" i="14"/>
  <c r="AW241" i="14"/>
  <c r="AW250" i="14"/>
  <c r="AH250" i="14"/>
  <c r="AW251" i="14"/>
  <c r="AH251" i="14"/>
  <c r="AH310" i="14"/>
  <c r="AJ310" i="14" s="1"/>
  <c r="AT310" i="14" s="1"/>
  <c r="AU310" i="14" s="1"/>
  <c r="AW310" i="14"/>
  <c r="AW323" i="14"/>
  <c r="AH323" i="14"/>
  <c r="AH339" i="14"/>
  <c r="AW339" i="14"/>
  <c r="AH344" i="14"/>
  <c r="AW344" i="14"/>
  <c r="AH368" i="14"/>
  <c r="AW368" i="14"/>
  <c r="Z242" i="14"/>
  <c r="Z52" i="14"/>
  <c r="AJ52" i="14" s="1"/>
  <c r="AT52" i="14" s="1"/>
  <c r="Z166" i="14"/>
  <c r="Z183" i="14"/>
  <c r="Z203" i="14"/>
  <c r="AH56" i="14"/>
  <c r="AW56" i="14"/>
  <c r="AK3" i="23"/>
  <c r="BA3" i="23"/>
  <c r="AK126" i="23"/>
  <c r="AM126" i="23" s="1"/>
  <c r="AX126" i="23" s="1"/>
  <c r="AY126" i="23" s="1"/>
  <c r="BA126" i="23"/>
  <c r="AK80" i="23"/>
  <c r="BA80" i="23"/>
  <c r="AK338" i="23"/>
  <c r="BA338" i="23"/>
  <c r="AK300" i="23"/>
  <c r="BA300" i="23"/>
  <c r="AK292" i="23"/>
  <c r="AM292" i="23" s="1"/>
  <c r="AX292" i="23" s="1"/>
  <c r="AY292" i="23" s="1"/>
  <c r="BA292" i="23"/>
  <c r="AK280" i="23"/>
  <c r="BA280" i="23"/>
  <c r="AK278" i="23"/>
  <c r="BA278" i="23"/>
  <c r="AK255" i="23"/>
  <c r="BA255" i="23"/>
  <c r="AK254" i="23"/>
  <c r="BA254" i="23"/>
  <c r="AK253" i="23"/>
  <c r="BA253" i="23"/>
  <c r="AK235" i="23"/>
  <c r="AM235" i="23" s="1"/>
  <c r="AX235" i="23" s="1"/>
  <c r="BA235" i="23"/>
  <c r="AK233" i="23"/>
  <c r="AM233" i="23" s="1"/>
  <c r="AX233" i="23" s="1"/>
  <c r="AY233" i="23" s="1"/>
  <c r="BA233" i="23"/>
  <c r="AK231" i="23"/>
  <c r="AM231" i="23" s="1"/>
  <c r="AX231" i="23" s="1"/>
  <c r="AY231" i="23" s="1"/>
  <c r="BA231" i="23"/>
  <c r="AK228" i="23"/>
  <c r="AM228" i="23" s="1"/>
  <c r="AX228" i="23" s="1"/>
  <c r="AY228" i="23" s="1"/>
  <c r="BA228" i="23"/>
  <c r="AK222" i="23"/>
  <c r="AM222" i="23" s="1"/>
  <c r="AX222" i="23" s="1"/>
  <c r="AY222" i="23" s="1"/>
  <c r="BA222" i="23"/>
  <c r="AK218" i="23"/>
  <c r="AM218" i="23" s="1"/>
  <c r="AX218" i="23" s="1"/>
  <c r="AY218" i="23" s="1"/>
  <c r="BA218" i="23"/>
  <c r="AK210" i="23"/>
  <c r="AM210" i="23" s="1"/>
  <c r="AX210" i="23" s="1"/>
  <c r="AY210" i="23" s="1"/>
  <c r="BA210" i="23"/>
  <c r="AK208" i="23"/>
  <c r="AM208" i="23" s="1"/>
  <c r="AX208" i="23" s="1"/>
  <c r="AY208" i="23" s="1"/>
  <c r="BA208" i="23"/>
  <c r="AK198" i="23"/>
  <c r="AM198" i="23" s="1"/>
  <c r="AX198" i="23" s="1"/>
  <c r="AY198" i="23" s="1"/>
  <c r="BA198" i="23"/>
  <c r="AK194" i="23"/>
  <c r="AM194" i="23" s="1"/>
  <c r="AX194" i="23" s="1"/>
  <c r="AY194" i="23" s="1"/>
  <c r="BA194" i="23"/>
  <c r="AK138" i="23"/>
  <c r="BA138" i="23"/>
  <c r="AK135" i="23"/>
  <c r="AM135" i="23" s="1"/>
  <c r="AX135" i="23" s="1"/>
  <c r="AY135" i="23" s="1"/>
  <c r="BA135" i="23"/>
  <c r="AK115" i="23"/>
  <c r="AM115" i="23" s="1"/>
  <c r="AX115" i="23" s="1"/>
  <c r="AY115" i="23" s="1"/>
  <c r="BA115" i="23"/>
  <c r="AK114" i="23"/>
  <c r="AM114" i="23" s="1"/>
  <c r="AX114" i="23" s="1"/>
  <c r="AY114" i="23" s="1"/>
  <c r="BA114" i="23"/>
  <c r="AK111" i="23"/>
  <c r="AM111" i="23" s="1"/>
  <c r="AX111" i="23" s="1"/>
  <c r="AY111" i="23" s="1"/>
  <c r="BA111" i="23"/>
  <c r="AK103" i="23"/>
  <c r="AM103" i="23" s="1"/>
  <c r="AX103" i="23" s="1"/>
  <c r="AY103" i="23" s="1"/>
  <c r="BA103" i="23"/>
  <c r="AK102" i="23"/>
  <c r="AM102" i="23" s="1"/>
  <c r="AX102" i="23" s="1"/>
  <c r="BA102" i="23"/>
  <c r="AK85" i="23"/>
  <c r="AM85" i="23" s="1"/>
  <c r="AX85" i="23" s="1"/>
  <c r="AY85" i="23" s="1"/>
  <c r="BA85" i="23"/>
  <c r="AK67" i="23"/>
  <c r="AM67" i="23" s="1"/>
  <c r="AX67" i="23" s="1"/>
  <c r="AY67" i="23" s="1"/>
  <c r="BA67" i="23"/>
  <c r="AK61" i="23"/>
  <c r="AM61" i="23" s="1"/>
  <c r="AX61" i="23" s="1"/>
  <c r="AY61" i="23" s="1"/>
  <c r="BA61" i="23"/>
  <c r="AK56" i="23"/>
  <c r="AM56" i="23" s="1"/>
  <c r="AX56" i="23" s="1"/>
  <c r="AY56" i="23" s="1"/>
  <c r="BA56" i="23"/>
  <c r="AK42" i="23"/>
  <c r="AM42" i="23" s="1"/>
  <c r="AX42" i="23" s="1"/>
  <c r="AY42" i="23" s="1"/>
  <c r="BA42" i="23"/>
  <c r="AK34" i="23"/>
  <c r="AM34" i="23" s="1"/>
  <c r="AX34" i="23" s="1"/>
  <c r="AY34" i="23" s="1"/>
  <c r="BA34" i="23"/>
  <c r="AK27" i="23"/>
  <c r="AM27" i="23" s="1"/>
  <c r="AX27" i="23" s="1"/>
  <c r="AY27" i="23" s="1"/>
  <c r="BA27" i="23"/>
  <c r="AK24" i="23"/>
  <c r="AM24" i="23" s="1"/>
  <c r="AX24" i="23" s="1"/>
  <c r="AY24" i="23" s="1"/>
  <c r="BA24" i="23"/>
  <c r="AK23" i="23"/>
  <c r="AM23" i="23" s="1"/>
  <c r="AX23" i="23" s="1"/>
  <c r="AY23" i="23" s="1"/>
  <c r="BA23" i="23"/>
  <c r="AK20" i="23"/>
  <c r="AM20" i="23" s="1"/>
  <c r="AX20" i="23" s="1"/>
  <c r="BA20" i="23"/>
  <c r="AK19" i="23"/>
  <c r="AM19" i="23" s="1"/>
  <c r="AX19" i="23" s="1"/>
  <c r="AY19" i="23" s="1"/>
  <c r="BA19" i="23"/>
  <c r="AK16" i="23"/>
  <c r="AM16" i="23" s="1"/>
  <c r="AX16" i="23" s="1"/>
  <c r="AY16" i="23" s="1"/>
  <c r="BA16" i="23"/>
  <c r="AK9" i="23"/>
  <c r="AM9" i="23" s="1"/>
  <c r="AX9" i="23" s="1"/>
  <c r="AY9" i="23" s="1"/>
  <c r="BA9" i="23"/>
  <c r="AK8" i="23"/>
  <c r="AM8" i="23" s="1"/>
  <c r="AX8" i="23" s="1"/>
  <c r="AY8" i="23" s="1"/>
  <c r="BA8" i="23"/>
  <c r="AK4" i="23"/>
  <c r="AM4" i="23" s="1"/>
  <c r="AX4" i="23" s="1"/>
  <c r="AY4" i="23" s="1"/>
  <c r="BA4" i="23"/>
  <c r="AK365" i="23"/>
  <c r="AM365" i="23" s="1"/>
  <c r="AX365" i="23" s="1"/>
  <c r="BA365" i="23"/>
  <c r="AJ68" i="14"/>
  <c r="AT68" i="14" s="1"/>
  <c r="AU68" i="14" s="1"/>
  <c r="AM269" i="26"/>
  <c r="AS191" i="12"/>
  <c r="BF191" i="12" s="1"/>
  <c r="BG191" i="12" s="1"/>
  <c r="AS105" i="12"/>
  <c r="BF105" i="12" s="1"/>
  <c r="BG105" i="12" s="1"/>
  <c r="AS66" i="12"/>
  <c r="BF66" i="12" s="1"/>
  <c r="BG66" i="12" s="1"/>
  <c r="AS70" i="12"/>
  <c r="BF70" i="12" s="1"/>
  <c r="BG70" i="12" s="1"/>
  <c r="AS74" i="12"/>
  <c r="BF74" i="12" s="1"/>
  <c r="BG74" i="12" s="1"/>
  <c r="AS7" i="12"/>
  <c r="BF7" i="12" s="1"/>
  <c r="BG7" i="12" s="1"/>
  <c r="AS13" i="12"/>
  <c r="BF13" i="12" s="1"/>
  <c r="BG13" i="12" s="1"/>
  <c r="AX197" i="11"/>
  <c r="AM330" i="11"/>
  <c r="AX330" i="11" s="1"/>
  <c r="AX199" i="11"/>
  <c r="AM370" i="26"/>
  <c r="AX370" i="26" s="1"/>
  <c r="BA365" i="28" s="1"/>
  <c r="J440" i="24"/>
  <c r="AM92" i="23"/>
  <c r="AX92" i="23" s="1"/>
  <c r="AY92" i="23" s="1"/>
  <c r="AM69" i="19"/>
  <c r="AX69" i="19" s="1"/>
  <c r="AY69" i="19" s="1"/>
  <c r="AM43" i="11"/>
  <c r="AX43" i="11" s="1"/>
  <c r="AX119" i="11"/>
  <c r="AM328" i="11"/>
  <c r="AX328" i="11" s="1"/>
  <c r="AY328" i="11" s="1"/>
  <c r="AM225" i="19"/>
  <c r="AX225" i="19" s="1"/>
  <c r="AY225" i="19" s="1"/>
  <c r="AM101" i="19"/>
  <c r="AS195" i="12"/>
  <c r="BF195" i="12" s="1"/>
  <c r="BG195" i="12" s="1"/>
  <c r="AM80" i="19"/>
  <c r="AX80" i="19" s="1"/>
  <c r="AY80" i="19" s="1"/>
  <c r="AM328" i="19"/>
  <c r="AX328" i="19" s="1"/>
  <c r="AY328" i="19" s="1"/>
  <c r="AM204" i="19"/>
  <c r="AM373" i="19"/>
  <c r="AX373" i="19" s="1"/>
  <c r="AM99" i="19"/>
  <c r="AX99" i="19" s="1"/>
  <c r="AY99" i="19" s="1"/>
  <c r="AM198" i="19"/>
  <c r="AX198" i="19" s="1"/>
  <c r="AY198" i="19" s="1"/>
  <c r="AM391" i="26"/>
  <c r="AX391" i="26" s="1"/>
  <c r="BA384" i="28" s="1"/>
  <c r="AM255" i="26"/>
  <c r="AM274" i="26"/>
  <c r="AX274" i="26" s="1"/>
  <c r="AM143" i="26"/>
  <c r="AX143" i="26" s="1"/>
  <c r="AM89" i="23"/>
  <c r="AX89" i="23" s="1"/>
  <c r="AY89" i="23" s="1"/>
  <c r="AM69" i="25"/>
  <c r="AX69" i="25" s="1"/>
  <c r="AY69" i="25" s="1"/>
  <c r="AM109" i="25"/>
  <c r="AX109" i="25" s="1"/>
  <c r="AK17" i="19"/>
  <c r="BA128" i="19"/>
  <c r="AK130" i="19"/>
  <c r="AK138" i="19"/>
  <c r="AM138" i="19" s="1"/>
  <c r="AX138" i="19" s="1"/>
  <c r="AY138" i="19" s="1"/>
  <c r="AK146" i="19"/>
  <c r="AX97" i="19"/>
  <c r="AY97" i="19" s="1"/>
  <c r="AM326" i="19"/>
  <c r="AX326" i="19" s="1"/>
  <c r="AY326" i="19" s="1"/>
  <c r="AK113" i="19"/>
  <c r="AM113" i="19" s="1"/>
  <c r="AX113" i="19" s="1"/>
  <c r="AY113" i="19" s="1"/>
  <c r="AK140" i="19"/>
  <c r="AK148" i="19"/>
  <c r="G378" i="19"/>
  <c r="AJ184" i="14"/>
  <c r="AT184" i="14" s="1"/>
  <c r="AU184" i="14" s="1"/>
  <c r="AS177" i="12"/>
  <c r="BF177" i="12" s="1"/>
  <c r="BG177" i="12" s="1"/>
  <c r="AS181" i="12"/>
  <c r="BF181" i="12" s="1"/>
  <c r="BG181" i="12" s="1"/>
  <c r="AM323" i="24"/>
  <c r="AX323" i="24" s="1"/>
  <c r="AY323" i="24" s="1"/>
  <c r="AM235" i="24"/>
  <c r="AX235" i="24" s="1"/>
  <c r="AY235" i="24" s="1"/>
  <c r="AX364" i="19"/>
  <c r="AY364" i="19" s="1"/>
  <c r="AK96" i="19"/>
  <c r="AM96" i="19" s="1"/>
  <c r="AX96" i="19" s="1"/>
  <c r="AY96" i="19" s="1"/>
  <c r="BA62" i="19"/>
  <c r="BA304" i="23"/>
  <c r="BA346" i="23"/>
  <c r="AK356" i="23"/>
  <c r="AK320" i="23"/>
  <c r="BA293" i="23"/>
  <c r="BA186" i="23"/>
  <c r="BA172" i="23"/>
  <c r="BA94" i="23"/>
  <c r="BA60" i="23"/>
  <c r="BA28" i="23"/>
  <c r="BA13" i="23"/>
  <c r="BA46" i="23"/>
  <c r="BA243" i="23"/>
  <c r="BA340" i="23"/>
  <c r="BA363" i="23"/>
  <c r="BA302" i="23"/>
  <c r="BA184" i="23"/>
  <c r="AK110" i="23"/>
  <c r="BA289" i="23"/>
  <c r="BA87" i="23"/>
  <c r="BA36" i="23"/>
  <c r="BA53" i="23"/>
  <c r="BA100" i="23"/>
  <c r="AK57" i="23"/>
  <c r="AM57" i="23" s="1"/>
  <c r="AX57" i="23" s="1"/>
  <c r="AY57" i="23" s="1"/>
  <c r="AK64" i="23"/>
  <c r="AK79" i="23"/>
  <c r="AM79" i="23" s="1"/>
  <c r="AX79" i="23" s="1"/>
  <c r="AY79" i="23" s="1"/>
  <c r="AK88" i="23"/>
  <c r="AK95" i="23"/>
  <c r="AM95" i="23" s="1"/>
  <c r="AX95" i="23" s="1"/>
  <c r="AY95" i="23" s="1"/>
  <c r="AK104" i="23"/>
  <c r="AK121" i="23"/>
  <c r="AK127" i="23"/>
  <c r="AM127" i="23" s="1"/>
  <c r="AX127" i="23" s="1"/>
  <c r="AY127" i="23" s="1"/>
  <c r="AK134" i="23"/>
  <c r="AM134" i="23" s="1"/>
  <c r="AX134" i="23" s="1"/>
  <c r="AY134" i="23" s="1"/>
  <c r="BA167" i="23"/>
  <c r="BA171" i="23"/>
  <c r="BA283" i="23"/>
  <c r="BA294" i="23"/>
  <c r="BA303" i="23"/>
  <c r="BA312" i="23"/>
  <c r="BA230" i="23"/>
  <c r="BA190" i="23"/>
  <c r="BA277" i="23"/>
  <c r="BA342" i="23"/>
  <c r="BA54" i="23"/>
  <c r="BA11" i="23"/>
  <c r="BA364" i="23"/>
  <c r="BA224" i="23"/>
  <c r="BA196" i="23"/>
  <c r="BA119" i="23"/>
  <c r="BA40" i="23"/>
  <c r="BA14" i="23"/>
  <c r="BA70" i="23"/>
  <c r="BA325" i="23"/>
  <c r="BA144" i="23"/>
  <c r="BA7" i="23"/>
  <c r="BA238" i="23"/>
  <c r="BA333" i="23"/>
  <c r="BA275" i="23"/>
  <c r="BA159" i="23"/>
  <c r="BA182" i="23"/>
  <c r="AX110" i="11"/>
  <c r="AW260" i="14"/>
  <c r="AW370" i="14"/>
  <c r="AW366" i="14"/>
  <c r="AH132" i="14"/>
  <c r="AJ132" i="14" s="1"/>
  <c r="AT132" i="14" s="1"/>
  <c r="AW358" i="14"/>
  <c r="AW354" i="14"/>
  <c r="AW264" i="14"/>
  <c r="AH313" i="14"/>
  <c r="AJ313" i="14" s="1"/>
  <c r="AT313" i="14" s="1"/>
  <c r="AU313" i="14" s="1"/>
  <c r="AW312" i="14"/>
  <c r="AW356" i="14"/>
  <c r="AH325" i="14"/>
  <c r="AW328" i="14"/>
  <c r="AH324" i="14"/>
  <c r="AW243" i="14"/>
  <c r="AW319" i="14"/>
  <c r="AW233" i="14"/>
  <c r="AJ51" i="14"/>
  <c r="AT51" i="14" s="1"/>
  <c r="AU51" i="14" s="1"/>
  <c r="AH308" i="14"/>
  <c r="AW282" i="14"/>
  <c r="AW266" i="14"/>
  <c r="AW327" i="14"/>
  <c r="AH304" i="14"/>
  <c r="AH284" i="14"/>
  <c r="AH275" i="14"/>
  <c r="AH288" i="14"/>
  <c r="AJ288" i="14" s="1"/>
  <c r="AT288" i="14" s="1"/>
  <c r="AU288" i="14" s="1"/>
  <c r="AW351" i="14"/>
  <c r="AW249" i="14"/>
  <c r="AH247" i="14"/>
  <c r="AJ247" i="14" s="1"/>
  <c r="AT247" i="14" s="1"/>
  <c r="AU247" i="14" s="1"/>
  <c r="AW232" i="14"/>
  <c r="AS189" i="12"/>
  <c r="BF189" i="12" s="1"/>
  <c r="BG189" i="12" s="1"/>
  <c r="AC386" i="2"/>
  <c r="AC385" i="2"/>
  <c r="AN385" i="2" s="1"/>
  <c r="AY385" i="2" s="1"/>
  <c r="BB385" i="2" s="1"/>
  <c r="AC75" i="3"/>
  <c r="AN75" i="3" s="1"/>
  <c r="AY75" i="3" s="1"/>
  <c r="AC65" i="3"/>
  <c r="AC388" i="2"/>
  <c r="AR394" i="11"/>
  <c r="AM12" i="11"/>
  <c r="AX12" i="11" s="1"/>
  <c r="AM41" i="11"/>
  <c r="AX41" i="11" s="1"/>
  <c r="AM45" i="11"/>
  <c r="AX45" i="11" s="1"/>
  <c r="AM47" i="11"/>
  <c r="AX47" i="11" s="1"/>
  <c r="BA47" i="11" s="1"/>
  <c r="AB50" i="11"/>
  <c r="AM50" i="11" s="1"/>
  <c r="AX50" i="11" s="1"/>
  <c r="AY50" i="11" s="1"/>
  <c r="AB52" i="11"/>
  <c r="AM52" i="11" s="1"/>
  <c r="AX52" i="11" s="1"/>
  <c r="AB61" i="11"/>
  <c r="AM61" i="11" s="1"/>
  <c r="AX61" i="11" s="1"/>
  <c r="AB63" i="11"/>
  <c r="AM63" i="11" s="1"/>
  <c r="AX63" i="11" s="1"/>
  <c r="AB69" i="11"/>
  <c r="AM69" i="11" s="1"/>
  <c r="AX69" i="11" s="1"/>
  <c r="AY69" i="11" s="1"/>
  <c r="AB103" i="11"/>
  <c r="AM103" i="11" s="1"/>
  <c r="AX103" i="11" s="1"/>
  <c r="AX115" i="11"/>
  <c r="AB159" i="11"/>
  <c r="AM159" i="11" s="1"/>
  <c r="AX159" i="11" s="1"/>
  <c r="BA159" i="11" s="1"/>
  <c r="AB174" i="11"/>
  <c r="AM174" i="11" s="1"/>
  <c r="AX174" i="11" s="1"/>
  <c r="BA174" i="11" s="1"/>
  <c r="AB204" i="11"/>
  <c r="AM204" i="11" s="1"/>
  <c r="AX204" i="11" s="1"/>
  <c r="AB213" i="11"/>
  <c r="AB220" i="11"/>
  <c r="AB270" i="11"/>
  <c r="AM270" i="11" s="1"/>
  <c r="AX270" i="11" s="1"/>
  <c r="AM321" i="11"/>
  <c r="AX321" i="11" s="1"/>
  <c r="AB331" i="11"/>
  <c r="AM331" i="11" s="1"/>
  <c r="AX331" i="11" s="1"/>
  <c r="AY331" i="11" s="1"/>
  <c r="AB354" i="11"/>
  <c r="AM354" i="11" s="1"/>
  <c r="AX354" i="11" s="1"/>
  <c r="AY354" i="11" s="1"/>
  <c r="AM49" i="11"/>
  <c r="AX49" i="11" s="1"/>
  <c r="AY49" i="11" s="1"/>
  <c r="AB221" i="11"/>
  <c r="AM221" i="11" s="1"/>
  <c r="AX221" i="11" s="1"/>
  <c r="AX60" i="11"/>
  <c r="AF3" i="12"/>
  <c r="AS3" i="12" s="1"/>
  <c r="BF3" i="12" s="1"/>
  <c r="AF16" i="12"/>
  <c r="AS16" i="12" s="1"/>
  <c r="BF16" i="12" s="1"/>
  <c r="BG16" i="12" s="1"/>
  <c r="AF63" i="12"/>
  <c r="AS63" i="12" s="1"/>
  <c r="BF63" i="12" s="1"/>
  <c r="BG63" i="12" s="1"/>
  <c r="AF91" i="12"/>
  <c r="AS91" i="12" s="1"/>
  <c r="BF91" i="12" s="1"/>
  <c r="BG91" i="12" s="1"/>
  <c r="AF108" i="12"/>
  <c r="AS108" i="12" s="1"/>
  <c r="BF108" i="12" s="1"/>
  <c r="BG108" i="12" s="1"/>
  <c r="AF109" i="12"/>
  <c r="AS109" i="12" s="1"/>
  <c r="BF109" i="12" s="1"/>
  <c r="BG109" i="12" s="1"/>
  <c r="AF118" i="12"/>
  <c r="AS118" i="12" s="1"/>
  <c r="BF118" i="12" s="1"/>
  <c r="BG118" i="12" s="1"/>
  <c r="AF120" i="12"/>
  <c r="AS120" i="12" s="1"/>
  <c r="BF120" i="12" s="1"/>
  <c r="BG120" i="12" s="1"/>
  <c r="AF221" i="12"/>
  <c r="AF251" i="12"/>
  <c r="AS251" i="12" s="1"/>
  <c r="AF277" i="12"/>
  <c r="AF353" i="12"/>
  <c r="AS353" i="12" s="1"/>
  <c r="BF353" i="12" s="1"/>
  <c r="BG353" i="12" s="1"/>
  <c r="AF367" i="12"/>
  <c r="AS367" i="12" s="1"/>
  <c r="BF367" i="12" s="1"/>
  <c r="BG367" i="12" s="1"/>
  <c r="AS15" i="12"/>
  <c r="BF15" i="12" s="1"/>
  <c r="BG15" i="12" s="1"/>
  <c r="AF35" i="12"/>
  <c r="AS90" i="12"/>
  <c r="BF90" i="12" s="1"/>
  <c r="BG90" i="12" s="1"/>
  <c r="AS85" i="12"/>
  <c r="BF85" i="12" s="1"/>
  <c r="BG85" i="12" s="1"/>
  <c r="AS211" i="12"/>
  <c r="AS205" i="12"/>
  <c r="AS183" i="12"/>
  <c r="AF252" i="12"/>
  <c r="AS252" i="12" s="1"/>
  <c r="BF252" i="12" s="1"/>
  <c r="BG252" i="12" s="1"/>
  <c r="AF288" i="12"/>
  <c r="AS288" i="12" s="1"/>
  <c r="BF288" i="12" s="1"/>
  <c r="BG288" i="12" s="1"/>
  <c r="AF286" i="12"/>
  <c r="AF317" i="12"/>
  <c r="AS317" i="12" s="1"/>
  <c r="BF317" i="12" s="1"/>
  <c r="BG317" i="12" s="1"/>
  <c r="AF315" i="12"/>
  <c r="AS315" i="12" s="1"/>
  <c r="BF315" i="12" s="1"/>
  <c r="BG315" i="12" s="1"/>
  <c r="AF313" i="12"/>
  <c r="AS313" i="12" s="1"/>
  <c r="BF313" i="12" s="1"/>
  <c r="BG313" i="12" s="1"/>
  <c r="AF311" i="12"/>
  <c r="AS311" i="12" s="1"/>
  <c r="BF311" i="12" s="1"/>
  <c r="BG311" i="12" s="1"/>
  <c r="AF351" i="12"/>
  <c r="AS351" i="12" s="1"/>
  <c r="BF351" i="12" s="1"/>
  <c r="BG351" i="12" s="1"/>
  <c r="AF375" i="12"/>
  <c r="AS375" i="12" s="1"/>
  <c r="BF375" i="12" s="1"/>
  <c r="AF229" i="13"/>
  <c r="AS229" i="13" s="1"/>
  <c r="BF229" i="13" s="1"/>
  <c r="BG229" i="13" s="1"/>
  <c r="AF218" i="13"/>
  <c r="AS218" i="13" s="1"/>
  <c r="BF218" i="13" s="1"/>
  <c r="BG218" i="13" s="1"/>
  <c r="AF217" i="13"/>
  <c r="AF72" i="13"/>
  <c r="AS72" i="13" s="1"/>
  <c r="AF54" i="13"/>
  <c r="AS54" i="13" s="1"/>
  <c r="AF31" i="13"/>
  <c r="AS31" i="13" s="1"/>
  <c r="AF29" i="13"/>
  <c r="AS29" i="13" s="1"/>
  <c r="AF17" i="13"/>
  <c r="AS17" i="13" s="1"/>
  <c r="BF17" i="13" s="1"/>
  <c r="BG17" i="13" s="1"/>
  <c r="AB264" i="24"/>
  <c r="AM264" i="24" s="1"/>
  <c r="AX264" i="24" s="1"/>
  <c r="AY264" i="24" s="1"/>
  <c r="AM229" i="24"/>
  <c r="AX229" i="24" s="1"/>
  <c r="AF6" i="13"/>
  <c r="AS6" i="13" s="1"/>
  <c r="BF6" i="13" s="1"/>
  <c r="BG6" i="13" s="1"/>
  <c r="BF313" i="13"/>
  <c r="Z21" i="14"/>
  <c r="Z101" i="14"/>
  <c r="AJ101" i="14" s="1"/>
  <c r="AT101" i="14" s="1"/>
  <c r="AU101" i="14" s="1"/>
  <c r="Z127" i="14"/>
  <c r="Z164" i="14"/>
  <c r="Z176" i="14"/>
  <c r="AJ176" i="14" s="1"/>
  <c r="AT176" i="14" s="1"/>
  <c r="Z188" i="14"/>
  <c r="Z191" i="14"/>
  <c r="AJ191" i="14" s="1"/>
  <c r="AT191" i="14" s="1"/>
  <c r="AU191" i="14" s="1"/>
  <c r="Z198" i="14"/>
  <c r="AJ198" i="14" s="1"/>
  <c r="AT198" i="14" s="1"/>
  <c r="AU198" i="14" s="1"/>
  <c r="Z245" i="14"/>
  <c r="AJ245" i="14" s="1"/>
  <c r="AT245" i="14" s="1"/>
  <c r="AU245" i="14" s="1"/>
  <c r="Z321" i="14"/>
  <c r="Z341" i="14"/>
  <c r="Z354" i="14"/>
  <c r="AJ354" i="14" s="1"/>
  <c r="AT354" i="14" s="1"/>
  <c r="AU354" i="14" s="1"/>
  <c r="Z360" i="14"/>
  <c r="Z190" i="14"/>
  <c r="AM136" i="19"/>
  <c r="AX136" i="19" s="1"/>
  <c r="AB131" i="19"/>
  <c r="AM131" i="19" s="1"/>
  <c r="AX131" i="19" s="1"/>
  <c r="AY131" i="19" s="1"/>
  <c r="AB180" i="23"/>
  <c r="AB179" i="23"/>
  <c r="AM179" i="23" s="1"/>
  <c r="AX179" i="23" s="1"/>
  <c r="AY179" i="23" s="1"/>
  <c r="AB147" i="23"/>
  <c r="AB148" i="23"/>
  <c r="AM148" i="23" s="1"/>
  <c r="AX148" i="23" s="1"/>
  <c r="AY148" i="23" s="1"/>
  <c r="AB131" i="23"/>
  <c r="AM131" i="23" s="1"/>
  <c r="AX131" i="23" s="1"/>
  <c r="AY131" i="23" s="1"/>
  <c r="AB125" i="23"/>
  <c r="AM125" i="23" s="1"/>
  <c r="AX125" i="23" s="1"/>
  <c r="AY125" i="23" s="1"/>
  <c r="AB91" i="23"/>
  <c r="AB73" i="23"/>
  <c r="AM73" i="23" s="1"/>
  <c r="AX73" i="23" s="1"/>
  <c r="AY73" i="23" s="1"/>
  <c r="AB72" i="23"/>
  <c r="AM72" i="23" s="1"/>
  <c r="AX72" i="23" s="1"/>
  <c r="AY72" i="23" s="1"/>
  <c r="AB47" i="23"/>
  <c r="AM47" i="23" s="1"/>
  <c r="AX47" i="23" s="1"/>
  <c r="AY47" i="23" s="1"/>
  <c r="AB45" i="23"/>
  <c r="AB43" i="23"/>
  <c r="AM43" i="23" s="1"/>
  <c r="AX43" i="23" s="1"/>
  <c r="AY43" i="23" s="1"/>
  <c r="AB41" i="23"/>
  <c r="AM41" i="23" s="1"/>
  <c r="AX41" i="23" s="1"/>
  <c r="AY41" i="23" s="1"/>
  <c r="AB39" i="23"/>
  <c r="AB38" i="23"/>
  <c r="AB35" i="23"/>
  <c r="AB33" i="23"/>
  <c r="AB30" i="23"/>
  <c r="AB29" i="23"/>
  <c r="AB26" i="23"/>
  <c r="AB25" i="23"/>
  <c r="AM25" i="23" s="1"/>
  <c r="AX25" i="23" s="1"/>
  <c r="AY25" i="23" s="1"/>
  <c r="AB17" i="23"/>
  <c r="AB175" i="23"/>
  <c r="AB174" i="23"/>
  <c r="AB366" i="23"/>
  <c r="AB360" i="23"/>
  <c r="AB359" i="23"/>
  <c r="AB354" i="23"/>
  <c r="AB352" i="23"/>
  <c r="AM352" i="23" s="1"/>
  <c r="AX352" i="23" s="1"/>
  <c r="AY352" i="23" s="1"/>
  <c r="AB350" i="23"/>
  <c r="AB339" i="23"/>
  <c r="AB328" i="23"/>
  <c r="AB318" i="23"/>
  <c r="AB299" i="23"/>
  <c r="AM299" i="23" s="1"/>
  <c r="AX299" i="23" s="1"/>
  <c r="AY299" i="23" s="1"/>
  <c r="AB298" i="23"/>
  <c r="AB286" i="23"/>
  <c r="AM286" i="23" s="1"/>
  <c r="AX286" i="23" s="1"/>
  <c r="AY286" i="23" s="1"/>
  <c r="AB281" i="23"/>
  <c r="AM281" i="23" s="1"/>
  <c r="AX281" i="23" s="1"/>
  <c r="AY281" i="23" s="1"/>
  <c r="AB270" i="23"/>
  <c r="AM270" i="23" s="1"/>
  <c r="AX270" i="23" s="1"/>
  <c r="AY270" i="23" s="1"/>
  <c r="AB260" i="23"/>
  <c r="AB252" i="23"/>
  <c r="AB229" i="23"/>
  <c r="AB227" i="23"/>
  <c r="AM227" i="23" s="1"/>
  <c r="AX227" i="23" s="1"/>
  <c r="AY227" i="23" s="1"/>
  <c r="AB225" i="23"/>
  <c r="AB213" i="23"/>
  <c r="AB209" i="23"/>
  <c r="AM209" i="23" s="1"/>
  <c r="AX209" i="23" s="1"/>
  <c r="AY209" i="23" s="1"/>
  <c r="AB159" i="23"/>
  <c r="AM159" i="23" s="1"/>
  <c r="AX159" i="23" s="1"/>
  <c r="AY159" i="23" s="1"/>
  <c r="AB206" i="23"/>
  <c r="AB24" i="24"/>
  <c r="AM24" i="24" s="1"/>
  <c r="AX24" i="24" s="1"/>
  <c r="AB32" i="24"/>
  <c r="AM32" i="24" s="1"/>
  <c r="AX32" i="24" s="1"/>
  <c r="AB34" i="24"/>
  <c r="AM34" i="24" s="1"/>
  <c r="AX34" i="24" s="1"/>
  <c r="AB42" i="24"/>
  <c r="AM42" i="24" s="1"/>
  <c r="AX42" i="24" s="1"/>
  <c r="AB46" i="24"/>
  <c r="AM46" i="24" s="1"/>
  <c r="AX46" i="24" s="1"/>
  <c r="AB62" i="24"/>
  <c r="AM62" i="24" s="1"/>
  <c r="AX62" i="24" s="1"/>
  <c r="AB64" i="24"/>
  <c r="AM64" i="24" s="1"/>
  <c r="AX64" i="24" s="1"/>
  <c r="AY64" i="24" s="1"/>
  <c r="AB67" i="24"/>
  <c r="AB69" i="24"/>
  <c r="AM69" i="24" s="1"/>
  <c r="AX69" i="24" s="1"/>
  <c r="AY69" i="24" s="1"/>
  <c r="AB77" i="24"/>
  <c r="AM77" i="24" s="1"/>
  <c r="AX77" i="24" s="1"/>
  <c r="AY77" i="24" s="1"/>
  <c r="AB80" i="24"/>
  <c r="AM80" i="24" s="1"/>
  <c r="AX80" i="24" s="1"/>
  <c r="AB84" i="24"/>
  <c r="AM84" i="24" s="1"/>
  <c r="AX84" i="24" s="1"/>
  <c r="AY84" i="24" s="1"/>
  <c r="AB88" i="24"/>
  <c r="AM88" i="24" s="1"/>
  <c r="AX88" i="24" s="1"/>
  <c r="AY88" i="24" s="1"/>
  <c r="AB90" i="24"/>
  <c r="AM90" i="24" s="1"/>
  <c r="AX90" i="24" s="1"/>
  <c r="AB103" i="24"/>
  <c r="AM103" i="24" s="1"/>
  <c r="AX103" i="24" s="1"/>
  <c r="AY103" i="24" s="1"/>
  <c r="AB105" i="24"/>
  <c r="AM105" i="24" s="1"/>
  <c r="AX105" i="24" s="1"/>
  <c r="AY105" i="24" s="1"/>
  <c r="AB107" i="24"/>
  <c r="AM107" i="24" s="1"/>
  <c r="AX107" i="24" s="1"/>
  <c r="AY107" i="24" s="1"/>
  <c r="AB117" i="24"/>
  <c r="AM117" i="24" s="1"/>
  <c r="AX117" i="24" s="1"/>
  <c r="AY117" i="24" s="1"/>
  <c r="AB119" i="24"/>
  <c r="AM119" i="24" s="1"/>
  <c r="AX119" i="24" s="1"/>
  <c r="AY119" i="24" s="1"/>
  <c r="AB123" i="24"/>
  <c r="AB127" i="24"/>
  <c r="AM127" i="24" s="1"/>
  <c r="AX127" i="24" s="1"/>
  <c r="AY127" i="24" s="1"/>
  <c r="AB129" i="24"/>
  <c r="AB137" i="24"/>
  <c r="AM137" i="24" s="1"/>
  <c r="AX137" i="24" s="1"/>
  <c r="AY137" i="24" s="1"/>
  <c r="AB150" i="24"/>
  <c r="AB152" i="24"/>
  <c r="AM152" i="24" s="1"/>
  <c r="AX152" i="24" s="1"/>
  <c r="AY152" i="24" s="1"/>
  <c r="AB156" i="24"/>
  <c r="AB162" i="24"/>
  <c r="AM162" i="24" s="1"/>
  <c r="AX162" i="24" s="1"/>
  <c r="AB165" i="24"/>
  <c r="AB173" i="24"/>
  <c r="AM173" i="24" s="1"/>
  <c r="AX173" i="24" s="1"/>
  <c r="AY173" i="24" s="1"/>
  <c r="AB175" i="24"/>
  <c r="AM175" i="24" s="1"/>
  <c r="AX175" i="24" s="1"/>
  <c r="AY175" i="24" s="1"/>
  <c r="AB188" i="24"/>
  <c r="AM188" i="24" s="1"/>
  <c r="AX188" i="24" s="1"/>
  <c r="AY188" i="24" s="1"/>
  <c r="AB296" i="24"/>
  <c r="AB298" i="24"/>
  <c r="AM298" i="24" s="1"/>
  <c r="AX298" i="24" s="1"/>
  <c r="AB313" i="24"/>
  <c r="AM313" i="24" s="1"/>
  <c r="AX313" i="24" s="1"/>
  <c r="AY313" i="24" s="1"/>
  <c r="AB317" i="24"/>
  <c r="AM317" i="24" s="1"/>
  <c r="AX317" i="24" s="1"/>
  <c r="AY317" i="24" s="1"/>
  <c r="AB326" i="24"/>
  <c r="AM326" i="24" s="1"/>
  <c r="AX326" i="24" s="1"/>
  <c r="AY326" i="24" s="1"/>
  <c r="AB332" i="24"/>
  <c r="AM332" i="24" s="1"/>
  <c r="AX332" i="24" s="1"/>
  <c r="AY332" i="24" s="1"/>
  <c r="AB360" i="24"/>
  <c r="AM360" i="24" s="1"/>
  <c r="AX360" i="24" s="1"/>
  <c r="AY360" i="24" s="1"/>
  <c r="AB425" i="24"/>
  <c r="AM425" i="24" s="1"/>
  <c r="AX425" i="24" s="1"/>
  <c r="AB429" i="24"/>
  <c r="AB284" i="24"/>
  <c r="AM284" i="24" s="1"/>
  <c r="AB372" i="24"/>
  <c r="AM372" i="24" s="1"/>
  <c r="AB269" i="24"/>
  <c r="AM269" i="24" s="1"/>
  <c r="AB239" i="24"/>
  <c r="AM239" i="24" s="1"/>
  <c r="AB288" i="24"/>
  <c r="AM288" i="24" s="1"/>
  <c r="AB115" i="24"/>
  <c r="AM115" i="24" s="1"/>
  <c r="AX115" i="24" s="1"/>
  <c r="AY115" i="24" s="1"/>
  <c r="AB411" i="24"/>
  <c r="AM411" i="24" s="1"/>
  <c r="AX411" i="24" s="1"/>
  <c r="AY411" i="24" s="1"/>
  <c r="AB271" i="24"/>
  <c r="AB350" i="24"/>
  <c r="AM350" i="24" s="1"/>
  <c r="AX350" i="24" s="1"/>
  <c r="AY350" i="24" s="1"/>
  <c r="AB319" i="24"/>
  <c r="AM319" i="24" s="1"/>
  <c r="AB180" i="24"/>
  <c r="AM180" i="24" s="1"/>
  <c r="AB254" i="24"/>
  <c r="AM254" i="24" s="1"/>
  <c r="AX254" i="24" s="1"/>
  <c r="AY254" i="24" s="1"/>
  <c r="AB206" i="24"/>
  <c r="AM206" i="24" s="1"/>
  <c r="AX206" i="24" s="1"/>
  <c r="AU441" i="24" s="1"/>
  <c r="AB19" i="24"/>
  <c r="AM19" i="24" s="1"/>
  <c r="AX19" i="24" s="1"/>
  <c r="AB18" i="24"/>
  <c r="AM18" i="24" s="1"/>
  <c r="AX18" i="24" s="1"/>
  <c r="AB17" i="24"/>
  <c r="AB13" i="24"/>
  <c r="AB12" i="24"/>
  <c r="AB11" i="24"/>
  <c r="AB9" i="24"/>
  <c r="AB8" i="24"/>
  <c r="AM8" i="24" s="1"/>
  <c r="AX8" i="24" s="1"/>
  <c r="AB7" i="24"/>
  <c r="AB430" i="24" s="1"/>
  <c r="AB5" i="24"/>
  <c r="AB4" i="24"/>
  <c r="AB14" i="24"/>
  <c r="AM14" i="24" s="1"/>
  <c r="AX14" i="24" s="1"/>
  <c r="AB309" i="24"/>
  <c r="AB94" i="24"/>
  <c r="AB273" i="24"/>
  <c r="AM273" i="24" s="1"/>
  <c r="AX273" i="24" s="1"/>
  <c r="AY273" i="24" s="1"/>
  <c r="AB301" i="24"/>
  <c r="AM301" i="24" s="1"/>
  <c r="AX301" i="24" s="1"/>
  <c r="AB140" i="24"/>
  <c r="AM140" i="24" s="1"/>
  <c r="AX140" i="24" s="1"/>
  <c r="AB204" i="24"/>
  <c r="AB205" i="24"/>
  <c r="AB54" i="24"/>
  <c r="AM54" i="24" s="1"/>
  <c r="AV424" i="25"/>
  <c r="AB11" i="25"/>
  <c r="AM11" i="25" s="1"/>
  <c r="AX11" i="25" s="1"/>
  <c r="AB211" i="25"/>
  <c r="AB209" i="25"/>
  <c r="AB202" i="25"/>
  <c r="AM202" i="25" s="1"/>
  <c r="AX202" i="25" s="1"/>
  <c r="AY202" i="25" s="1"/>
  <c r="AB186" i="25"/>
  <c r="AM186" i="25" s="1"/>
  <c r="AX186" i="25" s="1"/>
  <c r="AY186" i="25" s="1"/>
  <c r="AB182" i="25"/>
  <c r="AB180" i="25"/>
  <c r="AM180" i="25" s="1"/>
  <c r="AX180" i="25" s="1"/>
  <c r="AY180" i="25" s="1"/>
  <c r="AB177" i="25"/>
  <c r="AB174" i="25"/>
  <c r="AM174" i="25" s="1"/>
  <c r="AX174" i="25" s="1"/>
  <c r="AY174" i="25" s="1"/>
  <c r="AB162" i="25"/>
  <c r="AM162" i="25" s="1"/>
  <c r="AX162" i="25" s="1"/>
  <c r="AB148" i="25"/>
  <c r="AM148" i="25" s="1"/>
  <c r="AX148" i="25" s="1"/>
  <c r="AY148" i="25" s="1"/>
  <c r="AB141" i="25"/>
  <c r="AM141" i="25" s="1"/>
  <c r="AX141" i="25" s="1"/>
  <c r="AY141" i="25" s="1"/>
  <c r="AB134" i="25"/>
  <c r="AM134" i="25" s="1"/>
  <c r="AX134" i="25" s="1"/>
  <c r="AY134" i="25" s="1"/>
  <c r="AB118" i="25"/>
  <c r="AB112" i="25"/>
  <c r="AM112" i="25" s="1"/>
  <c r="AX112" i="25" s="1"/>
  <c r="AY112" i="25" s="1"/>
  <c r="AB107" i="25"/>
  <c r="AB104" i="25"/>
  <c r="AB101" i="25"/>
  <c r="AM101" i="25" s="1"/>
  <c r="AX101" i="25" s="1"/>
  <c r="AY101" i="25" s="1"/>
  <c r="AB99" i="25"/>
  <c r="AM99" i="25" s="1"/>
  <c r="AX99" i="25" s="1"/>
  <c r="AY99" i="25" s="1"/>
  <c r="AB95" i="25"/>
  <c r="AM95" i="25" s="1"/>
  <c r="AX95" i="25" s="1"/>
  <c r="AY95" i="25" s="1"/>
  <c r="AB88" i="25"/>
  <c r="AB85" i="25"/>
  <c r="AB83" i="25"/>
  <c r="AB80" i="25"/>
  <c r="AB53" i="25"/>
  <c r="AB49" i="25"/>
  <c r="AB35" i="25"/>
  <c r="AM35" i="25" s="1"/>
  <c r="AX35" i="25" s="1"/>
  <c r="AB32" i="25"/>
  <c r="AM32" i="25" s="1"/>
  <c r="AX32" i="25" s="1"/>
  <c r="AB18" i="25"/>
  <c r="AM18" i="25" s="1"/>
  <c r="AX18" i="25" s="1"/>
  <c r="AB15" i="25"/>
  <c r="AB9" i="25"/>
  <c r="AM9" i="25" s="1"/>
  <c r="AX9" i="25" s="1"/>
  <c r="AB418" i="25"/>
  <c r="AB411" i="25"/>
  <c r="AB399" i="25"/>
  <c r="AM399" i="25" s="1"/>
  <c r="AX399" i="25" s="1"/>
  <c r="AY399" i="25" s="1"/>
  <c r="AB393" i="25"/>
  <c r="AM393" i="25" s="1"/>
  <c r="AX393" i="25" s="1"/>
  <c r="AY393" i="25" s="1"/>
  <c r="AB390" i="25"/>
  <c r="AB381" i="25"/>
  <c r="AB376" i="25"/>
  <c r="AB369" i="25"/>
  <c r="AB362" i="25"/>
  <c r="AB353" i="25"/>
  <c r="AB344" i="25"/>
  <c r="AB341" i="25"/>
  <c r="AM341" i="25" s="1"/>
  <c r="AX341" i="25" s="1"/>
  <c r="AY341" i="25" s="1"/>
  <c r="AB333" i="25"/>
  <c r="AM333" i="25" s="1"/>
  <c r="AX333" i="25" s="1"/>
  <c r="AY333" i="25" s="1"/>
  <c r="AB331" i="25"/>
  <c r="AM331" i="25" s="1"/>
  <c r="AX331" i="25" s="1"/>
  <c r="AY331" i="25" s="1"/>
  <c r="AB328" i="25"/>
  <c r="AB324" i="25"/>
  <c r="AM324" i="25" s="1"/>
  <c r="AX324" i="25" s="1"/>
  <c r="AB316" i="25"/>
  <c r="AB308" i="25"/>
  <c r="AB302" i="25"/>
  <c r="AM302" i="25" s="1"/>
  <c r="AX302" i="25" s="1"/>
  <c r="AY302" i="25" s="1"/>
  <c r="AB294" i="25"/>
  <c r="AB283" i="25"/>
  <c r="AB280" i="25"/>
  <c r="AM280" i="25" s="1"/>
  <c r="AX280" i="25" s="1"/>
  <c r="AY280" i="25" s="1"/>
  <c r="AB270" i="25"/>
  <c r="AB258" i="25"/>
  <c r="AB255" i="25"/>
  <c r="AB247" i="25"/>
  <c r="AM247" i="25" s="1"/>
  <c r="AX247" i="25" s="1"/>
  <c r="AB239" i="25"/>
  <c r="AB232" i="25"/>
  <c r="AM232" i="25" s="1"/>
  <c r="AX232" i="25" s="1"/>
  <c r="AY232" i="25" s="1"/>
  <c r="AB228" i="25"/>
  <c r="AB222" i="25"/>
  <c r="AM222" i="25" s="1"/>
  <c r="AX222" i="25" s="1"/>
  <c r="AY222" i="25" s="1"/>
  <c r="AB217" i="25"/>
  <c r="AB199" i="25"/>
  <c r="AB195" i="25"/>
  <c r="AM195" i="25" s="1"/>
  <c r="AX195" i="25" s="1"/>
  <c r="AY195" i="25" s="1"/>
  <c r="AB187" i="25"/>
  <c r="AB108" i="25"/>
  <c r="AB103" i="25"/>
  <c r="AM103" i="25" s="1"/>
  <c r="AX103" i="25" s="1"/>
  <c r="AY103" i="25" s="1"/>
  <c r="AB81" i="25"/>
  <c r="AB77" i="25"/>
  <c r="AB74" i="25"/>
  <c r="AB72" i="25"/>
  <c r="AB68" i="25"/>
  <c r="AM68" i="25" s="1"/>
  <c r="AX68" i="25" s="1"/>
  <c r="AY68" i="25" s="1"/>
  <c r="AB66" i="25"/>
  <c r="AB61" i="25"/>
  <c r="AB45" i="25"/>
  <c r="AM45" i="25" s="1"/>
  <c r="AX45" i="25" s="1"/>
  <c r="AB42" i="25"/>
  <c r="AB38" i="25"/>
  <c r="AB34" i="25"/>
  <c r="AB30" i="25"/>
  <c r="AM30" i="25" s="1"/>
  <c r="AX30" i="25" s="1"/>
  <c r="AB28" i="25"/>
  <c r="AB26" i="25"/>
  <c r="AB24" i="25"/>
  <c r="AB12" i="25"/>
  <c r="AM12" i="25" s="1"/>
  <c r="AX12" i="25" s="1"/>
  <c r="AB212" i="26"/>
  <c r="AM212" i="26" s="1"/>
  <c r="AX212" i="26" s="1"/>
  <c r="AM63" i="26"/>
  <c r="AX63" i="26" s="1"/>
  <c r="AM60" i="26"/>
  <c r="AX60" i="26" s="1"/>
  <c r="BA60" i="28" s="1"/>
  <c r="AM55" i="26"/>
  <c r="AX55" i="26" s="1"/>
  <c r="BA56" i="28" s="1"/>
  <c r="AM50" i="26"/>
  <c r="AX50" i="26" s="1"/>
  <c r="BA50" i="28" s="1"/>
  <c r="AM47" i="26"/>
  <c r="AX47" i="26" s="1"/>
  <c r="BA48" i="28" s="1"/>
  <c r="AM42" i="26"/>
  <c r="AX42" i="26" s="1"/>
  <c r="AM38" i="26"/>
  <c r="AX38" i="26" s="1"/>
  <c r="BA37" i="28" s="1"/>
  <c r="AM35" i="26"/>
  <c r="AX35" i="26" s="1"/>
  <c r="BA34" i="28" s="1"/>
  <c r="AM23" i="26"/>
  <c r="AX23" i="26" s="1"/>
  <c r="BA22" i="28" s="1"/>
  <c r="AM14" i="26"/>
  <c r="AX14" i="26" s="1"/>
  <c r="BA12" i="28" s="1"/>
  <c r="AB441" i="26"/>
  <c r="AM441" i="26" s="1"/>
  <c r="AX441" i="26" s="1"/>
  <c r="BA428" i="28" s="1"/>
  <c r="AB430" i="26"/>
  <c r="AB425" i="26"/>
  <c r="AM425" i="26" s="1"/>
  <c r="AX425" i="26" s="1"/>
  <c r="BA413" i="28" s="1"/>
  <c r="AB418" i="26"/>
  <c r="AM418" i="26" s="1"/>
  <c r="AX418" i="26" s="1"/>
  <c r="BA406" i="28" s="1"/>
  <c r="AB408" i="26"/>
  <c r="AM408" i="26" s="1"/>
  <c r="AX408" i="26" s="1"/>
  <c r="AY408" i="26" s="1"/>
  <c r="AB401" i="26"/>
  <c r="AM401" i="26" s="1"/>
  <c r="AX401" i="26" s="1"/>
  <c r="BA392" i="28" s="1"/>
  <c r="AB394" i="26"/>
  <c r="AM394" i="26" s="1"/>
  <c r="AX394" i="26" s="1"/>
  <c r="BA387" i="28" s="1"/>
  <c r="AB392" i="26"/>
  <c r="AM392" i="26" s="1"/>
  <c r="AX392" i="26" s="1"/>
  <c r="AY392" i="26" s="1"/>
  <c r="AB378" i="26"/>
  <c r="AM378" i="26" s="1"/>
  <c r="AX378" i="26" s="1"/>
  <c r="BA371" i="28" s="1"/>
  <c r="AB365" i="26"/>
  <c r="AM365" i="26" s="1"/>
  <c r="AX365" i="26" s="1"/>
  <c r="AB359" i="26"/>
  <c r="AM359" i="26" s="1"/>
  <c r="AX359" i="26" s="1"/>
  <c r="AB343" i="26"/>
  <c r="AM343" i="26" s="1"/>
  <c r="AX343" i="26" s="1"/>
  <c r="AM39" i="26"/>
  <c r="AX39" i="26" s="1"/>
  <c r="BA38" i="28" s="1"/>
  <c r="AM31" i="26"/>
  <c r="AX31" i="26" s="1"/>
  <c r="BA30" i="28" s="1"/>
  <c r="AM28" i="26"/>
  <c r="AX28" i="26" s="1"/>
  <c r="BA27" i="28" s="1"/>
  <c r="AM25" i="26"/>
  <c r="AX25" i="26" s="1"/>
  <c r="BA24" i="28" s="1"/>
  <c r="AX390" i="33"/>
  <c r="BF379" i="2"/>
  <c r="AM360" i="25"/>
  <c r="AX360" i="25" s="1"/>
  <c r="AY360" i="25" s="1"/>
  <c r="AM235" i="25"/>
  <c r="AX235" i="25" s="1"/>
  <c r="AY235" i="25" s="1"/>
  <c r="AM356" i="25"/>
  <c r="AX356" i="25" s="1"/>
  <c r="AY356" i="25" s="1"/>
  <c r="AM150" i="23"/>
  <c r="AX150" i="23" s="1"/>
  <c r="AY150" i="23" s="1"/>
  <c r="AM162" i="23"/>
  <c r="AX162" i="23" s="1"/>
  <c r="AY162" i="23" s="1"/>
  <c r="AM327" i="23"/>
  <c r="AX327" i="23" s="1"/>
  <c r="AY327" i="23" s="1"/>
  <c r="AM343" i="23"/>
  <c r="AX343" i="23" s="1"/>
  <c r="AY343" i="23" s="1"/>
  <c r="AM251" i="23"/>
  <c r="AX251" i="23" s="1"/>
  <c r="AY251" i="23" s="1"/>
  <c r="AM81" i="23"/>
  <c r="AX81" i="23" s="1"/>
  <c r="AY81" i="23" s="1"/>
  <c r="AM88" i="23"/>
  <c r="AX88" i="23" s="1"/>
  <c r="AM90" i="23"/>
  <c r="AX90" i="23" s="1"/>
  <c r="AY90" i="23" s="1"/>
  <c r="AM104" i="23"/>
  <c r="AX104" i="23" s="1"/>
  <c r="AY104" i="23" s="1"/>
  <c r="AM121" i="23"/>
  <c r="AX121" i="23" s="1"/>
  <c r="AY121" i="23" s="1"/>
  <c r="AV380" i="33"/>
  <c r="AM4" i="11"/>
  <c r="AX4" i="11" s="1"/>
  <c r="AN386" i="2"/>
  <c r="AY386" i="2" s="1"/>
  <c r="BB386" i="2" s="1"/>
  <c r="AC330" i="2"/>
  <c r="AN330" i="2" s="1"/>
  <c r="AY330" i="2" s="1"/>
  <c r="BB330" i="2" s="1"/>
  <c r="AC209" i="2"/>
  <c r="AN209" i="2" s="1"/>
  <c r="AY209" i="2" s="1"/>
  <c r="BB209" i="2" s="1"/>
  <c r="AC131" i="2"/>
  <c r="AN131" i="2" s="1"/>
  <c r="AY131" i="2" s="1"/>
  <c r="BB131" i="2" s="1"/>
  <c r="AC115" i="2"/>
  <c r="AN115" i="2" s="1"/>
  <c r="AY115" i="2" s="1"/>
  <c r="BB115" i="2" s="1"/>
  <c r="AC112" i="2"/>
  <c r="AN112" i="2" s="1"/>
  <c r="AY112" i="2" s="1"/>
  <c r="BB112" i="2" s="1"/>
  <c r="AN72" i="2"/>
  <c r="AY72" i="2" s="1"/>
  <c r="BB72" i="2" s="1"/>
  <c r="AC69" i="2"/>
  <c r="AN69" i="2" s="1"/>
  <c r="AY69" i="2" s="1"/>
  <c r="BB69" i="2" s="1"/>
  <c r="AC61" i="2"/>
  <c r="AN61" i="2" s="1"/>
  <c r="AY61" i="2" s="1"/>
  <c r="BB61" i="2" s="1"/>
  <c r="AC55" i="2"/>
  <c r="AN55" i="2" s="1"/>
  <c r="AY55" i="2" s="1"/>
  <c r="BB55" i="2" s="1"/>
  <c r="AC46" i="2"/>
  <c r="AN46" i="2" s="1"/>
  <c r="AY46" i="2" s="1"/>
  <c r="BB46" i="2" s="1"/>
  <c r="AC38" i="2"/>
  <c r="AN38" i="2" s="1"/>
  <c r="AY38" i="2" s="1"/>
  <c r="BB38" i="2" s="1"/>
  <c r="AC31" i="2"/>
  <c r="AN31" i="2" s="1"/>
  <c r="AY31" i="2" s="1"/>
  <c r="BB31" i="2" s="1"/>
  <c r="AN29" i="2"/>
  <c r="AY29" i="2" s="1"/>
  <c r="BB29" i="2" s="1"/>
  <c r="AC332" i="3"/>
  <c r="AY324" i="3"/>
  <c r="BB324" i="3" s="1"/>
  <c r="AC284" i="3"/>
  <c r="AN284" i="3" s="1"/>
  <c r="AC223" i="3"/>
  <c r="AC184" i="3"/>
  <c r="AN184" i="3" s="1"/>
  <c r="AY184" i="3" s="1"/>
  <c r="AC155" i="3"/>
  <c r="AN155" i="3" s="1"/>
  <c r="AY155" i="3" s="1"/>
  <c r="BE151" i="11" s="1"/>
  <c r="AC127" i="3"/>
  <c r="AN127" i="3" s="1"/>
  <c r="AY127" i="3" s="1"/>
  <c r="BE124" i="11" s="1"/>
  <c r="AC113" i="3"/>
  <c r="AN113" i="3" s="1"/>
  <c r="AY113" i="3" s="1"/>
  <c r="AB313" i="11"/>
  <c r="AB177" i="11"/>
  <c r="AM177" i="11" s="1"/>
  <c r="AX177" i="11" s="1"/>
  <c r="AB155" i="11"/>
  <c r="AM155" i="11" s="1"/>
  <c r="AX155" i="11" s="1"/>
  <c r="AF24" i="12"/>
  <c r="AS24" i="12" s="1"/>
  <c r="BF24" i="12" s="1"/>
  <c r="BG24" i="12" s="1"/>
  <c r="AF274" i="12"/>
  <c r="AS274" i="12" s="1"/>
  <c r="BF274" i="12" s="1"/>
  <c r="BG274" i="12" s="1"/>
  <c r="AF287" i="12"/>
  <c r="AS287" i="12" s="1"/>
  <c r="BF287" i="12" s="1"/>
  <c r="BG287" i="12" s="1"/>
  <c r="AF339" i="12"/>
  <c r="AS339" i="12" s="1"/>
  <c r="BF339" i="12" s="1"/>
  <c r="BG339" i="12" s="1"/>
  <c r="AF331" i="12"/>
  <c r="AS331" i="12" s="1"/>
  <c r="BF331" i="12" s="1"/>
  <c r="BG331" i="12" s="1"/>
  <c r="AF245" i="13"/>
  <c r="AS245" i="13" s="1"/>
  <c r="BF245" i="13" s="1"/>
  <c r="BG245" i="13" s="1"/>
  <c r="AF194" i="13"/>
  <c r="AS194" i="13" s="1"/>
  <c r="BF194" i="13" s="1"/>
  <c r="BG194" i="13" s="1"/>
  <c r="AF105" i="13"/>
  <c r="AS105" i="13" s="1"/>
  <c r="BF105" i="13" s="1"/>
  <c r="BG105" i="13" s="1"/>
  <c r="AF97" i="13"/>
  <c r="AS97" i="13" s="1"/>
  <c r="BF97" i="13" s="1"/>
  <c r="BG97" i="13" s="1"/>
  <c r="AJ188" i="14"/>
  <c r="AT188" i="14" s="1"/>
  <c r="AJ202" i="14"/>
  <c r="AT202" i="14" s="1"/>
  <c r="AU202" i="14" s="1"/>
  <c r="Z161" i="14"/>
  <c r="Z177" i="14"/>
  <c r="AJ177" i="14" s="1"/>
  <c r="AT177" i="14" s="1"/>
  <c r="AU177" i="14" s="1"/>
  <c r="Z104" i="14"/>
  <c r="Z12" i="14"/>
  <c r="Z88" i="14"/>
  <c r="Z86" i="14"/>
  <c r="AJ86" i="14" s="1"/>
  <c r="AT86" i="14" s="1"/>
  <c r="AU86" i="14" s="1"/>
  <c r="Z84" i="14"/>
  <c r="Z80" i="14"/>
  <c r="Z94" i="14"/>
  <c r="AJ94" i="14" s="1"/>
  <c r="AT94" i="14" s="1"/>
  <c r="AU94" i="14" s="1"/>
  <c r="Z98" i="14"/>
  <c r="Z124" i="14"/>
  <c r="AJ124" i="14" s="1"/>
  <c r="AT124" i="14" s="1"/>
  <c r="AU124" i="14" s="1"/>
  <c r="Z122" i="14"/>
  <c r="Z144" i="14"/>
  <c r="Z142" i="14"/>
  <c r="Z224" i="14"/>
  <c r="AJ224" i="14" s="1"/>
  <c r="AT224" i="14" s="1"/>
  <c r="AU224" i="14" s="1"/>
  <c r="Z261" i="14"/>
  <c r="Z276" i="14"/>
  <c r="Z299" i="14"/>
  <c r="Z338" i="14"/>
  <c r="Z363" i="14"/>
  <c r="Z359" i="14"/>
  <c r="AM119" i="19"/>
  <c r="AX119" i="19" s="1"/>
  <c r="AY119" i="19" s="1"/>
  <c r="D44" i="29"/>
  <c r="E47" i="29"/>
  <c r="G47" i="29" s="1"/>
  <c r="E43" i="29"/>
  <c r="G43" i="29" s="1"/>
  <c r="E42" i="29"/>
  <c r="G42" i="29" s="1"/>
  <c r="G40" i="29"/>
  <c r="E41" i="29"/>
  <c r="G41" i="29" s="1"/>
  <c r="E46" i="29"/>
  <c r="G46" i="29" s="1"/>
  <c r="D45" i="29"/>
  <c r="AX154" i="33"/>
  <c r="BA270" i="11"/>
  <c r="AY270" i="11"/>
  <c r="AL19" i="2"/>
  <c r="AD394" i="2"/>
  <c r="P19" i="2"/>
  <c r="R19" i="2" s="1"/>
  <c r="AC19" i="2" s="1"/>
  <c r="H394" i="2"/>
  <c r="AY284" i="3"/>
  <c r="AA20" i="3"/>
  <c r="S402" i="3"/>
  <c r="P3" i="3"/>
  <c r="R3" i="3" s="1"/>
  <c r="AC3" i="3" s="1"/>
  <c r="AN3" i="3" s="1"/>
  <c r="AY3" i="3" s="1"/>
  <c r="H402" i="3"/>
  <c r="AN388" i="2"/>
  <c r="AY388" i="2" s="1"/>
  <c r="BB388" i="2" s="1"/>
  <c r="O6" i="11"/>
  <c r="Q6" i="11" s="1"/>
  <c r="AB6" i="11" s="1"/>
  <c r="AM6" i="11" s="1"/>
  <c r="AX6" i="11" s="1"/>
  <c r="AY6" i="11" s="1"/>
  <c r="G384" i="11"/>
  <c r="AR396" i="11"/>
  <c r="AX73" i="11"/>
  <c r="BA327" i="11"/>
  <c r="BF68" i="2"/>
  <c r="BA198" i="11"/>
  <c r="BA234" i="28"/>
  <c r="AY190" i="11"/>
  <c r="AB407" i="24"/>
  <c r="AM407" i="24" s="1"/>
  <c r="AX407" i="24" s="1"/>
  <c r="AY407" i="24" s="1"/>
  <c r="AY306" i="26"/>
  <c r="AM108" i="26"/>
  <c r="AY293" i="26"/>
  <c r="BA308" i="28"/>
  <c r="AY98" i="26"/>
  <c r="AY86" i="26"/>
  <c r="AY396" i="26"/>
  <c r="AO402" i="3"/>
  <c r="R384" i="11"/>
  <c r="AC384" i="11"/>
  <c r="AO394" i="2"/>
  <c r="AS217" i="13"/>
  <c r="BF217" i="13" s="1"/>
  <c r="BG217" i="13" s="1"/>
  <c r="BF72" i="13"/>
  <c r="BG72" i="13" s="1"/>
  <c r="BF54" i="13"/>
  <c r="BG54" i="13" s="1"/>
  <c r="BF31" i="13"/>
  <c r="BG31" i="13" s="1"/>
  <c r="BF29" i="13"/>
  <c r="BG29" i="13" s="1"/>
  <c r="AH128" i="14"/>
  <c r="AJ128" i="14" s="1"/>
  <c r="AT128" i="14" s="1"/>
  <c r="AU128" i="14" s="1"/>
  <c r="AW128" i="14"/>
  <c r="AM234" i="19"/>
  <c r="AX234" i="19" s="1"/>
  <c r="AY234" i="19" s="1"/>
  <c r="AM269" i="19"/>
  <c r="AX269" i="19" s="1"/>
  <c r="AY269" i="19" s="1"/>
  <c r="AM415" i="24"/>
  <c r="AX415" i="24" s="1"/>
  <c r="AY415" i="24" s="1"/>
  <c r="AM135" i="19"/>
  <c r="AX135" i="19" s="1"/>
  <c r="AM370" i="19"/>
  <c r="AX370" i="19" s="1"/>
  <c r="AY370" i="19" s="1"/>
  <c r="AX182" i="11"/>
  <c r="AM36" i="11"/>
  <c r="AX36" i="11" s="1"/>
  <c r="AS81" i="12"/>
  <c r="BF81" i="12" s="1"/>
  <c r="BG81" i="12" s="1"/>
  <c r="AW71" i="14"/>
  <c r="AW212" i="14"/>
  <c r="AH283" i="14"/>
  <c r="AW365" i="14"/>
  <c r="AW317" i="14"/>
  <c r="AH292" i="14"/>
  <c r="AH242" i="14"/>
  <c r="AJ242" i="14" s="1"/>
  <c r="AT242" i="14" s="1"/>
  <c r="AU242" i="14" s="1"/>
  <c r="AH219" i="14"/>
  <c r="AW348" i="14"/>
  <c r="AW297" i="14"/>
  <c r="AW180" i="14"/>
  <c r="AW336" i="14"/>
  <c r="AH299" i="14"/>
  <c r="AC23" i="3"/>
  <c r="AN23" i="3" s="1"/>
  <c r="AY23" i="3" s="1"/>
  <c r="BE21" i="11" s="1"/>
  <c r="AC21" i="3"/>
  <c r="AN21" i="3" s="1"/>
  <c r="AY21" i="3" s="1"/>
  <c r="BB21" i="3" s="1"/>
  <c r="AC18" i="3"/>
  <c r="AN18" i="3" s="1"/>
  <c r="AY18" i="3" s="1"/>
  <c r="BF17" i="2" s="1"/>
  <c r="AC16" i="3"/>
  <c r="AN16" i="3" s="1"/>
  <c r="AY16" i="3" s="1"/>
  <c r="BF15" i="2" s="1"/>
  <c r="AC12" i="3"/>
  <c r="AN12" i="3" s="1"/>
  <c r="AY12" i="3" s="1"/>
  <c r="AC10" i="3"/>
  <c r="AN10" i="3" s="1"/>
  <c r="AY10" i="3" s="1"/>
  <c r="AB19" i="11"/>
  <c r="AM19" i="11" s="1"/>
  <c r="AX19" i="11" s="1"/>
  <c r="AY19" i="11" s="1"/>
  <c r="AB21" i="11"/>
  <c r="AM21" i="11" s="1"/>
  <c r="AX21" i="11" s="1"/>
  <c r="AB23" i="11"/>
  <c r="AM23" i="11" s="1"/>
  <c r="AX23" i="11" s="1"/>
  <c r="AB25" i="11"/>
  <c r="AM25" i="11" s="1"/>
  <c r="AX25" i="11" s="1"/>
  <c r="AB27" i="11"/>
  <c r="AM27" i="11" s="1"/>
  <c r="AX27" i="11" s="1"/>
  <c r="AM48" i="11"/>
  <c r="AX48" i="11" s="1"/>
  <c r="AB75" i="19"/>
  <c r="AM75" i="19" s="1"/>
  <c r="AX75" i="19" s="1"/>
  <c r="AY75" i="19" s="1"/>
  <c r="AB122" i="19"/>
  <c r="AM122" i="19" s="1"/>
  <c r="AX122" i="19" s="1"/>
  <c r="AY122" i="19" s="1"/>
  <c r="AB134" i="19"/>
  <c r="AM134" i="19" s="1"/>
  <c r="AX134" i="19" s="1"/>
  <c r="AY134" i="19" s="1"/>
  <c r="AB164" i="19"/>
  <c r="AM164" i="19" s="1"/>
  <c r="AX164" i="19" s="1"/>
  <c r="AY164" i="19" s="1"/>
  <c r="AB205" i="19"/>
  <c r="AB220" i="19"/>
  <c r="AB314" i="19"/>
  <c r="AM314" i="19" s="1"/>
  <c r="AX314" i="19" s="1"/>
  <c r="AY314" i="19" s="1"/>
  <c r="AB349" i="19"/>
  <c r="AM349" i="19" s="1"/>
  <c r="AX349" i="19" s="1"/>
  <c r="AY349" i="19" s="1"/>
  <c r="AB296" i="19"/>
  <c r="AM296" i="19" s="1"/>
  <c r="AX296" i="19" s="1"/>
  <c r="AY296" i="19" s="1"/>
  <c r="AB195" i="19"/>
  <c r="AB376" i="19"/>
  <c r="AB374" i="19"/>
  <c r="AM374" i="19" s="1"/>
  <c r="AX374" i="19" s="1"/>
  <c r="AB372" i="19"/>
  <c r="AM372" i="19" s="1"/>
  <c r="AX372" i="19" s="1"/>
  <c r="AB369" i="19"/>
  <c r="AB366" i="19"/>
  <c r="AM366" i="19" s="1"/>
  <c r="AX366" i="19" s="1"/>
  <c r="AM361" i="19"/>
  <c r="AX361" i="19" s="1"/>
  <c r="AY361" i="19" s="1"/>
  <c r="AB347" i="19"/>
  <c r="AM347" i="19" s="1"/>
  <c r="AX347" i="19" s="1"/>
  <c r="AB345" i="19"/>
  <c r="AB338" i="19"/>
  <c r="AM338" i="19" s="1"/>
  <c r="AX338" i="19" s="1"/>
  <c r="AY338" i="19" s="1"/>
  <c r="AB336" i="19"/>
  <c r="AB332" i="19"/>
  <c r="AM332" i="19" s="1"/>
  <c r="AX332" i="19" s="1"/>
  <c r="AY332" i="19" s="1"/>
  <c r="AB330" i="19"/>
  <c r="AM330" i="19" s="1"/>
  <c r="AX330" i="19" s="1"/>
  <c r="AY330" i="19" s="1"/>
  <c r="AB242" i="19"/>
  <c r="AM242" i="19" s="1"/>
  <c r="AX242" i="19" s="1"/>
  <c r="AY242" i="19" s="1"/>
  <c r="AB235" i="19"/>
  <c r="AB178" i="19"/>
  <c r="AM178" i="19" s="1"/>
  <c r="AX178" i="19" s="1"/>
  <c r="AB172" i="19"/>
  <c r="AM172" i="19" s="1"/>
  <c r="AX172" i="19" s="1"/>
  <c r="AY172" i="19" s="1"/>
  <c r="AB120" i="19"/>
  <c r="AM120" i="19" s="1"/>
  <c r="AX120" i="19" s="1"/>
  <c r="AY120" i="19" s="1"/>
  <c r="AB116" i="19"/>
  <c r="AB14" i="19"/>
  <c r="AB12" i="19"/>
  <c r="AB10" i="19"/>
  <c r="AM7" i="19"/>
  <c r="AX7" i="19" s="1"/>
  <c r="AY7" i="19" s="1"/>
  <c r="AB39" i="19"/>
  <c r="AB37" i="19"/>
  <c r="AM37" i="19" s="1"/>
  <c r="AX37" i="19" s="1"/>
  <c r="AY37" i="19" s="1"/>
  <c r="AB31" i="19"/>
  <c r="AM31" i="19" s="1"/>
  <c r="AX31" i="19" s="1"/>
  <c r="AB29" i="19"/>
  <c r="AM29" i="19" s="1"/>
  <c r="AX29" i="19" s="1"/>
  <c r="AY29" i="19" s="1"/>
  <c r="AB25" i="19"/>
  <c r="AM25" i="19" s="1"/>
  <c r="AX25" i="19" s="1"/>
  <c r="AY25" i="19" s="1"/>
  <c r="AB23" i="19"/>
  <c r="AB21" i="19"/>
  <c r="AB19" i="19"/>
  <c r="AM19" i="19" s="1"/>
  <c r="AX19" i="19" s="1"/>
  <c r="AY19" i="19" s="1"/>
  <c r="AB17" i="19"/>
  <c r="AB63" i="19"/>
  <c r="AM63" i="19" s="1"/>
  <c r="AX63" i="19" s="1"/>
  <c r="AY63" i="19" s="1"/>
  <c r="AB45" i="19"/>
  <c r="AM45" i="19" s="1"/>
  <c r="AX45" i="19" s="1"/>
  <c r="AY45" i="19" s="1"/>
  <c r="AB43" i="19"/>
  <c r="AM43" i="19" s="1"/>
  <c r="AX43" i="19" s="1"/>
  <c r="AY43" i="19" s="1"/>
  <c r="AB106" i="19"/>
  <c r="AB100" i="19"/>
  <c r="AB83" i="19"/>
  <c r="AM83" i="19" s="1"/>
  <c r="AX83" i="19" s="1"/>
  <c r="AY83" i="19" s="1"/>
  <c r="AB81" i="19"/>
  <c r="AM81" i="19" s="1"/>
  <c r="AX81" i="19" s="1"/>
  <c r="AY81" i="19" s="1"/>
  <c r="AB70" i="19"/>
  <c r="AM139" i="19"/>
  <c r="AX139" i="19" s="1"/>
  <c r="AY139" i="19" s="1"/>
  <c r="AB130" i="19"/>
  <c r="AM130" i="19" s="1"/>
  <c r="AX130" i="19" s="1"/>
  <c r="AY130" i="19" s="1"/>
  <c r="AB124" i="19"/>
  <c r="AM124" i="19" s="1"/>
  <c r="AX124" i="19" s="1"/>
  <c r="AY124" i="19" s="1"/>
  <c r="AB170" i="19"/>
  <c r="AM170" i="19" s="1"/>
  <c r="AX170" i="19" s="1"/>
  <c r="AY170" i="19" s="1"/>
  <c r="AB168" i="19"/>
  <c r="AM168" i="19" s="1"/>
  <c r="AX168" i="19" s="1"/>
  <c r="AY168" i="19" s="1"/>
  <c r="AB186" i="19"/>
  <c r="AB212" i="19"/>
  <c r="AB197" i="19"/>
  <c r="AB247" i="19"/>
  <c r="AB273" i="19"/>
  <c r="AM273" i="19" s="1"/>
  <c r="AX273" i="19" s="1"/>
  <c r="AY273" i="19" s="1"/>
  <c r="AB268" i="19"/>
  <c r="AB264" i="19"/>
  <c r="AM264" i="19" s="1"/>
  <c r="AX264" i="19" s="1"/>
  <c r="AY264" i="19" s="1"/>
  <c r="BA346" i="11"/>
  <c r="BE356" i="11"/>
  <c r="BE218" i="11"/>
  <c r="AY74" i="11"/>
  <c r="AY275" i="26"/>
  <c r="BA11" i="11"/>
  <c r="AY42" i="11"/>
  <c r="AY351" i="11"/>
  <c r="BB82" i="3"/>
  <c r="BB303" i="3"/>
  <c r="AY82" i="11"/>
  <c r="AM429" i="24"/>
  <c r="AX429" i="24" s="1"/>
  <c r="AB268" i="24"/>
  <c r="AB266" i="24"/>
  <c r="AM266" i="24" s="1"/>
  <c r="AX266" i="24" s="1"/>
  <c r="AB248" i="24"/>
  <c r="AB212" i="25"/>
  <c r="AM212" i="25" s="1"/>
  <c r="AX212" i="25" s="1"/>
  <c r="AY212" i="25" s="1"/>
  <c r="AB210" i="25"/>
  <c r="AM210" i="25" s="1"/>
  <c r="AX210" i="25" s="1"/>
  <c r="AY210" i="25" s="1"/>
  <c r="AB208" i="25"/>
  <c r="AM208" i="25" s="1"/>
  <c r="AX208" i="25" s="1"/>
  <c r="AY208" i="25" s="1"/>
  <c r="AB193" i="25"/>
  <c r="AM193" i="25" s="1"/>
  <c r="AX193" i="25" s="1"/>
  <c r="AY193" i="25" s="1"/>
  <c r="AB189" i="25"/>
  <c r="AM189" i="25" s="1"/>
  <c r="AX189" i="25" s="1"/>
  <c r="AY189" i="25" s="1"/>
  <c r="AB183" i="25"/>
  <c r="AB181" i="25"/>
  <c r="AB166" i="25"/>
  <c r="AM166" i="25" s="1"/>
  <c r="AX166" i="25" s="1"/>
  <c r="AY166" i="25" s="1"/>
  <c r="AB156" i="25"/>
  <c r="AB149" i="25"/>
  <c r="AM149" i="25" s="1"/>
  <c r="AX149" i="25" s="1"/>
  <c r="AY149" i="25" s="1"/>
  <c r="AB143" i="25"/>
  <c r="AM143" i="25" s="1"/>
  <c r="AX143" i="25" s="1"/>
  <c r="AY143" i="25" s="1"/>
  <c r="AB139" i="25"/>
  <c r="AB123" i="25"/>
  <c r="AM123" i="25" s="1"/>
  <c r="AX123" i="25" s="1"/>
  <c r="AB110" i="25"/>
  <c r="AB102" i="25"/>
  <c r="AM102" i="25" s="1"/>
  <c r="AX102" i="25" s="1"/>
  <c r="AY102" i="25" s="1"/>
  <c r="AB100" i="25"/>
  <c r="AM100" i="25" s="1"/>
  <c r="AX100" i="25" s="1"/>
  <c r="AY100" i="25" s="1"/>
  <c r="AB96" i="25"/>
  <c r="AM96" i="25" s="1"/>
  <c r="AX96" i="25" s="1"/>
  <c r="AY96" i="25" s="1"/>
  <c r="AB93" i="25"/>
  <c r="AM93" i="25" s="1"/>
  <c r="AX93" i="25" s="1"/>
  <c r="AB89" i="25"/>
  <c r="AM89" i="25" s="1"/>
  <c r="AX89" i="25" s="1"/>
  <c r="AB87" i="25"/>
  <c r="AM87" i="25" s="1"/>
  <c r="AX87" i="25" s="1"/>
  <c r="AY87" i="25" s="1"/>
  <c r="AB82" i="25"/>
  <c r="AM82" i="25" s="1"/>
  <c r="AX82" i="25" s="1"/>
  <c r="AB62" i="25"/>
  <c r="AB56" i="25"/>
  <c r="AM56" i="25" s="1"/>
  <c r="AX56" i="25" s="1"/>
  <c r="AB54" i="25"/>
  <c r="AM54" i="25" s="1"/>
  <c r="AX54" i="25" s="1"/>
  <c r="AB51" i="25"/>
  <c r="AM51" i="25" s="1"/>
  <c r="AX51" i="25" s="1"/>
  <c r="AB48" i="25"/>
  <c r="AB33" i="25"/>
  <c r="AM33" i="25" s="1"/>
  <c r="AX33" i="25" s="1"/>
  <c r="AB16" i="25"/>
  <c r="AM16" i="25" s="1"/>
  <c r="AX16" i="25" s="1"/>
  <c r="AB14" i="25"/>
  <c r="AM14" i="25" s="1"/>
  <c r="AX14" i="25" s="1"/>
  <c r="AB421" i="25"/>
  <c r="AM421" i="25" s="1"/>
  <c r="AX421" i="25" s="1"/>
  <c r="AB414" i="25"/>
  <c r="AM414" i="25" s="1"/>
  <c r="AX414" i="25" s="1"/>
  <c r="AB406" i="25"/>
  <c r="AB392" i="25"/>
  <c r="AM392" i="25" s="1"/>
  <c r="AX392" i="25" s="1"/>
  <c r="AY392" i="25" s="1"/>
  <c r="AM160" i="23"/>
  <c r="AX160" i="23" s="1"/>
  <c r="AY160" i="23" s="1"/>
  <c r="AB177" i="23"/>
  <c r="AM177" i="23" s="1"/>
  <c r="AX177" i="23" s="1"/>
  <c r="AY177" i="23" s="1"/>
  <c r="AB347" i="25"/>
  <c r="AM347" i="25" s="1"/>
  <c r="AX347" i="25" s="1"/>
  <c r="AY347" i="25" s="1"/>
  <c r="AB334" i="25"/>
  <c r="AM334" i="25" s="1"/>
  <c r="AX334" i="25" s="1"/>
  <c r="AY334" i="25" s="1"/>
  <c r="AB318" i="25"/>
  <c r="AM318" i="25" s="1"/>
  <c r="AX318" i="25" s="1"/>
  <c r="AY318" i="25" s="1"/>
  <c r="AB246" i="25"/>
  <c r="AB227" i="25"/>
  <c r="AM227" i="25" s="1"/>
  <c r="AX227" i="25" s="1"/>
  <c r="AB203" i="25"/>
  <c r="AB191" i="25"/>
  <c r="AM191" i="25" s="1"/>
  <c r="AX191" i="25" s="1"/>
  <c r="AB176" i="25"/>
  <c r="AM176" i="25" s="1"/>
  <c r="AX176" i="25" s="1"/>
  <c r="AY176" i="25" s="1"/>
  <c r="AB170" i="25"/>
  <c r="AB168" i="25"/>
  <c r="AM168" i="25" s="1"/>
  <c r="AX168" i="25" s="1"/>
  <c r="AY168" i="25" s="1"/>
  <c r="AB165" i="25"/>
  <c r="AM165" i="25" s="1"/>
  <c r="AX165" i="25" s="1"/>
  <c r="AY165" i="25" s="1"/>
  <c r="AB132" i="25"/>
  <c r="AM132" i="25" s="1"/>
  <c r="AX132" i="25" s="1"/>
  <c r="AY132" i="25" s="1"/>
  <c r="AB97" i="25"/>
  <c r="AB65" i="25"/>
  <c r="AM65" i="25" s="1"/>
  <c r="AX65" i="25" s="1"/>
  <c r="AY65" i="25" s="1"/>
  <c r="AB19" i="25"/>
  <c r="AM19" i="25" s="1"/>
  <c r="AX19" i="25" s="1"/>
  <c r="AB204" i="25"/>
  <c r="AB408" i="25"/>
  <c r="AB402" i="25"/>
  <c r="AM402" i="25" s="1"/>
  <c r="AX402" i="25" s="1"/>
  <c r="AY402" i="25" s="1"/>
  <c r="AB368" i="25"/>
  <c r="AB346" i="25"/>
  <c r="AM346" i="25" s="1"/>
  <c r="AX346" i="25" s="1"/>
  <c r="AY346" i="25" s="1"/>
  <c r="AB330" i="25"/>
  <c r="AB309" i="25"/>
  <c r="AM309" i="25" s="1"/>
  <c r="AX309" i="25" s="1"/>
  <c r="AY309" i="25" s="1"/>
  <c r="AB301" i="25"/>
  <c r="AM301" i="25" s="1"/>
  <c r="AX301" i="25" s="1"/>
  <c r="AY301" i="25" s="1"/>
  <c r="AB250" i="25"/>
  <c r="AM250" i="25" s="1"/>
  <c r="AX250" i="25" s="1"/>
  <c r="AY250" i="25" s="1"/>
  <c r="AB234" i="25"/>
  <c r="AB215" i="25"/>
  <c r="AM215" i="25" s="1"/>
  <c r="AX215" i="25" s="1"/>
  <c r="AY215" i="25" s="1"/>
  <c r="AB198" i="25"/>
  <c r="AM198" i="25" s="1"/>
  <c r="AX198" i="25" s="1"/>
  <c r="AY198" i="25" s="1"/>
  <c r="AB179" i="25"/>
  <c r="AM179" i="25" s="1"/>
  <c r="AX179" i="25" s="1"/>
  <c r="AB171" i="25"/>
  <c r="AM171" i="25" s="1"/>
  <c r="AX171" i="25" s="1"/>
  <c r="AY171" i="25" s="1"/>
  <c r="AB167" i="25"/>
  <c r="AM167" i="25" s="1"/>
  <c r="AX167" i="25" s="1"/>
  <c r="AY167" i="25" s="1"/>
  <c r="AB120" i="25"/>
  <c r="AM120" i="25" s="1"/>
  <c r="AB111" i="25"/>
  <c r="AM111" i="25" s="1"/>
  <c r="AX111" i="25" s="1"/>
  <c r="AY111" i="25" s="1"/>
  <c r="AB20" i="25"/>
  <c r="AB17" i="25"/>
  <c r="AM17" i="25" s="1"/>
  <c r="AX17" i="25" s="1"/>
  <c r="AB319" i="25"/>
  <c r="AM319" i="25" s="1"/>
  <c r="AM6" i="26"/>
  <c r="AX6" i="26" s="1"/>
  <c r="BA5" i="28" s="1"/>
  <c r="AM11" i="26"/>
  <c r="AX11" i="26" s="1"/>
  <c r="BA9" i="28" s="1"/>
  <c r="AB280" i="26"/>
  <c r="AM280" i="26" s="1"/>
  <c r="AX280" i="26" s="1"/>
  <c r="AB443" i="26"/>
  <c r="AB436" i="26"/>
  <c r="AM436" i="26" s="1"/>
  <c r="AX436" i="26" s="1"/>
  <c r="BA423" i="28" s="1"/>
  <c r="AB426" i="26"/>
  <c r="AM426" i="26" s="1"/>
  <c r="AX426" i="26" s="1"/>
  <c r="BA414" i="28" s="1"/>
  <c r="AB388" i="26"/>
  <c r="AB355" i="26"/>
  <c r="AM355" i="26" s="1"/>
  <c r="AX355" i="26" s="1"/>
  <c r="BA350" i="28" s="1"/>
  <c r="AB338" i="26"/>
  <c r="AB285" i="26"/>
  <c r="AM285" i="26" s="1"/>
  <c r="AX285" i="26" s="1"/>
  <c r="AB245" i="26"/>
  <c r="AM245" i="26" s="1"/>
  <c r="AX245" i="26" s="1"/>
  <c r="BA240" i="28" s="1"/>
  <c r="AB223" i="26"/>
  <c r="AM223" i="26" s="1"/>
  <c r="AX223" i="26" s="1"/>
  <c r="BA219" i="28" s="1"/>
  <c r="AB205" i="26"/>
  <c r="AM205" i="26" s="1"/>
  <c r="AX205" i="26" s="1"/>
  <c r="AB178" i="26"/>
  <c r="AM178" i="26" s="1"/>
  <c r="AX178" i="26" s="1"/>
  <c r="AY178" i="26" s="1"/>
  <c r="AB174" i="26"/>
  <c r="AM174" i="26" s="1"/>
  <c r="AX174" i="26" s="1"/>
  <c r="AB157" i="26"/>
  <c r="AB124" i="26"/>
  <c r="AM124" i="26" s="1"/>
  <c r="AX124" i="26" s="1"/>
  <c r="BA125" i="28" s="1"/>
  <c r="AB116" i="26"/>
  <c r="AM116" i="26" s="1"/>
  <c r="AX116" i="26" s="1"/>
  <c r="AY116" i="26" s="1"/>
  <c r="AB89" i="26"/>
  <c r="AM89" i="26" s="1"/>
  <c r="AX89" i="26" s="1"/>
  <c r="BA90" i="28" s="1"/>
  <c r="AB17" i="26"/>
  <c r="AM17" i="26" s="1"/>
  <c r="AX17" i="26" s="1"/>
  <c r="BA16" i="28" s="1"/>
  <c r="AB241" i="26"/>
  <c r="AM241" i="26" s="1"/>
  <c r="AX241" i="26" s="1"/>
  <c r="AB80" i="26"/>
  <c r="AM80" i="26" s="1"/>
  <c r="AB107" i="26"/>
  <c r="AB133" i="26"/>
  <c r="AB134" i="26"/>
  <c r="AM134" i="26" s="1"/>
  <c r="AX134" i="26" s="1"/>
  <c r="AY134" i="26" s="1"/>
  <c r="AB135" i="26"/>
  <c r="AB27" i="26"/>
  <c r="AM27" i="26" s="1"/>
  <c r="AX27" i="26" s="1"/>
  <c r="BA26" i="28" s="1"/>
  <c r="AB115" i="26"/>
  <c r="AM115" i="26" s="1"/>
  <c r="AX115" i="26" s="1"/>
  <c r="BA116" i="28" s="1"/>
  <c r="AX289" i="26"/>
  <c r="BA283" i="28" s="1"/>
  <c r="AB22" i="28"/>
  <c r="AM22" i="28" s="1"/>
  <c r="AX22" i="28" s="1"/>
  <c r="AB57" i="28"/>
  <c r="AM57" i="28" s="1"/>
  <c r="AX57" i="28" s="1"/>
  <c r="AB149" i="28"/>
  <c r="AM149" i="28" s="1"/>
  <c r="AX149" i="28" s="1"/>
  <c r="AY149" i="28" s="1"/>
  <c r="AB190" i="28"/>
  <c r="AM190" i="28" s="1"/>
  <c r="AX190" i="28" s="1"/>
  <c r="AY190" i="28" s="1"/>
  <c r="AB15" i="28"/>
  <c r="AM15" i="28" s="1"/>
  <c r="AX15" i="28" s="1"/>
  <c r="AB12" i="28"/>
  <c r="AM12" i="28" s="1"/>
  <c r="AX12" i="28" s="1"/>
  <c r="AB6" i="28"/>
  <c r="AM6" i="28" s="1"/>
  <c r="AX6" i="28" s="1"/>
  <c r="AB4" i="28"/>
  <c r="AM4" i="28" s="1"/>
  <c r="AX4" i="28" s="1"/>
  <c r="AB54" i="28"/>
  <c r="AM54" i="28" s="1"/>
  <c r="AX54" i="28" s="1"/>
  <c r="AB49" i="28"/>
  <c r="AM49" i="28" s="1"/>
  <c r="AX49" i="28" s="1"/>
  <c r="AB44" i="28"/>
  <c r="AM44" i="28" s="1"/>
  <c r="AX44" i="28" s="1"/>
  <c r="AB39" i="28"/>
  <c r="AM39" i="28" s="1"/>
  <c r="AX39" i="28" s="1"/>
  <c r="AB35" i="28"/>
  <c r="AM35" i="28" s="1"/>
  <c r="AX35" i="28" s="1"/>
  <c r="AB29" i="28"/>
  <c r="AM29" i="28" s="1"/>
  <c r="AX29" i="28" s="1"/>
  <c r="AB27" i="28"/>
  <c r="AM27" i="28" s="1"/>
  <c r="AX27" i="28" s="1"/>
  <c r="AB24" i="28"/>
  <c r="AM24" i="28" s="1"/>
  <c r="AX24" i="28" s="1"/>
  <c r="AM65" i="28"/>
  <c r="AX65" i="28" s="1"/>
  <c r="AY65" i="28" s="1"/>
  <c r="AM61" i="28"/>
  <c r="AX61" i="28" s="1"/>
  <c r="BA339" i="11"/>
  <c r="AY339" i="11"/>
  <c r="AY345" i="11"/>
  <c r="BE277" i="11"/>
  <c r="BF287" i="2"/>
  <c r="AM345" i="26"/>
  <c r="AX345" i="26" s="1"/>
  <c r="AM333" i="19"/>
  <c r="AX333" i="19" s="1"/>
  <c r="AY333" i="19" s="1"/>
  <c r="AM243" i="25"/>
  <c r="AX243" i="25" s="1"/>
  <c r="AY243" i="25" s="1"/>
  <c r="AM416" i="24"/>
  <c r="AX416" i="24" s="1"/>
  <c r="AY416" i="24" s="1"/>
  <c r="AM151" i="25"/>
  <c r="AX151" i="25" s="1"/>
  <c r="AY151" i="25" s="1"/>
  <c r="AM27" i="19"/>
  <c r="AX27" i="19" s="1"/>
  <c r="AY27" i="19" s="1"/>
  <c r="AM78" i="25"/>
  <c r="AX78" i="25" s="1"/>
  <c r="AM305" i="24"/>
  <c r="AX305" i="24" s="1"/>
  <c r="AY305" i="24" s="1"/>
  <c r="AM400" i="24"/>
  <c r="AX400" i="24" s="1"/>
  <c r="AM277" i="24"/>
  <c r="AX277" i="24" s="1"/>
  <c r="AY277" i="24" s="1"/>
  <c r="AM351" i="24"/>
  <c r="AX351" i="24" s="1"/>
  <c r="AY351" i="24" s="1"/>
  <c r="AM64" i="23"/>
  <c r="AX64" i="23" s="1"/>
  <c r="AY64" i="23" s="1"/>
  <c r="AJ360" i="14"/>
  <c r="AT360" i="14" s="1"/>
  <c r="AU360" i="14" s="1"/>
  <c r="AF61" i="12"/>
  <c r="AF41" i="12"/>
  <c r="AS41" i="12" s="1"/>
  <c r="BF41" i="12" s="1"/>
  <c r="BG41" i="12" s="1"/>
  <c r="AF39" i="12"/>
  <c r="AF103" i="12"/>
  <c r="AS103" i="12" s="1"/>
  <c r="BF103" i="12" s="1"/>
  <c r="BG103" i="12" s="1"/>
  <c r="AF99" i="12"/>
  <c r="AF97" i="12"/>
  <c r="AS97" i="12" s="1"/>
  <c r="BF97" i="12" s="1"/>
  <c r="BG97" i="12" s="1"/>
  <c r="AF95" i="12"/>
  <c r="AS95" i="12" s="1"/>
  <c r="BF95" i="12" s="1"/>
  <c r="BG95" i="12" s="1"/>
  <c r="AF246" i="12"/>
  <c r="AS246" i="12" s="1"/>
  <c r="BF246" i="12" s="1"/>
  <c r="BG246" i="12" s="1"/>
  <c r="AF237" i="12"/>
  <c r="AF256" i="12"/>
  <c r="AF290" i="12"/>
  <c r="AF308" i="12"/>
  <c r="AS308" i="12" s="1"/>
  <c r="BF308" i="12" s="1"/>
  <c r="BG308" i="12" s="1"/>
  <c r="AF299" i="12"/>
  <c r="AS299" i="12" s="1"/>
  <c r="BF299" i="12" s="1"/>
  <c r="BG299" i="12" s="1"/>
  <c r="AF347" i="12"/>
  <c r="AS347" i="12" s="1"/>
  <c r="BF347" i="12" s="1"/>
  <c r="BG347" i="12" s="1"/>
  <c r="AF342" i="12"/>
  <c r="AS342" i="12" s="1"/>
  <c r="BF342" i="12" s="1"/>
  <c r="BG342" i="12" s="1"/>
  <c r="AF338" i="12"/>
  <c r="AS338" i="12" s="1"/>
  <c r="BF338" i="12" s="1"/>
  <c r="BG338" i="12" s="1"/>
  <c r="AF334" i="12"/>
  <c r="AS334" i="12" s="1"/>
  <c r="BF334" i="12" s="1"/>
  <c r="BG334" i="12" s="1"/>
  <c r="AF330" i="12"/>
  <c r="AS330" i="12" s="1"/>
  <c r="BF330" i="12" s="1"/>
  <c r="BG330" i="12" s="1"/>
  <c r="AF328" i="12"/>
  <c r="AS328" i="12" s="1"/>
  <c r="BF328" i="12" s="1"/>
  <c r="BG328" i="12" s="1"/>
  <c r="AF361" i="12"/>
  <c r="AS361" i="12" s="1"/>
  <c r="BF361" i="12" s="1"/>
  <c r="BG361" i="12" s="1"/>
  <c r="AF359" i="12"/>
  <c r="AS359" i="12" s="1"/>
  <c r="BF359" i="12" s="1"/>
  <c r="BG359" i="12" s="1"/>
  <c r="AF379" i="12"/>
  <c r="AS379" i="12" s="1"/>
  <c r="BF379" i="12" s="1"/>
  <c r="AF377" i="12"/>
  <c r="AS377" i="12" s="1"/>
  <c r="BF377" i="12" s="1"/>
  <c r="AS125" i="12"/>
  <c r="BF125" i="12" s="1"/>
  <c r="AF21" i="12"/>
  <c r="AS21" i="12" s="1"/>
  <c r="BF21" i="12" s="1"/>
  <c r="AF310" i="12"/>
  <c r="AS310" i="12" s="1"/>
  <c r="BF310" i="12" s="1"/>
  <c r="AT24" i="14"/>
  <c r="AU24" i="14" s="1"/>
  <c r="Z153" i="14"/>
  <c r="Z155" i="14"/>
  <c r="AJ155" i="14" s="1"/>
  <c r="AT155" i="14" s="1"/>
  <c r="AU155" i="14" s="1"/>
  <c r="Z157" i="14"/>
  <c r="AJ157" i="14" s="1"/>
  <c r="AT157" i="14" s="1"/>
  <c r="AU157" i="14" s="1"/>
  <c r="Z159" i="14"/>
  <c r="AJ159" i="14" s="1"/>
  <c r="AT159" i="14" s="1"/>
  <c r="AU159" i="14" s="1"/>
  <c r="Z298" i="14"/>
  <c r="AJ298" i="14" s="1"/>
  <c r="AT298" i="14" s="1"/>
  <c r="AU298" i="14" s="1"/>
  <c r="Z300" i="14"/>
  <c r="AJ300" i="14" s="1"/>
  <c r="AT300" i="14" s="1"/>
  <c r="AU300" i="14" s="1"/>
  <c r="Z343" i="14"/>
  <c r="AJ343" i="14" s="1"/>
  <c r="AT343" i="14" s="1"/>
  <c r="AU343" i="14" s="1"/>
  <c r="AJ350" i="14"/>
  <c r="AT350" i="14" s="1"/>
  <c r="AU350" i="14" s="1"/>
  <c r="AB155" i="26"/>
  <c r="AM155" i="26" s="1"/>
  <c r="AX155" i="26" s="1"/>
  <c r="AY155" i="26" s="1"/>
  <c r="AB217" i="26"/>
  <c r="AB91" i="28"/>
  <c r="AM91" i="28" s="1"/>
  <c r="AX91" i="28" s="1"/>
  <c r="AB321" i="28"/>
  <c r="AM321" i="28" s="1"/>
  <c r="AX321" i="28" s="1"/>
  <c r="AY321" i="28" s="1"/>
  <c r="AB319" i="28"/>
  <c r="AM319" i="28" s="1"/>
  <c r="AX319" i="28" s="1"/>
  <c r="AY319" i="28" s="1"/>
  <c r="AB317" i="28"/>
  <c r="AM317" i="28" s="1"/>
  <c r="AX317" i="28" s="1"/>
  <c r="AB315" i="28"/>
  <c r="AM315" i="28" s="1"/>
  <c r="AX315" i="28" s="1"/>
  <c r="AY315" i="28" s="1"/>
  <c r="AB311" i="28"/>
  <c r="AM311" i="28" s="1"/>
  <c r="AX311" i="28" s="1"/>
  <c r="AB358" i="28"/>
  <c r="AM358" i="28" s="1"/>
  <c r="AX358" i="28" s="1"/>
  <c r="AY358" i="28" s="1"/>
  <c r="AB356" i="28"/>
  <c r="AB354" i="28"/>
  <c r="AM354" i="28" s="1"/>
  <c r="AX354" i="28" s="1"/>
  <c r="AY354" i="28" s="1"/>
  <c r="AB346" i="28"/>
  <c r="AB344" i="28"/>
  <c r="AM344" i="28" s="1"/>
  <c r="AX344" i="28" s="1"/>
  <c r="AY344" i="28" s="1"/>
  <c r="AB340" i="28"/>
  <c r="AB338" i="28"/>
  <c r="AM338" i="28" s="1"/>
  <c r="AX338" i="28" s="1"/>
  <c r="AY338" i="28" s="1"/>
  <c r="AM395" i="28"/>
  <c r="AX395" i="28" s="1"/>
  <c r="AY395" i="28" s="1"/>
  <c r="AM391" i="28"/>
  <c r="AX391" i="28" s="1"/>
  <c r="AY391" i="28" s="1"/>
  <c r="AM389" i="28"/>
  <c r="AX389" i="28" s="1"/>
  <c r="AY389" i="28" s="1"/>
  <c r="AB408" i="28"/>
  <c r="AM408" i="28" s="1"/>
  <c r="AX408" i="28" s="1"/>
  <c r="AB334" i="28"/>
  <c r="AM334" i="28" s="1"/>
  <c r="AX334" i="28" s="1"/>
  <c r="AY334" i="28" s="1"/>
  <c r="AB201" i="28"/>
  <c r="AM201" i="28" s="1"/>
  <c r="AX201" i="28" s="1"/>
  <c r="AY201" i="28" s="1"/>
  <c r="AM276" i="25"/>
  <c r="AX276" i="25" s="1"/>
  <c r="AY276" i="25" s="1"/>
  <c r="AM142" i="19"/>
  <c r="AX142" i="19" s="1"/>
  <c r="AY142" i="19" s="1"/>
  <c r="AM143" i="24"/>
  <c r="AX143" i="24" s="1"/>
  <c r="AY143" i="24" s="1"/>
  <c r="AC22" i="3"/>
  <c r="AN22" i="3" s="1"/>
  <c r="AY22" i="3" s="1"/>
  <c r="BF20" i="2" s="1"/>
  <c r="AC17" i="3"/>
  <c r="AN17" i="3" s="1"/>
  <c r="AY17" i="3" s="1"/>
  <c r="AC13" i="3"/>
  <c r="AN13" i="3" s="1"/>
  <c r="AY13" i="3" s="1"/>
  <c r="BF13" i="2" s="1"/>
  <c r="AC11" i="3"/>
  <c r="AN11" i="3" s="1"/>
  <c r="AY11" i="3" s="1"/>
  <c r="BE11" i="11" s="1"/>
  <c r="AC9" i="3"/>
  <c r="AN9" i="3" s="1"/>
  <c r="AY9" i="3" s="1"/>
  <c r="BF9" i="2" s="1"/>
  <c r="AC7" i="3"/>
  <c r="AN7" i="3" s="1"/>
  <c r="AY7" i="3" s="1"/>
  <c r="BF7" i="2" s="1"/>
  <c r="AC5" i="3"/>
  <c r="AN5" i="3" s="1"/>
  <c r="AY5" i="3" s="1"/>
  <c r="AW394" i="2"/>
  <c r="AX395" i="2" s="1"/>
  <c r="AF236" i="12"/>
  <c r="AS236" i="12" s="1"/>
  <c r="BF236" i="12" s="1"/>
  <c r="BG236" i="12" s="1"/>
  <c r="AF232" i="12"/>
  <c r="AS232" i="12" s="1"/>
  <c r="BF232" i="12" s="1"/>
  <c r="BG232" i="12" s="1"/>
  <c r="AF228" i="12"/>
  <c r="AS228" i="12" s="1"/>
  <c r="BF228" i="12" s="1"/>
  <c r="BG228" i="12" s="1"/>
  <c r="AF224" i="12"/>
  <c r="AS224" i="12" s="1"/>
  <c r="BF224" i="12" s="1"/>
  <c r="BG224" i="12" s="1"/>
  <c r="AF269" i="12"/>
  <c r="AS269" i="12" s="1"/>
  <c r="BF269" i="12" s="1"/>
  <c r="BG269" i="12" s="1"/>
  <c r="AF265" i="12"/>
  <c r="AS265" i="12" s="1"/>
  <c r="BF265" i="12" s="1"/>
  <c r="BG265" i="12" s="1"/>
  <c r="AF261" i="12"/>
  <c r="AS261" i="12" s="1"/>
  <c r="BF261" i="12" s="1"/>
  <c r="BG261" i="12" s="1"/>
  <c r="AF257" i="12"/>
  <c r="AS257" i="12" s="1"/>
  <c r="BF257" i="12" s="1"/>
  <c r="BG257" i="12" s="1"/>
  <c r="AF279" i="12"/>
  <c r="AS279" i="12" s="1"/>
  <c r="BF279" i="12" s="1"/>
  <c r="BG279" i="12" s="1"/>
  <c r="AF289" i="12"/>
  <c r="AS289" i="12" s="1"/>
  <c r="BF289" i="12" s="1"/>
  <c r="BG289" i="12" s="1"/>
  <c r="AF285" i="12"/>
  <c r="AS285" i="12" s="1"/>
  <c r="BF285" i="12" s="1"/>
  <c r="BG285" i="12" s="1"/>
  <c r="AF283" i="12"/>
  <c r="AS283" i="12" s="1"/>
  <c r="BF283" i="12" s="1"/>
  <c r="BG283" i="12" s="1"/>
  <c r="AF314" i="12"/>
  <c r="AS314" i="12" s="1"/>
  <c r="BF314" i="12" s="1"/>
  <c r="BG314" i="12" s="1"/>
  <c r="AF309" i="12"/>
  <c r="AS309" i="12" s="1"/>
  <c r="BF309" i="12" s="1"/>
  <c r="BG309" i="12" s="1"/>
  <c r="AF298" i="12"/>
  <c r="AS298" i="12" s="1"/>
  <c r="BF298" i="12" s="1"/>
  <c r="BG298" i="12" s="1"/>
  <c r="AF296" i="12"/>
  <c r="AS296" i="12" s="1"/>
  <c r="BF296" i="12" s="1"/>
  <c r="BG296" i="12" s="1"/>
  <c r="AF294" i="12"/>
  <c r="AS294" i="12" s="1"/>
  <c r="BF294" i="12" s="1"/>
  <c r="BG294" i="12" s="1"/>
  <c r="AF322" i="12"/>
  <c r="AS322" i="12" s="1"/>
  <c r="BF322" i="12" s="1"/>
  <c r="BG322" i="12" s="1"/>
  <c r="AF350" i="12"/>
  <c r="AS350" i="12" s="1"/>
  <c r="BF350" i="12" s="1"/>
  <c r="BG350" i="12" s="1"/>
  <c r="AF346" i="12"/>
  <c r="AS346" i="12" s="1"/>
  <c r="BF346" i="12" s="1"/>
  <c r="BG346" i="12" s="1"/>
  <c r="AF344" i="12"/>
  <c r="AS344" i="12" s="1"/>
  <c r="BF344" i="12" s="1"/>
  <c r="BG344" i="12" s="1"/>
  <c r="AF341" i="12"/>
  <c r="AS341" i="12" s="1"/>
  <c r="BF341" i="12" s="1"/>
  <c r="BG341" i="12" s="1"/>
  <c r="AF337" i="12"/>
  <c r="AS337" i="12" s="1"/>
  <c r="BF337" i="12" s="1"/>
  <c r="BG337" i="12" s="1"/>
  <c r="AF335" i="12"/>
  <c r="AS335" i="12" s="1"/>
  <c r="BF335" i="12" s="1"/>
  <c r="BG335" i="12" s="1"/>
  <c r="AF329" i="12"/>
  <c r="AS329" i="12" s="1"/>
  <c r="BF329" i="12" s="1"/>
  <c r="BG329" i="12" s="1"/>
  <c r="AF327" i="12"/>
  <c r="AS327" i="12" s="1"/>
  <c r="BF327" i="12" s="1"/>
  <c r="BG327" i="12" s="1"/>
  <c r="AF358" i="12"/>
  <c r="AS358" i="12" s="1"/>
  <c r="BF358" i="12" s="1"/>
  <c r="BG358" i="12" s="1"/>
  <c r="AF365" i="12"/>
  <c r="AS365" i="12" s="1"/>
  <c r="BF365" i="12" s="1"/>
  <c r="BG365" i="12" s="1"/>
  <c r="AF370" i="12"/>
  <c r="AS370" i="12" s="1"/>
  <c r="BF370" i="12" s="1"/>
  <c r="BG370" i="12" s="1"/>
  <c r="AF378" i="12"/>
  <c r="AS378" i="12" s="1"/>
  <c r="BF378" i="12" s="1"/>
  <c r="AF376" i="12"/>
  <c r="AS376" i="12" s="1"/>
  <c r="BF376" i="12" s="1"/>
  <c r="AS39" i="12"/>
  <c r="BF39" i="12" s="1"/>
  <c r="BG39" i="12" s="1"/>
  <c r="AF376" i="13"/>
  <c r="AS376" i="13" s="1"/>
  <c r="AF375" i="13"/>
  <c r="AS375" i="13" s="1"/>
  <c r="AF372" i="13"/>
  <c r="AF371" i="13"/>
  <c r="AS371" i="13" s="1"/>
  <c r="BF371" i="13" s="1"/>
  <c r="AF368" i="13"/>
  <c r="AS368" i="13" s="1"/>
  <c r="BF368" i="13" s="1"/>
  <c r="BG368" i="13" s="1"/>
  <c r="AF367" i="13"/>
  <c r="AS367" i="13" s="1"/>
  <c r="BF367" i="13" s="1"/>
  <c r="BG367" i="13" s="1"/>
  <c r="AF366" i="13"/>
  <c r="AS366" i="13" s="1"/>
  <c r="BF366" i="13" s="1"/>
  <c r="BG366" i="13" s="1"/>
  <c r="AF362" i="13"/>
  <c r="AS362" i="13" s="1"/>
  <c r="AF361" i="13"/>
  <c r="AS361" i="13" s="1"/>
  <c r="AF360" i="13"/>
  <c r="AS360" i="13" s="1"/>
  <c r="BF360" i="13" s="1"/>
  <c r="BG360" i="13" s="1"/>
  <c r="AF358" i="13"/>
  <c r="AS358" i="13" s="1"/>
  <c r="AF356" i="13"/>
  <c r="AS356" i="13" s="1"/>
  <c r="AF355" i="13"/>
  <c r="AS355" i="13" s="1"/>
  <c r="BF355" i="13" s="1"/>
  <c r="BG355" i="13" s="1"/>
  <c r="AS353" i="13"/>
  <c r="BF353" i="13" s="1"/>
  <c r="BG353" i="13" s="1"/>
  <c r="AF352" i="13"/>
  <c r="AS352" i="13" s="1"/>
  <c r="BF352" i="13" s="1"/>
  <c r="BG352" i="13" s="1"/>
  <c r="AF351" i="13"/>
  <c r="AS351" i="13" s="1"/>
  <c r="BF351" i="13" s="1"/>
  <c r="BG351" i="13" s="1"/>
  <c r="AF350" i="13"/>
  <c r="AS350" i="13" s="1"/>
  <c r="BF350" i="13" s="1"/>
  <c r="BG350" i="13" s="1"/>
  <c r="AF347" i="13"/>
  <c r="AS347" i="13" s="1"/>
  <c r="BF347" i="13" s="1"/>
  <c r="BG347" i="13" s="1"/>
  <c r="AF344" i="13"/>
  <c r="AS344" i="13" s="1"/>
  <c r="BF344" i="13" s="1"/>
  <c r="BG344" i="13" s="1"/>
  <c r="AF343" i="13"/>
  <c r="AS343" i="13" s="1"/>
  <c r="BF343" i="13" s="1"/>
  <c r="BG343" i="13" s="1"/>
  <c r="AS342" i="13"/>
  <c r="BF342" i="13" s="1"/>
  <c r="BG342" i="13" s="1"/>
  <c r="AS341" i="13"/>
  <c r="AF338" i="13"/>
  <c r="AS338" i="13" s="1"/>
  <c r="BF338" i="13" s="1"/>
  <c r="BG338" i="13" s="1"/>
  <c r="AF335" i="13"/>
  <c r="AS335" i="13" s="1"/>
  <c r="BF335" i="13" s="1"/>
  <c r="BG335" i="13" s="1"/>
  <c r="AF334" i="13"/>
  <c r="AS334" i="13" s="1"/>
  <c r="BF334" i="13" s="1"/>
  <c r="BG334" i="13" s="1"/>
  <c r="AS331" i="13"/>
  <c r="AF330" i="13"/>
  <c r="AS330" i="13" s="1"/>
  <c r="BF330" i="13" s="1"/>
  <c r="BG330" i="13" s="1"/>
  <c r="AF326" i="13"/>
  <c r="AS326" i="13" s="1"/>
  <c r="AF325" i="13"/>
  <c r="AS325" i="13" s="1"/>
  <c r="BF325" i="13" s="1"/>
  <c r="BG325" i="13" s="1"/>
  <c r="AF324" i="13"/>
  <c r="AS324" i="13" s="1"/>
  <c r="BF324" i="13" s="1"/>
  <c r="BG324" i="13" s="1"/>
  <c r="AF321" i="13"/>
  <c r="AS321" i="13" s="1"/>
  <c r="BF321" i="13" s="1"/>
  <c r="BG321" i="13" s="1"/>
  <c r="AF320" i="13"/>
  <c r="AS320" i="13" s="1"/>
  <c r="BF320" i="13" s="1"/>
  <c r="BG320" i="13" s="1"/>
  <c r="AF318" i="13"/>
  <c r="AS318" i="13" s="1"/>
  <c r="BF318" i="13" s="1"/>
  <c r="BG318" i="13" s="1"/>
  <c r="AF315" i="13"/>
  <c r="AS315" i="13" s="1"/>
  <c r="BF315" i="13" s="1"/>
  <c r="BG315" i="13" s="1"/>
  <c r="AF314" i="13"/>
  <c r="AS314" i="13" s="1"/>
  <c r="BF314" i="13" s="1"/>
  <c r="BG314" i="13" s="1"/>
  <c r="AF311" i="13"/>
  <c r="AS311" i="13" s="1"/>
  <c r="BF311" i="13" s="1"/>
  <c r="BG311" i="13" s="1"/>
  <c r="AF309" i="13"/>
  <c r="AS309" i="13" s="1"/>
  <c r="BF309" i="13" s="1"/>
  <c r="BG309" i="13" s="1"/>
  <c r="AF308" i="13"/>
  <c r="AS308" i="13" s="1"/>
  <c r="AF306" i="13"/>
  <c r="AS306" i="13" s="1"/>
  <c r="BF306" i="13" s="1"/>
  <c r="BG306" i="13" s="1"/>
  <c r="AF305" i="13"/>
  <c r="AS305" i="13" s="1"/>
  <c r="BF305" i="13" s="1"/>
  <c r="BG305" i="13" s="1"/>
  <c r="AF304" i="13"/>
  <c r="AS304" i="13" s="1"/>
  <c r="BF304" i="13" s="1"/>
  <c r="BG304" i="13" s="1"/>
  <c r="AF303" i="13"/>
  <c r="AS303" i="13" s="1"/>
  <c r="AF301" i="13"/>
  <c r="AS301" i="13" s="1"/>
  <c r="BF301" i="13" s="1"/>
  <c r="BG301" i="13" s="1"/>
  <c r="AF300" i="13"/>
  <c r="AS300" i="13" s="1"/>
  <c r="BF300" i="13" s="1"/>
  <c r="BG300" i="13" s="1"/>
  <c r="AF297" i="13"/>
  <c r="AS297" i="13" s="1"/>
  <c r="BF297" i="13" s="1"/>
  <c r="AF296" i="13"/>
  <c r="AS296" i="13" s="1"/>
  <c r="BF296" i="13" s="1"/>
  <c r="BG296" i="13" s="1"/>
  <c r="AF295" i="13"/>
  <c r="AS295" i="13" s="1"/>
  <c r="BF295" i="13" s="1"/>
  <c r="BG295" i="13" s="1"/>
  <c r="AF293" i="13"/>
  <c r="AS293" i="13" s="1"/>
  <c r="AF292" i="13"/>
  <c r="AS292" i="13" s="1"/>
  <c r="BF292" i="13" s="1"/>
  <c r="BG292" i="13" s="1"/>
  <c r="AF291" i="13"/>
  <c r="AS291" i="13" s="1"/>
  <c r="BF291" i="13" s="1"/>
  <c r="BG291" i="13" s="1"/>
  <c r="AF289" i="13"/>
  <c r="AS289" i="13" s="1"/>
  <c r="BF289" i="13" s="1"/>
  <c r="BG289" i="13" s="1"/>
  <c r="AF288" i="13"/>
  <c r="AS288" i="13" s="1"/>
  <c r="BF288" i="13" s="1"/>
  <c r="BG288" i="13" s="1"/>
  <c r="AF285" i="13"/>
  <c r="AS285" i="13" s="1"/>
  <c r="BF285" i="13" s="1"/>
  <c r="BG285" i="13" s="1"/>
  <c r="AF284" i="13"/>
  <c r="AS284" i="13" s="1"/>
  <c r="BF284" i="13" s="1"/>
  <c r="BG284" i="13" s="1"/>
  <c r="AF282" i="13"/>
  <c r="AS282" i="13" s="1"/>
  <c r="AF281" i="13"/>
  <c r="AS281" i="13" s="1"/>
  <c r="AF280" i="13"/>
  <c r="AS280" i="13" s="1"/>
  <c r="BF280" i="13" s="1"/>
  <c r="BG280" i="13" s="1"/>
  <c r="AF278" i="13"/>
  <c r="AS278" i="13" s="1"/>
  <c r="BF278" i="13" s="1"/>
  <c r="BG278" i="13" s="1"/>
  <c r="AF277" i="13"/>
  <c r="AS277" i="13" s="1"/>
  <c r="BF277" i="13" s="1"/>
  <c r="BG277" i="13" s="1"/>
  <c r="AF275" i="13"/>
  <c r="AS275" i="13" s="1"/>
  <c r="AF274" i="13"/>
  <c r="AS274" i="13" s="1"/>
  <c r="BF274" i="13" s="1"/>
  <c r="BG274" i="13" s="1"/>
  <c r="AF273" i="13"/>
  <c r="AS273" i="13" s="1"/>
  <c r="BF273" i="13" s="1"/>
  <c r="BG273" i="13" s="1"/>
  <c r="AF270" i="13"/>
  <c r="AS270" i="13" s="1"/>
  <c r="BF270" i="13" s="1"/>
  <c r="BG270" i="13" s="1"/>
  <c r="AF269" i="13"/>
  <c r="AS269" i="13" s="1"/>
  <c r="BF269" i="13" s="1"/>
  <c r="BG269" i="13" s="1"/>
  <c r="AF268" i="13"/>
  <c r="AS268" i="13" s="1"/>
  <c r="BF268" i="13" s="1"/>
  <c r="BG268" i="13" s="1"/>
  <c r="AF266" i="13"/>
  <c r="AS266" i="13" s="1"/>
  <c r="BF266" i="13" s="1"/>
  <c r="BG266" i="13" s="1"/>
  <c r="AF265" i="13"/>
  <c r="AS265" i="13" s="1"/>
  <c r="BF265" i="13" s="1"/>
  <c r="BG265" i="13" s="1"/>
  <c r="AF262" i="13"/>
  <c r="AS262" i="13" s="1"/>
  <c r="BF262" i="13" s="1"/>
  <c r="BG262" i="13" s="1"/>
  <c r="AF261" i="13"/>
  <c r="AS261" i="13" s="1"/>
  <c r="BF261" i="13" s="1"/>
  <c r="BG261" i="13" s="1"/>
  <c r="AF259" i="13"/>
  <c r="AS259" i="13" s="1"/>
  <c r="AF258" i="13"/>
  <c r="AS258" i="13" s="1"/>
  <c r="BF258" i="13" s="1"/>
  <c r="BG258" i="13" s="1"/>
  <c r="AF257" i="13"/>
  <c r="AS257" i="13" s="1"/>
  <c r="BF257" i="13" s="1"/>
  <c r="BG257" i="13" s="1"/>
  <c r="AF255" i="13"/>
  <c r="AS255" i="13" s="1"/>
  <c r="BF255" i="13" s="1"/>
  <c r="BG255" i="13" s="1"/>
  <c r="AF254" i="13"/>
  <c r="AS254" i="13" s="1"/>
  <c r="BF254" i="13" s="1"/>
  <c r="BG254" i="13" s="1"/>
  <c r="AF251" i="13"/>
  <c r="AS251" i="13" s="1"/>
  <c r="BF251" i="13" s="1"/>
  <c r="BG251" i="13" s="1"/>
  <c r="AF250" i="13"/>
  <c r="AS250" i="13" s="1"/>
  <c r="BF250" i="13" s="1"/>
  <c r="BG250" i="13" s="1"/>
  <c r="AF249" i="13"/>
  <c r="AS249" i="13" s="1"/>
  <c r="BF249" i="13" s="1"/>
  <c r="BG249" i="13" s="1"/>
  <c r="AF248" i="13"/>
  <c r="AS248" i="13" s="1"/>
  <c r="BF248" i="13" s="1"/>
  <c r="BG248" i="13" s="1"/>
  <c r="AF247" i="13"/>
  <c r="AS247" i="13" s="1"/>
  <c r="BF247" i="13" s="1"/>
  <c r="BG247" i="13" s="1"/>
  <c r="AF246" i="13"/>
  <c r="AS246" i="13" s="1"/>
  <c r="BF246" i="13" s="1"/>
  <c r="BG246" i="13" s="1"/>
  <c r="AF244" i="13"/>
  <c r="AS244" i="13" s="1"/>
  <c r="AF243" i="13"/>
  <c r="AS243" i="13" s="1"/>
  <c r="BF243" i="13" s="1"/>
  <c r="BG243" i="13" s="1"/>
  <c r="AF242" i="13"/>
  <c r="AS242" i="13" s="1"/>
  <c r="BF242" i="13" s="1"/>
  <c r="BG242" i="13" s="1"/>
  <c r="AF241" i="13"/>
  <c r="AS241" i="13" s="1"/>
  <c r="BF241" i="13" s="1"/>
  <c r="BG241" i="13" s="1"/>
  <c r="AF240" i="13"/>
  <c r="AS240" i="13" s="1"/>
  <c r="BF240" i="13" s="1"/>
  <c r="BG240" i="13" s="1"/>
  <c r="AF239" i="13"/>
  <c r="AS239" i="13" s="1"/>
  <c r="BF239" i="13" s="1"/>
  <c r="BG239" i="13" s="1"/>
  <c r="AF238" i="13"/>
  <c r="AS238" i="13" s="1"/>
  <c r="BF238" i="13" s="1"/>
  <c r="BG238" i="13" s="1"/>
  <c r="AF234" i="13"/>
  <c r="AS234" i="13" s="1"/>
  <c r="BF234" i="13" s="1"/>
  <c r="BG234" i="13" s="1"/>
  <c r="AF233" i="13"/>
  <c r="AS233" i="13" s="1"/>
  <c r="AF231" i="13"/>
  <c r="AS231" i="13" s="1"/>
  <c r="BF231" i="13" s="1"/>
  <c r="BG231" i="13" s="1"/>
  <c r="AF230" i="13"/>
  <c r="AS230" i="13" s="1"/>
  <c r="BF230" i="13" s="1"/>
  <c r="BG230" i="13" s="1"/>
  <c r="AF228" i="13"/>
  <c r="AS228" i="13" s="1"/>
  <c r="BF228" i="13" s="1"/>
  <c r="BG228" i="13" s="1"/>
  <c r="AF227" i="13"/>
  <c r="AS227" i="13" s="1"/>
  <c r="BF227" i="13" s="1"/>
  <c r="BG227" i="13" s="1"/>
  <c r="AF226" i="13"/>
  <c r="AS226" i="13" s="1"/>
  <c r="BF226" i="13" s="1"/>
  <c r="BG226" i="13" s="1"/>
  <c r="AF225" i="13"/>
  <c r="AS225" i="13" s="1"/>
  <c r="BF225" i="13" s="1"/>
  <c r="BG225" i="13" s="1"/>
  <c r="AF224" i="13"/>
  <c r="AS224" i="13" s="1"/>
  <c r="BF224" i="13" s="1"/>
  <c r="BG224" i="13" s="1"/>
  <c r="AF223" i="13"/>
  <c r="AF222" i="13"/>
  <c r="AS222" i="13" s="1"/>
  <c r="BF222" i="13" s="1"/>
  <c r="BG222" i="13" s="1"/>
  <c r="AF221" i="13"/>
  <c r="AS221" i="13" s="1"/>
  <c r="BF221" i="13" s="1"/>
  <c r="BG221" i="13" s="1"/>
  <c r="AF220" i="13"/>
  <c r="AS220" i="13" s="1"/>
  <c r="BF220" i="13" s="1"/>
  <c r="BG220" i="13" s="1"/>
  <c r="AF219" i="13"/>
  <c r="AS219" i="13" s="1"/>
  <c r="BF219" i="13" s="1"/>
  <c r="BG219" i="13" s="1"/>
  <c r="AF216" i="13"/>
  <c r="AS216" i="13" s="1"/>
  <c r="BF216" i="13" s="1"/>
  <c r="BG216" i="13" s="1"/>
  <c r="AF215" i="13"/>
  <c r="AS215" i="13" s="1"/>
  <c r="BF215" i="13" s="1"/>
  <c r="BG215" i="13" s="1"/>
  <c r="AF214" i="13"/>
  <c r="AS214" i="13" s="1"/>
  <c r="BF214" i="13" s="1"/>
  <c r="BG214" i="13" s="1"/>
  <c r="AF213" i="13"/>
  <c r="AF212" i="13"/>
  <c r="AS212" i="13" s="1"/>
  <c r="BF212" i="13" s="1"/>
  <c r="BG212" i="13" s="1"/>
  <c r="AF211" i="13"/>
  <c r="AS211" i="13" s="1"/>
  <c r="BF211" i="13" s="1"/>
  <c r="BG211" i="13" s="1"/>
  <c r="AF210" i="13"/>
  <c r="AS210" i="13" s="1"/>
  <c r="BF210" i="13" s="1"/>
  <c r="BG210" i="13" s="1"/>
  <c r="AF209" i="13"/>
  <c r="AS209" i="13" s="1"/>
  <c r="BF209" i="13" s="1"/>
  <c r="BG209" i="13" s="1"/>
  <c r="AF208" i="13"/>
  <c r="AS208" i="13" s="1"/>
  <c r="BF208" i="13" s="1"/>
  <c r="BG208" i="13" s="1"/>
  <c r="AF207" i="13"/>
  <c r="AS207" i="13" s="1"/>
  <c r="BF207" i="13" s="1"/>
  <c r="BG207" i="13" s="1"/>
  <c r="AF205" i="13"/>
  <c r="AS205" i="13" s="1"/>
  <c r="BF205" i="13" s="1"/>
  <c r="BG205" i="13" s="1"/>
  <c r="AF204" i="13"/>
  <c r="AF203" i="13"/>
  <c r="AS203" i="13" s="1"/>
  <c r="BF203" i="13" s="1"/>
  <c r="BG203" i="13" s="1"/>
  <c r="AF202" i="13"/>
  <c r="AS202" i="13" s="1"/>
  <c r="BF202" i="13" s="1"/>
  <c r="BG202" i="13" s="1"/>
  <c r="AF201" i="13"/>
  <c r="AS201" i="13" s="1"/>
  <c r="AF200" i="13"/>
  <c r="AS200" i="13" s="1"/>
  <c r="BF200" i="13" s="1"/>
  <c r="BG200" i="13" s="1"/>
  <c r="AF199" i="13"/>
  <c r="AS199" i="13" s="1"/>
  <c r="BF199" i="13" s="1"/>
  <c r="BG199" i="13" s="1"/>
  <c r="AF198" i="13"/>
  <c r="AS198" i="13" s="1"/>
  <c r="BF198" i="13" s="1"/>
  <c r="BG198" i="13" s="1"/>
  <c r="AF195" i="13"/>
  <c r="AS195" i="13" s="1"/>
  <c r="BF195" i="13" s="1"/>
  <c r="BG195" i="13" s="1"/>
  <c r="AF193" i="13"/>
  <c r="AS193" i="13" s="1"/>
  <c r="BF193" i="13" s="1"/>
  <c r="BG193" i="13" s="1"/>
  <c r="AF192" i="13"/>
  <c r="AS192" i="13" s="1"/>
  <c r="BF192" i="13" s="1"/>
  <c r="BG192" i="13" s="1"/>
  <c r="AF191" i="13"/>
  <c r="AF190" i="13"/>
  <c r="AS190" i="13" s="1"/>
  <c r="BF190" i="13" s="1"/>
  <c r="BG190" i="13" s="1"/>
  <c r="AF189" i="13"/>
  <c r="AS189" i="13" s="1"/>
  <c r="BF189" i="13" s="1"/>
  <c r="BG189" i="13" s="1"/>
  <c r="AF188" i="13"/>
  <c r="AS188" i="13" s="1"/>
  <c r="BF188" i="13" s="1"/>
  <c r="BG188" i="13" s="1"/>
  <c r="AF187" i="13"/>
  <c r="AS187" i="13" s="1"/>
  <c r="BF187" i="13" s="1"/>
  <c r="BG187" i="13" s="1"/>
  <c r="AF185" i="13"/>
  <c r="AS185" i="13" s="1"/>
  <c r="BF185" i="13" s="1"/>
  <c r="BG185" i="13" s="1"/>
  <c r="AF181" i="13"/>
  <c r="AS181" i="13" s="1"/>
  <c r="BF181" i="13" s="1"/>
  <c r="BG181" i="13" s="1"/>
  <c r="AF179" i="13"/>
  <c r="AS179" i="13" s="1"/>
  <c r="BF179" i="13" s="1"/>
  <c r="BG179" i="13" s="1"/>
  <c r="AF176" i="13"/>
  <c r="AS176" i="13" s="1"/>
  <c r="BF176" i="13" s="1"/>
  <c r="BG176" i="13" s="1"/>
  <c r="AF173" i="13"/>
  <c r="AS173" i="13" s="1"/>
  <c r="BF173" i="13" s="1"/>
  <c r="BG173" i="13" s="1"/>
  <c r="AF169" i="13"/>
  <c r="AS169" i="13" s="1"/>
  <c r="BF169" i="13" s="1"/>
  <c r="BG169" i="13" s="1"/>
  <c r="AF165" i="13"/>
  <c r="AS165" i="13" s="1"/>
  <c r="BF165" i="13" s="1"/>
  <c r="BG165" i="13" s="1"/>
  <c r="AF157" i="13"/>
  <c r="AS157" i="13" s="1"/>
  <c r="BF157" i="13" s="1"/>
  <c r="BG157" i="13" s="1"/>
  <c r="AF156" i="13"/>
  <c r="AS156" i="13" s="1"/>
  <c r="BF156" i="13" s="1"/>
  <c r="BG156" i="13" s="1"/>
  <c r="AF154" i="13"/>
  <c r="AS154" i="13" s="1"/>
  <c r="AF153" i="13"/>
  <c r="AS153" i="13" s="1"/>
  <c r="BF153" i="13" s="1"/>
  <c r="BG153" i="13" s="1"/>
  <c r="AF152" i="13"/>
  <c r="AS152" i="13" s="1"/>
  <c r="BF152" i="13" s="1"/>
  <c r="BG152" i="13" s="1"/>
  <c r="AF148" i="13"/>
  <c r="AS148" i="13" s="1"/>
  <c r="BF148" i="13" s="1"/>
  <c r="BG148" i="13" s="1"/>
  <c r="AF147" i="13"/>
  <c r="AS147" i="13" s="1"/>
  <c r="BF147" i="13" s="1"/>
  <c r="BG147" i="13" s="1"/>
  <c r="AF146" i="13"/>
  <c r="AS146" i="13" s="1"/>
  <c r="BF146" i="13" s="1"/>
  <c r="BG146" i="13" s="1"/>
  <c r="AF145" i="13"/>
  <c r="AS145" i="13" s="1"/>
  <c r="BF145" i="13" s="1"/>
  <c r="BG145" i="13" s="1"/>
  <c r="AF143" i="13"/>
  <c r="AS143" i="13" s="1"/>
  <c r="BF143" i="13" s="1"/>
  <c r="BG143" i="13" s="1"/>
  <c r="AF142" i="13"/>
  <c r="AS142" i="13" s="1"/>
  <c r="BF142" i="13" s="1"/>
  <c r="BG142" i="13" s="1"/>
  <c r="AF140" i="13"/>
  <c r="AS140" i="13" s="1"/>
  <c r="BF140" i="13" s="1"/>
  <c r="BG140" i="13" s="1"/>
  <c r="AF136" i="13"/>
  <c r="AS136" i="13" s="1"/>
  <c r="BF136" i="13" s="1"/>
  <c r="BG136" i="13" s="1"/>
  <c r="AF135" i="13"/>
  <c r="AS135" i="13" s="1"/>
  <c r="BF135" i="13" s="1"/>
  <c r="BG135" i="13" s="1"/>
  <c r="AF133" i="13"/>
  <c r="AS133" i="13" s="1"/>
  <c r="BF133" i="13" s="1"/>
  <c r="BG133" i="13" s="1"/>
  <c r="AF129" i="13"/>
  <c r="AS129" i="13" s="1"/>
  <c r="BF129" i="13" s="1"/>
  <c r="BG129" i="13" s="1"/>
  <c r="AF128" i="13"/>
  <c r="AS128" i="13" s="1"/>
  <c r="BF128" i="13" s="1"/>
  <c r="BG128" i="13" s="1"/>
  <c r="AF127" i="13"/>
  <c r="AS127" i="13" s="1"/>
  <c r="BF127" i="13" s="1"/>
  <c r="BG127" i="13" s="1"/>
  <c r="AF126" i="13"/>
  <c r="AS126" i="13" s="1"/>
  <c r="BF126" i="13" s="1"/>
  <c r="BG126" i="13" s="1"/>
  <c r="AF122" i="13"/>
  <c r="AS122" i="13" s="1"/>
  <c r="BF122" i="13" s="1"/>
  <c r="AF123" i="13"/>
  <c r="AS123" i="13" s="1"/>
  <c r="BF123" i="13" s="1"/>
  <c r="BG123" i="13" s="1"/>
  <c r="AF121" i="13"/>
  <c r="AS121" i="13" s="1"/>
  <c r="BF121" i="13" s="1"/>
  <c r="BG121" i="13" s="1"/>
  <c r="AF117" i="13"/>
  <c r="AS117" i="13" s="1"/>
  <c r="BF117" i="13" s="1"/>
  <c r="BG117" i="13" s="1"/>
  <c r="AF116" i="13"/>
  <c r="AS116" i="13" s="1"/>
  <c r="BF116" i="13" s="1"/>
  <c r="BG116" i="13" s="1"/>
  <c r="AF115" i="13"/>
  <c r="AS115" i="13" s="1"/>
  <c r="BF115" i="13" s="1"/>
  <c r="BG115" i="13" s="1"/>
  <c r="AF114" i="13"/>
  <c r="AS114" i="13" s="1"/>
  <c r="BF114" i="13" s="1"/>
  <c r="BG114" i="13" s="1"/>
  <c r="AF112" i="13"/>
  <c r="AS112" i="13" s="1"/>
  <c r="BF112" i="13" s="1"/>
  <c r="BG112" i="13" s="1"/>
  <c r="AF109" i="13"/>
  <c r="AS109" i="13" s="1"/>
  <c r="BF109" i="13" s="1"/>
  <c r="BG109" i="13" s="1"/>
  <c r="AF108" i="13"/>
  <c r="AS108" i="13" s="1"/>
  <c r="AF106" i="13"/>
  <c r="AS106" i="13" s="1"/>
  <c r="BF106" i="13" s="1"/>
  <c r="BG106" i="13" s="1"/>
  <c r="AF104" i="13"/>
  <c r="AS104" i="13" s="1"/>
  <c r="BF104" i="13" s="1"/>
  <c r="BG104" i="13" s="1"/>
  <c r="AF103" i="13"/>
  <c r="AS103" i="13" s="1"/>
  <c r="BF103" i="13" s="1"/>
  <c r="BG103" i="13" s="1"/>
  <c r="AF100" i="13"/>
  <c r="AS100" i="13" s="1"/>
  <c r="BF100" i="13" s="1"/>
  <c r="BG100" i="13" s="1"/>
  <c r="AF98" i="13"/>
  <c r="AS98" i="13" s="1"/>
  <c r="BF98" i="13" s="1"/>
  <c r="BG98" i="13" s="1"/>
  <c r="AF95" i="13"/>
  <c r="AS95" i="13" s="1"/>
  <c r="BF95" i="13" s="1"/>
  <c r="BG95" i="13" s="1"/>
  <c r="AF94" i="13"/>
  <c r="AS94" i="13" s="1"/>
  <c r="BF94" i="13" s="1"/>
  <c r="BG94" i="13" s="1"/>
  <c r="AF93" i="13"/>
  <c r="AS93" i="13" s="1"/>
  <c r="BF93" i="13" s="1"/>
  <c r="BG93" i="13" s="1"/>
  <c r="AF89" i="13"/>
  <c r="AS89" i="13" s="1"/>
  <c r="BF89" i="13" s="1"/>
  <c r="BG89" i="13" s="1"/>
  <c r="AF87" i="13"/>
  <c r="AS87" i="13" s="1"/>
  <c r="BF87" i="13" s="1"/>
  <c r="AF88" i="13"/>
  <c r="AS88" i="13" s="1"/>
  <c r="BF88" i="13" s="1"/>
  <c r="BG88" i="13" s="1"/>
  <c r="AF86" i="13"/>
  <c r="AS86" i="13" s="1"/>
  <c r="BF86" i="13" s="1"/>
  <c r="BG86" i="13" s="1"/>
  <c r="AF85" i="13"/>
  <c r="AS85" i="13" s="1"/>
  <c r="BF85" i="13" s="1"/>
  <c r="BG85" i="13" s="1"/>
  <c r="AF84" i="13"/>
  <c r="AS84" i="13" s="1"/>
  <c r="BF84" i="13" s="1"/>
  <c r="BG84" i="13" s="1"/>
  <c r="AF83" i="13"/>
  <c r="AS83" i="13" s="1"/>
  <c r="BF83" i="13" s="1"/>
  <c r="BG83" i="13" s="1"/>
  <c r="AF79" i="13"/>
  <c r="AS79" i="13" s="1"/>
  <c r="BF79" i="13" s="1"/>
  <c r="BG79" i="13" s="1"/>
  <c r="AF77" i="13"/>
  <c r="AS77" i="13" s="1"/>
  <c r="BF77" i="13" s="1"/>
  <c r="BG77" i="13" s="1"/>
  <c r="AF76" i="13"/>
  <c r="AS76" i="13" s="1"/>
  <c r="BF76" i="13" s="1"/>
  <c r="BG76" i="13" s="1"/>
  <c r="AF75" i="13"/>
  <c r="AS75" i="13" s="1"/>
  <c r="BF75" i="13" s="1"/>
  <c r="BG75" i="13" s="1"/>
  <c r="AF74" i="13"/>
  <c r="AS74" i="13" s="1"/>
  <c r="BF74" i="13" s="1"/>
  <c r="BG74" i="13" s="1"/>
  <c r="AF73" i="13"/>
  <c r="AS73" i="13" s="1"/>
  <c r="BF73" i="13" s="1"/>
  <c r="BG73" i="13" s="1"/>
  <c r="AF71" i="13"/>
  <c r="AS71" i="13" s="1"/>
  <c r="AF70" i="13"/>
  <c r="AS70" i="13" s="1"/>
  <c r="BF70" i="13" s="1"/>
  <c r="BG70" i="13" s="1"/>
  <c r="AF69" i="13"/>
  <c r="AS69" i="13" s="1"/>
  <c r="BF69" i="13" s="1"/>
  <c r="BG69" i="13" s="1"/>
  <c r="AF68" i="13"/>
  <c r="AS68" i="13" s="1"/>
  <c r="BF68" i="13" s="1"/>
  <c r="BG68" i="13" s="1"/>
  <c r="AF67" i="13"/>
  <c r="AS67" i="13" s="1"/>
  <c r="BF67" i="13" s="1"/>
  <c r="BG67" i="13" s="1"/>
  <c r="AF65" i="13"/>
  <c r="AS65" i="13" s="1"/>
  <c r="BF65" i="13" s="1"/>
  <c r="BG65" i="13" s="1"/>
  <c r="AF64" i="13"/>
  <c r="AS64" i="13" s="1"/>
  <c r="BF64" i="13" s="1"/>
  <c r="BG64" i="13" s="1"/>
  <c r="AF62" i="13"/>
  <c r="AS62" i="13" s="1"/>
  <c r="BF62" i="13" s="1"/>
  <c r="BG62" i="13" s="1"/>
  <c r="AF61" i="13"/>
  <c r="AS61" i="13" s="1"/>
  <c r="BF61" i="13" s="1"/>
  <c r="BG61" i="13" s="1"/>
  <c r="AF60" i="13"/>
  <c r="AS60" i="13" s="1"/>
  <c r="BF60" i="13" s="1"/>
  <c r="BG60" i="13" s="1"/>
  <c r="AF59" i="13"/>
  <c r="AS59" i="13" s="1"/>
  <c r="BF59" i="13" s="1"/>
  <c r="BG59" i="13" s="1"/>
  <c r="AF58" i="13"/>
  <c r="AS58" i="13" s="1"/>
  <c r="BF58" i="13" s="1"/>
  <c r="BG58" i="13" s="1"/>
  <c r="AF57" i="13"/>
  <c r="AS57" i="13" s="1"/>
  <c r="BF57" i="13" s="1"/>
  <c r="BG57" i="13" s="1"/>
  <c r="AF56" i="13"/>
  <c r="AS56" i="13" s="1"/>
  <c r="BF56" i="13" s="1"/>
  <c r="BG56" i="13" s="1"/>
  <c r="AF55" i="13"/>
  <c r="AS55" i="13" s="1"/>
  <c r="BF55" i="13" s="1"/>
  <c r="BG55" i="13" s="1"/>
  <c r="AF53" i="13"/>
  <c r="AS53" i="13" s="1"/>
  <c r="BF53" i="13" s="1"/>
  <c r="BG53" i="13" s="1"/>
  <c r="AF52" i="13"/>
  <c r="AS52" i="13" s="1"/>
  <c r="BF52" i="13" s="1"/>
  <c r="BG52" i="13" s="1"/>
  <c r="AF50" i="13"/>
  <c r="AS50" i="13" s="1"/>
  <c r="BF50" i="13" s="1"/>
  <c r="BG50" i="13" s="1"/>
  <c r="AF49" i="13"/>
  <c r="AS49" i="13" s="1"/>
  <c r="BF49" i="13" s="1"/>
  <c r="BG49" i="13" s="1"/>
  <c r="AF48" i="13"/>
  <c r="AS48" i="13" s="1"/>
  <c r="BF48" i="13" s="1"/>
  <c r="BG48" i="13" s="1"/>
  <c r="AF47" i="13"/>
  <c r="AS47" i="13" s="1"/>
  <c r="BF47" i="13" s="1"/>
  <c r="BG47" i="13" s="1"/>
  <c r="AF46" i="13"/>
  <c r="AS46" i="13" s="1"/>
  <c r="BF46" i="13" s="1"/>
  <c r="BG46" i="13" s="1"/>
  <c r="AF45" i="13"/>
  <c r="AS45" i="13" s="1"/>
  <c r="BF45" i="13" s="1"/>
  <c r="BG45" i="13" s="1"/>
  <c r="AF44" i="13"/>
  <c r="AS44" i="13" s="1"/>
  <c r="BF44" i="13" s="1"/>
  <c r="BG44" i="13" s="1"/>
  <c r="AF43" i="13"/>
  <c r="AS43" i="13" s="1"/>
  <c r="BF43" i="13" s="1"/>
  <c r="BG43" i="13" s="1"/>
  <c r="AF42" i="13"/>
  <c r="AS42" i="13" s="1"/>
  <c r="BF42" i="13" s="1"/>
  <c r="BG42" i="13" s="1"/>
  <c r="AF40" i="13"/>
  <c r="AS40" i="13" s="1"/>
  <c r="BF40" i="13" s="1"/>
  <c r="BG40" i="13" s="1"/>
  <c r="AF39" i="13"/>
  <c r="AS39" i="13" s="1"/>
  <c r="BF39" i="13" s="1"/>
  <c r="BG39" i="13" s="1"/>
  <c r="AF38" i="13"/>
  <c r="AS38" i="13" s="1"/>
  <c r="BF38" i="13" s="1"/>
  <c r="BG38" i="13" s="1"/>
  <c r="BF37" i="13"/>
  <c r="BG37" i="13" s="1"/>
  <c r="AF36" i="13"/>
  <c r="AS36" i="13" s="1"/>
  <c r="BF36" i="13" s="1"/>
  <c r="BG36" i="13" s="1"/>
  <c r="AF35" i="13"/>
  <c r="AS35" i="13" s="1"/>
  <c r="BF35" i="13" s="1"/>
  <c r="BG35" i="13" s="1"/>
  <c r="AF33" i="13"/>
  <c r="AS33" i="13" s="1"/>
  <c r="BF33" i="13" s="1"/>
  <c r="BG33" i="13" s="1"/>
  <c r="AF32" i="13"/>
  <c r="AS32" i="13" s="1"/>
  <c r="BF32" i="13" s="1"/>
  <c r="BG32" i="13" s="1"/>
  <c r="AF30" i="13"/>
  <c r="AS30" i="13" s="1"/>
  <c r="BF30" i="13" s="1"/>
  <c r="BG30" i="13" s="1"/>
  <c r="AF28" i="13"/>
  <c r="AS28" i="13" s="1"/>
  <c r="BF28" i="13" s="1"/>
  <c r="BG28" i="13" s="1"/>
  <c r="AF27" i="13"/>
  <c r="AS27" i="13" s="1"/>
  <c r="BF27" i="13" s="1"/>
  <c r="BG27" i="13" s="1"/>
  <c r="AF26" i="13"/>
  <c r="AS26" i="13" s="1"/>
  <c r="BF26" i="13" s="1"/>
  <c r="BG26" i="13" s="1"/>
  <c r="AF25" i="13"/>
  <c r="AS25" i="13" s="1"/>
  <c r="BF25" i="13" s="1"/>
  <c r="BG25" i="13" s="1"/>
  <c r="AF24" i="13"/>
  <c r="AS24" i="13" s="1"/>
  <c r="BF24" i="13" s="1"/>
  <c r="BG24" i="13" s="1"/>
  <c r="AF23" i="13"/>
  <c r="AS23" i="13" s="1"/>
  <c r="BF23" i="13" s="1"/>
  <c r="BG23" i="13" s="1"/>
  <c r="AF21" i="13"/>
  <c r="AS21" i="13" s="1"/>
  <c r="BF21" i="13" s="1"/>
  <c r="BG21" i="13" s="1"/>
  <c r="AF20" i="13"/>
  <c r="AS20" i="13" s="1"/>
  <c r="BF20" i="13" s="1"/>
  <c r="AF18" i="13"/>
  <c r="AS18" i="13" s="1"/>
  <c r="BF18" i="13" s="1"/>
  <c r="BG18" i="13" s="1"/>
  <c r="AF16" i="13"/>
  <c r="AS16" i="13" s="1"/>
  <c r="BF16" i="13" s="1"/>
  <c r="BG16" i="13" s="1"/>
  <c r="AM326" i="26"/>
  <c r="AX326" i="26" s="1"/>
  <c r="BA320" i="28" s="1"/>
  <c r="AM445" i="26"/>
  <c r="AX445" i="26" s="1"/>
  <c r="BA432" i="28" s="1"/>
  <c r="AM173" i="26"/>
  <c r="AX173" i="26" s="1"/>
  <c r="AY173" i="26" s="1"/>
  <c r="AM149" i="26"/>
  <c r="AX149" i="26" s="1"/>
  <c r="BA152" i="28" s="1"/>
  <c r="AM72" i="19"/>
  <c r="AX72" i="19" s="1"/>
  <c r="AY72" i="19" s="1"/>
  <c r="AM94" i="25"/>
  <c r="AX94" i="25" s="1"/>
  <c r="AY94" i="25" s="1"/>
  <c r="AM279" i="25"/>
  <c r="AX279" i="25" s="1"/>
  <c r="AY279" i="25" s="1"/>
  <c r="AM147" i="25"/>
  <c r="AX147" i="25" s="1"/>
  <c r="AY147" i="25" s="1"/>
  <c r="AL394" i="2"/>
  <c r="AM395" i="2" s="1"/>
  <c r="AF15" i="13"/>
  <c r="AS15" i="13" s="1"/>
  <c r="BF15" i="13" s="1"/>
  <c r="BG15" i="13" s="1"/>
  <c r="AF14" i="13"/>
  <c r="AS14" i="13" s="1"/>
  <c r="BF14" i="13" s="1"/>
  <c r="BG14" i="13" s="1"/>
  <c r="AF13" i="13"/>
  <c r="AS13" i="13" s="1"/>
  <c r="BF13" i="13" s="1"/>
  <c r="BG13" i="13" s="1"/>
  <c r="AF12" i="13"/>
  <c r="AS12" i="13" s="1"/>
  <c r="AF11" i="13"/>
  <c r="AS11" i="13" s="1"/>
  <c r="BF11" i="13" s="1"/>
  <c r="BG11" i="13" s="1"/>
  <c r="AF10" i="13"/>
  <c r="AS10" i="13" s="1"/>
  <c r="BF10" i="13" s="1"/>
  <c r="BG10" i="13" s="1"/>
  <c r="AF9" i="13"/>
  <c r="AS9" i="13" s="1"/>
  <c r="AF8" i="13"/>
  <c r="AS8" i="13" s="1"/>
  <c r="AF7" i="13"/>
  <c r="AS7" i="13" s="1"/>
  <c r="BF7" i="13" s="1"/>
  <c r="BG7" i="13" s="1"/>
  <c r="AF5" i="13"/>
  <c r="AS5" i="13" s="1"/>
  <c r="BF5" i="13" s="1"/>
  <c r="BG5" i="13" s="1"/>
  <c r="AF134" i="13"/>
  <c r="AS134" i="13" s="1"/>
  <c r="BF134" i="13" s="1"/>
  <c r="AF267" i="13"/>
  <c r="AS267" i="13" s="1"/>
  <c r="AF196" i="13"/>
  <c r="AS196" i="13" s="1"/>
  <c r="BF196" i="13" s="1"/>
  <c r="BG196" i="13" s="1"/>
  <c r="AF348" i="13"/>
  <c r="AS348" i="13" s="1"/>
  <c r="BF348" i="13" s="1"/>
  <c r="BF236" i="13"/>
  <c r="AS162" i="13"/>
  <c r="AJ8" i="14"/>
  <c r="AT8" i="14" s="1"/>
  <c r="AU8" i="14" s="1"/>
  <c r="Z9" i="14"/>
  <c r="AJ9" i="14" s="1"/>
  <c r="AT9" i="14" s="1"/>
  <c r="AU9" i="14" s="1"/>
  <c r="Z10" i="14"/>
  <c r="Z11" i="14"/>
  <c r="Z13" i="14"/>
  <c r="Z14" i="14"/>
  <c r="AJ15" i="14"/>
  <c r="AT15" i="14" s="1"/>
  <c r="AU15" i="14" s="1"/>
  <c r="Z16" i="14"/>
  <c r="AJ16" i="14" s="1"/>
  <c r="AT16" i="14" s="1"/>
  <c r="AU16" i="14" s="1"/>
  <c r="Z18" i="14"/>
  <c r="Z19" i="14"/>
  <c r="AJ19" i="14" s="1"/>
  <c r="AT19" i="14" s="1"/>
  <c r="AU19" i="14" s="1"/>
  <c r="Z20" i="14"/>
  <c r="Z25" i="14"/>
  <c r="Z26" i="14"/>
  <c r="Z28" i="14"/>
  <c r="AJ28" i="14" s="1"/>
  <c r="AT28" i="14" s="1"/>
  <c r="AU28" i="14" s="1"/>
  <c r="Z29" i="14"/>
  <c r="AJ29" i="14" s="1"/>
  <c r="AT29" i="14" s="1"/>
  <c r="AU29" i="14" s="1"/>
  <c r="Z31" i="14"/>
  <c r="AJ31" i="14" s="1"/>
  <c r="AT31" i="14" s="1"/>
  <c r="AU31" i="14" s="1"/>
  <c r="Z36" i="14"/>
  <c r="Z38" i="14"/>
  <c r="Z39" i="14"/>
  <c r="Z40" i="14"/>
  <c r="AJ40" i="14" s="1"/>
  <c r="AT40" i="14" s="1"/>
  <c r="AU40" i="14" s="1"/>
  <c r="Z41" i="14"/>
  <c r="AJ41" i="14" s="1"/>
  <c r="AT41" i="14" s="1"/>
  <c r="AU41" i="14" s="1"/>
  <c r="Z46" i="14"/>
  <c r="AJ46" i="14" s="1"/>
  <c r="AT46" i="14" s="1"/>
  <c r="AU46" i="14" s="1"/>
  <c r="Z47" i="14"/>
  <c r="AJ47" i="14" s="1"/>
  <c r="AT47" i="14" s="1"/>
  <c r="AU47" i="14" s="1"/>
  <c r="Z48" i="14"/>
  <c r="Z50" i="14"/>
  <c r="Z54" i="14"/>
  <c r="Z57" i="14"/>
  <c r="Z58" i="14"/>
  <c r="Z59" i="14"/>
  <c r="Z60" i="14"/>
  <c r="Z62" i="14"/>
  <c r="AJ62" i="14" s="1"/>
  <c r="AT62" i="14" s="1"/>
  <c r="AU62" i="14" s="1"/>
  <c r="Z63" i="14"/>
  <c r="AJ63" i="14" s="1"/>
  <c r="AT63" i="14" s="1"/>
  <c r="AU63" i="14" s="1"/>
  <c r="Z67" i="14"/>
  <c r="AJ67" i="14" s="1"/>
  <c r="AT67" i="14" s="1"/>
  <c r="AU67" i="14" s="1"/>
  <c r="AJ74" i="14"/>
  <c r="AT74" i="14" s="1"/>
  <c r="Z77" i="14"/>
  <c r="AJ77" i="14" s="1"/>
  <c r="AT77" i="14" s="1"/>
  <c r="AU77" i="14" s="1"/>
  <c r="Z90" i="14"/>
  <c r="Z91" i="14"/>
  <c r="AJ91" i="14" s="1"/>
  <c r="AT91" i="14" s="1"/>
  <c r="AU91" i="14" s="1"/>
  <c r="Z97" i="14"/>
  <c r="AJ97" i="14" s="1"/>
  <c r="AT97" i="14" s="1"/>
  <c r="AU97" i="14" s="1"/>
  <c r="Z105" i="14"/>
  <c r="AJ105" i="14" s="1"/>
  <c r="AT105" i="14" s="1"/>
  <c r="AU105" i="14" s="1"/>
  <c r="Z106" i="14"/>
  <c r="Z107" i="14"/>
  <c r="AJ107" i="14" s="1"/>
  <c r="AT107" i="14" s="1"/>
  <c r="AU107" i="14" s="1"/>
  <c r="Z108" i="14"/>
  <c r="Z109" i="14"/>
  <c r="AJ109" i="14" s="1"/>
  <c r="AT109" i="14" s="1"/>
  <c r="AU109" i="14" s="1"/>
  <c r="Z110" i="14"/>
  <c r="AJ110" i="14" s="1"/>
  <c r="AT110" i="14" s="1"/>
  <c r="AU110" i="14" s="1"/>
  <c r="Z112" i="14"/>
  <c r="Z114" i="14"/>
  <c r="AJ114" i="14" s="1"/>
  <c r="AT114" i="14" s="1"/>
  <c r="AU114" i="14" s="1"/>
  <c r="Z115" i="14"/>
  <c r="AJ115" i="14" s="1"/>
  <c r="AT115" i="14" s="1"/>
  <c r="AU115" i="14" s="1"/>
  <c r="Z116" i="14"/>
  <c r="AJ116" i="14" s="1"/>
  <c r="AT116" i="14" s="1"/>
  <c r="AU116" i="14" s="1"/>
  <c r="Z117" i="14"/>
  <c r="AJ117" i="14" s="1"/>
  <c r="AT117" i="14" s="1"/>
  <c r="AU117" i="14" s="1"/>
  <c r="Z118" i="14"/>
  <c r="AJ118" i="14" s="1"/>
  <c r="AT118" i="14" s="1"/>
  <c r="AU118" i="14" s="1"/>
  <c r="Z119" i="14"/>
  <c r="AJ119" i="14" s="1"/>
  <c r="AT119" i="14" s="1"/>
  <c r="Z131" i="14"/>
  <c r="Z136" i="14"/>
  <c r="AJ136" i="14" s="1"/>
  <c r="AT136" i="14" s="1"/>
  <c r="AU136" i="14" s="1"/>
  <c r="Z137" i="14"/>
  <c r="AJ137" i="14" s="1"/>
  <c r="AT137" i="14" s="1"/>
  <c r="AU137" i="14" s="1"/>
  <c r="Z160" i="14"/>
  <c r="AJ160" i="14" s="1"/>
  <c r="AT160" i="14" s="1"/>
  <c r="Z163" i="14"/>
  <c r="Z170" i="14"/>
  <c r="AJ170" i="14" s="1"/>
  <c r="AT170" i="14" s="1"/>
  <c r="AU170" i="14" s="1"/>
  <c r="Z171" i="14"/>
  <c r="Z172" i="14"/>
  <c r="AJ172" i="14" s="1"/>
  <c r="AT172" i="14" s="1"/>
  <c r="AU172" i="14" s="1"/>
  <c r="Z173" i="14"/>
  <c r="Z174" i="14"/>
  <c r="AJ174" i="14" s="1"/>
  <c r="AT174" i="14" s="1"/>
  <c r="AU174" i="14" s="1"/>
  <c r="Z175" i="14"/>
  <c r="AJ175" i="14" s="1"/>
  <c r="AT175" i="14" s="1"/>
  <c r="AU175" i="14" s="1"/>
  <c r="Z178" i="14"/>
  <c r="Z179" i="14"/>
  <c r="AJ179" i="14" s="1"/>
  <c r="AT179" i="14" s="1"/>
  <c r="AU179" i="14" s="1"/>
  <c r="Z186" i="14"/>
  <c r="Z187" i="14"/>
  <c r="Z194" i="14"/>
  <c r="AJ194" i="14" s="1"/>
  <c r="AT194" i="14" s="1"/>
  <c r="AU194" i="14" s="1"/>
  <c r="Z196" i="14"/>
  <c r="Z197" i="14"/>
  <c r="AJ197" i="14" s="1"/>
  <c r="AT197" i="14" s="1"/>
  <c r="AU197" i="14" s="1"/>
  <c r="Z199" i="14"/>
  <c r="Z200" i="14"/>
  <c r="Z201" i="14"/>
  <c r="AJ201" i="14" s="1"/>
  <c r="AT201" i="14" s="1"/>
  <c r="AU201" i="14" s="1"/>
  <c r="Z205" i="14"/>
  <c r="AJ205" i="14" s="1"/>
  <c r="AT205" i="14" s="1"/>
  <c r="AU205" i="14" s="1"/>
  <c r="Z206" i="14"/>
  <c r="Z207" i="14"/>
  <c r="AJ207" i="14" s="1"/>
  <c r="AT207" i="14" s="1"/>
  <c r="AU207" i="14" s="1"/>
  <c r="Z217" i="14"/>
  <c r="Z219" i="14"/>
  <c r="Z220" i="14"/>
  <c r="AJ221" i="14"/>
  <c r="AT221" i="14" s="1"/>
  <c r="AU221" i="14" s="1"/>
  <c r="Z222" i="14"/>
  <c r="Z223" i="14"/>
  <c r="Z230" i="14"/>
  <c r="AJ230" i="14" s="1"/>
  <c r="AT230" i="14" s="1"/>
  <c r="AU230" i="14" s="1"/>
  <c r="Z231" i="14"/>
  <c r="Z232" i="14"/>
  <c r="AJ232" i="14" s="1"/>
  <c r="AT232" i="14" s="1"/>
  <c r="AU232" i="14" s="1"/>
  <c r="Z233" i="14"/>
  <c r="AJ233" i="14" s="1"/>
  <c r="AT233" i="14" s="1"/>
  <c r="AU233" i="14" s="1"/>
  <c r="Z235" i="14"/>
  <c r="AJ235" i="14" s="1"/>
  <c r="AT235" i="14" s="1"/>
  <c r="AU235" i="14" s="1"/>
  <c r="Z248" i="14"/>
  <c r="AJ248" i="14" s="1"/>
  <c r="AT248" i="14" s="1"/>
  <c r="AU248" i="14" s="1"/>
  <c r="Z249" i="14"/>
  <c r="AJ249" i="14" s="1"/>
  <c r="AT249" i="14" s="1"/>
  <c r="AU249" i="14" s="1"/>
  <c r="Z250" i="14"/>
  <c r="Z251" i="14"/>
  <c r="AJ251" i="14" s="1"/>
  <c r="AT251" i="14" s="1"/>
  <c r="AU251" i="14" s="1"/>
  <c r="Z270" i="14"/>
  <c r="Z277" i="14"/>
  <c r="Z278" i="14"/>
  <c r="Z279" i="14"/>
  <c r="AJ279" i="14" s="1"/>
  <c r="AT279" i="14" s="1"/>
  <c r="AU279" i="14" s="1"/>
  <c r="Z289" i="14"/>
  <c r="AJ289" i="14" s="1"/>
  <c r="AT289" i="14" s="1"/>
  <c r="AU289" i="14" s="1"/>
  <c r="Z291" i="14"/>
  <c r="Z292" i="14"/>
  <c r="Z293" i="14"/>
  <c r="Z294" i="14"/>
  <c r="Z295" i="14"/>
  <c r="AJ306" i="14"/>
  <c r="AT306" i="14" s="1"/>
  <c r="AU306" i="14" s="1"/>
  <c r="Z314" i="14"/>
  <c r="AJ314" i="14" s="1"/>
  <c r="AT314" i="14" s="1"/>
  <c r="AU314" i="14" s="1"/>
  <c r="Z316" i="14"/>
  <c r="Z317" i="14"/>
  <c r="AJ317" i="14" s="1"/>
  <c r="AT317" i="14" s="1"/>
  <c r="AU317" i="14" s="1"/>
  <c r="Z322" i="14"/>
  <c r="Z324" i="14"/>
  <c r="AJ324" i="14" s="1"/>
  <c r="AT324" i="14" s="1"/>
  <c r="AU324" i="14" s="1"/>
  <c r="Z325" i="14"/>
  <c r="AJ325" i="14" s="1"/>
  <c r="AT325" i="14" s="1"/>
  <c r="AU325" i="14" s="1"/>
  <c r="Z326" i="14"/>
  <c r="AJ326" i="14" s="1"/>
  <c r="AT326" i="14" s="1"/>
  <c r="AU326" i="14" s="1"/>
  <c r="Z327" i="14"/>
  <c r="Z328" i="14"/>
  <c r="AJ328" i="14" s="1"/>
  <c r="AT328" i="14" s="1"/>
  <c r="AU328" i="14" s="1"/>
  <c r="Z342" i="14"/>
  <c r="Z344" i="14"/>
  <c r="AJ344" i="14" s="1"/>
  <c r="AT344" i="14" s="1"/>
  <c r="AU344" i="14" s="1"/>
  <c r="Z345" i="14"/>
  <c r="AJ345" i="14" s="1"/>
  <c r="AT345" i="14" s="1"/>
  <c r="AU345" i="14" s="1"/>
  <c r="Z351" i="14"/>
  <c r="AJ351" i="14" s="1"/>
  <c r="AT351" i="14" s="1"/>
  <c r="AU351" i="14" s="1"/>
  <c r="Z352" i="14"/>
  <c r="AJ352" i="14" s="1"/>
  <c r="AT352" i="14" s="1"/>
  <c r="AU352" i="14" s="1"/>
  <c r="Z353" i="14"/>
  <c r="AJ353" i="14" s="1"/>
  <c r="AT353" i="14" s="1"/>
  <c r="AU353" i="14" s="1"/>
  <c r="Z355" i="14"/>
  <c r="AJ355" i="14" s="1"/>
  <c r="AT355" i="14" s="1"/>
  <c r="AU355" i="14" s="1"/>
  <c r="Z356" i="14"/>
  <c r="AJ356" i="14" s="1"/>
  <c r="AT356" i="14" s="1"/>
  <c r="AU356" i="14" s="1"/>
  <c r="Z357" i="14"/>
  <c r="AJ357" i="14" s="1"/>
  <c r="AT357" i="14" s="1"/>
  <c r="AU357" i="14" s="1"/>
  <c r="Z358" i="14"/>
  <c r="AJ358" i="14" s="1"/>
  <c r="AT358" i="14" s="1"/>
  <c r="AU358" i="14" s="1"/>
  <c r="Z365" i="14"/>
  <c r="AJ365" i="14" s="1"/>
  <c r="AT365" i="14" s="1"/>
  <c r="AU365" i="14" s="1"/>
  <c r="Z369" i="14"/>
  <c r="AJ369" i="14" s="1"/>
  <c r="AT369" i="14" s="1"/>
  <c r="AU369" i="14" s="1"/>
  <c r="Z370" i="14"/>
  <c r="AJ370" i="14" s="1"/>
  <c r="AT370" i="14" s="1"/>
  <c r="AU370" i="14" s="1"/>
  <c r="Z371" i="14"/>
  <c r="AJ371" i="14" s="1"/>
  <c r="AT371" i="14" s="1"/>
  <c r="Z372" i="14"/>
  <c r="AJ372" i="14" s="1"/>
  <c r="AT372" i="14" s="1"/>
  <c r="AJ374" i="14"/>
  <c r="AT374" i="14" s="1"/>
  <c r="Z23" i="14"/>
  <c r="AJ23" i="14" s="1"/>
  <c r="AT23" i="14" s="1"/>
  <c r="AU23" i="14" s="1"/>
  <c r="Z311" i="14"/>
  <c r="Z312" i="14"/>
  <c r="AJ312" i="14" s="1"/>
  <c r="Z134" i="14"/>
  <c r="AJ134" i="14" s="1"/>
  <c r="AT134" i="14" s="1"/>
  <c r="AU134" i="14" s="1"/>
  <c r="Z133" i="14"/>
  <c r="Z192" i="14"/>
  <c r="AJ192" i="14" s="1"/>
  <c r="AT192" i="14" s="1"/>
  <c r="AU192" i="14" s="1"/>
  <c r="Z189" i="14"/>
  <c r="Z348" i="14"/>
  <c r="AJ348" i="14" s="1"/>
  <c r="AT348" i="14" s="1"/>
  <c r="Z315" i="14"/>
  <c r="AJ315" i="14" s="1"/>
  <c r="AT315" i="14" s="1"/>
  <c r="AU315" i="14" s="1"/>
  <c r="Z234" i="14"/>
  <c r="AJ234" i="14" s="1"/>
  <c r="AT234" i="14" s="1"/>
  <c r="AU234" i="14" s="1"/>
  <c r="Z111" i="14"/>
  <c r="Z17" i="14"/>
  <c r="Z32" i="14"/>
  <c r="Z49" i="14"/>
  <c r="Z55" i="14"/>
  <c r="AJ55" i="14" s="1"/>
  <c r="AT55" i="14" s="1"/>
  <c r="AU55" i="14" s="1"/>
  <c r="Z66" i="14"/>
  <c r="AJ66" i="14" s="1"/>
  <c r="AT66" i="14" s="1"/>
  <c r="Z75" i="14"/>
  <c r="Z73" i="14"/>
  <c r="Z71" i="14"/>
  <c r="AJ71" i="14" s="1"/>
  <c r="AT71" i="14" s="1"/>
  <c r="AU71" i="14" s="1"/>
  <c r="Z69" i="14"/>
  <c r="Z79" i="14"/>
  <c r="Z138" i="14"/>
  <c r="Z156" i="14"/>
  <c r="AJ156" i="14" s="1"/>
  <c r="AT156" i="14" s="1"/>
  <c r="AU156" i="14" s="1"/>
  <c r="Z154" i="14"/>
  <c r="AJ154" i="14" s="1"/>
  <c r="AT154" i="14" s="1"/>
  <c r="AU154" i="14" s="1"/>
  <c r="Z152" i="14"/>
  <c r="Z216" i="14"/>
  <c r="Z214" i="14"/>
  <c r="AJ214" i="14" s="1"/>
  <c r="AT214" i="14" s="1"/>
  <c r="AU214" i="14" s="1"/>
  <c r="Z212" i="14"/>
  <c r="AJ212" i="14" s="1"/>
  <c r="AT212" i="14" s="1"/>
  <c r="AU212" i="14" s="1"/>
  <c r="Z208" i="14"/>
  <c r="Z258" i="14"/>
  <c r="Z256" i="14"/>
  <c r="AJ256" i="14" s="1"/>
  <c r="AT256" i="14" s="1"/>
  <c r="AU256" i="14" s="1"/>
  <c r="Z254" i="14"/>
  <c r="Z252" i="14"/>
  <c r="Z287" i="14"/>
  <c r="Z285" i="14"/>
  <c r="Z283" i="14"/>
  <c r="Z281" i="14"/>
  <c r="Z290" i="14"/>
  <c r="Z309" i="14"/>
  <c r="Z307" i="14"/>
  <c r="Z375" i="14"/>
  <c r="Z373" i="14"/>
  <c r="Z53" i="14"/>
  <c r="Z169" i="14"/>
  <c r="Z56" i="14"/>
  <c r="Z95" i="14"/>
  <c r="AJ30" i="14"/>
  <c r="AT30" i="14" s="1"/>
  <c r="AT181" i="14"/>
  <c r="AT335" i="14"/>
  <c r="AB15" i="19"/>
  <c r="AM15" i="19" s="1"/>
  <c r="AX15" i="19" s="1"/>
  <c r="AY15" i="19" s="1"/>
  <c r="AB67" i="19"/>
  <c r="AM67" i="19" s="1"/>
  <c r="AX67" i="19" s="1"/>
  <c r="AY67" i="19" s="1"/>
  <c r="AB115" i="19"/>
  <c r="AM115" i="19" s="1"/>
  <c r="AX115" i="19" s="1"/>
  <c r="AY115" i="19" s="1"/>
  <c r="AB181" i="19"/>
  <c r="AM181" i="19" s="1"/>
  <c r="AX181" i="19" s="1"/>
  <c r="AY181" i="19" s="1"/>
  <c r="AB306" i="19"/>
  <c r="AM306" i="19" s="1"/>
  <c r="AX306" i="19" s="1"/>
  <c r="AY306" i="19" s="1"/>
  <c r="AM179" i="19"/>
  <c r="AX179" i="19" s="1"/>
  <c r="AY179" i="19" s="1"/>
  <c r="AB319" i="19"/>
  <c r="AB317" i="19"/>
  <c r="AM317" i="19" s="1"/>
  <c r="AX317" i="19" s="1"/>
  <c r="AY317" i="19" s="1"/>
  <c r="AB315" i="19"/>
  <c r="AB98" i="19"/>
  <c r="AB92" i="19"/>
  <c r="AB90" i="19"/>
  <c r="AB86" i="19"/>
  <c r="AB78" i="19"/>
  <c r="AB76" i="19"/>
  <c r="AB112" i="19"/>
  <c r="AM112" i="19" s="1"/>
  <c r="AX112" i="19" s="1"/>
  <c r="AY112" i="19" s="1"/>
  <c r="AB110" i="19"/>
  <c r="AM110" i="19" s="1"/>
  <c r="AX110" i="19" s="1"/>
  <c r="AY110" i="19" s="1"/>
  <c r="AB157" i="19"/>
  <c r="AM157" i="19" s="1"/>
  <c r="AX157" i="19" s="1"/>
  <c r="AY157" i="19" s="1"/>
  <c r="AB153" i="19"/>
  <c r="AM153" i="19" s="1"/>
  <c r="AX153" i="19" s="1"/>
  <c r="AY153" i="19" s="1"/>
  <c r="AB151" i="19"/>
  <c r="AM151" i="19" s="1"/>
  <c r="AX151" i="19" s="1"/>
  <c r="AY151" i="19" s="1"/>
  <c r="AB145" i="19"/>
  <c r="AM145" i="19" s="1"/>
  <c r="AX145" i="19" s="1"/>
  <c r="AY145" i="19" s="1"/>
  <c r="AB143" i="19"/>
  <c r="AB133" i="19"/>
  <c r="AM133" i="19" s="1"/>
  <c r="AX133" i="19" s="1"/>
  <c r="AY133" i="19" s="1"/>
  <c r="AB127" i="19"/>
  <c r="AM127" i="19" s="1"/>
  <c r="AX127" i="19" s="1"/>
  <c r="AY127" i="19" s="1"/>
  <c r="AB121" i="19"/>
  <c r="AM121" i="19" s="1"/>
  <c r="AX121" i="19" s="1"/>
  <c r="AY121" i="19" s="1"/>
  <c r="AB176" i="19"/>
  <c r="AB192" i="19"/>
  <c r="AB217" i="19"/>
  <c r="AM217" i="19" s="1"/>
  <c r="AX217" i="19" s="1"/>
  <c r="AY217" i="19" s="1"/>
  <c r="AB215" i="19"/>
  <c r="AB202" i="19"/>
  <c r="AB200" i="19"/>
  <c r="AM200" i="19" s="1"/>
  <c r="AX200" i="19" s="1"/>
  <c r="AY200" i="19" s="1"/>
  <c r="AB232" i="19"/>
  <c r="AB229" i="19"/>
  <c r="AM229" i="19" s="1"/>
  <c r="AX229" i="19" s="1"/>
  <c r="AY229" i="19" s="1"/>
  <c r="AB227" i="19"/>
  <c r="AB244" i="19"/>
  <c r="AB238" i="19"/>
  <c r="AM238" i="19" s="1"/>
  <c r="AX238" i="19" s="1"/>
  <c r="AB236" i="19"/>
  <c r="AM236" i="19" s="1"/>
  <c r="AX236" i="19" s="1"/>
  <c r="AY236" i="19" s="1"/>
  <c r="AB290" i="19"/>
  <c r="AM290" i="19" s="1"/>
  <c r="AX290" i="19" s="1"/>
  <c r="AY290" i="19" s="1"/>
  <c r="AB288" i="19"/>
  <c r="AM288" i="19" s="1"/>
  <c r="AX288" i="19" s="1"/>
  <c r="AY288" i="19" s="1"/>
  <c r="AB282" i="19"/>
  <c r="AM282" i="19" s="1"/>
  <c r="AX282" i="19" s="1"/>
  <c r="AY282" i="19" s="1"/>
  <c r="AB279" i="19"/>
  <c r="AM279" i="19" s="1"/>
  <c r="AX279" i="19" s="1"/>
  <c r="AY279" i="19" s="1"/>
  <c r="AB276" i="19"/>
  <c r="AB267" i="19"/>
  <c r="AM267" i="19" s="1"/>
  <c r="AX267" i="19" s="1"/>
  <c r="AY267" i="19" s="1"/>
  <c r="AB260" i="19"/>
  <c r="AM260" i="19" s="1"/>
  <c r="AX260" i="19" s="1"/>
  <c r="AY260" i="19" s="1"/>
  <c r="AB257" i="19"/>
  <c r="AM257" i="19" s="1"/>
  <c r="AX257" i="19" s="1"/>
  <c r="AY257" i="19" s="1"/>
  <c r="AM311" i="19"/>
  <c r="AX311" i="19" s="1"/>
  <c r="AY311" i="19" s="1"/>
  <c r="AB303" i="19"/>
  <c r="AM303" i="19" s="1"/>
  <c r="AX303" i="19" s="1"/>
  <c r="AY303" i="19" s="1"/>
  <c r="AB301" i="19"/>
  <c r="AB299" i="19"/>
  <c r="AM299" i="19" s="1"/>
  <c r="AX299" i="19" s="1"/>
  <c r="AY299" i="19" s="1"/>
  <c r="AB297" i="19"/>
  <c r="AB360" i="19"/>
  <c r="AB357" i="19"/>
  <c r="AM357" i="19" s="1"/>
  <c r="AX357" i="19" s="1"/>
  <c r="AY357" i="19" s="1"/>
  <c r="AB324" i="19"/>
  <c r="AB322" i="19"/>
  <c r="AB320" i="19"/>
  <c r="AM320" i="19" s="1"/>
  <c r="AX320" i="19" s="1"/>
  <c r="AY320" i="19" s="1"/>
  <c r="AB318" i="19"/>
  <c r="AM318" i="19" s="1"/>
  <c r="AX318" i="19" s="1"/>
  <c r="AY318" i="19" s="1"/>
  <c r="AB302" i="19"/>
  <c r="AB298" i="19"/>
  <c r="AB294" i="19"/>
  <c r="AM294" i="19" s="1"/>
  <c r="AX294" i="19" s="1"/>
  <c r="AY294" i="19" s="1"/>
  <c r="AB291" i="19"/>
  <c r="AB287" i="19"/>
  <c r="AB285" i="19"/>
  <c r="AM285" i="19" s="1"/>
  <c r="AX285" i="19" s="1"/>
  <c r="AY285" i="19" s="1"/>
  <c r="AB283" i="19"/>
  <c r="AM283" i="19" s="1"/>
  <c r="AX283" i="19" s="1"/>
  <c r="AY283" i="19" s="1"/>
  <c r="AB281" i="19"/>
  <c r="AM281" i="19" s="1"/>
  <c r="AX281" i="19" s="1"/>
  <c r="AY281" i="19" s="1"/>
  <c r="AB280" i="19"/>
  <c r="AM280" i="19" s="1"/>
  <c r="AX280" i="19" s="1"/>
  <c r="AY280" i="19" s="1"/>
  <c r="AB278" i="19"/>
  <c r="AM278" i="19" s="1"/>
  <c r="AX278" i="19" s="1"/>
  <c r="AY278" i="19" s="1"/>
  <c r="AB275" i="19"/>
  <c r="AM275" i="19" s="1"/>
  <c r="AX275" i="19" s="1"/>
  <c r="AY275" i="19" s="1"/>
  <c r="AB266" i="19"/>
  <c r="AM266" i="19" s="1"/>
  <c r="AX266" i="19" s="1"/>
  <c r="AY266" i="19" s="1"/>
  <c r="AB261" i="19"/>
  <c r="AB259" i="19"/>
  <c r="AM259" i="19" s="1"/>
  <c r="AX259" i="19" s="1"/>
  <c r="AY259" i="19" s="1"/>
  <c r="AB256" i="19"/>
  <c r="AM256" i="19" s="1"/>
  <c r="AX256" i="19" s="1"/>
  <c r="AY256" i="19" s="1"/>
  <c r="AB251" i="19"/>
  <c r="AM251" i="19" s="1"/>
  <c r="AX251" i="19" s="1"/>
  <c r="AY251" i="19" s="1"/>
  <c r="AB249" i="19"/>
  <c r="AM249" i="19" s="1"/>
  <c r="AX249" i="19" s="1"/>
  <c r="AY249" i="19" s="1"/>
  <c r="AB240" i="19"/>
  <c r="AB233" i="19"/>
  <c r="AM233" i="19" s="1"/>
  <c r="AX233" i="19" s="1"/>
  <c r="AY233" i="19" s="1"/>
  <c r="AB231" i="19"/>
  <c r="AB228" i="19"/>
  <c r="AB226" i="19"/>
  <c r="AM226" i="19" s="1"/>
  <c r="AX226" i="19" s="1"/>
  <c r="AY226" i="19" s="1"/>
  <c r="AB222" i="19"/>
  <c r="AM222" i="19" s="1"/>
  <c r="AX222" i="19" s="1"/>
  <c r="AY222" i="19" s="1"/>
  <c r="AB214" i="19"/>
  <c r="AM214" i="19" s="1"/>
  <c r="AX214" i="19" s="1"/>
  <c r="AY214" i="19" s="1"/>
  <c r="AB211" i="19"/>
  <c r="AM211" i="19" s="1"/>
  <c r="AX211" i="19" s="1"/>
  <c r="AY211" i="19" s="1"/>
  <c r="AB209" i="19"/>
  <c r="AM209" i="19" s="1"/>
  <c r="AX209" i="19" s="1"/>
  <c r="AY209" i="19" s="1"/>
  <c r="AB208" i="19"/>
  <c r="AM208" i="19" s="1"/>
  <c r="AX208" i="19" s="1"/>
  <c r="AY208" i="19" s="1"/>
  <c r="AB203" i="19"/>
  <c r="AB201" i="19"/>
  <c r="AB191" i="19"/>
  <c r="AM191" i="19" s="1"/>
  <c r="AX191" i="19" s="1"/>
  <c r="AB188" i="19"/>
  <c r="AB184" i="19"/>
  <c r="AM184" i="19" s="1"/>
  <c r="AX184" i="19" s="1"/>
  <c r="AY184" i="19" s="1"/>
  <c r="AB206" i="19"/>
  <c r="AB177" i="19"/>
  <c r="AM177" i="19" s="1"/>
  <c r="AX177" i="19" s="1"/>
  <c r="AY177" i="19" s="1"/>
  <c r="AB166" i="19"/>
  <c r="AM166" i="19" s="1"/>
  <c r="AX166" i="19" s="1"/>
  <c r="AB158" i="19"/>
  <c r="AB156" i="19"/>
  <c r="AM156" i="19" s="1"/>
  <c r="AX156" i="19" s="1"/>
  <c r="AY156" i="19" s="1"/>
  <c r="AB152" i="19"/>
  <c r="AM152" i="19" s="1"/>
  <c r="AX152" i="19" s="1"/>
  <c r="AY152" i="19" s="1"/>
  <c r="AB150" i="19"/>
  <c r="AM150" i="19" s="1"/>
  <c r="AX150" i="19" s="1"/>
  <c r="AY150" i="19" s="1"/>
  <c r="AB148" i="19"/>
  <c r="AM148" i="19" s="1"/>
  <c r="AX148" i="19" s="1"/>
  <c r="AY148" i="19" s="1"/>
  <c r="AB146" i="19"/>
  <c r="AM146" i="19" s="1"/>
  <c r="AX146" i="19" s="1"/>
  <c r="AY146" i="19" s="1"/>
  <c r="AB144" i="19"/>
  <c r="AM144" i="19" s="1"/>
  <c r="AX144" i="19" s="1"/>
  <c r="AY144" i="19" s="1"/>
  <c r="AB140" i="19"/>
  <c r="AB132" i="19"/>
  <c r="AM132" i="19" s="1"/>
  <c r="AX132" i="19" s="1"/>
  <c r="AY132" i="19" s="1"/>
  <c r="AB128" i="19"/>
  <c r="AM128" i="19" s="1"/>
  <c r="AX128" i="19" s="1"/>
  <c r="AY128" i="19" s="1"/>
  <c r="AB126" i="19"/>
  <c r="AM126" i="19" s="1"/>
  <c r="AX126" i="19" s="1"/>
  <c r="AY126" i="19" s="1"/>
  <c r="AB111" i="19"/>
  <c r="AB109" i="19"/>
  <c r="AB95" i="19"/>
  <c r="AB93" i="19"/>
  <c r="AM93" i="19" s="1"/>
  <c r="AX93" i="19" s="1"/>
  <c r="AY93" i="19" s="1"/>
  <c r="AB89" i="19"/>
  <c r="AM89" i="19" s="1"/>
  <c r="AX89" i="19" s="1"/>
  <c r="AY89" i="19" s="1"/>
  <c r="AB87" i="19"/>
  <c r="AM87" i="19" s="1"/>
  <c r="AX87" i="19" s="1"/>
  <c r="AY87" i="19" s="1"/>
  <c r="AB79" i="19"/>
  <c r="AM79" i="19" s="1"/>
  <c r="AX79" i="19" s="1"/>
  <c r="AY79" i="19" s="1"/>
  <c r="AB77" i="19"/>
  <c r="AM77" i="19" s="1"/>
  <c r="AX77" i="19" s="1"/>
  <c r="AY77" i="19" s="1"/>
  <c r="AB73" i="19"/>
  <c r="AB61" i="19"/>
  <c r="AM61" i="19" s="1"/>
  <c r="AX61" i="19" s="1"/>
  <c r="AY61" i="19" s="1"/>
  <c r="AB59" i="19"/>
  <c r="AB57" i="19"/>
  <c r="AM57" i="19" s="1"/>
  <c r="AX57" i="19" s="1"/>
  <c r="AY57" i="19" s="1"/>
  <c r="AB55" i="19"/>
  <c r="AM55" i="19" s="1"/>
  <c r="AX55" i="19" s="1"/>
  <c r="AB53" i="19"/>
  <c r="AB51" i="19"/>
  <c r="AM51" i="19" s="1"/>
  <c r="AX51" i="19" s="1"/>
  <c r="AY51" i="19" s="1"/>
  <c r="AB41" i="19"/>
  <c r="AM41" i="19" s="1"/>
  <c r="AX41" i="19" s="1"/>
  <c r="AY41" i="19" s="1"/>
  <c r="AB8" i="19"/>
  <c r="AB367" i="19"/>
  <c r="AM367" i="19" s="1"/>
  <c r="AX367" i="19" s="1"/>
  <c r="AY367" i="19" s="1"/>
  <c r="AM359" i="19"/>
  <c r="AX359" i="19" s="1"/>
  <c r="AB102" i="19"/>
  <c r="AM102" i="19" s="1"/>
  <c r="AX102" i="19" s="1"/>
  <c r="AY102" i="19" s="1"/>
  <c r="AM272" i="19"/>
  <c r="AB30" i="19"/>
  <c r="AM30" i="19" s="1"/>
  <c r="AX30" i="19" s="1"/>
  <c r="AB314" i="23"/>
  <c r="AB282" i="23"/>
  <c r="AB279" i="23"/>
  <c r="AB428" i="24"/>
  <c r="AM428" i="24" s="1"/>
  <c r="AX428" i="24" s="1"/>
  <c r="AB426" i="24"/>
  <c r="AM426" i="24" s="1"/>
  <c r="AX426" i="24" s="1"/>
  <c r="AB421" i="24"/>
  <c r="AM421" i="24" s="1"/>
  <c r="AX421" i="24" s="1"/>
  <c r="AY421" i="24" s="1"/>
  <c r="AB417" i="24"/>
  <c r="AB409" i="24"/>
  <c r="AM409" i="24" s="1"/>
  <c r="AX409" i="24" s="1"/>
  <c r="AY409" i="24" s="1"/>
  <c r="AB405" i="24"/>
  <c r="AM405" i="24" s="1"/>
  <c r="AX405" i="24" s="1"/>
  <c r="AY405" i="24" s="1"/>
  <c r="AB376" i="24"/>
  <c r="AM376" i="24" s="1"/>
  <c r="AX376" i="24" s="1"/>
  <c r="AY376" i="24" s="1"/>
  <c r="AB369" i="24"/>
  <c r="AM369" i="24" s="1"/>
  <c r="AX369" i="24" s="1"/>
  <c r="AY369" i="24" s="1"/>
  <c r="AB365" i="24"/>
  <c r="AM365" i="24" s="1"/>
  <c r="AX365" i="24" s="1"/>
  <c r="AY365" i="24" s="1"/>
  <c r="AB363" i="24"/>
  <c r="AM363" i="24" s="1"/>
  <c r="AX363" i="24" s="1"/>
  <c r="AY363" i="24" s="1"/>
  <c r="AB359" i="24"/>
  <c r="AB357" i="24"/>
  <c r="AM357" i="24" s="1"/>
  <c r="AX357" i="24" s="1"/>
  <c r="AY357" i="24" s="1"/>
  <c r="AB353" i="24"/>
  <c r="AM353" i="24" s="1"/>
  <c r="AX353" i="24" s="1"/>
  <c r="AB333" i="24"/>
  <c r="AM333" i="24" s="1"/>
  <c r="AX333" i="24" s="1"/>
  <c r="AY333" i="24" s="1"/>
  <c r="AB331" i="24"/>
  <c r="AM331" i="24" s="1"/>
  <c r="AX331" i="24" s="1"/>
  <c r="AY331" i="24" s="1"/>
  <c r="AX373" i="23"/>
  <c r="AB342" i="23"/>
  <c r="AM342" i="23" s="1"/>
  <c r="AX342" i="23" s="1"/>
  <c r="AY342" i="23" s="1"/>
  <c r="AB315" i="23"/>
  <c r="AM315" i="23" s="1"/>
  <c r="AX315" i="23" s="1"/>
  <c r="AY315" i="23" s="1"/>
  <c r="AB274" i="23"/>
  <c r="AB273" i="23"/>
  <c r="AM273" i="23" s="1"/>
  <c r="AX273" i="23" s="1"/>
  <c r="AY273" i="23" s="1"/>
  <c r="AB245" i="23"/>
  <c r="AM245" i="23" s="1"/>
  <c r="AX245" i="23" s="1"/>
  <c r="AY245" i="23" s="1"/>
  <c r="AB113" i="23"/>
  <c r="AM113" i="23" s="1"/>
  <c r="AX113" i="23" s="1"/>
  <c r="AY113" i="23" s="1"/>
  <c r="AB106" i="23"/>
  <c r="AM106" i="23" s="1"/>
  <c r="AX106" i="23" s="1"/>
  <c r="AY106" i="23" s="1"/>
  <c r="AB65" i="23"/>
  <c r="AM65" i="23" s="1"/>
  <c r="AX65" i="23" s="1"/>
  <c r="AY65" i="23" s="1"/>
  <c r="AB15" i="23"/>
  <c r="AM15" i="23" s="1"/>
  <c r="AX15" i="23" s="1"/>
  <c r="AY15" i="23" s="1"/>
  <c r="AB217" i="23"/>
  <c r="AB176" i="23"/>
  <c r="AM176" i="23" s="1"/>
  <c r="AX176" i="23" s="1"/>
  <c r="AY176" i="23" s="1"/>
  <c r="AB173" i="23"/>
  <c r="AB170" i="23"/>
  <c r="AM170" i="23" s="1"/>
  <c r="AX170" i="23" s="1"/>
  <c r="AY170" i="23" s="1"/>
  <c r="AB163" i="23"/>
  <c r="AB151" i="23"/>
  <c r="AB146" i="23"/>
  <c r="AB145" i="23"/>
  <c r="AB141" i="23"/>
  <c r="AB143" i="23"/>
  <c r="AB142" i="23"/>
  <c r="AB139" i="23"/>
  <c r="AB133" i="23"/>
  <c r="AB132" i="23"/>
  <c r="AM132" i="23" s="1"/>
  <c r="AX132" i="23" s="1"/>
  <c r="AB110" i="23"/>
  <c r="AB98" i="23"/>
  <c r="AM98" i="23" s="1"/>
  <c r="AX98" i="23" s="1"/>
  <c r="AY98" i="23" s="1"/>
  <c r="AB80" i="23"/>
  <c r="AB75" i="23"/>
  <c r="AM75" i="23" s="1"/>
  <c r="AX75" i="23" s="1"/>
  <c r="AY75" i="23" s="1"/>
  <c r="AB13" i="23"/>
  <c r="AM13" i="23" s="1"/>
  <c r="AX13" i="23" s="1"/>
  <c r="AY13" i="23" s="1"/>
  <c r="AB7" i="23"/>
  <c r="AM7" i="23" s="1"/>
  <c r="AX7" i="23" s="1"/>
  <c r="AY7" i="23" s="1"/>
  <c r="AB368" i="23"/>
  <c r="AM368" i="23" s="1"/>
  <c r="AX368" i="23" s="1"/>
  <c r="AB363" i="23"/>
  <c r="AM363" i="23" s="1"/>
  <c r="AX363" i="23" s="1"/>
  <c r="AB358" i="23"/>
  <c r="AM358" i="23" s="1"/>
  <c r="AX358" i="23" s="1"/>
  <c r="AY358" i="23" s="1"/>
  <c r="AB356" i="23"/>
  <c r="AM356" i="23" s="1"/>
  <c r="AX356" i="23" s="1"/>
  <c r="AB348" i="23"/>
  <c r="AM348" i="23" s="1"/>
  <c r="AX348" i="23" s="1"/>
  <c r="AY348" i="23" s="1"/>
  <c r="AB347" i="23"/>
  <c r="AM347" i="23" s="1"/>
  <c r="AX347" i="23" s="1"/>
  <c r="AY347" i="23" s="1"/>
  <c r="AB346" i="23"/>
  <c r="AM346" i="23" s="1"/>
  <c r="AX346" i="23" s="1"/>
  <c r="AY346" i="23" s="1"/>
  <c r="AB340" i="23"/>
  <c r="AM340" i="23" s="1"/>
  <c r="AX340" i="23" s="1"/>
  <c r="AY340" i="23" s="1"/>
  <c r="AB338" i="23"/>
  <c r="AM338" i="23" s="1"/>
  <c r="AX338" i="23" s="1"/>
  <c r="AB333" i="23"/>
  <c r="AM333" i="23" s="1"/>
  <c r="AX333" i="23" s="1"/>
  <c r="AY333" i="23" s="1"/>
  <c r="AB331" i="23"/>
  <c r="AM331" i="23" s="1"/>
  <c r="AX331" i="23" s="1"/>
  <c r="AB325" i="23"/>
  <c r="AM325" i="23" s="1"/>
  <c r="AX325" i="23" s="1"/>
  <c r="AB321" i="23"/>
  <c r="AM321" i="23" s="1"/>
  <c r="AX321" i="23" s="1"/>
  <c r="AY321" i="23" s="1"/>
  <c r="AB319" i="23"/>
  <c r="AM319" i="23" s="1"/>
  <c r="AX319" i="23" s="1"/>
  <c r="AY319" i="23" s="1"/>
  <c r="AB317" i="23"/>
  <c r="AM317" i="23" s="1"/>
  <c r="AX317" i="23" s="1"/>
  <c r="AY317" i="23" s="1"/>
  <c r="AB316" i="23"/>
  <c r="AM316" i="23" s="1"/>
  <c r="AX316" i="23" s="1"/>
  <c r="AY316" i="23" s="1"/>
  <c r="AB312" i="23"/>
  <c r="AM312" i="23" s="1"/>
  <c r="AX312" i="23" s="1"/>
  <c r="AY312" i="23" s="1"/>
  <c r="AB310" i="23"/>
  <c r="AB305" i="23"/>
  <c r="AM305" i="23" s="1"/>
  <c r="AX305" i="23" s="1"/>
  <c r="AY305" i="23" s="1"/>
  <c r="AB303" i="23"/>
  <c r="AM303" i="23" s="1"/>
  <c r="AX303" i="23" s="1"/>
  <c r="AY303" i="23" s="1"/>
  <c r="AB301" i="23"/>
  <c r="AM301" i="23" s="1"/>
  <c r="AX301" i="23" s="1"/>
  <c r="AY301" i="23" s="1"/>
  <c r="AB300" i="23"/>
  <c r="AB297" i="23"/>
  <c r="AM297" i="23" s="1"/>
  <c r="AX297" i="23" s="1"/>
  <c r="AY297" i="23" s="1"/>
  <c r="AB296" i="23"/>
  <c r="AB294" i="23"/>
  <c r="AM294" i="23" s="1"/>
  <c r="AX294" i="23" s="1"/>
  <c r="AY294" i="23" s="1"/>
  <c r="AB293" i="23"/>
  <c r="AM293" i="23" s="1"/>
  <c r="AX293" i="23" s="1"/>
  <c r="AY293" i="23" s="1"/>
  <c r="AB289" i="23"/>
  <c r="AM289" i="23" s="1"/>
  <c r="AX289" i="23" s="1"/>
  <c r="AY289" i="23" s="1"/>
  <c r="AB288" i="23"/>
  <c r="AM288" i="23" s="1"/>
  <c r="AX288" i="23" s="1"/>
  <c r="AY288" i="23" s="1"/>
  <c r="AB284" i="23"/>
  <c r="AM284" i="23" s="1"/>
  <c r="AX284" i="23" s="1"/>
  <c r="AY284" i="23" s="1"/>
  <c r="AB277" i="23"/>
  <c r="AM277" i="23" s="1"/>
  <c r="AX277" i="23" s="1"/>
  <c r="AY277" i="23" s="1"/>
  <c r="AB275" i="23"/>
  <c r="AM275" i="23" s="1"/>
  <c r="AX275" i="23" s="1"/>
  <c r="AY275" i="23" s="1"/>
  <c r="AB263" i="23"/>
  <c r="AM263" i="23" s="1"/>
  <c r="AX263" i="23" s="1"/>
  <c r="AY263" i="23" s="1"/>
  <c r="AB255" i="23"/>
  <c r="AM255" i="23" s="1"/>
  <c r="AX255" i="23" s="1"/>
  <c r="AY255" i="23" s="1"/>
  <c r="AB253" i="23"/>
  <c r="AB318" i="24"/>
  <c r="AM318" i="24" s="1"/>
  <c r="AX318" i="24" s="1"/>
  <c r="AY318" i="24" s="1"/>
  <c r="AB316" i="24"/>
  <c r="AM316" i="24" s="1"/>
  <c r="AX316" i="24" s="1"/>
  <c r="AB314" i="24"/>
  <c r="AB312" i="24"/>
  <c r="AM312" i="24" s="1"/>
  <c r="AX312" i="24" s="1"/>
  <c r="AY312" i="24" s="1"/>
  <c r="AB295" i="24"/>
  <c r="AM295" i="24" s="1"/>
  <c r="AX295" i="24" s="1"/>
  <c r="AY295" i="24" s="1"/>
  <c r="AB283" i="24"/>
  <c r="AB275" i="24"/>
  <c r="AM275" i="24" s="1"/>
  <c r="AX275" i="24" s="1"/>
  <c r="AY275" i="24" s="1"/>
  <c r="AB272" i="24"/>
  <c r="AM272" i="24" s="1"/>
  <c r="AX272" i="24" s="1"/>
  <c r="AY272" i="24" s="1"/>
  <c r="AB261" i="24"/>
  <c r="AM261" i="24" s="1"/>
  <c r="AX261" i="24" s="1"/>
  <c r="AY261" i="24" s="1"/>
  <c r="AB259" i="24"/>
  <c r="AM259" i="24" s="1"/>
  <c r="AX259" i="24" s="1"/>
  <c r="AY259" i="24" s="1"/>
  <c r="AB257" i="24"/>
  <c r="AM257" i="24" s="1"/>
  <c r="AX257" i="24" s="1"/>
  <c r="AY257" i="24" s="1"/>
  <c r="AB252" i="24"/>
  <c r="AM252" i="24" s="1"/>
  <c r="AX252" i="24" s="1"/>
  <c r="AY252" i="24" s="1"/>
  <c r="AB236" i="24"/>
  <c r="AM236" i="24" s="1"/>
  <c r="AX236" i="24" s="1"/>
  <c r="AY236" i="24" s="1"/>
  <c r="AB227" i="24"/>
  <c r="AM227" i="24" s="1"/>
  <c r="AX227" i="24" s="1"/>
  <c r="AB201" i="24"/>
  <c r="AM201" i="24" s="1"/>
  <c r="AX201" i="24" s="1"/>
  <c r="AY201" i="24" s="1"/>
  <c r="AB189" i="24"/>
  <c r="AM189" i="24" s="1"/>
  <c r="AX189" i="24" s="1"/>
  <c r="AY189" i="24" s="1"/>
  <c r="AB181" i="24"/>
  <c r="AM181" i="24" s="1"/>
  <c r="AX181" i="24" s="1"/>
  <c r="AB172" i="24"/>
  <c r="AM172" i="24" s="1"/>
  <c r="AX172" i="24" s="1"/>
  <c r="AY172" i="24" s="1"/>
  <c r="AB168" i="24"/>
  <c r="AB161" i="24"/>
  <c r="AM161" i="24" s="1"/>
  <c r="AX161" i="24" s="1"/>
  <c r="AY161" i="24" s="1"/>
  <c r="AB159" i="24"/>
  <c r="AB153" i="24"/>
  <c r="AM153" i="24" s="1"/>
  <c r="AX153" i="24" s="1"/>
  <c r="AY153" i="24" s="1"/>
  <c r="AB151" i="24"/>
  <c r="AB136" i="24"/>
  <c r="AM136" i="24" s="1"/>
  <c r="AX136" i="24" s="1"/>
  <c r="AY136" i="24" s="1"/>
  <c r="AB132" i="24"/>
  <c r="AM132" i="24" s="1"/>
  <c r="AX132" i="24" s="1"/>
  <c r="AY132" i="24" s="1"/>
  <c r="AB116" i="24"/>
  <c r="AM116" i="24" s="1"/>
  <c r="AX116" i="24" s="1"/>
  <c r="AY116" i="24" s="1"/>
  <c r="AB104" i="24"/>
  <c r="AB100" i="24"/>
  <c r="AM100" i="24" s="1"/>
  <c r="AX100" i="24" s="1"/>
  <c r="AY100" i="24" s="1"/>
  <c r="AB96" i="24"/>
  <c r="AB93" i="24"/>
  <c r="AB89" i="24"/>
  <c r="AB87" i="24"/>
  <c r="AM87" i="24" s="1"/>
  <c r="AX87" i="24" s="1"/>
  <c r="AY87" i="24" s="1"/>
  <c r="AB85" i="24"/>
  <c r="AM85" i="24" s="1"/>
  <c r="AX85" i="24" s="1"/>
  <c r="AY85" i="24" s="1"/>
  <c r="AB76" i="24"/>
  <c r="AM76" i="24" s="1"/>
  <c r="AX76" i="24" s="1"/>
  <c r="AY76" i="24" s="1"/>
  <c r="AB74" i="24"/>
  <c r="AB72" i="24"/>
  <c r="AM72" i="24" s="1"/>
  <c r="AX72" i="24" s="1"/>
  <c r="AY72" i="24" s="1"/>
  <c r="AB68" i="24"/>
  <c r="AB66" i="24"/>
  <c r="AB63" i="24"/>
  <c r="AB43" i="24"/>
  <c r="AM43" i="24" s="1"/>
  <c r="AX43" i="24" s="1"/>
  <c r="AB37" i="24"/>
  <c r="AM37" i="24" s="1"/>
  <c r="AX37" i="24" s="1"/>
  <c r="AB33" i="24"/>
  <c r="AM33" i="24" s="1"/>
  <c r="AX33" i="24" s="1"/>
  <c r="AB31" i="24"/>
  <c r="AB29" i="24"/>
  <c r="AM29" i="24" s="1"/>
  <c r="AX29" i="24" s="1"/>
  <c r="AB27" i="24"/>
  <c r="AM27" i="24" s="1"/>
  <c r="AX27" i="24" s="1"/>
  <c r="AB25" i="24"/>
  <c r="AB23" i="24"/>
  <c r="AM23" i="24" s="1"/>
  <c r="AX23" i="24" s="1"/>
  <c r="AB65" i="24"/>
  <c r="AM62" i="25"/>
  <c r="AX62" i="25" s="1"/>
  <c r="AM48" i="25"/>
  <c r="AX48" i="25" s="1"/>
  <c r="AB413" i="25"/>
  <c r="AM413" i="25" s="1"/>
  <c r="AB400" i="25"/>
  <c r="AM400" i="25" s="1"/>
  <c r="AX400" i="25" s="1"/>
  <c r="AY400" i="25" s="1"/>
  <c r="AB398" i="25"/>
  <c r="AM398" i="25" s="1"/>
  <c r="AX398" i="25" s="1"/>
  <c r="AY398" i="25" s="1"/>
  <c r="AB384" i="25"/>
  <c r="AM384" i="25" s="1"/>
  <c r="AX384" i="25" s="1"/>
  <c r="AY384" i="25" s="1"/>
  <c r="AB371" i="25"/>
  <c r="AM371" i="25" s="1"/>
  <c r="AB366" i="25"/>
  <c r="AM366" i="25" s="1"/>
  <c r="AX366" i="25" s="1"/>
  <c r="AY366" i="25" s="1"/>
  <c r="AB352" i="25"/>
  <c r="AM352" i="25" s="1"/>
  <c r="AX352" i="25" s="1"/>
  <c r="AY352" i="25" s="1"/>
  <c r="AB349" i="25"/>
  <c r="AM349" i="25" s="1"/>
  <c r="AX349" i="25" s="1"/>
  <c r="AY349" i="25" s="1"/>
  <c r="AB342" i="25"/>
  <c r="AM342" i="25" s="1"/>
  <c r="AB340" i="25"/>
  <c r="AM340" i="25" s="1"/>
  <c r="AX340" i="25" s="1"/>
  <c r="AY340" i="25" s="1"/>
  <c r="AB332" i="25"/>
  <c r="AM332" i="25" s="1"/>
  <c r="AB327" i="25"/>
  <c r="AM327" i="25" s="1"/>
  <c r="AX327" i="25" s="1"/>
  <c r="AY327" i="25" s="1"/>
  <c r="AB325" i="25"/>
  <c r="AM325" i="25" s="1"/>
  <c r="AB323" i="25"/>
  <c r="AM323" i="25" s="1"/>
  <c r="AX323" i="25" s="1"/>
  <c r="AY323" i="25" s="1"/>
  <c r="AB312" i="25"/>
  <c r="AM312" i="25" s="1"/>
  <c r="AX312" i="25" s="1"/>
  <c r="AB295" i="25"/>
  <c r="AB291" i="25"/>
  <c r="AM291" i="25" s="1"/>
  <c r="AX291" i="25" s="1"/>
  <c r="AY291" i="25" s="1"/>
  <c r="AB285" i="25"/>
  <c r="AM285" i="25" s="1"/>
  <c r="AX285" i="25" s="1"/>
  <c r="AY285" i="25" s="1"/>
  <c r="AB282" i="25"/>
  <c r="AM282" i="25" s="1"/>
  <c r="AX282" i="25" s="1"/>
  <c r="AY282" i="25" s="1"/>
  <c r="AB272" i="25"/>
  <c r="AM272" i="25" s="1"/>
  <c r="AX272" i="25" s="1"/>
  <c r="AY272" i="25" s="1"/>
  <c r="AB268" i="25"/>
  <c r="AM268" i="25" s="1"/>
  <c r="AX268" i="25" s="1"/>
  <c r="AY268" i="25" s="1"/>
  <c r="AB261" i="25"/>
  <c r="AM261" i="25" s="1"/>
  <c r="AX261" i="25" s="1"/>
  <c r="AB248" i="25"/>
  <c r="AM248" i="25" s="1"/>
  <c r="AX248" i="25" s="1"/>
  <c r="AY248" i="25" s="1"/>
  <c r="AB244" i="25"/>
  <c r="AM244" i="25" s="1"/>
  <c r="AX244" i="25" s="1"/>
  <c r="AB240" i="25"/>
  <c r="AM240" i="25" s="1"/>
  <c r="AX240" i="25" s="1"/>
  <c r="AY240" i="25" s="1"/>
  <c r="AB236" i="25"/>
  <c r="AM236" i="25" s="1"/>
  <c r="AX236" i="25" s="1"/>
  <c r="AY236" i="25" s="1"/>
  <c r="AB221" i="25"/>
  <c r="AM221" i="25" s="1"/>
  <c r="AX221" i="25" s="1"/>
  <c r="AB200" i="25"/>
  <c r="AM200" i="25" s="1"/>
  <c r="AX200" i="25" s="1"/>
  <c r="AY200" i="25" s="1"/>
  <c r="AB197" i="25"/>
  <c r="AM197" i="25" s="1"/>
  <c r="AX197" i="25" s="1"/>
  <c r="AY197" i="25" s="1"/>
  <c r="AB192" i="25"/>
  <c r="AM192" i="25" s="1"/>
  <c r="AX192" i="25" s="1"/>
  <c r="AB164" i="25"/>
  <c r="AM164" i="25" s="1"/>
  <c r="AX164" i="25" s="1"/>
  <c r="AY164" i="25" s="1"/>
  <c r="AB161" i="25"/>
  <c r="AM161" i="25" s="1"/>
  <c r="AX161" i="25" s="1"/>
  <c r="AY161" i="25" s="1"/>
  <c r="AB444" i="26"/>
  <c r="AM444" i="26" s="1"/>
  <c r="AX444" i="26" s="1"/>
  <c r="BA431" i="28" s="1"/>
  <c r="AB437" i="26"/>
  <c r="AM437" i="26" s="1"/>
  <c r="AX437" i="26" s="1"/>
  <c r="BA424" i="28" s="1"/>
  <c r="AB431" i="26"/>
  <c r="AM431" i="26" s="1"/>
  <c r="AX431" i="26" s="1"/>
  <c r="BA418" i="28" s="1"/>
  <c r="AB414" i="26"/>
  <c r="AM414" i="26" s="1"/>
  <c r="AX414" i="26" s="1"/>
  <c r="BA403" i="28" s="1"/>
  <c r="AB351" i="26"/>
  <c r="AM351" i="26" s="1"/>
  <c r="AX351" i="26" s="1"/>
  <c r="AB327" i="26"/>
  <c r="AM327" i="26" s="1"/>
  <c r="AX327" i="26" s="1"/>
  <c r="AY327" i="26" s="1"/>
  <c r="AB318" i="26"/>
  <c r="AM318" i="26" s="1"/>
  <c r="AX318" i="26" s="1"/>
  <c r="BA312" i="28" s="1"/>
  <c r="AB277" i="26"/>
  <c r="AM277" i="26" s="1"/>
  <c r="AX277" i="26" s="1"/>
  <c r="AY277" i="26" s="1"/>
  <c r="AB258" i="26"/>
  <c r="AM258" i="26" s="1"/>
  <c r="AX258" i="26" s="1"/>
  <c r="AB236" i="26"/>
  <c r="AM236" i="26" s="1"/>
  <c r="AX236" i="26" s="1"/>
  <c r="AY236" i="26" s="1"/>
  <c r="AB211" i="26"/>
  <c r="AM211" i="26" s="1"/>
  <c r="AX211" i="26" s="1"/>
  <c r="AB183" i="26"/>
  <c r="AM183" i="26" s="1"/>
  <c r="AX183" i="26" s="1"/>
  <c r="AB177" i="26"/>
  <c r="AM177" i="26" s="1"/>
  <c r="AX177" i="26" s="1"/>
  <c r="AB175" i="26"/>
  <c r="AM175" i="26" s="1"/>
  <c r="AX175" i="26" s="1"/>
  <c r="BA175" i="28" s="1"/>
  <c r="AB172" i="26"/>
  <c r="AM172" i="26" s="1"/>
  <c r="AX172" i="26" s="1"/>
  <c r="BA173" i="28" s="1"/>
  <c r="AB139" i="26"/>
  <c r="AM139" i="26" s="1"/>
  <c r="AX139" i="26" s="1"/>
  <c r="BA141" i="28" s="1"/>
  <c r="AB123" i="26"/>
  <c r="AM123" i="26" s="1"/>
  <c r="AX123" i="26" s="1"/>
  <c r="AB100" i="26"/>
  <c r="AM100" i="26" s="1"/>
  <c r="AX100" i="26" s="1"/>
  <c r="AB65" i="26"/>
  <c r="AM65" i="26" s="1"/>
  <c r="AX65" i="26" s="1"/>
  <c r="AY65" i="26" s="1"/>
  <c r="AB19" i="26"/>
  <c r="AM19" i="26" s="1"/>
  <c r="AX19" i="26" s="1"/>
  <c r="BA18" i="28" s="1"/>
  <c r="AB435" i="26"/>
  <c r="AB442" i="26"/>
  <c r="AB432" i="26"/>
  <c r="AM432" i="26" s="1"/>
  <c r="AX432" i="26" s="1"/>
  <c r="BA419" i="28" s="1"/>
  <c r="AB429" i="26"/>
  <c r="AB427" i="26"/>
  <c r="AB421" i="26"/>
  <c r="AM421" i="26" s="1"/>
  <c r="AX421" i="26" s="1"/>
  <c r="BA410" i="28" s="1"/>
  <c r="AB409" i="26"/>
  <c r="AM409" i="26" s="1"/>
  <c r="AX409" i="26" s="1"/>
  <c r="AB407" i="26"/>
  <c r="AB404" i="26"/>
  <c r="AB395" i="26"/>
  <c r="AM395" i="26" s="1"/>
  <c r="AX395" i="26" s="1"/>
  <c r="AY395" i="26" s="1"/>
  <c r="AB387" i="26"/>
  <c r="AM387" i="26" s="1"/>
  <c r="AX387" i="26" s="1"/>
  <c r="BA380" i="28" s="1"/>
  <c r="AB381" i="26"/>
  <c r="AM381" i="26" s="1"/>
  <c r="AX381" i="26" s="1"/>
  <c r="AB376" i="26"/>
  <c r="AM376" i="26" s="1"/>
  <c r="AX376" i="26" s="1"/>
  <c r="AB361" i="26"/>
  <c r="AM361" i="26" s="1"/>
  <c r="AX361" i="26" s="1"/>
  <c r="AB356" i="26"/>
  <c r="AM356" i="26" s="1"/>
  <c r="AX356" i="26" s="1"/>
  <c r="AB234" i="26"/>
  <c r="AB252" i="26"/>
  <c r="AM252" i="26" s="1"/>
  <c r="AX252" i="26" s="1"/>
  <c r="AB259" i="26"/>
  <c r="AM259" i="26" s="1"/>
  <c r="AX259" i="26" s="1"/>
  <c r="AB273" i="26"/>
  <c r="AM273" i="26" s="1"/>
  <c r="AX273" i="26" s="1"/>
  <c r="AB300" i="26"/>
  <c r="AM300" i="26" s="1"/>
  <c r="AB337" i="26"/>
  <c r="AB360" i="26"/>
  <c r="AB373" i="26"/>
  <c r="AB403" i="26"/>
  <c r="AB419" i="26"/>
  <c r="AB196" i="26"/>
  <c r="AM196" i="26" s="1"/>
  <c r="AX196" i="26" s="1"/>
  <c r="AY196" i="26" s="1"/>
  <c r="AB416" i="26"/>
  <c r="AM416" i="26" s="1"/>
  <c r="AX416" i="26" s="1"/>
  <c r="AB400" i="26"/>
  <c r="AM400" i="26" s="1"/>
  <c r="AX400" i="26" s="1"/>
  <c r="AY400" i="26" s="1"/>
  <c r="AB288" i="26"/>
  <c r="AK433" i="28"/>
  <c r="AL434" i="28" s="1"/>
  <c r="AB73" i="28"/>
  <c r="AM73" i="28" s="1"/>
  <c r="AX73" i="28" s="1"/>
  <c r="AY73" i="28" s="1"/>
  <c r="AB76" i="28"/>
  <c r="AM76" i="28" s="1"/>
  <c r="AX76" i="28" s="1"/>
  <c r="AB129" i="28"/>
  <c r="AM129" i="28" s="1"/>
  <c r="AX129" i="28" s="1"/>
  <c r="AY129" i="28" s="1"/>
  <c r="AB130" i="28"/>
  <c r="AM130" i="28" s="1"/>
  <c r="AX130" i="28" s="1"/>
  <c r="AY130" i="28" s="1"/>
  <c r="AB133" i="28"/>
  <c r="AM133" i="28" s="1"/>
  <c r="AX133" i="28" s="1"/>
  <c r="AY133" i="28" s="1"/>
  <c r="AM134" i="28"/>
  <c r="AX134" i="28" s="1"/>
  <c r="AY134" i="28" s="1"/>
  <c r="AB138" i="28"/>
  <c r="AM138" i="28" s="1"/>
  <c r="AX138" i="28" s="1"/>
  <c r="AY138" i="28" s="1"/>
  <c r="AB145" i="28"/>
  <c r="AM145" i="28" s="1"/>
  <c r="AX145" i="28" s="1"/>
  <c r="AY145" i="28" s="1"/>
  <c r="AB147" i="28"/>
  <c r="AM147" i="28" s="1"/>
  <c r="AX147" i="28" s="1"/>
  <c r="AY147" i="28" s="1"/>
  <c r="AM192" i="28"/>
  <c r="AX192" i="28" s="1"/>
  <c r="AY192" i="28" s="1"/>
  <c r="AB265" i="28"/>
  <c r="AM265" i="28" s="1"/>
  <c r="AX265" i="28" s="1"/>
  <c r="AY265" i="28" s="1"/>
  <c r="AB221" i="28"/>
  <c r="AM221" i="28" s="1"/>
  <c r="AX221" i="28" s="1"/>
  <c r="AB215" i="28"/>
  <c r="AM215" i="28" s="1"/>
  <c r="AX215" i="28" s="1"/>
  <c r="AB210" i="28"/>
  <c r="AB275" i="28"/>
  <c r="AM275" i="28" s="1"/>
  <c r="AX275" i="28" s="1"/>
  <c r="AY275" i="28" s="1"/>
  <c r="AB220" i="28"/>
  <c r="AB213" i="28"/>
  <c r="AM213" i="28" s="1"/>
  <c r="AX213" i="28" s="1"/>
  <c r="AY213" i="28" s="1"/>
  <c r="AB222" i="28"/>
  <c r="AM222" i="28" s="1"/>
  <c r="AX222" i="28" s="1"/>
  <c r="AY222" i="28" s="1"/>
  <c r="AB225" i="28"/>
  <c r="AM225" i="28" s="1"/>
  <c r="AX225" i="28" s="1"/>
  <c r="AB263" i="28"/>
  <c r="AM263" i="28" s="1"/>
  <c r="AX263" i="28" s="1"/>
  <c r="AY263" i="28" s="1"/>
  <c r="AB305" i="28"/>
  <c r="AM305" i="28" s="1"/>
  <c r="AX305" i="28" s="1"/>
  <c r="AB364" i="28"/>
  <c r="AM364" i="28" s="1"/>
  <c r="AX364" i="28" s="1"/>
  <c r="AY364" i="28" s="1"/>
  <c r="AB370" i="28"/>
  <c r="AM370" i="28" s="1"/>
  <c r="AX370" i="28" s="1"/>
  <c r="AY370" i="28" s="1"/>
  <c r="AB372" i="28"/>
  <c r="AM372" i="28" s="1"/>
  <c r="AX372" i="28" s="1"/>
  <c r="AY372" i="28" s="1"/>
  <c r="AM381" i="28"/>
  <c r="AX381" i="28" s="1"/>
  <c r="AY381" i="28" s="1"/>
  <c r="AB402" i="28"/>
  <c r="AM402" i="28" s="1"/>
  <c r="AX402" i="28" s="1"/>
  <c r="AB405" i="28"/>
  <c r="AM405" i="28" s="1"/>
  <c r="AX405" i="28" s="1"/>
  <c r="O437" i="28"/>
  <c r="AB94" i="28"/>
  <c r="AM94" i="28" s="1"/>
  <c r="AX94" i="28" s="1"/>
  <c r="AY94" i="28" s="1"/>
  <c r="AB189" i="28"/>
  <c r="AM189" i="28" s="1"/>
  <c r="AX189" i="28" s="1"/>
  <c r="AB183" i="28"/>
  <c r="AM183" i="28" s="1"/>
  <c r="AX183" i="28" s="1"/>
  <c r="AY183" i="28" s="1"/>
  <c r="AB178" i="28"/>
  <c r="AM178" i="28" s="1"/>
  <c r="AX178" i="28" s="1"/>
  <c r="AB176" i="28"/>
  <c r="AM176" i="28" s="1"/>
  <c r="AX176" i="28" s="1"/>
  <c r="AY176" i="28" s="1"/>
  <c r="AB172" i="28"/>
  <c r="AM172" i="28" s="1"/>
  <c r="AX172" i="28" s="1"/>
  <c r="AY172" i="28" s="1"/>
  <c r="AB168" i="28"/>
  <c r="AM168" i="28" s="1"/>
  <c r="AX168" i="28" s="1"/>
  <c r="AY168" i="28" s="1"/>
  <c r="AB166" i="28"/>
  <c r="AM166" i="28" s="1"/>
  <c r="AX166" i="28" s="1"/>
  <c r="AY166" i="28" s="1"/>
  <c r="AB160" i="28"/>
  <c r="AM160" i="28" s="1"/>
  <c r="AX160" i="28" s="1"/>
  <c r="AY160" i="28" s="1"/>
  <c r="AB158" i="28"/>
  <c r="AM158" i="28" s="1"/>
  <c r="AX158" i="28" s="1"/>
  <c r="AY158" i="28" s="1"/>
  <c r="AB152" i="28"/>
  <c r="AM152" i="28" s="1"/>
  <c r="AX152" i="28" s="1"/>
  <c r="AY152" i="28" s="1"/>
  <c r="AB202" i="28"/>
  <c r="AM202" i="28" s="1"/>
  <c r="AX202" i="28" s="1"/>
  <c r="AY202" i="28" s="1"/>
  <c r="AM241" i="28"/>
  <c r="AX241" i="28" s="1"/>
  <c r="AY241" i="28" s="1"/>
  <c r="AM239" i="28"/>
  <c r="AX239" i="28" s="1"/>
  <c r="AM235" i="28"/>
  <c r="AX235" i="28" s="1"/>
  <c r="AY235" i="28" s="1"/>
  <c r="AM229" i="28"/>
  <c r="AX229" i="28" s="1"/>
  <c r="AY229" i="28" s="1"/>
  <c r="AM324" i="28"/>
  <c r="AX324" i="28" s="1"/>
  <c r="AY324" i="28" s="1"/>
  <c r="AM365" i="28"/>
  <c r="AX365" i="28" s="1"/>
  <c r="AY365" i="28" s="1"/>
  <c r="AB424" i="28"/>
  <c r="AM424" i="28" s="1"/>
  <c r="AX424" i="28" s="1"/>
  <c r="AB420" i="28"/>
  <c r="AM420" i="28" s="1"/>
  <c r="AX420" i="28" s="1"/>
  <c r="AB413" i="28"/>
  <c r="AM413" i="28" s="1"/>
  <c r="AX413" i="28" s="1"/>
  <c r="AB430" i="28"/>
  <c r="AM430" i="28" s="1"/>
  <c r="AX430" i="28" s="1"/>
  <c r="AB188" i="28"/>
  <c r="AM188" i="28" s="1"/>
  <c r="AX188" i="28" s="1"/>
  <c r="AB184" i="28"/>
  <c r="AM184" i="28" s="1"/>
  <c r="AX184" i="28" s="1"/>
  <c r="AY184" i="28" s="1"/>
  <c r="AB179" i="28"/>
  <c r="AM179" i="28" s="1"/>
  <c r="AX179" i="28" s="1"/>
  <c r="AY179" i="28" s="1"/>
  <c r="AB165" i="28"/>
  <c r="AM165" i="28" s="1"/>
  <c r="AX165" i="28" s="1"/>
  <c r="AB159" i="28"/>
  <c r="AM159" i="28" s="1"/>
  <c r="AX159" i="28" s="1"/>
  <c r="AY159" i="28" s="1"/>
  <c r="AB157" i="28"/>
  <c r="AM157" i="28" s="1"/>
  <c r="AX157" i="28" s="1"/>
  <c r="AY157" i="28" s="1"/>
  <c r="AB153" i="28"/>
  <c r="AM153" i="28" s="1"/>
  <c r="AX153" i="28" s="1"/>
  <c r="AY153" i="28" s="1"/>
  <c r="AB151" i="28"/>
  <c r="AM151" i="28" s="1"/>
  <c r="AX151" i="28" s="1"/>
  <c r="AY151" i="28" s="1"/>
  <c r="AB93" i="28"/>
  <c r="AM93" i="28" s="1"/>
  <c r="AX93" i="28" s="1"/>
  <c r="AY93" i="28" s="1"/>
  <c r="AB90" i="28"/>
  <c r="AM90" i="28" s="1"/>
  <c r="AX90" i="28" s="1"/>
  <c r="AB84" i="28"/>
  <c r="AM84" i="28" s="1"/>
  <c r="AX84" i="28" s="1"/>
  <c r="AY84" i="28" s="1"/>
  <c r="AB80" i="28"/>
  <c r="AM80" i="28" s="1"/>
  <c r="AX80" i="28" s="1"/>
  <c r="AB78" i="28"/>
  <c r="AM78" i="28" s="1"/>
  <c r="AX78" i="28" s="1"/>
  <c r="AB55" i="28"/>
  <c r="AM55" i="28" s="1"/>
  <c r="AX55" i="28" s="1"/>
  <c r="AB45" i="28"/>
  <c r="AM45" i="28" s="1"/>
  <c r="AX45" i="28" s="1"/>
  <c r="AB40" i="28"/>
  <c r="AM40" i="28" s="1"/>
  <c r="AX40" i="28" s="1"/>
  <c r="AB38" i="28"/>
  <c r="AM38" i="28" s="1"/>
  <c r="AX38" i="28" s="1"/>
  <c r="AB34" i="28"/>
  <c r="AM34" i="28" s="1"/>
  <c r="AX34" i="28" s="1"/>
  <c r="AB30" i="28"/>
  <c r="AM30" i="28" s="1"/>
  <c r="AX30" i="28" s="1"/>
  <c r="AB75" i="28"/>
  <c r="AM75" i="28" s="1"/>
  <c r="AX75" i="28" s="1"/>
  <c r="AY75" i="28" s="1"/>
  <c r="AB173" i="32"/>
  <c r="AM173" i="32" s="1"/>
  <c r="AX173" i="32" s="1"/>
  <c r="AS415" i="3"/>
  <c r="AC6" i="3"/>
  <c r="AN6" i="3" s="1"/>
  <c r="AY6" i="3" s="1"/>
  <c r="BE6" i="11" s="1"/>
  <c r="AC4" i="3"/>
  <c r="AN4" i="3" s="1"/>
  <c r="AY4" i="3" s="1"/>
  <c r="R332" i="2"/>
  <c r="AC332" i="2" s="1"/>
  <c r="AN332" i="2" s="1"/>
  <c r="AY332" i="2" s="1"/>
  <c r="BB332" i="2" s="1"/>
  <c r="P397" i="2"/>
  <c r="P400" i="2" s="1"/>
  <c r="AC158" i="2"/>
  <c r="AN158" i="2" s="1"/>
  <c r="AY158" i="2" s="1"/>
  <c r="BB158" i="2" s="1"/>
  <c r="AA394" i="2"/>
  <c r="AB395" i="2" s="1"/>
  <c r="BA329" i="11"/>
  <c r="BB388" i="3"/>
  <c r="BF185" i="2"/>
  <c r="BF134" i="2"/>
  <c r="AY332" i="11"/>
  <c r="BE359" i="11"/>
  <c r="BB180" i="3"/>
  <c r="AY247" i="11"/>
  <c r="BF81" i="2"/>
  <c r="BB292" i="3"/>
  <c r="BF303" i="2"/>
  <c r="BF278" i="2"/>
  <c r="BF175" i="2"/>
  <c r="AM101" i="26"/>
  <c r="AX101" i="26" s="1"/>
  <c r="BI101" i="26" s="1"/>
  <c r="AC20" i="3"/>
  <c r="AN20" i="3" s="1"/>
  <c r="AY20" i="3" s="1"/>
  <c r="BF19" i="2" s="1"/>
  <c r="AM298" i="26"/>
  <c r="AX298" i="26" s="1"/>
  <c r="AM383" i="26"/>
  <c r="AX383" i="26" s="1"/>
  <c r="AM256" i="26"/>
  <c r="AX256" i="26" s="1"/>
  <c r="AM363" i="26"/>
  <c r="AX363" i="26" s="1"/>
  <c r="AM283" i="26"/>
  <c r="AX283" i="26" s="1"/>
  <c r="AJ349" i="14"/>
  <c r="AT349" i="14" s="1"/>
  <c r="AU349" i="14" s="1"/>
  <c r="AM63" i="25"/>
  <c r="AX63" i="25" s="1"/>
  <c r="AY63" i="25" s="1"/>
  <c r="AM115" i="25"/>
  <c r="AX115" i="25" s="1"/>
  <c r="AY115" i="25" s="1"/>
  <c r="AM224" i="25"/>
  <c r="AX224" i="25" s="1"/>
  <c r="AY224" i="25" s="1"/>
  <c r="AM70" i="25"/>
  <c r="AX70" i="25" s="1"/>
  <c r="AY70" i="25" s="1"/>
  <c r="AM365" i="19"/>
  <c r="AX365" i="19" s="1"/>
  <c r="AY365" i="19" s="1"/>
  <c r="AM266" i="25"/>
  <c r="AX266" i="25" s="1"/>
  <c r="AY266" i="25" s="1"/>
  <c r="AM183" i="19"/>
  <c r="AX183" i="19" s="1"/>
  <c r="AY183" i="19" s="1"/>
  <c r="AM358" i="19"/>
  <c r="AX358" i="19" s="1"/>
  <c r="AY358" i="19" s="1"/>
  <c r="AM52" i="19"/>
  <c r="AX52" i="19" s="1"/>
  <c r="AY52" i="19" s="1"/>
  <c r="AM401" i="25"/>
  <c r="AX401" i="25" s="1"/>
  <c r="AY401" i="25" s="1"/>
  <c r="AM153" i="25"/>
  <c r="AX153" i="25" s="1"/>
  <c r="AY153" i="25" s="1"/>
  <c r="AM194" i="25"/>
  <c r="AX194" i="25" s="1"/>
  <c r="AY194" i="25" s="1"/>
  <c r="AM258" i="19"/>
  <c r="AX258" i="19" s="1"/>
  <c r="AM85" i="19"/>
  <c r="AX85" i="19" s="1"/>
  <c r="AY85" i="19" s="1"/>
  <c r="AM160" i="19"/>
  <c r="AX160" i="19" s="1"/>
  <c r="AY160" i="19" s="1"/>
  <c r="AM311" i="24"/>
  <c r="AM218" i="24"/>
  <c r="AX218" i="24" s="1"/>
  <c r="AY218" i="24" s="1"/>
  <c r="AM285" i="24"/>
  <c r="AX285" i="24" s="1"/>
  <c r="AY285" i="24" s="1"/>
  <c r="AM61" i="24"/>
  <c r="AX61" i="24" s="1"/>
  <c r="AM203" i="24"/>
  <c r="AX203" i="24" s="1"/>
  <c r="AY203" i="24" s="1"/>
  <c r="AM220" i="24"/>
  <c r="AX220" i="24" s="1"/>
  <c r="AY220" i="24" s="1"/>
  <c r="AM155" i="24"/>
  <c r="AX155" i="24" s="1"/>
  <c r="AY155" i="24" s="1"/>
  <c r="AM232" i="24"/>
  <c r="AX232" i="24" s="1"/>
  <c r="AY232" i="24" s="1"/>
  <c r="AM379" i="24"/>
  <c r="AX379" i="24" s="1"/>
  <c r="AY379" i="24" s="1"/>
  <c r="AM368" i="24"/>
  <c r="AX368" i="24" s="1"/>
  <c r="AY368" i="24" s="1"/>
  <c r="AM77" i="23"/>
  <c r="AX77" i="23" s="1"/>
  <c r="AY77" i="23" s="1"/>
  <c r="AM83" i="23"/>
  <c r="AX83" i="23" s="1"/>
  <c r="AY83" i="23" s="1"/>
  <c r="AM101" i="23"/>
  <c r="AX101" i="23" s="1"/>
  <c r="AY101" i="23" s="1"/>
  <c r="AM272" i="23"/>
  <c r="AX272" i="23" s="1"/>
  <c r="AY272" i="23" s="1"/>
  <c r="AM164" i="23"/>
  <c r="AX164" i="23" s="1"/>
  <c r="AY164" i="23" s="1"/>
  <c r="AM355" i="23"/>
  <c r="AX355" i="23" s="1"/>
  <c r="AY355" i="23" s="1"/>
  <c r="AJ35" i="14"/>
  <c r="AT35" i="14" s="1"/>
  <c r="AU35" i="14" s="1"/>
  <c r="AJ367" i="14"/>
  <c r="AT367" i="14" s="1"/>
  <c r="AU367" i="14" s="1"/>
  <c r="AJ303" i="14"/>
  <c r="AT303" i="14" s="1"/>
  <c r="AU303" i="14" s="1"/>
  <c r="AC367" i="2"/>
  <c r="AN367" i="2" s="1"/>
  <c r="AY367" i="2" s="1"/>
  <c r="BB367" i="2" s="1"/>
  <c r="AC291" i="3"/>
  <c r="AC289" i="3"/>
  <c r="AC287" i="3"/>
  <c r="AC280" i="3"/>
  <c r="AC268" i="3"/>
  <c r="AC262" i="3"/>
  <c r="AN262" i="3" s="1"/>
  <c r="AY262" i="3" s="1"/>
  <c r="AC260" i="3"/>
  <c r="AC258" i="3"/>
  <c r="AC256" i="3"/>
  <c r="AN256" i="3" s="1"/>
  <c r="AY256" i="3" s="1"/>
  <c r="BE243" i="11" s="1"/>
  <c r="AC254" i="3"/>
  <c r="AC252" i="3"/>
  <c r="AC246" i="3"/>
  <c r="AN246" i="3" s="1"/>
  <c r="AY246" i="3" s="1"/>
  <c r="AC236" i="3"/>
  <c r="AN236" i="3" s="1"/>
  <c r="AY236" i="3" s="1"/>
  <c r="BF232" i="2" s="1"/>
  <c r="AC234" i="3"/>
  <c r="AN234" i="3" s="1"/>
  <c r="AY234" i="3" s="1"/>
  <c r="AC232" i="3"/>
  <c r="AN232" i="3" s="1"/>
  <c r="AY232" i="3" s="1"/>
  <c r="BB232" i="3" s="1"/>
  <c r="AC226" i="3"/>
  <c r="AC224" i="3"/>
  <c r="AC222" i="3"/>
  <c r="AC219" i="3"/>
  <c r="AN219" i="3" s="1"/>
  <c r="AY219" i="3" s="1"/>
  <c r="BE210" i="11" s="1"/>
  <c r="AC64" i="3"/>
  <c r="AC62" i="3"/>
  <c r="AC60" i="3"/>
  <c r="AN60" i="3" s="1"/>
  <c r="AY60" i="3" s="1"/>
  <c r="BB60" i="3" s="1"/>
  <c r="AC58" i="3"/>
  <c r="AC56" i="3"/>
  <c r="AC54" i="3"/>
  <c r="AC52" i="3"/>
  <c r="AC50" i="3"/>
  <c r="AN50" i="3" s="1"/>
  <c r="AY50" i="3" s="1"/>
  <c r="AC47" i="3"/>
  <c r="AC43" i="3"/>
  <c r="AN43" i="3" s="1"/>
  <c r="AY43" i="3" s="1"/>
  <c r="BE41" i="11" s="1"/>
  <c r="AC41" i="3"/>
  <c r="AN41" i="3" s="1"/>
  <c r="AY41" i="3" s="1"/>
  <c r="BF39" i="2" s="1"/>
  <c r="AC39" i="3"/>
  <c r="AC33" i="3"/>
  <c r="AC31" i="3"/>
  <c r="AN31" i="3" s="1"/>
  <c r="AY31" i="3" s="1"/>
  <c r="BE29" i="11" s="1"/>
  <c r="AB15" i="11"/>
  <c r="AM15" i="11" s="1"/>
  <c r="AX15" i="11" s="1"/>
  <c r="AB18" i="11"/>
  <c r="AM18" i="11" s="1"/>
  <c r="AX18" i="11" s="1"/>
  <c r="AB30" i="11"/>
  <c r="AM30" i="11" s="1"/>
  <c r="AX30" i="11" s="1"/>
  <c r="AB38" i="11"/>
  <c r="AM38" i="11" s="1"/>
  <c r="AX38" i="11" s="1"/>
  <c r="AB44" i="11"/>
  <c r="AM44" i="11" s="1"/>
  <c r="AX44" i="11" s="1"/>
  <c r="AB46" i="11"/>
  <c r="AM46" i="11" s="1"/>
  <c r="AX46" i="11" s="1"/>
  <c r="AB54" i="11"/>
  <c r="AM54" i="11" s="1"/>
  <c r="AX54" i="11" s="1"/>
  <c r="AB58" i="11"/>
  <c r="AM58" i="11" s="1"/>
  <c r="AX58" i="11" s="1"/>
  <c r="AB85" i="11"/>
  <c r="AM85" i="11" s="1"/>
  <c r="AX85" i="11" s="1"/>
  <c r="AB87" i="11"/>
  <c r="AM87" i="11" s="1"/>
  <c r="AX87" i="11" s="1"/>
  <c r="AB89" i="11"/>
  <c r="AM89" i="11" s="1"/>
  <c r="AX89" i="11" s="1"/>
  <c r="BA89" i="11" s="1"/>
  <c r="AB93" i="11"/>
  <c r="AM93" i="11" s="1"/>
  <c r="AX93" i="11" s="1"/>
  <c r="BA93" i="11" s="1"/>
  <c r="AB95" i="11"/>
  <c r="AM95" i="11" s="1"/>
  <c r="AX95" i="11" s="1"/>
  <c r="AB97" i="11"/>
  <c r="AM97" i="11" s="1"/>
  <c r="AX97" i="11" s="1"/>
  <c r="AY97" i="11" s="1"/>
  <c r="AB99" i="11"/>
  <c r="AM99" i="11" s="1"/>
  <c r="AX99" i="11" s="1"/>
  <c r="AB101" i="11"/>
  <c r="AM101" i="11" s="1"/>
  <c r="AX101" i="11" s="1"/>
  <c r="AB105" i="11"/>
  <c r="AM105" i="11" s="1"/>
  <c r="AX105" i="11" s="1"/>
  <c r="AX112" i="11"/>
  <c r="AY112" i="11" s="1"/>
  <c r="AB152" i="11"/>
  <c r="AM152" i="11" s="1"/>
  <c r="AX152" i="11" s="1"/>
  <c r="BA152" i="11" s="1"/>
  <c r="AB154" i="11"/>
  <c r="AM154" i="11" s="1"/>
  <c r="AX154" i="11" s="1"/>
  <c r="BA154" i="11" s="1"/>
  <c r="AB140" i="11"/>
  <c r="AM140" i="11" s="1"/>
  <c r="AX140" i="11" s="1"/>
  <c r="AB143" i="11"/>
  <c r="AM143" i="11" s="1"/>
  <c r="AX143" i="11" s="1"/>
  <c r="BA143" i="11" s="1"/>
  <c r="AB145" i="11"/>
  <c r="AM145" i="11" s="1"/>
  <c r="AX145" i="11" s="1"/>
  <c r="AB147" i="11"/>
  <c r="AM147" i="11" s="1"/>
  <c r="AX147" i="11" s="1"/>
  <c r="BA147" i="11" s="1"/>
  <c r="AB156" i="11"/>
  <c r="AM156" i="11" s="1"/>
  <c r="AX156" i="11" s="1"/>
  <c r="AB161" i="11"/>
  <c r="AM161" i="11" s="1"/>
  <c r="AX161" i="11" s="1"/>
  <c r="AB163" i="11"/>
  <c r="AM163" i="11" s="1"/>
  <c r="AX163" i="11" s="1"/>
  <c r="BA163" i="11" s="1"/>
  <c r="AB165" i="11"/>
  <c r="AM165" i="11" s="1"/>
  <c r="AX165" i="11" s="1"/>
  <c r="BA165" i="11" s="1"/>
  <c r="AB169" i="11"/>
  <c r="AM169" i="11" s="1"/>
  <c r="AX169" i="11" s="1"/>
  <c r="AB172" i="11"/>
  <c r="AM172" i="11" s="1"/>
  <c r="AX172" i="11" s="1"/>
  <c r="AY172" i="11" s="1"/>
  <c r="AB176" i="11"/>
  <c r="AM176" i="11" s="1"/>
  <c r="AX176" i="11" s="1"/>
  <c r="AX181" i="11"/>
  <c r="AX183" i="11"/>
  <c r="AX185" i="11"/>
  <c r="AX189" i="11"/>
  <c r="BA189" i="11" s="1"/>
  <c r="AX193" i="11"/>
  <c r="AX195" i="11"/>
  <c r="AB202" i="11"/>
  <c r="AM202" i="11" s="1"/>
  <c r="AX202" i="11" s="1"/>
  <c r="BA202" i="11" s="1"/>
  <c r="AB205" i="11"/>
  <c r="AB207" i="11"/>
  <c r="AM207" i="11" s="1"/>
  <c r="AX207" i="11" s="1"/>
  <c r="AB211" i="11"/>
  <c r="AB215" i="11"/>
  <c r="AM215" i="11" s="1"/>
  <c r="AX215" i="11" s="1"/>
  <c r="AB217" i="11"/>
  <c r="AM217" i="11" s="1"/>
  <c r="AX217" i="11" s="1"/>
  <c r="AB223" i="11"/>
  <c r="AM223" i="11" s="1"/>
  <c r="AX223" i="11" s="1"/>
  <c r="AX263" i="11"/>
  <c r="AB273" i="11"/>
  <c r="AM273" i="11" s="1"/>
  <c r="AX273" i="11" s="1"/>
  <c r="AB275" i="11"/>
  <c r="AM275" i="11" s="1"/>
  <c r="AX275" i="11" s="1"/>
  <c r="AB277" i="11"/>
  <c r="AM277" i="11" s="1"/>
  <c r="AX277" i="11" s="1"/>
  <c r="AB279" i="11"/>
  <c r="AB283" i="11"/>
  <c r="AM283" i="11" s="1"/>
  <c r="AX283" i="11" s="1"/>
  <c r="AY283" i="11" s="1"/>
  <c r="AM324" i="11"/>
  <c r="AX324" i="11" s="1"/>
  <c r="AY324" i="11" s="1"/>
  <c r="AB334" i="11"/>
  <c r="AM334" i="11" s="1"/>
  <c r="AX334" i="11" s="1"/>
  <c r="AY334" i="11" s="1"/>
  <c r="AM306" i="11"/>
  <c r="AX306" i="11" s="1"/>
  <c r="AF280" i="12"/>
  <c r="AS280" i="12" s="1"/>
  <c r="BF280" i="12" s="1"/>
  <c r="BG280" i="12" s="1"/>
  <c r="AF87" i="12"/>
  <c r="AS87" i="12" s="1"/>
  <c r="BF87" i="12" s="1"/>
  <c r="BG87" i="12" s="1"/>
  <c r="AF82" i="12"/>
  <c r="AS82" i="12" s="1"/>
  <c r="BF82" i="12" s="1"/>
  <c r="BG82" i="12" s="1"/>
  <c r="AF80" i="12"/>
  <c r="AS80" i="12" s="1"/>
  <c r="BF80" i="12" s="1"/>
  <c r="BG80" i="12" s="1"/>
  <c r="AF76" i="12"/>
  <c r="AS76" i="12" s="1"/>
  <c r="BF76" i="12" s="1"/>
  <c r="BG76" i="12" s="1"/>
  <c r="AF142" i="12"/>
  <c r="AS142" i="12" s="1"/>
  <c r="BF142" i="12" s="1"/>
  <c r="BG142" i="12" s="1"/>
  <c r="AF193" i="12"/>
  <c r="AS193" i="12" s="1"/>
  <c r="BF193" i="12" s="1"/>
  <c r="BG193" i="12" s="1"/>
  <c r="AF185" i="12"/>
  <c r="AS185" i="12" s="1"/>
  <c r="AF179" i="12"/>
  <c r="AS179" i="12" s="1"/>
  <c r="BF179" i="12" s="1"/>
  <c r="BG179" i="12" s="1"/>
  <c r="AF223" i="12"/>
  <c r="AN391" i="2"/>
  <c r="AY391" i="2" s="1"/>
  <c r="BB391" i="2" s="1"/>
  <c r="AN243" i="2"/>
  <c r="AY243" i="2" s="1"/>
  <c r="BB243" i="2" s="1"/>
  <c r="AM438" i="26"/>
  <c r="AX438" i="26" s="1"/>
  <c r="BA425" i="28" s="1"/>
  <c r="AM387" i="25"/>
  <c r="AX387" i="25" s="1"/>
  <c r="AM316" i="19"/>
  <c r="AX316" i="19" s="1"/>
  <c r="AY316" i="19" s="1"/>
  <c r="AM303" i="25"/>
  <c r="AX303" i="25" s="1"/>
  <c r="AY303" i="25" s="1"/>
  <c r="AM228" i="24"/>
  <c r="AX228" i="24" s="1"/>
  <c r="AY228" i="24" s="1"/>
  <c r="AM144" i="24"/>
  <c r="AX144" i="24" s="1"/>
  <c r="AY144" i="24" s="1"/>
  <c r="AM34" i="19"/>
  <c r="AX34" i="19" s="1"/>
  <c r="AY34" i="19" s="1"/>
  <c r="AJ334" i="14"/>
  <c r="AT334" i="14" s="1"/>
  <c r="AU334" i="14" s="1"/>
  <c r="AF173" i="12"/>
  <c r="AS173" i="12" s="1"/>
  <c r="BF173" i="12" s="1"/>
  <c r="BG173" i="12" s="1"/>
  <c r="AF219" i="12"/>
  <c r="AS219" i="12" s="1"/>
  <c r="BF219" i="12" s="1"/>
  <c r="BG219" i="12" s="1"/>
  <c r="AF245" i="12"/>
  <c r="AS245" i="12" s="1"/>
  <c r="BF245" i="12" s="1"/>
  <c r="BG245" i="12" s="1"/>
  <c r="AF241" i="12"/>
  <c r="AS241" i="12" s="1"/>
  <c r="BF241" i="12" s="1"/>
  <c r="BG241" i="12" s="1"/>
  <c r="AX392" i="12"/>
  <c r="AF3" i="13"/>
  <c r="AS3" i="13" s="1"/>
  <c r="BF3" i="13" s="1"/>
  <c r="BF376" i="13"/>
  <c r="BF361" i="13"/>
  <c r="BG361" i="13" s="1"/>
  <c r="BF358" i="13"/>
  <c r="BG358" i="13" s="1"/>
  <c r="BF326" i="13"/>
  <c r="BG326" i="13" s="1"/>
  <c r="BF308" i="13"/>
  <c r="BG308" i="13" s="1"/>
  <c r="BF282" i="13"/>
  <c r="BG282" i="13" s="1"/>
  <c r="AM180" i="23"/>
  <c r="AX180" i="23" s="1"/>
  <c r="AY180" i="23" s="1"/>
  <c r="AM147" i="23"/>
  <c r="AX147" i="23" s="1"/>
  <c r="AY147" i="23" s="1"/>
  <c r="AK96" i="23"/>
  <c r="AM96" i="23" s="1"/>
  <c r="AX96" i="23" s="1"/>
  <c r="AY96" i="23" s="1"/>
  <c r="BA96" i="23"/>
  <c r="AM91" i="23"/>
  <c r="AX91" i="23" s="1"/>
  <c r="AY91" i="23" s="1"/>
  <c r="AK76" i="23"/>
  <c r="AM76" i="23" s="1"/>
  <c r="AX76" i="23" s="1"/>
  <c r="AY76" i="23" s="1"/>
  <c r="BA76" i="23"/>
  <c r="AM45" i="23"/>
  <c r="AX45" i="23" s="1"/>
  <c r="AY45" i="23" s="1"/>
  <c r="AM339" i="23"/>
  <c r="AX339" i="23" s="1"/>
  <c r="BF154" i="13"/>
  <c r="BG154" i="13" s="1"/>
  <c r="BF9" i="13"/>
  <c r="BG9" i="13" s="1"/>
  <c r="AX388" i="13"/>
  <c r="AR377" i="14"/>
  <c r="AS378" i="14" s="1"/>
  <c r="AJ20" i="14"/>
  <c r="AT20" i="14" s="1"/>
  <c r="AJ36" i="14"/>
  <c r="AT36" i="14" s="1"/>
  <c r="AU36" i="14" s="1"/>
  <c r="AJ42" i="14"/>
  <c r="AT42" i="14" s="1"/>
  <c r="AU42" i="14" s="1"/>
  <c r="AJ64" i="14"/>
  <c r="AT64" i="14" s="1"/>
  <c r="AU64" i="14" s="1"/>
  <c r="AJ70" i="14"/>
  <c r="AT70" i="14" s="1"/>
  <c r="AU70" i="14" s="1"/>
  <c r="AJ76" i="14"/>
  <c r="AT76" i="14" s="1"/>
  <c r="AU76" i="14" s="1"/>
  <c r="AJ171" i="14"/>
  <c r="AT171" i="14" s="1"/>
  <c r="AU171" i="14" s="1"/>
  <c r="AJ209" i="14"/>
  <c r="AT209" i="14" s="1"/>
  <c r="AU209" i="14" s="1"/>
  <c r="AJ253" i="14"/>
  <c r="AT253" i="14" s="1"/>
  <c r="AU253" i="14" s="1"/>
  <c r="AJ255" i="14"/>
  <c r="AT255" i="14" s="1"/>
  <c r="AU255" i="14" s="1"/>
  <c r="AJ282" i="14"/>
  <c r="AT282" i="14" s="1"/>
  <c r="AU282" i="14" s="1"/>
  <c r="AJ286" i="14"/>
  <c r="AT286" i="14" s="1"/>
  <c r="AU286" i="14" s="1"/>
  <c r="AJ297" i="14"/>
  <c r="AT297" i="14" s="1"/>
  <c r="AJ308" i="14"/>
  <c r="AT308" i="14" s="1"/>
  <c r="AU308" i="14" s="1"/>
  <c r="AJ327" i="14"/>
  <c r="AT327" i="14" s="1"/>
  <c r="AU327" i="14" s="1"/>
  <c r="Z87" i="14"/>
  <c r="AJ87" i="14" s="1"/>
  <c r="AT87" i="14" s="1"/>
  <c r="AU87" i="14" s="1"/>
  <c r="Z81" i="14"/>
  <c r="AJ81" i="14" s="1"/>
  <c r="AT81" i="14" s="1"/>
  <c r="AU81" i="14" s="1"/>
  <c r="Z129" i="14"/>
  <c r="AJ129" i="14" s="1"/>
  <c r="AT129" i="14" s="1"/>
  <c r="AU129" i="14" s="1"/>
  <c r="Z121" i="14"/>
  <c r="AJ121" i="14" s="1"/>
  <c r="AT121" i="14" s="1"/>
  <c r="AU121" i="14" s="1"/>
  <c r="Z271" i="14"/>
  <c r="AJ271" i="14" s="1"/>
  <c r="AT271" i="14" s="1"/>
  <c r="AU271" i="14" s="1"/>
  <c r="AM336" i="19"/>
  <c r="AX336" i="19" s="1"/>
  <c r="AY336" i="19" s="1"/>
  <c r="AM327" i="19"/>
  <c r="AX327" i="19" s="1"/>
  <c r="AY327" i="19" s="1"/>
  <c r="AB118" i="19"/>
  <c r="AM118" i="19" s="1"/>
  <c r="AX118" i="19" s="1"/>
  <c r="AY118" i="19" s="1"/>
  <c r="AM295" i="19"/>
  <c r="AX295" i="19" s="1"/>
  <c r="AY295" i="19" s="1"/>
  <c r="AM246" i="19"/>
  <c r="AX246" i="19" s="1"/>
  <c r="AY246" i="19" s="1"/>
  <c r="AM167" i="19"/>
  <c r="AX167" i="19" s="1"/>
  <c r="AY167" i="19" s="1"/>
  <c r="AM38" i="19"/>
  <c r="AX38" i="19" s="1"/>
  <c r="AY38" i="19" s="1"/>
  <c r="AB302" i="23"/>
  <c r="AM302" i="23" s="1"/>
  <c r="AX302" i="23" s="1"/>
  <c r="AY302" i="23" s="1"/>
  <c r="AM310" i="23"/>
  <c r="AX310" i="23" s="1"/>
  <c r="AY310" i="23" s="1"/>
  <c r="AM123" i="24"/>
  <c r="AX123" i="24" s="1"/>
  <c r="AY123" i="24" s="1"/>
  <c r="AM129" i="24"/>
  <c r="AX129" i="24" s="1"/>
  <c r="AY129" i="24" s="1"/>
  <c r="AM150" i="24"/>
  <c r="AX150" i="24" s="1"/>
  <c r="AY150" i="24" s="1"/>
  <c r="AM336" i="24"/>
  <c r="AX336" i="24" s="1"/>
  <c r="AY336" i="24" s="1"/>
  <c r="AM342" i="24"/>
  <c r="AX342" i="24" s="1"/>
  <c r="AY342" i="24" s="1"/>
  <c r="AM344" i="24"/>
  <c r="AX344" i="24" s="1"/>
  <c r="AY344" i="24" s="1"/>
  <c r="AM109" i="24"/>
  <c r="AX109" i="24" s="1"/>
  <c r="AY109" i="24" s="1"/>
  <c r="Z430" i="24"/>
  <c r="AA431" i="24" s="1"/>
  <c r="AX319" i="24"/>
  <c r="AY319" i="24" s="1"/>
  <c r="AB424" i="24"/>
  <c r="AB419" i="24"/>
  <c r="AM419" i="24" s="1"/>
  <c r="AX419" i="24" s="1"/>
  <c r="AY419" i="24" s="1"/>
  <c r="AB413" i="24"/>
  <c r="AM413" i="24" s="1"/>
  <c r="AX413" i="24" s="1"/>
  <c r="AY413" i="24" s="1"/>
  <c r="AB390" i="24"/>
  <c r="AM390" i="24" s="1"/>
  <c r="AX390" i="24" s="1"/>
  <c r="AY390" i="24" s="1"/>
  <c r="AB386" i="24"/>
  <c r="AM386" i="24" s="1"/>
  <c r="AX386" i="24" s="1"/>
  <c r="AB384" i="24"/>
  <c r="AB380" i="24"/>
  <c r="AM380" i="24" s="1"/>
  <c r="AX380" i="24" s="1"/>
  <c r="AY380" i="24" s="1"/>
  <c r="AB349" i="24"/>
  <c r="AM349" i="24" s="1"/>
  <c r="AX349" i="24" s="1"/>
  <c r="AY349" i="24" s="1"/>
  <c r="AB343" i="24"/>
  <c r="AM343" i="24" s="1"/>
  <c r="AX343" i="24" s="1"/>
  <c r="AY343" i="24" s="1"/>
  <c r="AB341" i="24"/>
  <c r="AM341" i="24" s="1"/>
  <c r="AX341" i="24" s="1"/>
  <c r="AY341" i="24" s="1"/>
  <c r="AB335" i="24"/>
  <c r="AM335" i="24" s="1"/>
  <c r="AX335" i="24" s="1"/>
  <c r="AY335" i="24" s="1"/>
  <c r="AM327" i="24"/>
  <c r="AX327" i="24" s="1"/>
  <c r="AY327" i="24" s="1"/>
  <c r="AB300" i="24"/>
  <c r="AM300" i="24" s="1"/>
  <c r="AX300" i="24" s="1"/>
  <c r="AY300" i="24" s="1"/>
  <c r="AB281" i="24"/>
  <c r="AM281" i="24" s="1"/>
  <c r="AX281" i="24" s="1"/>
  <c r="AY281" i="24" s="1"/>
  <c r="AB270" i="24"/>
  <c r="AM270" i="24" s="1"/>
  <c r="AX270" i="24" s="1"/>
  <c r="AY270" i="24" s="1"/>
  <c r="AB263" i="24"/>
  <c r="AM263" i="24" s="1"/>
  <c r="AX263" i="24" s="1"/>
  <c r="AY263" i="24" s="1"/>
  <c r="AB250" i="24"/>
  <c r="AM250" i="24" s="1"/>
  <c r="AX250" i="24" s="1"/>
  <c r="AB246" i="24"/>
  <c r="AM246" i="24" s="1"/>
  <c r="AX246" i="24" s="1"/>
  <c r="AY246" i="24" s="1"/>
  <c r="AB244" i="24"/>
  <c r="AM244" i="24" s="1"/>
  <c r="AX244" i="24" s="1"/>
  <c r="AY244" i="24" s="1"/>
  <c r="AB234" i="24"/>
  <c r="AM234" i="24" s="1"/>
  <c r="AX234" i="24" s="1"/>
  <c r="AY234" i="24" s="1"/>
  <c r="AB230" i="24"/>
  <c r="AM230" i="24" s="1"/>
  <c r="AX230" i="24" s="1"/>
  <c r="AY230" i="24" s="1"/>
  <c r="AB225" i="24"/>
  <c r="AB223" i="24"/>
  <c r="AM223" i="24" s="1"/>
  <c r="AX223" i="24" s="1"/>
  <c r="AB221" i="24"/>
  <c r="AM221" i="24" s="1"/>
  <c r="AX221" i="24" s="1"/>
  <c r="AY221" i="24" s="1"/>
  <c r="AB217" i="24"/>
  <c r="AM217" i="24" s="1"/>
  <c r="AX217" i="24" s="1"/>
  <c r="AY217" i="24" s="1"/>
  <c r="AB215" i="24"/>
  <c r="AM215" i="24" s="1"/>
  <c r="AX215" i="24" s="1"/>
  <c r="AY215" i="24" s="1"/>
  <c r="AB213" i="24"/>
  <c r="AM213" i="24" s="1"/>
  <c r="AX213" i="24" s="1"/>
  <c r="AY213" i="24" s="1"/>
  <c r="AB210" i="24"/>
  <c r="AM210" i="24" s="1"/>
  <c r="AX210" i="24" s="1"/>
  <c r="AY210" i="24" s="1"/>
  <c r="AB208" i="24"/>
  <c r="AM208" i="24" s="1"/>
  <c r="AX208" i="24" s="1"/>
  <c r="AY208" i="24" s="1"/>
  <c r="AB199" i="24"/>
  <c r="AM199" i="24" s="1"/>
  <c r="AX199" i="24" s="1"/>
  <c r="AY199" i="24" s="1"/>
  <c r="AB197" i="24"/>
  <c r="AM197" i="24" s="1"/>
  <c r="AX197" i="24" s="1"/>
  <c r="AY197" i="24" s="1"/>
  <c r="AB195" i="24"/>
  <c r="AM195" i="24" s="1"/>
  <c r="AX195" i="24" s="1"/>
  <c r="AY195" i="24" s="1"/>
  <c r="AB193" i="24"/>
  <c r="AM193" i="24" s="1"/>
  <c r="AX193" i="24" s="1"/>
  <c r="AB191" i="24"/>
  <c r="AM191" i="24" s="1"/>
  <c r="AX191" i="24" s="1"/>
  <c r="AY191" i="24" s="1"/>
  <c r="AB183" i="24"/>
  <c r="AM183" i="24" s="1"/>
  <c r="AX183" i="24" s="1"/>
  <c r="AY183" i="24" s="1"/>
  <c r="AB174" i="24"/>
  <c r="AB170" i="24"/>
  <c r="AM170" i="24" s="1"/>
  <c r="AX170" i="24" s="1"/>
  <c r="AY170" i="24" s="1"/>
  <c r="AB141" i="24"/>
  <c r="AM141" i="24" s="1"/>
  <c r="AX141" i="24" s="1"/>
  <c r="AY141" i="24" s="1"/>
  <c r="AB128" i="24"/>
  <c r="AM128" i="24" s="1"/>
  <c r="AX128" i="24" s="1"/>
  <c r="AY128" i="24" s="1"/>
  <c r="AB124" i="24"/>
  <c r="AM124" i="24" s="1"/>
  <c r="AX124" i="24" s="1"/>
  <c r="AY124" i="24" s="1"/>
  <c r="AB120" i="24"/>
  <c r="AM120" i="24" s="1"/>
  <c r="AX120" i="24" s="1"/>
  <c r="AY120" i="24" s="1"/>
  <c r="AB114" i="24"/>
  <c r="AM114" i="24" s="1"/>
  <c r="AX114" i="24" s="1"/>
  <c r="AY114" i="24" s="1"/>
  <c r="AB59" i="24"/>
  <c r="AM59" i="24" s="1"/>
  <c r="AX59" i="24" s="1"/>
  <c r="AB51" i="24"/>
  <c r="AM51" i="24" s="1"/>
  <c r="AX51" i="24" s="1"/>
  <c r="AB47" i="24"/>
  <c r="AM47" i="24" s="1"/>
  <c r="AX47" i="24" s="1"/>
  <c r="AB35" i="24"/>
  <c r="AM35" i="24" s="1"/>
  <c r="AX35" i="24" s="1"/>
  <c r="AM12" i="24"/>
  <c r="AX12" i="24" s="1"/>
  <c r="AM309" i="24"/>
  <c r="AX309" i="24" s="1"/>
  <c r="AY309" i="24" s="1"/>
  <c r="AM338" i="25"/>
  <c r="AX338" i="25" s="1"/>
  <c r="AY338" i="25" s="1"/>
  <c r="AM322" i="25"/>
  <c r="AX322" i="25" s="1"/>
  <c r="AY322" i="25" s="1"/>
  <c r="AM300" i="25"/>
  <c r="AX300" i="25" s="1"/>
  <c r="AY300" i="25" s="1"/>
  <c r="AM163" i="25"/>
  <c r="AX163" i="25" s="1"/>
  <c r="AY163" i="25" s="1"/>
  <c r="AM142" i="25"/>
  <c r="AX142" i="25" s="1"/>
  <c r="AY142" i="25" s="1"/>
  <c r="AM182" i="25"/>
  <c r="AX182" i="25" s="1"/>
  <c r="AY182" i="25" s="1"/>
  <c r="AM177" i="25"/>
  <c r="AX177" i="25" s="1"/>
  <c r="AY177" i="25" s="1"/>
  <c r="AB410" i="25"/>
  <c r="AM410" i="25" s="1"/>
  <c r="AX410" i="25" s="1"/>
  <c r="AY410" i="25" s="1"/>
  <c r="AB404" i="25"/>
  <c r="AM404" i="25" s="1"/>
  <c r="AX404" i="25" s="1"/>
  <c r="AB388" i="25"/>
  <c r="AM388" i="25" s="1"/>
  <c r="AX388" i="25" s="1"/>
  <c r="AY388" i="25" s="1"/>
  <c r="AB383" i="25"/>
  <c r="AM383" i="25" s="1"/>
  <c r="AX383" i="25" s="1"/>
  <c r="AY383" i="25" s="1"/>
  <c r="AB380" i="25"/>
  <c r="AM380" i="25" s="1"/>
  <c r="AX380" i="25" s="1"/>
  <c r="AY380" i="25" s="1"/>
  <c r="AB374" i="25"/>
  <c r="AB307" i="25"/>
  <c r="AM307" i="25" s="1"/>
  <c r="AX307" i="25" s="1"/>
  <c r="AY307" i="25" s="1"/>
  <c r="AB299" i="25"/>
  <c r="AM299" i="25" s="1"/>
  <c r="AX299" i="25" s="1"/>
  <c r="AY299" i="25" s="1"/>
  <c r="AB292" i="25"/>
  <c r="AM292" i="25" s="1"/>
  <c r="AX292" i="25" s="1"/>
  <c r="AY292" i="25" s="1"/>
  <c r="AB265" i="25"/>
  <c r="AM265" i="25" s="1"/>
  <c r="AX265" i="25" s="1"/>
  <c r="AY265" i="25" s="1"/>
  <c r="AB262" i="25"/>
  <c r="AM262" i="25" s="1"/>
  <c r="AX262" i="25" s="1"/>
  <c r="AB251" i="25"/>
  <c r="AM251" i="25" s="1"/>
  <c r="AX251" i="25" s="1"/>
  <c r="AY251" i="25" s="1"/>
  <c r="AM110" i="25"/>
  <c r="AX110" i="25" s="1"/>
  <c r="AM418" i="25"/>
  <c r="AX418" i="25" s="1"/>
  <c r="AM381" i="25"/>
  <c r="AX381" i="25" s="1"/>
  <c r="AM362" i="25"/>
  <c r="AX362" i="25" s="1"/>
  <c r="AY362" i="25" s="1"/>
  <c r="AM316" i="25"/>
  <c r="AX316" i="25" s="1"/>
  <c r="AY316" i="25" s="1"/>
  <c r="AM217" i="25"/>
  <c r="AX217" i="25" s="1"/>
  <c r="AM74" i="25"/>
  <c r="AX74" i="25" s="1"/>
  <c r="AY74" i="25" s="1"/>
  <c r="AM61" i="25"/>
  <c r="AX61" i="25" s="1"/>
  <c r="AM28" i="25"/>
  <c r="AX28" i="25" s="1"/>
  <c r="AM24" i="25"/>
  <c r="AX24" i="25" s="1"/>
  <c r="AM97" i="25"/>
  <c r="AX97" i="25" s="1"/>
  <c r="AY97" i="25" s="1"/>
  <c r="AX319" i="25"/>
  <c r="AM430" i="26"/>
  <c r="AX430" i="26" s="1"/>
  <c r="BA417" i="28" s="1"/>
  <c r="AB424" i="26"/>
  <c r="AM424" i="26" s="1"/>
  <c r="AX424" i="26" s="1"/>
  <c r="AB422" i="26"/>
  <c r="AM422" i="26" s="1"/>
  <c r="AX422" i="26" s="1"/>
  <c r="BA411" i="28" s="1"/>
  <c r="AB412" i="26"/>
  <c r="AM412" i="26" s="1"/>
  <c r="AX412" i="26" s="1"/>
  <c r="AB402" i="26"/>
  <c r="AM402" i="26" s="1"/>
  <c r="AX402" i="26" s="1"/>
  <c r="AY402" i="26" s="1"/>
  <c r="AB389" i="26"/>
  <c r="AM389" i="26" s="1"/>
  <c r="AX389" i="26" s="1"/>
  <c r="AB364" i="26"/>
  <c r="AM364" i="26" s="1"/>
  <c r="AX364" i="26" s="1"/>
  <c r="AY364" i="26" s="1"/>
  <c r="AB362" i="26"/>
  <c r="AM362" i="26" s="1"/>
  <c r="AX362" i="26" s="1"/>
  <c r="AB350" i="26"/>
  <c r="AM350" i="26" s="1"/>
  <c r="AX350" i="26" s="1"/>
  <c r="AB346" i="26"/>
  <c r="AM346" i="26" s="1"/>
  <c r="AX346" i="26" s="1"/>
  <c r="BA339" i="28" s="1"/>
  <c r="AB331" i="26"/>
  <c r="AM331" i="26" s="1"/>
  <c r="AX331" i="26" s="1"/>
  <c r="AY331" i="26" s="1"/>
  <c r="AB321" i="26"/>
  <c r="AM321" i="26" s="1"/>
  <c r="AX321" i="26" s="1"/>
  <c r="AB305" i="26"/>
  <c r="AM305" i="26" s="1"/>
  <c r="AX305" i="26" s="1"/>
  <c r="BA299" i="28" s="1"/>
  <c r="AB299" i="26"/>
  <c r="AM299" i="26" s="1"/>
  <c r="AX299" i="26" s="1"/>
  <c r="AB284" i="26"/>
  <c r="AM284" i="26" s="1"/>
  <c r="AX284" i="26" s="1"/>
  <c r="AB281" i="26"/>
  <c r="AM281" i="26" s="1"/>
  <c r="AX281" i="26" s="1"/>
  <c r="AY281" i="26" s="1"/>
  <c r="AB271" i="26"/>
  <c r="AM271" i="26" s="1"/>
  <c r="AX271" i="26" s="1"/>
  <c r="AB260" i="26"/>
  <c r="AM260" i="26" s="1"/>
  <c r="AX260" i="26" s="1"/>
  <c r="BA254" i="28" s="1"/>
  <c r="AB253" i="26"/>
  <c r="AM253" i="26" s="1"/>
  <c r="AX253" i="26" s="1"/>
  <c r="AB250" i="26"/>
  <c r="AM250" i="26" s="1"/>
  <c r="AX250" i="26" s="1"/>
  <c r="AB237" i="26"/>
  <c r="AM237" i="26" s="1"/>
  <c r="AX237" i="26" s="1"/>
  <c r="AY237" i="26" s="1"/>
  <c r="AB225" i="26"/>
  <c r="AM225" i="26" s="1"/>
  <c r="AX225" i="26" s="1"/>
  <c r="BA221" i="28" s="1"/>
  <c r="AB206" i="26"/>
  <c r="AM206" i="26" s="1"/>
  <c r="AX206" i="26" s="1"/>
  <c r="AB202" i="26"/>
  <c r="AM202" i="26" s="1"/>
  <c r="AX202" i="26" s="1"/>
  <c r="BA197" i="28" s="1"/>
  <c r="AB193" i="26"/>
  <c r="AM193" i="26" s="1"/>
  <c r="AX193" i="26" s="1"/>
  <c r="AY193" i="26" s="1"/>
  <c r="AB167" i="26"/>
  <c r="AM167" i="26" s="1"/>
  <c r="AX167" i="26" s="1"/>
  <c r="AY167" i="26" s="1"/>
  <c r="AB162" i="26"/>
  <c r="AM162" i="26" s="1"/>
  <c r="AX162" i="26" s="1"/>
  <c r="BA165" i="28" s="1"/>
  <c r="AB160" i="26"/>
  <c r="AM160" i="26" s="1"/>
  <c r="AX160" i="26" s="1"/>
  <c r="BA163" i="28" s="1"/>
  <c r="AB144" i="26"/>
  <c r="AM144" i="26" s="1"/>
  <c r="AX144" i="26" s="1"/>
  <c r="AB140" i="26"/>
  <c r="AM140" i="26" s="1"/>
  <c r="AX140" i="26" s="1"/>
  <c r="AB130" i="26"/>
  <c r="AM130" i="26" s="1"/>
  <c r="AX130" i="26" s="1"/>
  <c r="AB121" i="26"/>
  <c r="AM121" i="26" s="1"/>
  <c r="AX121" i="26" s="1"/>
  <c r="AY121" i="26" s="1"/>
  <c r="AB118" i="26"/>
  <c r="AM118" i="26" s="1"/>
  <c r="AX118" i="26" s="1"/>
  <c r="AY118" i="26" s="1"/>
  <c r="AB113" i="26"/>
  <c r="AM113" i="26" s="1"/>
  <c r="AX113" i="26" s="1"/>
  <c r="AB109" i="26"/>
  <c r="AB93" i="26"/>
  <c r="AM93" i="26" s="1"/>
  <c r="AX93" i="26" s="1"/>
  <c r="AB78" i="26"/>
  <c r="AM78" i="26" s="1"/>
  <c r="AX78" i="26" s="1"/>
  <c r="BA79" i="28" s="1"/>
  <c r="AB74" i="26"/>
  <c r="AM74" i="26" s="1"/>
  <c r="AX74" i="26" s="1"/>
  <c r="AB72" i="26"/>
  <c r="AM72" i="26" s="1"/>
  <c r="AX72" i="26" s="1"/>
  <c r="AY72" i="26" s="1"/>
  <c r="AB67" i="26"/>
  <c r="AM67" i="26" s="1"/>
  <c r="AX67" i="26" s="1"/>
  <c r="AY67" i="26" s="1"/>
  <c r="AB64" i="26"/>
  <c r="AM64" i="26" s="1"/>
  <c r="AX64" i="26" s="1"/>
  <c r="AY64" i="26" s="1"/>
  <c r="AB58" i="26"/>
  <c r="AM58" i="26" s="1"/>
  <c r="AX58" i="26" s="1"/>
  <c r="BA58" i="28" s="1"/>
  <c r="AB46" i="26"/>
  <c r="AM46" i="26" s="1"/>
  <c r="AX46" i="26" s="1"/>
  <c r="BA46" i="28" s="1"/>
  <c r="Z446" i="26"/>
  <c r="AA447" i="26" s="1"/>
  <c r="AM76" i="26"/>
  <c r="AX76" i="26" s="1"/>
  <c r="BA77" i="28" s="1"/>
  <c r="AM133" i="26"/>
  <c r="AX133" i="26" s="1"/>
  <c r="AM288" i="26"/>
  <c r="AX288" i="26" s="1"/>
  <c r="AY288" i="26" s="1"/>
  <c r="AM259" i="28"/>
  <c r="AX259" i="28" s="1"/>
  <c r="AY259" i="28" s="1"/>
  <c r="AM254" i="28"/>
  <c r="AX254" i="28" s="1"/>
  <c r="AM252" i="28"/>
  <c r="AX252" i="28" s="1"/>
  <c r="AY252" i="28" s="1"/>
  <c r="AM267" i="28"/>
  <c r="AX267" i="28" s="1"/>
  <c r="AY267" i="28" s="1"/>
  <c r="AM295" i="28"/>
  <c r="AX295" i="28" s="1"/>
  <c r="AY295" i="28" s="1"/>
  <c r="AM293" i="28"/>
  <c r="AX293" i="28" s="1"/>
  <c r="AY293" i="28" s="1"/>
  <c r="AM291" i="28"/>
  <c r="AX291" i="28" s="1"/>
  <c r="AY291" i="28" s="1"/>
  <c r="AM286" i="28"/>
  <c r="AX286" i="28" s="1"/>
  <c r="AY286" i="28" s="1"/>
  <c r="AM356" i="28"/>
  <c r="AX356" i="28" s="1"/>
  <c r="AY356" i="28" s="1"/>
  <c r="AM346" i="28"/>
  <c r="AX346" i="28" s="1"/>
  <c r="AY346" i="28" s="1"/>
  <c r="AM340" i="28"/>
  <c r="AX340" i="28" s="1"/>
  <c r="AY340" i="28" s="1"/>
  <c r="AM220" i="28"/>
  <c r="AX220" i="28" s="1"/>
  <c r="AY220" i="28" s="1"/>
  <c r="AM210" i="28"/>
  <c r="AX210" i="28" s="1"/>
  <c r="AB122" i="28"/>
  <c r="AM122" i="28" s="1"/>
  <c r="AX122" i="28" s="1"/>
  <c r="AY122" i="28" s="1"/>
  <c r="AB114" i="28"/>
  <c r="AM114" i="28" s="1"/>
  <c r="AX114" i="28" s="1"/>
  <c r="AY114" i="28" s="1"/>
  <c r="AB110" i="28"/>
  <c r="AM110" i="28" s="1"/>
  <c r="AX110" i="28" s="1"/>
  <c r="AB107" i="28"/>
  <c r="AB101" i="28"/>
  <c r="AM101" i="28" s="1"/>
  <c r="AX101" i="28" s="1"/>
  <c r="AY101" i="28" s="1"/>
  <c r="AB99" i="28"/>
  <c r="AM99" i="28" s="1"/>
  <c r="AX99" i="28" s="1"/>
  <c r="BA257" i="32"/>
  <c r="O257" i="32"/>
  <c r="Q257" i="32" s="1"/>
  <c r="AB257" i="32" s="1"/>
  <c r="AM257" i="32" s="1"/>
  <c r="AX257" i="32" s="1"/>
  <c r="AY257" i="32" s="1"/>
  <c r="AB50" i="28"/>
  <c r="AM50" i="28" s="1"/>
  <c r="AX50" i="28" s="1"/>
  <c r="AX437" i="28"/>
  <c r="AB116" i="32"/>
  <c r="AM116" i="32" s="1"/>
  <c r="AX116" i="32" s="1"/>
  <c r="AY116" i="32" s="1"/>
  <c r="AB168" i="32"/>
  <c r="AM168" i="32" s="1"/>
  <c r="AX168" i="32" s="1"/>
  <c r="AY168" i="32" s="1"/>
  <c r="AB176" i="32"/>
  <c r="AM176" i="32" s="1"/>
  <c r="AX176" i="32" s="1"/>
  <c r="AY176" i="32" s="1"/>
  <c r="AB197" i="32"/>
  <c r="AM197" i="32" s="1"/>
  <c r="AX197" i="32" s="1"/>
  <c r="AU426" i="32" s="1"/>
  <c r="AB286" i="32"/>
  <c r="AM286" i="32" s="1"/>
  <c r="AX286" i="32" s="1"/>
  <c r="AY286" i="32" s="1"/>
  <c r="AB384" i="32"/>
  <c r="AM384" i="32" s="1"/>
  <c r="AX384" i="32" s="1"/>
  <c r="AY384" i="32" s="1"/>
  <c r="O419" i="32"/>
  <c r="AV415" i="32"/>
  <c r="AR421" i="32" s="1"/>
  <c r="AB3" i="32"/>
  <c r="AM3" i="32" s="1"/>
  <c r="AX3" i="32" s="1"/>
  <c r="AY3" i="32" s="1"/>
  <c r="AB341" i="32"/>
  <c r="AM341" i="32" s="1"/>
  <c r="AX341" i="32" s="1"/>
  <c r="AY341" i="32" s="1"/>
  <c r="AB325" i="32"/>
  <c r="AM325" i="32" s="1"/>
  <c r="AX325" i="32" s="1"/>
  <c r="AY325" i="32" s="1"/>
  <c r="AB405" i="32"/>
  <c r="AM405" i="32" s="1"/>
  <c r="AX405" i="32" s="1"/>
  <c r="AM220" i="32"/>
  <c r="AX220" i="32" s="1"/>
  <c r="AY220" i="32" s="1"/>
  <c r="AB243" i="32"/>
  <c r="AM243" i="32" s="1"/>
  <c r="AX243" i="32" s="1"/>
  <c r="AM81" i="32"/>
  <c r="AX81" i="32" s="1"/>
  <c r="AB132" i="32"/>
  <c r="AM132" i="32" s="1"/>
  <c r="AX132" i="32" s="1"/>
  <c r="AB319" i="32"/>
  <c r="AM319" i="32" s="1"/>
  <c r="AX319" i="32" s="1"/>
  <c r="AB145" i="32"/>
  <c r="AM145" i="32" s="1"/>
  <c r="AX145" i="32" s="1"/>
  <c r="AY145" i="32" s="1"/>
  <c r="AB147" i="32"/>
  <c r="AM147" i="32" s="1"/>
  <c r="AX147" i="32" s="1"/>
  <c r="AY147" i="32" s="1"/>
  <c r="AB160" i="32"/>
  <c r="AM160" i="32" s="1"/>
  <c r="AX160" i="32" s="1"/>
  <c r="AY160" i="32" s="1"/>
  <c r="AB170" i="32"/>
  <c r="AM170" i="32" s="1"/>
  <c r="AX170" i="32" s="1"/>
  <c r="AY170" i="32" s="1"/>
  <c r="AB172" i="32"/>
  <c r="AM172" i="32" s="1"/>
  <c r="AX172" i="32" s="1"/>
  <c r="AY172" i="32" s="1"/>
  <c r="AB175" i="32"/>
  <c r="AM175" i="32" s="1"/>
  <c r="AX175" i="32" s="1"/>
  <c r="AY175" i="32" s="1"/>
  <c r="AB180" i="32"/>
  <c r="AM180" i="32" s="1"/>
  <c r="AX180" i="32" s="1"/>
  <c r="AY180" i="32" s="1"/>
  <c r="AB184" i="32"/>
  <c r="AM184" i="32" s="1"/>
  <c r="AX184" i="32" s="1"/>
  <c r="AY184" i="32" s="1"/>
  <c r="AB194" i="32"/>
  <c r="AM194" i="32" s="1"/>
  <c r="AX194" i="32" s="1"/>
  <c r="AY194" i="32" s="1"/>
  <c r="AB201" i="32"/>
  <c r="AM201" i="32" s="1"/>
  <c r="AX201" i="32" s="1"/>
  <c r="AY201" i="32" s="1"/>
  <c r="AB203" i="32"/>
  <c r="AM203" i="32" s="1"/>
  <c r="AX203" i="32" s="1"/>
  <c r="AY203" i="32" s="1"/>
  <c r="AB211" i="32"/>
  <c r="AM211" i="32" s="1"/>
  <c r="AX211" i="32" s="1"/>
  <c r="AB218" i="32"/>
  <c r="AM218" i="32" s="1"/>
  <c r="AX218" i="32" s="1"/>
  <c r="AY218" i="32" s="1"/>
  <c r="AB228" i="32"/>
  <c r="AM228" i="32" s="1"/>
  <c r="AX228" i="32" s="1"/>
  <c r="AM253" i="32"/>
  <c r="AX253" i="32" s="1"/>
  <c r="AY253" i="32" s="1"/>
  <c r="AM259" i="32"/>
  <c r="AX259" i="32" s="1"/>
  <c r="AY259" i="32" s="1"/>
  <c r="AM268" i="32"/>
  <c r="AX268" i="32" s="1"/>
  <c r="AY268" i="32" s="1"/>
  <c r="AM271" i="32"/>
  <c r="AX271" i="32" s="1"/>
  <c r="AY271" i="32" s="1"/>
  <c r="AM277" i="32"/>
  <c r="AX277" i="32" s="1"/>
  <c r="AY277" i="32" s="1"/>
  <c r="AM282" i="32"/>
  <c r="AX282" i="32" s="1"/>
  <c r="AY282" i="32" s="1"/>
  <c r="AM288" i="32"/>
  <c r="AX288" i="32" s="1"/>
  <c r="AM293" i="32"/>
  <c r="AX293" i="32" s="1"/>
  <c r="AM297" i="32"/>
  <c r="AX297" i="32" s="1"/>
  <c r="AY297" i="32" s="1"/>
  <c r="AM301" i="32"/>
  <c r="AX301" i="32" s="1"/>
  <c r="AY301" i="32" s="1"/>
  <c r="AM306" i="32"/>
  <c r="AX306" i="32" s="1"/>
  <c r="AY306" i="32" s="1"/>
  <c r="AM308" i="32"/>
  <c r="AX308" i="32" s="1"/>
  <c r="AY308" i="32" s="1"/>
  <c r="AM313" i="32"/>
  <c r="AX313" i="32" s="1"/>
  <c r="AY313" i="32" s="1"/>
  <c r="AM334" i="32"/>
  <c r="AX334" i="32" s="1"/>
  <c r="AY334" i="32" s="1"/>
  <c r="AM355" i="32"/>
  <c r="AX355" i="32" s="1"/>
  <c r="AY355" i="32" s="1"/>
  <c r="AM375" i="32"/>
  <c r="AX375" i="32" s="1"/>
  <c r="AM380" i="32"/>
  <c r="AX380" i="32" s="1"/>
  <c r="AY380" i="32" s="1"/>
  <c r="AM389" i="32"/>
  <c r="AX389" i="32" s="1"/>
  <c r="AM395" i="32"/>
  <c r="AX395" i="32" s="1"/>
  <c r="AM397" i="32"/>
  <c r="AX397" i="32" s="1"/>
  <c r="AB411" i="32"/>
  <c r="AM411" i="32" s="1"/>
  <c r="AX411" i="32" s="1"/>
  <c r="AB413" i="32"/>
  <c r="AM413" i="32" s="1"/>
  <c r="AX413" i="32" s="1"/>
  <c r="AK415" i="32"/>
  <c r="AL416" i="32" s="1"/>
  <c r="AM102" i="32"/>
  <c r="AM103" i="32"/>
  <c r="BF103" i="32" s="1"/>
  <c r="AB242" i="32"/>
  <c r="AM242" i="32" s="1"/>
  <c r="AX242" i="32" s="1"/>
  <c r="BE99" i="11"/>
  <c r="BF99" i="2"/>
  <c r="BF290" i="2"/>
  <c r="BB295" i="3"/>
  <c r="AY196" i="11"/>
  <c r="BA196" i="11"/>
  <c r="BA184" i="11"/>
  <c r="AY184" i="11"/>
  <c r="AY352" i="11"/>
  <c r="BA352" i="11"/>
  <c r="AY336" i="11"/>
  <c r="BA336" i="11"/>
  <c r="BE33" i="11"/>
  <c r="BB35" i="3"/>
  <c r="BF159" i="2"/>
  <c r="BB161" i="3"/>
  <c r="BF301" i="2"/>
  <c r="BA327" i="28"/>
  <c r="AY334" i="26"/>
  <c r="AY90" i="32"/>
  <c r="BI90" i="32"/>
  <c r="AY398" i="26"/>
  <c r="BA391" i="28"/>
  <c r="BA150" i="11"/>
  <c r="AY150" i="11"/>
  <c r="BE14" i="11"/>
  <c r="BF14" i="2"/>
  <c r="BE76" i="11"/>
  <c r="BB76" i="3"/>
  <c r="BB355" i="3"/>
  <c r="BF347" i="2"/>
  <c r="BA199" i="11"/>
  <c r="AY199" i="11"/>
  <c r="BB186" i="3"/>
  <c r="BF183" i="2"/>
  <c r="AB7" i="26"/>
  <c r="AM7" i="26" s="1"/>
  <c r="AX7" i="26" s="1"/>
  <c r="BA316" i="28"/>
  <c r="AY322" i="26"/>
  <c r="AM221" i="19"/>
  <c r="AX221" i="19" s="1"/>
  <c r="AY221" i="19" s="1"/>
  <c r="AY394" i="26"/>
  <c r="AY76" i="26"/>
  <c r="BF244" i="13"/>
  <c r="BG244" i="13" s="1"/>
  <c r="BF233" i="13"/>
  <c r="BG233" i="13" s="1"/>
  <c r="AS223" i="13"/>
  <c r="BF223" i="13" s="1"/>
  <c r="BG223" i="13" s="1"/>
  <c r="AS213" i="13"/>
  <c r="BF213" i="13" s="1"/>
  <c r="BG213" i="13" s="1"/>
  <c r="AS204" i="13"/>
  <c r="BF204" i="13" s="1"/>
  <c r="BG204" i="13" s="1"/>
  <c r="AS191" i="13"/>
  <c r="BF191" i="13" s="1"/>
  <c r="BG191" i="13" s="1"/>
  <c r="Q163" i="13"/>
  <c r="Q378" i="13" s="1"/>
  <c r="R379" i="13" s="1"/>
  <c r="G378" i="13"/>
  <c r="BF108" i="13"/>
  <c r="BG108" i="13" s="1"/>
  <c r="BF71" i="13"/>
  <c r="BF12" i="13"/>
  <c r="BG12" i="13" s="1"/>
  <c r="BF8" i="13"/>
  <c r="BG8" i="13" s="1"/>
  <c r="BD4" i="13"/>
  <c r="AT378" i="13"/>
  <c r="AD4" i="13"/>
  <c r="AF4" i="13" s="1"/>
  <c r="T378" i="13"/>
  <c r="BF267" i="13"/>
  <c r="BG267" i="13" s="1"/>
  <c r="BF162" i="13"/>
  <c r="AH3" i="14"/>
  <c r="AA377" i="14"/>
  <c r="AH5" i="14"/>
  <c r="AJ5" i="14" s="1"/>
  <c r="AT5" i="14" s="1"/>
  <c r="AU5" i="14" s="1"/>
  <c r="AW5" i="14"/>
  <c r="AW7" i="14"/>
  <c r="AH7" i="14"/>
  <c r="AJ7" i="14" s="1"/>
  <c r="AT7" i="14" s="1"/>
  <c r="AU7" i="14" s="1"/>
  <c r="X4" i="14"/>
  <c r="X377" i="14" s="1"/>
  <c r="Y378" i="14" s="1"/>
  <c r="Q377" i="14"/>
  <c r="AH12" i="14"/>
  <c r="AJ12" i="14" s="1"/>
  <c r="AT12" i="14" s="1"/>
  <c r="AU12" i="14" s="1"/>
  <c r="AW12" i="14"/>
  <c r="AW13" i="14"/>
  <c r="AH13" i="14"/>
  <c r="AH17" i="14"/>
  <c r="AW17" i="14"/>
  <c r="AH18" i="14"/>
  <c r="AJ18" i="14" s="1"/>
  <c r="AT18" i="14" s="1"/>
  <c r="AU18" i="14" s="1"/>
  <c r="AW18" i="14"/>
  <c r="AH21" i="14"/>
  <c r="AJ21" i="14" s="1"/>
  <c r="AT21" i="14" s="1"/>
  <c r="AU21" i="14" s="1"/>
  <c r="AW21" i="14"/>
  <c r="AH22" i="14"/>
  <c r="AJ22" i="14" s="1"/>
  <c r="AT22" i="14" s="1"/>
  <c r="AW22" i="14"/>
  <c r="AW25" i="14"/>
  <c r="AH25" i="14"/>
  <c r="AJ25" i="14" s="1"/>
  <c r="AT25" i="14" s="1"/>
  <c r="AU25" i="14" s="1"/>
  <c r="AW26" i="14"/>
  <c r="AH26" i="14"/>
  <c r="AH33" i="14"/>
  <c r="AJ33" i="14" s="1"/>
  <c r="AT33" i="14" s="1"/>
  <c r="AU33" i="14" s="1"/>
  <c r="AW33" i="14"/>
  <c r="AH38" i="14"/>
  <c r="AW38" i="14"/>
  <c r="AH49" i="14"/>
  <c r="AW49" i="14"/>
  <c r="AW50" i="14"/>
  <c r="AH50" i="14"/>
  <c r="AH57" i="14"/>
  <c r="AJ57" i="14" s="1"/>
  <c r="AT57" i="14" s="1"/>
  <c r="AU57" i="14" s="1"/>
  <c r="AW57" i="14"/>
  <c r="AH58" i="14"/>
  <c r="AW58" i="14"/>
  <c r="AH59" i="14"/>
  <c r="AJ59" i="14" s="1"/>
  <c r="AT59" i="14" s="1"/>
  <c r="AU59" i="14" s="1"/>
  <c r="AW59" i="14"/>
  <c r="AH60" i="14"/>
  <c r="AW60" i="14"/>
  <c r="AH69" i="14"/>
  <c r="AW69" i="14"/>
  <c r="AH73" i="14"/>
  <c r="AW73" i="14"/>
  <c r="AH75" i="14"/>
  <c r="AW75" i="14"/>
  <c r="AH80" i="14"/>
  <c r="AW80" i="14"/>
  <c r="AW84" i="14"/>
  <c r="AH84" i="14"/>
  <c r="AH92" i="14"/>
  <c r="AJ92" i="14" s="1"/>
  <c r="AT92" i="14" s="1"/>
  <c r="AU92" i="14" s="1"/>
  <c r="AW92" i="14"/>
  <c r="AH98" i="14"/>
  <c r="AJ98" i="14" s="1"/>
  <c r="AT98" i="14" s="1"/>
  <c r="AU98" i="14" s="1"/>
  <c r="AW98" i="14"/>
  <c r="AH100" i="14"/>
  <c r="AJ100" i="14" s="1"/>
  <c r="AT100" i="14" s="1"/>
  <c r="AU100" i="14" s="1"/>
  <c r="AW100" i="14"/>
  <c r="AH112" i="14"/>
  <c r="AJ112" i="14" s="1"/>
  <c r="AT112" i="14" s="1"/>
  <c r="AU112" i="14" s="1"/>
  <c r="AW112" i="14"/>
  <c r="AW120" i="14"/>
  <c r="AH120" i="14"/>
  <c r="AJ120" i="14" s="1"/>
  <c r="AT120" i="14" s="1"/>
  <c r="AU120" i="14" s="1"/>
  <c r="AH122" i="14"/>
  <c r="AJ122" i="14" s="1"/>
  <c r="AT122" i="14" s="1"/>
  <c r="AU122" i="14" s="1"/>
  <c r="AW122" i="14"/>
  <c r="AH126" i="14"/>
  <c r="AJ126" i="14" s="1"/>
  <c r="AT126" i="14" s="1"/>
  <c r="AU126" i="14" s="1"/>
  <c r="AW126" i="14"/>
  <c r="AH130" i="14"/>
  <c r="AJ130" i="14" s="1"/>
  <c r="AT130" i="14" s="1"/>
  <c r="AU130" i="14" s="1"/>
  <c r="AW130" i="14"/>
  <c r="AH131" i="14"/>
  <c r="AW131" i="14"/>
  <c r="AW140" i="14"/>
  <c r="AH140" i="14"/>
  <c r="AJ140" i="14" s="1"/>
  <c r="AT140" i="14" s="1"/>
  <c r="AU140" i="14" s="1"/>
  <c r="AW144" i="14"/>
  <c r="AH144" i="14"/>
  <c r="AW148" i="14"/>
  <c r="AH148" i="14"/>
  <c r="AJ148" i="14" s="1"/>
  <c r="AT148" i="14" s="1"/>
  <c r="AU148" i="14" s="1"/>
  <c r="AH150" i="14"/>
  <c r="AJ150" i="14" s="1"/>
  <c r="AT150" i="14" s="1"/>
  <c r="AU150" i="14" s="1"/>
  <c r="AW150" i="14"/>
  <c r="AH152" i="14"/>
  <c r="AW152" i="14"/>
  <c r="AH158" i="14"/>
  <c r="AJ158" i="14" s="1"/>
  <c r="AT158" i="14" s="1"/>
  <c r="AU158" i="14" s="1"/>
  <c r="AW158" i="14"/>
  <c r="AH161" i="14"/>
  <c r="AJ161" i="14" s="1"/>
  <c r="AT161" i="14" s="1"/>
  <c r="AU161" i="14" s="1"/>
  <c r="AW161" i="14"/>
  <c r="AH162" i="14"/>
  <c r="AW162" i="14"/>
  <c r="AH163" i="14"/>
  <c r="AW163" i="14"/>
  <c r="AH164" i="14"/>
  <c r="AW164" i="14"/>
  <c r="AW166" i="14"/>
  <c r="AH166" i="14"/>
  <c r="AJ166" i="14" s="1"/>
  <c r="AT166" i="14" s="1"/>
  <c r="AU166" i="14" s="1"/>
  <c r="AW178" i="14"/>
  <c r="AH178" i="14"/>
  <c r="AH185" i="14"/>
  <c r="AJ185" i="14" s="1"/>
  <c r="AT185" i="14" s="1"/>
  <c r="AU185" i="14" s="1"/>
  <c r="AW185" i="14"/>
  <c r="AW186" i="14"/>
  <c r="AH186" i="14"/>
  <c r="AJ186" i="14" s="1"/>
  <c r="AT186" i="14" s="1"/>
  <c r="AU186" i="14" s="1"/>
  <c r="AW187" i="14"/>
  <c r="AH187" i="14"/>
  <c r="AH189" i="14"/>
  <c r="AW189" i="14"/>
  <c r="AH196" i="14"/>
  <c r="AJ196" i="14" s="1"/>
  <c r="AT196" i="14" s="1"/>
  <c r="AU196" i="14" s="1"/>
  <c r="AW196" i="14"/>
  <c r="AH200" i="14"/>
  <c r="AW200" i="14"/>
  <c r="AW203" i="14"/>
  <c r="AH203" i="14"/>
  <c r="AJ203" i="14" s="1"/>
  <c r="AT203" i="14" s="1"/>
  <c r="AU203" i="14" s="1"/>
  <c r="AH210" i="14"/>
  <c r="AW210" i="14"/>
  <c r="AH216" i="14"/>
  <c r="AJ216" i="14" s="1"/>
  <c r="AT216" i="14" s="1"/>
  <c r="AU216" i="14" s="1"/>
  <c r="AW216" i="14"/>
  <c r="AH217" i="14"/>
  <c r="AW217" i="14"/>
  <c r="AH218" i="14"/>
  <c r="AJ218" i="14" s="1"/>
  <c r="AT218" i="14" s="1"/>
  <c r="AU218" i="14" s="1"/>
  <c r="AW218" i="14"/>
  <c r="AH220" i="14"/>
  <c r="AW220" i="14"/>
  <c r="AH226" i="14"/>
  <c r="AW226" i="14"/>
  <c r="AW228" i="14"/>
  <c r="AH228" i="14"/>
  <c r="AW236" i="14"/>
  <c r="AH236" i="14"/>
  <c r="AJ236" i="14" s="1"/>
  <c r="AT236" i="14" s="1"/>
  <c r="AU236" i="14" s="1"/>
  <c r="AW237" i="14"/>
  <c r="AH237" i="14"/>
  <c r="AJ237" i="14" s="1"/>
  <c r="AT237" i="14" s="1"/>
  <c r="AU237" i="14" s="1"/>
  <c r="AH244" i="14"/>
  <c r="AJ244" i="14" s="1"/>
  <c r="AT244" i="14" s="1"/>
  <c r="AU244" i="14" s="1"/>
  <c r="AW244" i="14"/>
  <c r="AH246" i="14"/>
  <c r="AW246" i="14"/>
  <c r="AH252" i="14"/>
  <c r="AW252" i="14"/>
  <c r="AW254" i="14"/>
  <c r="AH254" i="14"/>
  <c r="AW261" i="14"/>
  <c r="AH261" i="14"/>
  <c r="AW263" i="14"/>
  <c r="AH263" i="14"/>
  <c r="AJ263" i="14" s="1"/>
  <c r="AT263" i="14" s="1"/>
  <c r="AU263" i="14" s="1"/>
  <c r="AH265" i="14"/>
  <c r="AJ265" i="14" s="1"/>
  <c r="AT265" i="14" s="1"/>
  <c r="AU265" i="14" s="1"/>
  <c r="AW265" i="14"/>
  <c r="AW267" i="14"/>
  <c r="AH267" i="14"/>
  <c r="AJ267" i="14" s="1"/>
  <c r="AT267" i="14" s="1"/>
  <c r="AU267" i="14" s="1"/>
  <c r="AH272" i="14"/>
  <c r="AW272" i="14"/>
  <c r="AW276" i="14"/>
  <c r="AH276" i="14"/>
  <c r="AJ276" i="14" s="1"/>
  <c r="AT276" i="14" s="1"/>
  <c r="AU276" i="14" s="1"/>
  <c r="AW277" i="14"/>
  <c r="AH277" i="14"/>
  <c r="AW281" i="14"/>
  <c r="AH281" i="14"/>
  <c r="AJ281" i="14" s="1"/>
  <c r="AT281" i="14" s="1"/>
  <c r="AU281" i="14" s="1"/>
  <c r="AH285" i="14"/>
  <c r="AJ285" i="14" s="1"/>
  <c r="AT285" i="14" s="1"/>
  <c r="AU285" i="14" s="1"/>
  <c r="AW285" i="14"/>
  <c r="AH287" i="14"/>
  <c r="AW287" i="14"/>
  <c r="AW291" i="14"/>
  <c r="AH291" i="14"/>
  <c r="AH293" i="14"/>
  <c r="AW293" i="14"/>
  <c r="AW294" i="14"/>
  <c r="AH294" i="14"/>
  <c r="AJ294" i="14" s="1"/>
  <c r="AT294" i="14" s="1"/>
  <c r="AU294" i="14" s="1"/>
  <c r="AH296" i="14"/>
  <c r="AJ296" i="14" s="1"/>
  <c r="AT296" i="14" s="1"/>
  <c r="AU296" i="14" s="1"/>
  <c r="AW296" i="14"/>
  <c r="AH301" i="14"/>
  <c r="AJ301" i="14" s="1"/>
  <c r="AT301" i="14" s="1"/>
  <c r="AU301" i="14" s="1"/>
  <c r="AW301" i="14"/>
  <c r="AW305" i="14"/>
  <c r="AH305" i="14"/>
  <c r="AJ305" i="14" s="1"/>
  <c r="AT305" i="14" s="1"/>
  <c r="AU305" i="14" s="1"/>
  <c r="AW309" i="14"/>
  <c r="AH309" i="14"/>
  <c r="AJ309" i="14" s="1"/>
  <c r="AT309" i="14" s="1"/>
  <c r="AU309" i="14" s="1"/>
  <c r="AH316" i="14"/>
  <c r="AW316" i="14"/>
  <c r="AJ318" i="14"/>
  <c r="AT318" i="14" s="1"/>
  <c r="AU318" i="14" s="1"/>
  <c r="AW320" i="14"/>
  <c r="AH320" i="14"/>
  <c r="AJ320" i="14" s="1"/>
  <c r="AT320" i="14" s="1"/>
  <c r="AU320" i="14" s="1"/>
  <c r="AH321" i="14"/>
  <c r="AJ321" i="14" s="1"/>
  <c r="AT321" i="14" s="1"/>
  <c r="AU321" i="14" s="1"/>
  <c r="AW321" i="14"/>
  <c r="AW329" i="14"/>
  <c r="AH329" i="14"/>
  <c r="AJ329" i="14" s="1"/>
  <c r="AT329" i="14" s="1"/>
  <c r="AU329" i="14" s="1"/>
  <c r="AW331" i="14"/>
  <c r="AH331" i="14"/>
  <c r="AJ331" i="14" s="1"/>
  <c r="AT331" i="14" s="1"/>
  <c r="AU331" i="14" s="1"/>
  <c r="AH338" i="14"/>
  <c r="AW338" i="14"/>
  <c r="AW340" i="14"/>
  <c r="AH340" i="14"/>
  <c r="AJ340" i="14" s="1"/>
  <c r="AT340" i="14" s="1"/>
  <c r="AU340" i="14" s="1"/>
  <c r="AH342" i="14"/>
  <c r="AW342" i="14"/>
  <c r="AH359" i="14"/>
  <c r="AW359" i="14"/>
  <c r="AW363" i="14"/>
  <c r="AH363" i="14"/>
  <c r="AJ363" i="14" s="1"/>
  <c r="AT363" i="14" s="1"/>
  <c r="AU363" i="14" s="1"/>
  <c r="AH375" i="14"/>
  <c r="AW375" i="14"/>
  <c r="Z241" i="14"/>
  <c r="AJ241" i="14" s="1"/>
  <c r="AT241" i="14" s="1"/>
  <c r="AU241" i="14" s="1"/>
  <c r="AW238" i="14"/>
  <c r="AH238" i="14"/>
  <c r="AJ238" i="14" s="1"/>
  <c r="AT238" i="14" s="1"/>
  <c r="AH258" i="14"/>
  <c r="AW258" i="14"/>
  <c r="AT312" i="14"/>
  <c r="AH133" i="14"/>
  <c r="AW133" i="14"/>
  <c r="AW167" i="14"/>
  <c r="AH167" i="14"/>
  <c r="AJ167" i="14" s="1"/>
  <c r="AT167" i="14" s="1"/>
  <c r="AU167" i="14" s="1"/>
  <c r="Z162" i="14"/>
  <c r="Z193" i="14"/>
  <c r="AJ193" i="14" s="1"/>
  <c r="AT193" i="14" s="1"/>
  <c r="AU193" i="14" s="1"/>
  <c r="AJ111" i="14"/>
  <c r="AT111" i="14" s="1"/>
  <c r="AU111" i="14" s="1"/>
  <c r="Z65" i="14"/>
  <c r="AJ65" i="14" s="1"/>
  <c r="AT65" i="14" s="1"/>
  <c r="AU65" i="14" s="1"/>
  <c r="N3" i="14"/>
  <c r="G377" i="14"/>
  <c r="AJ32" i="14"/>
  <c r="AT32" i="14" s="1"/>
  <c r="AU32" i="14" s="1"/>
  <c r="Z45" i="14"/>
  <c r="AJ45" i="14" s="1"/>
  <c r="AT45" i="14" s="1"/>
  <c r="AU45" i="14" s="1"/>
  <c r="Z43" i="14"/>
  <c r="Z85" i="14"/>
  <c r="AJ85" i="14" s="1"/>
  <c r="AT85" i="14" s="1"/>
  <c r="AU85" i="14" s="1"/>
  <c r="Z83" i="14"/>
  <c r="Z96" i="14"/>
  <c r="AJ96" i="14" s="1"/>
  <c r="AT96" i="14" s="1"/>
  <c r="AU96" i="14" s="1"/>
  <c r="Z93" i="14"/>
  <c r="Z103" i="14"/>
  <c r="AJ103" i="14" s="1"/>
  <c r="AT103" i="14" s="1"/>
  <c r="AU103" i="14" s="1"/>
  <c r="Z99" i="14"/>
  <c r="Z113" i="14"/>
  <c r="AJ113" i="14" s="1"/>
  <c r="AT113" i="14" s="1"/>
  <c r="AU113" i="14" s="1"/>
  <c r="Z125" i="14"/>
  <c r="Z123" i="14"/>
  <c r="AJ123" i="14" s="1"/>
  <c r="AT123" i="14" s="1"/>
  <c r="AU123" i="14" s="1"/>
  <c r="Z135" i="14"/>
  <c r="AJ135" i="14" s="1"/>
  <c r="AT135" i="14" s="1"/>
  <c r="AU135" i="14" s="1"/>
  <c r="Z149" i="14"/>
  <c r="Z147" i="14"/>
  <c r="AJ147" i="14" s="1"/>
  <c r="AT147" i="14" s="1"/>
  <c r="AU147" i="14" s="1"/>
  <c r="Z145" i="14"/>
  <c r="Z143" i="14"/>
  <c r="AJ143" i="14" s="1"/>
  <c r="AT143" i="14" s="1"/>
  <c r="AU143" i="14" s="1"/>
  <c r="Z141" i="14"/>
  <c r="AJ141" i="14" s="1"/>
  <c r="AT141" i="14" s="1"/>
  <c r="AU141" i="14" s="1"/>
  <c r="Z139" i="14"/>
  <c r="Z165" i="14"/>
  <c r="Z182" i="14"/>
  <c r="AJ182" i="14" s="1"/>
  <c r="AT182" i="14" s="1"/>
  <c r="AU182" i="14" s="1"/>
  <c r="Z204" i="14"/>
  <c r="AJ208" i="14"/>
  <c r="AT208" i="14" s="1"/>
  <c r="AU208" i="14" s="1"/>
  <c r="Z229" i="14"/>
  <c r="Z227" i="14"/>
  <c r="Z243" i="14"/>
  <c r="AJ243" i="14" s="1"/>
  <c r="AT243" i="14" s="1"/>
  <c r="AU243" i="14" s="1"/>
  <c r="Z268" i="14"/>
  <c r="AJ268" i="14" s="1"/>
  <c r="AT268" i="14" s="1"/>
  <c r="AU268" i="14" s="1"/>
  <c r="Z266" i="14"/>
  <c r="AJ266" i="14" s="1"/>
  <c r="AT266" i="14" s="1"/>
  <c r="AU266" i="14" s="1"/>
  <c r="Z264" i="14"/>
  <c r="AJ264" i="14" s="1"/>
  <c r="AT264" i="14" s="1"/>
  <c r="AU264" i="14" s="1"/>
  <c r="Z262" i="14"/>
  <c r="Z260" i="14"/>
  <c r="AJ260" i="14" s="1"/>
  <c r="AT260" i="14" s="1"/>
  <c r="AU260" i="14" s="1"/>
  <c r="Z275" i="14"/>
  <c r="Z304" i="14"/>
  <c r="AJ304" i="14" s="1"/>
  <c r="AT304" i="14" s="1"/>
  <c r="AU304" i="14" s="1"/>
  <c r="Z302" i="14"/>
  <c r="AJ302" i="14" s="1"/>
  <c r="AT302" i="14" s="1"/>
  <c r="AU302" i="14" s="1"/>
  <c r="Z339" i="14"/>
  <c r="AJ339" i="14" s="1"/>
  <c r="AT339" i="14" s="1"/>
  <c r="AU339" i="14" s="1"/>
  <c r="Z332" i="14"/>
  <c r="AJ332" i="14" s="1"/>
  <c r="AT332" i="14" s="1"/>
  <c r="AU332" i="14" s="1"/>
  <c r="Z330" i="14"/>
  <c r="AJ330" i="14" s="1"/>
  <c r="AT330" i="14" s="1"/>
  <c r="AU330" i="14" s="1"/>
  <c r="Z362" i="14"/>
  <c r="Z368" i="14"/>
  <c r="AJ368" i="14" s="1"/>
  <c r="AT368" i="14" s="1"/>
  <c r="AU368" i="14" s="1"/>
  <c r="Z366" i="14"/>
  <c r="AJ366" i="14" s="1"/>
  <c r="AT366" i="14" s="1"/>
  <c r="AU366" i="14" s="1"/>
  <c r="AH169" i="14"/>
  <c r="AW169" i="14"/>
  <c r="AH364" i="14"/>
  <c r="AJ364" i="14" s="1"/>
  <c r="AT364" i="14" s="1"/>
  <c r="AU364" i="14" s="1"/>
  <c r="AW364" i="14"/>
  <c r="AH39" i="14"/>
  <c r="AW39" i="14"/>
  <c r="AK3" i="19"/>
  <c r="BA3" i="19"/>
  <c r="AB344" i="19"/>
  <c r="AM344" i="19" s="1"/>
  <c r="AX344" i="19" s="1"/>
  <c r="AY344" i="19" s="1"/>
  <c r="BA369" i="19"/>
  <c r="AK369" i="19"/>
  <c r="AM369" i="19" s="1"/>
  <c r="AX369" i="19" s="1"/>
  <c r="AY369" i="19" s="1"/>
  <c r="AK356" i="19"/>
  <c r="AM356" i="19" s="1"/>
  <c r="AX356" i="19" s="1"/>
  <c r="AY356" i="19" s="1"/>
  <c r="BA356" i="19"/>
  <c r="AK351" i="19"/>
  <c r="AM351" i="19" s="1"/>
  <c r="AX351" i="19" s="1"/>
  <c r="AY351" i="19" s="1"/>
  <c r="BA351" i="19"/>
  <c r="BA348" i="19"/>
  <c r="AK348" i="19"/>
  <c r="AM348" i="19" s="1"/>
  <c r="AX348" i="19" s="1"/>
  <c r="AY348" i="19" s="1"/>
  <c r="BA343" i="19"/>
  <c r="AK343" i="19"/>
  <c r="AM343" i="19" s="1"/>
  <c r="AX343" i="19" s="1"/>
  <c r="AY343" i="19" s="1"/>
  <c r="AK335" i="19"/>
  <c r="AM335" i="19" s="1"/>
  <c r="AX335" i="19" s="1"/>
  <c r="AY335" i="19" s="1"/>
  <c r="BA335" i="19"/>
  <c r="BA331" i="19"/>
  <c r="AK331" i="19"/>
  <c r="BA329" i="19"/>
  <c r="AK329" i="19"/>
  <c r="AM329" i="19" s="1"/>
  <c r="AX329" i="19" s="1"/>
  <c r="AY329" i="19" s="1"/>
  <c r="BA325" i="19"/>
  <c r="AK325" i="19"/>
  <c r="AM325" i="19" s="1"/>
  <c r="AX325" i="19" s="1"/>
  <c r="AY325" i="19" s="1"/>
  <c r="AK321" i="19"/>
  <c r="AM321" i="19" s="1"/>
  <c r="AX321" i="19" s="1"/>
  <c r="BA321" i="19"/>
  <c r="BA319" i="19"/>
  <c r="AK319" i="19"/>
  <c r="BA315" i="19"/>
  <c r="AK315" i="19"/>
  <c r="BA308" i="19"/>
  <c r="AK308" i="19"/>
  <c r="AM308" i="19" s="1"/>
  <c r="AX308" i="19" s="1"/>
  <c r="AY308" i="19" s="1"/>
  <c r="AK291" i="19"/>
  <c r="BA291" i="19"/>
  <c r="BA287" i="19"/>
  <c r="AK287" i="19"/>
  <c r="AM277" i="19"/>
  <c r="AX277" i="19" s="1"/>
  <c r="AY277" i="19" s="1"/>
  <c r="BA268" i="19"/>
  <c r="AK268" i="19"/>
  <c r="AM268" i="19" s="1"/>
  <c r="AX268" i="19" s="1"/>
  <c r="AY268" i="19" s="1"/>
  <c r="BA248" i="19"/>
  <c r="AK248" i="19"/>
  <c r="AM248" i="19" s="1"/>
  <c r="AX248" i="19" s="1"/>
  <c r="AY248" i="19" s="1"/>
  <c r="BA240" i="19"/>
  <c r="AK240" i="19"/>
  <c r="AK232" i="19"/>
  <c r="BA232" i="19"/>
  <c r="AK230" i="19"/>
  <c r="AM230" i="19" s="1"/>
  <c r="AX230" i="19" s="1"/>
  <c r="AY230" i="19" s="1"/>
  <c r="BA230" i="19"/>
  <c r="AK228" i="19"/>
  <c r="BA228" i="19"/>
  <c r="AK224" i="19"/>
  <c r="AM224" i="19" s="1"/>
  <c r="AX224" i="19" s="1"/>
  <c r="AY224" i="19" s="1"/>
  <c r="BA224" i="19"/>
  <c r="AK220" i="19"/>
  <c r="BA220" i="19"/>
  <c r="AK218" i="19"/>
  <c r="AM218" i="19" s="1"/>
  <c r="AX218" i="19" s="1"/>
  <c r="AY218" i="19" s="1"/>
  <c r="BA218" i="19"/>
  <c r="BA212" i="19"/>
  <c r="AK212" i="19"/>
  <c r="AM212" i="19" s="1"/>
  <c r="AX212" i="19" s="1"/>
  <c r="AY212" i="19" s="1"/>
  <c r="BA210" i="19"/>
  <c r="AK210" i="19"/>
  <c r="AM210" i="19" s="1"/>
  <c r="AX210" i="19" s="1"/>
  <c r="AY210" i="19" s="1"/>
  <c r="BA203" i="19"/>
  <c r="AK203" i="19"/>
  <c r="BA199" i="19"/>
  <c r="AK199" i="19"/>
  <c r="BA197" i="19"/>
  <c r="AK197" i="19"/>
  <c r="BA195" i="19"/>
  <c r="AK195" i="19"/>
  <c r="AK192" i="19"/>
  <c r="BA192" i="19"/>
  <c r="BA188" i="19"/>
  <c r="AK188" i="19"/>
  <c r="BA206" i="19"/>
  <c r="AK206" i="19"/>
  <c r="AM206" i="19" s="1"/>
  <c r="AX206" i="19" s="1"/>
  <c r="AY206" i="19" s="1"/>
  <c r="AK180" i="19"/>
  <c r="AM180" i="19" s="1"/>
  <c r="AX180" i="19" s="1"/>
  <c r="AY180" i="19" s="1"/>
  <c r="BA180" i="19"/>
  <c r="BA175" i="19"/>
  <c r="AK175" i="19"/>
  <c r="AM175" i="19" s="1"/>
  <c r="AX175" i="19" s="1"/>
  <c r="AY175" i="19" s="1"/>
  <c r="BA173" i="19"/>
  <c r="AK173" i="19"/>
  <c r="AM173" i="19" s="1"/>
  <c r="AX173" i="19" s="1"/>
  <c r="AY173" i="19" s="1"/>
  <c r="BA161" i="19"/>
  <c r="AK161" i="19"/>
  <c r="AM161" i="19" s="1"/>
  <c r="AX161" i="19" s="1"/>
  <c r="AY161" i="19" s="1"/>
  <c r="AK143" i="19"/>
  <c r="BA143" i="19"/>
  <c r="BA125" i="19"/>
  <c r="AK125" i="19"/>
  <c r="AM125" i="19" s="1"/>
  <c r="AX125" i="19" s="1"/>
  <c r="AY125" i="19" s="1"/>
  <c r="BA109" i="19"/>
  <c r="AK109" i="19"/>
  <c r="BA103" i="19"/>
  <c r="AK103" i="19"/>
  <c r="AM103" i="19" s="1"/>
  <c r="AX103" i="19" s="1"/>
  <c r="AY103" i="19" s="1"/>
  <c r="BA100" i="19"/>
  <c r="AK100" i="19"/>
  <c r="BA98" i="19"/>
  <c r="AK98" i="19"/>
  <c r="BA92" i="19"/>
  <c r="AK92" i="19"/>
  <c r="AM92" i="19" s="1"/>
  <c r="AX92" i="19" s="1"/>
  <c r="AY92" i="19" s="1"/>
  <c r="AK90" i="19"/>
  <c r="BA90" i="19"/>
  <c r="AK88" i="19"/>
  <c r="AM88" i="19" s="1"/>
  <c r="AX88" i="19" s="1"/>
  <c r="AY88" i="19" s="1"/>
  <c r="BA88" i="19"/>
  <c r="AK86" i="19"/>
  <c r="BA86" i="19"/>
  <c r="AK60" i="19"/>
  <c r="AM60" i="19" s="1"/>
  <c r="AX60" i="19" s="1"/>
  <c r="AY60" i="19" s="1"/>
  <c r="BA60" i="19"/>
  <c r="AK58" i="19"/>
  <c r="AM58" i="19" s="1"/>
  <c r="AX58" i="19" s="1"/>
  <c r="AY58" i="19" s="1"/>
  <c r="BA58" i="19"/>
  <c r="AK54" i="19"/>
  <c r="AM54" i="19" s="1"/>
  <c r="AX54" i="19" s="1"/>
  <c r="BA54" i="19"/>
  <c r="AK50" i="19"/>
  <c r="AM50" i="19" s="1"/>
  <c r="AX50" i="19" s="1"/>
  <c r="AY50" i="19" s="1"/>
  <c r="BA50" i="19"/>
  <c r="BA48" i="19"/>
  <c r="AK48" i="19"/>
  <c r="AM48" i="19" s="1"/>
  <c r="AX48" i="19" s="1"/>
  <c r="AY48" i="19" s="1"/>
  <c r="BA44" i="19"/>
  <c r="AK44" i="19"/>
  <c r="AM44" i="19" s="1"/>
  <c r="AX44" i="19" s="1"/>
  <c r="AY44" i="19" s="1"/>
  <c r="BA35" i="19"/>
  <c r="AK35" i="19"/>
  <c r="AM35" i="19" s="1"/>
  <c r="AX35" i="19" s="1"/>
  <c r="AY35" i="19" s="1"/>
  <c r="AK32" i="19"/>
  <c r="AM32" i="19" s="1"/>
  <c r="AX32" i="19" s="1"/>
  <c r="AY32" i="19" s="1"/>
  <c r="BA32" i="19"/>
  <c r="AK23" i="19"/>
  <c r="BA23" i="19"/>
  <c r="BA21" i="19"/>
  <c r="AK21" i="19"/>
  <c r="AK14" i="19"/>
  <c r="AM14" i="19" s="1"/>
  <c r="AX14" i="19" s="1"/>
  <c r="AY14" i="19" s="1"/>
  <c r="BA14" i="19"/>
  <c r="BA12" i="19"/>
  <c r="AK12" i="19"/>
  <c r="AK10" i="19"/>
  <c r="BA10" i="19"/>
  <c r="BA8" i="19"/>
  <c r="AK8" i="19"/>
  <c r="AM8" i="19" s="1"/>
  <c r="AX8" i="19" s="1"/>
  <c r="AY8" i="19" s="1"/>
  <c r="AV4" i="19"/>
  <c r="AV378" i="19" s="1"/>
  <c r="AN378" i="19"/>
  <c r="AX272" i="19"/>
  <c r="AV3" i="23"/>
  <c r="AV369" i="23" s="1"/>
  <c r="AN369" i="23"/>
  <c r="AK217" i="23"/>
  <c r="BA217" i="23"/>
  <c r="BA216" i="23"/>
  <c r="AK216" i="23"/>
  <c r="AM216" i="23" s="1"/>
  <c r="AX216" i="23" s="1"/>
  <c r="AY216" i="23" s="1"/>
  <c r="AB367" i="23"/>
  <c r="AM367" i="23" s="1"/>
  <c r="AX367" i="23" s="1"/>
  <c r="AK314" i="23"/>
  <c r="BA314" i="23"/>
  <c r="AM314" i="23"/>
  <c r="AX314" i="23" s="1"/>
  <c r="AY314" i="23" s="1"/>
  <c r="AK274" i="23"/>
  <c r="BA274" i="23"/>
  <c r="Z3" i="23"/>
  <c r="R369" i="23"/>
  <c r="AB182" i="23"/>
  <c r="AM182" i="23" s="1"/>
  <c r="AX182" i="23" s="1"/>
  <c r="AY182" i="23" s="1"/>
  <c r="AB200" i="23"/>
  <c r="AM200" i="23" s="1"/>
  <c r="AX200" i="23" s="1"/>
  <c r="AY200" i="23" s="1"/>
  <c r="AB320" i="23"/>
  <c r="AB117" i="23"/>
  <c r="AM117" i="23" s="1"/>
  <c r="AX117" i="23" s="1"/>
  <c r="AY117" i="23" s="1"/>
  <c r="AB168" i="23"/>
  <c r="AM168" i="23" s="1"/>
  <c r="AX168" i="23" s="1"/>
  <c r="AY168" i="23" s="1"/>
  <c r="AK173" i="23"/>
  <c r="BA173" i="23"/>
  <c r="AK163" i="23"/>
  <c r="BA163" i="23"/>
  <c r="AK151" i="23"/>
  <c r="BA151" i="23"/>
  <c r="AK146" i="23"/>
  <c r="BA146" i="23"/>
  <c r="AK145" i="23"/>
  <c r="BA145" i="23"/>
  <c r="AK141" i="23"/>
  <c r="BA141" i="23"/>
  <c r="AM143" i="23"/>
  <c r="AX143" i="23" s="1"/>
  <c r="AY143" i="23" s="1"/>
  <c r="AK142" i="23"/>
  <c r="BA142" i="23"/>
  <c r="AK139" i="23"/>
  <c r="BA139" i="23"/>
  <c r="AK133" i="23"/>
  <c r="BA133" i="23"/>
  <c r="AB283" i="23"/>
  <c r="AM283" i="23" s="1"/>
  <c r="AX283" i="23" s="1"/>
  <c r="AY283" i="23" s="1"/>
  <c r="AK282" i="23"/>
  <c r="BA282" i="23"/>
  <c r="AB280" i="23"/>
  <c r="AK279" i="23"/>
  <c r="BA279" i="23"/>
  <c r="AK276" i="23"/>
  <c r="AM276" i="23" s="1"/>
  <c r="AX276" i="23" s="1"/>
  <c r="AY276" i="23" s="1"/>
  <c r="BA276" i="23"/>
  <c r="AK268" i="23"/>
  <c r="AM268" i="23" s="1"/>
  <c r="AX268" i="23" s="1"/>
  <c r="AY268" i="23" s="1"/>
  <c r="BA268" i="23"/>
  <c r="AK259" i="23"/>
  <c r="AM259" i="23" s="1"/>
  <c r="AX259" i="23" s="1"/>
  <c r="AY259" i="23" s="1"/>
  <c r="BA259" i="23"/>
  <c r="AK247" i="23"/>
  <c r="AM247" i="23" s="1"/>
  <c r="AX247" i="23" s="1"/>
  <c r="AY247" i="23" s="1"/>
  <c r="BA247" i="23"/>
  <c r="AK118" i="23"/>
  <c r="AM118" i="23" s="1"/>
  <c r="AX118" i="23" s="1"/>
  <c r="AY118" i="23" s="1"/>
  <c r="BA118" i="23"/>
  <c r="AK84" i="23"/>
  <c r="AM84" i="23" s="1"/>
  <c r="AX84" i="23" s="1"/>
  <c r="AY84" i="23" s="1"/>
  <c r="BA84" i="23"/>
  <c r="AK39" i="23"/>
  <c r="AM39" i="23" s="1"/>
  <c r="AX39" i="23" s="1"/>
  <c r="AY39" i="23" s="1"/>
  <c r="BA39" i="23"/>
  <c r="AK38" i="23"/>
  <c r="AM38" i="23" s="1"/>
  <c r="AX38" i="23" s="1"/>
  <c r="AY38" i="23" s="1"/>
  <c r="BA38" i="23"/>
  <c r="AK35" i="23"/>
  <c r="BA35" i="23"/>
  <c r="AM35" i="23"/>
  <c r="AX35" i="23" s="1"/>
  <c r="AY35" i="23" s="1"/>
  <c r="AK33" i="23"/>
  <c r="AM33" i="23" s="1"/>
  <c r="AX33" i="23" s="1"/>
  <c r="AY33" i="23" s="1"/>
  <c r="BA33" i="23"/>
  <c r="AK30" i="23"/>
  <c r="BA30" i="23"/>
  <c r="AM30" i="23"/>
  <c r="AX30" i="23" s="1"/>
  <c r="AK29" i="23"/>
  <c r="AM29" i="23" s="1"/>
  <c r="AX29" i="23" s="1"/>
  <c r="AY29" i="23" s="1"/>
  <c r="BA29" i="23"/>
  <c r="AK26" i="23"/>
  <c r="BA26" i="23"/>
  <c r="AK25" i="23"/>
  <c r="BA25" i="23"/>
  <c r="AK17" i="23"/>
  <c r="BA17" i="23"/>
  <c r="AK12" i="23"/>
  <c r="AM12" i="23" s="1"/>
  <c r="AX12" i="23" s="1"/>
  <c r="AY12" i="23" s="1"/>
  <c r="BA12" i="23"/>
  <c r="AK10" i="23"/>
  <c r="AC369" i="23"/>
  <c r="O10" i="23"/>
  <c r="G369" i="23"/>
  <c r="AM175" i="23"/>
  <c r="AX175" i="23" s="1"/>
  <c r="AY175" i="23" s="1"/>
  <c r="AK174" i="23"/>
  <c r="BA174" i="23"/>
  <c r="AK366" i="23"/>
  <c r="AM366" i="23" s="1"/>
  <c r="AX366" i="23" s="1"/>
  <c r="BA366" i="23"/>
  <c r="AK360" i="23"/>
  <c r="AM360" i="23" s="1"/>
  <c r="AX360" i="23" s="1"/>
  <c r="AY360" i="23" s="1"/>
  <c r="BA360" i="23"/>
  <c r="AM359" i="23"/>
  <c r="AX359" i="23" s="1"/>
  <c r="AY359" i="23" s="1"/>
  <c r="AK354" i="23"/>
  <c r="BA354" i="23"/>
  <c r="AK352" i="23"/>
  <c r="BA352" i="23"/>
  <c r="AK350" i="23"/>
  <c r="BA350" i="23"/>
  <c r="AK328" i="23"/>
  <c r="BA328" i="23"/>
  <c r="AM328" i="23"/>
  <c r="AX328" i="23" s="1"/>
  <c r="AY328" i="23" s="1"/>
  <c r="AK193" i="23"/>
  <c r="AM193" i="23" s="1"/>
  <c r="AX193" i="23" s="1"/>
  <c r="AY193" i="23" s="1"/>
  <c r="BA193" i="23"/>
  <c r="AK298" i="23"/>
  <c r="AM298" i="23" s="1"/>
  <c r="AX298" i="23" s="1"/>
  <c r="AY298" i="23" s="1"/>
  <c r="BA298" i="23"/>
  <c r="AK286" i="23"/>
  <c r="BA286" i="23"/>
  <c r="AM260" i="23"/>
  <c r="AX260" i="23" s="1"/>
  <c r="AY260" i="23" s="1"/>
  <c r="AK256" i="23"/>
  <c r="AM256" i="23" s="1"/>
  <c r="AX256" i="23" s="1"/>
  <c r="AY256" i="23" s="1"/>
  <c r="BA256" i="23"/>
  <c r="AK252" i="23"/>
  <c r="BA252" i="23"/>
  <c r="AK229" i="23"/>
  <c r="BA229" i="23"/>
  <c r="AM229" i="23"/>
  <c r="AX229" i="23" s="1"/>
  <c r="AY229" i="23" s="1"/>
  <c r="AK225" i="23"/>
  <c r="AM225" i="23" s="1"/>
  <c r="AX225" i="23" s="1"/>
  <c r="AY225" i="23" s="1"/>
  <c r="BA225" i="23"/>
  <c r="AK213" i="23"/>
  <c r="BA213" i="23"/>
  <c r="AK209" i="23"/>
  <c r="BA209" i="23"/>
  <c r="AB309" i="23"/>
  <c r="AM309" i="23" s="1"/>
  <c r="AX309" i="23" s="1"/>
  <c r="AY309" i="23" s="1"/>
  <c r="AK206" i="23"/>
  <c r="AM206" i="23" s="1"/>
  <c r="AX206" i="23" s="1"/>
  <c r="AY206" i="23" s="1"/>
  <c r="BA206" i="23"/>
  <c r="AK63" i="24"/>
  <c r="BA63" i="24"/>
  <c r="AK66" i="24"/>
  <c r="BA66" i="24"/>
  <c r="BA68" i="24"/>
  <c r="AK68" i="24"/>
  <c r="BA74" i="24"/>
  <c r="AK74" i="24"/>
  <c r="AK81" i="24"/>
  <c r="AM81" i="24" s="1"/>
  <c r="AX81" i="24" s="1"/>
  <c r="AY81" i="24" s="1"/>
  <c r="BA81" i="24"/>
  <c r="AK89" i="24"/>
  <c r="BA89" i="24"/>
  <c r="AK93" i="24"/>
  <c r="BA93" i="24"/>
  <c r="BA104" i="24"/>
  <c r="AK104" i="24"/>
  <c r="AM104" i="24" s="1"/>
  <c r="AX104" i="24" s="1"/>
  <c r="AY104" i="24" s="1"/>
  <c r="AK106" i="24"/>
  <c r="AM106" i="24" s="1"/>
  <c r="AX106" i="24" s="1"/>
  <c r="AY106" i="24" s="1"/>
  <c r="BA106" i="24"/>
  <c r="BA111" i="24"/>
  <c r="AK111" i="24"/>
  <c r="AM111" i="24" s="1"/>
  <c r="AX111" i="24" s="1"/>
  <c r="BA118" i="24"/>
  <c r="AK118" i="24"/>
  <c r="AM118" i="24" s="1"/>
  <c r="AX118" i="24" s="1"/>
  <c r="AY118" i="24" s="1"/>
  <c r="AK125" i="24"/>
  <c r="AM125" i="24" s="1"/>
  <c r="AX125" i="24" s="1"/>
  <c r="BA125" i="24"/>
  <c r="AK133" i="24"/>
  <c r="AM133" i="24" s="1"/>
  <c r="AX133" i="24" s="1"/>
  <c r="BA133" i="24"/>
  <c r="AK146" i="24"/>
  <c r="AM146" i="24" s="1"/>
  <c r="AX146" i="24" s="1"/>
  <c r="AY146" i="24" s="1"/>
  <c r="BA146" i="24"/>
  <c r="AK159" i="24"/>
  <c r="BA159" i="24"/>
  <c r="AK163" i="24"/>
  <c r="AM163" i="24" s="1"/>
  <c r="AX163" i="24" s="1"/>
  <c r="AY163" i="24" s="1"/>
  <c r="BA163" i="24"/>
  <c r="AK165" i="24"/>
  <c r="AM165" i="24" s="1"/>
  <c r="AX165" i="24" s="1"/>
  <c r="AY165" i="24" s="1"/>
  <c r="BA165" i="24"/>
  <c r="AK174" i="24"/>
  <c r="AM174" i="24" s="1"/>
  <c r="AX174" i="24" s="1"/>
  <c r="AY174" i="24" s="1"/>
  <c r="BA174" i="24"/>
  <c r="BA65" i="24"/>
  <c r="AK65" i="24"/>
  <c r="AK184" i="24"/>
  <c r="AM184" i="24" s="1"/>
  <c r="AX184" i="24" s="1"/>
  <c r="AY184" i="24" s="1"/>
  <c r="BA184" i="24"/>
  <c r="AK283" i="24"/>
  <c r="BA283" i="24"/>
  <c r="BA296" i="24"/>
  <c r="AK296" i="24"/>
  <c r="AM296" i="24" s="1"/>
  <c r="AX296" i="24" s="1"/>
  <c r="AY296" i="24" s="1"/>
  <c r="AK304" i="24"/>
  <c r="AM304" i="24" s="1"/>
  <c r="AX304" i="24" s="1"/>
  <c r="AY304" i="24" s="1"/>
  <c r="BA304" i="24"/>
  <c r="AK306" i="24"/>
  <c r="AM306" i="24" s="1"/>
  <c r="AX306" i="24" s="1"/>
  <c r="AY306" i="24" s="1"/>
  <c r="BA306" i="24"/>
  <c r="AK314" i="24"/>
  <c r="BA314" i="24"/>
  <c r="AK325" i="24"/>
  <c r="AM325" i="24" s="1"/>
  <c r="AX325" i="24" s="1"/>
  <c r="AY325" i="24" s="1"/>
  <c r="BA325" i="24"/>
  <c r="AK328" i="24"/>
  <c r="AM328" i="24" s="1"/>
  <c r="AX328" i="24" s="1"/>
  <c r="AY328" i="24" s="1"/>
  <c r="BA328" i="24"/>
  <c r="BA338" i="24"/>
  <c r="AK338" i="24"/>
  <c r="AM338" i="24" s="1"/>
  <c r="AX338" i="24" s="1"/>
  <c r="AY338" i="24" s="1"/>
  <c r="AK348" i="24"/>
  <c r="AM348" i="24" s="1"/>
  <c r="AX348" i="24" s="1"/>
  <c r="AY348" i="24" s="1"/>
  <c r="BA348" i="24"/>
  <c r="AK167" i="24"/>
  <c r="AM167" i="24" s="1"/>
  <c r="AX167" i="24" s="1"/>
  <c r="AY167" i="24" s="1"/>
  <c r="BA167" i="24"/>
  <c r="AK359" i="24"/>
  <c r="BA359" i="24"/>
  <c r="BA366" i="24"/>
  <c r="AK366" i="24"/>
  <c r="AM366" i="24" s="1"/>
  <c r="AX366" i="24" s="1"/>
  <c r="AY366" i="24" s="1"/>
  <c r="BA371" i="24"/>
  <c r="AK371" i="24"/>
  <c r="AM371" i="24" s="1"/>
  <c r="AX371" i="24" s="1"/>
  <c r="AY371" i="24" s="1"/>
  <c r="AK200" i="24"/>
  <c r="AM200" i="24" s="1"/>
  <c r="AX200" i="24" s="1"/>
  <c r="AY200" i="24" s="1"/>
  <c r="BA200" i="24"/>
  <c r="AK383" i="24"/>
  <c r="AM383" i="24" s="1"/>
  <c r="AX383" i="24" s="1"/>
  <c r="AY383" i="24" s="1"/>
  <c r="BA383" i="24"/>
  <c r="AK389" i="24"/>
  <c r="AM389" i="24" s="1"/>
  <c r="AX389" i="24" s="1"/>
  <c r="AY389" i="24" s="1"/>
  <c r="BA389" i="24"/>
  <c r="AK352" i="24"/>
  <c r="AM352" i="24" s="1"/>
  <c r="AX352" i="24" s="1"/>
  <c r="AY352" i="24" s="1"/>
  <c r="BA352" i="24"/>
  <c r="AK384" i="24"/>
  <c r="BA384" i="24"/>
  <c r="BA398" i="24"/>
  <c r="AK398" i="24"/>
  <c r="AM398" i="24" s="1"/>
  <c r="AX398" i="24" s="1"/>
  <c r="AY398" i="24" s="1"/>
  <c r="AK424" i="24"/>
  <c r="BA424" i="24"/>
  <c r="AK393" i="24"/>
  <c r="AM393" i="24" s="1"/>
  <c r="AX393" i="24" s="1"/>
  <c r="AY393" i="24" s="1"/>
  <c r="BA393" i="24"/>
  <c r="AX284" i="24"/>
  <c r="AY284" i="24" s="1"/>
  <c r="AX372" i="24"/>
  <c r="AY372" i="24" s="1"/>
  <c r="AK282" i="24"/>
  <c r="AM282" i="24" s="1"/>
  <c r="AX282" i="24" s="1"/>
  <c r="AY282" i="24" s="1"/>
  <c r="BA282" i="24"/>
  <c r="AX269" i="24"/>
  <c r="AY269" i="24" s="1"/>
  <c r="AX239" i="24"/>
  <c r="AY239" i="24" s="1"/>
  <c r="AK238" i="24"/>
  <c r="AM238" i="24" s="1"/>
  <c r="AX238" i="24" s="1"/>
  <c r="AY238" i="24" s="1"/>
  <c r="BA238" i="24"/>
  <c r="AK182" i="24"/>
  <c r="AM182" i="24" s="1"/>
  <c r="AX182" i="24" s="1"/>
  <c r="AY182" i="24" s="1"/>
  <c r="BA182" i="24"/>
  <c r="AX288" i="24"/>
  <c r="AY288" i="24" s="1"/>
  <c r="AK226" i="24"/>
  <c r="AM226" i="24" s="1"/>
  <c r="AX226" i="24" s="1"/>
  <c r="AY226" i="24" s="1"/>
  <c r="BA226" i="24"/>
  <c r="AK248" i="24"/>
  <c r="AM248" i="24" s="1"/>
  <c r="AX248" i="24" s="1"/>
  <c r="BA248" i="24"/>
  <c r="AK268" i="24"/>
  <c r="BA268" i="24"/>
  <c r="AM271" i="24"/>
  <c r="AX271" i="24" s="1"/>
  <c r="AY271" i="24" s="1"/>
  <c r="AV3" i="24"/>
  <c r="AV430" i="24" s="1"/>
  <c r="AN430" i="24"/>
  <c r="AK410" i="24"/>
  <c r="BA410" i="24"/>
  <c r="AX180" i="24"/>
  <c r="AY180" i="24" s="1"/>
  <c r="AB397" i="24"/>
  <c r="AM397" i="24" s="1"/>
  <c r="AX397" i="24" s="1"/>
  <c r="AY397" i="24" s="1"/>
  <c r="AB395" i="24"/>
  <c r="AM395" i="24" s="1"/>
  <c r="AX395" i="24" s="1"/>
  <c r="AY395" i="24" s="1"/>
  <c r="AB388" i="24"/>
  <c r="AM388" i="24" s="1"/>
  <c r="AX388" i="24" s="1"/>
  <c r="AY388" i="24" s="1"/>
  <c r="AB382" i="24"/>
  <c r="AM382" i="24" s="1"/>
  <c r="AX382" i="24" s="1"/>
  <c r="AY382" i="24" s="1"/>
  <c r="AB378" i="24"/>
  <c r="AM378" i="24" s="1"/>
  <c r="AX378" i="24" s="1"/>
  <c r="AY378" i="24" s="1"/>
  <c r="AB373" i="24"/>
  <c r="AM373" i="24" s="1"/>
  <c r="AX373" i="24" s="1"/>
  <c r="AY373" i="24" s="1"/>
  <c r="AB367" i="24"/>
  <c r="AM367" i="24" s="1"/>
  <c r="AX367" i="24" s="1"/>
  <c r="AY367" i="24" s="1"/>
  <c r="AB347" i="24"/>
  <c r="AM347" i="24" s="1"/>
  <c r="AX347" i="24" s="1"/>
  <c r="AY347" i="24" s="1"/>
  <c r="AB337" i="24"/>
  <c r="AM337" i="24" s="1"/>
  <c r="AX337" i="24" s="1"/>
  <c r="AY337" i="24" s="1"/>
  <c r="AB329" i="24"/>
  <c r="AM329" i="24" s="1"/>
  <c r="AX329" i="24" s="1"/>
  <c r="AB321" i="24"/>
  <c r="AM321" i="24" s="1"/>
  <c r="AX321" i="24" s="1"/>
  <c r="AY321" i="24" s="1"/>
  <c r="AB310" i="24"/>
  <c r="AM310" i="24" s="1"/>
  <c r="AX310" i="24" s="1"/>
  <c r="AY310" i="24" s="1"/>
  <c r="AB307" i="24"/>
  <c r="AM307" i="24" s="1"/>
  <c r="AX307" i="24" s="1"/>
  <c r="AY307" i="24" s="1"/>
  <c r="AB303" i="24"/>
  <c r="AM303" i="24" s="1"/>
  <c r="AX303" i="24" s="1"/>
  <c r="AY303" i="24" s="1"/>
  <c r="AK299" i="24"/>
  <c r="AM299" i="24" s="1"/>
  <c r="AX299" i="24" s="1"/>
  <c r="BA299" i="24"/>
  <c r="AB297" i="24"/>
  <c r="AM297" i="24" s="1"/>
  <c r="AX297" i="24" s="1"/>
  <c r="AY297" i="24" s="1"/>
  <c r="AB289" i="24"/>
  <c r="AM289" i="24" s="1"/>
  <c r="AX289" i="24" s="1"/>
  <c r="AY289" i="24" s="1"/>
  <c r="AM268" i="24"/>
  <c r="AX268" i="24" s="1"/>
  <c r="AY268" i="24" s="1"/>
  <c r="AM168" i="24"/>
  <c r="AX168" i="24" s="1"/>
  <c r="AY168" i="24" s="1"/>
  <c r="AB166" i="24"/>
  <c r="AM166" i="24" s="1"/>
  <c r="AX166" i="24" s="1"/>
  <c r="AY166" i="24" s="1"/>
  <c r="AB145" i="24"/>
  <c r="AM145" i="24" s="1"/>
  <c r="AX145" i="24" s="1"/>
  <c r="AY145" i="24" s="1"/>
  <c r="AB134" i="24"/>
  <c r="AM134" i="24" s="1"/>
  <c r="AX134" i="24" s="1"/>
  <c r="AY134" i="24" s="1"/>
  <c r="AB126" i="24"/>
  <c r="AM126" i="24" s="1"/>
  <c r="AX126" i="24" s="1"/>
  <c r="AY126" i="24" s="1"/>
  <c r="AB122" i="24"/>
  <c r="AM122" i="24" s="1"/>
  <c r="AX122" i="24" s="1"/>
  <c r="AY122" i="24" s="1"/>
  <c r="AB112" i="24"/>
  <c r="AM112" i="24" s="1"/>
  <c r="AX112" i="24" s="1"/>
  <c r="AB102" i="24"/>
  <c r="AM102" i="24" s="1"/>
  <c r="AX102" i="24" s="1"/>
  <c r="AY102" i="24" s="1"/>
  <c r="AB98" i="24"/>
  <c r="AM98" i="24" s="1"/>
  <c r="AX98" i="24" s="1"/>
  <c r="AY98" i="24" s="1"/>
  <c r="AB91" i="24"/>
  <c r="AM91" i="24" s="1"/>
  <c r="AX91" i="24" s="1"/>
  <c r="AB70" i="24"/>
  <c r="AM70" i="24" s="1"/>
  <c r="AX70" i="24" s="1"/>
  <c r="AY70" i="24" s="1"/>
  <c r="AB57" i="24"/>
  <c r="AM57" i="24" s="1"/>
  <c r="AX57" i="24" s="1"/>
  <c r="AB55" i="24"/>
  <c r="AM55" i="24" s="1"/>
  <c r="AX55" i="24" s="1"/>
  <c r="AB49" i="24"/>
  <c r="AM49" i="24" s="1"/>
  <c r="AX49" i="24" s="1"/>
  <c r="AB39" i="24"/>
  <c r="AM39" i="24" s="1"/>
  <c r="AX39" i="24" s="1"/>
  <c r="AM31" i="24"/>
  <c r="AX31" i="24" s="1"/>
  <c r="AM25" i="24"/>
  <c r="AX25" i="24" s="1"/>
  <c r="AB21" i="24"/>
  <c r="AM21" i="24" s="1"/>
  <c r="AX21" i="24" s="1"/>
  <c r="AM17" i="24"/>
  <c r="AX17" i="24" s="1"/>
  <c r="AM13" i="24"/>
  <c r="AX13" i="24" s="1"/>
  <c r="AM11" i="24"/>
  <c r="AX11" i="24" s="1"/>
  <c r="AM9" i="24"/>
  <c r="AX9" i="24" s="1"/>
  <c r="AM7" i="24"/>
  <c r="AX7" i="24" s="1"/>
  <c r="AM5" i="24"/>
  <c r="AX5" i="24" s="1"/>
  <c r="AM4" i="24"/>
  <c r="AX4" i="24" s="1"/>
  <c r="AK94" i="24"/>
  <c r="AM94" i="24" s="1"/>
  <c r="AX94" i="24" s="1"/>
  <c r="BA94" i="24"/>
  <c r="AM205" i="24"/>
  <c r="AX205" i="24" s="1"/>
  <c r="AX54" i="24"/>
  <c r="Z6" i="25"/>
  <c r="R424" i="25"/>
  <c r="AK409" i="25"/>
  <c r="AM409" i="25" s="1"/>
  <c r="AX409" i="25" s="1"/>
  <c r="AY409" i="25" s="1"/>
  <c r="BA409" i="25"/>
  <c r="BA403" i="25"/>
  <c r="AK403" i="25"/>
  <c r="AM403" i="25" s="1"/>
  <c r="AX403" i="25" s="1"/>
  <c r="AY403" i="25" s="1"/>
  <c r="AK310" i="25"/>
  <c r="AM310" i="25" s="1"/>
  <c r="AX310" i="25" s="1"/>
  <c r="AY310" i="25" s="1"/>
  <c r="BA310" i="25"/>
  <c r="AK286" i="25"/>
  <c r="AM286" i="25" s="1"/>
  <c r="AX286" i="25" s="1"/>
  <c r="AY286" i="25" s="1"/>
  <c r="BA286" i="25"/>
  <c r="AK281" i="25"/>
  <c r="BA281" i="25"/>
  <c r="AK245" i="25"/>
  <c r="AM245" i="25" s="1"/>
  <c r="AX245" i="25" s="1"/>
  <c r="BA245" i="25"/>
  <c r="AK233" i="25"/>
  <c r="AM233" i="25" s="1"/>
  <c r="AX233" i="25" s="1"/>
  <c r="AY233" i="25" s="1"/>
  <c r="BA233" i="25"/>
  <c r="AK229" i="25"/>
  <c r="BA229" i="25"/>
  <c r="BA226" i="25"/>
  <c r="AK226" i="25"/>
  <c r="AM226" i="25" s="1"/>
  <c r="AX226" i="25" s="1"/>
  <c r="AY226" i="25" s="1"/>
  <c r="BA214" i="25"/>
  <c r="AK214" i="25"/>
  <c r="AM214" i="25" s="1"/>
  <c r="AX214" i="25" s="1"/>
  <c r="AY214" i="25" s="1"/>
  <c r="BA183" i="25"/>
  <c r="AK183" i="25"/>
  <c r="AM183" i="25" s="1"/>
  <c r="AX183" i="25" s="1"/>
  <c r="AY183" i="25" s="1"/>
  <c r="BA181" i="25"/>
  <c r="AK181" i="25"/>
  <c r="BA178" i="25"/>
  <c r="AK178" i="25"/>
  <c r="BA139" i="25"/>
  <c r="AK139" i="25"/>
  <c r="AM139" i="25" s="1"/>
  <c r="AX139" i="25" s="1"/>
  <c r="AY139" i="25" s="1"/>
  <c r="AK88" i="25"/>
  <c r="AM88" i="25" s="1"/>
  <c r="AX88" i="25" s="1"/>
  <c r="BA88" i="25"/>
  <c r="BA85" i="25"/>
  <c r="AK85" i="25"/>
  <c r="AM85" i="25" s="1"/>
  <c r="AX85" i="25" s="1"/>
  <c r="AY85" i="25" s="1"/>
  <c r="AK80" i="25"/>
  <c r="AM80" i="25" s="1"/>
  <c r="AX80" i="25" s="1"/>
  <c r="BA80" i="25"/>
  <c r="AK341" i="25"/>
  <c r="BA341" i="25"/>
  <c r="AK326" i="25"/>
  <c r="AM326" i="25" s="1"/>
  <c r="AX326" i="25" s="1"/>
  <c r="AY326" i="25" s="1"/>
  <c r="BA326" i="25"/>
  <c r="AK308" i="25"/>
  <c r="AM308" i="25" s="1"/>
  <c r="AX308" i="25" s="1"/>
  <c r="AY308" i="25" s="1"/>
  <c r="BA308" i="25"/>
  <c r="AK294" i="25"/>
  <c r="BA294" i="25"/>
  <c r="AK283" i="25"/>
  <c r="BA283" i="25"/>
  <c r="AK267" i="25"/>
  <c r="AM267" i="25" s="1"/>
  <c r="AX267" i="25" s="1"/>
  <c r="AY267" i="25" s="1"/>
  <c r="BA267" i="25"/>
  <c r="BA239" i="25"/>
  <c r="AK239" i="25"/>
  <c r="AM239" i="25" s="1"/>
  <c r="AX239" i="25" s="1"/>
  <c r="AY239" i="25" s="1"/>
  <c r="BA187" i="25"/>
  <c r="AK187" i="25"/>
  <c r="AM187" i="25" s="1"/>
  <c r="AX187" i="25" s="1"/>
  <c r="AY187" i="25" s="1"/>
  <c r="BA155" i="25"/>
  <c r="AK155" i="25"/>
  <c r="AM155" i="25" s="1"/>
  <c r="AX155" i="25" s="1"/>
  <c r="AY155" i="25" s="1"/>
  <c r="BA146" i="25"/>
  <c r="AK146" i="25"/>
  <c r="AM146" i="25" s="1"/>
  <c r="AX146" i="25" s="1"/>
  <c r="AK5" i="25"/>
  <c r="AM5" i="25" s="1"/>
  <c r="AX5" i="25" s="1"/>
  <c r="AC424" i="25"/>
  <c r="AK204" i="25"/>
  <c r="BA204" i="25"/>
  <c r="BA415" i="25"/>
  <c r="AK415" i="25"/>
  <c r="AK368" i="25"/>
  <c r="AM368" i="25" s="1"/>
  <c r="AX368" i="25" s="1"/>
  <c r="AY368" i="25" s="1"/>
  <c r="BA368" i="25"/>
  <c r="AK246" i="25"/>
  <c r="AM246" i="25" s="1"/>
  <c r="AX246" i="25" s="1"/>
  <c r="BA246" i="25"/>
  <c r="AM170" i="25"/>
  <c r="AX170" i="25" s="1"/>
  <c r="AY170" i="25" s="1"/>
  <c r="AK157" i="25"/>
  <c r="AM157" i="25" s="1"/>
  <c r="AX157" i="25" s="1"/>
  <c r="AY157" i="25" s="1"/>
  <c r="BA157" i="25"/>
  <c r="BA86" i="25"/>
  <c r="AK86" i="25"/>
  <c r="AM86" i="25" s="1"/>
  <c r="AX86" i="25" s="1"/>
  <c r="AY86" i="25" s="1"/>
  <c r="AM211" i="25"/>
  <c r="AX211" i="25" s="1"/>
  <c r="AY211" i="25" s="1"/>
  <c r="AM209" i="25"/>
  <c r="AX209" i="25" s="1"/>
  <c r="AM107" i="25"/>
  <c r="AX107" i="25" s="1"/>
  <c r="AY107" i="25" s="1"/>
  <c r="AM53" i="25"/>
  <c r="AX53" i="25" s="1"/>
  <c r="AM49" i="25"/>
  <c r="AX49" i="25" s="1"/>
  <c r="AM15" i="25"/>
  <c r="AX15" i="25" s="1"/>
  <c r="AB420" i="25"/>
  <c r="AM420" i="25" s="1"/>
  <c r="AX420" i="25" s="1"/>
  <c r="AB407" i="25"/>
  <c r="AM407" i="25" s="1"/>
  <c r="AX407" i="25" s="1"/>
  <c r="AY407" i="25" s="1"/>
  <c r="AB395" i="25"/>
  <c r="AM395" i="25" s="1"/>
  <c r="AX395" i="25" s="1"/>
  <c r="AY395" i="25" s="1"/>
  <c r="AB386" i="25"/>
  <c r="AB372" i="25"/>
  <c r="AM372" i="25" s="1"/>
  <c r="AX372" i="25" s="1"/>
  <c r="AY372" i="25" s="1"/>
  <c r="AB358" i="25"/>
  <c r="AM358" i="25" s="1"/>
  <c r="AX358" i="25" s="1"/>
  <c r="AB335" i="25"/>
  <c r="AM335" i="25" s="1"/>
  <c r="AX335" i="25" s="1"/>
  <c r="AY335" i="25" s="1"/>
  <c r="AB315" i="25"/>
  <c r="AM315" i="25" s="1"/>
  <c r="AX315" i="25" s="1"/>
  <c r="AY315" i="25" s="1"/>
  <c r="AB313" i="25"/>
  <c r="AM313" i="25" s="1"/>
  <c r="AX313" i="25" s="1"/>
  <c r="AY313" i="25" s="1"/>
  <c r="AB305" i="25"/>
  <c r="AM305" i="25" s="1"/>
  <c r="AX305" i="25" s="1"/>
  <c r="AY305" i="25" s="1"/>
  <c r="AB289" i="25"/>
  <c r="AM289" i="25" s="1"/>
  <c r="AX289" i="25" s="1"/>
  <c r="AY289" i="25" s="1"/>
  <c r="AB281" i="25"/>
  <c r="AB277" i="25"/>
  <c r="AM277" i="25" s="1"/>
  <c r="AX277" i="25" s="1"/>
  <c r="AY277" i="25" s="1"/>
  <c r="AB274" i="25"/>
  <c r="AM274" i="25" s="1"/>
  <c r="AX274" i="25" s="1"/>
  <c r="AY274" i="25" s="1"/>
  <c r="AB259" i="25"/>
  <c r="AB237" i="25"/>
  <c r="AM237" i="25" s="1"/>
  <c r="AX237" i="25" s="1"/>
  <c r="AY237" i="25" s="1"/>
  <c r="AB229" i="25"/>
  <c r="AB218" i="25"/>
  <c r="AM218" i="25" s="1"/>
  <c r="AX218" i="25" s="1"/>
  <c r="AY218" i="25" s="1"/>
  <c r="AM369" i="25"/>
  <c r="AX369" i="25" s="1"/>
  <c r="AY369" i="25" s="1"/>
  <c r="AM328" i="25"/>
  <c r="AX328" i="25" s="1"/>
  <c r="AY328" i="25" s="1"/>
  <c r="AM270" i="25"/>
  <c r="AX270" i="25" s="1"/>
  <c r="AY270" i="25" s="1"/>
  <c r="AM255" i="25"/>
  <c r="AX255" i="25" s="1"/>
  <c r="AY255" i="25" s="1"/>
  <c r="AM108" i="25"/>
  <c r="AX108" i="25" s="1"/>
  <c r="AY108" i="25" s="1"/>
  <c r="AM42" i="25"/>
  <c r="AX42" i="25" s="1"/>
  <c r="AM38" i="25"/>
  <c r="AX38" i="25" s="1"/>
  <c r="AM34" i="25"/>
  <c r="AX34" i="25" s="1"/>
  <c r="AM26" i="25"/>
  <c r="AX26" i="25" s="1"/>
  <c r="O3" i="25"/>
  <c r="G424" i="25"/>
  <c r="AM20" i="25"/>
  <c r="AX20" i="25" s="1"/>
  <c r="AX413" i="25"/>
  <c r="AY413" i="25" s="1"/>
  <c r="AX371" i="25"/>
  <c r="AY371" i="25" s="1"/>
  <c r="AX342" i="25"/>
  <c r="AY342" i="25" s="1"/>
  <c r="AX332" i="25"/>
  <c r="AY332" i="25" s="1"/>
  <c r="AX325" i="25"/>
  <c r="AY325" i="25" s="1"/>
  <c r="O3" i="26"/>
  <c r="G446" i="26"/>
  <c r="BA144" i="28"/>
  <c r="AY142" i="26"/>
  <c r="BA208" i="28"/>
  <c r="AY213" i="26"/>
  <c r="BA429" i="26"/>
  <c r="AK429" i="26"/>
  <c r="AM429" i="26" s="1"/>
  <c r="AX429" i="26" s="1"/>
  <c r="AK407" i="26"/>
  <c r="BA407" i="26"/>
  <c r="AK333" i="26"/>
  <c r="AM333" i="26" s="1"/>
  <c r="AX333" i="26" s="1"/>
  <c r="AY333" i="26" s="1"/>
  <c r="BA333" i="26"/>
  <c r="AK103" i="26"/>
  <c r="AM103" i="26" s="1"/>
  <c r="AX103" i="26" s="1"/>
  <c r="BA103" i="26"/>
  <c r="AK84" i="26"/>
  <c r="AM84" i="26" s="1"/>
  <c r="AX84" i="26" s="1"/>
  <c r="BA84" i="26"/>
  <c r="AK73" i="26"/>
  <c r="AM73" i="26" s="1"/>
  <c r="AX73" i="26" s="1"/>
  <c r="BA73" i="26"/>
  <c r="AK70" i="26"/>
  <c r="AM70" i="26" s="1"/>
  <c r="AX70" i="26" s="1"/>
  <c r="AY70" i="26" s="1"/>
  <c r="BA70" i="26"/>
  <c r="AK68" i="26"/>
  <c r="AM68" i="26" s="1"/>
  <c r="AX68" i="26" s="1"/>
  <c r="BA68" i="26"/>
  <c r="AK8" i="26"/>
  <c r="AM8" i="26" s="1"/>
  <c r="AX8" i="26" s="1"/>
  <c r="BA6" i="28" s="1"/>
  <c r="AC446" i="26"/>
  <c r="BA443" i="26"/>
  <c r="AK443" i="26"/>
  <c r="AM443" i="26" s="1"/>
  <c r="AX443" i="26" s="1"/>
  <c r="BA430" i="28" s="1"/>
  <c r="AK399" i="26"/>
  <c r="AM399" i="26" s="1"/>
  <c r="AX399" i="26" s="1"/>
  <c r="AY399" i="26" s="1"/>
  <c r="BA399" i="26"/>
  <c r="BA388" i="26"/>
  <c r="AK388" i="26"/>
  <c r="AK338" i="26"/>
  <c r="BA338" i="26"/>
  <c r="AK186" i="26"/>
  <c r="AM186" i="26" s="1"/>
  <c r="AX186" i="26" s="1"/>
  <c r="BA186" i="26"/>
  <c r="AV3" i="26"/>
  <c r="AV446" i="26" s="1"/>
  <c r="AN446" i="26"/>
  <c r="AX80" i="26"/>
  <c r="AK135" i="26"/>
  <c r="BA135" i="26"/>
  <c r="AM135" i="26"/>
  <c r="AX135" i="26" s="1"/>
  <c r="AK217" i="26"/>
  <c r="BA217" i="26"/>
  <c r="AM217" i="26"/>
  <c r="AX217" i="26" s="1"/>
  <c r="AK259" i="26"/>
  <c r="BA259" i="26"/>
  <c r="AX300" i="26"/>
  <c r="AK360" i="26"/>
  <c r="BA360" i="26"/>
  <c r="AK373" i="26"/>
  <c r="AM373" i="26" s="1"/>
  <c r="AX373" i="26" s="1"/>
  <c r="BA373" i="26"/>
  <c r="AK419" i="26"/>
  <c r="AM419" i="26" s="1"/>
  <c r="AX419" i="26" s="1"/>
  <c r="BA407" i="28" s="1"/>
  <c r="BA419" i="26"/>
  <c r="AK416" i="26"/>
  <c r="BA416" i="26"/>
  <c r="AB196" i="28"/>
  <c r="AM196" i="28" s="1"/>
  <c r="AX196" i="28" s="1"/>
  <c r="AY196" i="28" s="1"/>
  <c r="BA314" i="28"/>
  <c r="AB93" i="32"/>
  <c r="BF325" i="12"/>
  <c r="BG325" i="12" s="1"/>
  <c r="AS282" i="12"/>
  <c r="BF282" i="12" s="1"/>
  <c r="BG282" i="12" s="1"/>
  <c r="AM278" i="32"/>
  <c r="AX278" i="32" s="1"/>
  <c r="AY278" i="32" s="1"/>
  <c r="AM254" i="32"/>
  <c r="AX254" i="32" s="1"/>
  <c r="AY254" i="32" s="1"/>
  <c r="AM91" i="32"/>
  <c r="AX91" i="32" s="1"/>
  <c r="O130" i="32"/>
  <c r="Q130" i="32" s="1"/>
  <c r="AB130" i="32" s="1"/>
  <c r="AM130" i="32" s="1"/>
  <c r="AX130" i="32" s="1"/>
  <c r="AS196" i="12"/>
  <c r="BF196" i="12" s="1"/>
  <c r="BG196" i="12" s="1"/>
  <c r="AS200" i="12"/>
  <c r="BF200" i="12" s="1"/>
  <c r="BG200" i="12" s="1"/>
  <c r="AS204" i="12"/>
  <c r="BF204" i="12" s="1"/>
  <c r="BG204" i="12" s="1"/>
  <c r="AS184" i="12"/>
  <c r="BF184" i="12" s="1"/>
  <c r="BG184" i="12" s="1"/>
  <c r="AS194" i="12"/>
  <c r="BF194" i="12" s="1"/>
  <c r="BG194" i="12" s="1"/>
  <c r="BF199" i="12"/>
  <c r="BG199" i="12" s="1"/>
  <c r="BF203" i="12"/>
  <c r="BG203" i="12" s="1"/>
  <c r="BA171" i="28"/>
  <c r="BA73" i="28"/>
  <c r="BA263" i="28"/>
  <c r="AM263" i="32"/>
  <c r="AX263" i="32" s="1"/>
  <c r="AY263" i="32" s="1"/>
  <c r="AS148" i="12"/>
  <c r="BF148" i="12" s="1"/>
  <c r="BG148" i="12" s="1"/>
  <c r="AS362" i="12"/>
  <c r="BF362" i="12" s="1"/>
  <c r="BG362" i="12" s="1"/>
  <c r="AS275" i="12"/>
  <c r="BF275" i="12" s="1"/>
  <c r="BG275" i="12" s="1"/>
  <c r="AX269" i="26"/>
  <c r="AX282" i="26"/>
  <c r="BF187" i="12"/>
  <c r="BG187" i="12" s="1"/>
  <c r="AS128" i="12"/>
  <c r="BF128" i="12" s="1"/>
  <c r="BG128" i="12" s="1"/>
  <c r="AS132" i="12"/>
  <c r="BF132" i="12" s="1"/>
  <c r="BG132" i="12" s="1"/>
  <c r="AS136" i="12"/>
  <c r="BF136" i="12" s="1"/>
  <c r="BG136" i="12" s="1"/>
  <c r="AS150" i="12"/>
  <c r="BF150" i="12" s="1"/>
  <c r="BG150" i="12" s="1"/>
  <c r="AS156" i="12"/>
  <c r="BF156" i="12" s="1"/>
  <c r="BG156" i="12" s="1"/>
  <c r="AS160" i="12"/>
  <c r="BF160" i="12" s="1"/>
  <c r="BG160" i="12" s="1"/>
  <c r="BF5" i="12"/>
  <c r="BG5" i="12" s="1"/>
  <c r="BF9" i="12"/>
  <c r="BG9" i="12" s="1"/>
  <c r="O442" i="24"/>
  <c r="BA277" i="32"/>
  <c r="BA323" i="32"/>
  <c r="AM226" i="32"/>
  <c r="AX226" i="32" s="1"/>
  <c r="BA115" i="32"/>
  <c r="BA400" i="28"/>
  <c r="BA284" i="28"/>
  <c r="AY164" i="26"/>
  <c r="AB247" i="32"/>
  <c r="AM247" i="32" s="1"/>
  <c r="AX247" i="32" s="1"/>
  <c r="AM128" i="32"/>
  <c r="AX128" i="32" s="1"/>
  <c r="AY128" i="32" s="1"/>
  <c r="AM107" i="32"/>
  <c r="AX107" i="32" s="1"/>
  <c r="AY107" i="32" s="1"/>
  <c r="AM97" i="32"/>
  <c r="AX97" i="32" s="1"/>
  <c r="AM84" i="32"/>
  <c r="AX84" i="32" s="1"/>
  <c r="AY84" i="32" s="1"/>
  <c r="AM82" i="32"/>
  <c r="AX82" i="32" s="1"/>
  <c r="AM74" i="32"/>
  <c r="AX74" i="32" s="1"/>
  <c r="AY74" i="32" s="1"/>
  <c r="AM71" i="32"/>
  <c r="AX71" i="32" s="1"/>
  <c r="AM49" i="32"/>
  <c r="AX49" i="32" s="1"/>
  <c r="AM47" i="32"/>
  <c r="AX47" i="32" s="1"/>
  <c r="AM34" i="32"/>
  <c r="AX34" i="32" s="1"/>
  <c r="AM19" i="32"/>
  <c r="AX19" i="32" s="1"/>
  <c r="AM14" i="32"/>
  <c r="AX14" i="32" s="1"/>
  <c r="AM32" i="32"/>
  <c r="AX32" i="32" s="1"/>
  <c r="G415" i="32"/>
  <c r="BA157" i="32"/>
  <c r="BA245" i="32"/>
  <c r="O385" i="32"/>
  <c r="Q385" i="32" s="1"/>
  <c r="AB385" i="32" s="1"/>
  <c r="AM385" i="32" s="1"/>
  <c r="AX385" i="32" s="1"/>
  <c r="AN415" i="32"/>
  <c r="AS10" i="12"/>
  <c r="BA220" i="32"/>
  <c r="O87" i="32"/>
  <c r="Q87" i="32" s="1"/>
  <c r="AB87" i="32" s="1"/>
  <c r="AM87" i="32" s="1"/>
  <c r="AX87" i="32" s="1"/>
  <c r="BI87" i="32" s="1"/>
  <c r="AM62" i="32"/>
  <c r="AX62" i="32" s="1"/>
  <c r="AY62" i="32" s="1"/>
  <c r="O13" i="32"/>
  <c r="Q13" i="32" s="1"/>
  <c r="AB13" i="32" s="1"/>
  <c r="AM13" i="32" s="1"/>
  <c r="AX13" i="32" s="1"/>
  <c r="O33" i="32"/>
  <c r="Q33" i="32" s="1"/>
  <c r="AB33" i="32" s="1"/>
  <c r="AM33" i="32" s="1"/>
  <c r="AX33" i="32" s="1"/>
  <c r="O48" i="32"/>
  <c r="Q48" i="32" s="1"/>
  <c r="AB48" i="32" s="1"/>
  <c r="AM48" i="32" s="1"/>
  <c r="AX48" i="32" s="1"/>
  <c r="O73" i="32"/>
  <c r="Q73" i="32" s="1"/>
  <c r="AB73" i="32" s="1"/>
  <c r="AM73" i="32" s="1"/>
  <c r="AX73" i="32" s="1"/>
  <c r="O83" i="32"/>
  <c r="Q83" i="32" s="1"/>
  <c r="AB83" i="32" s="1"/>
  <c r="AM83" i="32" s="1"/>
  <c r="AX83" i="32" s="1"/>
  <c r="O99" i="32"/>
  <c r="Q99" i="32" s="1"/>
  <c r="AB99" i="32" s="1"/>
  <c r="BE99" i="32" s="1"/>
  <c r="AB124" i="32"/>
  <c r="AM124" i="32" s="1"/>
  <c r="AX124" i="32" s="1"/>
  <c r="AY124" i="32" s="1"/>
  <c r="AB141" i="32"/>
  <c r="AM141" i="32" s="1"/>
  <c r="AX141" i="32" s="1"/>
  <c r="AY141" i="32" s="1"/>
  <c r="AB151" i="32"/>
  <c r="AM151" i="32" s="1"/>
  <c r="AX151" i="32" s="1"/>
  <c r="AY151" i="32" s="1"/>
  <c r="AB177" i="32"/>
  <c r="AM177" i="32" s="1"/>
  <c r="AX177" i="32" s="1"/>
  <c r="AY177" i="32" s="1"/>
  <c r="AB193" i="32"/>
  <c r="AM193" i="32" s="1"/>
  <c r="AX193" i="32" s="1"/>
  <c r="AY193" i="32" s="1"/>
  <c r="AB206" i="32"/>
  <c r="AM206" i="32" s="1"/>
  <c r="AX206" i="32" s="1"/>
  <c r="AB222" i="32"/>
  <c r="AM222" i="32" s="1"/>
  <c r="AX222" i="32" s="1"/>
  <c r="AY222" i="32" s="1"/>
  <c r="AB237" i="32"/>
  <c r="AM237" i="32" s="1"/>
  <c r="AX237" i="32" s="1"/>
  <c r="AY237" i="32" s="1"/>
  <c r="O342" i="32"/>
  <c r="Q342" i="32" s="1"/>
  <c r="AB342" i="32" s="1"/>
  <c r="AM342" i="32" s="1"/>
  <c r="AX342" i="32" s="1"/>
  <c r="AY342" i="32" s="1"/>
  <c r="BA160" i="32"/>
  <c r="BA194" i="32"/>
  <c r="BA210" i="32"/>
  <c r="BA218" i="32"/>
  <c r="BA225" i="32"/>
  <c r="AM108" i="32"/>
  <c r="AX108" i="32" s="1"/>
  <c r="AB372" i="32"/>
  <c r="AM372" i="32" s="1"/>
  <c r="AX372" i="32" s="1"/>
  <c r="AY372" i="32" s="1"/>
  <c r="BA384" i="32"/>
  <c r="BA319" i="32"/>
  <c r="O233" i="32"/>
  <c r="Q233" i="32" s="1"/>
  <c r="AB233" i="32" s="1"/>
  <c r="AM233" i="32" s="1"/>
  <c r="AX233" i="32" s="1"/>
  <c r="AY233" i="32" s="1"/>
  <c r="AM360" i="19"/>
  <c r="AX360" i="19" s="1"/>
  <c r="AY360" i="19" s="1"/>
  <c r="AX255" i="26"/>
  <c r="BA249" i="28" s="1"/>
  <c r="O433" i="24"/>
  <c r="O63" i="32"/>
  <c r="Q63" i="32" s="1"/>
  <c r="AB63" i="32" s="1"/>
  <c r="AM63" i="32" s="1"/>
  <c r="AX63" i="32" s="1"/>
  <c r="AB139" i="32"/>
  <c r="AM139" i="32" s="1"/>
  <c r="AX139" i="32" s="1"/>
  <c r="AY139" i="32" s="1"/>
  <c r="AB204" i="32"/>
  <c r="AM204" i="32" s="1"/>
  <c r="AX204" i="32" s="1"/>
  <c r="AY204" i="32" s="1"/>
  <c r="BA413" i="32"/>
  <c r="BA378" i="32"/>
  <c r="AB394" i="32"/>
  <c r="AM394" i="32" s="1"/>
  <c r="AX394" i="32" s="1"/>
  <c r="AM17" i="32"/>
  <c r="AX17" i="32" s="1"/>
  <c r="AB112" i="32"/>
  <c r="AM112" i="32" s="1"/>
  <c r="AX112" i="32" s="1"/>
  <c r="AY112" i="32" s="1"/>
  <c r="O15" i="32"/>
  <c r="Q15" i="32" s="1"/>
  <c r="AB15" i="32" s="1"/>
  <c r="AM15" i="32" s="1"/>
  <c r="AX15" i="32" s="1"/>
  <c r="O235" i="32"/>
  <c r="Q235" i="32" s="1"/>
  <c r="AB235" i="32" s="1"/>
  <c r="AM235" i="32" s="1"/>
  <c r="AX235" i="32" s="1"/>
  <c r="AY235" i="32" s="1"/>
  <c r="BA123" i="19"/>
  <c r="AJ102" i="14"/>
  <c r="AT102" i="14" s="1"/>
  <c r="AU102" i="14" s="1"/>
  <c r="AS258" i="12"/>
  <c r="BF258" i="12" s="1"/>
  <c r="BG258" i="12" s="1"/>
  <c r="AS262" i="12"/>
  <c r="BF262" i="12" s="1"/>
  <c r="BG262" i="12" s="1"/>
  <c r="AS268" i="12"/>
  <c r="BF268" i="12" s="1"/>
  <c r="BG268" i="12" s="1"/>
  <c r="AS272" i="12"/>
  <c r="BF272" i="12" s="1"/>
  <c r="BG272" i="12" s="1"/>
  <c r="AB148" i="32"/>
  <c r="AM148" i="32" s="1"/>
  <c r="AX148" i="32" s="1"/>
  <c r="AY148" i="32" s="1"/>
  <c r="AB185" i="32"/>
  <c r="AM185" i="32" s="1"/>
  <c r="AX185" i="32" s="1"/>
  <c r="AY185" i="32" s="1"/>
  <c r="AS244" i="12"/>
  <c r="BF244" i="12" s="1"/>
  <c r="BG244" i="12" s="1"/>
  <c r="AB219" i="32"/>
  <c r="AM219" i="32" s="1"/>
  <c r="AX219" i="32" s="1"/>
  <c r="AY219" i="32" s="1"/>
  <c r="AS227" i="12"/>
  <c r="BF227" i="12" s="1"/>
  <c r="BG227" i="12" s="1"/>
  <c r="AS233" i="12"/>
  <c r="BF233" i="12" s="1"/>
  <c r="BG233" i="12" s="1"/>
  <c r="AS237" i="12"/>
  <c r="BF237" i="12" s="1"/>
  <c r="BG237" i="12" s="1"/>
  <c r="AS242" i="12"/>
  <c r="BF242" i="12" s="1"/>
  <c r="BG242" i="12" s="1"/>
  <c r="BA178" i="32"/>
  <c r="O238" i="32"/>
  <c r="Q238" i="32" s="1"/>
  <c r="AB238" i="32" s="1"/>
  <c r="AM238" i="32" s="1"/>
  <c r="AX238" i="32" s="1"/>
  <c r="AY238" i="32" s="1"/>
  <c r="AB265" i="32"/>
  <c r="AM265" i="32" s="1"/>
  <c r="AX265" i="32" s="1"/>
  <c r="AY265" i="32" s="1"/>
  <c r="AX161" i="26"/>
  <c r="AX253" i="19"/>
  <c r="AY253" i="19" s="1"/>
  <c r="AB295" i="32"/>
  <c r="AM295" i="32" s="1"/>
  <c r="AX295" i="32" s="1"/>
  <c r="AY295" i="32" s="1"/>
  <c r="G380" i="12"/>
  <c r="AX313" i="26"/>
  <c r="BA307" i="28" s="1"/>
  <c r="AX295" i="26"/>
  <c r="BA289" i="28" s="1"/>
  <c r="J443" i="28"/>
  <c r="O433" i="28"/>
  <c r="AX436" i="28" s="1"/>
  <c r="AX438" i="28" s="1"/>
  <c r="AN433" i="28"/>
  <c r="AM310" i="28"/>
  <c r="AX310" i="28" s="1"/>
  <c r="AY310" i="28" s="1"/>
  <c r="AM316" i="28"/>
  <c r="AX316" i="28" s="1"/>
  <c r="AY316" i="28" s="1"/>
  <c r="AM232" i="28"/>
  <c r="AX232" i="28" s="1"/>
  <c r="AY232" i="28" s="1"/>
  <c r="AM406" i="25"/>
  <c r="AX406" i="25" s="1"/>
  <c r="AY406" i="25" s="1"/>
  <c r="AX361" i="28"/>
  <c r="AY361" i="28" s="1"/>
  <c r="AM230" i="28"/>
  <c r="AX230" i="28" s="1"/>
  <c r="AY230" i="28" s="1"/>
  <c r="AX125" i="28"/>
  <c r="AM320" i="28"/>
  <c r="AX320" i="28" s="1"/>
  <c r="AM240" i="28"/>
  <c r="AX240" i="28" s="1"/>
  <c r="AM283" i="28"/>
  <c r="AX283" i="28" s="1"/>
  <c r="AM279" i="28"/>
  <c r="AX279" i="28" s="1"/>
  <c r="AY279" i="28" s="1"/>
  <c r="AM277" i="28"/>
  <c r="AX277" i="28" s="1"/>
  <c r="AY277" i="28" s="1"/>
  <c r="AM312" i="28"/>
  <c r="AX312" i="28" s="1"/>
  <c r="AX129" i="26"/>
  <c r="AX137" i="26"/>
  <c r="AY137" i="26" s="1"/>
  <c r="AM375" i="28"/>
  <c r="AX375" i="28" s="1"/>
  <c r="AY375" i="28" s="1"/>
  <c r="AM46" i="19"/>
  <c r="AX46" i="19" s="1"/>
  <c r="AY46" i="19" s="1"/>
  <c r="AX294" i="24"/>
  <c r="AY294" i="24" s="1"/>
  <c r="AM343" i="25"/>
  <c r="AX343" i="25" s="1"/>
  <c r="AY343" i="25" s="1"/>
  <c r="AM20" i="19"/>
  <c r="AX20" i="19" s="1"/>
  <c r="BA66" i="19"/>
  <c r="AM237" i="19"/>
  <c r="AX237" i="19" s="1"/>
  <c r="AY237" i="19" s="1"/>
  <c r="AK42" i="19"/>
  <c r="AM42" i="19" s="1"/>
  <c r="AX42" i="19" s="1"/>
  <c r="AY42" i="19" s="1"/>
  <c r="AK76" i="19"/>
  <c r="AM313" i="19"/>
  <c r="AX313" i="19" s="1"/>
  <c r="AY313" i="19" s="1"/>
  <c r="AM322" i="19"/>
  <c r="AX322" i="19" s="1"/>
  <c r="AY322" i="19" s="1"/>
  <c r="BF166" i="12"/>
  <c r="BG166" i="12" s="1"/>
  <c r="AS35" i="12"/>
  <c r="BF35" i="12" s="1"/>
  <c r="BG35" i="12" s="1"/>
  <c r="AM368" i="28"/>
  <c r="AX368" i="28" s="1"/>
  <c r="AY368" i="28" s="1"/>
  <c r="AM329" i="28"/>
  <c r="AX329" i="28" s="1"/>
  <c r="AY329" i="28" s="1"/>
  <c r="AM308" i="28"/>
  <c r="AX308" i="28" s="1"/>
  <c r="AY308" i="28" s="1"/>
  <c r="AK82" i="19"/>
  <c r="AM82" i="19" s="1"/>
  <c r="AX82" i="19" s="1"/>
  <c r="AY82" i="19" s="1"/>
  <c r="BA374" i="19"/>
  <c r="AK354" i="19"/>
  <c r="AM354" i="19" s="1"/>
  <c r="AX354" i="19" s="1"/>
  <c r="AY354" i="19" s="1"/>
  <c r="AX101" i="19"/>
  <c r="AY101" i="19" s="1"/>
  <c r="AK341" i="19"/>
  <c r="AM341" i="19" s="1"/>
  <c r="AX341" i="19" s="1"/>
  <c r="AY341" i="19" s="1"/>
  <c r="BF205" i="12"/>
  <c r="BG205" i="12" s="1"/>
  <c r="AM234" i="28"/>
  <c r="AX234" i="28" s="1"/>
  <c r="AY234" i="28" s="1"/>
  <c r="AM238" i="28"/>
  <c r="AX238" i="28" s="1"/>
  <c r="AM246" i="28"/>
  <c r="AX246" i="28" s="1"/>
  <c r="AY246" i="28" s="1"/>
  <c r="AM272" i="28"/>
  <c r="AX272" i="28" s="1"/>
  <c r="AY272" i="28" s="1"/>
  <c r="AK419" i="25"/>
  <c r="AM419" i="25" s="1"/>
  <c r="AX419" i="25" s="1"/>
  <c r="AK296" i="25"/>
  <c r="AM296" i="25" s="1"/>
  <c r="AX296" i="25" s="1"/>
  <c r="AY296" i="25" s="1"/>
  <c r="AM158" i="19"/>
  <c r="AX158" i="19" s="1"/>
  <c r="AY158" i="19" s="1"/>
  <c r="AM231" i="19"/>
  <c r="AX231" i="19" s="1"/>
  <c r="AY231" i="19" s="1"/>
  <c r="AM247" i="19"/>
  <c r="AX247" i="19" s="1"/>
  <c r="AY247" i="19" s="1"/>
  <c r="AK73" i="19"/>
  <c r="AM174" i="19"/>
  <c r="AX174" i="19" s="1"/>
  <c r="AY174" i="19" s="1"/>
  <c r="AM189" i="19"/>
  <c r="AX189" i="19" s="1"/>
  <c r="AM202" i="19"/>
  <c r="AX202" i="19" s="1"/>
  <c r="AY202" i="19" s="1"/>
  <c r="AM276" i="19"/>
  <c r="AX276" i="19" s="1"/>
  <c r="AY276" i="19" s="1"/>
  <c r="AM307" i="19"/>
  <c r="AX307" i="19" s="1"/>
  <c r="AM345" i="19"/>
  <c r="AX345" i="19" s="1"/>
  <c r="AY345" i="19" s="1"/>
  <c r="AS79" i="12"/>
  <c r="BF79" i="12" s="1"/>
  <c r="BG79" i="12" s="1"/>
  <c r="AS51" i="12"/>
  <c r="BF51" i="12" s="1"/>
  <c r="BG51" i="12" s="1"/>
  <c r="AM302" i="24"/>
  <c r="AX302" i="24" s="1"/>
  <c r="AY302" i="24" s="1"/>
  <c r="AX403" i="28"/>
  <c r="AM417" i="24"/>
  <c r="AX417" i="24" s="1"/>
  <c r="AS180" i="12"/>
  <c r="BF180" i="12" s="1"/>
  <c r="BG180" i="12" s="1"/>
  <c r="O378" i="19"/>
  <c r="BA133" i="19"/>
  <c r="AM95" i="19"/>
  <c r="AX95" i="19" s="1"/>
  <c r="AY95" i="19" s="1"/>
  <c r="BA241" i="24"/>
  <c r="AM339" i="19"/>
  <c r="AX339" i="19" s="1"/>
  <c r="AY339" i="19" s="1"/>
  <c r="AK78" i="19"/>
  <c r="AM78" i="19" s="1"/>
  <c r="AX78" i="19" s="1"/>
  <c r="AY78" i="19" s="1"/>
  <c r="AX204" i="19"/>
  <c r="AY204" i="19" s="1"/>
  <c r="AM235" i="19"/>
  <c r="AX235" i="19" s="1"/>
  <c r="AY235" i="19" s="1"/>
  <c r="AM245" i="19"/>
  <c r="AX245" i="19" s="1"/>
  <c r="AY245" i="19" s="1"/>
  <c r="AM255" i="19"/>
  <c r="AX255" i="19" s="1"/>
  <c r="AY255" i="19" s="1"/>
  <c r="AM263" i="19"/>
  <c r="AX263" i="19" s="1"/>
  <c r="AY263" i="19" s="1"/>
  <c r="AM284" i="19"/>
  <c r="AX284" i="19" s="1"/>
  <c r="AY284" i="19" s="1"/>
  <c r="AM302" i="19"/>
  <c r="AX302" i="19" s="1"/>
  <c r="AY302" i="19" s="1"/>
  <c r="AM342" i="19"/>
  <c r="AX342" i="19" s="1"/>
  <c r="AY342" i="19" s="1"/>
  <c r="BA377" i="24"/>
  <c r="AK376" i="19"/>
  <c r="AM376" i="19" s="1"/>
  <c r="AX376" i="19" s="1"/>
  <c r="AX135" i="24"/>
  <c r="AY135" i="24" s="1"/>
  <c r="BA64" i="19"/>
  <c r="AM227" i="19"/>
  <c r="AX227" i="19" s="1"/>
  <c r="AY227" i="19" s="1"/>
  <c r="AY385" i="26"/>
  <c r="AY128" i="26"/>
  <c r="AY377" i="26"/>
  <c r="AY310" i="26"/>
  <c r="AY270" i="26"/>
  <c r="AX189" i="26"/>
  <c r="AY189" i="26" s="1"/>
  <c r="R446" i="26"/>
  <c r="AM24" i="26"/>
  <c r="AX24" i="26" s="1"/>
  <c r="BA23" i="28" s="1"/>
  <c r="AM30" i="26"/>
  <c r="AX30" i="26" s="1"/>
  <c r="BA29" i="28" s="1"/>
  <c r="AM36" i="26"/>
  <c r="AX36" i="26" s="1"/>
  <c r="BA35" i="28" s="1"/>
  <c r="AX302" i="26"/>
  <c r="AY302" i="26" s="1"/>
  <c r="AX235" i="26"/>
  <c r="BA231" i="28" s="1"/>
  <c r="AM57" i="26"/>
  <c r="AX57" i="26" s="1"/>
  <c r="BA57" i="28" s="1"/>
  <c r="AM66" i="26"/>
  <c r="AX66" i="26" s="1"/>
  <c r="AY66" i="26" s="1"/>
  <c r="AX251" i="26"/>
  <c r="AX308" i="26"/>
  <c r="AM328" i="26"/>
  <c r="AX328" i="26" s="1"/>
  <c r="BA322" i="28" s="1"/>
  <c r="AX317" i="26"/>
  <c r="AX246" i="26"/>
  <c r="BA66" i="26"/>
  <c r="BA273" i="26"/>
  <c r="AK234" i="26"/>
  <c r="AM234" i="26" s="1"/>
  <c r="AX234" i="26" s="1"/>
  <c r="AM435" i="26"/>
  <c r="AX435" i="26" s="1"/>
  <c r="BA422" i="28" s="1"/>
  <c r="AK404" i="26"/>
  <c r="AM404" i="26" s="1"/>
  <c r="AX404" i="26" s="1"/>
  <c r="BA288" i="26"/>
  <c r="AX82" i="26"/>
  <c r="AY82" i="26" s="1"/>
  <c r="AX87" i="26"/>
  <c r="BA88" i="28" s="1"/>
  <c r="AX92" i="26"/>
  <c r="BA94" i="28" s="1"/>
  <c r="AX99" i="26"/>
  <c r="AX105" i="26"/>
  <c r="AX114" i="26"/>
  <c r="BA115" i="28" s="1"/>
  <c r="AX141" i="26"/>
  <c r="AX154" i="26"/>
  <c r="BA157" i="28" s="1"/>
  <c r="AX169" i="26"/>
  <c r="AX181" i="26"/>
  <c r="AY181" i="26" s="1"/>
  <c r="AX187" i="26"/>
  <c r="AY187" i="26" s="1"/>
  <c r="AX210" i="26"/>
  <c r="AY210" i="26" s="1"/>
  <c r="AX220" i="26"/>
  <c r="AY220" i="26" s="1"/>
  <c r="AX307" i="26"/>
  <c r="AX315" i="26"/>
  <c r="BA309" i="28" s="1"/>
  <c r="AX15" i="26"/>
  <c r="BA14" i="28" s="1"/>
  <c r="AX34" i="26"/>
  <c r="BA33" i="28" s="1"/>
  <c r="AX41" i="26"/>
  <c r="BA40" i="28" s="1"/>
  <c r="AX49" i="26"/>
  <c r="AX54" i="26"/>
  <c r="BA55" i="28" s="1"/>
  <c r="AX62" i="26"/>
  <c r="BA62" i="28" s="1"/>
  <c r="AK427" i="26"/>
  <c r="AM427" i="26" s="1"/>
  <c r="AX427" i="26" s="1"/>
  <c r="BA415" i="28" s="1"/>
  <c r="AK442" i="26"/>
  <c r="BA409" i="26"/>
  <c r="BA400" i="26"/>
  <c r="BA134" i="26"/>
  <c r="BA263" i="26"/>
  <c r="BA322" i="26"/>
  <c r="BA436" i="26"/>
  <c r="BA360" i="24"/>
  <c r="AK382" i="25"/>
  <c r="AM382" i="25" s="1"/>
  <c r="AX382" i="25" s="1"/>
  <c r="AY382" i="25" s="1"/>
  <c r="AK204" i="24"/>
  <c r="AM204" i="24" s="1"/>
  <c r="AX204" i="24" s="1"/>
  <c r="AY204" i="24" s="1"/>
  <c r="AK4" i="19"/>
  <c r="BF251" i="12"/>
  <c r="BG251" i="12" s="1"/>
  <c r="AK367" i="25"/>
  <c r="AM367" i="25" s="1"/>
  <c r="AX367" i="25" s="1"/>
  <c r="AY367" i="25" s="1"/>
  <c r="AK376" i="25"/>
  <c r="AM376" i="25" s="1"/>
  <c r="AX376" i="25" s="1"/>
  <c r="AY376" i="25" s="1"/>
  <c r="BA334" i="25"/>
  <c r="BA338" i="25"/>
  <c r="BA397" i="25"/>
  <c r="AX13" i="25"/>
  <c r="AK353" i="25"/>
  <c r="AM353" i="25" s="1"/>
  <c r="AX353" i="25" s="1"/>
  <c r="AY353" i="25" s="1"/>
  <c r="AM130" i="25"/>
  <c r="AX130" i="25" s="1"/>
  <c r="AY130" i="25" s="1"/>
  <c r="AK104" i="25"/>
  <c r="AM104" i="25" s="1"/>
  <c r="AX104" i="25" s="1"/>
  <c r="AY104" i="25" s="1"/>
  <c r="AX4" i="25"/>
  <c r="BA190" i="25"/>
  <c r="AK77" i="25"/>
  <c r="AM77" i="25" s="1"/>
  <c r="AX77" i="25" s="1"/>
  <c r="AY77" i="25" s="1"/>
  <c r="AK160" i="25"/>
  <c r="AM160" i="25" s="1"/>
  <c r="AX160" i="25" s="1"/>
  <c r="BA217" i="25"/>
  <c r="BA418" i="25"/>
  <c r="BA379" i="25"/>
  <c r="AK66" i="25"/>
  <c r="AM66" i="25" s="1"/>
  <c r="AX66" i="25" s="1"/>
  <c r="AY66" i="25" s="1"/>
  <c r="AK136" i="25"/>
  <c r="AK258" i="25"/>
  <c r="AM258" i="25" s="1"/>
  <c r="AX258" i="25" s="1"/>
  <c r="AY258" i="25" s="1"/>
  <c r="AK288" i="25"/>
  <c r="AM288" i="25" s="1"/>
  <c r="AX288" i="25" s="1"/>
  <c r="AY288" i="25" s="1"/>
  <c r="BA333" i="25"/>
  <c r="BA344" i="25"/>
  <c r="BA399" i="25"/>
  <c r="BA251" i="25"/>
  <c r="BA277" i="25"/>
  <c r="AN424" i="25"/>
  <c r="BA217" i="24"/>
  <c r="AK322" i="24"/>
  <c r="AM322" i="24" s="1"/>
  <c r="AX322" i="24" s="1"/>
  <c r="AY322" i="24" s="1"/>
  <c r="BA375" i="25"/>
  <c r="AK346" i="24"/>
  <c r="AM346" i="24" s="1"/>
  <c r="AX346" i="24" s="1"/>
  <c r="AY346" i="24" s="1"/>
  <c r="AK184" i="19"/>
  <c r="AM104" i="19"/>
  <c r="AX104" i="19" s="1"/>
  <c r="BA19" i="19"/>
  <c r="BA139" i="19"/>
  <c r="BA145" i="19"/>
  <c r="AK244" i="19"/>
  <c r="AM244" i="19" s="1"/>
  <c r="AX244" i="19" s="1"/>
  <c r="AY244" i="19" s="1"/>
  <c r="BA260" i="19"/>
  <c r="BA266" i="19"/>
  <c r="BA273" i="19"/>
  <c r="BA277" i="19"/>
  <c r="AK149" i="19"/>
  <c r="AM149" i="19" s="1"/>
  <c r="AX149" i="19" s="1"/>
  <c r="AY149" i="19" s="1"/>
  <c r="AK205" i="19"/>
  <c r="AM205" i="19" s="1"/>
  <c r="AX205" i="19" s="1"/>
  <c r="AY205" i="19" s="1"/>
  <c r="BA226" i="19"/>
  <c r="AS86" i="12"/>
  <c r="BF86" i="12" s="1"/>
  <c r="BG86" i="12" s="1"/>
  <c r="AK203" i="25"/>
  <c r="BA343" i="25"/>
  <c r="BA227" i="25"/>
  <c r="BA322" i="25"/>
  <c r="BA314" i="25"/>
  <c r="AK306" i="25"/>
  <c r="AM306" i="25" s="1"/>
  <c r="AX306" i="25" s="1"/>
  <c r="AY306" i="25" s="1"/>
  <c r="BA168" i="25"/>
  <c r="BA176" i="25"/>
  <c r="BA92" i="25"/>
  <c r="AK242" i="25"/>
  <c r="AM242" i="25" s="1"/>
  <c r="AX242" i="25" s="1"/>
  <c r="AY242" i="25" s="1"/>
  <c r="BA289" i="25"/>
  <c r="BA111" i="25"/>
  <c r="AK408" i="25"/>
  <c r="AM408" i="25" s="1"/>
  <c r="AX408" i="25" s="1"/>
  <c r="AY408" i="25" s="1"/>
  <c r="AK72" i="25"/>
  <c r="AM72" i="25" s="1"/>
  <c r="AX72" i="25" s="1"/>
  <c r="AY72" i="25" s="1"/>
  <c r="BA108" i="25"/>
  <c r="AK121" i="25"/>
  <c r="AM121" i="25" s="1"/>
  <c r="AX121" i="25" s="1"/>
  <c r="AY121" i="25" s="1"/>
  <c r="BA142" i="25"/>
  <c r="AK199" i="25"/>
  <c r="AM199" i="25" s="1"/>
  <c r="AX199" i="25" s="1"/>
  <c r="AY199" i="25" s="1"/>
  <c r="AK228" i="25"/>
  <c r="AM228" i="25" s="1"/>
  <c r="AX228" i="25" s="1"/>
  <c r="AY228" i="25" s="1"/>
  <c r="BA247" i="25"/>
  <c r="AK390" i="25"/>
  <c r="AK83" i="25"/>
  <c r="AM83" i="25" s="1"/>
  <c r="AX83" i="25" s="1"/>
  <c r="AY83" i="25" s="1"/>
  <c r="BA123" i="25"/>
  <c r="AK156" i="25"/>
  <c r="AM156" i="25" s="1"/>
  <c r="AX156" i="25" s="1"/>
  <c r="AY156" i="25" s="1"/>
  <c r="AK173" i="25"/>
  <c r="AM173" i="25" s="1"/>
  <c r="AX173" i="25" s="1"/>
  <c r="AY173" i="25" s="1"/>
  <c r="AK259" i="25"/>
  <c r="AX31" i="25"/>
  <c r="AK81" i="25"/>
  <c r="BA270" i="25"/>
  <c r="BA130" i="25"/>
  <c r="BA143" i="25"/>
  <c r="BA107" i="25"/>
  <c r="BA232" i="25"/>
  <c r="BA265" i="25"/>
  <c r="AK111" i="19"/>
  <c r="AM111" i="19" s="1"/>
  <c r="AX111" i="19" s="1"/>
  <c r="AY111" i="19" s="1"/>
  <c r="AK116" i="19"/>
  <c r="AM116" i="19" s="1"/>
  <c r="AX116" i="19" s="1"/>
  <c r="AY116" i="19" s="1"/>
  <c r="BA159" i="19"/>
  <c r="BA167" i="19"/>
  <c r="AK216" i="19"/>
  <c r="AM216" i="19" s="1"/>
  <c r="AX216" i="19" s="1"/>
  <c r="AY216" i="19" s="1"/>
  <c r="BA264" i="19"/>
  <c r="BA293" i="19"/>
  <c r="AK297" i="19"/>
  <c r="AM297" i="19" s="1"/>
  <c r="AX297" i="19" s="1"/>
  <c r="AY297" i="19" s="1"/>
  <c r="BA362" i="19"/>
  <c r="BA366" i="19"/>
  <c r="AS144" i="12"/>
  <c r="BF144" i="12" s="1"/>
  <c r="BG144" i="12" s="1"/>
  <c r="BA280" i="25"/>
  <c r="BA316" i="25"/>
  <c r="BA101" i="25"/>
  <c r="AM373" i="25"/>
  <c r="AX373" i="25" s="1"/>
  <c r="AY373" i="25" s="1"/>
  <c r="AK186" i="19"/>
  <c r="BA339" i="19"/>
  <c r="BA361" i="19"/>
  <c r="AM53" i="19"/>
  <c r="AX53" i="19" s="1"/>
  <c r="AY53" i="19" s="1"/>
  <c r="AK171" i="19"/>
  <c r="AM171" i="19" s="1"/>
  <c r="AX171" i="19" s="1"/>
  <c r="AY171" i="19" s="1"/>
  <c r="AK201" i="19"/>
  <c r="AM201" i="19" s="1"/>
  <c r="AX201" i="19" s="1"/>
  <c r="AY201" i="19" s="1"/>
  <c r="AK312" i="19"/>
  <c r="AM312" i="19" s="1"/>
  <c r="AX312" i="19" s="1"/>
  <c r="AY312" i="19" s="1"/>
  <c r="AK323" i="19"/>
  <c r="AM323" i="19" s="1"/>
  <c r="AX323" i="19" s="1"/>
  <c r="AY323" i="19" s="1"/>
  <c r="BA310" i="19"/>
  <c r="AK301" i="19"/>
  <c r="AM301" i="19" s="1"/>
  <c r="AX301" i="19" s="1"/>
  <c r="AY301" i="19" s="1"/>
  <c r="AK346" i="19"/>
  <c r="AM346" i="19" s="1"/>
  <c r="AX346" i="19" s="1"/>
  <c r="AY346" i="19" s="1"/>
  <c r="AC378" i="19"/>
  <c r="AM274" i="24"/>
  <c r="AX274" i="24" s="1"/>
  <c r="AY274" i="24" s="1"/>
  <c r="AM97" i="24"/>
  <c r="AX97" i="24" s="1"/>
  <c r="AY97" i="24" s="1"/>
  <c r="AX311" i="24"/>
  <c r="AY311" i="24" s="1"/>
  <c r="BA426" i="24"/>
  <c r="AM142" i="24"/>
  <c r="AX142" i="24" s="1"/>
  <c r="AY142" i="24" s="1"/>
  <c r="BA168" i="24"/>
  <c r="BA113" i="24"/>
  <c r="BA92" i="24"/>
  <c r="AK252" i="19"/>
  <c r="AM252" i="19" s="1"/>
  <c r="AX252" i="19" s="1"/>
  <c r="AY252" i="19" s="1"/>
  <c r="AM48" i="24"/>
  <c r="AX48" i="24" s="1"/>
  <c r="AM190" i="24"/>
  <c r="AX190" i="24" s="1"/>
  <c r="AX387" i="24"/>
  <c r="AY387" i="24" s="1"/>
  <c r="BA149" i="24"/>
  <c r="BA109" i="24"/>
  <c r="BA173" i="24"/>
  <c r="AM121" i="24"/>
  <c r="AX121" i="24" s="1"/>
  <c r="AY121" i="24" s="1"/>
  <c r="BA79" i="24"/>
  <c r="BA148" i="24"/>
  <c r="BA172" i="24"/>
  <c r="G430" i="24"/>
  <c r="AK177" i="24"/>
  <c r="AM177" i="24" s="1"/>
  <c r="AX177" i="24" s="1"/>
  <c r="AY177" i="24" s="1"/>
  <c r="AK151" i="24"/>
  <c r="AM151" i="24" s="1"/>
  <c r="AX151" i="24" s="1"/>
  <c r="AY151" i="24" s="1"/>
  <c r="AK96" i="24"/>
  <c r="AM96" i="24" s="1"/>
  <c r="AX96" i="24" s="1"/>
  <c r="AY96" i="24" s="1"/>
  <c r="BA161" i="24"/>
  <c r="BA274" i="24"/>
  <c r="BA344" i="24"/>
  <c r="BA354" i="24"/>
  <c r="AM224" i="24"/>
  <c r="AX224" i="24" s="1"/>
  <c r="AY224" i="24" s="1"/>
  <c r="BA302" i="24"/>
  <c r="BA121" i="24"/>
  <c r="BA334" i="24"/>
  <c r="AK156" i="24"/>
  <c r="AM156" i="24" s="1"/>
  <c r="AX156" i="24" s="1"/>
  <c r="AY156" i="24" s="1"/>
  <c r="BA396" i="24"/>
  <c r="BA97" i="24"/>
  <c r="AM404" i="24"/>
  <c r="AX404" i="24" s="1"/>
  <c r="AY404" i="24" s="1"/>
  <c r="BA76" i="24"/>
  <c r="BA362" i="24"/>
  <c r="AM123" i="19"/>
  <c r="AX123" i="19" s="1"/>
  <c r="R378" i="19"/>
  <c r="BA28" i="19"/>
  <c r="AK40" i="19"/>
  <c r="AM40" i="19" s="1"/>
  <c r="AX40" i="19" s="1"/>
  <c r="AY40" i="19" s="1"/>
  <c r="AK106" i="19"/>
  <c r="AM106" i="19" s="1"/>
  <c r="AX106" i="19" s="1"/>
  <c r="AY106" i="19" s="1"/>
  <c r="AS146" i="12"/>
  <c r="BF146" i="12" s="1"/>
  <c r="BG146" i="12" s="1"/>
  <c r="BA6" i="19"/>
  <c r="BA56" i="19"/>
  <c r="BA190" i="19"/>
  <c r="BA246" i="19"/>
  <c r="AK318" i="23"/>
  <c r="AM318" i="23" s="1"/>
  <c r="AX318" i="23" s="1"/>
  <c r="AY318" i="23" s="1"/>
  <c r="BA143" i="23"/>
  <c r="BA10" i="23"/>
  <c r="BA260" i="23"/>
  <c r="BA339" i="23"/>
  <c r="BA281" i="23"/>
  <c r="BA175" i="23"/>
  <c r="BA170" i="23"/>
  <c r="BA227" i="23"/>
  <c r="BA178" i="23"/>
  <c r="BA153" i="23"/>
  <c r="BA245" i="23"/>
  <c r="BA270" i="23"/>
  <c r="AW19" i="14"/>
  <c r="AW102" i="14"/>
  <c r="AW67" i="14"/>
  <c r="AW240" i="14"/>
  <c r="AW269" i="14"/>
  <c r="AW64" i="14"/>
  <c r="AH14" i="14"/>
  <c r="AW3" i="14"/>
  <c r="AH361" i="14"/>
  <c r="AJ361" i="14" s="1"/>
  <c r="AT361" i="14" s="1"/>
  <c r="AU361" i="14" s="1"/>
  <c r="AH274" i="14"/>
  <c r="AJ274" i="14" s="1"/>
  <c r="AT274" i="14" s="1"/>
  <c r="AU274" i="14" s="1"/>
  <c r="AW224" i="14"/>
  <c r="AW198" i="14"/>
  <c r="AH190" i="14"/>
  <c r="AJ190" i="14" s="1"/>
  <c r="AT190" i="14" s="1"/>
  <c r="AH341" i="14"/>
  <c r="AJ341" i="14" s="1"/>
  <c r="AT341" i="14" s="1"/>
  <c r="AH278" i="14"/>
  <c r="AJ278" i="14" s="1"/>
  <c r="AT278" i="14" s="1"/>
  <c r="AU278" i="14" s="1"/>
  <c r="AH199" i="14"/>
  <c r="AH322" i="14"/>
  <c r="AJ322" i="14" s="1"/>
  <c r="AT322" i="14" s="1"/>
  <c r="AU322" i="14" s="1"/>
  <c r="AH138" i="14"/>
  <c r="AJ138" i="14" s="1"/>
  <c r="AT138" i="14" s="1"/>
  <c r="AU138" i="14" s="1"/>
  <c r="AH373" i="14"/>
  <c r="AJ373" i="14" s="1"/>
  <c r="AT373" i="14" s="1"/>
  <c r="AW95" i="14"/>
  <c r="AW333" i="14"/>
  <c r="AW42" i="14"/>
  <c r="AH88" i="14"/>
  <c r="AJ88" i="14" s="1"/>
  <c r="AT88" i="14" s="1"/>
  <c r="AW201" i="14"/>
  <c r="AH311" i="14"/>
  <c r="AJ311" i="14" s="1"/>
  <c r="AT311" i="14" s="1"/>
  <c r="AU311" i="14" s="1"/>
  <c r="AH295" i="14"/>
  <c r="AJ295" i="14" s="1"/>
  <c r="AT295" i="14" s="1"/>
  <c r="AU295" i="14" s="1"/>
  <c r="AH290" i="14"/>
  <c r="AJ290" i="14" s="1"/>
  <c r="AT290" i="14" s="1"/>
  <c r="AU290" i="14" s="1"/>
  <c r="AH270" i="14"/>
  <c r="AJ270" i="14" s="1"/>
  <c r="AT270" i="14" s="1"/>
  <c r="AU270" i="14" s="1"/>
  <c r="AW235" i="14"/>
  <c r="AH183" i="14"/>
  <c r="AW156" i="14"/>
  <c r="AW66" i="14"/>
  <c r="AK377" i="14"/>
  <c r="AH146" i="14"/>
  <c r="AJ146" i="14" s="1"/>
  <c r="AT146" i="14" s="1"/>
  <c r="AU146" i="14" s="1"/>
  <c r="AW256" i="14"/>
  <c r="AH142" i="14"/>
  <c r="AJ142" i="14" s="1"/>
  <c r="AT142" i="14" s="1"/>
  <c r="AU142" i="14" s="1"/>
  <c r="AJ44" i="14"/>
  <c r="AT44" i="14" s="1"/>
  <c r="AU44" i="14" s="1"/>
  <c r="AH53" i="14"/>
  <c r="AJ53" i="14" s="1"/>
  <c r="AT53" i="14" s="1"/>
  <c r="AH259" i="14"/>
  <c r="AJ259" i="14" s="1"/>
  <c r="AT259" i="14" s="1"/>
  <c r="AU259" i="14" s="1"/>
  <c r="AH307" i="14"/>
  <c r="AJ307" i="14" s="1"/>
  <c r="AT307" i="14" s="1"/>
  <c r="AM410" i="24"/>
  <c r="AX410" i="24" s="1"/>
  <c r="AD84" i="12"/>
  <c r="AD380" i="12" s="1"/>
  <c r="AE381" i="12" s="1"/>
  <c r="T380" i="12"/>
  <c r="AQ6" i="12"/>
  <c r="AQ380" i="12" s="1"/>
  <c r="AR381" i="12" s="1"/>
  <c r="AG380" i="12"/>
  <c r="BD4" i="12"/>
  <c r="AT380" i="12"/>
  <c r="BF375" i="13"/>
  <c r="AS372" i="13"/>
  <c r="BF372" i="13" s="1"/>
  <c r="BF362" i="13"/>
  <c r="BG362" i="13" s="1"/>
  <c r="BF356" i="13"/>
  <c r="BG356" i="13" s="1"/>
  <c r="BF341" i="13"/>
  <c r="BF331" i="13"/>
  <c r="BG331" i="13" s="1"/>
  <c r="BF303" i="13"/>
  <c r="BG303" i="13" s="1"/>
  <c r="BF293" i="13"/>
  <c r="BG293" i="13" s="1"/>
  <c r="BF281" i="13"/>
  <c r="BG281" i="13" s="1"/>
  <c r="BF275" i="13"/>
  <c r="BG275" i="13" s="1"/>
  <c r="BF259" i="13"/>
  <c r="BG259" i="13" s="1"/>
  <c r="AM196" i="19"/>
  <c r="AX196" i="19" s="1"/>
  <c r="AY196" i="19" s="1"/>
  <c r="AX219" i="19"/>
  <c r="AY219" i="19" s="1"/>
  <c r="AM261" i="19"/>
  <c r="AX261" i="19" s="1"/>
  <c r="AY261" i="19" s="1"/>
  <c r="AM286" i="19"/>
  <c r="AX286" i="19" s="1"/>
  <c r="AY286" i="19" s="1"/>
  <c r="AM324" i="19"/>
  <c r="AX324" i="19" s="1"/>
  <c r="AY324" i="19" s="1"/>
  <c r="BF64" i="12"/>
  <c r="AS286" i="12"/>
  <c r="BF286" i="12" s="1"/>
  <c r="BG286" i="12" s="1"/>
  <c r="AS277" i="12"/>
  <c r="BF277" i="12" s="1"/>
  <c r="BG277" i="12" s="1"/>
  <c r="AS221" i="12"/>
  <c r="BF221" i="12" s="1"/>
  <c r="BG221" i="12" s="1"/>
  <c r="AM274" i="19"/>
  <c r="AX274" i="19" s="1"/>
  <c r="AY274" i="19" s="1"/>
  <c r="AM334" i="19"/>
  <c r="AX334" i="19" s="1"/>
  <c r="AM176" i="19"/>
  <c r="AX176" i="19" s="1"/>
  <c r="AY176" i="19" s="1"/>
  <c r="AM45" i="26"/>
  <c r="AX45" i="26" s="1"/>
  <c r="BA45" i="28" s="1"/>
  <c r="AM125" i="26"/>
  <c r="AX125" i="26" s="1"/>
  <c r="AY125" i="26" s="1"/>
  <c r="AX166" i="26"/>
  <c r="BA168" i="28" s="1"/>
  <c r="AM12" i="26"/>
  <c r="AX12" i="26" s="1"/>
  <c r="BA10" i="28" s="1"/>
  <c r="AM26" i="26"/>
  <c r="AX26" i="26" s="1"/>
  <c r="BA25" i="28" s="1"/>
  <c r="AM32" i="26"/>
  <c r="AX32" i="26" s="1"/>
  <c r="BA31" i="28" s="1"/>
  <c r="AM79" i="26"/>
  <c r="AX79" i="26" s="1"/>
  <c r="BA80" i="28" s="1"/>
  <c r="AX261" i="26"/>
  <c r="BA255" i="28" s="1"/>
  <c r="AX195" i="26"/>
  <c r="AY195" i="26" s="1"/>
  <c r="AX262" i="26"/>
  <c r="AX294" i="26"/>
  <c r="BA288" i="28" s="1"/>
  <c r="AM61" i="26"/>
  <c r="AX61" i="26" s="1"/>
  <c r="BA61" i="28" s="1"/>
  <c r="AX325" i="26"/>
  <c r="AY325" i="26" s="1"/>
  <c r="AX224" i="26"/>
  <c r="BA220" i="28" s="1"/>
  <c r="AX265" i="26"/>
  <c r="AX278" i="26"/>
  <c r="AX332" i="26"/>
  <c r="AY332" i="26" s="1"/>
  <c r="AX249" i="26"/>
  <c r="AX85" i="26"/>
  <c r="AX90" i="26"/>
  <c r="BA91" i="28" s="1"/>
  <c r="AX96" i="26"/>
  <c r="BI96" i="26" s="1"/>
  <c r="AX110" i="26"/>
  <c r="BA111" i="28" s="1"/>
  <c r="AX122" i="26"/>
  <c r="AX152" i="26"/>
  <c r="BA155" i="28" s="1"/>
  <c r="AX158" i="26"/>
  <c r="AX179" i="26"/>
  <c r="BA178" i="28" s="1"/>
  <c r="AX184" i="26"/>
  <c r="AY184" i="26" s="1"/>
  <c r="AX191" i="26"/>
  <c r="BA189" i="28" s="1"/>
  <c r="AX218" i="26"/>
  <c r="BA213" i="28" s="1"/>
  <c r="AX304" i="26"/>
  <c r="AY304" i="26" s="1"/>
  <c r="AX9" i="26"/>
  <c r="BA7" i="28" s="1"/>
  <c r="AX18" i="26"/>
  <c r="BA17" i="28" s="1"/>
  <c r="AX37" i="26"/>
  <c r="BA36" i="28" s="1"/>
  <c r="AX44" i="26"/>
  <c r="BA42" i="28" s="1"/>
  <c r="AX52" i="26"/>
  <c r="BA53" i="28" s="1"/>
  <c r="AX56" i="26"/>
  <c r="AM342" i="26"/>
  <c r="AX342" i="26" s="1"/>
  <c r="BA335" i="28" s="1"/>
  <c r="AM159" i="19"/>
  <c r="AX159" i="19" s="1"/>
  <c r="AY159" i="19" s="1"/>
  <c r="BF249" i="12"/>
  <c r="BG249" i="12" s="1"/>
  <c r="AX27" i="25"/>
  <c r="AM391" i="25"/>
  <c r="AX391" i="25" s="1"/>
  <c r="AY391" i="25" s="1"/>
  <c r="AX25" i="25"/>
  <c r="AX41" i="25"/>
  <c r="AM137" i="19"/>
  <c r="AX137" i="19" s="1"/>
  <c r="AY137" i="19" s="1"/>
  <c r="AM215" i="19"/>
  <c r="AX215" i="19" s="1"/>
  <c r="AY215" i="19" s="1"/>
  <c r="AS192" i="12"/>
  <c r="BF192" i="12" s="1"/>
  <c r="BG192" i="12" s="1"/>
  <c r="AM314" i="25"/>
  <c r="AX314" i="25" s="1"/>
  <c r="AY314" i="25" s="1"/>
  <c r="AM375" i="25"/>
  <c r="AX375" i="25" s="1"/>
  <c r="AY375" i="25" s="1"/>
  <c r="AM405" i="25"/>
  <c r="AX405" i="25" s="1"/>
  <c r="AY405" i="25" s="1"/>
  <c r="AS140" i="12"/>
  <c r="BF140" i="12" s="1"/>
  <c r="BG140" i="12" s="1"/>
  <c r="AJ346" i="14"/>
  <c r="AT346" i="14" s="1"/>
  <c r="AU346" i="14" s="1"/>
  <c r="AS77" i="12"/>
  <c r="BF77" i="12" s="1"/>
  <c r="BG77" i="12" s="1"/>
  <c r="AM334" i="24"/>
  <c r="AX334" i="24" s="1"/>
  <c r="AY334" i="24" s="1"/>
  <c r="AM362" i="24"/>
  <c r="AX362" i="24" s="1"/>
  <c r="AM381" i="24"/>
  <c r="AX381" i="24" s="1"/>
  <c r="AY381" i="24" s="1"/>
  <c r="AX171" i="24"/>
  <c r="AY171" i="24" s="1"/>
  <c r="AM101" i="24"/>
  <c r="AX101" i="24" s="1"/>
  <c r="AY101" i="24" s="1"/>
  <c r="AM310" i="19"/>
  <c r="AX310" i="19" s="1"/>
  <c r="AY310" i="19" s="1"/>
  <c r="AS178" i="12"/>
  <c r="BF178" i="12" s="1"/>
  <c r="BG178" i="12" s="1"/>
  <c r="AS188" i="12"/>
  <c r="BF188" i="12" s="1"/>
  <c r="BG188" i="12" s="1"/>
  <c r="AM50" i="24"/>
  <c r="AX50" i="24" s="1"/>
  <c r="AM30" i="24"/>
  <c r="AX30" i="24" s="1"/>
  <c r="AM26" i="24"/>
  <c r="AX26" i="24" s="1"/>
  <c r="AM113" i="24"/>
  <c r="AX113" i="24" s="1"/>
  <c r="AY113" i="24" s="1"/>
  <c r="AM58" i="24"/>
  <c r="AX58" i="24" s="1"/>
  <c r="AX36" i="24"/>
  <c r="AM377" i="24"/>
  <c r="AX377" i="24" s="1"/>
  <c r="AY377" i="24" s="1"/>
  <c r="AM186" i="24"/>
  <c r="AX186" i="24" s="1"/>
  <c r="AY186" i="24" s="1"/>
  <c r="AM139" i="24"/>
  <c r="AX139" i="24" s="1"/>
  <c r="AY139" i="24" s="1"/>
  <c r="AM56" i="24"/>
  <c r="AX56" i="24" s="1"/>
  <c r="AM340" i="24"/>
  <c r="AX340" i="24" s="1"/>
  <c r="AY340" i="24" s="1"/>
  <c r="AM354" i="24"/>
  <c r="AX354" i="24" s="1"/>
  <c r="AY354" i="24" s="1"/>
  <c r="AM250" i="19"/>
  <c r="AX250" i="19" s="1"/>
  <c r="AY250" i="19" s="1"/>
  <c r="AM396" i="24"/>
  <c r="AX396" i="24" s="1"/>
  <c r="AY396" i="24" s="1"/>
  <c r="BF183" i="12"/>
  <c r="BG183" i="12" s="1"/>
  <c r="BF211" i="12"/>
  <c r="BG211" i="12" s="1"/>
  <c r="AS167" i="12"/>
  <c r="BF167" i="12" s="1"/>
  <c r="BG167" i="12" s="1"/>
  <c r="AS123" i="12"/>
  <c r="BF123" i="12" s="1"/>
  <c r="BG123" i="12" s="1"/>
  <c r="AS182" i="12"/>
  <c r="BF182" i="12" s="1"/>
  <c r="BG182" i="12" s="1"/>
  <c r="AS14" i="12"/>
  <c r="BF14" i="12" s="1"/>
  <c r="BG14" i="12" s="1"/>
  <c r="AM376" i="11"/>
  <c r="AX376" i="11" s="1"/>
  <c r="BA376" i="11" s="1"/>
  <c r="AM290" i="11"/>
  <c r="AX290" i="11" s="1"/>
  <c r="AM288" i="11"/>
  <c r="AX288" i="11" s="1"/>
  <c r="AY288" i="11" s="1"/>
  <c r="AM269" i="11"/>
  <c r="AX269" i="11" s="1"/>
  <c r="AV5" i="11"/>
  <c r="AN384" i="11"/>
  <c r="AS61" i="12"/>
  <c r="BF61" i="12" s="1"/>
  <c r="BG61" i="12" s="1"/>
  <c r="AS214" i="12"/>
  <c r="BF214" i="12" s="1"/>
  <c r="BG214" i="12" s="1"/>
  <c r="BF185" i="12"/>
  <c r="BG185" i="12" s="1"/>
  <c r="AF316" i="12"/>
  <c r="AS316" i="12" s="1"/>
  <c r="BF316" i="12" s="1"/>
  <c r="BG316" i="12" s="1"/>
  <c r="AF312" i="12"/>
  <c r="AS312" i="12" s="1"/>
  <c r="BF312" i="12" s="1"/>
  <c r="BG312" i="12" s="1"/>
  <c r="AF307" i="12"/>
  <c r="AS307" i="12" s="1"/>
  <c r="BF307" i="12" s="1"/>
  <c r="BG307" i="12" s="1"/>
  <c r="AF360" i="12"/>
  <c r="AS360" i="12" s="1"/>
  <c r="BF360" i="12" s="1"/>
  <c r="BG360" i="12" s="1"/>
  <c r="AF374" i="12"/>
  <c r="AS374" i="12" s="1"/>
  <c r="BF374" i="12" s="1"/>
  <c r="AS223" i="12"/>
  <c r="BF223" i="12" s="1"/>
  <c r="BG223" i="12" s="1"/>
  <c r="Z323" i="14"/>
  <c r="AJ323" i="14" s="1"/>
  <c r="AT323" i="14" s="1"/>
  <c r="AU323" i="14" s="1"/>
  <c r="AM44" i="23"/>
  <c r="AX44" i="23" s="1"/>
  <c r="AY44" i="23" s="1"/>
  <c r="AM71" i="23"/>
  <c r="AX71" i="23" s="1"/>
  <c r="AY71" i="23" s="1"/>
  <c r="AM254" i="23"/>
  <c r="AX254" i="23" s="1"/>
  <c r="AY254" i="23" s="1"/>
  <c r="AM278" i="23"/>
  <c r="AX278" i="23" s="1"/>
  <c r="AY278" i="23" s="1"/>
  <c r="AM140" i="23"/>
  <c r="AX140" i="23" s="1"/>
  <c r="AY140" i="23" s="1"/>
  <c r="AM257" i="23"/>
  <c r="AX257" i="23" s="1"/>
  <c r="AY257" i="23" s="1"/>
  <c r="AM66" i="23"/>
  <c r="AX66" i="23" s="1"/>
  <c r="AJ359" i="14"/>
  <c r="AT359" i="14" s="1"/>
  <c r="AU359" i="14" s="1"/>
  <c r="AJ104" i="14"/>
  <c r="AT104" i="14" s="1"/>
  <c r="AU104" i="14" s="1"/>
  <c r="AS121" i="12"/>
  <c r="BF121" i="12" s="1"/>
  <c r="BG121" i="12" s="1"/>
  <c r="AS284" i="12"/>
  <c r="BF284" i="12" s="1"/>
  <c r="BG284" i="12" s="1"/>
  <c r="BF278" i="12"/>
  <c r="BG278" i="12" s="1"/>
  <c r="AJ195" i="14"/>
  <c r="AT195" i="14" s="1"/>
  <c r="AU195" i="14" s="1"/>
  <c r="AJ272" i="14"/>
  <c r="AT272" i="14" s="1"/>
  <c r="AU272" i="14" s="1"/>
  <c r="AJ269" i="14"/>
  <c r="AT269" i="14" s="1"/>
  <c r="AU269" i="14" s="1"/>
  <c r="AB8" i="11"/>
  <c r="AM8" i="11" s="1"/>
  <c r="AX8" i="11" s="1"/>
  <c r="BA8" i="11" s="1"/>
  <c r="AB10" i="11"/>
  <c r="AM10" i="11" s="1"/>
  <c r="AX10" i="11" s="1"/>
  <c r="AB16" i="11"/>
  <c r="AM16" i="11" s="1"/>
  <c r="AX16" i="11" s="1"/>
  <c r="AB31" i="11"/>
  <c r="AM31" i="11" s="1"/>
  <c r="AX31" i="11" s="1"/>
  <c r="BA31" i="11" s="1"/>
  <c r="AB33" i="11"/>
  <c r="AM33" i="11" s="1"/>
  <c r="AX33" i="11" s="1"/>
  <c r="BA33" i="11" s="1"/>
  <c r="AB35" i="11"/>
  <c r="AM35" i="11" s="1"/>
  <c r="AX35" i="11" s="1"/>
  <c r="AY35" i="11" s="1"/>
  <c r="AB37" i="11"/>
  <c r="AM37" i="11" s="1"/>
  <c r="AX37" i="11" s="1"/>
  <c r="AB39" i="11"/>
  <c r="AM39" i="11" s="1"/>
  <c r="AX39" i="11" s="1"/>
  <c r="AB51" i="11"/>
  <c r="AM51" i="11" s="1"/>
  <c r="AX51" i="11" s="1"/>
  <c r="AY51" i="11" s="1"/>
  <c r="AB53" i="11"/>
  <c r="AM53" i="11" s="1"/>
  <c r="AX53" i="11" s="1"/>
  <c r="AB55" i="11"/>
  <c r="AM55" i="11" s="1"/>
  <c r="AX55" i="11" s="1"/>
  <c r="AB57" i="11"/>
  <c r="AM57" i="11" s="1"/>
  <c r="AX57" i="11" s="1"/>
  <c r="AB59" i="11"/>
  <c r="AM59" i="11" s="1"/>
  <c r="AX59" i="11" s="1"/>
  <c r="AY59" i="11" s="1"/>
  <c r="AB62" i="11"/>
  <c r="AM62" i="11" s="1"/>
  <c r="AX62" i="11" s="1"/>
  <c r="AY62" i="11" s="1"/>
  <c r="AB64" i="11"/>
  <c r="AM64" i="11" s="1"/>
  <c r="AX64" i="11" s="1"/>
  <c r="AB70" i="11"/>
  <c r="AM70" i="11" s="1"/>
  <c r="AX70" i="11" s="1"/>
  <c r="AB72" i="11"/>
  <c r="AM72" i="11" s="1"/>
  <c r="AX72" i="11" s="1"/>
  <c r="AB84" i="11"/>
  <c r="AM84" i="11" s="1"/>
  <c r="AX84" i="11" s="1"/>
  <c r="AB86" i="11"/>
  <c r="AM86" i="11" s="1"/>
  <c r="AX86" i="11" s="1"/>
  <c r="AB88" i="11"/>
  <c r="AM88" i="11" s="1"/>
  <c r="AX88" i="11" s="1"/>
  <c r="AB91" i="11"/>
  <c r="AM91" i="11" s="1"/>
  <c r="AX91" i="11" s="1"/>
  <c r="BA91" i="11" s="1"/>
  <c r="AB94" i="11"/>
  <c r="AM94" i="11" s="1"/>
  <c r="AX94" i="11" s="1"/>
  <c r="AB96" i="11"/>
  <c r="AM96" i="11" s="1"/>
  <c r="AX96" i="11" s="1"/>
  <c r="AY96" i="11" s="1"/>
  <c r="AB98" i="11"/>
  <c r="AM98" i="11" s="1"/>
  <c r="AX98" i="11" s="1"/>
  <c r="AB100" i="11"/>
  <c r="AM100" i="11" s="1"/>
  <c r="AX100" i="11" s="1"/>
  <c r="BA100" i="11" s="1"/>
  <c r="AB102" i="11"/>
  <c r="AM102" i="11" s="1"/>
  <c r="AX102" i="11" s="1"/>
  <c r="AB104" i="11"/>
  <c r="AM104" i="11" s="1"/>
  <c r="AX104" i="11" s="1"/>
  <c r="BA104" i="11" s="1"/>
  <c r="AB106" i="11"/>
  <c r="AM106" i="11" s="1"/>
  <c r="AX106" i="11" s="1"/>
  <c r="AB108" i="11"/>
  <c r="AM108" i="11" s="1"/>
  <c r="AX108" i="11" s="1"/>
  <c r="AX116" i="11"/>
  <c r="AX120" i="11"/>
  <c r="AB138" i="11"/>
  <c r="AM138" i="11" s="1"/>
  <c r="AX138" i="11" s="1"/>
  <c r="AB142" i="11"/>
  <c r="AM142" i="11" s="1"/>
  <c r="AX142" i="11" s="1"/>
  <c r="AB168" i="11"/>
  <c r="AM168" i="11" s="1"/>
  <c r="AX168" i="11" s="1"/>
  <c r="AB171" i="11"/>
  <c r="AM171" i="11" s="1"/>
  <c r="AX171" i="11" s="1"/>
  <c r="AB173" i="11"/>
  <c r="AM173" i="11" s="1"/>
  <c r="AX173" i="11" s="1"/>
  <c r="AB175" i="11"/>
  <c r="AM175" i="11" s="1"/>
  <c r="AX175" i="11" s="1"/>
  <c r="AB201" i="11"/>
  <c r="AM201" i="11" s="1"/>
  <c r="AX201" i="11" s="1"/>
  <c r="AY201" i="11" s="1"/>
  <c r="AB203" i="11"/>
  <c r="AM203" i="11" s="1"/>
  <c r="AX203" i="11" s="1"/>
  <c r="AB206" i="11"/>
  <c r="AM206" i="11" s="1"/>
  <c r="AX206" i="11" s="1"/>
  <c r="BA206" i="11" s="1"/>
  <c r="AB208" i="11"/>
  <c r="AM208" i="11" s="1"/>
  <c r="AX208" i="11" s="1"/>
  <c r="AY208" i="11" s="1"/>
  <c r="AB212" i="11"/>
  <c r="AM212" i="11" s="1"/>
  <c r="AX212" i="11" s="1"/>
  <c r="AB222" i="11"/>
  <c r="AM222" i="11" s="1"/>
  <c r="AX222" i="11" s="1"/>
  <c r="AX262" i="11"/>
  <c r="BA262" i="11" s="1"/>
  <c r="AB287" i="11"/>
  <c r="AM287" i="11" s="1"/>
  <c r="AX287" i="11" s="1"/>
  <c r="AB289" i="11"/>
  <c r="AM289" i="11" s="1"/>
  <c r="AX289" i="11" s="1"/>
  <c r="BA289" i="11" s="1"/>
  <c r="AB291" i="11"/>
  <c r="AM291" i="11" s="1"/>
  <c r="AX291" i="11" s="1"/>
  <c r="AB295" i="11"/>
  <c r="AM295" i="11" s="1"/>
  <c r="AX295" i="11" s="1"/>
  <c r="AB297" i="11"/>
  <c r="AM297" i="11" s="1"/>
  <c r="AX297" i="11" s="1"/>
  <c r="AM325" i="11"/>
  <c r="AX325" i="11" s="1"/>
  <c r="AY325" i="11" s="1"/>
  <c r="AB356" i="11"/>
  <c r="AM356" i="11" s="1"/>
  <c r="AX356" i="11" s="1"/>
  <c r="AY356" i="11" s="1"/>
  <c r="AB378" i="11"/>
  <c r="AM378" i="11" s="1"/>
  <c r="AX378" i="11" s="1"/>
  <c r="AM379" i="11"/>
  <c r="AX379" i="11" s="1"/>
  <c r="AY379" i="11" s="1"/>
  <c r="AM363" i="11"/>
  <c r="AX363" i="11" s="1"/>
  <c r="AY363" i="11" s="1"/>
  <c r="AF12" i="12"/>
  <c r="AS12" i="12" s="1"/>
  <c r="BF12" i="12" s="1"/>
  <c r="BG12" i="12" s="1"/>
  <c r="AF89" i="12"/>
  <c r="AS89" i="12" s="1"/>
  <c r="BF89" i="12" s="1"/>
  <c r="BG89" i="12" s="1"/>
  <c r="AF71" i="12"/>
  <c r="AS71" i="12" s="1"/>
  <c r="BF71" i="12" s="1"/>
  <c r="BG71" i="12" s="1"/>
  <c r="AF104" i="12"/>
  <c r="AS104" i="12" s="1"/>
  <c r="BF104" i="12" s="1"/>
  <c r="BG104" i="12" s="1"/>
  <c r="AF186" i="12"/>
  <c r="AS186" i="12" s="1"/>
  <c r="BF186" i="12" s="1"/>
  <c r="BG186" i="12" s="1"/>
  <c r="AS256" i="12"/>
  <c r="BF256" i="12" s="1"/>
  <c r="BG256" i="12" s="1"/>
  <c r="AS290" i="12"/>
  <c r="BF290" i="12" s="1"/>
  <c r="BG290" i="12" s="1"/>
  <c r="AF182" i="13"/>
  <c r="AS182" i="13" s="1"/>
  <c r="BF182" i="13" s="1"/>
  <c r="AF174" i="13"/>
  <c r="AS174" i="13" s="1"/>
  <c r="BF174" i="13" s="1"/>
  <c r="BG174" i="13" s="1"/>
  <c r="AF170" i="13"/>
  <c r="AS170" i="13" s="1"/>
  <c r="BF170" i="13" s="1"/>
  <c r="BG170" i="13" s="1"/>
  <c r="AF168" i="13"/>
  <c r="AS168" i="13" s="1"/>
  <c r="BF168" i="13" s="1"/>
  <c r="BG168" i="13" s="1"/>
  <c r="AF166" i="13"/>
  <c r="AS166" i="13" s="1"/>
  <c r="BF166" i="13" s="1"/>
  <c r="AF158" i="13"/>
  <c r="AS158" i="13" s="1"/>
  <c r="BF158" i="13" s="1"/>
  <c r="BG158" i="13" s="1"/>
  <c r="AB355" i="19"/>
  <c r="AM355" i="19" s="1"/>
  <c r="AX355" i="19" s="1"/>
  <c r="AY355" i="19" s="1"/>
  <c r="AY263" i="11"/>
  <c r="BA263" i="11"/>
  <c r="AM368" i="11"/>
  <c r="AX368" i="11" s="1"/>
  <c r="AM355" i="11"/>
  <c r="AX355" i="11" s="1"/>
  <c r="AM365" i="11"/>
  <c r="AX365" i="11" s="1"/>
  <c r="AM272" i="11"/>
  <c r="AX272" i="11" s="1"/>
  <c r="AM315" i="11"/>
  <c r="AX315" i="11" s="1"/>
  <c r="AM311" i="11"/>
  <c r="AX311" i="11" s="1"/>
  <c r="AM307" i="11"/>
  <c r="AX307" i="11" s="1"/>
  <c r="AY307" i="11" s="1"/>
  <c r="AM303" i="11"/>
  <c r="AX303" i="11" s="1"/>
  <c r="AM296" i="11"/>
  <c r="AX296" i="11" s="1"/>
  <c r="AY296" i="11" s="1"/>
  <c r="AM292" i="11"/>
  <c r="AX292" i="11" s="1"/>
  <c r="AM281" i="11"/>
  <c r="AX281" i="11" s="1"/>
  <c r="AM271" i="11"/>
  <c r="AX271" i="11" s="1"/>
  <c r="AM264" i="11"/>
  <c r="AX264" i="11" s="1"/>
  <c r="AM256" i="11"/>
  <c r="AX256" i="11" s="1"/>
  <c r="AM239" i="11"/>
  <c r="AX239" i="11" s="1"/>
  <c r="AM225" i="11"/>
  <c r="AX225" i="11" s="1"/>
  <c r="AM214" i="11"/>
  <c r="AX214" i="11" s="1"/>
  <c r="AM251" i="11"/>
  <c r="AX251" i="11" s="1"/>
  <c r="AM231" i="11"/>
  <c r="AX231" i="11" s="1"/>
  <c r="AM229" i="11"/>
  <c r="AX229" i="11" s="1"/>
  <c r="AM370" i="11"/>
  <c r="AX370" i="11" s="1"/>
  <c r="AM278" i="11"/>
  <c r="AX278" i="11" s="1"/>
  <c r="AM366" i="11"/>
  <c r="AX366" i="11" s="1"/>
  <c r="AM361" i="11"/>
  <c r="AX361" i="11" s="1"/>
  <c r="AM367" i="11"/>
  <c r="AX367" i="11" s="1"/>
  <c r="BA367" i="11" s="1"/>
  <c r="AM313" i="11"/>
  <c r="AX313" i="11" s="1"/>
  <c r="BA313" i="11" s="1"/>
  <c r="AM237" i="11"/>
  <c r="AX237" i="11" s="1"/>
  <c r="AM213" i="11"/>
  <c r="AX213" i="11" s="1"/>
  <c r="AM228" i="11"/>
  <c r="AX228" i="11" s="1"/>
  <c r="AM230" i="11"/>
  <c r="AX230" i="11" s="1"/>
  <c r="AM232" i="11"/>
  <c r="AX232" i="11" s="1"/>
  <c r="AM234" i="11"/>
  <c r="AX234" i="11" s="1"/>
  <c r="BA234" i="11" s="1"/>
  <c r="AM236" i="11"/>
  <c r="AX236" i="11" s="1"/>
  <c r="BA236" i="11" s="1"/>
  <c r="AM238" i="11"/>
  <c r="AX238" i="11" s="1"/>
  <c r="AM240" i="11"/>
  <c r="AX240" i="11" s="1"/>
  <c r="AM242" i="11"/>
  <c r="AX242" i="11" s="1"/>
  <c r="AY242" i="11" s="1"/>
  <c r="AM244" i="11"/>
  <c r="AX244" i="11" s="1"/>
  <c r="AM246" i="11"/>
  <c r="AX246" i="11" s="1"/>
  <c r="AM249" i="11"/>
  <c r="AX249" i="11" s="1"/>
  <c r="AM253" i="11"/>
  <c r="AX253" i="11" s="1"/>
  <c r="AM255" i="11"/>
  <c r="AX255" i="11" s="1"/>
  <c r="AY255" i="11" s="1"/>
  <c r="AM257" i="11"/>
  <c r="AX257" i="11" s="1"/>
  <c r="AM279" i="11"/>
  <c r="AX279" i="11" s="1"/>
  <c r="AY279" i="11" s="1"/>
  <c r="AM302" i="11"/>
  <c r="AX302" i="11" s="1"/>
  <c r="AY302" i="11" s="1"/>
  <c r="AM310" i="11"/>
  <c r="AX310" i="11" s="1"/>
  <c r="AM358" i="11"/>
  <c r="AX358" i="11" s="1"/>
  <c r="AY358" i="11" s="1"/>
  <c r="AM374" i="11"/>
  <c r="AX374" i="11" s="1"/>
  <c r="AM382" i="11"/>
  <c r="AX382" i="11" s="1"/>
  <c r="AM362" i="11"/>
  <c r="AX362" i="11" s="1"/>
  <c r="BA362" i="11" s="1"/>
  <c r="AM317" i="11"/>
  <c r="AX317" i="11" s="1"/>
  <c r="AM309" i="11"/>
  <c r="AX309" i="11" s="1"/>
  <c r="AM305" i="11"/>
  <c r="AX305" i="11" s="1"/>
  <c r="AM298" i="11"/>
  <c r="AX298" i="11" s="1"/>
  <c r="BA298" i="11" s="1"/>
  <c r="AM286" i="11"/>
  <c r="AX286" i="11" s="1"/>
  <c r="BA286" i="11" s="1"/>
  <c r="AM299" i="11"/>
  <c r="AX299" i="11" s="1"/>
  <c r="AM276" i="11"/>
  <c r="AX276" i="11" s="1"/>
  <c r="AM266" i="11"/>
  <c r="AX266" i="11" s="1"/>
  <c r="AM260" i="11"/>
  <c r="AX260" i="11" s="1"/>
  <c r="AM241" i="11"/>
  <c r="AX241" i="11" s="1"/>
  <c r="AM233" i="11"/>
  <c r="AX233" i="11" s="1"/>
  <c r="AY233" i="11" s="1"/>
  <c r="AM216" i="11"/>
  <c r="AX216" i="11" s="1"/>
  <c r="AM259" i="11"/>
  <c r="AX259" i="11" s="1"/>
  <c r="AM235" i="11"/>
  <c r="AX235" i="11" s="1"/>
  <c r="AY235" i="11" s="1"/>
  <c r="AM227" i="11"/>
  <c r="AX227" i="11" s="1"/>
  <c r="AM226" i="11"/>
  <c r="AX226" i="11" s="1"/>
  <c r="AM219" i="11"/>
  <c r="AX219" i="11" s="1"/>
  <c r="AM282" i="11"/>
  <c r="AX282" i="11" s="1"/>
  <c r="AM372" i="11"/>
  <c r="AX372" i="11" s="1"/>
  <c r="AM243" i="11"/>
  <c r="AX243" i="11" s="1"/>
  <c r="AM137" i="25"/>
  <c r="AX137" i="25" s="1"/>
  <c r="AY137" i="25" s="1"/>
  <c r="AM220" i="11"/>
  <c r="AX220" i="11" s="1"/>
  <c r="AY220" i="11" s="1"/>
  <c r="AM292" i="24"/>
  <c r="AX292" i="24" s="1"/>
  <c r="AY292" i="24" s="1"/>
  <c r="AM234" i="25"/>
  <c r="AX234" i="25" s="1"/>
  <c r="AY234" i="25" s="1"/>
  <c r="AM118" i="25"/>
  <c r="AX118" i="25" s="1"/>
  <c r="AY118" i="25" s="1"/>
  <c r="AM152" i="25"/>
  <c r="AX152" i="25" s="1"/>
  <c r="AY152" i="25" s="1"/>
  <c r="AM370" i="24"/>
  <c r="AX370" i="24" s="1"/>
  <c r="AY370" i="24" s="1"/>
  <c r="AM196" i="24"/>
  <c r="AX196" i="24" s="1"/>
  <c r="AY196" i="24" s="1"/>
  <c r="AC204" i="2"/>
  <c r="AN204" i="2" s="1"/>
  <c r="AY204" i="2" s="1"/>
  <c r="BB204" i="2" s="1"/>
  <c r="AC200" i="2"/>
  <c r="AN200" i="2" s="1"/>
  <c r="AY200" i="2" s="1"/>
  <c r="BB200" i="2" s="1"/>
  <c r="AC196" i="2"/>
  <c r="AN196" i="2" s="1"/>
  <c r="AY196" i="2" s="1"/>
  <c r="BB196" i="2" s="1"/>
  <c r="AC192" i="2"/>
  <c r="AN192" i="2" s="1"/>
  <c r="AY192" i="2" s="1"/>
  <c r="BB192" i="2" s="1"/>
  <c r="AC171" i="2"/>
  <c r="AN171" i="2" s="1"/>
  <c r="AY171" i="2" s="1"/>
  <c r="BB171" i="2" s="1"/>
  <c r="AC132" i="2"/>
  <c r="AN132" i="2" s="1"/>
  <c r="AY132" i="2" s="1"/>
  <c r="BB132" i="2" s="1"/>
  <c r="AC74" i="2"/>
  <c r="AN74" i="2" s="1"/>
  <c r="AY74" i="2" s="1"/>
  <c r="BB74" i="2" s="1"/>
  <c r="AB20" i="11"/>
  <c r="AM20" i="11" s="1"/>
  <c r="AX20" i="11" s="1"/>
  <c r="AB22" i="11"/>
  <c r="AM22" i="11" s="1"/>
  <c r="AX22" i="11" s="1"/>
  <c r="AB24" i="11"/>
  <c r="AM24" i="11" s="1"/>
  <c r="AX24" i="11" s="1"/>
  <c r="AB26" i="11"/>
  <c r="AM26" i="11" s="1"/>
  <c r="AX26" i="11" s="1"/>
  <c r="AB28" i="11"/>
  <c r="AM28" i="11" s="1"/>
  <c r="AX28" i="11" s="1"/>
  <c r="AB76" i="11"/>
  <c r="AM76" i="11" s="1"/>
  <c r="AX76" i="11" s="1"/>
  <c r="AB78" i="11"/>
  <c r="AM78" i="11" s="1"/>
  <c r="AX78" i="11" s="1"/>
  <c r="AY78" i="11" s="1"/>
  <c r="AB80" i="11"/>
  <c r="AM80" i="11" s="1"/>
  <c r="AX80" i="11" s="1"/>
  <c r="AB90" i="11"/>
  <c r="AM90" i="11" s="1"/>
  <c r="AX90" i="11" s="1"/>
  <c r="AY90" i="11" s="1"/>
  <c r="AM117" i="11"/>
  <c r="AX117" i="11" s="1"/>
  <c r="AM121" i="11"/>
  <c r="AX121" i="11" s="1"/>
  <c r="AM123" i="11"/>
  <c r="AX123" i="11" s="1"/>
  <c r="AM125" i="11"/>
  <c r="AX125" i="11" s="1"/>
  <c r="AY125" i="11" s="1"/>
  <c r="AB128" i="11"/>
  <c r="AM128" i="11" s="1"/>
  <c r="AX128" i="11" s="1"/>
  <c r="AB130" i="11"/>
  <c r="AM130" i="11" s="1"/>
  <c r="AX130" i="11" s="1"/>
  <c r="BA130" i="11" s="1"/>
  <c r="AB132" i="11"/>
  <c r="AM132" i="11" s="1"/>
  <c r="AX132" i="11" s="1"/>
  <c r="AB134" i="11"/>
  <c r="AM134" i="11" s="1"/>
  <c r="AX134" i="11" s="1"/>
  <c r="AY134" i="11" s="1"/>
  <c r="AB137" i="11"/>
  <c r="AM137" i="11" s="1"/>
  <c r="AX137" i="11" s="1"/>
  <c r="AB139" i="11"/>
  <c r="AM139" i="11" s="1"/>
  <c r="AX139" i="11" s="1"/>
  <c r="AY139" i="11" s="1"/>
  <c r="AB148" i="11"/>
  <c r="AM148" i="11" s="1"/>
  <c r="AX148" i="11" s="1"/>
  <c r="AB180" i="11"/>
  <c r="AM180" i="11" s="1"/>
  <c r="AX180" i="11" s="1"/>
  <c r="AY180" i="11" s="1"/>
  <c r="AB188" i="11"/>
  <c r="AM188" i="11" s="1"/>
  <c r="AX188" i="11" s="1"/>
  <c r="AB194" i="11"/>
  <c r="AM194" i="11" s="1"/>
  <c r="AX194" i="11" s="1"/>
  <c r="AB245" i="11"/>
  <c r="AM245" i="11" s="1"/>
  <c r="AX245" i="11" s="1"/>
  <c r="AB248" i="11"/>
  <c r="AM248" i="11" s="1"/>
  <c r="AX248" i="11" s="1"/>
  <c r="AY248" i="11" s="1"/>
  <c r="AB252" i="11"/>
  <c r="AM252" i="11" s="1"/>
  <c r="AX252" i="11" s="1"/>
  <c r="AB254" i="11"/>
  <c r="AM254" i="11" s="1"/>
  <c r="AX254" i="11" s="1"/>
  <c r="BA254" i="11" s="1"/>
  <c r="AB258" i="11"/>
  <c r="AM258" i="11" s="1"/>
  <c r="AX258" i="11" s="1"/>
  <c r="AB268" i="11"/>
  <c r="AM268" i="11" s="1"/>
  <c r="AX268" i="11" s="1"/>
  <c r="AB284" i="11"/>
  <c r="AM284" i="11" s="1"/>
  <c r="AX284" i="11" s="1"/>
  <c r="AM300" i="11"/>
  <c r="AX300" i="11" s="1"/>
  <c r="BA300" i="11" s="1"/>
  <c r="AM301" i="11"/>
  <c r="AX301" i="11" s="1"/>
  <c r="AB359" i="11"/>
  <c r="AM359" i="11" s="1"/>
  <c r="AX359" i="11" s="1"/>
  <c r="BA359" i="11" s="1"/>
  <c r="AB369" i="11"/>
  <c r="AM369" i="11" s="1"/>
  <c r="AX369" i="11" s="1"/>
  <c r="AB371" i="11"/>
  <c r="AM371" i="11" s="1"/>
  <c r="AX371" i="11" s="1"/>
  <c r="AY371" i="11" s="1"/>
  <c r="AB126" i="11"/>
  <c r="AM126" i="11" s="1"/>
  <c r="AX126" i="11" s="1"/>
  <c r="AM224" i="11"/>
  <c r="AX224" i="11" s="1"/>
  <c r="AF369" i="12"/>
  <c r="AF371" i="12"/>
  <c r="AS371" i="12" s="1"/>
  <c r="BF371" i="12" s="1"/>
  <c r="BG371" i="12" s="1"/>
  <c r="AF42" i="12"/>
  <c r="AF40" i="12"/>
  <c r="AS40" i="12" s="1"/>
  <c r="BF40" i="12" s="1"/>
  <c r="BG40" i="12" s="1"/>
  <c r="AF102" i="12"/>
  <c r="AS102" i="12" s="1"/>
  <c r="BF102" i="12" s="1"/>
  <c r="BG102" i="12" s="1"/>
  <c r="AF98" i="12"/>
  <c r="AS98" i="12" s="1"/>
  <c r="BF98" i="12" s="1"/>
  <c r="BG98" i="12" s="1"/>
  <c r="AF96" i="12"/>
  <c r="AS96" i="12" s="1"/>
  <c r="BF96" i="12" s="1"/>
  <c r="BG96" i="12" s="1"/>
  <c r="AF94" i="12"/>
  <c r="AS94" i="12" s="1"/>
  <c r="BF94" i="12" s="1"/>
  <c r="BG94" i="12" s="1"/>
  <c r="AF126" i="12"/>
  <c r="AS126" i="12" s="1"/>
  <c r="BF126" i="12" s="1"/>
  <c r="BG126" i="12" s="1"/>
  <c r="AF215" i="12"/>
  <c r="AS215" i="12" s="1"/>
  <c r="BF215" i="12" s="1"/>
  <c r="BG215" i="12" s="1"/>
  <c r="AF229" i="12"/>
  <c r="AS229" i="12" s="1"/>
  <c r="BF229" i="12" s="1"/>
  <c r="BG229" i="12" s="1"/>
  <c r="AF264" i="12"/>
  <c r="AS264" i="12" s="1"/>
  <c r="BF264" i="12" s="1"/>
  <c r="BG264" i="12" s="1"/>
  <c r="AF349" i="12"/>
  <c r="AS349" i="12" s="1"/>
  <c r="BF349" i="12" s="1"/>
  <c r="BG349" i="12" s="1"/>
  <c r="AF345" i="12"/>
  <c r="AS345" i="12" s="1"/>
  <c r="BF345" i="12" s="1"/>
  <c r="BG345" i="12" s="1"/>
  <c r="AF340" i="12"/>
  <c r="AS340" i="12" s="1"/>
  <c r="BF340" i="12" s="1"/>
  <c r="BG340" i="12" s="1"/>
  <c r="AF336" i="12"/>
  <c r="AS336" i="12" s="1"/>
  <c r="BF336" i="12" s="1"/>
  <c r="BG336" i="12" s="1"/>
  <c r="AF332" i="12"/>
  <c r="AS332" i="12" s="1"/>
  <c r="BF332" i="12" s="1"/>
  <c r="BG332" i="12" s="1"/>
  <c r="O161" i="32"/>
  <c r="Q161" i="32" s="1"/>
  <c r="AB161" i="32" s="1"/>
  <c r="AM161" i="32" s="1"/>
  <c r="AX161" i="32" s="1"/>
  <c r="AY161" i="32" s="1"/>
  <c r="AB108" i="33"/>
  <c r="AM108" i="33" s="1"/>
  <c r="AX108" i="33" s="1"/>
  <c r="AB188" i="33"/>
  <c r="AM188" i="33" s="1"/>
  <c r="AX188" i="33" s="1"/>
  <c r="AB195" i="33"/>
  <c r="AM195" i="33" s="1"/>
  <c r="AX195" i="33" s="1"/>
  <c r="AB196" i="33"/>
  <c r="AM196" i="33" s="1"/>
  <c r="AX196" i="33" s="1"/>
  <c r="AB197" i="33"/>
  <c r="AM197" i="33" s="1"/>
  <c r="AX197" i="33" s="1"/>
  <c r="AX346" i="33"/>
  <c r="AB352" i="33"/>
  <c r="AM352" i="33" s="1"/>
  <c r="AX352" i="33" s="1"/>
  <c r="AB165" i="33"/>
  <c r="AM165" i="33" s="1"/>
  <c r="AX165" i="33" s="1"/>
  <c r="AB331" i="33"/>
  <c r="AM331" i="33" s="1"/>
  <c r="AX331" i="33" s="1"/>
  <c r="AX218" i="33"/>
  <c r="BA6" i="11"/>
  <c r="BE270" i="11"/>
  <c r="BB285" i="3"/>
  <c r="BA113" i="28"/>
  <c r="AY112" i="26"/>
  <c r="AY183" i="26"/>
  <c r="BA182" i="28"/>
  <c r="BI100" i="26"/>
  <c r="BA101" i="28"/>
  <c r="AY100" i="26"/>
  <c r="BA344" i="28"/>
  <c r="AY351" i="26"/>
  <c r="BA63" i="28"/>
  <c r="AY63" i="26"/>
  <c r="AY95" i="26"/>
  <c r="BI95" i="26"/>
  <c r="BA298" i="28"/>
  <c r="AY180" i="26"/>
  <c r="BA179" i="28"/>
  <c r="BA118" i="28"/>
  <c r="AY117" i="26"/>
  <c r="AY176" i="26"/>
  <c r="BA176" i="28"/>
  <c r="BA243" i="28"/>
  <c r="AY250" i="26"/>
  <c r="BA353" i="28"/>
  <c r="AY358" i="26"/>
  <c r="AY303" i="26"/>
  <c r="BA297" i="28"/>
  <c r="AY328" i="26"/>
  <c r="BA194" i="28"/>
  <c r="AY197" i="26"/>
  <c r="AY148" i="26"/>
  <c r="BA151" i="28"/>
  <c r="AB4" i="19"/>
  <c r="Q378" i="19"/>
  <c r="O390" i="19"/>
  <c r="J388" i="19"/>
  <c r="AM71" i="19"/>
  <c r="AX71" i="19" s="1"/>
  <c r="AY71" i="19" s="1"/>
  <c r="AM330" i="25"/>
  <c r="AX330" i="25" s="1"/>
  <c r="AY330" i="25" s="1"/>
  <c r="AM39" i="19"/>
  <c r="AX39" i="19" s="1"/>
  <c r="AY39" i="19" s="1"/>
  <c r="AM361" i="23"/>
  <c r="AX361" i="23" s="1"/>
  <c r="AY361" i="23" s="1"/>
  <c r="AM234" i="23"/>
  <c r="AX234" i="23" s="1"/>
  <c r="AN291" i="3"/>
  <c r="AY291" i="3" s="1"/>
  <c r="BE276" i="11" s="1"/>
  <c r="AN287" i="3"/>
  <c r="AY287" i="3" s="1"/>
  <c r="AN280" i="3"/>
  <c r="AY280" i="3" s="1"/>
  <c r="AC215" i="3"/>
  <c r="AN215" i="3" s="1"/>
  <c r="AY215" i="3" s="1"/>
  <c r="AC210" i="3"/>
  <c r="AN210" i="3" s="1"/>
  <c r="AY210" i="3" s="1"/>
  <c r="BB210" i="3" s="1"/>
  <c r="AC204" i="3"/>
  <c r="AN204" i="3" s="1"/>
  <c r="AY204" i="3" s="1"/>
  <c r="BB204" i="3" s="1"/>
  <c r="AC200" i="3"/>
  <c r="AN200" i="3" s="1"/>
  <c r="AY200" i="3" s="1"/>
  <c r="AC198" i="3"/>
  <c r="AN198" i="3" s="1"/>
  <c r="AY198" i="3" s="1"/>
  <c r="BE190" i="11" s="1"/>
  <c r="AC196" i="3"/>
  <c r="AN196" i="3" s="1"/>
  <c r="AY196" i="3" s="1"/>
  <c r="AC194" i="3"/>
  <c r="AN194" i="3" s="1"/>
  <c r="AY194" i="3" s="1"/>
  <c r="AC190" i="3"/>
  <c r="AN190" i="3" s="1"/>
  <c r="AY190" i="3" s="1"/>
  <c r="AC381" i="2"/>
  <c r="AN381" i="2" s="1"/>
  <c r="AY381" i="2" s="1"/>
  <c r="BB381" i="2" s="1"/>
  <c r="AC375" i="2"/>
  <c r="AN375" i="2" s="1"/>
  <c r="AY375" i="2" s="1"/>
  <c r="BB375" i="2" s="1"/>
  <c r="AC355" i="2"/>
  <c r="AC351" i="2"/>
  <c r="AN351" i="2" s="1"/>
  <c r="AY351" i="2" s="1"/>
  <c r="BB351" i="2" s="1"/>
  <c r="AC318" i="2"/>
  <c r="AN318" i="2" s="1"/>
  <c r="AC305" i="2"/>
  <c r="AN305" i="2" s="1"/>
  <c r="AY305" i="2" s="1"/>
  <c r="BB305" i="2" s="1"/>
  <c r="AC303" i="2"/>
  <c r="AN303" i="2" s="1"/>
  <c r="AY303" i="2" s="1"/>
  <c r="BB303" i="2" s="1"/>
  <c r="AC301" i="2"/>
  <c r="AN301" i="2" s="1"/>
  <c r="AY301" i="2" s="1"/>
  <c r="BB301" i="2" s="1"/>
  <c r="AC299" i="2"/>
  <c r="AN299" i="2" s="1"/>
  <c r="AY299" i="2" s="1"/>
  <c r="BB299" i="2" s="1"/>
  <c r="AC295" i="2"/>
  <c r="AN295" i="2" s="1"/>
  <c r="AY295" i="2" s="1"/>
  <c r="BB295" i="2" s="1"/>
  <c r="AC293" i="2"/>
  <c r="AN293" i="2" s="1"/>
  <c r="AY293" i="2" s="1"/>
  <c r="BB293" i="2" s="1"/>
  <c r="AC291" i="2"/>
  <c r="AN291" i="2" s="1"/>
  <c r="AY291" i="2" s="1"/>
  <c r="BB291" i="2" s="1"/>
  <c r="AC289" i="2"/>
  <c r="AN289" i="2" s="1"/>
  <c r="AC287" i="2"/>
  <c r="AN287" i="2" s="1"/>
  <c r="AY287" i="2" s="1"/>
  <c r="BB287" i="2" s="1"/>
  <c r="AC283" i="2"/>
  <c r="AN283" i="2" s="1"/>
  <c r="AY283" i="2" s="1"/>
  <c r="BB283" i="2" s="1"/>
  <c r="AC281" i="2"/>
  <c r="AN281" i="2" s="1"/>
  <c r="AY281" i="2" s="1"/>
  <c r="BB281" i="2" s="1"/>
  <c r="AC279" i="2"/>
  <c r="AN279" i="2" s="1"/>
  <c r="AY279" i="2" s="1"/>
  <c r="BB279" i="2" s="1"/>
  <c r="AC277" i="2"/>
  <c r="AN277" i="2" s="1"/>
  <c r="AY277" i="2" s="1"/>
  <c r="BB277" i="2" s="1"/>
  <c r="AC275" i="2"/>
  <c r="AN275" i="2" s="1"/>
  <c r="AY275" i="2" s="1"/>
  <c r="BB275" i="2" s="1"/>
  <c r="AC271" i="2"/>
  <c r="AN271" i="2" s="1"/>
  <c r="AY271" i="2" s="1"/>
  <c r="BB271" i="2" s="1"/>
  <c r="AC267" i="2"/>
  <c r="AN267" i="2" s="1"/>
  <c r="AY267" i="2" s="1"/>
  <c r="BB267" i="2" s="1"/>
  <c r="AC265" i="2"/>
  <c r="AN265" i="2" s="1"/>
  <c r="AY265" i="2" s="1"/>
  <c r="BB265" i="2" s="1"/>
  <c r="AC263" i="2"/>
  <c r="AN263" i="2" s="1"/>
  <c r="AC259" i="2"/>
  <c r="AN259" i="2" s="1"/>
  <c r="AY259" i="2" s="1"/>
  <c r="BB259" i="2" s="1"/>
  <c r="AC257" i="2"/>
  <c r="AN257" i="2" s="1"/>
  <c r="AY257" i="2" s="1"/>
  <c r="BB257" i="2" s="1"/>
  <c r="AC255" i="2"/>
  <c r="AN255" i="2" s="1"/>
  <c r="AY255" i="2" s="1"/>
  <c r="BB255" i="2" s="1"/>
  <c r="AC249" i="2"/>
  <c r="AC245" i="2"/>
  <c r="AN245" i="2" s="1"/>
  <c r="AY245" i="2" s="1"/>
  <c r="BB245" i="2" s="1"/>
  <c r="AC242" i="2"/>
  <c r="AN242" i="2" s="1"/>
  <c r="AC238" i="2"/>
  <c r="AN238" i="2" s="1"/>
  <c r="AY238" i="2" s="1"/>
  <c r="BB238" i="2" s="1"/>
  <c r="AC234" i="2"/>
  <c r="AN234" i="2" s="1"/>
  <c r="AY234" i="2" s="1"/>
  <c r="BB234" i="2" s="1"/>
  <c r="AC232" i="2"/>
  <c r="AN232" i="2" s="1"/>
  <c r="AY232" i="2" s="1"/>
  <c r="BB232" i="2" s="1"/>
  <c r="AC230" i="2"/>
  <c r="AN230" i="2" s="1"/>
  <c r="AY230" i="2" s="1"/>
  <c r="BB230" i="2" s="1"/>
  <c r="AC227" i="2"/>
  <c r="AN227" i="2" s="1"/>
  <c r="AY227" i="2" s="1"/>
  <c r="BB227" i="2" s="1"/>
  <c r="AC225" i="2"/>
  <c r="AN225" i="2" s="1"/>
  <c r="AY225" i="2" s="1"/>
  <c r="BB225" i="2" s="1"/>
  <c r="AC199" i="2"/>
  <c r="AN199" i="2" s="1"/>
  <c r="AY199" i="2" s="1"/>
  <c r="BB199" i="2" s="1"/>
  <c r="AC197" i="2"/>
  <c r="AN197" i="2" s="1"/>
  <c r="AY197" i="2" s="1"/>
  <c r="BB197" i="2" s="1"/>
  <c r="AC193" i="2"/>
  <c r="AN193" i="2" s="1"/>
  <c r="AY193" i="2" s="1"/>
  <c r="BB193" i="2" s="1"/>
  <c r="AC184" i="2"/>
  <c r="AN184" i="2" s="1"/>
  <c r="AY184" i="2" s="1"/>
  <c r="BB184" i="2" s="1"/>
  <c r="AS405" i="2"/>
  <c r="AC172" i="2"/>
  <c r="AN172" i="2" s="1"/>
  <c r="AY172" i="2" s="1"/>
  <c r="BB172" i="2" s="1"/>
  <c r="AC129" i="2"/>
  <c r="AN129" i="2" s="1"/>
  <c r="AY129" i="2" s="1"/>
  <c r="BB129" i="2" s="1"/>
  <c r="AC122" i="2"/>
  <c r="AN122" i="2" s="1"/>
  <c r="AY122" i="2" s="1"/>
  <c r="BB122" i="2" s="1"/>
  <c r="AC120" i="2"/>
  <c r="AN120" i="2" s="1"/>
  <c r="AY120" i="2" s="1"/>
  <c r="BB120" i="2" s="1"/>
  <c r="AC108" i="2"/>
  <c r="AC87" i="2"/>
  <c r="AN87" i="2" s="1"/>
  <c r="AY87" i="2" s="1"/>
  <c r="BB87" i="2" s="1"/>
  <c r="AC75" i="2"/>
  <c r="AN75" i="2" s="1"/>
  <c r="AC73" i="2"/>
  <c r="AN73" i="2" s="1"/>
  <c r="AY73" i="2" s="1"/>
  <c r="BB73" i="2" s="1"/>
  <c r="AN65" i="2"/>
  <c r="AY65" i="2" s="1"/>
  <c r="BB65" i="2" s="1"/>
  <c r="AC64" i="2"/>
  <c r="AN64" i="2" s="1"/>
  <c r="AY64" i="2" s="1"/>
  <c r="BB64" i="2" s="1"/>
  <c r="AC15" i="2"/>
  <c r="AC11" i="2"/>
  <c r="AN11" i="2" s="1"/>
  <c r="AY11" i="2" s="1"/>
  <c r="BB11" i="2" s="1"/>
  <c r="AC7" i="2"/>
  <c r="AN7" i="2" s="1"/>
  <c r="AY7" i="2" s="1"/>
  <c r="BB7" i="2" s="1"/>
  <c r="AC5" i="2"/>
  <c r="AN5" i="2" s="1"/>
  <c r="AY5" i="2" s="1"/>
  <c r="BB5" i="2" s="1"/>
  <c r="AC396" i="3"/>
  <c r="AC394" i="3"/>
  <c r="AN394" i="3" s="1"/>
  <c r="AY394" i="3" s="1"/>
  <c r="AC389" i="3"/>
  <c r="AN389" i="3" s="1"/>
  <c r="AY389" i="3" s="1"/>
  <c r="AC385" i="3"/>
  <c r="AN385" i="3" s="1"/>
  <c r="AY385" i="3" s="1"/>
  <c r="BF376" i="2" s="1"/>
  <c r="AC382" i="3"/>
  <c r="AC381" i="3"/>
  <c r="AN381" i="3" s="1"/>
  <c r="AY381" i="3" s="1"/>
  <c r="BB381" i="3" s="1"/>
  <c r="AC377" i="3"/>
  <c r="AC374" i="3"/>
  <c r="AN374" i="3" s="1"/>
  <c r="AC371" i="3"/>
  <c r="AN371" i="3" s="1"/>
  <c r="AY371" i="3" s="1"/>
  <c r="BB371" i="3" s="1"/>
  <c r="AC369" i="3"/>
  <c r="AN369" i="3" s="1"/>
  <c r="AY369" i="3" s="1"/>
  <c r="BE349" i="11" s="1"/>
  <c r="AC366" i="3"/>
  <c r="AN366" i="3" s="1"/>
  <c r="AY366" i="3" s="1"/>
  <c r="AC362" i="3"/>
  <c r="AN362" i="3" s="1"/>
  <c r="AY362" i="3" s="1"/>
  <c r="BE342" i="11" s="1"/>
  <c r="AC356" i="3"/>
  <c r="AN356" i="3" s="1"/>
  <c r="AY356" i="3" s="1"/>
  <c r="BB356" i="3" s="1"/>
  <c r="AC352" i="3"/>
  <c r="AN352" i="3" s="1"/>
  <c r="AY352" i="3" s="1"/>
  <c r="BE332" i="11" s="1"/>
  <c r="AC348" i="3"/>
  <c r="AN348" i="3" s="1"/>
  <c r="AY348" i="3" s="1"/>
  <c r="BF340" i="2" s="1"/>
  <c r="AC344" i="3"/>
  <c r="AN344" i="3" s="1"/>
  <c r="AY344" i="3" s="1"/>
  <c r="AC342" i="3"/>
  <c r="AC340" i="3"/>
  <c r="AN340" i="3" s="1"/>
  <c r="AY340" i="3" s="1"/>
  <c r="AC338" i="3"/>
  <c r="AN338" i="3" s="1"/>
  <c r="AY338" i="3" s="1"/>
  <c r="BF330" i="2" s="1"/>
  <c r="AC286" i="3"/>
  <c r="AN286" i="3" s="1"/>
  <c r="AY286" i="3" s="1"/>
  <c r="AB3" i="11"/>
  <c r="AM3" i="11" s="1"/>
  <c r="AX3" i="11" s="1"/>
  <c r="AB218" i="11"/>
  <c r="AM218" i="11" s="1"/>
  <c r="AX218" i="11" s="1"/>
  <c r="AY218" i="11" s="1"/>
  <c r="AF62" i="12"/>
  <c r="AS62" i="12" s="1"/>
  <c r="BF62" i="12" s="1"/>
  <c r="BG62" i="12" s="1"/>
  <c r="AF216" i="12"/>
  <c r="AS216" i="12" s="1"/>
  <c r="BF216" i="12" s="1"/>
  <c r="BG216" i="12" s="1"/>
  <c r="AF318" i="12"/>
  <c r="AS318" i="12" s="1"/>
  <c r="BF318" i="12" s="1"/>
  <c r="BG318" i="12" s="1"/>
  <c r="AF372" i="12"/>
  <c r="AS372" i="12" s="1"/>
  <c r="BF372" i="12" s="1"/>
  <c r="BG372" i="12" s="1"/>
  <c r="AX389" i="13"/>
  <c r="AX387" i="13"/>
  <c r="AC146" i="3"/>
  <c r="AN146" i="3" s="1"/>
  <c r="AY146" i="3" s="1"/>
  <c r="BF145" i="2" s="1"/>
  <c r="AC140" i="3"/>
  <c r="AN140" i="3" s="1"/>
  <c r="AY140" i="3" s="1"/>
  <c r="AC134" i="3"/>
  <c r="AN134" i="3" s="1"/>
  <c r="AY134" i="3" s="1"/>
  <c r="AC132" i="3"/>
  <c r="AN132" i="3" s="1"/>
  <c r="AY132" i="3" s="1"/>
  <c r="BE129" i="11" s="1"/>
  <c r="AC130" i="3"/>
  <c r="AN130" i="3" s="1"/>
  <c r="AY130" i="3" s="1"/>
  <c r="AC128" i="3"/>
  <c r="AM211" i="11"/>
  <c r="AX211" i="11" s="1"/>
  <c r="AM209" i="11"/>
  <c r="AX209" i="11" s="1"/>
  <c r="AY209" i="11" s="1"/>
  <c r="AF217" i="12"/>
  <c r="AS217" i="12" s="1"/>
  <c r="BF217" i="12" s="1"/>
  <c r="BG217" i="12" s="1"/>
  <c r="AF176" i="12"/>
  <c r="AS176" i="12" s="1"/>
  <c r="BF176" i="12" s="1"/>
  <c r="BG176" i="12" s="1"/>
  <c r="AF273" i="12"/>
  <c r="AS273" i="12" s="1"/>
  <c r="BF273" i="12" s="1"/>
  <c r="BG273" i="12" s="1"/>
  <c r="AF352" i="12"/>
  <c r="AS352" i="12" s="1"/>
  <c r="BF352" i="12" s="1"/>
  <c r="BG352" i="12" s="1"/>
  <c r="AF321" i="12"/>
  <c r="AS321" i="12" s="1"/>
  <c r="BF321" i="12" s="1"/>
  <c r="BG321" i="12" s="1"/>
  <c r="AS240" i="12"/>
  <c r="BF240" i="12" s="1"/>
  <c r="AF317" i="13"/>
  <c r="AS317" i="13" s="1"/>
  <c r="BF317" i="13" s="1"/>
  <c r="AF183" i="13"/>
  <c r="AS183" i="13" s="1"/>
  <c r="BF183" i="13" s="1"/>
  <c r="BG183" i="13" s="1"/>
  <c r="AF177" i="13"/>
  <c r="AS177" i="13" s="1"/>
  <c r="BF177" i="13" s="1"/>
  <c r="BG177" i="13" s="1"/>
  <c r="AF175" i="13"/>
  <c r="AS175" i="13" s="1"/>
  <c r="BF175" i="13" s="1"/>
  <c r="BG175" i="13" s="1"/>
  <c r="BF164" i="13"/>
  <c r="BG164" i="13" s="1"/>
  <c r="AB176" i="33"/>
  <c r="AM176" i="33" s="1"/>
  <c r="AX176" i="33" s="1"/>
  <c r="AB12" i="33"/>
  <c r="AM12" i="33" s="1"/>
  <c r="AX12" i="33" s="1"/>
  <c r="AB55" i="33"/>
  <c r="AM55" i="33" s="1"/>
  <c r="AX55" i="33" s="1"/>
  <c r="AB84" i="33"/>
  <c r="AM84" i="33" s="1"/>
  <c r="AX84" i="33" s="1"/>
  <c r="AB114" i="33"/>
  <c r="AM114" i="33" s="1"/>
  <c r="AX114" i="33" s="1"/>
  <c r="AB128" i="33"/>
  <c r="AM128" i="33" s="1"/>
  <c r="AX128" i="33" s="1"/>
  <c r="AX142" i="33"/>
  <c r="AB164" i="33"/>
  <c r="AM164" i="33" s="1"/>
  <c r="AX164" i="33" s="1"/>
  <c r="AB179" i="33"/>
  <c r="AM179" i="33" s="1"/>
  <c r="AX179" i="33" s="1"/>
  <c r="AB254" i="33"/>
  <c r="AM254" i="33" s="1"/>
  <c r="AX254" i="33" s="1"/>
  <c r="AB255" i="33"/>
  <c r="AM255" i="33" s="1"/>
  <c r="AX255" i="33" s="1"/>
  <c r="AB299" i="33"/>
  <c r="AM299" i="33" s="1"/>
  <c r="AX299" i="33" s="1"/>
  <c r="AB301" i="33"/>
  <c r="AM301" i="33" s="1"/>
  <c r="AX301" i="33" s="1"/>
  <c r="AB106" i="33"/>
  <c r="AM106" i="33" s="1"/>
  <c r="AX106" i="33" s="1"/>
  <c r="AB159" i="33"/>
  <c r="AM159" i="33" s="1"/>
  <c r="AX159" i="33" s="1"/>
  <c r="AB156" i="33"/>
  <c r="AM156" i="33" s="1"/>
  <c r="AX156" i="33" s="1"/>
  <c r="AB223" i="33"/>
  <c r="AM223" i="33" s="1"/>
  <c r="AX223" i="33" s="1"/>
  <c r="AB215" i="33"/>
  <c r="AM215" i="33" s="1"/>
  <c r="AX215" i="33" s="1"/>
  <c r="AB294" i="33"/>
  <c r="AM294" i="33" s="1"/>
  <c r="AX294" i="33" s="1"/>
  <c r="AB205" i="33"/>
  <c r="AM205" i="33" s="1"/>
  <c r="AX205" i="33" s="1"/>
  <c r="AX326" i="33"/>
  <c r="AX324" i="33"/>
  <c r="AB37" i="33"/>
  <c r="AM37" i="33" s="1"/>
  <c r="AX37" i="33" s="1"/>
  <c r="AB46" i="33"/>
  <c r="AM46" i="33" s="1"/>
  <c r="AX46" i="33" s="1"/>
  <c r="AX211" i="33"/>
  <c r="AB50" i="33"/>
  <c r="AM50" i="33" s="1"/>
  <c r="AX50" i="33" s="1"/>
  <c r="AX327" i="33"/>
  <c r="AB107" i="33"/>
  <c r="AM107" i="33" s="1"/>
  <c r="AX107" i="33" s="1"/>
  <c r="AX325" i="33"/>
  <c r="AB31" i="33"/>
  <c r="AM31" i="33" s="1"/>
  <c r="AX31" i="33" s="1"/>
  <c r="AB259" i="33"/>
  <c r="AM259" i="33" s="1"/>
  <c r="AX259" i="33" s="1"/>
  <c r="AX94" i="33"/>
  <c r="AB198" i="33"/>
  <c r="AM198" i="33" s="1"/>
  <c r="AX198" i="33" s="1"/>
  <c r="AX189" i="33"/>
  <c r="AB162" i="33"/>
  <c r="AM162" i="33" s="1"/>
  <c r="AX162" i="33" s="1"/>
  <c r="AB17" i="33"/>
  <c r="AM17" i="33" s="1"/>
  <c r="AX17" i="33" s="1"/>
  <c r="AB25" i="33"/>
  <c r="AM25" i="33" s="1"/>
  <c r="AX25" i="33" s="1"/>
  <c r="AB74" i="33"/>
  <c r="AM74" i="33" s="1"/>
  <c r="AX74" i="33" s="1"/>
  <c r="AB78" i="33"/>
  <c r="AM78" i="33" s="1"/>
  <c r="AX78" i="33" s="1"/>
  <c r="AB217" i="33"/>
  <c r="AM217" i="33" s="1"/>
  <c r="AX217" i="33" s="1"/>
  <c r="AB219" i="33"/>
  <c r="AM219" i="33" s="1"/>
  <c r="AX219" i="33" s="1"/>
  <c r="AB221" i="33"/>
  <c r="AM221" i="33" s="1"/>
  <c r="AX221" i="33" s="1"/>
  <c r="AB225" i="33"/>
  <c r="AM225" i="33" s="1"/>
  <c r="AX225" i="33" s="1"/>
  <c r="AB59" i="33"/>
  <c r="AM59" i="33" s="1"/>
  <c r="AX59" i="33" s="1"/>
  <c r="AB86" i="33"/>
  <c r="AM86" i="33" s="1"/>
  <c r="AX86" i="33" s="1"/>
  <c r="BF276" i="2"/>
  <c r="BB281" i="3"/>
  <c r="BE266" i="11"/>
  <c r="BE257" i="11"/>
  <c r="BF266" i="2"/>
  <c r="BA113" i="11"/>
  <c r="AY113" i="11"/>
  <c r="AY75" i="2"/>
  <c r="BB75" i="2" s="1"/>
  <c r="S159" i="13"/>
  <c r="AF159" i="13" s="1"/>
  <c r="AS159" i="13" s="1"/>
  <c r="BF159" i="13" s="1"/>
  <c r="BG159" i="13" s="1"/>
  <c r="AF324" i="12"/>
  <c r="AS324" i="12" s="1"/>
  <c r="BF324" i="12" s="1"/>
  <c r="BG324" i="12" s="1"/>
  <c r="AF326" i="12"/>
  <c r="AS326" i="12" s="1"/>
  <c r="BF326" i="12" s="1"/>
  <c r="BG326" i="12" s="1"/>
  <c r="AF354" i="12"/>
  <c r="AS354" i="12" s="1"/>
  <c r="BF354" i="12" s="1"/>
  <c r="BG354" i="12" s="1"/>
  <c r="AF356" i="12"/>
  <c r="AS356" i="12" s="1"/>
  <c r="BF356" i="12" s="1"/>
  <c r="BG356" i="12" s="1"/>
  <c r="AF366" i="12"/>
  <c r="AS366" i="12" s="1"/>
  <c r="BF366" i="12" s="1"/>
  <c r="BG366" i="12" s="1"/>
  <c r="S11" i="12"/>
  <c r="Q380" i="12"/>
  <c r="R381" i="12" s="1"/>
  <c r="Q383" i="12"/>
  <c r="AX390" i="12"/>
  <c r="AX389" i="12"/>
  <c r="BD378" i="13"/>
  <c r="BE379" i="13" s="1"/>
  <c r="AX386" i="13"/>
  <c r="AM221" i="23"/>
  <c r="AX221" i="23" s="1"/>
  <c r="AY221" i="23" s="1"/>
  <c r="AJ95" i="14"/>
  <c r="AT95" i="14" s="1"/>
  <c r="AU95" i="14" s="1"/>
  <c r="AC374" i="2"/>
  <c r="AN374" i="2" s="1"/>
  <c r="AY374" i="2" s="1"/>
  <c r="BB374" i="2" s="1"/>
  <c r="AC364" i="2"/>
  <c r="AN364" i="2" s="1"/>
  <c r="AY364" i="2" s="1"/>
  <c r="BB364" i="2" s="1"/>
  <c r="AC362" i="2"/>
  <c r="AN362" i="2" s="1"/>
  <c r="AY362" i="2" s="1"/>
  <c r="BB362" i="2" s="1"/>
  <c r="AC361" i="2"/>
  <c r="AN361" i="2" s="1"/>
  <c r="AY361" i="2" s="1"/>
  <c r="BB361" i="2" s="1"/>
  <c r="AC360" i="2"/>
  <c r="AN360" i="2" s="1"/>
  <c r="AY360" i="2" s="1"/>
  <c r="BB360" i="2" s="1"/>
  <c r="AC359" i="2"/>
  <c r="AN359" i="2" s="1"/>
  <c r="AY359" i="2" s="1"/>
  <c r="BB359" i="2" s="1"/>
  <c r="AC346" i="2"/>
  <c r="AN346" i="2" s="1"/>
  <c r="AY346" i="2" s="1"/>
  <c r="BB346" i="2" s="1"/>
  <c r="AC344" i="2"/>
  <c r="AN344" i="2" s="1"/>
  <c r="AY344" i="2" s="1"/>
  <c r="BB344" i="2" s="1"/>
  <c r="AC338" i="2"/>
  <c r="AC324" i="2"/>
  <c r="AN324" i="2" s="1"/>
  <c r="AY324" i="2" s="1"/>
  <c r="BB324" i="2" s="1"/>
  <c r="AC306" i="2"/>
  <c r="AN306" i="2" s="1"/>
  <c r="AY306" i="2" s="1"/>
  <c r="BB306" i="2" s="1"/>
  <c r="AC302" i="2"/>
  <c r="AN302" i="2" s="1"/>
  <c r="AY302" i="2" s="1"/>
  <c r="BB302" i="2" s="1"/>
  <c r="AC298" i="2"/>
  <c r="AN298" i="2" s="1"/>
  <c r="AY298" i="2" s="1"/>
  <c r="BB298" i="2" s="1"/>
  <c r="AC296" i="2"/>
  <c r="AN296" i="2" s="1"/>
  <c r="AY296" i="2" s="1"/>
  <c r="BB296" i="2" s="1"/>
  <c r="AC294" i="2"/>
  <c r="AN294" i="2" s="1"/>
  <c r="AY294" i="2" s="1"/>
  <c r="BB294" i="2" s="1"/>
  <c r="AC292" i="2"/>
  <c r="AN292" i="2" s="1"/>
  <c r="AY292" i="2" s="1"/>
  <c r="BB292" i="2" s="1"/>
  <c r="AC288" i="2"/>
  <c r="AN288" i="2" s="1"/>
  <c r="AY288" i="2" s="1"/>
  <c r="BB288" i="2" s="1"/>
  <c r="AC286" i="2"/>
  <c r="AN286" i="2" s="1"/>
  <c r="AY286" i="2" s="1"/>
  <c r="BB286" i="2" s="1"/>
  <c r="AC282" i="2"/>
  <c r="AN282" i="2" s="1"/>
  <c r="AY282" i="2" s="1"/>
  <c r="BB282" i="2" s="1"/>
  <c r="AC278" i="2"/>
  <c r="AN278" i="2" s="1"/>
  <c r="AY278" i="2" s="1"/>
  <c r="BB278" i="2" s="1"/>
  <c r="AC276" i="2"/>
  <c r="AN276" i="2" s="1"/>
  <c r="AY276" i="2" s="1"/>
  <c r="AC272" i="2"/>
  <c r="AN272" i="2" s="1"/>
  <c r="AY272" i="2" s="1"/>
  <c r="BB272" i="2" s="1"/>
  <c r="AC264" i="2"/>
  <c r="AN264" i="2" s="1"/>
  <c r="AY264" i="2" s="1"/>
  <c r="BB264" i="2" s="1"/>
  <c r="AC262" i="2"/>
  <c r="AN262" i="2" s="1"/>
  <c r="AY262" i="2" s="1"/>
  <c r="BB262" i="2" s="1"/>
  <c r="AC260" i="2"/>
  <c r="AN260" i="2" s="1"/>
  <c r="AY260" i="2" s="1"/>
  <c r="BB260" i="2" s="1"/>
  <c r="AC258" i="2"/>
  <c r="AN258" i="2" s="1"/>
  <c r="AY258" i="2" s="1"/>
  <c r="BB258" i="2" s="1"/>
  <c r="AC254" i="2"/>
  <c r="AN254" i="2" s="1"/>
  <c r="AY254" i="2" s="1"/>
  <c r="BB254" i="2" s="1"/>
  <c r="AC252" i="2"/>
  <c r="AN252" i="2" s="1"/>
  <c r="AY252" i="2" s="1"/>
  <c r="BB252" i="2" s="1"/>
  <c r="AC250" i="2"/>
  <c r="AN250" i="2" s="1"/>
  <c r="AY250" i="2" s="1"/>
  <c r="BB250" i="2" s="1"/>
  <c r="AC248" i="2"/>
  <c r="AN248" i="2" s="1"/>
  <c r="AY248" i="2" s="1"/>
  <c r="BB248" i="2" s="1"/>
  <c r="AC246" i="2"/>
  <c r="AN246" i="2" s="1"/>
  <c r="AY246" i="2" s="1"/>
  <c r="BB246" i="2" s="1"/>
  <c r="AC237" i="2"/>
  <c r="AN237" i="2" s="1"/>
  <c r="AY237" i="2" s="1"/>
  <c r="BB237" i="2" s="1"/>
  <c r="AC235" i="2"/>
  <c r="AN235" i="2" s="1"/>
  <c r="AY235" i="2" s="1"/>
  <c r="BB235" i="2" s="1"/>
  <c r="AC233" i="2"/>
  <c r="AN233" i="2" s="1"/>
  <c r="AY233" i="2" s="1"/>
  <c r="BB233" i="2" s="1"/>
  <c r="AC231" i="2"/>
  <c r="AN231" i="2" s="1"/>
  <c r="AY231" i="2" s="1"/>
  <c r="BB231" i="2" s="1"/>
  <c r="AC229" i="2"/>
  <c r="AN229" i="2" s="1"/>
  <c r="AY229" i="2" s="1"/>
  <c r="BB229" i="2" s="1"/>
  <c r="AC226" i="2"/>
  <c r="AN226" i="2" s="1"/>
  <c r="AY226" i="2" s="1"/>
  <c r="BB226" i="2" s="1"/>
  <c r="AC224" i="2"/>
  <c r="AN224" i="2" s="1"/>
  <c r="AY224" i="2" s="1"/>
  <c r="BB224" i="2" s="1"/>
  <c r="AC222" i="2"/>
  <c r="AN222" i="2" s="1"/>
  <c r="AY222" i="2" s="1"/>
  <c r="BB222" i="2" s="1"/>
  <c r="AC216" i="2"/>
  <c r="AN216" i="2" s="1"/>
  <c r="AY216" i="2" s="1"/>
  <c r="BB216" i="2" s="1"/>
  <c r="AC214" i="2"/>
  <c r="AN214" i="2" s="1"/>
  <c r="AY214" i="2" s="1"/>
  <c r="BB214" i="2" s="1"/>
  <c r="AC212" i="2"/>
  <c r="AN212" i="2" s="1"/>
  <c r="AY212" i="2" s="1"/>
  <c r="BB212" i="2" s="1"/>
  <c r="AC210" i="2"/>
  <c r="AN210" i="2" s="1"/>
  <c r="AY210" i="2" s="1"/>
  <c r="BB210" i="2" s="1"/>
  <c r="AC166" i="2"/>
  <c r="AN166" i="2" s="1"/>
  <c r="AY166" i="2" s="1"/>
  <c r="BB166" i="2" s="1"/>
  <c r="AC162" i="2"/>
  <c r="AC160" i="2"/>
  <c r="AN160" i="2" s="1"/>
  <c r="AY160" i="2" s="1"/>
  <c r="BB160" i="2" s="1"/>
  <c r="AC157" i="2"/>
  <c r="AC150" i="2"/>
  <c r="AN150" i="2" s="1"/>
  <c r="AY150" i="2" s="1"/>
  <c r="BB150" i="2" s="1"/>
  <c r="AC148" i="2"/>
  <c r="AN148" i="2" s="1"/>
  <c r="AY148" i="2" s="1"/>
  <c r="BB148" i="2" s="1"/>
  <c r="AC146" i="2"/>
  <c r="AN146" i="2" s="1"/>
  <c r="AY146" i="2" s="1"/>
  <c r="BB146" i="2" s="1"/>
  <c r="AC142" i="2"/>
  <c r="AN142" i="2" s="1"/>
  <c r="AY142" i="2" s="1"/>
  <c r="BB142" i="2" s="1"/>
  <c r="AC140" i="2"/>
  <c r="AN140" i="2" s="1"/>
  <c r="AY140" i="2" s="1"/>
  <c r="BB140" i="2" s="1"/>
  <c r="AC138" i="2"/>
  <c r="AN138" i="2" s="1"/>
  <c r="AY138" i="2" s="1"/>
  <c r="BB138" i="2" s="1"/>
  <c r="AC134" i="2"/>
  <c r="AN134" i="2" s="1"/>
  <c r="AY134" i="2" s="1"/>
  <c r="BB134" i="2" s="1"/>
  <c r="AC109" i="2"/>
  <c r="AN109" i="2" s="1"/>
  <c r="AY109" i="2" s="1"/>
  <c r="BB109" i="2" s="1"/>
  <c r="AC107" i="2"/>
  <c r="AN107" i="2" s="1"/>
  <c r="AY107" i="2" s="1"/>
  <c r="BB107" i="2" s="1"/>
  <c r="AC105" i="2"/>
  <c r="AN105" i="2" s="1"/>
  <c r="AY105" i="2" s="1"/>
  <c r="BB105" i="2" s="1"/>
  <c r="AC99" i="2"/>
  <c r="AN99" i="2" s="1"/>
  <c r="AY99" i="2" s="1"/>
  <c r="BB99" i="2" s="1"/>
  <c r="AC97" i="2"/>
  <c r="AN97" i="2" s="1"/>
  <c r="AY97" i="2" s="1"/>
  <c r="BB97" i="2" s="1"/>
  <c r="AC95" i="2"/>
  <c r="AN95" i="2" s="1"/>
  <c r="AC93" i="2"/>
  <c r="AN93" i="2" s="1"/>
  <c r="AY93" i="2" s="1"/>
  <c r="BB93" i="2" s="1"/>
  <c r="AC70" i="2"/>
  <c r="AN70" i="2" s="1"/>
  <c r="AY70" i="2" s="1"/>
  <c r="BB70" i="2" s="1"/>
  <c r="AC66" i="2"/>
  <c r="AN66" i="2" s="1"/>
  <c r="AY66" i="2" s="1"/>
  <c r="BB66" i="2" s="1"/>
  <c r="AC345" i="3"/>
  <c r="AN345" i="3" s="1"/>
  <c r="AY345" i="3" s="1"/>
  <c r="AC343" i="3"/>
  <c r="AN343" i="3" s="1"/>
  <c r="AY343" i="3" s="1"/>
  <c r="BE323" i="11" s="1"/>
  <c r="AC341" i="3"/>
  <c r="AN341" i="3" s="1"/>
  <c r="AY341" i="3" s="1"/>
  <c r="BE321" i="11" s="1"/>
  <c r="AC339" i="3"/>
  <c r="AN339" i="3" s="1"/>
  <c r="AY339" i="3" s="1"/>
  <c r="BB339" i="3" s="1"/>
  <c r="AC337" i="3"/>
  <c r="AN337" i="3" s="1"/>
  <c r="AY337" i="3" s="1"/>
  <c r="BF329" i="2" s="1"/>
  <c r="AC335" i="3"/>
  <c r="AN335" i="3" s="1"/>
  <c r="AY335" i="3" s="1"/>
  <c r="BB335" i="3" s="1"/>
  <c r="AC333" i="3"/>
  <c r="AN333" i="3" s="1"/>
  <c r="AY333" i="3" s="1"/>
  <c r="AC330" i="3"/>
  <c r="AN330" i="3" s="1"/>
  <c r="AY330" i="3" s="1"/>
  <c r="AC328" i="3"/>
  <c r="AN328" i="3" s="1"/>
  <c r="AY328" i="3" s="1"/>
  <c r="BB328" i="3" s="1"/>
  <c r="AY326" i="3"/>
  <c r="BB326" i="3" s="1"/>
  <c r="AC321" i="3"/>
  <c r="AN321" i="3" s="1"/>
  <c r="AY321" i="3" s="1"/>
  <c r="AC319" i="3"/>
  <c r="AN319" i="3" s="1"/>
  <c r="AY319" i="3" s="1"/>
  <c r="AC317" i="3"/>
  <c r="AN317" i="3" s="1"/>
  <c r="AY317" i="3" s="1"/>
  <c r="BF311" i="2" s="1"/>
  <c r="AC304" i="3"/>
  <c r="AN304" i="3" s="1"/>
  <c r="AY304" i="3" s="1"/>
  <c r="BB304" i="3" s="1"/>
  <c r="AC298" i="3"/>
  <c r="AN298" i="3" s="1"/>
  <c r="AY298" i="3" s="1"/>
  <c r="BF293" i="2" s="1"/>
  <c r="AC269" i="3"/>
  <c r="AN269" i="3" s="1"/>
  <c r="AY269" i="3" s="1"/>
  <c r="BB269" i="3" s="1"/>
  <c r="AC261" i="3"/>
  <c r="AN261" i="3" s="1"/>
  <c r="AY261" i="3" s="1"/>
  <c r="BE248" i="11" s="1"/>
  <c r="AC259" i="3"/>
  <c r="AN259" i="3" s="1"/>
  <c r="AY259" i="3" s="1"/>
  <c r="AC255" i="3"/>
  <c r="AN255" i="3" s="1"/>
  <c r="AC253" i="3"/>
  <c r="AN253" i="3" s="1"/>
  <c r="AY253" i="3" s="1"/>
  <c r="AC251" i="3"/>
  <c r="AN251" i="3" s="1"/>
  <c r="AY251" i="3" s="1"/>
  <c r="BB251" i="3" s="1"/>
  <c r="AC249" i="3"/>
  <c r="AN249" i="3" s="1"/>
  <c r="AY249" i="3" s="1"/>
  <c r="AC245" i="3"/>
  <c r="AN245" i="3" s="1"/>
  <c r="AY245" i="3" s="1"/>
  <c r="AC243" i="3"/>
  <c r="AN243" i="3" s="1"/>
  <c r="AY243" i="3" s="1"/>
  <c r="BB243" i="3" s="1"/>
  <c r="AC239" i="3"/>
  <c r="AN239" i="3" s="1"/>
  <c r="AY239" i="3" s="1"/>
  <c r="BE228" i="11" s="1"/>
  <c r="AC235" i="3"/>
  <c r="AN235" i="3" s="1"/>
  <c r="AY235" i="3" s="1"/>
  <c r="AC233" i="3"/>
  <c r="AN233" i="3" s="1"/>
  <c r="AY233" i="3" s="1"/>
  <c r="BF229" i="2" s="1"/>
  <c r="AC229" i="3"/>
  <c r="AN229" i="3" s="1"/>
  <c r="AY229" i="3" s="1"/>
  <c r="AC227" i="3"/>
  <c r="AN227" i="3" s="1"/>
  <c r="AY227" i="3" s="1"/>
  <c r="AC225" i="3"/>
  <c r="AN225" i="3" s="1"/>
  <c r="AY225" i="3" s="1"/>
  <c r="AC139" i="3"/>
  <c r="AN139" i="3" s="1"/>
  <c r="AY139" i="3" s="1"/>
  <c r="BF138" i="2" s="1"/>
  <c r="AC137" i="3"/>
  <c r="AN137" i="3" s="1"/>
  <c r="AY137" i="3" s="1"/>
  <c r="BB137" i="3" s="1"/>
  <c r="AC133" i="3"/>
  <c r="AN133" i="3" s="1"/>
  <c r="AY133" i="3" s="1"/>
  <c r="BE130" i="11" s="1"/>
  <c r="AC129" i="3"/>
  <c r="AN129" i="3" s="1"/>
  <c r="AY129" i="3" s="1"/>
  <c r="BE126" i="11" s="1"/>
  <c r="AC126" i="3"/>
  <c r="AN126" i="3" s="1"/>
  <c r="AY126" i="3" s="1"/>
  <c r="AC124" i="3"/>
  <c r="AN124" i="3" s="1"/>
  <c r="AY124" i="3" s="1"/>
  <c r="BE121" i="11" s="1"/>
  <c r="AC123" i="3"/>
  <c r="AN123" i="3" s="1"/>
  <c r="AY123" i="3" s="1"/>
  <c r="AC121" i="3"/>
  <c r="AN121" i="3" s="1"/>
  <c r="AY121" i="3" s="1"/>
  <c r="AC119" i="3"/>
  <c r="AN119" i="3" s="1"/>
  <c r="AY119" i="3" s="1"/>
  <c r="BF118" i="2" s="1"/>
  <c r="AC117" i="3"/>
  <c r="AN117" i="3" s="1"/>
  <c r="AY117" i="3" s="1"/>
  <c r="AC115" i="3"/>
  <c r="AN115" i="3" s="1"/>
  <c r="AY115" i="3" s="1"/>
  <c r="BB115" i="3" s="1"/>
  <c r="AC112" i="3"/>
  <c r="AN112" i="3" s="1"/>
  <c r="AY112" i="3" s="1"/>
  <c r="AC107" i="3"/>
  <c r="AN107" i="3" s="1"/>
  <c r="AY107" i="3" s="1"/>
  <c r="AC103" i="3"/>
  <c r="AN103" i="3" s="1"/>
  <c r="AY103" i="3" s="1"/>
  <c r="AC99" i="3"/>
  <c r="AN99" i="3" s="1"/>
  <c r="AY99" i="3" s="1"/>
  <c r="BF98" i="2" s="1"/>
  <c r="AC97" i="3"/>
  <c r="AN97" i="3" s="1"/>
  <c r="AY97" i="3" s="1"/>
  <c r="AC95" i="3"/>
  <c r="AN95" i="3" s="1"/>
  <c r="AY95" i="3" s="1"/>
  <c r="AC90" i="3"/>
  <c r="AN90" i="3" s="1"/>
  <c r="AY90" i="3" s="1"/>
  <c r="AC88" i="3"/>
  <c r="AN88" i="3" s="1"/>
  <c r="AY88" i="3" s="1"/>
  <c r="AC83" i="3"/>
  <c r="AN83" i="3" s="1"/>
  <c r="AY83" i="3" s="1"/>
  <c r="BE82" i="11" s="1"/>
  <c r="AC81" i="3"/>
  <c r="AN81" i="3" s="1"/>
  <c r="AY81" i="3" s="1"/>
  <c r="AC77" i="3"/>
  <c r="AN77" i="3" s="1"/>
  <c r="AY77" i="3" s="1"/>
  <c r="AC73" i="3"/>
  <c r="AN73" i="3" s="1"/>
  <c r="AY73" i="3" s="1"/>
  <c r="BB73" i="3" s="1"/>
  <c r="AY68" i="3"/>
  <c r="AC63" i="3"/>
  <c r="AN63" i="3" s="1"/>
  <c r="AY63" i="3" s="1"/>
  <c r="BE61" i="11" s="1"/>
  <c r="AC61" i="3"/>
  <c r="AN61" i="3" s="1"/>
  <c r="AY61" i="3" s="1"/>
  <c r="AC57" i="3"/>
  <c r="AN57" i="3" s="1"/>
  <c r="AY57" i="3" s="1"/>
  <c r="AC55" i="3"/>
  <c r="AN55" i="3" s="1"/>
  <c r="AY55" i="3" s="1"/>
  <c r="AC53" i="3"/>
  <c r="AN53" i="3" s="1"/>
  <c r="AY53" i="3" s="1"/>
  <c r="BB53" i="3" s="1"/>
  <c r="AC51" i="3"/>
  <c r="AN51" i="3" s="1"/>
  <c r="AY51" i="3" s="1"/>
  <c r="AB17" i="11"/>
  <c r="AM17" i="11" s="1"/>
  <c r="AX17" i="11" s="1"/>
  <c r="BA17" i="11" s="1"/>
  <c r="AM205" i="11"/>
  <c r="AX205" i="11" s="1"/>
  <c r="BF10" i="12"/>
  <c r="BG10" i="12" s="1"/>
  <c r="AD378" i="13"/>
  <c r="AE379" i="13" s="1"/>
  <c r="AK384" i="11"/>
  <c r="AL385" i="11" s="1"/>
  <c r="AN355" i="2"/>
  <c r="AY355" i="2" s="1"/>
  <c r="BB355" i="2" s="1"/>
  <c r="AY289" i="2"/>
  <c r="BB289" i="2" s="1"/>
  <c r="AY263" i="2"/>
  <c r="BB263" i="2" s="1"/>
  <c r="AY242" i="2"/>
  <c r="BB242" i="2" s="1"/>
  <c r="AN108" i="2"/>
  <c r="AY108" i="2" s="1"/>
  <c r="BB108" i="2" s="1"/>
  <c r="AN260" i="3"/>
  <c r="AY260" i="3" s="1"/>
  <c r="BB260" i="3" s="1"/>
  <c r="AN258" i="3"/>
  <c r="AY258" i="3" s="1"/>
  <c r="BF253" i="2" s="1"/>
  <c r="AN254" i="3"/>
  <c r="AY254" i="3" s="1"/>
  <c r="BF249" i="2" s="1"/>
  <c r="AN252" i="3"/>
  <c r="AY252" i="3" s="1"/>
  <c r="BF247" i="2" s="1"/>
  <c r="AN226" i="3"/>
  <c r="AY226" i="3" s="1"/>
  <c r="BE216" i="11" s="1"/>
  <c r="AN224" i="3"/>
  <c r="AY224" i="3" s="1"/>
  <c r="BF220" i="2" s="1"/>
  <c r="AN64" i="3"/>
  <c r="AY64" i="3" s="1"/>
  <c r="BE62" i="11" s="1"/>
  <c r="AN62" i="3"/>
  <c r="AY62" i="3" s="1"/>
  <c r="AN58" i="3"/>
  <c r="AY58" i="3" s="1"/>
  <c r="AN56" i="3"/>
  <c r="AY56" i="3" s="1"/>
  <c r="BE54" i="11" s="1"/>
  <c r="AN54" i="3"/>
  <c r="AY54" i="3" s="1"/>
  <c r="BB54" i="3" s="1"/>
  <c r="AN52" i="3"/>
  <c r="AY52" i="3" s="1"/>
  <c r="BF50" i="2" s="1"/>
  <c r="AN47" i="3"/>
  <c r="AY47" i="3" s="1"/>
  <c r="BB47" i="3" s="1"/>
  <c r="O287" i="32"/>
  <c r="Q287" i="32" s="1"/>
  <c r="AB287" i="32" s="1"/>
  <c r="AM287" i="32" s="1"/>
  <c r="AX287" i="32" s="1"/>
  <c r="AY287" i="32" s="1"/>
  <c r="BA287" i="32"/>
  <c r="AB18" i="33"/>
  <c r="AM18" i="33" s="1"/>
  <c r="AX18" i="33" s="1"/>
  <c r="AB81" i="33"/>
  <c r="AM81" i="33" s="1"/>
  <c r="AX81" i="33" s="1"/>
  <c r="AB171" i="33"/>
  <c r="AM171" i="33" s="1"/>
  <c r="AX171" i="33" s="1"/>
  <c r="AB380" i="33"/>
  <c r="AM380" i="33" s="1"/>
  <c r="AB238" i="33"/>
  <c r="AM238" i="33" s="1"/>
  <c r="AX238" i="33" s="1"/>
  <c r="AM246" i="33"/>
  <c r="AX246" i="33" s="1"/>
  <c r="AB258" i="33"/>
  <c r="AM258" i="33" s="1"/>
  <c r="AX258" i="33" s="1"/>
  <c r="AB263" i="33"/>
  <c r="AM263" i="33" s="1"/>
  <c r="AX263" i="33" s="1"/>
  <c r="AM272" i="33"/>
  <c r="AX272" i="33" s="1"/>
  <c r="AB318" i="33"/>
  <c r="AM318" i="33" s="1"/>
  <c r="AX318" i="33" s="1"/>
  <c r="AB276" i="32"/>
  <c r="AM276" i="32" s="1"/>
  <c r="AX276" i="32" s="1"/>
  <c r="AB281" i="32"/>
  <c r="AM281" i="32" s="1"/>
  <c r="AX281" i="32" s="1"/>
  <c r="AY281" i="32" s="1"/>
  <c r="AB289" i="32"/>
  <c r="AM289" i="32" s="1"/>
  <c r="AX289" i="32" s="1"/>
  <c r="AY289" i="32" s="1"/>
  <c r="AB320" i="32"/>
  <c r="AM320" i="32" s="1"/>
  <c r="AX320" i="32" s="1"/>
  <c r="AY320" i="32" s="1"/>
  <c r="AB14" i="33"/>
  <c r="AM14" i="33" s="1"/>
  <c r="AX14" i="33" s="1"/>
  <c r="AB134" i="33"/>
  <c r="AM134" i="33" s="1"/>
  <c r="AX134" i="33" s="1"/>
  <c r="AB240" i="33"/>
  <c r="AM240" i="33" s="1"/>
  <c r="AX240" i="33" s="1"/>
  <c r="AB247" i="33"/>
  <c r="AM247" i="33" s="1"/>
  <c r="AX247" i="33" s="1"/>
  <c r="AB333" i="33"/>
  <c r="AM333" i="33" s="1"/>
  <c r="AX333" i="33" s="1"/>
  <c r="AB383" i="33"/>
  <c r="AM383" i="33" s="1"/>
  <c r="AX383" i="33" s="1"/>
  <c r="AB387" i="33"/>
  <c r="AM387" i="33" s="1"/>
  <c r="AX387" i="33" s="1"/>
  <c r="AB402" i="33"/>
  <c r="AM402" i="33" s="1"/>
  <c r="AX402" i="33" s="1"/>
  <c r="AB70" i="33"/>
  <c r="AM70" i="33" s="1"/>
  <c r="AX70" i="33" s="1"/>
  <c r="AB135" i="33"/>
  <c r="AM135" i="33" s="1"/>
  <c r="AX135" i="33" s="1"/>
  <c r="AB251" i="33"/>
  <c r="AM251" i="33" s="1"/>
  <c r="AX251" i="33" s="1"/>
  <c r="AB357" i="33"/>
  <c r="AM357" i="33" s="1"/>
  <c r="AX357" i="33" s="1"/>
  <c r="AB396" i="33"/>
  <c r="AM396" i="33" s="1"/>
  <c r="AX396" i="33" s="1"/>
  <c r="AX395" i="33"/>
  <c r="AB394" i="33"/>
  <c r="AM394" i="33" s="1"/>
  <c r="AX394" i="33" s="1"/>
  <c r="AB372" i="33"/>
  <c r="AM372" i="33" s="1"/>
  <c r="AX372" i="33" s="1"/>
  <c r="AX368" i="33"/>
  <c r="AX366" i="33"/>
  <c r="AB356" i="33"/>
  <c r="AM356" i="33" s="1"/>
  <c r="AX356" i="33" s="1"/>
  <c r="AB341" i="33"/>
  <c r="AM341" i="33" s="1"/>
  <c r="AX341" i="33" s="1"/>
  <c r="AX335" i="33"/>
  <c r="AB334" i="33"/>
  <c r="AM334" i="33" s="1"/>
  <c r="AX334" i="33" s="1"/>
  <c r="AX323" i="33"/>
  <c r="AX321" i="33"/>
  <c r="AM316" i="33"/>
  <c r="AX316" i="33" s="1"/>
  <c r="AX266" i="33"/>
  <c r="AB233" i="33"/>
  <c r="AM233" i="33" s="1"/>
  <c r="AX233" i="33" s="1"/>
  <c r="AM228" i="33"/>
  <c r="AX228" i="33" s="1"/>
  <c r="AB226" i="33"/>
  <c r="AM226" i="33" s="1"/>
  <c r="AX226" i="33" s="1"/>
  <c r="AM199" i="33"/>
  <c r="AX199" i="33" s="1"/>
  <c r="AB182" i="33"/>
  <c r="AM182" i="33" s="1"/>
  <c r="AX182" i="33" s="1"/>
  <c r="AB174" i="33"/>
  <c r="AM174" i="33" s="1"/>
  <c r="AX174" i="33" s="1"/>
  <c r="AX173" i="33"/>
  <c r="AM147" i="33"/>
  <c r="AX147" i="33" s="1"/>
  <c r="AX137" i="33"/>
  <c r="AM132" i="33"/>
  <c r="AX132" i="33" s="1"/>
  <c r="AM125" i="33"/>
  <c r="AX125" i="33" s="1"/>
  <c r="AX120" i="33"/>
  <c r="AB113" i="33"/>
  <c r="AM113" i="33" s="1"/>
  <c r="AX113" i="33" s="1"/>
  <c r="AM93" i="33"/>
  <c r="AX93" i="33" s="1"/>
  <c r="AM92" i="33"/>
  <c r="AX92" i="33" s="1"/>
  <c r="AB88" i="33"/>
  <c r="AM88" i="33" s="1"/>
  <c r="AX88" i="33" s="1"/>
  <c r="AB77" i="33"/>
  <c r="AM77" i="33" s="1"/>
  <c r="AX77" i="33" s="1"/>
  <c r="AB75" i="33"/>
  <c r="AM75" i="33" s="1"/>
  <c r="AX75" i="33" s="1"/>
  <c r="AB73" i="33"/>
  <c r="AM73" i="33" s="1"/>
  <c r="AX73" i="33" s="1"/>
  <c r="AB71" i="33"/>
  <c r="AM71" i="33" s="1"/>
  <c r="AX71" i="33" s="1"/>
  <c r="AM69" i="33"/>
  <c r="AX69" i="33" s="1"/>
  <c r="AB67" i="33"/>
  <c r="AM67" i="33" s="1"/>
  <c r="AX67" i="33" s="1"/>
  <c r="AB29" i="33"/>
  <c r="AM29" i="33" s="1"/>
  <c r="AX29" i="33" s="1"/>
  <c r="AB26" i="33"/>
  <c r="AM26" i="33" s="1"/>
  <c r="AX26" i="33" s="1"/>
  <c r="AM23" i="33"/>
  <c r="AX23" i="33" s="1"/>
  <c r="AM15" i="33"/>
  <c r="AX15" i="33" s="1"/>
  <c r="AV406" i="33"/>
  <c r="BA278" i="28"/>
  <c r="AY283" i="26"/>
  <c r="BA338" i="11"/>
  <c r="BA134" i="28"/>
  <c r="AX109" i="28"/>
  <c r="BB376" i="3"/>
  <c r="AY149" i="11"/>
  <c r="BA331" i="11"/>
  <c r="AY349" i="11"/>
  <c r="BB118" i="3"/>
  <c r="AY348" i="11"/>
  <c r="BA348" i="11"/>
  <c r="BF25" i="2"/>
  <c r="BB105" i="3"/>
  <c r="BF104" i="2"/>
  <c r="BF170" i="2"/>
  <c r="BB173" i="3"/>
  <c r="BB208" i="3"/>
  <c r="BF205" i="2"/>
  <c r="BB358" i="3"/>
  <c r="BE338" i="11"/>
  <c r="BA375" i="11"/>
  <c r="AY375" i="11"/>
  <c r="BF67" i="2"/>
  <c r="BB69" i="3"/>
  <c r="BE67" i="11"/>
  <c r="BE83" i="11"/>
  <c r="BF83" i="2"/>
  <c r="BB144" i="3"/>
  <c r="BE140" i="11"/>
  <c r="BB219" i="3"/>
  <c r="BF216" i="2"/>
  <c r="BB266" i="3"/>
  <c r="BE253" i="11"/>
  <c r="BE297" i="11"/>
  <c r="BF307" i="2"/>
  <c r="AY343" i="11"/>
  <c r="BA343" i="11"/>
  <c r="BA320" i="11"/>
  <c r="AY320" i="11"/>
  <c r="BA202" i="28"/>
  <c r="AY122" i="11"/>
  <c r="BA122" i="11"/>
  <c r="AN336" i="3"/>
  <c r="AY336" i="3" s="1"/>
  <c r="BF328" i="2" s="1"/>
  <c r="BA269" i="28"/>
  <c r="AY274" i="26"/>
  <c r="BF153" i="2"/>
  <c r="BB154" i="3"/>
  <c r="BE150" i="11"/>
  <c r="AY252" i="26"/>
  <c r="BA245" i="28"/>
  <c r="BA162" i="28"/>
  <c r="AY159" i="26"/>
  <c r="BA233" i="28"/>
  <c r="AY305" i="26"/>
  <c r="BA291" i="28"/>
  <c r="AY296" i="26"/>
  <c r="BA156" i="28"/>
  <c r="AY153" i="26"/>
  <c r="AY233" i="26"/>
  <c r="BA229" i="28"/>
  <c r="BA356" i="28"/>
  <c r="AY361" i="26"/>
  <c r="AY157" i="11"/>
  <c r="BA157" i="11"/>
  <c r="AY360" i="11"/>
  <c r="BA360" i="11"/>
  <c r="AS406" i="2"/>
  <c r="AN249" i="2"/>
  <c r="AY249" i="2" s="1"/>
  <c r="BB249" i="2" s="1"/>
  <c r="R94" i="2"/>
  <c r="K404" i="2" s="1"/>
  <c r="P394" i="2"/>
  <c r="Q395" i="2" s="1"/>
  <c r="AN342" i="3"/>
  <c r="AY342" i="3" s="1"/>
  <c r="BF334" i="2" s="1"/>
  <c r="AN128" i="3"/>
  <c r="AY128" i="3" s="1"/>
  <c r="BE125" i="11" s="1"/>
  <c r="BA62" i="11"/>
  <c r="BF228" i="2"/>
  <c r="BE222" i="11"/>
  <c r="BA335" i="11"/>
  <c r="AY335" i="11"/>
  <c r="BE26" i="11"/>
  <c r="BF26" i="2"/>
  <c r="BA250" i="28"/>
  <c r="AY256" i="26"/>
  <c r="BE169" i="11"/>
  <c r="BF173" i="2"/>
  <c r="BB34" i="3"/>
  <c r="BE32" i="11"/>
  <c r="BB241" i="3"/>
  <c r="BF236" i="2"/>
  <c r="AY11" i="19"/>
  <c r="BA35" i="11"/>
  <c r="BA69" i="28"/>
  <c r="AY69" i="26"/>
  <c r="BA321" i="28"/>
  <c r="AY389" i="26"/>
  <c r="BA382" i="28"/>
  <c r="AY146" i="26"/>
  <c r="BA148" i="28"/>
  <c r="AY374" i="26"/>
  <c r="BA368" i="28"/>
  <c r="BA49" i="11"/>
  <c r="BA36" i="11"/>
  <c r="AY36" i="11"/>
  <c r="AY221" i="11"/>
  <c r="BA221" i="11"/>
  <c r="AY95" i="2"/>
  <c r="BB95" i="2" s="1"/>
  <c r="AS402" i="2"/>
  <c r="AY255" i="3"/>
  <c r="BB255" i="3" s="1"/>
  <c r="BB59" i="3"/>
  <c r="BF57" i="2"/>
  <c r="AS417" i="3"/>
  <c r="AS416" i="3"/>
  <c r="AW402" i="3"/>
  <c r="Q13" i="11"/>
  <c r="AB13" i="11" s="1"/>
  <c r="AM13" i="11" s="1"/>
  <c r="AX13" i="11" s="1"/>
  <c r="AY31" i="11"/>
  <c r="AY189" i="11"/>
  <c r="AM247" i="26"/>
  <c r="AX247" i="26" s="1"/>
  <c r="AY247" i="26" s="1"/>
  <c r="AM410" i="26"/>
  <c r="AX410" i="26" s="1"/>
  <c r="AY410" i="26" s="1"/>
  <c r="AM434" i="26"/>
  <c r="AX434" i="26" s="1"/>
  <c r="BA421" i="28" s="1"/>
  <c r="AM393" i="26"/>
  <c r="AX393" i="26" s="1"/>
  <c r="AY393" i="26" s="1"/>
  <c r="AM316" i="26"/>
  <c r="AX316" i="26" s="1"/>
  <c r="AY316" i="26" s="1"/>
  <c r="AM337" i="26"/>
  <c r="AX337" i="26" s="1"/>
  <c r="BA331" i="28" s="1"/>
  <c r="AM386" i="25"/>
  <c r="AX386" i="25" s="1"/>
  <c r="AY386" i="25" s="1"/>
  <c r="AM354" i="25"/>
  <c r="AX354" i="25" s="1"/>
  <c r="AY354" i="25" s="1"/>
  <c r="AM374" i="25"/>
  <c r="AX374" i="25" s="1"/>
  <c r="AY374" i="25" s="1"/>
  <c r="AM344" i="25"/>
  <c r="AX344" i="25" s="1"/>
  <c r="AY344" i="25" s="1"/>
  <c r="AM295" i="25"/>
  <c r="AX295" i="25" s="1"/>
  <c r="AM107" i="19"/>
  <c r="AX107" i="19" s="1"/>
  <c r="AY107" i="19" s="1"/>
  <c r="AM59" i="19"/>
  <c r="AX59" i="19" s="1"/>
  <c r="AY59" i="19" s="1"/>
  <c r="AM47" i="19"/>
  <c r="AX47" i="19" s="1"/>
  <c r="AY47" i="19" s="1"/>
  <c r="AM67" i="24"/>
  <c r="AX67" i="24" s="1"/>
  <c r="AY67" i="24" s="1"/>
  <c r="AM222" i="24"/>
  <c r="AX222" i="24" s="1"/>
  <c r="AY222" i="24" s="1"/>
  <c r="AM262" i="19"/>
  <c r="AX262" i="19" s="1"/>
  <c r="AY262" i="19" s="1"/>
  <c r="AM392" i="24"/>
  <c r="AX392" i="24" s="1"/>
  <c r="AM138" i="23"/>
  <c r="AX138" i="23" s="1"/>
  <c r="AY138" i="23" s="1"/>
  <c r="AJ173" i="14"/>
  <c r="AT173" i="14" s="1"/>
  <c r="AU173" i="14" s="1"/>
  <c r="AC390" i="2"/>
  <c r="AN390" i="2" s="1"/>
  <c r="AY390" i="2" s="1"/>
  <c r="BB390" i="2" s="1"/>
  <c r="AC387" i="2"/>
  <c r="AN387" i="2" s="1"/>
  <c r="AY387" i="2" s="1"/>
  <c r="BB387" i="2" s="1"/>
  <c r="AC378" i="2"/>
  <c r="AN378" i="2" s="1"/>
  <c r="AY378" i="2" s="1"/>
  <c r="BB378" i="2" s="1"/>
  <c r="AC370" i="2"/>
  <c r="AN370" i="2" s="1"/>
  <c r="AY370" i="2" s="1"/>
  <c r="BB370" i="2" s="1"/>
  <c r="AC366" i="2"/>
  <c r="AN366" i="2" s="1"/>
  <c r="AY366" i="2" s="1"/>
  <c r="BB366" i="2" s="1"/>
  <c r="AC347" i="2"/>
  <c r="AN347" i="2" s="1"/>
  <c r="AY347" i="2" s="1"/>
  <c r="BB347" i="2" s="1"/>
  <c r="AC343" i="2"/>
  <c r="AN343" i="2" s="1"/>
  <c r="AY343" i="2" s="1"/>
  <c r="BB343" i="2" s="1"/>
  <c r="AC319" i="2"/>
  <c r="AN319" i="2" s="1"/>
  <c r="AY319" i="2" s="1"/>
  <c r="BB319" i="2" s="1"/>
  <c r="AC315" i="2"/>
  <c r="AN315" i="2" s="1"/>
  <c r="AY315" i="2" s="1"/>
  <c r="BB315" i="2" s="1"/>
  <c r="AC313" i="2"/>
  <c r="AN313" i="2" s="1"/>
  <c r="AY313" i="2" s="1"/>
  <c r="BB313" i="2" s="1"/>
  <c r="AC309" i="2"/>
  <c r="AN309" i="2" s="1"/>
  <c r="AY309" i="2" s="1"/>
  <c r="BB309" i="2" s="1"/>
  <c r="AC307" i="2"/>
  <c r="AN307" i="2" s="1"/>
  <c r="AY307" i="2" s="1"/>
  <c r="BB307" i="2" s="1"/>
  <c r="AC221" i="2"/>
  <c r="AN221" i="2" s="1"/>
  <c r="AY221" i="2" s="1"/>
  <c r="BB221" i="2" s="1"/>
  <c r="AC219" i="2"/>
  <c r="AN219" i="2" s="1"/>
  <c r="AY219" i="2" s="1"/>
  <c r="BB219" i="2" s="1"/>
  <c r="AC215" i="2"/>
  <c r="AN215" i="2" s="1"/>
  <c r="AY215" i="2" s="1"/>
  <c r="BB215" i="2" s="1"/>
  <c r="AC211" i="2"/>
  <c r="AN211" i="2" s="1"/>
  <c r="AY211" i="2" s="1"/>
  <c r="BB211" i="2" s="1"/>
  <c r="AC179" i="2"/>
  <c r="AN179" i="2" s="1"/>
  <c r="AY179" i="2" s="1"/>
  <c r="BB179" i="2" s="1"/>
  <c r="AC169" i="2"/>
  <c r="AN169" i="2" s="1"/>
  <c r="AY169" i="2" s="1"/>
  <c r="BB169" i="2" s="1"/>
  <c r="AC167" i="2"/>
  <c r="AN167" i="2" s="1"/>
  <c r="AY167" i="2" s="1"/>
  <c r="BB167" i="2" s="1"/>
  <c r="AC165" i="2"/>
  <c r="AN165" i="2" s="1"/>
  <c r="AY165" i="2" s="1"/>
  <c r="BB165" i="2" s="1"/>
  <c r="AC163" i="2"/>
  <c r="AN163" i="2" s="1"/>
  <c r="AY163" i="2" s="1"/>
  <c r="BB163" i="2" s="1"/>
  <c r="AC156" i="2"/>
  <c r="AN156" i="2" s="1"/>
  <c r="AY156" i="2" s="1"/>
  <c r="BB156" i="2" s="1"/>
  <c r="AC153" i="2"/>
  <c r="AN153" i="2" s="1"/>
  <c r="AY153" i="2" s="1"/>
  <c r="BB153" i="2" s="1"/>
  <c r="AC145" i="2"/>
  <c r="AN145" i="2" s="1"/>
  <c r="AY145" i="2" s="1"/>
  <c r="BB145" i="2" s="1"/>
  <c r="AC143" i="2"/>
  <c r="AN143" i="2" s="1"/>
  <c r="AY143" i="2" s="1"/>
  <c r="BB143" i="2" s="1"/>
  <c r="AC139" i="2"/>
  <c r="AN139" i="2" s="1"/>
  <c r="AY139" i="2" s="1"/>
  <c r="BB139" i="2" s="1"/>
  <c r="AC137" i="2"/>
  <c r="AN137" i="2" s="1"/>
  <c r="AY137" i="2" s="1"/>
  <c r="BB137" i="2" s="1"/>
  <c r="AC135" i="2"/>
  <c r="AN135" i="2" s="1"/>
  <c r="AY135" i="2" s="1"/>
  <c r="BB135" i="2" s="1"/>
  <c r="AC71" i="2"/>
  <c r="AN71" i="2" s="1"/>
  <c r="AY71" i="2" s="1"/>
  <c r="BB71" i="2" s="1"/>
  <c r="AC16" i="2"/>
  <c r="AN16" i="2" s="1"/>
  <c r="AY16" i="2" s="1"/>
  <c r="BB16" i="2" s="1"/>
  <c r="AC12" i="2"/>
  <c r="AN12" i="2" s="1"/>
  <c r="AY12" i="2" s="1"/>
  <c r="BB12" i="2" s="1"/>
  <c r="AC10" i="2"/>
  <c r="AN10" i="2" s="1"/>
  <c r="AY10" i="2" s="1"/>
  <c r="BB10" i="2" s="1"/>
  <c r="AC8" i="2"/>
  <c r="AN8" i="2" s="1"/>
  <c r="AY8" i="2" s="1"/>
  <c r="BB8" i="2" s="1"/>
  <c r="AC6" i="2"/>
  <c r="AN6" i="2" s="1"/>
  <c r="AY6" i="2" s="1"/>
  <c r="BB6" i="2" s="1"/>
  <c r="AC399" i="3"/>
  <c r="AN399" i="3" s="1"/>
  <c r="AY399" i="3" s="1"/>
  <c r="AC397" i="3"/>
  <c r="AN397" i="3" s="1"/>
  <c r="AY397" i="3" s="1"/>
  <c r="BF388" i="2" s="1"/>
  <c r="AC395" i="3"/>
  <c r="AN395" i="3" s="1"/>
  <c r="AY395" i="3" s="1"/>
  <c r="BB395" i="3" s="1"/>
  <c r="AC393" i="3"/>
  <c r="AN393" i="3" s="1"/>
  <c r="AY393" i="3" s="1"/>
  <c r="BE371" i="11" s="1"/>
  <c r="AC390" i="3"/>
  <c r="AN390" i="3" s="1"/>
  <c r="AY390" i="3" s="1"/>
  <c r="AC380" i="3"/>
  <c r="AN380" i="3" s="1"/>
  <c r="AY380" i="3" s="1"/>
  <c r="AC375" i="3"/>
  <c r="AN375" i="3" s="1"/>
  <c r="AY375" i="3" s="1"/>
  <c r="BF367" i="2" s="1"/>
  <c r="AC373" i="3"/>
  <c r="AN373" i="3" s="1"/>
  <c r="AY373" i="3" s="1"/>
  <c r="BB373" i="3" s="1"/>
  <c r="AC370" i="3"/>
  <c r="AN370" i="3" s="1"/>
  <c r="AY370" i="3" s="1"/>
  <c r="BE351" i="11" s="1"/>
  <c r="AC368" i="3"/>
  <c r="AN368" i="3" s="1"/>
  <c r="AY368" i="3" s="1"/>
  <c r="BE348" i="11" s="1"/>
  <c r="AC367" i="3"/>
  <c r="AN367" i="3" s="1"/>
  <c r="AY367" i="3" s="1"/>
  <c r="AC363" i="3"/>
  <c r="AN363" i="3" s="1"/>
  <c r="AY363" i="3" s="1"/>
  <c r="AC361" i="3"/>
  <c r="AN361" i="3" s="1"/>
  <c r="AY361" i="3" s="1"/>
  <c r="AC359" i="3"/>
  <c r="AN359" i="3" s="1"/>
  <c r="AY359" i="3" s="1"/>
  <c r="BB359" i="3" s="1"/>
  <c r="AC351" i="3"/>
  <c r="AN351" i="3" s="1"/>
  <c r="AY351" i="3" s="1"/>
  <c r="BF343" i="2" s="1"/>
  <c r="AC350" i="3"/>
  <c r="AN350" i="3" s="1"/>
  <c r="AY350" i="3" s="1"/>
  <c r="AY349" i="3"/>
  <c r="BB349" i="3" s="1"/>
  <c r="AN346" i="3"/>
  <c r="AY346" i="3" s="1"/>
  <c r="BB346" i="3" s="1"/>
  <c r="AC334" i="3"/>
  <c r="AN334" i="3" s="1"/>
  <c r="AY334" i="3" s="1"/>
  <c r="BB334" i="3" s="1"/>
  <c r="AC331" i="3"/>
  <c r="AN331" i="3" s="1"/>
  <c r="AY331" i="3" s="1"/>
  <c r="BB331" i="3" s="1"/>
  <c r="AC329" i="3"/>
  <c r="AN329" i="3" s="1"/>
  <c r="AY329" i="3" s="1"/>
  <c r="AC327" i="3"/>
  <c r="AN327" i="3" s="1"/>
  <c r="AY327" i="3" s="1"/>
  <c r="BE310" i="11" s="1"/>
  <c r="AC325" i="3"/>
  <c r="AN325" i="3" s="1"/>
  <c r="AY325" i="3" s="1"/>
  <c r="BB325" i="3" s="1"/>
  <c r="AC320" i="3"/>
  <c r="AN320" i="3" s="1"/>
  <c r="AY320" i="3" s="1"/>
  <c r="AC318" i="3"/>
  <c r="AN318" i="3" s="1"/>
  <c r="AY318" i="3" s="1"/>
  <c r="BB318" i="3" s="1"/>
  <c r="AC314" i="3"/>
  <c r="AN314" i="3" s="1"/>
  <c r="AY314" i="3" s="1"/>
  <c r="AC312" i="3"/>
  <c r="AN312" i="3" s="1"/>
  <c r="AY312" i="3" s="1"/>
  <c r="BF306" i="2" s="1"/>
  <c r="AC309" i="3"/>
  <c r="AN309" i="3" s="1"/>
  <c r="AY309" i="3" s="1"/>
  <c r="BB309" i="3" s="1"/>
  <c r="AC307" i="3"/>
  <c r="AN307" i="3" s="1"/>
  <c r="AY307" i="3" s="1"/>
  <c r="AC305" i="3"/>
  <c r="AN305" i="3" s="1"/>
  <c r="AY305" i="3" s="1"/>
  <c r="BB305" i="3" s="1"/>
  <c r="AC301" i="3"/>
  <c r="AN301" i="3" s="1"/>
  <c r="AY301" i="3" s="1"/>
  <c r="BF296" i="2" s="1"/>
  <c r="AC299" i="3"/>
  <c r="AN299" i="3" s="1"/>
  <c r="AY299" i="3" s="1"/>
  <c r="AC265" i="3"/>
  <c r="AN265" i="3" s="1"/>
  <c r="AY265" i="3" s="1"/>
  <c r="AY263" i="3"/>
  <c r="AC240" i="3"/>
  <c r="AN240" i="3" s="1"/>
  <c r="AY240" i="3" s="1"/>
  <c r="AC238" i="3"/>
  <c r="AN238" i="3" s="1"/>
  <c r="AY238" i="3" s="1"/>
  <c r="BB238" i="3" s="1"/>
  <c r="AY221" i="3"/>
  <c r="BB221" i="3" s="1"/>
  <c r="AC218" i="3"/>
  <c r="AN218" i="3" s="1"/>
  <c r="AY218" i="3" s="1"/>
  <c r="AC211" i="3"/>
  <c r="AN211" i="3" s="1"/>
  <c r="AY211" i="3" s="1"/>
  <c r="AC205" i="3"/>
  <c r="AN205" i="3" s="1"/>
  <c r="AY205" i="3" s="1"/>
  <c r="AC203" i="3"/>
  <c r="AN203" i="3" s="1"/>
  <c r="AY203" i="3" s="1"/>
  <c r="AC201" i="3"/>
  <c r="AN201" i="3" s="1"/>
  <c r="AY201" i="3" s="1"/>
  <c r="BF198" i="2" s="1"/>
  <c r="AC199" i="3"/>
  <c r="AN199" i="3" s="1"/>
  <c r="AY199" i="3" s="1"/>
  <c r="AC195" i="3"/>
  <c r="AN195" i="3" s="1"/>
  <c r="AY195" i="3" s="1"/>
  <c r="AC193" i="3"/>
  <c r="AN193" i="3" s="1"/>
  <c r="AY193" i="3" s="1"/>
  <c r="BB193" i="3" s="1"/>
  <c r="AC191" i="3"/>
  <c r="AN191" i="3" s="1"/>
  <c r="AY191" i="3" s="1"/>
  <c r="BF188" i="2" s="1"/>
  <c r="AC189" i="3"/>
  <c r="AN189" i="3" s="1"/>
  <c r="AY189" i="3" s="1"/>
  <c r="BB189" i="3" s="1"/>
  <c r="AC150" i="3"/>
  <c r="AN150" i="3" s="1"/>
  <c r="AY150" i="3" s="1"/>
  <c r="AC149" i="3"/>
  <c r="AN149" i="3" s="1"/>
  <c r="AY149" i="3" s="1"/>
  <c r="AC145" i="3"/>
  <c r="AN145" i="3" s="1"/>
  <c r="AY145" i="3" s="1"/>
  <c r="BB145" i="3" s="1"/>
  <c r="AC122" i="3"/>
  <c r="AN122" i="3" s="1"/>
  <c r="AC120" i="3"/>
  <c r="AN120" i="3" s="1"/>
  <c r="AY120" i="3" s="1"/>
  <c r="AC116" i="3"/>
  <c r="AN116" i="3" s="1"/>
  <c r="AY116" i="3" s="1"/>
  <c r="BF115" i="2" s="1"/>
  <c r="AC114" i="3"/>
  <c r="AN114" i="3" s="1"/>
  <c r="AY114" i="3" s="1"/>
  <c r="AC111" i="3"/>
  <c r="AN111" i="3" s="1"/>
  <c r="AY111" i="3" s="1"/>
  <c r="AC106" i="3"/>
  <c r="AN106" i="3" s="1"/>
  <c r="AY106" i="3" s="1"/>
  <c r="AC104" i="3"/>
  <c r="AN104" i="3" s="1"/>
  <c r="AY104" i="3" s="1"/>
  <c r="BE103" i="11" s="1"/>
  <c r="AC102" i="3"/>
  <c r="AN102" i="3" s="1"/>
  <c r="AY102" i="3" s="1"/>
  <c r="AC96" i="3"/>
  <c r="AN96" i="3" s="1"/>
  <c r="AY96" i="3" s="1"/>
  <c r="BE95" i="11" s="1"/>
  <c r="AC91" i="3"/>
  <c r="AN91" i="3" s="1"/>
  <c r="AY91" i="3" s="1"/>
  <c r="AC89" i="3"/>
  <c r="AN89" i="3" s="1"/>
  <c r="AY89" i="3" s="1"/>
  <c r="BF88" i="2" s="1"/>
  <c r="AC87" i="3"/>
  <c r="AN87" i="3" s="1"/>
  <c r="AY87" i="3" s="1"/>
  <c r="BF86" i="2" s="1"/>
  <c r="AC85" i="3"/>
  <c r="AN85" i="3" s="1"/>
  <c r="AY85" i="3" s="1"/>
  <c r="BF84" i="2" s="1"/>
  <c r="AC80" i="3"/>
  <c r="AN80" i="3" s="1"/>
  <c r="AY80" i="3" s="1"/>
  <c r="BB80" i="3" s="1"/>
  <c r="AC74" i="3"/>
  <c r="AN74" i="3" s="1"/>
  <c r="AY74" i="3" s="1"/>
  <c r="BE72" i="11" s="1"/>
  <c r="AC66" i="3"/>
  <c r="AN66" i="3" s="1"/>
  <c r="AY66" i="3" s="1"/>
  <c r="AC44" i="3"/>
  <c r="AN44" i="3" s="1"/>
  <c r="AY44" i="3" s="1"/>
  <c r="AC42" i="3"/>
  <c r="AN42" i="3" s="1"/>
  <c r="AY42" i="3" s="1"/>
  <c r="AC36" i="3"/>
  <c r="AN36" i="3" s="1"/>
  <c r="AY36" i="3" s="1"/>
  <c r="BB36" i="3" s="1"/>
  <c r="AC32" i="3"/>
  <c r="AN32" i="3" s="1"/>
  <c r="AY32" i="3" s="1"/>
  <c r="AC30" i="3"/>
  <c r="AN30" i="3" s="1"/>
  <c r="AY30" i="3" s="1"/>
  <c r="AB170" i="11"/>
  <c r="AM170" i="11" s="1"/>
  <c r="AX170" i="11" s="1"/>
  <c r="AB261" i="11"/>
  <c r="AM261" i="11" s="1"/>
  <c r="AX261" i="11" s="1"/>
  <c r="AB265" i="11"/>
  <c r="AM265" i="11" s="1"/>
  <c r="AX265" i="11" s="1"/>
  <c r="BA265" i="11" s="1"/>
  <c r="AB267" i="11"/>
  <c r="AM267" i="11" s="1"/>
  <c r="AX267" i="11" s="1"/>
  <c r="AY267" i="11" s="1"/>
  <c r="AB285" i="11"/>
  <c r="AM285" i="11" s="1"/>
  <c r="AX285" i="11" s="1"/>
  <c r="AB293" i="11"/>
  <c r="AM293" i="11" s="1"/>
  <c r="AX293" i="11" s="1"/>
  <c r="AB66" i="11"/>
  <c r="AM66" i="11" s="1"/>
  <c r="AX66" i="11" s="1"/>
  <c r="AY66" i="11" s="1"/>
  <c r="AM377" i="11"/>
  <c r="AX377" i="11" s="1"/>
  <c r="AY377" i="11" s="1"/>
  <c r="AB381" i="11"/>
  <c r="AM381" i="11" s="1"/>
  <c r="AX381" i="11" s="1"/>
  <c r="BA307" i="11"/>
  <c r="BA124" i="11"/>
  <c r="AO383" i="14"/>
  <c r="AN223" i="3"/>
  <c r="AY223" i="3" s="1"/>
  <c r="AM157" i="26"/>
  <c r="AX157" i="26" s="1"/>
  <c r="AM73" i="25"/>
  <c r="AX73" i="25" s="1"/>
  <c r="AY73" i="25" s="1"/>
  <c r="AM415" i="25"/>
  <c r="AX415" i="25" s="1"/>
  <c r="AY415" i="25" s="1"/>
  <c r="AM113" i="25"/>
  <c r="AX113" i="25" s="1"/>
  <c r="AY113" i="25" s="1"/>
  <c r="AM298" i="19"/>
  <c r="AX298" i="19" s="1"/>
  <c r="AY318" i="2"/>
  <c r="BB318" i="2" s="1"/>
  <c r="AN396" i="3"/>
  <c r="AY396" i="3" s="1"/>
  <c r="BE374" i="11" s="1"/>
  <c r="AN382" i="3"/>
  <c r="AY382" i="3" s="1"/>
  <c r="BB382" i="3" s="1"/>
  <c r="AN377" i="3"/>
  <c r="AY377" i="3" s="1"/>
  <c r="BF369" i="2" s="1"/>
  <c r="AN297" i="3"/>
  <c r="AY297" i="3" s="1"/>
  <c r="BF292" i="2" s="1"/>
  <c r="AN222" i="3"/>
  <c r="AY222" i="3" s="1"/>
  <c r="AN39" i="3"/>
  <c r="AY39" i="3" s="1"/>
  <c r="BF37" i="2" s="1"/>
  <c r="AN33" i="3"/>
  <c r="AY33" i="3" s="1"/>
  <c r="AB316" i="11"/>
  <c r="AM316" i="11" s="1"/>
  <c r="AX316" i="11" s="1"/>
  <c r="BA316" i="11" s="1"/>
  <c r="AB357" i="11"/>
  <c r="AM357" i="11" s="1"/>
  <c r="AX357" i="11" s="1"/>
  <c r="AB373" i="11"/>
  <c r="AM373" i="11" s="1"/>
  <c r="AX373" i="11" s="1"/>
  <c r="BA373" i="11" s="1"/>
  <c r="AB380" i="11"/>
  <c r="AM380" i="11" s="1"/>
  <c r="AX380" i="11" s="1"/>
  <c r="AF323" i="12"/>
  <c r="AS323" i="12" s="1"/>
  <c r="BF323" i="12" s="1"/>
  <c r="BG323" i="12" s="1"/>
  <c r="AF6" i="12"/>
  <c r="AF60" i="12"/>
  <c r="AS60" i="12" s="1"/>
  <c r="BF60" i="12" s="1"/>
  <c r="BG60" i="12" s="1"/>
  <c r="AF58" i="12"/>
  <c r="AS58" i="12" s="1"/>
  <c r="BF58" i="12" s="1"/>
  <c r="BG58" i="12" s="1"/>
  <c r="AF56" i="12"/>
  <c r="AS56" i="12" s="1"/>
  <c r="BF56" i="12" s="1"/>
  <c r="BG56" i="12" s="1"/>
  <c r="AF54" i="12"/>
  <c r="AS54" i="12" s="1"/>
  <c r="BF54" i="12" s="1"/>
  <c r="BG54" i="12" s="1"/>
  <c r="AF52" i="12"/>
  <c r="AS52" i="12" s="1"/>
  <c r="BF52" i="12" s="1"/>
  <c r="BG52" i="12" s="1"/>
  <c r="AF50" i="12"/>
  <c r="AS50" i="12" s="1"/>
  <c r="BF50" i="12" s="1"/>
  <c r="BG50" i="12" s="1"/>
  <c r="AF48" i="12"/>
  <c r="AS48" i="12" s="1"/>
  <c r="BF48" i="12" s="1"/>
  <c r="BG48" i="12" s="1"/>
  <c r="AF46" i="12"/>
  <c r="AS46" i="12" s="1"/>
  <c r="BF46" i="12" s="1"/>
  <c r="BG46" i="12" s="1"/>
  <c r="AF44" i="12"/>
  <c r="AS44" i="12" s="1"/>
  <c r="BF44" i="12" s="1"/>
  <c r="BG44" i="12" s="1"/>
  <c r="AF38" i="12"/>
  <c r="AS38" i="12" s="1"/>
  <c r="BF38" i="12" s="1"/>
  <c r="BG38" i="12" s="1"/>
  <c r="AF36" i="12"/>
  <c r="AS36" i="12" s="1"/>
  <c r="BF36" i="12" s="1"/>
  <c r="BG36" i="12" s="1"/>
  <c r="AF34" i="12"/>
  <c r="AS34" i="12" s="1"/>
  <c r="BF34" i="12" s="1"/>
  <c r="AF30" i="12"/>
  <c r="AS30" i="12" s="1"/>
  <c r="BF30" i="12" s="1"/>
  <c r="BG30" i="12" s="1"/>
  <c r="AF26" i="12"/>
  <c r="AS26" i="12" s="1"/>
  <c r="BF26" i="12" s="1"/>
  <c r="BG26" i="12" s="1"/>
  <c r="AF22" i="12"/>
  <c r="AS22" i="12" s="1"/>
  <c r="BF22" i="12" s="1"/>
  <c r="BG22" i="12" s="1"/>
  <c r="AF19" i="12"/>
  <c r="AS19" i="12" s="1"/>
  <c r="BF19" i="12" s="1"/>
  <c r="BG19" i="12" s="1"/>
  <c r="AF73" i="12"/>
  <c r="AS73" i="12" s="1"/>
  <c r="BF73" i="12" s="1"/>
  <c r="BG73" i="12" s="1"/>
  <c r="AF65" i="12"/>
  <c r="AS65" i="12" s="1"/>
  <c r="BF65" i="12" s="1"/>
  <c r="BG65" i="12" s="1"/>
  <c r="AF93" i="12"/>
  <c r="AF113" i="12"/>
  <c r="AS113" i="12" s="1"/>
  <c r="BF113" i="12" s="1"/>
  <c r="BG113" i="12" s="1"/>
  <c r="AF111" i="12"/>
  <c r="AS111" i="12" s="1"/>
  <c r="BF111" i="12" s="1"/>
  <c r="BG111" i="12" s="1"/>
  <c r="AF161" i="12"/>
  <c r="AS161" i="12" s="1"/>
  <c r="BF161" i="12" s="1"/>
  <c r="BG161" i="12" s="1"/>
  <c r="AF159" i="12"/>
  <c r="AS159" i="12" s="1"/>
  <c r="BF159" i="12" s="1"/>
  <c r="BG159" i="12" s="1"/>
  <c r="AF175" i="12"/>
  <c r="AS175" i="12" s="1"/>
  <c r="BF175" i="12" s="1"/>
  <c r="BG175" i="12" s="1"/>
  <c r="AF364" i="12"/>
  <c r="AS364" i="12" s="1"/>
  <c r="BF364" i="12" s="1"/>
  <c r="BG364" i="12" s="1"/>
  <c r="AF8" i="12"/>
  <c r="AS8" i="12" s="1"/>
  <c r="BF8" i="12" s="1"/>
  <c r="BG8" i="12" s="1"/>
  <c r="AF59" i="12"/>
  <c r="AS59" i="12" s="1"/>
  <c r="BF59" i="12" s="1"/>
  <c r="BG59" i="12" s="1"/>
  <c r="AF57" i="12"/>
  <c r="AS57" i="12" s="1"/>
  <c r="BF57" i="12" s="1"/>
  <c r="BG57" i="12" s="1"/>
  <c r="AF55" i="12"/>
  <c r="AS55" i="12" s="1"/>
  <c r="BF55" i="12" s="1"/>
  <c r="BG55" i="12" s="1"/>
  <c r="AF53" i="12"/>
  <c r="AS53" i="12" s="1"/>
  <c r="BF53" i="12" s="1"/>
  <c r="BG53" i="12" s="1"/>
  <c r="AF49" i="12"/>
  <c r="AS49" i="12" s="1"/>
  <c r="BF49" i="12" s="1"/>
  <c r="BG49" i="12" s="1"/>
  <c r="AF47" i="12"/>
  <c r="AS47" i="12" s="1"/>
  <c r="BF47" i="12" s="1"/>
  <c r="BG47" i="12" s="1"/>
  <c r="AF45" i="12"/>
  <c r="AS45" i="12" s="1"/>
  <c r="BF45" i="12" s="1"/>
  <c r="BG45" i="12" s="1"/>
  <c r="AF43" i="12"/>
  <c r="AS43" i="12" s="1"/>
  <c r="BF43" i="12" s="1"/>
  <c r="BG43" i="12" s="1"/>
  <c r="AF37" i="12"/>
  <c r="AS37" i="12" s="1"/>
  <c r="BF37" i="12" s="1"/>
  <c r="BG37" i="12" s="1"/>
  <c r="AF33" i="12"/>
  <c r="AS33" i="12" s="1"/>
  <c r="BF33" i="12" s="1"/>
  <c r="BG33" i="12" s="1"/>
  <c r="AF31" i="12"/>
  <c r="AS31" i="12" s="1"/>
  <c r="BF31" i="12" s="1"/>
  <c r="BG31" i="12" s="1"/>
  <c r="AF29" i="12"/>
  <c r="AS29" i="12" s="1"/>
  <c r="BF29" i="12" s="1"/>
  <c r="BG29" i="12" s="1"/>
  <c r="AF27" i="12"/>
  <c r="AS27" i="12" s="1"/>
  <c r="BF27" i="12" s="1"/>
  <c r="BG27" i="12" s="1"/>
  <c r="AF25" i="12"/>
  <c r="AS25" i="12" s="1"/>
  <c r="BF25" i="12" s="1"/>
  <c r="BG25" i="12" s="1"/>
  <c r="AF23" i="12"/>
  <c r="AS23" i="12" s="1"/>
  <c r="BF23" i="12" s="1"/>
  <c r="BG23" i="12" s="1"/>
  <c r="AF20" i="12"/>
  <c r="AS20" i="12" s="1"/>
  <c r="BF20" i="12" s="1"/>
  <c r="BG20" i="12" s="1"/>
  <c r="AF83" i="12"/>
  <c r="AS83" i="12" s="1"/>
  <c r="BF83" i="12" s="1"/>
  <c r="BG83" i="12" s="1"/>
  <c r="AF75" i="12"/>
  <c r="AS75" i="12" s="1"/>
  <c r="BF75" i="12" s="1"/>
  <c r="BG75" i="12" s="1"/>
  <c r="AF69" i="12"/>
  <c r="AF67" i="12"/>
  <c r="AS67" i="12" s="1"/>
  <c r="BF67" i="12" s="1"/>
  <c r="BG67" i="12" s="1"/>
  <c r="AF100" i="12"/>
  <c r="AS100" i="12" s="1"/>
  <c r="BF100" i="12" s="1"/>
  <c r="BG100" i="12" s="1"/>
  <c r="AF114" i="12"/>
  <c r="AS114" i="12" s="1"/>
  <c r="BF114" i="12" s="1"/>
  <c r="BG114" i="12" s="1"/>
  <c r="AF112" i="12"/>
  <c r="AS112" i="12" s="1"/>
  <c r="BF112" i="12" s="1"/>
  <c r="BG112" i="12" s="1"/>
  <c r="AF110" i="12"/>
  <c r="AS110" i="12" s="1"/>
  <c r="BF110" i="12" s="1"/>
  <c r="BG110" i="12" s="1"/>
  <c r="AF163" i="12"/>
  <c r="AS163" i="12" s="1"/>
  <c r="BF163" i="12" s="1"/>
  <c r="BG163" i="12" s="1"/>
  <c r="AF157" i="12"/>
  <c r="AS157" i="12" s="1"/>
  <c r="BF157" i="12" s="1"/>
  <c r="BG157" i="12" s="1"/>
  <c r="AF147" i="12"/>
  <c r="Z284" i="14"/>
  <c r="AJ284" i="14" s="1"/>
  <c r="AT284" i="14" s="1"/>
  <c r="AU284" i="14" s="1"/>
  <c r="AB257" i="33"/>
  <c r="AM257" i="33" s="1"/>
  <c r="AX257" i="33" s="1"/>
  <c r="AB304" i="33"/>
  <c r="AM304" i="33" s="1"/>
  <c r="AX304" i="33" s="1"/>
  <c r="AB178" i="32"/>
  <c r="AM178" i="32" s="1"/>
  <c r="AX178" i="32" s="1"/>
  <c r="AY178" i="32" s="1"/>
  <c r="AB205" i="32"/>
  <c r="AM205" i="32" s="1"/>
  <c r="AX205" i="32" s="1"/>
  <c r="AB210" i="32"/>
  <c r="AM210" i="32" s="1"/>
  <c r="AX210" i="32" s="1"/>
  <c r="AY210" i="32" s="1"/>
  <c r="AB246" i="32"/>
  <c r="AM246" i="32" s="1"/>
  <c r="AX246" i="32" s="1"/>
  <c r="AB269" i="32"/>
  <c r="AM269" i="32" s="1"/>
  <c r="AX269" i="32" s="1"/>
  <c r="AB367" i="32"/>
  <c r="AM367" i="32" s="1"/>
  <c r="AX367" i="32" s="1"/>
  <c r="AB369" i="32"/>
  <c r="AM369" i="32" s="1"/>
  <c r="AX369" i="32" s="1"/>
  <c r="AY369" i="32" s="1"/>
  <c r="AB5" i="33"/>
  <c r="AM5" i="33" s="1"/>
  <c r="AX5" i="33" s="1"/>
  <c r="AB33" i="33"/>
  <c r="AM33" i="33" s="1"/>
  <c r="AX33" i="33" s="1"/>
  <c r="AB35" i="33"/>
  <c r="AM35" i="33" s="1"/>
  <c r="AX35" i="33" s="1"/>
  <c r="AB39" i="33"/>
  <c r="AM39" i="33" s="1"/>
  <c r="AX39" i="33" s="1"/>
  <c r="AB42" i="33"/>
  <c r="AM42" i="33" s="1"/>
  <c r="AX42" i="33" s="1"/>
  <c r="AB44" i="33"/>
  <c r="AM44" i="33" s="1"/>
  <c r="AX44" i="33" s="1"/>
  <c r="AB62" i="33"/>
  <c r="AM62" i="33" s="1"/>
  <c r="AX62" i="33" s="1"/>
  <c r="AB95" i="33"/>
  <c r="AM95" i="33" s="1"/>
  <c r="AX95" i="33" s="1"/>
  <c r="AB98" i="33"/>
  <c r="AM98" i="33" s="1"/>
  <c r="AX98" i="33" s="1"/>
  <c r="AB99" i="33"/>
  <c r="AM99" i="33" s="1"/>
  <c r="AX99" i="33" s="1"/>
  <c r="AB101" i="33"/>
  <c r="AM101" i="33" s="1"/>
  <c r="AX101" i="33" s="1"/>
  <c r="AB103" i="33"/>
  <c r="AM103" i="33" s="1"/>
  <c r="AX103" i="33" s="1"/>
  <c r="AB105" i="33"/>
  <c r="AM105" i="33" s="1"/>
  <c r="AX105" i="33" s="1"/>
  <c r="AB123" i="33"/>
  <c r="AM123" i="33" s="1"/>
  <c r="AX123" i="33" s="1"/>
  <c r="AB127" i="33"/>
  <c r="AM127" i="33" s="1"/>
  <c r="AX127" i="33" s="1"/>
  <c r="AB129" i="33"/>
  <c r="AM129" i="33" s="1"/>
  <c r="AX129" i="33" s="1"/>
  <c r="AB155" i="33"/>
  <c r="AM155" i="33" s="1"/>
  <c r="AX155" i="33" s="1"/>
  <c r="AM158" i="33"/>
  <c r="AX158" i="33" s="1"/>
  <c r="AB161" i="33"/>
  <c r="AM161" i="33" s="1"/>
  <c r="AX161" i="33" s="1"/>
  <c r="AB168" i="33"/>
  <c r="AM168" i="33" s="1"/>
  <c r="AX168" i="33" s="1"/>
  <c r="AM183" i="33"/>
  <c r="AX183" i="33" s="1"/>
  <c r="AM185" i="33"/>
  <c r="AX185" i="33" s="1"/>
  <c r="AB204" i="33"/>
  <c r="AM204" i="33" s="1"/>
  <c r="AX204" i="33" s="1"/>
  <c r="AB227" i="33"/>
  <c r="AM227" i="33" s="1"/>
  <c r="AX227" i="33" s="1"/>
  <c r="AB264" i="33"/>
  <c r="AM264" i="33" s="1"/>
  <c r="AX264" i="33" s="1"/>
  <c r="AB292" i="33"/>
  <c r="AM292" i="33" s="1"/>
  <c r="AX292" i="33" s="1"/>
  <c r="AB296" i="33"/>
  <c r="AM296" i="33" s="1"/>
  <c r="AX296" i="33" s="1"/>
  <c r="AB298" i="33"/>
  <c r="AM298" i="33" s="1"/>
  <c r="AX298" i="33" s="1"/>
  <c r="AM313" i="33"/>
  <c r="AX313" i="33" s="1"/>
  <c r="AM315" i="33"/>
  <c r="AX315" i="33" s="1"/>
  <c r="AB319" i="33"/>
  <c r="AM319" i="33" s="1"/>
  <c r="AX319" i="33" s="1"/>
  <c r="AB329" i="33"/>
  <c r="AM329" i="33" s="1"/>
  <c r="AX329" i="33" s="1"/>
  <c r="AB337" i="33"/>
  <c r="AM337" i="33" s="1"/>
  <c r="AX337" i="33" s="1"/>
  <c r="AB348" i="33"/>
  <c r="AM348" i="33" s="1"/>
  <c r="AX348" i="33" s="1"/>
  <c r="AB371" i="33"/>
  <c r="AM371" i="33" s="1"/>
  <c r="AX371" i="33" s="1"/>
  <c r="AB375" i="33"/>
  <c r="AM375" i="33" s="1"/>
  <c r="AX375" i="33" s="1"/>
  <c r="AM386" i="33"/>
  <c r="AX386" i="33" s="1"/>
  <c r="AB391" i="33"/>
  <c r="AM391" i="33" s="1"/>
  <c r="AX391" i="33" s="1"/>
  <c r="AM236" i="33"/>
  <c r="AX236" i="33" s="1"/>
  <c r="AB27" i="33"/>
  <c r="AM27" i="33" s="1"/>
  <c r="AX27" i="33" s="1"/>
  <c r="AB293" i="33"/>
  <c r="AM293" i="33" s="1"/>
  <c r="AX293" i="33" s="1"/>
  <c r="AB330" i="33"/>
  <c r="AM330" i="33" s="1"/>
  <c r="AX330" i="33" s="1"/>
  <c r="AB392" i="33"/>
  <c r="AM392" i="33" s="1"/>
  <c r="AX392" i="33" s="1"/>
  <c r="AB166" i="33"/>
  <c r="AM166" i="33" s="1"/>
  <c r="AX166" i="33" s="1"/>
  <c r="AB170" i="33"/>
  <c r="AM170" i="33" s="1"/>
  <c r="AX170" i="33" s="1"/>
  <c r="AB181" i="33"/>
  <c r="AM181" i="33" s="1"/>
  <c r="AX181" i="33" s="1"/>
  <c r="AB97" i="33"/>
  <c r="AM97" i="33" s="1"/>
  <c r="AX97" i="33" s="1"/>
  <c r="AB148" i="33"/>
  <c r="AM148" i="33" s="1"/>
  <c r="AX148" i="33" s="1"/>
  <c r="AB138" i="33"/>
  <c r="AM138" i="33" s="1"/>
  <c r="AX138" i="33" s="1"/>
  <c r="AM309" i="33"/>
  <c r="AX309" i="33" s="1"/>
  <c r="AM248" i="33"/>
  <c r="AX248" i="33" s="1"/>
  <c r="AB200" i="33"/>
  <c r="AM200" i="33" s="1"/>
  <c r="AX200" i="33" s="1"/>
  <c r="AB36" i="33"/>
  <c r="AM36" i="33" s="1"/>
  <c r="AX36" i="33" s="1"/>
  <c r="AB43" i="33"/>
  <c r="AM43" i="33" s="1"/>
  <c r="AX43" i="33" s="1"/>
  <c r="AB10" i="33"/>
  <c r="AM10" i="33" s="1"/>
  <c r="AX10" i="33" s="1"/>
  <c r="AB61" i="33"/>
  <c r="AM61" i="33" s="1"/>
  <c r="AX61" i="33" s="1"/>
  <c r="AB49" i="33"/>
  <c r="AM49" i="33" s="1"/>
  <c r="AX49" i="33" s="1"/>
  <c r="AB45" i="33"/>
  <c r="AM45" i="33" s="1"/>
  <c r="AX45" i="33" s="1"/>
  <c r="AB38" i="33"/>
  <c r="AM38" i="33" s="1"/>
  <c r="AX38" i="33" s="1"/>
  <c r="AB102" i="33"/>
  <c r="AM102" i="33" s="1"/>
  <c r="AX102" i="33" s="1"/>
  <c r="AB100" i="33"/>
  <c r="AM100" i="33" s="1"/>
  <c r="AX100" i="33" s="1"/>
  <c r="AB121" i="33"/>
  <c r="AM121" i="33" s="1"/>
  <c r="AX121" i="33" s="1"/>
  <c r="AB203" i="33"/>
  <c r="AM203" i="33" s="1"/>
  <c r="AX203" i="33" s="1"/>
  <c r="AB345" i="33"/>
  <c r="AM345" i="33" s="1"/>
  <c r="AX345" i="33" s="1"/>
  <c r="AB340" i="33"/>
  <c r="AM340" i="33" s="1"/>
  <c r="AX340" i="33" s="1"/>
  <c r="AB22" i="33"/>
  <c r="AM22" i="33" s="1"/>
  <c r="AX22" i="33" s="1"/>
  <c r="AB66" i="33"/>
  <c r="AB83" i="33"/>
  <c r="AM83" i="33" s="1"/>
  <c r="AX83" i="33" s="1"/>
  <c r="AB110" i="33"/>
  <c r="AM110" i="33" s="1"/>
  <c r="AX110" i="33" s="1"/>
  <c r="AB112" i="33"/>
  <c r="AM112" i="33" s="1"/>
  <c r="AX112" i="33" s="1"/>
  <c r="AB119" i="33"/>
  <c r="AM119" i="33" s="1"/>
  <c r="AX119" i="33" s="1"/>
  <c r="AB131" i="33"/>
  <c r="AM131" i="33" s="1"/>
  <c r="AX131" i="33" s="1"/>
  <c r="AB230" i="33"/>
  <c r="AM230" i="33" s="1"/>
  <c r="AX230" i="33" s="1"/>
  <c r="AB234" i="33"/>
  <c r="AM234" i="33" s="1"/>
  <c r="AX234" i="33" s="1"/>
  <c r="AB244" i="33"/>
  <c r="AM244" i="33" s="1"/>
  <c r="AX244" i="33" s="1"/>
  <c r="AB260" i="33"/>
  <c r="AM260" i="33" s="1"/>
  <c r="AX260" i="33" s="1"/>
  <c r="AB265" i="33"/>
  <c r="AM265" i="33" s="1"/>
  <c r="AX265" i="33" s="1"/>
  <c r="AB267" i="33"/>
  <c r="AM267" i="33" s="1"/>
  <c r="AX267" i="33" s="1"/>
  <c r="AB269" i="33"/>
  <c r="AM269" i="33" s="1"/>
  <c r="AX269" i="33" s="1"/>
  <c r="AB281" i="33"/>
  <c r="AM281" i="33" s="1"/>
  <c r="AX281" i="33" s="1"/>
  <c r="AB284" i="33"/>
  <c r="AM284" i="33" s="1"/>
  <c r="AX284" i="33" s="1"/>
  <c r="AB285" i="33"/>
  <c r="AM285" i="33" s="1"/>
  <c r="AX285" i="33" s="1"/>
  <c r="AB287" i="33"/>
  <c r="AM287" i="33" s="1"/>
  <c r="AX287" i="33" s="1"/>
  <c r="AB289" i="33"/>
  <c r="AM289" i="33" s="1"/>
  <c r="AX289" i="33" s="1"/>
  <c r="AB291" i="33"/>
  <c r="AM291" i="33" s="1"/>
  <c r="AX291" i="33" s="1"/>
  <c r="AB328" i="33"/>
  <c r="AM328" i="33" s="1"/>
  <c r="AX328" i="33" s="1"/>
  <c r="AB369" i="33"/>
  <c r="AM369" i="33" s="1"/>
  <c r="AX369" i="33" s="1"/>
  <c r="AB374" i="33"/>
  <c r="AM374" i="33" s="1"/>
  <c r="AX374" i="33" s="1"/>
  <c r="AB379" i="33"/>
  <c r="AM379" i="33" s="1"/>
  <c r="AX379" i="33" s="1"/>
  <c r="Z3" i="33"/>
  <c r="Z406" i="33" s="1"/>
  <c r="R406" i="33"/>
  <c r="AK66" i="33"/>
  <c r="AK406" i="33" s="1"/>
  <c r="AC406" i="33"/>
  <c r="AX141" i="33"/>
  <c r="AX13" i="33"/>
  <c r="AB6" i="33"/>
  <c r="AM6" i="33" s="1"/>
  <c r="AX6" i="33" s="1"/>
  <c r="AB28" i="33"/>
  <c r="AM28" i="33" s="1"/>
  <c r="AX28" i="33" s="1"/>
  <c r="AB41" i="33"/>
  <c r="AM41" i="33" s="1"/>
  <c r="AX41" i="33" s="1"/>
  <c r="AB53" i="33"/>
  <c r="AM53" i="33" s="1"/>
  <c r="AX53" i="33" s="1"/>
  <c r="AX274" i="33"/>
  <c r="AX288" i="33"/>
  <c r="AX172" i="33"/>
  <c r="AB30" i="33"/>
  <c r="AM30" i="33" s="1"/>
  <c r="AX30" i="33" s="1"/>
  <c r="AX68" i="33"/>
  <c r="AX139" i="33"/>
  <c r="AX72" i="33"/>
  <c r="AX273" i="33"/>
  <c r="AX149" i="33"/>
  <c r="AX239" i="33"/>
  <c r="G406" i="33"/>
  <c r="AN406" i="33"/>
  <c r="AX249" i="33"/>
  <c r="AB104" i="33"/>
  <c r="AM104" i="33" s="1"/>
  <c r="AX104" i="33" s="1"/>
  <c r="AX111" i="33"/>
  <c r="AX231" i="33"/>
  <c r="AB150" i="33"/>
  <c r="AM150" i="33" s="1"/>
  <c r="AX150" i="33" s="1"/>
  <c r="AB152" i="33"/>
  <c r="AM152" i="33" s="1"/>
  <c r="AX152" i="33" s="1"/>
  <c r="AB212" i="33"/>
  <c r="AM212" i="33" s="1"/>
  <c r="AX212" i="33" s="1"/>
  <c r="AB96" i="33"/>
  <c r="AM96" i="33" s="1"/>
  <c r="AX96" i="33" s="1"/>
  <c r="AB51" i="33"/>
  <c r="AM51" i="33" s="1"/>
  <c r="AX51" i="33" s="1"/>
  <c r="AB253" i="33"/>
  <c r="AM253" i="33" s="1"/>
  <c r="AX253" i="33" s="1"/>
  <c r="AX191" i="33"/>
  <c r="AX157" i="33"/>
  <c r="AX85" i="33"/>
  <c r="AB57" i="33"/>
  <c r="AM57" i="33" s="1"/>
  <c r="AX57" i="33" s="1"/>
  <c r="AX286" i="33"/>
  <c r="AX184" i="33"/>
  <c r="AX180" i="33"/>
  <c r="AB34" i="33"/>
  <c r="AM34" i="33" s="1"/>
  <c r="AX34" i="33" s="1"/>
  <c r="AB243" i="33"/>
  <c r="AM243" i="33" s="1"/>
  <c r="AX243" i="33" s="1"/>
  <c r="AB47" i="33"/>
  <c r="AM47" i="33" s="1"/>
  <c r="AX47" i="33" s="1"/>
  <c r="AB210" i="33"/>
  <c r="AM210" i="33" s="1"/>
  <c r="AX210" i="33" s="1"/>
  <c r="AB229" i="33"/>
  <c r="AM229" i="33" s="1"/>
  <c r="AX229" i="33" s="1"/>
  <c r="AB282" i="33"/>
  <c r="AM282" i="33" s="1"/>
  <c r="AX282" i="33" s="1"/>
  <c r="AB302" i="33"/>
  <c r="AM302" i="33" s="1"/>
  <c r="AX302" i="33" s="1"/>
  <c r="AB300" i="33"/>
  <c r="AM300" i="33" s="1"/>
  <c r="AX300" i="33" s="1"/>
  <c r="AB19" i="33"/>
  <c r="AM19" i="33" s="1"/>
  <c r="AX19" i="33" s="1"/>
  <c r="AB216" i="33"/>
  <c r="AM216" i="33" s="1"/>
  <c r="AX216" i="33" s="1"/>
  <c r="AB145" i="33"/>
  <c r="AM145" i="33" s="1"/>
  <c r="AX145" i="33" s="1"/>
  <c r="AB382" i="33"/>
  <c r="AM382" i="33" s="1"/>
  <c r="AX382" i="33" s="1"/>
  <c r="AB361" i="33"/>
  <c r="AM361" i="33" s="1"/>
  <c r="AX361" i="33" s="1"/>
  <c r="AB384" i="33"/>
  <c r="AM384" i="33" s="1"/>
  <c r="AX384" i="33" s="1"/>
  <c r="AB126" i="33"/>
  <c r="AM126" i="33" s="1"/>
  <c r="AX126" i="33" s="1"/>
  <c r="AB202" i="33"/>
  <c r="AM202" i="33" s="1"/>
  <c r="AX202" i="33" s="1"/>
  <c r="AB320" i="33"/>
  <c r="AM320" i="33" s="1"/>
  <c r="AX320" i="33" s="1"/>
  <c r="AB359" i="33"/>
  <c r="AM359" i="33" s="1"/>
  <c r="AX359" i="33" s="1"/>
  <c r="AB363" i="33"/>
  <c r="AM363" i="33" s="1"/>
  <c r="AX363" i="33" s="1"/>
  <c r="AB398" i="33"/>
  <c r="AM398" i="33" s="1"/>
  <c r="AX398" i="33" s="1"/>
  <c r="AB144" i="33"/>
  <c r="AM144" i="33" s="1"/>
  <c r="AX144" i="33" s="1"/>
  <c r="AB187" i="33"/>
  <c r="AM187" i="33" s="1"/>
  <c r="AX187" i="33" s="1"/>
  <c r="AB48" i="33"/>
  <c r="AM48" i="33" s="1"/>
  <c r="AX48" i="33" s="1"/>
  <c r="AB9" i="33"/>
  <c r="AM9" i="33" s="1"/>
  <c r="AX9" i="33" s="1"/>
  <c r="AX388" i="33"/>
  <c r="AB245" i="33"/>
  <c r="AM245" i="33" s="1"/>
  <c r="AX245" i="33" s="1"/>
  <c r="AB235" i="33"/>
  <c r="AM235" i="33" s="1"/>
  <c r="AX235" i="33" s="1"/>
  <c r="AB222" i="33"/>
  <c r="AM222" i="33" s="1"/>
  <c r="AX222" i="33" s="1"/>
  <c r="AB76" i="33"/>
  <c r="AM76" i="33" s="1"/>
  <c r="AX76" i="33" s="1"/>
  <c r="AB385" i="33"/>
  <c r="AM385" i="33" s="1"/>
  <c r="AX385" i="33" s="1"/>
  <c r="AB373" i="33"/>
  <c r="AM373" i="33" s="1"/>
  <c r="AX373" i="33" s="1"/>
  <c r="AB7" i="33"/>
  <c r="AM7" i="33" s="1"/>
  <c r="AX7" i="33" s="1"/>
  <c r="AB16" i="33"/>
  <c r="AM16" i="33" s="1"/>
  <c r="AX16" i="33" s="1"/>
  <c r="AB54" i="33"/>
  <c r="AM54" i="33" s="1"/>
  <c r="AX54" i="33" s="1"/>
  <c r="AB56" i="33"/>
  <c r="AM56" i="33" s="1"/>
  <c r="AX56" i="33" s="1"/>
  <c r="AB58" i="33"/>
  <c r="AM58" i="33" s="1"/>
  <c r="AX58" i="33" s="1"/>
  <c r="AB60" i="33"/>
  <c r="AM60" i="33" s="1"/>
  <c r="AX60" i="33" s="1"/>
  <c r="AB64" i="33"/>
  <c r="AM64" i="33" s="1"/>
  <c r="AX64" i="33" s="1"/>
  <c r="AB80" i="33"/>
  <c r="AM80" i="33" s="1"/>
  <c r="AX80" i="33" s="1"/>
  <c r="AB87" i="33"/>
  <c r="AM87" i="33" s="1"/>
  <c r="AX87" i="33" s="1"/>
  <c r="AB91" i="33"/>
  <c r="AM91" i="33" s="1"/>
  <c r="AX91" i="33" s="1"/>
  <c r="AB190" i="33"/>
  <c r="AM190" i="33" s="1"/>
  <c r="AX190" i="33" s="1"/>
  <c r="AB214" i="33"/>
  <c r="AM214" i="33" s="1"/>
  <c r="AX214" i="33" s="1"/>
  <c r="AB332" i="33"/>
  <c r="AM332" i="33" s="1"/>
  <c r="AX332" i="33" s="1"/>
  <c r="AB213" i="33"/>
  <c r="AM213" i="33" s="1"/>
  <c r="AX213" i="33" s="1"/>
  <c r="BB372" i="3"/>
  <c r="BE353" i="11"/>
  <c r="BF365" i="2"/>
  <c r="BB108" i="3"/>
  <c r="BE107" i="11"/>
  <c r="BF107" i="2"/>
  <c r="BB136" i="3"/>
  <c r="BF135" i="2"/>
  <c r="BF85" i="2"/>
  <c r="BB86" i="3"/>
  <c r="BE85" i="11"/>
  <c r="BF349" i="2"/>
  <c r="BE337" i="11"/>
  <c r="BE175" i="11"/>
  <c r="BF179" i="2"/>
  <c r="BF108" i="26"/>
  <c r="AX108" i="26"/>
  <c r="BI97" i="26"/>
  <c r="AY97" i="26"/>
  <c r="AY259" i="11"/>
  <c r="BA259" i="11"/>
  <c r="AY197" i="11"/>
  <c r="BA197" i="11"/>
  <c r="AY178" i="11"/>
  <c r="BA178" i="11"/>
  <c r="AY197" i="32"/>
  <c r="BF345" i="2"/>
  <c r="BE333" i="11"/>
  <c r="BA81" i="11"/>
  <c r="AY81" i="11"/>
  <c r="BA99" i="11"/>
  <c r="AY99" i="11"/>
  <c r="AY94" i="11"/>
  <c r="BA94" i="11"/>
  <c r="BB228" i="3"/>
  <c r="BE131" i="11"/>
  <c r="BB110" i="3"/>
  <c r="BB70" i="3"/>
  <c r="AY340" i="11"/>
  <c r="BB293" i="3"/>
  <c r="BE229" i="11"/>
  <c r="BB176" i="3"/>
  <c r="BB379" i="3"/>
  <c r="BF177" i="2"/>
  <c r="BF75" i="2"/>
  <c r="AY341" i="11"/>
  <c r="BE137" i="11"/>
  <c r="AY280" i="11"/>
  <c r="AY298" i="11"/>
  <c r="AY118" i="11"/>
  <c r="BA250" i="11"/>
  <c r="BB100" i="3"/>
  <c r="BB308" i="3"/>
  <c r="BF298" i="2"/>
  <c r="AY136" i="11"/>
  <c r="BE251" i="11"/>
  <c r="BE268" i="11"/>
  <c r="BE115" i="11"/>
  <c r="BF210" i="2"/>
  <c r="BB357" i="3"/>
  <c r="BA98" i="28"/>
  <c r="BA187" i="11"/>
  <c r="BB179" i="3"/>
  <c r="BA319" i="28"/>
  <c r="BF110" i="28"/>
  <c r="BB183" i="3"/>
  <c r="BF180" i="2"/>
  <c r="AV405" i="2"/>
  <c r="BG3" i="13"/>
  <c r="BE261" i="11"/>
  <c r="BB276" i="3"/>
  <c r="BA390" i="28"/>
  <c r="BI98" i="26"/>
  <c r="BA362" i="28"/>
  <c r="AY199" i="26"/>
  <c r="BA394" i="28"/>
  <c r="BA385" i="28"/>
  <c r="BA117" i="28"/>
  <c r="AY254" i="26"/>
  <c r="AY260" i="32"/>
  <c r="AU427" i="32"/>
  <c r="BA330" i="11"/>
  <c r="AY330" i="11"/>
  <c r="BA191" i="11"/>
  <c r="AY191" i="11"/>
  <c r="BE316" i="11"/>
  <c r="AN164" i="2"/>
  <c r="AY164" i="2" s="1"/>
  <c r="BB164" i="2" s="1"/>
  <c r="Z168" i="14"/>
  <c r="AJ168" i="14" s="1"/>
  <c r="AT168" i="14" s="1"/>
  <c r="AU168" i="14" s="1"/>
  <c r="AY109" i="11"/>
  <c r="BA109" i="11"/>
  <c r="BA232" i="28"/>
  <c r="BA296" i="28"/>
  <c r="BA190" i="28"/>
  <c r="AY192" i="26"/>
  <c r="BA66" i="28"/>
  <c r="BA206" i="28"/>
  <c r="AY211" i="26"/>
  <c r="AC348" i="2"/>
  <c r="AN348" i="2" s="1"/>
  <c r="AY348" i="2" s="1"/>
  <c r="BB348" i="2" s="1"/>
  <c r="AN338" i="2"/>
  <c r="AY338" i="2" s="1"/>
  <c r="BB338" i="2" s="1"/>
  <c r="AN162" i="2"/>
  <c r="AY162" i="2" s="1"/>
  <c r="BB162" i="2" s="1"/>
  <c r="AN157" i="2"/>
  <c r="AY157" i="2" s="1"/>
  <c r="BB157" i="2" s="1"/>
  <c r="AC63" i="2"/>
  <c r="AN63" i="2" s="1"/>
  <c r="AY63" i="2" s="1"/>
  <c r="BB63" i="2" s="1"/>
  <c r="AN15" i="2"/>
  <c r="AY15" i="2" s="1"/>
  <c r="BB15" i="2" s="1"/>
  <c r="AS403" i="2"/>
  <c r="BE376" i="11"/>
  <c r="BF389" i="2"/>
  <c r="BB398" i="3"/>
  <c r="AY310" i="3"/>
  <c r="AC109" i="3"/>
  <c r="AN109" i="3" s="1"/>
  <c r="AY109" i="3" s="1"/>
  <c r="AC94" i="3"/>
  <c r="AN94" i="3" s="1"/>
  <c r="AY94" i="3" s="1"/>
  <c r="AC78" i="3"/>
  <c r="AN78" i="3" s="1"/>
  <c r="AY78" i="3" s="1"/>
  <c r="AC38" i="3"/>
  <c r="AN38" i="3" s="1"/>
  <c r="AY38" i="3" s="1"/>
  <c r="AY37" i="3"/>
  <c r="R25" i="3"/>
  <c r="P402" i="3"/>
  <c r="Q403" i="3" s="1"/>
  <c r="AC91" i="2"/>
  <c r="AN91" i="2" s="1"/>
  <c r="AY91" i="2" s="1"/>
  <c r="BB91" i="2" s="1"/>
  <c r="AC57" i="2"/>
  <c r="AN57" i="2" s="1"/>
  <c r="AY57" i="2" s="1"/>
  <c r="BB57" i="2" s="1"/>
  <c r="Q5" i="11"/>
  <c r="O384" i="11"/>
  <c r="P385" i="11" s="1"/>
  <c r="BA183" i="11"/>
  <c r="AY183" i="11"/>
  <c r="AY289" i="11"/>
  <c r="BA302" i="11"/>
  <c r="BA167" i="11"/>
  <c r="AY167" i="11"/>
  <c r="AY246" i="11"/>
  <c r="BA246" i="11"/>
  <c r="AW434" i="28"/>
  <c r="AR439" i="28"/>
  <c r="AY78" i="26"/>
  <c r="AY123" i="26"/>
  <c r="BA124" i="28"/>
  <c r="BA121" i="28"/>
  <c r="AY120" i="26"/>
  <c r="AY122" i="3"/>
  <c r="BE119" i="11" s="1"/>
  <c r="AS419" i="3"/>
  <c r="AA402" i="3"/>
  <c r="AB403" i="3" s="1"/>
  <c r="AY80" i="11"/>
  <c r="BA80" i="11"/>
  <c r="AN187" i="3"/>
  <c r="AY187" i="3" s="1"/>
  <c r="BF184" i="2" s="1"/>
  <c r="AN65" i="3"/>
  <c r="AY65" i="3" s="1"/>
  <c r="BF63" i="2" s="1"/>
  <c r="AC326" i="2"/>
  <c r="AN326" i="2" s="1"/>
  <c r="AY326" i="2" s="1"/>
  <c r="BB326" i="2" s="1"/>
  <c r="AC270" i="3"/>
  <c r="AN270" i="3" s="1"/>
  <c r="AY270" i="3" s="1"/>
  <c r="AN268" i="3"/>
  <c r="AY268" i="3" s="1"/>
  <c r="AC138" i="3"/>
  <c r="AN138" i="3" s="1"/>
  <c r="AY138" i="3" s="1"/>
  <c r="AC49" i="3"/>
  <c r="AN49" i="3" s="1"/>
  <c r="AY49" i="3" s="1"/>
  <c r="AC8" i="3"/>
  <c r="AN8" i="3" s="1"/>
  <c r="AY8" i="3" s="1"/>
  <c r="AY255" i="26"/>
  <c r="Q430" i="24"/>
  <c r="AY313" i="26"/>
  <c r="BA258" i="28"/>
  <c r="BE110" i="28"/>
  <c r="O382" i="19"/>
  <c r="AM106" i="26"/>
  <c r="AX429" i="28"/>
  <c r="AM154" i="19"/>
  <c r="AX154" i="19" s="1"/>
  <c r="AY154" i="19" s="1"/>
  <c r="AN332" i="3"/>
  <c r="AY332" i="3" s="1"/>
  <c r="AB3" i="19"/>
  <c r="AM227" i="26"/>
  <c r="AX227" i="26" s="1"/>
  <c r="AY227" i="26" s="1"/>
  <c r="AM389" i="25"/>
  <c r="AX389" i="25" s="1"/>
  <c r="AY389" i="25" s="1"/>
  <c r="AM411" i="25"/>
  <c r="AX411" i="25" s="1"/>
  <c r="AM178" i="25"/>
  <c r="AX178" i="25" s="1"/>
  <c r="AY178" i="25" s="1"/>
  <c r="AM207" i="19"/>
  <c r="AX207" i="19" s="1"/>
  <c r="AY207" i="19" s="1"/>
  <c r="AM70" i="19"/>
  <c r="AX70" i="19" s="1"/>
  <c r="AY70" i="19" s="1"/>
  <c r="AM412" i="25"/>
  <c r="AX412" i="25" s="1"/>
  <c r="AM199" i="19"/>
  <c r="AX199" i="19" s="1"/>
  <c r="AY199" i="19" s="1"/>
  <c r="AM262" i="24"/>
  <c r="AX262" i="24" s="1"/>
  <c r="AY262" i="24" s="1"/>
  <c r="AM98" i="19"/>
  <c r="AX98" i="19" s="1"/>
  <c r="AY98" i="19" s="1"/>
  <c r="AM6" i="19"/>
  <c r="AX6" i="19" s="1"/>
  <c r="AY6" i="19" s="1"/>
  <c r="AC383" i="2"/>
  <c r="AN383" i="2" s="1"/>
  <c r="AY383" i="2" s="1"/>
  <c r="BB383" i="2" s="1"/>
  <c r="AC379" i="2"/>
  <c r="AN379" i="2" s="1"/>
  <c r="AY379" i="2" s="1"/>
  <c r="BB379" i="2" s="1"/>
  <c r="AC373" i="2"/>
  <c r="AN373" i="2" s="1"/>
  <c r="AY373" i="2" s="1"/>
  <c r="BB373" i="2" s="1"/>
  <c r="AC322" i="2"/>
  <c r="AN322" i="2" s="1"/>
  <c r="AY322" i="2" s="1"/>
  <c r="BB322" i="2" s="1"/>
  <c r="AC17" i="2"/>
  <c r="AN17" i="2" s="1"/>
  <c r="AY17" i="2" s="1"/>
  <c r="BB17" i="2" s="1"/>
  <c r="AC401" i="3"/>
  <c r="AN401" i="3" s="1"/>
  <c r="AY401" i="3" s="1"/>
  <c r="AC392" i="3"/>
  <c r="AN392" i="3" s="1"/>
  <c r="AY392" i="3" s="1"/>
  <c r="AY383" i="3"/>
  <c r="BB383" i="3" s="1"/>
  <c r="AC364" i="3"/>
  <c r="AN364" i="3" s="1"/>
  <c r="AY364" i="3" s="1"/>
  <c r="AC316" i="3"/>
  <c r="AN316" i="3" s="1"/>
  <c r="AY316" i="3" s="1"/>
  <c r="AC207" i="3"/>
  <c r="AN207" i="3" s="1"/>
  <c r="AY207" i="3" s="1"/>
  <c r="BF204" i="2" s="1"/>
  <c r="AC153" i="3"/>
  <c r="AN153" i="3" s="1"/>
  <c r="AY153" i="3" s="1"/>
  <c r="AC148" i="3"/>
  <c r="AN148" i="3" s="1"/>
  <c r="AY148" i="3" s="1"/>
  <c r="AC98" i="3"/>
  <c r="AN98" i="3" s="1"/>
  <c r="AY98" i="3" s="1"/>
  <c r="AY71" i="3"/>
  <c r="AC40" i="3"/>
  <c r="AN40" i="3" s="1"/>
  <c r="AY40" i="3" s="1"/>
  <c r="AB71" i="11"/>
  <c r="AM71" i="11" s="1"/>
  <c r="AX71" i="11" s="1"/>
  <c r="AB83" i="11"/>
  <c r="AM83" i="11" s="1"/>
  <c r="AX83" i="11" s="1"/>
  <c r="AS69" i="12"/>
  <c r="BF69" i="12" s="1"/>
  <c r="BG69" i="12" s="1"/>
  <c r="AS147" i="12"/>
  <c r="BF147" i="12" s="1"/>
  <c r="BG147" i="12" s="1"/>
  <c r="AF139" i="12"/>
  <c r="AS139" i="12" s="1"/>
  <c r="BF139" i="12" s="1"/>
  <c r="BG139" i="12" s="1"/>
  <c r="AF135" i="12"/>
  <c r="AS135" i="12" s="1"/>
  <c r="BF135" i="12" s="1"/>
  <c r="BG135" i="12" s="1"/>
  <c r="AF131" i="12"/>
  <c r="AS131" i="12" s="1"/>
  <c r="BF131" i="12" s="1"/>
  <c r="BG131" i="12" s="1"/>
  <c r="Z226" i="14"/>
  <c r="AJ226" i="14" s="1"/>
  <c r="AT226" i="14" s="1"/>
  <c r="AU226" i="14" s="1"/>
  <c r="AS369" i="12"/>
  <c r="BF369" i="12" s="1"/>
  <c r="BG369" i="12" s="1"/>
  <c r="AS42" i="12"/>
  <c r="BF42" i="12" s="1"/>
  <c r="BG42" i="12" s="1"/>
  <c r="AS99" i="12"/>
  <c r="BF99" i="12" s="1"/>
  <c r="BG99" i="12" s="1"/>
  <c r="AS93" i="12"/>
  <c r="BF93" i="12" s="1"/>
  <c r="BG93" i="12" s="1"/>
  <c r="AF137" i="12"/>
  <c r="AS137" i="12" s="1"/>
  <c r="BF137" i="12" s="1"/>
  <c r="BG137" i="12" s="1"/>
  <c r="AF133" i="12"/>
  <c r="AS133" i="12" s="1"/>
  <c r="BF133" i="12" s="1"/>
  <c r="BG133" i="12" s="1"/>
  <c r="AF124" i="12"/>
  <c r="AF168" i="12"/>
  <c r="AS168" i="12" s="1"/>
  <c r="BF168" i="12" s="1"/>
  <c r="BG168" i="12" s="1"/>
  <c r="AF210" i="12"/>
  <c r="AS210" i="12" s="1"/>
  <c r="BF210" i="12" s="1"/>
  <c r="BG210" i="12" s="1"/>
  <c r="Z246" i="14"/>
  <c r="AJ246" i="14" s="1"/>
  <c r="AT246" i="14" s="1"/>
  <c r="AU246" i="14" s="1"/>
  <c r="AB291" i="32"/>
  <c r="AM291" i="32" s="1"/>
  <c r="AX291" i="32" s="1"/>
  <c r="AY291" i="32" s="1"/>
  <c r="AB296" i="32"/>
  <c r="AM296" i="32" s="1"/>
  <c r="AX296" i="32" s="1"/>
  <c r="AY296" i="32" s="1"/>
  <c r="AB311" i="32"/>
  <c r="AM311" i="32" s="1"/>
  <c r="AX311" i="32" s="1"/>
  <c r="AY311" i="32" s="1"/>
  <c r="AB314" i="32"/>
  <c r="AM314" i="32" s="1"/>
  <c r="AX314" i="32" s="1"/>
  <c r="AY314" i="32" s="1"/>
  <c r="AB333" i="32"/>
  <c r="AM333" i="32" s="1"/>
  <c r="AX333" i="32" s="1"/>
  <c r="AY333" i="32" s="1"/>
  <c r="AB335" i="32"/>
  <c r="AM335" i="32" s="1"/>
  <c r="AX335" i="32" s="1"/>
  <c r="AY335" i="32" s="1"/>
  <c r="AB339" i="32"/>
  <c r="AM339" i="32" s="1"/>
  <c r="AX339" i="32" s="1"/>
  <c r="AY339" i="32" s="1"/>
  <c r="AB374" i="32"/>
  <c r="AM374" i="32" s="1"/>
  <c r="AX374" i="32" s="1"/>
  <c r="AY374" i="32" s="1"/>
  <c r="AB378" i="32"/>
  <c r="AM378" i="32" s="1"/>
  <c r="AX378" i="32" s="1"/>
  <c r="AY378" i="32" s="1"/>
  <c r="AB221" i="32"/>
  <c r="AM221" i="32" s="1"/>
  <c r="AX221" i="32" s="1"/>
  <c r="AY221" i="32" s="1"/>
  <c r="AB225" i="32"/>
  <c r="AM225" i="32" s="1"/>
  <c r="AX225" i="32" s="1"/>
  <c r="AY225" i="32" s="1"/>
  <c r="AB284" i="32"/>
  <c r="AM284" i="32" s="1"/>
  <c r="AX284" i="32" s="1"/>
  <c r="AY284" i="32" s="1"/>
  <c r="AB316" i="32"/>
  <c r="AM316" i="32" s="1"/>
  <c r="AX316" i="32" s="1"/>
  <c r="AY316" i="32" s="1"/>
  <c r="AB348" i="32"/>
  <c r="AM348" i="32" s="1"/>
  <c r="AX348" i="32" s="1"/>
  <c r="AY348" i="32" s="1"/>
  <c r="AB382" i="32"/>
  <c r="AM382" i="32" s="1"/>
  <c r="AX382" i="32" s="1"/>
  <c r="AY382" i="32" s="1"/>
  <c r="AB295" i="33"/>
  <c r="AM295" i="33" s="1"/>
  <c r="AX295" i="33" s="1"/>
  <c r="AB310" i="33"/>
  <c r="AM310" i="33" s="1"/>
  <c r="AX310" i="33" s="1"/>
  <c r="AB322" i="33"/>
  <c r="AM322" i="33" s="1"/>
  <c r="AX322" i="33" s="1"/>
  <c r="AB314" i="33"/>
  <c r="AM314" i="33" s="1"/>
  <c r="AX314" i="33" s="1"/>
  <c r="AB146" i="33"/>
  <c r="AM146" i="33" s="1"/>
  <c r="AX146" i="33" s="1"/>
  <c r="AB207" i="33"/>
  <c r="AM207" i="33" s="1"/>
  <c r="AX207" i="33" s="1"/>
  <c r="AB224" i="33"/>
  <c r="AM224" i="33" s="1"/>
  <c r="AX224" i="33" s="1"/>
  <c r="AY4" i="11"/>
  <c r="BA4" i="11"/>
  <c r="BE252" i="11"/>
  <c r="BA342" i="11"/>
  <c r="AY342" i="11"/>
  <c r="BB224" i="3"/>
  <c r="BA326" i="11"/>
  <c r="AY326" i="11"/>
  <c r="AM93" i="32"/>
  <c r="BF174" i="2"/>
  <c r="BE170" i="11"/>
  <c r="BB177" i="3"/>
  <c r="BF209" i="2"/>
  <c r="BB212" i="3"/>
  <c r="BB282" i="3"/>
  <c r="BE267" i="11"/>
  <c r="BF277" i="2"/>
  <c r="BE306" i="11"/>
  <c r="BF316" i="2"/>
  <c r="BB322" i="3"/>
  <c r="BE334" i="11"/>
  <c r="BF346" i="2"/>
  <c r="BB354" i="3"/>
  <c r="BE358" i="11"/>
  <c r="BF370" i="2"/>
  <c r="BB378" i="3"/>
  <c r="BB14" i="2"/>
  <c r="AY350" i="11"/>
  <c r="BA350" i="11"/>
  <c r="BE174" i="11"/>
  <c r="BB181" i="3"/>
  <c r="BF178" i="2"/>
  <c r="BE208" i="11"/>
  <c r="BF214" i="2"/>
  <c r="BB217" i="3"/>
  <c r="BB384" i="3"/>
  <c r="BF375" i="2"/>
  <c r="BE363" i="11"/>
  <c r="BA322" i="11"/>
  <c r="AY322" i="11"/>
  <c r="AC187" i="2"/>
  <c r="AN187" i="2" s="1"/>
  <c r="AY187" i="2" s="1"/>
  <c r="BB187" i="2" s="1"/>
  <c r="BE196" i="11"/>
  <c r="BF201" i="2"/>
  <c r="BB250" i="3"/>
  <c r="BB273" i="3"/>
  <c r="BB344" i="3"/>
  <c r="BF364" i="2"/>
  <c r="BE352" i="11"/>
  <c r="BE128" i="11"/>
  <c r="BB131" i="3"/>
  <c r="BB147" i="3"/>
  <c r="BF146" i="2"/>
  <c r="BF189" i="2"/>
  <c r="BE185" i="11"/>
  <c r="BF241" i="2"/>
  <c r="BB248" i="3"/>
  <c r="BE236" i="11"/>
  <c r="BF352" i="2"/>
  <c r="BB360" i="3"/>
  <c r="BF140" i="2"/>
  <c r="BF251" i="2"/>
  <c r="BB256" i="3"/>
  <c r="BB271" i="3"/>
  <c r="AY92" i="32"/>
  <c r="BI92" i="32"/>
  <c r="BF160" i="2"/>
  <c r="BB162" i="3"/>
  <c r="BB315" i="3"/>
  <c r="BE299" i="11"/>
  <c r="BF387" i="2"/>
  <c r="BF252" i="2"/>
  <c r="BB257" i="3"/>
  <c r="BB272" i="3"/>
  <c r="BF267" i="2"/>
  <c r="BB230" i="3"/>
  <c r="BE220" i="11"/>
  <c r="BB294" i="3"/>
  <c r="BE279" i="11"/>
  <c r="BF239" i="2"/>
  <c r="BE232" i="11"/>
  <c r="BA67" i="11"/>
  <c r="AY67" i="11"/>
  <c r="AY315" i="11"/>
  <c r="BA315" i="11"/>
  <c r="BF227" i="2"/>
  <c r="BE221" i="11"/>
  <c r="BB231" i="3"/>
  <c r="AY280" i="26"/>
  <c r="BA280" i="28"/>
  <c r="AY285" i="26"/>
  <c r="BA19" i="11"/>
  <c r="BB278" i="3"/>
  <c r="BE263" i="11"/>
  <c r="BE320" i="11"/>
  <c r="BF331" i="2"/>
  <c r="BB365" i="3"/>
  <c r="BE345" i="11"/>
  <c r="AY383" i="26"/>
  <c r="BA376" i="28"/>
  <c r="BB345" i="3"/>
  <c r="BA292" i="28"/>
  <c r="AY298" i="26"/>
  <c r="BE51" i="11"/>
  <c r="AY347" i="11"/>
  <c r="BA347" i="11"/>
  <c r="BA78" i="11"/>
  <c r="AY79" i="11"/>
  <c r="BA79" i="11"/>
  <c r="BF161" i="2"/>
  <c r="BE158" i="11"/>
  <c r="BB171" i="3"/>
  <c r="BF168" i="2"/>
  <c r="BE168" i="11"/>
  <c r="BF172" i="2"/>
  <c r="BB175" i="3"/>
  <c r="AY75" i="11"/>
  <c r="BA75" i="11"/>
  <c r="BA77" i="11"/>
  <c r="AY77" i="11"/>
  <c r="AY89" i="32"/>
  <c r="BI89" i="32"/>
  <c r="AY89" i="11"/>
  <c r="AY91" i="11"/>
  <c r="AY88" i="32"/>
  <c r="BI88" i="32"/>
  <c r="AY116" i="23"/>
  <c r="BA363" i="11"/>
  <c r="BA366" i="11"/>
  <c r="AY366" i="11"/>
  <c r="BA278" i="11"/>
  <c r="AY278" i="11"/>
  <c r="AY313" i="11"/>
  <c r="BA3" i="11"/>
  <c r="AY3" i="11"/>
  <c r="AY300" i="11"/>
  <c r="BE159" i="11"/>
  <c r="BB164" i="3"/>
  <c r="BF162" i="2"/>
  <c r="BE161" i="11"/>
  <c r="BF164" i="2"/>
  <c r="BB166" i="3"/>
  <c r="BE163" i="11"/>
  <c r="BF166" i="2"/>
  <c r="BB168" i="3"/>
  <c r="BF169" i="2"/>
  <c r="BB172" i="3"/>
  <c r="BE165" i="11"/>
  <c r="BB174" i="3"/>
  <c r="BF171" i="2"/>
  <c r="BE167" i="11"/>
  <c r="AY262" i="11"/>
  <c r="BA285" i="28"/>
  <c r="AY291" i="26"/>
  <c r="BB377" i="3"/>
  <c r="AY319" i="26"/>
  <c r="BA313" i="28"/>
  <c r="BE142" i="11"/>
  <c r="AY94" i="32"/>
  <c r="BI94" i="32"/>
  <c r="AY8" i="11"/>
  <c r="BE133" i="11"/>
  <c r="BA133" i="11"/>
  <c r="AY133" i="11"/>
  <c r="AY53" i="11"/>
  <c r="BA53" i="11"/>
  <c r="BI105" i="28"/>
  <c r="AY105" i="28"/>
  <c r="AY97" i="28"/>
  <c r="BI97" i="28"/>
  <c r="BI101" i="28"/>
  <c r="AU445" i="28"/>
  <c r="AY274" i="28"/>
  <c r="BA246" i="28"/>
  <c r="AY253" i="26"/>
  <c r="BA306" i="28"/>
  <c r="AY312" i="26"/>
  <c r="AX7" i="28"/>
  <c r="BA136" i="28"/>
  <c r="AY136" i="26"/>
  <c r="AY357" i="26"/>
  <c r="BA352" i="28"/>
  <c r="BA164" i="11"/>
  <c r="AY164" i="11"/>
  <c r="BA160" i="11"/>
  <c r="AY160" i="11"/>
  <c r="BA52" i="11"/>
  <c r="AY52" i="11"/>
  <c r="AY166" i="11"/>
  <c r="BA166" i="11"/>
  <c r="AY206" i="28"/>
  <c r="AU444" i="28"/>
  <c r="BA48" i="11"/>
  <c r="AY48" i="11"/>
  <c r="AY65" i="11"/>
  <c r="BA65" i="11"/>
  <c r="BA126" i="11"/>
  <c r="AY126" i="11"/>
  <c r="AY143" i="11"/>
  <c r="AY147" i="11"/>
  <c r="AY254" i="11"/>
  <c r="BA283" i="11"/>
  <c r="AY333" i="11"/>
  <c r="BA333" i="11"/>
  <c r="AY33" i="11"/>
  <c r="BA12" i="11"/>
  <c r="AY12" i="11"/>
  <c r="BA14" i="11"/>
  <c r="AY14" i="11"/>
  <c r="BA43" i="11"/>
  <c r="AY43" i="11"/>
  <c r="BA51" i="11"/>
  <c r="BA115" i="11"/>
  <c r="AY115" i="11"/>
  <c r="BA123" i="11"/>
  <c r="AY123" i="11"/>
  <c r="BA127" i="11"/>
  <c r="AY127" i="11"/>
  <c r="AY153" i="11"/>
  <c r="BA153" i="11"/>
  <c r="BA158" i="11"/>
  <c r="AY158" i="11"/>
  <c r="BA219" i="11"/>
  <c r="AY219" i="11"/>
  <c r="BA228" i="11"/>
  <c r="AY228" i="11"/>
  <c r="AY265" i="11"/>
  <c r="AY282" i="11"/>
  <c r="BA282" i="11"/>
  <c r="BA353" i="11"/>
  <c r="AY353" i="11"/>
  <c r="BE230" i="11"/>
  <c r="BF237" i="2"/>
  <c r="BB242" i="3"/>
  <c r="BA399" i="28"/>
  <c r="BA373" i="28"/>
  <c r="AY380" i="26"/>
  <c r="BA361" i="11"/>
  <c r="AY361" i="11"/>
  <c r="BA371" i="11"/>
  <c r="BA318" i="11"/>
  <c r="AY318" i="11"/>
  <c r="BA395" i="28"/>
  <c r="AY406" i="26"/>
  <c r="BA301" i="11"/>
  <c r="AY301" i="11"/>
  <c r="BE22" i="11"/>
  <c r="BB24" i="3"/>
  <c r="BB317" i="3"/>
  <c r="AY178" i="19"/>
  <c r="AU389" i="19"/>
  <c r="AY188" i="11"/>
  <c r="BA188" i="11"/>
  <c r="AY182" i="11"/>
  <c r="BA182" i="11"/>
  <c r="BA139" i="11"/>
  <c r="AU6" i="14"/>
  <c r="BA338" i="28"/>
  <c r="AY345" i="26"/>
  <c r="AM157" i="24"/>
  <c r="AX157" i="24" s="1"/>
  <c r="AY157" i="24" s="1"/>
  <c r="BA177" i="11"/>
  <c r="AY177" i="11"/>
  <c r="BA243" i="11"/>
  <c r="AY243" i="11"/>
  <c r="BA9" i="11"/>
  <c r="AY9" i="11"/>
  <c r="BA145" i="11"/>
  <c r="AY145" i="11"/>
  <c r="AY140" i="11"/>
  <c r="BA140" i="11"/>
  <c r="AY4" i="2"/>
  <c r="BA103" i="28"/>
  <c r="AY102" i="26"/>
  <c r="BA333" i="28"/>
  <c r="AY340" i="26"/>
  <c r="BA156" i="11"/>
  <c r="AY156" i="11"/>
  <c r="BA172" i="11"/>
  <c r="BA213" i="11"/>
  <c r="AY213" i="11"/>
  <c r="AY206" i="11"/>
  <c r="BA125" i="11"/>
  <c r="AY330" i="26"/>
  <c r="BA324" i="28"/>
  <c r="AY324" i="26"/>
  <c r="BA318" i="28"/>
  <c r="BA228" i="28"/>
  <c r="AY232" i="26"/>
  <c r="AY354" i="26"/>
  <c r="BA347" i="28"/>
  <c r="BA193" i="28"/>
  <c r="AY165" i="26"/>
  <c r="BA167" i="28"/>
  <c r="AY168" i="26"/>
  <c r="BA169" i="28"/>
  <c r="AY204" i="26"/>
  <c r="BA199" i="28"/>
  <c r="AY251" i="26"/>
  <c r="BA244" i="28"/>
  <c r="BA398" i="28"/>
  <c r="AY409" i="26"/>
  <c r="BA252" i="28"/>
  <c r="AY258" i="26"/>
  <c r="AY224" i="26"/>
  <c r="AY248" i="26"/>
  <c r="BA241" i="28"/>
  <c r="BA177" i="28"/>
  <c r="AY177" i="26"/>
  <c r="AY240" i="26"/>
  <c r="BA236" i="28"/>
  <c r="AY206" i="26"/>
  <c r="BA201" i="28"/>
  <c r="BA276" i="28"/>
  <c r="BA401" i="28"/>
  <c r="AY412" i="26"/>
  <c r="BA86" i="28"/>
  <c r="AY85" i="26"/>
  <c r="BA216" i="28"/>
  <c r="AY150" i="26"/>
  <c r="BA153" i="28"/>
  <c r="AY226" i="26"/>
  <c r="BA222" i="28"/>
  <c r="AY342" i="26"/>
  <c r="BA155" i="11"/>
  <c r="AY155" i="11"/>
  <c r="BB132" i="3"/>
  <c r="BE7" i="11"/>
  <c r="BB7" i="3"/>
  <c r="BB13" i="3"/>
  <c r="BE43" i="11"/>
  <c r="BB45" i="3"/>
  <c r="BE52" i="11"/>
  <c r="BB92" i="3"/>
  <c r="BE91" i="11"/>
  <c r="BE100" i="11"/>
  <c r="BF100" i="2"/>
  <c r="BB143" i="3"/>
  <c r="BE139" i="11"/>
  <c r="BF151" i="2"/>
  <c r="BE148" i="11"/>
  <c r="BF21" i="2"/>
  <c r="BB23" i="3"/>
  <c r="BF29" i="2"/>
  <c r="BB31" i="3"/>
  <c r="BF71" i="2"/>
  <c r="BB277" i="3"/>
  <c r="BF272" i="2"/>
  <c r="BB288" i="3"/>
  <c r="BF283" i="2"/>
  <c r="BF11" i="2"/>
  <c r="BF199" i="2"/>
  <c r="BF274" i="2"/>
  <c r="BB279" i="3"/>
  <c r="BE275" i="11"/>
  <c r="BB290" i="3"/>
  <c r="BF24" i="2"/>
  <c r="BE24" i="11"/>
  <c r="BF44" i="2"/>
  <c r="BB46" i="3"/>
  <c r="BB67" i="3"/>
  <c r="BE65" i="11"/>
  <c r="BB142" i="3"/>
  <c r="BF141" i="2"/>
  <c r="BF217" i="2"/>
  <c r="BE211" i="11"/>
  <c r="BF246" i="2"/>
  <c r="BF195" i="2"/>
  <c r="BB198" i="3"/>
  <c r="BF348" i="2"/>
  <c r="BE336" i="11"/>
  <c r="BF213" i="2"/>
  <c r="BE207" i="11"/>
  <c r="BB216" i="3"/>
  <c r="BB296" i="3"/>
  <c r="BF291" i="2"/>
  <c r="BE281" i="11"/>
  <c r="BB323" i="3"/>
  <c r="AY149" i="26"/>
  <c r="BA358" i="28"/>
  <c r="AY363" i="26"/>
  <c r="AV418" i="3"/>
  <c r="BB178" i="3"/>
  <c r="BB247" i="3"/>
  <c r="BF242" i="2"/>
  <c r="BE235" i="11"/>
  <c r="BE295" i="11"/>
  <c r="BB311" i="3"/>
  <c r="BF92" i="2"/>
  <c r="BE92" i="11"/>
  <c r="BA145" i="28"/>
  <c r="AY143" i="26"/>
  <c r="AY286" i="26"/>
  <c r="BA281" i="28"/>
  <c r="BB89" i="3"/>
  <c r="BE152" i="11"/>
  <c r="BF155" i="2"/>
  <c r="AY216" i="26"/>
  <c r="BA211" i="28"/>
  <c r="BE227" i="11"/>
  <c r="BB237" i="3"/>
  <c r="BF128" i="2"/>
  <c r="BB337" i="3"/>
  <c r="BA114" i="11"/>
  <c r="AY114" i="11"/>
  <c r="BB56" i="3"/>
  <c r="BF54" i="2"/>
  <c r="BF127" i="2"/>
  <c r="BE317" i="11"/>
  <c r="BB336" i="3"/>
  <c r="BB342" i="3"/>
  <c r="BE322" i="11"/>
  <c r="BF344" i="2"/>
  <c r="BF156" i="2"/>
  <c r="BB158" i="3"/>
  <c r="BB159" i="3"/>
  <c r="BF165" i="2"/>
  <c r="BB167" i="3"/>
  <c r="BE162" i="11"/>
  <c r="BF182" i="2"/>
  <c r="BB185" i="3"/>
  <c r="BE178" i="11"/>
  <c r="BA105" i="11"/>
  <c r="AY105" i="11"/>
  <c r="AM136" i="25"/>
  <c r="AX136" i="25" s="1"/>
  <c r="AY136" i="25" s="1"/>
  <c r="AY376" i="11"/>
  <c r="BA288" i="11"/>
  <c r="BA269" i="11"/>
  <c r="AY269" i="11"/>
  <c r="BA290" i="11"/>
  <c r="AY290" i="11"/>
  <c r="BA306" i="11"/>
  <c r="AY306" i="11"/>
  <c r="BA32" i="11"/>
  <c r="AY32" i="11"/>
  <c r="BF16" i="2"/>
  <c r="BB17" i="3"/>
  <c r="BE16" i="11"/>
  <c r="BF158" i="2"/>
  <c r="BB160" i="3"/>
  <c r="BE155" i="11"/>
  <c r="BF167" i="2"/>
  <c r="BE164" i="11"/>
  <c r="BB170" i="3"/>
  <c r="BF373" i="2"/>
  <c r="AY21" i="11"/>
  <c r="BA21" i="11"/>
  <c r="AY175" i="26"/>
  <c r="BA105" i="28"/>
  <c r="AY104" i="26"/>
  <c r="BI104" i="26"/>
  <c r="AY57" i="11"/>
  <c r="BA57" i="11"/>
  <c r="BA95" i="28"/>
  <c r="BI93" i="26"/>
  <c r="AY93" i="26"/>
  <c r="AY3" i="28"/>
  <c r="AY98" i="28"/>
  <c r="BI98" i="28"/>
  <c r="AY292" i="26"/>
  <c r="BA286" i="28"/>
  <c r="AY299" i="26"/>
  <c r="BA293" i="28"/>
  <c r="AY386" i="26"/>
  <c r="BA379" i="28"/>
  <c r="BI99" i="28"/>
  <c r="AY99" i="28"/>
  <c r="BA126" i="28"/>
  <c r="AY126" i="26"/>
  <c r="AY130" i="26"/>
  <c r="BA130" i="28"/>
  <c r="AY129" i="26"/>
  <c r="BA129" i="28"/>
  <c r="AY131" i="26"/>
  <c r="BA131" i="28"/>
  <c r="BA61" i="11"/>
  <c r="AY61" i="11"/>
  <c r="AY56" i="11"/>
  <c r="BA56" i="11"/>
  <c r="BB113" i="3"/>
  <c r="BE110" i="11"/>
  <c r="BF112" i="2"/>
  <c r="AY140" i="26"/>
  <c r="BA142" i="28"/>
  <c r="BA18" i="11"/>
  <c r="AY18" i="11"/>
  <c r="AY34" i="11"/>
  <c r="BA34" i="11"/>
  <c r="AY103" i="11"/>
  <c r="BA103" i="11"/>
  <c r="BA107" i="11"/>
  <c r="AY107" i="11"/>
  <c r="BA128" i="11"/>
  <c r="AY128" i="11"/>
  <c r="AY132" i="11"/>
  <c r="BA132" i="11"/>
  <c r="AY229" i="11"/>
  <c r="BA229" i="11"/>
  <c r="BA218" i="11"/>
  <c r="AY29" i="11"/>
  <c r="BA29" i="11"/>
  <c r="AY41" i="11"/>
  <c r="BA41" i="11"/>
  <c r="BA59" i="11"/>
  <c r="BA66" i="11"/>
  <c r="AY119" i="11"/>
  <c r="BA119" i="11"/>
  <c r="BA129" i="11"/>
  <c r="AY129" i="11"/>
  <c r="AY131" i="11"/>
  <c r="BA131" i="11"/>
  <c r="BA135" i="11"/>
  <c r="AY135" i="11"/>
  <c r="BA151" i="11"/>
  <c r="AY151" i="11"/>
  <c r="BA144" i="11"/>
  <c r="AY144" i="11"/>
  <c r="AY146" i="11"/>
  <c r="BA146" i="11"/>
  <c r="AY236" i="11"/>
  <c r="AY238" i="11"/>
  <c r="BA238" i="11"/>
  <c r="BE4" i="11"/>
  <c r="BB4" i="3"/>
  <c r="BF4" i="2"/>
  <c r="BA7" i="11"/>
  <c r="AY7" i="11"/>
  <c r="BA366" i="28"/>
  <c r="AY371" i="26"/>
  <c r="AY100" i="28"/>
  <c r="BI100" i="28"/>
  <c r="BI102" i="28"/>
  <c r="AY102" i="28"/>
  <c r="BA323" i="11"/>
  <c r="AY323" i="11"/>
  <c r="AY284" i="11"/>
  <c r="BA284" i="11"/>
  <c r="BF326" i="2"/>
  <c r="BA154" i="28"/>
  <c r="AY151" i="26"/>
  <c r="BA337" i="28"/>
  <c r="AY344" i="26"/>
  <c r="AY348" i="26"/>
  <c r="BA341" i="28"/>
  <c r="AY74" i="26"/>
  <c r="BA75" i="28"/>
  <c r="AY162" i="11"/>
  <c r="BA162" i="11"/>
  <c r="AY47" i="11"/>
  <c r="BE116" i="11"/>
  <c r="BB119" i="3"/>
  <c r="BB124" i="3"/>
  <c r="BF123" i="2"/>
  <c r="BF181" i="2"/>
  <c r="BB184" i="3"/>
  <c r="BE177" i="11"/>
  <c r="BF234" i="2"/>
  <c r="BB239" i="3"/>
  <c r="BB298" i="3"/>
  <c r="BB226" i="3"/>
  <c r="BA192" i="11"/>
  <c r="AY192" i="11"/>
  <c r="BA134" i="11"/>
  <c r="AY130" i="11"/>
  <c r="BA328" i="28"/>
  <c r="AY335" i="26"/>
  <c r="AY347" i="26"/>
  <c r="BA340" i="28"/>
  <c r="BA342" i="28"/>
  <c r="AY349" i="26"/>
  <c r="AY48" i="23"/>
  <c r="AX11" i="23"/>
  <c r="AY237" i="11"/>
  <c r="BA237" i="11"/>
  <c r="BA176" i="11"/>
  <c r="AY176" i="11"/>
  <c r="AY190" i="24"/>
  <c r="BG3" i="12"/>
  <c r="BA92" i="11"/>
  <c r="AY92" i="11"/>
  <c r="AY202" i="11"/>
  <c r="BA204" i="11"/>
  <c r="AY204" i="11"/>
  <c r="AY45" i="11"/>
  <c r="BA45" i="11"/>
  <c r="BE45" i="11"/>
  <c r="BF45" i="2"/>
  <c r="AY119" i="26"/>
  <c r="BA120" i="28"/>
  <c r="AY166" i="26"/>
  <c r="AY73" i="26"/>
  <c r="BA74" i="28"/>
  <c r="BA336" i="28"/>
  <c r="AY343" i="26"/>
  <c r="AY171" i="26"/>
  <c r="BA172" i="28"/>
  <c r="BA315" i="28"/>
  <c r="AY321" i="26"/>
  <c r="AY359" i="26"/>
  <c r="BA354" i="28"/>
  <c r="AY144" i="26"/>
  <c r="BA146" i="28"/>
  <c r="AY230" i="26"/>
  <c r="BA226" i="28"/>
  <c r="BA186" i="28"/>
  <c r="AY218" i="26"/>
  <c r="AY307" i="26"/>
  <c r="BA301" i="28"/>
  <c r="BA93" i="28"/>
  <c r="AY91" i="26"/>
  <c r="AY156" i="26"/>
  <c r="BA159" i="28"/>
  <c r="AY182" i="26"/>
  <c r="BA181" i="28"/>
  <c r="BA196" i="28"/>
  <c r="AY201" i="26"/>
  <c r="AY221" i="26"/>
  <c r="BA217" i="28"/>
  <c r="BA259" i="28"/>
  <c r="AY264" i="26"/>
  <c r="BA158" i="28"/>
  <c r="AY257" i="26"/>
  <c r="BA251" i="28"/>
  <c r="BA63" i="11"/>
  <c r="AY63" i="11"/>
  <c r="AC347" i="3"/>
  <c r="AN347" i="3" s="1"/>
  <c r="AY347" i="3" s="1"/>
  <c r="AC302" i="3"/>
  <c r="AN302" i="3" s="1"/>
  <c r="AY302" i="3" s="1"/>
  <c r="AC300" i="3"/>
  <c r="AN300" i="3" s="1"/>
  <c r="AY300" i="3" s="1"/>
  <c r="AC267" i="3"/>
  <c r="AN267" i="3" s="1"/>
  <c r="AY267" i="3" s="1"/>
  <c r="AC79" i="3"/>
  <c r="AN79" i="3" s="1"/>
  <c r="AY79" i="3" s="1"/>
  <c r="AC72" i="3"/>
  <c r="AN72" i="3" s="1"/>
  <c r="AY72" i="3" s="1"/>
  <c r="AC29" i="3"/>
  <c r="BF288" i="2"/>
  <c r="BB197" i="3"/>
  <c r="BB117" i="3"/>
  <c r="BF32" i="2"/>
  <c r="BF90" i="2"/>
  <c r="BE172" i="11"/>
  <c r="J425" i="32"/>
  <c r="BE132" i="11"/>
  <c r="BB394" i="3"/>
  <c r="O439" i="24"/>
  <c r="AM239" i="26"/>
  <c r="AX239" i="26" s="1"/>
  <c r="AF78" i="13"/>
  <c r="BE179" i="11"/>
  <c r="AY316" i="11"/>
  <c r="BA69" i="11"/>
  <c r="AM88" i="26"/>
  <c r="AM230" i="25"/>
  <c r="AX230" i="25" s="1"/>
  <c r="AY230" i="25" s="1"/>
  <c r="AC60" i="2"/>
  <c r="AN289" i="3"/>
  <c r="AY289" i="3" s="1"/>
  <c r="AC209" i="3"/>
  <c r="AN209" i="3" s="1"/>
  <c r="AY209" i="3" s="1"/>
  <c r="AC151" i="3"/>
  <c r="AN151" i="3" s="1"/>
  <c r="AY151" i="3" s="1"/>
  <c r="AC48" i="3"/>
  <c r="AN48" i="3" s="1"/>
  <c r="AY48" i="3" s="1"/>
  <c r="AB304" i="11"/>
  <c r="AB308" i="11"/>
  <c r="AM308" i="11" s="1"/>
  <c r="AX308" i="11" s="1"/>
  <c r="AB312" i="11"/>
  <c r="AM312" i="11" s="1"/>
  <c r="AX312" i="11" s="1"/>
  <c r="AB314" i="11"/>
  <c r="AM314" i="11" s="1"/>
  <c r="AX314" i="11" s="1"/>
  <c r="Z228" i="14"/>
  <c r="Z376" i="14"/>
  <c r="AJ376" i="14" s="1"/>
  <c r="AT376" i="14" s="1"/>
  <c r="Z225" i="14"/>
  <c r="AJ225" i="14" s="1"/>
  <c r="Z280" i="14"/>
  <c r="AJ280" i="14" s="1"/>
  <c r="AT280" i="14" s="1"/>
  <c r="AU280" i="14" s="1"/>
  <c r="AB8" i="33"/>
  <c r="AM8" i="33" s="1"/>
  <c r="AX8" i="33" s="1"/>
  <c r="O143" i="33"/>
  <c r="Q143" i="33" s="1"/>
  <c r="AB143" i="33" s="1"/>
  <c r="AM143" i="33" s="1"/>
  <c r="AX143" i="33" s="1"/>
  <c r="O89" i="33"/>
  <c r="O90" i="33"/>
  <c r="Q90" i="33" s="1"/>
  <c r="AB90" i="33" s="1"/>
  <c r="AM90" i="33" s="1"/>
  <c r="AX90" i="33" s="1"/>
  <c r="O109" i="33"/>
  <c r="Q109" i="33" s="1"/>
  <c r="AB109" i="33" s="1"/>
  <c r="AM109" i="33" s="1"/>
  <c r="AX109" i="33" s="1"/>
  <c r="O124" i="33"/>
  <c r="Q124" i="33" s="1"/>
  <c r="AB124" i="33" s="1"/>
  <c r="AM124" i="33" s="1"/>
  <c r="AX124" i="33" s="1"/>
  <c r="O160" i="33"/>
  <c r="Q160" i="33" s="1"/>
  <c r="AB160" i="33" s="1"/>
  <c r="AM160" i="33" s="1"/>
  <c r="AX160" i="33" s="1"/>
  <c r="O167" i="33"/>
  <c r="Q167" i="33" s="1"/>
  <c r="AB167" i="33" s="1"/>
  <c r="AM167" i="33" s="1"/>
  <c r="AX167" i="33" s="1"/>
  <c r="O169" i="33"/>
  <c r="Q169" i="33" s="1"/>
  <c r="AB169" i="33" s="1"/>
  <c r="AM169" i="33" s="1"/>
  <c r="AX169" i="33" s="1"/>
  <c r="O163" i="33"/>
  <c r="Q163" i="33" s="1"/>
  <c r="AB163" i="33" s="1"/>
  <c r="AM163" i="33" s="1"/>
  <c r="AX163" i="33" s="1"/>
  <c r="O175" i="33"/>
  <c r="Q175" i="33" s="1"/>
  <c r="AB175" i="33" s="1"/>
  <c r="AM175" i="33" s="1"/>
  <c r="AX175" i="33" s="1"/>
  <c r="O201" i="33"/>
  <c r="Q201" i="33" s="1"/>
  <c r="AB201" i="33" s="1"/>
  <c r="AM201" i="33" s="1"/>
  <c r="AX201" i="33" s="1"/>
  <c r="O278" i="33"/>
  <c r="Q278" i="33" s="1"/>
  <c r="AB278" i="33" s="1"/>
  <c r="AM278" i="33" s="1"/>
  <c r="AX278" i="33" s="1"/>
  <c r="O358" i="33"/>
  <c r="Q358" i="33" s="1"/>
  <c r="AB358" i="33" s="1"/>
  <c r="AM358" i="33" s="1"/>
  <c r="AX358" i="33" s="1"/>
  <c r="AB122" i="33"/>
  <c r="AM122" i="33" s="1"/>
  <c r="AX122" i="33" s="1"/>
  <c r="AX354" i="33"/>
  <c r="E13" i="31"/>
  <c r="G13" i="31" s="1"/>
  <c r="A13" i="31"/>
  <c r="D13" i="31"/>
  <c r="A14" i="21"/>
  <c r="E14" i="21"/>
  <c r="G14" i="21" s="1"/>
  <c r="D14" i="21"/>
  <c r="D11" i="21"/>
  <c r="E11" i="21"/>
  <c r="G11" i="21" s="1"/>
  <c r="A11" i="21"/>
  <c r="D17" i="18"/>
  <c r="E17" i="18"/>
  <c r="G17" i="18" s="1"/>
  <c r="E16" i="31"/>
  <c r="G16" i="31" s="1"/>
  <c r="A16" i="31"/>
  <c r="D16" i="31"/>
  <c r="A12" i="29"/>
  <c r="E12" i="29"/>
  <c r="G12" i="29" s="1"/>
  <c r="D12" i="29"/>
  <c r="E17" i="31"/>
  <c r="G17" i="31" s="1"/>
  <c r="A17" i="31"/>
  <c r="D17" i="31"/>
  <c r="A14" i="18"/>
  <c r="E14" i="18"/>
  <c r="G14" i="18" s="1"/>
  <c r="D14" i="18"/>
  <c r="A13" i="29"/>
  <c r="E13" i="29"/>
  <c r="G13" i="29" s="1"/>
  <c r="D13" i="29"/>
  <c r="D16" i="18"/>
  <c r="E16" i="18"/>
  <c r="G16" i="18" s="1"/>
  <c r="A16" i="18"/>
  <c r="D15" i="21"/>
  <c r="E15" i="21"/>
  <c r="G15" i="21" s="1"/>
  <c r="A15" i="21"/>
  <c r="E12" i="21"/>
  <c r="G12" i="21" s="1"/>
  <c r="A12" i="21"/>
  <c r="D12" i="21"/>
  <c r="B7" i="18"/>
  <c r="B8" i="21"/>
  <c r="E15" i="18"/>
  <c r="G15" i="18" s="1"/>
  <c r="A15" i="18"/>
  <c r="D15" i="18"/>
  <c r="A16" i="29"/>
  <c r="E16" i="29"/>
  <c r="G16" i="29" s="1"/>
  <c r="D16" i="29"/>
  <c r="G10" i="29"/>
  <c r="D11" i="31"/>
  <c r="E11" i="31"/>
  <c r="G11" i="31" s="1"/>
  <c r="A11" i="31"/>
  <c r="A13" i="21"/>
  <c r="D13" i="21"/>
  <c r="E13" i="21"/>
  <c r="G13" i="21" s="1"/>
  <c r="E12" i="31"/>
  <c r="G12" i="31" s="1"/>
  <c r="A12" i="31"/>
  <c r="D12" i="31"/>
  <c r="D13" i="18"/>
  <c r="E13" i="18"/>
  <c r="G13" i="18" s="1"/>
  <c r="A13" i="18"/>
  <c r="E11" i="18"/>
  <c r="G11" i="18" s="1"/>
  <c r="A11" i="18"/>
  <c r="D11" i="18"/>
  <c r="G10" i="31"/>
  <c r="G10" i="21"/>
  <c r="E15" i="29"/>
  <c r="G15" i="29" s="1"/>
  <c r="A15" i="29"/>
  <c r="D15" i="29"/>
  <c r="E12" i="18"/>
  <c r="G12" i="18" s="1"/>
  <c r="A12" i="18"/>
  <c r="D12" i="18"/>
  <c r="E17" i="29"/>
  <c r="G17" i="29" s="1"/>
  <c r="D17" i="29"/>
  <c r="A17" i="29"/>
  <c r="O20" i="31"/>
  <c r="E17" i="21"/>
  <c r="G17" i="21" s="1"/>
  <c r="A17" i="21"/>
  <c r="D17" i="21"/>
  <c r="D15" i="31"/>
  <c r="E15" i="31"/>
  <c r="G15" i="31" s="1"/>
  <c r="A15" i="31"/>
  <c r="A10" i="18"/>
  <c r="D10" i="18"/>
  <c r="E10" i="18"/>
  <c r="G10" i="18" s="1"/>
  <c r="O20" i="29"/>
  <c r="N22" i="18"/>
  <c r="E11" i="29"/>
  <c r="G11" i="29" s="1"/>
  <c r="D11" i="29"/>
  <c r="A11" i="29"/>
  <c r="D14" i="31"/>
  <c r="E14" i="31"/>
  <c r="G14" i="31" s="1"/>
  <c r="A14" i="31"/>
  <c r="D16" i="21"/>
  <c r="A16" i="21"/>
  <c r="E16" i="21"/>
  <c r="G16" i="21" s="1"/>
  <c r="G9" i="18"/>
  <c r="G19" i="18" s="1"/>
  <c r="A21" i="18" s="1"/>
  <c r="E14" i="29"/>
  <c r="G14" i="29" s="1"/>
  <c r="D14" i="29"/>
  <c r="A14" i="29"/>
  <c r="N15" i="21"/>
  <c r="F18" i="21"/>
  <c r="N18" i="21"/>
  <c r="F18" i="31"/>
  <c r="BA25" i="11" l="1"/>
  <c r="AY25" i="11"/>
  <c r="BB234" i="3"/>
  <c r="BF230" i="2"/>
  <c r="BE224" i="11"/>
  <c r="AU176" i="14"/>
  <c r="AQ388" i="14"/>
  <c r="BB75" i="3"/>
  <c r="BE75" i="11"/>
  <c r="BF74" i="2"/>
  <c r="BB391" i="3"/>
  <c r="BE369" i="11"/>
  <c r="BF382" i="2"/>
  <c r="BB389" i="3"/>
  <c r="BF380" i="2"/>
  <c r="BA274" i="11"/>
  <c r="AY274" i="11"/>
  <c r="AY350" i="26"/>
  <c r="BA343" i="28"/>
  <c r="AY217" i="11"/>
  <c r="BA217" i="11"/>
  <c r="BF259" i="2"/>
  <c r="BE122" i="11"/>
  <c r="BB258" i="3"/>
  <c r="BB27" i="3"/>
  <c r="AM279" i="23"/>
  <c r="AX279" i="23" s="1"/>
  <c r="AY279" i="23" s="1"/>
  <c r="AJ199" i="14"/>
  <c r="AT199" i="14" s="1"/>
  <c r="AU199" i="14" s="1"/>
  <c r="AM188" i="19"/>
  <c r="AX188" i="19" s="1"/>
  <c r="BE260" i="11"/>
  <c r="AN19" i="2"/>
  <c r="AY19" i="2" s="1"/>
  <c r="BB19" i="2" s="1"/>
  <c r="AY165" i="11"/>
  <c r="BE15" i="11"/>
  <c r="BB127" i="3"/>
  <c r="BB155" i="3"/>
  <c r="BB386" i="3"/>
  <c r="BA90" i="11"/>
  <c r="BF41" i="2"/>
  <c r="BA50" i="11"/>
  <c r="BF126" i="2"/>
  <c r="BA137" i="28"/>
  <c r="BF154" i="2"/>
  <c r="BF335" i="2"/>
  <c r="BA397" i="28"/>
  <c r="BE160" i="11"/>
  <c r="BA354" i="11"/>
  <c r="BA388" i="28"/>
  <c r="AB433" i="28"/>
  <c r="BF58" i="2"/>
  <c r="AJ14" i="14"/>
  <c r="AT14" i="14" s="1"/>
  <c r="AU14" i="14" s="1"/>
  <c r="AM442" i="26"/>
  <c r="AX442" i="26" s="1"/>
  <c r="BA429" i="28" s="1"/>
  <c r="AM229" i="25"/>
  <c r="AX229" i="25" s="1"/>
  <c r="AY229" i="25" s="1"/>
  <c r="AM10" i="19"/>
  <c r="AX10" i="19" s="1"/>
  <c r="AY10" i="19" s="1"/>
  <c r="AM23" i="19"/>
  <c r="AX23" i="19" s="1"/>
  <c r="AY23" i="19" s="1"/>
  <c r="AJ164" i="14"/>
  <c r="AT164" i="14" s="1"/>
  <c r="AJ80" i="14"/>
  <c r="AT80" i="14" s="1"/>
  <c r="AU80" i="14" s="1"/>
  <c r="BB275" i="3"/>
  <c r="AM357" i="23"/>
  <c r="AX357" i="23" s="1"/>
  <c r="BB129" i="3"/>
  <c r="BB20" i="3"/>
  <c r="BB343" i="3"/>
  <c r="BE238" i="11"/>
  <c r="O387" i="11"/>
  <c r="AY174" i="11"/>
  <c r="AY359" i="11"/>
  <c r="BF203" i="2"/>
  <c r="BE286" i="11"/>
  <c r="BA208" i="11"/>
  <c r="BE19" i="11"/>
  <c r="AY163" i="11"/>
  <c r="AU395" i="11"/>
  <c r="AY152" i="11"/>
  <c r="BA102" i="28"/>
  <c r="BA328" i="11"/>
  <c r="BF338" i="2"/>
  <c r="BE198" i="11"/>
  <c r="BB43" i="3"/>
  <c r="BA220" i="11"/>
  <c r="BF136" i="2"/>
  <c r="BE17" i="11"/>
  <c r="BA209" i="11"/>
  <c r="AY370" i="26"/>
  <c r="BB165" i="3"/>
  <c r="BE58" i="11"/>
  <c r="BA364" i="11"/>
  <c r="AJ183" i="14"/>
  <c r="AT183" i="14" s="1"/>
  <c r="AU183" i="14" s="1"/>
  <c r="AM12" i="19"/>
  <c r="AX12" i="19" s="1"/>
  <c r="AY12" i="19" s="1"/>
  <c r="AJ275" i="14"/>
  <c r="AT275" i="14" s="1"/>
  <c r="AU275" i="14" s="1"/>
  <c r="AJ229" i="14"/>
  <c r="AT229" i="14" s="1"/>
  <c r="AU229" i="14" s="1"/>
  <c r="AJ145" i="14"/>
  <c r="AT145" i="14" s="1"/>
  <c r="AU145" i="14" s="1"/>
  <c r="AJ261" i="14"/>
  <c r="AT261" i="14" s="1"/>
  <c r="AU261" i="14" s="1"/>
  <c r="BF211" i="2"/>
  <c r="AM296" i="23"/>
  <c r="AX296" i="23" s="1"/>
  <c r="AY296" i="23" s="1"/>
  <c r="AJ10" i="14"/>
  <c r="AT10" i="14" s="1"/>
  <c r="AU10" i="14" s="1"/>
  <c r="AJ299" i="14"/>
  <c r="AT299" i="14" s="1"/>
  <c r="AU299" i="14" s="1"/>
  <c r="AY154" i="11"/>
  <c r="BB125" i="3"/>
  <c r="BB11" i="3"/>
  <c r="BA64" i="28"/>
  <c r="AY101" i="26"/>
  <c r="BF250" i="2"/>
  <c r="AY159" i="11"/>
  <c r="AY387" i="26"/>
  <c r="BB18" i="3"/>
  <c r="BA319" i="11"/>
  <c r="AM73" i="19"/>
  <c r="AX73" i="19" s="1"/>
  <c r="AY73" i="19" s="1"/>
  <c r="AM283" i="25"/>
  <c r="AX283" i="25" s="1"/>
  <c r="AY283" i="25" s="1"/>
  <c r="AM220" i="19"/>
  <c r="AX220" i="19" s="1"/>
  <c r="AY220" i="19" s="1"/>
  <c r="AM331" i="19"/>
  <c r="AX331" i="19" s="1"/>
  <c r="AY331" i="19" s="1"/>
  <c r="AJ152" i="14"/>
  <c r="AT152" i="14" s="1"/>
  <c r="AU152" i="14" s="1"/>
  <c r="AJ75" i="14"/>
  <c r="AT75" i="14" s="1"/>
  <c r="AU75" i="14" s="1"/>
  <c r="AS4" i="13"/>
  <c r="BF4" i="13" s="1"/>
  <c r="BG4" i="13" s="1"/>
  <c r="BE205" i="11"/>
  <c r="BF378" i="2"/>
  <c r="AJ206" i="14"/>
  <c r="AT206" i="14" s="1"/>
  <c r="AU206" i="14" s="1"/>
  <c r="AJ54" i="14"/>
  <c r="AT54" i="14" s="1"/>
  <c r="AU54" i="14" s="1"/>
  <c r="BA337" i="11"/>
  <c r="AY337" i="11"/>
  <c r="BF317" i="2"/>
  <c r="AM186" i="19"/>
  <c r="AX186" i="19" s="1"/>
  <c r="AY186" i="19" s="1"/>
  <c r="BA83" i="28"/>
  <c r="BA122" i="28"/>
  <c r="BE364" i="11"/>
  <c r="AY93" i="11"/>
  <c r="BB351" i="3"/>
  <c r="BE311" i="11"/>
  <c r="BF114" i="2"/>
  <c r="BA119" i="28"/>
  <c r="AY367" i="11"/>
  <c r="P398" i="2"/>
  <c r="BA68" i="11"/>
  <c r="BA296" i="11"/>
  <c r="AY362" i="11"/>
  <c r="AY234" i="11"/>
  <c r="BA191" i="28"/>
  <c r="AY172" i="26"/>
  <c r="BB16" i="3"/>
  <c r="BA324" i="11"/>
  <c r="AM390" i="25"/>
  <c r="AX390" i="25" s="1"/>
  <c r="AY390" i="25" s="1"/>
  <c r="AM76" i="19"/>
  <c r="AX76" i="19" s="1"/>
  <c r="AM100" i="19"/>
  <c r="AX100" i="19" s="1"/>
  <c r="AJ362" i="14"/>
  <c r="AT362" i="14" s="1"/>
  <c r="AU362" i="14" s="1"/>
  <c r="AJ262" i="14"/>
  <c r="AT262" i="14" s="1"/>
  <c r="AU262" i="14" s="1"/>
  <c r="AJ149" i="14"/>
  <c r="AT149" i="14" s="1"/>
  <c r="AU149" i="14" s="1"/>
  <c r="AY206" i="24"/>
  <c r="BE366" i="11"/>
  <c r="AM17" i="19"/>
  <c r="AX17" i="19" s="1"/>
  <c r="AY17" i="19" s="1"/>
  <c r="AY104" i="11"/>
  <c r="BE362" i="11"/>
  <c r="BF157" i="2"/>
  <c r="BF321" i="2"/>
  <c r="BB202" i="3"/>
  <c r="BB64" i="3"/>
  <c r="BE259" i="11"/>
  <c r="AM81" i="25"/>
  <c r="AX81" i="25" s="1"/>
  <c r="AY81" i="25" s="1"/>
  <c r="AM204" i="25"/>
  <c r="AX204" i="25" s="1"/>
  <c r="AM294" i="25"/>
  <c r="AX294" i="25" s="1"/>
  <c r="AJ210" i="14"/>
  <c r="AT210" i="14" s="1"/>
  <c r="AU210" i="14" s="1"/>
  <c r="BE291" i="11"/>
  <c r="AM80" i="23"/>
  <c r="AX80" i="23" s="1"/>
  <c r="AY80" i="23" s="1"/>
  <c r="AJ222" i="14"/>
  <c r="AT222" i="14" s="1"/>
  <c r="AU222" i="14" s="1"/>
  <c r="BB3" i="3"/>
  <c r="BF3" i="2"/>
  <c r="BE3" i="11"/>
  <c r="BE12" i="11"/>
  <c r="BF12" i="2"/>
  <c r="BB12" i="3"/>
  <c r="BB52" i="3"/>
  <c r="BB252" i="3"/>
  <c r="BA233" i="11"/>
  <c r="AM86" i="19"/>
  <c r="AX86" i="19" s="1"/>
  <c r="AY86" i="19" s="1"/>
  <c r="AM192" i="19"/>
  <c r="AX192" i="19" s="1"/>
  <c r="AY192" i="19" s="1"/>
  <c r="AM228" i="19"/>
  <c r="AX228" i="19" s="1"/>
  <c r="AY228" i="19" s="1"/>
  <c r="AM287" i="19"/>
  <c r="AX287" i="19" s="1"/>
  <c r="AY287" i="19" s="1"/>
  <c r="AM315" i="19"/>
  <c r="AX315" i="19" s="1"/>
  <c r="AY315" i="19" s="1"/>
  <c r="AM319" i="19"/>
  <c r="AX319" i="19" s="1"/>
  <c r="AY319" i="19" s="1"/>
  <c r="AJ258" i="14"/>
  <c r="AT258" i="14" s="1"/>
  <c r="AJ291" i="14"/>
  <c r="AT291" i="14" s="1"/>
  <c r="AU291" i="14" s="1"/>
  <c r="AJ277" i="14"/>
  <c r="AT277" i="14" s="1"/>
  <c r="AJ254" i="14"/>
  <c r="AT254" i="14" s="1"/>
  <c r="AU254" i="14" s="1"/>
  <c r="AJ187" i="14"/>
  <c r="AT187" i="14" s="1"/>
  <c r="AJ163" i="14"/>
  <c r="AT163" i="14" s="1"/>
  <c r="AU163" i="14" s="1"/>
  <c r="AJ131" i="14"/>
  <c r="AT131" i="14" s="1"/>
  <c r="AJ73" i="14"/>
  <c r="AT73" i="14" s="1"/>
  <c r="AU73" i="14" s="1"/>
  <c r="AJ69" i="14"/>
  <c r="AT69" i="14" s="1"/>
  <c r="AU69" i="14" s="1"/>
  <c r="AJ60" i="14"/>
  <c r="AT60" i="14" s="1"/>
  <c r="AU60" i="14" s="1"/>
  <c r="AJ58" i="14"/>
  <c r="AT58" i="14" s="1"/>
  <c r="AU58" i="14" s="1"/>
  <c r="AJ49" i="14"/>
  <c r="AT49" i="14" s="1"/>
  <c r="AU49" i="14" s="1"/>
  <c r="AJ38" i="14"/>
  <c r="AT38" i="14" s="1"/>
  <c r="AU38" i="14" s="1"/>
  <c r="AJ17" i="14"/>
  <c r="AT17" i="14" s="1"/>
  <c r="AU17" i="14" s="1"/>
  <c r="BE63" i="11"/>
  <c r="AY114" i="26"/>
  <c r="AY376" i="26"/>
  <c r="BA369" i="28"/>
  <c r="BA104" i="28"/>
  <c r="AY103" i="26"/>
  <c r="AY384" i="13"/>
  <c r="O427" i="32"/>
  <c r="O393" i="11"/>
  <c r="BF72" i="2"/>
  <c r="BB65" i="3"/>
  <c r="BF222" i="2"/>
  <c r="BE283" i="11"/>
  <c r="BF374" i="2"/>
  <c r="BB128" i="3"/>
  <c r="BA377" i="11"/>
  <c r="BE331" i="11"/>
  <c r="BE318" i="11"/>
  <c r="BE239" i="11"/>
  <c r="BE302" i="11"/>
  <c r="BE71" i="11"/>
  <c r="BF52" i="2"/>
  <c r="BA223" i="28"/>
  <c r="BE301" i="11"/>
  <c r="BE112" i="11"/>
  <c r="BF62" i="2"/>
  <c r="BA386" i="28"/>
  <c r="BF51" i="2"/>
  <c r="BB396" i="3"/>
  <c r="BA235" i="11"/>
  <c r="BA242" i="11"/>
  <c r="BA65" i="28"/>
  <c r="AM283" i="24"/>
  <c r="AX283" i="24" s="1"/>
  <c r="AY283" i="24" s="1"/>
  <c r="AM139" i="23"/>
  <c r="AX139" i="23" s="1"/>
  <c r="AY139" i="23" s="1"/>
  <c r="AM145" i="23"/>
  <c r="AX145" i="23" s="1"/>
  <c r="AY145" i="23" s="1"/>
  <c r="AM151" i="23"/>
  <c r="AX151" i="23" s="1"/>
  <c r="AY151" i="23" s="1"/>
  <c r="AY241" i="26"/>
  <c r="BA237" i="28"/>
  <c r="BA174" i="28"/>
  <c r="AY174" i="26"/>
  <c r="BA273" i="11"/>
  <c r="AY273" i="11"/>
  <c r="BB199" i="3"/>
  <c r="BF196" i="2"/>
  <c r="BE203" i="11"/>
  <c r="BF208" i="2"/>
  <c r="BF235" i="2"/>
  <c r="BB240" i="3"/>
  <c r="BE324" i="11"/>
  <c r="BF336" i="2"/>
  <c r="BF193" i="2"/>
  <c r="BE188" i="11"/>
  <c r="AY121" i="11"/>
  <c r="BA121" i="11"/>
  <c r="AY173" i="11"/>
  <c r="BA173" i="11"/>
  <c r="BA72" i="11"/>
  <c r="AY72" i="11"/>
  <c r="BD380" i="12"/>
  <c r="BF4" i="12"/>
  <c r="BC388" i="12" s="1"/>
  <c r="BA170" i="28"/>
  <c r="AY169" i="26"/>
  <c r="BA106" i="28"/>
  <c r="AY105" i="26"/>
  <c r="BA393" i="28"/>
  <c r="AY404" i="26"/>
  <c r="AY317" i="26"/>
  <c r="BA311" i="28"/>
  <c r="BA268" i="28"/>
  <c r="AY273" i="26"/>
  <c r="BE9" i="11"/>
  <c r="BB9" i="3"/>
  <c r="AU458" i="26"/>
  <c r="BA275" i="28"/>
  <c r="AJ228" i="14"/>
  <c r="AT228" i="14" s="1"/>
  <c r="BC391" i="12"/>
  <c r="Q415" i="32"/>
  <c r="O424" i="32" s="1"/>
  <c r="BB211" i="3"/>
  <c r="BB74" i="3"/>
  <c r="AU442" i="24"/>
  <c r="BE315" i="11"/>
  <c r="BB369" i="3"/>
  <c r="BB385" i="3"/>
  <c r="BE361" i="11"/>
  <c r="BB122" i="3"/>
  <c r="BE88" i="11"/>
  <c r="BF312" i="2"/>
  <c r="BB301" i="3"/>
  <c r="BE13" i="11"/>
  <c r="BF131" i="2"/>
  <c r="BB96" i="3"/>
  <c r="AM99" i="32"/>
  <c r="AX99" i="32" s="1"/>
  <c r="BE182" i="11"/>
  <c r="P406" i="2"/>
  <c r="BA334" i="11"/>
  <c r="BB196" i="3"/>
  <c r="AY100" i="11"/>
  <c r="BA248" i="11"/>
  <c r="BF120" i="2"/>
  <c r="BB121" i="3"/>
  <c r="BA97" i="11"/>
  <c r="BE135" i="11"/>
  <c r="BB139" i="3"/>
  <c r="BE223" i="11"/>
  <c r="BB233" i="3"/>
  <c r="BE325" i="11"/>
  <c r="BF337" i="2"/>
  <c r="AM4" i="19"/>
  <c r="AX4" i="19" s="1"/>
  <c r="AY372" i="11"/>
  <c r="BA372" i="11"/>
  <c r="BA112" i="11"/>
  <c r="AM338" i="26"/>
  <c r="AX338" i="26" s="1"/>
  <c r="AY338" i="26" s="1"/>
  <c r="AM359" i="24"/>
  <c r="AX359" i="24" s="1"/>
  <c r="AY359" i="24" s="1"/>
  <c r="AM93" i="24"/>
  <c r="AX93" i="24" s="1"/>
  <c r="AY93" i="24" s="1"/>
  <c r="AM66" i="24"/>
  <c r="AX66" i="24" s="1"/>
  <c r="AY66" i="24" s="1"/>
  <c r="AM274" i="23"/>
  <c r="AX274" i="23" s="1"/>
  <c r="AY274" i="23" s="1"/>
  <c r="AW370" i="23"/>
  <c r="AR375" i="23"/>
  <c r="BF102" i="32"/>
  <c r="AX102" i="32"/>
  <c r="BG102" i="32" s="1"/>
  <c r="BI102" i="32" s="1"/>
  <c r="BG110" i="28"/>
  <c r="BI110" i="28" s="1"/>
  <c r="AY110" i="28"/>
  <c r="AM3" i="19"/>
  <c r="AX3" i="19" s="1"/>
  <c r="AY3" i="19" s="1"/>
  <c r="AM203" i="25"/>
  <c r="AX203" i="25" s="1"/>
  <c r="AM388" i="26"/>
  <c r="AX388" i="26" s="1"/>
  <c r="AM181" i="25"/>
  <c r="AX181" i="25" s="1"/>
  <c r="AY181" i="25" s="1"/>
  <c r="AM65" i="24"/>
  <c r="AX65" i="24" s="1"/>
  <c r="AY65" i="24" s="1"/>
  <c r="AM110" i="23"/>
  <c r="AX110" i="23" s="1"/>
  <c r="AY110" i="23" s="1"/>
  <c r="AM142" i="23"/>
  <c r="AX142" i="23" s="1"/>
  <c r="AY142" i="23" s="1"/>
  <c r="AJ292" i="14"/>
  <c r="AT292" i="14" s="1"/>
  <c r="AU292" i="14" s="1"/>
  <c r="AJ219" i="14"/>
  <c r="AT219" i="14" s="1"/>
  <c r="AU219" i="14" s="1"/>
  <c r="A44" i="29"/>
  <c r="BB329" i="3"/>
  <c r="BE312" i="11"/>
  <c r="BF322" i="2"/>
  <c r="BF260" i="2"/>
  <c r="BB265" i="3"/>
  <c r="BF341" i="2"/>
  <c r="BE329" i="11"/>
  <c r="BF363" i="2"/>
  <c r="BB370" i="3"/>
  <c r="BB375" i="3"/>
  <c r="BE355" i="11"/>
  <c r="BF381" i="2"/>
  <c r="BB390" i="3"/>
  <c r="AY205" i="11"/>
  <c r="BA205" i="11"/>
  <c r="BE80" i="11"/>
  <c r="BB81" i="3"/>
  <c r="BF87" i="2"/>
  <c r="BE87" i="11"/>
  <c r="BB99" i="3"/>
  <c r="BE98" i="11"/>
  <c r="BA267" i="11"/>
  <c r="BE346" i="11"/>
  <c r="BB366" i="3"/>
  <c r="BA279" i="11"/>
  <c r="BA326" i="28"/>
  <c r="BA180" i="11"/>
  <c r="AX388" i="12"/>
  <c r="AF84" i="12"/>
  <c r="AS84" i="12" s="1"/>
  <c r="BF84" i="12" s="1"/>
  <c r="BG84" i="12" s="1"/>
  <c r="AY315" i="26"/>
  <c r="AY92" i="26"/>
  <c r="AY235" i="26"/>
  <c r="AM424" i="24"/>
  <c r="AX424" i="24" s="1"/>
  <c r="AM384" i="24"/>
  <c r="AX384" i="24" s="1"/>
  <c r="AY384" i="24" s="1"/>
  <c r="AM63" i="24"/>
  <c r="AX63" i="24" s="1"/>
  <c r="AY63" i="24" s="1"/>
  <c r="AM133" i="23"/>
  <c r="AX133" i="23" s="1"/>
  <c r="AM173" i="23"/>
  <c r="AX173" i="23" s="1"/>
  <c r="AY173" i="23" s="1"/>
  <c r="AM291" i="19"/>
  <c r="AX291" i="19" s="1"/>
  <c r="AY291" i="19" s="1"/>
  <c r="AJ133" i="14"/>
  <c r="AT133" i="14" s="1"/>
  <c r="AU133" i="14" s="1"/>
  <c r="AJ375" i="14"/>
  <c r="AT375" i="14" s="1"/>
  <c r="AJ342" i="14"/>
  <c r="AT342" i="14" s="1"/>
  <c r="AU342" i="14" s="1"/>
  <c r="AJ316" i="14"/>
  <c r="AT316" i="14" s="1"/>
  <c r="AU316" i="14" s="1"/>
  <c r="AJ252" i="14"/>
  <c r="AT252" i="14" s="1"/>
  <c r="AU252" i="14" s="1"/>
  <c r="AJ189" i="14"/>
  <c r="AT189" i="14" s="1"/>
  <c r="AM360" i="26"/>
  <c r="AX360" i="26" s="1"/>
  <c r="BA355" i="28" s="1"/>
  <c r="AM146" i="23"/>
  <c r="AX146" i="23" s="1"/>
  <c r="AY146" i="23" s="1"/>
  <c r="AM163" i="23"/>
  <c r="AX163" i="23" s="1"/>
  <c r="AY163" i="23" s="1"/>
  <c r="AJ283" i="14"/>
  <c r="AT283" i="14" s="1"/>
  <c r="AU283" i="14" s="1"/>
  <c r="AM252" i="23"/>
  <c r="AX252" i="23" s="1"/>
  <c r="AM350" i="23"/>
  <c r="AX350" i="23" s="1"/>
  <c r="AY350" i="23" s="1"/>
  <c r="AM354" i="23"/>
  <c r="AX354" i="23" s="1"/>
  <c r="AY354" i="23" s="1"/>
  <c r="AM174" i="23"/>
  <c r="AX174" i="23" s="1"/>
  <c r="AM17" i="23"/>
  <c r="AX17" i="23" s="1"/>
  <c r="AY17" i="23" s="1"/>
  <c r="AM26" i="23"/>
  <c r="AX26" i="23" s="1"/>
  <c r="AY26" i="23" s="1"/>
  <c r="AM253" i="23"/>
  <c r="AX253" i="23" s="1"/>
  <c r="AY253" i="23" s="1"/>
  <c r="AJ56" i="14"/>
  <c r="AT56" i="14" s="1"/>
  <c r="AU56" i="14" s="1"/>
  <c r="AJ48" i="14"/>
  <c r="AT48" i="14" s="1"/>
  <c r="AU48" i="14" s="1"/>
  <c r="AU394" i="11"/>
  <c r="AW416" i="32"/>
  <c r="AJ153" i="14"/>
  <c r="AT153" i="14" s="1"/>
  <c r="AU153" i="14" s="1"/>
  <c r="AY360" i="26"/>
  <c r="AY311" i="28"/>
  <c r="AU443" i="28"/>
  <c r="BE202" i="11"/>
  <c r="BE326" i="11"/>
  <c r="BB201" i="3"/>
  <c r="BF320" i="2"/>
  <c r="BF95" i="2"/>
  <c r="BF351" i="2"/>
  <c r="BE34" i="11"/>
  <c r="BF80" i="2"/>
  <c r="BE245" i="11"/>
  <c r="BE214" i="11"/>
  <c r="BE141" i="11"/>
  <c r="O415" i="32"/>
  <c r="BA255" i="11"/>
  <c r="BA70" i="28"/>
  <c r="BA358" i="11"/>
  <c r="BA205" i="28"/>
  <c r="AY154" i="26"/>
  <c r="AY87" i="26"/>
  <c r="BA97" i="28"/>
  <c r="AM407" i="26"/>
  <c r="AX407" i="26" s="1"/>
  <c r="BA396" i="28" s="1"/>
  <c r="AM314" i="24"/>
  <c r="AX314" i="24" s="1"/>
  <c r="AY314" i="24" s="1"/>
  <c r="AM159" i="24"/>
  <c r="AX159" i="24" s="1"/>
  <c r="AM89" i="24"/>
  <c r="AX89" i="24" s="1"/>
  <c r="AY89" i="24" s="1"/>
  <c r="AM217" i="23"/>
  <c r="AX217" i="23" s="1"/>
  <c r="AY217" i="23" s="1"/>
  <c r="AM90" i="19"/>
  <c r="AX90" i="19" s="1"/>
  <c r="AM143" i="19"/>
  <c r="AX143" i="19" s="1"/>
  <c r="AY143" i="19" s="1"/>
  <c r="AM232" i="19"/>
  <c r="AX232" i="19" s="1"/>
  <c r="AY232" i="19" s="1"/>
  <c r="BA272" i="28"/>
  <c r="AT400" i="2"/>
  <c r="AM107" i="28"/>
  <c r="AM433" i="28" s="1"/>
  <c r="BE107" i="28"/>
  <c r="AY321" i="11"/>
  <c r="BA321" i="11"/>
  <c r="BA110" i="11"/>
  <c r="AY110" i="11"/>
  <c r="AM74" i="24"/>
  <c r="AX74" i="24" s="1"/>
  <c r="AY74" i="24" s="1"/>
  <c r="AM68" i="24"/>
  <c r="AX68" i="24" s="1"/>
  <c r="AY68" i="24" s="1"/>
  <c r="AM213" i="23"/>
  <c r="AX213" i="23" s="1"/>
  <c r="AY213" i="23" s="1"/>
  <c r="AM280" i="23"/>
  <c r="AX280" i="23" s="1"/>
  <c r="AY280" i="23" s="1"/>
  <c r="AM282" i="23"/>
  <c r="AX282" i="23" s="1"/>
  <c r="AY282" i="23" s="1"/>
  <c r="AM141" i="23"/>
  <c r="AX141" i="23" s="1"/>
  <c r="AY141" i="23" s="1"/>
  <c r="AM320" i="23"/>
  <c r="AX320" i="23" s="1"/>
  <c r="AY320" i="23" s="1"/>
  <c r="AM21" i="19"/>
  <c r="AX21" i="19" s="1"/>
  <c r="AY21" i="19" s="1"/>
  <c r="AM109" i="19"/>
  <c r="AX109" i="19" s="1"/>
  <c r="AY109" i="19" s="1"/>
  <c r="AM197" i="19"/>
  <c r="AX197" i="19" s="1"/>
  <c r="AY197" i="19" s="1"/>
  <c r="AM203" i="19"/>
  <c r="AX203" i="19" s="1"/>
  <c r="AY203" i="19" s="1"/>
  <c r="AM240" i="19"/>
  <c r="AX240" i="19" s="1"/>
  <c r="AY240" i="19" s="1"/>
  <c r="AJ39" i="14"/>
  <c r="AT39" i="14" s="1"/>
  <c r="AU39" i="14" s="1"/>
  <c r="AJ169" i="14"/>
  <c r="AT169" i="14" s="1"/>
  <c r="AU169" i="14" s="1"/>
  <c r="AJ227" i="14"/>
  <c r="AT227" i="14" s="1"/>
  <c r="AU227" i="14" s="1"/>
  <c r="AJ204" i="14"/>
  <c r="AT204" i="14" s="1"/>
  <c r="AU204" i="14" s="1"/>
  <c r="AJ165" i="14"/>
  <c r="AT165" i="14" s="1"/>
  <c r="AU165" i="14" s="1"/>
  <c r="AJ139" i="14"/>
  <c r="AT139" i="14" s="1"/>
  <c r="AU139" i="14" s="1"/>
  <c r="AJ125" i="14"/>
  <c r="AT125" i="14" s="1"/>
  <c r="AU125" i="14" s="1"/>
  <c r="AJ99" i="14"/>
  <c r="AT99" i="14" s="1"/>
  <c r="AU99" i="14" s="1"/>
  <c r="AJ93" i="14"/>
  <c r="AT93" i="14" s="1"/>
  <c r="AU93" i="14" s="1"/>
  <c r="AJ83" i="14"/>
  <c r="AT83" i="14" s="1"/>
  <c r="AU83" i="14" s="1"/>
  <c r="AJ43" i="14"/>
  <c r="AT43" i="14" s="1"/>
  <c r="AU43" i="14" s="1"/>
  <c r="AJ338" i="14"/>
  <c r="AT338" i="14" s="1"/>
  <c r="AU338" i="14" s="1"/>
  <c r="AJ293" i="14"/>
  <c r="AT293" i="14" s="1"/>
  <c r="AU293" i="14" s="1"/>
  <c r="AJ287" i="14"/>
  <c r="AT287" i="14" s="1"/>
  <c r="AU287" i="14" s="1"/>
  <c r="AJ220" i="14"/>
  <c r="AT220" i="14" s="1"/>
  <c r="AU220" i="14" s="1"/>
  <c r="AJ217" i="14"/>
  <c r="AT217" i="14" s="1"/>
  <c r="AU217" i="14" s="1"/>
  <c r="AJ200" i="14"/>
  <c r="AT200" i="14" s="1"/>
  <c r="AU200" i="14" s="1"/>
  <c r="AJ178" i="14"/>
  <c r="AT178" i="14" s="1"/>
  <c r="AU178" i="14" s="1"/>
  <c r="AJ144" i="14"/>
  <c r="AT144" i="14" s="1"/>
  <c r="AU144" i="14" s="1"/>
  <c r="AJ84" i="14"/>
  <c r="AT84" i="14" s="1"/>
  <c r="AU84" i="14" s="1"/>
  <c r="AJ50" i="14"/>
  <c r="AT50" i="14" s="1"/>
  <c r="AU50" i="14" s="1"/>
  <c r="AJ26" i="14"/>
  <c r="AT26" i="14" s="1"/>
  <c r="AU26" i="14" s="1"/>
  <c r="AJ13" i="14"/>
  <c r="AT13" i="14" s="1"/>
  <c r="AM300" i="23"/>
  <c r="AX300" i="23" s="1"/>
  <c r="AM140" i="19"/>
  <c r="AX140" i="19" s="1"/>
  <c r="AY140" i="19" s="1"/>
  <c r="AJ79" i="14"/>
  <c r="AT79" i="14" s="1"/>
  <c r="AU79" i="14" s="1"/>
  <c r="AJ250" i="14"/>
  <c r="AT250" i="14" s="1"/>
  <c r="AU250" i="14" s="1"/>
  <c r="AJ231" i="14"/>
  <c r="AT231" i="14" s="1"/>
  <c r="AU231" i="14" s="1"/>
  <c r="AJ223" i="14"/>
  <c r="AT223" i="14" s="1"/>
  <c r="AU223" i="14" s="1"/>
  <c r="AJ108" i="14"/>
  <c r="AT108" i="14" s="1"/>
  <c r="AU108" i="14" s="1"/>
  <c r="AJ106" i="14"/>
  <c r="AT106" i="14" s="1"/>
  <c r="AU106" i="14" s="1"/>
  <c r="AJ90" i="14"/>
  <c r="AT90" i="14" s="1"/>
  <c r="AU90" i="14" s="1"/>
  <c r="AJ11" i="14"/>
  <c r="AT11" i="14" s="1"/>
  <c r="AU11" i="14" s="1"/>
  <c r="BA360" i="28"/>
  <c r="AY365" i="26"/>
  <c r="AR430" i="25"/>
  <c r="AW425" i="25"/>
  <c r="AJ127" i="14"/>
  <c r="AT127" i="14" s="1"/>
  <c r="AU127" i="14" s="1"/>
  <c r="AY60" i="11"/>
  <c r="BA60" i="11"/>
  <c r="BB274" i="3"/>
  <c r="BF269" i="2"/>
  <c r="BF194" i="2"/>
  <c r="BE189" i="11"/>
  <c r="E44" i="29"/>
  <c r="G44" i="29" s="1"/>
  <c r="A43" i="29"/>
  <c r="D46" i="29"/>
  <c r="D43" i="29"/>
  <c r="A46" i="29"/>
  <c r="D18" i="31"/>
  <c r="E18" i="31"/>
  <c r="G18" i="31" s="1"/>
  <c r="G20" i="31" s="1"/>
  <c r="A22" i="31" s="1"/>
  <c r="BF31" i="2"/>
  <c r="BB33" i="3"/>
  <c r="BB41" i="3"/>
  <c r="BE39" i="11"/>
  <c r="BF94" i="2"/>
  <c r="BE94" i="11"/>
  <c r="BB104" i="3"/>
  <c r="BB312" i="3"/>
  <c r="BE296" i="11"/>
  <c r="BE212" i="11"/>
  <c r="BB222" i="3"/>
  <c r="BA160" i="28"/>
  <c r="AY157" i="26"/>
  <c r="BB314" i="3"/>
  <c r="BE298" i="11"/>
  <c r="BF342" i="2"/>
  <c r="BE330" i="11"/>
  <c r="BF355" i="2"/>
  <c r="BB363" i="3"/>
  <c r="BB368" i="3"/>
  <c r="BF360" i="2"/>
  <c r="BA310" i="28"/>
  <c r="BF327" i="2"/>
  <c r="BF286" i="2"/>
  <c r="BA356" i="11"/>
  <c r="BF264" i="2"/>
  <c r="AX380" i="33"/>
  <c r="AY286" i="11"/>
  <c r="AY152" i="26"/>
  <c r="BA325" i="28"/>
  <c r="AX3" i="24"/>
  <c r="AY3" i="24" s="1"/>
  <c r="AM281" i="25"/>
  <c r="AX281" i="25" s="1"/>
  <c r="AY281" i="25" s="1"/>
  <c r="BA67" i="28"/>
  <c r="BF318" i="2"/>
  <c r="BE308" i="11"/>
  <c r="A41" i="29"/>
  <c r="E45" i="29"/>
  <c r="G45" i="29" s="1"/>
  <c r="A47" i="29"/>
  <c r="D41" i="29"/>
  <c r="A45" i="29"/>
  <c r="D42" i="29"/>
  <c r="D47" i="29"/>
  <c r="A42" i="29"/>
  <c r="BE64" i="11"/>
  <c r="BB66" i="3"/>
  <c r="BB218" i="3"/>
  <c r="BE209" i="11"/>
  <c r="BF215" i="2"/>
  <c r="BB380" i="3"/>
  <c r="BE360" i="11"/>
  <c r="BB58" i="3"/>
  <c r="BE56" i="11"/>
  <c r="BA96" i="11"/>
  <c r="BA183" i="28"/>
  <c r="AY245" i="11"/>
  <c r="BA245" i="11"/>
  <c r="BA13" i="11"/>
  <c r="AY13" i="11"/>
  <c r="BF207" i="2"/>
  <c r="BF386" i="2"/>
  <c r="BF361" i="2"/>
  <c r="BE368" i="11"/>
  <c r="BE193" i="11"/>
  <c r="BE343" i="11"/>
  <c r="BB327" i="3"/>
  <c r="P416" i="32"/>
  <c r="BF218" i="2"/>
  <c r="BB95" i="3"/>
  <c r="BE357" i="11"/>
  <c r="BE84" i="11"/>
  <c r="BE339" i="11"/>
  <c r="BF308" i="2"/>
  <c r="BE118" i="11"/>
  <c r="BE37" i="11"/>
  <c r="BB39" i="3"/>
  <c r="BB133" i="3"/>
  <c r="BF132" i="2"/>
  <c r="BF240" i="2"/>
  <c r="BB245" i="3"/>
  <c r="BA355" i="11"/>
  <c r="AY355" i="11"/>
  <c r="BA161" i="28"/>
  <c r="AY158" i="26"/>
  <c r="BA123" i="28"/>
  <c r="AY122" i="26"/>
  <c r="AY186" i="26"/>
  <c r="BA185" i="28"/>
  <c r="AS6" i="12"/>
  <c r="BF6" i="12" s="1"/>
  <c r="BG6" i="12" s="1"/>
  <c r="BA23" i="11"/>
  <c r="AY23" i="11"/>
  <c r="BF279" i="2"/>
  <c r="BE269" i="11"/>
  <c r="BB284" i="3"/>
  <c r="E18" i="21"/>
  <c r="G18" i="21" s="1"/>
  <c r="G20" i="21" s="1"/>
  <c r="A22" i="21" s="1"/>
  <c r="D18" i="21"/>
  <c r="BF53" i="2"/>
  <c r="BB55" i="3"/>
  <c r="BE53" i="11"/>
  <c r="BB61" i="3"/>
  <c r="BE59" i="11"/>
  <c r="BF59" i="2"/>
  <c r="BB249" i="3"/>
  <c r="BE237" i="11"/>
  <c r="BF244" i="2"/>
  <c r="BA359" i="28"/>
  <c r="BB191" i="3"/>
  <c r="BE290" i="11"/>
  <c r="AY373" i="11"/>
  <c r="BA201" i="11"/>
  <c r="AY96" i="26"/>
  <c r="AJ162" i="14"/>
  <c r="AT162" i="14" s="1"/>
  <c r="AU162" i="14" s="1"/>
  <c r="AM107" i="26"/>
  <c r="BE107" i="26"/>
  <c r="BA200" i="28"/>
  <c r="AY205" i="26"/>
  <c r="BF223" i="2"/>
  <c r="BE217" i="11"/>
  <c r="BB227" i="3"/>
  <c r="BG166" i="13"/>
  <c r="BC388" i="13"/>
  <c r="BG182" i="13"/>
  <c r="BC386" i="13"/>
  <c r="AY295" i="11"/>
  <c r="BA295" i="11"/>
  <c r="AY168" i="11"/>
  <c r="BA168" i="11"/>
  <c r="BA138" i="11"/>
  <c r="AY138" i="11"/>
  <c r="BA108" i="11"/>
  <c r="AY108" i="11"/>
  <c r="AY64" i="11"/>
  <c r="BA64" i="11"/>
  <c r="BG317" i="13"/>
  <c r="BC390" i="13"/>
  <c r="BE113" i="11"/>
  <c r="BE373" i="11"/>
  <c r="BB187" i="3"/>
  <c r="BE282" i="11"/>
  <c r="BB146" i="3"/>
  <c r="BE184" i="11"/>
  <c r="BF358" i="2"/>
  <c r="BF300" i="2"/>
  <c r="BE50" i="11"/>
  <c r="BE240" i="11"/>
  <c r="BE233" i="11"/>
  <c r="BA325" i="11"/>
  <c r="AX103" i="32"/>
  <c r="AY102" i="11"/>
  <c r="BA102" i="11"/>
  <c r="BA70" i="11"/>
  <c r="AY70" i="11"/>
  <c r="BA351" i="28"/>
  <c r="AY356" i="26"/>
  <c r="BB63" i="3"/>
  <c r="BF255" i="2"/>
  <c r="BF238" i="2"/>
  <c r="BC389" i="13"/>
  <c r="BA374" i="28"/>
  <c r="AY381" i="26"/>
  <c r="BG34" i="12"/>
  <c r="BC392" i="12"/>
  <c r="BE55" i="11"/>
  <c r="BB57" i="3"/>
  <c r="BF55" i="2"/>
  <c r="BF89" i="2"/>
  <c r="BB90" i="3"/>
  <c r="BE89" i="11"/>
  <c r="BB103" i="3"/>
  <c r="BE102" i="11"/>
  <c r="BF102" i="2"/>
  <c r="BF111" i="2"/>
  <c r="BE109" i="11"/>
  <c r="BB112" i="3"/>
  <c r="BF221" i="2"/>
  <c r="BB225" i="3"/>
  <c r="BE215" i="11"/>
  <c r="BE225" i="11"/>
  <c r="BF231" i="2"/>
  <c r="BB235" i="3"/>
  <c r="BB253" i="3"/>
  <c r="BE241" i="11"/>
  <c r="BF248" i="2"/>
  <c r="BF254" i="2"/>
  <c r="BE246" i="11"/>
  <c r="BB259" i="3"/>
  <c r="BB319" i="3"/>
  <c r="BF313" i="2"/>
  <c r="BE303" i="11"/>
  <c r="BE313" i="11"/>
  <c r="BF323" i="2"/>
  <c r="BB330" i="3"/>
  <c r="BB276" i="2"/>
  <c r="AV404" i="2"/>
  <c r="BB130" i="3"/>
  <c r="BF129" i="2"/>
  <c r="BE127" i="11"/>
  <c r="BF281" i="2"/>
  <c r="BB286" i="3"/>
  <c r="BE271" i="11"/>
  <c r="BE183" i="11"/>
  <c r="BB190" i="3"/>
  <c r="BF187" i="2"/>
  <c r="BF197" i="2"/>
  <c r="BE192" i="11"/>
  <c r="BB200" i="3"/>
  <c r="BB280" i="3"/>
  <c r="BE265" i="11"/>
  <c r="BF275" i="2"/>
  <c r="AY297" i="11"/>
  <c r="BA297" i="11"/>
  <c r="AY287" i="11"/>
  <c r="BA287" i="11"/>
  <c r="AY222" i="11"/>
  <c r="BA222" i="11"/>
  <c r="AU396" i="11"/>
  <c r="AY106" i="11"/>
  <c r="BA106" i="11"/>
  <c r="BE111" i="11"/>
  <c r="BF113" i="2"/>
  <c r="BB114" i="3"/>
  <c r="BB120" i="3"/>
  <c r="BF119" i="2"/>
  <c r="BE117" i="11"/>
  <c r="BB205" i="3"/>
  <c r="BF202" i="2"/>
  <c r="BE197" i="11"/>
  <c r="BB299" i="3"/>
  <c r="BF294" i="2"/>
  <c r="BE284" i="11"/>
  <c r="BB116" i="3"/>
  <c r="BF103" i="2"/>
  <c r="BF372" i="2"/>
  <c r="BE180" i="11"/>
  <c r="BB352" i="3"/>
  <c r="BF121" i="2"/>
  <c r="BB297" i="3"/>
  <c r="BF64" i="2"/>
  <c r="BB85" i="3"/>
  <c r="BF34" i="2"/>
  <c r="BE31" i="11"/>
  <c r="AV406" i="2"/>
  <c r="O396" i="11"/>
  <c r="BF144" i="2"/>
  <c r="BB350" i="3"/>
  <c r="AY337" i="26"/>
  <c r="BF56" i="2"/>
  <c r="BE231" i="11"/>
  <c r="BB88" i="3"/>
  <c r="BF61" i="2"/>
  <c r="BE226" i="11"/>
  <c r="BB291" i="3"/>
  <c r="AY17" i="11"/>
  <c r="AK446" i="26"/>
  <c r="AL447" i="26" s="1"/>
  <c r="AK424" i="25"/>
  <c r="AL425" i="25" s="1"/>
  <c r="AK430" i="24"/>
  <c r="AX433" i="24" s="1"/>
  <c r="AX435" i="24" s="1"/>
  <c r="AM109" i="26"/>
  <c r="BE109" i="26"/>
  <c r="AY271" i="26"/>
  <c r="BA266" i="28"/>
  <c r="AY284" i="26"/>
  <c r="BA279" i="28"/>
  <c r="BA275" i="11"/>
  <c r="AY275" i="11"/>
  <c r="BA195" i="11"/>
  <c r="AY195" i="11"/>
  <c r="AY169" i="11"/>
  <c r="BA169" i="11"/>
  <c r="AY95" i="11"/>
  <c r="BA95" i="11"/>
  <c r="AY85" i="11"/>
  <c r="BA85" i="11"/>
  <c r="AY54" i="11"/>
  <c r="BA54" i="11"/>
  <c r="AY44" i="11"/>
  <c r="BA44" i="11"/>
  <c r="BA30" i="11"/>
  <c r="AY30" i="11"/>
  <c r="BE48" i="11"/>
  <c r="BF48" i="2"/>
  <c r="BB50" i="3"/>
  <c r="BB6" i="3"/>
  <c r="BF6" i="2"/>
  <c r="BF10" i="2"/>
  <c r="BB10" i="3"/>
  <c r="BE10" i="11"/>
  <c r="BA133" i="28"/>
  <c r="AY133" i="26"/>
  <c r="BA114" i="28"/>
  <c r="AY113" i="26"/>
  <c r="BA357" i="28"/>
  <c r="AY362" i="26"/>
  <c r="AY193" i="11"/>
  <c r="BA193" i="11"/>
  <c r="BA185" i="11"/>
  <c r="AY185" i="11"/>
  <c r="AY181" i="11"/>
  <c r="BA181" i="11"/>
  <c r="BA161" i="11"/>
  <c r="AY161" i="11"/>
  <c r="AY101" i="11"/>
  <c r="BA101" i="11"/>
  <c r="BA87" i="11"/>
  <c r="AY87" i="11"/>
  <c r="AY58" i="11"/>
  <c r="BA58" i="11"/>
  <c r="AY46" i="11"/>
  <c r="BA46" i="11"/>
  <c r="BA38" i="11"/>
  <c r="AY38" i="11"/>
  <c r="AY27" i="11"/>
  <c r="BA27" i="11"/>
  <c r="BA15" i="11"/>
  <c r="AY15" i="11"/>
  <c r="BB246" i="3"/>
  <c r="BE234" i="11"/>
  <c r="BB262" i="3"/>
  <c r="BE249" i="11"/>
  <c r="BF257" i="2"/>
  <c r="BF5" i="2"/>
  <c r="BE5" i="11"/>
  <c r="BB5" i="3"/>
  <c r="BE20" i="11"/>
  <c r="BB22" i="3"/>
  <c r="BA378" i="11"/>
  <c r="AY378" i="11"/>
  <c r="AY212" i="11"/>
  <c r="BA212" i="11"/>
  <c r="AY204" i="25"/>
  <c r="AU435" i="25"/>
  <c r="AY94" i="24"/>
  <c r="AY159" i="24"/>
  <c r="AY100" i="19"/>
  <c r="AU13" i="14"/>
  <c r="BA367" i="28"/>
  <c r="AY373" i="26"/>
  <c r="AY321" i="19"/>
  <c r="AU390" i="19"/>
  <c r="AU277" i="14"/>
  <c r="AQ389" i="14"/>
  <c r="AU392" i="11"/>
  <c r="AU456" i="26"/>
  <c r="AY116" i="11"/>
  <c r="BA116" i="11"/>
  <c r="BA55" i="11"/>
  <c r="AY55" i="11"/>
  <c r="BA37" i="11"/>
  <c r="AY37" i="11"/>
  <c r="BA16" i="11"/>
  <c r="AY16" i="11"/>
  <c r="AR384" i="19"/>
  <c r="AW379" i="19"/>
  <c r="BA242" i="28"/>
  <c r="AY249" i="26"/>
  <c r="BA273" i="28"/>
  <c r="AY278" i="26"/>
  <c r="BA68" i="28"/>
  <c r="AY68" i="26"/>
  <c r="BA100" i="28"/>
  <c r="BI99" i="26"/>
  <c r="AY99" i="26"/>
  <c r="BA164" i="28"/>
  <c r="AY161" i="26"/>
  <c r="BI97" i="32"/>
  <c r="AY97" i="32"/>
  <c r="AY282" i="26"/>
  <c r="BA277" i="28"/>
  <c r="BI91" i="32"/>
  <c r="AY91" i="32"/>
  <c r="AY300" i="26"/>
  <c r="BA294" i="28"/>
  <c r="AY259" i="26"/>
  <c r="BA253" i="28"/>
  <c r="AY80" i="26"/>
  <c r="BA81" i="28"/>
  <c r="Q3" i="25"/>
  <c r="O424" i="25"/>
  <c r="O427" i="25"/>
  <c r="AB6" i="25"/>
  <c r="AM6" i="25" s="1"/>
  <c r="AX6" i="25" s="1"/>
  <c r="Z424" i="25"/>
  <c r="AA425" i="25" s="1"/>
  <c r="AR436" i="24"/>
  <c r="AW431" i="24"/>
  <c r="Q10" i="23"/>
  <c r="O372" i="23"/>
  <c r="O369" i="23"/>
  <c r="AK369" i="23"/>
  <c r="AL370" i="23" s="1"/>
  <c r="P3" i="14"/>
  <c r="N380" i="14"/>
  <c r="N377" i="14"/>
  <c r="O378" i="14" s="1"/>
  <c r="Z4" i="14"/>
  <c r="AJ4" i="14" s="1"/>
  <c r="AT4" i="14" s="1"/>
  <c r="AU4" i="14" s="1"/>
  <c r="AH377" i="14"/>
  <c r="AI378" i="14" s="1"/>
  <c r="AX120" i="25"/>
  <c r="AY71" i="11"/>
  <c r="BF384" i="2"/>
  <c r="BB236" i="3"/>
  <c r="BA291" i="11"/>
  <c r="AY291" i="11"/>
  <c r="AY171" i="11"/>
  <c r="BA171" i="11"/>
  <c r="BA142" i="11"/>
  <c r="AY142" i="11"/>
  <c r="BA120" i="11"/>
  <c r="AY120" i="11"/>
  <c r="AY111" i="11"/>
  <c r="BA111" i="11"/>
  <c r="AY98" i="11"/>
  <c r="BA98" i="11"/>
  <c r="BA39" i="11"/>
  <c r="AY39" i="11"/>
  <c r="BA10" i="11"/>
  <c r="AY10" i="11"/>
  <c r="AR393" i="11"/>
  <c r="AV384" i="11"/>
  <c r="BA260" i="28"/>
  <c r="AY265" i="26"/>
  <c r="AY262" i="26"/>
  <c r="BA256" i="28"/>
  <c r="AY141" i="26"/>
  <c r="BA143" i="28"/>
  <c r="AY308" i="26"/>
  <c r="BA302" i="28"/>
  <c r="P379" i="19"/>
  <c r="O436" i="28"/>
  <c r="O439" i="28" s="1"/>
  <c r="P434" i="28"/>
  <c r="O436" i="24"/>
  <c r="O434" i="24"/>
  <c r="AY84" i="26"/>
  <c r="BA85" i="28"/>
  <c r="BA264" i="28"/>
  <c r="AY269" i="26"/>
  <c r="BA212" i="28"/>
  <c r="AY217" i="26"/>
  <c r="AY135" i="26"/>
  <c r="BA135" i="28"/>
  <c r="AW447" i="26"/>
  <c r="AR452" i="26"/>
  <c r="Q3" i="26"/>
  <c r="O449" i="26"/>
  <c r="O446" i="26"/>
  <c r="AM259" i="25"/>
  <c r="AX259" i="25" s="1"/>
  <c r="AY259" i="25" s="1"/>
  <c r="AU436" i="25"/>
  <c r="AB3" i="23"/>
  <c r="Z369" i="23"/>
  <c r="AA370" i="23" s="1"/>
  <c r="AK378" i="19"/>
  <c r="AL379" i="19" s="1"/>
  <c r="S163" i="13"/>
  <c r="Q381" i="13"/>
  <c r="BF107" i="28"/>
  <c r="AX107" i="28"/>
  <c r="BF190" i="2"/>
  <c r="BB207" i="3"/>
  <c r="BB87" i="3"/>
  <c r="BF79" i="2"/>
  <c r="BB397" i="3"/>
  <c r="AB3" i="33"/>
  <c r="AM3" i="33" s="1"/>
  <c r="AX3" i="33" s="1"/>
  <c r="BA369" i="11"/>
  <c r="AY369" i="11"/>
  <c r="BA258" i="11"/>
  <c r="AY258" i="11"/>
  <c r="AY252" i="11"/>
  <c r="BA252" i="11"/>
  <c r="AY194" i="11"/>
  <c r="BA194" i="11"/>
  <c r="AY86" i="11"/>
  <c r="BA86" i="11"/>
  <c r="AY76" i="11"/>
  <c r="BA76" i="11"/>
  <c r="AY28" i="11"/>
  <c r="BA28" i="11"/>
  <c r="AY24" i="11"/>
  <c r="BA24" i="11"/>
  <c r="BA20" i="11"/>
  <c r="AY20" i="11"/>
  <c r="AY234" i="26"/>
  <c r="BA230" i="28"/>
  <c r="BA226" i="11"/>
  <c r="AY226" i="11"/>
  <c r="BA216" i="11"/>
  <c r="AY216" i="11"/>
  <c r="AY241" i="11"/>
  <c r="BA241" i="11"/>
  <c r="AY266" i="11"/>
  <c r="BA266" i="11"/>
  <c r="BA299" i="11"/>
  <c r="AY299" i="11"/>
  <c r="BA294" i="11"/>
  <c r="AY294" i="11"/>
  <c r="AY305" i="11"/>
  <c r="BA305" i="11"/>
  <c r="AY317" i="11"/>
  <c r="BA317" i="11"/>
  <c r="BA249" i="11"/>
  <c r="AY249" i="11"/>
  <c r="AY244" i="11"/>
  <c r="BA244" i="11"/>
  <c r="BA240" i="11"/>
  <c r="AY240" i="11"/>
  <c r="AY232" i="11"/>
  <c r="BA232" i="11"/>
  <c r="AY251" i="11"/>
  <c r="BA251" i="11"/>
  <c r="BA225" i="11"/>
  <c r="AY225" i="11"/>
  <c r="AY256" i="11"/>
  <c r="BA256" i="11"/>
  <c r="AY271" i="11"/>
  <c r="BA271" i="11"/>
  <c r="BA292" i="11"/>
  <c r="AY292" i="11"/>
  <c r="BA303" i="11"/>
  <c r="AY303" i="11"/>
  <c r="AY311" i="11"/>
  <c r="BA311" i="11"/>
  <c r="BA272" i="11"/>
  <c r="AY272" i="11"/>
  <c r="AY224" i="11"/>
  <c r="BA224" i="11"/>
  <c r="AY268" i="11"/>
  <c r="BA268" i="11"/>
  <c r="BA175" i="11"/>
  <c r="AY175" i="11"/>
  <c r="AY148" i="11"/>
  <c r="BA148" i="11"/>
  <c r="AY117" i="11"/>
  <c r="BA117" i="11"/>
  <c r="BA88" i="11"/>
  <c r="AY88" i="11"/>
  <c r="AY84" i="11"/>
  <c r="BA84" i="11"/>
  <c r="AY26" i="11"/>
  <c r="BA26" i="11"/>
  <c r="AY22" i="11"/>
  <c r="BA22" i="11"/>
  <c r="AY227" i="11"/>
  <c r="BA227" i="11"/>
  <c r="BA260" i="11"/>
  <c r="AY260" i="11"/>
  <c r="AY276" i="11"/>
  <c r="BA276" i="11"/>
  <c r="BA309" i="11"/>
  <c r="AY309" i="11"/>
  <c r="BA374" i="11"/>
  <c r="AY374" i="11"/>
  <c r="BA310" i="11"/>
  <c r="AY310" i="11"/>
  <c r="AY277" i="11"/>
  <c r="BA277" i="11"/>
  <c r="AY257" i="11"/>
  <c r="BA257" i="11"/>
  <c r="BA253" i="11"/>
  <c r="AY253" i="11"/>
  <c r="BA230" i="11"/>
  <c r="AY230" i="11"/>
  <c r="BA223" i="11"/>
  <c r="AY223" i="11"/>
  <c r="BA215" i="11"/>
  <c r="AY215" i="11"/>
  <c r="AY370" i="11"/>
  <c r="BA370" i="11"/>
  <c r="AY231" i="11"/>
  <c r="BA231" i="11"/>
  <c r="BA214" i="11"/>
  <c r="AY214" i="11"/>
  <c r="BA239" i="11"/>
  <c r="AY239" i="11"/>
  <c r="BA264" i="11"/>
  <c r="AY264" i="11"/>
  <c r="BA281" i="11"/>
  <c r="AY281" i="11"/>
  <c r="BA365" i="11"/>
  <c r="AY365" i="11"/>
  <c r="BA368" i="11"/>
  <c r="AY368" i="11"/>
  <c r="AY211" i="11"/>
  <c r="BA211" i="11"/>
  <c r="BB348" i="3"/>
  <c r="BE328" i="11"/>
  <c r="BB194" i="3"/>
  <c r="BE187" i="11"/>
  <c r="BF191" i="2"/>
  <c r="BE272" i="11"/>
  <c r="BB287" i="3"/>
  <c r="BF282" i="2"/>
  <c r="BA203" i="11"/>
  <c r="AY203" i="11"/>
  <c r="BE242" i="11"/>
  <c r="BB254" i="3"/>
  <c r="BF82" i="2"/>
  <c r="BB83" i="3"/>
  <c r="BE96" i="11"/>
  <c r="BB97" i="3"/>
  <c r="BE114" i="11"/>
  <c r="BF116" i="2"/>
  <c r="BA71" i="11"/>
  <c r="BE186" i="11"/>
  <c r="BE199" i="11"/>
  <c r="BE86" i="11"/>
  <c r="BE79" i="11"/>
  <c r="BE375" i="11"/>
  <c r="BF354" i="2"/>
  <c r="BE247" i="11"/>
  <c r="BF96" i="2"/>
  <c r="BA137" i="11"/>
  <c r="AY137" i="11"/>
  <c r="BF60" i="2"/>
  <c r="BB62" i="3"/>
  <c r="BE60" i="11"/>
  <c r="AY207" i="11"/>
  <c r="BA207" i="11"/>
  <c r="BB68" i="3"/>
  <c r="BF66" i="2"/>
  <c r="BE66" i="11"/>
  <c r="BB126" i="3"/>
  <c r="BF125" i="2"/>
  <c r="BE123" i="11"/>
  <c r="BF256" i="2"/>
  <c r="BB261" i="3"/>
  <c r="BF333" i="2"/>
  <c r="BB341" i="3"/>
  <c r="Q384" i="12"/>
  <c r="Q386" i="12"/>
  <c r="AF11" i="12"/>
  <c r="AS11" i="12" s="1"/>
  <c r="BF11" i="12" s="1"/>
  <c r="BG11" i="12" s="1"/>
  <c r="J390" i="12"/>
  <c r="S380" i="12"/>
  <c r="Q389" i="12"/>
  <c r="Q392" i="12"/>
  <c r="BA357" i="11"/>
  <c r="AY357" i="11"/>
  <c r="BF106" i="2"/>
  <c r="BB107" i="3"/>
  <c r="BE106" i="11"/>
  <c r="BE305" i="11"/>
  <c r="BF315" i="2"/>
  <c r="BB321" i="3"/>
  <c r="BB333" i="3"/>
  <c r="BF325" i="2"/>
  <c r="BF385" i="2"/>
  <c r="BE372" i="11"/>
  <c r="AY285" i="11"/>
  <c r="BA285" i="11"/>
  <c r="BA170" i="11"/>
  <c r="AY170" i="11"/>
  <c r="BE90" i="11"/>
  <c r="BB91" i="3"/>
  <c r="BB150" i="3"/>
  <c r="BE146" i="11"/>
  <c r="BF149" i="2"/>
  <c r="BE250" i="11"/>
  <c r="BB263" i="3"/>
  <c r="BF258" i="2"/>
  <c r="BF133" i="2"/>
  <c r="BB134" i="3"/>
  <c r="BF332" i="2"/>
  <c r="BB340" i="3"/>
  <c r="BE191" i="11"/>
  <c r="BF186" i="2"/>
  <c r="BB393" i="3"/>
  <c r="BB362" i="3"/>
  <c r="BB215" i="3"/>
  <c r="BF212" i="2"/>
  <c r="BE206" i="11"/>
  <c r="BF299" i="2"/>
  <c r="BE289" i="11"/>
  <c r="BF219" i="2"/>
  <c r="BE213" i="11"/>
  <c r="BB223" i="3"/>
  <c r="AY293" i="11"/>
  <c r="BA293" i="11"/>
  <c r="BA261" i="11"/>
  <c r="AY261" i="11"/>
  <c r="BE145" i="11"/>
  <c r="BF148" i="2"/>
  <c r="BB149" i="3"/>
  <c r="BB307" i="3"/>
  <c r="BF302" i="2"/>
  <c r="BE292" i="11"/>
  <c r="BF319" i="2"/>
  <c r="BE309" i="11"/>
  <c r="BE341" i="11"/>
  <c r="BB361" i="3"/>
  <c r="BF353" i="2"/>
  <c r="BB367" i="3"/>
  <c r="BF359" i="2"/>
  <c r="BE347" i="11"/>
  <c r="BF390" i="2"/>
  <c r="BE377" i="11"/>
  <c r="AY414" i="25"/>
  <c r="O388" i="11"/>
  <c r="O390" i="11"/>
  <c r="AX403" i="3"/>
  <c r="AT408" i="3"/>
  <c r="AT410" i="3" s="1"/>
  <c r="BF49" i="2"/>
  <c r="BB51" i="3"/>
  <c r="BE49" i="11"/>
  <c r="BB229" i="3"/>
  <c r="BE219" i="11"/>
  <c r="BF225" i="2"/>
  <c r="BB140" i="3"/>
  <c r="BE136" i="11"/>
  <c r="BF139" i="2"/>
  <c r="BE319" i="11"/>
  <c r="BB338" i="3"/>
  <c r="P403" i="2"/>
  <c r="AC94" i="2"/>
  <c r="AN94" i="2" s="1"/>
  <c r="AY94" i="2" s="1"/>
  <c r="BB94" i="2" s="1"/>
  <c r="R394" i="2"/>
  <c r="AY109" i="28"/>
  <c r="BG109" i="28"/>
  <c r="BI109" i="28" s="1"/>
  <c r="AM66" i="33"/>
  <c r="AX66" i="33" s="1"/>
  <c r="BF69" i="2"/>
  <c r="BB71" i="3"/>
  <c r="BE69" i="11"/>
  <c r="BB148" i="3"/>
  <c r="BF147" i="2"/>
  <c r="BE144" i="11"/>
  <c r="BF356" i="2"/>
  <c r="BB364" i="3"/>
  <c r="BE344" i="11"/>
  <c r="BB392" i="3"/>
  <c r="BF383" i="2"/>
  <c r="BE370" i="11"/>
  <c r="BA207" i="28"/>
  <c r="AY212" i="26"/>
  <c r="AU457" i="26"/>
  <c r="BB332" i="3"/>
  <c r="BF324" i="2"/>
  <c r="BE314" i="11"/>
  <c r="BB8" i="3"/>
  <c r="BE8" i="11"/>
  <c r="BF8" i="2"/>
  <c r="BF137" i="2"/>
  <c r="BE134" i="11"/>
  <c r="BB138" i="3"/>
  <c r="BE256" i="11"/>
  <c r="BB270" i="3"/>
  <c r="BF265" i="2"/>
  <c r="BB32" i="3"/>
  <c r="BF30" i="2"/>
  <c r="BE30" i="11"/>
  <c r="BB44" i="3"/>
  <c r="BE42" i="11"/>
  <c r="BF42" i="2"/>
  <c r="BE101" i="11"/>
  <c r="BF101" i="2"/>
  <c r="BB102" i="3"/>
  <c r="BE105" i="11"/>
  <c r="BF105" i="2"/>
  <c r="BB106" i="3"/>
  <c r="AB5" i="11"/>
  <c r="AM5" i="11" s="1"/>
  <c r="AX5" i="11" s="1"/>
  <c r="J394" i="11"/>
  <c r="Q384" i="11"/>
  <c r="BE35" i="11"/>
  <c r="BF35" i="2"/>
  <c r="BB37" i="3"/>
  <c r="BB77" i="3"/>
  <c r="BE77" i="11"/>
  <c r="BF76" i="2"/>
  <c r="BE93" i="11"/>
  <c r="BB94" i="3"/>
  <c r="BF93" i="2"/>
  <c r="BB123" i="3"/>
  <c r="BE120" i="11"/>
  <c r="BF122" i="2"/>
  <c r="BE294" i="11"/>
  <c r="BB310" i="3"/>
  <c r="BF304" i="2"/>
  <c r="AY102" i="32"/>
  <c r="AY108" i="26"/>
  <c r="BA110" i="28"/>
  <c r="BG108" i="26"/>
  <c r="BI108" i="26" s="1"/>
  <c r="AB415" i="32"/>
  <c r="AS124" i="12"/>
  <c r="BA83" i="11"/>
  <c r="AY83" i="11"/>
  <c r="BE38" i="11"/>
  <c r="BB40" i="3"/>
  <c r="BF38" i="2"/>
  <c r="BE97" i="11"/>
  <c r="BF97" i="2"/>
  <c r="BB98" i="3"/>
  <c r="BB153" i="3"/>
  <c r="BE149" i="11"/>
  <c r="BF152" i="2"/>
  <c r="BE300" i="11"/>
  <c r="BF310" i="2"/>
  <c r="BB316" i="3"/>
  <c r="BF106" i="26"/>
  <c r="AX106" i="26"/>
  <c r="BF47" i="2"/>
  <c r="BE47" i="11"/>
  <c r="BB49" i="3"/>
  <c r="BF28" i="2"/>
  <c r="BB30" i="3"/>
  <c r="BE28" i="11"/>
  <c r="BF40" i="2"/>
  <c r="BB42" i="3"/>
  <c r="BE40" i="11"/>
  <c r="BE108" i="11"/>
  <c r="BB111" i="3"/>
  <c r="BF110" i="2"/>
  <c r="BB195" i="3"/>
  <c r="BF192" i="2"/>
  <c r="BE195" i="11"/>
  <c r="BF200" i="2"/>
  <c r="BB203" i="3"/>
  <c r="BF314" i="2"/>
  <c r="BE304" i="11"/>
  <c r="BB320" i="3"/>
  <c r="AC25" i="3"/>
  <c r="AN25" i="3" s="1"/>
  <c r="AY25" i="3" s="1"/>
  <c r="AV416" i="3" s="1"/>
  <c r="R402" i="3"/>
  <c r="BB38" i="3"/>
  <c r="BF36" i="2"/>
  <c r="BE36" i="11"/>
  <c r="BF77" i="2"/>
  <c r="BB78" i="3"/>
  <c r="BE78" i="11"/>
  <c r="BB109" i="3"/>
  <c r="BF108" i="2"/>
  <c r="AB378" i="19"/>
  <c r="AT225" i="14"/>
  <c r="AU228" i="14"/>
  <c r="BA312" i="11"/>
  <c r="AY312" i="11"/>
  <c r="AM304" i="11"/>
  <c r="BF150" i="2"/>
  <c r="BE147" i="11"/>
  <c r="BB151" i="3"/>
  <c r="BE255" i="11"/>
  <c r="BB268" i="3"/>
  <c r="BF263" i="2"/>
  <c r="AN60" i="2"/>
  <c r="AX88" i="26"/>
  <c r="AN29" i="3"/>
  <c r="BF78" i="2"/>
  <c r="BB79" i="3"/>
  <c r="BE285" i="11"/>
  <c r="BB300" i="3"/>
  <c r="BF295" i="2"/>
  <c r="BF339" i="2"/>
  <c r="BE327" i="11"/>
  <c r="BB347" i="3"/>
  <c r="AV417" i="3"/>
  <c r="AY4" i="19"/>
  <c r="BF99" i="32"/>
  <c r="AS78" i="13"/>
  <c r="AY314" i="11"/>
  <c r="BA314" i="11"/>
  <c r="AY308" i="11"/>
  <c r="BA308" i="11"/>
  <c r="BF46" i="2"/>
  <c r="BB48" i="3"/>
  <c r="BE46" i="11"/>
  <c r="BF206" i="2"/>
  <c r="BB209" i="3"/>
  <c r="BE201" i="11"/>
  <c r="BB289" i="3"/>
  <c r="BE274" i="11"/>
  <c r="BF284" i="2"/>
  <c r="AY82" i="25"/>
  <c r="AY239" i="26"/>
  <c r="BA235" i="28"/>
  <c r="BE70" i="11"/>
  <c r="BB72" i="3"/>
  <c r="BF70" i="2"/>
  <c r="BE254" i="11"/>
  <c r="BF262" i="2"/>
  <c r="BB267" i="3"/>
  <c r="BB302" i="3"/>
  <c r="BF297" i="2"/>
  <c r="BE287" i="11"/>
  <c r="AY11" i="23"/>
  <c r="AY402" i="2"/>
  <c r="BB4" i="2"/>
  <c r="AV402" i="2"/>
  <c r="AX93" i="32"/>
  <c r="AV419" i="3"/>
  <c r="Q89" i="33"/>
  <c r="O406" i="33"/>
  <c r="N21" i="21"/>
  <c r="AU440" i="24" l="1"/>
  <c r="AM430" i="24"/>
  <c r="AX430" i="24"/>
  <c r="AX431" i="24" s="1"/>
  <c r="AU381" i="23"/>
  <c r="AM378" i="19"/>
  <c r="AU386" i="19"/>
  <c r="AX378" i="19"/>
  <c r="AX379" i="19" s="1"/>
  <c r="BA332" i="28"/>
  <c r="AM415" i="32"/>
  <c r="BG4" i="12"/>
  <c r="AU379" i="23"/>
  <c r="BA381" i="28"/>
  <c r="AY388" i="26"/>
  <c r="BE381" i="12"/>
  <c r="AY386" i="12"/>
  <c r="AQ387" i="14"/>
  <c r="AU388" i="19"/>
  <c r="AU438" i="24"/>
  <c r="AY174" i="23"/>
  <c r="AU380" i="23"/>
  <c r="O418" i="32"/>
  <c r="O421" i="32" s="1"/>
  <c r="AX418" i="32"/>
  <c r="AX420" i="32" s="1"/>
  <c r="AC402" i="3"/>
  <c r="AU432" i="25"/>
  <c r="BF107" i="26"/>
  <c r="AX107" i="26"/>
  <c r="AC394" i="2"/>
  <c r="AB384" i="11"/>
  <c r="BC390" i="12"/>
  <c r="AF380" i="12"/>
  <c r="AL431" i="24"/>
  <c r="AY103" i="32"/>
  <c r="BG103" i="32"/>
  <c r="BI103" i="32" s="1"/>
  <c r="E18" i="29"/>
  <c r="G18" i="29" s="1"/>
  <c r="G20" i="29" s="1"/>
  <c r="A22" i="29" s="1"/>
  <c r="D18" i="29"/>
  <c r="F48" i="29"/>
  <c r="AX109" i="26"/>
  <c r="BF109" i="26"/>
  <c r="N22" i="21"/>
  <c r="BG107" i="28"/>
  <c r="BI107" i="28" s="1"/>
  <c r="AX433" i="28"/>
  <c r="AX434" i="28" s="1"/>
  <c r="AY107" i="28"/>
  <c r="AM3" i="23"/>
  <c r="O450" i="26"/>
  <c r="O452" i="26"/>
  <c r="AX381" i="19"/>
  <c r="AX383" i="19" s="1"/>
  <c r="AS390" i="11"/>
  <c r="AW385" i="11"/>
  <c r="AU441" i="28"/>
  <c r="AY120" i="25"/>
  <c r="N381" i="14"/>
  <c r="N383" i="14"/>
  <c r="O373" i="23"/>
  <c r="O375" i="23"/>
  <c r="O430" i="25"/>
  <c r="O428" i="25"/>
  <c r="AB3" i="25"/>
  <c r="J434" i="25"/>
  <c r="Q424" i="25"/>
  <c r="O433" i="25"/>
  <c r="O436" i="25"/>
  <c r="Q382" i="13"/>
  <c r="Q384" i="13"/>
  <c r="AU434" i="25"/>
  <c r="AF163" i="13"/>
  <c r="S378" i="13"/>
  <c r="Q387" i="13"/>
  <c r="J388" i="13"/>
  <c r="Q390" i="13"/>
  <c r="P447" i="26"/>
  <c r="AX449" i="26"/>
  <c r="AX451" i="26" s="1"/>
  <c r="AB3" i="26"/>
  <c r="O458" i="26"/>
  <c r="Q446" i="26"/>
  <c r="O455" i="26"/>
  <c r="J456" i="26"/>
  <c r="Z3" i="14"/>
  <c r="N389" i="14"/>
  <c r="N386" i="14"/>
  <c r="J387" i="14"/>
  <c r="P377" i="14"/>
  <c r="P370" i="23"/>
  <c r="AX372" i="23"/>
  <c r="AX374" i="23" s="1"/>
  <c r="AB10" i="23"/>
  <c r="AM10" i="23" s="1"/>
  <c r="AX10" i="23" s="1"/>
  <c r="AY10" i="23" s="1"/>
  <c r="O381" i="23"/>
  <c r="O378" i="23"/>
  <c r="J379" i="23"/>
  <c r="Q369" i="23"/>
  <c r="P425" i="25"/>
  <c r="AX427" i="25"/>
  <c r="AX429" i="25" s="1"/>
  <c r="BA107" i="28"/>
  <c r="AY106" i="26"/>
  <c r="BG106" i="26"/>
  <c r="BI106" i="26" s="1"/>
  <c r="AY5" i="11"/>
  <c r="BA5" i="11"/>
  <c r="BE23" i="11"/>
  <c r="BB25" i="3"/>
  <c r="BF23" i="2"/>
  <c r="BF124" i="12"/>
  <c r="AS380" i="12"/>
  <c r="BF78" i="13"/>
  <c r="BG99" i="32"/>
  <c r="BI99" i="32" s="1"/>
  <c r="AY99" i="32"/>
  <c r="AU423" i="32"/>
  <c r="AY29" i="3"/>
  <c r="AN402" i="3"/>
  <c r="AY88" i="26"/>
  <c r="BA89" i="28"/>
  <c r="AY60" i="2"/>
  <c r="AN394" i="2"/>
  <c r="AX304" i="11"/>
  <c r="AM384" i="11"/>
  <c r="AU225" i="14"/>
  <c r="BI93" i="32"/>
  <c r="AY93" i="32"/>
  <c r="AX415" i="32"/>
  <c r="AX416" i="32" s="1"/>
  <c r="AU425" i="32"/>
  <c r="AB89" i="33"/>
  <c r="Q406" i="33"/>
  <c r="AY107" i="26" l="1"/>
  <c r="BA109" i="28"/>
  <c r="BG107" i="26"/>
  <c r="BI107" i="26" s="1"/>
  <c r="AU454" i="26"/>
  <c r="D48" i="29"/>
  <c r="E48" i="29"/>
  <c r="G48" i="29" s="1"/>
  <c r="G49" i="29" s="1"/>
  <c r="A51" i="29" s="1"/>
  <c r="BG109" i="26"/>
  <c r="BI109" i="26" s="1"/>
  <c r="AY109" i="26"/>
  <c r="AS163" i="13"/>
  <c r="AF378" i="13"/>
  <c r="AM3" i="25"/>
  <c r="AB424" i="25"/>
  <c r="AB369" i="23"/>
  <c r="AJ3" i="14"/>
  <c r="Z377" i="14"/>
  <c r="AM3" i="26"/>
  <c r="AB446" i="26"/>
  <c r="AX3" i="23"/>
  <c r="AM369" i="23"/>
  <c r="BG124" i="12"/>
  <c r="BF380" i="12"/>
  <c r="BG78" i="13"/>
  <c r="BA304" i="11"/>
  <c r="AY304" i="11"/>
  <c r="AX384" i="11"/>
  <c r="BB60" i="2"/>
  <c r="AY403" i="2"/>
  <c r="AY394" i="2"/>
  <c r="AX403" i="2"/>
  <c r="BE27" i="11"/>
  <c r="BF27" i="2"/>
  <c r="BB29" i="3"/>
  <c r="AV415" i="3"/>
  <c r="AY402" i="3"/>
  <c r="AY403" i="3" s="1"/>
  <c r="AM89" i="33"/>
  <c r="AB406" i="33"/>
  <c r="AY3" i="23" l="1"/>
  <c r="AU377" i="23"/>
  <c r="AX369" i="23"/>
  <c r="AX370" i="23" s="1"/>
  <c r="AX3" i="26"/>
  <c r="AM446" i="26"/>
  <c r="AT3" i="14"/>
  <c r="AJ377" i="14"/>
  <c r="AX3" i="25"/>
  <c r="AM424" i="25"/>
  <c r="BF163" i="13"/>
  <c r="AS378" i="13"/>
  <c r="BF381" i="12"/>
  <c r="BF383" i="12"/>
  <c r="BF387" i="12" s="1"/>
  <c r="AT406" i="3"/>
  <c r="AT407" i="3" s="1"/>
  <c r="BE402" i="3"/>
  <c r="BB402" i="3"/>
  <c r="BC402" i="3" s="1"/>
  <c r="AY397" i="2"/>
  <c r="AY395" i="2"/>
  <c r="AS399" i="2"/>
  <c r="BE394" i="2"/>
  <c r="BB394" i="2"/>
  <c r="BC394" i="2" s="1"/>
  <c r="AX387" i="11"/>
  <c r="AX391" i="11" s="1"/>
  <c r="AX385" i="11"/>
  <c r="AR389" i="11"/>
  <c r="BA384" i="11"/>
  <c r="BB384" i="11" s="1"/>
  <c r="BD384" i="11"/>
  <c r="AX89" i="33"/>
  <c r="AM406" i="33"/>
  <c r="BG163" i="13" l="1"/>
  <c r="BF378" i="13"/>
  <c r="AY3" i="25"/>
  <c r="AX424" i="25"/>
  <c r="AX425" i="25" s="1"/>
  <c r="AU3" i="14"/>
  <c r="AQ385" i="14"/>
  <c r="AT377" i="14"/>
  <c r="BA3" i="28"/>
  <c r="AY3" i="26"/>
  <c r="AX446" i="26"/>
  <c r="AX447" i="26" s="1"/>
  <c r="AX406" i="33"/>
  <c r="BF379" i="13" l="1"/>
  <c r="BF381" i="13"/>
  <c r="BF385" i="13" s="1"/>
  <c r="AT380" i="14"/>
  <c r="AT384" i="14" s="1"/>
  <c r="AT378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  <author>Dmitrii</author>
  </authors>
  <commentList>
    <comment ref="E24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200 лей/мес</t>
        </r>
      </text>
    </comment>
    <comment ref="E34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200 лей/мес</t>
        </r>
      </text>
    </comment>
    <comment ref="AU52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оплата 5-го квартала
спросить у МА</t>
        </r>
      </text>
    </comment>
    <comment ref="E79" authorId="0" shapeId="0" xr:uid="{00000000-0006-0000-0200-00000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50 лей/мес</t>
        </r>
      </text>
    </comment>
    <comment ref="E105" authorId="0" shapeId="0" xr:uid="{00000000-0006-0000-0200-00000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150 л/м</t>
        </r>
      </text>
    </comment>
    <comment ref="E111" authorId="0" shapeId="0" xr:uid="{00000000-0006-0000-0200-00000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100/мес.</t>
        </r>
      </text>
    </comment>
    <comment ref="E148" authorId="0" shapeId="0" xr:uid="{00000000-0006-0000-0200-00000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65 л/м</t>
        </r>
      </text>
    </comment>
    <comment ref="E187" authorId="0" shapeId="0" xr:uid="{00000000-0006-0000-0200-00000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50 lei/luna</t>
        </r>
      </text>
    </comment>
    <comment ref="E243" authorId="1" shapeId="0" xr:uid="{00000000-0006-0000-0200-000009000000}">
      <text>
        <r>
          <rPr>
            <b/>
            <sz val="9"/>
            <color indexed="81"/>
            <rFont val="Tahoma"/>
            <family val="2"/>
            <charset val="204"/>
          </rPr>
          <t>Dmitrii:</t>
        </r>
        <r>
          <rPr>
            <sz val="9"/>
            <color indexed="81"/>
            <rFont val="Tahoma"/>
            <family val="2"/>
            <charset val="204"/>
          </rPr>
          <t xml:space="preserve">
Было 145 лей
</t>
        </r>
      </text>
    </comment>
    <comment ref="E249" authorId="0" shapeId="0" xr:uid="{00000000-0006-0000-0200-00000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100 lei luna</t>
        </r>
      </text>
    </comment>
    <comment ref="E292" authorId="0" shapeId="0" xr:uid="{00000000-0006-0000-0200-00000B000000}">
      <text>
        <r>
          <rPr>
            <b/>
            <sz val="9"/>
            <color rgb="FF000000"/>
            <rFont val="Tahoma"/>
            <family val="2"/>
            <charset val="204"/>
          </rPr>
          <t>ND: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  <r>
          <rPr>
            <sz val="9"/>
            <color rgb="FF000000"/>
            <rFont val="Tahoma"/>
            <family val="2"/>
            <charset val="204"/>
          </rPr>
          <t>35 lei/mes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  <author>Dmitrii</author>
  </authors>
  <commentList>
    <comment ref="E2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200 лей/мес</t>
        </r>
      </text>
    </comment>
    <comment ref="E35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200 лей/мес</t>
        </r>
      </text>
    </comment>
    <comment ref="AU55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оплата 5-го квартала
спросить у МА</t>
        </r>
      </text>
    </comment>
    <comment ref="E82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50 лей/мес</t>
        </r>
      </text>
    </comment>
    <comment ref="E108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150 л/м</t>
        </r>
      </text>
    </comment>
    <comment ref="E115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100/мес.</t>
        </r>
      </text>
    </comment>
    <comment ref="E155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65 л/м</t>
        </r>
      </text>
    </comment>
    <comment ref="E195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50 lei/luna</t>
        </r>
      </text>
    </comment>
    <comment ref="E231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330 л/м</t>
        </r>
      </text>
    </comment>
    <comment ref="E254" authorId="1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Dmitrii:</t>
        </r>
        <r>
          <rPr>
            <sz val="9"/>
            <color indexed="81"/>
            <rFont val="Tahoma"/>
            <family val="2"/>
            <charset val="204"/>
          </rPr>
          <t xml:space="preserve">
Было 145 лей
</t>
        </r>
      </text>
    </comment>
    <comment ref="E260" authorId="0" shapeId="0" xr:uid="{00000000-0006-0000-0300-00000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100 lei luna</t>
        </r>
      </text>
    </comment>
    <comment ref="E303" authorId="0" shapeId="0" xr:uid="{00000000-0006-0000-0300-00000C000000}">
      <text>
        <r>
          <rPr>
            <b/>
            <sz val="9"/>
            <color rgb="FF000000"/>
            <rFont val="Tahoma"/>
            <family val="2"/>
            <charset val="204"/>
          </rPr>
          <t>ND: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  <r>
          <rPr>
            <sz val="9"/>
            <color rgb="FF000000"/>
            <rFont val="Tahoma"/>
            <family val="2"/>
            <charset val="204"/>
          </rPr>
          <t>35 lei/mes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  <author>Dmitrii</author>
  </authors>
  <commentList>
    <comment ref="B29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ACHTUNG!!!!</t>
        </r>
      </text>
    </comment>
    <comment ref="E38" authorId="0" shapeId="0" xr:uid="{00000000-0006-0000-06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200 лей/мес</t>
        </r>
      </text>
    </comment>
    <comment ref="AU58" authorId="0" shapeId="0" xr:uid="{00000000-0006-0000-0600-00000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оплата 5-го квартала
спросить у МА</t>
        </r>
      </text>
    </comment>
    <comment ref="E86" authorId="0" shapeId="0" xr:uid="{00000000-0006-0000-0600-00000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50 лей/мес</t>
        </r>
      </text>
    </comment>
    <comment ref="AC96" authorId="0" shapeId="0" xr:uid="{00000000-0006-0000-0600-00000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110" authorId="0" shapeId="0" xr:uid="{00000000-0006-0000-0600-00000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c 01.03.2021</t>
        </r>
      </text>
    </comment>
    <comment ref="E112" authorId="0" shapeId="0" xr:uid="{00000000-0006-0000-0600-00000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150 л/м</t>
        </r>
      </text>
    </comment>
    <comment ref="E119" authorId="0" shapeId="0" xr:uid="{00000000-0006-0000-0600-00000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100/мес.</t>
        </r>
      </text>
    </comment>
    <comment ref="E161" authorId="0" shapeId="0" xr:uid="{00000000-0006-0000-0600-00000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65 л/м</t>
        </r>
      </text>
    </comment>
    <comment ref="AC162" authorId="0" shapeId="0" xr:uid="{00000000-0006-0000-0600-00000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
</t>
        </r>
      </text>
    </comment>
    <comment ref="G165" authorId="0" shapeId="0" xr:uid="{00000000-0006-0000-0600-00000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65" authorId="0" shapeId="0" xr:uid="{00000000-0006-0000-0600-00000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19" authorId="0" shapeId="0" xr:uid="{00000000-0006-0000-0600-00000D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19" authorId="0" shapeId="0" xr:uid="{00000000-0006-0000-0600-00000E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32" authorId="0" shapeId="0" xr:uid="{00000000-0006-0000-0600-00000F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7" authorId="0" shapeId="0" xr:uid="{00000000-0006-0000-0600-000010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330 л/м</t>
        </r>
      </text>
    </comment>
    <comment ref="G242" authorId="0" shapeId="0" xr:uid="{00000000-0006-0000-0600-00001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44" authorId="0" shapeId="0" xr:uid="{00000000-0006-0000-0600-00001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60" authorId="1" shapeId="0" xr:uid="{00000000-0006-0000-0600-000013000000}">
      <text>
        <r>
          <rPr>
            <b/>
            <sz val="9"/>
            <color indexed="81"/>
            <rFont val="Tahoma"/>
            <family val="2"/>
            <charset val="204"/>
          </rPr>
          <t>Dmitrii:</t>
        </r>
        <r>
          <rPr>
            <sz val="9"/>
            <color indexed="81"/>
            <rFont val="Tahoma"/>
            <family val="2"/>
            <charset val="204"/>
          </rPr>
          <t xml:space="preserve">
Было 145 лей
</t>
        </r>
      </text>
    </comment>
    <comment ref="E309" authorId="0" shapeId="0" xr:uid="{00000000-0006-0000-0600-00001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35 lei/mes</t>
        </r>
      </text>
    </comment>
    <comment ref="G349" authorId="0" shapeId="0" xr:uid="{00000000-0006-0000-0600-00001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!!!!</t>
        </r>
      </text>
    </comment>
    <comment ref="G367" authorId="0" shapeId="0" xr:uid="{00000000-0006-0000-0600-00001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!!!</t>
        </r>
      </text>
    </comment>
    <comment ref="R367" authorId="0" shapeId="0" xr:uid="{00000000-0006-0000-0600-00001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!!!</t>
        </r>
      </text>
    </comment>
    <comment ref="AC367" authorId="0" shapeId="0" xr:uid="{00000000-0006-0000-0600-00001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!!!
</t>
        </r>
      </text>
    </comment>
    <comment ref="AC373" authorId="0" shapeId="0" xr:uid="{00000000-0006-0000-0600-00001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399" authorId="0" shapeId="0" xr:uid="{00000000-0006-0000-0600-00001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c 01.03.2021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  <author>Dmitrii</author>
  </authors>
  <commentList>
    <comment ref="E95" authorId="0" shapeId="0" xr:uid="{00000000-0006-0000-07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50 лей/мес</t>
        </r>
      </text>
    </comment>
    <comment ref="G110" authorId="0" shapeId="0" xr:uid="{00000000-0006-0000-07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116" authorId="0" shapeId="0" xr:uid="{00000000-0006-0000-0700-00000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E127" authorId="0" shapeId="0" xr:uid="{00000000-0006-0000-0700-00000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100/мес.</t>
        </r>
      </text>
    </comment>
    <comment ref="B170" authorId="0" shapeId="0" xr:uid="{00000000-0006-0000-0700-00000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убрать из таблицы в 2020 году</t>
        </r>
      </text>
    </comment>
    <comment ref="G177" authorId="0" shapeId="0" xr:uid="{00000000-0006-0000-0700-00000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7" authorId="0" shapeId="0" xr:uid="{00000000-0006-0000-0700-00000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74" authorId="1" shapeId="0" xr:uid="{00000000-0006-0000-0700-000008000000}">
      <text>
        <r>
          <rPr>
            <b/>
            <sz val="9"/>
            <color indexed="81"/>
            <rFont val="Tahoma"/>
            <family val="2"/>
            <charset val="204"/>
          </rPr>
          <t>Dmitrii:</t>
        </r>
        <r>
          <rPr>
            <sz val="9"/>
            <color indexed="81"/>
            <rFont val="Tahoma"/>
            <family val="2"/>
            <charset val="204"/>
          </rPr>
          <t xml:space="preserve">
Было 145 лей
</t>
        </r>
      </text>
    </comment>
    <comment ref="G310" authorId="0" shapeId="0" xr:uid="{00000000-0006-0000-0700-00000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19" authorId="0" shapeId="0" xr:uid="{00000000-0006-0000-0700-00000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50" authorId="0" shapeId="0" xr:uid="{00000000-0006-0000-0700-00000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356" authorId="0" shapeId="0" xr:uid="{00000000-0006-0000-0700-00000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  <author>Dmitrii</author>
  </authors>
  <commentList>
    <comment ref="G19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
</t>
        </r>
      </text>
    </comment>
    <comment ref="R19" authorId="0" shapeId="0" xr:uid="{00000000-0006-0000-08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
</t>
        </r>
      </text>
    </comment>
    <comment ref="G27" authorId="0" shapeId="0" xr:uid="{00000000-0006-0000-0800-00000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!!!</t>
        </r>
      </text>
    </comment>
    <comment ref="AC29" authorId="0" shapeId="0" xr:uid="{00000000-0006-0000-0800-00000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
</t>
        </r>
      </text>
    </comment>
    <comment ref="B42" authorId="0" shapeId="0" xr:uid="{00000000-0006-0000-0800-00000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убрать из таблицы в 2020 году</t>
        </r>
      </text>
    </comment>
    <comment ref="G71" authorId="0" shapeId="0" xr:uid="{00000000-0006-0000-0800-00000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80" authorId="0" shapeId="0" xr:uid="{00000000-0006-0000-0800-00000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E94" authorId="0" shapeId="0" xr:uid="{00000000-0006-0000-0800-00000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50 лей/мес</t>
        </r>
      </text>
    </comment>
    <comment ref="B109" authorId="0" shapeId="0" xr:uid="{00000000-0006-0000-0800-00000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убрать из таблицы в 2020 году</t>
        </r>
      </text>
    </comment>
    <comment ref="G115" authorId="0" shapeId="0" xr:uid="{00000000-0006-0000-0800-00000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R115" authorId="0" shapeId="0" xr:uid="{00000000-0006-0000-0800-00000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AC115" authorId="0" shapeId="0" xr:uid="{00000000-0006-0000-0800-00000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B125" authorId="0" shapeId="0" xr:uid="{00000000-0006-0000-0800-00000D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убрать из таблицы в 2020 году</t>
        </r>
      </text>
    </comment>
    <comment ref="E128" authorId="0" shapeId="0" xr:uid="{00000000-0006-0000-0800-00000E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100/мес.</t>
        </r>
      </text>
    </comment>
    <comment ref="G135" authorId="0" shapeId="0" xr:uid="{00000000-0006-0000-0800-00000F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B170" authorId="0" shapeId="0" xr:uid="{00000000-0006-0000-0800-000010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убрать из таблицы в 2020 году</t>
        </r>
      </text>
    </comment>
    <comment ref="B178" authorId="0" shapeId="0" xr:uid="{00000000-0006-0000-0800-00001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убрать из таблицы в 2020 году</t>
        </r>
      </text>
    </comment>
    <comment ref="B181" authorId="0" shapeId="0" xr:uid="{00000000-0006-0000-0800-00001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убрать из таблицы в 2020 году</t>
        </r>
      </text>
    </comment>
    <comment ref="G196" authorId="0" shapeId="0" xr:uid="{00000000-0006-0000-0800-00001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209" authorId="0" shapeId="0" xr:uid="{00000000-0006-0000-0800-00001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241" authorId="0" shapeId="0" xr:uid="{00000000-0006-0000-0800-00001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B247" authorId="0" shapeId="0" xr:uid="{00000000-0006-0000-0800-00001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убрать из таблицы в 2020 году</t>
        </r>
      </text>
    </comment>
    <comment ref="G252" authorId="0" shapeId="0" xr:uid="{00000000-0006-0000-0800-00001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259" authorId="0" shapeId="0" xr:uid="{00000000-0006-0000-0800-00001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273" authorId="0" shapeId="0" xr:uid="{00000000-0006-0000-0800-00001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277" authorId="0" shapeId="0" xr:uid="{00000000-0006-0000-0800-00001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R277" authorId="0" shapeId="0" xr:uid="{00000000-0006-0000-0800-00001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AC277" authorId="0" shapeId="0" xr:uid="{00000000-0006-0000-0800-00001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E280" authorId="1" shapeId="0" xr:uid="{00000000-0006-0000-0800-00001D000000}">
      <text>
        <r>
          <rPr>
            <b/>
            <sz val="9"/>
            <color indexed="81"/>
            <rFont val="Tahoma"/>
            <family val="2"/>
            <charset val="204"/>
          </rPr>
          <t>Dmitrii:</t>
        </r>
        <r>
          <rPr>
            <sz val="9"/>
            <color indexed="81"/>
            <rFont val="Tahoma"/>
            <family val="2"/>
            <charset val="204"/>
          </rPr>
          <t xml:space="preserve">
Было 145 лей
</t>
        </r>
      </text>
    </comment>
    <comment ref="G288" authorId="0" shapeId="0" xr:uid="{00000000-0006-0000-0800-00001E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300" authorId="0" shapeId="0" xr:uid="{00000000-0006-0000-0800-00001F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320" authorId="0" shapeId="0" xr:uid="{00000000-0006-0000-0800-000020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326" authorId="0" shapeId="0" xr:uid="{00000000-0006-0000-0800-00002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337" authorId="0" shapeId="0" xr:uid="{00000000-0006-0000-0800-00002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AC342" authorId="0" shapeId="0" xr:uid="{00000000-0006-0000-0800-00002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360" authorId="0" shapeId="0" xr:uid="{00000000-0006-0000-0800-00002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400" authorId="0" shapeId="0" xr:uid="{00000000-0006-0000-0800-00002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403" authorId="0" shapeId="0" xr:uid="{00000000-0006-0000-0800-00002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416" authorId="0" shapeId="0" xr:uid="{00000000-0006-0000-0800-00002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  <comment ref="G419" authorId="0" shapeId="0" xr:uid="{00000000-0006-0000-0800-00002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Dmitrii</author>
    <author>ND</author>
  </authors>
  <commentList>
    <comment ref="AN36" authorId="0" shapeId="0" xr:uid="{00000000-0006-0000-0900-000001000000}">
      <text>
        <r>
          <rPr>
            <b/>
            <sz val="9"/>
            <color indexed="81"/>
            <rFont val="Tahoma"/>
            <family val="2"/>
            <charset val="204"/>
          </rPr>
          <t>Dmitrii:</t>
        </r>
        <r>
          <rPr>
            <sz val="9"/>
            <color indexed="81"/>
            <rFont val="Tahoma"/>
            <family val="2"/>
            <charset val="204"/>
          </rPr>
          <t xml:space="preserve">
проверить
</t>
        </r>
      </text>
    </comment>
    <comment ref="E91" authorId="1" shapeId="0" xr:uid="{00000000-0006-0000-09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50 лей/мес</t>
        </r>
      </text>
    </comment>
    <comment ref="E124" authorId="1" shapeId="0" xr:uid="{00000000-0006-0000-0900-00000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100/мес.</t>
        </r>
      </text>
    </comment>
    <comment ref="E266" authorId="0" shapeId="0" xr:uid="{00000000-0006-0000-0900-000004000000}">
      <text>
        <r>
          <rPr>
            <b/>
            <sz val="9"/>
            <color indexed="81"/>
            <rFont val="Tahoma"/>
            <family val="2"/>
            <charset val="204"/>
          </rPr>
          <t>Dmitrii:</t>
        </r>
        <r>
          <rPr>
            <sz val="9"/>
            <color indexed="81"/>
            <rFont val="Tahoma"/>
            <family val="2"/>
            <charset val="204"/>
          </rPr>
          <t xml:space="preserve">
Было 145 лей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</authors>
  <commentList>
    <comment ref="G3" authorId="0" shapeId="0" xr:uid="{00000000-0006-0000-0A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4" authorId="0" shapeId="0" xr:uid="{00000000-0006-0000-0A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5" authorId="0" shapeId="0" xr:uid="{00000000-0006-0000-0A00-00000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0" authorId="0" shapeId="0" xr:uid="{00000000-0006-0000-0A00-00000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4" authorId="0" shapeId="0" xr:uid="{00000000-0006-0000-0A00-00000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6" authorId="0" shapeId="0" xr:uid="{00000000-0006-0000-0A00-00000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16" authorId="0" shapeId="0" xr:uid="{00000000-0006-0000-0A00-00000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AC16" authorId="0" shapeId="0" xr:uid="{00000000-0006-0000-0A00-00000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1" authorId="0" shapeId="0" xr:uid="{00000000-0006-0000-0A00-00000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5" authorId="0" shapeId="0" xr:uid="{00000000-0006-0000-0A00-00000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7" authorId="0" shapeId="0" xr:uid="{00000000-0006-0000-0A00-00000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44" authorId="0" shapeId="0" xr:uid="{00000000-0006-0000-0A00-00000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E49" authorId="0" shapeId="0" xr:uid="{00000000-0006-0000-0A00-00000D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250 лей/мес.
</t>
        </r>
      </text>
    </comment>
    <comment ref="G54" authorId="0" shapeId="0" xr:uid="{00000000-0006-0000-0A00-00000E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54" authorId="0" shapeId="0" xr:uid="{00000000-0006-0000-0A00-00000F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AC54" authorId="0" shapeId="0" xr:uid="{00000000-0006-0000-0A00-000010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AN54" authorId="0" shapeId="0" xr:uid="{00000000-0006-0000-0A00-00001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58" authorId="0" shapeId="0" xr:uid="{00000000-0006-0000-0A00-00001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AN59" authorId="0" shapeId="0" xr:uid="{00000000-0006-0000-0A00-00001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65" authorId="0" shapeId="0" xr:uid="{00000000-0006-0000-0A00-00001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</t>
        </r>
      </text>
    </comment>
    <comment ref="G78" authorId="0" shapeId="0" xr:uid="{00000000-0006-0000-0A00-00001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78" authorId="0" shapeId="0" xr:uid="{00000000-0006-0000-0A00-00001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91" authorId="0" shapeId="0" xr:uid="{00000000-0006-0000-0A00-00001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92" authorId="0" shapeId="0" xr:uid="{00000000-0006-0000-0A00-00001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E93" authorId="0" shapeId="0" xr:uid="{00000000-0006-0000-0A00-00001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50 лей/мес</t>
        </r>
      </text>
    </comment>
    <comment ref="G94" authorId="0" shapeId="0" xr:uid="{00000000-0006-0000-0A00-00001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94" authorId="0" shapeId="0" xr:uid="{00000000-0006-0000-0A00-00001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95" authorId="0" shapeId="0" xr:uid="{00000000-0006-0000-0A00-00001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95" authorId="0" shapeId="0" xr:uid="{00000000-0006-0000-0A00-00001D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97" authorId="0" shapeId="0" xr:uid="{00000000-0006-0000-0A00-00001E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98" authorId="0" shapeId="0" xr:uid="{00000000-0006-0000-0A00-00001F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02" authorId="0" shapeId="0" xr:uid="{00000000-0006-0000-0A00-000020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09" authorId="0" shapeId="0" xr:uid="{00000000-0006-0000-0A00-00002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10" authorId="0" shapeId="0" xr:uid="{00000000-0006-0000-0A00-00002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15" authorId="0" shapeId="0" xr:uid="{00000000-0006-0000-0A00-00002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20" authorId="0" shapeId="0" xr:uid="{00000000-0006-0000-0A00-00002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24" authorId="0" shapeId="0" xr:uid="{00000000-0006-0000-0A00-00002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E126" authorId="0" shapeId="0" xr:uid="{00000000-0006-0000-0A00-00002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было 100/мес.</t>
        </r>
      </text>
    </comment>
    <comment ref="G140" authorId="0" shapeId="0" xr:uid="{00000000-0006-0000-0A00-00002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140" authorId="0" shapeId="0" xr:uid="{00000000-0006-0000-0A00-00002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49" authorId="0" shapeId="0" xr:uid="{00000000-0006-0000-0A00-00002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64" authorId="0" shapeId="0" xr:uid="{00000000-0006-0000-0A00-00002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164" authorId="0" shapeId="0" xr:uid="{00000000-0006-0000-0A00-00002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AC164" authorId="0" shapeId="0" xr:uid="{00000000-0006-0000-0A00-00002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80" authorId="0" shapeId="0" xr:uid="{00000000-0006-0000-0A00-00002D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82" authorId="0" shapeId="0" xr:uid="{00000000-0006-0000-0A00-00002E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187" authorId="0" shapeId="0" xr:uid="{00000000-0006-0000-0A00-00002F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03" authorId="0" shapeId="0" xr:uid="{00000000-0006-0000-0A00-000030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05" authorId="0" shapeId="0" xr:uid="{00000000-0006-0000-0A00-00003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205" authorId="0" shapeId="0" xr:uid="{00000000-0006-0000-0A00-00003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AC205" authorId="0" shapeId="0" xr:uid="{00000000-0006-0000-0A00-00003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11" authorId="0" shapeId="0" xr:uid="{00000000-0006-0000-0A00-00003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211" authorId="0" shapeId="0" xr:uid="{00000000-0006-0000-0A00-00003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AC211" authorId="0" shapeId="0" xr:uid="{00000000-0006-0000-0A00-00003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23" authorId="0" shapeId="0" xr:uid="{00000000-0006-0000-0A00-00003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26" authorId="0" shapeId="0" xr:uid="{00000000-0006-0000-0A00-00003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29" authorId="0" shapeId="0" xr:uid="{00000000-0006-0000-0A00-00003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229" authorId="0" shapeId="0" xr:uid="{00000000-0006-0000-0A00-00003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AC229" authorId="0" shapeId="0" xr:uid="{00000000-0006-0000-0A00-00003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38" authorId="0" shapeId="0" xr:uid="{00000000-0006-0000-0A00-00003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39" authorId="0" shapeId="0" xr:uid="{00000000-0006-0000-0A00-00003D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41" authorId="0" shapeId="0" xr:uid="{00000000-0006-0000-0A00-00003E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48" authorId="0" shapeId="0" xr:uid="{00000000-0006-0000-0A00-00003F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64" authorId="0" shapeId="0" xr:uid="{00000000-0006-0000-0A00-000040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264" authorId="0" shapeId="0" xr:uid="{00000000-0006-0000-0A00-00004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66" authorId="0" shapeId="0" xr:uid="{00000000-0006-0000-0A00-00004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68" authorId="0" shapeId="0" xr:uid="{00000000-0006-0000-0A00-00004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69" authorId="0" shapeId="0" xr:uid="{00000000-0006-0000-0A00-00004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71" authorId="0" shapeId="0" xr:uid="{00000000-0006-0000-0A00-00004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73" authorId="0" shapeId="0" xr:uid="{00000000-0006-0000-0A00-00004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273" authorId="0" shapeId="0" xr:uid="{00000000-0006-0000-0A00-00004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74" authorId="0" shapeId="0" xr:uid="{00000000-0006-0000-0A00-00004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79" authorId="0" shapeId="0" xr:uid="{00000000-0006-0000-0A00-00004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82" authorId="0" shapeId="0" xr:uid="{00000000-0006-0000-0A00-00004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84" authorId="0" shapeId="0" xr:uid="{00000000-0006-0000-0A00-00004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88" authorId="0" shapeId="0" xr:uid="{00000000-0006-0000-0A00-00004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89" authorId="0" shapeId="0" xr:uid="{00000000-0006-0000-0A00-00004D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293" authorId="0" shapeId="0" xr:uid="{00000000-0006-0000-0A00-00004E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01" authorId="0" shapeId="0" xr:uid="{00000000-0006-0000-0A00-00004F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301" authorId="0" shapeId="0" xr:uid="{00000000-0006-0000-0A00-000050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09" authorId="0" shapeId="0" xr:uid="{00000000-0006-0000-0A00-00005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19" authorId="0" shapeId="0" xr:uid="{00000000-0006-0000-0A00-00005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327" authorId="0" shapeId="0" xr:uid="{00000000-0006-0000-0A00-00005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
</t>
        </r>
      </text>
    </comment>
    <comment ref="G334" authorId="0" shapeId="0" xr:uid="{00000000-0006-0000-0A00-00005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50" authorId="0" shapeId="0" xr:uid="{00000000-0006-0000-0A00-00005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Начисление остановлено с 1 марта 2017 года, в связи с расторжением договора
</t>
        </r>
      </text>
    </comment>
    <comment ref="G362" authorId="0" shapeId="0" xr:uid="{00000000-0006-0000-0A00-00005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R365" authorId="0" shapeId="0" xr:uid="{00000000-0006-0000-0A00-00005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начисление с 01.05.2012
</t>
        </r>
      </text>
    </comment>
    <comment ref="G372" authorId="0" shapeId="0" xr:uid="{00000000-0006-0000-0A00-000058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77" authorId="0" shapeId="0" xr:uid="{00000000-0006-0000-0A00-000059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88" authorId="0" shapeId="0" xr:uid="{00000000-0006-0000-0A00-00005A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395" authorId="0" shapeId="0" xr:uid="{00000000-0006-0000-0A00-00005B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410" authorId="0" shapeId="0" xr:uid="{00000000-0006-0000-0A00-00005C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411" authorId="0" shapeId="0" xr:uid="{00000000-0006-0000-0A00-00005D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  <comment ref="G415" authorId="0" shapeId="0" xr:uid="{00000000-0006-0000-0A00-00005E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Проверить!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</authors>
  <commentList>
    <comment ref="R311" authorId="0" shapeId="0" xr:uid="{00000000-0006-0000-0D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начисление с 01.05.2012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</authors>
  <commentList>
    <comment ref="R317" authorId="0" shapeId="0" xr:uid="{00000000-0006-0000-0E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начисление с 01.05.2012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</authors>
  <commentList>
    <comment ref="Q318" authorId="0" shapeId="0" xr:uid="{00000000-0006-0000-0F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начисление с 01.05.2012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</authors>
  <commentList>
    <comment ref="G267" authorId="0" shapeId="0" xr:uid="{00000000-0006-0000-10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начислять с 14.02.13
</t>
        </r>
      </text>
    </comment>
    <comment ref="G319" authorId="0" shapeId="0" xr:uid="{00000000-0006-0000-10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пусто</t>
        </r>
      </text>
    </comment>
    <comment ref="T319" authorId="0" shapeId="0" xr:uid="{00000000-0006-0000-1000-00000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начисление с 01.05.2012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</authors>
  <commentList>
    <comment ref="G4" authorId="0" shapeId="0" xr:uid="{00000000-0006-0000-11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пусто</t>
        </r>
      </text>
    </comment>
    <comment ref="T4" authorId="0" shapeId="0" xr:uid="{00000000-0006-0000-11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начисление с 01.06.2012
</t>
        </r>
      </text>
    </comment>
    <comment ref="AC45" authorId="0" shapeId="0" xr:uid="{00000000-0006-0000-1100-000003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регистрация транзакции
</t>
        </r>
      </text>
    </comment>
    <comment ref="G84" authorId="0" shapeId="0" xr:uid="{00000000-0006-0000-1100-000004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начислять с 18.01.12
</t>
        </r>
      </text>
    </comment>
    <comment ref="G273" authorId="0" shapeId="0" xr:uid="{00000000-0006-0000-1100-000005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начислять с 01.02.12</t>
        </r>
      </text>
    </comment>
    <comment ref="G321" authorId="0" shapeId="0" xr:uid="{00000000-0006-0000-1100-000006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пусто</t>
        </r>
      </text>
    </comment>
    <comment ref="T321" authorId="0" shapeId="0" xr:uid="{00000000-0006-0000-1100-000007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начисление с 01.05.2012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ND</author>
  </authors>
  <commentList>
    <comment ref="AJ134" authorId="0" shapeId="0" xr:uid="{00000000-0006-0000-1200-000001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регистрация залога
</t>
        </r>
      </text>
    </comment>
    <comment ref="AJ224" authorId="0" shapeId="0" xr:uid="{00000000-0006-0000-1200-000002000000}">
      <text>
        <r>
          <rPr>
            <b/>
            <sz val="9"/>
            <color indexed="81"/>
            <rFont val="Tahoma"/>
            <family val="2"/>
            <charset val="204"/>
          </rPr>
          <t>ND:</t>
        </r>
        <r>
          <rPr>
            <sz val="9"/>
            <color indexed="81"/>
            <rFont val="Tahoma"/>
            <family val="2"/>
            <charset val="204"/>
          </rPr>
          <t xml:space="preserve">
регистрация сделок по исп.листу</t>
        </r>
      </text>
    </comment>
  </commentList>
</comments>
</file>

<file path=xl/sharedStrings.xml><?xml version="1.0" encoding="utf-8"?>
<sst xmlns="http://schemas.openxmlformats.org/spreadsheetml/2006/main" count="24358" uniqueCount="4435">
  <si>
    <t>Nr.</t>
  </si>
  <si>
    <t>Denumirea emitentului</t>
  </si>
  <si>
    <t>Taxa
2008</t>
  </si>
  <si>
    <t>Taxa
2009</t>
  </si>
  <si>
    <t>Număr şi data
contratului</t>
  </si>
  <si>
    <t>Ancheta</t>
  </si>
  <si>
    <t>Extras</t>
  </si>
  <si>
    <t>Certificat</t>
  </si>
  <si>
    <t>Statut</t>
  </si>
  <si>
    <t>Acoperis</t>
  </si>
  <si>
    <t>Recom</t>
  </si>
  <si>
    <t>№73 din 03.01.06</t>
  </si>
  <si>
    <t>№      din 02.01.09</t>
  </si>
  <si>
    <t>ACORD</t>
  </si>
  <si>
    <t>Baza 1</t>
  </si>
  <si>
    <t>№71 din 03.01.06</t>
  </si>
  <si>
    <t>№71 din 02.01.09</t>
  </si>
  <si>
    <t>+</t>
  </si>
  <si>
    <t>Agat</t>
  </si>
  <si>
    <t>№58 din 03.01.06</t>
  </si>
  <si>
    <t>№58 din 02.01.09</t>
  </si>
  <si>
    <t>-</t>
  </si>
  <si>
    <t>AGENTIA  "CORCIMARU PARTENERII"</t>
  </si>
  <si>
    <t>Baza 2</t>
  </si>
  <si>
    <t>№510 din 02.03.05</t>
  </si>
  <si>
    <t>№510 din 02.01.09</t>
  </si>
  <si>
    <t>AGENŢIA "TREI G"</t>
  </si>
  <si>
    <t>№368 din 03.01.06</t>
  </si>
  <si>
    <t>№368 din 02.01.09</t>
  </si>
  <si>
    <t>AGENŢIA DE ADMITERE ŞI SECURITATE ECONOMICĂ</t>
  </si>
  <si>
    <t>STOP</t>
  </si>
  <si>
    <t>AGROINDMAŞ</t>
  </si>
  <si>
    <t>№161 din 03.01.06</t>
  </si>
  <si>
    <t>№161 din 02.01.09</t>
  </si>
  <si>
    <t>№43 din 03.01.06</t>
  </si>
  <si>
    <t>№43 din 02.01.09</t>
  </si>
  <si>
    <t>Agromontaj Cahul</t>
  </si>
  <si>
    <t>№44 din 01.01.06</t>
  </si>
  <si>
    <t>№44 din 02.01.09</t>
  </si>
  <si>
    <t>AGROPROD</t>
  </si>
  <si>
    <t>№129 din 03.01.06</t>
  </si>
  <si>
    <t>№129 din 02.01.09</t>
  </si>
  <si>
    <t>Agroserv</t>
  </si>
  <si>
    <t>№14 din 03.01.06</t>
  </si>
  <si>
    <t>№14 din 02.01.09</t>
  </si>
  <si>
    <t>AGROSERVICE-VULCĂNEŞI</t>
  </si>
  <si>
    <t>№86 din 03.01.06</t>
  </si>
  <si>
    <t>Agroserv-MDW</t>
  </si>
  <si>
    <t>№143 din 03.01.06</t>
  </si>
  <si>
    <t>№143 din 02.01.09</t>
  </si>
  <si>
    <t>AGROTEHSERVICE-TARACLIA</t>
  </si>
  <si>
    <t>AGROTEHSERVIS-CAUSENI</t>
  </si>
  <si>
    <t>AIDÎN</t>
  </si>
  <si>
    <t>№396 din 01.04.01</t>
  </si>
  <si>
    <t>№396  din 02.01.09</t>
  </si>
  <si>
    <t>AIEA</t>
  </si>
  <si>
    <t>№306 din 03.01.06</t>
  </si>
  <si>
    <t>№306 din 02.01.09</t>
  </si>
  <si>
    <t>ALFA-VIS</t>
  </si>
  <si>
    <t>№278 din 03.01.06</t>
  </si>
  <si>
    <t>№278 din 02.01.09</t>
  </si>
  <si>
    <t>ALSEV</t>
  </si>
  <si>
    <t>AMEK</t>
  </si>
  <si>
    <t>№387 din 03.01.06</t>
  </si>
  <si>
    <t>№387 din 02.01.09</t>
  </si>
  <si>
    <t>ANGROCULTCOM</t>
  </si>
  <si>
    <t>№180 din 03.01.06</t>
  </si>
  <si>
    <t>№180 din 02.01.09</t>
  </si>
  <si>
    <t>ANTICOR-ELECTRO</t>
  </si>
  <si>
    <t>№145 din 03.01.06</t>
  </si>
  <si>
    <t>APA - CANAL format  04.01</t>
  </si>
  <si>
    <t>№415 din 03.01.06</t>
  </si>
  <si>
    <t>№415 din 02.01.09</t>
  </si>
  <si>
    <t>APROCON-GRUP</t>
  </si>
  <si>
    <t>№557 din 23.03.09</t>
  </si>
  <si>
    <t>ARAGONIT</t>
  </si>
  <si>
    <t>№505 din 03.01.06</t>
  </si>
  <si>
    <t>№505 din 02.01.09</t>
  </si>
  <si>
    <t>ARHPROECT</t>
  </si>
  <si>
    <t>№497 din 03.01.06</t>
  </si>
  <si>
    <t>№497 din 02.01.09</t>
  </si>
  <si>
    <t>ARTMET</t>
  </si>
  <si>
    <t>№458 din 03.01.06</t>
  </si>
  <si>
    <t>№458 din 02.01.09</t>
  </si>
  <si>
    <t>ART-NIC</t>
  </si>
  <si>
    <t>№281 din 03.01.06</t>
  </si>
  <si>
    <t>ASTRAEA</t>
  </si>
  <si>
    <t>№133 din 03.01.06</t>
  </si>
  <si>
    <t>№133 din 02.01.09</t>
  </si>
  <si>
    <t>AUGUST</t>
  </si>
  <si>
    <t>№593 din 09.03.09</t>
  </si>
  <si>
    <t>AUR ALB</t>
  </si>
  <si>
    <t>№108 din 03.01.06</t>
  </si>
  <si>
    <t>№108 din 02.01.09</t>
  </si>
  <si>
    <t>AUTOCAR-TRANZIT</t>
  </si>
  <si>
    <t>№95 din 03.01.06</t>
  </si>
  <si>
    <t>AUTOCOMERŢ-SERVICE</t>
  </si>
  <si>
    <t>№516 din 03.01.06</t>
  </si>
  <si>
    <t>№516 din 02.01.09</t>
  </si>
  <si>
    <t>AUTOFAR</t>
  </si>
  <si>
    <t>№97 din 02.01.09</t>
  </si>
  <si>
    <t>AUTOIMPORT</t>
  </si>
  <si>
    <t>№319 din 03.01.06</t>
  </si>
  <si>
    <t>№319 din 02.01.09</t>
  </si>
  <si>
    <t>AUTOMOBILIST-BĂLŢI</t>
  </si>
  <si>
    <t>№122 din 03.01.06</t>
  </si>
  <si>
    <t>AUTOPRIM-SERVICE (AUTOVIS)</t>
  </si>
  <si>
    <t>№472 din 03.01.06</t>
  </si>
  <si>
    <t>№472 din 02.01.09</t>
  </si>
  <si>
    <t>AUTOSERVICE ŞI COMERŢI</t>
  </si>
  <si>
    <t>№28 din 02.05.07</t>
  </si>
  <si>
    <t>№28 din 02.01.09</t>
  </si>
  <si>
    <t>AUTO-SIGURANTA</t>
  </si>
  <si>
    <t>№563 din 11.03.09</t>
  </si>
  <si>
    <t>AVANTAJ-AV</t>
  </si>
  <si>
    <t>№352 din 03.01.06</t>
  </si>
  <si>
    <t>№352 din 02.01.09</t>
  </si>
  <si>
    <t>AVICOLA-ABACLIA</t>
  </si>
  <si>
    <t>№109 din 03.01.06</t>
  </si>
  <si>
    <t>№109 din 02.01.09</t>
  </si>
  <si>
    <t>AVICOLA-VULCĂNEŞTI</t>
  </si>
  <si>
    <t>№96 din 03.01.06</t>
  </si>
  <si>
    <t>BALÎC</t>
  </si>
  <si>
    <t>№99 din 01.03.01</t>
  </si>
  <si>
    <t>BĂLŢEANCA</t>
  </si>
  <si>
    <t>№72 din 03.01.06</t>
  </si>
  <si>
    <t>Bardar Ialoveni</t>
  </si>
  <si>
    <t>№4 din 03.01.06</t>
  </si>
  <si>
    <t>Basarabiasca-service</t>
  </si>
  <si>
    <t>№64 din 03.01.06</t>
  </si>
  <si>
    <t>№64 din 02.01.09</t>
  </si>
  <si>
    <t>BASVINEX</t>
  </si>
  <si>
    <t>№284 din 03.01.06</t>
  </si>
  <si>
    <t>№284 din 02.01.09</t>
  </si>
  <si>
    <t>BASWOOL</t>
  </si>
  <si>
    <t>№223 din 03.01.06</t>
  </si>
  <si>
    <t>№223 din 02.01.09</t>
  </si>
  <si>
    <t>BAUTWERK</t>
  </si>
  <si>
    <t>BIG &amp; COMPANIE</t>
  </si>
  <si>
    <t>№421 din 03.01.06</t>
  </si>
  <si>
    <t>BMMM</t>
  </si>
  <si>
    <t>№393 din 03.01.06</t>
  </si>
  <si>
    <t>№393 din 02.01.09</t>
  </si>
  <si>
    <t>BOKSITO</t>
  </si>
  <si>
    <t>№397 din 03.01.06</t>
  </si>
  <si>
    <t>№397 din 02.01.09</t>
  </si>
  <si>
    <t>Botritis</t>
  </si>
  <si>
    <t>№138 din 02.01.06</t>
  </si>
  <si>
    <t>BTA 6</t>
  </si>
  <si>
    <t>№11 din 03.01.06</t>
  </si>
  <si>
    <t>№11 din 02.01.09</t>
  </si>
  <si>
    <t>BTA-18</t>
  </si>
  <si>
    <t>№564 din 18.03.09</t>
  </si>
  <si>
    <t>BTA-2 "TIMPUL"</t>
  </si>
  <si>
    <t>№87 din 03.01.06</t>
  </si>
  <si>
    <t>BTA-24</t>
  </si>
  <si>
    <t>№12 din 03.01.06</t>
  </si>
  <si>
    <t>№12 din 02.01.09</t>
  </si>
  <si>
    <t>BTA-26</t>
  </si>
  <si>
    <t>BTA-31</t>
  </si>
  <si>
    <t>№106 din 03.01.06</t>
  </si>
  <si>
    <t>№106 din 02.01.09</t>
  </si>
  <si>
    <t>BTA-36</t>
  </si>
  <si>
    <t>№16 din 03.01.06</t>
  </si>
  <si>
    <t>№16 din 02.01.09</t>
  </si>
  <si>
    <t>№125 din 03.01.06</t>
  </si>
  <si>
    <t>BUGEAC  IOLLARÎ</t>
  </si>
  <si>
    <t>№84 din 03.01.06</t>
  </si>
  <si>
    <t>№84 din 02.01.09</t>
  </si>
  <si>
    <t>CASTROL</t>
  </si>
  <si>
    <t>№488 din 03.01.06</t>
  </si>
  <si>
    <t>CENTRUL TEHNIC</t>
  </si>
  <si>
    <t>№159 din 02.01.09</t>
  </si>
  <si>
    <t>Chisinau-Coninvest</t>
  </si>
  <si>
    <t>№56 din 02.10.03</t>
  </si>
  <si>
    <t>CICRE</t>
  </si>
  <si>
    <t>№542 din 01.06.07</t>
  </si>
  <si>
    <t>№542 din 02.01.09</t>
  </si>
  <si>
    <t>Cimtranservice</t>
  </si>
  <si>
    <t>CIRCUL din CHISINAU</t>
  </si>
  <si>
    <t>№543 din 18.06.07</t>
  </si>
  <si>
    <t>COLASS</t>
  </si>
  <si>
    <t>№63 din 03.01.06</t>
  </si>
  <si>
    <t>№63 din 02.01.09</t>
  </si>
  <si>
    <t>COLOANA MECANIZATA P/U LUCRARILE</t>
  </si>
  <si>
    <t>№275 din 03.01.06</t>
  </si>
  <si>
    <t>№275 din 02.01.09</t>
  </si>
  <si>
    <t>COM  DH</t>
  </si>
  <si>
    <t>№473 din 03.01.06</t>
  </si>
  <si>
    <t>№473 din 02.01.09</t>
  </si>
  <si>
    <t>COMB. DE VINURI TARACLIA</t>
  </si>
  <si>
    <t>№525 din 27.02.06</t>
  </si>
  <si>
    <t>№525 din 02.01.09</t>
  </si>
  <si>
    <t>COMODITATE</t>
  </si>
  <si>
    <t>№30 din 01.04.01</t>
  </si>
  <si>
    <t>№30 din 02.01.09</t>
  </si>
  <si>
    <t>COMPANIA VADVAS</t>
  </si>
  <si>
    <t>COMTIRAS</t>
  </si>
  <si>
    <t>COMTRANS</t>
  </si>
  <si>
    <t>№103 din 03.01.06</t>
  </si>
  <si>
    <t>№103 din 02.01.09</t>
  </si>
  <si>
    <t>Con-Com RTCA</t>
  </si>
  <si>
    <t>№40 din 03.01.06</t>
  </si>
  <si>
    <t>№40 din 02.01.09</t>
  </si>
  <si>
    <t>CONCORDIA-SOR</t>
  </si>
  <si>
    <t>№585 din 10.03.09</t>
  </si>
  <si>
    <t>CONFAL</t>
  </si>
  <si>
    <t>№424 din 03.01.06</t>
  </si>
  <si>
    <t>№424 din 02.01.09</t>
  </si>
  <si>
    <t>CONMEC</t>
  </si>
  <si>
    <t>№93 din 02.01.07</t>
  </si>
  <si>
    <t>№93 din 02.01.09</t>
  </si>
  <si>
    <t>CONSAM</t>
  </si>
  <si>
    <t>№508 din 15.02.05</t>
  </si>
  <si>
    <t>№508 din 02.01.09</t>
  </si>
  <si>
    <t>CONSDENTA</t>
  </si>
  <si>
    <t>CONSMONT</t>
  </si>
  <si>
    <t>№541 din 01.04.07</t>
  </si>
  <si>
    <t>Constructorul Cantemir</t>
  </si>
  <si>
    <t>№30 din 03.01.06</t>
  </si>
  <si>
    <t>Continent Service</t>
  </si>
  <si>
    <t>№76 din 01.10.03</t>
  </si>
  <si>
    <t>№76 din 02.01.09</t>
  </si>
  <si>
    <t>CONTROL-GAZ</t>
  </si>
  <si>
    <t>№277 din 03.01.06</t>
  </si>
  <si>
    <t>№277 din 02.01.09</t>
  </si>
  <si>
    <t>CORTINA</t>
  </si>
  <si>
    <t>№265 din 03.01.06</t>
  </si>
  <si>
    <t>№265 din 02.01.09</t>
  </si>
  <si>
    <t>COTIDIAN</t>
  </si>
  <si>
    <t>№345 din 02.01.06</t>
  </si>
  <si>
    <t>№345 din 02.01.09</t>
  </si>
  <si>
    <t>COVIS</t>
  </si>
  <si>
    <t>№391 din 03.01.06</t>
  </si>
  <si>
    <t>№391 din 02.01.09</t>
  </si>
  <si>
    <t>CRASMED</t>
  </si>
  <si>
    <t>№174 din 03.01.06</t>
  </si>
  <si>
    <t>№174 din 02.01.09</t>
  </si>
  <si>
    <t>CREDO-INVEST</t>
  </si>
  <si>
    <t>№90/1 din 03.01.06</t>
  </si>
  <si>
    <t>№90/1 din 02.01.09</t>
  </si>
  <si>
    <t>CRISTAL-S.A.</t>
  </si>
  <si>
    <t>№356 din 03.01.07</t>
  </si>
  <si>
    <t>№356 din 02.01.09</t>
  </si>
  <si>
    <t>CRISTINA-30</t>
  </si>
  <si>
    <t>№558 din 19.02.09</t>
  </si>
  <si>
    <t>CSMM-67</t>
  </si>
  <si>
    <t>№460 din 02.01.09</t>
  </si>
  <si>
    <t>CUNAC</t>
  </si>
  <si>
    <t>№518 din 07.07.05</t>
  </si>
  <si>
    <t>Dacia-MCI</t>
  </si>
  <si>
    <t>№21 din 02.01.06</t>
  </si>
  <si>
    <t>DAKON</t>
  </si>
  <si>
    <t>№534 din 05.12.06</t>
  </si>
  <si>
    <t>№534 din 02.01.09</t>
  </si>
  <si>
    <t>DAR CIADÎR-LUNGA</t>
  </si>
  <si>
    <t>№110 din 03.01.06</t>
  </si>
  <si>
    <t>DECART</t>
  </si>
  <si>
    <t>№439 din 02.01.07</t>
  </si>
  <si>
    <t>DIMAL</t>
  </si>
  <si>
    <t>№370 din 03.01.06</t>
  </si>
  <si>
    <t>№370 din 02.01.09</t>
  </si>
  <si>
    <t>Dionisimus</t>
  </si>
  <si>
    <t>Recom (A)</t>
  </si>
  <si>
    <t>№113 din 13.03.06</t>
  </si>
  <si>
    <t>DOGMAT-CREDIT</t>
  </si>
  <si>
    <t>DOMANDA</t>
  </si>
  <si>
    <t>№148 din 03.07.06</t>
  </si>
  <si>
    <t>№148 din 02.01.09</t>
  </si>
  <si>
    <t>DOMIVAN</t>
  </si>
  <si>
    <t>№470 din 01.04.01</t>
  </si>
  <si>
    <t>№470 din 02.01.09</t>
  </si>
  <si>
    <t>DOST</t>
  </si>
  <si>
    <t>№144 din 03.01.06</t>
  </si>
  <si>
    <t>DRUM BUN</t>
  </si>
  <si>
    <t>№5 din 03.01.06</t>
  </si>
  <si>
    <t>DRUMEŢUL</t>
  </si>
  <si>
    <t>№555 din 01.02.09</t>
  </si>
  <si>
    <t>Dunav</t>
  </si>
  <si>
    <t>№142 din 02.01.07</t>
  </si>
  <si>
    <t>№142 din 02.01.09</t>
  </si>
  <si>
    <t>ECHIPAMENT</t>
  </si>
  <si>
    <t>№81 din 03.01.06</t>
  </si>
  <si>
    <t>№81 din 02.01.09</t>
  </si>
  <si>
    <t>ELAT</t>
  </si>
  <si>
    <t>№478 din 03.01.06</t>
  </si>
  <si>
    <t>№478 din 02.01.09</t>
  </si>
  <si>
    <t>ELAT - INVEST</t>
  </si>
  <si>
    <t>№519 din 03.01.06</t>
  </si>
  <si>
    <t>№519 din 02.01.09</t>
  </si>
  <si>
    <t>ELECTROSISTEM</t>
  </si>
  <si>
    <t>№496 din 03.01.06</t>
  </si>
  <si>
    <t>№496 din 02.01.09</t>
  </si>
  <si>
    <t>ENERGBANK</t>
  </si>
  <si>
    <t>№507 din 03.01.06</t>
  </si>
  <si>
    <t>№507 din 02.01.09</t>
  </si>
  <si>
    <t>Energoimpex</t>
  </si>
  <si>
    <t>№141 din 02.01.07</t>
  </si>
  <si>
    <t>№141 din 02.01.09</t>
  </si>
  <si>
    <t>Enteh</t>
  </si>
  <si>
    <t>№139 din 01.10.03</t>
  </si>
  <si>
    <t>EUROFARMACO</t>
  </si>
  <si>
    <t>№402 din 03.01.06</t>
  </si>
  <si>
    <t>№402 din 02.01.09</t>
  </si>
  <si>
    <t>EVNARA</t>
  </si>
  <si>
    <t>№258 din 02.01.09</t>
  </si>
  <si>
    <t>EXIMOTOR</t>
  </si>
  <si>
    <t>№314 din 02.01.07</t>
  </si>
  <si>
    <t>Extend-auto</t>
  </si>
  <si>
    <t>№140 din 02.10.03</t>
  </si>
  <si>
    <t>№140 din 02.01.09</t>
  </si>
  <si>
    <t>FARMACIA BASARABEASCA</t>
  </si>
  <si>
    <t>№173 din 03.01.06</t>
  </si>
  <si>
    <t>Farmacia-Buicani-465</t>
  </si>
  <si>
    <t>№79 din 03.01.06</t>
  </si>
  <si>
    <t>№79 din 02.01.09</t>
  </si>
  <si>
    <t>FARMACIA-ONIŞCANI</t>
  </si>
  <si>
    <t>№172 din 02.01.07</t>
  </si>
  <si>
    <t>№172 din 02.01.09</t>
  </si>
  <si>
    <t>FARMACO</t>
  </si>
  <si>
    <t>mod</t>
  </si>
  <si>
    <t>FARM-COM</t>
  </si>
  <si>
    <t>№100 din 03.01.06</t>
  </si>
  <si>
    <t>№100 din 02.01.09</t>
  </si>
  <si>
    <t>№32 din 03.01.06</t>
  </si>
  <si>
    <t>№32  din 02.01.09</t>
  </si>
  <si>
    <t>Favorit</t>
  </si>
  <si>
    <t>№83 din 02.01.07</t>
  </si>
  <si>
    <t>№83 din 02.01.09</t>
  </si>
  <si>
    <t>F-CA BRÎNZETURI SOROCA</t>
  </si>
  <si>
    <t>№6 din 03.01.06</t>
  </si>
  <si>
    <t>№6 din 02.01.09</t>
  </si>
  <si>
    <t>F-ca de produse lactate din Cimislia</t>
  </si>
  <si>
    <t>F-ca de produse lactate din Hincesti</t>
  </si>
  <si>
    <t>№37 din 03.01.06</t>
  </si>
  <si>
    <t>F-ca de tutun C-Lunga</t>
  </si>
  <si>
    <t>№102 din 03.01.06</t>
  </si>
  <si>
    <t>F-ca de tutun Falesti</t>
  </si>
  <si>
    <t>№99 din 03.01.06</t>
  </si>
  <si>
    <t>№99 din 02.01.09</t>
  </si>
  <si>
    <t>F-ca de tutun Orhei</t>
  </si>
  <si>
    <t>№101 din 03.01.06</t>
  </si>
  <si>
    <t>F-CA DE UNT COMRAT</t>
  </si>
  <si>
    <t>№142 din 15.01.08</t>
  </si>
  <si>
    <t>F-ca de vinuri Leuseni</t>
  </si>
  <si>
    <t>№74 din 03.01.06</t>
  </si>
  <si>
    <t>№74 din 02.01.09</t>
  </si>
  <si>
    <t>FERTILITATEA-OCNIŢA</t>
  </si>
  <si>
    <t>№140 din 03.01.06</t>
  </si>
  <si>
    <t>FILOMELA</t>
  </si>
  <si>
    <t>№232 din 03.01.06</t>
  </si>
  <si>
    <t>FITING</t>
  </si>
  <si>
    <t>№521 din 03.10.05</t>
  </si>
  <si>
    <t>№521 din 02.01.09</t>
  </si>
  <si>
    <t>FLORENI</t>
  </si>
  <si>
    <t>№153 din 03.01.06</t>
  </si>
  <si>
    <t>FRELINK</t>
  </si>
  <si>
    <t>№336 din 03.01.06</t>
  </si>
  <si>
    <t>GALANTA</t>
  </si>
  <si>
    <t>№513 din 10.05.05</t>
  </si>
  <si>
    <t>№513 din 02.01.09</t>
  </si>
  <si>
    <t>GARANT-AUTO</t>
  </si>
  <si>
    <t>№15 din 03.01.06</t>
  </si>
  <si>
    <t>Garantie</t>
  </si>
  <si>
    <t>№121 din 03.01.06</t>
  </si>
  <si>
    <t>№121 din 02.01.09</t>
  </si>
  <si>
    <t>Garant-Orhei</t>
  </si>
  <si>
    <t>Gemeni</t>
  </si>
  <si>
    <t>GEZEGEN</t>
  </si>
  <si>
    <t>№240 din 03.01.06</t>
  </si>
  <si>
    <t>GHENARICA</t>
  </si>
  <si>
    <t>GHEOLARIS</t>
  </si>
  <si>
    <t>№423 din 03.01.06</t>
  </si>
  <si>
    <t>№423 din 02.01.09</t>
  </si>
  <si>
    <t>Ghesso</t>
  </si>
  <si>
    <t>GHIDIGHICI</t>
  </si>
  <si>
    <t>№255 din 03.01.06</t>
  </si>
  <si>
    <t>№255 din 02.01.09</t>
  </si>
  <si>
    <t>GHIDIGHICI-VIN</t>
  </si>
  <si>
    <t>№273 din 03.01.06</t>
  </si>
  <si>
    <t>№273 din 02.01.09</t>
  </si>
  <si>
    <t>Gradina Moldovei</t>
  </si>
  <si>
    <t>№1 din 02.01.09</t>
  </si>
  <si>
    <t>granat mci</t>
  </si>
  <si>
    <t>№22 din 03.01.06</t>
  </si>
  <si>
    <t>№22 din 02.01.09</t>
  </si>
  <si>
    <t>grand fines</t>
  </si>
  <si>
    <t>f/n din 03.01.05</t>
  </si>
  <si>
    <t>GRUPA FINANCIARĂ</t>
  </si>
  <si>
    <t>GRUPA VADVAS</t>
  </si>
  <si>
    <t>№187 din 03.01.06</t>
  </si>
  <si>
    <t>№187 din 02.01.09</t>
  </si>
  <si>
    <t>HOLEMUS</t>
  </si>
  <si>
    <t>IAHNI</t>
  </si>
  <si>
    <t>№577 din 23.03.09</t>
  </si>
  <si>
    <t>ICCAR</t>
  </si>
  <si>
    <t>№102 din 02.01.09</t>
  </si>
  <si>
    <t>Igiena-Plus</t>
  </si>
  <si>
    <t>№130 din 03.01.06</t>
  </si>
  <si>
    <t>№130 din 02.01.09</t>
  </si>
  <si>
    <t>ILACI-50</t>
  </si>
  <si>
    <t>№92 din 03.01.06</t>
  </si>
  <si>
    <t>INCOMAŞ</t>
  </si>
  <si>
    <t>№511 din 04.04.05</t>
  </si>
  <si>
    <t>№511 din 02.01.09</t>
  </si>
  <si>
    <t>Inconarm</t>
  </si>
  <si>
    <t>№3 din 02.01.09</t>
  </si>
  <si>
    <t>Incorgaz Cisinau</t>
  </si>
  <si>
    <t>№131 din 02.01.09</t>
  </si>
  <si>
    <t>INDII</t>
  </si>
  <si>
    <t>№321 din 03.01.06</t>
  </si>
  <si>
    <t>№321 din 02.01.09</t>
  </si>
  <si>
    <t>INMARK</t>
  </si>
  <si>
    <t>№371 din 03.01.06</t>
  </si>
  <si>
    <t>№371 din 02.01.09</t>
  </si>
  <si>
    <t>Inpromob</t>
  </si>
  <si>
    <t>№136 din 03.01.06</t>
  </si>
  <si>
    <t>№136 din 02.01.09</t>
  </si>
  <si>
    <t>INTERPARES-PRIM</t>
  </si>
  <si>
    <t>№500 din 24.06.07</t>
  </si>
  <si>
    <t>ÎNTREPRINDEREA PENTRU SELECŢIE</t>
  </si>
  <si>
    <t>№181 din 02.01.09</t>
  </si>
  <si>
    <t>INTROSCOP</t>
  </si>
  <si>
    <t>№157 din 03.01.06</t>
  </si>
  <si>
    <t>INVENŢIE-MDV</t>
  </si>
  <si>
    <t>№215 din 03.01.06</t>
  </si>
  <si>
    <t>№215 din 02.01.09</t>
  </si>
  <si>
    <t>IONEL</t>
  </si>
  <si>
    <t>№151 din 03.01.06</t>
  </si>
  <si>
    <t>№151 din 02.01.09</t>
  </si>
  <si>
    <t>№550 din 17.10.08</t>
  </si>
  <si>
    <t>IPON</t>
  </si>
  <si>
    <t>№301 din 03.01.06</t>
  </si>
  <si>
    <t>IPTEH</t>
  </si>
  <si>
    <t>№234 din 03.01.06</t>
  </si>
  <si>
    <t>№234 din 02.01.09</t>
  </si>
  <si>
    <t>IRDT-Dondiuseni</t>
  </si>
  <si>
    <t>IRDTEH</t>
  </si>
  <si>
    <t>№177 din 02.01.09</t>
  </si>
  <si>
    <t>IRTC</t>
  </si>
  <si>
    <t>ITA-SERVIS</t>
  </si>
  <si>
    <t>№11 din 01.12.05</t>
  </si>
  <si>
    <t>IT-PARTNERS</t>
  </si>
  <si>
    <t>KALINAMOLD</t>
  </si>
  <si>
    <t>№113 din 02.01.09</t>
  </si>
  <si>
    <t>KEG</t>
  </si>
  <si>
    <t>№305 din 03.01.06</t>
  </si>
  <si>
    <t>№305 din 02.01.09</t>
  </si>
  <si>
    <t>KIAT</t>
  </si>
  <si>
    <t>№114 din 03.01.06</t>
  </si>
  <si>
    <t>№114 din 02.01.09</t>
  </si>
  <si>
    <t>LABORATOR MEGA</t>
  </si>
  <si>
    <t>№548 din 25.07.08</t>
  </si>
  <si>
    <t>Lactis</t>
  </si>
  <si>
    <t>№72 din 02.01.09</t>
  </si>
  <si>
    <t>LARGITAS</t>
  </si>
  <si>
    <t>№339 din 01.04.01</t>
  </si>
  <si>
    <t>LASKO</t>
  </si>
  <si>
    <t>№343 din 03.01.06</t>
  </si>
  <si>
    <t>№ 343 din 02.01.09</t>
  </si>
  <si>
    <t>L-CASA</t>
  </si>
  <si>
    <t>№407 din 03.01.06</t>
  </si>
  <si>
    <t>№407 din 02.01.09</t>
  </si>
  <si>
    <t>LEGGORN</t>
  </si>
  <si>
    <t>№41 din 03.01.06</t>
  </si>
  <si>
    <t>№41 din 02.01.09</t>
  </si>
  <si>
    <t>Leovin</t>
  </si>
  <si>
    <t>№65 din 03.01.06</t>
  </si>
  <si>
    <t>№65 din 02.01.09</t>
  </si>
  <si>
    <t>LIBRARIA-BASARABEASCA</t>
  </si>
  <si>
    <t>LINK</t>
  </si>
  <si>
    <t>LINK TRADING</t>
  </si>
  <si>
    <t>№441 din 03.01.06</t>
  </si>
  <si>
    <t>LOGOS-PRES, COMPANY</t>
  </si>
  <si>
    <t>№479 din 02.01.07</t>
  </si>
  <si>
    <t>№479 din 02.01.09</t>
  </si>
  <si>
    <t>LOGOS-PRES, revista</t>
  </si>
  <si>
    <t>№359 din 02.01.07</t>
  </si>
  <si>
    <t>№359 din 02.01.09</t>
  </si>
  <si>
    <t>LUIZAFARM</t>
  </si>
  <si>
    <t>M.I.F.</t>
  </si>
  <si>
    <t>№466 din 03.01.06</t>
  </si>
  <si>
    <t>№466 din 02.01.09</t>
  </si>
  <si>
    <t>MAIB-LEASING</t>
  </si>
  <si>
    <t>№485 din 03.01.06</t>
  </si>
  <si>
    <t>№485 din 02.01.09</t>
  </si>
  <si>
    <t>MAIB-LEASING OBLIG.</t>
  </si>
  <si>
    <t>№540 din 13.04.07</t>
  </si>
  <si>
    <t>MALANICOM</t>
  </si>
  <si>
    <t>Manvin</t>
  </si>
  <si>
    <t>MAPT</t>
  </si>
  <si>
    <t>№12 din 24.12.07</t>
  </si>
  <si>
    <t>mci fond</t>
  </si>
  <si>
    <t>MECONS-COMRAT</t>
  </si>
  <si>
    <t>№251 din 03.01.06</t>
  </si>
  <si>
    <t>Mecservice</t>
  </si>
  <si>
    <t>№69 din 03.01.06</t>
  </si>
  <si>
    <t>№69 din 02.01.09</t>
  </si>
  <si>
    <t>MEDICOR-FARM</t>
  </si>
  <si>
    <t>№454 din 02.01.06</t>
  </si>
  <si>
    <t>№454 din 02.01.09</t>
  </si>
  <si>
    <t>MESTER-FAUR</t>
  </si>
  <si>
    <t>METACOMIMPEX</t>
  </si>
  <si>
    <t>№252 din 01.10.03</t>
  </si>
  <si>
    <t>METALCOM</t>
  </si>
  <si>
    <t>METALEXPERT GROUP</t>
  </si>
  <si>
    <t>№535 din 26.12.06</t>
  </si>
  <si>
    <t>MIDGARD TERRA</t>
  </si>
  <si>
    <t>№35 din 03.01.06</t>
  </si>
  <si>
    <t>MOBILCOMSERVICE</t>
  </si>
  <si>
    <t>MODERN-SERVICE</t>
  </si>
  <si>
    <t>№84/2 din 03.01.06</t>
  </si>
  <si>
    <t>№84/2 din 02.01.09</t>
  </si>
  <si>
    <t>MOLDCELL</t>
  </si>
  <si>
    <t>№443 din 02.01.09</t>
  </si>
  <si>
    <t>MOLDCINEMA</t>
  </si>
  <si>
    <t>№490 din 03.01.06</t>
  </si>
  <si>
    <t>№490 din 02.01.09</t>
  </si>
  <si>
    <t>MOLMETAL</t>
  </si>
  <si>
    <t>MONOM-COM</t>
  </si>
  <si>
    <t>№420 din 02.01.09</t>
  </si>
  <si>
    <t>MONOTIP</t>
  </si>
  <si>
    <t>№150 din 03.01.06</t>
  </si>
  <si>
    <t>№150 din 02.01.09</t>
  </si>
  <si>
    <t>MONSATO</t>
  </si>
  <si>
    <t>№295 din 03.01.06</t>
  </si>
  <si>
    <t>MONTEC</t>
  </si>
  <si>
    <t>№512 din 26.04.05</t>
  </si>
  <si>
    <t>№512 din 02.01.09</t>
  </si>
  <si>
    <t>MOSCOVA</t>
  </si>
  <si>
    <t>№204 din 03.01.06</t>
  </si>
  <si>
    <t>№204 din 02.01.09</t>
  </si>
  <si>
    <t>MUGUREL-VERDE</t>
  </si>
  <si>
    <t>№184 din 03.01.06</t>
  </si>
  <si>
    <t>MVM</t>
  </si>
  <si>
    <t>NEATUR PRODUKT MOLDOVA</t>
  </si>
  <si>
    <t>NERIS-AGENS</t>
  </si>
  <si>
    <t>№201 din 03.01.06</t>
  </si>
  <si>
    <t>NICODIM</t>
  </si>
  <si>
    <t>NISEZAM</t>
  </si>
  <si>
    <t>№437 din 03.01.06</t>
  </si>
  <si>
    <t>№437 din 02.01.09</t>
  </si>
  <si>
    <t>NISTRU</t>
  </si>
  <si>
    <t>OLERO</t>
  </si>
  <si>
    <t>№364 din 03.01.06</t>
  </si>
  <si>
    <t>№364 din 02.01.09</t>
  </si>
  <si>
    <t>OLHIONIA</t>
  </si>
  <si>
    <t>№487 din 03.01.06</t>
  </si>
  <si>
    <t>№487 din 02.01.09</t>
  </si>
  <si>
    <t>OLSA-S</t>
  </si>
  <si>
    <t>№280 din 02.01.09</t>
  </si>
  <si>
    <t>ONTARIO</t>
  </si>
  <si>
    <t>№491 din 03.01.06</t>
  </si>
  <si>
    <t>OPTIMEDFARM</t>
  </si>
  <si>
    <t>№101 din 02.01.09</t>
  </si>
  <si>
    <t>ORIZONT</t>
  </si>
  <si>
    <t>№517 din 08.07.05</t>
  </si>
  <si>
    <t>№517 din 02.01.09</t>
  </si>
  <si>
    <t>Orizontul</t>
  </si>
  <si>
    <t>Orlact-Orhei</t>
  </si>
  <si>
    <t>№57 din 02.01.09</t>
  </si>
  <si>
    <t>OROMET</t>
  </si>
  <si>
    <t>№390 din 01.01.01</t>
  </si>
  <si>
    <t>PAGINI DE AUR</t>
  </si>
  <si>
    <t>№309 din 03.01.06</t>
  </si>
  <si>
    <t>№309 din 02.01.09</t>
  </si>
  <si>
    <t>Pan-COM</t>
  </si>
  <si>
    <t>№17 din 03.01.06</t>
  </si>
  <si>
    <t>№17 din 02.01.09</t>
  </si>
  <si>
    <t>PIELE</t>
  </si>
  <si>
    <t>№67/6 din 03.01.06</t>
  </si>
  <si>
    <t>№67/6 din 02.01.09</t>
  </si>
  <si>
    <t>PIESE AGRO-PRIM</t>
  </si>
  <si>
    <t>№94/1 din 01.01.08</t>
  </si>
  <si>
    <t>№94/1 din 02.01.09</t>
  </si>
  <si>
    <t>PINTA</t>
  </si>
  <si>
    <t>№329 din 03.01.06</t>
  </si>
  <si>
    <t>№329 din 02.01.09</t>
  </si>
  <si>
    <t>Piscicola-acvatic</t>
  </si>
  <si>
    <t>№137 din 02.01.09</t>
  </si>
  <si>
    <t>POLICONSTRUCTOR-SERV</t>
  </si>
  <si>
    <t>PRIM INVEST PRIVAT</t>
  </si>
  <si>
    <t>№45 din 03.01.05</t>
  </si>
  <si>
    <t>PRO-CREDIT</t>
  </si>
  <si>
    <t>№452 din 01.04.01</t>
  </si>
  <si>
    <t>PROME-TRANS-PRIM</t>
  </si>
  <si>
    <t>№539 din 02.01.09</t>
  </si>
  <si>
    <t>PROMSTROI GRUP</t>
  </si>
  <si>
    <t>№501 din 08.07.04</t>
  </si>
  <si>
    <t>№501 din 02.01.09</t>
  </si>
  <si>
    <t>PROTOS</t>
  </si>
  <si>
    <t>№509 din 02.01.07</t>
  </si>
  <si>
    <t>PRUTTRANSAUTO</t>
  </si>
  <si>
    <t>QUADRANT-AMROQ BEVERAGES MOLDOVA</t>
  </si>
  <si>
    <t>№98 din 02.10.03</t>
  </si>
  <si>
    <t>RECHIN</t>
  </si>
  <si>
    <t>№137 din 01.04.06</t>
  </si>
  <si>
    <t>RECLAMSERVICE</t>
  </si>
  <si>
    <t>№434 din 03.01.06</t>
  </si>
  <si>
    <t>№434 din 02.01.09</t>
  </si>
  <si>
    <t>REGHINA-SUD</t>
  </si>
  <si>
    <t>REGMONT</t>
  </si>
  <si>
    <t>№553 din 02.01.09</t>
  </si>
  <si>
    <t>REGUL</t>
  </si>
  <si>
    <t>№394 din 03.01.06</t>
  </si>
  <si>
    <t>RENOME-PLUS</t>
  </si>
  <si>
    <t>№176 din 03.01.06</t>
  </si>
  <si>
    <t>№176 din 02.01.09</t>
  </si>
  <si>
    <t>REPAN-COM</t>
  </si>
  <si>
    <t>№533 din 01.11.06</t>
  </si>
  <si>
    <t>№533 din 02.01.09</t>
  </si>
  <si>
    <t>RISCOM</t>
  </si>
  <si>
    <t>№167 din 03.01.06</t>
  </si>
  <si>
    <t>№167 din 02.01.09</t>
  </si>
  <si>
    <t>RIVISC-ELIT</t>
  </si>
  <si>
    <t>№316 din 03.01.06</t>
  </si>
  <si>
    <t>№316 din 02.01.09</t>
  </si>
  <si>
    <t>Romarta</t>
  </si>
  <si>
    <t>№67 din 03.01.06</t>
  </si>
  <si>
    <t>№67 din 02.01.09</t>
  </si>
  <si>
    <t>ROMIR PRODUCTION</t>
  </si>
  <si>
    <t>№389 din 03.01.06</t>
  </si>
  <si>
    <t>№389 din 02.01.09</t>
  </si>
  <si>
    <t>ROSINVEST</t>
  </si>
  <si>
    <t>№243 din 03.01.06</t>
  </si>
  <si>
    <t>ROTAN</t>
  </si>
  <si>
    <t>№261 din 03.01.06</t>
  </si>
  <si>
    <t>№261 din 02.01.09</t>
  </si>
  <si>
    <t>S.N.T. INT</t>
  </si>
  <si>
    <t>Sajitarius</t>
  </si>
  <si>
    <t>№82 din 03.01.06</t>
  </si>
  <si>
    <t>№82 din 02.01.09</t>
  </si>
  <si>
    <t>SALVATORUL</t>
  </si>
  <si>
    <t>SAMI AGRITUR</t>
  </si>
  <si>
    <t>№550 din 19.11.08</t>
  </si>
  <si>
    <t>SANDROLOGIC</t>
  </si>
  <si>
    <t>№338 din 03.01.06</t>
  </si>
  <si>
    <t>SANIS-VIN</t>
  </si>
  <si>
    <t>№239 din 03.01.06</t>
  </si>
  <si>
    <t>SANTUAN</t>
  </si>
  <si>
    <t>№149 din 03.01.06</t>
  </si>
  <si>
    <t>№149 din 02.01.09</t>
  </si>
  <si>
    <t>Satul Olimpic</t>
  </si>
  <si>
    <t>№544 din 17.09.06</t>
  </si>
  <si>
    <t>SCHUH BECKER</t>
  </si>
  <si>
    <t>№530 din 01.09.06</t>
  </si>
  <si>
    <t>№530 din 02.01.09</t>
  </si>
  <si>
    <t>SCON</t>
  </si>
  <si>
    <t>№354 din 03.01.06</t>
  </si>
  <si>
    <t>№354 din 02.01.09</t>
  </si>
  <si>
    <t>SCOP</t>
  </si>
  <si>
    <t>SELENA-M</t>
  </si>
  <si>
    <t>№483 din 01.12.08</t>
  </si>
  <si>
    <t>ŞENG</t>
  </si>
  <si>
    <t>№286 din 03.01.06</t>
  </si>
  <si>
    <t>№286 din 02.01.09</t>
  </si>
  <si>
    <t>SERVICE CENTRU ISB  35</t>
  </si>
  <si>
    <t>№495 din 08.12.03</t>
  </si>
  <si>
    <t>№495 din 02.01.09</t>
  </si>
  <si>
    <t>Service-Est-Vest</t>
  </si>
  <si>
    <t>Servmec-Cimislia</t>
  </si>
  <si>
    <t>№48 din 03.01.06</t>
  </si>
  <si>
    <t>№48 din 02.01.09</t>
  </si>
  <si>
    <t>Sevir</t>
  </si>
  <si>
    <t>SLI</t>
  </si>
  <si>
    <t>№119 din 02.01.07</t>
  </si>
  <si>
    <t>SOFTCOM</t>
  </si>
  <si>
    <t>№311 din 03.01.06</t>
  </si>
  <si>
    <t>№311 din 02.01.09</t>
  </si>
  <si>
    <t>SOLING</t>
  </si>
  <si>
    <t>№310 din 02.01.08</t>
  </si>
  <si>
    <t>№310 din 02.01.09</t>
  </si>
  <si>
    <t>SPECIAL-AUTOSERVICE</t>
  </si>
  <si>
    <t>№18 din 03.01.06</t>
  </si>
  <si>
    <t>№18 din 02.01.09</t>
  </si>
  <si>
    <t>SPERANŢA</t>
  </si>
  <si>
    <t>SPERANTA-VEST</t>
  </si>
  <si>
    <t>№592 din 06.03.09</t>
  </si>
  <si>
    <t>STAR-FARM</t>
  </si>
  <si>
    <t>STIL</t>
  </si>
  <si>
    <t>№54 din 03.01.06</t>
  </si>
  <si>
    <t>SUCCES</t>
  </si>
  <si>
    <t>№33 din 03.01.06</t>
  </si>
  <si>
    <t>№33 din 02.01.09</t>
  </si>
  <si>
    <t>SUT</t>
  </si>
  <si>
    <t>SVAB</t>
  </si>
  <si>
    <t>TALIGAL</t>
  </si>
  <si>
    <t>№259 din 03.01.06</t>
  </si>
  <si>
    <t>№259 din 02.01.09</t>
  </si>
  <si>
    <t>TECTON-Z</t>
  </si>
  <si>
    <t>№493 din 03.01.06</t>
  </si>
  <si>
    <t>№493 din 02.01.09</t>
  </si>
  <si>
    <t>TEHOPTIMED</t>
  </si>
  <si>
    <t>№527 din 01.03.06</t>
  </si>
  <si>
    <t>№527 din 02.01.09</t>
  </si>
  <si>
    <t>TELECANAL-26</t>
  </si>
  <si>
    <t>Telecom-Holding</t>
  </si>
  <si>
    <t>Telecom-invest</t>
  </si>
  <si>
    <t>№5a din 01.03.06</t>
  </si>
  <si>
    <t>TERA-L</t>
  </si>
  <si>
    <t>№200 din 03.01.06</t>
  </si>
  <si>
    <t>№200 din 02.01.09</t>
  </si>
  <si>
    <t>TERMOTEHNIC</t>
  </si>
  <si>
    <t>№35 din 01.01.06</t>
  </si>
  <si>
    <t>№35 din 02.01.09</t>
  </si>
  <si>
    <t>TERRA-LIG</t>
  </si>
  <si>
    <t>№431 din 19.03.01</t>
  </si>
  <si>
    <t>TIP-CIAD</t>
  </si>
  <si>
    <t>№115 din 03.01.06</t>
  </si>
  <si>
    <t>TIPOGRAFIA-ANENII NOI</t>
  </si>
  <si>
    <t>№514 din 11.05.05</t>
  </si>
  <si>
    <t>№514 din 02.01.09</t>
  </si>
  <si>
    <t>TIPOGRAFIA-BRICENI</t>
  </si>
  <si>
    <t>№139 din 03.01.06</t>
  </si>
  <si>
    <t>№139 din 02.01.09</t>
  </si>
  <si>
    <t>TIPOGRAFIA-LEOVA</t>
  </si>
  <si>
    <t>№78 din 03.01.06</t>
  </si>
  <si>
    <t>№78 din 02.01.09</t>
  </si>
  <si>
    <t>TIPOGRAFIA-RÎŞCANI</t>
  </si>
  <si>
    <t>№91 din 03.01.06</t>
  </si>
  <si>
    <t>№91 din 02.01.09</t>
  </si>
  <si>
    <t>Tomai-Vin</t>
  </si>
  <si>
    <t>№38 din 02.01.07</t>
  </si>
  <si>
    <t>№38 din 02.01.09</t>
  </si>
  <si>
    <t>TOT</t>
  </si>
  <si>
    <t>№382 din 03.01.06</t>
  </si>
  <si>
    <t>№382 din 02.01.09</t>
  </si>
  <si>
    <t>Trandafir Roz</t>
  </si>
  <si>
    <t>№10 din 03.01.06</t>
  </si>
  <si>
    <t>№10 din 02.01.09</t>
  </si>
  <si>
    <t>TRANSCON</t>
  </si>
  <si>
    <t>№111 din 01.01.07</t>
  </si>
  <si>
    <t>TRANSPORT-SERVICE</t>
  </si>
  <si>
    <t>№49 din 03.01.06</t>
  </si>
  <si>
    <t>№49 din 02.01.09</t>
  </si>
  <si>
    <t>TUDORA VIN</t>
  </si>
  <si>
    <t>№456 din 03.01.06</t>
  </si>
  <si>
    <t>TV-SERVIS</t>
  </si>
  <si>
    <t>№237 din 01.10.03</t>
  </si>
  <si>
    <t>UE DIN CIADIR-LUNGA</t>
  </si>
  <si>
    <t>№127 din 03.01.06</t>
  </si>
  <si>
    <t>№127 din 02.01.09</t>
  </si>
  <si>
    <t>UNCONSACOM</t>
  </si>
  <si>
    <t>№405 din 02.01.07</t>
  </si>
  <si>
    <t>№405 din 02.01.09</t>
  </si>
  <si>
    <t>UNIC</t>
  </si>
  <si>
    <t>UNIVERSAL-COMPLECT</t>
  </si>
  <si>
    <t>№324 din 03.01.06</t>
  </si>
  <si>
    <t>№324 din 02.01.09</t>
  </si>
  <si>
    <t>Universam-nordic</t>
  </si>
  <si>
    <t>№90 din 02.10.03</t>
  </si>
  <si>
    <t>UNPRODLACT</t>
  </si>
  <si>
    <t>VALEGA</t>
  </si>
  <si>
    <t>№147 din 03.01.06</t>
  </si>
  <si>
    <t>№147 din 02.01.09</t>
  </si>
  <si>
    <t>VALEX</t>
  </si>
  <si>
    <t>№231 din 02.01.09</t>
  </si>
  <si>
    <t>VELĂ</t>
  </si>
  <si>
    <t>VELA ŞTEFAN VODĂ</t>
  </si>
  <si>
    <t>№199</t>
  </si>
  <si>
    <t>VIAMED</t>
  </si>
  <si>
    <t>VICTORIA-ROM</t>
  </si>
  <si>
    <t>№59 din 03.01.06</t>
  </si>
  <si>
    <t>Victoria-Tum</t>
  </si>
  <si>
    <t>№46 din 01.01.06</t>
  </si>
  <si>
    <t>№46 din 02.01.09</t>
  </si>
  <si>
    <t>VINAL COCI</t>
  </si>
  <si>
    <t>№83 din 03.01.06</t>
  </si>
  <si>
    <t>VINCOM COMPANY</t>
  </si>
  <si>
    <t>№230 din 02.01.09</t>
  </si>
  <si>
    <t>Vinul-Codrilor</t>
  </si>
  <si>
    <t>№97 din 03.03.06</t>
  </si>
  <si>
    <t>VIOVERO</t>
  </si>
  <si>
    <t>Vitamina</t>
  </si>
  <si>
    <t>№9 din 03.01.06</t>
  </si>
  <si>
    <t>№9 din 02.01.09</t>
  </si>
  <si>
    <t>VITECONTRACT</t>
  </si>
  <si>
    <t>VIV</t>
  </si>
  <si>
    <t>№523 din 20.01.06</t>
  </si>
  <si>
    <t>VIVACOM</t>
  </si>
  <si>
    <t>№264 din 02.01.09</t>
  </si>
  <si>
    <t>VLAD</t>
  </si>
  <si>
    <t>№141 din 03.01.06</t>
  </si>
  <si>
    <t>Voevod</t>
  </si>
  <si>
    <t>№86 din 02.01.09</t>
  </si>
  <si>
    <t>VOLAN-autotrans</t>
  </si>
  <si>
    <t>Volan-Edinet</t>
  </si>
  <si>
    <t>№53 din 03.01.06</t>
  </si>
  <si>
    <t>№53 din 02.01.09</t>
  </si>
  <si>
    <t>VOTUM</t>
  </si>
  <si>
    <t>№279 din 03.01.06</t>
  </si>
  <si>
    <t>№279 din 02.01.09</t>
  </si>
  <si>
    <t>VULDIS</t>
  </si>
  <si>
    <t>№52 din 03.01.06</t>
  </si>
  <si>
    <t>YOL YAPÎGISÎ</t>
  </si>
  <si>
    <t>№164 din 03.01.06</t>
  </si>
  <si>
    <t>№164 din 02.01.09</t>
  </si>
  <si>
    <t>ZATO</t>
  </si>
  <si>
    <t>№46 din 03.01.06</t>
  </si>
  <si>
    <t>Zidarul-iscusit</t>
  </si>
  <si>
    <t>№28 din 01.01.06</t>
  </si>
  <si>
    <t>ZODIER</t>
  </si>
  <si>
    <t>№323 din 02.01.07</t>
  </si>
  <si>
    <t>№565 din 02.02.09</t>
  </si>
  <si>
    <t>№602 din 02.04.09</t>
  </si>
  <si>
    <t>№595 din 19.03.09</t>
  </si>
  <si>
    <t>LIMIAUTOTEST (начислять с 06.04.09)</t>
  </si>
  <si>
    <t>№566 din 02.04.09</t>
  </si>
  <si>
    <t>LIMIINTER (начислять с 06.04.09)</t>
  </si>
  <si>
    <t>№567 din 02.04.09</t>
  </si>
  <si>
    <t>Datorie la data 01.01.09</t>
  </si>
  <si>
    <t>Serviciile
pe trim.I</t>
  </si>
  <si>
    <t>Servicii adaugatoare</t>
  </si>
  <si>
    <t>Total
Plata+Serv</t>
  </si>
  <si>
    <t>Achitat</t>
  </si>
  <si>
    <t>Datorie
la 31.03.09</t>
  </si>
  <si>
    <t>Serviciile
pe trim.II</t>
  </si>
  <si>
    <t>Datorie
la 30.06.09</t>
  </si>
  <si>
    <t>Serviciile
pe trim.III</t>
  </si>
  <si>
    <t>Datorie
la 30.09.09</t>
  </si>
  <si>
    <t>Serviciile
pe trim.IV</t>
  </si>
  <si>
    <t>Datorie
la 31.12.09</t>
  </si>
  <si>
    <t>Extrase</t>
  </si>
  <si>
    <t>Lista</t>
  </si>
  <si>
    <t>Scrisori</t>
  </si>
  <si>
    <t>Adrese</t>
  </si>
  <si>
    <t>Emisie</t>
  </si>
  <si>
    <t>Adunarii</t>
  </si>
  <si>
    <t>Alte</t>
  </si>
  <si>
    <t>№396 din 02.01.09</t>
  </si>
  <si>
    <t>№4 din 02.01.09</t>
  </si>
  <si>
    <t>№322 din 02.01.09</t>
  </si>
  <si>
    <t>DRUMETUL</t>
  </si>
  <si>
    <t>№6  din 02.01.09</t>
  </si>
  <si>
    <t>№37  din 02.01.09</t>
  </si>
  <si>
    <t>№ 273 din 02.01.09</t>
  </si>
  <si>
    <t>№F/N din 02.01.09</t>
  </si>
  <si>
    <t>ICV-Dondiuseni</t>
  </si>
  <si>
    <t>№__ din 01.10.08</t>
  </si>
  <si>
    <t>№92  din 02.01.09</t>
  </si>
  <si>
    <t>№301 din 02.01.09</t>
  </si>
  <si>
    <t>№361  din 02.01.09</t>
  </si>
  <si>
    <t>№295 din 02.01.09</t>
  </si>
  <si>
    <t>№289 din 02.01.09</t>
  </si>
  <si>
    <t>№119  din 02.01.09</t>
  </si>
  <si>
    <t>№ 570  din 02,02,09</t>
  </si>
  <si>
    <t>№111 din 02.01.09</t>
  </si>
  <si>
    <t>№237 din 02.01.09</t>
  </si>
  <si>
    <t>№145 din 02.01.09</t>
  </si>
  <si>
    <t>CAMION</t>
  </si>
  <si>
    <t>PRODUSE CEREALIERE</t>
  </si>
  <si>
    <t>№586 din 04.02.09</t>
  </si>
  <si>
    <t>RENAŞTERE</t>
  </si>
  <si>
    <t>AUTO-REVIZOR</t>
  </si>
  <si>
    <t>CENTAURFARM</t>
  </si>
  <si>
    <t>CMM-28</t>
  </si>
  <si>
    <t>LIMIAUTOTEST</t>
  </si>
  <si>
    <t>LIMIINTER</t>
  </si>
  <si>
    <t>DRENAJ</t>
  </si>
  <si>
    <t>№601 din 31.03.09</t>
  </si>
  <si>
    <t>FISS-VALERIA</t>
  </si>
  <si>
    <t>№598 din 23.03.09</t>
  </si>
  <si>
    <t>BERE UNITANG</t>
  </si>
  <si>
    <t>№583 din 02.02.09</t>
  </si>
  <si>
    <t>BOZON</t>
  </si>
  <si>
    <t>№591 din 06.03.09</t>
  </si>
  <si>
    <t>CURCUBEUL NORD</t>
  </si>
  <si>
    <t>№607 din 05.05.09</t>
  </si>
  <si>
    <t>NISTRU (Balti)</t>
  </si>
  <si>
    <t>№594 din 06.03.09</t>
  </si>
  <si>
    <t>TERECON</t>
  </si>
  <si>
    <t>№608 din 10.05.09</t>
  </si>
  <si>
    <t>INCUBATOR</t>
  </si>
  <si>
    <t>№606 din 29.04.09</t>
  </si>
  <si>
    <t>№604 din 02.04.09</t>
  </si>
  <si>
    <t>SUCCES Basarabeasca</t>
  </si>
  <si>
    <t>№603 din 27.04.09</t>
  </si>
  <si>
    <t>EMIS CONSULTING GRUP</t>
  </si>
  <si>
    <t>№552 din 27.01.09</t>
  </si>
  <si>
    <t>AIIF-ROMANITA</t>
  </si>
  <si>
    <t>№568 din 02.02.09</t>
  </si>
  <si>
    <t>№599 din 23.03.09</t>
  </si>
  <si>
    <t>MARKONECT</t>
  </si>
  <si>
    <t>№587 din 02.02.09</t>
  </si>
  <si>
    <t>ICM-2 FALESTI</t>
  </si>
  <si>
    <t>№575 din 02.02.09</t>
  </si>
  <si>
    <t>BADEN-BADEN</t>
  </si>
  <si>
    <t>№574 din 02.02.09</t>
  </si>
  <si>
    <t>TRANSCOM</t>
  </si>
  <si>
    <t>№571 din 02.02.09</t>
  </si>
  <si>
    <t>№579 din 02.02.09</t>
  </si>
  <si>
    <t>FERTILITATEA-STRASENI</t>
  </si>
  <si>
    <t>№569 din 02.02.09</t>
  </si>
  <si>
    <t>№554 din 29.01.09</t>
  </si>
  <si>
    <t>№125 din 02.01.09</t>
  </si>
  <si>
    <t>№243 din 02.01.09</t>
  </si>
  <si>
    <t>SPICUSOR DE AUR</t>
  </si>
  <si>
    <t>№110 din 02.01.09</t>
  </si>
  <si>
    <t>№122 din 02.01.09</t>
  </si>
  <si>
    <t>№96 din 02.01.09</t>
  </si>
  <si>
    <t>№21 din 02.01.09</t>
  </si>
  <si>
    <t>№545 din 02.01.09</t>
  </si>
  <si>
    <t>№240 din 02.01.09</t>
  </si>
  <si>
    <t>№376 din 02.01.09</t>
  </si>
  <si>
    <t>№54 din 02.01.09</t>
  </si>
  <si>
    <t>№87 din 02.01.09</t>
  </si>
  <si>
    <t>№157 din 02.01.09</t>
  </si>
  <si>
    <t>№452 din 02.01.09</t>
  </si>
  <si>
    <t>№541 din 02.01.09</t>
  </si>
  <si>
    <t>DECEBAL</t>
  </si>
  <si>
    <t>№605 din 29.04.09</t>
  </si>
  <si>
    <t>№523 din 02.01.09</t>
  </si>
  <si>
    <t>№95 din 02.01.09</t>
  </si>
  <si>
    <t>№421 din 02.01.09</t>
  </si>
  <si>
    <t>+98</t>
  </si>
  <si>
    <t>+09</t>
  </si>
  <si>
    <t>+ mod</t>
  </si>
  <si>
    <t>alte
mod</t>
  </si>
  <si>
    <t>+mod09</t>
  </si>
  <si>
    <t>+08</t>
  </si>
  <si>
    <t>Ocalibrex extras</t>
  </si>
  <si>
    <t>CositoruCom extras</t>
  </si>
  <si>
    <t>+07</t>
  </si>
  <si>
    <t>+2009</t>
  </si>
  <si>
    <t>AIIF ROMANITA</t>
  </si>
  <si>
    <t>+06</t>
  </si>
  <si>
    <t>+96</t>
  </si>
  <si>
    <t>+95</t>
  </si>
  <si>
    <t>+05</t>
  </si>
  <si>
    <t>+01</t>
  </si>
  <si>
    <t>FERTILITATEA STRASENI</t>
  </si>
  <si>
    <t>+94</t>
  </si>
  <si>
    <t>+08+09</t>
  </si>
  <si>
    <t>fara datele bancare</t>
  </si>
  <si>
    <t>PLAI GURA DE RAI</t>
  </si>
  <si>
    <t>AGROPROFIL</t>
  </si>
  <si>
    <t>VINURI DE COJUSNA</t>
  </si>
  <si>
    <t>CLAUDIUS</t>
  </si>
  <si>
    <t>ACVARIUM</t>
  </si>
  <si>
    <t>TEZEU LUX</t>
  </si>
  <si>
    <t>AGROREPARATIE</t>
  </si>
  <si>
    <t>LA CASA NOUA</t>
  </si>
  <si>
    <t>№115 din 02.01.09</t>
  </si>
  <si>
    <t>№      din 01.01.09</t>
  </si>
  <si>
    <t>№572 din 02.02.09</t>
  </si>
  <si>
    <t>№581 din 02.02.09</t>
  </si>
  <si>
    <t>№580 din 02.02.09</t>
  </si>
  <si>
    <t>№562 din 02.02.09</t>
  </si>
  <si>
    <t>№578 din 02.02.09</t>
  </si>
  <si>
    <t>№ din 02.02.09</t>
  </si>
  <si>
    <t>№573 din 02.02.09</t>
  </si>
  <si>
    <t>UNIREA-LUX</t>
  </si>
  <si>
    <t>VEHICUL</t>
  </si>
  <si>
    <t>№582 din 02.02.09</t>
  </si>
  <si>
    <t>№576 din 02.02.09</t>
  </si>
  <si>
    <t>№559 din 02.02.09</t>
  </si>
  <si>
    <t>№584 din 02.02.09</t>
  </si>
  <si>
    <t>TEZEU-LUX</t>
  </si>
  <si>
    <t>VONDEL</t>
  </si>
  <si>
    <t>№597 din 23.03.09</t>
  </si>
  <si>
    <t>PROD-COMBIFURAJ</t>
  </si>
  <si>
    <t>№600 din 23.03.09</t>
  </si>
  <si>
    <t>№596 din 19.03.09</t>
  </si>
  <si>
    <t>№594 din 02.02.09</t>
  </si>
  <si>
    <t>SANDA&amp;Co</t>
  </si>
  <si>
    <t>№589 din 02.02.09</t>
  </si>
  <si>
    <t>№588 din 02.02.09</t>
  </si>
  <si>
    <t>№560 din 02.02.09</t>
  </si>
  <si>
    <r>
      <rPr>
        <sz val="7"/>
        <rFont val="Trebuchet MS"/>
        <family val="2"/>
        <charset val="204"/>
      </rPr>
      <t>Î</t>
    </r>
    <r>
      <rPr>
        <sz val="7"/>
        <rFont val="Arial"/>
        <family val="2"/>
        <charset val="204"/>
      </rPr>
      <t>CM №2 Falesti</t>
    </r>
  </si>
  <si>
    <t>№556 din 02.02.09</t>
  </si>
  <si>
    <t>№561 din 02.02.09</t>
  </si>
  <si>
    <t>№557 din 29.01.09</t>
  </si>
  <si>
    <t>№570 din 02.02.09</t>
  </si>
  <si>
    <t>№603 din 29.04.09</t>
  </si>
  <si>
    <t>№551 din 16.01.09</t>
  </si>
  <si>
    <t>DORINTA-FARM</t>
  </si>
  <si>
    <t>F-a de conserve Cosnita</t>
  </si>
  <si>
    <t>FAURITORUL SOCORA</t>
  </si>
  <si>
    <t>№556 din</t>
  </si>
  <si>
    <t>AUDIT-VERDICT</t>
  </si>
  <si>
    <t>BTA-23</t>
  </si>
  <si>
    <t>GUGUTA</t>
  </si>
  <si>
    <t>SIBILA</t>
  </si>
  <si>
    <t>TERRA-LILIAC</t>
  </si>
  <si>
    <t>VIS-À-VIS RETRO</t>
  </si>
  <si>
    <t>ÎCI NORD</t>
  </si>
  <si>
    <t>Agroserv MDW</t>
  </si>
  <si>
    <t>BTA-6</t>
  </si>
  <si>
    <t>SCHIF-ISN</t>
  </si>
  <si>
    <t>VELA</t>
  </si>
  <si>
    <t>Наименование</t>
  </si>
  <si>
    <t>TOTAL</t>
  </si>
  <si>
    <t>ACVA-VULCANESTI</t>
  </si>
  <si>
    <t>ZIDITORUL SC</t>
  </si>
  <si>
    <t>№612 din 01.10.09</t>
  </si>
  <si>
    <t>№611 din 01.10.09</t>
  </si>
  <si>
    <t>SMC-4</t>
  </si>
  <si>
    <t>№613 din 17.11.09</t>
  </si>
  <si>
    <t>№609 din 26.08.09</t>
  </si>
  <si>
    <t>FAURITORUL IALOVENI</t>
  </si>
  <si>
    <t>NOBIL ASIGURARI GENERALE</t>
  </si>
  <si>
    <t>не рассчитались</t>
  </si>
  <si>
    <t>%</t>
  </si>
  <si>
    <t>Рассчитались</t>
  </si>
  <si>
    <t>Не рассчитались</t>
  </si>
  <si>
    <t>Всего начисленно за 4 кв.</t>
  </si>
  <si>
    <t>Оплачено за 4 кв.</t>
  </si>
  <si>
    <t>Не оплаченно за 4 кв.</t>
  </si>
  <si>
    <t>База 1</t>
  </si>
  <si>
    <t>База 2</t>
  </si>
  <si>
    <t>Реком</t>
  </si>
  <si>
    <t>Реком (A)</t>
  </si>
  <si>
    <t>Кол-во АО</t>
  </si>
  <si>
    <t>Долг на 31.12.09</t>
  </si>
  <si>
    <t>Не расссчит</t>
  </si>
  <si>
    <t>Начисл IV</t>
  </si>
  <si>
    <r>
      <t>M</t>
    </r>
    <r>
      <rPr>
        <sz val="7"/>
        <rFont val="Calibri"/>
        <family val="2"/>
        <charset val="204"/>
      </rPr>
      <t>Ă</t>
    </r>
    <r>
      <rPr>
        <sz val="7"/>
        <rFont val="Arial"/>
        <family val="2"/>
        <charset val="204"/>
      </rPr>
      <t>RF-CONSUM-SUD</t>
    </r>
  </si>
  <si>
    <t>MĂRFURI PENTRU COPII</t>
  </si>
  <si>
    <t>RĂUT</t>
  </si>
  <si>
    <t>EUROMOBILA-LUX (BTA-4)</t>
  </si>
  <si>
    <t>AGROTEHSERVICE-REZINA</t>
  </si>
  <si>
    <t>+99</t>
  </si>
  <si>
    <t>№488 din 02.01.09</t>
  </si>
  <si>
    <t>+96+09</t>
  </si>
  <si>
    <t>09+08</t>
  </si>
  <si>
    <t>+98+09</t>
  </si>
  <si>
    <t>№201 din 02.01.09</t>
  </si>
  <si>
    <t>№445 din 02.01.09</t>
  </si>
  <si>
    <t>+04</t>
  </si>
  <si>
    <t>+09deciz</t>
  </si>
  <si>
    <t>№52 din 17.11.09</t>
  </si>
  <si>
    <t>Доп.
согл</t>
  </si>
  <si>
    <r>
      <rPr>
        <sz val="7"/>
        <rFont val="Trebuchet MS"/>
        <family val="2"/>
        <charset val="204"/>
      </rPr>
      <t>Î</t>
    </r>
    <r>
      <rPr>
        <sz val="7"/>
        <rFont val="Arial"/>
        <family val="2"/>
        <charset val="204"/>
      </rPr>
      <t>CI NORD</t>
    </r>
  </si>
  <si>
    <t>№348 din 03.01.05</t>
  </si>
  <si>
    <t>№348 din 02.01.09</t>
  </si>
  <si>
    <t>№184 din 02.01.10</t>
  </si>
  <si>
    <t>Datorie la data 01.01.10</t>
  </si>
  <si>
    <t>Datorie
la 30.06.10</t>
  </si>
  <si>
    <t>Datorie
la 30.09.10</t>
  </si>
  <si>
    <t>Datorie
la 31.12.10</t>
  </si>
  <si>
    <t xml:space="preserve">Всего начисленно за I кв </t>
  </si>
  <si>
    <t>Всего оплачено за I кв.</t>
  </si>
  <si>
    <t>Задолженность на 31.03.10</t>
  </si>
  <si>
    <t>Taxa
2010</t>
  </si>
  <si>
    <t>Долг на начало I-го кв.</t>
  </si>
  <si>
    <t>Оплаченно за I кв. в %-ом соотношении</t>
  </si>
  <si>
    <t>Из них дополнительные услуги</t>
  </si>
  <si>
    <t>SERVICE CENTRU JSB</t>
  </si>
  <si>
    <t>C.T.N.</t>
  </si>
  <si>
    <t>UNIVERSUL</t>
  </si>
  <si>
    <t>№614 din 04.01.10</t>
  </si>
  <si>
    <t>№615 din 11.02.10</t>
  </si>
  <si>
    <r>
      <t xml:space="preserve">COMPANIA VADVAS           </t>
    </r>
    <r>
      <rPr>
        <b/>
        <sz val="7"/>
        <rFont val="Arial"/>
        <family val="2"/>
        <charset val="204"/>
      </rPr>
      <t>(STOP)</t>
    </r>
  </si>
  <si>
    <r>
      <t xml:space="preserve">SVAB                  </t>
    </r>
    <r>
      <rPr>
        <b/>
        <sz val="7"/>
        <rFont val="Arial"/>
        <family val="2"/>
        <charset val="204"/>
      </rPr>
      <t>(STOP)</t>
    </r>
  </si>
  <si>
    <r>
      <t xml:space="preserve">DECART                   </t>
    </r>
    <r>
      <rPr>
        <b/>
        <sz val="7"/>
        <rFont val="Arial"/>
        <family val="2"/>
        <charset val="204"/>
      </rPr>
      <t>STOP</t>
    </r>
  </si>
  <si>
    <t>BERE UNITANC</t>
  </si>
  <si>
    <t>MACARA</t>
  </si>
  <si>
    <t>Datorie
la 31.03.10</t>
  </si>
  <si>
    <t>GUGUTA (c 20.05.2010)</t>
  </si>
  <si>
    <r>
      <t xml:space="preserve">LUIZAFARM </t>
    </r>
    <r>
      <rPr>
        <b/>
        <sz val="7"/>
        <rFont val="Arial"/>
        <family val="2"/>
        <charset val="204"/>
      </rPr>
      <t>(РОЗОВАЯ ДЕКЛАРАЦИЯ)</t>
    </r>
  </si>
  <si>
    <r>
      <t xml:space="preserve">LINK  </t>
    </r>
    <r>
      <rPr>
        <b/>
        <sz val="7"/>
        <rFont val="Arial"/>
        <family val="2"/>
        <charset val="204"/>
      </rPr>
      <t>(РОЗОВАЯ ДЕКЛАРАЦИЯ)</t>
    </r>
  </si>
  <si>
    <t>№518 din 02.01.09</t>
  </si>
  <si>
    <t>IDEEA ASIGARARI</t>
  </si>
  <si>
    <t>COLOANA MECANIZATA DE CONSTRUCTIE\</t>
  </si>
  <si>
    <t>-------------</t>
  </si>
  <si>
    <t>+la contr</t>
  </si>
  <si>
    <t>de la CNPF</t>
  </si>
  <si>
    <t>format contract nu-i</t>
  </si>
  <si>
    <t>+05
+mod08</t>
  </si>
  <si>
    <t>+10</t>
  </si>
  <si>
    <t>--</t>
  </si>
  <si>
    <t>№616 din 20.05.10</t>
  </si>
  <si>
    <t>+10+06</t>
  </si>
  <si>
    <t>№252 din 02.01.09</t>
  </si>
  <si>
    <t>- печать сзади на передат</t>
  </si>
  <si>
    <t>FARMACIA NR.57 BASARABEASCA</t>
  </si>
  <si>
    <t>№173 din 02.01.09</t>
  </si>
  <si>
    <t>MUGUREL-VERDE (дог. До 31.12.2010)</t>
  </si>
  <si>
    <r>
      <t>VIAMED</t>
    </r>
    <r>
      <rPr>
        <b/>
        <sz val="7"/>
        <rFont val="Arial"/>
        <family val="2"/>
        <charset val="204"/>
      </rPr>
      <t xml:space="preserve"> (дог. до 31.12.2011)</t>
    </r>
  </si>
  <si>
    <t>DRUMURI BRICENI (начисл с 25.11.10)</t>
  </si>
  <si>
    <t>№617 din 12.11.10</t>
  </si>
  <si>
    <t>PROMETTRANS-PRIM</t>
  </si>
  <si>
    <t>Начислено</t>
  </si>
  <si>
    <t>Уплачено</t>
  </si>
  <si>
    <t>BTA-18 (ПОМЕНЯТЬ НА 150 С 1.1.11</t>
  </si>
  <si>
    <t>Taxa</t>
  </si>
  <si>
    <t>Datorie
la 31.03.11</t>
  </si>
  <si>
    <t>Datorie
la 30.06.11</t>
  </si>
  <si>
    <t>Datorie
la 30.09.11</t>
  </si>
  <si>
    <t>Datorie
la 31.12.11</t>
  </si>
  <si>
    <t>№428 din 01.07.01</t>
  </si>
  <si>
    <t>№428 din 01.05.10</t>
  </si>
  <si>
    <t>№281 din 02.01.09</t>
  </si>
  <si>
    <t>№438 din 03.01.06</t>
  </si>
  <si>
    <t>№438 din 02.01.11</t>
  </si>
  <si>
    <t>№538 din 01.03.07</t>
  </si>
  <si>
    <t>№362 din 01.12.06</t>
  </si>
  <si>
    <t>№337 din 03.01.06</t>
  </si>
  <si>
    <t>№91R din 03.01.06</t>
  </si>
  <si>
    <t>№498 din 02.01.08</t>
  </si>
  <si>
    <t>№432 din 03.01.06</t>
  </si>
  <si>
    <t>№184 din 02.01.11</t>
  </si>
  <si>
    <t>№374 din 03.01.07</t>
  </si>
  <si>
    <t>№481 din 02.01.09</t>
  </si>
  <si>
    <t>№126 din 01.07.06</t>
  </si>
  <si>
    <t>№394 din 02.01.09</t>
  </si>
  <si>
    <t>№529 din 28.08.06</t>
  </si>
  <si>
    <t>№68 din 03.01.06</t>
  </si>
  <si>
    <t>№524 din 24.01.06</t>
  </si>
  <si>
    <t>№431 din 02.01.09</t>
  </si>
  <si>
    <t>+mod10</t>
  </si>
  <si>
    <t>№492 din 04.06.03</t>
  </si>
  <si>
    <t>№41R din 02.01.07</t>
  </si>
  <si>
    <t>№619 din 08.02.11</t>
  </si>
  <si>
    <t>Datorie la data 11.03.11</t>
  </si>
  <si>
    <t>DRUMURI BRICENI</t>
  </si>
  <si>
    <t>EUROMOBILA-LUX</t>
  </si>
  <si>
    <r>
      <t xml:space="preserve">VELĂ                              </t>
    </r>
    <r>
      <rPr>
        <sz val="7"/>
        <color indexed="60"/>
        <rFont val="Arial"/>
        <family val="2"/>
        <charset val="204"/>
      </rPr>
      <t xml:space="preserve"> </t>
    </r>
    <r>
      <rPr>
        <b/>
        <sz val="7"/>
        <color indexed="60"/>
        <rFont val="Arial"/>
        <family val="2"/>
        <charset val="204"/>
      </rPr>
      <t>EXPIRAT</t>
    </r>
  </si>
  <si>
    <t>BUGEAC IOLLARÎ</t>
  </si>
  <si>
    <t>VICTORIA (три)</t>
  </si>
  <si>
    <t>№620 din 23.03.11</t>
  </si>
  <si>
    <t>ТТН</t>
  </si>
  <si>
    <t>FABRICA DE BRÎNZETURI DIN SOROCA</t>
  </si>
  <si>
    <t>FABRICA DE CONSERVE DIN COŞNIŢA</t>
  </si>
  <si>
    <t>AGENŢIA  "CORCIMARU, PARTENERII ŞI ASOCIAŢII"</t>
  </si>
  <si>
    <t>FĂURITORUL IALOVENI</t>
  </si>
  <si>
    <t>FĂURITORUL SOCORA</t>
  </si>
  <si>
    <t>MĂRF-CONSUM-SUD</t>
  </si>
  <si>
    <r>
      <t xml:space="preserve">COMPANIA VADVAS           </t>
    </r>
    <r>
      <rPr>
        <b/>
        <sz val="8"/>
        <rFont val="Calibri"/>
        <family val="2"/>
        <charset val="204"/>
      </rPr>
      <t>(STOP)</t>
    </r>
  </si>
  <si>
    <r>
      <t xml:space="preserve">DECART                   </t>
    </r>
    <r>
      <rPr>
        <b/>
        <sz val="8"/>
        <rFont val="Calibri"/>
        <family val="2"/>
        <charset val="204"/>
      </rPr>
      <t>STOP</t>
    </r>
  </si>
  <si>
    <r>
      <t xml:space="preserve">LINK  </t>
    </r>
    <r>
      <rPr>
        <b/>
        <sz val="8"/>
        <rFont val="Calibri"/>
        <family val="2"/>
        <charset val="204"/>
      </rPr>
      <t>(РОЗОВАЯ ДЕКЛАРАЦИЯ)</t>
    </r>
  </si>
  <si>
    <r>
      <t xml:space="preserve">LUIZAFARM                      </t>
    </r>
    <r>
      <rPr>
        <b/>
        <sz val="8"/>
        <color indexed="60"/>
        <rFont val="Calibri"/>
        <family val="2"/>
        <charset val="204"/>
      </rPr>
      <t>EXPIRAT</t>
    </r>
  </si>
  <si>
    <r>
      <t xml:space="preserve">MVM                                 </t>
    </r>
    <r>
      <rPr>
        <b/>
        <sz val="8"/>
        <color indexed="60"/>
        <rFont val="Calibri"/>
        <family val="2"/>
        <charset val="204"/>
      </rPr>
      <t>EXPIRAT</t>
    </r>
  </si>
  <si>
    <r>
      <t xml:space="preserve">NICODIM                          </t>
    </r>
    <r>
      <rPr>
        <b/>
        <sz val="8"/>
        <color indexed="60"/>
        <rFont val="Calibri"/>
        <family val="2"/>
        <charset val="204"/>
      </rPr>
      <t>EXPIRAT</t>
    </r>
  </si>
  <si>
    <r>
      <t xml:space="preserve">REGMONT                           </t>
    </r>
    <r>
      <rPr>
        <b/>
        <sz val="8"/>
        <rFont val="Calibri"/>
        <family val="2"/>
        <charset val="204"/>
      </rPr>
      <t>STOP</t>
    </r>
  </si>
  <si>
    <r>
      <t xml:space="preserve">UNIVERSUL                     </t>
    </r>
    <r>
      <rPr>
        <b/>
        <sz val="8"/>
        <color indexed="60"/>
        <rFont val="Calibri"/>
        <family val="2"/>
        <charset val="204"/>
      </rPr>
      <t>EXPIRAT</t>
    </r>
  </si>
  <si>
    <r>
      <t xml:space="preserve">VELĂ                              </t>
    </r>
    <r>
      <rPr>
        <sz val="8"/>
        <color indexed="60"/>
        <rFont val="Calibri"/>
        <family val="2"/>
        <charset val="204"/>
      </rPr>
      <t xml:space="preserve"> </t>
    </r>
    <r>
      <rPr>
        <b/>
        <sz val="8"/>
        <color indexed="60"/>
        <rFont val="Calibri"/>
        <family val="2"/>
        <charset val="204"/>
      </rPr>
      <t>EXPIRAT</t>
    </r>
  </si>
  <si>
    <t>Fabrica de tutun C-Lunga</t>
  </si>
  <si>
    <t>Fabrica de produse lactate din Hincesti</t>
  </si>
  <si>
    <t>Fabrica de produse lactate din Cimislia</t>
  </si>
  <si>
    <t>Fabrica de tutun Falesti</t>
  </si>
  <si>
    <t>Fabrica de tutun Orhei</t>
  </si>
  <si>
    <t>Fabrica de vinuri Leuseni</t>
  </si>
  <si>
    <t>FERTILITATEA din STRASENI</t>
  </si>
  <si>
    <r>
      <t>Gr</t>
    </r>
    <r>
      <rPr>
        <sz val="8"/>
        <rFont val="Calibri"/>
        <family val="2"/>
        <charset val="204"/>
      </rPr>
      <t>ă</t>
    </r>
    <r>
      <rPr>
        <sz val="8"/>
        <rFont val="Calibri"/>
        <family val="2"/>
        <charset val="204"/>
      </rPr>
      <t>dina Moldovei</t>
    </r>
  </si>
  <si>
    <t>№548 din 01.07.11</t>
  </si>
  <si>
    <t>Total
Plata+Serv
trim. II</t>
  </si>
  <si>
    <t>№239 din 01.07.11</t>
  </si>
  <si>
    <t>№546 din 01.07.11</t>
  </si>
  <si>
    <t>№550 din 01.07.11</t>
  </si>
  <si>
    <r>
      <t xml:space="preserve">CONSDENTA </t>
    </r>
    <r>
      <rPr>
        <b/>
        <sz val="8"/>
        <color indexed="10"/>
        <rFont val="Calibri"/>
        <family val="2"/>
        <charset val="204"/>
      </rPr>
      <t>(договор до 31.12.2012)</t>
    </r>
  </si>
  <si>
    <r>
      <t xml:space="preserve">VINCOM COMPANY </t>
    </r>
    <r>
      <rPr>
        <sz val="8"/>
        <color indexed="10"/>
        <rFont val="Calibri"/>
        <family val="2"/>
        <charset val="204"/>
      </rPr>
      <t>(STOP)</t>
    </r>
  </si>
  <si>
    <r>
      <t>VIAMED</t>
    </r>
    <r>
      <rPr>
        <b/>
        <sz val="8"/>
        <rFont val="Calibri"/>
        <family val="2"/>
        <charset val="204"/>
      </rPr>
      <t xml:space="preserve"> </t>
    </r>
    <r>
      <rPr>
        <b/>
        <sz val="8"/>
        <color indexed="10"/>
        <rFont val="Calibri"/>
        <family val="2"/>
        <charset val="204"/>
      </rPr>
      <t>(дог. до 31.12.2011)</t>
    </r>
  </si>
  <si>
    <r>
      <t xml:space="preserve">SANIS-VIN </t>
    </r>
    <r>
      <rPr>
        <b/>
        <sz val="8"/>
        <color indexed="10"/>
        <rFont val="Calibri"/>
        <family val="2"/>
        <charset val="204"/>
      </rPr>
      <t>(дог. до 31.12.2012)</t>
    </r>
  </si>
  <si>
    <r>
      <t>PRO-CREDIT</t>
    </r>
    <r>
      <rPr>
        <b/>
        <sz val="8"/>
        <color indexed="10"/>
        <rFont val="Calibri"/>
        <family val="2"/>
        <charset val="204"/>
      </rPr>
      <t xml:space="preserve"> (дог. до 31.08.2012)</t>
    </r>
  </si>
  <si>
    <t>LOTEREA MOLDOVEI</t>
  </si>
  <si>
    <t>BM NOVA</t>
  </si>
  <si>
    <t>№623 din 02.08.11</t>
  </si>
  <si>
    <t>№622 din 04.05.11</t>
  </si>
  <si>
    <r>
      <t xml:space="preserve">grand fines </t>
    </r>
    <r>
      <rPr>
        <b/>
        <sz val="8"/>
        <color indexed="10"/>
        <rFont val="Calibri"/>
        <family val="2"/>
        <charset val="204"/>
      </rPr>
      <t>(СТОП С 3 кв.)</t>
    </r>
  </si>
  <si>
    <r>
      <t xml:space="preserve">SUCCES Basarabeasca </t>
    </r>
    <r>
      <rPr>
        <b/>
        <sz val="8"/>
        <color indexed="10"/>
        <rFont val="Calibri"/>
        <family val="2"/>
        <charset val="204"/>
      </rPr>
      <t>(СТОП с 4кв)</t>
    </r>
  </si>
  <si>
    <r>
      <t xml:space="preserve">Acoperis </t>
    </r>
    <r>
      <rPr>
        <b/>
        <sz val="8"/>
        <color indexed="10"/>
        <rFont val="Calibri"/>
        <family val="2"/>
        <charset val="204"/>
      </rPr>
      <t>(СТОП)</t>
    </r>
  </si>
  <si>
    <r>
      <t xml:space="preserve">CREDO-INVEST </t>
    </r>
    <r>
      <rPr>
        <b/>
        <sz val="8"/>
        <color indexed="10"/>
        <rFont val="Calibri"/>
        <family val="2"/>
        <charset val="204"/>
      </rPr>
      <t>(ПРИОСТАНОВИТЬ 3кв11)</t>
    </r>
  </si>
  <si>
    <t>ТТН 3</t>
  </si>
  <si>
    <t>ТТН3</t>
  </si>
  <si>
    <t>ТТН3,4</t>
  </si>
  <si>
    <t>ÎNTREPRINDEREA PENTRU SELECŢIE ŞI REPRODUCŢIE ÎN ZOOTEHNIE MICĂUŢI</t>
  </si>
  <si>
    <t>BUGEAC</t>
  </si>
  <si>
    <t>+11</t>
  </si>
  <si>
    <t>VICTORIA</t>
  </si>
  <si>
    <t>№553 din 29.01.09</t>
  </si>
  <si>
    <t>№559 din 02.02.11</t>
  </si>
  <si>
    <t>№563 din 02.02.09</t>
  </si>
  <si>
    <t>№564 din 02.01.11</t>
  </si>
  <si>
    <t>№566 din 02.02.09</t>
  </si>
  <si>
    <t>№567 din 02.02.09</t>
  </si>
  <si>
    <t>№577 din 02.02.09</t>
  </si>
  <si>
    <t>№585 din 02.02.09</t>
  </si>
  <si>
    <t>№593 din 06.03.09</t>
  </si>
  <si>
    <t>HIDROZIT-PRIM (Не сформирован)</t>
  </si>
  <si>
    <t>№604/1 din 29.04.09</t>
  </si>
  <si>
    <t>№610 din 01.09.09</t>
  </si>
  <si>
    <t>№613 din 02.01.11</t>
  </si>
  <si>
    <t>№312 din 01.12.09</t>
  </si>
  <si>
    <t>UNIVERSUL (EXPIRAT 31.12.2010)</t>
  </si>
  <si>
    <t>№618 din 21.12.10</t>
  </si>
  <si>
    <t>№621 din 28.03.11</t>
  </si>
  <si>
    <t>№624 din 09.11.11</t>
  </si>
  <si>
    <t>№15 din 02.01.10</t>
  </si>
  <si>
    <t>№232 din 01.04.09</t>
  </si>
  <si>
    <t>Botritis (STOP Ш кв.)</t>
  </si>
  <si>
    <t>CIRCUL din CHISINAU (С 01.10.11 по 30 лей)</t>
  </si>
  <si>
    <t>KALINAMOLD (Расторгнут СУД)</t>
  </si>
  <si>
    <r>
      <t xml:space="preserve">VONDEL </t>
    </r>
    <r>
      <rPr>
        <sz val="8"/>
        <color indexed="10"/>
        <rFont val="Calibri"/>
        <family val="2"/>
        <charset val="204"/>
      </rPr>
      <t>(Стоп с 3 кв.)</t>
    </r>
  </si>
  <si>
    <t>№507 din 16.01.09</t>
  </si>
  <si>
    <t>№456 din 01.09.09</t>
  </si>
  <si>
    <t>№470 din 02.01.08</t>
  </si>
  <si>
    <t>№285 din 03.01.06</t>
  </si>
  <si>
    <t>№314 din 02.01.08</t>
  </si>
  <si>
    <t>№199 din 02.01.08</t>
  </si>
  <si>
    <r>
      <t>HOLEMUS</t>
    </r>
    <r>
      <rPr>
        <sz val="8"/>
        <color indexed="10"/>
        <rFont val="Calibri"/>
        <family val="2"/>
        <charset val="204"/>
      </rPr>
      <t xml:space="preserve"> </t>
    </r>
    <r>
      <rPr>
        <b/>
        <sz val="8"/>
        <color indexed="10"/>
        <rFont val="Calibri"/>
        <family val="2"/>
        <charset val="204"/>
      </rPr>
      <t>(до 31.12.2011)</t>
    </r>
  </si>
  <si>
    <t>№364 din 02.02.09</t>
  </si>
  <si>
    <t>№390 din 01.07.11</t>
  </si>
  <si>
    <t>№339 din 01.01.08</t>
  </si>
  <si>
    <t>№73 din 02.01.09</t>
  </si>
  <si>
    <t>№92 din 02.01.09</t>
  </si>
  <si>
    <t>№108R din 02.01.11</t>
  </si>
  <si>
    <t>№74R din 02.01.09</t>
  </si>
  <si>
    <t>№98R din 01.01.10</t>
  </si>
  <si>
    <t>№130R din 02.01.09</t>
  </si>
  <si>
    <t>№97R din 02.01.09</t>
  </si>
  <si>
    <t>№86R din 02.01.09</t>
  </si>
  <si>
    <t>№1R din 02.01.09</t>
  </si>
  <si>
    <t>№10R din 02.01.09</t>
  </si>
  <si>
    <t>№32R  din 02.01.09</t>
  </si>
  <si>
    <t>№89R din 03.01.06</t>
  </si>
  <si>
    <t>№38R din 02.01.09</t>
  </si>
  <si>
    <t>№46R din 02.01.09</t>
  </si>
  <si>
    <t>№76R din 02.01.09</t>
  </si>
  <si>
    <t>№35R din 02.01.09</t>
  </si>
  <si>
    <t>№4R  din 02.01.09</t>
  </si>
  <si>
    <t>№17R din 02.01.09</t>
  </si>
  <si>
    <t>№48R din 02.01.09</t>
  </si>
  <si>
    <t>№83R din 02.01.09</t>
  </si>
  <si>
    <t>№58R din 02.01.09</t>
  </si>
  <si>
    <t>№67R din 02.01.09</t>
  </si>
  <si>
    <t>№82R din 02.01.09</t>
  </si>
  <si>
    <t>№53R din 02.01.09</t>
  </si>
  <si>
    <t>№37R din 02.01.09</t>
  </si>
  <si>
    <t>№30R din 02.01.09</t>
  </si>
  <si>
    <t>№9R din 02.01.09</t>
  </si>
  <si>
    <t>№44R din 02.01.09</t>
  </si>
  <si>
    <t>№129R din 02.01.09</t>
  </si>
  <si>
    <t>№21R din 02.01.09</t>
  </si>
  <si>
    <t>№99R din 02.01.09</t>
  </si>
  <si>
    <t>№71R din 02.01.09</t>
  </si>
  <si>
    <t>№495R din 02.01.09</t>
  </si>
  <si>
    <t>№90R din 02.10.03</t>
  </si>
  <si>
    <t>№65R din 02.01.09</t>
  </si>
  <si>
    <t>№138R din 02.01.06</t>
  </si>
  <si>
    <t>№136R din 02.01.09</t>
  </si>
  <si>
    <t>№101R din 02.01.09</t>
  </si>
  <si>
    <t>№64R din 02.01.09</t>
  </si>
  <si>
    <t>№28R din 02.01.09</t>
  </si>
  <si>
    <t>№43R din 02.01.09</t>
  </si>
  <si>
    <t>№142R din 02.01.09</t>
  </si>
  <si>
    <t>№140R din 02.01.09</t>
  </si>
  <si>
    <t>№11R din 02.01.09</t>
  </si>
  <si>
    <t>№69R din 02.01.09</t>
  </si>
  <si>
    <t>№79R din 02.01.09</t>
  </si>
  <si>
    <t>№121R din 02.01.09</t>
  </si>
  <si>
    <t>№72R din 02.01.09</t>
  </si>
  <si>
    <t>№96R din 03.01.06</t>
  </si>
  <si>
    <t>№14R din 02.01.09</t>
  </si>
  <si>
    <t>№137R din 01.07.11</t>
  </si>
  <si>
    <t>№109R din 02.01.09</t>
  </si>
  <si>
    <t>№143R din 02.01.09</t>
  </si>
  <si>
    <t>№141R din 02.01.09</t>
  </si>
  <si>
    <t>№22R din 02.01.09</t>
  </si>
  <si>
    <t>№12R din 02.01.09</t>
  </si>
  <si>
    <t>№113R din 13.03.06</t>
  </si>
  <si>
    <t>№42R din 06.10.08</t>
  </si>
  <si>
    <t>№544 din 01.07.11</t>
  </si>
  <si>
    <t>CAMION c 01.01.2012 50 лей/мес</t>
  </si>
  <si>
    <t>TIPOGRAFIA-LEOVA c 01.01.2012 70 лей/мес</t>
  </si>
  <si>
    <t>№59 din 02.01.12</t>
  </si>
  <si>
    <r>
      <t>VICTORIA-RO M</t>
    </r>
    <r>
      <rPr>
        <sz val="8"/>
        <color indexed="10"/>
        <rFont val="Calibri"/>
        <family val="2"/>
        <charset val="204"/>
      </rPr>
      <t>c 01.01.2012 50 лей/мес</t>
    </r>
  </si>
  <si>
    <t>GHESO</t>
  </si>
  <si>
    <t>=</t>
  </si>
  <si>
    <t>№89R din 02.01.12</t>
  </si>
  <si>
    <t>№102R din 02.01.12</t>
  </si>
  <si>
    <t>№491 din 02.01.12</t>
  </si>
  <si>
    <t>№495R din 02.01.12</t>
  </si>
  <si>
    <t>Неуплачено</t>
  </si>
  <si>
    <t>№338 din 02.01.12</t>
  </si>
  <si>
    <t>№1R din 02.01.12</t>
  </si>
  <si>
    <t>№5 din 02.01.12</t>
  </si>
  <si>
    <t>№139R din 02.01.12</t>
  </si>
  <si>
    <t>№153 din 02.01.12</t>
  </si>
  <si>
    <t>№535 din 02.01.12</t>
  </si>
  <si>
    <t>№119R din 02.01.12</t>
  </si>
  <si>
    <t>№41R din 02.01.12</t>
  </si>
  <si>
    <t>PROT-CANTEMIR</t>
  </si>
  <si>
    <t>№627 din 01.02.12</t>
  </si>
  <si>
    <t>№543 din 02.01.12</t>
  </si>
  <si>
    <t xml:space="preserve">TIPOGRAFIA-LEOVA </t>
  </si>
  <si>
    <t>VICTORIA-RO M</t>
  </si>
  <si>
    <t>PROT-CANTEMIR (начисл. с 01.02.12)</t>
  </si>
  <si>
    <t>CODEX (начисл. с 18.01.12)</t>
  </si>
  <si>
    <t>Datorie
la 31.03.12</t>
  </si>
  <si>
    <t>Datorie
la 30.06.12</t>
  </si>
  <si>
    <t>Datorie
la 30.09.12</t>
  </si>
  <si>
    <t>Datorie
la 31.12.12</t>
  </si>
  <si>
    <r>
      <t xml:space="preserve">VONDEL </t>
    </r>
    <r>
      <rPr>
        <sz val="8"/>
        <color indexed="10"/>
        <rFont val="Calibri"/>
        <family val="2"/>
        <charset val="204"/>
      </rPr>
      <t>(Стоп с 3 кв.2011)</t>
    </r>
  </si>
  <si>
    <r>
      <t xml:space="preserve">CREDO-INVEST </t>
    </r>
    <r>
      <rPr>
        <b/>
        <sz val="8"/>
        <color indexed="10"/>
        <rFont val="Calibri"/>
        <family val="2"/>
        <charset val="204"/>
      </rPr>
      <t>(стоп с 3кв 2011)</t>
    </r>
  </si>
  <si>
    <t>Botritis (STOP Ш кв.2011)</t>
  </si>
  <si>
    <t>Datorie la data 13.03.12</t>
  </si>
  <si>
    <r>
      <t xml:space="preserve">grand fines </t>
    </r>
    <r>
      <rPr>
        <b/>
        <sz val="8"/>
        <color indexed="10"/>
        <rFont val="Calibri"/>
        <family val="2"/>
        <charset val="204"/>
      </rPr>
      <t>(СТОП С 3 кв.2011)</t>
    </r>
  </si>
  <si>
    <r>
      <t xml:space="preserve">SUCCES Basarabeasca </t>
    </r>
    <r>
      <rPr>
        <b/>
        <sz val="8"/>
        <color indexed="10"/>
        <rFont val="Calibri"/>
        <family val="2"/>
        <charset val="204"/>
      </rPr>
      <t>(СТОП с 4кв2011)</t>
    </r>
  </si>
  <si>
    <t>Informatie</t>
  </si>
  <si>
    <t>Pastrarea</t>
  </si>
  <si>
    <t>Pastrarea
Transmit.</t>
  </si>
  <si>
    <r>
      <t>VIAMED</t>
    </r>
    <r>
      <rPr>
        <b/>
        <sz val="8"/>
        <rFont val="Calibri"/>
        <family val="2"/>
        <charset val="204"/>
      </rPr>
      <t xml:space="preserve"> </t>
    </r>
    <r>
      <rPr>
        <b/>
        <sz val="8"/>
        <color indexed="10"/>
        <rFont val="Calibri"/>
        <family val="2"/>
        <charset val="204"/>
      </rPr>
      <t>(дог. до 31.12.2012)</t>
    </r>
  </si>
  <si>
    <t>№56R din 02.01.12</t>
  </si>
  <si>
    <t>№445 din 02.01.12</t>
  </si>
  <si>
    <t>TECGAZDETAL</t>
  </si>
  <si>
    <t>ACORD GRUP</t>
  </si>
  <si>
    <t>DRUM-11 (начилять с 1.07.12)</t>
  </si>
  <si>
    <t>MOLDCARGO (начислять с 12.07.12)</t>
  </si>
  <si>
    <t>BROKWEST (начислять с 01.06.12)</t>
  </si>
  <si>
    <t>DAR CIADÎR-LUNGA (в ликвидации)</t>
  </si>
  <si>
    <t>FISS-VALERIA (в ликвидации)</t>
  </si>
  <si>
    <t>Fabrica de tutun C-Lunga (в ликвидации)</t>
  </si>
  <si>
    <t>Fabrica de conserve din COŞNIŢA (в несост.)</t>
  </si>
  <si>
    <t>PRODUSE CEREALIERE (не состоятельности)</t>
  </si>
  <si>
    <t>SCHIF-ISN (начислять 01.09.12)</t>
  </si>
  <si>
    <t>AIPER (начислять с 24.07.12)</t>
  </si>
  <si>
    <t>TRANSELIT (начислять с 26.07.12)</t>
  </si>
  <si>
    <t>SIELV SOLARUS (начислять с 24.7.12)</t>
  </si>
  <si>
    <t>Inpromob (stop c 01.07.12)</t>
  </si>
  <si>
    <t>COMBINATUL DE ARTICOLE DIN CARTON</t>
  </si>
  <si>
    <t>№639 din 01.09.12</t>
  </si>
  <si>
    <t>Număr şi data
contratului 2013</t>
  </si>
  <si>
    <t>Datorie la data 01.03.13</t>
  </si>
  <si>
    <t>Datorie
la 31.03.13</t>
  </si>
  <si>
    <t>Datorie
la 30.06.13</t>
  </si>
  <si>
    <t>Datorie
la 30.09.13</t>
  </si>
  <si>
    <t>Datorie
la 31.12.13</t>
  </si>
  <si>
    <t>CODEX</t>
  </si>
  <si>
    <t>BROKWEST</t>
  </si>
  <si>
    <t>DRUM-11</t>
  </si>
  <si>
    <t>MOLDCARGO</t>
  </si>
  <si>
    <t>SIELV SOLARUS</t>
  </si>
  <si>
    <t>TRANSELIT</t>
  </si>
  <si>
    <t>AIPER</t>
  </si>
  <si>
    <t>APA - CANAL</t>
  </si>
  <si>
    <t>PROCREDIT-BANK</t>
  </si>
  <si>
    <t>AUTOPRIM-SERVICE</t>
  </si>
  <si>
    <t>INDII (расторгнут договор)</t>
  </si>
  <si>
    <t>AUTO REVIZOR</t>
  </si>
  <si>
    <t>+12</t>
  </si>
  <si>
    <t>+13</t>
  </si>
  <si>
    <t>_+</t>
  </si>
  <si>
    <t>+97</t>
  </si>
  <si>
    <t>№35 din 02.01.12</t>
  </si>
  <si>
    <t>№509 din 02.01.12</t>
  </si>
  <si>
    <t>№628 din 21.02.12</t>
  </si>
  <si>
    <t>№629 din 01.03.12</t>
  </si>
  <si>
    <t>№630 din 22.03.12</t>
  </si>
  <si>
    <t>№631 din 25.04.12</t>
  </si>
  <si>
    <t>№632 din 01.05.12</t>
  </si>
  <si>
    <t>№633 din 22.05.12</t>
  </si>
  <si>
    <t>№638 din 01.09.12</t>
  </si>
  <si>
    <t>№635 din 22.06.12</t>
  </si>
  <si>
    <t>№144 din 02.01.12</t>
  </si>
  <si>
    <t>№624 din 01.12.11</t>
  </si>
  <si>
    <t>№ 637 din 30.01.12</t>
  </si>
  <si>
    <t>EUROASIG-GRUP (начисл. С 27.05.13)</t>
  </si>
  <si>
    <t>UNIVERSCOM (начисл. С 20.05.13)</t>
  </si>
  <si>
    <t>Cimtranservice (STOP c 01.04.13)</t>
  </si>
  <si>
    <t>SPECIAL-AUTOSERVICE (Stop c 1.1.13)</t>
  </si>
  <si>
    <t>C.T.N. (Stop c 01.09.2013)</t>
  </si>
  <si>
    <t>MOL DEVELOPMENT</t>
  </si>
  <si>
    <t>№646 din 20.06.13</t>
  </si>
  <si>
    <t>METALEXPERT GROUP (stop c 01.01.13)</t>
  </si>
  <si>
    <t>STEA DE SEARA</t>
  </si>
  <si>
    <t>№ 570  din 01.07.13</t>
  </si>
  <si>
    <t>ORIZONTUL</t>
  </si>
  <si>
    <t>№648 din 01.07.13</t>
  </si>
  <si>
    <t>FRATIE-94</t>
  </si>
  <si>
    <t>ORIZONTUL-LUX</t>
  </si>
  <si>
    <t>CONMEC (stop 01.10.13)</t>
  </si>
  <si>
    <t>COMTRANS (stop 01.10.13)</t>
  </si>
  <si>
    <t>ALVIVUS</t>
  </si>
  <si>
    <t>ICV-Dondiuseni (Стоп с 1.10.13)</t>
  </si>
  <si>
    <t>Datorie
la 31.03.14</t>
  </si>
  <si>
    <t>Datorie
la 30.06.14</t>
  </si>
  <si>
    <t>Datorie
la 30.09.14</t>
  </si>
  <si>
    <t>Datorie
la 31.12.14</t>
  </si>
  <si>
    <t>Consulting</t>
  </si>
  <si>
    <t>BANCA DE ECONOMII</t>
  </si>
  <si>
    <t>UNIVERSCOM</t>
  </si>
  <si>
    <t>EUROASIG-GRUP</t>
  </si>
  <si>
    <t>Grădina Moldovei</t>
  </si>
  <si>
    <r>
      <t xml:space="preserve">CONSDENTA </t>
    </r>
    <r>
      <rPr>
        <b/>
        <sz val="9"/>
        <color indexed="10"/>
        <rFont val="Calibri"/>
        <family val="2"/>
        <charset val="204"/>
      </rPr>
      <t>(договор до 31.12.2012)</t>
    </r>
  </si>
  <si>
    <r>
      <t xml:space="preserve">CREDO-INVEST </t>
    </r>
    <r>
      <rPr>
        <b/>
        <sz val="9"/>
        <color indexed="10"/>
        <rFont val="Calibri"/>
        <family val="2"/>
        <charset val="204"/>
      </rPr>
      <t>(стоп с 3кв 2011)</t>
    </r>
  </si>
  <si>
    <r>
      <t xml:space="preserve">DECART                   </t>
    </r>
    <r>
      <rPr>
        <b/>
        <sz val="9"/>
        <rFont val="Calibri"/>
        <family val="2"/>
        <charset val="204"/>
      </rPr>
      <t>STOP</t>
    </r>
  </si>
  <si>
    <r>
      <t xml:space="preserve">grand fines </t>
    </r>
    <r>
      <rPr>
        <b/>
        <sz val="9"/>
        <color indexed="10"/>
        <rFont val="Calibri"/>
        <family val="2"/>
        <charset val="204"/>
      </rPr>
      <t>(СТОП С 3 кв.2011)</t>
    </r>
  </si>
  <si>
    <r>
      <t xml:space="preserve">LINK  </t>
    </r>
    <r>
      <rPr>
        <b/>
        <sz val="9"/>
        <rFont val="Calibri"/>
        <family val="2"/>
        <charset val="204"/>
      </rPr>
      <t>(РОЗОВАЯ ДЕКЛАРАЦИЯ)</t>
    </r>
  </si>
  <si>
    <r>
      <t xml:space="preserve">LUIZAFARM                      </t>
    </r>
    <r>
      <rPr>
        <b/>
        <sz val="9"/>
        <color indexed="60"/>
        <rFont val="Calibri"/>
        <family val="2"/>
        <charset val="204"/>
      </rPr>
      <t>EXPIRAT</t>
    </r>
  </si>
  <si>
    <r>
      <t xml:space="preserve">REGMONT                           </t>
    </r>
    <r>
      <rPr>
        <b/>
        <sz val="9"/>
        <rFont val="Calibri"/>
        <family val="2"/>
        <charset val="204"/>
      </rPr>
      <t>STOP</t>
    </r>
  </si>
  <si>
    <r>
      <t xml:space="preserve">SUCCES Basarabeasca </t>
    </r>
    <r>
      <rPr>
        <b/>
        <sz val="9"/>
        <color indexed="10"/>
        <rFont val="Calibri"/>
        <family val="2"/>
        <charset val="204"/>
      </rPr>
      <t>(СТОП с 4кв2011)</t>
    </r>
  </si>
  <si>
    <r>
      <t xml:space="preserve">UNIVERSUL                     </t>
    </r>
    <r>
      <rPr>
        <b/>
        <sz val="9"/>
        <color indexed="60"/>
        <rFont val="Calibri"/>
        <family val="2"/>
        <charset val="204"/>
      </rPr>
      <t>EXPIRAT</t>
    </r>
  </si>
  <si>
    <r>
      <t xml:space="preserve">VELĂ                              </t>
    </r>
    <r>
      <rPr>
        <sz val="9"/>
        <color indexed="60"/>
        <rFont val="Calibri"/>
        <family val="2"/>
        <charset val="204"/>
      </rPr>
      <t xml:space="preserve"> </t>
    </r>
    <r>
      <rPr>
        <b/>
        <sz val="9"/>
        <color indexed="60"/>
        <rFont val="Calibri"/>
        <family val="2"/>
        <charset val="204"/>
      </rPr>
      <t>EXPIRAT</t>
    </r>
  </si>
  <si>
    <r>
      <t>VIAMED</t>
    </r>
    <r>
      <rPr>
        <b/>
        <sz val="9"/>
        <rFont val="Calibri"/>
        <family val="2"/>
        <charset val="204"/>
      </rPr>
      <t xml:space="preserve"> </t>
    </r>
    <r>
      <rPr>
        <b/>
        <sz val="9"/>
        <color indexed="10"/>
        <rFont val="Calibri"/>
        <family val="2"/>
        <charset val="204"/>
      </rPr>
      <t>(дог. до 31.12.2012)</t>
    </r>
  </si>
  <si>
    <r>
      <t xml:space="preserve">VONDEL </t>
    </r>
    <r>
      <rPr>
        <sz val="9"/>
        <color indexed="10"/>
        <rFont val="Calibri"/>
        <family val="2"/>
        <charset val="204"/>
      </rPr>
      <t>(Стоп с 3 кв.2011)</t>
    </r>
  </si>
  <si>
    <t>Datorie la data 31.03.14</t>
  </si>
  <si>
    <t>IMPERIAL-VIN</t>
  </si>
  <si>
    <t>CONRAT</t>
  </si>
  <si>
    <t>GHEDOS</t>
  </si>
  <si>
    <t>BAŞTINA</t>
  </si>
  <si>
    <r>
      <t xml:space="preserve">GRUPA VADVAS </t>
    </r>
    <r>
      <rPr>
        <sz val="9"/>
        <color rgb="FFFF0000"/>
        <rFont val="Calibri"/>
        <family val="2"/>
        <charset val="204"/>
      </rPr>
      <t>(СТОП С 1 кв.2014)</t>
    </r>
  </si>
  <si>
    <t>Formularul nr. 868</t>
  </si>
  <si>
    <t>Furnizor</t>
  </si>
  <si>
    <t>SA Grupa Financiara</t>
  </si>
  <si>
    <t>Adresa</t>
  </si>
  <si>
    <t>mun. Chisinau, str. Armeneasca 55</t>
  </si>
  <si>
    <t>FACTURA nr. f/n
СЧЕТ-ФАКТУРА</t>
  </si>
  <si>
    <t>tel.</t>
  </si>
  <si>
    <t>Cont de decontare</t>
  </si>
  <si>
    <t>22515490120 la BC"MOLDOVA-AGROINDBANK"SA f.2 Chisinau</t>
  </si>
  <si>
    <t>din</t>
  </si>
  <si>
    <t>Cod</t>
  </si>
  <si>
    <t>AGRNMD2X876</t>
  </si>
  <si>
    <t>Codul fiscal</t>
  </si>
  <si>
    <t>1002600054323</t>
  </si>
  <si>
    <t xml:space="preserve"> </t>
  </si>
  <si>
    <t>Denumirea</t>
  </si>
  <si>
    <t>Total</t>
  </si>
  <si>
    <t>LISTA</t>
  </si>
  <si>
    <t>Director</t>
  </si>
  <si>
    <t>Bondarev Viorica Ion</t>
  </si>
  <si>
    <t>Contabil-sef</t>
  </si>
  <si>
    <t>Ciulcova Maia Alexandr</t>
  </si>
  <si>
    <t>DATORIE</t>
  </si>
  <si>
    <t>SCRISORI</t>
  </si>
  <si>
    <t>EMISIE</t>
  </si>
  <si>
    <t>INFORMATIE</t>
  </si>
  <si>
    <t>COLOANA MECANIZATA DE CONSTRUCTIE</t>
  </si>
  <si>
    <t>EUROCREDITBANK</t>
  </si>
  <si>
    <t>Cant.</t>
  </si>
  <si>
    <t>Un.</t>
  </si>
  <si>
    <t>buc.</t>
  </si>
  <si>
    <t>Pret</t>
  </si>
  <si>
    <t>1 кв.</t>
  </si>
  <si>
    <t>2 кв.</t>
  </si>
  <si>
    <t>Начисленно</t>
  </si>
  <si>
    <t>Оплачено</t>
  </si>
  <si>
    <t>Долг</t>
  </si>
  <si>
    <t>4 кв.</t>
  </si>
  <si>
    <t>3 кв.</t>
  </si>
  <si>
    <t>Остаток на конец года</t>
  </si>
  <si>
    <t>Platitor                         S.A.</t>
  </si>
  <si>
    <t>Исходные данные 2 кв.</t>
  </si>
  <si>
    <t>Исх. Данные</t>
  </si>
  <si>
    <t>&lt;---------------------</t>
  </si>
  <si>
    <t>Исходные данные 1 кв.</t>
  </si>
  <si>
    <t>Исходные данные 3 кв.</t>
  </si>
  <si>
    <t>Исходные данные 4 кв.</t>
  </si>
  <si>
    <t>SERVICII</t>
  </si>
  <si>
    <t>EXTRASE</t>
  </si>
  <si>
    <t>CONSALTING</t>
  </si>
  <si>
    <t>trim. I</t>
  </si>
  <si>
    <t>trim. II</t>
  </si>
  <si>
    <t>trim. III</t>
  </si>
  <si>
    <t>trim. IV</t>
  </si>
  <si>
    <t>Servicii</t>
  </si>
  <si>
    <t xml:space="preserve">Datorie la </t>
  </si>
  <si>
    <t>Spre achitare</t>
  </si>
  <si>
    <t>ARJAN DEV</t>
  </si>
  <si>
    <t>JANCOM</t>
  </si>
  <si>
    <t>TOAMNA</t>
  </si>
  <si>
    <t>№71 din 01.04.13</t>
  </si>
  <si>
    <t>Platitor                           S.A.</t>
  </si>
  <si>
    <t>BĂLŢMEDREUT</t>
  </si>
  <si>
    <t>GEMENI</t>
  </si>
  <si>
    <t>LOGOS-PRESS, revista</t>
  </si>
  <si>
    <t>LOGOS-PRESS, COMPANY</t>
  </si>
  <si>
    <t>Datorie
la 31.03.15</t>
  </si>
  <si>
    <t>Datorie
la 30.06.15</t>
  </si>
  <si>
    <t>Datorie
la 30.09.15</t>
  </si>
  <si>
    <t>Datorie
la 31.12.15</t>
  </si>
  <si>
    <t>Datorie la data 09.03.15</t>
  </si>
  <si>
    <t>VODӐ</t>
  </si>
  <si>
    <t>P / O</t>
  </si>
  <si>
    <t>P/ O</t>
  </si>
  <si>
    <t>ACHITAT</t>
  </si>
  <si>
    <t>022-27-18-45, 022-27-37-13 contabilitatea</t>
  </si>
  <si>
    <t>CORDON</t>
  </si>
  <si>
    <t>VICTORIABANK</t>
  </si>
  <si>
    <t>COSTESTI</t>
  </si>
  <si>
    <t>LOTEREA NATIONALA A MOLDOVEI</t>
  </si>
  <si>
    <t>PROMTEHGAZ</t>
  </si>
  <si>
    <t>ARAGORN</t>
  </si>
  <si>
    <t>AUDITPRIM</t>
  </si>
  <si>
    <t>№668 din 11.09.15</t>
  </si>
  <si>
    <r>
      <t xml:space="preserve">BM NOVA </t>
    </r>
    <r>
      <rPr>
        <sz val="9"/>
        <color rgb="FFFF0000"/>
        <rFont val="Calibri"/>
        <family val="2"/>
        <charset val="204"/>
      </rPr>
      <t>дог. До 31.12.2015</t>
    </r>
  </si>
  <si>
    <t>Datorie la data 31.12.15</t>
  </si>
  <si>
    <t>Datorie
la 31.03.16</t>
  </si>
  <si>
    <t>Datorie
la 30.06.16</t>
  </si>
  <si>
    <t>Datorie
la 30.09.16</t>
  </si>
  <si>
    <t>Datorie
la 31.12.16</t>
  </si>
  <si>
    <t>trim.I,II,III,IV an.2016</t>
  </si>
  <si>
    <t>trim.II,III,IV an.2016</t>
  </si>
  <si>
    <t>trim.III,IV an.2016</t>
  </si>
  <si>
    <t>an.2016</t>
  </si>
  <si>
    <t>Задолженность на 31.03.16</t>
  </si>
  <si>
    <t>FABRICA DE VINURI DIN LEUŞENI</t>
  </si>
  <si>
    <t>FABRICA DE FERMENTARE A TUTUNULUI DIN ORHEI</t>
  </si>
  <si>
    <t>FARMACIA BUIUCANI NR.465</t>
  </si>
  <si>
    <t>FARMACIA DIN ONIŞCANI</t>
  </si>
  <si>
    <t>GARANŢIE</t>
  </si>
  <si>
    <t>GRANAT-MCI</t>
  </si>
  <si>
    <r>
      <t xml:space="preserve">GRAND-FINES </t>
    </r>
    <r>
      <rPr>
        <b/>
        <sz val="9"/>
        <color indexed="10"/>
        <rFont val="Calibri"/>
        <family val="2"/>
        <charset val="204"/>
      </rPr>
      <t>(СТОП С 3 кв.2011)</t>
    </r>
  </si>
  <si>
    <t>IDEEA ASIGURĂRI</t>
  </si>
  <si>
    <t>LA CASĂ NOUĂ</t>
  </si>
  <si>
    <t>LOTERIA NAŢIONALĂ A MOLDOVEI</t>
  </si>
  <si>
    <t>VICTORIA-ŢUM</t>
  </si>
  <si>
    <t>VOLAN-AUTOTRANS</t>
  </si>
  <si>
    <t>VOLAN</t>
  </si>
  <si>
    <t>YOL YAPÂGISÂ</t>
  </si>
  <si>
    <t>ÎCM-2 FALESTI</t>
  </si>
  <si>
    <t>KLASSIKA LEASING</t>
  </si>
  <si>
    <t>ICCAR (до 31.12.2016)</t>
  </si>
  <si>
    <t>CORDON (до 31.12.2016)</t>
  </si>
  <si>
    <t>PROMTEHGAZ (до 31.12.2017)</t>
  </si>
  <si>
    <t>GHENARICA (до 30.06.2015)</t>
  </si>
  <si>
    <t>DOGMAT-CREDIT (до 01.03.2008)</t>
  </si>
  <si>
    <t>CONSDENTA (до 31.12.2016)</t>
  </si>
  <si>
    <t>VIAMED (до 31.12.2016)</t>
  </si>
  <si>
    <t>VELĂ (до 31.12.2010)</t>
  </si>
  <si>
    <t>ZIDITORUL SC (до 31.12.2014)</t>
  </si>
  <si>
    <t>SMC-4 (до 31.12.2014)</t>
  </si>
  <si>
    <t>UNIVERSUL (до 31.12.2010)</t>
  </si>
  <si>
    <t>UNPRODLACT (до 31.12.2011)</t>
  </si>
  <si>
    <t>LUIZAFARM (до 31.12.2010)</t>
  </si>
  <si>
    <t>TERECON STOP 01.01.16</t>
  </si>
  <si>
    <t>CURCUBEUL NORD  STOP 01.01.16</t>
  </si>
  <si>
    <t>Остаток на 09.03.2016</t>
  </si>
  <si>
    <t>INTRA-GRUP</t>
  </si>
  <si>
    <t>VELA Stefan Voda</t>
  </si>
  <si>
    <t>GENERAL ASIGURARI</t>
  </si>
  <si>
    <t>mun. Chisinau,str.Ismail 88/1 etajul 4</t>
  </si>
  <si>
    <t>MD17AG000000022515490120 la
BC"MOLDOVA-AGROINDBANK"SA f.2 Chisinau</t>
  </si>
  <si>
    <t>ECA-INVEST (MARKONECT)</t>
  </si>
  <si>
    <r>
      <t xml:space="preserve">CAMION </t>
    </r>
    <r>
      <rPr>
        <sz val="9"/>
        <color rgb="FFFF0000"/>
        <rFont val="Calibri"/>
        <family val="2"/>
        <charset val="204"/>
      </rPr>
      <t>(В 2017 не начислять)</t>
    </r>
  </si>
  <si>
    <r>
      <t>COSTESTI</t>
    </r>
    <r>
      <rPr>
        <sz val="9"/>
        <color rgb="FFFF0000"/>
        <rFont val="Calibri"/>
        <family val="2"/>
        <charset val="204"/>
      </rPr>
      <t xml:space="preserve"> (В 2017 не начислять)</t>
    </r>
  </si>
  <si>
    <r>
      <t>AUTOFAR</t>
    </r>
    <r>
      <rPr>
        <sz val="9"/>
        <color rgb="FFFF0000"/>
        <rFont val="Calibri"/>
        <family val="2"/>
        <charset val="204"/>
      </rPr>
      <t xml:space="preserve"> (В 2017 не начислять)</t>
    </r>
  </si>
  <si>
    <t>Datorie la data 31.12.16</t>
  </si>
  <si>
    <t>Datorie
la 31.03.17</t>
  </si>
  <si>
    <t>Datorie
la 30.06.17</t>
  </si>
  <si>
    <t>Datorie
la 30.09.17</t>
  </si>
  <si>
    <t>Datorie
la 31.12.17</t>
  </si>
  <si>
    <t>ECA-INVEST</t>
  </si>
  <si>
    <t>ZIDITORUL SC (дог. 31.12.2017)</t>
  </si>
  <si>
    <t>ADET</t>
  </si>
  <si>
    <t>AMELIORATOR-23</t>
  </si>
  <si>
    <t>APĂ-CANAL  NISPORENI</t>
  </si>
  <si>
    <t>ASCOM-GRUP</t>
  </si>
  <si>
    <t>AVIATEHSERVICE</t>
  </si>
  <si>
    <t>CAHULEANCA</t>
  </si>
  <si>
    <t>COMBINATUL AUTO NR.4 DIN CHIŞINĂU</t>
  </si>
  <si>
    <t>CONEX</t>
  </si>
  <si>
    <t>DRUM-9</t>
  </si>
  <si>
    <t>MOLD-NORD</t>
  </si>
  <si>
    <t>FERTILITAEA-SUD</t>
  </si>
  <si>
    <t>FLORĂRIE</t>
  </si>
  <si>
    <t>INDMONTAJ</t>
  </si>
  <si>
    <t>IRIAL</t>
  </si>
  <si>
    <t>ÎSRT-FĂLEŞTI</t>
  </si>
  <si>
    <t>MALTEX GRUP</t>
  </si>
  <si>
    <t>MAURITUS</t>
  </si>
  <si>
    <t>MERCURIUS</t>
  </si>
  <si>
    <t>MINERAL</t>
  </si>
  <si>
    <t>MODERNUS</t>
  </si>
  <si>
    <t>MOLDOVA-FILM</t>
  </si>
  <si>
    <t>ROMALINA</t>
  </si>
  <si>
    <t>TERMOENERGOMONTAJ</t>
  </si>
  <si>
    <t>TIPOGRAFIA RECLAMA</t>
  </si>
  <si>
    <t>TRIFEŞTI</t>
  </si>
  <si>
    <t>VITARSERVICE</t>
  </si>
  <si>
    <t>MOLDAGROCONSTRUCȚIA</t>
  </si>
  <si>
    <t>UNGHENI-VIN</t>
  </si>
  <si>
    <t>COMBINATUL AUTO NR.7</t>
  </si>
  <si>
    <t>INSTITUTUL AGROINDPROIECT</t>
  </si>
  <si>
    <t>VINIA TRAIAN</t>
  </si>
  <si>
    <t>CARME MOL</t>
  </si>
  <si>
    <t>CONSTANTIN ŞI ELENA</t>
  </si>
  <si>
    <t>LACTATE-TÎRŞIŢEI</t>
  </si>
  <si>
    <t>MONTATOR</t>
  </si>
  <si>
    <t>SUD-TRANS</t>
  </si>
  <si>
    <t>UNITATE</t>
  </si>
  <si>
    <t>CIUMAI</t>
  </si>
  <si>
    <t>CEBA-VIN</t>
  </si>
  <si>
    <t>ACCENT ELECTRONIC</t>
  </si>
  <si>
    <t>ACCENT INVESTMENT</t>
  </si>
  <si>
    <t>ACCENT TEHNO</t>
  </si>
  <si>
    <t>AQUA-TELECOM</t>
  </si>
  <si>
    <t>MEDIAS HEALTH CENTER</t>
  </si>
  <si>
    <t>CAMELIA</t>
  </si>
  <si>
    <t>CORALIA</t>
  </si>
  <si>
    <t>IUVENTUS-DS</t>
  </si>
  <si>
    <t>CEREALE-VULCĂNEŞTI</t>
  </si>
  <si>
    <t>MĂRŢIŞOR</t>
  </si>
  <si>
    <t>AGAT</t>
  </si>
  <si>
    <t>SERVICE CENTRU JSB (STOP 28.02.17)</t>
  </si>
  <si>
    <t>Остановить начисление</t>
  </si>
  <si>
    <t>VIAMED (до 31.12.2017)</t>
  </si>
  <si>
    <t>GOSPODARUL-T.V.</t>
  </si>
  <si>
    <t>PROFIT</t>
  </si>
  <si>
    <t>VINCA-FARM</t>
  </si>
  <si>
    <t>FAVORABIL</t>
  </si>
  <si>
    <t>AGRO-COSTEŞTI</t>
  </si>
  <si>
    <t>PARCUL DE AUTOBUSE ŞI TAXIMETRE NR.8</t>
  </si>
  <si>
    <t>MELAGROS</t>
  </si>
  <si>
    <t>REGMONT (дог. до 30.04.18)</t>
  </si>
  <si>
    <t>APĂ-CANAL</t>
  </si>
  <si>
    <t>CARGO CLAIMS</t>
  </si>
  <si>
    <t>MAGNOLIA</t>
  </si>
  <si>
    <t>NORMA-TEL</t>
  </si>
  <si>
    <t>BOUROV COMPANY</t>
  </si>
  <si>
    <t>DIPLOMAT</t>
  </si>
  <si>
    <t>EVIDENT-ELECTRO</t>
  </si>
  <si>
    <t>IALCONSTRUCT</t>
  </si>
  <si>
    <t>INTERACTIV</t>
  </si>
  <si>
    <t>LIMI-AUTOTEST</t>
  </si>
  <si>
    <t>LIMI-INTER</t>
  </si>
  <si>
    <t>PROCREDIT-BANK (STOP 01.08.17)</t>
  </si>
  <si>
    <t>AGROLAPPROD</t>
  </si>
  <si>
    <t>AUTOREVIZOR CENTRU</t>
  </si>
  <si>
    <t>AVICOLA-ABACLIA (дог. До 01.12.17)</t>
  </si>
  <si>
    <t>GRADIENT-Co</t>
  </si>
  <si>
    <t>№739 din 26.10.17</t>
  </si>
  <si>
    <t>№738 din 08.08.17</t>
  </si>
  <si>
    <t>№737 din 01.07.17</t>
  </si>
  <si>
    <t>№736 din 01.07.17</t>
  </si>
  <si>
    <t>№735 din 01.07.17</t>
  </si>
  <si>
    <t>№734 din 01.07.17</t>
  </si>
  <si>
    <t>№733 din 30.06.17</t>
  </si>
  <si>
    <t>№732 din 30.06.17</t>
  </si>
  <si>
    <t>№731 din 29.03.17</t>
  </si>
  <si>
    <t>№730 din 22.03.17</t>
  </si>
  <si>
    <t>№729 din 20.03.17</t>
  </si>
  <si>
    <t>№728 din 14.03.17</t>
  </si>
  <si>
    <t>№727 din 14.03.17</t>
  </si>
  <si>
    <t>№726 din 07.03.17</t>
  </si>
  <si>
    <t>№725 din 07.03.17</t>
  </si>
  <si>
    <t>№723 din 02.03.17</t>
  </si>
  <si>
    <t>№724 din 02.03.17</t>
  </si>
  <si>
    <t>№722 din 01.03.17</t>
  </si>
  <si>
    <t>FERTILITATEA-SUD</t>
  </si>
  <si>
    <t>№721 din 28.02.17</t>
  </si>
  <si>
    <t>№720 din 28.02.17</t>
  </si>
  <si>
    <t>ASCOP-GRUP</t>
  </si>
  <si>
    <t>№719 din 28.02.17</t>
  </si>
  <si>
    <t>№718 din 24.02.17</t>
  </si>
  <si>
    <t>№717 din 22.02.17</t>
  </si>
  <si>
    <t>№716 din 17.02.17</t>
  </si>
  <si>
    <t>CONSTANTIN ȘI ELENA</t>
  </si>
  <si>
    <t>PARCUL DE AUTOBUZE ȘI TEXIMETRI Nr.8</t>
  </si>
  <si>
    <t>№715 din 08.02.17</t>
  </si>
  <si>
    <t>№706 din 16.01.17</t>
  </si>
  <si>
    <t>№713 din 18.01.17</t>
  </si>
  <si>
    <t>№713/1 din 25.01.17</t>
  </si>
  <si>
    <t>TREFEȘTI</t>
  </si>
  <si>
    <t>№712 din 18.01.17</t>
  </si>
  <si>
    <t>№711 din 17.01.17</t>
  </si>
  <si>
    <t>MӐRȚIȘOR</t>
  </si>
  <si>
    <t>№710 din 17.01.17</t>
  </si>
  <si>
    <t>№709 din 17.01.17</t>
  </si>
  <si>
    <t>№708 din 17.01.17</t>
  </si>
  <si>
    <t>№704 din 12.01.17</t>
  </si>
  <si>
    <t>№705 din 16.01.17</t>
  </si>
  <si>
    <t>№707 din 17.01.17</t>
  </si>
  <si>
    <t>№703 din 12.01.17</t>
  </si>
  <si>
    <t>CEREALE VULCANESTI</t>
  </si>
  <si>
    <t>№702 din 12.01.17</t>
  </si>
  <si>
    <t>AGRO COSTESTI</t>
  </si>
  <si>
    <t>№701 din 12.01.17</t>
  </si>
  <si>
    <t>№700 din 01.01.17</t>
  </si>
  <si>
    <t>№699 din 11.01.17</t>
  </si>
  <si>
    <t>№698 din 30.12.16</t>
  </si>
  <si>
    <t>№697 din 30.12.16</t>
  </si>
  <si>
    <t>№696 din 30.12.16</t>
  </si>
  <si>
    <t>№695 din 30.12.16</t>
  </si>
  <si>
    <t>№694 din 30.12.16</t>
  </si>
  <si>
    <t>№693 din 30.12.16</t>
  </si>
  <si>
    <t>№692 din 30.12.16</t>
  </si>
  <si>
    <t>№691 din 30.12.16</t>
  </si>
  <si>
    <t>MOLDAGROCONSTRUCTIA</t>
  </si>
  <si>
    <t>COMBINATUL AUTO Nr.7 CHISINAU</t>
  </si>
  <si>
    <t>№688 din 22.12.16</t>
  </si>
  <si>
    <t>FLORARIE</t>
  </si>
  <si>
    <t>№690 din 30.12.16</t>
  </si>
  <si>
    <t>№687 din 21.12.16</t>
  </si>
  <si>
    <t>№686 din 21.12.16</t>
  </si>
  <si>
    <t>№685 din 19.12.16</t>
  </si>
  <si>
    <t>№684 din 14.12.16</t>
  </si>
  <si>
    <t>№683 din 13.12.16</t>
  </si>
  <si>
    <t>№682 din 13.12.16</t>
  </si>
  <si>
    <t>№681 din 12.12.16</t>
  </si>
  <si>
    <t>№680 din 12.12.16</t>
  </si>
  <si>
    <t>№679 din 09.12.16</t>
  </si>
  <si>
    <t>№678 din 08.12.16</t>
  </si>
  <si>
    <t>AQUA TELECOM</t>
  </si>
  <si>
    <t>№677 din 29.11.16</t>
  </si>
  <si>
    <t>№676 din 29.11.16</t>
  </si>
  <si>
    <t>№675 din 29.11.16</t>
  </si>
  <si>
    <t>№674 din 29.11.16</t>
  </si>
  <si>
    <t>№673 din 29.11.16</t>
  </si>
  <si>
    <t>№671 din 28.10.16</t>
  </si>
  <si>
    <t>№672 din 01.07.16</t>
  </si>
  <si>
    <t>№670 din 22.01.16</t>
  </si>
  <si>
    <t>Datorie
la 31.12.18</t>
  </si>
  <si>
    <t>Datorie
la 30.09.18</t>
  </si>
  <si>
    <t>Datorie
la 30.06.18</t>
  </si>
  <si>
    <t>Datorie
la 31.03.18</t>
  </si>
  <si>
    <t>Datorie la data 31.12.17</t>
  </si>
  <si>
    <t>Baza 1a</t>
  </si>
  <si>
    <t>Baza 2a</t>
  </si>
  <si>
    <t>Mecservice (Expirat 01.01.18)</t>
  </si>
  <si>
    <t>ZIDITORUL SC (дог. 31.12.2018)</t>
  </si>
  <si>
    <t>GHENARICA (до 30.06.2018)</t>
  </si>
  <si>
    <t>ICCAR (до 31.12.2018)</t>
  </si>
  <si>
    <t>ARJAN-DEV</t>
  </si>
  <si>
    <t>NERIS-AGENS (stop c 01.01.18)</t>
  </si>
  <si>
    <t>UNIVERSAL-COMPLECT  (stop c 01.01.18)</t>
  </si>
  <si>
    <t>DRUM-11 (stop c 01.01.18)</t>
  </si>
  <si>
    <t>CORDON (до 31.12.2017)</t>
  </si>
  <si>
    <t>№653 din 01.04.17</t>
  </si>
  <si>
    <t>№652 din 12.03.14</t>
  </si>
  <si>
    <t>№664 din 01.04.15</t>
  </si>
  <si>
    <t>№651 din 01.03.14</t>
  </si>
  <si>
    <t>№663 din 16.02.15</t>
  </si>
  <si>
    <t>INDII (expirat 30.09.12)</t>
  </si>
  <si>
    <t>Reg.precedent</t>
  </si>
  <si>
    <t>sib</t>
  </si>
  <si>
    <t>№129 din 01.04.13</t>
  </si>
  <si>
    <t>№396 din 01.04.13</t>
  </si>
  <si>
    <t>№306 din 01.04.13</t>
  </si>
  <si>
    <t>acord din 01.04.13</t>
  </si>
  <si>
    <t xml:space="preserve">acord </t>
  </si>
  <si>
    <t>ANGROCULTCOM c1.10.15</t>
  </si>
  <si>
    <t>№657 din 03.06.14</t>
  </si>
  <si>
    <t>№458 din 01.04.13</t>
  </si>
  <si>
    <t>№133 din 01.04.13</t>
  </si>
  <si>
    <t>№565 din 01.04.13</t>
  </si>
  <si>
    <t>№472 din 01.04.13</t>
  </si>
  <si>
    <t>№97 din 11.07.14</t>
  </si>
  <si>
    <t>acord 01.04.15</t>
  </si>
  <si>
    <t>acord 01.04.13</t>
  </si>
  <si>
    <t>acord 1.01.15</t>
  </si>
  <si>
    <t>574 din 01.04.13</t>
  </si>
  <si>
    <t>72 din 01.04.13</t>
  </si>
  <si>
    <t>acord  1.04.13</t>
  </si>
  <si>
    <t>№653 din 18.03.14</t>
  </si>
  <si>
    <t>acord 01.01.2018</t>
  </si>
  <si>
    <t>Corect</t>
  </si>
  <si>
    <t>garant</t>
  </si>
  <si>
    <t>64R din01.04.13</t>
  </si>
  <si>
    <t>acord 1.04.15</t>
  </si>
  <si>
    <t>421 din 01.04.13</t>
  </si>
  <si>
    <t>BM NOVA до 31.12.18</t>
  </si>
  <si>
    <t>591 от 01.04.13</t>
  </si>
  <si>
    <t>11R din 01.04.13</t>
  </si>
  <si>
    <t>16 din 01.04.13</t>
  </si>
  <si>
    <t>564 din 01.04.13</t>
  </si>
  <si>
    <t>106 din 01.04.13</t>
  </si>
  <si>
    <t>Taxa
ultima</t>
  </si>
  <si>
    <t>CAMION exp.1.12.16</t>
  </si>
  <si>
    <t>488 din 01.04.13</t>
  </si>
  <si>
    <t>56R din 01.04.13</t>
  </si>
  <si>
    <t>595 din 01.04.13</t>
  </si>
  <si>
    <t>275 din 01.04.13</t>
  </si>
  <si>
    <t>64 din 01.04.13</t>
  </si>
  <si>
    <t>40 din 01.04.13</t>
  </si>
  <si>
    <t>585 din 01.04.13</t>
  </si>
  <si>
    <t>acord 1.06.15</t>
  </si>
  <si>
    <t>CONSDENTA 31.12.18</t>
  </si>
  <si>
    <t>30R din 01.04.13</t>
  </si>
  <si>
    <t>CREDO-INVEST 1.10.11 stop</t>
  </si>
  <si>
    <t>DECART 31.12.09</t>
  </si>
  <si>
    <t>370 din 01.04.13</t>
  </si>
  <si>
    <t>Dionisimus 1.10.09</t>
  </si>
  <si>
    <t>601 din 01.04.13</t>
  </si>
  <si>
    <t>478 din 01.04.13</t>
  </si>
  <si>
    <t>519 din 01.04.13</t>
  </si>
  <si>
    <t>acord 01.01.13</t>
  </si>
  <si>
    <t>125 01.04.13</t>
  </si>
  <si>
    <t>314 din 01.04.13</t>
  </si>
  <si>
    <t>acord din 01.04.15</t>
  </si>
  <si>
    <t>173 din 01.04.13</t>
  </si>
  <si>
    <t>79R din 01.04.13</t>
  </si>
  <si>
    <t>58 din 01.04.13</t>
  </si>
  <si>
    <t>acord 32 R 01.04.13</t>
  </si>
  <si>
    <t>101R din 01.04.13</t>
  </si>
  <si>
    <t>74R din 01.04.13</t>
  </si>
  <si>
    <t>569 din 01.04.13</t>
  </si>
  <si>
    <t>232 din 01.04.13</t>
  </si>
  <si>
    <t>acord  01.06.15</t>
  </si>
  <si>
    <t>153 din 01.07.13</t>
  </si>
  <si>
    <t>FRELINK 01.07.07 stop</t>
  </si>
  <si>
    <t>15 din 01.04.13</t>
  </si>
  <si>
    <t>362 din 01.01.15</t>
  </si>
  <si>
    <t>616 din 01.04.13</t>
  </si>
  <si>
    <t>577 din 01.04.13</t>
  </si>
  <si>
    <t>130R din 01.04.13</t>
  </si>
  <si>
    <t>511 din 01.04.13</t>
  </si>
  <si>
    <t>INDII exp.30/09/12</t>
  </si>
  <si>
    <t>234 din 01.04.13</t>
  </si>
  <si>
    <t>KIAT rez.SRL</t>
  </si>
  <si>
    <t>548 din 01.04.13</t>
  </si>
  <si>
    <t>72R din 01.04.13</t>
  </si>
  <si>
    <t>41 din 01.04.13</t>
  </si>
  <si>
    <t>65 R din 01.04.13</t>
  </si>
  <si>
    <t>566 din 01.04.13</t>
  </si>
  <si>
    <t>LINK 1.07.07</t>
  </si>
  <si>
    <t>LINK TRADING 31.12.09</t>
  </si>
  <si>
    <t>№551 din 01.04.13</t>
  </si>
  <si>
    <t>108R din 01.04.13</t>
  </si>
  <si>
    <t>METALEXPERT GROUP 31.12.12</t>
  </si>
  <si>
    <t>498 din 01.04.13</t>
  </si>
  <si>
    <t>№443 din 02.01.06,02.01.09</t>
  </si>
  <si>
    <t>№443 din 01.04.13</t>
  </si>
  <si>
    <t>490 din 01.04.13</t>
  </si>
  <si>
    <t>150 din 01.04.13</t>
  </si>
  <si>
    <t>204 din 01.04.13</t>
  </si>
  <si>
    <t>MUGUREL-VERDE schimbat stampila</t>
  </si>
  <si>
    <t>Natur Product Mold. Exp.01.01.09</t>
  </si>
  <si>
    <t>517 din 01.04.13</t>
  </si>
  <si>
    <t>acord 1.10.12</t>
  </si>
  <si>
    <t>OROMET (rez.jud)</t>
  </si>
  <si>
    <t>nr.309 01.04.13</t>
  </si>
  <si>
    <t>17R din 01.04.13</t>
  </si>
  <si>
    <t>578 din 01.04.13</t>
  </si>
  <si>
    <t>600 din 01.04.13</t>
  </si>
  <si>
    <t>67/6 din 01.04.13</t>
  </si>
  <si>
    <t>94/1 din 01.04.13</t>
  </si>
  <si>
    <t>642 din 04.01.13</t>
  </si>
  <si>
    <t>com</t>
  </si>
  <si>
    <t>501 din 01.04.13</t>
  </si>
  <si>
    <t>acord 01.06.15</t>
  </si>
  <si>
    <t>137 din 01.04.13</t>
  </si>
  <si>
    <t>REGHINA-SUD (31.12.08)</t>
  </si>
  <si>
    <t>553 din 01.05.16</t>
  </si>
  <si>
    <t>№586 din 01.04.13</t>
  </si>
  <si>
    <t>176 din 01.04.13</t>
  </si>
  <si>
    <t>167 din 01.04.13</t>
  </si>
  <si>
    <t>№316 din 01.04.13</t>
  </si>
  <si>
    <t>RIVISC-ELIT din 01.04.15 - 100 lei</t>
  </si>
  <si>
    <t>№67R din 01.04.13</t>
  </si>
  <si>
    <t>№82R din 01.04.13</t>
  </si>
  <si>
    <t>acord 01.09.15</t>
  </si>
  <si>
    <t>SANIS-VIN (lichidat,rez)</t>
  </si>
  <si>
    <t>№149 din 01.04.13</t>
  </si>
  <si>
    <t>SANTUAN (01.04.15- 135lei)</t>
  </si>
  <si>
    <t>№638 din 01.07.13</t>
  </si>
  <si>
    <t>109R din 01.04.13</t>
  </si>
  <si>
    <t>№48R din 01.04.13</t>
  </si>
  <si>
    <t>Servmec-Cimislia (01.04.15-175lei)</t>
  </si>
  <si>
    <t>SMC-4 (exp.01.01.12)</t>
  </si>
  <si>
    <t>№570 din 01.04.13</t>
  </si>
  <si>
    <t>№634 din 22.05.12</t>
  </si>
  <si>
    <t>Stat.tehn.de masini Costesti (1.12.16)</t>
  </si>
  <si>
    <t>№527 din 01.04.13</t>
  </si>
  <si>
    <t>TEHOPTIMED(01.04.15-165 lei)</t>
  </si>
  <si>
    <t>TELECANAL-26 (31.12.08)</t>
  </si>
  <si>
    <t>Telecom-Holding(02.01.12 stop)</t>
  </si>
  <si>
    <t>№20/5a din 02.01.12</t>
  </si>
  <si>
    <t>№584 din 01.04.13</t>
  </si>
  <si>
    <t>TIP-CIAD (rez,SRL)</t>
  </si>
  <si>
    <t>514 din 01.04.13</t>
  </si>
  <si>
    <t>TIPOGRAFIA-RÎŞCANI 31.03.15 (суд 13.12.15)</t>
  </si>
  <si>
    <t>№382 din 01.10.13</t>
  </si>
  <si>
    <t>№571 din 01.04.13</t>
  </si>
  <si>
    <t>№111 din 01.04.13</t>
  </si>
  <si>
    <t>№456 din 01.04.13</t>
  </si>
  <si>
    <t>№121 din 01.04.13</t>
  </si>
  <si>
    <t>№324 din 01.04.13</t>
  </si>
  <si>
    <t xml:space="preserve">UNIVERSCOM </t>
  </si>
  <si>
    <t>№147 din 01.04.13</t>
  </si>
  <si>
    <t>VALEGA(01.04.15-120 lei)</t>
  </si>
  <si>
    <t>VELĂ 31.12.08</t>
  </si>
  <si>
    <t>nr.672 din 01.07.16</t>
  </si>
  <si>
    <t>acord 1.07.15,1.1.17</t>
  </si>
  <si>
    <t>№46R din 01.04.13</t>
  </si>
  <si>
    <t>№83 din 01.04.13</t>
  </si>
  <si>
    <t>№97R din 01.04.13</t>
  </si>
  <si>
    <t>№141 din 01.04.13</t>
  </si>
  <si>
    <t>acord 1.01.16</t>
  </si>
  <si>
    <t>№41R din 16.04.14</t>
  </si>
  <si>
    <t>VULDIS (1.04.15-95)</t>
  </si>
  <si>
    <t>acord 2.1.07; 01.8.10</t>
  </si>
  <si>
    <t>№164 din 01.04.13</t>
  </si>
  <si>
    <t>№645 din 30.04.13</t>
  </si>
  <si>
    <t>№667 din 01.09.15</t>
  </si>
  <si>
    <t>Baștina</t>
  </si>
  <si>
    <t>№641 din 28.12.12</t>
  </si>
  <si>
    <t>Codex</t>
  </si>
  <si>
    <t>№626 din 29.12.11</t>
  </si>
  <si>
    <t>Conrat</t>
  </si>
  <si>
    <t>№655 din 24.03.14</t>
  </si>
  <si>
    <t>Euroasig-grup</t>
  </si>
  <si>
    <t>№637 din 30.07.12</t>
  </si>
  <si>
    <t>№650 din 03.12.14</t>
  </si>
  <si>
    <t>№636 din 22.07.12</t>
  </si>
  <si>
    <t>Frăție-94</t>
  </si>
  <si>
    <t>№644 din 11.04.13</t>
  </si>
  <si>
    <t>Ghedos</t>
  </si>
  <si>
    <t>№654 din 21.03.14</t>
  </si>
  <si>
    <t>Imperial Vin</t>
  </si>
  <si>
    <t>№656 din 27.03.14</t>
  </si>
  <si>
    <t>Jancom</t>
  </si>
  <si>
    <t>№658 din 01.07.14</t>
  </si>
  <si>
    <t>centr</t>
  </si>
  <si>
    <t>Mol Development</t>
  </si>
  <si>
    <t>Orizontul Lux</t>
  </si>
  <si>
    <t>№666 din 11.05.15</t>
  </si>
  <si>
    <t>№647 din 01.06.13</t>
  </si>
  <si>
    <t>Toamna</t>
  </si>
  <si>
    <t>№660 din 04.08.14</t>
  </si>
  <si>
    <t>corect</t>
  </si>
  <si>
    <t>№665 din 22.05.15</t>
  </si>
  <si>
    <t>№662 din 01.11.14</t>
  </si>
  <si>
    <t>registru</t>
  </si>
  <si>
    <t>Auto-revizor Centru</t>
  </si>
  <si>
    <t>№661 din 07.11.14</t>
  </si>
  <si>
    <t>№532 din 01.11.06</t>
  </si>
  <si>
    <t>+09dec</t>
  </si>
  <si>
    <t>acord 01.07.18</t>
  </si>
  <si>
    <t>Maia</t>
  </si>
  <si>
    <t>REAL GRUP IMOBIL</t>
  </si>
  <si>
    <t>P/O, alte</t>
  </si>
  <si>
    <t>PIESE AGRO-PRIM (ANULAT 01.08.18)</t>
  </si>
  <si>
    <t>Vinul-Codrilor (Удалить 1.1.19)</t>
  </si>
  <si>
    <t>SIELV SOLARUS (Удалить 1.1.19)</t>
  </si>
  <si>
    <t>Service-Est-Vest (Удалить 1.1.19)</t>
  </si>
  <si>
    <t>CONCORDIA-SOR (Удалить 1.1.19)</t>
  </si>
  <si>
    <t>FLORENI (Удалить 1.1.19)</t>
  </si>
  <si>
    <t>STYLE DESIGN COMPANY</t>
  </si>
  <si>
    <t>№740 din 16.08.18</t>
  </si>
  <si>
    <t>№741 din 14.09.18</t>
  </si>
  <si>
    <t>NERIS-AGENS stop 01.01.18</t>
  </si>
  <si>
    <t>LACTATE-TÎRŞIŢEI (stop c 1.11.18)</t>
  </si>
  <si>
    <r>
      <rPr>
        <b/>
        <sz val="16"/>
        <color rgb="FFFF0000"/>
        <rFont val="Arial"/>
        <family val="2"/>
        <charset val="204"/>
      </rPr>
      <t>С наступающим НОВЫМ ГОДОМ и РОЖДЕСТВОМ!!!!</t>
    </r>
    <r>
      <rPr>
        <b/>
        <sz val="14"/>
        <rFont val="Arial"/>
        <family val="2"/>
        <charset val="204"/>
      </rPr>
      <t xml:space="preserve">
</t>
    </r>
    <r>
      <rPr>
        <sz val="14"/>
        <color rgb="FFFF0000"/>
        <rFont val="Arial"/>
        <family val="2"/>
        <charset val="204"/>
      </rPr>
      <t>S.A. "Grupa Financiară" от всей души поздравляет Вас с наступающими праздниками и желает крепкого здоровья, благополучия и успехов во всех начинаниях!</t>
    </r>
    <r>
      <rPr>
        <sz val="12"/>
        <rFont val="Arial"/>
        <family val="2"/>
        <charset val="204"/>
      </rPr>
      <t xml:space="preserve">
</t>
    </r>
    <r>
      <rPr>
        <sz val="11"/>
        <rFont val="Arial"/>
        <family val="2"/>
        <charset val="204"/>
      </rPr>
      <t>Пожалуйста оплатите данный счёт до конца декабря. После оплаты, подойдите в наш офис для получения налоговой накладной.</t>
    </r>
  </si>
  <si>
    <t>APAVITAL-M</t>
  </si>
  <si>
    <t>Apavital M</t>
  </si>
  <si>
    <t>№742 din 14.09.18</t>
  </si>
  <si>
    <t>VIAMED (до 31.12.2019)</t>
  </si>
  <si>
    <t>ARJAN DEV (в 2019 не начислять)</t>
  </si>
  <si>
    <t>NISEZAM (в 2019 не начислять)</t>
  </si>
  <si>
    <t>Datorie la data 31.12.18</t>
  </si>
  <si>
    <t>Datorie
la 31.03.19</t>
  </si>
  <si>
    <t>Datorie
la 30.06.19</t>
  </si>
  <si>
    <t>Datorie
la 30.09.19</t>
  </si>
  <si>
    <t>Datorie
la 31.12.19</t>
  </si>
  <si>
    <t>CORDON (до 31.12.2018)</t>
  </si>
  <si>
    <t>INVESTITII&amp;TEHNOLOGII</t>
  </si>
  <si>
    <t>BM NOVA (дог. до 31.12.19)</t>
  </si>
  <si>
    <t>NISEZAM (exp.1.12.18)</t>
  </si>
  <si>
    <t>ACCENT TEHNO (rez.15.02.19)</t>
  </si>
  <si>
    <t>BESWEET</t>
  </si>
  <si>
    <t>BRAVICEA-VIN</t>
  </si>
  <si>
    <t>CODREANCA ÎNTREPRINDEREA DE PRODUCŢIE</t>
  </si>
  <si>
    <t>CRICOVA</t>
  </si>
  <si>
    <t xml:space="preserve">CRICOVA-VIN CENTRUL DE BUSINESS ŞI TURISM </t>
  </si>
  <si>
    <t>CRIO</t>
  </si>
  <si>
    <t>DRUMUL VIILOR</t>
  </si>
  <si>
    <t>GRADALOGISTIC</t>
  </si>
  <si>
    <t xml:space="preserve">HINZUNICOM </t>
  </si>
  <si>
    <t xml:space="preserve">INTERENERGO </t>
  </si>
  <si>
    <t>INVESTIŢII &amp; TEHNOLOGII</t>
  </si>
  <si>
    <t>KAZAYAK-VIN ÎNTREPRINDEREA MIXTĂ MOLDO-FRANCEZĂ</t>
  </si>
  <si>
    <t xml:space="preserve">LALEA-5 ÎNTREPRINDEREA DE LUCRĂRI TEHNICE-SANITARE </t>
  </si>
  <si>
    <t>MAGNET-DEL</t>
  </si>
  <si>
    <t>METALFEROS</t>
  </si>
  <si>
    <t>MOLDELINA</t>
  </si>
  <si>
    <t>OŢELCON</t>
  </si>
  <si>
    <t>PROAJIOC</t>
  </si>
  <si>
    <t>RADIATOR</t>
  </si>
  <si>
    <t>REGISTRU-GARANT</t>
  </si>
  <si>
    <t>ŞARM</t>
  </si>
  <si>
    <t>STAŢIA AVICOLĂ DE INCUBAŢIE DIN ARIONEŞTI</t>
  </si>
  <si>
    <t>VATRA &amp; CO</t>
  </si>
  <si>
    <t>№757 din 28.12.18</t>
  </si>
  <si>
    <t>№756 din 28.12.18</t>
  </si>
  <si>
    <t>№755 din 28.12.18</t>
  </si>
  <si>
    <t>№758 din 02.01.19</t>
  </si>
  <si>
    <t>№759 din 02.01.19</t>
  </si>
  <si>
    <t>№749 din 26.12.18</t>
  </si>
  <si>
    <t>№747 din 21.12.18</t>
  </si>
  <si>
    <t>№762 din 14.01.19</t>
  </si>
  <si>
    <t>№743 din 18.12.18</t>
  </si>
  <si>
    <t>№767 din 30.01.19</t>
  </si>
  <si>
    <t>№769 din 18.02.19</t>
  </si>
  <si>
    <t>№763 din 18.01.19</t>
  </si>
  <si>
    <t>№760 din 02.01.19</t>
  </si>
  <si>
    <t>№761 din 03.01.19</t>
  </si>
  <si>
    <t>№753 din 27.12.18</t>
  </si>
  <si>
    <t>№750 din 26.12.18</t>
  </si>
  <si>
    <t>№746 din 20.12.18</t>
  </si>
  <si>
    <t>№744 din 19.12.18</t>
  </si>
  <si>
    <t>№754 din 27.12.18</t>
  </si>
  <si>
    <t>№765 din 31.01.19</t>
  </si>
  <si>
    <t>№751 din 26.12.18</t>
  </si>
  <si>
    <t>№764 din 03.01.19</t>
  </si>
  <si>
    <t>№748 din 21.12.18</t>
  </si>
  <si>
    <t>№745 din 19.12.18</t>
  </si>
  <si>
    <t>№752 din 26.12.18</t>
  </si>
  <si>
    <t>№766 din 29.01.19</t>
  </si>
  <si>
    <t>CARME MOL (STOP 01.01.19)</t>
  </si>
  <si>
    <t>ROSINVEST (STOP 01.01.19)</t>
  </si>
  <si>
    <t>TRANSCLAIMS</t>
  </si>
  <si>
    <t>№768 din 04.02.19</t>
  </si>
  <si>
    <t>GALAS( STOP 07.03.19)</t>
  </si>
  <si>
    <t>IRDTEH (STOP 11.03.19)</t>
  </si>
  <si>
    <t>PIRAMIDA-V</t>
  </si>
  <si>
    <t>№771 din 26.03.19</t>
  </si>
  <si>
    <t>ALBINA-CONSTRUCTIA</t>
  </si>
  <si>
    <t>№770 din 19.03.19</t>
  </si>
  <si>
    <t>TRANSERVICE-MAXIMUM (rezil SRL)</t>
  </si>
  <si>
    <t>ICCAR (до 31.12.2019)</t>
  </si>
  <si>
    <t>ZIDITORUL SC (дог. до 31.12.2020)</t>
  </si>
  <si>
    <t>Manvin (дог.с 1.08.19)</t>
  </si>
  <si>
    <t>FERTILITATEA-OCNIŢA (STOP 01.05.19)</t>
  </si>
  <si>
    <t>SPICUSOR DE AUR STOP с 10.07</t>
  </si>
  <si>
    <t>INVAINVEST</t>
  </si>
  <si>
    <t>ALLIANCE INVESTMENTS</t>
  </si>
  <si>
    <t>IONEL (до 08.11.19)</t>
  </si>
  <si>
    <t>FARMACO (до 05.11.19)</t>
  </si>
  <si>
    <t>CARGO CLAIMS (до 05.11.19)</t>
  </si>
  <si>
    <t>AUR ALB (до 08.11.19)</t>
  </si>
  <si>
    <t>REAL GRUP IMOBIL (до 05.11.19)</t>
  </si>
  <si>
    <t>UNIVERSUL (до 30.11.19)</t>
  </si>
  <si>
    <t>FABRICA DE BRÎNZETURI DIN SOROCA (до 05.11.19)</t>
  </si>
  <si>
    <t>METAL</t>
  </si>
  <si>
    <t>ARAGORN (stop 07.10.19)</t>
  </si>
  <si>
    <t>IRIAL (стоп 31.10.19)</t>
  </si>
  <si>
    <t>COM  DH (стоп 11.09.19)</t>
  </si>
  <si>
    <t>FARMACIA BUIUCANI NR.465 (стоп 30.11.19)</t>
  </si>
  <si>
    <t>№775 din 01.09.19</t>
  </si>
  <si>
    <t>№776 din 01.09.19</t>
  </si>
  <si>
    <t>CONTROL-GAZ (STOP с 01.08.19)</t>
  </si>
  <si>
    <t>EVNARA (stop 01.01.20)</t>
  </si>
  <si>
    <t>Trandafir Roz (до 30.11.19)</t>
  </si>
  <si>
    <t>trim.I,II,III,IV an.2020</t>
  </si>
  <si>
    <t>trim.II,III,IV an.2020</t>
  </si>
  <si>
    <t>trim.III,IV an.2020</t>
  </si>
  <si>
    <t>an.2020</t>
  </si>
  <si>
    <t>Остаток на 31.12.2019</t>
  </si>
  <si>
    <t>Задолженность на 31.03.20</t>
  </si>
  <si>
    <t>expirat</t>
  </si>
  <si>
    <t>Datorie la data 31.12.19</t>
  </si>
  <si>
    <t>Datorie
la 31.03.20</t>
  </si>
  <si>
    <t>Datorie
la 30.06.20</t>
  </si>
  <si>
    <t>Datorie
la 30.09.20</t>
  </si>
  <si>
    <t>Datorie
la 31.12.20</t>
  </si>
  <si>
    <t>BM-NOVA</t>
  </si>
  <si>
    <t>AUTOCOMTRANS</t>
  </si>
  <si>
    <t>RĂUT (STOP --&gt; SRL)</t>
  </si>
  <si>
    <t>CLAUDIUS (STOP --&gt; SRL)</t>
  </si>
  <si>
    <t>110 plan</t>
  </si>
  <si>
    <t>130 plan</t>
  </si>
  <si>
    <t>125sem</t>
  </si>
  <si>
    <t>70plan</t>
  </si>
  <si>
    <t>215m</t>
  </si>
  <si>
    <t>120plan</t>
  </si>
  <si>
    <t>200m</t>
  </si>
  <si>
    <t>110m</t>
  </si>
  <si>
    <t>85plan</t>
  </si>
  <si>
    <t>100plan</t>
  </si>
  <si>
    <t>100m</t>
  </si>
  <si>
    <t>120sem</t>
  </si>
  <si>
    <t>145plan</t>
  </si>
  <si>
    <t>100sem</t>
  </si>
  <si>
    <t>220plan</t>
  </si>
  <si>
    <t>190plan</t>
  </si>
  <si>
    <t>85sem</t>
  </si>
  <si>
    <t>290plan</t>
  </si>
  <si>
    <t>90plan</t>
  </si>
  <si>
    <t>130plan</t>
  </si>
  <si>
    <t>IRIAL(rez SRL)</t>
  </si>
  <si>
    <t>180plan</t>
  </si>
  <si>
    <t>95plan</t>
  </si>
  <si>
    <t>130m</t>
  </si>
  <si>
    <t>210plan</t>
  </si>
  <si>
    <t>65plan</t>
  </si>
  <si>
    <t>160m</t>
  </si>
  <si>
    <t>40plan</t>
  </si>
  <si>
    <t>110plan</t>
  </si>
  <si>
    <t>Agroservice-Vulcănești stop31.12.09</t>
  </si>
  <si>
    <t>CONSAM(stop31.12.19)</t>
  </si>
  <si>
    <t>DRUM-11 exp.1.01.18</t>
  </si>
  <si>
    <t>ISRT FALESTI</t>
  </si>
  <si>
    <t>MARKONECT(eca-Invest)</t>
  </si>
  <si>
    <t>NISEZAMstop01.12.18</t>
  </si>
  <si>
    <t>Real Grup Imobil(rez)</t>
  </si>
  <si>
    <t>ROSINVESTstop01.01.19</t>
  </si>
  <si>
    <t>SPICUSOR DE AUR SRL</t>
  </si>
  <si>
    <t>TRANSERVICE-MAXIMUM SRL</t>
  </si>
  <si>
    <t>№477 din 19.12.19</t>
  </si>
  <si>
    <t>600m</t>
  </si>
  <si>
    <t xml:space="preserve">№
 </t>
  </si>
  <si>
    <t>№
договора</t>
  </si>
  <si>
    <t>Дата
заключения
договора</t>
  </si>
  <si>
    <t>Дата
окончания
договора</t>
  </si>
  <si>
    <t>Абон.
плата</t>
  </si>
  <si>
    <t>Адрес</t>
  </si>
  <si>
    <t>Контактные данные</t>
  </si>
  <si>
    <t>Примечание</t>
  </si>
  <si>
    <t>MUN.CHIŞINĂU, STR.GHIOCEILOR 1</t>
  </si>
  <si>
    <t>MUN.CHIŞINĂU, STR.Armeneasca 30</t>
  </si>
  <si>
    <t>termurachi@accent.md</t>
  </si>
  <si>
    <t>MUN.CHIŞINĂU, STR.Bulgară 33/1</t>
  </si>
  <si>
    <t>ACOPERIŞ</t>
  </si>
  <si>
    <t>72-59-65 210629 contabil, 737492 fax 795-96189--Balan</t>
  </si>
  <si>
    <t>balan-vladimir@gmail.com</t>
  </si>
  <si>
    <t>MD 3636, r-l Rîşcani, s.Recea</t>
  </si>
  <si>
    <t>or.Riscani, str.Gh.Asachi, 1</t>
  </si>
  <si>
    <t>MD5301, or.Vulcanesti, str-la I.Creanga,3</t>
  </si>
  <si>
    <t>0-293-32288 приёмная/ fax, 32138 бух., 32460 Liudmila
Posmac 069288147</t>
  </si>
  <si>
    <t>speranta2007@mail.ru</t>
  </si>
  <si>
    <t>MD-2071, MUN. CHIŞINĂU, O.Ghibu 2/3 of.112, Mihail Dm.</t>
  </si>
  <si>
    <t>M. Sadoveanu 42</t>
  </si>
  <si>
    <t>MD 2068, mun.Chişinău, str. B.Voievod 2, ap.219</t>
  </si>
  <si>
    <t>MD 2011, Chişinău, or.Codrul, str.Izvoarelor 22A</t>
  </si>
  <si>
    <t xml:space="preserve">Pancescu Mihai 73-85-03, 0694-19260   </t>
  </si>
  <si>
    <t>MD 2038, mun.Chişinău, str.Trandafirilor 31/1, ap.111</t>
  </si>
  <si>
    <t>treig@mdl.net</t>
  </si>
  <si>
    <t>R-NUL IALOVENI, S.COSTEŞTI</t>
  </si>
  <si>
    <t>mun. Chişinău, str. Bîcului 19/1</t>
  </si>
  <si>
    <t>daltrans_e@mail.ru</t>
  </si>
  <si>
    <t>MD3431, s. Lapusna, r-l. Hincesti</t>
  </si>
  <si>
    <t>or. Cahul, str. Spisin 88</t>
  </si>
  <si>
    <t>Andrusceac V.(231)-35595 tel/fax, 069-50-74-91 dir</t>
  </si>
  <si>
    <t>agroprod56@mail.ru</t>
  </si>
  <si>
    <t>or.Drochia, str.Gudanov 15</t>
  </si>
  <si>
    <t>(252)25900,25907,069140629 Railean Ion</t>
  </si>
  <si>
    <t>252-22567, 069-140629</t>
  </si>
  <si>
    <t>AGROSERV</t>
  </si>
  <si>
    <t>r. Sîngerei, s. Biruinţa</t>
  </si>
  <si>
    <t>agroserv2000@gmail.com</t>
  </si>
  <si>
    <t>AGROSERV MDW</t>
  </si>
  <si>
    <t>or. Bălţi, str. Alexandru cel Bun 40</t>
  </si>
  <si>
    <t>110(90 conf. Contract)</t>
  </si>
  <si>
    <t>Vulcăneşti      а/я 21</t>
  </si>
  <si>
    <t>Petru Vasilie (293) 2-32-37, 079-439660 contabil, 060-048872 directorNicolai Constantin Intermag SRL, Jerdkin Valerii Alecsandru</t>
  </si>
  <si>
    <t>or.Taraclia, str.Pervamaiscaia 73</t>
  </si>
  <si>
    <t>Budaev Vasilie Grigore(79329530)294-23654 fax, 294-23770 dir., 067-171959 dir., 079-625320, 069-707877 dir., 2-37-90</t>
  </si>
  <si>
    <t>AGROTEHSRVIS CĂUŞENI</t>
  </si>
  <si>
    <t>OR.Căuşeni, şos.Tighina 32</t>
  </si>
  <si>
    <t>Donţu S.V  (243)2-41-73, 21745</t>
  </si>
  <si>
    <t>j: r-l Comrat, s.Bujeac, str.Stantionnaea 1   or.Comrat, str.Lenin, 204A</t>
  </si>
  <si>
    <t>j: MD 2045, mun.Chişinău, str.Miron Costin 19/5, ap.8p: MD 2036, mun.Chişinău, str.Uzinelor 21</t>
  </si>
  <si>
    <t>Cugut F.40-10-73, 47-90-83 tel/fax, 069-144337, 069-643491, 47-13-17</t>
  </si>
  <si>
    <t>40-76-72 contabilitate, 069127129 director, 47-78-66, 069-004071 Nicolae Igori 407673 fax 068721765 Elena cont.</t>
  </si>
  <si>
    <t>lenablid@mail.ru</t>
  </si>
  <si>
    <t>069301408,069609380, dom.22 351712dir.Cornel</t>
  </si>
  <si>
    <t>roruiu@gmail.com</t>
  </si>
  <si>
    <t>ALBINA-CONSTRUCŢIA</t>
  </si>
  <si>
    <t>MUN.CHIŞINĂU, STR.BUREBISTA 110</t>
  </si>
  <si>
    <t>MD 2012, mun.Chişinău, str.Vasile Alecsandri 80</t>
  </si>
  <si>
    <t>imaniaj@mail.ru</t>
  </si>
  <si>
    <t>MUN. CHIŞINĂU, STR.ROMANĂ 8</t>
  </si>
  <si>
    <t>MD 3715, r-l Str[;eni, s.Coju;na, str.Constructurilor 5</t>
  </si>
  <si>
    <t>30.04.123</t>
  </si>
  <si>
    <t>mun.Chişinău, str.Muncesti, 170</t>
  </si>
  <si>
    <t>022-55-61-81, 069236154, Tatiana RUSU (director)</t>
  </si>
  <si>
    <t>alvivus.sa@gmail.com</t>
  </si>
  <si>
    <t>J: MD2023, mun.Chişinău, str.N.Grigorescu, 18A</t>
  </si>
  <si>
    <t>OR.HÎNCEŞTI, STR.M.COGÎLNICEANU  1</t>
  </si>
  <si>
    <t>mun. Chişinău, str. Cetatea Albă 16</t>
  </si>
  <si>
    <t>val77@mail.ru</t>
  </si>
  <si>
    <t>Bariera Orhei 5/4</t>
  </si>
  <si>
    <t>Gînga I.   069-14-21-78, 45-09-64, 022-46-89-12 факс</t>
  </si>
  <si>
    <t>livalactiv.21@mail.ru</t>
  </si>
  <si>
    <t>MD 2005, or.Chişinău, str.Albişoara 38</t>
  </si>
  <si>
    <t>acc@mtc.md</t>
  </si>
  <si>
    <t>OR. NISPORENI, STR. ALEXANDRU CEL BUN  68</t>
  </si>
  <si>
    <t>apacanalnisporeni@gmail.com</t>
  </si>
  <si>
    <t>069763167 Ecaterina</t>
  </si>
  <si>
    <t>bncacont@gmail.com</t>
  </si>
  <si>
    <t>Chişinău, bd.Cuza-Vada, 33, ap.30</t>
  </si>
  <si>
    <t>lik-impexgrup@mail.ru</t>
  </si>
  <si>
    <t>MUN.CHIŞINĂU, STR.BULGARĂ 33/1</t>
  </si>
  <si>
    <t>MD 5102. or. Donduşeni, str. Independenţei, 11A</t>
  </si>
  <si>
    <t>Sosnovscaia Liudmila  Adamovna director 068596303 (251)22078, 2-28-37  069547753Natalia</t>
  </si>
  <si>
    <t>cerneavscaia.natalia@mail.ru</t>
  </si>
  <si>
    <t>dontania@mail.ru</t>
  </si>
  <si>
    <t>Chişinău, str. Sfatul Ţării 4</t>
  </si>
  <si>
    <t>lucretia_fn@yahoo.com</t>
  </si>
  <si>
    <t>MD 2005, mun. Chişinău, str. Feredeului 12</t>
  </si>
  <si>
    <t>mun.Chişinău, bd.Moscovei 19</t>
  </si>
  <si>
    <t>sashok71@mail.ru</t>
  </si>
  <si>
    <t>MUN. CHIŞINĂU, STR. MATEEVICI A. 75</t>
  </si>
  <si>
    <t>viliin@ascom-sa.com</t>
  </si>
  <si>
    <t>MD 7401, or.Taraclia, str.Lenina 126</t>
  </si>
  <si>
    <t>Şevciuc N.M    (294)-25782, (294)-294298, 069-795775 director Nadejda Mihai,  294-25779, 24298 magazin,fax net, Iurovscauia 076729478</t>
  </si>
  <si>
    <t xml:space="preserve"> yurovskaya.78@mail.ru</t>
  </si>
  <si>
    <t>MD 3100,mun.Bălţi, str. Bulgară 136</t>
  </si>
  <si>
    <t>MD 6101, or. Ceadîr - Lunga, str.Bugeacului 24/A</t>
  </si>
  <si>
    <t>MD 3600, or.Ungheni, str.Alexandru cel Bun 30</t>
  </si>
  <si>
    <t>Cebanu Andrei    (236)2-32-32 fax 069-149326 director</t>
  </si>
  <si>
    <t>MD 2020, Chişinău, str. Calea Orheilor 125/1</t>
  </si>
  <si>
    <t>continent-serv@mail.ru</t>
  </si>
  <si>
    <t>mun. Chişinău, sec. Râşcani, str. Cucorilor, 58</t>
  </si>
  <si>
    <t>MD7701, r-l Căuşeni, or. Căinari, str.Ştefan-Vodă 39</t>
  </si>
  <si>
    <t>baza.autofar@gmail.com</t>
  </si>
  <si>
    <t>j: MD 2064, Chişinău, str.I.Creangă 22/2    p: MD 2072, Chişinău, str.Valea Crucii 26</t>
  </si>
  <si>
    <t xml:space="preserve"> 43-48--80 contabil, 069115790 contab. Бух.Галина Мих.Пасечник</t>
  </si>
  <si>
    <t>l-casa@mail.ru</t>
  </si>
  <si>
    <t>MD 3100, mun. Bălţi, str.Sofiei 27</t>
  </si>
  <si>
    <t>Dogotari V. 231--4-25-86 t/fax. Val-na Vladimir 069-779903 , 068765903 Nadea</t>
  </si>
  <si>
    <t>automobilist@bk.ru</t>
  </si>
  <si>
    <t>MD 2020, mun. Chişinău, str.Socoleni 1/1</t>
  </si>
  <si>
    <t>Светлана Семёновна 854405, 854409 факс, 022-85-44-05, Cuculescu Corneliu 068091212</t>
  </si>
  <si>
    <t>cornelius@pharm.md</t>
  </si>
  <si>
    <t>j: MD 4100, or.Cimişlia, str. Nicolae Iorga 1 p: MD 2023, Chişinău, str.Lunca Bîcului 29</t>
  </si>
  <si>
    <t>22921658, 079160301,068181175 Ecaterina</t>
  </si>
  <si>
    <t>micusheva@mail.ru</t>
  </si>
  <si>
    <t>auto-siguranta@mail.ru</t>
  </si>
  <si>
    <t>lipseşe</t>
  </si>
  <si>
    <t>dir.Desterciuc A.  22-76-37 contabil-şef, 21-30-04, 22-76-36 fax, 21-29-91 secretara, 069-170065 contabil-şef Nadejda</t>
  </si>
  <si>
    <t>avantajav@mail.ru</t>
  </si>
  <si>
    <t>MD-2072, MUN.CHIŞINĂU, str.Independenței 40</t>
  </si>
  <si>
    <t>r-l Basarabeasca, s.Abaclia</t>
  </si>
  <si>
    <t>Gurin Ecaterina Constantinovna  0-297- 51382 (fax), 435621 fax  0692-27891 Dir., 0297-22-6-80faxZestrea N.-pres.com de lichid, 069384583 reprez.stat. Stiubei Boris</t>
  </si>
  <si>
    <t>MD 5301, OR.Vulcăneşti, UTA Găgăuzia</t>
  </si>
  <si>
    <t>Safonov I.   (293)32288, 0293-32-460 contab.</t>
  </si>
  <si>
    <t>nsvedova@mail.ru</t>
  </si>
  <si>
    <t>or.Comrat, str. Rîdhoznaia 7</t>
  </si>
  <si>
    <t>Leiciu F. (298)24471, 069-128850,Fiodor Gheorghevici.fax нет,0298-23-121 cont., 079796939 cont. Uliana Gh.</t>
  </si>
  <si>
    <t>MD 3100, mun.Bălţi, str.Păcii 5</t>
  </si>
  <si>
    <t>0-231-54985 contabil, Natalia Bajan (dir)  060017888, Tudorel Moraru 069415965 , 69107544 Liliana, 023188584Liliana</t>
  </si>
  <si>
    <t>liliana@excelmanufacturing.co.uk</t>
  </si>
  <si>
    <t>MD3100, mun.Balti, str-la B. Glavan</t>
  </si>
  <si>
    <t>baltmetreut@rambler.ru</t>
  </si>
  <si>
    <t>BANCA DE ECOMONIE</t>
  </si>
  <si>
    <t>218006, 218006 fax, 069131959 Toderita, 079888788 Turacanu Sergiu</t>
  </si>
  <si>
    <t>bem@bem.md</t>
  </si>
  <si>
    <t>s. Bardar, Ialoveni</t>
  </si>
  <si>
    <t>idtbardar@mail.ru</t>
  </si>
  <si>
    <t>str. K. Marx 95, s. Basarabeasca</t>
  </si>
  <si>
    <t>069-010776 Haralampie Ghimişli,0297 22193 fax</t>
  </si>
  <si>
    <t>mester-g@mail.ru</t>
  </si>
  <si>
    <t>069164931, 353136, 030555190 fax</t>
  </si>
  <si>
    <t>bastina2@rambler.ru</t>
  </si>
  <si>
    <t>MD 2068, mun.Chişinău, str.Studenţilor 117</t>
  </si>
  <si>
    <t>Vaipan Gheorghe    49-13-06, 49-13-78fax, 43-89-97 contabil</t>
  </si>
  <si>
    <t>or.Briceni, str.Frunze 39</t>
  </si>
  <si>
    <t>violeta@doinavin.md</t>
  </si>
  <si>
    <t>MD3900, or.Cahul, str. Pacii22</t>
  </si>
  <si>
    <t>dir.Goncear Sergiu  (299)41406, 41423 fax,  069-141655 d-na Aurelia, 069-998899 Cemortan V.,029941423 т/ф, Ольга Лазаревна (бух), 0691-19779 Negru Ion</t>
  </si>
  <si>
    <t>2023,mun.Chişinău, str.Uzinelor, 1</t>
  </si>
  <si>
    <t>MD 2023, Chişinău, str.Carbonarilor 5</t>
  </si>
  <si>
    <t>mun.Chişinău, str.Alba Iulia 75</t>
  </si>
  <si>
    <t>bmmm@list.ru</t>
  </si>
  <si>
    <t>str. E. Coca 49 ap.1</t>
  </si>
  <si>
    <t>babenco.p@gmail.com</t>
  </si>
  <si>
    <t>j: mun.Chişinău, str.G.Latină 21/1, ap.49p: mun.Chişinău, str.Zelinskii 11</t>
  </si>
  <si>
    <t>boksito@gmail.com</t>
  </si>
  <si>
    <t>jud. Cahul, s. Capia, Cantemir</t>
  </si>
  <si>
    <t>079-457804 Antonin, 0683-06000 Chelaru Adrian,  069166322 admin.</t>
  </si>
  <si>
    <t>068786555, fax 022510726</t>
  </si>
  <si>
    <t>mail@bourovcompany.com</t>
  </si>
  <si>
    <t>MD 3000, mun. Bălţi, str. Ştefan cel Mare 2/2</t>
  </si>
  <si>
    <t>bozon1990@mail.ru</t>
  </si>
  <si>
    <t>31.12.19 +12</t>
  </si>
  <si>
    <t>4414,r-nul.Călăraşi, s.Bravicea</t>
  </si>
  <si>
    <t>256016, 256017 fax, 404214</t>
  </si>
  <si>
    <t>MD4801, or.Criuleni, str.31 August, 1</t>
  </si>
  <si>
    <t>0-248-21001 dir., 20502 fax, 069-147044 Dumitru (dir.), 296453,0-248-21002 cont. Ana Nicovna</t>
  </si>
  <si>
    <t>gara-auto-criuleni@mail.ru</t>
  </si>
  <si>
    <t>or. Vulcanesti, str. 40 ani Octombrie 54</t>
  </si>
  <si>
    <t>604/1</t>
  </si>
  <si>
    <t>or.Taraclia, str. Vokzalinaia 41</t>
  </si>
  <si>
    <t>or.Ceadîr-Lunga, str.Automobiliştilor 8</t>
  </si>
  <si>
    <t>Caloev S. 291-24042director fax, 24018contabil, 069-012329, 24018 fax,079891019 Vera,(291) 26097 fax, 079449294 Valeriu,</t>
  </si>
  <si>
    <t>or.Cantemir, str.B.Glavan 16</t>
  </si>
  <si>
    <t>MD 2059, mun.Chişinău, str.Petricani 94</t>
  </si>
  <si>
    <t>bta_31@mail.ru</t>
  </si>
  <si>
    <t>or.Căuşeni, str.Alba-Iulia 46</t>
  </si>
  <si>
    <t>Railean V.   243-25599 fax director, 25505 contabil, 25795, 25699, 079-566154 , 0672-23666 Veaceslav</t>
  </si>
  <si>
    <t>069134313 Dmitrii, 060444428 director</t>
  </si>
  <si>
    <t>Comrat, str. Pobedit</t>
  </si>
  <si>
    <t xml:space="preserve"> 029824739 Liubovi Nicolaevna, cont, 22253, 24739,29824739 Vlah Ina</t>
  </si>
  <si>
    <t>economica.ato@mail.ru</t>
  </si>
  <si>
    <t>MD 3801, or.Comrat, str.Lenin 99</t>
  </si>
  <si>
    <t>Pîrţac Nic. 27-36-15, 068-571489, 27-15-98</t>
  </si>
  <si>
    <t>matincbuna@mail.ru</t>
  </si>
  <si>
    <t>BURLACU - VIN</t>
  </si>
  <si>
    <t>UTA GAGAUZIA, M.COMRAT, STR.TRETIACOV 60</t>
  </si>
  <si>
    <t>0298 22005, 24906, 069128432  Serghei Gheorghe, 069128431</t>
  </si>
  <si>
    <t>326/614</t>
  </si>
  <si>
    <t>01.12.2009/04.01.2010</t>
  </si>
  <si>
    <t>Chişinău, str. Calea Ieşilor 29, ap.5</t>
  </si>
  <si>
    <t>kremli56@mail.ru</t>
  </si>
  <si>
    <t>MD-3901, OR.CAHUL, STR.Seliviorstov NR.14/G , Claudia dir.</t>
  </si>
  <si>
    <t>MUN.CHIŞINĂU, BD.MOSCOVEI 11/1</t>
  </si>
  <si>
    <t>403740,79470022 Maria, 069116496</t>
  </si>
  <si>
    <t>marina_herta@yahoo.ca</t>
  </si>
  <si>
    <t>j:MD 6501, or.Anenii-Noi, str.Chişinăului 76  p:mun. Chişinău, str.I.Inculeţ 26</t>
  </si>
  <si>
    <t>vkuchiuk@yahoo.com</t>
  </si>
  <si>
    <t>plesca.s@moldcargo.md</t>
  </si>
  <si>
    <t>MUN. CHIŞINĂU, BD. ŞTEFAN CEL MARE ŞI SFINT 202</t>
  </si>
  <si>
    <t>22-582106 Dațco Violeta, 22-754454  , dir.Pusca Serghei</t>
  </si>
  <si>
    <t>or.Ialoveni, str. Grădinelor 17</t>
  </si>
  <si>
    <t>MD-7318, Cantemir, Ciabalaccia</t>
  </si>
  <si>
    <t>cebavin@mail.ru</t>
  </si>
  <si>
    <t xml:space="preserve"> MD 3100, mun. Bălţi, str.Strii 13/A</t>
  </si>
  <si>
    <t>Nicuţa Maria497497 fax, 069801308 director, 606-134</t>
  </si>
  <si>
    <t>mvg@rpgf.md</t>
  </si>
  <si>
    <t>or.Ceadîr-Lunga, str.IuIubileinaia 38</t>
  </si>
  <si>
    <t>291-21365 tel/fax Savelii Dumitru, 21411 dispecer, 21935 fax, 291-20580 contabil</t>
  </si>
  <si>
    <t>MD-2044, Chișinău, str. Aleco Russo 18/3</t>
  </si>
  <si>
    <t>Cecan.dir 47-25-77 ant./fax, 47-24-55 cont. 069852010 Tudor., 0681-10100 Marin Mih.</t>
  </si>
  <si>
    <t>078859968 Дмитрий Степанович ГЕРЧИУ, 028923349 dom</t>
  </si>
  <si>
    <t>745572, 745547 t/f, dir.FETINIUC Valentina 068977786</t>
  </si>
  <si>
    <t>valentinafetiniuc@yahoo.com</t>
  </si>
  <si>
    <t>str. N. Iorga 3 or. Cimislia</t>
  </si>
  <si>
    <t>0-241-22443 cont., 22545 dir. 079-327525 cont., 060885366 Eugen, 22443,068640750, 079603900 Florea Marin</t>
  </si>
  <si>
    <t xml:space="preserve">MUN.CHIŞINĂU, STR. MIRCEA CEL BĂTRÎN 6 </t>
  </si>
  <si>
    <t>JUD. TARACLIA, COM. VINOGRADOVCA</t>
  </si>
  <si>
    <t>mazur09@yandex.ru</t>
  </si>
  <si>
    <t>or.Drochia, str. Zagorodnaia 1</t>
  </si>
  <si>
    <t>colesnicolga1952@mail.ru</t>
  </si>
  <si>
    <t>069-134327 Culev Valerii</t>
  </si>
  <si>
    <t>valeriuculev@gmail.com</t>
  </si>
  <si>
    <t>4401, or.Călăraşi, str.Al. cel Bun, 114</t>
  </si>
  <si>
    <t>069140433dir.,069140422 cont Plamadeala larisa</t>
  </si>
  <si>
    <t>MD , mun.Chişinău, str.Uzinelor 8</t>
  </si>
  <si>
    <t>COLOANA MEC. DE CONSTRUCTIE DIN OR.CHIŞINĂU</t>
  </si>
  <si>
    <t>MD 2032, mun.Chişinău, str.Pădurii 8A</t>
  </si>
  <si>
    <t>Chişinău, str.Puşkin 22</t>
  </si>
  <si>
    <t>Orlov A.   079-520777 Ghenadii - jurist ,  222-642 tel/fax, 0691-90277- contab. Şadrina Svetlana</t>
  </si>
  <si>
    <t>svetlanashadrina333@gmail.com</t>
  </si>
  <si>
    <t>or.Taraclia, str.Voczalinaia 74</t>
  </si>
  <si>
    <t>dir.Frangu 294-254-80, 25-253,25402 fax, 0691-46964 Георгий Ильич (директор),0684-66662- sotia Ana Nicolae</t>
  </si>
  <si>
    <t>tvk74@mail.ru</t>
  </si>
  <si>
    <t>MUN. CHIŞINĂU, STR.PĂDURII 13</t>
  </si>
  <si>
    <t>558604 fax,559160, 69734000, Eudochia cont.</t>
  </si>
  <si>
    <t>dsaca4@mail.ru</t>
  </si>
  <si>
    <t>Chișinău, Otovasca 25</t>
  </si>
  <si>
    <t>491510, 069389594, margo.pripa@mail.ru</t>
  </si>
  <si>
    <t>margo.pripa@mail.ru</t>
  </si>
  <si>
    <t>Chişinău, str. Transnistria, 16</t>
  </si>
  <si>
    <t>COMEXPRO</t>
  </si>
  <si>
    <t>MUN. CHIŞINĂU, BD. ŞTEFAN CEL MARE 1 BIR. 326</t>
  </si>
  <si>
    <t>079555023, 22 270565 не тот номер, FARA</t>
  </si>
  <si>
    <t>MD 3600, or.Ungheni, str.Decebal 20</t>
  </si>
  <si>
    <t>trofim.lilia@yahoo.com</t>
  </si>
  <si>
    <t>421-886, 079-470000,Lichidator IOVU Oleg</t>
  </si>
  <si>
    <t>MD 3000, or.Soroca, str.Uzinelor 214</t>
  </si>
  <si>
    <t>A.But 230-22387, 22537 contabil, 069-130017 director, 22387 fax,cont. director.</t>
  </si>
  <si>
    <t>MD 3805, or.Comrat, str.Ialpugscaea 33</t>
  </si>
  <si>
    <t xml:space="preserve"> 29-45-55 fax, 31-20-70 факс, 069-148193,29-40-50</t>
  </si>
  <si>
    <t>concom09@mail.ru</t>
  </si>
  <si>
    <t>or.Soroca, str.Ştefan cel Mare 24</t>
  </si>
  <si>
    <t>dir. Dragan Sergiu 069121322  0-230-21630 fax, 23681 бух. Евгения Ивановна</t>
  </si>
  <si>
    <t>MUN.CHIŞINĂU, BD.DECEBAL 91, AP.119</t>
  </si>
  <si>
    <t>22-553740,079796988 Constantin Andrusceac, andrusceac@mail.ru</t>
  </si>
  <si>
    <t>andrusceac@mail.ru</t>
  </si>
  <si>
    <t>j: Chişinău, str.Gheorghe Tudor 3 p: Chişinău, str.A.Lupan 13</t>
  </si>
  <si>
    <t>j:  mun.Chişinău, str.Alexandru cel Bun 97    p: MD 3110, mun.Bălţi, str.Ştefan cel Mare 133</t>
  </si>
  <si>
    <t>Eladii S.  (231)24498, (231)20438, 060591806 Groisman Efim 023176887, 060629916 , 023125431,068992818dir.Serghei Savovici,069194343 Stepanenco Ala (представитель хозяина)</t>
  </si>
  <si>
    <t>069659440, vitalii_d@mail.com</t>
  </si>
  <si>
    <t>vitalii_d@mail.com</t>
  </si>
  <si>
    <t>or. Chişinău, str. Industrială 75</t>
  </si>
  <si>
    <t>dir. SACA Petru Nicolae 079562456, 49-82-37,  22-57-76</t>
  </si>
  <si>
    <t>or.Orhei, str.Eliberarii, 172</t>
  </si>
  <si>
    <t>079-911059 dir. Racic Alex-vici, 0-235-23243 fax, 079911076 Елена бух. 31-065 fax</t>
  </si>
  <si>
    <t>ciorba1964@mail.ru</t>
  </si>
  <si>
    <t>MUN. CHIŞINĂU, STR. ANDREI LUPAN 17</t>
  </si>
  <si>
    <t>constantinsielena.md@gmail.com</t>
  </si>
  <si>
    <t>str. B Glavan 12, or. Cantemir</t>
  </si>
  <si>
    <t>Calea Orheiului 125</t>
  </si>
  <si>
    <t>j: MD 2055, MUN.Chişinău, or.Vatra, str.Zona Industrială Pruncul 2  p: mun.Chişinău, str.Ion Creangă 82/4, ap.38</t>
  </si>
  <si>
    <t>Alatîrev A.    069-149793, 750822 fax</t>
  </si>
  <si>
    <t>controlgaz@yandex.ru</t>
  </si>
  <si>
    <t>MUN.CHIŞINĂU, BD.DACIA 20</t>
  </si>
  <si>
    <t xml:space="preserve">MD 2004, Chişinău, str. Stefan cel Mare si Sfint, 162 </t>
  </si>
  <si>
    <t>Solonari Vasile 068689039</t>
  </si>
  <si>
    <t>бух 525547 т/ф, 525647 дир, 220680, 069-709766, 079-662275  Sereda, 068306000 Adrian</t>
  </si>
  <si>
    <t>office@tvc21.md</t>
  </si>
  <si>
    <t>Corniţchii Vadim 72-75-05, 079-585045, Iuraşco L. 0795-85045, Panciuc Adrian 069034909, 22 606440 Tighina 49 et.2of.4</t>
  </si>
  <si>
    <t>90/1</t>
  </si>
  <si>
    <t>Nadejda (231) 2-50-17tel/ fax, 63392, 21538, 29315, 29133, 069-102258 Dogoltaru Valentin</t>
  </si>
  <si>
    <t>31.12.20 +12</t>
  </si>
  <si>
    <t>mun.Chişinău, Cricova, str.Ungureanu, 1</t>
  </si>
  <si>
    <t>22601724,22463725,069210171 Cepraga</t>
  </si>
  <si>
    <t>31.12.2020+12</t>
  </si>
  <si>
    <t>22221417, 22212778,069210171 Cepraga</t>
  </si>
  <si>
    <t>4801,or.Criuleni, bd.Biruinţa, 14</t>
  </si>
  <si>
    <t>criosa@mail.ru</t>
  </si>
  <si>
    <t>MD 2064, mun.Chişinău, str.I.Creangă 78</t>
  </si>
  <si>
    <t>Scobioală V.   740377,537121, 567540(contabila), 55-01-36 fax, 775991, 079-444773</t>
  </si>
  <si>
    <t>mun.Bălţi, str. Sofiei 27</t>
  </si>
  <si>
    <t>Guţu A.(231)- 4-25-99, (231)-4-25-77 fax, 29315 Valentin Mihai, 46768 contabil</t>
  </si>
  <si>
    <t>MD 2001, mun.Chişinău, str. Tighina 12, mag Ursu, P. MD2008,---str. Ghioceilor</t>
  </si>
  <si>
    <t xml:space="preserve">Ursu Gheorghii   50-89-72, 50-89-73 fax, 069527767 Rodica(contabil-şef)  </t>
  </si>
  <si>
    <t>MD 3100, mun.Bălţi, str. Independenţei 15 A</t>
  </si>
  <si>
    <t>069305452 Sergiu Albu, поменяли адрес fax нет</t>
  </si>
  <si>
    <t>27-07-79, 069-114592 Popuşoi L.I., 0691-49603 Alexei, 0697-66599 Polina, 690 72600</t>
  </si>
  <si>
    <t>MD 2002, mun. Chişinău, str.Pădurii 6</t>
  </si>
  <si>
    <t>Branu Mihail F.    380563, 380602 fax, 380500, 079471198 Vasile dir.nou</t>
  </si>
  <si>
    <t>dakon@mtc.md</t>
  </si>
  <si>
    <t>MD 6101, or.Ceadîr-lunga, str. Lenin 42</t>
  </si>
  <si>
    <t>dar.07-07@mail.ru</t>
  </si>
  <si>
    <t>Chişunău, str.Kogîlniceanu85</t>
  </si>
  <si>
    <t>Caldare I.   022-604290</t>
  </si>
  <si>
    <t>mun. Chişinău, str.Uzinelor 12A</t>
  </si>
  <si>
    <t>Mardar Andrei 470222 fax, Valentina, 476217, 476219, 472580, 069031796,  414923 dom,0691-64533 Andrei,068588158 Valentina,069171780</t>
  </si>
  <si>
    <t>MD 2008, mun.Chişinău, str.Mioriţa 10/1</t>
  </si>
  <si>
    <t>s. Varzanesti</t>
  </si>
  <si>
    <t>264-63303 contabilitate, , d-na Giudea, 069-383494 contabil, 069-155138, 069-000330, 264-26019, 264-63303, 69119339 Dragan</t>
  </si>
  <si>
    <t>MUN.CHIŞINĂU, STR.VARŞOVIA 3, Trandafirilor 29/1 ap.143 jur. Pentru poșta Burebista 38 of.03, dir.Zgardan Tatiana</t>
  </si>
  <si>
    <t xml:space="preserve">69121232 dir, </t>
  </si>
  <si>
    <t>zgardan_to@mail.ru</t>
  </si>
  <si>
    <t>MD 2001, Chişinău, str. Tighina 49/3, of.33</t>
  </si>
  <si>
    <t>Iaroşevschi Ianina  88-82-11</t>
  </si>
  <si>
    <t>MD 2029, mun.Chişinău, şos. Munceşti 621</t>
  </si>
  <si>
    <t>Ivanov Eugeniu   524953 tel/fax, 524958 Munteanu Ion Arion,  069-106252 Ivanov Evghenii ,068363191 Vadim  domanda@inbox.ru</t>
  </si>
  <si>
    <t>domanda@inbox.ru</t>
  </si>
  <si>
    <t>Chişinău, Calea Orheilor 65 A</t>
  </si>
  <si>
    <t>willy-nilly@bk.ru</t>
  </si>
  <si>
    <t>MD 2001, Chişinău, bd. Ştefan cel Mare şi Sfint 6</t>
  </si>
  <si>
    <t>Scripliuc Tatiana405432 contabil, 405401 fax/recepţie, 405408, 405441 Olga, 405405 fax, 405409 Diana,069893041, 782819 Eugen</t>
  </si>
  <si>
    <t>125/100 conf.contractului</t>
  </si>
  <si>
    <t>or. Ceadîr - Lunga, str. Maladiojnaia 22</t>
  </si>
  <si>
    <t>aodost@mail.ru</t>
  </si>
  <si>
    <t>mun.Chişinău, str. Uzinelor 188</t>
  </si>
  <si>
    <t>Ursu Rodica  0792-32222,  407353, 407352 fax, 0791-06868 Simion Ursu, Contabil-sef Ecaterina 069289355, 022-407352 secretar</t>
  </si>
  <si>
    <t>or.Bălţi, str.Sorocii 117 A</t>
  </si>
  <si>
    <t>dir. Epure Galina  079-413863, 231-47506, 43739 fax/tel,  078880530 contab. Liliana, 231-42557, 60563, e-mail: drum-bun@mail.ru</t>
  </si>
  <si>
    <t>drum-bun@mail.ru</t>
  </si>
  <si>
    <t>068761769, 0-241-23339 fax,  Aliona, Irinda 0690-90040</t>
  </si>
  <si>
    <t>irinda_prim@mail.ru</t>
  </si>
  <si>
    <t>OR.CAHUL, STR.STRADA VECHE 149, Cozel Val-n Nic.</t>
  </si>
  <si>
    <t>69242011, 29934111   fax nu-i, drum-9@mail.ru</t>
  </si>
  <si>
    <t>69155138 d-l Agachi O.   Sadoveanu, 2, of.122</t>
  </si>
  <si>
    <t>2021,mun.Chişinău, strDrumul Viilor, 43</t>
  </si>
  <si>
    <t>22 728675,078864548 dir.,069243637 tatiana cont.</t>
  </si>
  <si>
    <t>t.gusar74@mail.ru</t>
  </si>
  <si>
    <t>or.Briceni, str.Frunze 18</t>
  </si>
  <si>
    <t>Fedorcea Valentin    (247)-22343 fax.
69129569 Maria contabil, 076770440 Ion director</t>
  </si>
  <si>
    <t>drumuribriceni@mail.ru</t>
  </si>
  <si>
    <t>Mircea cel Batrin 4/4</t>
  </si>
  <si>
    <t>54-87-74, 54-94-98 fax, 069162826</t>
  </si>
  <si>
    <t>mun.Chişinău, str.Sfatul Ţării, 18</t>
  </si>
  <si>
    <t>format22.01.19</t>
  </si>
  <si>
    <t>MD 2012, mun.Chişinău, str.Mitropolit Varlaam 76</t>
  </si>
  <si>
    <t>echipament.sa@yahoo.com</t>
  </si>
  <si>
    <t>MD 2038, mun.Chişinău, bd.Decebal 99</t>
  </si>
  <si>
    <t>gelo7386@gmail.com</t>
  </si>
  <si>
    <t>MD 2038, mun.Chişinău, bd. Decebal 99</t>
  </si>
  <si>
    <t>MD 2012, Chişinău, str. Vasile Alexandri 78</t>
  </si>
  <si>
    <t>electrosistem@mail.ru</t>
  </si>
  <si>
    <t>mun.Chişinău, Cricova str.Păcii, 23</t>
  </si>
  <si>
    <t>format 04.01.19</t>
  </si>
  <si>
    <t>926168 т/ф, 079768022 Алексей (дир),
068888069 (бух), 069-336936 Vlad, 92-60-91, 068-705059, 068-433384</t>
  </si>
  <si>
    <t>507/01211</t>
  </si>
  <si>
    <t>MD 2012, Chişinău, str. Tighina, 23/3</t>
  </si>
  <si>
    <t>544-378 , 276-033 fax.  e-mail: vlad.onoi@office.energbank.com preşedintele Consiliului de Administraţie Iurii Vasilachi,858073-fax  264738 Nina,
858038 Nina, 22 264738 Vlad</t>
  </si>
  <si>
    <t>vlad.onoi@office.energbank.com</t>
  </si>
  <si>
    <t>str. M. cel Batrin 4/4</t>
  </si>
  <si>
    <t xml:space="preserve"> 880440, 068888150, 079479120 ЛЭКЭТУШ Ион, 068888160 Profir Octavian, 999-036,Ana Litr  22-99-65, 21-22-08 fax, 21-20-90   auditconcret@yahoo.com</t>
  </si>
  <si>
    <t>auditconcret@yahoo.com</t>
  </si>
  <si>
    <t>info@ecb.md</t>
  </si>
  <si>
    <t>str. Creanga 4, or. Ungheni</t>
  </si>
  <si>
    <t>0236-25689, 079130232 Poghircă Petru</t>
  </si>
  <si>
    <t>tamara.boiciuc@euro-atlant.md</t>
  </si>
  <si>
    <t>MUN. CHIŞINĂU, STR. COSMESCU 5 juridic, M.cel Bătrîn 4/4 poșta</t>
  </si>
  <si>
    <t>69127104  dir.Melnic Vladimir,79700615 cont.Irina, evident-electro@yandex.ru</t>
  </si>
  <si>
    <t xml:space="preserve"> evident-electro@yandex.ru</t>
  </si>
  <si>
    <t>ДРИГА Михаил (дир)  079184068,  069141041, 46-11-21,060092793Juc Mihail Mihail,069141041 Alex-dra Grigore</t>
  </si>
  <si>
    <t>MD 2020, mun.Chişinău, str. Socoleni 1/1</t>
  </si>
  <si>
    <t>st. cel Mare 196/1</t>
  </si>
  <si>
    <t>extendauto@mail.ru</t>
  </si>
  <si>
    <t>MD 4572, r-l Dubasari, s. Cosnita, str. Pacii 1</t>
  </si>
  <si>
    <t>alek.muntean@gmail.com</t>
  </si>
  <si>
    <t>str. Industriala 10, or hincesti</t>
  </si>
  <si>
    <t>J: MD 6702, or.Basarabeasca, str.K.Marx, 85p: MD 6702, or.Basarabeasca, str. C. Marx 85</t>
  </si>
  <si>
    <t>str. A. Iulia 204</t>
  </si>
  <si>
    <t>imahara@arax.md</t>
  </si>
  <si>
    <t>r-l Călăraşi, s. Onişcani</t>
  </si>
  <si>
    <t>0-244-35287, 859530 fax Claudia Chişinău</t>
  </si>
  <si>
    <t>MD 2023, Chişinău, str.Vadul lui Vodă 2</t>
  </si>
  <si>
    <t>mun.Comrat, str.Pobeda 251</t>
  </si>
  <si>
    <t>kusadasi@list.ru</t>
  </si>
  <si>
    <t>s. Costesti, Ialoveni</t>
  </si>
  <si>
    <t>069-537327 Stepanida, (0268)51346,fax net</t>
  </si>
  <si>
    <t>meriacristefanida12@gmail.com</t>
  </si>
  <si>
    <t>MD3000,  or.Soroca, str. M.Costin, 12</t>
  </si>
  <si>
    <t>str. V. Alexandri 94, or Cahul</t>
  </si>
  <si>
    <t>elvira_timofeeva@mail.ru</t>
  </si>
  <si>
    <t>Soroca, str.Ştefan cel Mare 133</t>
  </si>
  <si>
    <t>agrovalion@mail.ru</t>
  </si>
  <si>
    <t>str. Molodejnaia 5 C-Lunga
str. Cosmanautilor, 9, ap.4</t>
  </si>
  <si>
    <t>291-23884 fax, 75-77-10, 226853 ф, Светлана Евгеньевна, taxprim@mail.ru,  balan_vladimir@mail.ru,22-780 grup 22509,22-68-53,27-00-70 fax, 0795-29194 Manolati Tair</t>
  </si>
  <si>
    <t>str. Gagarin 5, falesti</t>
  </si>
  <si>
    <t>str. Negruti 99 ,,A,, Orhei</t>
  </si>
  <si>
    <t>Telenesti, Leuseni</t>
  </si>
  <si>
    <t>258-74241, 069068480 dir, 74402 fax, 21307</t>
  </si>
  <si>
    <t>cristinalvin@mail.ru</t>
  </si>
  <si>
    <t>OR.CAHUL, STR.MIHAI VITEAZUL 7</t>
  </si>
  <si>
    <t>067554367, 067374153 Ghimpu, lara.crasnicova@mail.ru fertilitatea sud@mail.ru</t>
  </si>
  <si>
    <t>J: or.Straseni, str.M.Costin, 8
P: or.Straseni, str.A.Mateevici, 18/3</t>
  </si>
  <si>
    <t>Or.Ocniţa, str. 50 ani ai Biruinţei 83</t>
  </si>
  <si>
    <t>filomela33@hotmail.com</t>
  </si>
  <si>
    <t>MD 3100, mn. Bălţi, str.Păcii 3</t>
  </si>
  <si>
    <t>Savciuc Lilia    (231)60700, 22092 , 63431 fax, 069-656380, 22092 contabil Nataşa, 069129696 Cilic</t>
  </si>
  <si>
    <t>or.Ocniţa, str. Livezilor 31</t>
  </si>
  <si>
    <t xml:space="preserve"> 69113965, lic. Gh. 22506 fax (271), 22305 cont., 23208, Eva 068605750</t>
  </si>
  <si>
    <t>fiting2009@yandex.ru</t>
  </si>
  <si>
    <t>MD-2001 OR.CHIŞINĂU, Bulgară 13/1</t>
  </si>
  <si>
    <t>277725,0-79682310, florariegalina@gmail.com</t>
  </si>
  <si>
    <t>florariegalina@gmail.com</t>
  </si>
  <si>
    <t>S.Floreni, Anenii-Noii</t>
  </si>
  <si>
    <t>23-87-53,069865758</t>
  </si>
  <si>
    <t>fratie94@mail.ru</t>
  </si>
  <si>
    <t>mun.Chişinău, str.Miron Costin 7, of.306</t>
  </si>
  <si>
    <t>Kemelimaher Naum 44-21-12</t>
  </si>
  <si>
    <t>or. Orhei, str.B.Glavan</t>
  </si>
  <si>
    <t xml:space="preserve">22213450,22223954 fax
060058220 Mariana jur.
</t>
  </si>
  <si>
    <t>jurist@galas.md</t>
  </si>
  <si>
    <t>or.Comrat, str.Gavriliuc 10</t>
  </si>
  <si>
    <t>garant_auto2011@mail.ru</t>
  </si>
  <si>
    <t xml:space="preserve"> jurist@garantie.md</t>
  </si>
  <si>
    <t>068462792 Marcel Sireteanu
069359172, 068958555 Igor Cazacliu</t>
  </si>
  <si>
    <t>igor.cazacliu@general.md</t>
  </si>
  <si>
    <t>mun.Chişinău, Sîngera str.Chişinău,lui, 44</t>
  </si>
  <si>
    <t>format 17.01.19</t>
  </si>
  <si>
    <t>MD6101, or.Ceadir-Lunga, str. Lenin, 119/a</t>
  </si>
  <si>
    <t>piotr.ciolac@mail.ru</t>
  </si>
  <si>
    <t>069786694, 340286, 322901, 069685000 Todorov G.,069786087 Lidia Vasile cont.,</t>
  </si>
  <si>
    <t>ghedossa@mail.ru</t>
  </si>
  <si>
    <t>r-l Hînceşti, s.Lăpuşna, str.Hînceşti 4</t>
  </si>
  <si>
    <t>Holban V.   (269)23840, 51403, 23252, 079620388 Elena
enichifor05@yahoo.com</t>
  </si>
  <si>
    <t>enichifor05@yahoo.com</t>
  </si>
  <si>
    <t>j:Chişinău, str.Studenţilor 12 , ap.3p: Chişinău, str.Lupan 13</t>
  </si>
  <si>
    <t>Plămădeala G.    46-29-55 tel/fax</t>
  </si>
  <si>
    <t>gheoleris@gmail.com</t>
  </si>
  <si>
    <t>s. Conjovca, r-nul Criuleni</t>
  </si>
  <si>
    <t>MD 2088, mun.Chişinău, s.Ghidighici, str.A.Mateevici 4</t>
  </si>
  <si>
    <t>MUN. CHIŞINĂU, OR. DURLEŞTI, STR. ŞTEFAN VODĂ 143. Adresa poștală Chișinău,Durlești, str.Cantinei 39/1</t>
  </si>
  <si>
    <t>583286 Vicol Andrei 0-69508127, vicolandrei@mail.com</t>
  </si>
  <si>
    <t>vicolandrei@mail.com</t>
  </si>
  <si>
    <t>2001,mun.Chişinău, şos.Munceşti, 29</t>
  </si>
  <si>
    <t>22207333,207323,69114524</t>
  </si>
  <si>
    <t>bodnari.oliga@gmail.com</t>
  </si>
  <si>
    <t>f/n 03.01.05</t>
  </si>
  <si>
    <t>43-81-93</t>
  </si>
  <si>
    <t>j: MD 2060, mun.Chişinău, bd. Traian 7/1, ap.19    MD 2032,mun. Chişinău, str. Uzinelor, 90C</t>
  </si>
  <si>
    <t>Cucer Vadim  079-470000, 42-18-86, 47-00-11, 47-00-33, 47-00-44</t>
  </si>
  <si>
    <t>j:MD 2004, mun.Chişinău, str. M.Cibotari 20
p:MD2004, mun. Chişinău, str. B.Bodoni 45, of.106</t>
  </si>
  <si>
    <t>alionabajerean@mail.ru</t>
  </si>
  <si>
    <t>2001,mun.Chişinău, bd.Ştefan cel Mare, 8</t>
  </si>
  <si>
    <t>logotel@mail.com</t>
  </si>
  <si>
    <t>Hînceşti, s.Sărata-Galbenă</t>
  </si>
  <si>
    <t>dir.CovîleacMaria    50-5-52</t>
  </si>
  <si>
    <t>U.T.A Gagauzia, or.Ceadir-Lunga, str.Dzerjinski 1, MD 6101</t>
  </si>
  <si>
    <t xml:space="preserve">OR.IALOVENI, STR.GAGARINA 47 </t>
  </si>
  <si>
    <t xml:space="preserve">or. Vulcăneşti, str.Feroviară </t>
  </si>
  <si>
    <t>format 23.23.01.19</t>
  </si>
  <si>
    <t>MD 2052, mun.Chişinău, str.Paris 12</t>
  </si>
  <si>
    <t>MD 7101, or. Ocnita, str.50 ani ai Biruintei202</t>
  </si>
  <si>
    <t xml:space="preserve"> ici-nord@mail.ru</t>
  </si>
  <si>
    <t>Leahu.Ion1955@gmail.com</t>
  </si>
  <si>
    <t>MD2012, str.S.Lazo,40</t>
  </si>
  <si>
    <t>069110237 Covaliov,21-11-21 fax
dir.PETROV Viorica</t>
  </si>
  <si>
    <t>24-08-33, 21-30-68 contabil,  24-05-33 director, 079-404488 Zina, 240598 fax,022-24-05-98 fax</t>
  </si>
  <si>
    <t>or.Comrat, str.Lenin 206</t>
  </si>
  <si>
    <t>MD7330, r-l Cantemir, s.Pleseni</t>
  </si>
  <si>
    <t>str. Petricanseria 86</t>
  </si>
  <si>
    <t>29-39-32, 29-39-33 fax, 069125781 79537764 dir.</t>
  </si>
  <si>
    <t>str. Muncesti 293 ,,B,,</t>
  </si>
  <si>
    <t>52-92-85, 52-92-86 fax, 55-73-80, 55-14-60,69140158, 40179 Larisa Laiba</t>
  </si>
  <si>
    <t>or.Ocnişa, s.Paustovo</t>
  </si>
  <si>
    <t>069218057 dir.Rurac Ludmila, 271-23497 dom   221255,str. Burebista ap. 14,  22-13-55</t>
  </si>
  <si>
    <t>igorcerlat@gmail.com</t>
  </si>
  <si>
    <t>MD 2068, mun.Chişinău, str.Miron Costin 7 - 214</t>
  </si>
  <si>
    <t>069148288, 069435813 Nadejda</t>
  </si>
  <si>
    <t>MUN.CHIŞINĂU, STR.SARMIZEGETUSA 92</t>
  </si>
  <si>
    <t>sa.indmontaj@gmail.com</t>
  </si>
  <si>
    <t>MD 3401, Hînceşti, str.M.Kogilniceanu 4</t>
  </si>
  <si>
    <t>079-761647, 060-148497 Leonid Sergheivici, 47-61-63,920659 in sat 79554036 valentina ivanovna</t>
  </si>
  <si>
    <t>MUN. CHIŞINĂU, STR. ARMENEASCA 55</t>
  </si>
  <si>
    <t>22-270022 cont.Зоя Лукьяновна,244778,275308, agroindpro@yandex.ru</t>
  </si>
  <si>
    <t>agroindpro@yandex.ru</t>
  </si>
  <si>
    <t xml:space="preserve">MUN.CHIŞINĂU, STR.I.Inculeț 105 </t>
  </si>
  <si>
    <t xml:space="preserve">227766, 069122455 dir., </t>
  </si>
  <si>
    <t>mun.Chişinău, str.A.Lăpuşneanu, 3</t>
  </si>
  <si>
    <t>68026666, 079130106, adresa dir.Codru str-la 2 Sitarului 15A</t>
  </si>
  <si>
    <t>interenergom@mail.ru</t>
  </si>
  <si>
    <t>INTERINVEST-PLUS</t>
  </si>
  <si>
    <t>CHIŞINĂU, STR.SARMIZEGETUSA 90/2 a</t>
  </si>
  <si>
    <t xml:space="preserve">22-859526 Ceban Aliona CNPF, </t>
  </si>
  <si>
    <t>M. Basarab 2,, A,,</t>
  </si>
  <si>
    <t>interpares.prim@gmail.com</t>
  </si>
  <si>
    <t>MD 2024, str. Aerodromului 2</t>
  </si>
  <si>
    <t>Cavcaliuc Natalia    44-02-54, 43-83-32fax</t>
  </si>
  <si>
    <t>kavkalyuk49@mail.ru</t>
  </si>
  <si>
    <t>MD 2044, mun. Chişinău, str. Meşterul Manole 20</t>
  </si>
  <si>
    <t>mun.Chişinău, bd.Moscova, 21</t>
  </si>
  <si>
    <t>MD 2001, mun. Chişinău, str. Bulgară 47</t>
  </si>
  <si>
    <t xml:space="preserve"> partners@ionel.moldnet.md</t>
  </si>
  <si>
    <t>j: MD 2019, str.Grenoblea 161/1, ap.46 p: MD 2001, mun.Chişinău, str.Bernardayyi 27, of.1</t>
  </si>
  <si>
    <t>Gavaziuc Dumitru   54-59-47,079518279</t>
  </si>
  <si>
    <t>dumitru.gavaziuc@gmail.com</t>
  </si>
  <si>
    <t>27-17-55, 88-50-53, 27-24-14 fax, 272489, 275589 бух. 271530 Елена</t>
  </si>
  <si>
    <t>s. Corbu, Donduseni</t>
  </si>
  <si>
    <t>0251-42268, 794-36651 Bercu dir. факс нет</t>
  </si>
  <si>
    <t>MD 7101, OR.Ocniţa, str.50 Ani ai Biruinţei 202</t>
  </si>
  <si>
    <t>nadejda23@mail.ru</t>
  </si>
  <si>
    <t>MD-2024, MUN.CHIŞINĂU, Pietrăriei,3A,Țușca Ivan</t>
  </si>
  <si>
    <t>310136, Irial2016c@mail.ru</t>
  </si>
  <si>
    <t>Irial2016c@mail.ru</t>
  </si>
  <si>
    <t>MD 2069, mun.Chişinău, str.Mesager 7</t>
  </si>
  <si>
    <t>Tarantai Vladimir    74-58-11, 069-090696</t>
  </si>
  <si>
    <t>MD-5901, OR.FĂLEŞTI, STR.CARTIERUL VICTORIEI 4, Ciumac Victor</t>
  </si>
  <si>
    <t>or.Soroca, str.Uzinelor 2</t>
  </si>
  <si>
    <t>Ivanov A.M 230-23729 , 230-22453, 069-031079 бух, 069-164555 дир. Fax нет</t>
  </si>
  <si>
    <t>valentina.burteva@mail.ru</t>
  </si>
  <si>
    <t>27-78-74, 079316122 dir.LIHOŞERSTOVA Elena069-629039 Lilic</t>
  </si>
  <si>
    <t>MUN.CHIŞINĂU, BD.DACIA 47/2, 160</t>
  </si>
  <si>
    <t>271337,270035, iuventus@iuventus.md</t>
  </si>
  <si>
    <t>mun.Chişinău, str.Ion Pelivan, 30/4 ap.2</t>
  </si>
  <si>
    <t>022-322418 dir. ZOLOTCO Eugen</t>
  </si>
  <si>
    <t>MD 3001, or.Bălţi, str. Cerniahovschi 52</t>
  </si>
  <si>
    <t>Cuţulima Filip  (231) 74093, 72444 fax, 069103088</t>
  </si>
  <si>
    <t>UTA Găgăuzia, Cazaclia, str.Lenin, 2</t>
  </si>
  <si>
    <t>022-78-21-09, 022-78-21-03 contabil, 079-43-77-40</t>
  </si>
  <si>
    <t>radop2008@mail.ru</t>
  </si>
  <si>
    <t>J: or.Comrat, str.Pobedî, 50/2</t>
  </si>
  <si>
    <t>dir.BURLACA Rimma Ivanovna    298-2-27-67 fax нет 298-24-724 contab., 25763 domic. Ana Gheorghe,0794-49856, 0794-78893 dir., kiat.cont@mail.ru</t>
  </si>
  <si>
    <t>tugulschi.dumitru@gmail.com</t>
  </si>
  <si>
    <t>megalab@moldnet.md</t>
  </si>
  <si>
    <t xml:space="preserve">MD5833,rl Telenești,s.Tîrșiței </t>
  </si>
  <si>
    <t>pr.tirsitei@gmail.com</t>
  </si>
  <si>
    <t>069-115130, 256-23551факс,24-544 Veronica</t>
  </si>
  <si>
    <t>cararus.veronica@mail.ru</t>
  </si>
  <si>
    <t>31.12.2019+12</t>
  </si>
  <si>
    <t>2021,mun.Chişinău, str.Izmail, 23</t>
  </si>
  <si>
    <t>lipseşte</t>
  </si>
  <si>
    <t>j: mun.Chişinău, str. Porumbescu 20, ap.25p: mun.Chişinău, str.Cucorilor 39</t>
  </si>
  <si>
    <t>j: MD 2064, or.Chişinău, str.Creangă 22/2  p: MD 2272, or.chisănău, str.Valea Crucii 26</t>
  </si>
  <si>
    <t>Axionov V.P56-98-92, 56-99-02 fax</t>
  </si>
  <si>
    <t>MD 7427, s.Valea Perjei, r-l Taraclia</t>
  </si>
  <si>
    <t>str. Independentei 62, or Leova</t>
  </si>
  <si>
    <t>069-134883, 263-22582 , 22882, 22682, 22601 contabil Lilia Vasile</t>
  </si>
  <si>
    <t>or.Bender, str.40 ani Biruinţa, 16 ap.18</t>
  </si>
  <si>
    <t>LINK  (РОЗОВАЯ ДЕКЛАРАЦИЯ)</t>
  </si>
  <si>
    <t>mun.Chişinău, str.Miron Costin 7</t>
  </si>
  <si>
    <t>Kemelimaher Naum    44-21-12 contabil</t>
  </si>
  <si>
    <t>Chişinău, str.Gheoceilor 1</t>
  </si>
  <si>
    <t>Kemelmaher N.I  44-21-12</t>
  </si>
  <si>
    <t>mun.Chişinău, str.Columna, 174</t>
  </si>
  <si>
    <t>NU ESTE FORMAT LA REGISTRU GARANT</t>
  </si>
  <si>
    <t>j: mun.Chişinău, bd.Ştefan cel Mare 180, of.516    p: mun. Chişinău, str.Lazo 40</t>
  </si>
  <si>
    <t>Grigoriev Victor   88-77-77, 887766 fax 069106801 Victoria Sergeevna,069300858 Mișin</t>
  </si>
  <si>
    <t>logospress2011@gmail.com</t>
  </si>
  <si>
    <t>j: mun.Chişinău, bd.Ştefan cel Mare 180, of. 516p: mun.Chişinău, str.Lazo 40</t>
  </si>
  <si>
    <t>Mişin Serghei 88-77-77, 88-77-70 contab.
078747746 contabil Svetlana,887766 fax,069129965 Tanas</t>
  </si>
  <si>
    <t>i.like@mail.ru</t>
  </si>
  <si>
    <t>str. Cosmonautilor 7 MD2023</t>
  </si>
  <si>
    <t xml:space="preserve"> Tatiana, 069-16983, 467990, 079-919645,Durnopian Vasile 0160037355770016 Cremenciuc Slobodzeic</t>
  </si>
  <si>
    <t>mifcont@gmail.com</t>
  </si>
  <si>
    <t>mun. Chişinău, or.Codru, str.Costujeni 7</t>
  </si>
  <si>
    <t xml:space="preserve">Neghină P. 069-136587, 79-44-57 contabil,0691-23423 Marin(jurist)   </t>
  </si>
  <si>
    <t>marin_neghina@yahoo.com</t>
  </si>
  <si>
    <t xml:space="preserve">2044,str.Mircea cel Bătrîn, 8/1 ap.78, </t>
  </si>
  <si>
    <t>68123331,Adresa postala: Bubuieci,str.Busuiocului 22</t>
  </si>
  <si>
    <t>lilia.collin@gmail.com</t>
  </si>
  <si>
    <t xml:space="preserve">MAGNOLIA </t>
  </si>
  <si>
    <t xml:space="preserve">UTA GAGAUZIA, S.CONGAZ, STR.OCTOMBRIE 25 </t>
  </si>
  <si>
    <t>210380,796 00031 Steliana 069149109 jur. Igor, 069362554 Radu jurist</t>
  </si>
  <si>
    <t>MD 2001, mun. Chişinău, str.Tighina 49</t>
  </si>
  <si>
    <t>Iatîc S.20-36-16, 84-42-02, 50-05-38 fax  e-mail: info@leasing.md</t>
  </si>
  <si>
    <t>info@leasing.md</t>
  </si>
  <si>
    <t>mun. Chişinău, str. Tighina 49</t>
  </si>
  <si>
    <t>dir.Alexei Musteaţă 20-36-17  500-538</t>
  </si>
  <si>
    <t>MD 3434, r.Hînceşti, s.Loganeşti</t>
  </si>
  <si>
    <t>Mînzararu Ion (269)-57364, 079-830527</t>
  </si>
  <si>
    <t>MUN.CHIŞINĂU, STR.PUŞKIN  41, ap.9</t>
  </si>
  <si>
    <t xml:space="preserve">irina.vaschina@gmail.com </t>
  </si>
  <si>
    <t>MANVIN</t>
  </si>
  <si>
    <t>s. Mana, Orhei</t>
  </si>
  <si>
    <t>j: MD 2005, mun.Chişinău, str.Bucureşti 23Ap: MD 2005, mun.Chişinău, str.Petru Rareş  39/1</t>
  </si>
  <si>
    <t>Derid Iurii  29-29-83, 29-29-84 fax</t>
  </si>
  <si>
    <t>Voczalinaia 1 Taraclia</t>
  </si>
  <si>
    <t>MD 3100, mun.Chişinău, str.Piaţa Vasile Alecsandri 4</t>
  </si>
  <si>
    <t xml:space="preserve"> Vera  (231), 62919,63419,63432, 63431 fax</t>
  </si>
  <si>
    <t>ecainvest@yahoo.com</t>
  </si>
  <si>
    <t>MUN. CHIŞINĂU, BD. ŞTEFAN CEL MARE 132</t>
  </si>
  <si>
    <t>0 67183729 Felicia Untila 022 226119, untila.felicia@mail.ru</t>
  </si>
  <si>
    <t>MUN.CHIŞINĂU, STR.FLORILOR 16/1</t>
  </si>
  <si>
    <t>or.Comrat, str.Buzina, 2</t>
  </si>
  <si>
    <t>0-298-22600, 25738 Constantinov Andrei,69281073 iurist Veaceslav</t>
  </si>
  <si>
    <t xml:space="preserve"> 75-05-74-fax, 74-44-70  , Timotin 069249269,68222477, 272759,  068317017 Valeriu stăpîn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</si>
  <si>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timotinslava@mail.ru</t>
  </si>
  <si>
    <t>234569,237406 fax, ititorenco@accent.md (cont.) cgurulea@accent.md</t>
  </si>
  <si>
    <t>Md 2012, mun.Chişinău, bd.Ştefan cel Mare 148</t>
  </si>
  <si>
    <t>OR.CAHUL, STR. ŞT.CEL MARE 66</t>
  </si>
  <si>
    <t>299 48218, 69127650 Liubovi Anton, modernus@mail.ru</t>
  </si>
  <si>
    <t>mun.Chişinău, bd.Mircea cel Bătrîn, 21</t>
  </si>
  <si>
    <t>format 22.01.19</t>
  </si>
  <si>
    <t>OR.CAHUL, STR.ŞOSEAUA GRIVIŢEI 17 ,Val-na dir.</t>
  </si>
  <si>
    <t>69620562, 29940235, vkirazim@mail.ru</t>
  </si>
  <si>
    <t>vkirazim@mail.ru</t>
  </si>
  <si>
    <t>MD 2012, Chişinău, M.Eminescu 63</t>
  </si>
  <si>
    <t>bizgu@hendrix.md</t>
  </si>
  <si>
    <t>or.Făleşti, str.Eminescu, 62</t>
  </si>
  <si>
    <t>mun. Chişinău, or.Sîngera, str.Chişinăului 44</t>
  </si>
  <si>
    <t xml:space="preserve">dir.Dumitrov Fiodor </t>
  </si>
  <si>
    <t>mun.Chişinău , Vulcăneşti, str. Vl.Corolenko 6</t>
  </si>
  <si>
    <t>Anghel Gheorghe    069-801801, 069-001909 Valeriu
0040744580630 румынский номер Ангел Г.</t>
  </si>
  <si>
    <t>2055,Chiş, Vatra, str.Feroviarilor, 1/3,Zona Ind Vatra</t>
  </si>
  <si>
    <t>22508907,22508900 fax 069300014Gurulea Valentina,508912 Laura casier</t>
  </si>
  <si>
    <t>MD 2036, mun.Chişinău, str.Transnistria 6</t>
  </si>
  <si>
    <t>MD 2020, mun. Chişinău, str-la Studenţilor 2/4</t>
  </si>
  <si>
    <t>Mihail Decencu  46-97-87, 40-67-62 fax,  0691-04681,406761 Ion</t>
  </si>
  <si>
    <t>OR.CRICOVA, STR.CHIŞINĂULUI NR.86</t>
  </si>
  <si>
    <t>453176, 453197, mineral@mtc.md,069233919 Tamara cont.</t>
  </si>
  <si>
    <t>mineral@mtc.md</t>
  </si>
  <si>
    <t>84/2</t>
  </si>
  <si>
    <t>MD 2701, or.Căuşeni, str. M.Eminescu 17</t>
  </si>
  <si>
    <t>modernservicecauseni@gmail.com</t>
  </si>
  <si>
    <t>OR.CAHUL, STR. ŞT.CEL MARE  64</t>
  </si>
  <si>
    <t>MD2012, Chișinău, M.Varlaam 65</t>
  </si>
  <si>
    <t>22-212394 Vera Nic., 221565 Nina</t>
  </si>
  <si>
    <t>mconstructia@mail.ru</t>
  </si>
  <si>
    <t>office@moldcargo.md</t>
  </si>
  <si>
    <t>MD 2060, mun.Chişinău, str.Belgrad 3</t>
  </si>
  <si>
    <t>MD 2002, Chişinău, str.Munceşti 171</t>
  </si>
  <si>
    <t>Matveievici N.  022-384391, 384383 fax</t>
  </si>
  <si>
    <t>moldcinema@mail.ru</t>
  </si>
  <si>
    <t>2059,mun.Chişinău, str.Petricani, 21</t>
  </si>
  <si>
    <t>elina-md@mail.ru</t>
  </si>
  <si>
    <t xml:space="preserve">OR.FĂLEŞTI, STR. ŞT.CEL MARE NR.1 </t>
  </si>
  <si>
    <t>MUN. CHIŞINĂU, ŞOS. HÎNCEŞTI 61</t>
  </si>
  <si>
    <t>067444835, 22280025,286428, 22-286480,286477 fax, moldovafilm@mail.md marina_lunca@mail.ru</t>
  </si>
  <si>
    <t>MD 2020, Chişinău, str.Socoleni 6/1</t>
  </si>
  <si>
    <t xml:space="preserve">   </t>
  </si>
  <si>
    <t>j:or.Soroca, str. Kog]lniceanu 11p: or. Soroca , str.Kog]lniceanu 9</t>
  </si>
  <si>
    <t>23104@mail.ru</t>
  </si>
  <si>
    <t>MD 2038, mun.Chişinău, bd.Dacia 4, ap.15</t>
  </si>
  <si>
    <t>Ursatii Andrei56-71-94</t>
  </si>
  <si>
    <t>OR.CAHUL, ŞOS.GRIVIŢEI 16</t>
  </si>
  <si>
    <t>or. Chişinău , str. M.Dragan 21</t>
  </si>
  <si>
    <t>Guleaev Constantin   47-24-48 dir fax  не работает,69134878 Constandoglo</t>
  </si>
  <si>
    <t>MD 2068, mun.Chişinău, bd.Moscova 5</t>
  </si>
  <si>
    <t>or. Cahul, str. Negruzzi, 127/1</t>
  </si>
  <si>
    <t>299-32592 факс гл.бух., 069-143599 Curdov Petr Petr</t>
  </si>
  <si>
    <t>contabil.schif@gmail.com</t>
  </si>
  <si>
    <t>272(532)</t>
  </si>
  <si>
    <t>dir.Halabudenco O. 079-561463,
079561463 Наталья</t>
  </si>
  <si>
    <t>NATUR PRODUKT MOLDOVA</t>
  </si>
  <si>
    <t>Chişinău, str. Mateevici 38 A</t>
  </si>
  <si>
    <t>Ţuruli V.235338, 069119911 Veceaslav</t>
  </si>
  <si>
    <t>j: Chişinău, str.H.Botev, 29,      Independentei 4/1, ap.26</t>
  </si>
  <si>
    <t>771544, 069353954 Алиса Борисовна,069180291 Elvira</t>
  </si>
  <si>
    <t>069-537477 Tarnovschi Vasile, 067-176791</t>
  </si>
  <si>
    <t>j: Chişinău, str.Lucian Blaga 6/2,  p: Chişinău, str.Bucureşti 34B</t>
  </si>
  <si>
    <t>Fabian Ion  464243    e-mail: nisezam@rambler.ru,  068433372</t>
  </si>
  <si>
    <t>nisezam@rambler.ru</t>
  </si>
  <si>
    <t>MD 3001, mun.Bălţi, str.Independenţei 52</t>
  </si>
  <si>
    <t>sanistru@mail.ru</t>
  </si>
  <si>
    <t>069280296 Люда (бух)</t>
  </si>
  <si>
    <t>MUN.CHIŞINĂU, STR.31 AUGUST 1989, 38 AP.1</t>
  </si>
  <si>
    <t>022275232, 079400676Petrusevschi Vit., pvp@nor.md</t>
  </si>
  <si>
    <t>MD 2023, mun.Chişinău, str.Transnistria 16</t>
  </si>
  <si>
    <t>Rogatchin Oleg 47-16-98fax, 47-16-58 cont.    e-mail: olero@kki.md</t>
  </si>
  <si>
    <t>olero@kki.md</t>
  </si>
  <si>
    <t>MD 3001, or.Soroca , str. Ştefan cel Mare 22</t>
  </si>
  <si>
    <t>dir.Scripnic Elena 068695258  (230)-2-32-46 fax нет</t>
  </si>
  <si>
    <t>mun.Chişinău, str.Alecu Ruso 1</t>
  </si>
  <si>
    <t xml:space="preserve">Samailenco Vladimir  069101954, 444071 director, 438919, 438914, 490380 contabil acasa, 491127 </t>
  </si>
  <si>
    <t>Chişinău, str. M.Sadoveanu 40</t>
  </si>
  <si>
    <t>Pivovarov Oleg55-61-71, 556177 tel/fax, 069-133242</t>
  </si>
  <si>
    <t>or.Comrat, str.Treteacov 21/1</t>
  </si>
  <si>
    <t>Mihailov Serghei 079559800 -dir., 0767-05687 -contab.</t>
  </si>
  <si>
    <t>mibrisim@mail.ru</t>
  </si>
  <si>
    <t>MD 2023, Chişinău, str. Uzinelor 171/2</t>
  </si>
  <si>
    <t>Costesti Ialoveni</t>
  </si>
  <si>
    <t>69146104 Turcan Tudor</t>
  </si>
  <si>
    <t>Cahul, str. Dunarii, 2A</t>
  </si>
  <si>
    <t>orizontullux@gmail.com</t>
  </si>
  <si>
    <t>Orhei, B. Glavan3</t>
  </si>
  <si>
    <t>235-25918, 34055, 69147307 dir. Hincu Nadejda</t>
  </si>
  <si>
    <t>mun.Chişinău, str.Zelinschi 15</t>
  </si>
  <si>
    <t>Roman A.N  52-87-53, 068-500217 Goncearova
201070 бух., 200000 для  SA OROMET</t>
  </si>
  <si>
    <t>2032,mun.Chişinău, str.Titulescu, 49</t>
  </si>
  <si>
    <t>otelcon@mail.ru</t>
  </si>
  <si>
    <t>mun.Chişinău, str.Bulgară 31A</t>
  </si>
  <si>
    <t>ceredo11@mail.ru</t>
  </si>
  <si>
    <t>str. Kiev 16/1</t>
  </si>
  <si>
    <t>pan_com@mail.ru</t>
  </si>
  <si>
    <t>OR.CAHUL, STR.FÎNTÎNILOR 23</t>
  </si>
  <si>
    <t>0299-48086 Natalia Petr. Secr Cons.,299 33077,299 48506,79776098 Natalia,79601644 dir., serviciiparcul8@mail.ru</t>
  </si>
  <si>
    <t>serviciiparcul8@mail.ru</t>
  </si>
  <si>
    <t>67/6</t>
  </si>
  <si>
    <t>Chişinău, str.Izmail 99</t>
  </si>
  <si>
    <t>piele@mail.ru</t>
  </si>
  <si>
    <t>94/1</t>
  </si>
  <si>
    <t>MD 2029, mun.Chişinău, şos.Munceşti 801A</t>
  </si>
  <si>
    <t>nicolaegavris@mail.ru</t>
  </si>
  <si>
    <t>MD 2045, mun.Chişinău, str.Studenţilor 12/1,ap 88</t>
  </si>
  <si>
    <t>Maslîghin Andrei32-17-03 tel/faxe 069101645 дир,069157855 Хорошилова Мария</t>
  </si>
  <si>
    <t>mun.Chişinău, str.Munceşti, 121-A</t>
  </si>
  <si>
    <t>069184736 Rusu Dumitru, 069720055 dir., 079573547 Larisa RUSU</t>
  </si>
  <si>
    <t>dir.Lesanu Leonid  766622 fax нет</t>
  </si>
  <si>
    <t>70/50 conf.contract</t>
  </si>
  <si>
    <t>MD 2005, mun.Chişinău, str.A . Pann4, of.913</t>
  </si>
  <si>
    <t>dir.Lazarev Vladimir23-31-21</t>
  </si>
  <si>
    <t xml:space="preserve">PRIM INVEST </t>
  </si>
  <si>
    <t>mun. Chişinău, bd.Decebal 70 A</t>
  </si>
  <si>
    <t>Blîndescu Gheorghe22-38-80</t>
  </si>
  <si>
    <t>2062,mun.Chişinău, bd.Dacia, 53/4 ap.5</t>
  </si>
  <si>
    <t>022923429,022567646 fax,079460917 dir.</t>
  </si>
  <si>
    <t>proajioc@mail.ru</t>
  </si>
  <si>
    <t>MD 2001, mun.Chişinău, bd.Ştefan cel Mare şi Sfint 65, of.900</t>
  </si>
  <si>
    <t>27-17-07, 270707, 836555 Chirman
022836520 Майя Пыркэлаб m.pircalab@procreditbank.md</t>
  </si>
  <si>
    <t>m.pircalab@procreditbank.md</t>
  </si>
  <si>
    <t>or.Drochia, str.Constructurilor 1</t>
  </si>
  <si>
    <t>bomidr@mail.ru</t>
  </si>
  <si>
    <t>MD 3101, mun.Balti, str.Burebista, 17</t>
  </si>
  <si>
    <t>0-231-30190, 34183 fax, 408229 fax, 408240 Vadim, 408-202 Vas.Vas., 88953 contabil, dl STEPANOV V., 0604-54888 Polina Vasile,069308372 Odajiu admin.insolv.</t>
  </si>
  <si>
    <t>iurist_bpk@mail.ru</t>
  </si>
  <si>
    <t>MUN.CHIŞINĂU, STR. M.KOGĂLNICEANU 76</t>
  </si>
  <si>
    <t>Md 2023, mun. Chişinău, str. Uzinelor 90</t>
  </si>
  <si>
    <t>PROMTEHGAZ (SRL)</t>
  </si>
  <si>
    <t>022-55-14-60 Larisa, 069140158 dir., 069266330 Natalia</t>
  </si>
  <si>
    <t>promtehgazsa@mail.ru</t>
  </si>
  <si>
    <t>027340320, 060567016 Victor BADANAU</t>
  </si>
  <si>
    <t>(259)2-36-32 fax, 2-38-32, 27059 dir, 26420 recep'ie,54-21-52,29 fax, 078884231 Lina cont-sef</t>
  </si>
  <si>
    <t>Lipcani, str.Libertăţii 225</t>
  </si>
  <si>
    <t xml:space="preserve">Verbanov V. 454452, 4544500,454450, 454449, 69-640626 Petr, </t>
  </si>
  <si>
    <t>MD 2002, mun.Chişinău, str.Cetatea Albă 16</t>
  </si>
  <si>
    <t>Niculiţă R.  52-21-41, 079-647884 contabil</t>
  </si>
  <si>
    <t>2004,mun.Chişinău, str.Columna, 170/3</t>
  </si>
  <si>
    <t>str. 31 August 62 Orhei</t>
  </si>
  <si>
    <t>evdochea.railean@mail.ru</t>
  </si>
  <si>
    <t>069888109 Rodica</t>
  </si>
  <si>
    <t>or.Briceni, str.Pescarilor 38</t>
  </si>
  <si>
    <t>Romanciuc Nicolaie  069-033312 director,  247-22672, 069-137276 Silvia Romanciuc, 078306507 бух. Fax нет</t>
  </si>
  <si>
    <t>MD 2005, mun.Chişinău, str.Anton Pann 1</t>
  </si>
  <si>
    <t xml:space="preserve">(293)-23888, 069-136086    </t>
  </si>
  <si>
    <t>mun.Chişinău, str.Mitropolit Varlaam, 65</t>
  </si>
  <si>
    <t>olga_nikolae_gulieva@mail.ru</t>
  </si>
  <si>
    <t>Miron V.  31-03-75  tel/fax, 434577 Josan Valeriue-mail: mironvol@mail.ru</t>
  </si>
  <si>
    <t>renashtere@mail.ru</t>
  </si>
  <si>
    <t>MD 2015, mun.Chişinău, str.Sarmiyegetusa 15, 213</t>
  </si>
  <si>
    <t>dir. Romah Liudmila    52-70-78 t/f, 63-72-54,079944688 Galina</t>
  </si>
  <si>
    <t>renomeplus@gmail.com</t>
  </si>
  <si>
    <t>MD 2002, mun.Chişinău, str.Burebista 5</t>
  </si>
  <si>
    <t>Furs Irina   32-50-00,322418 mail:ipp_investment@company.md</t>
  </si>
  <si>
    <t>MD 2001, mun.Chişinău, str. 31 August 1989 N.46</t>
  </si>
  <si>
    <t>MD 2012, str. 31 August 1989, of. 709</t>
  </si>
  <si>
    <t>836731, 245268 т/ф, 069175615 Татьяна (бух), 069108860 Igor stapin</t>
  </si>
  <si>
    <t>servalux@servalux.md</t>
  </si>
  <si>
    <t>MUN. CHIŞINĂU, STR. COLUMNA 72/3</t>
  </si>
  <si>
    <t>79910912, 541485, 541026 fax, sa_romalina@yahoo.com</t>
  </si>
  <si>
    <t>sa_romalina@yahoo.com</t>
  </si>
  <si>
    <t>str. M. Varlaam 63</t>
  </si>
  <si>
    <t xml:space="preserve"> 27-78-84 fax-нет, 0691-22683 Nadejda, 0796-86264 Lena dir., 068811653 cont, 069116778 Liudm.</t>
  </si>
  <si>
    <t>278474 Светлана Грандовна (бух.) 278254 факс</t>
  </si>
  <si>
    <t>mun. Chişinău, str.A.Russo 7/1, ap.30</t>
  </si>
  <si>
    <t>069-187690, 571495, 242 22585, 79461568 Ecaterina, 24292,069131409 Alexandr partener</t>
  </si>
  <si>
    <t>069148193 Anatol,</t>
  </si>
  <si>
    <t>069345552 Cotovitchi A. 42-85-40fax, 069461660 Кристина,069111126</t>
  </si>
  <si>
    <t>sanda-142@mail.ru</t>
  </si>
  <si>
    <t>mun.Chişinău, str.Vasile Alecsandri 78, of. 401</t>
  </si>
  <si>
    <t>or.Nisporeni, str.Stefan cel Mare, 38</t>
  </si>
  <si>
    <t>026422369 Маргарета (бух), 079582740 бух. , 63-99-67 fax, 0699-77770 Dorin Cibotaru</t>
  </si>
  <si>
    <t>MD 2024, or.Chişinău, str.Florării 1</t>
  </si>
  <si>
    <t>2069,mun.Chişinău, str.Calrea Ieşilor, 49/V</t>
  </si>
  <si>
    <t>SATUL OLIMPIC</t>
  </si>
  <si>
    <t>Chişinău, str.D.Riscanu, 20/1</t>
  </si>
  <si>
    <t>mun.Chişinău, str. Calea Orheilor 111/4 , ap.72</t>
  </si>
  <si>
    <t>MD 2068, or.Chişinău, str.B.Voievod 4, of. 1</t>
  </si>
  <si>
    <t>or.Ceadîr-Lungs, str.Lenin 156</t>
  </si>
  <si>
    <t>SELENA-M (SRL)</t>
  </si>
  <si>
    <t>Chişinău, str. Gheorghe Asachi 53, ap.30</t>
  </si>
  <si>
    <t>Băbălău Ion   33-57-68 tel/fax , 069-241616</t>
  </si>
  <si>
    <t xml:space="preserve">SENATOR </t>
  </si>
  <si>
    <t>MUN. CHIŞINĂU, STR.ION PELIVAN 30/5, AP.10</t>
  </si>
  <si>
    <t xml:space="preserve">748442, </t>
  </si>
  <si>
    <t>mun.Chişinău, str.Hajdeu 27</t>
  </si>
  <si>
    <t>shine.68@mail.ru</t>
  </si>
  <si>
    <t>Chişinău, bd.Ştefan cel Mare 3</t>
  </si>
  <si>
    <t>022-553335 Tavrutina Svetlana Vasilievna  54-34-33, 27-95-44, 069142468 Тигран, 069075225</t>
  </si>
  <si>
    <t>service@samsung.moldline.net</t>
  </si>
  <si>
    <t>insoltatianabostan@gmail.com</t>
  </si>
  <si>
    <t>str. Armeana 61'A</t>
  </si>
  <si>
    <t>069102077 Vitalii director, vist58@mail.ru</t>
  </si>
  <si>
    <t>27-64-81, 27-05-20 fax</t>
  </si>
  <si>
    <t>Chişinău, str. Iablocikin, 2/1</t>
  </si>
  <si>
    <t>079502812 ГОРЕ Павел (менеджер)</t>
  </si>
  <si>
    <t>sielvsolorus@gmail.com</t>
  </si>
  <si>
    <t>j:MD 3401, or.Hînceşti, str.31 August 105    p: MD 2021, mun.Chişinău, str.Petrarilor 14/1, c/p 922</t>
  </si>
  <si>
    <t>069961133 Buga Alexandru (администратор), fax нет</t>
  </si>
  <si>
    <t>MD 2060, mun . Chişinău, str.Traian 5, ap.141</t>
  </si>
  <si>
    <t>dir. Ciclicci Vladimir   56-33-06, 506339, 079-475172 Zaicicova contabil</t>
  </si>
  <si>
    <t>MD 2071, mun.Chişinău, str.Deceanu 7/1, ap. 24</t>
  </si>
  <si>
    <t>dir. Dubic S.,079833434 Vera, 079106565 Ruslan,800830,999722 fax</t>
  </si>
  <si>
    <t>or.Taraclia, str.Voczalunaea 86</t>
  </si>
  <si>
    <t>0294-25509 fax, 079-477774</t>
  </si>
  <si>
    <t>mazur_olea@mail.ru</t>
  </si>
  <si>
    <t>mun.Chişinău, str. Dacia 10/1</t>
  </si>
  <si>
    <t>Alexandra Taracanova 50-68-31, 079-775179</t>
  </si>
  <si>
    <t>r-nul.Donduşeni, s.Arioneşti</t>
  </si>
  <si>
    <t>STAŢIUNEA COSTEŞTI</t>
  </si>
  <si>
    <t>MD 6813, s.Costesti, Ialoveni</t>
  </si>
  <si>
    <t>069624878 Tudor Gîncota, 069183264 Ion Mereacre, 0-268-51870 fax, ghenadie85@yahoo.com, 0-268-51236 Natalia Petrea, 51366 cont.,51238,51354cont.53278 fax</t>
  </si>
  <si>
    <t>ghenadie85@yahoo.com</t>
  </si>
  <si>
    <t xml:space="preserve">069119173 85-44-88 Zolotihin Alecsandr arhzoloto@gmail.com </t>
  </si>
  <si>
    <t xml:space="preserve">arhzoloto@gmail.com </t>
  </si>
  <si>
    <t>MD 5300, OR.Vulcăneşti, str.Comsomoliscaia  1</t>
  </si>
  <si>
    <t>duligaigor@gmail.com</t>
  </si>
  <si>
    <t>or.Basarabeasca, str. Putilov 103</t>
  </si>
  <si>
    <t>Zadîr Halarampie    (297)22225, 069139059 ,дом.адрес Совхозная 48/3 кв.22</t>
  </si>
  <si>
    <t>MD 4300, or.Căuşeni, str.Alba-Iulia 81</t>
  </si>
  <si>
    <t>MD-6701, or.Basarabeasca, str.Putilovscaia 92</t>
  </si>
  <si>
    <t>Mironovici G.(291)2-32-03, 2-36-16</t>
  </si>
  <si>
    <t>SVAB   (STOP)</t>
  </si>
  <si>
    <t>Rezeliat</t>
  </si>
  <si>
    <t>079-410704</t>
  </si>
  <si>
    <t>343096 дом, 079649241 Геннадий viber</t>
  </si>
  <si>
    <t>079424040 Alexandru dir,natalia cont. 079388024 cont. b77@mail.ru 22-47-36 fax</t>
  </si>
  <si>
    <t>b77@mail.ru</t>
  </si>
  <si>
    <t>mun. Chişinău, str. Pelivan 30/5, of.27</t>
  </si>
  <si>
    <t>Димитриогло Вячеслав Васильевич 74-20-32, 079556998</t>
  </si>
  <si>
    <t>nos.megid@gmail.com</t>
  </si>
  <si>
    <t>MD 2044, mun. Chişinău, str. M.Dragan 19 A</t>
  </si>
  <si>
    <t>tehoptimed@inbox.ru</t>
  </si>
  <si>
    <t>MD 2064, Chişinău, str. V.Lupu 59, ap.78</t>
  </si>
  <si>
    <t>dir.Culic A.  069351039 Efim</t>
  </si>
  <si>
    <t>5 ,,A,,</t>
  </si>
  <si>
    <t>27-30-52</t>
  </si>
  <si>
    <t xml:space="preserve">MD 2024, mun.Chişinău, str. Florica Niţă 2/1, ap.31 </t>
  </si>
  <si>
    <t>MD 3100, Bălţi, str.Calea Ieşilor 184</t>
  </si>
  <si>
    <t>069305452 Sergiu Albu</t>
  </si>
  <si>
    <t>MUN.CHIŞINĂU, STR.SARMIZEGETUSA 94/2</t>
  </si>
  <si>
    <t>gibeona@mail.ru</t>
  </si>
  <si>
    <t>terra-lig@mail.ru</t>
  </si>
  <si>
    <t>r-l Ocnita, s.Volcinet</t>
  </si>
  <si>
    <t>dir.Marcenco Pavel  (271)5-33-40, 069108582,067155585 Irina</t>
  </si>
  <si>
    <t>tezeulux@mail.ru</t>
  </si>
  <si>
    <t>or.Ceadîr-Lunga, str. Lomonosov 2</t>
  </si>
  <si>
    <t>Calcişcov Oleg   (291)  2-29-80, 079-410980 fax нет</t>
  </si>
  <si>
    <t>MUN.CHIŞINĂU, STR. AL.CEL BUN 111</t>
  </si>
  <si>
    <t>antipograf@mail.ru</t>
  </si>
  <si>
    <t>or.Briceni, str.28 Martie 1</t>
  </si>
  <si>
    <t>MD 6301, or.Leova, str.Unirii 31</t>
  </si>
  <si>
    <t>vmamaliga@yahoo.com</t>
  </si>
  <si>
    <t>MD 5600, or.Rîşcani, str.Independenţei 18</t>
  </si>
  <si>
    <t>Icaciuc R. (256)2-37-57 fax нет</t>
  </si>
  <si>
    <t>roman958@mail.ru</t>
  </si>
  <si>
    <t>069101653 dl SACAREAN S.068130305 Tatiana, 232020  234534fax, 069101653 Roma</t>
  </si>
  <si>
    <t>contlasarkis@mail.ru</t>
  </si>
  <si>
    <t>S. Tomai</t>
  </si>
  <si>
    <t>tomai_vin@yahoo.com</t>
  </si>
  <si>
    <t>mun.Chişinău, bd.Dacia, 16/1, ap.62</t>
  </si>
  <si>
    <t xml:space="preserve">dir.Anastasia Albu   069153700,23-27-65 бухг., </t>
  </si>
  <si>
    <t>aalbu1956@gmail.com</t>
  </si>
  <si>
    <t xml:space="preserve"> 069-373313 Angela contabil GALUPA Dmitrii 069113746</t>
  </si>
  <si>
    <t>trandafir_roz@rambler.ru</t>
  </si>
  <si>
    <t>069011600 Nicolae Ciumac</t>
  </si>
  <si>
    <t>nciumac@transelit.md</t>
  </si>
  <si>
    <t>transcomsa@mail.ru</t>
  </si>
  <si>
    <t>str. St. cel Mare 131 or. Balti</t>
  </si>
  <si>
    <t>0793-31063 contabil Marina Vladimir., 079-033033, 079188104 Roşca (хозяин),  0231-22266, 069333357, 0231-23179 fax  паралельный dir.</t>
  </si>
  <si>
    <t>mav-prim@mail.ru</t>
  </si>
  <si>
    <t>MD-4601 or.Edinet.str.Independentei-99</t>
  </si>
  <si>
    <t>069103580 Novac Serghei stapin,22207284 cont.</t>
  </si>
  <si>
    <t>3001@transservice-m.com</t>
  </si>
  <si>
    <t>or.Vulcăneşti, str.Frunze 115</t>
  </si>
  <si>
    <t>vulcantrans@mail.ru</t>
  </si>
  <si>
    <t>R-NUL CAHUL, S.BUCURIA</t>
  </si>
  <si>
    <t>MD 4239, r-l Ştefan Vodă, s.Tudora, str.Ştefan cel Mare 232</t>
  </si>
  <si>
    <t>Balan Mihai 069535359,  0242-53-189 Lidia Cociu, 49-55-67, 43-03-35</t>
  </si>
  <si>
    <t>info@basvinex.md</t>
  </si>
  <si>
    <t>MD5600, or.Riscani, str.Eternitatii,3</t>
  </si>
  <si>
    <t>0-256-23536, 060-024903 dir.  Fax Нет</t>
  </si>
  <si>
    <t>or.Ceadîr-Lunga, str. Budjascaia 23</t>
  </si>
  <si>
    <t>067392160 Меше Иван Ильич,Tamara Petrovi, 291-23023 раб.тел., Гергий Дмитр. Зам. Примара C-Lunga</t>
  </si>
  <si>
    <t>mivip.contract@gmail.com</t>
  </si>
  <si>
    <t>MD 3601, or.Ungheni, str.Boico 4</t>
  </si>
  <si>
    <t>Casian Gheorghe    079-598544 director, (236)  2-28-09 fax нет,69129640 Mamaliga Veaceslav</t>
  </si>
  <si>
    <t xml:space="preserve">R-NUL UNGHENI, S. PÎRLIŢA  </t>
  </si>
  <si>
    <t>ungheni.vin@mail.ru</t>
  </si>
  <si>
    <t>MD 2001, mun.Chişinău, bd.Ştefan cel Mare şi Sfint 8</t>
  </si>
  <si>
    <t xml:space="preserve">mun.Chişinău str.MariaDrgan4/1 </t>
  </si>
  <si>
    <t>Ogneva Zinaida  470598,473511 fax, 079392933 Екатерина Владимировна (бух)</t>
  </si>
  <si>
    <t>OR. SOROCA, STR.CALEA BĂLŢULUI 93</t>
  </si>
  <si>
    <t>069756560 dir. Sau Valinvest, unitatesoroca@mail.ru</t>
  </si>
  <si>
    <t>unitatesoroca@mail.ru</t>
  </si>
  <si>
    <t>MD 2060, mun.Chişinău, str.Belgrad 32</t>
  </si>
  <si>
    <t>Cozlovschii Vadim 78-06-04, 52-26-41,076711597 Tanasiev Sergiu</t>
  </si>
  <si>
    <t>tanasievser@gmail.com</t>
  </si>
  <si>
    <t>serghei.zina@mail.ru</t>
  </si>
  <si>
    <t>info@universcom.md</t>
  </si>
  <si>
    <t>Orhei, Eminescu 7</t>
  </si>
  <si>
    <t>0235 21874, 0235 24723, 069142236 Pavel,
068222888 (личный номер не разглашать)  Pavel, cont 069957800</t>
  </si>
  <si>
    <t>MD 2020, mun.Chişinău, str. Socoleni 14</t>
  </si>
  <si>
    <t>Pătraşcu Grigore 462677, 406157, 069161343 director</t>
  </si>
  <si>
    <t>MD 2029, mun.Chişinău, str.Munceşti 803/2</t>
  </si>
  <si>
    <t>Расторгнут 01.10.10</t>
  </si>
  <si>
    <t>271212. 271292 факс</t>
  </si>
  <si>
    <t>2024,mun.Chişinău, str.A.Doga, 35</t>
  </si>
  <si>
    <t>maceikoi@mail.ru</t>
  </si>
  <si>
    <t>mun.Chişinău, str.M.Kogîlniceanu 75, ap.6</t>
  </si>
  <si>
    <t xml:space="preserve">Foalea Valeriu 22-14-38,69382600 Anisoara </t>
  </si>
  <si>
    <t xml:space="preserve">r-l Ştefan Vodă, s.Palanca </t>
  </si>
  <si>
    <t xml:space="preserve"> 68-796807 Valeriu ,fax нет</t>
  </si>
  <si>
    <t>VELESINVESTCOM</t>
  </si>
  <si>
    <t>069133242 Pivovarov V.</t>
  </si>
  <si>
    <t>MD 2044, mun.Chişinău, str.A.Russo 24</t>
  </si>
  <si>
    <t>Stanco Lilia47-75-79 tel/fax, 069-450021</t>
  </si>
  <si>
    <t>0692-26820 Nina 246-22-163, 22-592
zagorcea@mail.ru</t>
  </si>
  <si>
    <t>zagorcea@mail.ru</t>
  </si>
  <si>
    <t>022-57-63-50, 069295131 Natalia Paraschiv,  022--57-63-54 Mihai,233089 fax</t>
  </si>
  <si>
    <t>J: or.RîŞcani, str.Independentei,11</t>
  </si>
  <si>
    <t>aestivum@mail.ru</t>
  </si>
  <si>
    <t>str. Republicii 22, Cahul</t>
  </si>
  <si>
    <t>victoria-tum@mail.ru</t>
  </si>
  <si>
    <t>MD 2004, mun.Chişinău, str.Petru Movilă 23/2</t>
  </si>
  <si>
    <t>OR.CAHUL, STR.31 AUGUST 11</t>
  </si>
  <si>
    <t>m.stancu@mail.ru</t>
  </si>
  <si>
    <t>R-NUL CAHUL, S.GĂVĂNOASA</t>
  </si>
  <si>
    <t>299 57428,299 57473, 069108429 Cristev dir.</t>
  </si>
  <si>
    <t>cleretjur@mail.ru, office@viniatraian.md</t>
  </si>
  <si>
    <t>VINUL CODRILOR (SRL)</t>
  </si>
  <si>
    <t>s. Peresecina, str. Stefen ce Mare 2, r-nul Orhei</t>
  </si>
  <si>
    <t>r-l Straseni, s. Cojusna</t>
  </si>
  <si>
    <t xml:space="preserve">069-236000 Gheorghii Iv. Chişca 069-259667 Liudmila cont. </t>
  </si>
  <si>
    <t>celludmila@mail.ru</t>
  </si>
  <si>
    <t>MD 2068, Chişinău, bd.Moscova, 1/2</t>
  </si>
  <si>
    <t>079681720 cont., 060077733 Tatiana, 079-955030 Vitalii,
27-92-42 fax</t>
  </si>
  <si>
    <t xml:space="preserve"> 264-23285, 069106722 Ion Turcan, turel2004@mail.ru</t>
  </si>
  <si>
    <t>turel2004@mail.ru</t>
  </si>
  <si>
    <t>MUN. CHIŞINĂU, STR.MUNCEŞTI 271</t>
  </si>
  <si>
    <t>dir 069104787,  22278595 Raisa cont</t>
  </si>
  <si>
    <t>22-30-70, Dir. Viorel 0681-14113</t>
  </si>
  <si>
    <t>dascal.viorel@gmail.com</t>
  </si>
  <si>
    <t>MD 2012, mun. Chişinău, str-la Studenţilor 7/2, ap.5</t>
  </si>
  <si>
    <t>sa_viv@mail.ru</t>
  </si>
  <si>
    <t>068454450 Андрей (дир), 26-08-53, 079-252045 Liuba diector</t>
  </si>
  <si>
    <t>MD 3100, mun.Bălţi, str.Ştefan cel Mare 2, of.1</t>
  </si>
  <si>
    <t>(231) 43640 Alla Petrovna contabil fax нет.</t>
  </si>
  <si>
    <t>MD4442, s.Valcinet, r-l Calarasi</t>
  </si>
  <si>
    <t>069032140 ciobanuadrian@mail.ru</t>
  </si>
  <si>
    <t>s. Bacioi, Ialoveni</t>
  </si>
  <si>
    <t>38-38-35, 698-78825, 382840 Liuba, 022-383-525, 022-381-840,383-525fax Prim.</t>
  </si>
  <si>
    <t>MD 7401, mun.Taraclia, str.Vogzalinaia 28</t>
  </si>
  <si>
    <t>contabil-volan@mail.ru</t>
  </si>
  <si>
    <t>str. Independentei 228</t>
  </si>
  <si>
    <t>j: MD 2068, Chişinău,str. Moscova 21    p:Chişinău, str. Bucureşti 46</t>
  </si>
  <si>
    <t>Ricalovici V. 20-12-95, 079417543, 069-020781 Valentina Ricolovic</t>
  </si>
  <si>
    <t>MD 2038, bd.Decebal, 76</t>
  </si>
  <si>
    <t>MD 5300,Vulcăneşti, str.Frunzelor 115</t>
  </si>
  <si>
    <t>MD 6100, or.Ceadîr-Lunga, str.Gorschii 2</t>
  </si>
  <si>
    <t>s. Alexandreni, r. Singerei</t>
  </si>
  <si>
    <t>0-691-76401, 262-60388 fax, 079422960 Igor</t>
  </si>
  <si>
    <t>zidaruliscusit@gmail.com</t>
  </si>
  <si>
    <t>or.Străşeni, str. Miron Costin 12</t>
  </si>
  <si>
    <t>Scripnic Gh.069349539 Dumitru, 079-063491 Vasilii</t>
  </si>
  <si>
    <t>Chişinău, str.Decebal 99</t>
  </si>
  <si>
    <t>bogos111@mail.ru</t>
  </si>
  <si>
    <t>e-mail</t>
  </si>
  <si>
    <t>HINZUNICOM</t>
  </si>
  <si>
    <t>130 sem</t>
  </si>
  <si>
    <t>280plan</t>
  </si>
  <si>
    <t>95m</t>
  </si>
  <si>
    <t>ALLIANCE INSURANCE GROUP</t>
  </si>
  <si>
    <t>AVICOLA-ABACLIA (ДОГ. ДО 01.12.17)</t>
  </si>
  <si>
    <t>BASARABIASCA-SERVICE</t>
  </si>
  <si>
    <t>BM NOVA (ДОГ. ДО 31.12.19)</t>
  </si>
  <si>
    <t>BOTRITIS (STOP Ш КВ.2011)</t>
  </si>
  <si>
    <t>CAMION (В 2017 НЕ НАЧИСЛЯТЬ)</t>
  </si>
  <si>
    <t>CON-COM RTCA</t>
  </si>
  <si>
    <t>CONSAM (STOP 01.01.20)</t>
  </si>
  <si>
    <t>CONSTRUCTORUL CANTEMIR</t>
  </si>
  <si>
    <t>CONTINENT SERVICE</t>
  </si>
  <si>
    <t>CORDON (EXP 31.12.2018)</t>
  </si>
  <si>
    <t>COSTESTI (В 2017 НЕ НАЧИСЛЯТЬ)</t>
  </si>
  <si>
    <t>CREDO-INVEST (СТОП С 3КВ 2011)</t>
  </si>
  <si>
    <t>DACIA-MCI</t>
  </si>
  <si>
    <t>DAR CIADÎR-LUNGA (В ЛИКВИДАЦИИ)</t>
  </si>
  <si>
    <t>DECART                   STOP</t>
  </si>
  <si>
    <t>DIONISIMUS</t>
  </si>
  <si>
    <t>DOGMAT-CREDIT (ДО 01.03.2008)</t>
  </si>
  <si>
    <t>DUNAV</t>
  </si>
  <si>
    <t>ENERGOIMPEX</t>
  </si>
  <si>
    <t>ENTEH</t>
  </si>
  <si>
    <t>EVNARA (STOP 01.01.20)</t>
  </si>
  <si>
    <t>EXTEND-AUTO</t>
  </si>
  <si>
    <t>FABRICA DE PRODUSE LACTATE DIN CIMISLIA</t>
  </si>
  <si>
    <t>FABRICA DE PRODUSE LACTATE DIN HINCESTI</t>
  </si>
  <si>
    <t>FAVORIT</t>
  </si>
  <si>
    <t>FERTILITATEA DIN STRASENI</t>
  </si>
  <si>
    <t>GHENARICA (ДО 30.06.2018)</t>
  </si>
  <si>
    <t>GRADIENT&amp;CO</t>
  </si>
  <si>
    <t>GRĂDINA MOLDOVEI</t>
  </si>
  <si>
    <t>GRAND-FINES (СТОП С 3 КВ.2011)</t>
  </si>
  <si>
    <t>GRUPA VADVAS (СТОП С 1 КВ.2014)</t>
  </si>
  <si>
    <t>ICV-DONDIUSENI (СТОП С 1.10.13)</t>
  </si>
  <si>
    <t>IGIENA-PLUS</t>
  </si>
  <si>
    <t>INDII (EXPIRAT 30.09.12)</t>
  </si>
  <si>
    <t>INPROMOB (STOP C 01.07.12)</t>
  </si>
  <si>
    <t>IRDT-DONDIUSENI</t>
  </si>
  <si>
    <t>LACTATE-TÎRŞIŢEI (STOP C 1.11.18)</t>
  </si>
  <si>
    <t>LACTIS</t>
  </si>
  <si>
    <t>LEOVIN</t>
  </si>
  <si>
    <t>LOGOS-PRESS, REVSITA</t>
  </si>
  <si>
    <t>LUIZAFARM (ДО 31.12.2010)</t>
  </si>
  <si>
    <t>MECSERVICE (EXPIRAT 01.01.18)</t>
  </si>
  <si>
    <t>METALEXPERT GROUP (STOP C 01.01.13)</t>
  </si>
  <si>
    <t>NERIS-AGENS (STOP C 01.01.18)</t>
  </si>
  <si>
    <t>NISEZAM (EXP.1.12.18)</t>
  </si>
  <si>
    <t>PAN-COM</t>
  </si>
  <si>
    <t>PISCICOLA-ACVATIC</t>
  </si>
  <si>
    <t>PRODUSE CEREALIERE (НЕ СОСТОЯТЕЛЬНОСТИ)</t>
  </si>
  <si>
    <t>ROMARTA</t>
  </si>
  <si>
    <t>SAJITARIUS</t>
  </si>
  <si>
    <t>SANDA&amp;CO</t>
  </si>
  <si>
    <t>SERVMEC-CIMISLIA</t>
  </si>
  <si>
    <t>SMC-4 (ДО 31.12.2014)</t>
  </si>
  <si>
    <t>SUCCES BASARABEASCA (СТОП С 4КВ2011)</t>
  </si>
  <si>
    <t>TELECOM-HOLDING</t>
  </si>
  <si>
    <t>TOMAI-VIN</t>
  </si>
  <si>
    <t>TOT (STOP C 01.02.20)</t>
  </si>
  <si>
    <t>UNIVERSAL-COMPLECT  (STOP C 01.01.18)</t>
  </si>
  <si>
    <t>UNIVERSAM-NORDIC</t>
  </si>
  <si>
    <t>UNIVERSUL (ДО 31.12.2010)</t>
  </si>
  <si>
    <t>VELĂ (ДО 31.12.2010)</t>
  </si>
  <si>
    <t>VIAMED (ДО 31.12.2020)</t>
  </si>
  <si>
    <t>VITAMINA</t>
  </si>
  <si>
    <t>VOEVOD</t>
  </si>
  <si>
    <t>VONDEL (СТОП С 3 КВ.2011)</t>
  </si>
  <si>
    <t>ZIDARUL-ISCUSIT (STOP СО 2-ГО КВ.2020)</t>
  </si>
  <si>
    <t>ZIDITORUL SC (ДОГ. ДО 31.12.2020)</t>
  </si>
  <si>
    <t>CIOCANA</t>
  </si>
  <si>
    <t>ECDL</t>
  </si>
  <si>
    <t>0687-18363 dir.,soția Angela 68818220, 025892775 , 0258-94084, 0258 92932act.major. Bogomazov 069229046,dom 025892935, Crețu Vasile</t>
  </si>
  <si>
    <t>AGROREPARAŢIE</t>
  </si>
  <si>
    <t>BARDAR IALOVENI</t>
  </si>
  <si>
    <t>BOTRITIS</t>
  </si>
  <si>
    <t>BUDJAC</t>
  </si>
  <si>
    <t>BUNĂ</t>
  </si>
  <si>
    <t>CICEC</t>
  </si>
  <si>
    <t>CIMTRANSERVICE</t>
  </si>
  <si>
    <t>CONEXÎNCHIS</t>
  </si>
  <si>
    <t>ELEFANTUL NEGRU</t>
  </si>
  <si>
    <t>EUROASIG</t>
  </si>
  <si>
    <t>F-A DE CONSERVE COSNITA</t>
  </si>
  <si>
    <t>FABULA</t>
  </si>
  <si>
    <t>FARMACIA-BUICANI-465</t>
  </si>
  <si>
    <t>F-CA DE TUTUN C-LUNGA (FALIMENT)</t>
  </si>
  <si>
    <t>F-CA DE TUTUN FALESTI</t>
  </si>
  <si>
    <t>GALAS</t>
  </si>
  <si>
    <t>GARANTIE</t>
  </si>
  <si>
    <t>GENERIX FARM</t>
  </si>
  <si>
    <t>GRAND FINES</t>
  </si>
  <si>
    <t>ICAR VULCANESTI</t>
  </si>
  <si>
    <t>ICV-DONDIUSENI</t>
  </si>
  <si>
    <t>INCONARM</t>
  </si>
  <si>
    <t>INCORGAZ CISINAU</t>
  </si>
  <si>
    <t>INPROMOB</t>
  </si>
  <si>
    <t>INTERENERGO</t>
  </si>
  <si>
    <t>LALEA-5</t>
  </si>
  <si>
    <t>LICPASOM</t>
  </si>
  <si>
    <t>LIVSERVCOM</t>
  </si>
  <si>
    <t>MECSERVICE</t>
  </si>
  <si>
    <t>MERCUR</t>
  </si>
  <si>
    <t>NOBA-GRUP</t>
  </si>
  <si>
    <t>ORLACT-ORHEI</t>
  </si>
  <si>
    <t>PROCREDIT BANK (TRANSMIS)</t>
  </si>
  <si>
    <t>RECHIN(REZIL)</t>
  </si>
  <si>
    <t xml:space="preserve">S.N.T. INT </t>
  </si>
  <si>
    <t>SANIS-VIN (LICHIDAT)</t>
  </si>
  <si>
    <t>SERVICE CENTRU JSB (REZIL)</t>
  </si>
  <si>
    <t>SERVICE-EST-VEST (INSOLV)</t>
  </si>
  <si>
    <t>SEVIR</t>
  </si>
  <si>
    <t>STEA DE SEARĂ (LICHID)</t>
  </si>
  <si>
    <t>STYLE DESIGN COMP</t>
  </si>
  <si>
    <t>SUCCES BASARABEASCA</t>
  </si>
  <si>
    <t>TELECOM-INVEST</t>
  </si>
  <si>
    <t>TERECON (LICHID 09.03.17)</t>
  </si>
  <si>
    <t>TRANDAFIR ROZ</t>
  </si>
  <si>
    <t>TRANSERVICE-MAXIMUM</t>
  </si>
  <si>
    <t xml:space="preserve">UNIVERSUL </t>
  </si>
  <si>
    <t>UNIVERSUL (LICHID)</t>
  </si>
  <si>
    <t>UNPRODLACT (LICHID 22.05.18)</t>
  </si>
  <si>
    <t>VATRA&amp;CO</t>
  </si>
  <si>
    <t>VIAMED (ДОГ. ДО 31.12.2011)</t>
  </si>
  <si>
    <t>ZIDARUL-ISCUSIT</t>
  </si>
  <si>
    <t>MD-2038 CHIŞINĂU,bd.Dacia 80/1</t>
  </si>
  <si>
    <t>MD2044, mun.CHIŞINĂU, str.Colonita, 111</t>
  </si>
  <si>
    <t>MD-2012,or.CHIŞINĂU,str.Bucuresti-99</t>
  </si>
  <si>
    <t>CHIŞINĂU,M.celBătrîn 21</t>
  </si>
  <si>
    <t>MD2009, mun,CHIŞINĂU, str. L.Blaga, 6</t>
  </si>
  <si>
    <t>MD2004, mun.CHIŞINĂU, str.S.Lazo, 21</t>
  </si>
  <si>
    <t>MD2075, mun.CHIŞINĂU, str.Mircea cel Batrin, 21</t>
  </si>
  <si>
    <t>MD2012, mun.CHIŞINĂU, str.Columna, 115</t>
  </si>
  <si>
    <t>J: mun.CHIŞINĂU, str.Columna, 92
P: mun.CHIŞINĂU, str.Uzinelor, 206  adresa noua? D. riscanu 1bloc ap.37</t>
  </si>
  <si>
    <t>CHIŞINĂU,Alba Iulia 194 ap.40</t>
  </si>
  <si>
    <t>str. Doina 150 CHIŞINĂU</t>
  </si>
  <si>
    <t>CHIŞINĂU-CONINVEST</t>
  </si>
  <si>
    <t>str. Mesterul Manole 5, or CHIŞINĂU</t>
  </si>
  <si>
    <t>MD2044. mun.CHIŞINĂU, str.Prepelita,70</t>
  </si>
  <si>
    <t>CIRCUL DIN CHIŞINĂU</t>
  </si>
  <si>
    <t>MD2005, mun.CHIŞINĂU, str.Renasterii,33</t>
  </si>
  <si>
    <t>CHIŞINĂUcircus@gmail.com</t>
  </si>
  <si>
    <t>mun.CHIŞINĂU, or.Durlesti, str-la T.Vladimirescu, 7</t>
  </si>
  <si>
    <t>MD2028, mun.CHIŞINĂU, str.Miorita, 5/2, ap.93</t>
  </si>
  <si>
    <t>cmcCHIŞINĂU@gmail.com</t>
  </si>
  <si>
    <t>str. Diminetii 63, CHIŞINĂU ap. 73</t>
  </si>
  <si>
    <t>str. Spicului 202, or. CHIŞINĂU</t>
  </si>
  <si>
    <t>MD2043, mun.CHIŞINĂU, bd.Traian, 6/3, ap.23</t>
  </si>
  <si>
    <t>mun.CHIŞINĂU, str.Bucuresti,13</t>
  </si>
  <si>
    <t>str.Mitropolit Varlaam 63, or. CHIŞINĂU</t>
  </si>
  <si>
    <t>MD2044. mun.CHIŞINĂU, str.Mircea cel Batrin, 22/5</t>
  </si>
  <si>
    <t>MD2012, mun.CHIŞINĂU, str.Alexandru cel Bun, 44</t>
  </si>
  <si>
    <t>V. Alexandri 78 ,,G,, CHIŞINĂU</t>
  </si>
  <si>
    <t>CHIŞINĂU,str.Armeneasca-27</t>
  </si>
  <si>
    <t>MD2001, mun.CHIŞINĂU, str.Ismail, 33</t>
  </si>
  <si>
    <t>r-l Ialoveni, s. Sociteni, sos.CHIŞINĂU-Hincesti, 10</t>
  </si>
  <si>
    <t>J: MD2020, mun.CHIŞINĂU, str.Cucorilor,58
P:  mun.CHIŞINĂU, str.Criuleni, 21
str. O.Ghibu, 5, ap. 31</t>
  </si>
  <si>
    <t>mun.CHIŞINĂU, str.Mircea cel Batrin, 21</t>
  </si>
  <si>
    <t>MD-2012,mun.CHIŞINĂU,str.A.Sciusev-98</t>
  </si>
  <si>
    <t>2005,CHIŞINĂU,Vieru 28</t>
  </si>
  <si>
    <t>MD2012. mun.CHIŞINĂU, bd.Stefan cel Mare, 136</t>
  </si>
  <si>
    <t>mun.CHIŞINĂU, str.P.Zadnipru, 16, ap.8, bd.Moscova, 12/2, of.111</t>
  </si>
  <si>
    <t xml:space="preserve"> CHIŞINĂU, str.M. Eminescu, 55</t>
  </si>
  <si>
    <t>or.Falasti, str.CHIŞINĂUlui, 2</t>
  </si>
  <si>
    <t>J: MD2068, mun.CHIŞINĂU, str.Doga, 2/1
P: MD2068, mun.CHIŞINĂU, PO Box 2817</t>
  </si>
  <si>
    <t>mun.CHIŞINĂU, bd.Stefan cel Mare, 65</t>
  </si>
  <si>
    <t>Adesa juridica: MD3901, or.Cahul, str.M.Solohov, 1
Adresa postala: MD2068, or.CHIŞINĂU, str.M.Basarab, 2A</t>
  </si>
  <si>
    <t>MD2002, mun.CHIŞINĂU, str.Muncesti, 160</t>
  </si>
  <si>
    <t>MD2009, mun,CHIŞINĂU, str. Mateevici 60, 4A</t>
  </si>
  <si>
    <t>MD 3733, mun.CHIŞINĂU, ((s.Truseni, str. 27 August 30)) str. Columna 101</t>
  </si>
  <si>
    <t>str. Codrilor 12 CHIŞINĂU</t>
  </si>
  <si>
    <t>J: mun.CHIŞINĂU, str.Valea Crucii,24/12
P: mun.CHIŞINĂU, str. A.Mateevivi,23</t>
  </si>
  <si>
    <t xml:space="preserve">CHIŞINĂU  str.Gradina Botanica, 14/3  of.307 </t>
  </si>
  <si>
    <t>MD-2012.CHIŞINĂU.str.V.Alexandri-97</t>
  </si>
  <si>
    <t>MD2023, mun.CHIŞINĂU, str.Uzinelor, 64</t>
  </si>
  <si>
    <t>CHIŞINĂU, str.Independentei 18/1</t>
  </si>
  <si>
    <t>MD-2001,mun.CHIŞINĂU,bd Stefan cel Mare-65,of-901</t>
  </si>
  <si>
    <t>MD2032, mun.CHIŞINĂU, str.Burebista, 66/2</t>
  </si>
  <si>
    <t>j: mun.Chişinău, str.Bucureşti 8, 1    p:mun.CHIŞINĂU, str.T.Vladimirescu, 8/1</t>
  </si>
  <si>
    <t>mun.CHIŞINĂU, V. Alecsandri 47</t>
  </si>
  <si>
    <t>mun.CHIŞINĂU, str.Armeneasca,47,of.22</t>
  </si>
  <si>
    <t>mun.CHIŞINĂU, str.Calea Orheiului, 111/4, ap.72</t>
  </si>
  <si>
    <t>MD2015, mun.CHIŞINĂU, str.Zelinski,7/1</t>
  </si>
  <si>
    <t>MD2012. mun.CHIŞINĂU, str.Puskin,11</t>
  </si>
  <si>
    <t>str. Cogalniceanu 75 of. 4 CHIŞINĂU</t>
  </si>
  <si>
    <t>MD2001, mun.CHIŞINĂU, str.Armeneasca, 100</t>
  </si>
  <si>
    <t>MD2001, mun.CHIŞINĂU, str.Tighina, 44</t>
  </si>
  <si>
    <t>CHIŞINĂU,str. Albisoara 80/6 ap.21</t>
  </si>
  <si>
    <t>CHIŞINĂU,Pușkin 26,303</t>
  </si>
  <si>
    <t>J: mun.CHIŞINĂU, str.M.Dragan, 28
P: mun.CHIŞINĂU, str.Ginta Latina, 19,ap.185</t>
  </si>
  <si>
    <t>CHIŞINĂU,str.M.Eminescu-64</t>
  </si>
  <si>
    <t>mun.CHIŞINĂU, str. A.Mateevici, 113/A</t>
  </si>
  <si>
    <t>str. Trandafirilor 13/1, or. CHIŞINĂU</t>
  </si>
  <si>
    <t>CHIŞINĂU,31August 1989, 31</t>
  </si>
  <si>
    <t xml:space="preserve">J: MD2060, mun.CHIŞINĂU, bd.Cuza-Voda, 41/2, of.84
P: MD2060, mun.CHIŞINĂU, str. Cetatea Alba, 176 </t>
  </si>
  <si>
    <t>mun.CHIŞINĂU, str.31 August, 79/1</t>
  </si>
  <si>
    <t>MD2023, mun.CHIŞINĂU, str.Voluntarilor, 1/3</t>
  </si>
  <si>
    <t>str. Pasunilor 10, CHIŞINĂU</t>
  </si>
  <si>
    <t>mun.CHIŞINĂU, Cricova, str.CHIŞINĂUlui, 95-30</t>
  </si>
  <si>
    <t>MD 3114, mun.Bălţi,  str.Calea Ieşilor 186</t>
  </si>
  <si>
    <t>48-97-11 contabil, 48-97-56 recepţie| FAX, 489751</t>
  </si>
  <si>
    <t>0-268 51201, 0-268 51870,069438390, 060411771</t>
  </si>
  <si>
    <t>MUN.CHIŞINĂU, str. Mateevici 34</t>
  </si>
  <si>
    <t>Договор №</t>
  </si>
  <si>
    <t>Дата заключения договора</t>
  </si>
  <si>
    <t>Дата окончания договора</t>
  </si>
  <si>
    <t>Абонентская плата</t>
  </si>
  <si>
    <t>234569, 237406 fax, 695-10019</t>
  </si>
  <si>
    <t>234569, 237406 fax, 069510019</t>
  </si>
  <si>
    <t>Beliban A. 0-256-74-2-41 fax, 74-247 contabil, 069-115807 director</t>
  </si>
  <si>
    <t>26-44-01,26-44-44, 26-44-27-fax,069102825,06990141, 069274769 Victor Găiciuc, 079405695 Marcel</t>
  </si>
  <si>
    <t>ACORD-GRUP</t>
  </si>
  <si>
    <t>Наименование SA</t>
  </si>
  <si>
    <t>dir. Vladimir 53-15-60 бух., 069-106739, 53-15-68 fax, 079999900 Chiril stapin, 079999904 Ina</t>
  </si>
  <si>
    <t>№530 din 02.01.08</t>
  </si>
  <si>
    <t>!!!</t>
  </si>
  <si>
    <t>0-264-23990, 069658488 dir., 078345027</t>
  </si>
  <si>
    <t>069125487 dir., 069224942 Tatiana, 022-29-64-04 fax</t>
  </si>
  <si>
    <t>069607896, 225922 Lucretia</t>
  </si>
  <si>
    <t>22 839125, 069141872 Iliin</t>
  </si>
  <si>
    <t xml:space="preserve">929801, 553021, 69822833 cont.Alexandr, 69141530 dir.Oleg </t>
  </si>
  <si>
    <t>068088388 dir., 068088389 cont.</t>
  </si>
  <si>
    <t>0268-37384cont. Elizaveta, 37363 fax, 069826246 contabil Rodica</t>
  </si>
  <si>
    <t>0-224-29222, 0-224-29909 fax ,069160271 Nadejda</t>
  </si>
  <si>
    <t>069495522 Babenco Petru</t>
  </si>
  <si>
    <t>Vasin Victor (231) 43904, 069253870, Rodica (cont) 069555229</t>
  </si>
  <si>
    <t>069679145, Валерий Андреевич (дир), 278075 (дом)</t>
  </si>
  <si>
    <t>PLESCA Sergiu 068269310</t>
  </si>
  <si>
    <t>22340713,069360737 lichidator, 079675048 cont, 069113859 Serghei jur.</t>
  </si>
  <si>
    <t>585595, 226632 домю дир. Ирина Мазур 079113891</t>
  </si>
  <si>
    <t>CIRCUL DIN CHISINAU (STOP 01.06.2020)</t>
  </si>
  <si>
    <t>CONEX (STOP 01.06.20)</t>
  </si>
  <si>
    <t>RENOME-PLUS (STOP 31.01.20)</t>
  </si>
  <si>
    <t>VITA LIC</t>
  </si>
  <si>
    <t>AUTOIMPORT (stop 30.06.2020)</t>
  </si>
  <si>
    <t>MAGNOLIA (ДОГОВОР ДО 31.12.20)</t>
  </si>
  <si>
    <t>cebavin@mail.ru; gaidarji.e@gmail.com</t>
  </si>
  <si>
    <t>AGROMONTAJ</t>
  </si>
  <si>
    <t>ARAGONIT (STOP 30.04.2020)</t>
  </si>
  <si>
    <t>PROT-CANTEMIR (STOP 01.01.2020)</t>
  </si>
  <si>
    <t>bunescu.victor@gmail.com</t>
  </si>
  <si>
    <t>438630 факс, 060535555 Victor BUNESCU</t>
  </si>
  <si>
    <t>CONMEC (суд, взыскали долг)</t>
  </si>
  <si>
    <t xml:space="preserve"> chiveri.rodica@gmail.com</t>
  </si>
  <si>
    <t>trim.IV</t>
  </si>
  <si>
    <t>Красным цветом удалить</t>
  </si>
  <si>
    <t>MONOLIT</t>
  </si>
  <si>
    <t>Bogos I.  78-38-32, 56-70-37, 079-111777 Igor Bogos</t>
  </si>
  <si>
    <t>mun. Chişinău, str. Grigore Vieru, 22/1, of.60</t>
  </si>
  <si>
    <t>VETERANUL</t>
  </si>
  <si>
    <t>or. Cahul, str. F.Siloviorstov, 40</t>
  </si>
  <si>
    <t>079979105 director Turcan Alexei</t>
  </si>
  <si>
    <t>veteranul.sa95@gmail.com</t>
  </si>
  <si>
    <t>DARNIC-GAZ</t>
  </si>
  <si>
    <t>0-237-25727, 069128309 dir. Mereacre Filaret, 069777661 cont.</t>
  </si>
  <si>
    <t>info@darnicgaz.md</t>
  </si>
  <si>
    <t>EXIM-ASINT</t>
  </si>
  <si>
    <t>AP:  mun. Chişinău, str. St. cel Mare, 3
AJ: mun. Chişinău, str. Puskin, 60/2</t>
  </si>
  <si>
    <t>LINCOM-101</t>
  </si>
  <si>
    <t>MD2026, mun. Chişinău, bd. Dacia, 65/18</t>
  </si>
  <si>
    <t>068845442 contabil, 069253476 director Stefan MEGHEREA</t>
  </si>
  <si>
    <t>RICOMARIO</t>
  </si>
  <si>
    <t>MD2019, mun. Chişinău, str. Busuiocului, 26</t>
  </si>
  <si>
    <t>078800604 contabil, 069267521 Liudmila, 069121750 director Calin Rica</t>
  </si>
  <si>
    <t>ricomario_sa@yahoo.com</t>
  </si>
  <si>
    <t>FAURARUL</t>
  </si>
  <si>
    <t>MD2012, mun. Chişinău, str. M.Eminescu, 63</t>
  </si>
  <si>
    <t>069169886 director Natalia SPOTICALO</t>
  </si>
  <si>
    <t>ROADA GLIEI</t>
  </si>
  <si>
    <t>AP:  mun. Chişinău, str. Ismail, 33
AJ: mun. Chişinău, str. Grigore Vieru, 21/1, of.60</t>
  </si>
  <si>
    <t>022-22-15-07 director Ecaterina CULANOVA</t>
  </si>
  <si>
    <t>j: or.Ceadîr - Lunga, str.Budjacscaia 26
p: or. Ceadîr - Lunga, str. Ceachira 16</t>
  </si>
  <si>
    <t>LUCEAFĂRUL-SERVICE</t>
  </si>
  <si>
    <t>AP:  mun. Chişinău, str. Alba-Iulia, 206
AJ: mun. Chişinău, str. Grigore Vieru, 21/1, of.60</t>
  </si>
  <si>
    <t>022-22-15-07, 022-55-13-86 director Galina STAVILA</t>
  </si>
  <si>
    <t>ZIMBRU-NORD</t>
  </si>
  <si>
    <t>AP:  mun. Chişinău, str. Calea Iesilor, 186
AJ: mun. Chişinău, str. Grigore Vieru, 21/1, of.60</t>
  </si>
  <si>
    <t>022-22-15-07 director Mihail COJOCARI</t>
  </si>
  <si>
    <t>AP: MD2060, mun. Chişinău, str. I.Cuza-Voda, 17/6
AJ: MD2005, mun. Chişinău, str. Grigore Vieru, 21/1, of.60</t>
  </si>
  <si>
    <t>022-22-15-07 director Galina STAVILA</t>
  </si>
  <si>
    <r>
      <t>PLUGU</t>
    </r>
    <r>
      <rPr>
        <sz val="9"/>
        <rFont val="Calibri"/>
        <family val="2"/>
        <charset val="204"/>
      </rPr>
      <t>ŞOR-APC</t>
    </r>
  </si>
  <si>
    <t>MD4101, or. Cimislia, str. Burebista, 1</t>
  </si>
  <si>
    <t>beck-cimislia@mail.ru</t>
  </si>
  <si>
    <t>DACIA-LV</t>
  </si>
  <si>
    <t>AP: MD2060, mun. Chişinău, bd. Dacia, 60
AJ: MD2005, mun. Chişinău, str. Grigore Vieru, 21/1, of.60</t>
  </si>
  <si>
    <t>022-22-15-07, 022-55-55-80 director Galina STAVILA</t>
  </si>
  <si>
    <t>MANDATAR INVEST</t>
  </si>
  <si>
    <t>MD2005, mun. Chişinău, str. Grigore Vieru, 21/1, of.60</t>
  </si>
  <si>
    <t>022-22-15-07 director Liuba VARARI</t>
  </si>
  <si>
    <t>lvarari@jlc.md</t>
  </si>
  <si>
    <t>DACIA PI</t>
  </si>
  <si>
    <t>MD2036, mun. Chişinău, str. Voluntarilor, 8/4</t>
  </si>
  <si>
    <t>TIPOGRAFIA RAZA DE SUD</t>
  </si>
  <si>
    <t>MD3909, or.Cahul, str.M.Frunze,62</t>
  </si>
  <si>
    <t>ANGRO-IMPEX</t>
  </si>
  <si>
    <t>MD2060, mun. Chişinău, bd. Dacia, 30/1</t>
  </si>
  <si>
    <t>079708766 contabil-sef Maria</t>
  </si>
  <si>
    <t>mariaefros@mail.ru</t>
  </si>
  <si>
    <t>COLOANA MOBILA MECANIZATA DE DRUMURI NR.8 LIPCANI</t>
  </si>
  <si>
    <t>MD4706, srt-la Jukovski, 57. or.Lipcani, r-l Briceni</t>
  </si>
  <si>
    <t>069493106 director MOISA Raisa, 069591012 Tatiana (fiica dir.)</t>
  </si>
  <si>
    <t>babintatiana@gmail.com</t>
  </si>
  <si>
    <t>CEREALE-CIM</t>
  </si>
  <si>
    <t>r-l Cimislia, s.Mihailovca, str.M.Eminescu, 1</t>
  </si>
  <si>
    <t>0-241-44350 contabil, 0-241-44266 laborator, 069356021</t>
  </si>
  <si>
    <t>cereal-cim@yandex.ru</t>
  </si>
  <si>
    <t>LIBERTATEA</t>
  </si>
  <si>
    <t>MD2060, mun. Chişinău, str. Ion si Doina Aldea-Teodorovici, 59</t>
  </si>
  <si>
    <t>salibertatea@mail.ru</t>
  </si>
  <si>
    <t>ICF-CONSULTING-SERVICE</t>
  </si>
  <si>
    <t>MD2012, mun. Chişinău, str. Mitropolit V.Banulescu-Bodoni, 45, ap.301</t>
  </si>
  <si>
    <t>icfconsulting@yahoo.com</t>
  </si>
  <si>
    <t>AUDIT-CONCRET</t>
  </si>
  <si>
    <t>RESTAURANT "DOINA"</t>
  </si>
  <si>
    <t>MD2038, mun. Chişinău, str. Trandafirilor, 6</t>
  </si>
  <si>
    <t>iuliana.savin@outlook.com</t>
  </si>
  <si>
    <t>BICROMAT</t>
  </si>
  <si>
    <t>MD2060, mun. Chişinău, str-la 2 Lvov, 5</t>
  </si>
  <si>
    <t>022-53-77-62, 069324602 director Ion BABAIAN, 069465398 contabil-sef Nina</t>
  </si>
  <si>
    <t>bicromat@mail.ru</t>
  </si>
  <si>
    <t>MOLDAMORIM</t>
  </si>
  <si>
    <t>AP:  mun. Chişinău, str. St. cel Mare, 162
AJ: mun. Chişinău, str. Mitr.Banulescu-Bodoni, 57/1, of.408</t>
  </si>
  <si>
    <t>069361892 Igor BURDUJAN</t>
  </si>
  <si>
    <t>moldamorim@gmail.com</t>
  </si>
  <si>
    <t>LA GEVA</t>
  </si>
  <si>
    <t>MD3900, or.Cahul, str.31 August, 4</t>
  </si>
  <si>
    <t>068723223 director Evghenia MELNIC</t>
  </si>
  <si>
    <t>vovatrieste@gmail.com</t>
  </si>
  <si>
    <r>
      <t>COLOANA SPECIALIZAT</t>
    </r>
    <r>
      <rPr>
        <sz val="9"/>
        <rFont val="Calibri"/>
        <family val="2"/>
        <charset val="204"/>
      </rPr>
      <t xml:space="preserve">Ă MONTARE NR.1 </t>
    </r>
  </si>
  <si>
    <t>076717330, 079523452 director Andrei CONDORACHI, 076717333 contabil Olesea CONDORACHI</t>
  </si>
  <si>
    <t>ORIZONTUL (не начислять)</t>
  </si>
  <si>
    <t>RADIATOR (не начислять)</t>
  </si>
  <si>
    <t>069144156 director Alla Vartic, 069128531 contabil Svetlana</t>
  </si>
  <si>
    <t>069169127 director Galina MIRON</t>
  </si>
  <si>
    <t>auditmodern@mail.ru</t>
  </si>
  <si>
    <t>office@molauto.md, obuh@molauto.md</t>
  </si>
  <si>
    <t>mironval@mail.ru</t>
  </si>
  <si>
    <t>ALVIVUS (stop)</t>
  </si>
  <si>
    <t>GUGUTA (stop)</t>
  </si>
  <si>
    <t>KEG (stop)</t>
  </si>
  <si>
    <t>METAL (stop)</t>
  </si>
  <si>
    <t>COMBINATUL AUTO NR.4 DIN CHIŞINĂU (stop)</t>
  </si>
  <si>
    <t>CRICOVA (stop)</t>
  </si>
  <si>
    <t>ILACI-50 (stop)</t>
  </si>
  <si>
    <t>BUGEAC (stop c 01.07.2020)</t>
  </si>
  <si>
    <t>CONSDENTA (ДО 31.12.2021)</t>
  </si>
  <si>
    <t>Пожалуйста оплатите данный счёт до конца декабря.
ВНИМАНИЕ!!! Налоговая накладная на наши услуги отписывается посредством системы "E-FACTURA" по длинному циклу. Просим своевременно подписывать её. Все вопросы и пожелания принимаются по телефону 022-27-23-13 (бухгалтерия).
IN ATENTIA CONTABILITATII!!! Factura fiscala pentru serviciile acordate SA "Grupa Financiara" este perfectata prin intermediul "E-FACTURA" - ciclu mare. Rugam semnarea acestei facturi in timp util. Ralatii la telefon 022-27-37-13 (contabilitatea).</t>
  </si>
  <si>
    <r>
      <rPr>
        <b/>
        <sz val="16"/>
        <color rgb="FF0070C0"/>
        <rFont val="Arial"/>
        <family val="2"/>
        <charset val="204"/>
      </rPr>
      <t>С наступающим НОВЫМ ГОДОМ и РОЖДЕСТВОМ!!!!</t>
    </r>
    <r>
      <rPr>
        <b/>
        <sz val="14"/>
        <color rgb="FF0070C0"/>
        <rFont val="Arial"/>
        <family val="2"/>
        <charset val="204"/>
      </rPr>
      <t xml:space="preserve">
</t>
    </r>
    <r>
      <rPr>
        <sz val="14"/>
        <color rgb="FF0070C0"/>
        <rFont val="Arial"/>
        <family val="2"/>
        <charset val="204"/>
      </rPr>
      <t>S.A. "Grupa Financiară" от всей души поздравляет Вас с наступающими праздниками и желает крепкого здоровья, благополучия и успехов во всех начинаниях!</t>
    </r>
    <r>
      <rPr>
        <sz val="12"/>
        <color rgb="FF0070C0"/>
        <rFont val="Arial"/>
        <family val="2"/>
        <charset val="204"/>
      </rPr>
      <t xml:space="preserve">
</t>
    </r>
  </si>
  <si>
    <t>299 48218, 69127650 Liubovi Anton, modernus@mail.ru 
Счёт слать зразу на 2 адреса
modernus@mail.ru
svetlanatuzlucova@mail.ru</t>
  </si>
  <si>
    <t>50  plan</t>
  </si>
  <si>
    <t>c 1.04.20</t>
  </si>
  <si>
    <t>c 01.07.20</t>
  </si>
  <si>
    <t>c 01.04.20</t>
  </si>
  <si>
    <t>c 22.07.19</t>
  </si>
  <si>
    <t>160plan</t>
  </si>
  <si>
    <t>130sem</t>
  </si>
  <si>
    <t>125plan</t>
  </si>
  <si>
    <t>Aragorn (SRL)</t>
  </si>
  <si>
    <t>AUTOIMPORT (lichidat)</t>
  </si>
  <si>
    <t>BUGEAC (lichid)</t>
  </si>
  <si>
    <t>CLAUDIUS (lichidat)</t>
  </si>
  <si>
    <t>CONTROL-GAZ (SRL)2019</t>
  </si>
  <si>
    <t>IPON (lichidat)</t>
  </si>
  <si>
    <t>FĂURARUL</t>
  </si>
  <si>
    <t>BUNĂSTARE</t>
  </si>
  <si>
    <t>MD2001, mun. Chişinău, bd. Iuri Gagarin, 13</t>
  </si>
  <si>
    <t>022-55-60-04, 022-55-90-32 tel/fax, 069822110</t>
  </si>
  <si>
    <t>bunastare@mail.ru</t>
  </si>
  <si>
    <t>MD2069, mun. Chişinău, str. Mesager, 11</t>
  </si>
  <si>
    <t>022-876-223, 022-876-224, 069117025</t>
  </si>
  <si>
    <t>dsinrestaurari@rambler.ru</t>
  </si>
  <si>
    <t>MD2005, mun. Chişinău, str. Feredeului, 4</t>
  </si>
  <si>
    <t>022-921-744, 022-270-049, 069121912</t>
  </si>
  <si>
    <t>cad_chitii@mail.ru</t>
  </si>
  <si>
    <t>BURLACU-VIN</t>
  </si>
  <si>
    <t>AP: MD3801, or. Comrat, str. Lenin, 160
AJ: MD3801, or. Comrat, str. Tretiacov, 60</t>
  </si>
  <si>
    <t>burlacuvin@mail.ru</t>
  </si>
  <si>
    <t>0-298-24906
069128431 Eduard jurist</t>
  </si>
  <si>
    <t>REKONEX</t>
  </si>
  <si>
    <t>AP:MD2005, mun. Chişinău, str. Feredeului, 4
AJ: MD2075, mun. Chişinău, str. Mircea cel Batrin, 13/1, of.XXII</t>
  </si>
  <si>
    <t>022-270-049, 069105132</t>
  </si>
  <si>
    <t>rekonex@europe.com</t>
  </si>
  <si>
    <t>SET-SERVICE</t>
  </si>
  <si>
    <t>olga.casciuc@mail.ru</t>
  </si>
  <si>
    <t>AGROSERVICE DIN UNGHENI</t>
  </si>
  <si>
    <t>MD3801, r-l Ungheni, s.Cornesti, str. Stefan cel Mare, 112</t>
  </si>
  <si>
    <t>CSM-9</t>
  </si>
  <si>
    <t>MD6101, UTA Gagauzia, or. Ceadir-Lunga, str. Iuri Gagarin, 13</t>
  </si>
  <si>
    <t>068089222 director, 078569393 contabil, 0-291-23829 tel./fax</t>
  </si>
  <si>
    <t>taniadermenzhi@mail.ru</t>
  </si>
  <si>
    <t>faurarul@yahoo.com</t>
  </si>
  <si>
    <t>079163279 Irina, 076712044 Alexei COLODEEV (director)</t>
  </si>
  <si>
    <t>irinascerbinina@mail.ru</t>
  </si>
  <si>
    <t>AUTOCOMTRANS (убрать в 2021)</t>
  </si>
  <si>
    <t>Ruslana Corcimaru  43-83-90, 022-56-14-81 факс, 069136729 Ruslana dir., 069121269 Dorin</t>
  </si>
  <si>
    <t>agrocostesti@mail.ru</t>
  </si>
  <si>
    <t>Bubis Anna 079316580,  270180 fax</t>
  </si>
  <si>
    <t>596324 fax, 615389, 069-760007 Severin Dan, 71-53-89 fax/tel , бухгалтер: Элла 060825925, 069241495 Silvia</t>
  </si>
  <si>
    <t>Becciev K.    256901, 222349 fax, 22256835 Ecaterina, 22256961 Valentina jur.,022-256-889 Tatiana (jur.), 022-256-785</t>
  </si>
  <si>
    <t>Baiarciuc A.23-88-51, 23-84-48 contabil, Fax 88-99-89, 06891938, 022-009-004 contabil</t>
  </si>
  <si>
    <t>Iunevici Maria  (231)63432, 63431 fax, 068554817 contabil, 069129696 director</t>
  </si>
  <si>
    <t>certan@mail.ru</t>
  </si>
  <si>
    <t>vera.minceva@mail.ru</t>
  </si>
  <si>
    <t>Cotelea Ion29-48-24 fax, 44-10-36, 29-35-85 069235280 Roşca Victor V., 44-10-94 fax, 44-61-73, 29-35-85 contabil</t>
  </si>
  <si>
    <t>sabta36@mail.ru, rotaru.pavel@yandex.ru</t>
  </si>
  <si>
    <t>btadir@gmail.com, btasecr@gmail.com</t>
  </si>
  <si>
    <t>49-68-01, 079451431 Andrei Locoman, 31-00-07fax,31-00-95 cont., 31-00-32fax, 079555550 dir. Casap, 078324805 cont, 079700891 Alex Rusu</t>
  </si>
  <si>
    <t>069423456 КАРАЦЮБА Игорь, 472553, 472554 факс ЧУМАКОВА Анна Семёновна, 471650, 068266769 Галина Алексеевна (бух),47-11-83 Valera юрист,47-57-23,47-25-44 приемная,471-621 Secret, 068530265 Valera,  022-471621
Elena Copievscaia 079431584</t>
  </si>
  <si>
    <t>22-462068 Popov Ion cont., 22-469215 dir.Cornel Petr.,fax 22-461948, 461169 cont., 069676414 dir., 069327816 cont.</t>
  </si>
  <si>
    <t>Ludmila 0693-32323, Oleg 0691-45170</t>
  </si>
  <si>
    <t>Goncearenco E.A  069-202386, 022-72-54-37, 069112559 Iurii</t>
  </si>
  <si>
    <t>Alex.Nicolae, Ivarlac D.(298)25402, 069-129908, Aladov Alexandr,22951 fax,28420 бухг.dom,22560 cont.fax нет, 079976334 cont. Оля</t>
  </si>
  <si>
    <t>079425302 Novicov, 079630435 Алексей юрист
079620460 contabil Валентин Степанович</t>
  </si>
  <si>
    <t>radu.fortuna79@gmail.com</t>
  </si>
  <si>
    <t>48-53-69, Curos Raisa 069105951, 022-22-91-65, 069601301 Bogdan (director)</t>
  </si>
  <si>
    <t>235-25570 t/fax, 29787, 069-141872
069141872 Ильин,25570 cont. 069-262758 Galina Vasilievna (bug), 069192467 Iurii Ncolaev (dir), 068444224 Igor Bulgaru</t>
  </si>
  <si>
    <t>Or. Chişinău, str. Uzinelor 96/2</t>
  </si>
  <si>
    <t xml:space="preserve">489486 Т/Ф, 069683695 Никита Шведов (дир).
486618 Галя (продавец), 079-542774 Tatiana, 067590051 бухгалтер </t>
  </si>
  <si>
    <t>0-299-41608 contabil, 0-299-41597 Val.-na Vas гл.бух.fax, 079422812 Andrei Sergheevici, 079052632 Анна Ивановна</t>
  </si>
  <si>
    <t>079404370 Lada, 079407226 Ольга Владимировна (фин.дир.), 022-999800</t>
  </si>
  <si>
    <t>451290, 069104365 Михаил, 076096607 Tatiana (contabil)</t>
  </si>
  <si>
    <t>SALON RICCO</t>
  </si>
  <si>
    <t>079060549 Irina VOLCOVA</t>
  </si>
  <si>
    <t>volcova_irina@yahoo.com</t>
  </si>
  <si>
    <t>registru-ind@yandex.ru</t>
  </si>
  <si>
    <t>Datorie la data 31.12.20</t>
  </si>
  <si>
    <t>Datorie
la 31.03.21</t>
  </si>
  <si>
    <t>Datorie
la 30.06.21</t>
  </si>
  <si>
    <t>Datorie
la 30.09.21</t>
  </si>
  <si>
    <t>Datorie
la 31.12.21</t>
  </si>
  <si>
    <r>
      <t xml:space="preserve">ARJAN DEV </t>
    </r>
    <r>
      <rPr>
        <b/>
        <sz val="9"/>
        <rFont val="Calibri"/>
        <family val="2"/>
        <charset val="204"/>
      </rPr>
      <t>(EXPIRAT)</t>
    </r>
  </si>
  <si>
    <t>REGISTRU-GARANT (EXPIRAT)</t>
  </si>
  <si>
    <t>MD3702, or. Straseni, str. Stefan cel Mare, 1a</t>
  </si>
  <si>
    <t>CENUŞAREASĂ</t>
  </si>
  <si>
    <r>
      <t>PRIM-CREDIN</t>
    </r>
    <r>
      <rPr>
        <sz val="9"/>
        <rFont val="Calibri"/>
        <family val="2"/>
        <charset val="204"/>
      </rPr>
      <t>Ţ</t>
    </r>
    <r>
      <rPr>
        <sz val="7.65"/>
        <rFont val="Calibri"/>
        <family val="2"/>
        <charset val="204"/>
      </rPr>
      <t>A</t>
    </r>
  </si>
  <si>
    <t>TRANSREBORN</t>
  </si>
  <si>
    <t>VITAFRUCT</t>
  </si>
  <si>
    <t>MD2068, mun. Chişinău, str. Kiev, 16/1</t>
  </si>
  <si>
    <t>069101099 d-l GROSU (director)</t>
  </si>
  <si>
    <t>sergius.grosu@gmail.com</t>
  </si>
  <si>
    <t>MD2002, mun. Chişinău, str. 31 August, 31</t>
  </si>
  <si>
    <t>hitek-ltd@mail.ru</t>
  </si>
  <si>
    <t>CONSAM (EXPIRAT)</t>
  </si>
  <si>
    <t>PROT-CANTEMIR (EXPIRAT)</t>
  </si>
  <si>
    <t>EXPIRAT</t>
  </si>
  <si>
    <t>ZIDITORUL SC (ДОГ. ДО 31.12.2021)</t>
  </si>
  <si>
    <t>069101959 dir.,068101999, 022-532773 домашний мама</t>
  </si>
  <si>
    <t>galea.dimbu@mail.ru</t>
  </si>
  <si>
    <t>22-211301 fax,079385031 Irina, 22-224795, 079977225 сын хозяина, 222039, 079770925 хозяин</t>
  </si>
  <si>
    <t>taniusha987@gmail.com</t>
  </si>
  <si>
    <t>069145337 Valerii (jurist)</t>
  </si>
  <si>
    <t>22553352 tel/fax, 22553390, 069109443 dir.,
069076044 cont,fax 022503894, 551089</t>
  </si>
  <si>
    <t>22-234931,32,33, 069129965 Tanas Alexandr (хозяин)</t>
  </si>
  <si>
    <t>890110,060805090 Ilie dir., 078782638 Carolina</t>
  </si>
  <si>
    <t>goreacii_ca@ghm.md</t>
  </si>
  <si>
    <t>069715923 A.A. 21559 (casa 235), 069027049 Евг.</t>
  </si>
  <si>
    <t>dir.Lobastov Serghei    88-81-13, 88-81-16, 79-549013,89-71-11 fax, l.sirbu@riscom.net (contabil), office@riscom.net,888108 fax,888114 fax, 069022111 Ianciuc Sergiu</t>
  </si>
  <si>
    <t>santuan.contabilitate@gmail.com</t>
  </si>
  <si>
    <t>praskovia.k@mail.ru</t>
  </si>
  <si>
    <t>topolnickan@mail.ru</t>
  </si>
  <si>
    <t>valerie.brebu@gmail.com</t>
  </si>
  <si>
    <t>inna-makovei@mail.ru</t>
  </si>
  <si>
    <t>stan.lilia@mail.ru</t>
  </si>
  <si>
    <t>timofeichiochiu350@gmail.com</t>
  </si>
  <si>
    <t>olgacolesnikova@rambler.ru</t>
  </si>
  <si>
    <t>VITA-LIC</t>
  </si>
  <si>
    <t>MD2002, mun. Chişinău, str. Independentei, 36</t>
  </si>
  <si>
    <t>234569, 237406 fax, 068418188 Diaconu Olga, 022-577-971 Tatiana (contabil)</t>
  </si>
  <si>
    <t>aianovici@mail.ru</t>
  </si>
  <si>
    <t>068230005 Anatol (director)</t>
  </si>
  <si>
    <t>029378224, tel/fax022 449694, 069125789 Terzi Grigore, 069284338 Nina Dmitrievna (замглавного бухгалтера)</t>
  </si>
  <si>
    <t>enteh2@enteh.md</t>
  </si>
  <si>
    <t>601149, 601150, 291881 f, 069-111739 Simanencov Serghei invent@invent.mldnet.com</t>
  </si>
  <si>
    <t>office@exfactor.md, valeriu@exfactor.md</t>
  </si>
  <si>
    <t>Covaliov A.I45-92-46, 466758, 069125580 anatol
069125580, 079656223 Tatiana (contabil-sef)</t>
  </si>
  <si>
    <t>Adriana contabil,402612 oficiu, 069593303 Ana</t>
  </si>
  <si>
    <t>faun-gaz63@mail.ru</t>
  </si>
  <si>
    <t>22294911,22293999,442280 fax,069189191dir.,
068777888 Tatiana, 022-442397</t>
  </si>
  <si>
    <t>pvpnor@gmail.com</t>
  </si>
  <si>
    <t>info@pintam.ru, horosilova@rambler.ru</t>
  </si>
  <si>
    <t>69887600, 069742453 Doga Inna contabil</t>
  </si>
  <si>
    <t>sergiu.ianciuc@itns.md</t>
  </si>
  <si>
    <t>elenaa@dad.md</t>
  </si>
  <si>
    <t>69278701 director, 068919444 Maria</t>
  </si>
  <si>
    <t>069137048 Duliga dir.,069742753 cont. Inna Doda</t>
  </si>
  <si>
    <t>dir. Schipschi Ina (265)2-22-05,CHIŞINĂUlui 9 or.Anenii Noi,fax нет
director Mihail si contabil Ina 0-265-23926</t>
  </si>
  <si>
    <t>0236 22433, 28552, 067183729 Felicia Untila, 069147401 dir. Beloșnicenco V.069096666 (бывший сотрудник), 069993538 Dorina</t>
  </si>
  <si>
    <t>022-562072</t>
  </si>
  <si>
    <t>069359172, 069888109 Rodica, 069243494 Roman Vladimir</t>
  </si>
  <si>
    <t>0244 34097,024434281fax,079681060 Фёдор Андреевич (dir.),079679792 cont-sef</t>
  </si>
  <si>
    <t>mun.Chişinău, str. Uzinelr, 86/5</t>
  </si>
  <si>
    <r>
      <t xml:space="preserve">DIR. </t>
    </r>
    <r>
      <rPr>
        <sz val="9"/>
        <rFont val="Calibri"/>
        <family val="2"/>
        <charset val="204"/>
      </rPr>
      <t>SPECIALIZATĂ ÎN RESTAURĂRI</t>
    </r>
  </si>
  <si>
    <t>pometco1979@gmail.com</t>
  </si>
  <si>
    <t xml:space="preserve">                                                                                                                                                                           078492831 dir,, 079689097cont.</t>
  </si>
  <si>
    <t>Dovbnea Nicolai   40-77-31, 47-80-93 fax, 060440666 contabil, 068642211 Liudmila dir.</t>
  </si>
  <si>
    <t>Alvivus (reziliat SRL)</t>
  </si>
  <si>
    <t>AMEK (SRL)</t>
  </si>
  <si>
    <t>115печать</t>
  </si>
  <si>
    <t>140semn</t>
  </si>
  <si>
    <t>№802 din 30.09.20</t>
  </si>
  <si>
    <t>№801 din 30.09.20</t>
  </si>
  <si>
    <t>№800 din 08.10.20</t>
  </si>
  <si>
    <t>№799 din 30.09.20</t>
  </si>
  <si>
    <t>№796 din 30.09.20</t>
  </si>
  <si>
    <t>№797 din 30.09.20</t>
  </si>
  <si>
    <t>№795 din 28.09.20</t>
  </si>
  <si>
    <t>№794 din 28.09.20</t>
  </si>
  <si>
    <t>№793 din 28.09.20</t>
  </si>
  <si>
    <t>№792 din 28.09.20</t>
  </si>
  <si>
    <t>№791 din 28.09.20</t>
  </si>
  <si>
    <t>№790 din 23.09.20</t>
  </si>
  <si>
    <t>№789 din 22.09.20</t>
  </si>
  <si>
    <t>№781 din 22.09.20</t>
  </si>
  <si>
    <t>№782 din 22.09.20</t>
  </si>
  <si>
    <t>№783 din 22.09.20</t>
  </si>
  <si>
    <t>№784 din 22.09.20</t>
  </si>
  <si>
    <t>№785 din 22.09.20</t>
  </si>
  <si>
    <t>№786 din 22.09.20</t>
  </si>
  <si>
    <t>№787 din 22.09.20</t>
  </si>
  <si>
    <t>№788 din 22.09.20</t>
  </si>
  <si>
    <t>№779 din 11.06.20</t>
  </si>
  <si>
    <t>№778 din 03.02.20</t>
  </si>
  <si>
    <t>ALLIANCE INVESTMENTS GROUP</t>
  </si>
  <si>
    <t>№774 din 13.08.19</t>
  </si>
  <si>
    <t>773 din 22.07.19</t>
  </si>
  <si>
    <t>№772 din 01.07.19</t>
  </si>
  <si>
    <t>№803 din 27.10.20</t>
  </si>
  <si>
    <t>№804 din 27.10.20</t>
  </si>
  <si>
    <t>№805 din 30.10.20</t>
  </si>
  <si>
    <t>№806 din 30.10.20</t>
  </si>
  <si>
    <t>№807 din 13.11.20</t>
  </si>
  <si>
    <t>№808 din 18.11.20</t>
  </si>
  <si>
    <t>№809 din 24.11.20</t>
  </si>
  <si>
    <t>№810 din 25.11.20</t>
  </si>
  <si>
    <t>IMTEHCOM</t>
  </si>
  <si>
    <t>№811 din 25.11.20</t>
  </si>
  <si>
    <t>№812 din 26.11.20</t>
  </si>
  <si>
    <t>AGROSERVICE din Ungheni</t>
  </si>
  <si>
    <t>№813 din 25.11.20</t>
  </si>
  <si>
    <t>№814 din 10.12.20</t>
  </si>
  <si>
    <t>№815 din 24.12.20</t>
  </si>
  <si>
    <t>TRANSREBORN(anulat)</t>
  </si>
  <si>
    <t>№816 din 28.12.20</t>
  </si>
  <si>
    <t>SALONUL RICCO</t>
  </si>
  <si>
    <t>№817 din 01.12.20</t>
  </si>
  <si>
    <t>PRIM-CREDINȚA</t>
  </si>
  <si>
    <t>№818 din 28.12.20</t>
  </si>
  <si>
    <t>CONFORT-A.M.</t>
  </si>
  <si>
    <t>№819 din 26.01.21</t>
  </si>
  <si>
    <t>fara contract</t>
  </si>
  <si>
    <t>№780 din 02.09.20</t>
  </si>
  <si>
    <t>Chestionar</t>
  </si>
  <si>
    <t>RADIATOR (SRL)</t>
  </si>
  <si>
    <t>ind</t>
  </si>
  <si>
    <t>F-ca de tutun Orhei (DCU)</t>
  </si>
  <si>
    <t>AIPERstop31.12.19 (DCU)</t>
  </si>
  <si>
    <t>AVICOLA-ABACLIAstop1.12.17 (DCU)</t>
  </si>
  <si>
    <t>Flamingo-96 (DCU)</t>
  </si>
  <si>
    <t>MOLDCELL (DCU)</t>
  </si>
  <si>
    <t>NORMA-TEL (Lichidare)</t>
  </si>
  <si>
    <t>MAGNOLIA (in lichidare)</t>
  </si>
  <si>
    <t>Botritis 1.07.11 LICHIDAT</t>
  </si>
  <si>
    <t>SUCCES (Basarab)1.1.10 stop LICHIDAT</t>
  </si>
  <si>
    <t>CRICOVA (DCU)</t>
  </si>
  <si>
    <t>MOLDCINEMA (DCU)</t>
  </si>
  <si>
    <t>MOLDOVA-FILM (DCU)</t>
  </si>
  <si>
    <t>LOTEREA MOLDOVEI (rez) (DCU)</t>
  </si>
  <si>
    <t>ILACI-50 (DCU)</t>
  </si>
  <si>
    <t>COMBINATUL AUTO Nr.4 (DCU)</t>
  </si>
  <si>
    <t>BANCA DE ECONOMII (rez) (DCU)</t>
  </si>
  <si>
    <t>APA-CANAL NISPORENI (DCU)</t>
  </si>
  <si>
    <t>APA - CANAL (DCU)</t>
  </si>
  <si>
    <t>GUGUTA (DCU)</t>
  </si>
  <si>
    <t>SANDA&amp;Co  (SRL)</t>
  </si>
  <si>
    <t>KEG (SRL)</t>
  </si>
  <si>
    <t>VELA ŞTEFAN VODĂ (lichidat)</t>
  </si>
  <si>
    <t>Curcubeu NORD 1.01.16 stop (lichid)</t>
  </si>
  <si>
    <t>Orizontul (SRL)</t>
  </si>
  <si>
    <t>CIRCUL din CHISINAU (reorg)</t>
  </si>
  <si>
    <t>CONEX (SRL)</t>
  </si>
  <si>
    <t>RĂUT (SRL)</t>
  </si>
  <si>
    <t>ICV-Dondiuseni 21.10.13 (lichid)</t>
  </si>
  <si>
    <t>RENOME-PLUS (SRL)</t>
  </si>
  <si>
    <t>TOT (LICHIDAT)</t>
  </si>
  <si>
    <t>Trandafir Roz (SRL)</t>
  </si>
  <si>
    <t>VINIA TRAIAN (transmis)</t>
  </si>
  <si>
    <t>Farmacia-Buicani-465 (SRL)</t>
  </si>
  <si>
    <t>UNIVERSUL 30.11.19 rez (DCU)</t>
  </si>
  <si>
    <t>METALFEROS(rez) (DCU)</t>
  </si>
  <si>
    <t>Style Design Company(rez)(DCU)</t>
  </si>
  <si>
    <t>FARMACO(rez) (DCU)</t>
  </si>
  <si>
    <t>TRANSCLAIMS(rez) (DCU)</t>
  </si>
  <si>
    <t>F-CA DE BRÎNZ DIN SOROCA (DCU)</t>
  </si>
  <si>
    <t>IONEL(rez)(DCU)</t>
  </si>
  <si>
    <t>AUR ALB (rez)(DCU)</t>
  </si>
  <si>
    <t>CARGO CLAIMS(rez)(DCU)</t>
  </si>
  <si>
    <t>ACORD GRUP (rez) (DCU)</t>
  </si>
  <si>
    <t>COM  DH (SRL) rez 11.09.19</t>
  </si>
  <si>
    <t>TRANSELIT(rez)(DCU)</t>
  </si>
  <si>
    <t>MOLDCARGO(rez)(DCU)</t>
  </si>
  <si>
    <t>AUTO-SIGURANTA(rez)(DCU)</t>
  </si>
  <si>
    <t>GENERAL ASIGURARI (rez)(DCU)</t>
  </si>
  <si>
    <t>ENERGBANK(rez)(DCU)</t>
  </si>
  <si>
    <t>Garantie(rez)(DCU)</t>
  </si>
  <si>
    <t>Eurocreditbank(rez)(DCU)</t>
  </si>
  <si>
    <t>PROCREDIT-BANK(rez)(DCU)</t>
  </si>
  <si>
    <t>Victoriabank(rez)(DCU)</t>
  </si>
  <si>
    <t>Curtev Nicolae, 079526267 Stepan Nic.,079435238 Alexandr</t>
  </si>
  <si>
    <t>279293 fax,27-92-91.cont.Tatiana, 225590 si 079405636 Stela Subotin -jurist, Vladimir Stirbu 240272 dir, 068905353, 233723, 068907070 Штирбу</t>
  </si>
  <si>
    <t>069200415 Artur PUI (director)</t>
  </si>
  <si>
    <t>confortam@mail.ru</t>
  </si>
  <si>
    <t>GHENARICA 30.06.15, lichid 1.03.19</t>
  </si>
  <si>
    <t>№494 din 20.08.03</t>
  </si>
  <si>
    <t>CTN (rez lich)</t>
  </si>
  <si>
    <t>№131R din 02.01.09</t>
  </si>
  <si>
    <t>№98 din 01.01.04</t>
  </si>
  <si>
    <t>№531 din 01.09.06</t>
  </si>
  <si>
    <t>№360 din 02.01.11</t>
  </si>
  <si>
    <t>№322 din 03.01.06</t>
  </si>
  <si>
    <t>№42 din 23.12.06</t>
  </si>
  <si>
    <t>№361 din 02.01.09</t>
  </si>
  <si>
    <t>CORTINA(rez lich)</t>
  </si>
  <si>
    <t>POLICONSTRUCTOR-SERV (rez jud)</t>
  </si>
  <si>
    <t>PRO-CREDIT(rezil, lich)</t>
  </si>
  <si>
    <t>Special-Autoservice 31.12.12 (rez jud)</t>
  </si>
  <si>
    <t>ZATO (rez SRL)</t>
  </si>
  <si>
    <t>GENERIX-Farm (fara contract)</t>
  </si>
  <si>
    <t>ACOPERIS (anulat, lichid)</t>
  </si>
  <si>
    <t>AGROPROFIL (rez, lich)</t>
  </si>
  <si>
    <t>AGROTEHSERVICE Taraclia</t>
  </si>
  <si>
    <t>AGROTEHSERVICE-Causeni</t>
  </si>
  <si>
    <t>BUNA (neformat)</t>
  </si>
  <si>
    <t>INCORGAZ (rez Fuziune Rad VM)</t>
  </si>
  <si>
    <t>NICODIM (rez jud)</t>
  </si>
  <si>
    <t>CENTAURFARM (rez absorbtie, lichid)</t>
  </si>
  <si>
    <t>STAR-FARM (rez jud)</t>
  </si>
  <si>
    <t>HOLEMUS (anulat, lich)</t>
  </si>
  <si>
    <t>UNIREA-LUX (rez lich)</t>
  </si>
  <si>
    <t>COMPANIA VADVAS (rez jud) insolv</t>
  </si>
  <si>
    <t>SELENA-M (rez SRL)</t>
  </si>
  <si>
    <t>VINCOM COMPANY (anulat, lich, rad VM)</t>
  </si>
  <si>
    <t>MALANICOM (rez,SRL)</t>
  </si>
  <si>
    <r>
      <t>VIS-À-VIS RETRO (</t>
    </r>
    <r>
      <rPr>
        <sz val="7"/>
        <color theme="6"/>
        <rFont val="Arial"/>
        <family val="2"/>
        <charset val="204"/>
      </rPr>
      <t>transmis Soliditate</t>
    </r>
    <r>
      <rPr>
        <sz val="7"/>
        <rFont val="Arial"/>
        <family val="2"/>
        <charset val="204"/>
      </rPr>
      <t>)</t>
    </r>
  </si>
  <si>
    <t>SERVICE-EST-VEST</t>
  </si>
  <si>
    <t>CTN (REZ lich)</t>
  </si>
  <si>
    <t>MARFURI PENTRU COPII (lich, rad VM)</t>
  </si>
  <si>
    <t>COMTIRAS (rez,lich)</t>
  </si>
  <si>
    <t>CONSMONT(trans Registru-Centru)</t>
  </si>
  <si>
    <t>Cimtranservice (rez jud,insolv)</t>
  </si>
  <si>
    <t>AUTOFAR (rez jud)</t>
  </si>
  <si>
    <t>COMTRANS (rez jud)</t>
  </si>
  <si>
    <t>LARGITAS (rez)</t>
  </si>
  <si>
    <t>MECONS-COMRAT (rez jud)</t>
  </si>
  <si>
    <t>QUADRANT-AMROQ BEVERAGES (lich)</t>
  </si>
  <si>
    <t>CONMEC (rez jud)30.09.13 insolv</t>
  </si>
  <si>
    <t>F-ca de tutun C-Lunga(lich,rad VM)</t>
  </si>
  <si>
    <t>FISS-VALERIA(anul, rad VM)</t>
  </si>
  <si>
    <t>IAHNI 1.10.12 (anul,rad VM)</t>
  </si>
  <si>
    <t>UE DIN CIADIR-LUNGA (rez jud)</t>
  </si>
  <si>
    <t>F-ca de tutun Falesti (rez)</t>
  </si>
  <si>
    <t>MARF-CONSUM-SUD (rez jud)</t>
  </si>
  <si>
    <t>STEA DE SEARA (lich,rez)</t>
  </si>
  <si>
    <t>SEVIR (rez,lichid)</t>
  </si>
  <si>
    <t>OLERO (rez.SRL)</t>
  </si>
  <si>
    <t>AUDIT-PRIM(rez,lich)</t>
  </si>
  <si>
    <t>ONTARIO (rez,insolv)</t>
  </si>
  <si>
    <t>F-CA DE CONS DIN COSNITA (rez)</t>
  </si>
  <si>
    <t>AUTOCAR-TRANZIT (rez lich)</t>
  </si>
  <si>
    <t>DORINTA FARM (rez lich)</t>
  </si>
  <si>
    <t>S.N.T. INT (rez 25.11.16 lich)</t>
  </si>
  <si>
    <t>SUT(rez.23.12.16)(rad VM)</t>
  </si>
  <si>
    <t>TRANSCON (rez rad)</t>
  </si>
  <si>
    <t>№714 din 27.01.17</t>
  </si>
  <si>
    <t>CIOCANA (rez lich)</t>
  </si>
  <si>
    <t>PROD-COMBIFURAJ (SRL absorb)</t>
  </si>
  <si>
    <t>RECHIN (transmisReal-Registru)</t>
  </si>
  <si>
    <t>PROMTEHGAZ (rez SRL)</t>
  </si>
  <si>
    <t>UNIVERSAL-COMPLECT (rez proc lichid)</t>
  </si>
  <si>
    <t>ÎDT Bardar (rez)SRL</t>
  </si>
  <si>
    <t>LOGOS-PRES, COMPANY(rez susp 1.03.18)</t>
  </si>
  <si>
    <t>BALTIMEDREUT ( rez lichidat)</t>
  </si>
  <si>
    <t>FLORENI (rez.1.08.18 SRL)</t>
  </si>
  <si>
    <t>SIELV SOLARUS (rez jud)</t>
  </si>
  <si>
    <t>CONCORDIA-SOR (rez.09.08.18 lich)</t>
  </si>
  <si>
    <t>VINUL CODRILOR (rez SRL)</t>
  </si>
  <si>
    <t>TERECON (anul, lich)</t>
  </si>
  <si>
    <t>UNPRODLACT (anul, lichid)</t>
  </si>
  <si>
    <t>FERTILITATEA-OCNIŢA(rez jud)</t>
  </si>
  <si>
    <t>PIESE AGRO-PRIM (anul,lich)</t>
  </si>
  <si>
    <t>INPROMOB 2.07.12 stop</t>
  </si>
  <si>
    <t>IDEEA ASIGURARI lich rez.29.10.18</t>
  </si>
  <si>
    <t>VLAD (lichid,Anul VM)</t>
  </si>
  <si>
    <t>SERVICE CENTRU ISB  (rez jud, exp)</t>
  </si>
  <si>
    <t>ARJAN-DEV (rez jud)</t>
  </si>
  <si>
    <t>ACCENT TEHNO (rez SRL)</t>
  </si>
  <si>
    <t>GALAS(rez), (trans.Regind)</t>
  </si>
  <si>
    <t>IRDTEH (rez,lich)</t>
  </si>
  <si>
    <t>CICEC (rez,transmis Dep Central)</t>
  </si>
  <si>
    <t>№104 din 01.01.04</t>
  </si>
  <si>
    <t>AGROREPARATIE (rez,lich)</t>
  </si>
  <si>
    <t>SPERANȚA (Taraclia) (anul,lich,rad VM)</t>
  </si>
  <si>
    <t>№25 din 03.01.06</t>
  </si>
  <si>
    <t>VALEX (rez)</t>
  </si>
  <si>
    <t>EMIS CONSULTING GRUP(rez,SRL)</t>
  </si>
  <si>
    <t>VIVACOM(rez SRL)</t>
  </si>
  <si>
    <t>IT-PARTNERS(rez,lich)</t>
  </si>
  <si>
    <t>№549 din 02.02.09</t>
  </si>
  <si>
    <t>CENTRUL TEHNIC (trans Solidit)</t>
  </si>
  <si>
    <t>KALINAMOLD(rez jud)</t>
  </si>
  <si>
    <t>№113 din 02.02.09</t>
  </si>
  <si>
    <t>PRUTTRANSAUTO (rez jud)</t>
  </si>
  <si>
    <t>MART (rez SRL)</t>
  </si>
  <si>
    <t>INCONARM (transm Depoz Central)</t>
  </si>
  <si>
    <t>№3R din 02.01.09</t>
  </si>
  <si>
    <t>IRTC(rez jud)</t>
  </si>
  <si>
    <t>№506 din 24.12.04</t>
  </si>
  <si>
    <t>№123 din 12.02.01</t>
  </si>
  <si>
    <t>METALCOM(rez jud)</t>
  </si>
  <si>
    <t>OLSA-S (rez)</t>
  </si>
  <si>
    <t>MONOM-COM (rez,lich)</t>
  </si>
  <si>
    <t>ORLACT(transmis Registru)</t>
  </si>
  <si>
    <t>MERCUR (fara contract)</t>
  </si>
  <si>
    <t>ICCAR Vulcanesti (fara contract)</t>
  </si>
  <si>
    <t>ELEFANTUL NEGRU(fara contract)</t>
  </si>
  <si>
    <t>EUROMOBILA-LUX (BTA-4) (rez SRL)</t>
  </si>
  <si>
    <t>№649 din 19.08.13</t>
  </si>
  <si>
    <t>ECDL(fara contract)</t>
  </si>
  <si>
    <t>COMEXPRO (fara contract)</t>
  </si>
  <si>
    <t>Garan</t>
  </si>
  <si>
    <t>№558 din 02.02.09</t>
  </si>
  <si>
    <t>CSMM-67 (transmis Real-Reg)</t>
  </si>
  <si>
    <t>LICPASOM (fara contract)</t>
  </si>
  <si>
    <t>№134 din 03.01.06</t>
  </si>
  <si>
    <t>№124 din 26.03.01</t>
  </si>
  <si>
    <t>INTERINVEST PLUS (fara contract)</t>
  </si>
  <si>
    <t>Garant</t>
  </si>
  <si>
    <t>NOBA GRUP(anulat 07)</t>
  </si>
  <si>
    <t>FABULA(anulat 07)</t>
  </si>
  <si>
    <t>CRISTINA-30 (Transmis Solidit)</t>
  </si>
  <si>
    <t>VELESINVESTCOM (neformat)</t>
  </si>
  <si>
    <t>AUTOCOMTRANS (DCU)</t>
  </si>
  <si>
    <t>ZIDARUL_ISCUSIT (rez Real Registr)</t>
  </si>
  <si>
    <t>VOLAN - Edineț</t>
  </si>
  <si>
    <t>VODA</t>
  </si>
  <si>
    <t>ghenadie.bulban@gmail.com, gheolaris@gmail.com</t>
  </si>
  <si>
    <t>ititorenco@accent.md, cgurulea@accent.md</t>
  </si>
  <si>
    <t>contabil-sef@acordgrup.md, office@acordgrup.md</t>
  </si>
  <si>
    <t>tudorkugut@aiea.md, office@aiea.md</t>
  </si>
  <si>
    <t>catlico@mail.ru, moldova@popcorn.md, luna090@yahoo.com</t>
  </si>
  <si>
    <t>eurofarmaco@gmail.com, vl_botnari@mail.ru</t>
  </si>
  <si>
    <t>director@coleso.md, contabil.natalia@inbox.ru</t>
  </si>
  <si>
    <t>shoshevdmitrii@gmail.com, ilaci-50@mail.ru</t>
  </si>
  <si>
    <t>antolie@mail.ru, mihailivtatiana@gmail.com</t>
  </si>
  <si>
    <t>iurievlas@rambler.ru, victorbortnic@mail.ru</t>
  </si>
  <si>
    <t>olesea_borodco@mail.ru, registru-ind@yandex.ru</t>
  </si>
  <si>
    <t>mobilcomservice.con@gmail.com, mobilcomservice@mail.ru</t>
  </si>
  <si>
    <t>ana.cebotari@dita.md</t>
  </si>
  <si>
    <t>FLAMINGO-96</t>
  </si>
  <si>
    <t>HIDROZITPRIM</t>
  </si>
  <si>
    <t>sa_scon@list.ru, lililotus@rocketmail.com</t>
  </si>
  <si>
    <t>moldova_soling@mail.ru, veradubic@gmail.com</t>
  </si>
  <si>
    <t>BASARABEASCA-SERVICE</t>
  </si>
  <si>
    <t>Registru</t>
  </si>
  <si>
    <t>STIL-S</t>
  </si>
  <si>
    <t>MD2039, mun.Chişinău, str. Ion Creangă, 47, ap.1</t>
  </si>
  <si>
    <t>079434535 Iacov SPEKTOR</t>
  </si>
  <si>
    <t>negustorii@mail.ru</t>
  </si>
  <si>
    <t>№820 din 01.03.21</t>
  </si>
  <si>
    <t xml:space="preserve">COLOANA SPECIALIZATĂ MONTARE NR.1 </t>
  </si>
  <si>
    <t>hitfm-cahul@mail.ru</t>
  </si>
  <si>
    <t>KDD</t>
  </si>
  <si>
    <t>mun.Chişinău, str. A.Russo, 18/3</t>
  </si>
  <si>
    <t>№822 din 27.04.21</t>
  </si>
  <si>
    <t>FABRICA DE CONSERVE ANENII-NOI</t>
  </si>
  <si>
    <t>№821 din 19.04.2021</t>
  </si>
  <si>
    <t>or. Anenii Noi, str. Concilieri Nationale, 2</t>
  </si>
  <si>
    <t>069751508 dir., 060609276 Liliana Copcelea contabil</t>
  </si>
  <si>
    <t>LIBERTATEA (STOP c 11.05.21)</t>
  </si>
  <si>
    <t>++</t>
  </si>
  <si>
    <t>+ part</t>
  </si>
  <si>
    <t>SAJITTARIUS</t>
  </si>
  <si>
    <t>AMEK (STOP 06.04.21)</t>
  </si>
  <si>
    <t>ликвид</t>
  </si>
  <si>
    <t>BOZON (STOP 01.06.21)</t>
  </si>
  <si>
    <t>069083375 Инна</t>
  </si>
  <si>
    <t>069175119 Veronica stapina, actionarul majoritar</t>
  </si>
  <si>
    <t>067-119453, 069-118605 d-l Cucos, 262-22485 , 0262-22533fax,067315673 Natasa, 068650902 Nichifor lichidator</t>
  </si>
  <si>
    <t>067-119453, 069-118605 d-l Cucos, 262-22485, 067315673 Natalia (contabil), 067177070 Andrei Cucos</t>
  </si>
  <si>
    <t>0-236-61291, 069125167, 069999983 Roman хозяин</t>
  </si>
  <si>
    <t>roman.morari@gmail.com</t>
  </si>
  <si>
    <t>Tel/fax 0 269 84125, 0 269 21296, 069126837 Alexandr vice-director, aianovici@mail.ru ,,они же и Inmark</t>
  </si>
  <si>
    <t>069-167643 dir., fax-нет,26551, dir, 69140000 serg., 0690-67175, 0799-67175 Stejar Veaceslav,0-8884555, 212657</t>
  </si>
  <si>
    <t>galanta.info@gmail.com</t>
  </si>
  <si>
    <t>str. Mateevici 75, CHIŞINĂU</t>
  </si>
  <si>
    <t>22-79-99, 27-00-55 fax, 22851313
060003011 M.Raducan (director), 079572467 Ion jurist</t>
  </si>
  <si>
    <t>069819223 director Valentina VOVNOVA, 069103460, 076000216 Galina</t>
  </si>
  <si>
    <t>069610798 Alexandr Edu, 022320304, 69076516 cont., Irisca1976@gmail.com,069112824 Liviu</t>
  </si>
  <si>
    <t xml:space="preserve">079583345 Miron Viorel </t>
  </si>
  <si>
    <t>022-31-39-51, 068120707 Vsevolod,069244170 Oleg Muleava хозяин нов., 067660670 Valeriu</t>
  </si>
  <si>
    <t>alatimbalari@mail.ru, moldalsev@mail.ru</t>
  </si>
  <si>
    <t>office@gradalogistic.md, gradalogistic.com</t>
  </si>
  <si>
    <t>nick.eremenkov@gmail.com, cristinaefremov@mail.ru</t>
  </si>
  <si>
    <t>dzeadzin-sn@yandex.ru, axervat@yandex.ru</t>
  </si>
  <si>
    <t>pinzari.vasilii@mail.ru</t>
  </si>
  <si>
    <t>elena_ivashneva@mail.ru, termoenergomontajmd@mail.ru</t>
  </si>
  <si>
    <t xml:space="preserve">079885884 dir.Andronic Ion , Сытник, 078010218 </t>
  </si>
  <si>
    <t>maria.topala.66@mail.ru</t>
  </si>
  <si>
    <t>contabil.infotag@gmail.com</t>
  </si>
  <si>
    <t>029167554,67341,67939,68554 fax,069105317 Victor дир.
22-229103, 22- 229193 Serghei хозяин</t>
  </si>
  <si>
    <t>069777355 reprezentant Valeriu, 79048758 Nina cont.
068114113 Dascal Viorel, 069140207 Anastasia</t>
  </si>
  <si>
    <t>COLOANA MACANIZATA MOBILA</t>
  </si>
  <si>
    <t>№823 din 17.06.21</t>
  </si>
  <si>
    <t>MD2069, mun. Chişinău, str. Tineretului, 5</t>
  </si>
  <si>
    <t>022581304, 022511969, 079872699</t>
  </si>
  <si>
    <t>TORENT-ELSA</t>
  </si>
  <si>
    <t>MD2002,mun.Chişinău, şos.Munceşti, 29/1</t>
  </si>
  <si>
    <t>MD2068, mun. Chişinău, str. Petru Zadnipru, 9/1</t>
  </si>
  <si>
    <t>022-337-745, 022-344-749, 0794-54-994</t>
  </si>
  <si>
    <t>№804 от 27.10.20</t>
  </si>
  <si>
    <t>BĂLŢEANCA (STOP 07.09.2021) убрать в 2022</t>
  </si>
  <si>
    <t>№824 din 02.08.2021</t>
  </si>
  <si>
    <t>TECGAZDETAL (STOP 30.07.21)</t>
  </si>
  <si>
    <t>office@agat.md, agat@agat.md</t>
  </si>
  <si>
    <t>agromontaj.cahul@mail.ru, elena.contabil.stil@mail.ru</t>
  </si>
  <si>
    <t>ELECTROSISTEM expirat 1.09.21</t>
  </si>
  <si>
    <t>s.a.kdd@yandex.ru</t>
  </si>
  <si>
    <t>anadvic@mail.ru</t>
  </si>
  <si>
    <t>volan95@mail.ru, casapu.andrei@mail.ru, mail@dioplus.md</t>
  </si>
  <si>
    <t>zimbrunord@mail.ru, registru-ind@yandex.ru</t>
  </si>
  <si>
    <t>dghilescu@mail.ru</t>
  </si>
  <si>
    <t>s.a.aidin@mail.ru, dorusu@mail.ru</t>
  </si>
  <si>
    <t xml:space="preserve">0-256-56387, 0-256-56887, 079158014 Dumbravanu Valeriu </t>
  </si>
  <si>
    <t>Glazunov Nicolaie    273744, 55-37-24, 55-59-87, 55-31-48,  069149255 dir.Nicolai</t>
  </si>
  <si>
    <t>69103451,294-92270,294-92346 fax, 060280000 Gheorghe stapin, 079024757 Olesea director Agroaudit</t>
  </si>
  <si>
    <t>022-42-10-84, 067663501 director Sofia SEDIH
079537115 Violeta cont</t>
  </si>
  <si>
    <t>Ceban Nicolae 069-102132</t>
  </si>
  <si>
    <t>panfilii.raisa@mail.ru</t>
  </si>
  <si>
    <t xml:space="preserve">0-248-24013, 24014, 22655, 24017 fax Contab.069204134 Raisa
</t>
  </si>
  <si>
    <t>orvento@orvento.com</t>
  </si>
  <si>
    <t>КРИГАН Надежда Романовна 022-28-11-77, 281400 fax, 281144 cont, 069110733 dir</t>
  </si>
  <si>
    <t>0-291-23420 бух, 23266 fax,079-920046 сын, 067-100720 Victor Nicolaevici (сын) Dzedzin, dzeadzin-sn@yandex.ru</t>
  </si>
  <si>
    <t xml:space="preserve">69166580 Irina Cusnir dir., 551070 Irina Iur., 069166581 tot Irina </t>
  </si>
  <si>
    <t>TALIGAL (Не начислять, На хранении с 01.10.2021)</t>
  </si>
  <si>
    <t>CMMD-8 (COLOANA MOBILA MECANIZATA DE DRUMURI NR.8 LIPCANI)</t>
  </si>
  <si>
    <t>MOL DEVELOPMENT (STOP 30.07.2021)</t>
  </si>
  <si>
    <t>AGROTEHSERVICE-REZINA lich</t>
  </si>
  <si>
    <r>
      <t xml:space="preserve">LUIZAFARM </t>
    </r>
    <r>
      <rPr>
        <b/>
        <sz val="7"/>
        <color indexed="17"/>
        <rFont val="Arial"/>
        <family val="2"/>
        <charset val="204"/>
      </rPr>
      <t>(EXP 31.12.10 lich)</t>
    </r>
  </si>
  <si>
    <t>M.V.M (31.12.08)lich</t>
  </si>
  <si>
    <t>sa.cmm.cont@mail.ru</t>
  </si>
  <si>
    <t>Pometco Serghei (294)25765, 079-062265, 0-264-23062 факс для Екатерины Георгиевны, 079549721 Ольга (бух)</t>
  </si>
  <si>
    <t>№823 17.06.2021</t>
  </si>
  <si>
    <t>069030710 director Vladimir SIRBU</t>
  </si>
  <si>
    <t>AIIF-ROMANITA (STOP c 1.11.21)</t>
  </si>
  <si>
    <t>AIEA (stop 31.11.21)</t>
  </si>
  <si>
    <t>INCUBATOR (EXPIRAT 31.12.2020)</t>
  </si>
  <si>
    <t>№ 500 din 01.07.21</t>
  </si>
  <si>
    <t>68383360 Parascovia, 725439 fax,68383370 Tatiana cont, 022-77-37-87 fax</t>
  </si>
  <si>
    <t>sergly@mail.ru</t>
  </si>
  <si>
    <t>MONTEC (стоп с 01.10.21)</t>
  </si>
  <si>
    <t>VIAMED (ДО 31.12.2022)</t>
  </si>
  <si>
    <t>CONSDENTA (ДО 31.12.2022)</t>
  </si>
  <si>
    <t>contabil.gheso@mail.ru, rm.igor77@mail.ru</t>
  </si>
  <si>
    <t>diuran93@mail.ru, buzenco_stepan@yahoo.com</t>
  </si>
  <si>
    <t>incomas@mail.ru, incomas.contabil@gmail.com</t>
  </si>
  <si>
    <t>info.interactiv.md@gmail.com, acovalenco55@gmail.com</t>
  </si>
  <si>
    <t>helene.balan@gmail.com, ivorobiova@introscop.md</t>
  </si>
  <si>
    <t>orhideea@inbox.ru</t>
  </si>
  <si>
    <t>climautanul-agro@mail.ru</t>
  </si>
  <si>
    <t>kazayakvin@gmail.com, kazayak-buh@mail.ru</t>
  </si>
  <si>
    <t>saleggorn2012@mail.ru, avitonagro@bk.ru</t>
  </si>
  <si>
    <t>BĂLŢEANCA, lichid</t>
  </si>
  <si>
    <t>BALTMETREUT, lichid</t>
  </si>
  <si>
    <t>079771142 Maria jurist, 833566 fax, 883622 fax, 069213555 Олег юр, 069107283 Суходол Сергей Владимирович (директор), 069311160 Зубарева Людмила (бухгалтер)</t>
  </si>
  <si>
    <t>069110763 Луков Владимир директор, 069213555 Олег юрист,
069311160 Зубарева Людмила (бухгалтер)</t>
  </si>
  <si>
    <t>0-230-23679, 22479 fax, 069105169 dir., 069-157246б 069380318 Tatiana stapina</t>
  </si>
  <si>
    <t>068483022 Dm., 069153355 Tululiuc fostul direct,076039221 Andrei</t>
  </si>
  <si>
    <t>069355186 cont Anjela</t>
  </si>
  <si>
    <t>79782179 Eugenia</t>
  </si>
  <si>
    <t>ambroflor@mail.com</t>
  </si>
  <si>
    <t>067344444 Florean Victor dir, 069964001 cont.</t>
  </si>
  <si>
    <t>060577833 Galina (contabil)069707373,069112775</t>
  </si>
  <si>
    <t>uzlatova@mail.ru</t>
  </si>
  <si>
    <t>Chilari Fiodor (252)28133 tel/fax, (252)28050 contab., 069601154 Chilari Eugenia, 069888229 Olga (contabil-sef),069888229</t>
  </si>
  <si>
    <t>46-01-01 fax, 46-01-04 Burlacu, 459325 cont. fax,069796969 Sveta</t>
  </si>
  <si>
    <t>079478447 Cristina contabil, 069066077 Anatol Pripa,79954003</t>
  </si>
  <si>
    <t>079480918 Eremencov N.dir.,069110400 Cristina</t>
  </si>
  <si>
    <t>069-108339 дир 023544335, 069566399 Arnaut Tatiana,060238501 cont</t>
  </si>
  <si>
    <t>469336, 522092, 069029729 dir.GROSTOPOR Gheorghe Chiril,</t>
  </si>
  <si>
    <t>silviabel@rambler.ru, eugeniascutelnic@gmail.com</t>
  </si>
  <si>
    <t>svetlana@tina.md</t>
  </si>
  <si>
    <t>acord 01.04.15,05.12.19</t>
  </si>
  <si>
    <t>acord 01.04.13,30.12.19</t>
  </si>
  <si>
    <t>acord 26.11.19</t>
  </si>
  <si>
    <t>acord 01.01.20</t>
  </si>
  <si>
    <r>
      <t xml:space="preserve">LEGGORN </t>
    </r>
    <r>
      <rPr>
        <sz val="7"/>
        <color rgb="FFFF0000"/>
        <rFont val="Arial"/>
        <family val="2"/>
        <charset val="204"/>
      </rPr>
      <t>c 1.04.21 - 180 lei</t>
    </r>
  </si>
  <si>
    <t>acord 01.04.15,30.12.19</t>
  </si>
  <si>
    <t>84/2 din 01.04.13,01.01.19</t>
  </si>
  <si>
    <t>acord 05.12.19</t>
  </si>
  <si>
    <t>acord 01.11.19</t>
  </si>
  <si>
    <t>acord 15.11.19</t>
  </si>
  <si>
    <t>acord 10.12.19</t>
  </si>
  <si>
    <t>01.04.</t>
  </si>
  <si>
    <t>acord 1.04.20</t>
  </si>
  <si>
    <t>10.12.2019,01.09.21</t>
  </si>
  <si>
    <t>669 din 01.11.15</t>
  </si>
  <si>
    <t>acord 01.01.21</t>
  </si>
  <si>
    <t>acord 01.06.15, 25.11.19</t>
  </si>
  <si>
    <t>acord 31.12.20</t>
  </si>
  <si>
    <t>acord 26.12.19</t>
  </si>
  <si>
    <t>Datorie la data 31.12.21</t>
  </si>
  <si>
    <t>Datorie
la 31.03.22</t>
  </si>
  <si>
    <t>Datorie
la 30.06.22</t>
  </si>
  <si>
    <t>Datorie
la 30.09.22</t>
  </si>
  <si>
    <t>Datorie
la 31.12.22</t>
  </si>
  <si>
    <t>ALLIANCE INSURANCE GROUP (EXPIRAT 31.12.21)</t>
  </si>
  <si>
    <t>METACOMIMPEX (EXPIRAT 31.12.21)</t>
  </si>
  <si>
    <t>an.2022</t>
  </si>
  <si>
    <t>STAŢIA AVICOLĂ DE INCUBAŢIE
DIN ARIONEŞTI</t>
  </si>
  <si>
    <t>KAZAYAK-VIN ÎNTREPRINDEREA
MIXTĂ MOLDO-FRANCEZĂ</t>
  </si>
  <si>
    <t>ÎNTR P/ SEL ŞI REPR ÎN ZOOT
MICĂUŢI (SRL)</t>
  </si>
  <si>
    <t xml:space="preserve">CRICOVA-VIN CENTRUL DE
BUSINESS ŞI TURISM </t>
  </si>
  <si>
    <t>COLOANA MECANI P/U
LUCRARILE (rez SRL)</t>
  </si>
  <si>
    <t>CODREANCA ÎNTREPRINDEREA
DE PRODUCŢIE</t>
  </si>
  <si>
    <t>AUTOPRIM-SERVICE
(AUTOVIS)(rez) insol</t>
  </si>
  <si>
    <t>AUDIT-VERDICT
(fara contract, lich VM)</t>
  </si>
  <si>
    <t>AGENTIA DE ADMIN SI SEC
(REZ JUD)</t>
  </si>
  <si>
    <t xml:space="preserve">LALEA-5 ÎNTREPRINDEREA DE
LUCRĂRI TEHNICE-SANITARE </t>
  </si>
  <si>
    <t>069107189 Pres Consil, 069057621 Natalia dir., 067455579 cont Nadejda</t>
  </si>
  <si>
    <t>pislarvera@yandex.ru</t>
  </si>
  <si>
    <t>molmetal.01@mail.ru, pislarvera@yandex.ru</t>
  </si>
  <si>
    <t>cecan_tatiana@mail.ru</t>
  </si>
  <si>
    <t xml:space="preserve">(291) 21688,  (contabil-sef Maria Gheorghievna , 21884 факс дома  076729342 </t>
  </si>
  <si>
    <t>tspaulv@gmail.com, dimal.sa@mail.ru</t>
  </si>
  <si>
    <t>lichidator.lilian.ciobanu@gmail.com</t>
  </si>
  <si>
    <t>soglasinvest@mail.ru</t>
  </si>
  <si>
    <t>polina.bejan@gmail.com</t>
  </si>
  <si>
    <t>evident-electro с ними</t>
  </si>
  <si>
    <t>valeriikondratiyk@gmail.com</t>
  </si>
  <si>
    <t>pasqalsrl@gmail.com</t>
  </si>
  <si>
    <t>078811802 Tatiana,238678, 78811810 Ana Nic, 022-234-812, 079999955 Piotr, 078811850 secretar</t>
  </si>
  <si>
    <t>069590007 Boris Malachi, 060601143 Diana, 079404037 dir.</t>
  </si>
  <si>
    <t>adet-sa@mail.ru</t>
  </si>
  <si>
    <t>Vicol Andrei 50,Vlad Mihail 50</t>
  </si>
  <si>
    <t>Bogos Igori 100%</t>
  </si>
  <si>
    <t>Todorov Ghenadii 49%, Stînca 
Ecaterina 48,6%</t>
  </si>
  <si>
    <t>Ertagaev Oleg 80%</t>
  </si>
  <si>
    <t xml:space="preserve"> 022-503-600 охрана,  503-602, 56-00-47, 069-111032 Sleadnev Anatolii, 069103242 Наталья (бухгалтер)</t>
  </si>
  <si>
    <t>votum94@gmail.com, djema@mail.ru</t>
  </si>
  <si>
    <t>Chirmici Piotr dir-benefi'</t>
  </si>
  <si>
    <t>Cinic Tatiana 25,92%
Berladean Vasile 25,09%</t>
  </si>
  <si>
    <t>Vio-Vero SRL -91,15%
Oleinic-Slivinschi Elena</t>
  </si>
  <si>
    <t>GRADALOGISTIC (удалить 01.01.23)</t>
  </si>
  <si>
    <t>BADEN-BADEN (удалить 01.01.23)</t>
  </si>
  <si>
    <t>DACIA-MCI (удалить 01.01.23)</t>
  </si>
  <si>
    <t>AGENŢIA "TREI G" (удалить 01.01.23)</t>
  </si>
  <si>
    <t>VICTORIA-ŢUM (удалить 01.01.23)</t>
  </si>
  <si>
    <t>ADD Farmaceutical - 50%
Ropharma- 50% 
unic beneficiar Miron Mihai</t>
  </si>
  <si>
    <t>ICCAR exp.30.04.22</t>
  </si>
  <si>
    <t>300</t>
  </si>
  <si>
    <t>taxa 1.07.22</t>
  </si>
  <si>
    <t>380</t>
  </si>
  <si>
    <t>NU</t>
  </si>
  <si>
    <t>400</t>
  </si>
  <si>
    <t>335</t>
  </si>
  <si>
    <t>200</t>
  </si>
  <si>
    <t>280</t>
  </si>
  <si>
    <t>235</t>
  </si>
  <si>
    <t>1380</t>
  </si>
  <si>
    <t>170</t>
  </si>
  <si>
    <t>350</t>
  </si>
  <si>
    <t>1000</t>
  </si>
  <si>
    <t>Cavcaliuc Lucia - 50,22%
Cavcaliuc Natalia - 49,0</t>
  </si>
  <si>
    <t>Andrițchi Diana -37,37%
Popov Maria-33,487%</t>
  </si>
  <si>
    <t>150</t>
  </si>
  <si>
    <t>Cozel Valentin 39,77%
Kalacli Elena 25,06%</t>
  </si>
  <si>
    <t>105</t>
  </si>
  <si>
    <t>90</t>
  </si>
  <si>
    <t>Crasnicova Larisa 84,69%</t>
  </si>
  <si>
    <t>265</t>
  </si>
  <si>
    <t>500</t>
  </si>
  <si>
    <t>800</t>
  </si>
  <si>
    <t>140</t>
  </si>
  <si>
    <t>120</t>
  </si>
  <si>
    <t>175</t>
  </si>
  <si>
    <t>Istrati Igor 31,52%</t>
  </si>
  <si>
    <t>230</t>
  </si>
  <si>
    <t>225</t>
  </si>
  <si>
    <t>nu</t>
  </si>
  <si>
    <t>100</t>
  </si>
  <si>
    <t>250</t>
  </si>
  <si>
    <t>110</t>
  </si>
  <si>
    <t>AGENŢIA “CORCIMARU, PARTENERII ŞI ASOCIAŢII"</t>
  </si>
  <si>
    <t>VICTORIA-ROM (удалить 01.01.23)</t>
  </si>
  <si>
    <t>TORENT-ELSA (удалить 01.01.23)</t>
  </si>
  <si>
    <t>70</t>
  </si>
  <si>
    <t>700</t>
  </si>
  <si>
    <t>115</t>
  </si>
  <si>
    <t>85</t>
  </si>
  <si>
    <t>900</t>
  </si>
  <si>
    <t>125</t>
  </si>
  <si>
    <t>190</t>
  </si>
  <si>
    <t>gutu.serj@gmail.com</t>
  </si>
  <si>
    <t>Chirazim Valentina 93,5%</t>
  </si>
  <si>
    <t>50</t>
  </si>
  <si>
    <t>130</t>
  </si>
  <si>
    <t>145</t>
  </si>
  <si>
    <t>69225019, Leahu.Ion1955@gmail.com,  69040707 Buga Boris</t>
  </si>
  <si>
    <t>60</t>
  </si>
  <si>
    <t>160</t>
  </si>
  <si>
    <t>80</t>
  </si>
  <si>
    <t>180</t>
  </si>
  <si>
    <t>255</t>
  </si>
  <si>
    <t>365</t>
  </si>
  <si>
    <t>nu?</t>
  </si>
  <si>
    <t>450</t>
  </si>
  <si>
    <t>155</t>
  </si>
  <si>
    <t>NU?</t>
  </si>
  <si>
    <t>245</t>
  </si>
  <si>
    <t>185</t>
  </si>
  <si>
    <t>n u</t>
  </si>
  <si>
    <t>EVNARA stop 01.01.20</t>
  </si>
  <si>
    <t>GRUPA VADVAS 1.04.14 expirat</t>
  </si>
  <si>
    <t>LACTATE-TȊRȘEȚEI LICHIDAT</t>
  </si>
  <si>
    <t>LIBERTATEA LICHIDAT</t>
  </si>
  <si>
    <t>315</t>
  </si>
  <si>
    <t>165</t>
  </si>
  <si>
    <t>370</t>
  </si>
  <si>
    <t>195</t>
  </si>
  <si>
    <t>MARKONECT (eca-invest)</t>
  </si>
  <si>
    <t>METAL SRL</t>
  </si>
  <si>
    <t>METACOMIMPEX stop activ pe 3 ani</t>
  </si>
  <si>
    <t>220</t>
  </si>
  <si>
    <t>430</t>
  </si>
  <si>
    <t>240</t>
  </si>
  <si>
    <t>330</t>
  </si>
  <si>
    <t>260</t>
  </si>
  <si>
    <t>135</t>
  </si>
  <si>
    <t>420</t>
  </si>
  <si>
    <t>PRODUSE CEREALIERE in insolv</t>
  </si>
  <si>
    <t>TALIGAL SRL</t>
  </si>
  <si>
    <t>TECGAZDETAL rez hot judec</t>
  </si>
  <si>
    <t>VONDEL 1.07.11 expirat</t>
  </si>
  <si>
    <t>340</t>
  </si>
  <si>
    <t>550</t>
  </si>
  <si>
    <t>Maslîghin Oleg - 99,95%</t>
  </si>
  <si>
    <t>ICCAR (EXPIRAT до 30.06.22) без мая</t>
  </si>
  <si>
    <t>Beloșnicenco Victoria 35,6</t>
  </si>
  <si>
    <t>AGROINDMAŞ (stop 14.03.22)</t>
  </si>
  <si>
    <t>ROMALINA (stop 03.05.22)</t>
  </si>
  <si>
    <t>MĂRŢIŞOR (stop 20.05.22)</t>
  </si>
  <si>
    <t xml:space="preserve">Constructorul Cantemir </t>
  </si>
  <si>
    <t>Lena.nanofarm1@yandex.ru</t>
  </si>
  <si>
    <t>or. Cimislia, str. Burebista 1</t>
  </si>
  <si>
    <t>MD17AG000000022515490120 la BC"MOLDOVA-AGROINDBANK" SA sucursala Tighina</t>
  </si>
  <si>
    <t>or. Orhei, str. T. Ciobanu 2</t>
  </si>
  <si>
    <t>mun.Chişinău, str. Sciusev, 62</t>
  </si>
  <si>
    <t>mun.Chişinău, str. Eminescu 63</t>
  </si>
  <si>
    <t>mun.Chişinău, str. Zelinski 38/4 ap.29</t>
  </si>
  <si>
    <t>mun. Chişinău, str. Bulgara 41</t>
  </si>
  <si>
    <t>MD 2023, mun. Chişinău, str. Transnistria 16/1</t>
  </si>
  <si>
    <t>or. Causeni, str. Alba Iulia, 81</t>
  </si>
  <si>
    <t>or. Vulcăneşti, str. Lenin 98</t>
  </si>
  <si>
    <t>or. Cahul, str.Negruti, 26</t>
  </si>
  <si>
    <t>or. Cimislia, str. Cetatea Alba, 2</t>
  </si>
  <si>
    <t>mun. Chişinău, str. Armeneasca 55</t>
  </si>
  <si>
    <t>or. Ceadîr-Lunga, str.Molodejnaia 7</t>
  </si>
  <si>
    <t>mun. Chişinău, str.Mesager 4</t>
  </si>
  <si>
    <t>mun. Chişinău, str. A. Vlahuta 19</t>
  </si>
  <si>
    <t>or. Orhei, str. Iachir, 19</t>
  </si>
  <si>
    <t>or. Nisporeni, str. Fintinilor, 1</t>
  </si>
  <si>
    <t>or. Donduseni, str. Derjinskii 33</t>
  </si>
  <si>
    <t>mun. Chişinău, str. Munceşti şos., 801/3</t>
  </si>
  <si>
    <t>mun. Chişinău, str. Sargidava, 2/1</t>
  </si>
  <si>
    <t>mun. Chişinău, str. Sfatul Ţării, 59</t>
  </si>
  <si>
    <t>Glodeni, Cobani</t>
  </si>
  <si>
    <t>mun. Chişinău, str. Petricani, 21/3</t>
  </si>
  <si>
    <t>DIRECŢIA SPECIALIZATĂ ÎN RESTAURĂRI</t>
  </si>
  <si>
    <t>office.auralb@mail.ru, iurii-51@mail.ru</t>
  </si>
  <si>
    <t>tehnometas@gmail.com, autocomtransmd@gmail.com</t>
  </si>
  <si>
    <t>aviatehservice@mail.ru, alexandr.marsalov@mail.ru</t>
  </si>
  <si>
    <t>cerevul@mail.ru, svetlana.zarea@transoilcorp.com</t>
  </si>
  <si>
    <t>ciumai@rambler.ru, o_ivanenko@internet.ru</t>
  </si>
  <si>
    <t>office@codreanca.com.md, plamadealarisa@gmail.com</t>
  </si>
  <si>
    <t>colass@mail.ru, contact@colass.md, e.buga@colass.md</t>
  </si>
  <si>
    <t>kornitsky@list.ru, panciuc.insolv@gmail.com</t>
  </si>
  <si>
    <t>silvikaosipean@gmail.com, ahromov77@mail.ru</t>
  </si>
  <si>
    <t>drum-9@mail.ru</t>
  </si>
  <si>
    <t>evident-electro@yandex.ru, dunav.dunav@mail.ru</t>
  </si>
  <si>
    <t>info@farmaco.ro, nelea.andries@farmaco.ro</t>
  </si>
  <si>
    <t>ilenuta1959@mail.ru, sa.fauritorul@mail.ru</t>
  </si>
  <si>
    <t>novicov.v.e@gmail.com, alexei.smochina@gmail.com, novicom+@gmail.com</t>
  </si>
  <si>
    <t xml:space="preserve"> secretariat@alba.md, alisa.belous@alba.md, estera.gorbanovschii@cei.lactalis.com</t>
  </si>
  <si>
    <t>lara.crasnicova@mail.ru, fertilitatea sud@mail.ru</t>
  </si>
  <si>
    <t>monificgroup@gmail.com, grosu.57@mail.ru</t>
  </si>
  <si>
    <t>o.bubuioc@floreni.com, v.turcan@agrofin.md</t>
  </si>
  <si>
    <t>traista.alexandru@gmail.com, oxanarailean23@gmail.com, svetlanabuza29@gmail.com</t>
  </si>
  <si>
    <t>denim-85@mail.ru, ceteronis.st@gmail.com</t>
  </si>
  <si>
    <t>valentina_metal@mail.ru, spravnicnataly1980@gmail.com</t>
  </si>
  <si>
    <t>modernus@mail.ru, svetlanatuzlucova@mail.ru</t>
  </si>
  <si>
    <t>licalziclaudio@gmail.com</t>
  </si>
  <si>
    <t>m.turcan@moldcell.md, o.melnic@moldcell.md</t>
  </si>
  <si>
    <t>contabilitate@mold-nord.md, office@mold-nord.md, contabil-sef@mold-nord.md</t>
  </si>
  <si>
    <t>moldovafilm@mail.md, marina_lunca@mail.ru</t>
  </si>
  <si>
    <t>office@monsato.md, monsato.nalog@gmail.com</t>
  </si>
  <si>
    <t>chiveri.rodica@gmail.com, ababii.i@moldasig.md</t>
  </si>
  <si>
    <t>info@reclamservice.md, office@reclamservice.md</t>
  </si>
  <si>
    <t>registrulf@yandex.com, dogainna@mail.ru</t>
  </si>
  <si>
    <t>succes@inbox.ru, tatiana.vadim@yandex.ru</t>
  </si>
  <si>
    <t>lora.p.25@mail.ru, universulsa@gmail.com</t>
  </si>
  <si>
    <t>natalia.paraschiv@vb.md</t>
  </si>
  <si>
    <t>scurtu.valentin@yandex.ru, jurist@consultant.com</t>
  </si>
  <si>
    <t>dir.KRÎJANOVSKI Serghei 069113291, 286453 склад,  28-64-54 fax, 079419636 Aliona (contabil), 069113522 Iulia, 691135518</t>
  </si>
  <si>
    <t>dir.Victor Odobescu27-20-81, 27-14-27 contabil-şef, 27-15-43 Anatolii Platon Trifon, 27-10-61 fax,Boban 022-54-50-15, 079261770 contabil</t>
  </si>
  <si>
    <t>Caireac I. 0291-21935, 21935 fax, 21929 fax, 22977 contabil, 79-584784 recepţie , 88-93-47,078800899, 0291-22953 Secretara, 0291-21932 -anticam., 078800824 Curu Alexandr (director), 88-93-31, 069253548  Lihopoi Iurii Sergeevici, 0291-92619 Barabaş, 889300 fax, 069826969 Svetlana Zarea, 078800814 serghei cont-sef</t>
  </si>
  <si>
    <t>dir. Gogu Mihail 45-93-25 fax, 46-01-01, 46-01-22,459325 Sveta,069796969 Sveta,460122 fax</t>
  </si>
  <si>
    <t>dir.Costin Victor   069-543962, 0243-32753 fax,Не работает 069372691 Alexandru Movileanu 0790422721</t>
  </si>
  <si>
    <t>29-64-29, 209-178 fax , 209-179 f. contabilitate,206391, 209112,29-64-29, cont. Tatiana Cecan 069725577, 069008111 Lidia Vacarciuc</t>
  </si>
  <si>
    <t>20-91-79, 20-91-78 fax, 20-91-79,29-63-91, 069-008111 Lidia,  29-64-53 бух., 20-91-79fax, 78 secretari fax</t>
  </si>
  <si>
    <t>428715 fax, 069-324925 Radu fost director,  060101623 Nadejda Victorovna cont., 069905030</t>
  </si>
  <si>
    <t>Traistă Vasile 247-22430, 26-11-31, 069-381361 Serghei Mihail dir.,22-85-73 fax, 069-164004 Gîrbu Tudor, Dumitru Eremei 069-105603, 069-123640   Doina-vin Boris Mihail 228573, 227454</t>
  </si>
  <si>
    <t>069145023 Beloziorov Pavel  (dir.) 54-08-37, 069188041 Rosca Vlad (advocat), 069243505 Иоана, 022-49-55-67 fax</t>
  </si>
  <si>
    <t>0-293-32288-fax.secretară,32-460,069288147 Liudmila Alexei,069113213 Caramiba Igor</t>
  </si>
  <si>
    <t>Terzi Mihail(298) 22672,29332152Ana Dm.contabil-şef, 23554-fax director  069-113124,  0293-32288 -fax</t>
  </si>
  <si>
    <t>Ciorba Anatolie270183, 553547, 069801040, 221342, 274498 f Ecaterina</t>
  </si>
  <si>
    <t>vdatco@paa.md, office@paa.md</t>
  </si>
  <si>
    <t>Strestian N.V  (268) 22910, 069182037 Victor viber, 069166197 Gheorghe, 068516444</t>
  </si>
  <si>
    <t>79412804dir.,78662757cont, tel/fax 0273 70369, 067183729 Felicia Untila (на крайняк)</t>
  </si>
  <si>
    <t>079339473, 022-429-866, 068390102 cont. Liza, 078899999 Slivinschi Andrei dir., Liza (contabil) - 076703444,022-42-99-20 fax</t>
  </si>
  <si>
    <t>Melnic Alexandru    52-10-26, 55-20-22 Liudmila contabil, 069150539 Victoria, 55-10-04 fax</t>
  </si>
  <si>
    <t>MD3909, or.Cahul, şos. Vulcanesti, 5</t>
  </si>
  <si>
    <t>Ţăruş Vasile 0-236-23749 cont, 069-012329, 0236-27505 fax</t>
  </si>
  <si>
    <t>Plamădeală Larisa 46-00-03,069124826,462955 fax + Gheolaris, 069523666 dir.Gheorghe,069109759 Mariana 460003 cont Mariana, 069523666</t>
  </si>
  <si>
    <t xml:space="preserve">MD2023, or. Chişinău, str. Varniţa, 6 </t>
  </si>
  <si>
    <t>Peşterean Rodica 022-43-81-18 fax
 438384, 449926,069108271 Rodica</t>
  </si>
  <si>
    <t>dir. Кисеев Дмитрий Николаевич.  0-291- 21998, fax- 21998 dir, 069-119696 dir.</t>
  </si>
  <si>
    <t xml:space="preserve"> 40-82-33 t/f, 22-38-22 cont.,22-35-03fax, 069123806 Gordeev, 068304422 cont Vera Sergh</t>
  </si>
  <si>
    <t>408-240, 408-229 fax, 408-205 Elena Nicolaevna contabil-şef 069-286911</t>
  </si>
  <si>
    <t>Gisca 079405103, 022500103, Галина (бух.) 022500165, 022548827 факс, 022500101 secretar, 022500189 Tatiana cont.nostru, 022548827 fax automat</t>
  </si>
  <si>
    <t>Tatiana Petrova 0-268-76063 fax, 0-268-76062 contabil  eurofarmaco@mdl.net</t>
  </si>
  <si>
    <t>29-49-63 Irina, 24-53-11 fax, 29-49-66, 22-77-46, 54-35-01, 079508515  Aнатолий Аф. Cont. 22-74-46</t>
  </si>
  <si>
    <t>dir. Grijancovschi Sergiu (248)44331,44721 fax, 44239,  44715 contabil  Serghei Anton, 856-934 Inga-jurist,260-171 Fax, Ludmila Gotisan 079288856 cont. sef, 0690-72200 Muntean Oleg,</t>
  </si>
  <si>
    <t>indoitu.daniel90@gmail.com, liliana.1966@mail.ru</t>
  </si>
  <si>
    <t>069106355 dir Георгий Степанович КОТРУЦА , 548533 fax,54-84-06, 0797-71751 Magnet Victor, 54-85-33, Radu Fortina 079771759</t>
  </si>
  <si>
    <t>514797,  51-62-84, 516282, 516515fax 516282                                                                                                                                                             
516455 Alla cont.,069102061 stapin</t>
  </si>
  <si>
    <t>87-82-20 fax, 87-82-14 cont.sef Nelea, 878228jurist,078884441 Colta Sergiu,069070009Russu Ruslan,</t>
  </si>
  <si>
    <t>Marback Joe   230-22287, 022-228175, 228176 Tatiana , 23684 fax, 22145 contabil-şef, 023031830 Alisa,060659593 Alisa, 068689955 Estera</t>
  </si>
  <si>
    <t>069-173692 Negru Valentin, 0241-23377 fax, 22576 cont.</t>
  </si>
  <si>
    <t>0-237-24713 fax,  069128175, 069-147750 Constantin Vasilivici director,0237-24712 Maricica cont., dir.Mariana 069160241, 0683 87838 cont-sef Larisa</t>
  </si>
  <si>
    <t>Perevoznic Victor Paver .271--2-21-23 fax, 271- 22123, 691-26572, 069975625 Agafia cont., Lilia 069679187, 068313768 Rita fiica</t>
  </si>
  <si>
    <t>48-94-85 fax, 069142885, 48-94-83 Iurii Mihalici</t>
  </si>
  <si>
    <t>dir. Sirbu Valeriu  54-62-59, 069-129547, 069-205043 contabil , 667072, 66-70-70,0265-61-381 Fax, 060667256 Serg. Jurist, wjgrainmd@mail.ru 
Dir.financiar Stela BULGARU  - 060667249,0689-99572 dir. Odisseea, 079128051 Violeta, Rascov 069139099</t>
  </si>
  <si>
    <t>Minciuc Leonid235-23510 Galina Valerian, 235-23501 fax068-551055, 069-217276,32-24-18 Ina, 069931605 Katea dir.adjunct, 069170311 dir.Siliva, 069315710 Катя</t>
  </si>
  <si>
    <t xml:space="preserve">Tanco Vasile   298-22944 tel/ fax, 22662 contabilitatea Svetlana Dm., 23181, 22944, Constantin 079-466061/ 298-24039, 069375500 dir. Buzadji  Petr, Надежда Пантелеевна бух.fax., 0685-6187, dir Buzadji Piotr </t>
  </si>
  <si>
    <t>0-291-23790 t/fax, 23919,067122370 petr pavlovici dir.</t>
  </si>
  <si>
    <t>Garştea Ion71-15-03, 749603 t/fax, 710290, 710252, 710164, 079-444312, 749600 dir., 710265, 749608,0691-41104 dir. Garştea, 710-607 fax Primaria, 0603-88800 Lupanciuc jurist</t>
  </si>
  <si>
    <t>235680 fax, 069204564, Aliona 069415523, 069-204564 Vitalii, 07984081 Cont
alonabajerean@mail.ru</t>
  </si>
  <si>
    <t>Tabanov Ivan (291)2-70-14 fax,  069000090 Георгий Фёдорович,069000090 Gheorghii Fedorovici, 0680-65645 Iurie Dolghier</t>
  </si>
  <si>
    <t xml:space="preserve"> 069125519 Alexei Buzenco stapin,  29-65-94, 060062727 Stefan,0691-53046 Aurel Petrovici -dir., 22295774 Raia, 294929 Vlad , 068064141 Svetlana, 069072200 Muntean Oleg admin.autoriz</t>
  </si>
  <si>
    <t>dir.Rusu Nina  0271-24452, 0271-22219 fax, director  e-mail: ici-nord@mail.ru,   069126298    Nina Mihailovna</t>
  </si>
  <si>
    <t>21-22-08 fax, 22-99-65, 0691-25765 Tudor Ambr. ,022-220-338 t/fax,251-23874 dir</t>
  </si>
  <si>
    <t>Mihailov Iurie (298)22040 t/fax, 22045 Contab., 22000,0692-31895 dir.,060002091 Vlad, 078964098 Alexandr Chiseev stapin,029823398 Kiseev, dir.Cernev Nicolai Ilie 069606066</t>
  </si>
  <si>
    <t>47-10-10, 47-02-73 fax, 47-10-49 Fax, Tamara 079003718,  079003701 cont Evgheni, 067399108dir</t>
  </si>
  <si>
    <t>69684487 vice,60500600 dir.Serghei,556166 fax, sa.indmontaj@gmail.com</t>
  </si>
  <si>
    <t>069105677, Condratiuc V. (269)21295, 21296, 24564, 22303, (269)21295 fax</t>
  </si>
  <si>
    <t>325000, 322418 факс,079779080 Inna,Zolotco 404214,404215fax</t>
  </si>
  <si>
    <t>Garştea Mihail  47-20-12 contabil, 47-11-54/47-12-41, 47-23-00 fax, 069344503 Elena, 244710</t>
  </si>
  <si>
    <t xml:space="preserve"> 85-88-00 fax Luchian Val.Vas.069264027, 858-805,  Olga Iu. 858-813,  Cont.-şef Maria Stepan. 858-804, 858811 receptie,Склад пальто Маша Гимпу 854-103,  858-808,858804</t>
  </si>
  <si>
    <t>Ciumac Margareta  271-23409, 069344016, 0-231-44759  tel/факс, 068765903 Nadea cont.,060550300 Nadea</t>
  </si>
  <si>
    <t>69961144, 25925506cont, 25925538 fax, 0694917 , Bădărău Boris, 069491740 Galina (contabil)</t>
  </si>
  <si>
    <t>241266 ф, 242122, megalab@moldnet.md
069103521 Victor LESNIC (dir), 068-469659</t>
  </si>
  <si>
    <t>Odobescu P.    079-596401, adresa directorului: A.Russo 8/1, ap.29, 069-602743 Cebanu Gh.</t>
  </si>
  <si>
    <t>069136118, 069844489 cont., dir. Todorov Nicolae,0-291-47895 fax, 47896 cont, 068120056 cont , 79691869</t>
  </si>
  <si>
    <t>0-248-24017 fax, 29-64-29, 209179,024824013</t>
  </si>
  <si>
    <t>0691-04027 Ion Asetohi.855303, 022-025817 fax,855300</t>
  </si>
  <si>
    <t>contact@lnm.md, maria.sirbu@lnm.md</t>
  </si>
  <si>
    <t xml:space="preserve"> 24320, 078763573 Ризов, 0-294-22279 факс Ольга, 24399, 0696-39003 Rizov</t>
  </si>
  <si>
    <t xml:space="preserve">Tetelea Alexandr  0699-95295 dir. Пашкова Евгения Анатольевна, 069995295 Bizgu Alexandr (director),29-13-15 fax, </t>
  </si>
  <si>
    <t>Bogdanov Iurie Ghenadii47-21-88, 47-23-31 fax, cont. Ivan,  472172 cont.  Iulia 069982969, 
julliette.b@list.ru</t>
  </si>
  <si>
    <t>dir. Bodiu I. 47-15-11, 069-190105 Grosu vice-dir, 069-410154 Bodiu,067429976(75),476183 fax Valentina Stratienco, 069349116 Eugenia</t>
  </si>
  <si>
    <t>Uzun Maria 0-243-22148,068253509 Ceapa Nicolae Ion 068253509.22-791-fax, 472331</t>
  </si>
  <si>
    <t xml:space="preserve">  20-61-75fax, 07980042 Maria Cernov, 022-206-207 fax, 079800042 Maria Turcan, 079714400 Alina (cont.)</t>
  </si>
  <si>
    <t>22-35-04 dir.,92-74-45, 22-35-16 fax , 22-35-03fax  contabil,    0691-33186 dir.</t>
  </si>
  <si>
    <t>Spinei Serafim    (230)-23060, 23663, 069-577621, 20406 факс,0688-81464 Valentina</t>
  </si>
  <si>
    <t>Copcelea Veronica  61030 dir., (231)60415fax  нет contabil 079746578 Silva</t>
  </si>
  <si>
    <t>dir. Lipcan Vasile    47-15-07 fax, 421166, 0794-09402 -dir.,471294 cont., 060301201 Sergiu Cioban</t>
  </si>
  <si>
    <t>dir. Oikhman Anna  022-24-16-46</t>
  </si>
  <si>
    <t>442135, 442335 fax,  69-115626</t>
  </si>
  <si>
    <t>Svistici Liubovi Iv. -dir   0675-92223, 0684-38175; Ţurcan Anjela   0691-16316; 27-02-13 recepţie, 27-03-47 fax , 270347, 270-217 dir.</t>
  </si>
  <si>
    <t>Lefter Tudor dir. 0697-78490,  353568 fax, 0697-87111 Mansur, Contabil 079347345 Maria, 353583, 067442203,
Gavris Nicolae 069931880</t>
  </si>
  <si>
    <t>0-243-25505 Катя, 0-243-25788, 069114402 дир.Ионица Константин,
022-242611</t>
  </si>
  <si>
    <t>PLUGUŞOR-APC</t>
  </si>
  <si>
    <t>PRIM-CREDINŢA</t>
  </si>
  <si>
    <t>836520,836555,273488-fax, 079696258 Aliona, cont centru 080000010</t>
  </si>
  <si>
    <t>Gîrbu V.  0252-22046, 24588 contabil, 23692, 
0-252-26420 fax,069143660 Борис bomidr@mail.ru</t>
  </si>
  <si>
    <t>Sanalatii Serghei    83-55-01, 83-55-02 , 835505 Natalia iurist, 835500 director, 835524, 835507 cont.,47-24-67fax, 079438438 Sanalatii, 069122107 capralov</t>
  </si>
  <si>
    <t>241164 tel/fax , 21-13-93, 069-128540 director Andrei Cojocaru    e-mail: reclamservice@mtc.md</t>
  </si>
  <si>
    <t>078125125 director Adrian Ţeruş, 068185565</t>
  </si>
  <si>
    <t>Sigal Mihail - stăpîn 0686-60601; 022-428-010, 068660609 -contabAngela, 022-428-003 fax, 428016</t>
  </si>
  <si>
    <t>475175 бух., 411044 -&gt; 2 - бухгалтерия, 411044 -&gt; 8 - факс, Так же SCHIH BAKER, 475354 прямой факс
BALAN Nadejda (contabil) - 068499333,069101386 dir.Valeriu</t>
  </si>
  <si>
    <t>069-115612, 0299-21639 contabil Rodica, 31058 fax.,078500041 cont.,079405489 Victor audit</t>
  </si>
  <si>
    <t>MD2012, mun. Chişinău, bd. Ştefan cel Mare, 77</t>
  </si>
  <si>
    <t xml:space="preserve"> 49-11-32 fax  , 49-10-34    e-mail: santuan@mail.ru 49-10-28 ,Covalenco Irina, Timbalist Nina 068487575, 069122455</t>
  </si>
  <si>
    <t>dir: JURAVSCHI Nicolae  0698-86188, Piatac N. 069402091, 22-88-21 fax, 222459/YFTHYWT_x0000__x0000_</t>
  </si>
  <si>
    <t>Becher Ion 41-10-44, 47-53-54  fax, 069203626 dir</t>
  </si>
  <si>
    <t>Iogov F.  44-20-32  , 022-48-80-00 fax 069855004 Lilia</t>
  </si>
  <si>
    <t>069-142050 Tverdohleb, contabil, 740-743 fax, Petr Victorovici,079473187 Angela cont</t>
  </si>
  <si>
    <t>MD2044, mun. Chişinău, str. Ginta Latină, 13/1</t>
  </si>
  <si>
    <t>Pucal Vasile    25313, 0294-23062 факс, 069-350301  Сергей Степанович (член совета)
Administratorul Burzacovschi Cristina 069008034</t>
  </si>
  <si>
    <t>Chiriac P.  0293--35098 t/fax,069156637 dir</t>
  </si>
  <si>
    <t>Şişchin G.  0243-2-66-05 fax , 2-62-01  e-mail: succes@mtc-cs.md; 0794-09582 dir.</t>
  </si>
  <si>
    <t>297 – 22479, 069254172dir.,069680987 cont</t>
  </si>
  <si>
    <t>Ciobanu C.  069-129095, 471230, 471155, 47-22-73 fax.079980197 Ботнарь Владимир, 47-22-94 Stela -contab. 069138003, 079530875 sofer</t>
  </si>
  <si>
    <t>Brebu Valerie  55-99-43 tel/fax, 069112293 Valeriu Brebu</t>
  </si>
  <si>
    <t>22-89-22 fax, 22-32-71 cont, 069101304 Serghei, 069125273</t>
  </si>
  <si>
    <t>Iazinschii Anatolii    069-125296, 742336Maria Ivanovna cont-sef, 744866 fax</t>
  </si>
  <si>
    <t>22 220494,244615tel/fax 069020564 dir., 060110020 Alina cont</t>
  </si>
  <si>
    <t>lipseşte ont tipograf@mail.ru</t>
  </si>
  <si>
    <t>Cuniţcaia L. 247-23209 dir, 068-395475  fax нет Natalia cont.sef,060730780 dir</t>
  </si>
  <si>
    <t>Ioana Mocanu263-22771, 22442    069-679145 Valeriu Cuciuc, 22771,079795705 cont, 069129640 Veaceslav</t>
  </si>
  <si>
    <t>0263-69132 t/f, 69353887 Svetl. 286051 дом, 069762762 Danu Svetlana</t>
  </si>
  <si>
    <t xml:space="preserve"> 636854,  63-68-60,  069-642676, 44-10-94, 29-48-24 Lidia (buh)
</t>
  </si>
  <si>
    <t>069011600, 022-549954 fax, 542081</t>
  </si>
  <si>
    <t>Davidoglo Petr Iliici  293-33014 dom, 31606 fax,  dir
068584579</t>
  </si>
  <si>
    <t>79412804  dir.Valerii Ivanovici, Ceba-vin, 79128748 cont, cebavin@mail.ru</t>
  </si>
  <si>
    <t xml:space="preserve"> 265391 cont, 265226 antic.,   Inga Sircu 265296,
Contabil-sef Silvia 060301215,265-341fax cont., 265318 jurist  silviabel@rambler.ru,069182199 Leonid Popescu jurist,273516,273534.; 068440101; 22866507  SIDOROV LEONID от хозяина</t>
  </si>
  <si>
    <t>069-126368 Savin Valeriu, 235-27744, 0680-48585 Maria Savin, 235-32341, 079580966 Zina, 24376,27791 cont/fax,069126368 Savin
079100169 Alexandru сын, 0-235-27791</t>
  </si>
  <si>
    <t>0691-29569, 29-47-94, 29-48-80,31-20-01 fax,0685-55480, 312008  cont, 312005 cont, 069170311 Silvia</t>
  </si>
  <si>
    <t>69107338 Gogu Igor 27-20-57 fax  0-236-25289, Gogu 069107338б 27-27-13</t>
  </si>
  <si>
    <t>Tcaciuc Serghei  524995 tel/fax, 069083710</t>
  </si>
  <si>
    <t>dir.Spînu Vladimir Ion  0692-63386, 0-256-23744 fax.,0256-24860 cont.,0256 22342</t>
  </si>
  <si>
    <t>0299 20945, 27964,  079144276 Covalev, 26969 fax/cont.,076712044 Alexei Colodeev, 079035369 Nat.Iv (director). 079582228 Irina contabil</t>
  </si>
  <si>
    <t>Alacev V.23-56-56 tel/fax,  23-37-57, 235656 Tatiana Chiril, 068888814 Andrei NOVAC , 068539966 cont</t>
  </si>
  <si>
    <t xml:space="preserve"> 069-374575 Valentina, 549638 Grigore Dragan (dir),85-65-02-fax, Scurtu Valentin 069105290,  069173336 Nicolai Postolke,271645 Svetlana,069748111 Grigore Dragan dir.,078988821 юрист, 067598655, 069786660</t>
  </si>
  <si>
    <t>MD3901, or.Cahul, şos.Griviţei, 23</t>
  </si>
  <si>
    <t xml:space="preserve">53-21-26, 0246-24575 fax, 66-08-99 fax, Tatiana cont.sef, 069108015 Liudmila Alexandr,246-27545 cont., Liudmila cont., 28498, </t>
  </si>
  <si>
    <t>Caireac Petru  ,  0294-23786, 23284 Galina Nic.contabil-şef   73-52-10, Tatiana, 25413 fax, 0294-23343, 23284, 24622fax, 068190994 sectretar, 069872517 Vova</t>
  </si>
  <si>
    <t>Permec I.D  293--2-28-85, 2-27-90 fax, 23460 contabil, 32288 fax.,Fedor Andreevici 079-517637</t>
  </si>
  <si>
    <t>dir.Pancev  Dmitrii Gheorghe 0676-92999, 2-68-89, 291-26889 fax</t>
  </si>
  <si>
    <t xml:space="preserve">Caraja I. 0-291-20276 contabil, 2-26-92 fax, 2-32-83, 2-07-81, 2-02-71 recepţie,079403415 Ivan Danilovici </t>
  </si>
  <si>
    <t>39815</t>
  </si>
  <si>
    <t>MOLDAGROCONSTRUCŢIA</t>
  </si>
  <si>
    <t>794041,739670 Vera Alexei soŢia dir.mort,069115332 Serghei (nou), 069828388 Anatolii</t>
  </si>
  <si>
    <t>VODĂ</t>
  </si>
  <si>
    <t>AGENŢIA "CORCIMARU, PARTENERII ŞI ASOCIAŢII"</t>
  </si>
  <si>
    <t>21.09. приедет подписать</t>
  </si>
  <si>
    <t>приедет подпишет</t>
  </si>
  <si>
    <t>привезет</t>
  </si>
  <si>
    <t>дали на подпись</t>
  </si>
  <si>
    <t>пришлет</t>
  </si>
  <si>
    <t>привезет подписанный</t>
  </si>
  <si>
    <t>послала по почта молд</t>
  </si>
  <si>
    <t>REGISTRU IND</t>
  </si>
  <si>
    <t>MD 2005, mun.Chişinău, bd. G.Vieru, 22/1, of.60</t>
  </si>
  <si>
    <t>022-22-49-63, 022-21-23-53, 022-22-15-07 fax</t>
  </si>
  <si>
    <t>ruslana.corcimaru.cpa@gmail.com</t>
  </si>
  <si>
    <t>radutaga@gmail.com, sabraviceavin@gmail.com</t>
  </si>
  <si>
    <t>rita@kki.md, office@kki.md</t>
  </si>
  <si>
    <t>Lnantoi@mail.ru, covis.srl@gmail.com</t>
  </si>
  <si>
    <t>cunac@mail.ru, cunac@ursu.md</t>
  </si>
  <si>
    <t>fiodor_int@yahoo.com, scps.retail@gmail.com, nicoleta.lera@mail.ru</t>
  </si>
  <si>
    <t>ursuleacalexei88@gmail.com, ialconstructsa@gmail.com</t>
  </si>
  <si>
    <t>office@imperial-vin.md, mmunteanu@imperial-vin.md, olga@imperial-vin.md</t>
  </si>
  <si>
    <t>rotann.md@gmail.com, officerotan@gmail.com</t>
  </si>
  <si>
    <t>ovz@yandex.ru, vciclicci@gmail.com</t>
  </si>
  <si>
    <t>nbreslauhova@gmail.com, covtun@aicloud.com</t>
  </si>
  <si>
    <t>info@basvinex.md, balan@basvinex.md</t>
  </si>
  <si>
    <t>jecars@mail.ru, jecarsmd@gmail.com</t>
  </si>
  <si>
    <t>c.suruceanu@procreditbank.md, finance@procreditbank.md</t>
  </si>
  <si>
    <t>julialm@mail.ru</t>
  </si>
  <si>
    <t>516281, 069319634 Ivan Fiodorovici dir., 079410337 cont</t>
  </si>
  <si>
    <t>m.sonia@mail.ru</t>
  </si>
  <si>
    <t xml:space="preserve"> факс 299 35669,079401662 cont, 079010929 dir. Serghei</t>
  </si>
  <si>
    <t>bereunitanc@yahoo.com, olga.advahova@mail.ru, ivara@yandex.com</t>
  </si>
  <si>
    <t xml:space="preserve">42-18-31 dir, 47-27-67 fax,060261999 Avdonin, </t>
  </si>
  <si>
    <t>consamsa@mail.ru, avdonin.ip@mail.ru, rus8809@yandex.ru</t>
  </si>
  <si>
    <t xml:space="preserve"> 069057550 Natalia (director), 069067771 Павел (бух.) все вопросы к нему</t>
  </si>
  <si>
    <t>amekmd@mail.ru, amekmd@yahoo.com</t>
  </si>
  <si>
    <t>info@artmet.md, bogaci@list.ru</t>
  </si>
  <si>
    <t>ccb2004@yandex.ru, radchenko1959@mail.ru</t>
  </si>
  <si>
    <t>vainbergdan@mail.ru, baswool@mail.ru</t>
  </si>
  <si>
    <t>Iancev Vladimir  (298) 24311, 069172715. 79397754915 Янчев</t>
  </si>
  <si>
    <t>selic05@mail.ru, officeselsic@gmail.com</t>
  </si>
  <si>
    <t>info@ipteh.md, ipteh.sa@gmail.com, contabilitate@ipteh.md</t>
  </si>
  <si>
    <t>kiat.cont@mail.ru, kiat@mail.ru</t>
  </si>
  <si>
    <t>diana.leahu@pamconstruct.md, malachi.boris@gmail.com</t>
  </si>
  <si>
    <t>veralipcan@gmail.com, saorizont@mail.ru</t>
  </si>
  <si>
    <t>sarm08@mail.ru</t>
  </si>
  <si>
    <t>Tel/fax 22597055,79422558, sarm.prom.md, sarmmoldova.com</t>
  </si>
  <si>
    <t>sevirsrl@yahoo.com, vist58@mail.ru</t>
  </si>
  <si>
    <t>fautor@fautor.md, novakwinery@gmail.com</t>
  </si>
  <si>
    <t>nadejda.cornetel@besweet.md</t>
  </si>
  <si>
    <t>iuventus@iuventus.md</t>
  </si>
  <si>
    <t>untila.felicia@mail.ru</t>
  </si>
  <si>
    <t>Irisca1976@gmail.com, razlog@mail.ru</t>
  </si>
  <si>
    <t>kilivnik.2015@mail.ru, lidiaplus@mail.ru</t>
  </si>
  <si>
    <t>tipografia_reclama@yahoo.com</t>
  </si>
  <si>
    <t>ciobanuadrian@mail.ru</t>
  </si>
  <si>
    <t xml:space="preserve">t.ivasco@fidesco.md  </t>
  </si>
  <si>
    <t>universalfarm2@mail.ru</t>
  </si>
  <si>
    <t>hr.alba@md.lactalis.com</t>
  </si>
  <si>
    <t>022829870, 060017170, Estera 068689955 jur</t>
  </si>
  <si>
    <t>socolov.e.a@gmail.com, aermorache@promstroi.md, promstroi.grup@gmail.com</t>
  </si>
  <si>
    <t xml:space="preserve"> lr55@mail.ru</t>
  </si>
  <si>
    <t xml:space="preserve"> 069-117051, 221269 Vera Andrei iliin@mail.ru 079-300789, 243261, 815056 факс, 550209</t>
  </si>
  <si>
    <t>iliin.stanislav@yandex.ru</t>
  </si>
  <si>
    <t>lenon2512@mail.ru, julliette_b@list.ru</t>
  </si>
  <si>
    <t>burcuta@mail.ru, chisinau_coninvest_sa@bk.ru, victoria_slutu@yahoo.com</t>
  </si>
  <si>
    <t>arhproiectsa@gmail.com</t>
  </si>
  <si>
    <t>hotelstejaris@gmail.com, ivan.holban@mail.ru</t>
  </si>
  <si>
    <t>CONSDENTA (убрать с 01.01.2023)</t>
  </si>
  <si>
    <t>LACTATE-TÎRŞIŢEI (убрать с 01.01.2023)</t>
  </si>
  <si>
    <t>нет печати на акорде</t>
  </si>
  <si>
    <t>mun.Chisinau, str. A.Bernardazzi, 7, of. 7</t>
  </si>
  <si>
    <t>AGRNMD2X864</t>
  </si>
  <si>
    <t>s.a.decebal@gmail.com</t>
  </si>
  <si>
    <t>fara stampila</t>
  </si>
  <si>
    <t>xeroz col</t>
  </si>
  <si>
    <t>xerox</t>
  </si>
  <si>
    <t>xerox col</t>
  </si>
  <si>
    <t>xerox color</t>
  </si>
  <si>
    <t>XEROX COLGînga Ion 32,3%,
 Burdila Valerii 32,3%</t>
  </si>
  <si>
    <t>XEROX col Dovrat Perets49,1%
Pichadra Benyamin 27,09%</t>
  </si>
  <si>
    <t>XEROX col</t>
  </si>
  <si>
    <t>XEROX Condorachi Alexandru 49,33
Ciubotaru Simion</t>
  </si>
  <si>
    <t>xerox fara stamp</t>
  </si>
  <si>
    <t xml:space="preserve">xerox </t>
  </si>
  <si>
    <t>XEROX Capcelea Viorica
 prin Mavra-Globus SRL 78,8%</t>
  </si>
  <si>
    <t>xerox colEmisia nu se vede din 08.05.03</t>
  </si>
  <si>
    <t>ASTRAEA (удалить с 1.1.23)</t>
  </si>
  <si>
    <r>
      <t xml:space="preserve">EVIDENT-ELECTRO </t>
    </r>
    <r>
      <rPr>
        <sz val="9"/>
        <color rgb="FFFF0000"/>
        <rFont val="Calibri"/>
        <family val="2"/>
        <charset val="204"/>
      </rPr>
      <t>(удалить с 1.1.23)</t>
    </r>
  </si>
  <si>
    <t>office@olympic.md</t>
  </si>
  <si>
    <t>ZODIER (удалить с 1.1.23)</t>
  </si>
  <si>
    <t>KDD (удалить с 1.1.23)</t>
  </si>
  <si>
    <t>vcepraga@mail.ru</t>
  </si>
  <si>
    <t>invent@invent.mldnet.com, simserv98@mail.ru</t>
  </si>
  <si>
    <t>(273) 22359 fax, 079523568 Codreanu Stefan</t>
  </si>
  <si>
    <t xml:space="preserve"> codreanustefan@rambler.ru</t>
  </si>
  <si>
    <t>Melnic Svetlana  212-061,Melnic Serghei-079111188, 069333313 Vasile, ,069122370 Vera cont. 060903070 Farm-Agro, Elena</t>
  </si>
  <si>
    <t>victorstrestian@mail.com</t>
  </si>
  <si>
    <t>Ananiev V.  50-35-98, 50-35-99, 55-30-89 fax, 079519494 Nichita fiu, 561466 fax</t>
  </si>
  <si>
    <t>55-84-40,55-52-36,, 069-603062 (ОРЛОВ Степан Иванович), 55-43-06 fax</t>
  </si>
  <si>
    <t>022-545125,  079044448, Ciobanu Lilian admin insolv 079440308</t>
  </si>
  <si>
    <t>78166906 dir</t>
  </si>
  <si>
    <t>079585572 Maria (dir), 079500023 Elena (дочь)</t>
  </si>
  <si>
    <t>atbcomtrans@mail.ru</t>
  </si>
  <si>
    <t>079858385 Elvira, 079-483317</t>
  </si>
  <si>
    <t>Bolotneaia T. 069015158 , +79857357608 Oxana</t>
  </si>
  <si>
    <t>0268 30228, 069138710 Vasile, 078014418 Racu Stanislav хозяин</t>
  </si>
  <si>
    <t>022-22-15-07 Gutu Sergiu 069206422</t>
  </si>
  <si>
    <t>registru-ind@yandex.ru, gutsu_1974@mail.ru</t>
  </si>
  <si>
    <t>mun. Chişinău, str. Petru Rareş, 28/1, ap. 3, postala: Mateevici, 89/2</t>
  </si>
  <si>
    <t>contabil1@oficii.com, cecan_tatiana@mail.ru, fnk.findir@gmail.com, galina.ababii@mail.ru</t>
  </si>
  <si>
    <t>MD2036, mun.CHIŞINĂU, str. Uzinelor 142</t>
  </si>
  <si>
    <t>service.tuzlukov@gmail.com, petrtuzlukov777@gmail.com</t>
  </si>
  <si>
    <t>DRUM BUN (удалить с 01.01.23)</t>
  </si>
  <si>
    <t xml:space="preserve">229454 tel/fax,069147987,069789733 sotia Silvia
</t>
  </si>
  <si>
    <r>
      <t xml:space="preserve">022-44-22-33 fax, 400371 cont. director@coleso.md
069137750 СОКОЛОВА Наталья Дмитриевна (dir),40-77-44, </t>
    </r>
    <r>
      <rPr>
        <b/>
        <sz val="10"/>
        <rFont val="Calibri"/>
        <family val="2"/>
        <charset val="204"/>
        <scheme val="minor"/>
      </rPr>
      <t>062011430 мобильный бухгалтерии</t>
    </r>
    <r>
      <rPr>
        <sz val="10"/>
        <rFont val="Calibri"/>
        <family val="2"/>
        <charset val="204"/>
        <scheme val="minor"/>
      </rPr>
      <t>, 069535538 Dorina cont., 068407878 contabil-sef</t>
    </r>
  </si>
  <si>
    <t>MALTEX GRUP (удалить с 01.01.23)</t>
  </si>
  <si>
    <t>c 01.01.23</t>
  </si>
  <si>
    <r>
      <rPr>
        <sz val="7"/>
        <color rgb="FFFF0000"/>
        <rFont val="Arial"/>
        <family val="2"/>
        <charset val="204"/>
      </rPr>
      <t>XEROX</t>
    </r>
    <r>
      <rPr>
        <sz val="7"/>
        <rFont val="Arial"/>
        <family val="2"/>
        <charset val="204"/>
      </rPr>
      <t xml:space="preserve"> Racu-Armașu Stanislav-39,36%
Ursuleac Alexei 33,49%</t>
    </r>
  </si>
  <si>
    <t>REGISTRU-IND</t>
  </si>
  <si>
    <t>отдала бухг в руки акорд и кестионар</t>
  </si>
  <si>
    <t>Datorie la data 31.12.22</t>
  </si>
  <si>
    <t>Datorie
la 31.03.23</t>
  </si>
  <si>
    <t>Datorie
la 30.06.23</t>
  </si>
  <si>
    <t>Datorie
la 30.09.23</t>
  </si>
  <si>
    <t>Datorie
la 31.12.23</t>
  </si>
  <si>
    <t>an.2023</t>
  </si>
  <si>
    <t>Если у Вашей компании есть возможность оплатить услуги за оставшийся период 2023 года, ниже
представлен счёт по которому можно произвести платёж.
ВНИМАНИЕ!!! Налоговая накладная на наши услуги отписывается посредством системы "E-FACTURA" по длинному циклу. Просим своевременно подписывать её. Все вопросы и пожелания принимаются по телефону 022-27-23-13 (бухгалтерия).
IN ATENTIA CONTABILITATII!!! Factura fiscala pentru serviciile acordate SA "Grupa Financiara" este perfectata prin intermediul "E-FACTURA" - ciclu mare. Rugam semnarea acestei facturi in timp util. Ralatii la telefon 022-27-37-13 (contabilitatea).</t>
  </si>
  <si>
    <t>trim.I</t>
  </si>
  <si>
    <t>Morari Grigorii 069-907333 director, fax нет, 069127786 Nadejda, 079791140 Elena,  Rusu Dorin Adm Aut 079435230</t>
  </si>
  <si>
    <t xml:space="preserve"> 069-666041, 069-122127 Cangaş , 22-90-95 fax Nadea, Olga.069367147 sau 060027276 olga, 068129582 Politov Vladimir</t>
  </si>
  <si>
    <t>022-22-33-63, 21-20-44 contabil,22-44-63, 068-100624, 022-227013, 069608773 contabil, 069575155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</si>
</sst>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₽_-;\-* #,##0.00\ _₽_-;_-* &quot;-&quot;??\ _₽_-;_-@_-"/>
    <numFmt numFmtId="165" formatCode="dd/mm/yy;@"/>
    <numFmt numFmtId="166" formatCode="#,##0.0"/>
  </numFmts>
  <fonts count="114">
    <font>
      <sz val="10"/>
      <name val="Times New Roman"/>
      <family val="1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0"/>
      <name val="Times New Roman"/>
      <family val="1"/>
      <charset val="204"/>
    </font>
    <font>
      <sz val="10"/>
      <name val="Arial Cyr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7"/>
      <name val="Times New Roman"/>
      <family val="1"/>
      <charset val="204"/>
    </font>
    <font>
      <b/>
      <sz val="7"/>
      <name val="Arial"/>
      <family val="2"/>
      <charset val="204"/>
    </font>
    <font>
      <b/>
      <sz val="8"/>
      <name val="Arial"/>
      <family val="2"/>
      <charset val="204"/>
    </font>
    <font>
      <b/>
      <sz val="6"/>
      <name val="Arial"/>
      <family val="2"/>
      <charset val="204"/>
    </font>
    <font>
      <b/>
      <sz val="5.5"/>
      <name val="Arial"/>
      <family val="2"/>
      <charset val="204"/>
    </font>
    <font>
      <sz val="7"/>
      <name val="Arial"/>
      <family val="2"/>
      <charset val="204"/>
    </font>
    <font>
      <sz val="5"/>
      <name val="Arial"/>
      <family val="2"/>
      <charset val="204"/>
    </font>
    <font>
      <sz val="6.5"/>
      <name val="Arial"/>
      <family val="2"/>
      <charset val="204"/>
    </font>
    <font>
      <sz val="6"/>
      <name val="Times New Roman"/>
      <family val="1"/>
      <charset val="204"/>
    </font>
    <font>
      <sz val="6.5"/>
      <name val="Times New Roman"/>
      <family val="1"/>
      <charset val="204"/>
    </font>
    <font>
      <b/>
      <sz val="6.5"/>
      <name val="Arial"/>
      <family val="2"/>
      <charset val="204"/>
    </font>
    <font>
      <sz val="10"/>
      <color indexed="10"/>
      <name val="Times New Roman"/>
      <family val="1"/>
      <charset val="204"/>
    </font>
    <font>
      <sz val="10"/>
      <name val="Times New Roman"/>
      <family val="1"/>
    </font>
    <font>
      <sz val="8"/>
      <name val="Times New Roman"/>
      <family val="1"/>
    </font>
    <font>
      <sz val="9"/>
      <name val="Times New Roman"/>
      <family val="1"/>
    </font>
    <font>
      <sz val="7"/>
      <name val="Times New Roman"/>
      <family val="1"/>
    </font>
    <font>
      <sz val="6"/>
      <name val="Times New Roman"/>
      <family val="1"/>
    </font>
    <font>
      <sz val="7"/>
      <name val="Trebuchet MS"/>
      <family val="2"/>
      <charset val="204"/>
    </font>
    <font>
      <sz val="8"/>
      <name val="Times New Roman"/>
      <family val="1"/>
      <charset val="204"/>
    </font>
    <font>
      <b/>
      <sz val="8"/>
      <name val="Calibri"/>
      <family val="2"/>
      <charset val="204"/>
    </font>
    <font>
      <b/>
      <sz val="7"/>
      <name val="Calibri"/>
      <family val="2"/>
      <charset val="204"/>
    </font>
    <font>
      <sz val="8"/>
      <name val="Calibri"/>
      <family val="2"/>
      <charset val="204"/>
    </font>
    <font>
      <sz val="7"/>
      <name val="Calibri"/>
      <family val="2"/>
      <charset val="204"/>
    </font>
    <font>
      <sz val="10"/>
      <name val="Arial"/>
      <family val="2"/>
      <charset val="204"/>
    </font>
    <font>
      <sz val="8"/>
      <name val="Arial"/>
      <family val="2"/>
      <charset val="204"/>
    </font>
    <font>
      <b/>
      <sz val="7.5"/>
      <name val="Arial"/>
      <family val="2"/>
      <charset val="204"/>
    </font>
    <font>
      <b/>
      <sz val="10"/>
      <name val="Arial"/>
      <family val="2"/>
      <charset val="204"/>
    </font>
    <font>
      <sz val="6"/>
      <name val="Arial"/>
      <family val="2"/>
      <charset val="204"/>
    </font>
    <font>
      <sz val="7"/>
      <color indexed="60"/>
      <name val="Arial"/>
      <family val="2"/>
      <charset val="204"/>
    </font>
    <font>
      <b/>
      <sz val="7"/>
      <color indexed="60"/>
      <name val="Arial"/>
      <family val="2"/>
      <charset val="204"/>
    </font>
    <font>
      <b/>
      <sz val="8"/>
      <color indexed="60"/>
      <name val="Calibri"/>
      <family val="2"/>
      <charset val="204"/>
    </font>
    <font>
      <sz val="8"/>
      <color indexed="60"/>
      <name val="Calibri"/>
      <family val="2"/>
      <charset val="204"/>
    </font>
    <font>
      <sz val="8"/>
      <name val="Calibri"/>
      <family val="2"/>
      <charset val="204"/>
    </font>
    <font>
      <sz val="7"/>
      <name val="Calibri"/>
      <family val="2"/>
      <charset val="204"/>
    </font>
    <font>
      <sz val="6"/>
      <name val="Calibri"/>
      <family val="2"/>
      <charset val="204"/>
    </font>
    <font>
      <b/>
      <sz val="8"/>
      <name val="Calibri"/>
      <family val="2"/>
      <charset val="204"/>
    </font>
    <font>
      <sz val="8"/>
      <color indexed="10"/>
      <name val="Calibri"/>
      <family val="2"/>
      <charset val="204"/>
    </font>
    <font>
      <b/>
      <sz val="7"/>
      <name val="Calibri"/>
      <family val="2"/>
      <charset val="204"/>
    </font>
    <font>
      <b/>
      <sz val="6"/>
      <name val="Calibri"/>
      <family val="2"/>
      <charset val="204"/>
    </font>
    <font>
      <b/>
      <sz val="8"/>
      <color indexed="1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7"/>
      <color indexed="17"/>
      <name val="Arial"/>
      <family val="2"/>
      <charset val="204"/>
    </font>
    <font>
      <sz val="8"/>
      <color indexed="10"/>
      <name val="Calibri"/>
      <family val="2"/>
      <charset val="204"/>
    </font>
    <font>
      <b/>
      <sz val="8"/>
      <color indexed="10"/>
      <name val="Calibri"/>
      <family val="2"/>
      <charset val="204"/>
    </font>
    <font>
      <b/>
      <sz val="7.5"/>
      <name val="Calibri"/>
      <family val="2"/>
      <charset val="204"/>
    </font>
    <font>
      <b/>
      <sz val="6.5"/>
      <name val="Calibri"/>
      <family val="2"/>
      <charset val="204"/>
    </font>
    <font>
      <b/>
      <sz val="8"/>
      <color indexed="8"/>
      <name val="Calibri"/>
      <family val="2"/>
      <charset val="204"/>
    </font>
    <font>
      <b/>
      <sz val="9"/>
      <name val="Calibri"/>
      <family val="2"/>
      <charset val="204"/>
    </font>
    <font>
      <sz val="9"/>
      <name val="Calibri"/>
      <family val="2"/>
      <charset val="204"/>
    </font>
    <font>
      <b/>
      <sz val="9"/>
      <color indexed="10"/>
      <name val="Calibri"/>
      <family val="2"/>
      <charset val="204"/>
    </font>
    <font>
      <b/>
      <sz val="9"/>
      <color indexed="8"/>
      <name val="Calibri"/>
      <family val="2"/>
      <charset val="204"/>
    </font>
    <font>
      <b/>
      <sz val="9"/>
      <color indexed="60"/>
      <name val="Calibri"/>
      <family val="2"/>
      <charset val="204"/>
    </font>
    <font>
      <sz val="9"/>
      <color indexed="60"/>
      <name val="Calibri"/>
      <family val="2"/>
      <charset val="204"/>
    </font>
    <font>
      <sz val="9"/>
      <color indexed="10"/>
      <name val="Calibri"/>
      <family val="2"/>
      <charset val="204"/>
    </font>
    <font>
      <sz val="9"/>
      <color rgb="FFFF0000"/>
      <name val="Calibri"/>
      <family val="2"/>
      <charset val="204"/>
    </font>
    <font>
      <b/>
      <sz val="9"/>
      <color rgb="FFFF0000"/>
      <name val="Arial"/>
      <family val="2"/>
      <charset val="204"/>
    </font>
    <font>
      <sz val="10"/>
      <name val="Arial Cyr"/>
      <charset val="204"/>
    </font>
    <font>
      <sz val="10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8.5"/>
      <color rgb="FFFF0000"/>
      <name val="Arial"/>
      <family val="2"/>
      <charset val="204"/>
    </font>
    <font>
      <sz val="19"/>
      <name val="Arial"/>
      <family val="2"/>
      <charset val="204"/>
    </font>
    <font>
      <u/>
      <sz val="10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12"/>
      <name val="Arial"/>
      <family val="2"/>
      <charset val="204"/>
    </font>
    <font>
      <b/>
      <sz val="12"/>
      <name val="Arial"/>
      <family val="2"/>
      <charset val="204"/>
    </font>
    <font>
      <sz val="7"/>
      <color rgb="FFFF0000"/>
      <name val="Arial"/>
      <family val="2"/>
      <charset val="204"/>
    </font>
    <font>
      <b/>
      <sz val="14"/>
      <name val="Arial"/>
      <family val="2"/>
      <charset val="204"/>
    </font>
    <font>
      <b/>
      <sz val="16"/>
      <color rgb="FFFF0000"/>
      <name val="Arial"/>
      <family val="2"/>
      <charset val="204"/>
    </font>
    <font>
      <sz val="14"/>
      <color rgb="FFFF0000"/>
      <name val="Arial"/>
      <family val="2"/>
      <charset val="204"/>
    </font>
    <font>
      <sz val="11"/>
      <name val="Arial"/>
      <family val="2"/>
      <charset val="204"/>
    </font>
    <font>
      <u/>
      <sz val="10"/>
      <color theme="10"/>
      <name val="Times New Roman"/>
      <family val="1"/>
    </font>
    <font>
      <sz val="9"/>
      <color theme="1"/>
      <name val="Calibri"/>
      <family val="2"/>
      <charset val="204"/>
      <scheme val="minor"/>
    </font>
    <font>
      <u/>
      <sz val="9"/>
      <color indexed="12"/>
      <name val="Calibri"/>
      <family val="2"/>
      <charset val="204"/>
      <scheme val="minor"/>
    </font>
    <font>
      <u/>
      <sz val="10"/>
      <color theme="10"/>
      <name val="Calibri"/>
      <family val="2"/>
      <charset val="204"/>
      <scheme val="minor"/>
    </font>
    <font>
      <sz val="9"/>
      <color indexed="63"/>
      <name val="Calibri"/>
      <family val="2"/>
      <charset val="204"/>
      <scheme val="minor"/>
    </font>
    <font>
      <u/>
      <sz val="9"/>
      <name val="Calibri"/>
      <family val="2"/>
      <charset val="204"/>
      <scheme val="minor"/>
    </font>
    <font>
      <sz val="9"/>
      <color indexed="8"/>
      <name val="Calibri"/>
      <family val="2"/>
      <charset val="204"/>
      <scheme val="minor"/>
    </font>
    <font>
      <sz val="9"/>
      <color indexed="12"/>
      <name val="Calibri"/>
      <family val="2"/>
      <charset val="204"/>
      <scheme val="minor"/>
    </font>
    <font>
      <b/>
      <sz val="12"/>
      <color rgb="FF0070C0"/>
      <name val="Arial"/>
      <family val="2"/>
      <charset val="204"/>
    </font>
    <font>
      <b/>
      <sz val="16"/>
      <color rgb="FF0070C0"/>
      <name val="Arial"/>
      <family val="2"/>
      <charset val="204"/>
    </font>
    <font>
      <b/>
      <sz val="14"/>
      <color rgb="FF0070C0"/>
      <name val="Arial"/>
      <family val="2"/>
      <charset val="204"/>
    </font>
    <font>
      <sz val="14"/>
      <color rgb="FF0070C0"/>
      <name val="Arial"/>
      <family val="2"/>
      <charset val="204"/>
    </font>
    <font>
      <sz val="12"/>
      <color rgb="FF0070C0"/>
      <name val="Arial"/>
      <family val="2"/>
      <charset val="204"/>
    </font>
    <font>
      <sz val="9"/>
      <color theme="3"/>
      <name val="Calibri"/>
      <family val="2"/>
      <charset val="204"/>
    </font>
    <font>
      <sz val="7.65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indexed="10"/>
      <name val="Calibri"/>
      <family val="2"/>
      <charset val="204"/>
      <scheme val="minor"/>
    </font>
    <font>
      <sz val="10"/>
      <color indexed="17"/>
      <name val="Calibri"/>
      <family val="2"/>
      <charset val="204"/>
      <scheme val="minor"/>
    </font>
    <font>
      <sz val="10"/>
      <name val="Calibri"/>
      <family val="2"/>
      <charset val="204"/>
    </font>
    <font>
      <sz val="7"/>
      <color theme="6"/>
      <name val="Arial"/>
      <family val="2"/>
      <charset val="204"/>
    </font>
    <font>
      <b/>
      <sz val="9"/>
      <color rgb="FF000000"/>
      <name val="Tahoma"/>
      <family val="2"/>
      <charset val="204"/>
    </font>
    <font>
      <sz val="9"/>
      <color rgb="FF000000"/>
      <name val="Tahoma"/>
      <family val="2"/>
      <charset val="204"/>
    </font>
  </fonts>
  <fills count="69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9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51"/>
        <b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3"/>
        <bgColor indexed="13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7"/>
        <bgColor indexed="26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26"/>
      </patternFill>
    </fill>
    <fill>
      <patternFill patternType="solid">
        <fgColor indexed="53"/>
        <bgColor indexed="26"/>
      </patternFill>
    </fill>
    <fill>
      <patternFill patternType="solid">
        <fgColor rgb="FFFFC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indexed="13"/>
      </patternFill>
    </fill>
    <fill>
      <patternFill patternType="solid">
        <fgColor rgb="FFFFFF00"/>
        <bgColor indexed="26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26"/>
      </patternFill>
    </fill>
    <fill>
      <patternFill patternType="solid">
        <fgColor rgb="FFFFC000"/>
        <bgColor indexed="31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26"/>
      </patternFill>
    </fill>
    <fill>
      <patternFill patternType="solid">
        <fgColor rgb="FF00B0F0"/>
        <bgColor indexed="26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26"/>
      </patternFill>
    </fill>
    <fill>
      <patternFill patternType="solid">
        <fgColor theme="8"/>
        <bgColor indexed="64"/>
      </patternFill>
    </fill>
    <fill>
      <patternFill patternType="solid">
        <fgColor theme="8"/>
        <bgColor indexed="13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13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indexed="26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indexed="26"/>
      </patternFill>
    </fill>
  </fills>
  <borders count="3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59"/>
      </left>
      <right style="thin">
        <color indexed="59"/>
      </right>
      <top style="thin">
        <color indexed="59"/>
      </top>
      <bottom style="thin">
        <color indexed="5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9"/>
      </left>
      <right style="thin">
        <color indexed="59"/>
      </right>
      <top style="thin">
        <color indexed="59"/>
      </top>
      <bottom/>
      <diagonal/>
    </border>
    <border>
      <left style="thin">
        <color indexed="59"/>
      </left>
      <right style="thin">
        <color indexed="59"/>
      </right>
      <top/>
      <bottom style="thin">
        <color indexed="59"/>
      </bottom>
      <diagonal/>
    </border>
    <border>
      <left style="thin">
        <color indexed="59"/>
      </left>
      <right/>
      <top style="thin">
        <color indexed="59"/>
      </top>
      <bottom style="thin">
        <color indexed="59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59"/>
      </left>
      <right/>
      <top style="thin">
        <color indexed="59"/>
      </top>
      <bottom/>
      <diagonal/>
    </border>
    <border>
      <left style="thin">
        <color indexed="59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59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9"/>
      </right>
      <top style="thin">
        <color indexed="59"/>
      </top>
      <bottom style="thin">
        <color indexed="59"/>
      </bottom>
      <diagonal/>
    </border>
    <border>
      <left/>
      <right style="thin">
        <color indexed="59"/>
      </right>
      <top style="thin">
        <color indexed="59"/>
      </top>
      <bottom/>
      <diagonal/>
    </border>
    <border>
      <left/>
      <right/>
      <top style="thin">
        <color indexed="59"/>
      </top>
      <bottom style="thin">
        <color indexed="59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8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7" borderId="1" applyNumberFormat="0" applyAlignment="0" applyProtection="0"/>
    <xf numFmtId="0" fontId="4" fillId="20" borderId="2" applyNumberFormat="0" applyAlignment="0" applyProtection="0"/>
    <xf numFmtId="0" fontId="5" fillId="20" borderId="1" applyNumberFormat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6" applyNumberFormat="0" applyFill="0" applyAlignment="0" applyProtection="0"/>
    <xf numFmtId="0" fontId="10" fillId="21" borderId="7" applyNumberFormat="0" applyAlignment="0" applyProtection="0"/>
    <xf numFmtId="0" fontId="11" fillId="0" borderId="0" applyNumberFormat="0" applyFill="0" applyBorder="0" applyAlignment="0" applyProtection="0"/>
    <xf numFmtId="0" fontId="12" fillId="22" borderId="0" applyNumberFormat="0" applyBorder="0" applyAlignment="0" applyProtection="0"/>
    <xf numFmtId="0" fontId="13" fillId="0" borderId="0"/>
    <xf numFmtId="0" fontId="14" fillId="0" borderId="0"/>
    <xf numFmtId="0" fontId="14" fillId="0" borderId="0"/>
    <xf numFmtId="0" fontId="15" fillId="3" borderId="0" applyNumberFormat="0" applyBorder="0" applyAlignment="0" applyProtection="0"/>
    <xf numFmtId="0" fontId="16" fillId="0" borderId="0" applyNumberFormat="0" applyFill="0" applyBorder="0" applyAlignment="0" applyProtection="0"/>
    <xf numFmtId="0" fontId="32" fillId="23" borderId="8" applyNumberFormat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77" fillId="0" borderId="0" applyBorder="0"/>
    <xf numFmtId="0" fontId="92" fillId="0" borderId="0" applyNumberFormat="0" applyFill="0" applyBorder="0" applyAlignment="0" applyProtection="0"/>
    <xf numFmtId="164" fontId="32" fillId="0" borderId="0" applyFont="0" applyFill="0" applyBorder="0" applyAlignment="0" applyProtection="0"/>
  </cellStyleXfs>
  <cellXfs count="856">
    <xf numFmtId="0" fontId="0" fillId="0" borderId="0" xfId="0"/>
    <xf numFmtId="0" fontId="20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25" fillId="24" borderId="10" xfId="0" applyFont="1" applyFill="1" applyBorder="1" applyAlignment="1">
      <alignment horizontal="center" vertical="center"/>
    </xf>
    <xf numFmtId="0" fontId="25" fillId="24" borderId="10" xfId="38" applyFont="1" applyFill="1" applyBorder="1" applyAlignment="1">
      <alignment vertical="center"/>
    </xf>
    <xf numFmtId="0" fontId="26" fillId="24" borderId="10" xfId="0" applyFont="1" applyFill="1" applyBorder="1" applyAlignment="1">
      <alignment horizontal="center" vertical="center"/>
    </xf>
    <xf numFmtId="4" fontId="25" fillId="24" borderId="10" xfId="38" applyNumberFormat="1" applyFont="1" applyFill="1" applyBorder="1" applyAlignment="1">
      <alignment horizontal="center" vertical="center"/>
    </xf>
    <xf numFmtId="0" fontId="0" fillId="0" borderId="10" xfId="0" applyBorder="1"/>
    <xf numFmtId="0" fontId="25" fillId="24" borderId="10" xfId="0" applyFont="1" applyFill="1" applyBorder="1" applyAlignment="1">
      <alignment vertical="center"/>
    </xf>
    <xf numFmtId="4" fontId="25" fillId="24" borderId="10" xfId="0" applyNumberFormat="1" applyFont="1" applyFill="1" applyBorder="1" applyAlignment="1">
      <alignment horizontal="center" vertical="center"/>
    </xf>
    <xf numFmtId="0" fontId="25" fillId="11" borderId="10" xfId="0" applyFont="1" applyFill="1" applyBorder="1" applyAlignment="1">
      <alignment vertical="center"/>
    </xf>
    <xf numFmtId="0" fontId="13" fillId="11" borderId="10" xfId="0" applyFont="1" applyFill="1" applyBorder="1" applyAlignment="1">
      <alignment vertical="center"/>
    </xf>
    <xf numFmtId="0" fontId="13" fillId="11" borderId="10" xfId="0" applyFont="1" applyFill="1" applyBorder="1"/>
    <xf numFmtId="0" fontId="27" fillId="24" borderId="10" xfId="0" applyFont="1" applyFill="1" applyBorder="1" applyAlignment="1">
      <alignment horizontal="center" vertical="center"/>
    </xf>
    <xf numFmtId="0" fontId="25" fillId="24" borderId="10" xfId="0" applyFont="1" applyFill="1" applyBorder="1" applyAlignment="1">
      <alignment horizontal="left" vertical="center"/>
    </xf>
    <xf numFmtId="4" fontId="25" fillId="24" borderId="10" xfId="37" applyNumberFormat="1" applyFont="1" applyFill="1" applyBorder="1" applyAlignment="1">
      <alignment horizontal="center" vertical="center"/>
    </xf>
    <xf numFmtId="0" fontId="25" fillId="20" borderId="10" xfId="0" applyFont="1" applyFill="1" applyBorder="1" applyAlignment="1">
      <alignment vertical="center"/>
    </xf>
    <xf numFmtId="0" fontId="13" fillId="20" borderId="10" xfId="0" applyFont="1" applyFill="1" applyBorder="1" applyAlignment="1">
      <alignment vertical="center"/>
    </xf>
    <xf numFmtId="0" fontId="13" fillId="20" borderId="10" xfId="0" applyFont="1" applyFill="1" applyBorder="1" applyAlignment="1">
      <alignment horizontal="center"/>
    </xf>
    <xf numFmtId="0" fontId="13" fillId="20" borderId="10" xfId="0" applyFont="1" applyFill="1" applyBorder="1"/>
    <xf numFmtId="0" fontId="0" fillId="0" borderId="10" xfId="0" applyBorder="1" applyAlignment="1">
      <alignment vertical="center"/>
    </xf>
    <xf numFmtId="49" fontId="13" fillId="0" borderId="10" xfId="0" applyNumberFormat="1" applyFont="1" applyBorder="1" applyAlignment="1">
      <alignment horizontal="center" vertical="center"/>
    </xf>
    <xf numFmtId="0" fontId="20" fillId="0" borderId="0" xfId="36" applyFont="1" applyAlignment="1">
      <alignment vertical="center"/>
    </xf>
    <xf numFmtId="0" fontId="13" fillId="0" borderId="0" xfId="36" applyAlignment="1">
      <alignment vertical="center"/>
    </xf>
    <xf numFmtId="0" fontId="28" fillId="0" borderId="0" xfId="36" applyFont="1" applyAlignment="1">
      <alignment vertical="center"/>
    </xf>
    <xf numFmtId="0" fontId="29" fillId="0" borderId="0" xfId="0" applyFont="1"/>
    <xf numFmtId="0" fontId="13" fillId="0" borderId="0" xfId="36"/>
    <xf numFmtId="0" fontId="13" fillId="0" borderId="0" xfId="36" applyProtection="1">
      <protection locked="0"/>
    </xf>
    <xf numFmtId="0" fontId="23" fillId="22" borderId="10" xfId="36" applyFont="1" applyFill="1" applyBorder="1" applyAlignment="1" applyProtection="1">
      <alignment horizontal="center" vertical="center" wrapText="1"/>
      <protection locked="0"/>
    </xf>
    <xf numFmtId="0" fontId="21" fillId="22" borderId="10" xfId="36" applyFont="1" applyFill="1" applyBorder="1" applyAlignment="1" applyProtection="1">
      <alignment horizontal="center" vertical="center" wrapText="1"/>
      <protection locked="0"/>
    </xf>
    <xf numFmtId="0" fontId="25" fillId="24" borderId="10" xfId="36" applyFont="1" applyFill="1" applyBorder="1" applyAlignment="1">
      <alignment horizontal="center" vertical="center"/>
    </xf>
    <xf numFmtId="4" fontId="25" fillId="0" borderId="10" xfId="36" applyNumberFormat="1" applyFont="1" applyBorder="1" applyAlignment="1">
      <alignment horizontal="center" vertical="center"/>
    </xf>
    <xf numFmtId="4" fontId="25" fillId="0" borderId="10" xfId="36" applyNumberFormat="1" applyFont="1" applyBorder="1" applyAlignment="1" applyProtection="1">
      <alignment horizontal="center" vertical="center"/>
      <protection locked="0"/>
    </xf>
    <xf numFmtId="0" fontId="26" fillId="11" borderId="10" xfId="0" applyFont="1" applyFill="1" applyBorder="1" applyAlignment="1">
      <alignment horizontal="center" vertical="center"/>
    </xf>
    <xf numFmtId="0" fontId="29" fillId="11" borderId="10" xfId="0" applyFont="1" applyFill="1" applyBorder="1"/>
    <xf numFmtId="4" fontId="25" fillId="11" borderId="10" xfId="36" applyNumberFormat="1" applyFont="1" applyFill="1" applyBorder="1" applyAlignment="1">
      <alignment horizontal="center" vertical="center"/>
    </xf>
    <xf numFmtId="4" fontId="25" fillId="11" borderId="10" xfId="36" applyNumberFormat="1" applyFont="1" applyFill="1" applyBorder="1" applyAlignment="1" applyProtection="1">
      <alignment horizontal="center" vertical="center"/>
      <protection locked="0"/>
    </xf>
    <xf numFmtId="0" fontId="31" fillId="0" borderId="0" xfId="36" applyFont="1"/>
    <xf numFmtId="4" fontId="25" fillId="24" borderId="10" xfId="36" applyNumberFormat="1" applyFont="1" applyFill="1" applyBorder="1" applyAlignment="1" applyProtection="1">
      <alignment horizontal="center" vertical="center"/>
      <protection locked="0"/>
    </xf>
    <xf numFmtId="4" fontId="25" fillId="17" borderId="10" xfId="36" applyNumberFormat="1" applyFont="1" applyFill="1" applyBorder="1" applyAlignment="1" applyProtection="1">
      <alignment horizontal="center" vertical="center"/>
      <protection locked="0"/>
    </xf>
    <xf numFmtId="4" fontId="25" fillId="24" borderId="10" xfId="36" applyNumberFormat="1" applyFont="1" applyFill="1" applyBorder="1" applyAlignment="1">
      <alignment horizontal="center" vertical="center"/>
    </xf>
    <xf numFmtId="4" fontId="25" fillId="11" borderId="10" xfId="0" applyNumberFormat="1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center" vertical="center"/>
    </xf>
    <xf numFmtId="0" fontId="13" fillId="24" borderId="10" xfId="0" applyFont="1" applyFill="1" applyBorder="1" applyAlignment="1">
      <alignment vertical="center"/>
    </xf>
    <xf numFmtId="0" fontId="26" fillId="20" borderId="10" xfId="0" applyFont="1" applyFill="1" applyBorder="1" applyAlignment="1">
      <alignment horizontal="center" vertical="center"/>
    </xf>
    <xf numFmtId="0" fontId="29" fillId="20" borderId="10" xfId="0" applyFont="1" applyFill="1" applyBorder="1"/>
    <xf numFmtId="0" fontId="25" fillId="0" borderId="10" xfId="0" applyFont="1" applyBorder="1" applyAlignment="1">
      <alignment vertical="center"/>
    </xf>
    <xf numFmtId="0" fontId="29" fillId="24" borderId="10" xfId="0" applyFont="1" applyFill="1" applyBorder="1"/>
    <xf numFmtId="49" fontId="35" fillId="0" borderId="10" xfId="0" applyNumberFormat="1" applyFont="1" applyBorder="1" applyAlignment="1">
      <alignment horizontal="center" vertical="center"/>
    </xf>
    <xf numFmtId="49" fontId="13" fillId="24" borderId="10" xfId="0" applyNumberFormat="1" applyFont="1" applyFill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36" fillId="0" borderId="10" xfId="0" applyNumberFormat="1" applyFont="1" applyBorder="1" applyAlignment="1">
      <alignment horizontal="center" vertical="center" wrapText="1"/>
    </xf>
    <xf numFmtId="0" fontId="25" fillId="25" borderId="10" xfId="0" applyFont="1" applyFill="1" applyBorder="1" applyAlignment="1">
      <alignment vertical="center"/>
    </xf>
    <xf numFmtId="0" fontId="13" fillId="25" borderId="10" xfId="0" applyFont="1" applyFill="1" applyBorder="1" applyAlignment="1">
      <alignment vertical="center"/>
    </xf>
    <xf numFmtId="4" fontId="25" fillId="25" borderId="10" xfId="36" applyNumberFormat="1" applyFont="1" applyFill="1" applyBorder="1" applyAlignment="1">
      <alignment horizontal="center" vertical="center"/>
    </xf>
    <xf numFmtId="4" fontId="25" fillId="25" borderId="10" xfId="36" applyNumberFormat="1" applyFont="1" applyFill="1" applyBorder="1" applyAlignment="1" applyProtection="1">
      <alignment horizontal="center" vertical="center"/>
      <protection locked="0"/>
    </xf>
    <xf numFmtId="0" fontId="13" fillId="26" borderId="0" xfId="36" applyFill="1"/>
    <xf numFmtId="49" fontId="36" fillId="0" borderId="10" xfId="0" applyNumberFormat="1" applyFont="1" applyBorder="1" applyAlignment="1">
      <alignment horizontal="center" vertical="center"/>
    </xf>
    <xf numFmtId="0" fontId="13" fillId="11" borderId="10" xfId="0" applyFont="1" applyFill="1" applyBorder="1" applyAlignment="1">
      <alignment horizontal="center" vertical="center"/>
    </xf>
    <xf numFmtId="0" fontId="29" fillId="25" borderId="10" xfId="0" applyFont="1" applyFill="1" applyBorder="1"/>
    <xf numFmtId="3" fontId="25" fillId="0" borderId="10" xfId="36" applyNumberFormat="1" applyFont="1" applyBorder="1" applyAlignment="1">
      <alignment horizontal="center" vertical="center"/>
    </xf>
    <xf numFmtId="0" fontId="26" fillId="27" borderId="10" xfId="0" applyFont="1" applyFill="1" applyBorder="1" applyAlignment="1">
      <alignment horizontal="center" vertical="center"/>
    </xf>
    <xf numFmtId="4" fontId="25" fillId="27" borderId="10" xfId="0" applyNumberFormat="1" applyFont="1" applyFill="1" applyBorder="1" applyAlignment="1">
      <alignment horizontal="center" vertical="center"/>
    </xf>
    <xf numFmtId="0" fontId="26" fillId="25" borderId="10" xfId="0" applyFont="1" applyFill="1" applyBorder="1" applyAlignment="1">
      <alignment horizontal="center" vertical="center"/>
    </xf>
    <xf numFmtId="0" fontId="38" fillId="0" borderId="0" xfId="36" applyFont="1"/>
    <xf numFmtId="0" fontId="13" fillId="0" borderId="0" xfId="36" applyAlignment="1">
      <alignment horizontal="center"/>
    </xf>
    <xf numFmtId="2" fontId="13" fillId="0" borderId="0" xfId="36" applyNumberFormat="1"/>
    <xf numFmtId="4" fontId="13" fillId="0" borderId="0" xfId="36" applyNumberFormat="1" applyAlignment="1" applyProtection="1">
      <alignment horizontal="center"/>
      <protection locked="0"/>
    </xf>
    <xf numFmtId="0" fontId="13" fillId="0" borderId="0" xfId="36" applyAlignment="1" applyProtection="1">
      <alignment horizontal="center"/>
      <protection locked="0"/>
    </xf>
    <xf numFmtId="0" fontId="41" fillId="0" borderId="0" xfId="36" applyFont="1" applyAlignment="1" applyProtection="1">
      <alignment horizontal="center" vertical="center"/>
      <protection locked="0"/>
    </xf>
    <xf numFmtId="0" fontId="13" fillId="0" borderId="0" xfId="36" applyAlignment="1" applyProtection="1">
      <alignment horizontal="center" vertical="center"/>
      <protection locked="0"/>
    </xf>
    <xf numFmtId="0" fontId="41" fillId="0" borderId="0" xfId="36" applyFont="1" applyAlignment="1" applyProtection="1">
      <alignment horizontal="left" vertical="center"/>
      <protection locked="0"/>
    </xf>
    <xf numFmtId="0" fontId="25" fillId="11" borderId="10" xfId="0" applyFont="1" applyFill="1" applyBorder="1" applyAlignment="1">
      <alignment horizontal="center" vertical="center"/>
    </xf>
    <xf numFmtId="49" fontId="38" fillId="24" borderId="10" xfId="0" applyNumberFormat="1" applyFont="1" applyFill="1" applyBorder="1" applyAlignment="1">
      <alignment horizontal="center" vertical="center"/>
    </xf>
    <xf numFmtId="49" fontId="20" fillId="24" borderId="10" xfId="0" applyNumberFormat="1" applyFont="1" applyFill="1" applyBorder="1" applyAlignment="1">
      <alignment horizontal="center" vertical="center"/>
    </xf>
    <xf numFmtId="49" fontId="13" fillId="25" borderId="10" xfId="0" applyNumberFormat="1" applyFont="1" applyFill="1" applyBorder="1" applyAlignment="1">
      <alignment horizontal="center" vertical="center"/>
    </xf>
    <xf numFmtId="0" fontId="25" fillId="24" borderId="11" xfId="0" applyFont="1" applyFill="1" applyBorder="1" applyAlignment="1">
      <alignment horizontal="center" vertical="center"/>
    </xf>
    <xf numFmtId="0" fontId="25" fillId="24" borderId="0" xfId="38" applyFont="1" applyFill="1" applyAlignment="1">
      <alignment vertical="center"/>
    </xf>
    <xf numFmtId="4" fontId="25" fillId="0" borderId="0" xfId="36" applyNumberFormat="1" applyFont="1" applyAlignment="1">
      <alignment horizontal="center" vertical="center"/>
    </xf>
    <xf numFmtId="0" fontId="43" fillId="0" borderId="0" xfId="36" applyFont="1"/>
    <xf numFmtId="4" fontId="25" fillId="28" borderId="17" xfId="36" applyNumberFormat="1" applyFont="1" applyFill="1" applyBorder="1" applyAlignment="1">
      <alignment horizontal="center" vertical="center"/>
    </xf>
    <xf numFmtId="4" fontId="25" fillId="28" borderId="18" xfId="36" applyNumberFormat="1" applyFont="1" applyFill="1" applyBorder="1" applyAlignment="1">
      <alignment horizontal="center" vertical="center"/>
    </xf>
    <xf numFmtId="3" fontId="25" fillId="0" borderId="0" xfId="36" applyNumberFormat="1" applyFont="1" applyAlignment="1">
      <alignment horizontal="center" vertical="center"/>
    </xf>
    <xf numFmtId="4" fontId="25" fillId="28" borderId="19" xfId="36" applyNumberFormat="1" applyFont="1" applyFill="1" applyBorder="1" applyAlignment="1">
      <alignment horizontal="center" vertical="center"/>
    </xf>
    <xf numFmtId="4" fontId="25" fillId="0" borderId="11" xfId="36" applyNumberFormat="1" applyFont="1" applyBorder="1" applyAlignment="1">
      <alignment horizontal="center" vertical="center"/>
    </xf>
    <xf numFmtId="3" fontId="21" fillId="0" borderId="11" xfId="36" applyNumberFormat="1" applyFont="1" applyBorder="1" applyAlignment="1">
      <alignment horizontal="center" vertical="center"/>
    </xf>
    <xf numFmtId="0" fontId="44" fillId="0" borderId="11" xfId="36" applyFont="1" applyBorder="1" applyAlignment="1" applyProtection="1">
      <alignment vertical="center"/>
      <protection locked="0"/>
    </xf>
    <xf numFmtId="0" fontId="44" fillId="28" borderId="20" xfId="36" applyFont="1" applyFill="1" applyBorder="1" applyAlignment="1" applyProtection="1">
      <alignment vertical="center"/>
      <protection locked="0"/>
    </xf>
    <xf numFmtId="0" fontId="44" fillId="28" borderId="21" xfId="36" applyFont="1" applyFill="1" applyBorder="1" applyAlignment="1" applyProtection="1">
      <alignment vertical="center"/>
      <protection locked="0"/>
    </xf>
    <xf numFmtId="0" fontId="38" fillId="0" borderId="11" xfId="36" applyFont="1" applyBorder="1" applyAlignment="1">
      <alignment vertical="center"/>
    </xf>
    <xf numFmtId="0" fontId="38" fillId="28" borderId="21" xfId="36" applyFont="1" applyFill="1" applyBorder="1" applyAlignment="1" applyProtection="1">
      <alignment vertical="center"/>
      <protection locked="0"/>
    </xf>
    <xf numFmtId="0" fontId="13" fillId="0" borderId="11" xfId="36" applyBorder="1"/>
    <xf numFmtId="0" fontId="25" fillId="0" borderId="11" xfId="36" applyFont="1" applyBorder="1" applyAlignment="1" applyProtection="1">
      <alignment vertical="center"/>
      <protection locked="0"/>
    </xf>
    <xf numFmtId="0" fontId="25" fillId="27" borderId="10" xfId="0" applyFont="1" applyFill="1" applyBorder="1" applyAlignment="1">
      <alignment vertical="center"/>
    </xf>
    <xf numFmtId="0" fontId="27" fillId="27" borderId="10" xfId="0" applyFont="1" applyFill="1" applyBorder="1" applyAlignment="1">
      <alignment horizontal="center" vertical="center"/>
    </xf>
    <xf numFmtId="4" fontId="25" fillId="29" borderId="10" xfId="36" applyNumberFormat="1" applyFont="1" applyFill="1" applyBorder="1" applyAlignment="1">
      <alignment horizontal="center" vertical="center"/>
    </xf>
    <xf numFmtId="4" fontId="25" fillId="29" borderId="10" xfId="36" applyNumberFormat="1" applyFont="1" applyFill="1" applyBorder="1" applyAlignment="1" applyProtection="1">
      <alignment horizontal="center" vertical="center"/>
      <protection locked="0"/>
    </xf>
    <xf numFmtId="4" fontId="25" fillId="30" borderId="10" xfId="36" applyNumberFormat="1" applyFont="1" applyFill="1" applyBorder="1" applyAlignment="1" applyProtection="1">
      <alignment horizontal="center" vertical="center"/>
      <protection locked="0"/>
    </xf>
    <xf numFmtId="4" fontId="25" fillId="26" borderId="10" xfId="36" applyNumberFormat="1" applyFont="1" applyFill="1" applyBorder="1" applyAlignment="1">
      <alignment horizontal="center" vertical="center"/>
    </xf>
    <xf numFmtId="4" fontId="25" fillId="26" borderId="10" xfId="36" applyNumberFormat="1" applyFont="1" applyFill="1" applyBorder="1" applyAlignment="1" applyProtection="1">
      <alignment horizontal="center" vertical="center"/>
      <protection locked="0"/>
    </xf>
    <xf numFmtId="0" fontId="25" fillId="24" borderId="10" xfId="0" quotePrefix="1" applyFont="1" applyFill="1" applyBorder="1" applyAlignment="1">
      <alignment horizontal="center" vertical="center"/>
    </xf>
    <xf numFmtId="49" fontId="28" fillId="24" borderId="10" xfId="0" applyNumberFormat="1" applyFont="1" applyFill="1" applyBorder="1" applyAlignment="1">
      <alignment horizontal="center" vertical="center" wrapText="1"/>
    </xf>
    <xf numFmtId="0" fontId="38" fillId="0" borderId="0" xfId="36" applyFont="1" applyAlignment="1">
      <alignment horizontal="center"/>
    </xf>
    <xf numFmtId="0" fontId="38" fillId="26" borderId="0" xfId="36" applyFont="1" applyFill="1" applyAlignment="1">
      <alignment horizontal="center"/>
    </xf>
    <xf numFmtId="0" fontId="44" fillId="0" borderId="20" xfId="36" applyFont="1" applyBorder="1" applyAlignment="1" applyProtection="1">
      <alignment vertical="center"/>
      <protection locked="0"/>
    </xf>
    <xf numFmtId="0" fontId="38" fillId="0" borderId="21" xfId="36" applyFont="1" applyBorder="1" applyAlignment="1">
      <alignment vertical="center"/>
    </xf>
    <xf numFmtId="3" fontId="21" fillId="0" borderId="22" xfId="36" applyNumberFormat="1" applyFont="1" applyBorder="1" applyAlignment="1">
      <alignment horizontal="center" vertical="center"/>
    </xf>
    <xf numFmtId="4" fontId="13" fillId="0" borderId="0" xfId="36" applyNumberFormat="1"/>
    <xf numFmtId="4" fontId="13" fillId="0" borderId="0" xfId="36" applyNumberFormat="1" applyProtection="1">
      <protection locked="0"/>
    </xf>
    <xf numFmtId="0" fontId="25" fillId="0" borderId="10" xfId="36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4" fontId="25" fillId="0" borderId="10" xfId="0" applyNumberFormat="1" applyFont="1" applyBorder="1" applyAlignment="1">
      <alignment horizontal="center" vertical="center"/>
    </xf>
    <xf numFmtId="0" fontId="29" fillId="0" borderId="10" xfId="0" applyFont="1" applyBorder="1"/>
    <xf numFmtId="0" fontId="43" fillId="0" borderId="10" xfId="0" applyFont="1" applyBorder="1"/>
    <xf numFmtId="0" fontId="44" fillId="0" borderId="10" xfId="0" applyFont="1" applyBorder="1"/>
    <xf numFmtId="0" fontId="43" fillId="11" borderId="10" xfId="0" applyFont="1" applyFill="1" applyBorder="1"/>
    <xf numFmtId="0" fontId="43" fillId="25" borderId="10" xfId="0" applyFont="1" applyFill="1" applyBorder="1" applyAlignment="1">
      <alignment horizontal="center"/>
    </xf>
    <xf numFmtId="0" fontId="43" fillId="25" borderId="10" xfId="0" applyFont="1" applyFill="1" applyBorder="1"/>
    <xf numFmtId="0" fontId="43" fillId="24" borderId="10" xfId="0" applyFont="1" applyFill="1" applyBorder="1"/>
    <xf numFmtId="0" fontId="43" fillId="20" borderId="10" xfId="0" applyFont="1" applyFill="1" applyBorder="1"/>
    <xf numFmtId="0" fontId="43" fillId="0" borderId="0" xfId="0" applyFont="1"/>
    <xf numFmtId="4" fontId="25" fillId="24" borderId="10" xfId="0" applyNumberFormat="1" applyFont="1" applyFill="1" applyBorder="1" applyAlignment="1">
      <alignment horizontal="center"/>
    </xf>
    <xf numFmtId="0" fontId="25" fillId="25" borderId="10" xfId="0" applyFont="1" applyFill="1" applyBorder="1" applyAlignment="1">
      <alignment horizontal="left" vertical="center"/>
    </xf>
    <xf numFmtId="0" fontId="25" fillId="27" borderId="10" xfId="0" applyFont="1" applyFill="1" applyBorder="1" applyAlignment="1">
      <alignment horizontal="center" vertical="center"/>
    </xf>
    <xf numFmtId="49" fontId="13" fillId="11" borderId="10" xfId="0" applyNumberFormat="1" applyFont="1" applyFill="1" applyBorder="1" applyAlignment="1">
      <alignment horizontal="center" vertical="center"/>
    </xf>
    <xf numFmtId="49" fontId="13" fillId="20" borderId="10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46" fillId="24" borderId="10" xfId="0" applyFont="1" applyFill="1" applyBorder="1" applyAlignment="1">
      <alignment horizontal="center" vertical="center"/>
    </xf>
    <xf numFmtId="0" fontId="46" fillId="11" borderId="10" xfId="0" applyFont="1" applyFill="1" applyBorder="1" applyAlignment="1">
      <alignment horizontal="center" vertical="center"/>
    </xf>
    <xf numFmtId="49" fontId="46" fillId="0" borderId="10" xfId="0" applyNumberFormat="1" applyFont="1" applyBorder="1" applyAlignment="1">
      <alignment horizontal="center" vertical="center"/>
    </xf>
    <xf numFmtId="49" fontId="46" fillId="24" borderId="10" xfId="0" applyNumberFormat="1" applyFont="1" applyFill="1" applyBorder="1" applyAlignment="1">
      <alignment horizontal="center" vertical="center"/>
    </xf>
    <xf numFmtId="0" fontId="46" fillId="25" borderId="10" xfId="0" applyFont="1" applyFill="1" applyBorder="1" applyAlignment="1">
      <alignment horizontal="center" vertical="center"/>
    </xf>
    <xf numFmtId="0" fontId="46" fillId="20" borderId="10" xfId="0" applyFont="1" applyFill="1" applyBorder="1" applyAlignment="1">
      <alignment horizontal="center" vertical="center"/>
    </xf>
    <xf numFmtId="0" fontId="46" fillId="0" borderId="10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10" xfId="0" applyFont="1" applyBorder="1"/>
    <xf numFmtId="0" fontId="52" fillId="0" borderId="0" xfId="36" applyFont="1" applyAlignment="1">
      <alignment horizontal="center" vertical="center"/>
    </xf>
    <xf numFmtId="0" fontId="53" fillId="24" borderId="10" xfId="36" applyFont="1" applyFill="1" applyBorder="1" applyAlignment="1">
      <alignment horizontal="center" vertical="center"/>
    </xf>
    <xf numFmtId="0" fontId="52" fillId="0" borderId="0" xfId="36" applyFont="1" applyAlignment="1">
      <alignment horizontal="center"/>
    </xf>
    <xf numFmtId="0" fontId="52" fillId="26" borderId="0" xfId="36" applyFont="1" applyFill="1" applyAlignment="1">
      <alignment horizontal="center"/>
    </xf>
    <xf numFmtId="0" fontId="53" fillId="24" borderId="0" xfId="36" applyFont="1" applyFill="1" applyAlignment="1">
      <alignment horizontal="center" vertical="center"/>
    </xf>
    <xf numFmtId="0" fontId="54" fillId="0" borderId="0" xfId="36" applyFont="1" applyAlignment="1">
      <alignment vertical="center"/>
    </xf>
    <xf numFmtId="0" fontId="52" fillId="0" borderId="0" xfId="36" applyFont="1"/>
    <xf numFmtId="0" fontId="53" fillId="0" borderId="0" xfId="36" applyFont="1" applyAlignment="1">
      <alignment vertical="center"/>
    </xf>
    <xf numFmtId="0" fontId="53" fillId="24" borderId="0" xfId="38" applyFont="1" applyFill="1" applyAlignment="1">
      <alignment vertical="center"/>
    </xf>
    <xf numFmtId="0" fontId="52" fillId="28" borderId="20" xfId="36" applyFont="1" applyFill="1" applyBorder="1" applyAlignment="1" applyProtection="1">
      <alignment vertical="center"/>
      <protection locked="0"/>
    </xf>
    <xf numFmtId="0" fontId="52" fillId="28" borderId="21" xfId="36" applyFont="1" applyFill="1" applyBorder="1" applyAlignment="1" applyProtection="1">
      <alignment vertical="center"/>
      <protection locked="0"/>
    </xf>
    <xf numFmtId="0" fontId="52" fillId="0" borderId="11" xfId="36" applyFont="1" applyBorder="1" applyAlignment="1" applyProtection="1">
      <alignment vertical="center"/>
      <protection locked="0"/>
    </xf>
    <xf numFmtId="0" fontId="52" fillId="0" borderId="11" xfId="36" applyFont="1" applyBorder="1" applyAlignment="1">
      <alignment vertical="center"/>
    </xf>
    <xf numFmtId="0" fontId="52" fillId="0" borderId="20" xfId="36" applyFont="1" applyBorder="1" applyAlignment="1" applyProtection="1">
      <alignment vertical="center"/>
      <protection locked="0"/>
    </xf>
    <xf numFmtId="0" fontId="52" fillId="0" borderId="21" xfId="36" applyFont="1" applyBorder="1" applyAlignment="1">
      <alignment vertical="center"/>
    </xf>
    <xf numFmtId="0" fontId="52" fillId="0" borderId="0" xfId="36" applyFont="1" applyAlignment="1" applyProtection="1">
      <alignment horizontal="left" vertical="center"/>
      <protection locked="0"/>
    </xf>
    <xf numFmtId="0" fontId="52" fillId="0" borderId="0" xfId="36" applyFont="1" applyAlignment="1" applyProtection="1">
      <alignment horizontal="center" vertical="center"/>
      <protection locked="0"/>
    </xf>
    <xf numFmtId="0" fontId="55" fillId="22" borderId="10" xfId="36" applyFont="1" applyFill="1" applyBorder="1" applyAlignment="1" applyProtection="1">
      <alignment horizontal="center" vertical="center" wrapText="1"/>
      <protection locked="0"/>
    </xf>
    <xf numFmtId="0" fontId="52" fillId="24" borderId="10" xfId="38" applyFont="1" applyFill="1" applyBorder="1" applyAlignment="1">
      <alignment vertical="center"/>
    </xf>
    <xf numFmtId="0" fontId="52" fillId="24" borderId="10" xfId="0" applyFont="1" applyFill="1" applyBorder="1" applyAlignment="1">
      <alignment horizontal="center" vertical="center"/>
    </xf>
    <xf numFmtId="4" fontId="52" fillId="24" borderId="10" xfId="38" applyNumberFormat="1" applyFont="1" applyFill="1" applyBorder="1" applyAlignment="1">
      <alignment horizontal="center" vertical="center"/>
    </xf>
    <xf numFmtId="4" fontId="52" fillId="0" borderId="10" xfId="36" applyNumberFormat="1" applyFont="1" applyBorder="1" applyAlignment="1">
      <alignment horizontal="center" vertical="center"/>
    </xf>
    <xf numFmtId="4" fontId="52" fillId="0" borderId="10" xfId="36" applyNumberFormat="1" applyFont="1" applyBorder="1" applyAlignment="1" applyProtection="1">
      <alignment horizontal="center" vertical="center"/>
      <protection locked="0"/>
    </xf>
    <xf numFmtId="0" fontId="52" fillId="24" borderId="10" xfId="0" applyFont="1" applyFill="1" applyBorder="1" applyAlignment="1">
      <alignment vertical="center"/>
    </xf>
    <xf numFmtId="4" fontId="52" fillId="24" borderId="10" xfId="0" applyNumberFormat="1" applyFont="1" applyFill="1" applyBorder="1" applyAlignment="1">
      <alignment horizontal="center" vertical="center"/>
    </xf>
    <xf numFmtId="0" fontId="52" fillId="11" borderId="10" xfId="0" applyFont="1" applyFill="1" applyBorder="1" applyAlignment="1">
      <alignment vertical="center"/>
    </xf>
    <xf numFmtId="0" fontId="52" fillId="11" borderId="10" xfId="0" applyFont="1" applyFill="1" applyBorder="1" applyAlignment="1">
      <alignment horizontal="center" vertical="center"/>
    </xf>
    <xf numFmtId="0" fontId="52" fillId="11" borderId="10" xfId="0" applyFont="1" applyFill="1" applyBorder="1"/>
    <xf numFmtId="4" fontId="52" fillId="11" borderId="10" xfId="36" applyNumberFormat="1" applyFont="1" applyFill="1" applyBorder="1" applyAlignment="1">
      <alignment horizontal="center" vertical="center"/>
    </xf>
    <xf numFmtId="4" fontId="52" fillId="29" borderId="10" xfId="36" applyNumberFormat="1" applyFont="1" applyFill="1" applyBorder="1" applyAlignment="1">
      <alignment horizontal="center" vertical="center"/>
    </xf>
    <xf numFmtId="4" fontId="52" fillId="29" borderId="10" xfId="36" applyNumberFormat="1" applyFont="1" applyFill="1" applyBorder="1" applyAlignment="1" applyProtection="1">
      <alignment horizontal="center" vertical="center"/>
      <protection locked="0"/>
    </xf>
    <xf numFmtId="0" fontId="56" fillId="0" borderId="0" xfId="36" applyFont="1"/>
    <xf numFmtId="0" fontId="52" fillId="27" borderId="10" xfId="0" applyFont="1" applyFill="1" applyBorder="1" applyAlignment="1">
      <alignment vertical="center"/>
    </xf>
    <xf numFmtId="0" fontId="52" fillId="27" borderId="10" xfId="0" applyFont="1" applyFill="1" applyBorder="1" applyAlignment="1">
      <alignment horizontal="center" vertical="center"/>
    </xf>
    <xf numFmtId="4" fontId="52" fillId="27" borderId="10" xfId="0" applyNumberFormat="1" applyFont="1" applyFill="1" applyBorder="1" applyAlignment="1">
      <alignment horizontal="center" vertical="center"/>
    </xf>
    <xf numFmtId="0" fontId="52" fillId="26" borderId="0" xfId="36" applyFont="1" applyFill="1"/>
    <xf numFmtId="0" fontId="52" fillId="25" borderId="10" xfId="0" applyFont="1" applyFill="1" applyBorder="1" applyAlignment="1">
      <alignment vertical="center"/>
    </xf>
    <xf numFmtId="0" fontId="52" fillId="25" borderId="10" xfId="0" applyFont="1" applyFill="1" applyBorder="1"/>
    <xf numFmtId="4" fontId="52" fillId="25" borderId="10" xfId="36" applyNumberFormat="1" applyFont="1" applyFill="1" applyBorder="1" applyAlignment="1">
      <alignment horizontal="center" vertical="center"/>
    </xf>
    <xf numFmtId="4" fontId="52" fillId="26" borderId="10" xfId="36" applyNumberFormat="1" applyFont="1" applyFill="1" applyBorder="1" applyAlignment="1" applyProtection="1">
      <alignment horizontal="center" vertical="center"/>
      <protection locked="0"/>
    </xf>
    <xf numFmtId="4" fontId="52" fillId="26" borderId="10" xfId="36" applyNumberFormat="1" applyFont="1" applyFill="1" applyBorder="1" applyAlignment="1">
      <alignment horizontal="center" vertical="center"/>
    </xf>
    <xf numFmtId="0" fontId="52" fillId="24" borderId="10" xfId="0" applyFont="1" applyFill="1" applyBorder="1" applyAlignment="1">
      <alignment horizontal="left" vertical="center"/>
    </xf>
    <xf numFmtId="0" fontId="52" fillId="0" borderId="10" xfId="0" applyFont="1" applyBorder="1" applyAlignment="1">
      <alignment vertical="center"/>
    </xf>
    <xf numFmtId="0" fontId="52" fillId="0" borderId="10" xfId="0" applyFont="1" applyBorder="1" applyAlignment="1">
      <alignment horizontal="center" vertical="center"/>
    </xf>
    <xf numFmtId="0" fontId="52" fillId="0" borderId="10" xfId="0" applyFont="1" applyBorder="1"/>
    <xf numFmtId="4" fontId="52" fillId="0" borderId="10" xfId="0" applyNumberFormat="1" applyFont="1" applyBorder="1" applyAlignment="1">
      <alignment horizontal="center" vertical="center"/>
    </xf>
    <xf numFmtId="4" fontId="52" fillId="24" borderId="10" xfId="36" applyNumberFormat="1" applyFont="1" applyFill="1" applyBorder="1" applyAlignment="1">
      <alignment horizontal="center" vertical="center"/>
    </xf>
    <xf numFmtId="4" fontId="52" fillId="11" borderId="10" xfId="0" applyNumberFormat="1" applyFont="1" applyFill="1" applyBorder="1" applyAlignment="1">
      <alignment horizontal="center" vertical="center"/>
    </xf>
    <xf numFmtId="4" fontId="52" fillId="24" borderId="10" xfId="37" applyNumberFormat="1" applyFont="1" applyFill="1" applyBorder="1" applyAlignment="1">
      <alignment horizontal="center" vertical="center"/>
    </xf>
    <xf numFmtId="0" fontId="52" fillId="20" borderId="10" xfId="0" applyFont="1" applyFill="1" applyBorder="1" applyAlignment="1">
      <alignment vertical="center"/>
    </xf>
    <xf numFmtId="0" fontId="52" fillId="20" borderId="10" xfId="0" applyFont="1" applyFill="1" applyBorder="1"/>
    <xf numFmtId="166" fontId="52" fillId="24" borderId="10" xfId="0" applyNumberFormat="1" applyFont="1" applyFill="1" applyBorder="1" applyAlignment="1">
      <alignment horizontal="center" vertical="center"/>
    </xf>
    <xf numFmtId="0" fontId="52" fillId="31" borderId="10" xfId="0" applyFont="1" applyFill="1" applyBorder="1"/>
    <xf numFmtId="4" fontId="52" fillId="22" borderId="10" xfId="0" applyNumberFormat="1" applyFont="1" applyFill="1" applyBorder="1" applyAlignment="1">
      <alignment horizontal="center" vertical="center"/>
    </xf>
    <xf numFmtId="4" fontId="52" fillId="31" borderId="10" xfId="36" applyNumberFormat="1" applyFont="1" applyFill="1" applyBorder="1" applyAlignment="1">
      <alignment horizontal="center" vertical="center"/>
    </xf>
    <xf numFmtId="4" fontId="52" fillId="32" borderId="10" xfId="36" applyNumberFormat="1" applyFont="1" applyFill="1" applyBorder="1" applyAlignment="1">
      <alignment horizontal="center" vertical="center"/>
    </xf>
    <xf numFmtId="4" fontId="52" fillId="32" borderId="10" xfId="36" applyNumberFormat="1" applyFont="1" applyFill="1" applyBorder="1" applyAlignment="1" applyProtection="1">
      <alignment horizontal="center" vertical="center"/>
      <protection locked="0"/>
    </xf>
    <xf numFmtId="0" fontId="52" fillId="0" borderId="0" xfId="36" applyFont="1" applyAlignment="1">
      <alignment vertical="center"/>
    </xf>
    <xf numFmtId="0" fontId="52" fillId="0" borderId="0" xfId="0" applyFont="1"/>
    <xf numFmtId="0" fontId="52" fillId="0" borderId="0" xfId="0" applyFont="1" applyAlignment="1">
      <alignment vertical="center"/>
    </xf>
    <xf numFmtId="2" fontId="52" fillId="0" borderId="0" xfId="36" applyNumberFormat="1" applyFont="1"/>
    <xf numFmtId="0" fontId="52" fillId="0" borderId="0" xfId="36" applyFont="1" applyProtection="1">
      <protection locked="0"/>
    </xf>
    <xf numFmtId="3" fontId="52" fillId="0" borderId="10" xfId="36" applyNumberFormat="1" applyFont="1" applyBorder="1" applyAlignment="1">
      <alignment horizontal="center" vertical="center"/>
    </xf>
    <xf numFmtId="4" fontId="52" fillId="28" borderId="18" xfId="36" applyNumberFormat="1" applyFont="1" applyFill="1" applyBorder="1" applyAlignment="1">
      <alignment horizontal="center" vertical="center"/>
    </xf>
    <xf numFmtId="3" fontId="52" fillId="0" borderId="0" xfId="36" applyNumberFormat="1" applyFont="1" applyAlignment="1">
      <alignment horizontal="center" vertical="center"/>
    </xf>
    <xf numFmtId="4" fontId="52" fillId="0" borderId="0" xfId="36" applyNumberFormat="1" applyFont="1" applyAlignment="1">
      <alignment horizontal="center" vertical="center"/>
    </xf>
    <xf numFmtId="4" fontId="52" fillId="28" borderId="19" xfId="36" applyNumberFormat="1" applyFont="1" applyFill="1" applyBorder="1" applyAlignment="1">
      <alignment horizontal="center" vertical="center"/>
    </xf>
    <xf numFmtId="4" fontId="52" fillId="0" borderId="0" xfId="36" applyNumberFormat="1" applyFont="1"/>
    <xf numFmtId="4" fontId="52" fillId="0" borderId="11" xfId="36" applyNumberFormat="1" applyFont="1" applyBorder="1" applyAlignment="1">
      <alignment horizontal="center" vertical="center"/>
    </xf>
    <xf numFmtId="4" fontId="52" fillId="28" borderId="17" xfId="36" applyNumberFormat="1" applyFont="1" applyFill="1" applyBorder="1" applyAlignment="1">
      <alignment horizontal="center" vertical="center"/>
    </xf>
    <xf numFmtId="3" fontId="55" fillId="0" borderId="11" xfId="36" applyNumberFormat="1" applyFont="1" applyBorder="1" applyAlignment="1">
      <alignment horizontal="center" vertical="center"/>
    </xf>
    <xf numFmtId="3" fontId="55" fillId="0" borderId="22" xfId="36" applyNumberFormat="1" applyFont="1" applyBorder="1" applyAlignment="1">
      <alignment horizontal="center" vertical="center"/>
    </xf>
    <xf numFmtId="4" fontId="52" fillId="0" borderId="0" xfId="36" applyNumberFormat="1" applyFont="1" applyAlignment="1" applyProtection="1">
      <alignment horizontal="center"/>
      <protection locked="0"/>
    </xf>
    <xf numFmtId="4" fontId="52" fillId="0" borderId="0" xfId="36" applyNumberFormat="1" applyFont="1" applyProtection="1">
      <protection locked="0"/>
    </xf>
    <xf numFmtId="0" fontId="52" fillId="0" borderId="11" xfId="36" applyFont="1" applyBorder="1"/>
    <xf numFmtId="0" fontId="53" fillId="0" borderId="0" xfId="36" applyFont="1"/>
    <xf numFmtId="0" fontId="54" fillId="24" borderId="10" xfId="0" applyFont="1" applyFill="1" applyBorder="1" applyAlignment="1">
      <alignment horizontal="center" vertical="center"/>
    </xf>
    <xf numFmtId="0" fontId="54" fillId="11" borderId="10" xfId="0" applyFont="1" applyFill="1" applyBorder="1" applyAlignment="1">
      <alignment horizontal="center" vertical="center"/>
    </xf>
    <xf numFmtId="0" fontId="54" fillId="27" borderId="10" xfId="0" applyFont="1" applyFill="1" applyBorder="1" applyAlignment="1">
      <alignment horizontal="center" vertical="center"/>
    </xf>
    <xf numFmtId="0" fontId="54" fillId="0" borderId="10" xfId="0" applyFont="1" applyBorder="1" applyAlignment="1">
      <alignment horizontal="center" vertical="center"/>
    </xf>
    <xf numFmtId="0" fontId="54" fillId="20" borderId="10" xfId="0" applyFont="1" applyFill="1" applyBorder="1" applyAlignment="1">
      <alignment horizontal="center" vertical="center"/>
    </xf>
    <xf numFmtId="0" fontId="54" fillId="31" borderId="10" xfId="0" applyFont="1" applyFill="1" applyBorder="1" applyAlignment="1">
      <alignment horizontal="center" vertical="center"/>
    </xf>
    <xf numFmtId="0" fontId="54" fillId="0" borderId="0" xfId="36" applyFont="1"/>
    <xf numFmtId="0" fontId="41" fillId="24" borderId="10" xfId="0" applyFont="1" applyFill="1" applyBorder="1" applyAlignment="1">
      <alignment horizontal="center" vertical="center"/>
    </xf>
    <xf numFmtId="0" fontId="41" fillId="24" borderId="10" xfId="0" applyFont="1" applyFill="1" applyBorder="1" applyAlignment="1">
      <alignment vertical="center"/>
    </xf>
    <xf numFmtId="0" fontId="41" fillId="25" borderId="10" xfId="0" applyFont="1" applyFill="1" applyBorder="1" applyAlignment="1">
      <alignment vertical="center"/>
    </xf>
    <xf numFmtId="0" fontId="41" fillId="27" borderId="10" xfId="0" applyFont="1" applyFill="1" applyBorder="1" applyAlignment="1">
      <alignment vertical="center"/>
    </xf>
    <xf numFmtId="0" fontId="41" fillId="24" borderId="23" xfId="0" applyFont="1" applyFill="1" applyBorder="1" applyAlignment="1">
      <alignment vertical="center"/>
    </xf>
    <xf numFmtId="4" fontId="52" fillId="33" borderId="10" xfId="36" applyNumberFormat="1" applyFont="1" applyFill="1" applyBorder="1" applyAlignment="1">
      <alignment horizontal="center" vertical="center"/>
    </xf>
    <xf numFmtId="4" fontId="52" fillId="34" borderId="10" xfId="36" applyNumberFormat="1" applyFont="1" applyFill="1" applyBorder="1" applyAlignment="1" applyProtection="1">
      <alignment horizontal="center" vertical="center"/>
      <protection locked="0"/>
    </xf>
    <xf numFmtId="4" fontId="41" fillId="0" borderId="10" xfId="36" applyNumberFormat="1" applyFont="1" applyBorder="1" applyAlignment="1" applyProtection="1">
      <alignment horizontal="center" vertical="center"/>
      <protection locked="0"/>
    </xf>
    <xf numFmtId="4" fontId="52" fillId="35" borderId="10" xfId="36" applyNumberFormat="1" applyFont="1" applyFill="1" applyBorder="1" applyAlignment="1" applyProtection="1">
      <alignment horizontal="center" vertical="center"/>
      <protection locked="0"/>
    </xf>
    <xf numFmtId="4" fontId="52" fillId="36" borderId="10" xfId="36" applyNumberFormat="1" applyFont="1" applyFill="1" applyBorder="1" applyAlignment="1">
      <alignment horizontal="center" vertical="center"/>
    </xf>
    <xf numFmtId="0" fontId="41" fillId="24" borderId="10" xfId="38" applyFont="1" applyFill="1" applyBorder="1" applyAlignment="1">
      <alignment vertical="center"/>
    </xf>
    <xf numFmtId="0" fontId="41" fillId="27" borderId="10" xfId="38" applyFont="1" applyFill="1" applyBorder="1" applyAlignment="1">
      <alignment vertical="center"/>
    </xf>
    <xf numFmtId="4" fontId="52" fillId="27" borderId="10" xfId="38" applyNumberFormat="1" applyFont="1" applyFill="1" applyBorder="1" applyAlignment="1">
      <alignment horizontal="center" vertical="center"/>
    </xf>
    <xf numFmtId="0" fontId="41" fillId="0" borderId="0" xfId="36" applyFont="1"/>
    <xf numFmtId="0" fontId="41" fillId="31" borderId="10" xfId="0" applyFont="1" applyFill="1" applyBorder="1" applyAlignment="1">
      <alignment vertical="center"/>
    </xf>
    <xf numFmtId="49" fontId="33" fillId="0" borderId="10" xfId="0" applyNumberFormat="1" applyFont="1" applyBorder="1" applyAlignment="1">
      <alignment horizontal="center" vertical="center"/>
    </xf>
    <xf numFmtId="0" fontId="63" fillId="37" borderId="10" xfId="38" applyFont="1" applyFill="1" applyBorder="1" applyAlignment="1">
      <alignment vertical="center"/>
    </xf>
    <xf numFmtId="0" fontId="41" fillId="29" borderId="10" xfId="0" applyFont="1" applyFill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52" fillId="24" borderId="23" xfId="0" applyFont="1" applyFill="1" applyBorder="1" applyAlignment="1">
      <alignment vertical="center"/>
    </xf>
    <xf numFmtId="0" fontId="52" fillId="24" borderId="23" xfId="38" applyFont="1" applyFill="1" applyBorder="1" applyAlignment="1">
      <alignment vertical="center"/>
    </xf>
    <xf numFmtId="0" fontId="25" fillId="24" borderId="23" xfId="0" applyFont="1" applyFill="1" applyBorder="1" applyAlignment="1">
      <alignment vertical="center"/>
    </xf>
    <xf numFmtId="0" fontId="25" fillId="24" borderId="23" xfId="38" applyFont="1" applyFill="1" applyBorder="1" applyAlignment="1">
      <alignment vertical="center"/>
    </xf>
    <xf numFmtId="0" fontId="63" fillId="24" borderId="10" xfId="0" applyFont="1" applyFill="1" applyBorder="1" applyAlignment="1">
      <alignment vertical="center"/>
    </xf>
    <xf numFmtId="0" fontId="56" fillId="24" borderId="10" xfId="0" applyFont="1" applyFill="1" applyBorder="1" applyAlignment="1">
      <alignment vertical="center"/>
    </xf>
    <xf numFmtId="0" fontId="53" fillId="27" borderId="10" xfId="36" applyFont="1" applyFill="1" applyBorder="1" applyAlignment="1">
      <alignment horizontal="center" vertical="center"/>
    </xf>
    <xf numFmtId="4" fontId="39" fillId="0" borderId="0" xfId="36" applyNumberFormat="1" applyFont="1" applyAlignment="1">
      <alignment horizontal="center" vertical="center"/>
    </xf>
    <xf numFmtId="0" fontId="41" fillId="0" borderId="0" xfId="36" applyFont="1" applyAlignment="1">
      <alignment horizontal="center"/>
    </xf>
    <xf numFmtId="4" fontId="64" fillId="0" borderId="0" xfId="36" applyNumberFormat="1" applyFont="1" applyAlignment="1" applyProtection="1">
      <alignment horizontal="center" vertical="center"/>
      <protection locked="0"/>
    </xf>
    <xf numFmtId="0" fontId="52" fillId="29" borderId="0" xfId="36" applyFont="1" applyFill="1" applyAlignment="1">
      <alignment horizontal="center" vertical="center"/>
    </xf>
    <xf numFmtId="0" fontId="41" fillId="0" borderId="10" xfId="38" applyFont="1" applyBorder="1" applyAlignment="1">
      <alignment vertical="center"/>
    </xf>
    <xf numFmtId="0" fontId="40" fillId="22" borderId="10" xfId="36" applyFont="1" applyFill="1" applyBorder="1" applyAlignment="1" applyProtection="1">
      <alignment horizontal="center" vertical="center" wrapText="1"/>
      <protection locked="0"/>
    </xf>
    <xf numFmtId="0" fontId="66" fillId="22" borderId="10" xfId="36" applyFont="1" applyFill="1" applyBorder="1" applyAlignment="1" applyProtection="1">
      <alignment horizontal="center" vertical="center" wrapText="1"/>
      <protection locked="0"/>
    </xf>
    <xf numFmtId="4" fontId="52" fillId="35" borderId="10" xfId="36" applyNumberFormat="1" applyFont="1" applyFill="1" applyBorder="1" applyAlignment="1">
      <alignment horizontal="center" vertical="center"/>
    </xf>
    <xf numFmtId="4" fontId="42" fillId="0" borderId="10" xfId="36" applyNumberFormat="1" applyFont="1" applyBorder="1" applyAlignment="1" applyProtection="1">
      <alignment horizontal="center" vertical="center"/>
      <protection locked="0"/>
    </xf>
    <xf numFmtId="0" fontId="54" fillId="24" borderId="12" xfId="0" applyFont="1" applyFill="1" applyBorder="1" applyAlignment="1">
      <alignment horizontal="center" vertical="center"/>
    </xf>
    <xf numFmtId="0" fontId="52" fillId="24" borderId="12" xfId="0" applyFont="1" applyFill="1" applyBorder="1" applyAlignment="1">
      <alignment horizontal="center" vertical="center"/>
    </xf>
    <xf numFmtId="0" fontId="52" fillId="24" borderId="11" xfId="0" applyFont="1" applyFill="1" applyBorder="1" applyAlignment="1">
      <alignment horizontal="center" vertical="center"/>
    </xf>
    <xf numFmtId="4" fontId="52" fillId="24" borderId="11" xfId="0" applyNumberFormat="1" applyFont="1" applyFill="1" applyBorder="1" applyAlignment="1">
      <alignment horizontal="center" vertical="center"/>
    </xf>
    <xf numFmtId="4" fontId="52" fillId="0" borderId="23" xfId="36" applyNumberFormat="1" applyFont="1" applyBorder="1" applyAlignment="1" applyProtection="1">
      <alignment horizontal="center" vertical="center"/>
      <protection locked="0"/>
    </xf>
    <xf numFmtId="4" fontId="52" fillId="0" borderId="12" xfId="36" applyNumberFormat="1" applyFont="1" applyBorder="1" applyAlignment="1">
      <alignment horizontal="center" vertical="center"/>
    </xf>
    <xf numFmtId="4" fontId="52" fillId="0" borderId="12" xfId="36" applyNumberFormat="1" applyFont="1" applyBorder="1" applyAlignment="1" applyProtection="1">
      <alignment horizontal="center" vertical="center"/>
      <protection locked="0"/>
    </xf>
    <xf numFmtId="4" fontId="52" fillId="0" borderId="13" xfId="36" applyNumberFormat="1" applyFont="1" applyBorder="1" applyAlignment="1">
      <alignment horizontal="center" vertical="center"/>
    </xf>
    <xf numFmtId="4" fontId="52" fillId="0" borderId="11" xfId="36" applyNumberFormat="1" applyFont="1" applyBorder="1" applyAlignment="1" applyProtection="1">
      <alignment horizontal="center" vertical="center"/>
      <protection locked="0"/>
    </xf>
    <xf numFmtId="0" fontId="52" fillId="24" borderId="22" xfId="38" applyFont="1" applyFill="1" applyBorder="1" applyAlignment="1">
      <alignment vertical="center"/>
    </xf>
    <xf numFmtId="0" fontId="52" fillId="24" borderId="22" xfId="0" applyFont="1" applyFill="1" applyBorder="1" applyAlignment="1">
      <alignment vertical="center"/>
    </xf>
    <xf numFmtId="0" fontId="52" fillId="24" borderId="24" xfId="38" applyFont="1" applyFill="1" applyBorder="1" applyAlignment="1">
      <alignment vertical="center"/>
    </xf>
    <xf numFmtId="4" fontId="52" fillId="24" borderId="12" xfId="38" applyNumberFormat="1" applyFont="1" applyFill="1" applyBorder="1" applyAlignment="1">
      <alignment horizontal="center" vertical="center"/>
    </xf>
    <xf numFmtId="4" fontId="52" fillId="38" borderId="10" xfId="36" applyNumberFormat="1" applyFont="1" applyFill="1" applyBorder="1" applyAlignment="1">
      <alignment horizontal="center" vertical="center"/>
    </xf>
    <xf numFmtId="0" fontId="67" fillId="39" borderId="10" xfId="0" applyFont="1" applyFill="1" applyBorder="1" applyAlignment="1">
      <alignment vertical="center"/>
    </xf>
    <xf numFmtId="0" fontId="39" fillId="39" borderId="10" xfId="0" applyFont="1" applyFill="1" applyBorder="1" applyAlignment="1">
      <alignment vertical="center"/>
    </xf>
    <xf numFmtId="0" fontId="39" fillId="39" borderId="10" xfId="38" applyFont="1" applyFill="1" applyBorder="1" applyAlignment="1">
      <alignment vertical="center"/>
    </xf>
    <xf numFmtId="0" fontId="41" fillId="41" borderId="10" xfId="0" applyFont="1" applyFill="1" applyBorder="1" applyAlignment="1">
      <alignment vertical="center"/>
    </xf>
    <xf numFmtId="0" fontId="54" fillId="41" borderId="10" xfId="0" applyFont="1" applyFill="1" applyBorder="1" applyAlignment="1">
      <alignment horizontal="center" vertical="center"/>
    </xf>
    <xf numFmtId="0" fontId="52" fillId="41" borderId="10" xfId="0" applyFont="1" applyFill="1" applyBorder="1" applyAlignment="1">
      <alignment horizontal="center" vertical="center"/>
    </xf>
    <xf numFmtId="4" fontId="52" fillId="41" borderId="10" xfId="0" applyNumberFormat="1" applyFont="1" applyFill="1" applyBorder="1" applyAlignment="1">
      <alignment horizontal="center" vertical="center"/>
    </xf>
    <xf numFmtId="4" fontId="52" fillId="42" borderId="10" xfId="36" applyNumberFormat="1" applyFont="1" applyFill="1" applyBorder="1" applyAlignment="1">
      <alignment horizontal="center" vertical="center"/>
    </xf>
    <xf numFmtId="4" fontId="52" fillId="42" borderId="10" xfId="36" applyNumberFormat="1" applyFont="1" applyFill="1" applyBorder="1" applyAlignment="1" applyProtection="1">
      <alignment horizontal="center" vertical="center"/>
      <protection locked="0"/>
    </xf>
    <xf numFmtId="0" fontId="52" fillId="43" borderId="10" xfId="0" applyFont="1" applyFill="1" applyBorder="1" applyAlignment="1">
      <alignment vertical="center"/>
    </xf>
    <xf numFmtId="0" fontId="54" fillId="43" borderId="10" xfId="0" applyFont="1" applyFill="1" applyBorder="1" applyAlignment="1">
      <alignment horizontal="center" vertical="center"/>
    </xf>
    <xf numFmtId="0" fontId="52" fillId="43" borderId="10" xfId="0" applyFont="1" applyFill="1" applyBorder="1"/>
    <xf numFmtId="0" fontId="52" fillId="43" borderId="10" xfId="0" applyFont="1" applyFill="1" applyBorder="1" applyAlignment="1">
      <alignment horizontal="center" vertical="center"/>
    </xf>
    <xf numFmtId="4" fontId="52" fillId="43" borderId="10" xfId="36" applyNumberFormat="1" applyFont="1" applyFill="1" applyBorder="1" applyAlignment="1">
      <alignment horizontal="center" vertical="center"/>
    </xf>
    <xf numFmtId="0" fontId="25" fillId="24" borderId="20" xfId="0" applyFont="1" applyFill="1" applyBorder="1" applyAlignment="1">
      <alignment horizontal="center" vertical="center"/>
    </xf>
    <xf numFmtId="0" fontId="25" fillId="24" borderId="14" xfId="0" applyFont="1" applyFill="1" applyBorder="1" applyAlignment="1">
      <alignment horizontal="center" vertical="center"/>
    </xf>
    <xf numFmtId="4" fontId="41" fillId="24" borderId="10" xfId="0" applyNumberFormat="1" applyFont="1" applyFill="1" applyBorder="1" applyAlignment="1">
      <alignment horizontal="center" vertical="center"/>
    </xf>
    <xf numFmtId="166" fontId="52" fillId="0" borderId="10" xfId="36" applyNumberFormat="1" applyFont="1" applyBorder="1" applyAlignment="1" applyProtection="1">
      <alignment horizontal="center" vertical="center"/>
      <protection locked="0"/>
    </xf>
    <xf numFmtId="4" fontId="41" fillId="0" borderId="10" xfId="36" applyNumberFormat="1" applyFont="1" applyBorder="1" applyAlignment="1">
      <alignment horizontal="center" vertical="center"/>
    </xf>
    <xf numFmtId="0" fontId="69" fillId="24" borderId="10" xfId="36" applyFont="1" applyFill="1" applyBorder="1" applyAlignment="1">
      <alignment horizontal="center" vertical="center"/>
    </xf>
    <xf numFmtId="0" fontId="69" fillId="24" borderId="10" xfId="0" applyFont="1" applyFill="1" applyBorder="1" applyAlignment="1">
      <alignment vertical="center"/>
    </xf>
    <xf numFmtId="0" fontId="69" fillId="24" borderId="10" xfId="0" applyFont="1" applyFill="1" applyBorder="1" applyAlignment="1">
      <alignment horizontal="center" vertical="center"/>
    </xf>
    <xf numFmtId="4" fontId="69" fillId="24" borderId="10" xfId="0" applyNumberFormat="1" applyFont="1" applyFill="1" applyBorder="1" applyAlignment="1">
      <alignment horizontal="center" vertical="center"/>
    </xf>
    <xf numFmtId="4" fontId="69" fillId="0" borderId="10" xfId="36" applyNumberFormat="1" applyFont="1" applyBorder="1" applyAlignment="1">
      <alignment horizontal="center" vertical="center"/>
    </xf>
    <xf numFmtId="4" fontId="69" fillId="0" borderId="10" xfId="36" applyNumberFormat="1" applyFont="1" applyBorder="1" applyAlignment="1" applyProtection="1">
      <alignment horizontal="center" vertical="center"/>
      <protection locked="0"/>
    </xf>
    <xf numFmtId="0" fontId="69" fillId="24" borderId="10" xfId="38" applyFont="1" applyFill="1" applyBorder="1" applyAlignment="1">
      <alignment vertical="center"/>
    </xf>
    <xf numFmtId="4" fontId="69" fillId="24" borderId="10" xfId="38" applyNumberFormat="1" applyFont="1" applyFill="1" applyBorder="1" applyAlignment="1">
      <alignment horizontal="center" vertical="center"/>
    </xf>
    <xf numFmtId="0" fontId="69" fillId="41" borderId="10" xfId="0" applyFont="1" applyFill="1" applyBorder="1" applyAlignment="1">
      <alignment vertical="center"/>
    </xf>
    <xf numFmtId="0" fontId="69" fillId="41" borderId="10" xfId="0" applyFont="1" applyFill="1" applyBorder="1" applyAlignment="1">
      <alignment horizontal="center" vertical="center"/>
    </xf>
    <xf numFmtId="4" fontId="69" fillId="41" borderId="10" xfId="0" applyNumberFormat="1" applyFont="1" applyFill="1" applyBorder="1" applyAlignment="1">
      <alignment horizontal="center" vertical="center"/>
    </xf>
    <xf numFmtId="4" fontId="69" fillId="42" borderId="10" xfId="36" applyNumberFormat="1" applyFont="1" applyFill="1" applyBorder="1" applyAlignment="1">
      <alignment horizontal="center" vertical="center"/>
    </xf>
    <xf numFmtId="4" fontId="69" fillId="42" borderId="10" xfId="36" applyNumberFormat="1" applyFont="1" applyFill="1" applyBorder="1" applyAlignment="1" applyProtection="1">
      <alignment horizontal="center" vertical="center"/>
      <protection locked="0"/>
    </xf>
    <xf numFmtId="0" fontId="69" fillId="25" borderId="10" xfId="0" applyFont="1" applyFill="1" applyBorder="1" applyAlignment="1">
      <alignment vertical="center"/>
    </xf>
    <xf numFmtId="0" fontId="69" fillId="25" borderId="10" xfId="0" applyFont="1" applyFill="1" applyBorder="1"/>
    <xf numFmtId="4" fontId="69" fillId="25" borderId="10" xfId="36" applyNumberFormat="1" applyFont="1" applyFill="1" applyBorder="1" applyAlignment="1">
      <alignment horizontal="center" vertical="center"/>
    </xf>
    <xf numFmtId="0" fontId="69" fillId="24" borderId="10" xfId="0" applyFont="1" applyFill="1" applyBorder="1" applyAlignment="1">
      <alignment horizontal="left" vertical="center"/>
    </xf>
    <xf numFmtId="4" fontId="69" fillId="45" borderId="10" xfId="36" applyNumberFormat="1" applyFont="1" applyFill="1" applyBorder="1" applyAlignment="1">
      <alignment horizontal="center" vertical="center"/>
    </xf>
    <xf numFmtId="0" fontId="69" fillId="0" borderId="10" xfId="0" applyFont="1" applyBorder="1" applyAlignment="1">
      <alignment vertical="center"/>
    </xf>
    <xf numFmtId="0" fontId="69" fillId="0" borderId="10" xfId="0" applyFont="1" applyBorder="1" applyAlignment="1">
      <alignment horizontal="center" vertical="center"/>
    </xf>
    <xf numFmtId="0" fontId="69" fillId="0" borderId="10" xfId="0" applyFont="1" applyBorder="1"/>
    <xf numFmtId="4" fontId="69" fillId="0" borderId="10" xfId="0" applyNumberFormat="1" applyFont="1" applyBorder="1" applyAlignment="1">
      <alignment horizontal="center" vertical="center"/>
    </xf>
    <xf numFmtId="0" fontId="69" fillId="27" borderId="10" xfId="38" applyFont="1" applyFill="1" applyBorder="1" applyAlignment="1">
      <alignment vertical="center"/>
    </xf>
    <xf numFmtId="0" fontId="69" fillId="27" borderId="10" xfId="0" applyFont="1" applyFill="1" applyBorder="1" applyAlignment="1">
      <alignment horizontal="center" vertical="center"/>
    </xf>
    <xf numFmtId="4" fontId="69" fillId="27" borderId="10" xfId="38" applyNumberFormat="1" applyFont="1" applyFill="1" applyBorder="1" applyAlignment="1">
      <alignment horizontal="center" vertical="center"/>
    </xf>
    <xf numFmtId="0" fontId="69" fillId="0" borderId="10" xfId="38" applyFont="1" applyBorder="1" applyAlignment="1">
      <alignment vertical="center"/>
    </xf>
    <xf numFmtId="166" fontId="69" fillId="0" borderId="10" xfId="36" applyNumberFormat="1" applyFont="1" applyBorder="1" applyAlignment="1" applyProtection="1">
      <alignment horizontal="center" vertical="center"/>
      <protection locked="0"/>
    </xf>
    <xf numFmtId="0" fontId="71" fillId="39" borderId="10" xfId="0" applyFont="1" applyFill="1" applyBorder="1" applyAlignment="1">
      <alignment vertical="center"/>
    </xf>
    <xf numFmtId="0" fontId="69" fillId="27" borderId="10" xfId="0" applyFont="1" applyFill="1" applyBorder="1" applyAlignment="1">
      <alignment vertical="center"/>
    </xf>
    <xf numFmtId="4" fontId="69" fillId="27" borderId="10" xfId="0" applyNumberFormat="1" applyFont="1" applyFill="1" applyBorder="1" applyAlignment="1">
      <alignment horizontal="center" vertical="center"/>
    </xf>
    <xf numFmtId="4" fontId="69" fillId="29" borderId="10" xfId="36" applyNumberFormat="1" applyFont="1" applyFill="1" applyBorder="1" applyAlignment="1">
      <alignment horizontal="center" vertical="center"/>
    </xf>
    <xf numFmtId="0" fontId="69" fillId="43" borderId="10" xfId="0" applyFont="1" applyFill="1" applyBorder="1" applyAlignment="1">
      <alignment vertical="center"/>
    </xf>
    <xf numFmtId="0" fontId="69" fillId="43" borderId="10" xfId="0" applyFont="1" applyFill="1" applyBorder="1" applyAlignment="1">
      <alignment horizontal="center" vertical="center"/>
    </xf>
    <xf numFmtId="0" fontId="69" fillId="43" borderId="10" xfId="0" applyFont="1" applyFill="1" applyBorder="1"/>
    <xf numFmtId="4" fontId="69" fillId="43" borderId="10" xfId="36" applyNumberFormat="1" applyFont="1" applyFill="1" applyBorder="1" applyAlignment="1">
      <alignment horizontal="center" vertical="center"/>
    </xf>
    <xf numFmtId="4" fontId="69" fillId="24" borderId="10" xfId="36" applyNumberFormat="1" applyFont="1" applyFill="1" applyBorder="1" applyAlignment="1">
      <alignment horizontal="center" vertical="center"/>
    </xf>
    <xf numFmtId="0" fontId="68" fillId="39" borderId="10" xfId="0" applyFont="1" applyFill="1" applyBorder="1" applyAlignment="1">
      <alignment vertical="center"/>
    </xf>
    <xf numFmtId="4" fontId="69" fillId="44" borderId="10" xfId="0" applyNumberFormat="1" applyFont="1" applyFill="1" applyBorder="1" applyAlignment="1">
      <alignment horizontal="center" vertical="center"/>
    </xf>
    <xf numFmtId="0" fontId="68" fillId="39" borderId="10" xfId="38" applyFont="1" applyFill="1" applyBorder="1" applyAlignment="1">
      <alignment vertical="center"/>
    </xf>
    <xf numFmtId="4" fontId="69" fillId="46" borderId="10" xfId="38" applyNumberFormat="1" applyFont="1" applyFill="1" applyBorder="1" applyAlignment="1">
      <alignment horizontal="center" vertical="center"/>
    </xf>
    <xf numFmtId="4" fontId="69" fillId="26" borderId="10" xfId="36" applyNumberFormat="1" applyFont="1" applyFill="1" applyBorder="1" applyAlignment="1">
      <alignment horizontal="center" vertical="center"/>
    </xf>
    <xf numFmtId="0" fontId="69" fillId="11" borderId="10" xfId="0" applyFont="1" applyFill="1" applyBorder="1" applyAlignment="1">
      <alignment vertical="center"/>
    </xf>
    <xf numFmtId="0" fontId="69" fillId="11" borderId="10" xfId="0" applyFont="1" applyFill="1" applyBorder="1" applyAlignment="1">
      <alignment horizontal="center" vertical="center"/>
    </xf>
    <xf numFmtId="4" fontId="69" fillId="11" borderId="10" xfId="0" applyNumberFormat="1" applyFont="1" applyFill="1" applyBorder="1" applyAlignment="1">
      <alignment horizontal="center" vertical="center"/>
    </xf>
    <xf numFmtId="4" fontId="69" fillId="11" borderId="10" xfId="36" applyNumberFormat="1" applyFont="1" applyFill="1" applyBorder="1" applyAlignment="1">
      <alignment horizontal="center" vertical="center"/>
    </xf>
    <xf numFmtId="0" fontId="69" fillId="11" borderId="10" xfId="0" applyFont="1" applyFill="1" applyBorder="1"/>
    <xf numFmtId="4" fontId="69" fillId="24" borderId="10" xfId="37" applyNumberFormat="1" applyFont="1" applyFill="1" applyBorder="1" applyAlignment="1">
      <alignment horizontal="center" vertical="center"/>
    </xf>
    <xf numFmtId="0" fontId="69" fillId="20" borderId="10" xfId="0" applyFont="1" applyFill="1" applyBorder="1" applyAlignment="1">
      <alignment vertical="center"/>
    </xf>
    <xf numFmtId="0" fontId="69" fillId="20" borderId="10" xfId="0" applyFont="1" applyFill="1" applyBorder="1" applyAlignment="1">
      <alignment horizontal="center" vertical="center"/>
    </xf>
    <xf numFmtId="0" fontId="69" fillId="20" borderId="10" xfId="0" applyFont="1" applyFill="1" applyBorder="1"/>
    <xf numFmtId="166" fontId="69" fillId="24" borderId="10" xfId="0" applyNumberFormat="1" applyFont="1" applyFill="1" applyBorder="1" applyAlignment="1">
      <alignment horizontal="center" vertical="center"/>
    </xf>
    <xf numFmtId="0" fontId="69" fillId="24" borderId="23" xfId="0" applyFont="1" applyFill="1" applyBorder="1" applyAlignment="1">
      <alignment vertical="center"/>
    </xf>
    <xf numFmtId="0" fontId="69" fillId="24" borderId="24" xfId="38" applyFont="1" applyFill="1" applyBorder="1" applyAlignment="1">
      <alignment vertical="center"/>
    </xf>
    <xf numFmtId="0" fontId="69" fillId="24" borderId="12" xfId="0" applyFont="1" applyFill="1" applyBorder="1" applyAlignment="1">
      <alignment horizontal="center" vertical="center"/>
    </xf>
    <xf numFmtId="4" fontId="69" fillId="24" borderId="12" xfId="38" applyNumberFormat="1" applyFont="1" applyFill="1" applyBorder="1" applyAlignment="1">
      <alignment horizontal="center" vertical="center"/>
    </xf>
    <xf numFmtId="4" fontId="69" fillId="0" borderId="12" xfId="36" applyNumberFormat="1" applyFont="1" applyBorder="1" applyAlignment="1">
      <alignment horizontal="center" vertical="center"/>
    </xf>
    <xf numFmtId="0" fontId="69" fillId="24" borderId="22" xfId="38" applyFont="1" applyFill="1" applyBorder="1" applyAlignment="1">
      <alignment vertical="center"/>
    </xf>
    <xf numFmtId="0" fontId="69" fillId="24" borderId="11" xfId="0" applyFont="1" applyFill="1" applyBorder="1" applyAlignment="1">
      <alignment horizontal="center" vertical="center"/>
    </xf>
    <xf numFmtId="4" fontId="69" fillId="24" borderId="11" xfId="0" applyNumberFormat="1" applyFont="1" applyFill="1" applyBorder="1" applyAlignment="1">
      <alignment horizontal="center" vertical="center"/>
    </xf>
    <xf numFmtId="4" fontId="69" fillId="0" borderId="11" xfId="36" applyNumberFormat="1" applyFont="1" applyBorder="1" applyAlignment="1">
      <alignment horizontal="center" vertical="center"/>
    </xf>
    <xf numFmtId="0" fontId="69" fillId="24" borderId="22" xfId="0" applyFont="1" applyFill="1" applyBorder="1" applyAlignment="1">
      <alignment vertical="center"/>
    </xf>
    <xf numFmtId="0" fontId="69" fillId="24" borderId="0" xfId="36" applyFont="1" applyFill="1" applyAlignment="1">
      <alignment horizontal="center" vertical="center"/>
    </xf>
    <xf numFmtId="0" fontId="69" fillId="0" borderId="0" xfId="36" applyFont="1" applyAlignment="1">
      <alignment vertical="center"/>
    </xf>
    <xf numFmtId="0" fontId="69" fillId="0" borderId="0" xfId="0" applyFont="1"/>
    <xf numFmtId="0" fontId="69" fillId="0" borderId="0" xfId="0" applyFont="1" applyAlignment="1">
      <alignment vertical="center"/>
    </xf>
    <xf numFmtId="4" fontId="69" fillId="0" borderId="13" xfId="36" applyNumberFormat="1" applyFont="1" applyBorder="1" applyAlignment="1">
      <alignment horizontal="center" vertical="center"/>
    </xf>
    <xf numFmtId="4" fontId="69" fillId="47" borderId="10" xfId="36" applyNumberFormat="1" applyFont="1" applyFill="1" applyBorder="1" applyAlignment="1">
      <alignment horizontal="center" vertical="center"/>
    </xf>
    <xf numFmtId="0" fontId="68" fillId="22" borderId="10" xfId="36" applyFont="1" applyFill="1" applyBorder="1" applyAlignment="1" applyProtection="1">
      <alignment horizontal="center" vertical="center" wrapText="1"/>
      <protection locked="0"/>
    </xf>
    <xf numFmtId="4" fontId="52" fillId="0" borderId="0" xfId="36" applyNumberFormat="1" applyFont="1" applyAlignment="1" applyProtection="1">
      <alignment horizontal="center" vertical="center"/>
      <protection locked="0"/>
    </xf>
    <xf numFmtId="0" fontId="52" fillId="0" borderId="0" xfId="36" applyFont="1" applyAlignment="1" applyProtection="1">
      <alignment horizontal="center"/>
      <protection locked="0"/>
    </xf>
    <xf numFmtId="0" fontId="78" fillId="0" borderId="0" xfId="0" applyFont="1"/>
    <xf numFmtId="0" fontId="78" fillId="0" borderId="21" xfId="0" applyFont="1" applyBorder="1" applyAlignment="1">
      <alignment horizontal="center" vertical="center"/>
    </xf>
    <xf numFmtId="0" fontId="78" fillId="0" borderId="31" xfId="0" applyFont="1" applyBorder="1"/>
    <xf numFmtId="0" fontId="78" fillId="0" borderId="27" xfId="0" applyFont="1" applyBorder="1"/>
    <xf numFmtId="0" fontId="78" fillId="0" borderId="29" xfId="0" applyFont="1" applyBorder="1"/>
    <xf numFmtId="4" fontId="78" fillId="0" borderId="11" xfId="0" applyNumberFormat="1" applyFont="1" applyBorder="1" applyAlignment="1">
      <alignment horizontal="center" vertical="center"/>
    </xf>
    <xf numFmtId="0" fontId="78" fillId="0" borderId="20" xfId="0" applyFont="1" applyBorder="1"/>
    <xf numFmtId="0" fontId="78" fillId="0" borderId="21" xfId="0" applyFont="1" applyBorder="1"/>
    <xf numFmtId="0" fontId="78" fillId="0" borderId="11" xfId="0" applyFont="1" applyBorder="1"/>
    <xf numFmtId="0" fontId="78" fillId="47" borderId="0" xfId="0" applyFont="1" applyFill="1"/>
    <xf numFmtId="0" fontId="78" fillId="0" borderId="0" xfId="45" applyFont="1" applyBorder="1"/>
    <xf numFmtId="0" fontId="79" fillId="0" borderId="0" xfId="45" applyFont="1" applyAlignment="1">
      <alignment vertical="top" wrapText="1"/>
    </xf>
    <xf numFmtId="14" fontId="78" fillId="0" borderId="0" xfId="45" applyNumberFormat="1" applyFont="1" applyBorder="1" applyAlignment="1">
      <alignment horizontal="right" vertical="center"/>
    </xf>
    <xf numFmtId="165" fontId="78" fillId="0" borderId="0" xfId="45" applyNumberFormat="1" applyFont="1" applyBorder="1" applyAlignment="1">
      <alignment horizontal="center" vertical="center"/>
    </xf>
    <xf numFmtId="14" fontId="78" fillId="0" borderId="0" xfId="45" applyNumberFormat="1" applyFont="1" applyBorder="1" applyAlignment="1">
      <alignment vertical="center"/>
    </xf>
    <xf numFmtId="0" fontId="80" fillId="0" borderId="0" xfId="45" applyFont="1" applyBorder="1" applyAlignment="1">
      <alignment horizontal="right" vertical="center"/>
    </xf>
    <xf numFmtId="0" fontId="80" fillId="48" borderId="20" xfId="0" applyFont="1" applyFill="1" applyBorder="1" applyAlignment="1">
      <alignment horizontal="center" vertical="center"/>
    </xf>
    <xf numFmtId="0" fontId="80" fillId="48" borderId="21" xfId="0" applyFont="1" applyFill="1" applyBorder="1" applyAlignment="1">
      <alignment horizontal="center" vertical="center"/>
    </xf>
    <xf numFmtId="0" fontId="80" fillId="48" borderId="11" xfId="0" applyFont="1" applyFill="1" applyBorder="1" applyAlignment="1">
      <alignment horizontal="center" vertical="center"/>
    </xf>
    <xf numFmtId="0" fontId="76" fillId="0" borderId="0" xfId="45" applyFont="1" applyBorder="1" applyAlignment="1">
      <alignment vertical="top" wrapText="1"/>
    </xf>
    <xf numFmtId="0" fontId="79" fillId="0" borderId="0" xfId="45" applyFont="1" applyAlignment="1">
      <alignment horizontal="left" vertical="top"/>
    </xf>
    <xf numFmtId="0" fontId="69" fillId="50" borderId="10" xfId="0" applyFont="1" applyFill="1" applyBorder="1" applyAlignment="1">
      <alignment vertical="center"/>
    </xf>
    <xf numFmtId="0" fontId="69" fillId="50" borderId="10" xfId="0" applyFont="1" applyFill="1" applyBorder="1"/>
    <xf numFmtId="4" fontId="69" fillId="50" borderId="10" xfId="36" applyNumberFormat="1" applyFont="1" applyFill="1" applyBorder="1" applyAlignment="1">
      <alignment horizontal="center" vertical="center"/>
    </xf>
    <xf numFmtId="4" fontId="69" fillId="51" borderId="10" xfId="36" applyNumberFormat="1" applyFont="1" applyFill="1" applyBorder="1" applyAlignment="1">
      <alignment horizontal="center" vertical="center"/>
    </xf>
    <xf numFmtId="4" fontId="69" fillId="51" borderId="10" xfId="36" applyNumberFormat="1" applyFont="1" applyFill="1" applyBorder="1" applyAlignment="1" applyProtection="1">
      <alignment horizontal="center" vertical="center"/>
      <protection locked="0"/>
    </xf>
    <xf numFmtId="0" fontId="78" fillId="0" borderId="30" xfId="0" applyFont="1" applyBorder="1"/>
    <xf numFmtId="0" fontId="78" fillId="0" borderId="33" xfId="0" applyFont="1" applyBorder="1"/>
    <xf numFmtId="0" fontId="78" fillId="0" borderId="32" xfId="0" applyFont="1" applyBorder="1"/>
    <xf numFmtId="0" fontId="78" fillId="0" borderId="22" xfId="0" applyFont="1" applyBorder="1"/>
    <xf numFmtId="0" fontId="79" fillId="0" borderId="21" xfId="45" applyFont="1" applyBorder="1" applyAlignment="1">
      <alignment vertical="top"/>
    </xf>
    <xf numFmtId="0" fontId="79" fillId="0" borderId="0" xfId="45" applyFont="1" applyAlignment="1">
      <alignment horizontal="center" vertical="center"/>
    </xf>
    <xf numFmtId="0" fontId="78" fillId="0" borderId="22" xfId="0" applyFont="1" applyBorder="1" applyAlignment="1">
      <alignment vertical="center"/>
    </xf>
    <xf numFmtId="0" fontId="78" fillId="0" borderId="28" xfId="0" applyFont="1" applyBorder="1" applyAlignment="1">
      <alignment horizontal="center" vertical="center"/>
    </xf>
    <xf numFmtId="0" fontId="78" fillId="52" borderId="20" xfId="0" applyFont="1" applyFill="1" applyBorder="1"/>
    <xf numFmtId="0" fontId="78" fillId="52" borderId="21" xfId="0" applyFont="1" applyFill="1" applyBorder="1"/>
    <xf numFmtId="0" fontId="78" fillId="52" borderId="21" xfId="0" applyFont="1" applyFill="1" applyBorder="1" applyAlignment="1">
      <alignment horizontal="center" vertical="center"/>
    </xf>
    <xf numFmtId="4" fontId="78" fillId="52" borderId="21" xfId="0" applyNumberFormat="1" applyFont="1" applyFill="1" applyBorder="1" applyAlignment="1">
      <alignment horizontal="center" vertical="center"/>
    </xf>
    <xf numFmtId="4" fontId="78" fillId="52" borderId="11" xfId="0" applyNumberFormat="1" applyFont="1" applyFill="1" applyBorder="1" applyAlignment="1">
      <alignment horizontal="center" vertical="center"/>
    </xf>
    <xf numFmtId="0" fontId="79" fillId="0" borderId="0" xfId="45" applyFont="1"/>
    <xf numFmtId="0" fontId="79" fillId="0" borderId="0" xfId="45" applyFont="1" applyBorder="1"/>
    <xf numFmtId="0" fontId="79" fillId="0" borderId="28" xfId="45" applyFont="1" applyBorder="1"/>
    <xf numFmtId="0" fontId="80" fillId="0" borderId="0" xfId="45" applyFont="1" applyBorder="1" applyAlignment="1">
      <alignment horizontal="center" vertical="center" wrapText="1"/>
    </xf>
    <xf numFmtId="0" fontId="82" fillId="0" borderId="0" xfId="0" applyFont="1" applyAlignment="1">
      <alignment vertical="top" wrapText="1"/>
    </xf>
    <xf numFmtId="0" fontId="78" fillId="0" borderId="0" xfId="0" applyFont="1" applyAlignment="1">
      <alignment horizontal="left"/>
    </xf>
    <xf numFmtId="4" fontId="69" fillId="43" borderId="10" xfId="0" applyNumberFormat="1" applyFont="1" applyFill="1" applyBorder="1" applyAlignment="1">
      <alignment horizontal="center" vertical="center"/>
    </xf>
    <xf numFmtId="4" fontId="69" fillId="41" borderId="10" xfId="38" applyNumberFormat="1" applyFont="1" applyFill="1" applyBorder="1" applyAlignment="1">
      <alignment horizontal="center" vertical="center"/>
    </xf>
    <xf numFmtId="0" fontId="78" fillId="0" borderId="11" xfId="0" applyFont="1" applyBorder="1" applyAlignment="1">
      <alignment horizontal="center" vertical="center"/>
    </xf>
    <xf numFmtId="0" fontId="79" fillId="0" borderId="30" xfId="45" applyFont="1" applyBorder="1"/>
    <xf numFmtId="0" fontId="81" fillId="0" borderId="0" xfId="45" applyFont="1" applyBorder="1" applyAlignment="1">
      <alignment horizontal="center" vertical="top" wrapText="1"/>
    </xf>
    <xf numFmtId="0" fontId="68" fillId="41" borderId="10" xfId="38" applyFont="1" applyFill="1" applyBorder="1" applyAlignment="1">
      <alignment vertical="center"/>
    </xf>
    <xf numFmtId="0" fontId="78" fillId="0" borderId="28" xfId="0" applyFont="1" applyBorder="1"/>
    <xf numFmtId="0" fontId="69" fillId="41" borderId="22" xfId="38" applyFont="1" applyFill="1" applyBorder="1" applyAlignment="1">
      <alignment vertical="center"/>
    </xf>
    <xf numFmtId="0" fontId="69" fillId="41" borderId="11" xfId="0" applyFont="1" applyFill="1" applyBorder="1" applyAlignment="1">
      <alignment horizontal="center" vertical="center"/>
    </xf>
    <xf numFmtId="4" fontId="69" fillId="41" borderId="11" xfId="0" applyNumberFormat="1" applyFont="1" applyFill="1" applyBorder="1" applyAlignment="1">
      <alignment horizontal="center" vertical="center"/>
    </xf>
    <xf numFmtId="4" fontId="69" fillId="42" borderId="11" xfId="36" applyNumberFormat="1" applyFont="1" applyFill="1" applyBorder="1" applyAlignment="1">
      <alignment horizontal="center" vertical="center"/>
    </xf>
    <xf numFmtId="0" fontId="69" fillId="41" borderId="10" xfId="38" applyFont="1" applyFill="1" applyBorder="1" applyAlignment="1">
      <alignment vertical="center"/>
    </xf>
    <xf numFmtId="4" fontId="83" fillId="0" borderId="11" xfId="0" applyNumberFormat="1" applyFont="1" applyBorder="1" applyAlignment="1">
      <alignment horizontal="center" vertical="center"/>
    </xf>
    <xf numFmtId="0" fontId="52" fillId="51" borderId="0" xfId="36" applyFont="1" applyFill="1" applyAlignment="1" applyProtection="1">
      <alignment horizontal="center" vertical="center"/>
      <protection locked="0"/>
    </xf>
    <xf numFmtId="4" fontId="64" fillId="51" borderId="0" xfId="36" applyNumberFormat="1" applyFont="1" applyFill="1" applyAlignment="1" applyProtection="1">
      <alignment horizontal="center" vertical="center"/>
      <protection locked="0"/>
    </xf>
    <xf numFmtId="4" fontId="39" fillId="51" borderId="0" xfId="36" applyNumberFormat="1" applyFont="1" applyFill="1" applyAlignment="1">
      <alignment horizontal="right" vertical="center"/>
    </xf>
    <xf numFmtId="4" fontId="39" fillId="51" borderId="0" xfId="36" applyNumberFormat="1" applyFont="1" applyFill="1" applyAlignment="1">
      <alignment horizontal="right"/>
    </xf>
    <xf numFmtId="2" fontId="39" fillId="51" borderId="0" xfId="36" applyNumberFormat="1" applyFont="1" applyFill="1" applyAlignment="1">
      <alignment horizontal="right" vertical="center"/>
    </xf>
    <xf numFmtId="0" fontId="82" fillId="0" borderId="0" xfId="0" applyFont="1" applyAlignment="1">
      <alignment horizontal="center" vertical="top" wrapText="1"/>
    </xf>
    <xf numFmtId="0" fontId="41" fillId="28" borderId="20" xfId="36" applyFont="1" applyFill="1" applyBorder="1" applyAlignment="1" applyProtection="1">
      <alignment vertical="center"/>
      <protection locked="0"/>
    </xf>
    <xf numFmtId="0" fontId="69" fillId="53" borderId="10" xfId="0" applyFont="1" applyFill="1" applyBorder="1" applyAlignment="1">
      <alignment vertical="center"/>
    </xf>
    <xf numFmtId="0" fontId="79" fillId="48" borderId="20" xfId="0" applyFont="1" applyFill="1" applyBorder="1" applyAlignment="1">
      <alignment horizontal="center" vertical="center"/>
    </xf>
    <xf numFmtId="0" fontId="79" fillId="48" borderId="21" xfId="0" applyFont="1" applyFill="1" applyBorder="1" applyAlignment="1">
      <alignment horizontal="center" vertical="center"/>
    </xf>
    <xf numFmtId="0" fontId="79" fillId="48" borderId="11" xfId="0" applyFont="1" applyFill="1" applyBorder="1" applyAlignment="1">
      <alignment horizontal="center" vertical="center"/>
    </xf>
    <xf numFmtId="0" fontId="84" fillId="0" borderId="20" xfId="0" applyFont="1" applyBorder="1"/>
    <xf numFmtId="0" fontId="84" fillId="0" borderId="21" xfId="0" applyFont="1" applyBorder="1" applyAlignment="1">
      <alignment horizontal="center" vertical="center"/>
    </xf>
    <xf numFmtId="0" fontId="84" fillId="0" borderId="22" xfId="0" applyFont="1" applyBorder="1" applyAlignment="1">
      <alignment vertical="center"/>
    </xf>
    <xf numFmtId="0" fontId="84" fillId="0" borderId="11" xfId="0" applyFont="1" applyBorder="1" applyAlignment="1">
      <alignment horizontal="center" vertical="center"/>
    </xf>
    <xf numFmtId="4" fontId="84" fillId="0" borderId="11" xfId="0" applyNumberFormat="1" applyFont="1" applyBorder="1" applyAlignment="1">
      <alignment horizontal="center" vertical="center"/>
    </xf>
    <xf numFmtId="0" fontId="84" fillId="0" borderId="29" xfId="0" applyFont="1" applyBorder="1"/>
    <xf numFmtId="0" fontId="84" fillId="0" borderId="0" xfId="0" applyFont="1"/>
    <xf numFmtId="0" fontId="84" fillId="0" borderId="30" xfId="0" applyFont="1" applyBorder="1"/>
    <xf numFmtId="0" fontId="84" fillId="0" borderId="21" xfId="0" applyFont="1" applyBorder="1"/>
    <xf numFmtId="0" fontId="84" fillId="0" borderId="22" xfId="0" applyFont="1" applyBorder="1"/>
    <xf numFmtId="0" fontId="84" fillId="0" borderId="28" xfId="0" applyFont="1" applyBorder="1"/>
    <xf numFmtId="0" fontId="84" fillId="0" borderId="32" xfId="0" applyFont="1" applyBorder="1"/>
    <xf numFmtId="0" fontId="84" fillId="0" borderId="33" xfId="0" applyFont="1" applyBorder="1"/>
    <xf numFmtId="0" fontId="84" fillId="0" borderId="28" xfId="0" applyFont="1" applyBorder="1" applyAlignment="1">
      <alignment horizontal="center" vertical="center"/>
    </xf>
    <xf numFmtId="0" fontId="84" fillId="52" borderId="20" xfId="0" applyFont="1" applyFill="1" applyBorder="1"/>
    <xf numFmtId="0" fontId="84" fillId="52" borderId="21" xfId="0" applyFont="1" applyFill="1" applyBorder="1"/>
    <xf numFmtId="0" fontId="84" fillId="52" borderId="21" xfId="0" applyFont="1" applyFill="1" applyBorder="1" applyAlignment="1">
      <alignment horizontal="center" vertical="center"/>
    </xf>
    <xf numFmtId="4" fontId="84" fillId="52" borderId="21" xfId="0" applyNumberFormat="1" applyFont="1" applyFill="1" applyBorder="1" applyAlignment="1">
      <alignment horizontal="center" vertical="center"/>
    </xf>
    <xf numFmtId="4" fontId="84" fillId="52" borderId="11" xfId="0" applyNumberFormat="1" applyFont="1" applyFill="1" applyBorder="1" applyAlignment="1">
      <alignment horizontal="center" vertical="center"/>
    </xf>
    <xf numFmtId="0" fontId="41" fillId="0" borderId="0" xfId="36" applyFont="1" applyAlignment="1">
      <alignment horizontal="center" vertical="center"/>
    </xf>
    <xf numFmtId="4" fontId="69" fillId="41" borderId="10" xfId="37" applyNumberFormat="1" applyFont="1" applyFill="1" applyBorder="1" applyAlignment="1">
      <alignment horizontal="center" vertical="center"/>
    </xf>
    <xf numFmtId="0" fontId="69" fillId="54" borderId="10" xfId="0" applyFont="1" applyFill="1" applyBorder="1" applyAlignment="1">
      <alignment vertical="center"/>
    </xf>
    <xf numFmtId="0" fontId="69" fillId="54" borderId="10" xfId="0" applyFont="1" applyFill="1" applyBorder="1" applyAlignment="1">
      <alignment horizontal="center" vertical="center"/>
    </xf>
    <xf numFmtId="0" fontId="69" fillId="54" borderId="10" xfId="0" applyFont="1" applyFill="1" applyBorder="1"/>
    <xf numFmtId="0" fontId="69" fillId="0" borderId="22" xfId="38" applyFont="1" applyBorder="1" applyAlignment="1">
      <alignment vertical="center"/>
    </xf>
    <xf numFmtId="0" fontId="69" fillId="0" borderId="11" xfId="0" applyFont="1" applyBorder="1" applyAlignment="1">
      <alignment horizontal="center" vertical="center"/>
    </xf>
    <xf numFmtId="4" fontId="69" fillId="0" borderId="11" xfId="0" applyNumberFormat="1" applyFont="1" applyBorder="1" applyAlignment="1">
      <alignment horizontal="center" vertical="center"/>
    </xf>
    <xf numFmtId="4" fontId="75" fillId="0" borderId="10" xfId="36" applyNumberFormat="1" applyFont="1" applyBorder="1" applyAlignment="1" applyProtection="1">
      <alignment horizontal="center" vertical="center"/>
      <protection locked="0"/>
    </xf>
    <xf numFmtId="0" fontId="69" fillId="46" borderId="10" xfId="38" applyFont="1" applyFill="1" applyBorder="1" applyAlignment="1">
      <alignment vertical="center"/>
    </xf>
    <xf numFmtId="0" fontId="69" fillId="46" borderId="10" xfId="0" applyFont="1" applyFill="1" applyBorder="1" applyAlignment="1">
      <alignment horizontal="center" vertical="center"/>
    </xf>
    <xf numFmtId="0" fontId="52" fillId="51" borderId="0" xfId="36" applyFont="1" applyFill="1" applyAlignment="1">
      <alignment horizontal="center" vertical="center"/>
    </xf>
    <xf numFmtId="0" fontId="52" fillId="51" borderId="0" xfId="36" applyFont="1" applyFill="1"/>
    <xf numFmtId="0" fontId="78" fillId="47" borderId="0" xfId="0" applyFont="1" applyFill="1" applyAlignment="1">
      <alignment horizontal="center"/>
    </xf>
    <xf numFmtId="0" fontId="25" fillId="11" borderId="23" xfId="0" applyFont="1" applyFill="1" applyBorder="1" applyAlignment="1">
      <alignment vertical="center"/>
    </xf>
    <xf numFmtId="4" fontId="68" fillId="0" borderId="10" xfId="36" applyNumberFormat="1" applyFont="1" applyBorder="1" applyAlignment="1">
      <alignment horizontal="center" vertical="center"/>
    </xf>
    <xf numFmtId="0" fontId="25" fillId="24" borderId="23" xfId="0" applyFont="1" applyFill="1" applyBorder="1" applyAlignment="1">
      <alignment horizontal="left" vertical="center"/>
    </xf>
    <xf numFmtId="4" fontId="87" fillId="24" borderId="10" xfId="0" applyNumberFormat="1" applyFont="1" applyFill="1" applyBorder="1" applyAlignment="1">
      <alignment horizontal="center" vertical="center"/>
    </xf>
    <xf numFmtId="4" fontId="69" fillId="55" borderId="10" xfId="36" applyNumberFormat="1" applyFont="1" applyFill="1" applyBorder="1" applyAlignment="1">
      <alignment horizontal="center" vertical="center"/>
    </xf>
    <xf numFmtId="0" fontId="79" fillId="0" borderId="0" xfId="45" applyFont="1" applyBorder="1" applyAlignment="1">
      <alignment horizontal="center" vertical="center"/>
    </xf>
    <xf numFmtId="4" fontId="69" fillId="0" borderId="13" xfId="36" applyNumberFormat="1" applyFont="1" applyBorder="1" applyAlignment="1" applyProtection="1">
      <alignment horizontal="center" vertical="center"/>
      <protection locked="0"/>
    </xf>
    <xf numFmtId="0" fontId="69" fillId="24" borderId="24" xfId="0" applyFont="1" applyFill="1" applyBorder="1" applyAlignment="1">
      <alignment vertical="center"/>
    </xf>
    <xf numFmtId="0" fontId="69" fillId="27" borderId="22" xfId="0" applyFont="1" applyFill="1" applyBorder="1" applyAlignment="1">
      <alignment vertical="center"/>
    </xf>
    <xf numFmtId="0" fontId="69" fillId="50" borderId="22" xfId="0" applyFont="1" applyFill="1" applyBorder="1" applyAlignment="1">
      <alignment vertical="center"/>
    </xf>
    <xf numFmtId="0" fontId="69" fillId="11" borderId="22" xfId="0" applyFont="1" applyFill="1" applyBorder="1" applyAlignment="1">
      <alignment vertical="center"/>
    </xf>
    <xf numFmtId="0" fontId="69" fillId="24" borderId="23" xfId="38" applyFont="1" applyFill="1" applyBorder="1" applyAlignment="1">
      <alignment vertical="center"/>
    </xf>
    <xf numFmtId="0" fontId="69" fillId="41" borderId="23" xfId="0" applyFont="1" applyFill="1" applyBorder="1" applyAlignment="1">
      <alignment vertical="center"/>
    </xf>
    <xf numFmtId="0" fontId="69" fillId="27" borderId="11" xfId="0" applyFont="1" applyFill="1" applyBorder="1" applyAlignment="1">
      <alignment horizontal="center" vertical="center"/>
    </xf>
    <xf numFmtId="0" fontId="69" fillId="50" borderId="11" xfId="0" applyFont="1" applyFill="1" applyBorder="1"/>
    <xf numFmtId="0" fontId="69" fillId="11" borderId="11" xfId="0" applyFont="1" applyFill="1" applyBorder="1"/>
    <xf numFmtId="4" fontId="69" fillId="24" borderId="11" xfId="38" applyNumberFormat="1" applyFont="1" applyFill="1" applyBorder="1" applyAlignment="1">
      <alignment horizontal="center" vertical="center"/>
    </xf>
    <xf numFmtId="4" fontId="69" fillId="24" borderId="12" xfId="0" applyNumberFormat="1" applyFont="1" applyFill="1" applyBorder="1" applyAlignment="1">
      <alignment horizontal="center" vertical="center"/>
    </xf>
    <xf numFmtId="4" fontId="69" fillId="27" borderId="11" xfId="0" applyNumberFormat="1" applyFont="1" applyFill="1" applyBorder="1" applyAlignment="1">
      <alignment horizontal="center" vertical="center"/>
    </xf>
    <xf numFmtId="0" fontId="69" fillId="11" borderId="11" xfId="0" applyFont="1" applyFill="1" applyBorder="1" applyAlignment="1">
      <alignment vertical="center"/>
    </xf>
    <xf numFmtId="4" fontId="69" fillId="50" borderId="11" xfId="36" applyNumberFormat="1" applyFont="1" applyFill="1" applyBorder="1" applyAlignment="1">
      <alignment horizontal="center" vertical="center"/>
    </xf>
    <xf numFmtId="4" fontId="69" fillId="43" borderId="11" xfId="36" applyNumberFormat="1" applyFont="1" applyFill="1" applyBorder="1" applyAlignment="1">
      <alignment horizontal="center" vertical="center"/>
    </xf>
    <xf numFmtId="4" fontId="69" fillId="42" borderId="13" xfId="36" applyNumberFormat="1" applyFont="1" applyFill="1" applyBorder="1" applyAlignment="1">
      <alignment horizontal="center" vertical="center"/>
    </xf>
    <xf numFmtId="4" fontId="69" fillId="42" borderId="13" xfId="36" applyNumberFormat="1" applyFont="1" applyFill="1" applyBorder="1" applyAlignment="1" applyProtection="1">
      <alignment horizontal="center" vertical="center"/>
      <protection locked="0"/>
    </xf>
    <xf numFmtId="0" fontId="25" fillId="25" borderId="23" xfId="0" applyFont="1" applyFill="1" applyBorder="1" applyAlignment="1">
      <alignment vertical="center"/>
    </xf>
    <xf numFmtId="0" fontId="69" fillId="41" borderId="10" xfId="36" applyFont="1" applyFill="1" applyBorder="1" applyAlignment="1">
      <alignment horizontal="center" vertical="center"/>
    </xf>
    <xf numFmtId="0" fontId="69" fillId="42" borderId="10" xfId="0" applyFont="1" applyFill="1" applyBorder="1" applyAlignment="1">
      <alignment vertical="center"/>
    </xf>
    <xf numFmtId="0" fontId="69" fillId="42" borderId="10" xfId="0" applyFont="1" applyFill="1" applyBorder="1"/>
    <xf numFmtId="0" fontId="52" fillId="42" borderId="0" xfId="36" applyFont="1" applyFill="1" applyAlignment="1">
      <alignment horizontal="center" vertical="center"/>
    </xf>
    <xf numFmtId="0" fontId="52" fillId="42" borderId="0" xfId="36" applyFont="1" applyFill="1"/>
    <xf numFmtId="0" fontId="69" fillId="0" borderId="10" xfId="0" applyFont="1" applyBorder="1" applyAlignment="1">
      <alignment horizontal="left" vertical="center"/>
    </xf>
    <xf numFmtId="0" fontId="79" fillId="0" borderId="22" xfId="45" applyFont="1" applyBorder="1" applyAlignment="1">
      <alignment vertical="top"/>
    </xf>
    <xf numFmtId="0" fontId="75" fillId="41" borderId="10" xfId="38" applyFont="1" applyFill="1" applyBorder="1" applyAlignment="1">
      <alignment vertical="center"/>
    </xf>
    <xf numFmtId="0" fontId="71" fillId="0" borderId="10" xfId="0" applyFont="1" applyBorder="1" applyAlignment="1">
      <alignment vertical="center"/>
    </xf>
    <xf numFmtId="0" fontId="22" fillId="22" borderId="12" xfId="0" applyFont="1" applyFill="1" applyBorder="1" applyAlignment="1">
      <alignment horizontal="center" vertical="center" wrapText="1"/>
    </xf>
    <xf numFmtId="0" fontId="22" fillId="22" borderId="13" xfId="0" applyFont="1" applyFill="1" applyBorder="1" applyAlignment="1">
      <alignment horizontal="center" vertical="center" wrapText="1"/>
    </xf>
    <xf numFmtId="0" fontId="93" fillId="0" borderId="0" xfId="0" applyFont="1"/>
    <xf numFmtId="0" fontId="93" fillId="0" borderId="0" xfId="0" applyFont="1" applyAlignment="1">
      <alignment vertical="top"/>
    </xf>
    <xf numFmtId="0" fontId="80" fillId="0" borderId="0" xfId="0" applyFont="1"/>
    <xf numFmtId="0" fontId="78" fillId="0" borderId="0" xfId="0" applyFont="1" applyAlignment="1">
      <alignment horizontal="left" vertical="center"/>
    </xf>
    <xf numFmtId="14" fontId="78" fillId="0" borderId="0" xfId="0" applyNumberFormat="1" applyFont="1" applyAlignment="1">
      <alignment horizontal="left" vertical="center"/>
    </xf>
    <xf numFmtId="0" fontId="79" fillId="56" borderId="33" xfId="45" applyFont="1" applyFill="1" applyBorder="1" applyAlignment="1">
      <alignment horizontal="center" vertical="top"/>
    </xf>
    <xf numFmtId="0" fontId="84" fillId="0" borderId="34" xfId="45" applyFont="1" applyBorder="1" applyAlignment="1">
      <alignment vertical="top" wrapText="1"/>
    </xf>
    <xf numFmtId="14" fontId="84" fillId="0" borderId="34" xfId="45" applyNumberFormat="1" applyFont="1" applyBorder="1" applyAlignment="1">
      <alignment horizontal="center" vertical="top" wrapText="1"/>
    </xf>
    <xf numFmtId="0" fontId="84" fillId="0" borderId="0" xfId="45" applyFont="1" applyBorder="1" applyAlignment="1">
      <alignment vertical="top" wrapText="1"/>
    </xf>
    <xf numFmtId="0" fontId="94" fillId="0" borderId="0" xfId="46" applyFont="1" applyBorder="1" applyAlignment="1">
      <alignment horizontal="center" vertical="top"/>
    </xf>
    <xf numFmtId="0" fontId="94" fillId="0" borderId="0" xfId="46" applyFont="1" applyBorder="1" applyAlignment="1">
      <alignment vertical="top" wrapText="1"/>
    </xf>
    <xf numFmtId="0" fontId="95" fillId="0" borderId="0" xfId="46" applyFont="1" applyBorder="1" applyAlignment="1">
      <alignment vertical="top" wrapText="1"/>
    </xf>
    <xf numFmtId="0" fontId="94" fillId="0" borderId="0" xfId="46" applyFont="1" applyBorder="1" applyAlignment="1">
      <alignment vertical="top"/>
    </xf>
    <xf numFmtId="0" fontId="84" fillId="0" borderId="0" xfId="45" applyFont="1" applyBorder="1" applyAlignment="1">
      <alignment vertical="top"/>
    </xf>
    <xf numFmtId="0" fontId="99" fillId="0" borderId="0" xfId="46" applyFont="1" applyBorder="1" applyAlignment="1">
      <alignment vertical="top" wrapText="1"/>
    </xf>
    <xf numFmtId="0" fontId="96" fillId="0" borderId="0" xfId="45" applyFont="1" applyBorder="1" applyAlignment="1">
      <alignment vertical="top"/>
    </xf>
    <xf numFmtId="0" fontId="95" fillId="0" borderId="0" xfId="46" applyFont="1" applyBorder="1" applyAlignment="1">
      <alignment vertical="top"/>
    </xf>
    <xf numFmtId="0" fontId="97" fillId="0" borderId="0" xfId="45" applyFont="1" applyBorder="1" applyAlignment="1">
      <alignment vertical="top" wrapText="1"/>
    </xf>
    <xf numFmtId="0" fontId="98" fillId="0" borderId="0" xfId="45" applyFont="1" applyBorder="1" applyAlignment="1">
      <alignment horizontal="center" vertical="top"/>
    </xf>
    <xf numFmtId="0" fontId="69" fillId="27" borderId="23" xfId="0" applyFont="1" applyFill="1" applyBorder="1" applyAlignment="1">
      <alignment vertical="center"/>
    </xf>
    <xf numFmtId="0" fontId="75" fillId="24" borderId="10" xfId="0" applyFont="1" applyFill="1" applyBorder="1" applyAlignment="1">
      <alignment horizontal="left" vertical="center"/>
    </xf>
    <xf numFmtId="4" fontId="75" fillId="0" borderId="10" xfId="36" applyNumberFormat="1" applyFont="1" applyBorder="1" applyAlignment="1">
      <alignment horizontal="center" vertical="center"/>
    </xf>
    <xf numFmtId="3" fontId="25" fillId="24" borderId="10" xfId="0" applyNumberFormat="1" applyFont="1" applyFill="1" applyBorder="1" applyAlignment="1">
      <alignment horizontal="center" vertical="center"/>
    </xf>
    <xf numFmtId="3" fontId="25" fillId="24" borderId="10" xfId="38" applyNumberFormat="1" applyFont="1" applyFill="1" applyBorder="1" applyAlignment="1">
      <alignment horizontal="center" vertical="center"/>
    </xf>
    <xf numFmtId="3" fontId="0" fillId="0" borderId="10" xfId="0" applyNumberFormat="1" applyBorder="1" applyAlignment="1">
      <alignment vertical="center"/>
    </xf>
    <xf numFmtId="3" fontId="13" fillId="25" borderId="10" xfId="0" applyNumberFormat="1" applyFont="1" applyFill="1" applyBorder="1" applyAlignment="1">
      <alignment horizontal="center"/>
    </xf>
    <xf numFmtId="3" fontId="25" fillId="24" borderId="10" xfId="0" applyNumberFormat="1" applyFont="1" applyFill="1" applyBorder="1" applyAlignment="1">
      <alignment horizontal="center"/>
    </xf>
    <xf numFmtId="3" fontId="25" fillId="11" borderId="10" xfId="0" applyNumberFormat="1" applyFont="1" applyFill="1" applyBorder="1" applyAlignment="1">
      <alignment horizontal="center" vertical="center"/>
    </xf>
    <xf numFmtId="3" fontId="25" fillId="24" borderId="10" xfId="37" applyNumberFormat="1" applyFont="1" applyFill="1" applyBorder="1" applyAlignment="1">
      <alignment horizontal="center" vertical="center"/>
    </xf>
    <xf numFmtId="3" fontId="25" fillId="29" borderId="10" xfId="38" applyNumberFormat="1" applyFont="1" applyFill="1" applyBorder="1" applyAlignment="1">
      <alignment horizontal="center" vertical="center"/>
    </xf>
    <xf numFmtId="3" fontId="13" fillId="11" borderId="10" xfId="0" applyNumberFormat="1" applyFont="1" applyFill="1" applyBorder="1" applyAlignment="1">
      <alignment vertical="center"/>
    </xf>
    <xf numFmtId="3" fontId="25" fillId="27" borderId="10" xfId="0" applyNumberFormat="1" applyFont="1" applyFill="1" applyBorder="1" applyAlignment="1">
      <alignment horizontal="center" vertical="center"/>
    </xf>
    <xf numFmtId="3" fontId="13" fillId="20" borderId="10" xfId="0" applyNumberFormat="1" applyFont="1" applyFill="1" applyBorder="1" applyAlignment="1">
      <alignment vertical="center"/>
    </xf>
    <xf numFmtId="3" fontId="13" fillId="24" borderId="10" xfId="0" applyNumberFormat="1" applyFont="1" applyFill="1" applyBorder="1" applyAlignment="1">
      <alignment vertical="center"/>
    </xf>
    <xf numFmtId="3" fontId="87" fillId="24" borderId="10" xfId="0" applyNumberFormat="1" applyFont="1" applyFill="1" applyBorder="1" applyAlignment="1">
      <alignment horizontal="center" vertical="center"/>
    </xf>
    <xf numFmtId="0" fontId="75" fillId="24" borderId="10" xfId="0" applyFont="1" applyFill="1" applyBorder="1" applyAlignment="1">
      <alignment vertical="center"/>
    </xf>
    <xf numFmtId="3" fontId="25" fillId="44" borderId="10" xfId="0" applyNumberFormat="1" applyFont="1" applyFill="1" applyBorder="1" applyAlignment="1">
      <alignment horizontal="center" vertical="center"/>
    </xf>
    <xf numFmtId="4" fontId="69" fillId="0" borderId="0" xfId="36" applyNumberFormat="1" applyFont="1" applyAlignment="1">
      <alignment horizontal="center" vertical="center"/>
    </xf>
    <xf numFmtId="0" fontId="105" fillId="24" borderId="10" xfId="0" applyFont="1" applyFill="1" applyBorder="1" applyAlignment="1">
      <alignment vertical="center"/>
    </xf>
    <xf numFmtId="0" fontId="69" fillId="24" borderId="0" xfId="38" applyFont="1" applyFill="1" applyAlignment="1">
      <alignment vertical="center"/>
    </xf>
    <xf numFmtId="0" fontId="69" fillId="44" borderId="10" xfId="0" applyFont="1" applyFill="1" applyBorder="1" applyAlignment="1">
      <alignment vertical="center"/>
    </xf>
    <xf numFmtId="0" fontId="69" fillId="47" borderId="10" xfId="0" applyFont="1" applyFill="1" applyBorder="1" applyAlignment="1">
      <alignment horizontal="left" vertical="center"/>
    </xf>
    <xf numFmtId="0" fontId="68" fillId="57" borderId="10" xfId="0" applyFont="1" applyFill="1" applyBorder="1" applyAlignment="1">
      <alignment vertical="center"/>
    </xf>
    <xf numFmtId="4" fontId="69" fillId="46" borderId="10" xfId="0" applyNumberFormat="1" applyFont="1" applyFill="1" applyBorder="1" applyAlignment="1">
      <alignment horizontal="center" vertical="center"/>
    </xf>
    <xf numFmtId="0" fontId="69" fillId="46" borderId="10" xfId="0" applyFont="1" applyFill="1" applyBorder="1" applyAlignment="1">
      <alignment vertical="center"/>
    </xf>
    <xf numFmtId="0" fontId="84" fillId="0" borderId="10" xfId="45" applyFont="1" applyBorder="1" applyAlignment="1">
      <alignment vertical="top" wrapText="1"/>
    </xf>
    <xf numFmtId="0" fontId="69" fillId="24" borderId="34" xfId="0" applyFont="1" applyFill="1" applyBorder="1" applyAlignment="1">
      <alignment vertical="center"/>
    </xf>
    <xf numFmtId="0" fontId="69" fillId="43" borderId="34" xfId="0" applyFont="1" applyFill="1" applyBorder="1" applyAlignment="1">
      <alignment vertical="center"/>
    </xf>
    <xf numFmtId="0" fontId="69" fillId="24" borderId="34" xfId="0" applyFont="1" applyFill="1" applyBorder="1" applyAlignment="1">
      <alignment horizontal="left" vertical="center"/>
    </xf>
    <xf numFmtId="0" fontId="84" fillId="0" borderId="22" xfId="45" applyFont="1" applyBorder="1" applyAlignment="1">
      <alignment vertical="top" wrapText="1"/>
    </xf>
    <xf numFmtId="0" fontId="80" fillId="56" borderId="32" xfId="45" applyFont="1" applyFill="1" applyBorder="1" applyAlignment="1">
      <alignment horizontal="center" vertical="top" wrapText="1"/>
    </xf>
    <xf numFmtId="0" fontId="80" fillId="56" borderId="15" xfId="45" applyFont="1" applyFill="1" applyBorder="1" applyAlignment="1">
      <alignment horizontal="center" vertical="top"/>
    </xf>
    <xf numFmtId="0" fontId="80" fillId="56" borderId="15" xfId="45" applyFont="1" applyFill="1" applyBorder="1" applyAlignment="1">
      <alignment horizontal="center" vertical="top" wrapText="1"/>
    </xf>
    <xf numFmtId="14" fontId="80" fillId="56" borderId="15" xfId="45" applyNumberFormat="1" applyFont="1" applyFill="1" applyBorder="1" applyAlignment="1">
      <alignment horizontal="center" vertical="top" wrapText="1"/>
    </xf>
    <xf numFmtId="0" fontId="80" fillId="56" borderId="33" xfId="45" applyFont="1" applyFill="1" applyBorder="1" applyAlignment="1">
      <alignment horizontal="center" vertical="top"/>
    </xf>
    <xf numFmtId="0" fontId="107" fillId="0" borderId="34" xfId="0" applyFont="1" applyBorder="1" applyAlignment="1">
      <alignment horizontal="center" vertical="top"/>
    </xf>
    <xf numFmtId="0" fontId="78" fillId="0" borderId="34" xfId="45" applyFont="1" applyBorder="1" applyAlignment="1">
      <alignment vertical="top" wrapText="1"/>
    </xf>
    <xf numFmtId="0" fontId="78" fillId="0" borderId="34" xfId="45" applyFont="1" applyBorder="1" applyAlignment="1">
      <alignment horizontal="center" vertical="top" wrapText="1"/>
    </xf>
    <xf numFmtId="14" fontId="78" fillId="0" borderId="34" xfId="45" applyNumberFormat="1" applyFont="1" applyBorder="1" applyAlignment="1">
      <alignment horizontal="center" vertical="top" wrapText="1"/>
    </xf>
    <xf numFmtId="0" fontId="78" fillId="0" borderId="34" xfId="45" applyFont="1" applyBorder="1" applyAlignment="1">
      <alignment horizontal="left" vertical="top" wrapText="1"/>
    </xf>
    <xf numFmtId="0" fontId="78" fillId="0" borderId="34" xfId="45" applyFont="1" applyBorder="1" applyAlignment="1">
      <alignment horizontal="left" vertical="center" wrapText="1"/>
    </xf>
    <xf numFmtId="0" fontId="78" fillId="0" borderId="34" xfId="45" applyFont="1" applyBorder="1" applyAlignment="1">
      <alignment horizontal="left" vertical="top"/>
    </xf>
    <xf numFmtId="0" fontId="78" fillId="0" borderId="34" xfId="45" applyFont="1" applyBorder="1" applyAlignment="1">
      <alignment horizontal="center" vertical="top"/>
    </xf>
    <xf numFmtId="14" fontId="78" fillId="0" borderId="34" xfId="45" applyNumberFormat="1" applyFont="1" applyBorder="1" applyAlignment="1">
      <alignment horizontal="center" vertical="top"/>
    </xf>
    <xf numFmtId="0" fontId="108" fillId="0" borderId="34" xfId="45" applyFont="1" applyBorder="1" applyAlignment="1">
      <alignment vertical="top" wrapText="1"/>
    </xf>
    <xf numFmtId="0" fontId="109" fillId="0" borderId="34" xfId="45" applyFont="1" applyBorder="1" applyAlignment="1">
      <alignment vertical="top" wrapText="1"/>
    </xf>
    <xf numFmtId="0" fontId="78" fillId="0" borderId="34" xfId="45" applyFont="1" applyBorder="1" applyAlignment="1">
      <alignment vertical="top"/>
    </xf>
    <xf numFmtId="49" fontId="78" fillId="0" borderId="34" xfId="36" applyNumberFormat="1" applyFont="1" applyBorder="1" applyAlignment="1">
      <alignment horizontal="left" vertical="top" wrapText="1"/>
    </xf>
    <xf numFmtId="0" fontId="108" fillId="0" borderId="34" xfId="45" applyFont="1" applyBorder="1" applyAlignment="1">
      <alignment horizontal="center" vertical="top" wrapText="1"/>
    </xf>
    <xf numFmtId="0" fontId="83" fillId="0" borderId="34" xfId="45" applyFont="1" applyBorder="1" applyAlignment="1">
      <alignment horizontal="left" vertical="top" wrapText="1"/>
    </xf>
    <xf numFmtId="0" fontId="110" fillId="0" borderId="34" xfId="45" applyFont="1" applyBorder="1" applyAlignment="1">
      <alignment horizontal="left" vertical="top" wrapText="1"/>
    </xf>
    <xf numFmtId="4" fontId="26" fillId="24" borderId="10" xfId="0" applyNumberFormat="1" applyFont="1" applyFill="1" applyBorder="1" applyAlignment="1">
      <alignment horizontal="center" vertical="center"/>
    </xf>
    <xf numFmtId="3" fontId="25" fillId="0" borderId="10" xfId="0" applyNumberFormat="1" applyFont="1" applyBorder="1" applyAlignment="1">
      <alignment horizontal="center" vertical="center"/>
    </xf>
    <xf numFmtId="0" fontId="41" fillId="24" borderId="23" xfId="38" applyFont="1" applyFill="1" applyBorder="1" applyAlignment="1">
      <alignment vertical="center"/>
    </xf>
    <xf numFmtId="3" fontId="25" fillId="24" borderId="14" xfId="38" applyNumberFormat="1" applyFont="1" applyFill="1" applyBorder="1" applyAlignment="1">
      <alignment horizontal="center" vertical="center"/>
    </xf>
    <xf numFmtId="4" fontId="25" fillId="24" borderId="14" xfId="38" applyNumberFormat="1" applyFont="1" applyFill="1" applyBorder="1" applyAlignment="1">
      <alignment horizontal="center" vertical="center"/>
    </xf>
    <xf numFmtId="0" fontId="25" fillId="24" borderId="0" xfId="0" applyFont="1" applyFill="1" applyAlignment="1">
      <alignment horizontal="center" vertical="center"/>
    </xf>
    <xf numFmtId="0" fontId="46" fillId="24" borderId="0" xfId="0" applyFont="1" applyFill="1" applyAlignment="1">
      <alignment horizontal="center" vertical="center"/>
    </xf>
    <xf numFmtId="49" fontId="20" fillId="0" borderId="10" xfId="0" applyNumberFormat="1" applyFont="1" applyBorder="1" applyAlignment="1">
      <alignment horizontal="center" vertical="center"/>
    </xf>
    <xf numFmtId="0" fontId="97" fillId="0" borderId="0" xfId="46" applyFont="1" applyBorder="1" applyAlignment="1">
      <alignment vertical="top" wrapText="1"/>
    </xf>
    <xf numFmtId="0" fontId="84" fillId="0" borderId="0" xfId="0" applyFont="1" applyAlignment="1">
      <alignment vertical="top"/>
    </xf>
    <xf numFmtId="0" fontId="25" fillId="58" borderId="10" xfId="0" applyFont="1" applyFill="1" applyBorder="1" applyAlignment="1">
      <alignment horizontal="center" vertical="center"/>
    </xf>
    <xf numFmtId="0" fontId="41" fillId="58" borderId="10" xfId="0" applyFont="1" applyFill="1" applyBorder="1" applyAlignment="1">
      <alignment vertical="center"/>
    </xf>
    <xf numFmtId="3" fontId="25" fillId="58" borderId="10" xfId="0" applyNumberFormat="1" applyFont="1" applyFill="1" applyBorder="1" applyAlignment="1">
      <alignment horizontal="center" vertical="center"/>
    </xf>
    <xf numFmtId="3" fontId="25" fillId="58" borderId="10" xfId="38" applyNumberFormat="1" applyFont="1" applyFill="1" applyBorder="1" applyAlignment="1">
      <alignment horizontal="center" vertical="center"/>
    </xf>
    <xf numFmtId="4" fontId="25" fillId="58" borderId="10" xfId="38" applyNumberFormat="1" applyFont="1" applyFill="1" applyBorder="1" applyAlignment="1">
      <alignment horizontal="center" vertical="center"/>
    </xf>
    <xf numFmtId="0" fontId="46" fillId="58" borderId="10" xfId="0" applyFont="1" applyFill="1" applyBorder="1" applyAlignment="1">
      <alignment horizontal="center" vertical="center"/>
    </xf>
    <xf numFmtId="49" fontId="13" fillId="58" borderId="10" xfId="0" applyNumberFormat="1" applyFont="1" applyFill="1" applyBorder="1" applyAlignment="1">
      <alignment horizontal="center" vertical="center"/>
    </xf>
    <xf numFmtId="0" fontId="43" fillId="59" borderId="10" xfId="0" applyFont="1" applyFill="1" applyBorder="1"/>
    <xf numFmtId="0" fontId="0" fillId="59" borderId="0" xfId="0" applyFill="1"/>
    <xf numFmtId="0" fontId="25" fillId="58" borderId="10" xfId="0" applyFont="1" applyFill="1" applyBorder="1" applyAlignment="1">
      <alignment vertical="center"/>
    </xf>
    <xf numFmtId="49" fontId="46" fillId="59" borderId="10" xfId="0" applyNumberFormat="1" applyFont="1" applyFill="1" applyBorder="1" applyAlignment="1">
      <alignment horizontal="center" vertical="center"/>
    </xf>
    <xf numFmtId="49" fontId="0" fillId="59" borderId="10" xfId="0" applyNumberFormat="1" applyFill="1" applyBorder="1" applyAlignment="1">
      <alignment horizontal="center" vertical="center"/>
    </xf>
    <xf numFmtId="0" fontId="25" fillId="46" borderId="10" xfId="0" applyFont="1" applyFill="1" applyBorder="1" applyAlignment="1">
      <alignment horizontal="center" vertical="center"/>
    </xf>
    <xf numFmtId="0" fontId="41" fillId="46" borderId="10" xfId="0" applyFont="1" applyFill="1" applyBorder="1" applyAlignment="1">
      <alignment vertical="center"/>
    </xf>
    <xf numFmtId="3" fontId="25" fillId="46" borderId="10" xfId="0" applyNumberFormat="1" applyFont="1" applyFill="1" applyBorder="1" applyAlignment="1">
      <alignment horizontal="center" vertical="center"/>
    </xf>
    <xf numFmtId="3" fontId="25" fillId="46" borderId="10" xfId="38" applyNumberFormat="1" applyFont="1" applyFill="1" applyBorder="1" applyAlignment="1">
      <alignment horizontal="center" vertical="center"/>
    </xf>
    <xf numFmtId="4" fontId="25" fillId="46" borderId="10" xfId="38" applyNumberFormat="1" applyFont="1" applyFill="1" applyBorder="1" applyAlignment="1">
      <alignment horizontal="center" vertical="center"/>
    </xf>
    <xf numFmtId="0" fontId="41" fillId="46" borderId="10" xfId="0" applyFont="1" applyFill="1" applyBorder="1" applyAlignment="1">
      <alignment horizontal="center" vertical="center"/>
    </xf>
    <xf numFmtId="0" fontId="46" fillId="46" borderId="10" xfId="0" applyFont="1" applyFill="1" applyBorder="1" applyAlignment="1">
      <alignment horizontal="center" vertical="center"/>
    </xf>
    <xf numFmtId="49" fontId="13" fillId="46" borderId="10" xfId="0" applyNumberFormat="1" applyFont="1" applyFill="1" applyBorder="1" applyAlignment="1">
      <alignment horizontal="center" vertical="center"/>
    </xf>
    <xf numFmtId="0" fontId="43" fillId="51" borderId="10" xfId="0" applyFont="1" applyFill="1" applyBorder="1"/>
    <xf numFmtId="0" fontId="0" fillId="51" borderId="0" xfId="0" applyFill="1"/>
    <xf numFmtId="0" fontId="25" fillId="60" borderId="10" xfId="0" applyFont="1" applyFill="1" applyBorder="1" applyAlignment="1">
      <alignment horizontal="center" vertical="center"/>
    </xf>
    <xf numFmtId="0" fontId="25" fillId="60" borderId="10" xfId="0" applyFont="1" applyFill="1" applyBorder="1" applyAlignment="1">
      <alignment vertical="center"/>
    </xf>
    <xf numFmtId="3" fontId="25" fillId="60" borderId="10" xfId="38" applyNumberFormat="1" applyFont="1" applyFill="1" applyBorder="1" applyAlignment="1">
      <alignment horizontal="center" vertical="center"/>
    </xf>
    <xf numFmtId="4" fontId="25" fillId="60" borderId="10" xfId="38" applyNumberFormat="1" applyFont="1" applyFill="1" applyBorder="1" applyAlignment="1">
      <alignment horizontal="center" vertical="center"/>
    </xf>
    <xf numFmtId="0" fontId="46" fillId="60" borderId="10" xfId="0" applyFont="1" applyFill="1" applyBorder="1" applyAlignment="1">
      <alignment horizontal="center" vertical="center"/>
    </xf>
    <xf numFmtId="49" fontId="13" fillId="60" borderId="10" xfId="0" applyNumberFormat="1" applyFont="1" applyFill="1" applyBorder="1" applyAlignment="1">
      <alignment horizontal="center" vertical="center"/>
    </xf>
    <xf numFmtId="0" fontId="43" fillId="61" borderId="10" xfId="0" applyFont="1" applyFill="1" applyBorder="1"/>
    <xf numFmtId="0" fontId="0" fillId="61" borderId="0" xfId="0" applyFill="1"/>
    <xf numFmtId="0" fontId="41" fillId="60" borderId="10" xfId="0" applyFont="1" applyFill="1" applyBorder="1" applyAlignment="1">
      <alignment vertical="center"/>
    </xf>
    <xf numFmtId="3" fontId="0" fillId="61" borderId="10" xfId="0" applyNumberFormat="1" applyFill="1" applyBorder="1" applyAlignment="1">
      <alignment vertical="center"/>
    </xf>
    <xf numFmtId="3" fontId="25" fillId="60" borderId="10" xfId="0" applyNumberFormat="1" applyFont="1" applyFill="1" applyBorder="1" applyAlignment="1">
      <alignment horizontal="center" vertical="center"/>
    </xf>
    <xf numFmtId="4" fontId="25" fillId="60" borderId="10" xfId="0" applyNumberFormat="1" applyFont="1" applyFill="1" applyBorder="1" applyAlignment="1">
      <alignment horizontal="center" vertical="center"/>
    </xf>
    <xf numFmtId="0" fontId="25" fillId="60" borderId="10" xfId="0" quotePrefix="1" applyFont="1" applyFill="1" applyBorder="1" applyAlignment="1">
      <alignment horizontal="center" vertical="center"/>
    </xf>
    <xf numFmtId="49" fontId="0" fillId="61" borderId="10" xfId="0" applyNumberFormat="1" applyFill="1" applyBorder="1" applyAlignment="1">
      <alignment horizontal="center" vertical="center"/>
    </xf>
    <xf numFmtId="0" fontId="41" fillId="60" borderId="10" xfId="0" applyFont="1" applyFill="1" applyBorder="1" applyAlignment="1">
      <alignment horizontal="center" vertical="center"/>
    </xf>
    <xf numFmtId="49" fontId="35" fillId="61" borderId="10" xfId="0" applyNumberFormat="1" applyFont="1" applyFill="1" applyBorder="1" applyAlignment="1">
      <alignment horizontal="center" vertical="center"/>
    </xf>
    <xf numFmtId="49" fontId="13" fillId="61" borderId="10" xfId="0" applyNumberFormat="1" applyFont="1" applyFill="1" applyBorder="1" applyAlignment="1">
      <alignment horizontal="center" vertical="center"/>
    </xf>
    <xf numFmtId="49" fontId="34" fillId="61" borderId="10" xfId="0" applyNumberFormat="1" applyFont="1" applyFill="1" applyBorder="1" applyAlignment="1">
      <alignment horizontal="center" vertical="center"/>
    </xf>
    <xf numFmtId="0" fontId="27" fillId="60" borderId="10" xfId="0" applyFont="1" applyFill="1" applyBorder="1" applyAlignment="1">
      <alignment horizontal="center" vertical="center"/>
    </xf>
    <xf numFmtId="0" fontId="25" fillId="60" borderId="10" xfId="0" applyFont="1" applyFill="1" applyBorder="1" applyAlignment="1">
      <alignment horizontal="left" vertical="center"/>
    </xf>
    <xf numFmtId="49" fontId="33" fillId="61" borderId="10" xfId="0" applyNumberFormat="1" applyFont="1" applyFill="1" applyBorder="1" applyAlignment="1">
      <alignment horizontal="center" vertical="center"/>
    </xf>
    <xf numFmtId="14" fontId="25" fillId="60" borderId="10" xfId="0" applyNumberFormat="1" applyFont="1" applyFill="1" applyBorder="1" applyAlignment="1">
      <alignment horizontal="center" vertical="center"/>
    </xf>
    <xf numFmtId="0" fontId="25" fillId="60" borderId="10" xfId="38" applyFont="1" applyFill="1" applyBorder="1" applyAlignment="1">
      <alignment vertical="center"/>
    </xf>
    <xf numFmtId="0" fontId="41" fillId="60" borderId="10" xfId="38" applyFont="1" applyFill="1" applyBorder="1" applyAlignment="1">
      <alignment vertical="center"/>
    </xf>
    <xf numFmtId="49" fontId="20" fillId="60" borderId="10" xfId="0" applyNumberFormat="1" applyFont="1" applyFill="1" applyBorder="1" applyAlignment="1">
      <alignment horizontal="center" vertical="center"/>
    </xf>
    <xf numFmtId="0" fontId="44" fillId="61" borderId="10" xfId="0" applyFont="1" applyFill="1" applyBorder="1"/>
    <xf numFmtId="49" fontId="38" fillId="60" borderId="10" xfId="0" applyNumberFormat="1" applyFont="1" applyFill="1" applyBorder="1" applyAlignment="1">
      <alignment horizontal="center" vertical="center"/>
    </xf>
    <xf numFmtId="0" fontId="25" fillId="60" borderId="16" xfId="0" applyFont="1" applyFill="1" applyBorder="1" applyAlignment="1">
      <alignment horizontal="center" vertical="center"/>
    </xf>
    <xf numFmtId="0" fontId="46" fillId="60" borderId="23" xfId="0" applyFont="1" applyFill="1" applyBorder="1" applyAlignment="1">
      <alignment horizontal="center" vertical="center"/>
    </xf>
    <xf numFmtId="0" fontId="25" fillId="60" borderId="13" xfId="0" applyFont="1" applyFill="1" applyBorder="1" applyAlignment="1">
      <alignment horizontal="center" vertical="center"/>
    </xf>
    <xf numFmtId="49" fontId="46" fillId="61" borderId="10" xfId="0" applyNumberFormat="1" applyFont="1" applyFill="1" applyBorder="1" applyAlignment="1">
      <alignment horizontal="center" vertical="center"/>
    </xf>
    <xf numFmtId="0" fontId="25" fillId="62" borderId="10" xfId="0" applyFont="1" applyFill="1" applyBorder="1" applyAlignment="1">
      <alignment vertical="center"/>
    </xf>
    <xf numFmtId="3" fontId="13" fillId="62" borderId="10" xfId="0" applyNumberFormat="1" applyFont="1" applyFill="1" applyBorder="1" applyAlignment="1">
      <alignment vertical="center"/>
    </xf>
    <xf numFmtId="0" fontId="13" fillId="62" borderId="10" xfId="0" applyFont="1" applyFill="1" applyBorder="1" applyAlignment="1">
      <alignment vertical="center"/>
    </xf>
    <xf numFmtId="0" fontId="46" fillId="62" borderId="10" xfId="0" applyFont="1" applyFill="1" applyBorder="1" applyAlignment="1">
      <alignment horizontal="center" vertical="center"/>
    </xf>
    <xf numFmtId="49" fontId="13" fillId="62" borderId="10" xfId="0" applyNumberFormat="1" applyFont="1" applyFill="1" applyBorder="1" applyAlignment="1">
      <alignment horizontal="center" vertical="center"/>
    </xf>
    <xf numFmtId="0" fontId="43" fillId="62" borderId="10" xfId="0" applyFont="1" applyFill="1" applyBorder="1"/>
    <xf numFmtId="3" fontId="25" fillId="60" borderId="10" xfId="38" quotePrefix="1" applyNumberFormat="1" applyFont="1" applyFill="1" applyBorder="1" applyAlignment="1">
      <alignment horizontal="center" vertical="center"/>
    </xf>
    <xf numFmtId="3" fontId="25" fillId="60" borderId="10" xfId="38" applyNumberFormat="1" applyFont="1" applyFill="1" applyBorder="1" applyAlignment="1">
      <alignment horizontal="center" vertical="center" wrapText="1"/>
    </xf>
    <xf numFmtId="4" fontId="25" fillId="60" borderId="10" xfId="38" applyNumberFormat="1" applyFont="1" applyFill="1" applyBorder="1" applyAlignment="1">
      <alignment horizontal="center" vertical="center" wrapText="1"/>
    </xf>
    <xf numFmtId="0" fontId="46" fillId="61" borderId="10" xfId="0" applyFont="1" applyFill="1" applyBorder="1" applyAlignment="1">
      <alignment horizontal="center" vertical="center"/>
    </xf>
    <xf numFmtId="3" fontId="13" fillId="60" borderId="10" xfId="0" applyNumberFormat="1" applyFont="1" applyFill="1" applyBorder="1" applyAlignment="1">
      <alignment vertical="center"/>
    </xf>
    <xf numFmtId="0" fontId="13" fillId="60" borderId="10" xfId="0" applyFont="1" applyFill="1" applyBorder="1" applyAlignment="1">
      <alignment vertical="center"/>
    </xf>
    <xf numFmtId="0" fontId="13" fillId="60" borderId="10" xfId="0" applyFont="1" applyFill="1" applyBorder="1" applyAlignment="1">
      <alignment horizontal="center"/>
    </xf>
    <xf numFmtId="0" fontId="43" fillId="60" borderId="10" xfId="0" applyFont="1" applyFill="1" applyBorder="1"/>
    <xf numFmtId="0" fontId="25" fillId="60" borderId="23" xfId="0" applyFont="1" applyFill="1" applyBorder="1" applyAlignment="1">
      <alignment vertical="center"/>
    </xf>
    <xf numFmtId="0" fontId="41" fillId="60" borderId="23" xfId="0" applyFont="1" applyFill="1" applyBorder="1" applyAlignment="1">
      <alignment vertical="center"/>
    </xf>
    <xf numFmtId="0" fontId="25" fillId="60" borderId="23" xfId="38" applyFont="1" applyFill="1" applyBorder="1" applyAlignment="1">
      <alignment vertical="center"/>
    </xf>
    <xf numFmtId="0" fontId="25" fillId="62" borderId="23" xfId="0" applyFont="1" applyFill="1" applyBorder="1" applyAlignment="1">
      <alignment vertical="center"/>
    </xf>
    <xf numFmtId="3" fontId="13" fillId="62" borderId="10" xfId="0" applyNumberFormat="1" applyFont="1" applyFill="1" applyBorder="1" applyAlignment="1">
      <alignment horizontal="center" vertical="center"/>
    </xf>
    <xf numFmtId="0" fontId="13" fillId="62" borderId="10" xfId="0" applyFont="1" applyFill="1" applyBorder="1" applyAlignment="1">
      <alignment horizontal="center"/>
    </xf>
    <xf numFmtId="0" fontId="43" fillId="62" borderId="10" xfId="0" applyFont="1" applyFill="1" applyBorder="1" applyAlignment="1">
      <alignment horizontal="center"/>
    </xf>
    <xf numFmtId="0" fontId="41" fillId="60" borderId="23" xfId="38" applyFont="1" applyFill="1" applyBorder="1" applyAlignment="1">
      <alignment vertical="center"/>
    </xf>
    <xf numFmtId="0" fontId="13" fillId="62" borderId="10" xfId="0" applyFont="1" applyFill="1" applyBorder="1"/>
    <xf numFmtId="14" fontId="41" fillId="60" borderId="10" xfId="0" applyNumberFormat="1" applyFont="1" applyFill="1" applyBorder="1" applyAlignment="1">
      <alignment horizontal="center" vertical="center"/>
    </xf>
    <xf numFmtId="14" fontId="41" fillId="24" borderId="10" xfId="0" applyNumberFormat="1" applyFont="1" applyFill="1" applyBorder="1" applyAlignment="1">
      <alignment horizontal="center" vertical="center"/>
    </xf>
    <xf numFmtId="14" fontId="27" fillId="24" borderId="10" xfId="0" applyNumberFormat="1" applyFont="1" applyFill="1" applyBorder="1" applyAlignment="1">
      <alignment horizontal="center" vertical="center"/>
    </xf>
    <xf numFmtId="14" fontId="25" fillId="24" borderId="10" xfId="0" applyNumberFormat="1" applyFont="1" applyFill="1" applyBorder="1" applyAlignment="1">
      <alignment horizontal="center" vertical="center"/>
    </xf>
    <xf numFmtId="14" fontId="25" fillId="60" borderId="12" xfId="0" applyNumberFormat="1" applyFont="1" applyFill="1" applyBorder="1" applyAlignment="1">
      <alignment horizontal="center" vertical="center"/>
    </xf>
    <xf numFmtId="14" fontId="25" fillId="24" borderId="11" xfId="0" applyNumberFormat="1" applyFont="1" applyFill="1" applyBorder="1" applyAlignment="1">
      <alignment horizontal="center" vertical="center"/>
    </xf>
    <xf numFmtId="0" fontId="47" fillId="24" borderId="10" xfId="0" applyFont="1" applyFill="1" applyBorder="1" applyAlignment="1">
      <alignment horizontal="center" vertical="center"/>
    </xf>
    <xf numFmtId="14" fontId="43" fillId="0" borderId="10" xfId="0" applyNumberFormat="1" applyFont="1" applyBorder="1"/>
    <xf numFmtId="14" fontId="54" fillId="24" borderId="10" xfId="0" applyNumberFormat="1" applyFont="1" applyFill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25" fillId="0" borderId="23" xfId="0" applyFont="1" applyBorder="1" applyAlignment="1">
      <alignment vertical="center"/>
    </xf>
    <xf numFmtId="0" fontId="25" fillId="24" borderId="23" xfId="0" applyFont="1" applyFill="1" applyBorder="1" applyAlignment="1">
      <alignment vertical="center" wrapText="1"/>
    </xf>
    <xf numFmtId="0" fontId="25" fillId="24" borderId="10" xfId="0" applyFont="1" applyFill="1" applyBorder="1" applyAlignment="1">
      <alignment vertical="center" wrapText="1"/>
    </xf>
    <xf numFmtId="0" fontId="25" fillId="60" borderId="10" xfId="0" applyFont="1" applyFill="1" applyBorder="1" applyAlignment="1">
      <alignment vertical="center" wrapText="1"/>
    </xf>
    <xf numFmtId="0" fontId="25" fillId="58" borderId="10" xfId="0" applyFont="1" applyFill="1" applyBorder="1" applyAlignment="1">
      <alignment vertical="center" wrapText="1"/>
    </xf>
    <xf numFmtId="0" fontId="69" fillId="0" borderId="10" xfId="36" applyFont="1" applyBorder="1" applyAlignment="1">
      <alignment horizontal="center" vertical="center"/>
    </xf>
    <xf numFmtId="0" fontId="69" fillId="0" borderId="10" xfId="36" applyFont="1" applyBorder="1" applyAlignment="1" applyProtection="1">
      <alignment horizontal="center" vertical="center"/>
      <protection locked="0"/>
    </xf>
    <xf numFmtId="0" fontId="69" fillId="24" borderId="10" xfId="38" applyFont="1" applyFill="1" applyBorder="1" applyAlignment="1">
      <alignment horizontal="center" vertical="center"/>
    </xf>
    <xf numFmtId="0" fontId="69" fillId="42" borderId="10" xfId="36" applyFont="1" applyFill="1" applyBorder="1" applyAlignment="1">
      <alignment horizontal="center" vertical="center"/>
    </xf>
    <xf numFmtId="0" fontId="69" fillId="42" borderId="10" xfId="36" applyFont="1" applyFill="1" applyBorder="1" applyAlignment="1" applyProtection="1">
      <alignment horizontal="center" vertical="center"/>
      <protection locked="0"/>
    </xf>
    <xf numFmtId="0" fontId="69" fillId="41" borderId="10" xfId="38" applyFont="1" applyFill="1" applyBorder="1" applyAlignment="1">
      <alignment horizontal="center" vertical="center"/>
    </xf>
    <xf numFmtId="0" fontId="69" fillId="46" borderId="10" xfId="38" applyFont="1" applyFill="1" applyBorder="1" applyAlignment="1">
      <alignment horizontal="center" vertical="center"/>
    </xf>
    <xf numFmtId="0" fontId="69" fillId="51" borderId="10" xfId="36" applyFont="1" applyFill="1" applyBorder="1" applyAlignment="1" applyProtection="1">
      <alignment horizontal="center" vertical="center"/>
      <protection locked="0"/>
    </xf>
    <xf numFmtId="0" fontId="69" fillId="43" borderId="10" xfId="36" applyFont="1" applyFill="1" applyBorder="1" applyAlignment="1">
      <alignment horizontal="center" vertical="center"/>
    </xf>
    <xf numFmtId="0" fontId="69" fillId="24" borderId="10" xfId="37" applyFont="1" applyFill="1" applyBorder="1" applyAlignment="1">
      <alignment horizontal="center" vertical="center"/>
    </xf>
    <xf numFmtId="0" fontId="69" fillId="41" borderId="10" xfId="37" applyFont="1" applyFill="1" applyBorder="1" applyAlignment="1">
      <alignment horizontal="center" vertical="center"/>
    </xf>
    <xf numFmtId="0" fontId="69" fillId="0" borderId="11" xfId="36" applyFont="1" applyBorder="1" applyAlignment="1">
      <alignment horizontal="center" vertical="center"/>
    </xf>
    <xf numFmtId="0" fontId="69" fillId="0" borderId="0" xfId="36" applyFont="1" applyAlignment="1">
      <alignment horizontal="center" vertical="center"/>
    </xf>
    <xf numFmtId="0" fontId="69" fillId="0" borderId="13" xfId="36" applyFont="1" applyBorder="1" applyAlignment="1" applyProtection="1">
      <alignment horizontal="center" vertical="center"/>
      <protection locked="0"/>
    </xf>
    <xf numFmtId="0" fontId="69" fillId="24" borderId="11" xfId="38" applyFont="1" applyFill="1" applyBorder="1" applyAlignment="1">
      <alignment horizontal="center" vertical="center"/>
    </xf>
    <xf numFmtId="0" fontId="69" fillId="0" borderId="13" xfId="36" applyFont="1" applyBorder="1" applyAlignment="1">
      <alignment horizontal="center" vertical="center"/>
    </xf>
    <xf numFmtId="0" fontId="69" fillId="42" borderId="11" xfId="36" applyFont="1" applyFill="1" applyBorder="1" applyAlignment="1">
      <alignment horizontal="center" vertical="center"/>
    </xf>
    <xf numFmtId="0" fontId="69" fillId="42" borderId="13" xfId="36" applyFont="1" applyFill="1" applyBorder="1" applyAlignment="1">
      <alignment horizontal="center" vertical="center"/>
    </xf>
    <xf numFmtId="0" fontId="69" fillId="42" borderId="13" xfId="36" applyFont="1" applyFill="1" applyBorder="1" applyAlignment="1" applyProtection="1">
      <alignment horizontal="center" vertical="center"/>
      <protection locked="0"/>
    </xf>
    <xf numFmtId="0" fontId="78" fillId="47" borderId="34" xfId="45" applyFont="1" applyFill="1" applyBorder="1" applyAlignment="1">
      <alignment vertical="top" wrapText="1"/>
    </xf>
    <xf numFmtId="0" fontId="78" fillId="47" borderId="34" xfId="45" applyFont="1" applyFill="1" applyBorder="1" applyAlignment="1">
      <alignment horizontal="center" vertical="top" wrapText="1"/>
    </xf>
    <xf numFmtId="14" fontId="78" fillId="47" borderId="34" xfId="45" applyNumberFormat="1" applyFont="1" applyFill="1" applyBorder="1" applyAlignment="1">
      <alignment horizontal="center" vertical="top" wrapText="1"/>
    </xf>
    <xf numFmtId="0" fontId="107" fillId="51" borderId="34" xfId="0" applyFont="1" applyFill="1" applyBorder="1" applyAlignment="1">
      <alignment horizontal="center" vertical="top"/>
    </xf>
    <xf numFmtId="0" fontId="78" fillId="51" borderId="34" xfId="45" applyFont="1" applyFill="1" applyBorder="1" applyAlignment="1">
      <alignment vertical="top" wrapText="1"/>
    </xf>
    <xf numFmtId="0" fontId="78" fillId="51" borderId="34" xfId="45" applyFont="1" applyFill="1" applyBorder="1" applyAlignment="1">
      <alignment horizontal="center" vertical="top" wrapText="1"/>
    </xf>
    <xf numFmtId="14" fontId="78" fillId="51" borderId="34" xfId="45" applyNumberFormat="1" applyFont="1" applyFill="1" applyBorder="1" applyAlignment="1">
      <alignment horizontal="center" vertical="top" wrapText="1"/>
    </xf>
    <xf numFmtId="0" fontId="78" fillId="51" borderId="34" xfId="45" applyFont="1" applyFill="1" applyBorder="1" applyAlignment="1">
      <alignment horizontal="left" vertical="top" wrapText="1"/>
    </xf>
    <xf numFmtId="0" fontId="94" fillId="51" borderId="0" xfId="46" applyFont="1" applyFill="1" applyBorder="1" applyAlignment="1">
      <alignment vertical="top" wrapText="1"/>
    </xf>
    <xf numFmtId="0" fontId="93" fillId="51" borderId="0" xfId="0" applyFont="1" applyFill="1" applyAlignment="1">
      <alignment vertical="top"/>
    </xf>
    <xf numFmtId="0" fontId="108" fillId="51" borderId="34" xfId="45" applyFont="1" applyFill="1" applyBorder="1" applyAlignment="1">
      <alignment vertical="top" wrapText="1"/>
    </xf>
    <xf numFmtId="0" fontId="84" fillId="51" borderId="0" xfId="45" applyFont="1" applyFill="1" applyBorder="1" applyAlignment="1">
      <alignment vertical="top" wrapText="1"/>
    </xf>
    <xf numFmtId="0" fontId="94" fillId="0" borderId="0" xfId="46" applyFont="1" applyFill="1" applyBorder="1" applyAlignment="1">
      <alignment vertical="top"/>
    </xf>
    <xf numFmtId="0" fontId="83" fillId="47" borderId="34" xfId="45" applyFont="1" applyFill="1" applyBorder="1" applyAlignment="1">
      <alignment horizontal="left" vertical="top" wrapText="1"/>
    </xf>
    <xf numFmtId="0" fontId="78" fillId="47" borderId="34" xfId="45" applyFont="1" applyFill="1" applyBorder="1" applyAlignment="1">
      <alignment horizontal="left" vertical="center" wrapText="1"/>
    </xf>
    <xf numFmtId="0" fontId="44" fillId="0" borderId="10" xfId="0" applyFont="1" applyBorder="1" applyAlignment="1">
      <alignment wrapText="1"/>
    </xf>
    <xf numFmtId="0" fontId="43" fillId="0" borderId="10" xfId="0" applyFont="1" applyBorder="1" applyAlignment="1">
      <alignment wrapText="1"/>
    </xf>
    <xf numFmtId="4" fontId="25" fillId="58" borderId="10" xfId="0" applyNumberFormat="1" applyFont="1" applyFill="1" applyBorder="1" applyAlignment="1">
      <alignment horizontal="center" vertical="center"/>
    </xf>
    <xf numFmtId="49" fontId="13" fillId="59" borderId="10" xfId="0" applyNumberFormat="1" applyFont="1" applyFill="1" applyBorder="1" applyAlignment="1">
      <alignment horizontal="center" vertical="center"/>
    </xf>
    <xf numFmtId="0" fontId="0" fillId="59" borderId="0" xfId="0" applyFill="1" applyAlignment="1">
      <alignment horizontal="center"/>
    </xf>
    <xf numFmtId="3" fontId="0" fillId="59" borderId="10" xfId="0" applyNumberFormat="1" applyFill="1" applyBorder="1" applyAlignment="1">
      <alignment vertical="center"/>
    </xf>
    <xf numFmtId="0" fontId="25" fillId="58" borderId="10" xfId="0" quotePrefix="1" applyFont="1" applyFill="1" applyBorder="1" applyAlignment="1">
      <alignment horizontal="center" vertical="center"/>
    </xf>
    <xf numFmtId="14" fontId="25" fillId="58" borderId="10" xfId="0" applyNumberFormat="1" applyFont="1" applyFill="1" applyBorder="1" applyAlignment="1">
      <alignment horizontal="center" vertical="center"/>
    </xf>
    <xf numFmtId="0" fontId="41" fillId="58" borderId="10" xfId="0" applyFont="1" applyFill="1" applyBorder="1" applyAlignment="1">
      <alignment horizontal="center" vertical="center"/>
    </xf>
    <xf numFmtId="0" fontId="25" fillId="58" borderId="10" xfId="0" applyFont="1" applyFill="1" applyBorder="1" applyAlignment="1">
      <alignment horizontal="left" vertical="center"/>
    </xf>
    <xf numFmtId="0" fontId="25" fillId="58" borderId="10" xfId="38" applyFont="1" applyFill="1" applyBorder="1" applyAlignment="1">
      <alignment vertical="center"/>
    </xf>
    <xf numFmtId="3" fontId="25" fillId="58" borderId="10" xfId="37" applyNumberFormat="1" applyFont="1" applyFill="1" applyBorder="1" applyAlignment="1">
      <alignment horizontal="center" vertical="center"/>
    </xf>
    <xf numFmtId="4" fontId="25" fillId="58" borderId="10" xfId="37" applyNumberFormat="1" applyFont="1" applyFill="1" applyBorder="1" applyAlignment="1">
      <alignment horizontal="center" vertical="center"/>
    </xf>
    <xf numFmtId="49" fontId="38" fillId="58" borderId="10" xfId="0" applyNumberFormat="1" applyFont="1" applyFill="1" applyBorder="1" applyAlignment="1">
      <alignment horizontal="center" vertical="center"/>
    </xf>
    <xf numFmtId="0" fontId="25" fillId="0" borderId="10" xfId="0" applyFont="1" applyBorder="1" applyAlignment="1">
      <alignment wrapText="1"/>
    </xf>
    <xf numFmtId="0" fontId="43" fillId="61" borderId="10" xfId="0" applyFont="1" applyFill="1" applyBorder="1" applyAlignment="1">
      <alignment wrapText="1"/>
    </xf>
    <xf numFmtId="0" fontId="69" fillId="63" borderId="10" xfId="36" applyFont="1" applyFill="1" applyBorder="1" applyAlignment="1">
      <alignment horizontal="center" vertical="center"/>
    </xf>
    <xf numFmtId="0" fontId="44" fillId="24" borderId="10" xfId="0" applyFont="1" applyFill="1" applyBorder="1" applyAlignment="1">
      <alignment vertical="center"/>
    </xf>
    <xf numFmtId="0" fontId="25" fillId="60" borderId="14" xfId="0" applyFont="1" applyFill="1" applyBorder="1" applyAlignment="1">
      <alignment horizontal="center" vertical="center"/>
    </xf>
    <xf numFmtId="0" fontId="43" fillId="60" borderId="10" xfId="0" applyFont="1" applyFill="1" applyBorder="1" applyAlignment="1">
      <alignment horizontal="center" vertical="center"/>
    </xf>
    <xf numFmtId="3" fontId="25" fillId="60" borderId="10" xfId="37" applyNumberFormat="1" applyFont="1" applyFill="1" applyBorder="1" applyAlignment="1">
      <alignment horizontal="center" vertical="center"/>
    </xf>
    <xf numFmtId="4" fontId="25" fillId="60" borderId="10" xfId="37" applyNumberFormat="1" applyFont="1" applyFill="1" applyBorder="1" applyAlignment="1">
      <alignment horizontal="center" vertical="center"/>
    </xf>
    <xf numFmtId="49" fontId="44" fillId="61" borderId="10" xfId="0" applyNumberFormat="1" applyFont="1" applyFill="1" applyBorder="1"/>
    <xf numFmtId="0" fontId="41" fillId="58" borderId="23" xfId="0" applyFont="1" applyFill="1" applyBorder="1" applyAlignment="1">
      <alignment vertical="center"/>
    </xf>
    <xf numFmtId="0" fontId="25" fillId="58" borderId="23" xfId="0" applyFont="1" applyFill="1" applyBorder="1" applyAlignment="1">
      <alignment vertical="center"/>
    </xf>
    <xf numFmtId="164" fontId="25" fillId="58" borderId="10" xfId="47" quotePrefix="1" applyFont="1" applyFill="1" applyBorder="1" applyAlignment="1">
      <alignment horizontal="center" vertical="center"/>
    </xf>
    <xf numFmtId="0" fontId="44" fillId="59" borderId="10" xfId="0" applyFont="1" applyFill="1" applyBorder="1"/>
    <xf numFmtId="0" fontId="25" fillId="60" borderId="23" xfId="0" applyFont="1" applyFill="1" applyBorder="1" applyAlignment="1">
      <alignment horizontal="left" vertical="center"/>
    </xf>
    <xf numFmtId="0" fontId="25" fillId="58" borderId="23" xfId="38" applyFont="1" applyFill="1" applyBorder="1" applyAlignment="1">
      <alignment vertical="center"/>
    </xf>
    <xf numFmtId="49" fontId="20" fillId="58" borderId="10" xfId="0" applyNumberFormat="1" applyFont="1" applyFill="1" applyBorder="1" applyAlignment="1">
      <alignment horizontal="center" vertical="center"/>
    </xf>
    <xf numFmtId="0" fontId="25" fillId="55" borderId="10" xfId="0" applyFont="1" applyFill="1" applyBorder="1" applyAlignment="1">
      <alignment horizontal="center" vertical="center"/>
    </xf>
    <xf numFmtId="0" fontId="81" fillId="0" borderId="0" xfId="45" applyFont="1" applyBorder="1" applyAlignment="1">
      <alignment horizontal="left" vertical="top" wrapText="1"/>
    </xf>
    <xf numFmtId="0" fontId="25" fillId="0" borderId="10" xfId="38" applyFont="1" applyBorder="1" applyAlignment="1">
      <alignment vertical="center"/>
    </xf>
    <xf numFmtId="3" fontId="25" fillId="0" borderId="10" xfId="38" applyNumberFormat="1" applyFont="1" applyBorder="1" applyAlignment="1">
      <alignment horizontal="center" vertical="center"/>
    </xf>
    <xf numFmtId="4" fontId="25" fillId="0" borderId="10" xfId="38" applyNumberFormat="1" applyFont="1" applyBorder="1" applyAlignment="1">
      <alignment horizontal="center" vertical="center"/>
    </xf>
    <xf numFmtId="0" fontId="69" fillId="47" borderId="10" xfId="36" applyFont="1" applyFill="1" applyBorder="1" applyAlignment="1">
      <alignment horizontal="center" vertical="center"/>
    </xf>
    <xf numFmtId="49" fontId="13" fillId="44" borderId="10" xfId="0" applyNumberFormat="1" applyFont="1" applyFill="1" applyBorder="1" applyAlignment="1">
      <alignment horizontal="center" vertical="center"/>
    </xf>
    <xf numFmtId="49" fontId="0" fillId="47" borderId="10" xfId="0" applyNumberFormat="1" applyFill="1" applyBorder="1" applyAlignment="1">
      <alignment horizontal="center" vertical="center"/>
    </xf>
    <xf numFmtId="49" fontId="13" fillId="47" borderId="10" xfId="0" applyNumberFormat="1" applyFont="1" applyFill="1" applyBorder="1" applyAlignment="1">
      <alignment horizontal="center" vertical="center"/>
    </xf>
    <xf numFmtId="0" fontId="78" fillId="0" borderId="35" xfId="45" applyFont="1" applyBorder="1" applyAlignment="1">
      <alignment vertical="top" wrapText="1"/>
    </xf>
    <xf numFmtId="0" fontId="84" fillId="0" borderId="0" xfId="45" applyFont="1" applyAlignment="1">
      <alignment vertical="top" wrapText="1"/>
    </xf>
    <xf numFmtId="0" fontId="94" fillId="0" borderId="0" xfId="46" applyFont="1" applyFill="1" applyBorder="1" applyAlignment="1">
      <alignment vertical="top" wrapText="1"/>
    </xf>
    <xf numFmtId="49" fontId="13" fillId="57" borderId="10" xfId="0" applyNumberFormat="1" applyFont="1" applyFill="1" applyBorder="1" applyAlignment="1">
      <alignment horizontal="center" vertical="center"/>
    </xf>
    <xf numFmtId="49" fontId="0" fillId="55" borderId="10" xfId="0" applyNumberFormat="1" applyFill="1" applyBorder="1" applyAlignment="1">
      <alignment horizontal="center" vertical="center"/>
    </xf>
    <xf numFmtId="49" fontId="13" fillId="64" borderId="10" xfId="0" applyNumberFormat="1" applyFont="1" applyFill="1" applyBorder="1" applyAlignment="1">
      <alignment horizontal="center" vertical="center"/>
    </xf>
    <xf numFmtId="49" fontId="13" fillId="55" borderId="10" xfId="0" applyNumberFormat="1" applyFont="1" applyFill="1" applyBorder="1" applyAlignment="1">
      <alignment horizontal="center" vertical="center"/>
    </xf>
    <xf numFmtId="49" fontId="0" fillId="65" borderId="10" xfId="0" applyNumberFormat="1" applyFill="1" applyBorder="1" applyAlignment="1">
      <alignment horizontal="center" vertical="center"/>
    </xf>
    <xf numFmtId="49" fontId="13" fillId="66" borderId="10" xfId="0" applyNumberFormat="1" applyFont="1" applyFill="1" applyBorder="1" applyAlignment="1">
      <alignment horizontal="center" vertical="center"/>
    </xf>
    <xf numFmtId="49" fontId="13" fillId="65" borderId="10" xfId="0" applyNumberFormat="1" applyFont="1" applyFill="1" applyBorder="1" applyAlignment="1">
      <alignment horizontal="center" vertical="center"/>
    </xf>
    <xf numFmtId="0" fontId="92" fillId="0" borderId="34" xfId="46" applyBorder="1" applyAlignment="1">
      <alignment horizontal="left" vertical="center" wrapText="1"/>
    </xf>
    <xf numFmtId="0" fontId="25" fillId="67" borderId="10" xfId="0" applyFont="1" applyFill="1" applyBorder="1" applyAlignment="1">
      <alignment horizontal="center" vertical="center"/>
    </xf>
    <xf numFmtId="0" fontId="25" fillId="68" borderId="23" xfId="0" applyFont="1" applyFill="1" applyBorder="1" applyAlignment="1">
      <alignment vertical="center"/>
    </xf>
    <xf numFmtId="3" fontId="25" fillId="68" borderId="10" xfId="38" applyNumberFormat="1" applyFont="1" applyFill="1" applyBorder="1" applyAlignment="1">
      <alignment horizontal="center" vertical="center"/>
    </xf>
    <xf numFmtId="4" fontId="25" fillId="68" borderId="10" xfId="38" applyNumberFormat="1" applyFont="1" applyFill="1" applyBorder="1" applyAlignment="1">
      <alignment horizontal="center" vertical="center"/>
    </xf>
    <xf numFmtId="0" fontId="25" fillId="68" borderId="10" xfId="0" applyFont="1" applyFill="1" applyBorder="1" applyAlignment="1">
      <alignment horizontal="center" vertical="center"/>
    </xf>
    <xf numFmtId="0" fontId="46" fillId="68" borderId="10" xfId="0" applyFont="1" applyFill="1" applyBorder="1" applyAlignment="1">
      <alignment horizontal="center" vertical="center"/>
    </xf>
    <xf numFmtId="49" fontId="13" fillId="68" borderId="10" xfId="0" applyNumberFormat="1" applyFont="1" applyFill="1" applyBorder="1" applyAlignment="1">
      <alignment horizontal="center" vertical="center"/>
    </xf>
    <xf numFmtId="49" fontId="38" fillId="68" borderId="10" xfId="0" applyNumberFormat="1" applyFont="1" applyFill="1" applyBorder="1" applyAlignment="1">
      <alignment horizontal="center" vertical="center"/>
    </xf>
    <xf numFmtId="0" fontId="43" fillId="67" borderId="10" xfId="0" applyFont="1" applyFill="1" applyBorder="1"/>
    <xf numFmtId="0" fontId="0" fillId="67" borderId="0" xfId="0" applyFill="1"/>
    <xf numFmtId="0" fontId="69" fillId="41" borderId="22" xfId="0" applyFont="1" applyFill="1" applyBorder="1" applyAlignment="1">
      <alignment vertical="center"/>
    </xf>
    <xf numFmtId="0" fontId="100" fillId="0" borderId="0" xfId="0" applyFont="1" applyAlignment="1">
      <alignment horizontal="center" vertical="top" wrapText="1"/>
    </xf>
    <xf numFmtId="0" fontId="104" fillId="0" borderId="0" xfId="0" applyFont="1" applyAlignment="1">
      <alignment horizontal="center" vertical="top" wrapText="1"/>
    </xf>
    <xf numFmtId="0" fontId="81" fillId="0" borderId="0" xfId="45" applyFont="1" applyBorder="1" applyAlignment="1">
      <alignment horizontal="left" vertical="top" wrapText="1"/>
    </xf>
    <xf numFmtId="0" fontId="79" fillId="0" borderId="0" xfId="45" applyFont="1" applyBorder="1"/>
    <xf numFmtId="0" fontId="79" fillId="0" borderId="30" xfId="45" applyFont="1" applyBorder="1"/>
    <xf numFmtId="0" fontId="79" fillId="0" borderId="28" xfId="45" applyFont="1" applyBorder="1"/>
    <xf numFmtId="0" fontId="79" fillId="0" borderId="32" xfId="45" applyFont="1" applyBorder="1"/>
    <xf numFmtId="0" fontId="79" fillId="0" borderId="21" xfId="45" applyFont="1" applyBorder="1" applyAlignment="1" applyProtection="1">
      <alignment horizontal="left" vertical="top"/>
      <protection locked="0"/>
    </xf>
    <xf numFmtId="0" fontId="79" fillId="0" borderId="22" xfId="45" applyFont="1" applyBorder="1" applyAlignment="1" applyProtection="1">
      <alignment horizontal="left" vertical="top"/>
      <protection locked="0"/>
    </xf>
    <xf numFmtId="0" fontId="78" fillId="0" borderId="20" xfId="0" applyFont="1" applyBorder="1" applyAlignment="1">
      <alignment horizontal="left" vertical="center"/>
    </xf>
    <xf numFmtId="0" fontId="78" fillId="0" borderId="21" xfId="0" applyFont="1" applyBorder="1" applyAlignment="1">
      <alignment horizontal="left" vertical="center"/>
    </xf>
    <xf numFmtId="0" fontId="78" fillId="0" borderId="22" xfId="0" applyFont="1" applyBorder="1" applyAlignment="1">
      <alignment horizontal="left" vertical="center"/>
    </xf>
    <xf numFmtId="0" fontId="79" fillId="0" borderId="0" xfId="45" applyFont="1"/>
    <xf numFmtId="0" fontId="79" fillId="0" borderId="0" xfId="45" applyFont="1" applyBorder="1" applyAlignment="1">
      <alignment vertical="top" wrapText="1"/>
    </xf>
    <xf numFmtId="0" fontId="79" fillId="0" borderId="30" xfId="45" applyFont="1" applyBorder="1" applyAlignment="1">
      <alignment vertical="top" wrapText="1"/>
    </xf>
    <xf numFmtId="0" fontId="78" fillId="0" borderId="26" xfId="45" applyFont="1" applyBorder="1"/>
    <xf numFmtId="0" fontId="79" fillId="0" borderId="0" xfId="45" applyFont="1" applyBorder="1" applyAlignment="1">
      <alignment horizontal="left" vertical="top"/>
    </xf>
    <xf numFmtId="0" fontId="79" fillId="0" borderId="30" xfId="45" applyFont="1" applyBorder="1" applyAlignment="1">
      <alignment horizontal="left" vertical="top"/>
    </xf>
    <xf numFmtId="0" fontId="80" fillId="0" borderId="0" xfId="45" applyFont="1" applyBorder="1" applyAlignment="1">
      <alignment horizontal="center" vertical="center" wrapText="1"/>
    </xf>
    <xf numFmtId="0" fontId="79" fillId="0" borderId="21" xfId="45" applyFont="1" applyBorder="1" applyAlignment="1">
      <alignment horizontal="left" vertical="top"/>
    </xf>
    <xf numFmtId="0" fontId="79" fillId="0" borderId="22" xfId="45" applyFont="1" applyBorder="1" applyAlignment="1">
      <alignment horizontal="left" vertical="top"/>
    </xf>
    <xf numFmtId="49" fontId="68" fillId="22" borderId="12" xfId="36" applyNumberFormat="1" applyFont="1" applyFill="1" applyBorder="1" applyAlignment="1" applyProtection="1">
      <alignment horizontal="center" vertical="center" wrapText="1"/>
      <protection locked="0"/>
    </xf>
    <xf numFmtId="49" fontId="68" fillId="22" borderId="13" xfId="36" applyNumberFormat="1" applyFont="1" applyFill="1" applyBorder="1" applyAlignment="1" applyProtection="1">
      <alignment horizontal="center" vertical="center" wrapText="1"/>
      <protection locked="0"/>
    </xf>
    <xf numFmtId="49" fontId="68" fillId="22" borderId="12" xfId="36" applyNumberFormat="1" applyFont="1" applyFill="1" applyBorder="1" applyAlignment="1">
      <alignment horizontal="center" vertical="center" wrapText="1"/>
    </xf>
    <xf numFmtId="49" fontId="68" fillId="22" borderId="13" xfId="36" applyNumberFormat="1" applyFont="1" applyFill="1" applyBorder="1" applyAlignment="1">
      <alignment horizontal="center" vertical="center" wrapText="1"/>
    </xf>
    <xf numFmtId="0" fontId="68" fillId="22" borderId="12" xfId="36" applyFont="1" applyFill="1" applyBorder="1" applyAlignment="1">
      <alignment horizontal="center" vertical="center" wrapText="1"/>
    </xf>
    <xf numFmtId="0" fontId="68" fillId="22" borderId="13" xfId="36" applyFont="1" applyFill="1" applyBorder="1" applyAlignment="1">
      <alignment horizontal="center" vertical="center" wrapText="1"/>
    </xf>
    <xf numFmtId="0" fontId="68" fillId="22" borderId="14" xfId="36" applyFont="1" applyFill="1" applyBorder="1" applyAlignment="1" applyProtection="1">
      <alignment horizontal="center" vertical="center" wrapText="1"/>
      <protection locked="0"/>
    </xf>
    <xf numFmtId="0" fontId="68" fillId="22" borderId="25" xfId="36" applyFont="1" applyFill="1" applyBorder="1" applyAlignment="1" applyProtection="1">
      <alignment horizontal="center" vertical="center" wrapText="1"/>
      <protection locked="0"/>
    </xf>
    <xf numFmtId="0" fontId="68" fillId="22" borderId="23" xfId="36" applyFont="1" applyFill="1" applyBorder="1" applyAlignment="1" applyProtection="1">
      <alignment horizontal="center" vertical="center" wrapText="1"/>
      <protection locked="0"/>
    </xf>
    <xf numFmtId="0" fontId="40" fillId="22" borderId="12" xfId="36" applyFont="1" applyFill="1" applyBorder="1" applyAlignment="1">
      <alignment horizontal="center" vertical="center" wrapText="1"/>
    </xf>
    <xf numFmtId="0" fontId="40" fillId="22" borderId="13" xfId="36" applyFont="1" applyFill="1" applyBorder="1" applyAlignment="1">
      <alignment horizontal="center" vertical="center" wrapText="1"/>
    </xf>
    <xf numFmtId="0" fontId="68" fillId="22" borderId="12" xfId="0" applyFont="1" applyFill="1" applyBorder="1" applyAlignment="1">
      <alignment horizontal="center" vertical="center" wrapText="1"/>
    </xf>
    <xf numFmtId="0" fontId="68" fillId="22" borderId="13" xfId="0" applyFont="1" applyFill="1" applyBorder="1" applyAlignment="1">
      <alignment horizontal="center" vertical="center" wrapText="1"/>
    </xf>
    <xf numFmtId="0" fontId="22" fillId="22" borderId="10" xfId="0" applyFont="1" applyFill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22" borderId="10" xfId="0" applyFont="1" applyFill="1" applyBorder="1" applyAlignment="1">
      <alignment horizontal="center" vertical="center" wrapText="1"/>
    </xf>
    <xf numFmtId="0" fontId="22" fillId="22" borderId="12" xfId="0" applyFont="1" applyFill="1" applyBorder="1" applyAlignment="1">
      <alignment horizontal="center" vertical="center" wrapText="1"/>
    </xf>
    <xf numFmtId="0" fontId="22" fillId="22" borderId="13" xfId="0" applyFont="1" applyFill="1" applyBorder="1" applyAlignment="1">
      <alignment horizontal="center" vertical="center" wrapText="1"/>
    </xf>
    <xf numFmtId="49" fontId="23" fillId="22" borderId="10" xfId="0" applyNumberFormat="1" applyFont="1" applyFill="1" applyBorder="1" applyAlignment="1">
      <alignment horizontal="center" vertical="center" wrapText="1"/>
    </xf>
    <xf numFmtId="49" fontId="24" fillId="22" borderId="10" xfId="0" applyNumberFormat="1" applyFont="1" applyFill="1" applyBorder="1" applyAlignment="1">
      <alignment horizontal="center" vertical="center" wrapText="1"/>
    </xf>
    <xf numFmtId="49" fontId="22" fillId="22" borderId="10" xfId="0" applyNumberFormat="1" applyFont="1" applyFill="1" applyBorder="1" applyAlignment="1">
      <alignment horizontal="center" vertical="center" wrapText="1"/>
    </xf>
    <xf numFmtId="4" fontId="52" fillId="0" borderId="0" xfId="36" applyNumberFormat="1" applyFont="1" applyAlignment="1" applyProtection="1">
      <alignment horizontal="center" vertical="center"/>
      <protection locked="0"/>
    </xf>
    <xf numFmtId="0" fontId="52" fillId="28" borderId="20" xfId="36" applyFont="1" applyFill="1" applyBorder="1" applyAlignment="1" applyProtection="1">
      <alignment horizontal="left" vertical="center"/>
      <protection locked="0"/>
    </xf>
    <xf numFmtId="0" fontId="52" fillId="28" borderId="21" xfId="36" applyFont="1" applyFill="1" applyBorder="1" applyAlignment="1" applyProtection="1">
      <alignment horizontal="left" vertical="center"/>
      <protection locked="0"/>
    </xf>
    <xf numFmtId="0" fontId="52" fillId="28" borderId="22" xfId="36" applyFont="1" applyFill="1" applyBorder="1" applyAlignment="1" applyProtection="1">
      <alignment horizontal="left" vertical="center"/>
      <protection locked="0"/>
    </xf>
    <xf numFmtId="0" fontId="52" fillId="0" borderId="20" xfId="36" applyFont="1" applyBorder="1" applyAlignment="1" applyProtection="1">
      <alignment horizontal="right" vertical="center"/>
      <protection locked="0"/>
    </xf>
    <xf numFmtId="0" fontId="52" fillId="0" borderId="21" xfId="36" applyFont="1" applyBorder="1" applyAlignment="1" applyProtection="1">
      <alignment horizontal="right" vertical="center"/>
      <protection locked="0"/>
    </xf>
    <xf numFmtId="0" fontId="52" fillId="0" borderId="22" xfId="36" applyFont="1" applyBorder="1" applyAlignment="1" applyProtection="1">
      <alignment horizontal="right" vertical="center"/>
      <protection locked="0"/>
    </xf>
    <xf numFmtId="0" fontId="41" fillId="0" borderId="0" xfId="36" applyFont="1" applyAlignment="1" applyProtection="1">
      <alignment horizontal="center"/>
      <protection locked="0"/>
    </xf>
    <xf numFmtId="0" fontId="52" fillId="0" borderId="0" xfId="36" applyFont="1" applyAlignment="1" applyProtection="1">
      <alignment horizontal="center"/>
      <protection locked="0"/>
    </xf>
    <xf numFmtId="0" fontId="80" fillId="49" borderId="0" xfId="0" applyFont="1" applyFill="1" applyAlignment="1">
      <alignment horizontal="center" vertical="center"/>
    </xf>
    <xf numFmtId="0" fontId="78" fillId="0" borderId="0" xfId="0" applyFont="1" applyAlignment="1">
      <alignment horizontal="center"/>
    </xf>
    <xf numFmtId="0" fontId="78" fillId="0" borderId="11" xfId="0" applyFont="1" applyBorder="1" applyAlignment="1">
      <alignment horizontal="center" vertical="center"/>
    </xf>
    <xf numFmtId="0" fontId="78" fillId="0" borderId="29" xfId="0" applyFont="1" applyBorder="1" applyAlignment="1">
      <alignment horizontal="center"/>
    </xf>
    <xf numFmtId="0" fontId="84" fillId="0" borderId="20" xfId="0" applyFont="1" applyBorder="1" applyAlignment="1">
      <alignment horizontal="left" vertical="center"/>
    </xf>
    <xf numFmtId="0" fontId="84" fillId="0" borderId="21" xfId="0" applyFont="1" applyBorder="1" applyAlignment="1">
      <alignment horizontal="left" vertical="center"/>
    </xf>
    <xf numFmtId="0" fontId="84" fillId="0" borderId="22" xfId="0" applyFont="1" applyBorder="1" applyAlignment="1">
      <alignment horizontal="left" vertical="center"/>
    </xf>
    <xf numFmtId="0" fontId="86" fillId="0" borderId="0" xfId="0" applyFont="1" applyAlignment="1">
      <alignment horizontal="center" vertical="top" wrapText="1"/>
    </xf>
    <xf numFmtId="0" fontId="85" fillId="0" borderId="0" xfId="0" applyFont="1" applyAlignment="1">
      <alignment horizontal="center" vertical="top" wrapText="1"/>
    </xf>
    <xf numFmtId="0" fontId="65" fillId="22" borderId="10" xfId="36" applyFont="1" applyFill="1" applyBorder="1" applyAlignment="1">
      <alignment horizontal="center" vertical="center" wrapText="1"/>
    </xf>
    <xf numFmtId="0" fontId="57" fillId="22" borderId="10" xfId="36" applyFont="1" applyFill="1" applyBorder="1" applyAlignment="1">
      <alignment horizontal="center" vertical="center" wrapText="1"/>
    </xf>
    <xf numFmtId="0" fontId="55" fillId="22" borderId="10" xfId="36" applyFont="1" applyFill="1" applyBorder="1" applyAlignment="1">
      <alignment horizontal="center" vertical="center" wrapText="1"/>
    </xf>
    <xf numFmtId="0" fontId="58" fillId="22" borderId="10" xfId="36" applyFont="1" applyFill="1" applyBorder="1" applyAlignment="1">
      <alignment horizontal="center" vertical="center" wrapText="1"/>
    </xf>
    <xf numFmtId="0" fontId="55" fillId="22" borderId="10" xfId="0" applyFont="1" applyFill="1" applyBorder="1" applyAlignment="1">
      <alignment horizontal="center" vertical="center" wrapText="1"/>
    </xf>
    <xf numFmtId="0" fontId="55" fillId="22" borderId="10" xfId="36" applyFont="1" applyFill="1" applyBorder="1" applyAlignment="1" applyProtection="1">
      <alignment horizontal="center" vertical="center" wrapText="1"/>
      <protection locked="0"/>
    </xf>
    <xf numFmtId="49" fontId="55" fillId="22" borderId="10" xfId="36" applyNumberFormat="1" applyFont="1" applyFill="1" applyBorder="1" applyAlignment="1" applyProtection="1">
      <alignment horizontal="center" vertical="center" wrapText="1"/>
      <protection locked="0"/>
    </xf>
    <xf numFmtId="49" fontId="39" fillId="22" borderId="10" xfId="36" applyNumberFormat="1" applyFont="1" applyFill="1" applyBorder="1" applyAlignment="1">
      <alignment horizontal="center" vertical="center" wrapText="1"/>
    </xf>
    <xf numFmtId="49" fontId="55" fillId="22" borderId="10" xfId="36" applyNumberFormat="1" applyFont="1" applyFill="1" applyBorder="1" applyAlignment="1">
      <alignment horizontal="center" vertical="center" wrapText="1"/>
    </xf>
    <xf numFmtId="4" fontId="52" fillId="0" borderId="0" xfId="36" applyNumberFormat="1" applyFont="1" applyAlignment="1" applyProtection="1">
      <alignment horizontal="center"/>
      <protection locked="0"/>
    </xf>
    <xf numFmtId="49" fontId="39" fillId="22" borderId="10" xfId="36" applyNumberFormat="1" applyFont="1" applyFill="1" applyBorder="1" applyAlignment="1" applyProtection="1">
      <alignment horizontal="center" vertical="center" wrapText="1"/>
      <protection locked="0"/>
    </xf>
    <xf numFmtId="49" fontId="55" fillId="40" borderId="10" xfId="36" applyNumberFormat="1" applyFont="1" applyFill="1" applyBorder="1" applyAlignment="1">
      <alignment horizontal="center" vertical="center" wrapText="1"/>
    </xf>
    <xf numFmtId="0" fontId="21" fillId="22" borderId="10" xfId="36" applyFont="1" applyFill="1" applyBorder="1" applyAlignment="1">
      <alignment horizontal="center" vertical="center" wrapText="1"/>
    </xf>
    <xf numFmtId="0" fontId="22" fillId="22" borderId="10" xfId="36" applyFont="1" applyFill="1" applyBorder="1" applyAlignment="1">
      <alignment horizontal="center" vertical="center" wrapText="1"/>
    </xf>
    <xf numFmtId="0" fontId="23" fillId="22" borderId="10" xfId="36" applyFont="1" applyFill="1" applyBorder="1" applyAlignment="1">
      <alignment horizontal="center" vertical="center" wrapText="1"/>
    </xf>
    <xf numFmtId="0" fontId="30" fillId="22" borderId="10" xfId="0" applyFont="1" applyFill="1" applyBorder="1" applyAlignment="1">
      <alignment horizontal="center" vertical="center" wrapText="1"/>
    </xf>
    <xf numFmtId="49" fontId="22" fillId="22" borderId="10" xfId="36" applyNumberFormat="1" applyFont="1" applyFill="1" applyBorder="1" applyAlignment="1" applyProtection="1">
      <alignment horizontal="center" vertical="center" wrapText="1"/>
      <protection locked="0"/>
    </xf>
    <xf numFmtId="0" fontId="22" fillId="22" borderId="10" xfId="36" applyFont="1" applyFill="1" applyBorder="1" applyAlignment="1" applyProtection="1">
      <alignment horizontal="center" vertical="center" wrapText="1"/>
      <protection locked="0"/>
    </xf>
    <xf numFmtId="49" fontId="21" fillId="22" borderId="10" xfId="36" applyNumberFormat="1" applyFont="1" applyFill="1" applyBorder="1" applyAlignment="1">
      <alignment horizontal="center" vertical="center" wrapText="1"/>
    </xf>
    <xf numFmtId="49" fontId="45" fillId="22" borderId="10" xfId="36" applyNumberFormat="1" applyFont="1" applyFill="1" applyBorder="1" applyAlignment="1">
      <alignment horizontal="center" vertical="center" wrapText="1"/>
    </xf>
    <xf numFmtId="0" fontId="44" fillId="28" borderId="20" xfId="36" applyFont="1" applyFill="1" applyBorder="1" applyAlignment="1" applyProtection="1">
      <alignment horizontal="left" vertical="center"/>
      <protection locked="0"/>
    </xf>
    <xf numFmtId="0" fontId="44" fillId="28" borderId="21" xfId="36" applyFont="1" applyFill="1" applyBorder="1" applyAlignment="1" applyProtection="1">
      <alignment horizontal="left" vertical="center"/>
      <protection locked="0"/>
    </xf>
    <xf numFmtId="0" fontId="44" fillId="28" borderId="22" xfId="36" applyFont="1" applyFill="1" applyBorder="1" applyAlignment="1" applyProtection="1">
      <alignment horizontal="left" vertical="center"/>
      <protection locked="0"/>
    </xf>
    <xf numFmtId="0" fontId="44" fillId="0" borderId="20" xfId="36" applyFont="1" applyBorder="1" applyAlignment="1" applyProtection="1">
      <alignment horizontal="right" vertical="center"/>
      <protection locked="0"/>
    </xf>
    <xf numFmtId="0" fontId="44" fillId="0" borderId="21" xfId="36" applyFont="1" applyBorder="1" applyAlignment="1" applyProtection="1">
      <alignment horizontal="right" vertical="center"/>
      <protection locked="0"/>
    </xf>
    <xf numFmtId="0" fontId="44" fillId="0" borderId="22" xfId="36" applyFont="1" applyBorder="1" applyAlignment="1" applyProtection="1">
      <alignment horizontal="right" vertical="center"/>
      <protection locked="0"/>
    </xf>
    <xf numFmtId="49" fontId="23" fillId="22" borderId="10" xfId="36" applyNumberFormat="1" applyFont="1" applyFill="1" applyBorder="1" applyAlignment="1" applyProtection="1">
      <alignment horizontal="center" vertical="center" wrapText="1"/>
      <protection locked="0"/>
    </xf>
    <xf numFmtId="49" fontId="22" fillId="22" borderId="10" xfId="36" applyNumberFormat="1" applyFont="1" applyFill="1" applyBorder="1" applyAlignment="1">
      <alignment horizontal="center" vertical="center" wrapText="1"/>
    </xf>
    <xf numFmtId="49" fontId="23" fillId="22" borderId="10" xfId="36" applyNumberFormat="1" applyFont="1" applyFill="1" applyBorder="1" applyAlignment="1">
      <alignment horizontal="center" vertical="center" wrapText="1"/>
    </xf>
    <xf numFmtId="4" fontId="13" fillId="0" borderId="0" xfId="36" applyNumberFormat="1" applyAlignment="1" applyProtection="1">
      <alignment horizontal="center"/>
      <protection locked="0"/>
    </xf>
    <xf numFmtId="4" fontId="41" fillId="0" borderId="0" xfId="36" applyNumberFormat="1" applyFont="1" applyAlignment="1" applyProtection="1">
      <alignment horizontal="center" vertical="center"/>
      <protection locked="0"/>
    </xf>
    <xf numFmtId="0" fontId="13" fillId="0" borderId="0" xfId="36" applyAlignment="1" applyProtection="1">
      <alignment horizontal="center"/>
      <protection locked="0"/>
    </xf>
    <xf numFmtId="0" fontId="41" fillId="0" borderId="0" xfId="36" applyFont="1" applyAlignment="1" applyProtection="1">
      <alignment horizontal="center" vertical="center"/>
      <protection locked="0"/>
    </xf>
  </cellXfs>
  <cellStyles count="48">
    <cellStyle name="20% — акцент1" xfId="1" builtinId="30" customBuiltin="1"/>
    <cellStyle name="20% — акцент2" xfId="2" builtinId="34" customBuiltin="1"/>
    <cellStyle name="20% — акцент3" xfId="3" builtinId="38" customBuiltin="1"/>
    <cellStyle name="20% — акцент4" xfId="4" builtinId="42" customBuiltin="1"/>
    <cellStyle name="20% — акцент5" xfId="5" builtinId="46" customBuiltin="1"/>
    <cellStyle name="20% — акцент6" xfId="6" builtinId="50" customBuiltin="1"/>
    <cellStyle name="40% — акцент1" xfId="7" builtinId="31" customBuiltin="1"/>
    <cellStyle name="40% — акцент2" xfId="8" builtinId="35" customBuiltin="1"/>
    <cellStyle name="40% — акцент3" xfId="9" builtinId="39" customBuiltin="1"/>
    <cellStyle name="40% — акцент4" xfId="10" builtinId="43" customBuiltin="1"/>
    <cellStyle name="40% — акцент5" xfId="11" builtinId="47" customBuiltin="1"/>
    <cellStyle name="40% — акцент6" xfId="12" builtinId="51" customBuiltin="1"/>
    <cellStyle name="60% — акцент1" xfId="13" builtinId="32" customBuiltin="1"/>
    <cellStyle name="60% — акцент2" xfId="14" builtinId="36" customBuiltin="1"/>
    <cellStyle name="60% — акцент3" xfId="15" builtinId="40" customBuiltin="1"/>
    <cellStyle name="60% — акцент4" xfId="16" builtinId="44" customBuiltin="1"/>
    <cellStyle name="60% — акцент5" xfId="17" builtinId="48" customBuiltin="1"/>
    <cellStyle name="60% — акцент6" xfId="18" builtinId="52" customBuiltin="1"/>
    <cellStyle name="Акцент1" xfId="19" builtinId="29" customBuiltin="1"/>
    <cellStyle name="Акцент2" xfId="20" builtinId="33" customBuiltin="1"/>
    <cellStyle name="Акцент3" xfId="21" builtinId="37" customBuiltin="1"/>
    <cellStyle name="Акцент4" xfId="22" builtinId="41" customBuiltin="1"/>
    <cellStyle name="Акцент5" xfId="23" builtinId="45" customBuiltin="1"/>
    <cellStyle name="Акцент6" xfId="24" builtinId="49" customBuiltin="1"/>
    <cellStyle name="Ввод " xfId="25" builtinId="20" customBuiltin="1"/>
    <cellStyle name="Вывод" xfId="26" builtinId="21" customBuiltin="1"/>
    <cellStyle name="Вычисление" xfId="27" builtinId="22" customBuiltin="1"/>
    <cellStyle name="Гиперссылка" xfId="46" builtinId="8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" xfId="32" builtinId="25" customBuiltin="1"/>
    <cellStyle name="Контрольная ячейка" xfId="33" builtinId="23" customBuiltin="1"/>
    <cellStyle name="Название" xfId="34" builtinId="15" customBuiltin="1"/>
    <cellStyle name="Нейтральный" xfId="35" builtinId="28" customBuiltin="1"/>
    <cellStyle name="Обычный" xfId="0" builtinId="0"/>
    <cellStyle name="Обычный 2" xfId="36" xr:uid="{00000000-0005-0000-0000-000025000000}"/>
    <cellStyle name="Обычный 3" xfId="45" xr:uid="{00000000-0005-0000-0000-000026000000}"/>
    <cellStyle name="Обычный_Лист1" xfId="38" xr:uid="{00000000-0005-0000-0000-000028000000}"/>
    <cellStyle name="Обычный_Recom-amurit" xfId="37" xr:uid="{00000000-0005-0000-0000-000027000000}"/>
    <cellStyle name="Плохой" xfId="39" builtinId="27" customBuiltin="1"/>
    <cellStyle name="Пояснение" xfId="40" builtinId="53" customBuiltin="1"/>
    <cellStyle name="Примечание" xfId="41" builtinId="10" customBuiltin="1"/>
    <cellStyle name="Связанная ячейка" xfId="42" builtinId="24" customBuiltin="1"/>
    <cellStyle name="Текст предупреждения" xfId="43" builtinId="11" customBuiltin="1"/>
    <cellStyle name="Финансовый" xfId="47" builtinId="3"/>
    <cellStyle name="Хороший" xfId="44" builtinId="26" customBuiltin="1"/>
  </cellStyles>
  <dxfs count="518"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1A1A1A"/>
      <rgbColor rgb="00993300"/>
      <rgbColor rgb="00993366"/>
      <rgbColor rgb="00333399"/>
      <rgbColor rgb="00333333"/>
    </indexed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val>
            <c:numRef>
              <c:f>'2021'!$AU$423:$AU$427</c:f>
              <c:numCache>
                <c:formatCode>#,##0.00</c:formatCode>
                <c:ptCount val="5"/>
                <c:pt idx="0">
                  <c:v>5026</c:v>
                </c:pt>
                <c:pt idx="1">
                  <c:v>27489</c:v>
                </c:pt>
                <c:pt idx="2">
                  <c:v>3575.7</c:v>
                </c:pt>
                <c:pt idx="3">
                  <c:v>603</c:v>
                </c:pt>
                <c:pt idx="4">
                  <c:v>17719.8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'2021'!$AP$423:$AP$427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FAC-4972-A48B-140A73A9A036}"/>
            </c:ext>
          </c:extLst>
        </c:ser>
        <c:ser>
          <c:idx val="1"/>
          <c:order val="1"/>
          <c:val>
            <c:numRef>
              <c:f>'2021'!$AV$423:$AV$427</c:f>
              <c:numCache>
                <c:formatCode>#,##0.00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'2021'!$AP$423:$AP$427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FAC-4972-A48B-140A73A9A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MD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MD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val>
            <c:numRef>
              <c:f>'2020'!$AU$441:$AU$445</c:f>
              <c:numCache>
                <c:formatCode>#,##0.00</c:formatCode>
                <c:ptCount val="5"/>
                <c:pt idx="0">
                  <c:v>43798</c:v>
                </c:pt>
                <c:pt idx="1">
                  <c:v>32089</c:v>
                </c:pt>
                <c:pt idx="2">
                  <c:v>4585.7</c:v>
                </c:pt>
                <c:pt idx="3">
                  <c:v>603</c:v>
                </c:pt>
                <c:pt idx="4">
                  <c:v>18979.8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'2020'!$AP$441:$AP$445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89C-42DD-ACFA-BFC418DF7BE3}"/>
            </c:ext>
          </c:extLst>
        </c:ser>
        <c:ser>
          <c:idx val="1"/>
          <c:order val="1"/>
          <c:val>
            <c:numRef>
              <c:f>'2020'!$AV$441:$AV$445</c:f>
              <c:numCache>
                <c:formatCode>#,##0.00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'2020'!$AP$441:$AP$445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89C-42DD-ACFA-BFC418DF7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MD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MD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val>
            <c:numRef>
              <c:f>'База 2019'!$AU$454:$AU$458</c:f>
              <c:numCache>
                <c:formatCode>#,##0.00</c:formatCode>
                <c:ptCount val="5"/>
                <c:pt idx="0">
                  <c:v>15209</c:v>
                </c:pt>
                <c:pt idx="1">
                  <c:v>31806</c:v>
                </c:pt>
                <c:pt idx="2">
                  <c:v>6384</c:v>
                </c:pt>
                <c:pt idx="3">
                  <c:v>603</c:v>
                </c:pt>
                <c:pt idx="4">
                  <c:v>18979.8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'База 2019'!$AP$454:$AP$458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6E6-4CAD-97A3-B57C05A79C81}"/>
            </c:ext>
          </c:extLst>
        </c:ser>
        <c:ser>
          <c:idx val="1"/>
          <c:order val="1"/>
          <c:val>
            <c:numRef>
              <c:f>'База 2019'!$AV$454:$AV$458</c:f>
              <c:numCache>
                <c:formatCode>#,##0.00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'База 2019'!$AP$454:$AP$458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6E6-4CAD-97A3-B57C05A79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MD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MD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val>
            <c:numRef>
              <c:f>'База 2018'!$AU$432:$AU$436</c:f>
              <c:numCache>
                <c:formatCode>#,##0.00</c:formatCode>
                <c:ptCount val="5"/>
                <c:pt idx="0">
                  <c:v>21757</c:v>
                </c:pt>
                <c:pt idx="1">
                  <c:v>43693</c:v>
                </c:pt>
                <c:pt idx="2">
                  <c:v>11734</c:v>
                </c:pt>
                <c:pt idx="3">
                  <c:v>603</c:v>
                </c:pt>
                <c:pt idx="4">
                  <c:v>18979.8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'База 2018'!$AP$432:$AP$436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5AE-40C4-8CA6-3B806CA813F9}"/>
            </c:ext>
          </c:extLst>
        </c:ser>
        <c:ser>
          <c:idx val="1"/>
          <c:order val="1"/>
          <c:val>
            <c:numRef>
              <c:f>'База 2018'!$AV$432:$AV$436</c:f>
              <c:numCache>
                <c:formatCode>#,##0.00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'База 2018'!$AP$432:$AP$436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5AE-40C4-8CA6-3B806CA81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MD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MD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val>
            <c:numRef>
              <c:f>'База 2017'!$AU$438:$AU$442</c:f>
              <c:numCache>
                <c:formatCode>#,##0.00</c:formatCode>
                <c:ptCount val="5"/>
                <c:pt idx="0">
                  <c:v>28532</c:v>
                </c:pt>
                <c:pt idx="1">
                  <c:v>35299.599999999999</c:v>
                </c:pt>
                <c:pt idx="2">
                  <c:v>12447.75</c:v>
                </c:pt>
                <c:pt idx="3">
                  <c:v>603</c:v>
                </c:pt>
                <c:pt idx="4">
                  <c:v>14779.8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'База 2017'!$AP$438:$AP$442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5CF-4617-873C-2344061A4A53}"/>
            </c:ext>
          </c:extLst>
        </c:ser>
        <c:ser>
          <c:idx val="1"/>
          <c:order val="1"/>
          <c:val>
            <c:numRef>
              <c:f>'База 2017'!$AV$438:$AV$442</c:f>
              <c:numCache>
                <c:formatCode>#,##0.00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'База 2017'!$AP$438:$AP$442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5CF-4617-873C-2344061A4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MD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MD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val>
            <c:numRef>
              <c:f>'База 2016'!$AU$377:$AU$381</c:f>
              <c:numCache>
                <c:formatCode>#,##0.00</c:formatCode>
                <c:ptCount val="5"/>
                <c:pt idx="0">
                  <c:v>21565.599999999999</c:v>
                </c:pt>
                <c:pt idx="1">
                  <c:v>39467</c:v>
                </c:pt>
                <c:pt idx="2">
                  <c:v>8088.75</c:v>
                </c:pt>
                <c:pt idx="3">
                  <c:v>603</c:v>
                </c:pt>
                <c:pt idx="4">
                  <c:v>15359.8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'База 2016'!$AP$377:$AP$381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766-4EC8-A484-EE25C4A7DFF1}"/>
            </c:ext>
          </c:extLst>
        </c:ser>
        <c:ser>
          <c:idx val="1"/>
          <c:order val="1"/>
          <c:val>
            <c:numRef>
              <c:f>'База 2016'!$AV$377:$AV$381</c:f>
              <c:numCache>
                <c:formatCode>#,##0.00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'База 2016'!$AP$377:$AP$381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766-4EC8-A484-EE25C4A7D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MD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MD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val>
            <c:numRef>
              <c:f>'База 2015'!$AU$386:$AU$390</c:f>
              <c:numCache>
                <c:formatCode>#,##0.00</c:formatCode>
                <c:ptCount val="5"/>
                <c:pt idx="0">
                  <c:v>27077</c:v>
                </c:pt>
                <c:pt idx="1">
                  <c:v>41353.799999999996</c:v>
                </c:pt>
                <c:pt idx="2">
                  <c:v>13363.75</c:v>
                </c:pt>
                <c:pt idx="3">
                  <c:v>803</c:v>
                </c:pt>
                <c:pt idx="4">
                  <c:v>8574.7999999999993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'База 2015'!$AP$386:$AP$390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E68-4D7E-8EAD-16DB0062D993}"/>
            </c:ext>
          </c:extLst>
        </c:ser>
        <c:ser>
          <c:idx val="1"/>
          <c:order val="1"/>
          <c:val>
            <c:numRef>
              <c:f>'База 2015'!$AV$386:$AV$390</c:f>
              <c:numCache>
                <c:formatCode>#,##0.00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'База 2015'!$AP$386:$AP$390</c15:sqref>
                        </c15:formulaRef>
                      </c:ext>
                    </c:extLst>
                    <c:strCache>
                      <c:ptCount val="5"/>
                      <c:pt idx="0">
                        <c:v>База 1</c:v>
                      </c:pt>
                      <c:pt idx="1">
                        <c:v>База 2</c:v>
                      </c:pt>
                      <c:pt idx="2">
                        <c:v>Реком</c:v>
                      </c:pt>
                      <c:pt idx="3">
                        <c:v>Реком (A)</c:v>
                      </c:pt>
                      <c:pt idx="4">
                        <c:v>STOP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E68-4D7E-8EAD-16DB0062D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MD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MD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cat>
            <c:strRef>
              <c:f>'База 2014'!$AM$385:$AM$389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2014'!$AQ$385:$AQ$389</c:f>
              <c:numCache>
                <c:formatCode>#,##0.00</c:formatCode>
                <c:ptCount val="5"/>
                <c:pt idx="0">
                  <c:v>5889</c:v>
                </c:pt>
                <c:pt idx="1">
                  <c:v>46179.799999999996</c:v>
                </c:pt>
                <c:pt idx="2">
                  <c:v>8323.75</c:v>
                </c:pt>
                <c:pt idx="3">
                  <c:v>603</c:v>
                </c:pt>
                <c:pt idx="4">
                  <c:v>589.65000000000032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2-417C-AA7E-7262E3638E1D}"/>
            </c:ext>
          </c:extLst>
        </c:ser>
        <c:ser>
          <c:idx val="1"/>
          <c:order val="1"/>
          <c:cat>
            <c:strRef>
              <c:f>'База 2014'!$AM$385:$AM$389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2014'!$AR$385:$AR$389</c:f>
              <c:numCache>
                <c:formatCode>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0112-417C-AA7E-7262E3638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MD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MD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cat>
            <c:strRef>
              <c:f>'База 2013'!$AV$386:$AV$390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2013'!$BC$386:$BC$390</c:f>
              <c:numCache>
                <c:formatCode>#,##0.00</c:formatCode>
                <c:ptCount val="5"/>
                <c:pt idx="0">
                  <c:v>15419.85</c:v>
                </c:pt>
                <c:pt idx="1">
                  <c:v>34941</c:v>
                </c:pt>
                <c:pt idx="2">
                  <c:v>2886.7999999999993</c:v>
                </c:pt>
                <c:pt idx="3">
                  <c:v>303</c:v>
                </c:pt>
                <c:pt idx="4">
                  <c:v>21249.8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83-48BA-8431-E36BC4568C3F}"/>
            </c:ext>
          </c:extLst>
        </c:ser>
        <c:ser>
          <c:idx val="1"/>
          <c:order val="1"/>
          <c:cat>
            <c:strRef>
              <c:f>'База 2013'!$AV$386:$AV$390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2013'!$BD$386:$BD$390</c:f>
              <c:numCache>
                <c:formatCode>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2C83-48BA-8431-E36BC4568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MD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MD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cat>
            <c:strRef>
              <c:f>'База 2012'!$AV$388:$AV$392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2012'!$BC$388:$BC$392</c:f>
              <c:numCache>
                <c:formatCode>#,##0.00</c:formatCode>
                <c:ptCount val="5"/>
                <c:pt idx="0">
                  <c:v>29864</c:v>
                </c:pt>
                <c:pt idx="1">
                  <c:v>13065</c:v>
                </c:pt>
                <c:pt idx="2">
                  <c:v>16482.599999999999</c:v>
                </c:pt>
                <c:pt idx="3">
                  <c:v>903</c:v>
                </c:pt>
                <c:pt idx="4">
                  <c:v>24249.8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7-434D-869D-641D933F56A6}"/>
            </c:ext>
          </c:extLst>
        </c:ser>
        <c:ser>
          <c:idx val="1"/>
          <c:order val="1"/>
          <c:cat>
            <c:strRef>
              <c:f>'База 2012'!$AV$388:$AV$392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2012'!$BD$388:$BD$392</c:f>
              <c:numCache>
                <c:formatCode>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1327-434D-869D-641D933F5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MD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MD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'База 2011'!$AP$392:$AP$396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2011'!$AU$392:$AU$396</c:f>
              <c:numCache>
                <c:formatCode>#,##0.00</c:formatCode>
                <c:ptCount val="5"/>
                <c:pt idx="0">
                  <c:v>3937</c:v>
                </c:pt>
                <c:pt idx="1">
                  <c:v>24863</c:v>
                </c:pt>
                <c:pt idx="2">
                  <c:v>-774.09999999999991</c:v>
                </c:pt>
                <c:pt idx="3">
                  <c:v>603</c:v>
                </c:pt>
                <c:pt idx="4">
                  <c:v>38889.800000000003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F0-41DC-9E97-1399D61A65DA}"/>
            </c:ext>
          </c:extLst>
        </c:ser>
        <c:ser>
          <c:idx val="1"/>
          <c:order val="1"/>
          <c:cat>
            <c:strRef>
              <c:f>'База 2011'!$AP$392:$AP$396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2011'!$AV$392:$AV$396</c:f>
              <c:numCache>
                <c:formatCode>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34F0-41DC-9E97-1399D61A6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MD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MD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explosion val="25"/>
          <c:cat>
            <c:strRef>
              <c:f>'База 2010'!$AQ$402:$AQ$406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2010'!$AV$402:$AV$406</c:f>
              <c:numCache>
                <c:formatCode>#,##0.00</c:formatCode>
                <c:ptCount val="5"/>
                <c:pt idx="0">
                  <c:v>3302.5</c:v>
                </c:pt>
                <c:pt idx="1">
                  <c:v>24967</c:v>
                </c:pt>
                <c:pt idx="2">
                  <c:v>1580</c:v>
                </c:pt>
                <c:pt idx="3">
                  <c:v>201</c:v>
                </c:pt>
                <c:pt idx="4">
                  <c:v>51337.8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3-4718-AB5C-286733158218}"/>
            </c:ext>
          </c:extLst>
        </c:ser>
        <c:ser>
          <c:idx val="1"/>
          <c:order val="1"/>
          <c:explosion val="25"/>
          <c:cat>
            <c:strRef>
              <c:f>'База 2010'!$AQ$402:$AQ$406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2010'!$AW$402:$AW$406</c:f>
              <c:numCache>
                <c:formatCode>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C963-4718-AB5C-286733158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MD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MD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681274900399113E-2"/>
          <c:y val="9.5541698415413726E-2"/>
          <c:w val="0.50199203187250996"/>
          <c:h val="0.80255026668950125"/>
        </c:manualLayout>
      </c:layout>
      <c:pieChart>
        <c:varyColors val="1"/>
        <c:ser>
          <c:idx val="0"/>
          <c:order val="0"/>
          <c:cat>
            <c:strRef>
              <c:f>'База 2009'!$AQ$415:$AQ$419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2009'!$AV$415:$AV$419</c:f>
              <c:numCache>
                <c:formatCode>#,##0.00</c:formatCode>
                <c:ptCount val="5"/>
                <c:pt idx="0">
                  <c:v>26926</c:v>
                </c:pt>
                <c:pt idx="1">
                  <c:v>11481</c:v>
                </c:pt>
                <c:pt idx="2">
                  <c:v>7350.5</c:v>
                </c:pt>
                <c:pt idx="3">
                  <c:v>0</c:v>
                </c:pt>
                <c:pt idx="4">
                  <c:v>61411.8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64-43B0-B575-DE26F85F0CA8}"/>
            </c:ext>
          </c:extLst>
        </c:ser>
        <c:ser>
          <c:idx val="1"/>
          <c:order val="1"/>
          <c:cat>
            <c:strRef>
              <c:f>'База 2009'!$AQ$415:$AQ$419</c:f>
              <c:strCache>
                <c:ptCount val="5"/>
                <c:pt idx="0">
                  <c:v>База 1</c:v>
                </c:pt>
                <c:pt idx="1">
                  <c:v>База 2</c:v>
                </c:pt>
                <c:pt idx="2">
                  <c:v>Реком</c:v>
                </c:pt>
                <c:pt idx="3">
                  <c:v>Реком (A)</c:v>
                </c:pt>
                <c:pt idx="4">
                  <c:v>STOP</c:v>
                </c:pt>
              </c:strCache>
            </c:strRef>
          </c:cat>
          <c:val>
            <c:numRef>
              <c:f>'База 2009'!$AW$415:$AW$419</c:f>
              <c:numCache>
                <c:formatCode>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7C64-43B0-B575-DE26F85F0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737051792831325"/>
          <c:y val="3.1847133757962012E-2"/>
          <c:w val="0.30677290836653398"/>
          <c:h val="0.76433388501596156"/>
        </c:manualLayout>
      </c:layout>
      <c:overlay val="0"/>
      <c:txPr>
        <a:bodyPr/>
        <a:lstStyle/>
        <a:p>
          <a:pPr>
            <a:defRPr sz="4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MD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MD"/>
    </a:p>
  </c:txPr>
  <c:printSettings>
    <c:headerFooter/>
    <c:pageMargins b="0.75000000000001565" l="0.70000000000000095" r="0.70000000000000095" t="0.750000000000015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'Счёт НГ'!$W$13" fmlaRange="'2020'!$B$3:$B$432" noThreeD="1" sel="87" val="84"/>
</file>

<file path=xl/ctrlProps/ctrlProp2.xml><?xml version="1.0" encoding="utf-8"?>
<formControlPr xmlns="http://schemas.microsoft.com/office/spreadsheetml/2009/9/main" objectType="Drop" dropLines="4" dropStyle="combo" dx="16" fmlaLink="$O$4" fmlaRange="'Счёт НГ'!$Q$26:$Q$29" noThreeD="1" sel="1" val="0"/>
</file>

<file path=xl/ctrlProps/ctrlProp3.xml><?xml version="1.0" encoding="utf-8"?>
<formControlPr xmlns="http://schemas.microsoft.com/office/spreadsheetml/2009/9/main" objectType="Drop" dropStyle="combo" dx="16" fmlaLink="Счёт!$W$13" fmlaRange="'База 2018'!$B$3:$B$370" noThreeD="1" sel="118" val="110"/>
</file>

<file path=xl/ctrlProps/ctrlProp4.xml><?xml version="1.0" encoding="utf-8"?>
<formControlPr xmlns="http://schemas.microsoft.com/office/spreadsheetml/2009/9/main" objectType="Drop" dropLines="4" dropStyle="combo" dx="16" fmlaLink="$O$4" fmlaRange="Счёт!$Q$26:$Q$29" noThreeD="1" sel="3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3" Type="http://schemas.openxmlformats.org/officeDocument/2006/relationships/image" Target="../media/image11.jpeg"/><Relationship Id="rId7" Type="http://schemas.openxmlformats.org/officeDocument/2006/relationships/image" Target="../media/image5.png"/><Relationship Id="rId12" Type="http://schemas.openxmlformats.org/officeDocument/2006/relationships/image" Target="../media/image10.sv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4.svg"/><Relationship Id="rId11" Type="http://schemas.openxmlformats.org/officeDocument/2006/relationships/image" Target="../media/image9.png"/><Relationship Id="rId5" Type="http://schemas.openxmlformats.org/officeDocument/2006/relationships/image" Target="../media/image3.png"/><Relationship Id="rId10" Type="http://schemas.openxmlformats.org/officeDocument/2006/relationships/image" Target="../media/image8.svg"/><Relationship Id="rId4" Type="http://schemas.openxmlformats.org/officeDocument/2006/relationships/image" Target="../media/image12.jpeg"/><Relationship Id="rId9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jpeg"/><Relationship Id="rId1" Type="http://schemas.openxmlformats.org/officeDocument/2006/relationships/image" Target="../media/image13.jpeg"/><Relationship Id="rId4" Type="http://schemas.openxmlformats.org/officeDocument/2006/relationships/image" Target="../media/image16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jpeg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42334</xdr:colOff>
      <xdr:row>22</xdr:row>
      <xdr:rowOff>42333</xdr:rowOff>
    </xdr:from>
    <xdr:to>
      <xdr:col>5</xdr:col>
      <xdr:colOff>215901</xdr:colOff>
      <xdr:row>27</xdr:row>
      <xdr:rowOff>52045</xdr:rowOff>
    </xdr:to>
    <xdr:pic>
      <xdr:nvPicPr>
        <xdr:cNvPr id="2" name="Рисунок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7909" y="3557058"/>
          <a:ext cx="535517" cy="8193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201706</xdr:colOff>
      <xdr:row>20</xdr:row>
      <xdr:rowOff>42332</xdr:rowOff>
    </xdr:from>
    <xdr:to>
      <xdr:col>8</xdr:col>
      <xdr:colOff>180042</xdr:colOff>
      <xdr:row>29</xdr:row>
      <xdr:rowOff>0</xdr:rowOff>
    </xdr:to>
    <xdr:pic>
      <xdr:nvPicPr>
        <xdr:cNvPr id="3" name="Рисунок 2" descr="GF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64081" y="3233207"/>
          <a:ext cx="1216586" cy="14149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393700</xdr:colOff>
      <xdr:row>3</xdr:row>
      <xdr:rowOff>88900</xdr:rowOff>
    </xdr:from>
    <xdr:to>
      <xdr:col>13</xdr:col>
      <xdr:colOff>1311918</xdr:colOff>
      <xdr:row>4</xdr:row>
      <xdr:rowOff>306388</xdr:rowOff>
    </xdr:to>
    <xdr:sp macro="" textlink="">
      <xdr:nvSpPr>
        <xdr:cNvPr id="6" name="CommandButton1" hidden="1">
          <a:extLst>
            <a:ext uri="{63B3BB69-23CF-44E3-9099-C40C66FF867C}">
              <a14:compatExt xmlns:a14="http://schemas.microsoft.com/office/drawing/2010/main" spid="_x0000_s11812867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7442200" y="565150"/>
          <a:ext cx="918218" cy="365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14</xdr:col>
      <xdr:colOff>180094</xdr:colOff>
      <xdr:row>0</xdr:row>
      <xdr:rowOff>0</xdr:rowOff>
    </xdr:from>
    <xdr:to>
      <xdr:col>14</xdr:col>
      <xdr:colOff>1094494</xdr:colOff>
      <xdr:row>4</xdr:row>
      <xdr:rowOff>291874</xdr:rowOff>
    </xdr:to>
    <xdr:pic macro="[0]!BtnSaveToPDF">
      <xdr:nvPicPr>
        <xdr:cNvPr id="7" name="Рисунок 6" descr="Конверт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0219" y="0"/>
          <a:ext cx="914400" cy="915761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312964</xdr:colOff>
      <xdr:row>0</xdr:row>
      <xdr:rowOff>1</xdr:rowOff>
    </xdr:from>
    <xdr:to>
      <xdr:col>13</xdr:col>
      <xdr:colOff>914639</xdr:colOff>
      <xdr:row>4</xdr:row>
      <xdr:rowOff>291875</xdr:rowOff>
    </xdr:to>
    <xdr:pic macro="[0]!BtnPrnt">
      <xdr:nvPicPr>
        <xdr:cNvPr id="8" name="Рисунок 7" descr="Принтер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47139" y="1"/>
          <a:ext cx="916000" cy="915761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95251</xdr:colOff>
      <xdr:row>0</xdr:row>
      <xdr:rowOff>40821</xdr:rowOff>
    </xdr:from>
    <xdr:to>
      <xdr:col>19</xdr:col>
      <xdr:colOff>492579</xdr:colOff>
      <xdr:row>5</xdr:row>
      <xdr:rowOff>28234</xdr:rowOff>
    </xdr:to>
    <xdr:pic>
      <xdr:nvPicPr>
        <xdr:cNvPr id="9" name="Рисунок 8" descr="Ракета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2792076" y="40821"/>
          <a:ext cx="911678" cy="918482"/>
        </a:xfrm>
        <a:prstGeom prst="rect">
          <a:avLst/>
        </a:prstGeom>
      </xdr:spPr>
    </xdr:pic>
    <xdr:clientData/>
  </xdr:twoCellAnchor>
  <xdr:twoCellAnchor editAs="oneCell">
    <xdr:from>
      <xdr:col>14</xdr:col>
      <xdr:colOff>1266265</xdr:colOff>
      <xdr:row>0</xdr:row>
      <xdr:rowOff>0</xdr:rowOff>
    </xdr:from>
    <xdr:to>
      <xdr:col>14</xdr:col>
      <xdr:colOff>2180665</xdr:colOff>
      <xdr:row>4</xdr:row>
      <xdr:rowOff>285470</xdr:rowOff>
    </xdr:to>
    <xdr:pic macro="[0]!BtnSaveToPDFViorica">
      <xdr:nvPicPr>
        <xdr:cNvPr id="10" name="Рисунок 9" descr="Электронная почта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886390" y="0"/>
          <a:ext cx="914400" cy="9093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42334</xdr:colOff>
      <xdr:row>22</xdr:row>
      <xdr:rowOff>42333</xdr:rowOff>
    </xdr:from>
    <xdr:to>
      <xdr:col>5</xdr:col>
      <xdr:colOff>215901</xdr:colOff>
      <xdr:row>27</xdr:row>
      <xdr:rowOff>52045</xdr:rowOff>
    </xdr:to>
    <xdr:pic>
      <xdr:nvPicPr>
        <xdr:cNvPr id="2" name="Рисунок 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39534" y="3852333"/>
          <a:ext cx="579967" cy="8987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201706</xdr:colOff>
      <xdr:row>20</xdr:row>
      <xdr:rowOff>42332</xdr:rowOff>
    </xdr:from>
    <xdr:to>
      <xdr:col>8</xdr:col>
      <xdr:colOff>258484</xdr:colOff>
      <xdr:row>29</xdr:row>
      <xdr:rowOff>-1</xdr:rowOff>
    </xdr:to>
    <xdr:pic>
      <xdr:nvPicPr>
        <xdr:cNvPr id="3" name="Рисунок 2" descr="GF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92706" y="3496732"/>
          <a:ext cx="1362636" cy="15324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288864</xdr:colOff>
      <xdr:row>49</xdr:row>
      <xdr:rowOff>75950</xdr:rowOff>
    </xdr:from>
    <xdr:ext cx="533400" cy="803462"/>
    <xdr:pic>
      <xdr:nvPicPr>
        <xdr:cNvPr id="4" name="Рисунок 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5717" y="8973421"/>
          <a:ext cx="533400" cy="803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7</xdr:col>
      <xdr:colOff>100852</xdr:colOff>
      <xdr:row>44</xdr:row>
      <xdr:rowOff>78440</xdr:rowOff>
    </xdr:from>
    <xdr:to>
      <xdr:col>9</xdr:col>
      <xdr:colOff>313764</xdr:colOff>
      <xdr:row>53</xdr:row>
      <xdr:rowOff>34500</xdr:rowOff>
    </xdr:to>
    <xdr:pic>
      <xdr:nvPicPr>
        <xdr:cNvPr id="5" name="Рисунок 4" descr="GF.jp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60793" y="8191499"/>
          <a:ext cx="1255059" cy="13680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393700</xdr:colOff>
      <xdr:row>3</xdr:row>
      <xdr:rowOff>88900</xdr:rowOff>
    </xdr:from>
    <xdr:to>
      <xdr:col>13</xdr:col>
      <xdr:colOff>1311918</xdr:colOff>
      <xdr:row>4</xdr:row>
      <xdr:rowOff>296583</xdr:rowOff>
    </xdr:to>
    <xdr:sp macro="" textlink="">
      <xdr:nvSpPr>
        <xdr:cNvPr id="8" name="CommandButton1" hidden="1">
          <a:extLst>
            <a:ext uri="{63B3BB69-23CF-44E3-9099-C40C66FF867C}">
              <a14:compatExt xmlns:a14="http://schemas.microsoft.com/office/drawing/2010/main" spid="_x0000_s11812867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14</xdr:col>
      <xdr:colOff>180094</xdr:colOff>
      <xdr:row>0</xdr:row>
      <xdr:rowOff>0</xdr:rowOff>
    </xdr:from>
    <xdr:to>
      <xdr:col>14</xdr:col>
      <xdr:colOff>1094494</xdr:colOff>
      <xdr:row>4</xdr:row>
      <xdr:rowOff>282069</xdr:rowOff>
    </xdr:to>
    <xdr:pic macro="[0]!BtnSaveToPDF">
      <xdr:nvPicPr>
        <xdr:cNvPr id="7" name="Рисунок 6" descr="Конверт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75006" y="0"/>
          <a:ext cx="914400" cy="920804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312964</xdr:colOff>
      <xdr:row>0</xdr:row>
      <xdr:rowOff>1</xdr:rowOff>
    </xdr:from>
    <xdr:to>
      <xdr:col>13</xdr:col>
      <xdr:colOff>914639</xdr:colOff>
      <xdr:row>4</xdr:row>
      <xdr:rowOff>282070</xdr:rowOff>
    </xdr:to>
    <xdr:pic macro="[0]!BtnPrnt">
      <xdr:nvPicPr>
        <xdr:cNvPr id="11" name="Рисунок 10" descr="Принтер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565571" y="1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95251</xdr:colOff>
      <xdr:row>0</xdr:row>
      <xdr:rowOff>40821</xdr:rowOff>
    </xdr:from>
    <xdr:to>
      <xdr:col>19</xdr:col>
      <xdr:colOff>492578</xdr:colOff>
      <xdr:row>5</xdr:row>
      <xdr:rowOff>16328</xdr:rowOff>
    </xdr:to>
    <xdr:pic>
      <xdr:nvPicPr>
        <xdr:cNvPr id="13" name="Рисунок 12" descr="Ракета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804322" y="40821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14</xdr:col>
      <xdr:colOff>1266265</xdr:colOff>
      <xdr:row>0</xdr:row>
      <xdr:rowOff>0</xdr:rowOff>
    </xdr:from>
    <xdr:to>
      <xdr:col>14</xdr:col>
      <xdr:colOff>2180665</xdr:colOff>
      <xdr:row>4</xdr:row>
      <xdr:rowOff>275665</xdr:rowOff>
    </xdr:to>
    <xdr:pic macro="[0]!BtnSaveToPDFViorica">
      <xdr:nvPicPr>
        <xdr:cNvPr id="9" name="Рисунок 8" descr="Электронная почта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861177" y="0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429</xdr:row>
      <xdr:rowOff>114300</xdr:rowOff>
    </xdr:from>
    <xdr:to>
      <xdr:col>48</xdr:col>
      <xdr:colOff>333375</xdr:colOff>
      <xdr:row>442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447</xdr:row>
      <xdr:rowOff>114300</xdr:rowOff>
    </xdr:from>
    <xdr:to>
      <xdr:col>48</xdr:col>
      <xdr:colOff>333375</xdr:colOff>
      <xdr:row>460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460</xdr:row>
      <xdr:rowOff>114300</xdr:rowOff>
    </xdr:from>
    <xdr:to>
      <xdr:col>48</xdr:col>
      <xdr:colOff>333375</xdr:colOff>
      <xdr:row>473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438</xdr:row>
      <xdr:rowOff>114300</xdr:rowOff>
    </xdr:from>
    <xdr:to>
      <xdr:col>48</xdr:col>
      <xdr:colOff>333375</xdr:colOff>
      <xdr:row>451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444</xdr:row>
      <xdr:rowOff>114300</xdr:rowOff>
    </xdr:from>
    <xdr:to>
      <xdr:col>48</xdr:col>
      <xdr:colOff>333375</xdr:colOff>
      <xdr:row>457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524188</xdr:colOff>
      <xdr:row>19</xdr:row>
      <xdr:rowOff>19920</xdr:rowOff>
    </xdr:from>
    <xdr:to>
      <xdr:col>4</xdr:col>
      <xdr:colOff>215901</xdr:colOff>
      <xdr:row>24</xdr:row>
      <xdr:rowOff>18426</xdr:rowOff>
    </xdr:to>
    <xdr:pic>
      <xdr:nvPicPr>
        <xdr:cNvPr id="2" name="Рисунок 8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5570" y="2843802"/>
          <a:ext cx="532155" cy="7941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145676</xdr:colOff>
      <xdr:row>13</xdr:row>
      <xdr:rowOff>64746</xdr:rowOff>
    </xdr:from>
    <xdr:to>
      <xdr:col>9</xdr:col>
      <xdr:colOff>258483</xdr:colOff>
      <xdr:row>23</xdr:row>
      <xdr:rowOff>56031</xdr:rowOff>
    </xdr:to>
    <xdr:pic>
      <xdr:nvPicPr>
        <xdr:cNvPr id="3" name="Рисунок 2" descr="GF.jp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5617" y="2115422"/>
          <a:ext cx="1233395" cy="13696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508000</xdr:colOff>
          <xdr:row>4</xdr:row>
          <xdr:rowOff>101600</xdr:rowOff>
        </xdr:from>
        <xdr:to>
          <xdr:col>13</xdr:col>
          <xdr:colOff>508000</xdr:colOff>
          <xdr:row>6</xdr:row>
          <xdr:rowOff>25400</xdr:rowOff>
        </xdr:to>
        <xdr:sp macro="" textlink="">
          <xdr:nvSpPr>
            <xdr:cNvPr id="11644929" name="Drop Down 1" hidden="1">
              <a:extLst>
                <a:ext uri="{63B3BB69-23CF-44E3-9099-C40C66FF867C}">
                  <a14:compatExt spid="_x0000_s11644929"/>
                </a:ext>
                <a:ext uri="{FF2B5EF4-FFF2-40B4-BE49-F238E27FC236}">
                  <a16:creationId xmlns:a16="http://schemas.microsoft.com/office/drawing/2014/main" id="{00000000-0008-0000-0B00-000001B0B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520700</xdr:colOff>
          <xdr:row>2</xdr:row>
          <xdr:rowOff>114300</xdr:rowOff>
        </xdr:from>
        <xdr:to>
          <xdr:col>14</xdr:col>
          <xdr:colOff>0</xdr:colOff>
          <xdr:row>3</xdr:row>
          <xdr:rowOff>215900</xdr:rowOff>
        </xdr:to>
        <xdr:sp macro="" textlink="">
          <xdr:nvSpPr>
            <xdr:cNvPr id="11644930" name="Drop Down 2" hidden="1">
              <a:extLst>
                <a:ext uri="{63B3BB69-23CF-44E3-9099-C40C66FF867C}">
                  <a14:compatExt spid="_x0000_s11644930"/>
                </a:ext>
                <a:ext uri="{FF2B5EF4-FFF2-40B4-BE49-F238E27FC236}">
                  <a16:creationId xmlns:a16="http://schemas.microsoft.com/office/drawing/2014/main" id="{00000000-0008-0000-0B00-000002B0B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12700</xdr:colOff>
      <xdr:row>0</xdr:row>
      <xdr:rowOff>38100</xdr:rowOff>
    </xdr:from>
    <xdr:to>
      <xdr:col>12</xdr:col>
      <xdr:colOff>762000</xdr:colOff>
      <xdr:row>1</xdr:row>
      <xdr:rowOff>101600</xdr:rowOff>
    </xdr:to>
    <xdr:sp macro="" textlink="">
      <xdr:nvSpPr>
        <xdr:cNvPr id="11644931" name="CommandButton1" hidden="1">
          <a:extLst>
            <a:ext uri="{63B3BB69-23CF-44E3-9099-C40C66FF867C}">
              <a14:compatExt xmlns:a14="http://schemas.microsoft.com/office/drawing/2010/main" spid="_x0000_s11644931"/>
            </a:ext>
            <a:ext uri="{FF2B5EF4-FFF2-40B4-BE49-F238E27FC236}">
              <a16:creationId xmlns:a16="http://schemas.microsoft.com/office/drawing/2014/main" id="{00000000-0008-0000-0B00-000003B0B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24</xdr:col>
      <xdr:colOff>254000</xdr:colOff>
      <xdr:row>4</xdr:row>
      <xdr:rowOff>50800</xdr:rowOff>
    </xdr:from>
    <xdr:to>
      <xdr:col>26</xdr:col>
      <xdr:colOff>101600</xdr:colOff>
      <xdr:row>6</xdr:row>
      <xdr:rowOff>101600</xdr:rowOff>
    </xdr:to>
    <xdr:sp macro="" textlink="">
      <xdr:nvSpPr>
        <xdr:cNvPr id="11644932" name="CommandButton2" hidden="1">
          <a:extLst>
            <a:ext uri="{63B3BB69-23CF-44E3-9099-C40C66FF867C}">
              <a14:compatExt xmlns:a14="http://schemas.microsoft.com/office/drawing/2010/main" spid="_x0000_s11644932"/>
            </a:ext>
            <a:ext uri="{FF2B5EF4-FFF2-40B4-BE49-F238E27FC236}">
              <a16:creationId xmlns:a16="http://schemas.microsoft.com/office/drawing/2014/main" id="{00000000-0008-0000-0B00-000004B0B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12700</xdr:colOff>
      <xdr:row>0</xdr:row>
      <xdr:rowOff>38100</xdr:rowOff>
    </xdr:from>
    <xdr:to>
      <xdr:col>12</xdr:col>
      <xdr:colOff>762000</xdr:colOff>
      <xdr:row>1</xdr:row>
      <xdr:rowOff>101600</xdr:rowOff>
    </xdr:to>
    <xdr:pic>
      <xdr:nvPicPr>
        <xdr:cNvPr id="4" name="CommandButton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38100"/>
          <a:ext cx="7493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254000</xdr:colOff>
      <xdr:row>4</xdr:row>
      <xdr:rowOff>50800</xdr:rowOff>
    </xdr:from>
    <xdr:to>
      <xdr:col>26</xdr:col>
      <xdr:colOff>101600</xdr:colOff>
      <xdr:row>6</xdr:row>
      <xdr:rowOff>101600</xdr:rowOff>
    </xdr:to>
    <xdr:pic>
      <xdr:nvPicPr>
        <xdr:cNvPr id="5" name="CommandButton2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1700" y="850900"/>
          <a:ext cx="9906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42334</xdr:colOff>
      <xdr:row>22</xdr:row>
      <xdr:rowOff>42333</xdr:rowOff>
    </xdr:from>
    <xdr:to>
      <xdr:col>5</xdr:col>
      <xdr:colOff>215901</xdr:colOff>
      <xdr:row>27</xdr:row>
      <xdr:rowOff>52045</xdr:rowOff>
    </xdr:to>
    <xdr:pic>
      <xdr:nvPicPr>
        <xdr:cNvPr id="2" name="Рисунок 8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6959" y="3557058"/>
          <a:ext cx="535517" cy="8193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201706</xdr:colOff>
      <xdr:row>20</xdr:row>
      <xdr:rowOff>42332</xdr:rowOff>
    </xdr:from>
    <xdr:to>
      <xdr:col>8</xdr:col>
      <xdr:colOff>180042</xdr:colOff>
      <xdr:row>29</xdr:row>
      <xdr:rowOff>0</xdr:rowOff>
    </xdr:to>
    <xdr:pic>
      <xdr:nvPicPr>
        <xdr:cNvPr id="3" name="Рисунок 2" descr="GF.jp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656" y="3233207"/>
          <a:ext cx="1226111" cy="14149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520700</xdr:colOff>
          <xdr:row>4</xdr:row>
          <xdr:rowOff>139700</xdr:rowOff>
        </xdr:from>
        <xdr:to>
          <xdr:col>13</xdr:col>
          <xdr:colOff>520700</xdr:colOff>
          <xdr:row>6</xdr:row>
          <xdr:rowOff>63500</xdr:rowOff>
        </xdr:to>
        <xdr:sp macro="" textlink="">
          <xdr:nvSpPr>
            <xdr:cNvPr id="11677697" name="Drop Down 1" hidden="1">
              <a:extLst>
                <a:ext uri="{63B3BB69-23CF-44E3-9099-C40C66FF867C}">
                  <a14:compatExt spid="_x0000_s11677697"/>
                </a:ext>
                <a:ext uri="{FF2B5EF4-FFF2-40B4-BE49-F238E27FC236}">
                  <a16:creationId xmlns:a16="http://schemas.microsoft.com/office/drawing/2014/main" id="{00000000-0008-0000-0C00-00000130B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520700</xdr:colOff>
          <xdr:row>2</xdr:row>
          <xdr:rowOff>114300</xdr:rowOff>
        </xdr:from>
        <xdr:to>
          <xdr:col>13</xdr:col>
          <xdr:colOff>520700</xdr:colOff>
          <xdr:row>4</xdr:row>
          <xdr:rowOff>50800</xdr:rowOff>
        </xdr:to>
        <xdr:sp macro="" textlink="">
          <xdr:nvSpPr>
            <xdr:cNvPr id="11677698" name="Drop Down 2" hidden="1">
              <a:extLst>
                <a:ext uri="{63B3BB69-23CF-44E3-9099-C40C66FF867C}">
                  <a14:compatExt spid="_x0000_s11677698"/>
                </a:ext>
                <a:ext uri="{FF2B5EF4-FFF2-40B4-BE49-F238E27FC236}">
                  <a16:creationId xmlns:a16="http://schemas.microsoft.com/office/drawing/2014/main" id="{00000000-0008-0000-0C00-00000230B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383</xdr:row>
      <xdr:rowOff>114300</xdr:rowOff>
    </xdr:from>
    <xdr:to>
      <xdr:col>48</xdr:col>
      <xdr:colOff>333375</xdr:colOff>
      <xdr:row>396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392</xdr:row>
      <xdr:rowOff>114300</xdr:rowOff>
    </xdr:from>
    <xdr:to>
      <xdr:col>48</xdr:col>
      <xdr:colOff>333375</xdr:colOff>
      <xdr:row>405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95250</xdr:colOff>
      <xdr:row>391</xdr:row>
      <xdr:rowOff>114300</xdr:rowOff>
    </xdr:from>
    <xdr:to>
      <xdr:col>44</xdr:col>
      <xdr:colOff>333375</xdr:colOff>
      <xdr:row>404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95250</xdr:colOff>
      <xdr:row>392</xdr:row>
      <xdr:rowOff>114300</xdr:rowOff>
    </xdr:from>
    <xdr:to>
      <xdr:col>56</xdr:col>
      <xdr:colOff>333375</xdr:colOff>
      <xdr:row>405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95250</xdr:colOff>
      <xdr:row>394</xdr:row>
      <xdr:rowOff>114300</xdr:rowOff>
    </xdr:from>
    <xdr:to>
      <xdr:col>56</xdr:col>
      <xdr:colOff>333375</xdr:colOff>
      <xdr:row>407</xdr:row>
      <xdr:rowOff>133350</xdr:rowOff>
    </xdr:to>
    <xdr:graphicFrame macro="">
      <xdr:nvGraphicFramePr>
        <xdr:cNvPr id="8211938" name="Диаграмма 1">
          <a:extLst>
            <a:ext uri="{FF2B5EF4-FFF2-40B4-BE49-F238E27FC236}">
              <a16:creationId xmlns:a16="http://schemas.microsoft.com/office/drawing/2014/main" id="{00000000-0008-0000-1100-0000E24D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398</xdr:row>
      <xdr:rowOff>114300</xdr:rowOff>
    </xdr:from>
    <xdr:to>
      <xdr:col>48</xdr:col>
      <xdr:colOff>333375</xdr:colOff>
      <xdr:row>411</xdr:row>
      <xdr:rowOff>133350</xdr:rowOff>
    </xdr:to>
    <xdr:graphicFrame macro="">
      <xdr:nvGraphicFramePr>
        <xdr:cNvPr id="9834741" name="Диаграмма 1">
          <a:extLst>
            <a:ext uri="{FF2B5EF4-FFF2-40B4-BE49-F238E27FC236}">
              <a16:creationId xmlns:a16="http://schemas.microsoft.com/office/drawing/2014/main" id="{00000000-0008-0000-1200-0000F5109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428625</xdr:colOff>
      <xdr:row>406</xdr:row>
      <xdr:rowOff>114300</xdr:rowOff>
    </xdr:from>
    <xdr:to>
      <xdr:col>49</xdr:col>
      <xdr:colOff>47625</xdr:colOff>
      <xdr:row>419</xdr:row>
      <xdr:rowOff>19050</xdr:rowOff>
    </xdr:to>
    <xdr:graphicFrame macro="">
      <xdr:nvGraphicFramePr>
        <xdr:cNvPr id="5635962" name="Диаграмма 1">
          <a:extLst>
            <a:ext uri="{FF2B5EF4-FFF2-40B4-BE49-F238E27FC236}">
              <a16:creationId xmlns:a16="http://schemas.microsoft.com/office/drawing/2014/main" id="{00000000-0008-0000-1300-00007AFF5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38100</xdr:colOff>
      <xdr:row>421</xdr:row>
      <xdr:rowOff>9525</xdr:rowOff>
    </xdr:from>
    <xdr:to>
      <xdr:col>49</xdr:col>
      <xdr:colOff>9525</xdr:colOff>
      <xdr:row>430</xdr:row>
      <xdr:rowOff>47625</xdr:rowOff>
    </xdr:to>
    <xdr:graphicFrame macro="">
      <xdr:nvGraphicFramePr>
        <xdr:cNvPr id="5638010" name="Диаграмма 3">
          <a:extLst>
            <a:ext uri="{FF2B5EF4-FFF2-40B4-BE49-F238E27FC236}">
              <a16:creationId xmlns:a16="http://schemas.microsoft.com/office/drawing/2014/main" id="{00000000-0008-0000-1400-00007A075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D:/Volumes/Data/ND/Library/Containers/com.microsoft.Excel/Data/Documents/Baza/Documents/Grupa_Financiara/!&#1057;&#1095;&#1105;&#109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чёт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mailto:garant_auto2011@mail.ru" TargetMode="External"/><Relationship Id="rId18" Type="http://schemas.openxmlformats.org/officeDocument/2006/relationships/hyperlink" Target="mailto:selic05@mail.ru,officeselsic@gmail.com" TargetMode="External"/><Relationship Id="rId26" Type="http://schemas.openxmlformats.org/officeDocument/2006/relationships/hyperlink" Target="mailto:m.sonia@mail.ru" TargetMode="External"/><Relationship Id="rId3" Type="http://schemas.openxmlformats.org/officeDocument/2006/relationships/hyperlink" Target="mailto:molmetal.01@mail.ru" TargetMode="External"/><Relationship Id="rId21" Type="http://schemas.openxmlformats.org/officeDocument/2006/relationships/hyperlink" Target="mailto:registru-ind@yandex.ru" TargetMode="External"/><Relationship Id="rId34" Type="http://schemas.openxmlformats.org/officeDocument/2006/relationships/hyperlink" Target="mailto:vcepraga@mail.ru" TargetMode="External"/><Relationship Id="rId7" Type="http://schemas.openxmlformats.org/officeDocument/2006/relationships/hyperlink" Target="mailto:soglasinvest@mail.ru" TargetMode="External"/><Relationship Id="rId12" Type="http://schemas.openxmlformats.org/officeDocument/2006/relationships/hyperlink" Target="mailto:pasqalsrl@gmail.com" TargetMode="External"/><Relationship Id="rId17" Type="http://schemas.openxmlformats.org/officeDocument/2006/relationships/hyperlink" Target="mailto:vicolandrei@mail.com" TargetMode="External"/><Relationship Id="rId25" Type="http://schemas.openxmlformats.org/officeDocument/2006/relationships/hyperlink" Target="mailto:julialm@mail.ru" TargetMode="External"/><Relationship Id="rId33" Type="http://schemas.openxmlformats.org/officeDocument/2006/relationships/hyperlink" Target="mailto:office@olympic.md" TargetMode="External"/><Relationship Id="rId2" Type="http://schemas.openxmlformats.org/officeDocument/2006/relationships/hyperlink" Target="mailto:pislarvera@yandex.ru" TargetMode="External"/><Relationship Id="rId16" Type="http://schemas.openxmlformats.org/officeDocument/2006/relationships/hyperlink" Target="mailto:gheoleris@gmail.com" TargetMode="External"/><Relationship Id="rId20" Type="http://schemas.openxmlformats.org/officeDocument/2006/relationships/hyperlink" Target="mailto:diana.leahu@pamconstruct.md,malachi.boris@gmail.com" TargetMode="External"/><Relationship Id="rId29" Type="http://schemas.openxmlformats.org/officeDocument/2006/relationships/hyperlink" Target="mailto:Lena.nanofarm1@yandex.ru" TargetMode="External"/><Relationship Id="rId1" Type="http://schemas.openxmlformats.org/officeDocument/2006/relationships/hyperlink" Target="mailto:mail@bourovcompany.com" TargetMode="External"/><Relationship Id="rId6" Type="http://schemas.openxmlformats.org/officeDocument/2006/relationships/hyperlink" Target="mailto:lichidator.lilian.ciobanu@gmail.com" TargetMode="External"/><Relationship Id="rId11" Type="http://schemas.openxmlformats.org/officeDocument/2006/relationships/hyperlink" Target="mailto:valeriikondratiyk@gmail.com" TargetMode="External"/><Relationship Id="rId24" Type="http://schemas.openxmlformats.org/officeDocument/2006/relationships/hyperlink" Target="mailto:julliette.b@list.ru,lenon2512@mail.ru" TargetMode="External"/><Relationship Id="rId32" Type="http://schemas.openxmlformats.org/officeDocument/2006/relationships/hyperlink" Target="mailto:s.a.decebal@gmail.com" TargetMode="External"/><Relationship Id="rId5" Type="http://schemas.openxmlformats.org/officeDocument/2006/relationships/hyperlink" Target="mailto:fautor@fautor.md,novakwinery@gmail.com" TargetMode="External"/><Relationship Id="rId15" Type="http://schemas.openxmlformats.org/officeDocument/2006/relationships/hyperlink" Target="mailto:ghedossa@mail.ru" TargetMode="External"/><Relationship Id="rId23" Type="http://schemas.openxmlformats.org/officeDocument/2006/relationships/hyperlink" Target="mailto:igor.cazacliu@general.md" TargetMode="External"/><Relationship Id="rId28" Type="http://schemas.openxmlformats.org/officeDocument/2006/relationships/hyperlink" Target="mailto:nadejda.cornetel@besweet.md" TargetMode="External"/><Relationship Id="rId36" Type="http://schemas.openxmlformats.org/officeDocument/2006/relationships/printerSettings" Target="../printerSettings/printerSettings5.bin"/><Relationship Id="rId10" Type="http://schemas.openxmlformats.org/officeDocument/2006/relationships/hyperlink" Target="mailto:indoitu.daniel90@gmail.com," TargetMode="External"/><Relationship Id="rId19" Type="http://schemas.openxmlformats.org/officeDocument/2006/relationships/hyperlink" Target="mailto:icfconsulting@yahoo.com" TargetMode="External"/><Relationship Id="rId31" Type="http://schemas.openxmlformats.org/officeDocument/2006/relationships/hyperlink" Target="mailto:lenon2512@mail.ru" TargetMode="External"/><Relationship Id="rId4" Type="http://schemas.openxmlformats.org/officeDocument/2006/relationships/hyperlink" Target="mailto:cecan_tatiana@mail.ru" TargetMode="External"/><Relationship Id="rId9" Type="http://schemas.openxmlformats.org/officeDocument/2006/relationships/hyperlink" Target="mailto:polina.bejan@gmail.com" TargetMode="External"/><Relationship Id="rId14" Type="http://schemas.openxmlformats.org/officeDocument/2006/relationships/hyperlink" Target="mailto:piotr.ciolac@mail.ru" TargetMode="External"/><Relationship Id="rId22" Type="http://schemas.openxmlformats.org/officeDocument/2006/relationships/hyperlink" Target="mailto:gutu.serj@gmail.com" TargetMode="External"/><Relationship Id="rId27" Type="http://schemas.openxmlformats.org/officeDocument/2006/relationships/hyperlink" Target="mailto:sarm08@mail.ru" TargetMode="External"/><Relationship Id="rId30" Type="http://schemas.openxmlformats.org/officeDocument/2006/relationships/hyperlink" Target="mailto:hr.alba@md.lactalis.com" TargetMode="External"/><Relationship Id="rId35" Type="http://schemas.openxmlformats.org/officeDocument/2006/relationships/hyperlink" Target="mailto:atbcomtrans@mail.ru" TargetMode="External"/><Relationship Id="rId8" Type="http://schemas.openxmlformats.org/officeDocument/2006/relationships/hyperlink" Target="mailto:rotann.md@gmail.com,officerotan@gmail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Relationship Id="rId5" Type="http://schemas.openxmlformats.org/officeDocument/2006/relationships/drawing" Target="../drawings/drawing16.xml"/><Relationship Id="rId4" Type="http://schemas.openxmlformats.org/officeDocument/2006/relationships/printerSettings" Target="../printerSettings/printerSettings27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Relationship Id="rId5" Type="http://schemas.openxmlformats.org/officeDocument/2006/relationships/drawing" Target="../drawings/drawing17.xml"/><Relationship Id="rId4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6"/>
  <dimension ref="A1:U33"/>
  <sheetViews>
    <sheetView showZeros="0" zoomScale="80" zoomScaleNormal="80" zoomScalePageLayoutView="85" workbookViewId="0">
      <selection activeCell="I12" sqref="I12"/>
    </sheetView>
  </sheetViews>
  <sheetFormatPr baseColWidth="10" defaultColWidth="9" defaultRowHeight="14"/>
  <cols>
    <col min="1" max="1" width="20.59765625" style="358" customWidth="1"/>
    <col min="2" max="2" width="12.19921875" style="358" customWidth="1"/>
    <col min="3" max="3" width="9" style="358"/>
    <col min="4" max="4" width="5.3984375" style="358" bestFit="1" customWidth="1"/>
    <col min="5" max="5" width="6.3984375" style="358" bestFit="1" customWidth="1"/>
    <col min="6" max="7" width="12.3984375" style="358" customWidth="1"/>
    <col min="8" max="8" width="9.3984375" style="358" customWidth="1"/>
    <col min="9" max="9" width="10.19921875" style="358" bestFit="1" customWidth="1"/>
    <col min="10" max="10" width="10.59765625" style="358" customWidth="1"/>
    <col min="11" max="13" width="5" style="358" customWidth="1"/>
    <col min="14" max="14" width="27.3984375" style="358" bestFit="1" customWidth="1"/>
    <col min="15" max="15" width="44.3984375" style="358" customWidth="1"/>
    <col min="16" max="16384" width="9" style="358"/>
  </cols>
  <sheetData>
    <row r="1" spans="1:17" s="397" customFormat="1" ht="15" thickBot="1">
      <c r="B1" s="398"/>
      <c r="C1" s="398"/>
      <c r="D1" s="398"/>
      <c r="E1" s="398"/>
      <c r="F1" s="398"/>
      <c r="G1" s="406"/>
      <c r="H1" s="398"/>
      <c r="I1" s="778" t="s">
        <v>1402</v>
      </c>
      <c r="J1" s="778"/>
      <c r="K1" s="368"/>
    </row>
    <row r="2" spans="1:17" s="397" customFormat="1" ht="12">
      <c r="A2" s="397" t="s">
        <v>1403</v>
      </c>
      <c r="B2" s="779" t="s">
        <v>1404</v>
      </c>
      <c r="C2" s="779"/>
      <c r="D2" s="779"/>
      <c r="E2" s="779"/>
      <c r="F2" s="779"/>
      <c r="G2" s="780"/>
      <c r="H2" s="398"/>
      <c r="I2" s="398"/>
      <c r="J2" s="398"/>
      <c r="K2" s="398"/>
    </row>
    <row r="3" spans="1:17" s="397" customFormat="1" ht="12" customHeight="1">
      <c r="A3" s="397" t="s">
        <v>1405</v>
      </c>
      <c r="B3" s="766" t="s">
        <v>4374</v>
      </c>
      <c r="C3" s="766"/>
      <c r="D3" s="766"/>
      <c r="E3" s="766"/>
      <c r="F3" s="766"/>
      <c r="G3" s="767"/>
      <c r="H3" s="781" t="s">
        <v>1407</v>
      </c>
      <c r="I3" s="781"/>
      <c r="J3" s="781"/>
      <c r="K3" s="400"/>
    </row>
    <row r="4" spans="1:17" s="397" customFormat="1" ht="12" customHeight="1">
      <c r="A4" s="397" t="s">
        <v>1408</v>
      </c>
      <c r="B4" s="766" t="s">
        <v>1477</v>
      </c>
      <c r="C4" s="766"/>
      <c r="D4" s="766"/>
      <c r="E4" s="766"/>
      <c r="F4" s="766"/>
      <c r="G4" s="767"/>
      <c r="H4" s="781"/>
      <c r="I4" s="781"/>
      <c r="J4" s="781"/>
      <c r="K4" s="400"/>
    </row>
    <row r="5" spans="1:17" s="397" customFormat="1" ht="24.75" customHeight="1">
      <c r="A5" s="369" t="s">
        <v>1409</v>
      </c>
      <c r="B5" s="776" t="s">
        <v>4115</v>
      </c>
      <c r="C5" s="776"/>
      <c r="D5" s="776"/>
      <c r="E5" s="776"/>
      <c r="F5" s="776"/>
      <c r="G5" s="777"/>
      <c r="H5" s="370" t="s">
        <v>1411</v>
      </c>
      <c r="I5" s="371">
        <f ca="1">TODAY()</f>
        <v>44944</v>
      </c>
      <c r="J5" s="372"/>
      <c r="K5" s="372"/>
    </row>
    <row r="6" spans="1:17" s="397" customFormat="1" ht="12">
      <c r="A6" s="397" t="s">
        <v>1412</v>
      </c>
      <c r="B6" s="766" t="s">
        <v>4375</v>
      </c>
      <c r="C6" s="766"/>
      <c r="D6" s="766"/>
      <c r="E6" s="766"/>
      <c r="F6" s="766"/>
      <c r="G6" s="767"/>
      <c r="H6" s="398"/>
      <c r="I6" s="398"/>
      <c r="J6" s="398"/>
      <c r="K6" s="398"/>
      <c r="N6" s="397" t="s">
        <v>1416</v>
      </c>
    </row>
    <row r="7" spans="1:17" s="397" customFormat="1" ht="11.25" customHeight="1">
      <c r="A7" s="399" t="s">
        <v>1414</v>
      </c>
      <c r="B7" s="768" t="s">
        <v>1415</v>
      </c>
      <c r="C7" s="768"/>
      <c r="D7" s="768"/>
      <c r="E7" s="768"/>
      <c r="F7" s="768"/>
      <c r="G7" s="769"/>
      <c r="H7" s="399"/>
      <c r="I7" s="399"/>
      <c r="J7" s="399"/>
      <c r="K7" s="398"/>
    </row>
    <row r="8" spans="1:17" s="397" customFormat="1">
      <c r="A8" s="378" t="s">
        <v>1463</v>
      </c>
      <c r="B8" s="770" t="s">
        <v>3111</v>
      </c>
      <c r="C8" s="770"/>
      <c r="D8" s="770"/>
      <c r="E8" s="770"/>
      <c r="F8" s="770"/>
      <c r="G8" s="771"/>
      <c r="H8" s="398"/>
      <c r="I8" s="398"/>
      <c r="J8" s="373" t="s">
        <v>1416</v>
      </c>
      <c r="K8" s="373"/>
    </row>
    <row r="9" spans="1:17">
      <c r="A9" s="374" t="s">
        <v>1417</v>
      </c>
      <c r="B9" s="375"/>
      <c r="C9" s="375"/>
      <c r="D9" s="376" t="s">
        <v>1431</v>
      </c>
      <c r="E9" s="376" t="s">
        <v>1430</v>
      </c>
      <c r="F9" s="376" t="s">
        <v>1433</v>
      </c>
      <c r="G9" s="376" t="s">
        <v>1418</v>
      </c>
      <c r="N9" s="358" t="s">
        <v>3274</v>
      </c>
      <c r="O9" s="498" t="str">
        <f ca="1">INDIRECT("data!b"&amp;(MATCH($B$8,data!$B$2:$B$606,0)+1))</f>
        <v>PISCICOLA-ACVATIC</v>
      </c>
    </row>
    <row r="10" spans="1:17">
      <c r="A10" s="364" t="s">
        <v>1456</v>
      </c>
      <c r="B10" s="359" t="s">
        <v>3306</v>
      </c>
      <c r="C10" s="390" t="s">
        <v>3978</v>
      </c>
      <c r="D10" s="405" t="s">
        <v>1432</v>
      </c>
      <c r="E10" s="405">
        <v>1</v>
      </c>
      <c r="F10" s="363">
        <f ca="1">INDIRECT(IF($B$10="trim.I","2022!G"&amp;(MATCH($B$8,'2022'!$B$3:$B$415,0)+2),IF($B$10="trim.II","2022!R"&amp;(MATCH($B$8,'2022'!$B$3:$B$415,0)+2),IF($B$10="trim.III","2022!AC"&amp;(MATCH($B$8,'2022'!$B$3:$B$415,0)+2),"2022!AN"&amp;(MATCH($B$8,'2022'!$B$3:$B$415,0)+2)))))</f>
        <v>540</v>
      </c>
      <c r="G10" s="363">
        <f ca="1">E10*F10</f>
        <v>540</v>
      </c>
      <c r="N10" s="358" t="s">
        <v>2097</v>
      </c>
      <c r="O10" s="358" t="str">
        <f ca="1">INDIRECT("data!G"&amp;(MATCH($B$8,data!$B$2:$B$606,0)+1))</f>
        <v>or. Causeni, str. Alba Iulia, 81</v>
      </c>
    </row>
    <row r="11" spans="1:17">
      <c r="A11" s="362" t="str">
        <f ca="1">IF(F11=0,"","Extrase")</f>
        <v/>
      </c>
      <c r="C11" s="384"/>
      <c r="D11" s="405" t="str">
        <f t="shared" ref="D11:D18" ca="1" si="0">IF(F11=0,"","buc.")</f>
        <v/>
      </c>
      <c r="E11" s="405">
        <f ca="1">IF(F11=0,,1)</f>
        <v>0</v>
      </c>
      <c r="F11" s="363">
        <f ca="1">INDIRECT(IF($B$10="trim.I","2022!H"&amp;(MATCH($B$8,'2022'!$B$3:$B$415,0)+2),IF($B$10="trim.II","2022!S"&amp;(MATCH($B$8,'2022'!$B$3:$B$415,0)+2),IF($B$10="trim.III","2022!AD"&amp;(MATCH($B$8,'2022'!$B$3:$B$415,0)+2),"2022!AO"&amp;(MATCH($B$8,'2022'!$B$3:$B$415,0)+2)))))</f>
        <v>0</v>
      </c>
      <c r="G11" s="363">
        <f t="shared" ref="G11:G18" ca="1" si="1">E11*F11</f>
        <v>0</v>
      </c>
      <c r="N11" s="358" t="s">
        <v>3059</v>
      </c>
      <c r="O11" s="358" t="str">
        <f ca="1">INDIRECT("data!I"&amp;(MATCH($B$8,data!$B$2:$B$606,0)+1))</f>
        <v>anadvic@mail.ru</v>
      </c>
    </row>
    <row r="12" spans="1:17">
      <c r="A12" s="364" t="str">
        <f ca="1">IF(F12=0,"","Lista")</f>
        <v/>
      </c>
      <c r="B12" s="365"/>
      <c r="C12" s="387"/>
      <c r="D12" s="405" t="str">
        <f t="shared" ca="1" si="0"/>
        <v/>
      </c>
      <c r="E12" s="405">
        <f t="shared" ref="E12:E18" ca="1" si="2">IF(F12=0,,1)</f>
        <v>0</v>
      </c>
      <c r="F12" s="363">
        <f ca="1">INDIRECT(IF($B$10="trim.I","2022!I"&amp;(MATCH($B$8,'2022'!$B$3:$B$415,0)+2),IF($B$10="trim.II","2022!T"&amp;(MATCH($B$8,'2022'!$B$3:$B$415,0)+2),IF($B$10="trim.III","2022!AE"&amp;(MATCH($B$8,'2022'!$B$3:$B$415,0)+2),"2022!AP"&amp;(MATCH($B$8,'2022'!$B$3:$B$415,0)+2)))))</f>
        <v>0</v>
      </c>
      <c r="G12" s="363">
        <f t="shared" ca="1" si="1"/>
        <v>0</v>
      </c>
      <c r="N12" s="358" t="s">
        <v>2098</v>
      </c>
      <c r="O12" s="358" t="str">
        <f ca="1">INDIRECT("data!H"&amp;(MATCH($B$8,data!$B$2:$B$606,0)+1))</f>
        <v>0-243-25505 Катя, 0-243-25788, 069114402 дир.Ионица Константин,
022-242611</v>
      </c>
      <c r="Q12" s="358" t="s">
        <v>1416</v>
      </c>
    </row>
    <row r="13" spans="1:17">
      <c r="A13" s="364" t="str">
        <f ca="1">IF(F13=0,"","Scrisori")</f>
        <v/>
      </c>
      <c r="C13" s="384"/>
      <c r="D13" s="405" t="str">
        <f t="shared" ca="1" si="0"/>
        <v/>
      </c>
      <c r="E13" s="405">
        <f t="shared" ca="1" si="2"/>
        <v>0</v>
      </c>
      <c r="F13" s="363">
        <f ca="1">INDIRECT(IF($B$10="trim.I","2022!J"&amp;(MATCH($B$8,'2022'!$B$3:$B$415,0)+2),IF($B$10="trim.II","2022!U"&amp;(MATCH($B$8,'2022'!$B$3:$B$415,0)+2),IF($B$10="trim.III","2022!AF"&amp;(MATCH($B$8,'2022'!$B$3:$B$415,0)+2),"2022!AQ"&amp;(MATCH($B$8,'2022'!$B$3:$B$415,0)+2)))))</f>
        <v>0</v>
      </c>
      <c r="G13" s="363">
        <f ca="1">E13*F13</f>
        <v>0</v>
      </c>
    </row>
    <row r="14" spans="1:17">
      <c r="A14" s="364" t="str">
        <f ca="1">IF(F14=0,"","Emisie")</f>
        <v/>
      </c>
      <c r="B14" s="365"/>
      <c r="C14" s="387"/>
      <c r="D14" s="405" t="str">
        <f t="shared" ca="1" si="0"/>
        <v/>
      </c>
      <c r="E14" s="405">
        <f t="shared" ca="1" si="2"/>
        <v>0</v>
      </c>
      <c r="F14" s="363">
        <f ca="1">INDIRECT(IF($B$10="trim.I","2022!K"&amp;(MATCH($B$8,'2022'!$B$3:$B$415,0)+2),IF($B$10="trim.II","2022!V"&amp;(MATCH($B$8,'2022'!$B$3:$B$415,0)+2),IF($B$10="trim.III","2022!AG"&amp;(MATCH($B$8,'2022'!$B$3:$B$415,0)+2),"2022!AR"&amp;(MATCH($B$8,'2022'!$B$3:$B$415,0)+2)))))</f>
        <v>0</v>
      </c>
      <c r="G14" s="363">
        <f ca="1">E14*F14</f>
        <v>0</v>
      </c>
      <c r="I14" s="358" t="s">
        <v>1416</v>
      </c>
      <c r="J14" s="358" t="s">
        <v>1416</v>
      </c>
      <c r="N14" s="358" t="s">
        <v>3268</v>
      </c>
      <c r="O14" s="499" t="str">
        <f ca="1">CONCATENATE(INDIRECT("data!F"&amp;(MATCH($B$8,data!$B$2:$B$606,0)+1))," лей/мес.")</f>
        <v>70 лей/мес.</v>
      </c>
    </row>
    <row r="15" spans="1:17">
      <c r="A15" s="364" t="str">
        <f ca="1">IF(F15=0,"","Informatie")</f>
        <v/>
      </c>
      <c r="C15" s="384"/>
      <c r="D15" s="405" t="str">
        <f t="shared" ca="1" si="0"/>
        <v/>
      </c>
      <c r="E15" s="405">
        <f t="shared" ca="1" si="2"/>
        <v>0</v>
      </c>
      <c r="F15" s="363">
        <f ca="1">INDIRECT(IF($B$10="trim.I","2022!L"&amp;(MATCH($B$8,'2022'!$B$3:$B$415,0)+2),IF($B$10="trim.II","2022!W"&amp;(MATCH($B$8,'2022'!$B$3:$B$415,0)+2),IF($B$10="trim.III","2022!AH"&amp;(MATCH($B$8,'2022'!$B$3:$B$415,0)+2),"2022!AS"&amp;(MATCH($B$8,'2022'!$B$3:$B$415,0)+2)))))</f>
        <v>0</v>
      </c>
      <c r="G15" s="363">
        <f t="shared" ca="1" si="1"/>
        <v>0</v>
      </c>
      <c r="N15" s="358" t="s">
        <v>3265</v>
      </c>
      <c r="O15" s="499">
        <f ca="1">INDIRECT("data!C"&amp;(MATCH($B$8,data!$B$2:$B$606,0)+1))</f>
        <v>137</v>
      </c>
    </row>
    <row r="16" spans="1:17">
      <c r="A16" s="364" t="str">
        <f ca="1">IF(F16=0,"","Consulting")</f>
        <v/>
      </c>
      <c r="B16" s="365"/>
      <c r="C16" s="387"/>
      <c r="D16" s="405" t="str">
        <f t="shared" ca="1" si="0"/>
        <v/>
      </c>
      <c r="E16" s="405">
        <f t="shared" ca="1" si="2"/>
        <v>0</v>
      </c>
      <c r="F16" s="363">
        <f ca="1">INDIRECT(IF($B$10="trim.I","2022!M"&amp;(MATCH($B$8,'2022'!$B$3:$B$415,0)+2),IF($B$10="trim.II","2022!X"&amp;(MATCH($B$8,'2022'!$B$3:$B$415,0)+2),IF($B$10="trim.III","2022!AI"&amp;(MATCH($B$8,'2022'!$B$3:$B$415,0)+2),"2022!AT"&amp;(MATCH($B$8,'2022'!$B$3:$B$415,0)+2)))))</f>
        <v>0</v>
      </c>
      <c r="G16" s="363">
        <f t="shared" ca="1" si="1"/>
        <v>0</v>
      </c>
      <c r="N16" s="358" t="s">
        <v>3266</v>
      </c>
      <c r="O16" s="500">
        <f ca="1">INDIRECT("data!D"&amp;(MATCH($B$8,data!$B$2:$B$606,0)+1))</f>
        <v>39815</v>
      </c>
    </row>
    <row r="17" spans="1:21">
      <c r="A17" s="364" t="str">
        <f ca="1">IF(F17=0,"","Protocolul operatiunilor")</f>
        <v/>
      </c>
      <c r="B17" s="409"/>
      <c r="C17" s="386"/>
      <c r="D17" s="405" t="str">
        <f t="shared" ca="1" si="0"/>
        <v/>
      </c>
      <c r="E17" s="405">
        <f ca="1">IF(F17=0,,1)</f>
        <v>0</v>
      </c>
      <c r="F17" s="363">
        <f ca="1">INDIRECT(IF($B$10="trim.I","2022!N"&amp;(MATCH($B$8,'2022'!$B$3:$B$415,0)+2),IF($B$10="trim.II","2022!Y"&amp;(MATCH($B$8,'2022'!$B$3:$B$415,0)+2),IF($B$10="trim.III","2022!AJ"&amp;(MATCH($B$8,'2022'!$B$3:$B$415,0)+2),"2022!AU"&amp;(MATCH($B$8,'2022'!$B$3:$B$415,0)+2)))))</f>
        <v>0</v>
      </c>
      <c r="G17" s="363">
        <f t="shared" ca="1" si="1"/>
        <v>0</v>
      </c>
      <c r="N17" s="358" t="s">
        <v>3267</v>
      </c>
      <c r="O17" s="500">
        <f ca="1">INDIRECT("data!E"&amp;(MATCH($B$8,data!$B$2:$B$606,0)+1))</f>
        <v>0</v>
      </c>
    </row>
    <row r="18" spans="1:21">
      <c r="A18" s="385" t="s">
        <v>1457</v>
      </c>
      <c r="B18" s="391" t="str">
        <f>IF($B$10="trim.I","31.12.2021",IF($B$10="trim.II","31.03.2022",IF($B$10="trim.III","30.06.2022","30.09.2022")))</f>
        <v>30.09.2022</v>
      </c>
      <c r="C18" s="386"/>
      <c r="D18" s="405" t="str">
        <f t="shared" ca="1" si="0"/>
        <v>buc.</v>
      </c>
      <c r="E18" s="405">
        <f t="shared" ca="1" si="2"/>
        <v>1</v>
      </c>
      <c r="F18" s="363">
        <f ca="1">INDIRECT(IF($B$10="trim.I","2022!F"&amp;(MATCH($B$8,'2022'!$B$3:$B$415,0)+2),IF($B$10="trim.II","2022!Q"&amp;(MATCH($B$8,'2022'!$B$3:$B$415,0)+2),IF($B$10="trim.III","2022!AB"&amp;(MATCH($B$8,'2022'!$B$3:$B$415,0)+2),"2022!AM"&amp;(MATCH($B$8,'2022'!$B$3:$B$415,0)+2)))))</f>
        <v>-870</v>
      </c>
      <c r="G18" s="363">
        <f t="shared" ca="1" si="1"/>
        <v>-870</v>
      </c>
      <c r="N18" s="358" t="s">
        <v>2099</v>
      </c>
      <c r="O18" s="499">
        <f ca="1">INDIRECT("data!J"&amp;(MATCH($B$8,data!$B$2:$B$606,0)+1))</f>
        <v>0</v>
      </c>
    </row>
    <row r="19" spans="1:21">
      <c r="A19" s="772" t="str">
        <f>CONCATENATE("Achitat in ",B10)</f>
        <v>Achitat in trim.IV</v>
      </c>
      <c r="B19" s="773"/>
      <c r="C19" s="773"/>
      <c r="D19" s="773"/>
      <c r="E19" s="773"/>
      <c r="F19" s="774"/>
      <c r="G19" s="363">
        <f ca="1">INDIRECT(IF($B$10="trim.I","2022!P"&amp;(MATCH($B$8,'2022'!$B$3:$B$415,0)+2),IF($B$10="trim.II","2022!AA"&amp;(MATCH($B$8,'2022'!$B$3:$B$415,0)+2),IF($B$10="trim.III","2022!AL"&amp;(MATCH($B$8,'2022'!$B$3:$B$415,0)+2),"2022!AW"&amp;(MATCH($B$8,'2022'!$B$3:$B$415,0)+2)))))</f>
        <v>0</v>
      </c>
      <c r="Q19" s="358" t="s">
        <v>1416</v>
      </c>
    </row>
    <row r="20" spans="1:21">
      <c r="A20" s="392" t="s">
        <v>1458</v>
      </c>
      <c r="B20" s="393"/>
      <c r="C20" s="393"/>
      <c r="D20" s="394"/>
      <c r="E20" s="394"/>
      <c r="F20" s="395"/>
      <c r="G20" s="396">
        <f ca="1">ROUND(SUM(G10:G18)-G19,2)</f>
        <v>-330</v>
      </c>
      <c r="N20" s="358" t="s">
        <v>3277</v>
      </c>
      <c r="O20" s="358" t="str">
        <f ca="1">IF(TODAY()&gt;O17,"Achtung!!!","")</f>
        <v>Achtung!!!</v>
      </c>
      <c r="U20" s="358" t="s">
        <v>1416</v>
      </c>
    </row>
    <row r="21" spans="1:21">
      <c r="H21" s="402"/>
      <c r="I21" s="402"/>
      <c r="J21" s="402"/>
    </row>
    <row r="22" spans="1:21">
      <c r="A22" s="402" t="str">
        <f ca="1">CONCATENATE("Total pentru achitare: ",G20," lei (fara TVA)")</f>
        <v>Total pentru achitare: -330 lei (fara TVA)</v>
      </c>
      <c r="B22" s="402"/>
      <c r="C22" s="402"/>
      <c r="D22" s="402"/>
      <c r="E22" s="402"/>
      <c r="F22" s="402"/>
      <c r="G22" s="402"/>
    </row>
    <row r="24" spans="1:21">
      <c r="A24" s="397" t="s">
        <v>1420</v>
      </c>
      <c r="B24" s="775" t="s">
        <v>1421</v>
      </c>
      <c r="C24" s="775"/>
      <c r="D24" s="775"/>
      <c r="E24" s="775"/>
      <c r="F24" s="775"/>
      <c r="G24" s="775"/>
    </row>
    <row r="25" spans="1:21">
      <c r="A25" s="397"/>
      <c r="B25" s="397"/>
      <c r="C25" s="397"/>
      <c r="D25" s="397"/>
      <c r="E25" s="397"/>
      <c r="F25" s="397"/>
      <c r="G25" s="397"/>
    </row>
    <row r="26" spans="1:21">
      <c r="A26" s="397" t="s">
        <v>1422</v>
      </c>
      <c r="B26" s="775" t="s">
        <v>1423</v>
      </c>
      <c r="C26" s="775"/>
      <c r="D26" s="775"/>
      <c r="E26" s="775"/>
      <c r="F26" s="775"/>
      <c r="G26" s="775"/>
    </row>
    <row r="29" spans="1:21" ht="12.75" customHeight="1">
      <c r="K29" s="377"/>
    </row>
    <row r="30" spans="1:21" ht="12.75" customHeight="1">
      <c r="H30" s="407"/>
      <c r="I30" s="407"/>
      <c r="J30" s="407"/>
      <c r="K30" s="377"/>
    </row>
    <row r="31" spans="1:21" ht="79.5" customHeight="1">
      <c r="A31" s="765" t="s">
        <v>3408</v>
      </c>
      <c r="B31" s="765"/>
      <c r="C31" s="765"/>
      <c r="D31" s="765"/>
      <c r="E31" s="765"/>
      <c r="F31" s="765"/>
      <c r="G31" s="765"/>
      <c r="H31" s="765"/>
      <c r="I31" s="765"/>
      <c r="J31" s="765"/>
      <c r="K31" s="377"/>
    </row>
    <row r="33" spans="1:10" ht="75.75" customHeight="1">
      <c r="A33" s="763" t="s">
        <v>3409</v>
      </c>
      <c r="B33" s="764"/>
      <c r="C33" s="764"/>
      <c r="D33" s="764"/>
      <c r="E33" s="764"/>
      <c r="F33" s="764"/>
      <c r="G33" s="764"/>
      <c r="H33" s="764"/>
      <c r="I33" s="764"/>
      <c r="J33" s="764"/>
    </row>
  </sheetData>
  <dataConsolidate/>
  <mergeCells count="14">
    <mergeCell ref="B5:G5"/>
    <mergeCell ref="I1:J1"/>
    <mergeCell ref="B2:G2"/>
    <mergeCell ref="B3:G3"/>
    <mergeCell ref="H3:J4"/>
    <mergeCell ref="B4:G4"/>
    <mergeCell ref="A33:J33"/>
    <mergeCell ref="A31:J31"/>
    <mergeCell ref="B6:G6"/>
    <mergeCell ref="B7:G7"/>
    <mergeCell ref="B8:G8"/>
    <mergeCell ref="A19:F19"/>
    <mergeCell ref="B24:G24"/>
    <mergeCell ref="B26:G26"/>
  </mergeCells>
  <dataValidations count="1">
    <dataValidation type="list" allowBlank="1" showInputMessage="1" showErrorMessage="1" sqref="B10" xr:uid="{00000000-0002-0000-0000-000000000000}">
      <formula1>"trim.I,trim.II,trim.III,trim.IV"</formula1>
    </dataValidation>
  </dataValidations>
  <pageMargins left="0.39370078740157483" right="0.19685039370078741" top="0.19685039370078741" bottom="0.19685039370078741" header="0.31496062992125984" footer="0.31496062992125984"/>
  <pageSetup paperSize="9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'2022'!$B$3:$B$405</xm:f>
          </x14:formula1>
          <xm:sqref>B8:G8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3">
    <tabColor rgb="FF00B050"/>
  </sheetPr>
  <dimension ref="A1:U55"/>
  <sheetViews>
    <sheetView showZeros="0" zoomScale="85" zoomScaleNormal="85" zoomScalePageLayoutView="85" workbookViewId="0">
      <selection activeCell="C12" sqref="C12"/>
    </sheetView>
  </sheetViews>
  <sheetFormatPr baseColWidth="10" defaultColWidth="9" defaultRowHeight="14"/>
  <cols>
    <col min="1" max="1" width="20.59765625" style="358" customWidth="1"/>
    <col min="2" max="2" width="12.19921875" style="358" customWidth="1"/>
    <col min="3" max="3" width="8.19921875" style="358" customWidth="1"/>
    <col min="4" max="4" width="5.3984375" style="358" bestFit="1" customWidth="1"/>
    <col min="5" max="5" width="6.3984375" style="358" bestFit="1" customWidth="1"/>
    <col min="6" max="7" width="11.3984375" style="358" customWidth="1"/>
    <col min="8" max="8" width="9" style="358" customWidth="1"/>
    <col min="9" max="9" width="9.19921875" style="358" customWidth="1"/>
    <col min="10" max="11" width="8.3984375" style="358" customWidth="1"/>
    <col min="12" max="13" width="5" style="358" customWidth="1"/>
    <col min="14" max="14" width="27.3984375" style="358" bestFit="1" customWidth="1"/>
    <col min="15" max="15" width="44.3984375" style="358" customWidth="1"/>
    <col min="16" max="16384" width="9" style="358"/>
  </cols>
  <sheetData>
    <row r="1" spans="1:17" s="397" customFormat="1" ht="13.5" customHeight="1" thickBot="1">
      <c r="B1" s="398"/>
      <c r="C1" s="398"/>
      <c r="D1" s="398"/>
      <c r="E1" s="398"/>
      <c r="F1" s="398"/>
      <c r="G1" s="406"/>
      <c r="H1" s="398"/>
      <c r="I1" s="778" t="s">
        <v>1402</v>
      </c>
      <c r="J1" s="778"/>
      <c r="K1" s="368"/>
    </row>
    <row r="2" spans="1:17" s="397" customFormat="1" ht="12">
      <c r="A2" s="397" t="s">
        <v>1403</v>
      </c>
      <c r="B2" s="779" t="s">
        <v>1404</v>
      </c>
      <c r="C2" s="779"/>
      <c r="D2" s="779"/>
      <c r="E2" s="779"/>
      <c r="F2" s="779"/>
      <c r="G2" s="780"/>
      <c r="H2" s="398"/>
      <c r="I2" s="398"/>
      <c r="J2" s="398"/>
      <c r="K2" s="398"/>
    </row>
    <row r="3" spans="1:17" s="397" customFormat="1" ht="12" customHeight="1">
      <c r="A3" s="397" t="s">
        <v>1405</v>
      </c>
      <c r="B3" s="766" t="s">
        <v>4374</v>
      </c>
      <c r="C3" s="766"/>
      <c r="D3" s="766"/>
      <c r="E3" s="766"/>
      <c r="F3" s="766"/>
      <c r="G3" s="767"/>
      <c r="H3" s="781" t="s">
        <v>1407</v>
      </c>
      <c r="I3" s="781"/>
      <c r="J3" s="781"/>
      <c r="K3" s="400"/>
    </row>
    <row r="4" spans="1:17" s="397" customFormat="1" ht="12" customHeight="1">
      <c r="A4" s="397" t="s">
        <v>1408</v>
      </c>
      <c r="B4" s="766" t="s">
        <v>1477</v>
      </c>
      <c r="C4" s="766"/>
      <c r="D4" s="766"/>
      <c r="E4" s="766"/>
      <c r="F4" s="766"/>
      <c r="G4" s="767"/>
      <c r="H4" s="781"/>
      <c r="I4" s="781"/>
      <c r="J4" s="781"/>
      <c r="K4" s="400"/>
    </row>
    <row r="5" spans="1:17" s="397" customFormat="1" ht="24.75" customHeight="1">
      <c r="A5" s="369" t="s">
        <v>1409</v>
      </c>
      <c r="B5" s="776" t="s">
        <v>4115</v>
      </c>
      <c r="C5" s="776"/>
      <c r="D5" s="776"/>
      <c r="E5" s="776"/>
      <c r="F5" s="776"/>
      <c r="G5" s="777"/>
      <c r="H5" s="370" t="s">
        <v>1411</v>
      </c>
      <c r="I5" s="371">
        <f ca="1">TODAY()</f>
        <v>44944</v>
      </c>
      <c r="J5" s="372"/>
      <c r="K5" s="372"/>
    </row>
    <row r="6" spans="1:17" s="397" customFormat="1" ht="12">
      <c r="A6" s="397" t="s">
        <v>1412</v>
      </c>
      <c r="B6" s="766" t="s">
        <v>4375</v>
      </c>
      <c r="C6" s="766"/>
      <c r="D6" s="766"/>
      <c r="E6" s="766"/>
      <c r="F6" s="766"/>
      <c r="G6" s="767"/>
      <c r="H6" s="398"/>
      <c r="I6" s="398"/>
      <c r="J6" s="398"/>
      <c r="K6" s="398"/>
      <c r="N6" s="397" t="s">
        <v>1416</v>
      </c>
    </row>
    <row r="7" spans="1:17" s="397" customFormat="1" ht="11.25" customHeight="1">
      <c r="A7" s="399" t="s">
        <v>1414</v>
      </c>
      <c r="B7" s="768" t="s">
        <v>1415</v>
      </c>
      <c r="C7" s="768"/>
      <c r="D7" s="768"/>
      <c r="E7" s="768"/>
      <c r="F7" s="768"/>
      <c r="G7" s="769"/>
      <c r="H7" s="399"/>
      <c r="I7" s="399"/>
      <c r="J7" s="399"/>
      <c r="K7" s="398"/>
      <c r="O7" s="358"/>
    </row>
    <row r="8" spans="1:17" s="397" customFormat="1">
      <c r="A8" s="378" t="s">
        <v>1463</v>
      </c>
      <c r="B8" s="782" t="s">
        <v>13</v>
      </c>
      <c r="C8" s="782"/>
      <c r="D8" s="782"/>
      <c r="E8" s="782"/>
      <c r="F8" s="782"/>
      <c r="G8" s="783"/>
      <c r="H8" s="398"/>
      <c r="I8" s="398"/>
      <c r="J8" s="373" t="s">
        <v>1416</v>
      </c>
      <c r="K8" s="373"/>
    </row>
    <row r="9" spans="1:17">
      <c r="A9" s="374" t="s">
        <v>1417</v>
      </c>
      <c r="B9" s="375"/>
      <c r="C9" s="375"/>
      <c r="D9" s="376" t="s">
        <v>1431</v>
      </c>
      <c r="E9" s="376" t="s">
        <v>1430</v>
      </c>
      <c r="F9" s="376" t="s">
        <v>1433</v>
      </c>
      <c r="G9" s="376" t="s">
        <v>1418</v>
      </c>
      <c r="N9" s="358" t="s">
        <v>3274</v>
      </c>
      <c r="O9" s="498" t="str">
        <f ca="1">INDIRECT("data!b"&amp;(MATCH($B$8,data!$B$2:$B$604,0)+1))</f>
        <v>ACORD</v>
      </c>
    </row>
    <row r="10" spans="1:17">
      <c r="A10" s="364" t="s">
        <v>1456</v>
      </c>
      <c r="B10" s="359" t="s">
        <v>4431</v>
      </c>
      <c r="C10" s="390" t="s">
        <v>4429</v>
      </c>
      <c r="D10" s="405" t="s">
        <v>1432</v>
      </c>
      <c r="E10" s="405">
        <v>1</v>
      </c>
      <c r="F10" s="363">
        <f ca="1">INDIRECT(IF($B$10="trim.I","2023!G"&amp;(MATCH($B$8,'2023'!$B$3:$B$406,0)+2),IF($B$10="trim.II","2023!R"&amp;(MATCH($B$8,'2023'!$B$3:$B$406,0)+2),IF($B$10="trim.III","2023!AC"&amp;(MATCH($B$8,'2023'!$B$3:$B$406,0)+2),"2023!AN"&amp;(MATCH($B$8,'2023'!$B$3:$B$406,0)+2)))))</f>
        <v>1005</v>
      </c>
      <c r="G10" s="363">
        <f ca="1">E10*F10</f>
        <v>1005</v>
      </c>
      <c r="N10" s="358" t="s">
        <v>2097</v>
      </c>
      <c r="O10" s="358" t="str">
        <f ca="1">INDIRECT("data!G"&amp;(MATCH($B$8,data!$B$2:$B$604,0)+1))</f>
        <v>MD 3636, r-l Rîşcani, s.Recea</v>
      </c>
    </row>
    <row r="11" spans="1:17">
      <c r="A11" s="362" t="str">
        <f ca="1">IF(F11=0,"","Extrase")</f>
        <v/>
      </c>
      <c r="C11" s="384"/>
      <c r="D11" s="405" t="str">
        <f t="shared" ref="D11:D18" ca="1" si="0">IF(F11=0,"","buc.")</f>
        <v/>
      </c>
      <c r="E11" s="405">
        <f ca="1">IF(F11=0,,1)</f>
        <v>0</v>
      </c>
      <c r="F11" s="363">
        <f ca="1">INDIRECT(IF($B$10="trim.I","2023!H"&amp;(MATCH($B$8,'2023'!$B$3:$B$406,0)+2),IF($B$10="trim.II","2023!S"&amp;(MATCH($B$8,'2023'!$B$3:$B$406,0)+2),IF($B$10="trim.III","2023!AD"&amp;(MATCH($B$8,'2023'!$B$3:$B$406,0)+2),"2023!AO"&amp;(MATCH($B$8,'2023'!$B$3:$B$406,0)+2)))))</f>
        <v>0</v>
      </c>
      <c r="G11" s="363">
        <f t="shared" ref="G11:G18" ca="1" si="1">E11*F11</f>
        <v>0</v>
      </c>
      <c r="N11" s="358" t="s">
        <v>3059</v>
      </c>
      <c r="O11" s="358">
        <f ca="1">INDIRECT("data!I"&amp;(MATCH($B$8,data!$B$2:$B$604,0)+1))</f>
        <v>0</v>
      </c>
    </row>
    <row r="12" spans="1:17">
      <c r="A12" s="364" t="str">
        <f ca="1">IF(F12=0,"","Lista")</f>
        <v/>
      </c>
      <c r="B12" s="365"/>
      <c r="C12" s="387"/>
      <c r="D12" s="405" t="str">
        <f t="shared" ca="1" si="0"/>
        <v/>
      </c>
      <c r="E12" s="405">
        <f t="shared" ref="E12:E18" ca="1" si="2">IF(F12=0,,1)</f>
        <v>0</v>
      </c>
      <c r="F12" s="363">
        <f ca="1">INDIRECT(IF($B$10="trim.I","2023!I"&amp;(MATCH($B$8,'2023'!$B$3:$B$406,0)+2),IF($B$10="trim.II","2023!T"&amp;(MATCH($B$8,'2023'!$B$3:$B$406,0)+2),IF($B$10="trim.III","2023!AE"&amp;(MATCH($B$8,'2023'!$B$3:$B$406,0)+2),"2023!AP"&amp;(MATCH($B$8,'2023'!$B$3:$B$406,0)+2)))))</f>
        <v>0</v>
      </c>
      <c r="G12" s="363">
        <f t="shared" ca="1" si="1"/>
        <v>0</v>
      </c>
      <c r="N12" s="358" t="s">
        <v>2098</v>
      </c>
      <c r="O12" s="358" t="str">
        <f ca="1">INDIRECT("data!H"&amp;(MATCH($B$8,data!$B$2:$B$604,0)+1))</f>
        <v>Beliban A. 0-256-74-2-41 fax, 74-247 contabil, 069-115807 director</v>
      </c>
      <c r="Q12" s="358" t="s">
        <v>1416</v>
      </c>
    </row>
    <row r="13" spans="1:17">
      <c r="A13" s="364" t="str">
        <f ca="1">IF(F13=0,"","Scrisori")</f>
        <v/>
      </c>
      <c r="C13" s="384"/>
      <c r="D13" s="405" t="str">
        <f t="shared" ca="1" si="0"/>
        <v/>
      </c>
      <c r="E13" s="405">
        <f t="shared" ca="1" si="2"/>
        <v>0</v>
      </c>
      <c r="F13" s="363">
        <f ca="1">INDIRECT(IF($B$10="trim.I","2023!J"&amp;(MATCH($B$8,'2023'!$B$3:$B$406,0)+2),IF($B$10="trim.II","2023!U"&amp;(MATCH($B$8,'2023'!$B$3:$B$406,0)+2),IF($B$10="trim.III","2023!AF"&amp;(MATCH($B$8,'2023'!$B$3:$B$406,0)+2),"2023!AQ"&amp;(MATCH($B$8,'2023'!$B$3:$B$406,0)+2)))))</f>
        <v>0</v>
      </c>
      <c r="G13" s="363">
        <f t="shared" ca="1" si="1"/>
        <v>0</v>
      </c>
    </row>
    <row r="14" spans="1:17">
      <c r="A14" s="364" t="str">
        <f ca="1">IF(F14=0,"","Emisie")</f>
        <v/>
      </c>
      <c r="B14" s="365"/>
      <c r="C14" s="387"/>
      <c r="D14" s="405" t="str">
        <f t="shared" ca="1" si="0"/>
        <v/>
      </c>
      <c r="E14" s="405">
        <f t="shared" ca="1" si="2"/>
        <v>0</v>
      </c>
      <c r="F14" s="363">
        <f ca="1">INDIRECT(IF($B$10="trim.I","2023!K"&amp;(MATCH($B$8,'2023'!$B$3:$B$406,0)+2),IF($B$10="trim.II","2023!V"&amp;(MATCH($B$8,'2023'!$B$3:$B$406,0)+2),IF($B$10="trim.III","2023!AG"&amp;(MATCH($B$8,'2023'!$B$3:$B$406,0)+2),"2023!AR"&amp;(MATCH($B$8,'2023'!$B$3:$B$406,0)+2)))))</f>
        <v>0</v>
      </c>
      <c r="G14" s="363">
        <f t="shared" ca="1" si="1"/>
        <v>0</v>
      </c>
      <c r="I14" s="358" t="s">
        <v>1416</v>
      </c>
      <c r="J14" s="358" t="s">
        <v>1416</v>
      </c>
      <c r="N14" s="358" t="s">
        <v>3268</v>
      </c>
      <c r="O14" s="499" t="str">
        <f ca="1">CONCATENATE(INDIRECT("data!F"&amp;(MATCH($B$8,data!$B$2:$B$604,0)+1))," лей/мес.")</f>
        <v>240 лей/мес.</v>
      </c>
    </row>
    <row r="15" spans="1:17">
      <c r="A15" s="364" t="str">
        <f ca="1">IF(F15=0,"","Informatie")</f>
        <v/>
      </c>
      <c r="C15" s="384"/>
      <c r="D15" s="405" t="str">
        <f t="shared" ca="1" si="0"/>
        <v/>
      </c>
      <c r="E15" s="405">
        <f t="shared" ca="1" si="2"/>
        <v>0</v>
      </c>
      <c r="F15" s="363">
        <f ca="1">INDIRECT(IF($B$10="trim.I","2023!L"&amp;(MATCH($B$8,'2023'!$B$3:$B$406,0)+2),IF($B$10="trim.II","2023!W"&amp;(MATCH($B$8,'2023'!$B$3:$B$406,0)+2),IF($B$10="trim.III","2023!AH"&amp;(MATCH($B$8,'2023'!$B$3:$B$406,0)+2),"2023!AS"&amp;(MATCH($B$8,'2023'!$B$3:$B$406,0)+2)))))</f>
        <v>0</v>
      </c>
      <c r="G15" s="363">
        <f t="shared" ca="1" si="1"/>
        <v>0</v>
      </c>
      <c r="N15" s="358" t="s">
        <v>3265</v>
      </c>
      <c r="O15" s="499">
        <f ca="1">INDIRECT("data!C"&amp;(MATCH($B$8,data!$B$2:$B$604,0)+1))</f>
        <v>71</v>
      </c>
    </row>
    <row r="16" spans="1:17">
      <c r="A16" s="364" t="str">
        <f ca="1">IF(F16=0,"","Consulting")</f>
        <v/>
      </c>
      <c r="B16" s="365"/>
      <c r="C16" s="387"/>
      <c r="D16" s="405" t="str">
        <f t="shared" ca="1" si="0"/>
        <v/>
      </c>
      <c r="E16" s="405">
        <f t="shared" ca="1" si="2"/>
        <v>0</v>
      </c>
      <c r="F16" s="363">
        <f ca="1">INDIRECT(IF($B$10="trim.I","2023!M"&amp;(MATCH($B$8,'2023'!$B$3:$B$406,0)+2),IF($B$10="trim.II","2023!X"&amp;(MATCH($B$8,'2023'!$B$3:$B$406,0)+2),IF($B$10="trim.III","2023!AI"&amp;(MATCH($B$8,'2023'!$B$3:$B$406,0)+2),"2023!AT"&amp;(MATCH($B$8,'2023'!$B$3:$B$406,0)+2)))))</f>
        <v>0</v>
      </c>
      <c r="G16" s="363">
        <f t="shared" ca="1" si="1"/>
        <v>0</v>
      </c>
      <c r="N16" s="358" t="s">
        <v>3266</v>
      </c>
      <c r="O16" s="500">
        <f ca="1">INDIRECT("data!D"&amp;(MATCH($B$8,data!$B$2:$B$604,0)+1))</f>
        <v>39815</v>
      </c>
    </row>
    <row r="17" spans="1:21">
      <c r="A17" s="364" t="str">
        <f ca="1">IF(F17=0,"","Protocolul operatiunilor")</f>
        <v/>
      </c>
      <c r="B17" s="409"/>
      <c r="C17" s="386"/>
      <c r="D17" s="405" t="str">
        <f t="shared" ca="1" si="0"/>
        <v/>
      </c>
      <c r="E17" s="405">
        <f ca="1">IF(F17=0,,1)</f>
        <v>0</v>
      </c>
      <c r="F17" s="363">
        <f ca="1">INDIRECT(IF($B$10="trim.I","2023!N"&amp;(MATCH($B$8,'2023'!$B$3:$B$406,0)+2),IF($B$10="trim.II","2023!Y"&amp;(MATCH($B$8,'2023'!$B$3:$B$406,0)+2),IF($B$10="trim.III","2023!AJ"&amp;(MATCH($B$8,'2023'!$B$3:$B$406,0)+2),"2023!AU"&amp;(MATCH($B$8,'2023'!$B$3:$B$406,0)+2)))))</f>
        <v>0</v>
      </c>
      <c r="G17" s="363">
        <f t="shared" ca="1" si="1"/>
        <v>0</v>
      </c>
      <c r="N17" s="358" t="s">
        <v>3267</v>
      </c>
      <c r="O17" s="500">
        <f ca="1">INDIRECT("data!E"&amp;(MATCH($B$8,data!$B$2:$B$604,0)+1))</f>
        <v>0</v>
      </c>
    </row>
    <row r="18" spans="1:21">
      <c r="A18" s="385" t="s">
        <v>1457</v>
      </c>
      <c r="B18" s="391" t="str">
        <f>IF($B$10="trim.I","31.12.2023",IF($B$10="trim.II","31.03.2023",IF($B$10="trim.III","30.06.2023","30.09.2023")))</f>
        <v>31.12.2023</v>
      </c>
      <c r="C18" s="386"/>
      <c r="D18" s="405" t="str">
        <f t="shared" ca="1" si="0"/>
        <v/>
      </c>
      <c r="E18" s="405">
        <f t="shared" ca="1" si="2"/>
        <v>0</v>
      </c>
      <c r="F18" s="363">
        <f ca="1">INDIRECT(IF($B$10="trim.I","2023!F"&amp;(MATCH($B$8,'2023'!$B$3:$B$406,0)+2),IF($B$10="trim.II","2023!Q"&amp;(MATCH($B$8,'2023'!$B$3:$B$406,0)+2),IF($B$10="trim.III","2023!AB"&amp;(MATCH($B$8,'2023'!$B$3:$B$406,0)+2),"2023!AM"&amp;(MATCH($B$8,'2023'!$B$3:$B$406,0)+2)))))</f>
        <v>0</v>
      </c>
      <c r="G18" s="363">
        <f t="shared" ca="1" si="1"/>
        <v>0</v>
      </c>
      <c r="N18" s="358" t="s">
        <v>2099</v>
      </c>
      <c r="O18" s="499">
        <f ca="1">INDIRECT("data!J"&amp;(MATCH($B$8,data!$B$2:$B$604,0)+1))</f>
        <v>0</v>
      </c>
    </row>
    <row r="19" spans="1:21">
      <c r="A19" s="772" t="str">
        <f>CONCATENATE("Achitat in ",B10)</f>
        <v>Achitat in trim.I</v>
      </c>
      <c r="B19" s="773"/>
      <c r="C19" s="773"/>
      <c r="D19" s="773"/>
      <c r="E19" s="773"/>
      <c r="F19" s="774"/>
      <c r="G19" s="363">
        <f ca="1">INDIRECT(IF($B$10="trim.I","2023!P"&amp;(MATCH($B$8,'2023'!$B$3:$B$406,0)+2),IF($B$10="trim.II","2023!AA"&amp;(MATCH($B$8,'2023'!$B$3:$B$406,0)+2),IF($B$10="trim.III","2023!AL"&amp;(MATCH($B$8,'2023'!$B$3:$B$406,0)+2),"2023!AW"&amp;(MATCH($B$8,'2023'!$B$3:$B$406,0)+2)))))</f>
        <v>0</v>
      </c>
      <c r="Q19" s="358" t="s">
        <v>1416</v>
      </c>
    </row>
    <row r="20" spans="1:21">
      <c r="A20" s="392" t="s">
        <v>1458</v>
      </c>
      <c r="B20" s="393"/>
      <c r="C20" s="393"/>
      <c r="D20" s="394"/>
      <c r="E20" s="394"/>
      <c r="F20" s="395"/>
      <c r="G20" s="396">
        <f ca="1">ROUND(SUM(G10:G18)-G19,2)</f>
        <v>1005</v>
      </c>
      <c r="N20" s="358" t="s">
        <v>3277</v>
      </c>
      <c r="O20" s="358" t="str">
        <f ca="1">IF(TODAY()&gt;O17,"Achtung!!!","")</f>
        <v>Achtung!!!</v>
      </c>
      <c r="U20" s="358" t="s">
        <v>1416</v>
      </c>
    </row>
    <row r="21" spans="1:21">
      <c r="H21" s="402"/>
      <c r="I21" s="402"/>
      <c r="J21" s="402"/>
      <c r="K21" s="402"/>
    </row>
    <row r="22" spans="1:21">
      <c r="A22" s="402" t="str">
        <f ca="1">CONCATENATE("Total pentru achitare: ",G20," lei (fara TVA)")</f>
        <v>Total pentru achitare: 1005 lei (fara TVA)</v>
      </c>
      <c r="B22" s="402"/>
      <c r="C22" s="402"/>
      <c r="D22" s="402"/>
      <c r="E22" s="402"/>
      <c r="F22" s="402"/>
      <c r="G22" s="402"/>
    </row>
    <row r="24" spans="1:21">
      <c r="A24" s="397" t="s">
        <v>1420</v>
      </c>
      <c r="B24" s="775" t="s">
        <v>1421</v>
      </c>
      <c r="C24" s="775"/>
      <c r="D24" s="775"/>
      <c r="E24" s="775"/>
      <c r="F24" s="775"/>
      <c r="G24" s="775"/>
    </row>
    <row r="25" spans="1:21">
      <c r="A25" s="397"/>
      <c r="B25" s="397"/>
      <c r="C25" s="397"/>
      <c r="D25" s="397"/>
      <c r="E25" s="397"/>
      <c r="F25" s="397"/>
      <c r="G25" s="397"/>
    </row>
    <row r="26" spans="1:21">
      <c r="A26" s="397" t="s">
        <v>1422</v>
      </c>
      <c r="B26" s="775" t="s">
        <v>1423</v>
      </c>
      <c r="C26" s="775"/>
      <c r="D26" s="775"/>
      <c r="E26" s="775"/>
      <c r="F26" s="775"/>
      <c r="G26" s="775"/>
    </row>
    <row r="29" spans="1:21" ht="12.75" customHeight="1"/>
    <row r="30" spans="1:21" ht="94.5" customHeight="1">
      <c r="A30" s="765" t="s">
        <v>4430</v>
      </c>
      <c r="B30" s="765"/>
      <c r="C30" s="765"/>
      <c r="D30" s="765"/>
      <c r="E30" s="765"/>
      <c r="F30" s="765"/>
      <c r="G30" s="765"/>
      <c r="H30" s="765"/>
      <c r="I30" s="765"/>
      <c r="J30" s="765"/>
      <c r="K30" s="733"/>
    </row>
    <row r="31" spans="1:21" ht="15" thickBot="1">
      <c r="A31" s="397"/>
      <c r="B31" s="398"/>
      <c r="C31" s="398"/>
      <c r="D31" s="398"/>
      <c r="E31" s="398"/>
      <c r="F31" s="398"/>
      <c r="G31" s="406"/>
      <c r="H31" s="398"/>
      <c r="I31" s="778" t="s">
        <v>1402</v>
      </c>
      <c r="J31" s="778"/>
      <c r="K31" s="368"/>
    </row>
    <row r="32" spans="1:21">
      <c r="A32" s="397" t="s">
        <v>1403</v>
      </c>
      <c r="B32" s="779" t="s">
        <v>1404</v>
      </c>
      <c r="C32" s="779"/>
      <c r="D32" s="779"/>
      <c r="E32" s="779"/>
      <c r="F32" s="779"/>
      <c r="G32" s="780"/>
      <c r="H32" s="398"/>
      <c r="I32" s="398"/>
      <c r="J32" s="398"/>
      <c r="K32" s="398"/>
    </row>
    <row r="33" spans="1:11">
      <c r="A33" s="397" t="s">
        <v>1405</v>
      </c>
      <c r="B33" s="766" t="str">
        <f>B3</f>
        <v>mun.Chisinau, str. A.Bernardazzi, 7, of. 7</v>
      </c>
      <c r="C33" s="766"/>
      <c r="D33" s="766"/>
      <c r="E33" s="766"/>
      <c r="F33" s="766"/>
      <c r="G33" s="767"/>
      <c r="H33" s="781" t="s">
        <v>1407</v>
      </c>
      <c r="I33" s="781"/>
      <c r="J33" s="781"/>
      <c r="K33" s="400"/>
    </row>
    <row r="34" spans="1:11">
      <c r="A34" s="397" t="s">
        <v>1408</v>
      </c>
      <c r="B34" s="766" t="s">
        <v>1477</v>
      </c>
      <c r="C34" s="766"/>
      <c r="D34" s="766"/>
      <c r="E34" s="766"/>
      <c r="F34" s="766"/>
      <c r="G34" s="767"/>
      <c r="H34" s="781"/>
      <c r="I34" s="781"/>
      <c r="J34" s="781"/>
      <c r="K34" s="400"/>
    </row>
    <row r="35" spans="1:11" ht="27" customHeight="1">
      <c r="A35" s="369" t="s">
        <v>1409</v>
      </c>
      <c r="B35" s="776" t="str">
        <f>B5</f>
        <v>MD17AG000000022515490120 la BC"MOLDOVA-AGROINDBANK" SA sucursala Tighina</v>
      </c>
      <c r="C35" s="776"/>
      <c r="D35" s="776"/>
      <c r="E35" s="776"/>
      <c r="F35" s="776"/>
      <c r="G35" s="777"/>
      <c r="H35" s="370" t="s">
        <v>1411</v>
      </c>
      <c r="I35" s="371">
        <f ca="1">TODAY()</f>
        <v>44944</v>
      </c>
      <c r="J35" s="372"/>
      <c r="K35" s="372"/>
    </row>
    <row r="36" spans="1:11">
      <c r="A36" s="397" t="s">
        <v>1412</v>
      </c>
      <c r="B36" s="766" t="str">
        <f>B6</f>
        <v>AGRNMD2X864</v>
      </c>
      <c r="C36" s="766"/>
      <c r="D36" s="766"/>
      <c r="E36" s="766"/>
      <c r="F36" s="766"/>
      <c r="G36" s="767"/>
      <c r="H36" s="398"/>
      <c r="I36" s="398"/>
      <c r="J36" s="398"/>
      <c r="K36" s="398"/>
    </row>
    <row r="37" spans="1:11">
      <c r="A37" s="399" t="s">
        <v>1414</v>
      </c>
      <c r="B37" s="768" t="s">
        <v>1415</v>
      </c>
      <c r="C37" s="768"/>
      <c r="D37" s="768"/>
      <c r="E37" s="768"/>
      <c r="F37" s="768"/>
      <c r="G37" s="769"/>
      <c r="H37" s="399"/>
      <c r="I37" s="399"/>
      <c r="J37" s="399"/>
      <c r="K37" s="398"/>
    </row>
    <row r="38" spans="1:11">
      <c r="A38" s="378" t="s">
        <v>1442</v>
      </c>
      <c r="B38" s="388" t="str">
        <f>B8</f>
        <v>ACORD</v>
      </c>
      <c r="C38" s="388"/>
      <c r="D38" s="388"/>
      <c r="E38" s="388"/>
      <c r="F38" s="388"/>
      <c r="G38" s="388"/>
      <c r="H38" s="398"/>
      <c r="I38" s="398"/>
      <c r="J38" s="373" t="s">
        <v>1416</v>
      </c>
      <c r="K38" s="373"/>
    </row>
    <row r="39" spans="1:11">
      <c r="A39" s="374" t="s">
        <v>1417</v>
      </c>
      <c r="B39" s="375"/>
      <c r="C39" s="375"/>
      <c r="D39" s="376" t="s">
        <v>1431</v>
      </c>
      <c r="E39" s="376" t="s">
        <v>1430</v>
      </c>
      <c r="F39" s="376" t="s">
        <v>1433</v>
      </c>
      <c r="G39" s="376" t="s">
        <v>1418</v>
      </c>
    </row>
    <row r="40" spans="1:11">
      <c r="A40" s="360" t="str">
        <f>IF(B10="trim.I","Servicii trim.I, trim.II, trim.III, trim.IV",IF(B10="trim.II","Servicii trim.II, trim.III, trim.IV",IF(B10="trim.III","Servicii trim.III, trim.IV","Servicii trim.IV")))</f>
        <v>Servicii trim.I, trim.II, trim.III, trim.IV</v>
      </c>
      <c r="B40" s="361"/>
      <c r="C40" s="361"/>
      <c r="D40" s="405" t="s">
        <v>1432</v>
      </c>
      <c r="E40" s="405">
        <v>1</v>
      </c>
      <c r="F40" s="363">
        <f ca="1">IF(B10="trim.I",INDIRECT("2023!G"&amp;(MATCH($B$8,'2023'!$B$3:$B$406,0)+2))+INDIRECT("2023!R"&amp;(MATCH($B$8,'2023'!$B$3:$B$406,0)+2))+INDIRECT("2023!AC"&amp;(MATCH($B$8,'2023'!$B$3:$B$406,0)+2))+INDIRECT("2023!AN"&amp;(MATCH($B$8,'2023'!$B$3:$B$406,0)+2)),IF(B10="trim.II",INDIRECT("2023!R"&amp;(MATCH($B$8,'2023'!$B$3:$B$406,0)+2))+INDIRECT("2023!AC"&amp;(MATCH($B$8,'2023'!$B$3:$B$406,0)+2))+INDIRECT("2023!AN"&amp;(MATCH($B$8,'2023'!$B$3:$B$406,0)+2)),IF(B10="trim.III",INDIRECT("2023!AC"&amp;(MATCH($B$8,'2023'!$B$3:$B$406,0)+2))+INDIRECT("2023!AN"&amp;(MATCH($B$8,'2023'!$B$3:$B$406,0)+2)),F10*0)))</f>
        <v>4020</v>
      </c>
      <c r="G40" s="363">
        <f ca="1">E40*F40</f>
        <v>4020</v>
      </c>
      <c r="I40" s="358" t="s">
        <v>1416</v>
      </c>
    </row>
    <row r="41" spans="1:11">
      <c r="A41" s="364" t="str">
        <f ca="1">IF(F41=0,"","Extrase")</f>
        <v/>
      </c>
      <c r="B41" s="365"/>
      <c r="C41" s="387"/>
      <c r="D41" s="405" t="str">
        <f ca="1">IF(F41=0,"","buc.")</f>
        <v/>
      </c>
      <c r="E41" s="405">
        <f ca="1">IF(F41=0,,1)</f>
        <v>0</v>
      </c>
      <c r="F41" s="363">
        <f ca="1">IF(B10="trim.I",INDIRECT("2023!H"&amp;(MATCH($B$8,'2023'!$B$3:$B$406,0)+2))+INDIRECT("2023!S"&amp;(MATCH($B$8,'2023'!$B$3:$B$406,0)+2))+INDIRECT("2023!AD"&amp;(MATCH($B$8,'2023'!$B$3:$B$406,0)+2))+INDIRECT("2023!AO"&amp;(MATCH($B$8,'2023'!$B$3:$B$406,0)+2)),IF(B10="trim.II",INDIRECT("2023!S"&amp;(MATCH($B$8,'2023'!$B$3:$B$406,0)+2))+INDIRECT("2023!AD"&amp;(MATCH($B$8,'2023'!$B$3:$B$406,0)+2))+INDIRECT("2023!AO"&amp;(MATCH($B$8,'2023'!$B$3:$B$406,0)+2)),IF(B10="trim.III",INDIRECT("2023!AD"&amp;(MATCH($B$8,'2023'!$B$3:$B$406,0)+2))+INDIRECT("2023!AO"&amp;(MATCH($B$8,'2023'!$B$3:$B$406,0)+2)),F10*0)))</f>
        <v>0</v>
      </c>
      <c r="G41" s="363">
        <f t="shared" ref="G41:G48" ca="1" si="3">E41*F41</f>
        <v>0</v>
      </c>
    </row>
    <row r="42" spans="1:11">
      <c r="A42" s="364" t="str">
        <f ca="1">IF(F42=0,"","Lista")</f>
        <v/>
      </c>
      <c r="D42" s="405" t="str">
        <f t="shared" ref="D42:D47" ca="1" si="4">IF(F42=0,"","buc.")</f>
        <v/>
      </c>
      <c r="E42" s="405">
        <f t="shared" ref="E42:E48" ca="1" si="5">IF(F42=0,,1)</f>
        <v>0</v>
      </c>
      <c r="F42" s="363">
        <f ca="1">IF(B10="trim.I",INDIRECT("2023!I"&amp;(MATCH($B$8,'2023'!$B$3:$B$406,0)+2))+INDIRECT("2023!T"&amp;(MATCH($B$8,'2023'!$B$3:$B$406,0)+2))+INDIRECT("2023!AE"&amp;(MATCH($B$8,'2023'!$B$3:$B$406,0)+2))+INDIRECT("2023!AP"&amp;(MATCH($B$8,'2023'!$B$3:$B$406,0)+2)),IF(B10="trim.II",INDIRECT("2023!T"&amp;(MATCH($B$8,'2023'!$B$3:$B$406,0)+2))+INDIRECT("2023!AE"&amp;(MATCH($B$8,'2023'!$B$3:$B$406,0)+2))+INDIRECT("2023!AP"&amp;(MATCH($B$8,'2023'!$B$3:$B$406,0)+2)),IF(B10="trim.III",INDIRECT("2023!AE"&amp;(MATCH($B$8,'2023'!$B$3:$B$406,0)+2))+INDIRECT("2023!AP"&amp;(MATCH($B$8,'2023'!$B$3:$B$406,0)+2)),F10*0)))</f>
        <v>0</v>
      </c>
      <c r="G42" s="363">
        <f t="shared" ca="1" si="3"/>
        <v>0</v>
      </c>
    </row>
    <row r="43" spans="1:11">
      <c r="A43" s="364" t="str">
        <f ca="1">IF(F43=0,"","Scrisori")</f>
        <v/>
      </c>
      <c r="B43" s="365"/>
      <c r="C43" s="387"/>
      <c r="D43" s="405" t="str">
        <f t="shared" ca="1" si="4"/>
        <v/>
      </c>
      <c r="E43" s="405">
        <f t="shared" ca="1" si="5"/>
        <v>0</v>
      </c>
      <c r="F43" s="363">
        <f ca="1">IF(B10="trim.I",INDIRECT("2023!J"&amp;(MATCH($B$8,'2023'!$B$3:$B$406,0)+2))+INDIRECT("2023!U"&amp;(MATCH($B$8,'2023'!$B$3:$B$406,0)+2))+INDIRECT("2023!AF"&amp;(MATCH($B$8,'2023'!$B$3:$B$406,0)+2))+INDIRECT("2023!AQ"&amp;(MATCH($B$8,'2023'!$B$3:$B$406,0)+2)),IF(B10="trim.II",INDIRECT("2023!U"&amp;(MATCH($B$8,'2023'!$B$3:$B$406,0)+2))+INDIRECT("2023!AF"&amp;(MATCH($B$8,'2023'!$B$3:$B$406,0)+2))+INDIRECT("2023!AQ"&amp;(MATCH($B$8,'2023'!$B$3:$B$406,0)+2)),IF(B10="trim.III",INDIRECT("2023!AF"&amp;(MATCH($B$8,'2023'!$B$3:$B$406,0)+2))+INDIRECT("2023!AQ"&amp;(MATCH($B$8,'2023'!$B$3:$B$406,0)+2)),F10*0)))</f>
        <v>0</v>
      </c>
      <c r="G43" s="363">
        <f t="shared" ca="1" si="3"/>
        <v>0</v>
      </c>
    </row>
    <row r="44" spans="1:11">
      <c r="A44" s="364" t="str">
        <f ca="1">IF(F44=0,"","Emisie")</f>
        <v/>
      </c>
      <c r="D44" s="405" t="str">
        <f t="shared" ca="1" si="4"/>
        <v/>
      </c>
      <c r="E44" s="405">
        <f t="shared" ca="1" si="5"/>
        <v>0</v>
      </c>
      <c r="F44" s="363">
        <f ca="1">IF(B10="trim.I",INDIRECT("2023!K"&amp;(MATCH($B$8,'2023'!$B$3:$B$406,0)+2))+INDIRECT("2023!V"&amp;(MATCH($B$8,'2023'!$B$3:$B$406,0)+2))+INDIRECT("2023!AG"&amp;(MATCH($B$8,'2023'!$B$3:$B$406,0)+2))+INDIRECT("2023!AR"&amp;(MATCH($B$8,'2023'!$B$3:$B$406,0)+2)),IF(B10="trim.II",INDIRECT("2023!V"&amp;(MATCH($B$8,'2023'!$B$3:$B$406,0)+2))+INDIRECT("2023!AG"&amp;(MATCH($B$8,'2023'!$B$3:$B$406,0)+2))+INDIRECT("2023!AR"&amp;(MATCH($B$8,'2023'!$B$3:$B$406,0)+2)),IF(B10="trim.III",INDIRECT("2023!AG"&amp;(MATCH($B$8,'2023'!$B$3:$B$406,0)+2))+INDIRECT("2023!AR"&amp;(MATCH($B$8,'2023'!$B$3:$B$406,0)+2)),F10*0)))</f>
        <v>0</v>
      </c>
      <c r="G44" s="363">
        <f t="shared" ca="1" si="3"/>
        <v>0</v>
      </c>
    </row>
    <row r="45" spans="1:11">
      <c r="A45" s="364" t="str">
        <f ca="1">IF(F45=0,"","Informatie")</f>
        <v/>
      </c>
      <c r="B45" s="365"/>
      <c r="C45" s="387"/>
      <c r="D45" s="405" t="str">
        <f t="shared" ca="1" si="4"/>
        <v/>
      </c>
      <c r="E45" s="405">
        <f t="shared" ca="1" si="5"/>
        <v>0</v>
      </c>
      <c r="F45" s="363">
        <f ca="1">IF(B10="trim.I",INDIRECT("2023!L"&amp;(MATCH($B$8,'2023'!$B$3:$B$406,0)+2))+INDIRECT("2023!W"&amp;(MATCH($B$8,'2023'!$B$3:$B$406,0)+2))+INDIRECT("2023!AH"&amp;(MATCH($B$8,'2023'!$B$3:$B$406,0)+2))+INDIRECT("2023!AS"&amp;(MATCH($B$8,'2023'!$B$3:$B$406,0)+2)),IF(B10="trim.II",INDIRECT("2023!W"&amp;(MATCH($B$8,'2023'!$B$3:$B$406,0)+2))+INDIRECT("2023!AH"&amp;(MATCH($B$8,'2023'!$B$3:$B$406,0)+2))+INDIRECT("2023!AS"&amp;(MATCH($B$8,'2023'!$B$3:$B$406,0)+2)),IF(B10="trim.III",INDIRECT("2023!AH"&amp;(MATCH($B$8,'2023'!$B$3:$B$406,0)+2))+INDIRECT("2023!AS"&amp;(MATCH($B$8,'2023'!$B$3:$B$406,0)+2)),F10*0)))</f>
        <v>0</v>
      </c>
      <c r="G45" s="363">
        <f t="shared" ca="1" si="3"/>
        <v>0</v>
      </c>
    </row>
    <row r="46" spans="1:11">
      <c r="A46" s="364" t="str">
        <f ca="1">IF(F46=0,"","Consulting")</f>
        <v/>
      </c>
      <c r="B46" s="365"/>
      <c r="C46" s="387"/>
      <c r="D46" s="405" t="str">
        <f t="shared" ca="1" si="4"/>
        <v/>
      </c>
      <c r="E46" s="405">
        <f t="shared" ca="1" si="5"/>
        <v>0</v>
      </c>
      <c r="F46" s="363">
        <f ca="1">IF(B10="trim.I",INDIRECT("2023!M"&amp;(MATCH($B$8,'2023'!$B$3:$B$406,0)+2))+INDIRECT("2023!X"&amp;(MATCH($B$8,'2023'!$B$3:$B$406,0)+2))+INDIRECT("2023!AI"&amp;(MATCH($B$8,'2023'!$B$3:$B$406,0)+2))+INDIRECT("2023!AT"&amp;(MATCH($B$8,'2023'!$B$3:$B$406,0)+2)),IF(B10="trim.II",INDIRECT("2023!X"&amp;(MATCH($B$8,'2023'!$B$3:$B$406,0)+2))+INDIRECT("2023!AI"&amp;(MATCH($B$8,'2023'!$B$3:$B$406,0)+2))+INDIRECT("2023!AT"&amp;(MATCH($B$8,'2023'!$B$3:$B$406,0)+2)),IF(B10="trim.III",INDIRECT("2023!AI"&amp;(MATCH($B$8,'2023'!$B$3:$B$406,0)+2))+INDIRECT("2023!AT"&amp;(MATCH($B$8,'2023'!$B$3:$B$406,0)+2)),F10*0)))</f>
        <v>0</v>
      </c>
      <c r="G46" s="363">
        <f t="shared" ca="1" si="3"/>
        <v>0</v>
      </c>
    </row>
    <row r="47" spans="1:11">
      <c r="A47" s="385" t="str">
        <f ca="1">IF(F47=0,"","Protocolul operatiunilor")</f>
        <v/>
      </c>
      <c r="D47" s="405" t="str">
        <f t="shared" ca="1" si="4"/>
        <v/>
      </c>
      <c r="E47" s="405">
        <f t="shared" ca="1" si="5"/>
        <v>0</v>
      </c>
      <c r="F47" s="363">
        <f ca="1">IF(B10="trim.I",INDIRECT("2023!N"&amp;(MATCH($B$8,'2023'!$B$3:$B$406,0)+2))+INDIRECT("2023!Y"&amp;(MATCH($B$8,'2023'!$B$3:$B$406,0)+2))+INDIRECT("2023!AJ"&amp;(MATCH($B$8,'2023'!$B$3:$B$406,0)+2))+INDIRECT("2023!AU"&amp;(MATCH($B$8,'2023'!$B$3:$B$406,0)+2)),IF(B10="trim.II",INDIRECT("2023!Y"&amp;(MATCH($B$8,'2023'!$B$3:$B$406,0)+2))+INDIRECT("2023!AJ"&amp;(MATCH($B$8,'2023'!$B$3:$B$406,0)+2))+INDIRECT("2023!AU"&amp;(MATCH($B$8,'2023'!$B$3:$B$406,0)+2)),IF(B10="trim.III",INDIRECT("2023!AJ"&amp;(MATCH($B$8,'2023'!$B$3:$B$406,0)+2))+INDIRECT("2023!AU"&amp;(MATCH($B$8,'2023'!$B$3:$B$406,0)+2)),F10*0)))</f>
        <v>0</v>
      </c>
      <c r="G47" s="363">
        <f t="shared" ca="1" si="3"/>
        <v>0</v>
      </c>
    </row>
    <row r="48" spans="1:11">
      <c r="A48" s="364" t="str">
        <f>A18</f>
        <v xml:space="preserve">Datorie la </v>
      </c>
      <c r="B48" s="365" t="str">
        <f>B18</f>
        <v>31.12.2023</v>
      </c>
      <c r="C48" s="387"/>
      <c r="D48" s="405" t="str">
        <f ca="1">IF(F48=0,"","buc.")</f>
        <v/>
      </c>
      <c r="E48" s="405">
        <f t="shared" ca="1" si="5"/>
        <v>0</v>
      </c>
      <c r="F48" s="363">
        <f ca="1">F18</f>
        <v>0</v>
      </c>
      <c r="G48" s="363">
        <f t="shared" ca="1" si="3"/>
        <v>0</v>
      </c>
    </row>
    <row r="49" spans="1:11">
      <c r="A49" s="392" t="str">
        <f>A20</f>
        <v>Spre achitare</v>
      </c>
      <c r="B49" s="393"/>
      <c r="C49" s="393"/>
      <c r="D49" s="394"/>
      <c r="E49" s="394"/>
      <c r="F49" s="395"/>
      <c r="G49" s="396">
        <f ca="1">SUM(G40:G48)</f>
        <v>4020</v>
      </c>
    </row>
    <row r="51" spans="1:11">
      <c r="A51" s="402" t="str">
        <f ca="1">CONCATENATE("Total pentru achitare: ",G49," lei (fara TVA)")</f>
        <v>Total pentru achitare: 4020 lei (fara TVA)</v>
      </c>
      <c r="B51" s="402"/>
      <c r="C51" s="402"/>
      <c r="D51" s="402"/>
      <c r="E51" s="402"/>
      <c r="F51" s="402"/>
      <c r="G51" s="402"/>
      <c r="H51" s="402"/>
      <c r="I51" s="402"/>
      <c r="J51" s="402"/>
      <c r="K51" s="402"/>
    </row>
    <row r="53" spans="1:11">
      <c r="A53" s="397" t="s">
        <v>1420</v>
      </c>
      <c r="B53" s="775" t="s">
        <v>1421</v>
      </c>
      <c r="C53" s="775"/>
      <c r="D53" s="775"/>
      <c r="E53" s="775"/>
      <c r="F53" s="775"/>
      <c r="G53" s="775"/>
    </row>
    <row r="54" spans="1:11">
      <c r="A54" s="397"/>
      <c r="B54" s="397"/>
      <c r="C54" s="397"/>
      <c r="D54" s="397"/>
      <c r="E54" s="397"/>
      <c r="F54" s="397"/>
      <c r="G54" s="397"/>
    </row>
    <row r="55" spans="1:11">
      <c r="A55" s="397" t="s">
        <v>1422</v>
      </c>
      <c r="B55" s="775" t="s">
        <v>1423</v>
      </c>
      <c r="C55" s="775"/>
      <c r="D55" s="775"/>
      <c r="E55" s="775"/>
      <c r="F55" s="775"/>
      <c r="G55" s="775"/>
    </row>
  </sheetData>
  <mergeCells count="23">
    <mergeCell ref="B6:G6"/>
    <mergeCell ref="B32:G32"/>
    <mergeCell ref="B33:G33"/>
    <mergeCell ref="H33:J34"/>
    <mergeCell ref="B34:G34"/>
    <mergeCell ref="A19:F19"/>
    <mergeCell ref="B24:G24"/>
    <mergeCell ref="B26:G26"/>
    <mergeCell ref="B7:G7"/>
    <mergeCell ref="B8:G8"/>
    <mergeCell ref="A30:J30"/>
    <mergeCell ref="I31:J31"/>
    <mergeCell ref="B5:G5"/>
    <mergeCell ref="I1:J1"/>
    <mergeCell ref="B2:G2"/>
    <mergeCell ref="B3:G3"/>
    <mergeCell ref="H3:J4"/>
    <mergeCell ref="B4:G4"/>
    <mergeCell ref="B35:G35"/>
    <mergeCell ref="B36:G36"/>
    <mergeCell ref="B37:G37"/>
    <mergeCell ref="B53:G53"/>
    <mergeCell ref="B55:G55"/>
  </mergeCells>
  <dataValidations count="1">
    <dataValidation type="list" allowBlank="1" showInputMessage="1" showErrorMessage="1" sqref="B10" xr:uid="{00000000-0002-0000-0100-000000000000}">
      <formula1>"trim.I,trim.II,trim.III,trim.IV"</formula1>
    </dataValidation>
  </dataValidations>
  <pageMargins left="0.39370078740157483" right="0.19685039370078741" top="0.19685039370078741" bottom="0.19685039370078741" header="0.31496062992125984" footer="0.31496062992125984"/>
  <pageSetup paperSize="9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'2023'!$B$3:$B$388</xm:f>
          </x14:formula1>
          <xm:sqref>B8:G8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9">
    <tabColor rgb="FFFF0000"/>
    <pageSetUpPr fitToPage="1"/>
  </sheetPr>
  <dimension ref="A1:AX389"/>
  <sheetViews>
    <sheetView showZeros="0" showWhiteSpace="0" zoomScale="131" zoomScaleNormal="85" zoomScalePageLayoutView="85" workbookViewId="0">
      <pane xSplit="2" ySplit="2" topLeftCell="C234" activePane="bottomRight" state="frozen"/>
      <selection pane="topRight" activeCell="C1" sqref="C1"/>
      <selection pane="bottomLeft" activeCell="A3" sqref="A3"/>
      <selection pane="bottomRight" activeCell="E260" sqref="E260"/>
    </sheetView>
  </sheetViews>
  <sheetFormatPr baseColWidth="10" defaultColWidth="9" defaultRowHeight="11" outlineLevelCol="1"/>
  <cols>
    <col min="1" max="1" width="4.59765625" style="144" customWidth="1"/>
    <col min="2" max="2" width="30.3984375" style="194" customWidth="1"/>
    <col min="3" max="3" width="8.59765625" style="142" customWidth="1"/>
    <col min="4" max="4" width="18.3984375" style="195" hidden="1" customWidth="1" outlineLevel="1"/>
    <col min="5" max="5" width="9" style="196" customWidth="1" collapsed="1"/>
    <col min="6" max="6" width="10" style="143" customWidth="1"/>
    <col min="7" max="7" width="10.796875" style="143" customWidth="1" outlineLevel="1"/>
    <col min="8" max="9" width="8.796875" style="198" customWidth="1" outlineLevel="1"/>
    <col min="10" max="10" width="9.59765625" style="198" customWidth="1" outlineLevel="1"/>
    <col min="11" max="11" width="7.796875" style="198" customWidth="1" outlineLevel="1"/>
    <col min="12" max="12" width="9.796875" style="198" customWidth="1" outlineLevel="1"/>
    <col min="13" max="13" width="10.3984375" style="198" customWidth="1" outlineLevel="1"/>
    <col min="14" max="14" width="9.59765625" style="198" customWidth="1" outlineLevel="1"/>
    <col min="15" max="15" width="11.19921875" style="143" customWidth="1" outlineLevel="1"/>
    <col min="16" max="16" width="11.19921875" style="198" customWidth="1" outlineLevel="1"/>
    <col min="17" max="17" width="10.796875" style="143" bestFit="1" customWidth="1"/>
    <col min="18" max="18" width="11.19921875" style="143" hidden="1" customWidth="1" outlineLevel="1"/>
    <col min="19" max="19" width="8.796875" style="198" hidden="1" customWidth="1" outlineLevel="1"/>
    <col min="20" max="20" width="9" style="198" hidden="1" customWidth="1" outlineLevel="1"/>
    <col min="21" max="21" width="10" style="198" hidden="1" customWidth="1" outlineLevel="1"/>
    <col min="22" max="22" width="10.796875" style="198" hidden="1" customWidth="1" outlineLevel="1"/>
    <col min="23" max="24" width="10.3984375" style="198" hidden="1" customWidth="1" outlineLevel="1"/>
    <col min="25" max="25" width="9.3984375" style="198" hidden="1" customWidth="1" outlineLevel="1"/>
    <col min="26" max="26" width="11.19921875" style="143" hidden="1" customWidth="1" outlineLevel="1"/>
    <col min="27" max="27" width="11.19921875" style="198" hidden="1" customWidth="1" outlineLevel="1"/>
    <col min="28" max="28" width="12.3984375" style="143" customWidth="1" collapsed="1"/>
    <col min="29" max="29" width="11.19921875" style="143" hidden="1" customWidth="1" outlineLevel="1"/>
    <col min="30" max="31" width="8.796875" style="198" hidden="1" customWidth="1" outlineLevel="1"/>
    <col min="32" max="32" width="10" style="198" hidden="1" customWidth="1" outlineLevel="1"/>
    <col min="33" max="33" width="8.796875" style="198" hidden="1" customWidth="1" outlineLevel="1"/>
    <col min="34" max="34" width="8.19921875" style="198" hidden="1" customWidth="1" outlineLevel="1"/>
    <col min="35" max="36" width="9.3984375" style="198" hidden="1" customWidth="1" outlineLevel="1"/>
    <col min="37" max="37" width="11.19921875" style="143" hidden="1" customWidth="1" outlineLevel="1"/>
    <col min="38" max="38" width="10.796875" style="198" hidden="1" customWidth="1" outlineLevel="1"/>
    <col min="39" max="39" width="12.19921875" style="143" customWidth="1" collapsed="1"/>
    <col min="40" max="40" width="11.3984375" style="143" hidden="1" customWidth="1" outlineLevel="1"/>
    <col min="41" max="41" width="7.19921875" style="198" hidden="1" customWidth="1" outlineLevel="1"/>
    <col min="42" max="42" width="10.796875" style="198" hidden="1" customWidth="1" outlineLevel="1"/>
    <col min="43" max="43" width="9.796875" style="198" hidden="1" customWidth="1" outlineLevel="1"/>
    <col min="44" max="44" width="12.19921875" style="198" hidden="1" customWidth="1" outlineLevel="1"/>
    <col min="45" max="45" width="7.3984375" style="198" hidden="1" customWidth="1" outlineLevel="1"/>
    <col min="46" max="46" width="10.3984375" style="198" hidden="1" customWidth="1" outlineLevel="1"/>
    <col min="47" max="47" width="9.3984375" style="198" hidden="1" customWidth="1" outlineLevel="1"/>
    <col min="48" max="48" width="11.19921875" style="143" hidden="1" customWidth="1" outlineLevel="1"/>
    <col min="49" max="49" width="10.3984375" style="198" hidden="1" customWidth="1" outlineLevel="1"/>
    <col min="50" max="50" width="11.19921875" style="198" bestFit="1" customWidth="1" collapsed="1"/>
    <col min="51" max="16384" width="9" style="143"/>
  </cols>
  <sheetData>
    <row r="1" spans="1:50" ht="12.75" customHeight="1">
      <c r="A1" s="788" t="s">
        <v>0</v>
      </c>
      <c r="B1" s="788" t="s">
        <v>1</v>
      </c>
      <c r="C1" s="788"/>
      <c r="D1" s="795" t="s">
        <v>4</v>
      </c>
      <c r="E1" s="795" t="s">
        <v>1085</v>
      </c>
      <c r="F1" s="793" t="s">
        <v>4424</v>
      </c>
      <c r="G1" s="788" t="s">
        <v>811</v>
      </c>
      <c r="H1" s="790" t="s">
        <v>812</v>
      </c>
      <c r="I1" s="791"/>
      <c r="J1" s="791"/>
      <c r="K1" s="791"/>
      <c r="L1" s="791"/>
      <c r="M1" s="791"/>
      <c r="N1" s="792"/>
      <c r="O1" s="784" t="s">
        <v>813</v>
      </c>
      <c r="P1" s="784" t="s">
        <v>814</v>
      </c>
      <c r="Q1" s="786" t="s">
        <v>4425</v>
      </c>
      <c r="R1" s="788" t="s">
        <v>816</v>
      </c>
      <c r="S1" s="790" t="s">
        <v>812</v>
      </c>
      <c r="T1" s="791"/>
      <c r="U1" s="791"/>
      <c r="V1" s="791"/>
      <c r="W1" s="791"/>
      <c r="X1" s="791"/>
      <c r="Y1" s="792"/>
      <c r="Z1" s="786" t="s">
        <v>1146</v>
      </c>
      <c r="AA1" s="784" t="s">
        <v>814</v>
      </c>
      <c r="AB1" s="786" t="s">
        <v>4426</v>
      </c>
      <c r="AC1" s="788" t="s">
        <v>818</v>
      </c>
      <c r="AD1" s="790" t="s">
        <v>812</v>
      </c>
      <c r="AE1" s="791"/>
      <c r="AF1" s="791"/>
      <c r="AG1" s="791"/>
      <c r="AH1" s="791"/>
      <c r="AI1" s="791"/>
      <c r="AJ1" s="792"/>
      <c r="AK1" s="786" t="s">
        <v>813</v>
      </c>
      <c r="AL1" s="784" t="s">
        <v>814</v>
      </c>
      <c r="AM1" s="786" t="s">
        <v>4427</v>
      </c>
      <c r="AN1" s="788" t="s">
        <v>820</v>
      </c>
      <c r="AO1" s="790" t="s">
        <v>812</v>
      </c>
      <c r="AP1" s="791"/>
      <c r="AQ1" s="791"/>
      <c r="AR1" s="791"/>
      <c r="AS1" s="791"/>
      <c r="AT1" s="791"/>
      <c r="AU1" s="792"/>
      <c r="AV1" s="786" t="s">
        <v>813</v>
      </c>
      <c r="AW1" s="784" t="s">
        <v>814</v>
      </c>
      <c r="AX1" s="784" t="s">
        <v>4428</v>
      </c>
    </row>
    <row r="2" spans="1:50" ht="11.25" customHeight="1">
      <c r="A2" s="789"/>
      <c r="B2" s="789"/>
      <c r="C2" s="789"/>
      <c r="D2" s="796"/>
      <c r="E2" s="796"/>
      <c r="F2" s="794"/>
      <c r="G2" s="789"/>
      <c r="H2" s="355" t="s">
        <v>822</v>
      </c>
      <c r="I2" s="355" t="s">
        <v>823</v>
      </c>
      <c r="J2" s="355" t="s">
        <v>824</v>
      </c>
      <c r="K2" s="355" t="s">
        <v>826</v>
      </c>
      <c r="L2" s="355" t="s">
        <v>1299</v>
      </c>
      <c r="M2" s="355" t="s">
        <v>1379</v>
      </c>
      <c r="N2" s="355" t="s">
        <v>1474</v>
      </c>
      <c r="O2" s="785"/>
      <c r="P2" s="785"/>
      <c r="Q2" s="787"/>
      <c r="R2" s="789"/>
      <c r="S2" s="355" t="s">
        <v>822</v>
      </c>
      <c r="T2" s="355" t="s">
        <v>823</v>
      </c>
      <c r="U2" s="355" t="s">
        <v>824</v>
      </c>
      <c r="V2" s="355" t="s">
        <v>826</v>
      </c>
      <c r="W2" s="355" t="s">
        <v>1299</v>
      </c>
      <c r="X2" s="355" t="s">
        <v>1379</v>
      </c>
      <c r="Y2" s="355" t="s">
        <v>1475</v>
      </c>
      <c r="Z2" s="787"/>
      <c r="AA2" s="785"/>
      <c r="AB2" s="787"/>
      <c r="AC2" s="789"/>
      <c r="AD2" s="355" t="s">
        <v>822</v>
      </c>
      <c r="AE2" s="355" t="s">
        <v>823</v>
      </c>
      <c r="AF2" s="355" t="s">
        <v>824</v>
      </c>
      <c r="AG2" s="355" t="s">
        <v>826</v>
      </c>
      <c r="AH2" s="355" t="s">
        <v>1299</v>
      </c>
      <c r="AI2" s="355" t="s">
        <v>1379</v>
      </c>
      <c r="AJ2" s="355" t="s">
        <v>1922</v>
      </c>
      <c r="AK2" s="787"/>
      <c r="AL2" s="785"/>
      <c r="AM2" s="787"/>
      <c r="AN2" s="789"/>
      <c r="AO2" s="355" t="s">
        <v>822</v>
      </c>
      <c r="AP2" s="355" t="s">
        <v>823</v>
      </c>
      <c r="AQ2" s="355" t="s">
        <v>824</v>
      </c>
      <c r="AR2" s="355" t="s">
        <v>826</v>
      </c>
      <c r="AS2" s="355" t="s">
        <v>1299</v>
      </c>
      <c r="AT2" s="355" t="s">
        <v>1379</v>
      </c>
      <c r="AU2" s="355" t="s">
        <v>1922</v>
      </c>
      <c r="AV2" s="787"/>
      <c r="AW2" s="785"/>
      <c r="AX2" s="785"/>
    </row>
    <row r="3" spans="1:50" ht="12" customHeight="1">
      <c r="A3" s="288">
        <v>1</v>
      </c>
      <c r="B3" s="289" t="s">
        <v>1584</v>
      </c>
      <c r="C3" s="290" t="s">
        <v>23</v>
      </c>
      <c r="D3" s="290"/>
      <c r="E3" s="290">
        <v>200</v>
      </c>
      <c r="F3" s="668">
        <v>0</v>
      </c>
      <c r="G3" s="668">
        <f t="shared" ref="G3:G18" si="0">E3*3</f>
        <v>600</v>
      </c>
      <c r="H3" s="669"/>
      <c r="I3" s="669"/>
      <c r="J3" s="669"/>
      <c r="K3" s="669"/>
      <c r="L3" s="669"/>
      <c r="M3" s="669"/>
      <c r="N3" s="669"/>
      <c r="O3" s="668">
        <f t="shared" ref="O3:O18" si="1">SUM(G3:N3)</f>
        <v>600</v>
      </c>
      <c r="P3" s="669"/>
      <c r="Q3" s="668">
        <f t="shared" ref="Q3:Q19" si="2">F3+O3-P3</f>
        <v>600</v>
      </c>
      <c r="R3" s="668">
        <f t="shared" ref="R3:R11" si="3">E3*3</f>
        <v>600</v>
      </c>
      <c r="S3" s="669"/>
      <c r="T3" s="669"/>
      <c r="U3" s="669"/>
      <c r="V3" s="669"/>
      <c r="W3" s="669"/>
      <c r="X3" s="669"/>
      <c r="Y3" s="669"/>
      <c r="Z3" s="668">
        <f t="shared" ref="Z3:Z18" si="4">SUM(R3:Y3)</f>
        <v>600</v>
      </c>
      <c r="AA3" s="669"/>
      <c r="AB3" s="668">
        <f t="shared" ref="AB3:AB19" si="5">Q3+Z3-AA3</f>
        <v>1200</v>
      </c>
      <c r="AC3" s="668">
        <f t="shared" ref="AC3:AC11" si="6">$E3*3</f>
        <v>600</v>
      </c>
      <c r="AD3" s="669"/>
      <c r="AE3" s="669"/>
      <c r="AF3" s="669"/>
      <c r="AG3" s="669"/>
      <c r="AH3" s="669"/>
      <c r="AI3" s="669"/>
      <c r="AJ3" s="669"/>
      <c r="AK3" s="668">
        <f t="shared" ref="AK3:AK18" si="7">SUM(AC3:AJ3)</f>
        <v>600</v>
      </c>
      <c r="AL3" s="669"/>
      <c r="AM3" s="668">
        <f t="shared" ref="AM3:AM19" si="8">AB3+AK3-AL3</f>
        <v>1800</v>
      </c>
      <c r="AN3" s="668">
        <f t="shared" ref="AN3:AN11" si="9">$E3*3</f>
        <v>600</v>
      </c>
      <c r="AO3" s="669"/>
      <c r="AP3" s="669"/>
      <c r="AQ3" s="669"/>
      <c r="AR3" s="669"/>
      <c r="AS3" s="669"/>
      <c r="AT3" s="669"/>
      <c r="AU3" s="669"/>
      <c r="AV3" s="668">
        <f t="shared" ref="AV3:AV18" si="10">SUM(AN3:AU3)</f>
        <v>600</v>
      </c>
      <c r="AW3" s="669"/>
      <c r="AX3" s="668">
        <f t="shared" ref="AX3:AX19" si="11">AM3+AV3-AW3</f>
        <v>2400</v>
      </c>
    </row>
    <row r="4" spans="1:50" ht="12" customHeight="1">
      <c r="A4" s="288">
        <v>2</v>
      </c>
      <c r="B4" s="289" t="s">
        <v>1585</v>
      </c>
      <c r="C4" s="290" t="s">
        <v>23</v>
      </c>
      <c r="D4" s="290"/>
      <c r="E4" s="290">
        <v>40</v>
      </c>
      <c r="F4" s="668">
        <v>0</v>
      </c>
      <c r="G4" s="668">
        <f t="shared" si="0"/>
        <v>120</v>
      </c>
      <c r="H4" s="669"/>
      <c r="I4" s="669"/>
      <c r="J4" s="669"/>
      <c r="K4" s="669"/>
      <c r="L4" s="669"/>
      <c r="M4" s="669"/>
      <c r="N4" s="669"/>
      <c r="O4" s="668">
        <f t="shared" si="1"/>
        <v>120</v>
      </c>
      <c r="P4" s="669"/>
      <c r="Q4" s="668">
        <f t="shared" si="2"/>
        <v>120</v>
      </c>
      <c r="R4" s="668">
        <f t="shared" si="3"/>
        <v>120</v>
      </c>
      <c r="S4" s="669"/>
      <c r="T4" s="669"/>
      <c r="U4" s="669"/>
      <c r="V4" s="669"/>
      <c r="W4" s="669"/>
      <c r="X4" s="669"/>
      <c r="Y4" s="669"/>
      <c r="Z4" s="668">
        <f t="shared" si="4"/>
        <v>120</v>
      </c>
      <c r="AA4" s="669"/>
      <c r="AB4" s="668">
        <f t="shared" si="5"/>
        <v>240</v>
      </c>
      <c r="AC4" s="668">
        <f t="shared" si="6"/>
        <v>120</v>
      </c>
      <c r="AD4" s="669"/>
      <c r="AE4" s="669"/>
      <c r="AF4" s="669"/>
      <c r="AG4" s="669"/>
      <c r="AH4" s="669"/>
      <c r="AI4" s="669"/>
      <c r="AJ4" s="669"/>
      <c r="AK4" s="668">
        <f t="shared" si="7"/>
        <v>120</v>
      </c>
      <c r="AL4" s="669"/>
      <c r="AM4" s="668">
        <f t="shared" si="8"/>
        <v>360</v>
      </c>
      <c r="AN4" s="668">
        <f t="shared" si="9"/>
        <v>120</v>
      </c>
      <c r="AO4" s="669"/>
      <c r="AP4" s="669"/>
      <c r="AQ4" s="669"/>
      <c r="AR4" s="669"/>
      <c r="AS4" s="669"/>
      <c r="AT4" s="669"/>
      <c r="AU4" s="669"/>
      <c r="AV4" s="668">
        <f t="shared" si="10"/>
        <v>120</v>
      </c>
      <c r="AW4" s="669"/>
      <c r="AX4" s="668">
        <f t="shared" si="11"/>
        <v>480</v>
      </c>
    </row>
    <row r="5" spans="1:50" ht="12" customHeight="1">
      <c r="A5" s="288">
        <v>3</v>
      </c>
      <c r="B5" s="289" t="s">
        <v>13</v>
      </c>
      <c r="C5" s="290" t="s">
        <v>14</v>
      </c>
      <c r="D5" s="290" t="s">
        <v>16</v>
      </c>
      <c r="E5" s="290">
        <v>335</v>
      </c>
      <c r="F5" s="668">
        <v>0</v>
      </c>
      <c r="G5" s="668">
        <f t="shared" si="0"/>
        <v>1005</v>
      </c>
      <c r="H5" s="669"/>
      <c r="I5" s="669"/>
      <c r="J5" s="669"/>
      <c r="K5" s="669"/>
      <c r="L5" s="669"/>
      <c r="M5" s="669"/>
      <c r="N5" s="669"/>
      <c r="O5" s="668">
        <f t="shared" si="1"/>
        <v>1005</v>
      </c>
      <c r="P5" s="669"/>
      <c r="Q5" s="668">
        <f t="shared" si="2"/>
        <v>1005</v>
      </c>
      <c r="R5" s="668">
        <f t="shared" si="3"/>
        <v>1005</v>
      </c>
      <c r="S5" s="669"/>
      <c r="T5" s="669"/>
      <c r="U5" s="669"/>
      <c r="V5" s="669"/>
      <c r="W5" s="669"/>
      <c r="X5" s="669"/>
      <c r="Y5" s="669"/>
      <c r="Z5" s="668">
        <f t="shared" si="4"/>
        <v>1005</v>
      </c>
      <c r="AA5" s="669"/>
      <c r="AB5" s="668">
        <f t="shared" si="5"/>
        <v>2010</v>
      </c>
      <c r="AC5" s="668">
        <f t="shared" si="6"/>
        <v>1005</v>
      </c>
      <c r="AD5" s="669"/>
      <c r="AE5" s="669"/>
      <c r="AF5" s="669"/>
      <c r="AG5" s="669"/>
      <c r="AH5" s="669"/>
      <c r="AI5" s="669"/>
      <c r="AJ5" s="669"/>
      <c r="AK5" s="668">
        <f t="shared" si="7"/>
        <v>1005</v>
      </c>
      <c r="AL5" s="669"/>
      <c r="AM5" s="668">
        <f t="shared" si="8"/>
        <v>3015</v>
      </c>
      <c r="AN5" s="668">
        <f t="shared" si="9"/>
        <v>1005</v>
      </c>
      <c r="AO5" s="669"/>
      <c r="AP5" s="669"/>
      <c r="AQ5" s="669"/>
      <c r="AR5" s="669"/>
      <c r="AS5" s="669"/>
      <c r="AT5" s="669"/>
      <c r="AU5" s="669"/>
      <c r="AV5" s="668">
        <f t="shared" si="10"/>
        <v>1005</v>
      </c>
      <c r="AW5" s="669"/>
      <c r="AX5" s="668">
        <f t="shared" si="11"/>
        <v>4020</v>
      </c>
    </row>
    <row r="6" spans="1:50" ht="12" customHeight="1">
      <c r="A6" s="288">
        <v>4</v>
      </c>
      <c r="B6" s="289" t="s">
        <v>938</v>
      </c>
      <c r="C6" s="290" t="s">
        <v>23</v>
      </c>
      <c r="D6" s="290" t="s">
        <v>944</v>
      </c>
      <c r="E6" s="290">
        <v>145</v>
      </c>
      <c r="F6" s="668">
        <v>-675</v>
      </c>
      <c r="G6" s="668">
        <f t="shared" si="0"/>
        <v>435</v>
      </c>
      <c r="H6" s="669"/>
      <c r="I6" s="669"/>
      <c r="J6" s="669"/>
      <c r="K6" s="669"/>
      <c r="L6" s="669"/>
      <c r="M6" s="669"/>
      <c r="N6" s="669"/>
      <c r="O6" s="668">
        <f t="shared" si="1"/>
        <v>435</v>
      </c>
      <c r="P6" s="669"/>
      <c r="Q6" s="668">
        <f t="shared" si="2"/>
        <v>-240</v>
      </c>
      <c r="R6" s="668">
        <f t="shared" si="3"/>
        <v>435</v>
      </c>
      <c r="S6" s="669"/>
      <c r="T6" s="669"/>
      <c r="U6" s="669"/>
      <c r="V6" s="669"/>
      <c r="W6" s="669"/>
      <c r="X6" s="669"/>
      <c r="Y6" s="669"/>
      <c r="Z6" s="668">
        <f t="shared" si="4"/>
        <v>435</v>
      </c>
      <c r="AA6" s="669"/>
      <c r="AB6" s="668">
        <f t="shared" si="5"/>
        <v>195</v>
      </c>
      <c r="AC6" s="668">
        <f t="shared" si="6"/>
        <v>435</v>
      </c>
      <c r="AD6" s="669"/>
      <c r="AE6" s="669"/>
      <c r="AF6" s="669"/>
      <c r="AG6" s="669"/>
      <c r="AH6" s="669"/>
      <c r="AI6" s="669"/>
      <c r="AJ6" s="669"/>
      <c r="AK6" s="668">
        <f t="shared" si="7"/>
        <v>435</v>
      </c>
      <c r="AL6" s="669"/>
      <c r="AM6" s="668">
        <f t="shared" si="8"/>
        <v>630</v>
      </c>
      <c r="AN6" s="668">
        <f t="shared" si="9"/>
        <v>435</v>
      </c>
      <c r="AO6" s="669"/>
      <c r="AP6" s="669"/>
      <c r="AQ6" s="669"/>
      <c r="AR6" s="669"/>
      <c r="AS6" s="669"/>
      <c r="AT6" s="669"/>
      <c r="AU6" s="669"/>
      <c r="AV6" s="668">
        <f t="shared" si="10"/>
        <v>435</v>
      </c>
      <c r="AW6" s="669"/>
      <c r="AX6" s="668">
        <f t="shared" si="11"/>
        <v>1065</v>
      </c>
    </row>
    <row r="7" spans="1:50" ht="12" customHeight="1">
      <c r="A7" s="288">
        <v>5</v>
      </c>
      <c r="B7" s="289" t="s">
        <v>992</v>
      </c>
      <c r="C7" s="290" t="s">
        <v>14</v>
      </c>
      <c r="D7" s="290" t="s">
        <v>74</v>
      </c>
      <c r="E7" s="290">
        <v>90</v>
      </c>
      <c r="F7" s="668">
        <v>270</v>
      </c>
      <c r="G7" s="668">
        <f t="shared" si="0"/>
        <v>270</v>
      </c>
      <c r="H7" s="669"/>
      <c r="I7" s="669"/>
      <c r="J7" s="669"/>
      <c r="K7" s="669"/>
      <c r="L7" s="669"/>
      <c r="M7" s="669"/>
      <c r="N7" s="669"/>
      <c r="O7" s="668">
        <f t="shared" si="1"/>
        <v>270</v>
      </c>
      <c r="P7" s="669"/>
      <c r="Q7" s="668">
        <f t="shared" si="2"/>
        <v>540</v>
      </c>
      <c r="R7" s="668">
        <f t="shared" si="3"/>
        <v>270</v>
      </c>
      <c r="S7" s="669"/>
      <c r="T7" s="669"/>
      <c r="U7" s="669"/>
      <c r="V7" s="669"/>
      <c r="W7" s="669"/>
      <c r="X7" s="669"/>
      <c r="Y7" s="669"/>
      <c r="Z7" s="668">
        <f t="shared" si="4"/>
        <v>270</v>
      </c>
      <c r="AA7" s="669"/>
      <c r="AB7" s="668">
        <f t="shared" si="5"/>
        <v>810</v>
      </c>
      <c r="AC7" s="668">
        <f t="shared" si="6"/>
        <v>270</v>
      </c>
      <c r="AD7" s="669"/>
      <c r="AE7" s="669"/>
      <c r="AF7" s="669"/>
      <c r="AG7" s="669"/>
      <c r="AH7" s="669"/>
      <c r="AI7" s="669"/>
      <c r="AJ7" s="669"/>
      <c r="AK7" s="668">
        <f t="shared" si="7"/>
        <v>270</v>
      </c>
      <c r="AL7" s="669"/>
      <c r="AM7" s="668">
        <f t="shared" si="8"/>
        <v>1080</v>
      </c>
      <c r="AN7" s="668">
        <f t="shared" si="9"/>
        <v>270</v>
      </c>
      <c r="AO7" s="669"/>
      <c r="AP7" s="669"/>
      <c r="AQ7" s="669"/>
      <c r="AR7" s="669"/>
      <c r="AS7" s="669"/>
      <c r="AT7" s="669"/>
      <c r="AU7" s="669"/>
      <c r="AV7" s="668">
        <f t="shared" si="10"/>
        <v>270</v>
      </c>
      <c r="AW7" s="669"/>
      <c r="AX7" s="668">
        <f t="shared" si="11"/>
        <v>1350</v>
      </c>
    </row>
    <row r="8" spans="1:50" ht="12" customHeight="1">
      <c r="A8" s="288">
        <v>6</v>
      </c>
      <c r="B8" s="289" t="s">
        <v>1545</v>
      </c>
      <c r="C8" s="290" t="s">
        <v>23</v>
      </c>
      <c r="D8" s="290"/>
      <c r="E8" s="290">
        <v>60</v>
      </c>
      <c r="F8" s="668">
        <v>0</v>
      </c>
      <c r="G8" s="668">
        <f t="shared" si="0"/>
        <v>180</v>
      </c>
      <c r="H8" s="669"/>
      <c r="I8" s="669"/>
      <c r="J8" s="669"/>
      <c r="K8" s="669"/>
      <c r="L8" s="669"/>
      <c r="M8" s="669"/>
      <c r="N8" s="669"/>
      <c r="O8" s="668">
        <f t="shared" si="1"/>
        <v>180</v>
      </c>
      <c r="P8" s="669"/>
      <c r="Q8" s="668">
        <f t="shared" si="2"/>
        <v>180</v>
      </c>
      <c r="R8" s="668">
        <f t="shared" si="3"/>
        <v>180</v>
      </c>
      <c r="S8" s="669"/>
      <c r="T8" s="669"/>
      <c r="U8" s="669"/>
      <c r="V8" s="669"/>
      <c r="W8" s="669"/>
      <c r="X8" s="669"/>
      <c r="Y8" s="669"/>
      <c r="Z8" s="668">
        <f t="shared" si="4"/>
        <v>180</v>
      </c>
      <c r="AA8" s="669"/>
      <c r="AB8" s="668">
        <f t="shared" si="5"/>
        <v>360</v>
      </c>
      <c r="AC8" s="668">
        <f t="shared" si="6"/>
        <v>180</v>
      </c>
      <c r="AD8" s="669"/>
      <c r="AE8" s="669"/>
      <c r="AF8" s="669"/>
      <c r="AG8" s="669"/>
      <c r="AH8" s="669"/>
      <c r="AI8" s="669"/>
      <c r="AJ8" s="669"/>
      <c r="AK8" s="668">
        <f t="shared" si="7"/>
        <v>180</v>
      </c>
      <c r="AL8" s="669"/>
      <c r="AM8" s="668">
        <f t="shared" si="8"/>
        <v>540</v>
      </c>
      <c r="AN8" s="668">
        <f t="shared" si="9"/>
        <v>180</v>
      </c>
      <c r="AO8" s="669"/>
      <c r="AP8" s="669"/>
      <c r="AQ8" s="669"/>
      <c r="AR8" s="669"/>
      <c r="AS8" s="669"/>
      <c r="AT8" s="669"/>
      <c r="AU8" s="669"/>
      <c r="AV8" s="668">
        <f t="shared" si="10"/>
        <v>180</v>
      </c>
      <c r="AW8" s="669"/>
      <c r="AX8" s="668">
        <f t="shared" si="11"/>
        <v>720</v>
      </c>
    </row>
    <row r="9" spans="1:50" ht="12" customHeight="1">
      <c r="A9" s="288">
        <v>7</v>
      </c>
      <c r="B9" s="294" t="s">
        <v>1594</v>
      </c>
      <c r="C9" s="290" t="s">
        <v>10</v>
      </c>
      <c r="D9" s="290" t="s">
        <v>20</v>
      </c>
      <c r="E9" s="670">
        <v>400</v>
      </c>
      <c r="F9" s="668">
        <v>50</v>
      </c>
      <c r="G9" s="668">
        <f t="shared" si="0"/>
        <v>1200</v>
      </c>
      <c r="H9" s="669"/>
      <c r="I9" s="669"/>
      <c r="J9" s="669"/>
      <c r="K9" s="669"/>
      <c r="L9" s="669"/>
      <c r="M9" s="669"/>
      <c r="N9" s="669"/>
      <c r="O9" s="668">
        <f t="shared" si="1"/>
        <v>1200</v>
      </c>
      <c r="P9" s="669"/>
      <c r="Q9" s="668">
        <f t="shared" si="2"/>
        <v>1250</v>
      </c>
      <c r="R9" s="668">
        <f t="shared" si="3"/>
        <v>1200</v>
      </c>
      <c r="S9" s="669"/>
      <c r="T9" s="669"/>
      <c r="U9" s="669"/>
      <c r="V9" s="669"/>
      <c r="W9" s="669"/>
      <c r="X9" s="669"/>
      <c r="Y9" s="669"/>
      <c r="Z9" s="668">
        <f t="shared" si="4"/>
        <v>1200</v>
      </c>
      <c r="AA9" s="669"/>
      <c r="AB9" s="668">
        <f t="shared" si="5"/>
        <v>2450</v>
      </c>
      <c r="AC9" s="668">
        <f t="shared" si="6"/>
        <v>1200</v>
      </c>
      <c r="AD9" s="669"/>
      <c r="AE9" s="669"/>
      <c r="AF9" s="669"/>
      <c r="AG9" s="669"/>
      <c r="AH9" s="669"/>
      <c r="AI9" s="669"/>
      <c r="AJ9" s="669"/>
      <c r="AK9" s="668">
        <f t="shared" si="7"/>
        <v>1200</v>
      </c>
      <c r="AL9" s="669"/>
      <c r="AM9" s="668">
        <f t="shared" si="8"/>
        <v>3650</v>
      </c>
      <c r="AN9" s="668">
        <f t="shared" si="9"/>
        <v>1200</v>
      </c>
      <c r="AO9" s="669"/>
      <c r="AP9" s="669"/>
      <c r="AQ9" s="669"/>
      <c r="AR9" s="669"/>
      <c r="AS9" s="669"/>
      <c r="AT9" s="669"/>
      <c r="AU9" s="669"/>
      <c r="AV9" s="668">
        <f t="shared" si="10"/>
        <v>1200</v>
      </c>
      <c r="AW9" s="669"/>
      <c r="AX9" s="668">
        <f t="shared" si="11"/>
        <v>4850</v>
      </c>
    </row>
    <row r="10" spans="1:50" ht="12" customHeight="1">
      <c r="A10" s="288">
        <v>8</v>
      </c>
      <c r="B10" s="289" t="s">
        <v>4305</v>
      </c>
      <c r="C10" s="290" t="s">
        <v>23</v>
      </c>
      <c r="D10" s="290" t="s">
        <v>25</v>
      </c>
      <c r="E10" s="290">
        <v>105</v>
      </c>
      <c r="F10" s="668">
        <v>-1260</v>
      </c>
      <c r="G10" s="668">
        <f t="shared" si="0"/>
        <v>315</v>
      </c>
      <c r="H10" s="669"/>
      <c r="I10" s="669"/>
      <c r="J10" s="669"/>
      <c r="K10" s="669"/>
      <c r="L10" s="669"/>
      <c r="M10" s="669"/>
      <c r="N10" s="669"/>
      <c r="O10" s="668">
        <f t="shared" si="1"/>
        <v>315</v>
      </c>
      <c r="P10" s="669"/>
      <c r="Q10" s="668">
        <f t="shared" si="2"/>
        <v>-945</v>
      </c>
      <c r="R10" s="668">
        <f t="shared" si="3"/>
        <v>315</v>
      </c>
      <c r="S10" s="669"/>
      <c r="T10" s="669"/>
      <c r="U10" s="669"/>
      <c r="V10" s="669"/>
      <c r="W10" s="669"/>
      <c r="X10" s="669"/>
      <c r="Y10" s="669"/>
      <c r="Z10" s="668">
        <f t="shared" si="4"/>
        <v>315</v>
      </c>
      <c r="AA10" s="669"/>
      <c r="AB10" s="668">
        <f t="shared" si="5"/>
        <v>-630</v>
      </c>
      <c r="AC10" s="668">
        <f t="shared" si="6"/>
        <v>315</v>
      </c>
      <c r="AD10" s="669"/>
      <c r="AE10" s="669"/>
      <c r="AF10" s="669"/>
      <c r="AG10" s="669"/>
      <c r="AH10" s="669"/>
      <c r="AI10" s="669"/>
      <c r="AJ10" s="669"/>
      <c r="AK10" s="668">
        <f t="shared" si="7"/>
        <v>315</v>
      </c>
      <c r="AL10" s="669"/>
      <c r="AM10" s="668">
        <f t="shared" si="8"/>
        <v>-315</v>
      </c>
      <c r="AN10" s="668">
        <f t="shared" si="9"/>
        <v>315</v>
      </c>
      <c r="AO10" s="669"/>
      <c r="AP10" s="669"/>
      <c r="AQ10" s="669"/>
      <c r="AR10" s="669"/>
      <c r="AS10" s="669"/>
      <c r="AT10" s="669"/>
      <c r="AU10" s="669"/>
      <c r="AV10" s="668">
        <f t="shared" si="10"/>
        <v>315</v>
      </c>
      <c r="AW10" s="669"/>
      <c r="AX10" s="668">
        <f t="shared" si="11"/>
        <v>0</v>
      </c>
    </row>
    <row r="11" spans="1:50" ht="12" customHeight="1">
      <c r="A11" s="288">
        <v>9</v>
      </c>
      <c r="B11" s="289" t="s">
        <v>1602</v>
      </c>
      <c r="C11" s="290" t="s">
        <v>14</v>
      </c>
      <c r="D11" s="290"/>
      <c r="E11" s="290">
        <v>420</v>
      </c>
      <c r="F11" s="668">
        <v>0</v>
      </c>
      <c r="G11" s="668">
        <f t="shared" si="0"/>
        <v>1260</v>
      </c>
      <c r="H11" s="669"/>
      <c r="I11" s="669"/>
      <c r="J11" s="669"/>
      <c r="K11" s="669"/>
      <c r="L11" s="669"/>
      <c r="M11" s="669"/>
      <c r="N11" s="669"/>
      <c r="O11" s="668">
        <f t="shared" si="1"/>
        <v>1260</v>
      </c>
      <c r="P11" s="669"/>
      <c r="Q11" s="668">
        <f t="shared" si="2"/>
        <v>1260</v>
      </c>
      <c r="R11" s="668">
        <f t="shared" si="3"/>
        <v>1260</v>
      </c>
      <c r="S11" s="669"/>
      <c r="T11" s="669"/>
      <c r="U11" s="669"/>
      <c r="V11" s="669"/>
      <c r="W11" s="669"/>
      <c r="X11" s="669"/>
      <c r="Y11" s="669"/>
      <c r="Z11" s="668">
        <f t="shared" si="4"/>
        <v>1260</v>
      </c>
      <c r="AA11" s="669"/>
      <c r="AB11" s="668">
        <f t="shared" si="5"/>
        <v>2520</v>
      </c>
      <c r="AC11" s="668">
        <f t="shared" si="6"/>
        <v>1260</v>
      </c>
      <c r="AD11" s="669"/>
      <c r="AE11" s="669"/>
      <c r="AF11" s="669"/>
      <c r="AG11" s="669"/>
      <c r="AH11" s="669"/>
      <c r="AI11" s="669"/>
      <c r="AJ11" s="669"/>
      <c r="AK11" s="668">
        <f t="shared" si="7"/>
        <v>1260</v>
      </c>
      <c r="AL11" s="669"/>
      <c r="AM11" s="668">
        <f t="shared" si="8"/>
        <v>3780</v>
      </c>
      <c r="AN11" s="668">
        <f t="shared" si="9"/>
        <v>1260</v>
      </c>
      <c r="AO11" s="669"/>
      <c r="AP11" s="669"/>
      <c r="AQ11" s="669"/>
      <c r="AR11" s="669"/>
      <c r="AS11" s="669"/>
      <c r="AT11" s="669"/>
      <c r="AU11" s="669"/>
      <c r="AV11" s="668">
        <f t="shared" si="10"/>
        <v>1260</v>
      </c>
      <c r="AW11" s="669"/>
      <c r="AX11" s="668">
        <f t="shared" si="11"/>
        <v>5040</v>
      </c>
    </row>
    <row r="12" spans="1:50" ht="12" customHeight="1">
      <c r="A12" s="288">
        <v>10</v>
      </c>
      <c r="B12" s="296" t="s">
        <v>4109</v>
      </c>
      <c r="C12" s="297" t="s">
        <v>30</v>
      </c>
      <c r="D12" s="297" t="s">
        <v>33</v>
      </c>
      <c r="E12" s="297"/>
      <c r="F12" s="671">
        <v>375</v>
      </c>
      <c r="G12" s="671">
        <f t="shared" si="0"/>
        <v>0</v>
      </c>
      <c r="H12" s="672"/>
      <c r="I12" s="672"/>
      <c r="J12" s="672"/>
      <c r="K12" s="672"/>
      <c r="L12" s="672"/>
      <c r="M12" s="672"/>
      <c r="N12" s="672"/>
      <c r="O12" s="671">
        <f t="shared" si="1"/>
        <v>0</v>
      </c>
      <c r="P12" s="672"/>
      <c r="Q12" s="671">
        <f t="shared" si="2"/>
        <v>375</v>
      </c>
      <c r="R12" s="671"/>
      <c r="S12" s="672"/>
      <c r="T12" s="672"/>
      <c r="U12" s="672"/>
      <c r="V12" s="672"/>
      <c r="W12" s="672"/>
      <c r="X12" s="672"/>
      <c r="Y12" s="672"/>
      <c r="Z12" s="671">
        <f t="shared" si="4"/>
        <v>0</v>
      </c>
      <c r="AA12" s="672"/>
      <c r="AB12" s="671">
        <f t="shared" si="5"/>
        <v>375</v>
      </c>
      <c r="AC12" s="671"/>
      <c r="AD12" s="672"/>
      <c r="AE12" s="672"/>
      <c r="AF12" s="672"/>
      <c r="AG12" s="672"/>
      <c r="AH12" s="672"/>
      <c r="AI12" s="672"/>
      <c r="AJ12" s="672"/>
      <c r="AK12" s="671">
        <f t="shared" si="7"/>
        <v>0</v>
      </c>
      <c r="AL12" s="672"/>
      <c r="AM12" s="671">
        <f t="shared" si="8"/>
        <v>375</v>
      </c>
      <c r="AN12" s="671"/>
      <c r="AO12" s="672"/>
      <c r="AP12" s="672"/>
      <c r="AQ12" s="672"/>
      <c r="AR12" s="672"/>
      <c r="AS12" s="672"/>
      <c r="AT12" s="672"/>
      <c r="AU12" s="672"/>
      <c r="AV12" s="671">
        <f t="shared" si="10"/>
        <v>0</v>
      </c>
      <c r="AW12" s="672"/>
      <c r="AX12" s="671">
        <f t="shared" si="11"/>
        <v>375</v>
      </c>
    </row>
    <row r="13" spans="1:50" ht="12" customHeight="1">
      <c r="A13" s="288">
        <v>11</v>
      </c>
      <c r="B13" s="289" t="s">
        <v>1618</v>
      </c>
      <c r="C13" s="290" t="s">
        <v>14</v>
      </c>
      <c r="D13" s="290"/>
      <c r="E13" s="290">
        <v>200</v>
      </c>
      <c r="F13" s="668">
        <v>0</v>
      </c>
      <c r="G13" s="668">
        <f t="shared" si="0"/>
        <v>600</v>
      </c>
      <c r="H13" s="669"/>
      <c r="I13" s="669"/>
      <c r="J13" s="669"/>
      <c r="K13" s="669"/>
      <c r="L13" s="669"/>
      <c r="M13" s="669"/>
      <c r="N13" s="669"/>
      <c r="O13" s="668">
        <f t="shared" si="1"/>
        <v>600</v>
      </c>
      <c r="P13" s="669"/>
      <c r="Q13" s="668">
        <f t="shared" si="2"/>
        <v>600</v>
      </c>
      <c r="R13" s="668">
        <f t="shared" ref="R13:R18" si="12">E13*3</f>
        <v>600</v>
      </c>
      <c r="S13" s="669"/>
      <c r="T13" s="669"/>
      <c r="U13" s="669"/>
      <c r="V13" s="669"/>
      <c r="W13" s="669"/>
      <c r="X13" s="669"/>
      <c r="Y13" s="669"/>
      <c r="Z13" s="668">
        <f t="shared" si="4"/>
        <v>600</v>
      </c>
      <c r="AA13" s="669"/>
      <c r="AB13" s="668">
        <f t="shared" si="5"/>
        <v>1200</v>
      </c>
      <c r="AC13" s="668">
        <f t="shared" ref="AC13:AC18" si="13">$E13*3</f>
        <v>600</v>
      </c>
      <c r="AD13" s="669"/>
      <c r="AE13" s="669"/>
      <c r="AF13" s="669"/>
      <c r="AG13" s="669"/>
      <c r="AH13" s="669"/>
      <c r="AI13" s="669"/>
      <c r="AJ13" s="669"/>
      <c r="AK13" s="668">
        <f t="shared" si="7"/>
        <v>600</v>
      </c>
      <c r="AL13" s="669"/>
      <c r="AM13" s="668">
        <f t="shared" si="8"/>
        <v>1800</v>
      </c>
      <c r="AN13" s="668">
        <f t="shared" ref="AN13:AN18" si="14">$E13*3</f>
        <v>600</v>
      </c>
      <c r="AO13" s="669"/>
      <c r="AP13" s="669"/>
      <c r="AQ13" s="669"/>
      <c r="AR13" s="669"/>
      <c r="AS13" s="669"/>
      <c r="AT13" s="669"/>
      <c r="AU13" s="669"/>
      <c r="AV13" s="668">
        <f t="shared" si="10"/>
        <v>600</v>
      </c>
      <c r="AW13" s="669"/>
      <c r="AX13" s="668">
        <f t="shared" si="11"/>
        <v>2400</v>
      </c>
    </row>
    <row r="14" spans="1:50" ht="12" customHeight="1">
      <c r="A14" s="288">
        <v>12</v>
      </c>
      <c r="B14" s="294" t="s">
        <v>3299</v>
      </c>
      <c r="C14" s="290" t="s">
        <v>10</v>
      </c>
      <c r="D14" s="290" t="s">
        <v>38</v>
      </c>
      <c r="E14" s="670">
        <v>175</v>
      </c>
      <c r="F14" s="668">
        <v>0</v>
      </c>
      <c r="G14" s="668">
        <f t="shared" si="0"/>
        <v>525</v>
      </c>
      <c r="H14" s="669"/>
      <c r="I14" s="669"/>
      <c r="J14" s="669"/>
      <c r="K14" s="669"/>
      <c r="L14" s="669"/>
      <c r="M14" s="669"/>
      <c r="N14" s="669"/>
      <c r="O14" s="668">
        <f t="shared" si="1"/>
        <v>525</v>
      </c>
      <c r="P14" s="669"/>
      <c r="Q14" s="668">
        <f t="shared" si="2"/>
        <v>525</v>
      </c>
      <c r="R14" s="668">
        <f t="shared" si="12"/>
        <v>525</v>
      </c>
      <c r="S14" s="669"/>
      <c r="T14" s="669"/>
      <c r="U14" s="669"/>
      <c r="V14" s="669"/>
      <c r="W14" s="669"/>
      <c r="X14" s="669"/>
      <c r="Y14" s="669"/>
      <c r="Z14" s="668">
        <f t="shared" si="4"/>
        <v>525</v>
      </c>
      <c r="AA14" s="669"/>
      <c r="AB14" s="668">
        <f t="shared" si="5"/>
        <v>1050</v>
      </c>
      <c r="AC14" s="668">
        <f t="shared" si="13"/>
        <v>525</v>
      </c>
      <c r="AD14" s="669"/>
      <c r="AE14" s="669"/>
      <c r="AF14" s="669"/>
      <c r="AG14" s="669"/>
      <c r="AH14" s="669"/>
      <c r="AI14" s="669"/>
      <c r="AJ14" s="669"/>
      <c r="AK14" s="668">
        <f t="shared" si="7"/>
        <v>525</v>
      </c>
      <c r="AL14" s="669"/>
      <c r="AM14" s="668">
        <f t="shared" si="8"/>
        <v>1575</v>
      </c>
      <c r="AN14" s="668">
        <f t="shared" si="14"/>
        <v>525</v>
      </c>
      <c r="AO14" s="669"/>
      <c r="AP14" s="669"/>
      <c r="AQ14" s="669"/>
      <c r="AR14" s="669"/>
      <c r="AS14" s="669"/>
      <c r="AT14" s="669"/>
      <c r="AU14" s="669"/>
      <c r="AV14" s="668">
        <f t="shared" si="10"/>
        <v>525</v>
      </c>
      <c r="AW14" s="669"/>
      <c r="AX14" s="668">
        <f t="shared" si="11"/>
        <v>2100</v>
      </c>
    </row>
    <row r="15" spans="1:50" ht="12" customHeight="1">
      <c r="A15" s="288">
        <v>13</v>
      </c>
      <c r="B15" s="289" t="s">
        <v>39</v>
      </c>
      <c r="C15" s="290" t="s">
        <v>14</v>
      </c>
      <c r="D15" s="290" t="s">
        <v>41</v>
      </c>
      <c r="E15" s="290">
        <v>400</v>
      </c>
      <c r="F15" s="668">
        <v>0</v>
      </c>
      <c r="G15" s="668">
        <f t="shared" si="0"/>
        <v>1200</v>
      </c>
      <c r="H15" s="669"/>
      <c r="I15" s="669"/>
      <c r="J15" s="669"/>
      <c r="K15" s="669"/>
      <c r="L15" s="669"/>
      <c r="M15" s="669"/>
      <c r="N15" s="669"/>
      <c r="O15" s="668">
        <f t="shared" si="1"/>
        <v>1200</v>
      </c>
      <c r="P15" s="669"/>
      <c r="Q15" s="668">
        <f t="shared" si="2"/>
        <v>1200</v>
      </c>
      <c r="R15" s="668">
        <f t="shared" si="12"/>
        <v>1200</v>
      </c>
      <c r="S15" s="669"/>
      <c r="T15" s="669"/>
      <c r="U15" s="669"/>
      <c r="V15" s="669"/>
      <c r="W15" s="669"/>
      <c r="X15" s="669"/>
      <c r="Y15" s="669"/>
      <c r="Z15" s="668">
        <f t="shared" si="4"/>
        <v>1200</v>
      </c>
      <c r="AA15" s="669"/>
      <c r="AB15" s="668">
        <f t="shared" si="5"/>
        <v>2400</v>
      </c>
      <c r="AC15" s="668">
        <f t="shared" si="13"/>
        <v>1200</v>
      </c>
      <c r="AD15" s="669"/>
      <c r="AE15" s="669"/>
      <c r="AF15" s="669"/>
      <c r="AG15" s="669"/>
      <c r="AH15" s="669"/>
      <c r="AI15" s="669"/>
      <c r="AJ15" s="669"/>
      <c r="AK15" s="668">
        <f t="shared" si="7"/>
        <v>1200</v>
      </c>
      <c r="AL15" s="669"/>
      <c r="AM15" s="668">
        <f t="shared" si="8"/>
        <v>3600</v>
      </c>
      <c r="AN15" s="668">
        <f t="shared" si="14"/>
        <v>1200</v>
      </c>
      <c r="AO15" s="669"/>
      <c r="AP15" s="669"/>
      <c r="AQ15" s="669"/>
      <c r="AR15" s="669"/>
      <c r="AS15" s="669"/>
      <c r="AT15" s="669"/>
      <c r="AU15" s="669"/>
      <c r="AV15" s="668">
        <f t="shared" si="10"/>
        <v>1200</v>
      </c>
      <c r="AW15" s="669"/>
      <c r="AX15" s="668">
        <f t="shared" si="11"/>
        <v>4800</v>
      </c>
    </row>
    <row r="16" spans="1:50" ht="12" customHeight="1">
      <c r="A16" s="288">
        <v>14</v>
      </c>
      <c r="B16" s="294" t="s">
        <v>2129</v>
      </c>
      <c r="C16" s="290" t="s">
        <v>10</v>
      </c>
      <c r="D16" s="290" t="s">
        <v>44</v>
      </c>
      <c r="E16" s="670">
        <v>50</v>
      </c>
      <c r="F16" s="668">
        <v>900</v>
      </c>
      <c r="G16" s="668">
        <f t="shared" si="0"/>
        <v>150</v>
      </c>
      <c r="H16" s="669"/>
      <c r="I16" s="669"/>
      <c r="J16" s="669"/>
      <c r="K16" s="669"/>
      <c r="L16" s="669"/>
      <c r="M16" s="669"/>
      <c r="N16" s="669"/>
      <c r="O16" s="668">
        <f t="shared" si="1"/>
        <v>150</v>
      </c>
      <c r="P16" s="669"/>
      <c r="Q16" s="668">
        <f t="shared" si="2"/>
        <v>1050</v>
      </c>
      <c r="R16" s="668">
        <f t="shared" si="12"/>
        <v>150</v>
      </c>
      <c r="S16" s="669"/>
      <c r="T16" s="669"/>
      <c r="U16" s="669"/>
      <c r="V16" s="669"/>
      <c r="W16" s="669"/>
      <c r="X16" s="669"/>
      <c r="Y16" s="669"/>
      <c r="Z16" s="668">
        <f t="shared" si="4"/>
        <v>150</v>
      </c>
      <c r="AA16" s="669"/>
      <c r="AB16" s="668">
        <f t="shared" si="5"/>
        <v>1200</v>
      </c>
      <c r="AC16" s="668">
        <f t="shared" si="13"/>
        <v>150</v>
      </c>
      <c r="AD16" s="669"/>
      <c r="AE16" s="669"/>
      <c r="AF16" s="669"/>
      <c r="AG16" s="669"/>
      <c r="AH16" s="669"/>
      <c r="AI16" s="669"/>
      <c r="AJ16" s="669"/>
      <c r="AK16" s="668">
        <f t="shared" si="7"/>
        <v>150</v>
      </c>
      <c r="AL16" s="669"/>
      <c r="AM16" s="668">
        <f t="shared" si="8"/>
        <v>1350</v>
      </c>
      <c r="AN16" s="668">
        <f t="shared" si="14"/>
        <v>150</v>
      </c>
      <c r="AO16" s="669"/>
      <c r="AP16" s="669"/>
      <c r="AQ16" s="669"/>
      <c r="AR16" s="669"/>
      <c r="AS16" s="669"/>
      <c r="AT16" s="669"/>
      <c r="AU16" s="669"/>
      <c r="AV16" s="668">
        <f t="shared" si="10"/>
        <v>150</v>
      </c>
      <c r="AW16" s="669"/>
      <c r="AX16" s="668">
        <f t="shared" si="11"/>
        <v>1500</v>
      </c>
    </row>
    <row r="17" spans="1:50" ht="12" customHeight="1">
      <c r="A17" s="288">
        <v>15</v>
      </c>
      <c r="B17" s="294" t="s">
        <v>2132</v>
      </c>
      <c r="C17" s="290" t="s">
        <v>10</v>
      </c>
      <c r="D17" s="290" t="s">
        <v>49</v>
      </c>
      <c r="E17" s="670">
        <v>110</v>
      </c>
      <c r="F17" s="668">
        <v>0</v>
      </c>
      <c r="G17" s="668">
        <f t="shared" si="0"/>
        <v>330</v>
      </c>
      <c r="H17" s="669"/>
      <c r="I17" s="669"/>
      <c r="J17" s="669"/>
      <c r="K17" s="669"/>
      <c r="L17" s="669"/>
      <c r="M17" s="669"/>
      <c r="N17" s="669"/>
      <c r="O17" s="668">
        <f t="shared" si="1"/>
        <v>330</v>
      </c>
      <c r="P17" s="669"/>
      <c r="Q17" s="668">
        <f t="shared" si="2"/>
        <v>330</v>
      </c>
      <c r="R17" s="668">
        <f t="shared" si="12"/>
        <v>330</v>
      </c>
      <c r="S17" s="669"/>
      <c r="T17" s="669"/>
      <c r="U17" s="669"/>
      <c r="V17" s="669"/>
      <c r="W17" s="669"/>
      <c r="X17" s="669"/>
      <c r="Y17" s="669"/>
      <c r="Z17" s="668">
        <f t="shared" si="4"/>
        <v>330</v>
      </c>
      <c r="AA17" s="669"/>
      <c r="AB17" s="668">
        <f t="shared" si="5"/>
        <v>660</v>
      </c>
      <c r="AC17" s="668">
        <f t="shared" si="13"/>
        <v>330</v>
      </c>
      <c r="AD17" s="669"/>
      <c r="AE17" s="669"/>
      <c r="AF17" s="669"/>
      <c r="AG17" s="669"/>
      <c r="AH17" s="669"/>
      <c r="AI17" s="669"/>
      <c r="AJ17" s="669"/>
      <c r="AK17" s="668">
        <f t="shared" si="7"/>
        <v>330</v>
      </c>
      <c r="AL17" s="669"/>
      <c r="AM17" s="668">
        <f t="shared" si="8"/>
        <v>990</v>
      </c>
      <c r="AN17" s="668">
        <f t="shared" si="14"/>
        <v>330</v>
      </c>
      <c r="AO17" s="669"/>
      <c r="AP17" s="669"/>
      <c r="AQ17" s="669"/>
      <c r="AR17" s="669"/>
      <c r="AS17" s="669"/>
      <c r="AT17" s="669"/>
      <c r="AU17" s="669"/>
      <c r="AV17" s="668">
        <f t="shared" si="10"/>
        <v>330</v>
      </c>
      <c r="AW17" s="669"/>
      <c r="AX17" s="668">
        <f t="shared" si="11"/>
        <v>1320</v>
      </c>
    </row>
    <row r="18" spans="1:50" ht="12" customHeight="1">
      <c r="A18" s="288">
        <v>16</v>
      </c>
      <c r="B18" s="541" t="s">
        <v>3446</v>
      </c>
      <c r="C18" s="290" t="s">
        <v>14</v>
      </c>
      <c r="D18" s="290"/>
      <c r="E18" s="290">
        <v>400</v>
      </c>
      <c r="F18" s="668">
        <v>-1368</v>
      </c>
      <c r="G18" s="668">
        <f t="shared" si="0"/>
        <v>1200</v>
      </c>
      <c r="H18" s="669"/>
      <c r="I18" s="669"/>
      <c r="J18" s="669"/>
      <c r="K18" s="669"/>
      <c r="L18" s="669"/>
      <c r="M18" s="669"/>
      <c r="N18" s="669"/>
      <c r="O18" s="668">
        <f t="shared" si="1"/>
        <v>1200</v>
      </c>
      <c r="P18" s="669"/>
      <c r="Q18" s="668">
        <f t="shared" si="2"/>
        <v>-168</v>
      </c>
      <c r="R18" s="668">
        <f t="shared" si="12"/>
        <v>1200</v>
      </c>
      <c r="S18" s="669"/>
      <c r="T18" s="669"/>
      <c r="U18" s="669"/>
      <c r="V18" s="669"/>
      <c r="W18" s="669"/>
      <c r="X18" s="669"/>
      <c r="Y18" s="669"/>
      <c r="Z18" s="668">
        <f t="shared" si="4"/>
        <v>1200</v>
      </c>
      <c r="AA18" s="669"/>
      <c r="AB18" s="668">
        <f t="shared" si="5"/>
        <v>1032</v>
      </c>
      <c r="AC18" s="668">
        <f t="shared" si="13"/>
        <v>1200</v>
      </c>
      <c r="AD18" s="669"/>
      <c r="AE18" s="669"/>
      <c r="AF18" s="669"/>
      <c r="AG18" s="669"/>
      <c r="AH18" s="669"/>
      <c r="AI18" s="669"/>
      <c r="AJ18" s="669"/>
      <c r="AK18" s="668">
        <f t="shared" si="7"/>
        <v>1200</v>
      </c>
      <c r="AL18" s="669"/>
      <c r="AM18" s="668">
        <f t="shared" si="8"/>
        <v>2232</v>
      </c>
      <c r="AN18" s="668">
        <f t="shared" si="14"/>
        <v>1200</v>
      </c>
      <c r="AO18" s="669"/>
      <c r="AP18" s="669"/>
      <c r="AQ18" s="669"/>
      <c r="AR18" s="669"/>
      <c r="AS18" s="669"/>
      <c r="AT18" s="669"/>
      <c r="AU18" s="669"/>
      <c r="AV18" s="668">
        <f t="shared" si="10"/>
        <v>1200</v>
      </c>
      <c r="AW18" s="669"/>
      <c r="AX18" s="668">
        <f t="shared" si="11"/>
        <v>3432</v>
      </c>
    </row>
    <row r="19" spans="1:50" ht="12" customHeight="1">
      <c r="A19" s="288">
        <v>17</v>
      </c>
      <c r="B19" s="296" t="s">
        <v>45</v>
      </c>
      <c r="C19" s="297" t="s">
        <v>30</v>
      </c>
      <c r="D19" s="297" t="s">
        <v>12</v>
      </c>
      <c r="E19" s="297"/>
      <c r="F19" s="671">
        <v>2310</v>
      </c>
      <c r="G19" s="671"/>
      <c r="H19" s="672"/>
      <c r="I19" s="672"/>
      <c r="J19" s="672"/>
      <c r="K19" s="672"/>
      <c r="L19" s="672"/>
      <c r="M19" s="672"/>
      <c r="N19" s="672"/>
      <c r="O19" s="671"/>
      <c r="P19" s="672"/>
      <c r="Q19" s="671">
        <f t="shared" si="2"/>
        <v>2310</v>
      </c>
      <c r="R19" s="671"/>
      <c r="S19" s="672"/>
      <c r="T19" s="672"/>
      <c r="U19" s="672"/>
      <c r="V19" s="672"/>
      <c r="W19" s="672"/>
      <c r="X19" s="672"/>
      <c r="Y19" s="672"/>
      <c r="Z19" s="671"/>
      <c r="AA19" s="672"/>
      <c r="AB19" s="671">
        <f t="shared" si="5"/>
        <v>2310</v>
      </c>
      <c r="AC19" s="671"/>
      <c r="AD19" s="672"/>
      <c r="AE19" s="672"/>
      <c r="AF19" s="672"/>
      <c r="AG19" s="672"/>
      <c r="AH19" s="672"/>
      <c r="AI19" s="672"/>
      <c r="AJ19" s="672"/>
      <c r="AK19" s="671"/>
      <c r="AL19" s="672"/>
      <c r="AM19" s="671">
        <f t="shared" si="8"/>
        <v>2310</v>
      </c>
      <c r="AN19" s="671"/>
      <c r="AO19" s="672"/>
      <c r="AP19" s="672"/>
      <c r="AQ19" s="672"/>
      <c r="AR19" s="672"/>
      <c r="AS19" s="672"/>
      <c r="AT19" s="672"/>
      <c r="AU19" s="672"/>
      <c r="AV19" s="671"/>
      <c r="AW19" s="672"/>
      <c r="AX19" s="671">
        <f t="shared" si="11"/>
        <v>2310</v>
      </c>
    </row>
    <row r="20" spans="1:50" ht="12" customHeight="1">
      <c r="A20" s="288">
        <v>18</v>
      </c>
      <c r="B20" s="296" t="s">
        <v>1020</v>
      </c>
      <c r="C20" s="297" t="s">
        <v>30</v>
      </c>
      <c r="D20" s="297"/>
      <c r="E20" s="297"/>
      <c r="F20" s="671"/>
      <c r="G20" s="671"/>
      <c r="H20" s="672"/>
      <c r="I20" s="672"/>
      <c r="J20" s="672"/>
      <c r="K20" s="672"/>
      <c r="L20" s="672"/>
      <c r="M20" s="672"/>
      <c r="N20" s="672"/>
      <c r="O20" s="671"/>
      <c r="P20" s="672"/>
      <c r="Q20" s="671"/>
      <c r="R20" s="671"/>
      <c r="S20" s="672"/>
      <c r="T20" s="672"/>
      <c r="U20" s="672"/>
      <c r="V20" s="672"/>
      <c r="W20" s="672"/>
      <c r="X20" s="672"/>
      <c r="Y20" s="672"/>
      <c r="Z20" s="671"/>
      <c r="AA20" s="672"/>
      <c r="AB20" s="671"/>
      <c r="AC20" s="671"/>
      <c r="AD20" s="672"/>
      <c r="AE20" s="672"/>
      <c r="AF20" s="672"/>
      <c r="AG20" s="672"/>
      <c r="AH20" s="672"/>
      <c r="AI20" s="672"/>
      <c r="AJ20" s="672"/>
      <c r="AK20" s="671"/>
      <c r="AL20" s="672"/>
      <c r="AM20" s="671"/>
      <c r="AN20" s="671"/>
      <c r="AO20" s="672"/>
      <c r="AP20" s="672"/>
      <c r="AQ20" s="672"/>
      <c r="AR20" s="672"/>
      <c r="AS20" s="672"/>
      <c r="AT20" s="672"/>
      <c r="AU20" s="672"/>
      <c r="AV20" s="671"/>
      <c r="AW20" s="672"/>
      <c r="AX20" s="671"/>
    </row>
    <row r="21" spans="1:50" ht="12" customHeight="1">
      <c r="A21" s="288">
        <v>19</v>
      </c>
      <c r="B21" s="289" t="s">
        <v>52</v>
      </c>
      <c r="C21" s="290" t="s">
        <v>14</v>
      </c>
      <c r="D21" s="290" t="s">
        <v>829</v>
      </c>
      <c r="E21" s="290">
        <v>95</v>
      </c>
      <c r="F21" s="668">
        <v>570</v>
      </c>
      <c r="G21" s="668">
        <f t="shared" ref="G21:G61" si="15">E21*3</f>
        <v>285</v>
      </c>
      <c r="H21" s="669"/>
      <c r="I21" s="669"/>
      <c r="J21" s="669"/>
      <c r="K21" s="669"/>
      <c r="L21" s="669"/>
      <c r="M21" s="669"/>
      <c r="N21" s="669"/>
      <c r="O21" s="668">
        <f t="shared" ref="O21:O61" si="16">SUM(G21:N21)</f>
        <v>285</v>
      </c>
      <c r="P21" s="669"/>
      <c r="Q21" s="668">
        <f t="shared" ref="Q21:Q52" si="17">F21+O21-P21</f>
        <v>855</v>
      </c>
      <c r="R21" s="668">
        <f t="shared" ref="R21:R61" si="18">E21*3</f>
        <v>285</v>
      </c>
      <c r="S21" s="669"/>
      <c r="T21" s="669"/>
      <c r="U21" s="669"/>
      <c r="V21" s="669"/>
      <c r="W21" s="669"/>
      <c r="X21" s="669"/>
      <c r="Y21" s="669"/>
      <c r="Z21" s="668">
        <f t="shared" ref="Z21:Z61" si="19">SUM(R21:Y21)</f>
        <v>285</v>
      </c>
      <c r="AA21" s="669"/>
      <c r="AB21" s="668">
        <f t="shared" ref="AB21:AB52" si="20">Q21+Z21-AA21</f>
        <v>1140</v>
      </c>
      <c r="AC21" s="668">
        <f t="shared" ref="AC21:AC61" si="21">$E21*3</f>
        <v>285</v>
      </c>
      <c r="AD21" s="669"/>
      <c r="AE21" s="669"/>
      <c r="AF21" s="669"/>
      <c r="AG21" s="669"/>
      <c r="AH21" s="669"/>
      <c r="AI21" s="669"/>
      <c r="AJ21" s="669"/>
      <c r="AK21" s="668">
        <f t="shared" ref="AK21:AK61" si="22">SUM(AC21:AJ21)</f>
        <v>285</v>
      </c>
      <c r="AL21" s="669"/>
      <c r="AM21" s="668">
        <f t="shared" ref="AM21:AM52" si="23">AB21+AK21-AL21</f>
        <v>1425</v>
      </c>
      <c r="AN21" s="668">
        <f t="shared" ref="AN21:AN61" si="24">$E21*3</f>
        <v>285</v>
      </c>
      <c r="AO21" s="669"/>
      <c r="AP21" s="669"/>
      <c r="AQ21" s="669"/>
      <c r="AR21" s="669"/>
      <c r="AS21" s="669"/>
      <c r="AT21" s="669"/>
      <c r="AU21" s="669"/>
      <c r="AV21" s="668">
        <f t="shared" ref="AV21:AV61" si="25">SUM(AN21:AU21)</f>
        <v>285</v>
      </c>
      <c r="AW21" s="669"/>
      <c r="AX21" s="668">
        <f t="shared" ref="AX21:AX52" si="26">AM21+AV21-AW21</f>
        <v>1710</v>
      </c>
    </row>
    <row r="22" spans="1:50" ht="12" customHeight="1">
      <c r="A22" s="288">
        <v>20</v>
      </c>
      <c r="B22" s="289" t="s">
        <v>2149</v>
      </c>
      <c r="C22" s="290" t="s">
        <v>14</v>
      </c>
      <c r="D22" s="290" t="s">
        <v>2009</v>
      </c>
      <c r="E22" s="290">
        <v>100</v>
      </c>
      <c r="F22" s="668">
        <v>-30</v>
      </c>
      <c r="G22" s="668">
        <f t="shared" si="15"/>
        <v>300</v>
      </c>
      <c r="H22" s="669"/>
      <c r="I22" s="669"/>
      <c r="J22" s="669"/>
      <c r="K22" s="669"/>
      <c r="L22" s="669"/>
      <c r="M22" s="669"/>
      <c r="N22" s="669"/>
      <c r="O22" s="668">
        <f t="shared" si="16"/>
        <v>300</v>
      </c>
      <c r="P22" s="669"/>
      <c r="Q22" s="668">
        <f t="shared" si="17"/>
        <v>270</v>
      </c>
      <c r="R22" s="668">
        <f t="shared" si="18"/>
        <v>300</v>
      </c>
      <c r="S22" s="669"/>
      <c r="T22" s="669"/>
      <c r="U22" s="669"/>
      <c r="V22" s="669"/>
      <c r="W22" s="669"/>
      <c r="X22" s="669"/>
      <c r="Y22" s="669"/>
      <c r="Z22" s="668">
        <f t="shared" si="19"/>
        <v>300</v>
      </c>
      <c r="AA22" s="669"/>
      <c r="AB22" s="668">
        <f t="shared" si="20"/>
        <v>570</v>
      </c>
      <c r="AC22" s="668">
        <f t="shared" si="21"/>
        <v>300</v>
      </c>
      <c r="AD22" s="669"/>
      <c r="AE22" s="669"/>
      <c r="AF22" s="669"/>
      <c r="AG22" s="669"/>
      <c r="AH22" s="669"/>
      <c r="AI22" s="669"/>
      <c r="AJ22" s="669"/>
      <c r="AK22" s="668">
        <f t="shared" si="22"/>
        <v>300</v>
      </c>
      <c r="AL22" s="669"/>
      <c r="AM22" s="668">
        <f t="shared" si="23"/>
        <v>870</v>
      </c>
      <c r="AN22" s="668">
        <f t="shared" si="24"/>
        <v>300</v>
      </c>
      <c r="AO22" s="669"/>
      <c r="AP22" s="669"/>
      <c r="AQ22" s="669"/>
      <c r="AR22" s="669"/>
      <c r="AS22" s="669"/>
      <c r="AT22" s="669"/>
      <c r="AU22" s="669"/>
      <c r="AV22" s="668">
        <f t="shared" si="25"/>
        <v>300</v>
      </c>
      <c r="AW22" s="669"/>
      <c r="AX22" s="668">
        <f t="shared" si="26"/>
        <v>1170</v>
      </c>
    </row>
    <row r="23" spans="1:50" ht="12" customHeight="1">
      <c r="A23" s="288">
        <v>21</v>
      </c>
      <c r="B23" s="289" t="s">
        <v>58</v>
      </c>
      <c r="C23" s="290" t="s">
        <v>23</v>
      </c>
      <c r="D23" s="290" t="s">
        <v>60</v>
      </c>
      <c r="E23" s="290">
        <v>85</v>
      </c>
      <c r="F23" s="668">
        <v>100</v>
      </c>
      <c r="G23" s="668">
        <f t="shared" si="15"/>
        <v>255</v>
      </c>
      <c r="H23" s="669"/>
      <c r="I23" s="669"/>
      <c r="J23" s="669"/>
      <c r="K23" s="669"/>
      <c r="L23" s="669"/>
      <c r="M23" s="669"/>
      <c r="N23" s="669"/>
      <c r="O23" s="668">
        <f t="shared" si="16"/>
        <v>255</v>
      </c>
      <c r="P23" s="669"/>
      <c r="Q23" s="668">
        <f t="shared" si="17"/>
        <v>355</v>
      </c>
      <c r="R23" s="668">
        <f t="shared" si="18"/>
        <v>255</v>
      </c>
      <c r="S23" s="669"/>
      <c r="T23" s="669"/>
      <c r="U23" s="669"/>
      <c r="V23" s="669"/>
      <c r="W23" s="669"/>
      <c r="X23" s="669"/>
      <c r="Y23" s="669"/>
      <c r="Z23" s="668">
        <f t="shared" si="19"/>
        <v>255</v>
      </c>
      <c r="AA23" s="669"/>
      <c r="AB23" s="668">
        <f t="shared" si="20"/>
        <v>610</v>
      </c>
      <c r="AC23" s="668">
        <f t="shared" si="21"/>
        <v>255</v>
      </c>
      <c r="AD23" s="669"/>
      <c r="AE23" s="669"/>
      <c r="AF23" s="669"/>
      <c r="AG23" s="669"/>
      <c r="AH23" s="669"/>
      <c r="AI23" s="669"/>
      <c r="AJ23" s="669"/>
      <c r="AK23" s="668">
        <f t="shared" si="22"/>
        <v>255</v>
      </c>
      <c r="AL23" s="669"/>
      <c r="AM23" s="668">
        <f t="shared" si="23"/>
        <v>865</v>
      </c>
      <c r="AN23" s="668">
        <f t="shared" si="24"/>
        <v>255</v>
      </c>
      <c r="AO23" s="669"/>
      <c r="AP23" s="669"/>
      <c r="AQ23" s="669"/>
      <c r="AR23" s="669"/>
      <c r="AS23" s="669"/>
      <c r="AT23" s="669"/>
      <c r="AU23" s="669"/>
      <c r="AV23" s="668">
        <f t="shared" si="25"/>
        <v>255</v>
      </c>
      <c r="AW23" s="669"/>
      <c r="AX23" s="668">
        <f t="shared" si="26"/>
        <v>1120</v>
      </c>
    </row>
    <row r="24" spans="1:50" ht="12" customHeight="1">
      <c r="A24" s="288">
        <v>22</v>
      </c>
      <c r="B24" s="289" t="s">
        <v>3976</v>
      </c>
      <c r="C24" s="290" t="s">
        <v>3506</v>
      </c>
      <c r="D24" s="290"/>
      <c r="E24" s="290"/>
      <c r="F24" s="668">
        <v>2350</v>
      </c>
      <c r="G24" s="668">
        <f t="shared" si="15"/>
        <v>0</v>
      </c>
      <c r="H24" s="669"/>
      <c r="I24" s="669"/>
      <c r="J24" s="669"/>
      <c r="K24" s="669"/>
      <c r="L24" s="669"/>
      <c r="M24" s="669"/>
      <c r="N24" s="669"/>
      <c r="O24" s="668">
        <f t="shared" si="16"/>
        <v>0</v>
      </c>
      <c r="P24" s="669"/>
      <c r="Q24" s="668">
        <f t="shared" si="17"/>
        <v>2350</v>
      </c>
      <c r="R24" s="668">
        <f t="shared" si="18"/>
        <v>0</v>
      </c>
      <c r="S24" s="669"/>
      <c r="T24" s="669"/>
      <c r="U24" s="669"/>
      <c r="V24" s="669"/>
      <c r="W24" s="669"/>
      <c r="X24" s="669"/>
      <c r="Y24" s="669"/>
      <c r="Z24" s="668">
        <f t="shared" si="19"/>
        <v>0</v>
      </c>
      <c r="AA24" s="669"/>
      <c r="AB24" s="668">
        <f t="shared" si="20"/>
        <v>2350</v>
      </c>
      <c r="AC24" s="668">
        <f t="shared" si="21"/>
        <v>0</v>
      </c>
      <c r="AD24" s="669"/>
      <c r="AE24" s="669"/>
      <c r="AF24" s="669"/>
      <c r="AG24" s="669"/>
      <c r="AH24" s="669"/>
      <c r="AI24" s="669"/>
      <c r="AJ24" s="669"/>
      <c r="AK24" s="668">
        <f t="shared" si="22"/>
        <v>0</v>
      </c>
      <c r="AL24" s="669"/>
      <c r="AM24" s="668">
        <f t="shared" si="23"/>
        <v>2350</v>
      </c>
      <c r="AN24" s="668">
        <f t="shared" si="24"/>
        <v>0</v>
      </c>
      <c r="AO24" s="669"/>
      <c r="AP24" s="669"/>
      <c r="AQ24" s="669"/>
      <c r="AR24" s="669"/>
      <c r="AS24" s="669"/>
      <c r="AT24" s="669"/>
      <c r="AU24" s="669"/>
      <c r="AV24" s="668">
        <f t="shared" si="25"/>
        <v>0</v>
      </c>
      <c r="AW24" s="669"/>
      <c r="AX24" s="668">
        <f t="shared" si="26"/>
        <v>2350</v>
      </c>
    </row>
    <row r="25" spans="1:50" ht="12" customHeight="1">
      <c r="A25" s="288">
        <v>23</v>
      </c>
      <c r="B25" s="301" t="s">
        <v>61</v>
      </c>
      <c r="C25" s="290" t="s">
        <v>23</v>
      </c>
      <c r="D25" s="302"/>
      <c r="E25" s="290">
        <v>160</v>
      </c>
      <c r="F25" s="668">
        <v>0</v>
      </c>
      <c r="G25" s="668">
        <f t="shared" si="15"/>
        <v>480</v>
      </c>
      <c r="H25" s="669"/>
      <c r="I25" s="669"/>
      <c r="J25" s="669"/>
      <c r="K25" s="669"/>
      <c r="L25" s="669"/>
      <c r="M25" s="669"/>
      <c r="N25" s="669"/>
      <c r="O25" s="668">
        <f t="shared" si="16"/>
        <v>480</v>
      </c>
      <c r="P25" s="669"/>
      <c r="Q25" s="668">
        <f t="shared" si="17"/>
        <v>480</v>
      </c>
      <c r="R25" s="668">
        <f t="shared" si="18"/>
        <v>480</v>
      </c>
      <c r="S25" s="669"/>
      <c r="T25" s="669"/>
      <c r="U25" s="669"/>
      <c r="V25" s="669"/>
      <c r="W25" s="669"/>
      <c r="X25" s="669"/>
      <c r="Y25" s="669"/>
      <c r="Z25" s="668">
        <f t="shared" si="19"/>
        <v>480</v>
      </c>
      <c r="AA25" s="669"/>
      <c r="AB25" s="668">
        <f t="shared" si="20"/>
        <v>960</v>
      </c>
      <c r="AC25" s="668">
        <f t="shared" si="21"/>
        <v>480</v>
      </c>
      <c r="AD25" s="669"/>
      <c r="AE25" s="669"/>
      <c r="AF25" s="669"/>
      <c r="AG25" s="669"/>
      <c r="AH25" s="669"/>
      <c r="AI25" s="669"/>
      <c r="AJ25" s="669"/>
      <c r="AK25" s="668">
        <f t="shared" si="22"/>
        <v>480</v>
      </c>
      <c r="AL25" s="669"/>
      <c r="AM25" s="668">
        <f t="shared" si="23"/>
        <v>1440</v>
      </c>
      <c r="AN25" s="668">
        <f t="shared" si="24"/>
        <v>480</v>
      </c>
      <c r="AO25" s="669"/>
      <c r="AP25" s="669"/>
      <c r="AQ25" s="669"/>
      <c r="AR25" s="669"/>
      <c r="AS25" s="669"/>
      <c r="AT25" s="669"/>
      <c r="AU25" s="669"/>
      <c r="AV25" s="668">
        <f t="shared" si="25"/>
        <v>480</v>
      </c>
      <c r="AW25" s="669"/>
      <c r="AX25" s="668">
        <f t="shared" si="26"/>
        <v>1920</v>
      </c>
    </row>
    <row r="26" spans="1:50" ht="12" customHeight="1">
      <c r="A26" s="288">
        <v>24</v>
      </c>
      <c r="B26" s="289" t="s">
        <v>1546</v>
      </c>
      <c r="C26" s="290" t="s">
        <v>23</v>
      </c>
      <c r="D26" s="290"/>
      <c r="E26" s="290">
        <v>400</v>
      </c>
      <c r="F26" s="668">
        <v>0</v>
      </c>
      <c r="G26" s="668">
        <f t="shared" si="15"/>
        <v>1200</v>
      </c>
      <c r="H26" s="669"/>
      <c r="I26" s="669"/>
      <c r="J26" s="669"/>
      <c r="K26" s="669"/>
      <c r="L26" s="669"/>
      <c r="M26" s="669"/>
      <c r="N26" s="669"/>
      <c r="O26" s="668">
        <f t="shared" si="16"/>
        <v>1200</v>
      </c>
      <c r="P26" s="669"/>
      <c r="Q26" s="668">
        <f t="shared" si="17"/>
        <v>1200</v>
      </c>
      <c r="R26" s="668">
        <f t="shared" si="18"/>
        <v>1200</v>
      </c>
      <c r="S26" s="669"/>
      <c r="T26" s="669"/>
      <c r="U26" s="669"/>
      <c r="V26" s="669"/>
      <c r="W26" s="669"/>
      <c r="X26" s="669"/>
      <c r="Y26" s="669"/>
      <c r="Z26" s="668">
        <f t="shared" si="19"/>
        <v>1200</v>
      </c>
      <c r="AA26" s="669"/>
      <c r="AB26" s="668">
        <f t="shared" si="20"/>
        <v>2400</v>
      </c>
      <c r="AC26" s="668">
        <f t="shared" si="21"/>
        <v>1200</v>
      </c>
      <c r="AD26" s="669"/>
      <c r="AE26" s="669"/>
      <c r="AF26" s="669"/>
      <c r="AG26" s="669"/>
      <c r="AH26" s="669"/>
      <c r="AI26" s="669"/>
      <c r="AJ26" s="669"/>
      <c r="AK26" s="668">
        <f t="shared" si="22"/>
        <v>1200</v>
      </c>
      <c r="AL26" s="669"/>
      <c r="AM26" s="668">
        <f t="shared" si="23"/>
        <v>3600</v>
      </c>
      <c r="AN26" s="668">
        <f t="shared" si="24"/>
        <v>1200</v>
      </c>
      <c r="AO26" s="669"/>
      <c r="AP26" s="669"/>
      <c r="AQ26" s="669"/>
      <c r="AR26" s="669"/>
      <c r="AS26" s="669"/>
      <c r="AT26" s="669"/>
      <c r="AU26" s="669"/>
      <c r="AV26" s="668">
        <f t="shared" si="25"/>
        <v>1200</v>
      </c>
      <c r="AW26" s="669"/>
      <c r="AX26" s="668">
        <f t="shared" si="26"/>
        <v>4800</v>
      </c>
    </row>
    <row r="27" spans="1:50" ht="12" customHeight="1">
      <c r="A27" s="288">
        <v>25</v>
      </c>
      <c r="B27" s="289" t="s">
        <v>65</v>
      </c>
      <c r="C27" s="290" t="s">
        <v>14</v>
      </c>
      <c r="D27" s="290" t="s">
        <v>67</v>
      </c>
      <c r="E27" s="290">
        <v>80</v>
      </c>
      <c r="F27" s="668">
        <v>-960</v>
      </c>
      <c r="G27" s="668">
        <f t="shared" si="15"/>
        <v>240</v>
      </c>
      <c r="H27" s="669"/>
      <c r="I27" s="669"/>
      <c r="J27" s="669"/>
      <c r="K27" s="669"/>
      <c r="L27" s="669"/>
      <c r="M27" s="669"/>
      <c r="N27" s="669"/>
      <c r="O27" s="668">
        <f t="shared" si="16"/>
        <v>240</v>
      </c>
      <c r="P27" s="669"/>
      <c r="Q27" s="668">
        <f t="shared" si="17"/>
        <v>-720</v>
      </c>
      <c r="R27" s="668">
        <f t="shared" si="18"/>
        <v>240</v>
      </c>
      <c r="S27" s="669"/>
      <c r="T27" s="669"/>
      <c r="U27" s="669"/>
      <c r="V27" s="669"/>
      <c r="W27" s="669"/>
      <c r="X27" s="669"/>
      <c r="Y27" s="669"/>
      <c r="Z27" s="668">
        <f t="shared" si="19"/>
        <v>240</v>
      </c>
      <c r="AA27" s="669"/>
      <c r="AB27" s="668">
        <f t="shared" si="20"/>
        <v>-480</v>
      </c>
      <c r="AC27" s="668">
        <f t="shared" si="21"/>
        <v>240</v>
      </c>
      <c r="AD27" s="669"/>
      <c r="AE27" s="669"/>
      <c r="AF27" s="669"/>
      <c r="AG27" s="669"/>
      <c r="AH27" s="669"/>
      <c r="AI27" s="669"/>
      <c r="AJ27" s="669"/>
      <c r="AK27" s="668">
        <f t="shared" si="22"/>
        <v>240</v>
      </c>
      <c r="AL27" s="669"/>
      <c r="AM27" s="668">
        <f t="shared" si="23"/>
        <v>-240</v>
      </c>
      <c r="AN27" s="668">
        <f t="shared" si="24"/>
        <v>240</v>
      </c>
      <c r="AO27" s="669"/>
      <c r="AP27" s="669"/>
      <c r="AQ27" s="669"/>
      <c r="AR27" s="669"/>
      <c r="AS27" s="669"/>
      <c r="AT27" s="669"/>
      <c r="AU27" s="669"/>
      <c r="AV27" s="668">
        <f t="shared" si="25"/>
        <v>240</v>
      </c>
      <c r="AW27" s="669"/>
      <c r="AX27" s="668">
        <f t="shared" si="26"/>
        <v>0</v>
      </c>
    </row>
    <row r="28" spans="1:50" ht="12" customHeight="1">
      <c r="A28" s="288">
        <v>26</v>
      </c>
      <c r="B28" s="542" t="s">
        <v>3356</v>
      </c>
      <c r="C28" s="290" t="s">
        <v>14</v>
      </c>
      <c r="D28" s="290"/>
      <c r="E28" s="290">
        <v>230</v>
      </c>
      <c r="F28" s="668">
        <v>0</v>
      </c>
      <c r="G28" s="668">
        <f t="shared" si="15"/>
        <v>690</v>
      </c>
      <c r="H28" s="669"/>
      <c r="I28" s="669"/>
      <c r="J28" s="669"/>
      <c r="K28" s="669"/>
      <c r="L28" s="669"/>
      <c r="M28" s="669"/>
      <c r="N28" s="669"/>
      <c r="O28" s="668">
        <f t="shared" si="16"/>
        <v>690</v>
      </c>
      <c r="P28" s="669"/>
      <c r="Q28" s="668">
        <f t="shared" si="17"/>
        <v>690</v>
      </c>
      <c r="R28" s="668">
        <f t="shared" si="18"/>
        <v>690</v>
      </c>
      <c r="S28" s="669"/>
      <c r="T28" s="669"/>
      <c r="U28" s="669"/>
      <c r="V28" s="669"/>
      <c r="W28" s="669"/>
      <c r="X28" s="669"/>
      <c r="Y28" s="669"/>
      <c r="Z28" s="668">
        <f t="shared" si="19"/>
        <v>690</v>
      </c>
      <c r="AA28" s="669"/>
      <c r="AB28" s="668">
        <f t="shared" si="20"/>
        <v>1380</v>
      </c>
      <c r="AC28" s="668">
        <f t="shared" si="21"/>
        <v>690</v>
      </c>
      <c r="AD28" s="669"/>
      <c r="AE28" s="669"/>
      <c r="AF28" s="669"/>
      <c r="AG28" s="669"/>
      <c r="AH28" s="669"/>
      <c r="AI28" s="669"/>
      <c r="AJ28" s="669"/>
      <c r="AK28" s="668">
        <f t="shared" si="22"/>
        <v>690</v>
      </c>
      <c r="AL28" s="669"/>
      <c r="AM28" s="668">
        <f t="shared" si="23"/>
        <v>2070</v>
      </c>
      <c r="AN28" s="668">
        <f t="shared" si="24"/>
        <v>690</v>
      </c>
      <c r="AO28" s="669"/>
      <c r="AP28" s="669"/>
      <c r="AQ28" s="669"/>
      <c r="AR28" s="669"/>
      <c r="AS28" s="669"/>
      <c r="AT28" s="669"/>
      <c r="AU28" s="669"/>
      <c r="AV28" s="668">
        <f t="shared" si="25"/>
        <v>690</v>
      </c>
      <c r="AW28" s="669"/>
      <c r="AX28" s="668">
        <f t="shared" si="26"/>
        <v>2760</v>
      </c>
    </row>
    <row r="29" spans="1:50" ht="12" customHeight="1">
      <c r="A29" s="288">
        <v>27</v>
      </c>
      <c r="B29" s="289" t="s">
        <v>68</v>
      </c>
      <c r="C29" s="290" t="s">
        <v>14</v>
      </c>
      <c r="D29" s="290" t="s">
        <v>12</v>
      </c>
      <c r="E29" s="290">
        <v>170</v>
      </c>
      <c r="F29" s="668">
        <v>0</v>
      </c>
      <c r="G29" s="668">
        <f t="shared" si="15"/>
        <v>510</v>
      </c>
      <c r="H29" s="669"/>
      <c r="I29" s="669"/>
      <c r="J29" s="669"/>
      <c r="K29" s="669"/>
      <c r="L29" s="669"/>
      <c r="M29" s="669"/>
      <c r="N29" s="669"/>
      <c r="O29" s="668">
        <f t="shared" si="16"/>
        <v>510</v>
      </c>
      <c r="P29" s="669"/>
      <c r="Q29" s="668">
        <f t="shared" si="17"/>
        <v>510</v>
      </c>
      <c r="R29" s="668">
        <f t="shared" si="18"/>
        <v>510</v>
      </c>
      <c r="S29" s="669"/>
      <c r="T29" s="669"/>
      <c r="U29" s="669"/>
      <c r="V29" s="669"/>
      <c r="W29" s="669"/>
      <c r="X29" s="669"/>
      <c r="Y29" s="669"/>
      <c r="Z29" s="668">
        <f t="shared" si="19"/>
        <v>510</v>
      </c>
      <c r="AA29" s="669"/>
      <c r="AB29" s="668">
        <f t="shared" si="20"/>
        <v>1020</v>
      </c>
      <c r="AC29" s="668">
        <f t="shared" si="21"/>
        <v>510</v>
      </c>
      <c r="AD29" s="669"/>
      <c r="AE29" s="669"/>
      <c r="AF29" s="669"/>
      <c r="AG29" s="669"/>
      <c r="AH29" s="669"/>
      <c r="AI29" s="669"/>
      <c r="AJ29" s="669"/>
      <c r="AK29" s="668">
        <f t="shared" si="22"/>
        <v>510</v>
      </c>
      <c r="AL29" s="669"/>
      <c r="AM29" s="668">
        <f t="shared" si="23"/>
        <v>1530</v>
      </c>
      <c r="AN29" s="668">
        <f t="shared" si="24"/>
        <v>510</v>
      </c>
      <c r="AO29" s="669"/>
      <c r="AP29" s="669"/>
      <c r="AQ29" s="669"/>
      <c r="AR29" s="669"/>
      <c r="AS29" s="669"/>
      <c r="AT29" s="669"/>
      <c r="AU29" s="669"/>
      <c r="AV29" s="668">
        <f t="shared" si="25"/>
        <v>510</v>
      </c>
      <c r="AW29" s="669"/>
      <c r="AX29" s="668">
        <f t="shared" si="26"/>
        <v>2040</v>
      </c>
    </row>
    <row r="30" spans="1:50" ht="12" customHeight="1">
      <c r="A30" s="288">
        <v>28</v>
      </c>
      <c r="B30" s="289" t="s">
        <v>1935</v>
      </c>
      <c r="C30" s="290" t="s">
        <v>14</v>
      </c>
      <c r="D30" s="290"/>
      <c r="E30" s="290">
        <v>140</v>
      </c>
      <c r="F30" s="668">
        <v>0</v>
      </c>
      <c r="G30" s="668">
        <f t="shared" si="15"/>
        <v>420</v>
      </c>
      <c r="H30" s="669"/>
      <c r="I30" s="669"/>
      <c r="J30" s="669"/>
      <c r="K30" s="669"/>
      <c r="L30" s="669"/>
      <c r="M30" s="669"/>
      <c r="N30" s="669"/>
      <c r="O30" s="668">
        <f t="shared" si="16"/>
        <v>420</v>
      </c>
      <c r="P30" s="669"/>
      <c r="Q30" s="668">
        <f t="shared" si="17"/>
        <v>420</v>
      </c>
      <c r="R30" s="668">
        <f t="shared" si="18"/>
        <v>420</v>
      </c>
      <c r="S30" s="669"/>
      <c r="T30" s="669"/>
      <c r="U30" s="669"/>
      <c r="V30" s="669"/>
      <c r="W30" s="669"/>
      <c r="X30" s="669"/>
      <c r="Y30" s="669"/>
      <c r="Z30" s="668">
        <f t="shared" si="19"/>
        <v>420</v>
      </c>
      <c r="AA30" s="669"/>
      <c r="AB30" s="668">
        <f t="shared" si="20"/>
        <v>840</v>
      </c>
      <c r="AC30" s="668">
        <f t="shared" si="21"/>
        <v>420</v>
      </c>
      <c r="AD30" s="669"/>
      <c r="AE30" s="669"/>
      <c r="AF30" s="669"/>
      <c r="AG30" s="669"/>
      <c r="AH30" s="669"/>
      <c r="AI30" s="669"/>
      <c r="AJ30" s="669"/>
      <c r="AK30" s="668">
        <f t="shared" si="22"/>
        <v>420</v>
      </c>
      <c r="AL30" s="669"/>
      <c r="AM30" s="668">
        <f t="shared" si="23"/>
        <v>1260</v>
      </c>
      <c r="AN30" s="668">
        <f t="shared" si="24"/>
        <v>420</v>
      </c>
      <c r="AO30" s="669"/>
      <c r="AP30" s="669"/>
      <c r="AQ30" s="669"/>
      <c r="AR30" s="669"/>
      <c r="AS30" s="669"/>
      <c r="AT30" s="669"/>
      <c r="AU30" s="669"/>
      <c r="AV30" s="668">
        <f t="shared" si="25"/>
        <v>420</v>
      </c>
      <c r="AW30" s="669"/>
      <c r="AX30" s="668">
        <f t="shared" si="26"/>
        <v>1680</v>
      </c>
    </row>
    <row r="31" spans="1:50" ht="12" customHeight="1">
      <c r="A31" s="288">
        <v>29</v>
      </c>
      <c r="B31" s="540" t="s">
        <v>73</v>
      </c>
      <c r="C31" s="290" t="s">
        <v>14</v>
      </c>
      <c r="D31" s="302"/>
      <c r="E31" s="290">
        <v>70</v>
      </c>
      <c r="F31" s="668">
        <v>0</v>
      </c>
      <c r="G31" s="668">
        <f t="shared" si="15"/>
        <v>210</v>
      </c>
      <c r="H31" s="669"/>
      <c r="I31" s="669"/>
      <c r="J31" s="669"/>
      <c r="K31" s="669"/>
      <c r="L31" s="669"/>
      <c r="M31" s="669"/>
      <c r="N31" s="669"/>
      <c r="O31" s="668">
        <f t="shared" si="16"/>
        <v>210</v>
      </c>
      <c r="P31" s="669"/>
      <c r="Q31" s="668">
        <f t="shared" si="17"/>
        <v>210</v>
      </c>
      <c r="R31" s="668">
        <f t="shared" si="18"/>
        <v>210</v>
      </c>
      <c r="S31" s="669"/>
      <c r="T31" s="669"/>
      <c r="U31" s="669"/>
      <c r="V31" s="669"/>
      <c r="W31" s="669"/>
      <c r="X31" s="669"/>
      <c r="Y31" s="669"/>
      <c r="Z31" s="668">
        <f t="shared" si="19"/>
        <v>210</v>
      </c>
      <c r="AA31" s="669"/>
      <c r="AB31" s="668">
        <f t="shared" si="20"/>
        <v>420</v>
      </c>
      <c r="AC31" s="668">
        <f t="shared" si="21"/>
        <v>210</v>
      </c>
      <c r="AD31" s="669"/>
      <c r="AE31" s="669"/>
      <c r="AF31" s="669"/>
      <c r="AG31" s="669"/>
      <c r="AH31" s="669"/>
      <c r="AI31" s="669"/>
      <c r="AJ31" s="669"/>
      <c r="AK31" s="668">
        <f t="shared" si="22"/>
        <v>210</v>
      </c>
      <c r="AL31" s="669"/>
      <c r="AM31" s="668">
        <f t="shared" si="23"/>
        <v>630</v>
      </c>
      <c r="AN31" s="668">
        <f t="shared" si="24"/>
        <v>210</v>
      </c>
      <c r="AO31" s="669"/>
      <c r="AP31" s="669"/>
      <c r="AQ31" s="669"/>
      <c r="AR31" s="669"/>
      <c r="AS31" s="669"/>
      <c r="AT31" s="669"/>
      <c r="AU31" s="669"/>
      <c r="AV31" s="668">
        <f t="shared" si="25"/>
        <v>210</v>
      </c>
      <c r="AW31" s="669"/>
      <c r="AX31" s="668">
        <f t="shared" si="26"/>
        <v>840</v>
      </c>
    </row>
    <row r="32" spans="1:50" ht="12" customHeight="1">
      <c r="A32" s="288">
        <v>30</v>
      </c>
      <c r="B32" s="289" t="s">
        <v>1587</v>
      </c>
      <c r="C32" s="290" t="s">
        <v>23</v>
      </c>
      <c r="D32" s="290"/>
      <c r="E32" s="290">
        <v>50</v>
      </c>
      <c r="F32" s="668">
        <v>0</v>
      </c>
      <c r="G32" s="668">
        <f t="shared" si="15"/>
        <v>150</v>
      </c>
      <c r="H32" s="669"/>
      <c r="I32" s="669"/>
      <c r="J32" s="669"/>
      <c r="K32" s="669"/>
      <c r="L32" s="669"/>
      <c r="M32" s="669"/>
      <c r="N32" s="669"/>
      <c r="O32" s="668">
        <f t="shared" si="16"/>
        <v>150</v>
      </c>
      <c r="P32" s="669"/>
      <c r="Q32" s="668">
        <f t="shared" si="17"/>
        <v>150</v>
      </c>
      <c r="R32" s="668">
        <f t="shared" si="18"/>
        <v>150</v>
      </c>
      <c r="S32" s="669"/>
      <c r="T32" s="669"/>
      <c r="U32" s="669"/>
      <c r="V32" s="669"/>
      <c r="W32" s="669"/>
      <c r="X32" s="669"/>
      <c r="Y32" s="669"/>
      <c r="Z32" s="668">
        <f t="shared" si="19"/>
        <v>150</v>
      </c>
      <c r="AA32" s="669"/>
      <c r="AB32" s="668">
        <f t="shared" si="20"/>
        <v>300</v>
      </c>
      <c r="AC32" s="668">
        <f t="shared" si="21"/>
        <v>150</v>
      </c>
      <c r="AD32" s="669"/>
      <c r="AE32" s="669"/>
      <c r="AF32" s="669"/>
      <c r="AG32" s="669"/>
      <c r="AH32" s="669"/>
      <c r="AI32" s="669"/>
      <c r="AJ32" s="669"/>
      <c r="AK32" s="668">
        <f t="shared" si="22"/>
        <v>150</v>
      </c>
      <c r="AL32" s="669"/>
      <c r="AM32" s="668">
        <f t="shared" si="23"/>
        <v>450</v>
      </c>
      <c r="AN32" s="668">
        <f t="shared" si="24"/>
        <v>150</v>
      </c>
      <c r="AO32" s="669"/>
      <c r="AP32" s="669"/>
      <c r="AQ32" s="669"/>
      <c r="AR32" s="669"/>
      <c r="AS32" s="669"/>
      <c r="AT32" s="669"/>
      <c r="AU32" s="669"/>
      <c r="AV32" s="668">
        <f t="shared" si="25"/>
        <v>150</v>
      </c>
      <c r="AW32" s="669"/>
      <c r="AX32" s="668">
        <f t="shared" si="26"/>
        <v>600</v>
      </c>
    </row>
    <row r="33" spans="1:50" ht="12" customHeight="1">
      <c r="A33" s="288">
        <v>31</v>
      </c>
      <c r="B33" s="289" t="s">
        <v>78</v>
      </c>
      <c r="C33" s="290" t="s">
        <v>23</v>
      </c>
      <c r="D33" s="290" t="s">
        <v>80</v>
      </c>
      <c r="E33" s="290">
        <v>180</v>
      </c>
      <c r="F33" s="668">
        <v>540</v>
      </c>
      <c r="G33" s="668">
        <f t="shared" si="15"/>
        <v>540</v>
      </c>
      <c r="H33" s="669"/>
      <c r="I33" s="669"/>
      <c r="J33" s="669"/>
      <c r="K33" s="669"/>
      <c r="L33" s="669"/>
      <c r="M33" s="669"/>
      <c r="N33" s="669"/>
      <c r="O33" s="668">
        <f t="shared" si="16"/>
        <v>540</v>
      </c>
      <c r="P33" s="669"/>
      <c r="Q33" s="668">
        <f t="shared" si="17"/>
        <v>1080</v>
      </c>
      <c r="R33" s="668">
        <f t="shared" si="18"/>
        <v>540</v>
      </c>
      <c r="S33" s="669"/>
      <c r="T33" s="669"/>
      <c r="U33" s="669"/>
      <c r="V33" s="669"/>
      <c r="W33" s="669"/>
      <c r="X33" s="669"/>
      <c r="Y33" s="669"/>
      <c r="Z33" s="668">
        <f t="shared" si="19"/>
        <v>540</v>
      </c>
      <c r="AA33" s="669"/>
      <c r="AB33" s="668">
        <f t="shared" si="20"/>
        <v>1620</v>
      </c>
      <c r="AC33" s="668">
        <f t="shared" si="21"/>
        <v>540</v>
      </c>
      <c r="AD33" s="669"/>
      <c r="AE33" s="669"/>
      <c r="AF33" s="669"/>
      <c r="AG33" s="669"/>
      <c r="AH33" s="669"/>
      <c r="AI33" s="669"/>
      <c r="AJ33" s="669"/>
      <c r="AK33" s="668">
        <f t="shared" si="22"/>
        <v>540</v>
      </c>
      <c r="AL33" s="669"/>
      <c r="AM33" s="668">
        <f t="shared" si="23"/>
        <v>2160</v>
      </c>
      <c r="AN33" s="668">
        <f t="shared" si="24"/>
        <v>540</v>
      </c>
      <c r="AO33" s="669"/>
      <c r="AP33" s="669"/>
      <c r="AQ33" s="669"/>
      <c r="AR33" s="669"/>
      <c r="AS33" s="669"/>
      <c r="AT33" s="669"/>
      <c r="AU33" s="669"/>
      <c r="AV33" s="668">
        <f t="shared" si="25"/>
        <v>540</v>
      </c>
      <c r="AW33" s="669"/>
      <c r="AX33" s="668">
        <f t="shared" si="26"/>
        <v>2700</v>
      </c>
    </row>
    <row r="34" spans="1:50" ht="12" customHeight="1">
      <c r="A34" s="288">
        <v>32</v>
      </c>
      <c r="B34" s="536" t="s">
        <v>3492</v>
      </c>
      <c r="C34" s="290" t="s">
        <v>3506</v>
      </c>
      <c r="D34" s="290"/>
      <c r="E34" s="290"/>
      <c r="F34" s="668">
        <v>0</v>
      </c>
      <c r="G34" s="668">
        <f t="shared" si="15"/>
        <v>0</v>
      </c>
      <c r="H34" s="669"/>
      <c r="I34" s="669"/>
      <c r="J34" s="669"/>
      <c r="K34" s="669"/>
      <c r="L34" s="669"/>
      <c r="M34" s="669"/>
      <c r="N34" s="669"/>
      <c r="O34" s="668">
        <f t="shared" si="16"/>
        <v>0</v>
      </c>
      <c r="P34" s="669"/>
      <c r="Q34" s="668">
        <f t="shared" si="17"/>
        <v>0</v>
      </c>
      <c r="R34" s="668">
        <f t="shared" si="18"/>
        <v>0</v>
      </c>
      <c r="S34" s="669"/>
      <c r="T34" s="669"/>
      <c r="U34" s="669"/>
      <c r="V34" s="669"/>
      <c r="W34" s="669"/>
      <c r="X34" s="669"/>
      <c r="Y34" s="669"/>
      <c r="Z34" s="668">
        <f t="shared" si="19"/>
        <v>0</v>
      </c>
      <c r="AA34" s="669"/>
      <c r="AB34" s="668">
        <f t="shared" si="20"/>
        <v>0</v>
      </c>
      <c r="AC34" s="668">
        <f t="shared" si="21"/>
        <v>0</v>
      </c>
      <c r="AD34" s="669"/>
      <c r="AE34" s="669"/>
      <c r="AF34" s="669"/>
      <c r="AG34" s="669"/>
      <c r="AH34" s="669"/>
      <c r="AI34" s="669"/>
      <c r="AJ34" s="669"/>
      <c r="AK34" s="668">
        <f t="shared" si="22"/>
        <v>0</v>
      </c>
      <c r="AL34" s="669"/>
      <c r="AM34" s="668">
        <f t="shared" si="23"/>
        <v>0</v>
      </c>
      <c r="AN34" s="668">
        <f t="shared" si="24"/>
        <v>0</v>
      </c>
      <c r="AO34" s="669"/>
      <c r="AP34" s="669"/>
      <c r="AQ34" s="669"/>
      <c r="AR34" s="669"/>
      <c r="AS34" s="669"/>
      <c r="AT34" s="669"/>
      <c r="AU34" s="669"/>
      <c r="AV34" s="668">
        <f t="shared" si="25"/>
        <v>0</v>
      </c>
      <c r="AW34" s="669"/>
      <c r="AX34" s="668">
        <f t="shared" si="26"/>
        <v>0</v>
      </c>
    </row>
    <row r="35" spans="1:50" ht="12" customHeight="1">
      <c r="A35" s="288">
        <v>33</v>
      </c>
      <c r="B35" s="289" t="s">
        <v>81</v>
      </c>
      <c r="C35" s="290" t="s">
        <v>14</v>
      </c>
      <c r="D35" s="290" t="s">
        <v>83</v>
      </c>
      <c r="E35" s="290">
        <v>190</v>
      </c>
      <c r="F35" s="668">
        <v>0</v>
      </c>
      <c r="G35" s="668">
        <f t="shared" si="15"/>
        <v>570</v>
      </c>
      <c r="H35" s="669"/>
      <c r="I35" s="669"/>
      <c r="J35" s="669"/>
      <c r="K35" s="669"/>
      <c r="L35" s="669"/>
      <c r="M35" s="669"/>
      <c r="N35" s="669"/>
      <c r="O35" s="668">
        <f t="shared" si="16"/>
        <v>570</v>
      </c>
      <c r="P35" s="669"/>
      <c r="Q35" s="668">
        <f t="shared" si="17"/>
        <v>570</v>
      </c>
      <c r="R35" s="668">
        <f t="shared" si="18"/>
        <v>570</v>
      </c>
      <c r="S35" s="669"/>
      <c r="T35" s="669"/>
      <c r="U35" s="669"/>
      <c r="V35" s="669"/>
      <c r="W35" s="669"/>
      <c r="X35" s="669"/>
      <c r="Y35" s="669"/>
      <c r="Z35" s="668">
        <f t="shared" si="19"/>
        <v>570</v>
      </c>
      <c r="AA35" s="669"/>
      <c r="AB35" s="668">
        <f t="shared" si="20"/>
        <v>1140</v>
      </c>
      <c r="AC35" s="668">
        <f t="shared" si="21"/>
        <v>570</v>
      </c>
      <c r="AD35" s="669"/>
      <c r="AE35" s="669"/>
      <c r="AF35" s="669"/>
      <c r="AG35" s="669"/>
      <c r="AH35" s="669"/>
      <c r="AI35" s="669"/>
      <c r="AJ35" s="669"/>
      <c r="AK35" s="668">
        <f t="shared" si="22"/>
        <v>570</v>
      </c>
      <c r="AL35" s="669"/>
      <c r="AM35" s="668">
        <f t="shared" si="23"/>
        <v>1710</v>
      </c>
      <c r="AN35" s="668">
        <f t="shared" si="24"/>
        <v>570</v>
      </c>
      <c r="AO35" s="669"/>
      <c r="AP35" s="669"/>
      <c r="AQ35" s="669"/>
      <c r="AR35" s="669"/>
      <c r="AS35" s="669"/>
      <c r="AT35" s="669"/>
      <c r="AU35" s="669"/>
      <c r="AV35" s="668">
        <f t="shared" si="25"/>
        <v>570</v>
      </c>
      <c r="AW35" s="669"/>
      <c r="AX35" s="668">
        <f t="shared" si="26"/>
        <v>2280</v>
      </c>
    </row>
    <row r="36" spans="1:50" ht="12" customHeight="1">
      <c r="A36" s="288">
        <v>34</v>
      </c>
      <c r="B36" s="289" t="s">
        <v>84</v>
      </c>
      <c r="C36" s="290" t="s">
        <v>23</v>
      </c>
      <c r="D36" s="290" t="s">
        <v>12</v>
      </c>
      <c r="E36" s="290">
        <v>175</v>
      </c>
      <c r="F36" s="668">
        <v>300</v>
      </c>
      <c r="G36" s="668">
        <f t="shared" si="15"/>
        <v>525</v>
      </c>
      <c r="H36" s="669"/>
      <c r="I36" s="669"/>
      <c r="J36" s="669"/>
      <c r="K36" s="669"/>
      <c r="L36" s="669"/>
      <c r="M36" s="669"/>
      <c r="N36" s="669"/>
      <c r="O36" s="668">
        <f t="shared" si="16"/>
        <v>525</v>
      </c>
      <c r="P36" s="669"/>
      <c r="Q36" s="668">
        <f t="shared" si="17"/>
        <v>825</v>
      </c>
      <c r="R36" s="668">
        <f t="shared" si="18"/>
        <v>525</v>
      </c>
      <c r="S36" s="669"/>
      <c r="T36" s="669"/>
      <c r="U36" s="669"/>
      <c r="V36" s="669"/>
      <c r="W36" s="669"/>
      <c r="X36" s="669"/>
      <c r="Y36" s="669"/>
      <c r="Z36" s="668">
        <f t="shared" si="19"/>
        <v>525</v>
      </c>
      <c r="AA36" s="669"/>
      <c r="AB36" s="668">
        <f t="shared" si="20"/>
        <v>1350</v>
      </c>
      <c r="AC36" s="668">
        <f t="shared" si="21"/>
        <v>525</v>
      </c>
      <c r="AD36" s="669"/>
      <c r="AE36" s="669"/>
      <c r="AF36" s="669"/>
      <c r="AG36" s="669"/>
      <c r="AH36" s="669"/>
      <c r="AI36" s="669"/>
      <c r="AJ36" s="669"/>
      <c r="AK36" s="668">
        <f t="shared" si="22"/>
        <v>525</v>
      </c>
      <c r="AL36" s="669"/>
      <c r="AM36" s="668">
        <f t="shared" si="23"/>
        <v>1875</v>
      </c>
      <c r="AN36" s="668">
        <f t="shared" si="24"/>
        <v>525</v>
      </c>
      <c r="AO36" s="669"/>
      <c r="AP36" s="669"/>
      <c r="AQ36" s="669"/>
      <c r="AR36" s="669"/>
      <c r="AS36" s="669"/>
      <c r="AT36" s="669"/>
      <c r="AU36" s="669"/>
      <c r="AV36" s="668">
        <f t="shared" si="25"/>
        <v>525</v>
      </c>
      <c r="AW36" s="669"/>
      <c r="AX36" s="668">
        <f t="shared" si="26"/>
        <v>2400</v>
      </c>
    </row>
    <row r="37" spans="1:50" ht="12" customHeight="1">
      <c r="A37" s="288">
        <v>35</v>
      </c>
      <c r="B37" s="289" t="s">
        <v>1548</v>
      </c>
      <c r="C37" s="290" t="s">
        <v>23</v>
      </c>
      <c r="D37" s="290"/>
      <c r="E37" s="290">
        <v>115</v>
      </c>
      <c r="F37" s="668">
        <v>0</v>
      </c>
      <c r="G37" s="668">
        <f t="shared" si="15"/>
        <v>345</v>
      </c>
      <c r="H37" s="669"/>
      <c r="I37" s="669"/>
      <c r="J37" s="669"/>
      <c r="K37" s="669"/>
      <c r="L37" s="669"/>
      <c r="M37" s="669"/>
      <c r="N37" s="669"/>
      <c r="O37" s="668">
        <f t="shared" si="16"/>
        <v>345</v>
      </c>
      <c r="P37" s="669"/>
      <c r="Q37" s="668">
        <f t="shared" si="17"/>
        <v>345</v>
      </c>
      <c r="R37" s="668">
        <f t="shared" si="18"/>
        <v>345</v>
      </c>
      <c r="S37" s="669"/>
      <c r="T37" s="669"/>
      <c r="U37" s="669"/>
      <c r="V37" s="669"/>
      <c r="W37" s="669"/>
      <c r="X37" s="669"/>
      <c r="Y37" s="669"/>
      <c r="Z37" s="668">
        <f t="shared" si="19"/>
        <v>345</v>
      </c>
      <c r="AA37" s="669"/>
      <c r="AB37" s="668">
        <f t="shared" si="20"/>
        <v>690</v>
      </c>
      <c r="AC37" s="668">
        <f t="shared" si="21"/>
        <v>345</v>
      </c>
      <c r="AD37" s="669"/>
      <c r="AE37" s="669"/>
      <c r="AF37" s="669"/>
      <c r="AG37" s="669"/>
      <c r="AH37" s="669"/>
      <c r="AI37" s="669"/>
      <c r="AJ37" s="669"/>
      <c r="AK37" s="668">
        <f t="shared" si="22"/>
        <v>345</v>
      </c>
      <c r="AL37" s="669"/>
      <c r="AM37" s="668">
        <f t="shared" si="23"/>
        <v>1035</v>
      </c>
      <c r="AN37" s="668">
        <f t="shared" si="24"/>
        <v>345</v>
      </c>
      <c r="AO37" s="669"/>
      <c r="AP37" s="669"/>
      <c r="AQ37" s="669"/>
      <c r="AR37" s="669"/>
      <c r="AS37" s="669"/>
      <c r="AT37" s="669"/>
      <c r="AU37" s="669"/>
      <c r="AV37" s="668">
        <f t="shared" si="25"/>
        <v>345</v>
      </c>
      <c r="AW37" s="669"/>
      <c r="AX37" s="668">
        <f t="shared" si="26"/>
        <v>1380</v>
      </c>
    </row>
    <row r="38" spans="1:50" ht="12" customHeight="1">
      <c r="A38" s="288">
        <v>37</v>
      </c>
      <c r="B38" s="289" t="s">
        <v>3374</v>
      </c>
      <c r="C38" s="290" t="s">
        <v>14</v>
      </c>
      <c r="D38" s="290"/>
      <c r="E38" s="290">
        <v>90</v>
      </c>
      <c r="F38" s="668">
        <v>0</v>
      </c>
      <c r="G38" s="668">
        <f t="shared" si="15"/>
        <v>270</v>
      </c>
      <c r="H38" s="669"/>
      <c r="I38" s="669"/>
      <c r="J38" s="669"/>
      <c r="K38" s="669"/>
      <c r="L38" s="669"/>
      <c r="M38" s="669"/>
      <c r="N38" s="669"/>
      <c r="O38" s="668">
        <f t="shared" si="16"/>
        <v>270</v>
      </c>
      <c r="P38" s="669"/>
      <c r="Q38" s="668">
        <f t="shared" si="17"/>
        <v>270</v>
      </c>
      <c r="R38" s="668">
        <f t="shared" si="18"/>
        <v>270</v>
      </c>
      <c r="S38" s="669"/>
      <c r="T38" s="669"/>
      <c r="U38" s="669"/>
      <c r="V38" s="669"/>
      <c r="W38" s="669"/>
      <c r="X38" s="669"/>
      <c r="Y38" s="669"/>
      <c r="Z38" s="668">
        <f t="shared" si="19"/>
        <v>270</v>
      </c>
      <c r="AA38" s="669"/>
      <c r="AB38" s="668">
        <f t="shared" si="20"/>
        <v>540</v>
      </c>
      <c r="AC38" s="668">
        <f t="shared" si="21"/>
        <v>270</v>
      </c>
      <c r="AD38" s="669"/>
      <c r="AE38" s="669"/>
      <c r="AF38" s="669"/>
      <c r="AG38" s="669"/>
      <c r="AH38" s="669"/>
      <c r="AI38" s="669"/>
      <c r="AJ38" s="669"/>
      <c r="AK38" s="668">
        <f t="shared" si="22"/>
        <v>270</v>
      </c>
      <c r="AL38" s="669"/>
      <c r="AM38" s="668">
        <f t="shared" si="23"/>
        <v>810</v>
      </c>
      <c r="AN38" s="668">
        <f t="shared" si="24"/>
        <v>270</v>
      </c>
      <c r="AO38" s="669"/>
      <c r="AP38" s="669"/>
      <c r="AQ38" s="669"/>
      <c r="AR38" s="669"/>
      <c r="AS38" s="669"/>
      <c r="AT38" s="669"/>
      <c r="AU38" s="669"/>
      <c r="AV38" s="668">
        <f t="shared" si="25"/>
        <v>270</v>
      </c>
      <c r="AW38" s="669"/>
      <c r="AX38" s="668">
        <f t="shared" si="26"/>
        <v>1080</v>
      </c>
    </row>
    <row r="39" spans="1:50" ht="12" customHeight="1">
      <c r="A39" s="288">
        <v>38</v>
      </c>
      <c r="B39" s="289" t="s">
        <v>89</v>
      </c>
      <c r="C39" s="290" t="s">
        <v>23</v>
      </c>
      <c r="D39" s="290" t="s">
        <v>90</v>
      </c>
      <c r="E39" s="290">
        <v>70</v>
      </c>
      <c r="F39" s="668">
        <v>13</v>
      </c>
      <c r="G39" s="668">
        <f t="shared" si="15"/>
        <v>210</v>
      </c>
      <c r="H39" s="669"/>
      <c r="I39" s="669"/>
      <c r="J39" s="669"/>
      <c r="K39" s="669"/>
      <c r="L39" s="669"/>
      <c r="M39" s="669"/>
      <c r="N39" s="669"/>
      <c r="O39" s="668">
        <f t="shared" si="16"/>
        <v>210</v>
      </c>
      <c r="P39" s="669"/>
      <c r="Q39" s="668">
        <f t="shared" si="17"/>
        <v>223</v>
      </c>
      <c r="R39" s="668">
        <f t="shared" si="18"/>
        <v>210</v>
      </c>
      <c r="S39" s="669"/>
      <c r="T39" s="669"/>
      <c r="U39" s="669"/>
      <c r="V39" s="669"/>
      <c r="W39" s="669"/>
      <c r="X39" s="669"/>
      <c r="Y39" s="669"/>
      <c r="Z39" s="668">
        <f t="shared" si="19"/>
        <v>210</v>
      </c>
      <c r="AA39" s="669"/>
      <c r="AB39" s="668">
        <f t="shared" si="20"/>
        <v>433</v>
      </c>
      <c r="AC39" s="668">
        <f t="shared" si="21"/>
        <v>210</v>
      </c>
      <c r="AD39" s="669"/>
      <c r="AE39" s="669"/>
      <c r="AF39" s="669"/>
      <c r="AG39" s="669"/>
      <c r="AH39" s="669"/>
      <c r="AI39" s="669"/>
      <c r="AJ39" s="669"/>
      <c r="AK39" s="668">
        <f t="shared" si="22"/>
        <v>210</v>
      </c>
      <c r="AL39" s="669"/>
      <c r="AM39" s="668">
        <f t="shared" si="23"/>
        <v>643</v>
      </c>
      <c r="AN39" s="668">
        <f t="shared" si="24"/>
        <v>210</v>
      </c>
      <c r="AO39" s="669"/>
      <c r="AP39" s="669"/>
      <c r="AQ39" s="669"/>
      <c r="AR39" s="669"/>
      <c r="AS39" s="669"/>
      <c r="AT39" s="669"/>
      <c r="AU39" s="669"/>
      <c r="AV39" s="668">
        <f t="shared" si="25"/>
        <v>210</v>
      </c>
      <c r="AW39" s="669"/>
      <c r="AX39" s="668">
        <f t="shared" si="26"/>
        <v>853</v>
      </c>
    </row>
    <row r="40" spans="1:50" ht="12" customHeight="1">
      <c r="A40" s="288">
        <v>39</v>
      </c>
      <c r="B40" s="289" t="s">
        <v>96</v>
      </c>
      <c r="C40" s="290" t="s">
        <v>14</v>
      </c>
      <c r="D40" s="290" t="s">
        <v>98</v>
      </c>
      <c r="E40" s="290">
        <v>280</v>
      </c>
      <c r="F40" s="668">
        <v>0</v>
      </c>
      <c r="G40" s="668">
        <f t="shared" si="15"/>
        <v>840</v>
      </c>
      <c r="H40" s="669"/>
      <c r="I40" s="669"/>
      <c r="J40" s="669"/>
      <c r="K40" s="669"/>
      <c r="L40" s="669"/>
      <c r="M40" s="669"/>
      <c r="N40" s="669"/>
      <c r="O40" s="668">
        <f t="shared" si="16"/>
        <v>840</v>
      </c>
      <c r="P40" s="669"/>
      <c r="Q40" s="668">
        <f t="shared" si="17"/>
        <v>840</v>
      </c>
      <c r="R40" s="668">
        <f t="shared" si="18"/>
        <v>840</v>
      </c>
      <c r="S40" s="669"/>
      <c r="T40" s="669"/>
      <c r="U40" s="669"/>
      <c r="V40" s="669"/>
      <c r="W40" s="669"/>
      <c r="X40" s="669"/>
      <c r="Y40" s="669"/>
      <c r="Z40" s="668">
        <f t="shared" si="19"/>
        <v>840</v>
      </c>
      <c r="AA40" s="669"/>
      <c r="AB40" s="668">
        <f t="shared" si="20"/>
        <v>1680</v>
      </c>
      <c r="AC40" s="668">
        <f t="shared" si="21"/>
        <v>840</v>
      </c>
      <c r="AD40" s="669"/>
      <c r="AE40" s="669"/>
      <c r="AF40" s="669"/>
      <c r="AG40" s="669"/>
      <c r="AH40" s="669"/>
      <c r="AI40" s="669"/>
      <c r="AJ40" s="669"/>
      <c r="AK40" s="668">
        <f t="shared" si="22"/>
        <v>840</v>
      </c>
      <c r="AL40" s="669"/>
      <c r="AM40" s="668">
        <f t="shared" si="23"/>
        <v>2520</v>
      </c>
      <c r="AN40" s="668">
        <f t="shared" si="24"/>
        <v>840</v>
      </c>
      <c r="AO40" s="669"/>
      <c r="AP40" s="669"/>
      <c r="AQ40" s="669"/>
      <c r="AR40" s="669"/>
      <c r="AS40" s="669"/>
      <c r="AT40" s="669"/>
      <c r="AU40" s="669"/>
      <c r="AV40" s="668">
        <f t="shared" si="25"/>
        <v>840</v>
      </c>
      <c r="AW40" s="669"/>
      <c r="AX40" s="668">
        <f t="shared" si="26"/>
        <v>3360</v>
      </c>
    </row>
    <row r="41" spans="1:50" ht="12" customHeight="1">
      <c r="A41" s="288">
        <v>36</v>
      </c>
      <c r="B41" s="289" t="s">
        <v>99</v>
      </c>
      <c r="C41" s="290" t="s">
        <v>14</v>
      </c>
      <c r="D41" s="290"/>
      <c r="E41" s="290">
        <v>350</v>
      </c>
      <c r="F41" s="668">
        <v>0</v>
      </c>
      <c r="G41" s="668">
        <f t="shared" si="15"/>
        <v>1050</v>
      </c>
      <c r="H41" s="669"/>
      <c r="I41" s="669"/>
      <c r="J41" s="669"/>
      <c r="K41" s="669"/>
      <c r="L41" s="669"/>
      <c r="M41" s="669"/>
      <c r="N41" s="669"/>
      <c r="O41" s="668">
        <f t="shared" si="16"/>
        <v>1050</v>
      </c>
      <c r="P41" s="669"/>
      <c r="Q41" s="668">
        <f t="shared" si="17"/>
        <v>1050</v>
      </c>
      <c r="R41" s="668">
        <f t="shared" si="18"/>
        <v>1050</v>
      </c>
      <c r="S41" s="669"/>
      <c r="T41" s="669"/>
      <c r="U41" s="669"/>
      <c r="V41" s="669"/>
      <c r="W41" s="669"/>
      <c r="X41" s="669"/>
      <c r="Y41" s="669"/>
      <c r="Z41" s="668">
        <f t="shared" si="19"/>
        <v>1050</v>
      </c>
      <c r="AA41" s="669"/>
      <c r="AB41" s="668">
        <f t="shared" si="20"/>
        <v>2100</v>
      </c>
      <c r="AC41" s="668">
        <f t="shared" si="21"/>
        <v>1050</v>
      </c>
      <c r="AD41" s="669"/>
      <c r="AE41" s="669"/>
      <c r="AF41" s="669"/>
      <c r="AG41" s="669"/>
      <c r="AH41" s="669"/>
      <c r="AI41" s="669"/>
      <c r="AJ41" s="669"/>
      <c r="AK41" s="668">
        <f t="shared" si="22"/>
        <v>1050</v>
      </c>
      <c r="AL41" s="669"/>
      <c r="AM41" s="668">
        <f t="shared" si="23"/>
        <v>3150</v>
      </c>
      <c r="AN41" s="668">
        <f t="shared" si="24"/>
        <v>1050</v>
      </c>
      <c r="AO41" s="669"/>
      <c r="AP41" s="669"/>
      <c r="AQ41" s="669"/>
      <c r="AR41" s="669"/>
      <c r="AS41" s="669"/>
      <c r="AT41" s="669"/>
      <c r="AU41" s="669"/>
      <c r="AV41" s="668">
        <f t="shared" si="25"/>
        <v>1050</v>
      </c>
      <c r="AW41" s="669"/>
      <c r="AX41" s="668">
        <f t="shared" si="26"/>
        <v>4200</v>
      </c>
    </row>
    <row r="42" spans="1:50" ht="12" customHeight="1">
      <c r="A42" s="288">
        <v>40</v>
      </c>
      <c r="B42" s="289" t="s">
        <v>104</v>
      </c>
      <c r="C42" s="290" t="s">
        <v>14</v>
      </c>
      <c r="D42" s="290" t="s">
        <v>898</v>
      </c>
      <c r="E42" s="290">
        <v>235</v>
      </c>
      <c r="F42" s="668">
        <v>0</v>
      </c>
      <c r="G42" s="668">
        <f t="shared" si="15"/>
        <v>705</v>
      </c>
      <c r="H42" s="669"/>
      <c r="I42" s="669"/>
      <c r="J42" s="669"/>
      <c r="K42" s="669"/>
      <c r="L42" s="669"/>
      <c r="M42" s="669"/>
      <c r="N42" s="669"/>
      <c r="O42" s="668">
        <f t="shared" si="16"/>
        <v>705</v>
      </c>
      <c r="P42" s="669"/>
      <c r="Q42" s="668">
        <f t="shared" si="17"/>
        <v>705</v>
      </c>
      <c r="R42" s="668">
        <f t="shared" si="18"/>
        <v>705</v>
      </c>
      <c r="S42" s="669"/>
      <c r="T42" s="669"/>
      <c r="U42" s="669"/>
      <c r="V42" s="669"/>
      <c r="W42" s="669"/>
      <c r="X42" s="669"/>
      <c r="Y42" s="669"/>
      <c r="Z42" s="668">
        <f t="shared" si="19"/>
        <v>705</v>
      </c>
      <c r="AA42" s="669"/>
      <c r="AB42" s="668">
        <f t="shared" si="20"/>
        <v>1410</v>
      </c>
      <c r="AC42" s="668">
        <f t="shared" si="21"/>
        <v>705</v>
      </c>
      <c r="AD42" s="669"/>
      <c r="AE42" s="669"/>
      <c r="AF42" s="669"/>
      <c r="AG42" s="669"/>
      <c r="AH42" s="669"/>
      <c r="AI42" s="669"/>
      <c r="AJ42" s="669"/>
      <c r="AK42" s="668">
        <f t="shared" si="22"/>
        <v>705</v>
      </c>
      <c r="AL42" s="669"/>
      <c r="AM42" s="668">
        <f t="shared" si="23"/>
        <v>2115</v>
      </c>
      <c r="AN42" s="668">
        <f t="shared" si="24"/>
        <v>705</v>
      </c>
      <c r="AO42" s="669"/>
      <c r="AP42" s="669"/>
      <c r="AQ42" s="669"/>
      <c r="AR42" s="669"/>
      <c r="AS42" s="669"/>
      <c r="AT42" s="669"/>
      <c r="AU42" s="669"/>
      <c r="AV42" s="668">
        <f t="shared" si="25"/>
        <v>705</v>
      </c>
      <c r="AW42" s="669"/>
      <c r="AX42" s="668">
        <f t="shared" si="26"/>
        <v>2820</v>
      </c>
    </row>
    <row r="43" spans="1:50" ht="12" customHeight="1">
      <c r="A43" s="288">
        <v>41</v>
      </c>
      <c r="B43" s="289" t="s">
        <v>853</v>
      </c>
      <c r="C43" s="290" t="s">
        <v>14</v>
      </c>
      <c r="D43" s="290" t="s">
        <v>803</v>
      </c>
      <c r="E43" s="290">
        <v>140</v>
      </c>
      <c r="F43" s="668">
        <v>0</v>
      </c>
      <c r="G43" s="668">
        <f t="shared" si="15"/>
        <v>420</v>
      </c>
      <c r="H43" s="669"/>
      <c r="I43" s="669"/>
      <c r="J43" s="669"/>
      <c r="K43" s="669"/>
      <c r="L43" s="669"/>
      <c r="M43" s="669"/>
      <c r="N43" s="669"/>
      <c r="O43" s="668">
        <f t="shared" si="16"/>
        <v>420</v>
      </c>
      <c r="P43" s="669"/>
      <c r="Q43" s="668">
        <f t="shared" si="17"/>
        <v>420</v>
      </c>
      <c r="R43" s="668">
        <f t="shared" si="18"/>
        <v>420</v>
      </c>
      <c r="S43" s="669"/>
      <c r="T43" s="669"/>
      <c r="U43" s="669"/>
      <c r="V43" s="669"/>
      <c r="W43" s="669"/>
      <c r="X43" s="669"/>
      <c r="Y43" s="669"/>
      <c r="Z43" s="668">
        <f t="shared" si="19"/>
        <v>420</v>
      </c>
      <c r="AA43" s="669"/>
      <c r="AB43" s="668">
        <f t="shared" si="20"/>
        <v>840</v>
      </c>
      <c r="AC43" s="668">
        <f t="shared" si="21"/>
        <v>420</v>
      </c>
      <c r="AD43" s="669"/>
      <c r="AE43" s="669"/>
      <c r="AF43" s="669"/>
      <c r="AG43" s="669"/>
      <c r="AH43" s="669"/>
      <c r="AI43" s="669"/>
      <c r="AJ43" s="669"/>
      <c r="AK43" s="668">
        <f t="shared" si="22"/>
        <v>420</v>
      </c>
      <c r="AL43" s="669"/>
      <c r="AM43" s="668">
        <f t="shared" si="23"/>
        <v>1260</v>
      </c>
      <c r="AN43" s="668">
        <f t="shared" si="24"/>
        <v>420</v>
      </c>
      <c r="AO43" s="669"/>
      <c r="AP43" s="669"/>
      <c r="AQ43" s="669"/>
      <c r="AR43" s="669"/>
      <c r="AS43" s="669"/>
      <c r="AT43" s="669"/>
      <c r="AU43" s="669"/>
      <c r="AV43" s="668">
        <f t="shared" si="25"/>
        <v>420</v>
      </c>
      <c r="AW43" s="669"/>
      <c r="AX43" s="668">
        <f t="shared" si="26"/>
        <v>1680</v>
      </c>
    </row>
    <row r="44" spans="1:50" ht="11.25" customHeight="1">
      <c r="A44" s="288">
        <v>42</v>
      </c>
      <c r="B44" s="289" t="s">
        <v>1619</v>
      </c>
      <c r="C44" s="290" t="s">
        <v>14</v>
      </c>
      <c r="D44" s="290"/>
      <c r="E44" s="290">
        <v>115</v>
      </c>
      <c r="F44" s="668">
        <v>50</v>
      </c>
      <c r="G44" s="668">
        <f t="shared" si="15"/>
        <v>345</v>
      </c>
      <c r="H44" s="669"/>
      <c r="I44" s="669"/>
      <c r="J44" s="669"/>
      <c r="K44" s="669"/>
      <c r="L44" s="669"/>
      <c r="M44" s="669"/>
      <c r="N44" s="669"/>
      <c r="O44" s="668">
        <f t="shared" si="16"/>
        <v>345</v>
      </c>
      <c r="P44" s="669"/>
      <c r="Q44" s="668">
        <f t="shared" si="17"/>
        <v>395</v>
      </c>
      <c r="R44" s="668">
        <f t="shared" si="18"/>
        <v>345</v>
      </c>
      <c r="S44" s="669"/>
      <c r="T44" s="669"/>
      <c r="U44" s="669"/>
      <c r="V44" s="669"/>
      <c r="W44" s="669"/>
      <c r="X44" s="669"/>
      <c r="Y44" s="669"/>
      <c r="Z44" s="668">
        <f t="shared" si="19"/>
        <v>345</v>
      </c>
      <c r="AA44" s="669"/>
      <c r="AB44" s="668">
        <f t="shared" si="20"/>
        <v>740</v>
      </c>
      <c r="AC44" s="668">
        <f t="shared" si="21"/>
        <v>345</v>
      </c>
      <c r="AD44" s="669"/>
      <c r="AE44" s="669"/>
      <c r="AF44" s="669"/>
      <c r="AG44" s="669"/>
      <c r="AH44" s="669"/>
      <c r="AI44" s="669"/>
      <c r="AJ44" s="669"/>
      <c r="AK44" s="668">
        <f t="shared" si="22"/>
        <v>345</v>
      </c>
      <c r="AL44" s="669"/>
      <c r="AM44" s="668">
        <f t="shared" si="23"/>
        <v>1085</v>
      </c>
      <c r="AN44" s="668">
        <f t="shared" si="24"/>
        <v>345</v>
      </c>
      <c r="AO44" s="669"/>
      <c r="AP44" s="669"/>
      <c r="AQ44" s="669"/>
      <c r="AR44" s="669"/>
      <c r="AS44" s="669"/>
      <c r="AT44" s="669"/>
      <c r="AU44" s="669"/>
      <c r="AV44" s="668">
        <f t="shared" si="25"/>
        <v>345</v>
      </c>
      <c r="AW44" s="669"/>
      <c r="AX44" s="668">
        <f t="shared" si="26"/>
        <v>1430</v>
      </c>
    </row>
    <row r="45" spans="1:50" ht="11.25" customHeight="1">
      <c r="A45" s="288">
        <v>43</v>
      </c>
      <c r="B45" s="289" t="s">
        <v>109</v>
      </c>
      <c r="C45" s="290" t="s">
        <v>14</v>
      </c>
      <c r="D45" s="290" t="s">
        <v>111</v>
      </c>
      <c r="E45" s="290">
        <v>255</v>
      </c>
      <c r="F45" s="668">
        <v>0</v>
      </c>
      <c r="G45" s="668">
        <f t="shared" si="15"/>
        <v>765</v>
      </c>
      <c r="H45" s="669"/>
      <c r="I45" s="669"/>
      <c r="J45" s="669"/>
      <c r="K45" s="669"/>
      <c r="L45" s="669"/>
      <c r="M45" s="669"/>
      <c r="N45" s="669"/>
      <c r="O45" s="668">
        <f t="shared" si="16"/>
        <v>765</v>
      </c>
      <c r="P45" s="669"/>
      <c r="Q45" s="668">
        <f t="shared" si="17"/>
        <v>765</v>
      </c>
      <c r="R45" s="668">
        <f t="shared" si="18"/>
        <v>765</v>
      </c>
      <c r="S45" s="669"/>
      <c r="T45" s="669"/>
      <c r="U45" s="669"/>
      <c r="V45" s="669"/>
      <c r="W45" s="669"/>
      <c r="X45" s="669"/>
      <c r="Y45" s="669"/>
      <c r="Z45" s="668">
        <f t="shared" si="19"/>
        <v>765</v>
      </c>
      <c r="AA45" s="669"/>
      <c r="AB45" s="668">
        <f t="shared" si="20"/>
        <v>1530</v>
      </c>
      <c r="AC45" s="668">
        <f t="shared" si="21"/>
        <v>765</v>
      </c>
      <c r="AD45" s="669"/>
      <c r="AE45" s="669"/>
      <c r="AF45" s="669"/>
      <c r="AG45" s="669"/>
      <c r="AH45" s="669"/>
      <c r="AI45" s="669"/>
      <c r="AJ45" s="669"/>
      <c r="AK45" s="668">
        <f t="shared" si="22"/>
        <v>765</v>
      </c>
      <c r="AL45" s="669"/>
      <c r="AM45" s="668">
        <f t="shared" si="23"/>
        <v>2295</v>
      </c>
      <c r="AN45" s="668">
        <f t="shared" si="24"/>
        <v>765</v>
      </c>
      <c r="AO45" s="669"/>
      <c r="AP45" s="669"/>
      <c r="AQ45" s="669"/>
      <c r="AR45" s="669"/>
      <c r="AS45" s="669"/>
      <c r="AT45" s="669"/>
      <c r="AU45" s="669"/>
      <c r="AV45" s="668">
        <f t="shared" si="25"/>
        <v>765</v>
      </c>
      <c r="AW45" s="669"/>
      <c r="AX45" s="668">
        <f t="shared" si="26"/>
        <v>3060</v>
      </c>
    </row>
    <row r="46" spans="1:50" ht="12" customHeight="1">
      <c r="A46" s="288">
        <v>44</v>
      </c>
      <c r="B46" s="289" t="s">
        <v>114</v>
      </c>
      <c r="C46" s="290" t="s">
        <v>23</v>
      </c>
      <c r="D46" s="290" t="s">
        <v>116</v>
      </c>
      <c r="E46" s="290">
        <v>175</v>
      </c>
      <c r="F46" s="668">
        <v>0</v>
      </c>
      <c r="G46" s="668">
        <f t="shared" si="15"/>
        <v>525</v>
      </c>
      <c r="H46" s="669"/>
      <c r="I46" s="669"/>
      <c r="J46" s="669"/>
      <c r="K46" s="669"/>
      <c r="L46" s="669"/>
      <c r="M46" s="669"/>
      <c r="N46" s="669"/>
      <c r="O46" s="668">
        <f t="shared" si="16"/>
        <v>525</v>
      </c>
      <c r="P46" s="669"/>
      <c r="Q46" s="668">
        <f t="shared" si="17"/>
        <v>525</v>
      </c>
      <c r="R46" s="668">
        <f t="shared" si="18"/>
        <v>525</v>
      </c>
      <c r="S46" s="669"/>
      <c r="T46" s="669"/>
      <c r="U46" s="669"/>
      <c r="V46" s="669"/>
      <c r="W46" s="669"/>
      <c r="X46" s="669"/>
      <c r="Y46" s="669"/>
      <c r="Z46" s="668">
        <f t="shared" si="19"/>
        <v>525</v>
      </c>
      <c r="AA46" s="669"/>
      <c r="AB46" s="668">
        <f t="shared" si="20"/>
        <v>1050</v>
      </c>
      <c r="AC46" s="668">
        <f t="shared" si="21"/>
        <v>525</v>
      </c>
      <c r="AD46" s="669"/>
      <c r="AE46" s="669"/>
      <c r="AF46" s="669"/>
      <c r="AG46" s="669"/>
      <c r="AH46" s="669"/>
      <c r="AI46" s="669"/>
      <c r="AJ46" s="669"/>
      <c r="AK46" s="668">
        <f t="shared" si="22"/>
        <v>525</v>
      </c>
      <c r="AL46" s="669"/>
      <c r="AM46" s="668">
        <f t="shared" si="23"/>
        <v>1575</v>
      </c>
      <c r="AN46" s="668">
        <f t="shared" si="24"/>
        <v>525</v>
      </c>
      <c r="AO46" s="669"/>
      <c r="AP46" s="669"/>
      <c r="AQ46" s="669"/>
      <c r="AR46" s="669"/>
      <c r="AS46" s="669"/>
      <c r="AT46" s="669"/>
      <c r="AU46" s="669"/>
      <c r="AV46" s="668">
        <f t="shared" si="25"/>
        <v>525</v>
      </c>
      <c r="AW46" s="669"/>
      <c r="AX46" s="668">
        <f t="shared" si="26"/>
        <v>2100</v>
      </c>
    </row>
    <row r="47" spans="1:50" ht="12" customHeight="1">
      <c r="A47" s="288">
        <v>45</v>
      </c>
      <c r="B47" s="289" t="s">
        <v>1549</v>
      </c>
      <c r="C47" s="290" t="s">
        <v>23</v>
      </c>
      <c r="D47" s="290"/>
      <c r="E47" s="290">
        <v>140</v>
      </c>
      <c r="F47" s="668">
        <v>0</v>
      </c>
      <c r="G47" s="668">
        <f t="shared" si="15"/>
        <v>420</v>
      </c>
      <c r="H47" s="669"/>
      <c r="I47" s="669"/>
      <c r="J47" s="669"/>
      <c r="K47" s="669"/>
      <c r="L47" s="669"/>
      <c r="M47" s="669"/>
      <c r="N47" s="669"/>
      <c r="O47" s="668">
        <f t="shared" si="16"/>
        <v>420</v>
      </c>
      <c r="P47" s="669"/>
      <c r="Q47" s="668">
        <f t="shared" si="17"/>
        <v>420</v>
      </c>
      <c r="R47" s="668">
        <f t="shared" si="18"/>
        <v>420</v>
      </c>
      <c r="S47" s="669"/>
      <c r="T47" s="669"/>
      <c r="U47" s="669"/>
      <c r="V47" s="669"/>
      <c r="W47" s="669"/>
      <c r="X47" s="669"/>
      <c r="Y47" s="669"/>
      <c r="Z47" s="668">
        <f t="shared" si="19"/>
        <v>420</v>
      </c>
      <c r="AA47" s="669"/>
      <c r="AB47" s="668">
        <f t="shared" si="20"/>
        <v>840</v>
      </c>
      <c r="AC47" s="668">
        <f t="shared" si="21"/>
        <v>420</v>
      </c>
      <c r="AD47" s="669"/>
      <c r="AE47" s="669"/>
      <c r="AF47" s="669"/>
      <c r="AG47" s="669"/>
      <c r="AH47" s="669"/>
      <c r="AI47" s="669"/>
      <c r="AJ47" s="669"/>
      <c r="AK47" s="668">
        <f t="shared" si="22"/>
        <v>420</v>
      </c>
      <c r="AL47" s="669"/>
      <c r="AM47" s="668">
        <f t="shared" si="23"/>
        <v>1260</v>
      </c>
      <c r="AN47" s="668">
        <f t="shared" si="24"/>
        <v>420</v>
      </c>
      <c r="AO47" s="669"/>
      <c r="AP47" s="669"/>
      <c r="AQ47" s="669"/>
      <c r="AR47" s="669"/>
      <c r="AS47" s="669"/>
      <c r="AT47" s="669"/>
      <c r="AU47" s="669"/>
      <c r="AV47" s="668">
        <f t="shared" si="25"/>
        <v>420</v>
      </c>
      <c r="AW47" s="669"/>
      <c r="AX47" s="668">
        <f t="shared" si="26"/>
        <v>1680</v>
      </c>
    </row>
    <row r="48" spans="1:50" ht="12" customHeight="1">
      <c r="A48" s="288">
        <v>46</v>
      </c>
      <c r="B48" s="289" t="s">
        <v>120</v>
      </c>
      <c r="C48" s="290" t="s">
        <v>14</v>
      </c>
      <c r="D48" s="290" t="s">
        <v>899</v>
      </c>
      <c r="E48" s="290">
        <v>145</v>
      </c>
      <c r="F48" s="668">
        <v>-270</v>
      </c>
      <c r="G48" s="668">
        <f t="shared" si="15"/>
        <v>435</v>
      </c>
      <c r="H48" s="669"/>
      <c r="I48" s="669"/>
      <c r="J48" s="669"/>
      <c r="K48" s="669"/>
      <c r="L48" s="669"/>
      <c r="M48" s="669"/>
      <c r="N48" s="669"/>
      <c r="O48" s="668">
        <f t="shared" si="16"/>
        <v>435</v>
      </c>
      <c r="P48" s="669"/>
      <c r="Q48" s="668">
        <f t="shared" si="17"/>
        <v>165</v>
      </c>
      <c r="R48" s="668">
        <f t="shared" si="18"/>
        <v>435</v>
      </c>
      <c r="S48" s="669"/>
      <c r="T48" s="669"/>
      <c r="U48" s="669"/>
      <c r="V48" s="669"/>
      <c r="W48" s="669"/>
      <c r="X48" s="669"/>
      <c r="Y48" s="669"/>
      <c r="Z48" s="668">
        <f t="shared" si="19"/>
        <v>435</v>
      </c>
      <c r="AA48" s="669"/>
      <c r="AB48" s="668">
        <f t="shared" si="20"/>
        <v>600</v>
      </c>
      <c r="AC48" s="668">
        <f t="shared" si="21"/>
        <v>435</v>
      </c>
      <c r="AD48" s="669"/>
      <c r="AE48" s="669"/>
      <c r="AF48" s="669"/>
      <c r="AG48" s="669"/>
      <c r="AH48" s="669"/>
      <c r="AI48" s="669"/>
      <c r="AJ48" s="669"/>
      <c r="AK48" s="668">
        <f t="shared" si="22"/>
        <v>435</v>
      </c>
      <c r="AL48" s="669"/>
      <c r="AM48" s="668">
        <f t="shared" si="23"/>
        <v>1035</v>
      </c>
      <c r="AN48" s="668">
        <f t="shared" si="24"/>
        <v>435</v>
      </c>
      <c r="AO48" s="669"/>
      <c r="AP48" s="669"/>
      <c r="AQ48" s="669"/>
      <c r="AR48" s="669"/>
      <c r="AS48" s="669"/>
      <c r="AT48" s="669"/>
      <c r="AU48" s="669"/>
      <c r="AV48" s="668">
        <f t="shared" si="25"/>
        <v>435</v>
      </c>
      <c r="AW48" s="669"/>
      <c r="AX48" s="668">
        <f t="shared" si="26"/>
        <v>1470</v>
      </c>
    </row>
    <row r="49" spans="1:50" ht="12" customHeight="1">
      <c r="A49" s="288">
        <v>47</v>
      </c>
      <c r="B49" s="304" t="s">
        <v>122</v>
      </c>
      <c r="C49" s="290" t="s">
        <v>14</v>
      </c>
      <c r="D49" s="290" t="s">
        <v>339</v>
      </c>
      <c r="E49" s="290">
        <v>60</v>
      </c>
      <c r="F49" s="668">
        <v>0</v>
      </c>
      <c r="G49" s="668">
        <f t="shared" si="15"/>
        <v>180</v>
      </c>
      <c r="H49" s="669"/>
      <c r="I49" s="669"/>
      <c r="J49" s="669"/>
      <c r="K49" s="669"/>
      <c r="L49" s="669"/>
      <c r="M49" s="669"/>
      <c r="N49" s="669"/>
      <c r="O49" s="668">
        <f t="shared" si="16"/>
        <v>180</v>
      </c>
      <c r="P49" s="669"/>
      <c r="Q49" s="668">
        <f t="shared" si="17"/>
        <v>180</v>
      </c>
      <c r="R49" s="668">
        <f t="shared" si="18"/>
        <v>180</v>
      </c>
      <c r="S49" s="669"/>
      <c r="T49" s="669"/>
      <c r="U49" s="669"/>
      <c r="V49" s="669"/>
      <c r="W49" s="669"/>
      <c r="X49" s="669"/>
      <c r="Y49" s="669"/>
      <c r="Z49" s="668">
        <f t="shared" si="19"/>
        <v>180</v>
      </c>
      <c r="AA49" s="669"/>
      <c r="AB49" s="668">
        <f t="shared" si="20"/>
        <v>360</v>
      </c>
      <c r="AC49" s="668">
        <f t="shared" si="21"/>
        <v>180</v>
      </c>
      <c r="AD49" s="669"/>
      <c r="AE49" s="669"/>
      <c r="AF49" s="669"/>
      <c r="AG49" s="669"/>
      <c r="AH49" s="669"/>
      <c r="AI49" s="669"/>
      <c r="AJ49" s="669"/>
      <c r="AK49" s="668">
        <f t="shared" si="22"/>
        <v>180</v>
      </c>
      <c r="AL49" s="669"/>
      <c r="AM49" s="668">
        <f t="shared" si="23"/>
        <v>540</v>
      </c>
      <c r="AN49" s="668">
        <f t="shared" si="24"/>
        <v>180</v>
      </c>
      <c r="AO49" s="669"/>
      <c r="AP49" s="669"/>
      <c r="AQ49" s="669"/>
      <c r="AR49" s="669"/>
      <c r="AS49" s="669"/>
      <c r="AT49" s="669"/>
      <c r="AU49" s="669"/>
      <c r="AV49" s="668">
        <f t="shared" si="25"/>
        <v>180</v>
      </c>
      <c r="AW49" s="669"/>
      <c r="AX49" s="668">
        <f t="shared" si="26"/>
        <v>720</v>
      </c>
    </row>
    <row r="50" spans="1:50" ht="12">
      <c r="A50" s="288">
        <v>48</v>
      </c>
      <c r="B50" s="294" t="s">
        <v>3066</v>
      </c>
      <c r="C50" s="290" t="s">
        <v>10</v>
      </c>
      <c r="D50" s="290" t="s">
        <v>130</v>
      </c>
      <c r="E50" s="670">
        <v>300</v>
      </c>
      <c r="F50" s="668">
        <v>0</v>
      </c>
      <c r="G50" s="668">
        <f t="shared" si="15"/>
        <v>900</v>
      </c>
      <c r="H50" s="669"/>
      <c r="I50" s="669"/>
      <c r="J50" s="669"/>
      <c r="K50" s="669"/>
      <c r="L50" s="669"/>
      <c r="M50" s="669"/>
      <c r="N50" s="669"/>
      <c r="O50" s="668">
        <f t="shared" si="16"/>
        <v>900</v>
      </c>
      <c r="P50" s="669"/>
      <c r="Q50" s="668">
        <f t="shared" si="17"/>
        <v>900</v>
      </c>
      <c r="R50" s="668">
        <f t="shared" si="18"/>
        <v>900</v>
      </c>
      <c r="S50" s="669"/>
      <c r="T50" s="669"/>
      <c r="U50" s="669"/>
      <c r="V50" s="669"/>
      <c r="W50" s="669"/>
      <c r="X50" s="669"/>
      <c r="Y50" s="669"/>
      <c r="Z50" s="668">
        <f t="shared" si="19"/>
        <v>900</v>
      </c>
      <c r="AA50" s="669"/>
      <c r="AB50" s="668">
        <f t="shared" si="20"/>
        <v>1800</v>
      </c>
      <c r="AC50" s="668">
        <f t="shared" si="21"/>
        <v>900</v>
      </c>
      <c r="AD50" s="669"/>
      <c r="AE50" s="669"/>
      <c r="AF50" s="669"/>
      <c r="AG50" s="669"/>
      <c r="AH50" s="669"/>
      <c r="AI50" s="669"/>
      <c r="AJ50" s="669"/>
      <c r="AK50" s="668">
        <f t="shared" si="22"/>
        <v>900</v>
      </c>
      <c r="AL50" s="669"/>
      <c r="AM50" s="668">
        <f t="shared" si="23"/>
        <v>2700</v>
      </c>
      <c r="AN50" s="668">
        <f t="shared" si="24"/>
        <v>900</v>
      </c>
      <c r="AO50" s="669"/>
      <c r="AP50" s="669"/>
      <c r="AQ50" s="669"/>
      <c r="AR50" s="669"/>
      <c r="AS50" s="669"/>
      <c r="AT50" s="669"/>
      <c r="AU50" s="669"/>
      <c r="AV50" s="668">
        <f t="shared" si="25"/>
        <v>900</v>
      </c>
      <c r="AW50" s="669"/>
      <c r="AX50" s="668">
        <f t="shared" si="26"/>
        <v>3600</v>
      </c>
    </row>
    <row r="51" spans="1:50" ht="12">
      <c r="A51" s="288">
        <v>49</v>
      </c>
      <c r="B51" s="289" t="s">
        <v>1400</v>
      </c>
      <c r="C51" s="290" t="s">
        <v>23</v>
      </c>
      <c r="D51" s="290"/>
      <c r="E51" s="290">
        <v>450</v>
      </c>
      <c r="F51" s="668">
        <v>0</v>
      </c>
      <c r="G51" s="668">
        <f t="shared" si="15"/>
        <v>1350</v>
      </c>
      <c r="H51" s="669"/>
      <c r="I51" s="669"/>
      <c r="J51" s="669"/>
      <c r="K51" s="669"/>
      <c r="L51" s="669"/>
      <c r="M51" s="669"/>
      <c r="N51" s="669"/>
      <c r="O51" s="668">
        <f t="shared" si="16"/>
        <v>1350</v>
      </c>
      <c r="P51" s="669"/>
      <c r="Q51" s="668">
        <f t="shared" si="17"/>
        <v>1350</v>
      </c>
      <c r="R51" s="668">
        <f t="shared" si="18"/>
        <v>1350</v>
      </c>
      <c r="S51" s="669"/>
      <c r="T51" s="669"/>
      <c r="U51" s="669"/>
      <c r="V51" s="669"/>
      <c r="W51" s="669"/>
      <c r="X51" s="669"/>
      <c r="Y51" s="669"/>
      <c r="Z51" s="668">
        <f t="shared" si="19"/>
        <v>1350</v>
      </c>
      <c r="AA51" s="669"/>
      <c r="AB51" s="668">
        <f t="shared" si="20"/>
        <v>2700</v>
      </c>
      <c r="AC51" s="668">
        <f t="shared" si="21"/>
        <v>1350</v>
      </c>
      <c r="AD51" s="669"/>
      <c r="AE51" s="669"/>
      <c r="AF51" s="669"/>
      <c r="AG51" s="669"/>
      <c r="AH51" s="669"/>
      <c r="AI51" s="669"/>
      <c r="AJ51" s="669"/>
      <c r="AK51" s="668">
        <f t="shared" si="22"/>
        <v>1350</v>
      </c>
      <c r="AL51" s="669"/>
      <c r="AM51" s="668">
        <f t="shared" si="23"/>
        <v>4050</v>
      </c>
      <c r="AN51" s="668">
        <f t="shared" si="24"/>
        <v>1350</v>
      </c>
      <c r="AO51" s="669"/>
      <c r="AP51" s="669"/>
      <c r="AQ51" s="669"/>
      <c r="AR51" s="669"/>
      <c r="AS51" s="669"/>
      <c r="AT51" s="669"/>
      <c r="AU51" s="669"/>
      <c r="AV51" s="668">
        <f t="shared" si="25"/>
        <v>1350</v>
      </c>
      <c r="AW51" s="669"/>
      <c r="AX51" s="668">
        <f t="shared" si="26"/>
        <v>5400</v>
      </c>
    </row>
    <row r="52" spans="1:50" ht="12" customHeight="1">
      <c r="A52" s="288">
        <v>50</v>
      </c>
      <c r="B52" s="289" t="s">
        <v>131</v>
      </c>
      <c r="C52" s="290" t="s">
        <v>23</v>
      </c>
      <c r="D52" s="290" t="s">
        <v>133</v>
      </c>
      <c r="E52" s="290">
        <v>90</v>
      </c>
      <c r="F52" s="668">
        <v>-270</v>
      </c>
      <c r="G52" s="668">
        <f t="shared" si="15"/>
        <v>270</v>
      </c>
      <c r="H52" s="669"/>
      <c r="I52" s="669"/>
      <c r="J52" s="669"/>
      <c r="K52" s="669"/>
      <c r="L52" s="669"/>
      <c r="M52" s="669"/>
      <c r="N52" s="669"/>
      <c r="O52" s="668">
        <f t="shared" si="16"/>
        <v>270</v>
      </c>
      <c r="P52" s="669"/>
      <c r="Q52" s="668">
        <f t="shared" si="17"/>
        <v>0</v>
      </c>
      <c r="R52" s="668">
        <f t="shared" si="18"/>
        <v>270</v>
      </c>
      <c r="S52" s="669"/>
      <c r="T52" s="669"/>
      <c r="U52" s="669"/>
      <c r="V52" s="669"/>
      <c r="W52" s="669"/>
      <c r="X52" s="669"/>
      <c r="Y52" s="669"/>
      <c r="Z52" s="668">
        <f t="shared" si="19"/>
        <v>270</v>
      </c>
      <c r="AA52" s="669"/>
      <c r="AB52" s="668">
        <f t="shared" si="20"/>
        <v>270</v>
      </c>
      <c r="AC52" s="668">
        <f t="shared" si="21"/>
        <v>270</v>
      </c>
      <c r="AD52" s="669"/>
      <c r="AE52" s="669"/>
      <c r="AF52" s="669"/>
      <c r="AG52" s="669"/>
      <c r="AH52" s="669"/>
      <c r="AI52" s="669"/>
      <c r="AJ52" s="669"/>
      <c r="AK52" s="668">
        <f t="shared" si="22"/>
        <v>270</v>
      </c>
      <c r="AL52" s="669"/>
      <c r="AM52" s="668">
        <f t="shared" si="23"/>
        <v>540</v>
      </c>
      <c r="AN52" s="668">
        <f t="shared" si="24"/>
        <v>270</v>
      </c>
      <c r="AO52" s="669"/>
      <c r="AP52" s="669"/>
      <c r="AQ52" s="669"/>
      <c r="AR52" s="669"/>
      <c r="AS52" s="669"/>
      <c r="AT52" s="669"/>
      <c r="AU52" s="669"/>
      <c r="AV52" s="668">
        <f t="shared" si="25"/>
        <v>270</v>
      </c>
      <c r="AW52" s="669"/>
      <c r="AX52" s="668">
        <f t="shared" si="26"/>
        <v>810</v>
      </c>
    </row>
    <row r="53" spans="1:50" ht="12">
      <c r="A53" s="288">
        <v>51</v>
      </c>
      <c r="B53" s="289" t="s">
        <v>134</v>
      </c>
      <c r="C53" s="290" t="s">
        <v>23</v>
      </c>
      <c r="D53" s="290" t="s">
        <v>136</v>
      </c>
      <c r="E53" s="290">
        <v>100</v>
      </c>
      <c r="F53" s="668">
        <v>0</v>
      </c>
      <c r="G53" s="668">
        <f t="shared" si="15"/>
        <v>300</v>
      </c>
      <c r="H53" s="669"/>
      <c r="I53" s="669"/>
      <c r="J53" s="669"/>
      <c r="K53" s="669"/>
      <c r="L53" s="669"/>
      <c r="M53" s="669"/>
      <c r="N53" s="669"/>
      <c r="O53" s="668">
        <f t="shared" si="16"/>
        <v>300</v>
      </c>
      <c r="P53" s="669"/>
      <c r="Q53" s="668">
        <f t="shared" ref="Q53:Q84" si="27">F53+O53-P53</f>
        <v>300</v>
      </c>
      <c r="R53" s="668">
        <f t="shared" si="18"/>
        <v>300</v>
      </c>
      <c r="S53" s="669"/>
      <c r="T53" s="669"/>
      <c r="U53" s="669"/>
      <c r="V53" s="669"/>
      <c r="W53" s="669"/>
      <c r="X53" s="669"/>
      <c r="Y53" s="669"/>
      <c r="Z53" s="668">
        <f t="shared" si="19"/>
        <v>300</v>
      </c>
      <c r="AA53" s="669"/>
      <c r="AB53" s="668">
        <f t="shared" ref="AB53:AB84" si="28">Q53+Z53-AA53</f>
        <v>600</v>
      </c>
      <c r="AC53" s="668">
        <f t="shared" si="21"/>
        <v>300</v>
      </c>
      <c r="AD53" s="669"/>
      <c r="AE53" s="669"/>
      <c r="AF53" s="669"/>
      <c r="AG53" s="669"/>
      <c r="AH53" s="669"/>
      <c r="AI53" s="669"/>
      <c r="AJ53" s="669"/>
      <c r="AK53" s="668">
        <f t="shared" si="22"/>
        <v>300</v>
      </c>
      <c r="AL53" s="669"/>
      <c r="AM53" s="668">
        <f t="shared" ref="AM53:AM84" si="29">AB53+AK53-AL53</f>
        <v>900</v>
      </c>
      <c r="AN53" s="668">
        <f t="shared" si="24"/>
        <v>300</v>
      </c>
      <c r="AO53" s="669"/>
      <c r="AP53" s="669"/>
      <c r="AQ53" s="669"/>
      <c r="AR53" s="669"/>
      <c r="AS53" s="669"/>
      <c r="AT53" s="669"/>
      <c r="AU53" s="669"/>
      <c r="AV53" s="668">
        <f t="shared" si="25"/>
        <v>300</v>
      </c>
      <c r="AW53" s="669"/>
      <c r="AX53" s="668">
        <f t="shared" ref="AX53:AX84" si="30">AM53+AV53-AW53</f>
        <v>1200</v>
      </c>
    </row>
    <row r="54" spans="1:50" ht="12" customHeight="1">
      <c r="A54" s="288">
        <v>52</v>
      </c>
      <c r="B54" s="306" t="s">
        <v>137</v>
      </c>
      <c r="C54" s="307" t="s">
        <v>23</v>
      </c>
      <c r="D54" s="308"/>
      <c r="E54" s="307">
        <v>50</v>
      </c>
      <c r="F54" s="668">
        <v>0</v>
      </c>
      <c r="G54" s="668">
        <f t="shared" si="15"/>
        <v>150</v>
      </c>
      <c r="H54" s="669"/>
      <c r="I54" s="669"/>
      <c r="J54" s="669"/>
      <c r="K54" s="669"/>
      <c r="L54" s="669"/>
      <c r="M54" s="669"/>
      <c r="N54" s="669"/>
      <c r="O54" s="668">
        <f t="shared" si="16"/>
        <v>150</v>
      </c>
      <c r="P54" s="669"/>
      <c r="Q54" s="668">
        <f t="shared" si="27"/>
        <v>150</v>
      </c>
      <c r="R54" s="668">
        <f t="shared" si="18"/>
        <v>150</v>
      </c>
      <c r="S54" s="669"/>
      <c r="T54" s="669"/>
      <c r="U54" s="669"/>
      <c r="V54" s="669"/>
      <c r="W54" s="669"/>
      <c r="X54" s="669"/>
      <c r="Y54" s="669"/>
      <c r="Z54" s="668">
        <f t="shared" si="19"/>
        <v>150</v>
      </c>
      <c r="AA54" s="669"/>
      <c r="AB54" s="668">
        <f t="shared" si="28"/>
        <v>300</v>
      </c>
      <c r="AC54" s="668">
        <f t="shared" si="21"/>
        <v>150</v>
      </c>
      <c r="AD54" s="669"/>
      <c r="AE54" s="669"/>
      <c r="AF54" s="669"/>
      <c r="AG54" s="669"/>
      <c r="AH54" s="669"/>
      <c r="AI54" s="669"/>
      <c r="AJ54" s="669"/>
      <c r="AK54" s="668">
        <f t="shared" si="22"/>
        <v>150</v>
      </c>
      <c r="AL54" s="669"/>
      <c r="AM54" s="668">
        <f t="shared" si="29"/>
        <v>450</v>
      </c>
      <c r="AN54" s="668">
        <f t="shared" si="24"/>
        <v>150</v>
      </c>
      <c r="AO54" s="669"/>
      <c r="AP54" s="669"/>
      <c r="AQ54" s="669"/>
      <c r="AR54" s="669"/>
      <c r="AS54" s="669"/>
      <c r="AT54" s="669"/>
      <c r="AU54" s="669"/>
      <c r="AV54" s="668">
        <f t="shared" si="25"/>
        <v>150</v>
      </c>
      <c r="AW54" s="669"/>
      <c r="AX54" s="668">
        <f t="shared" si="30"/>
        <v>600</v>
      </c>
    </row>
    <row r="55" spans="1:50" s="168" customFormat="1" ht="12">
      <c r="A55" s="288">
        <v>53</v>
      </c>
      <c r="B55" s="289" t="s">
        <v>1055</v>
      </c>
      <c r="C55" s="290" t="s">
        <v>23</v>
      </c>
      <c r="D55" s="290" t="s">
        <v>863</v>
      </c>
      <c r="E55" s="290">
        <v>265</v>
      </c>
      <c r="F55" s="668">
        <v>450</v>
      </c>
      <c r="G55" s="668">
        <f t="shared" si="15"/>
        <v>795</v>
      </c>
      <c r="H55" s="669"/>
      <c r="I55" s="669"/>
      <c r="J55" s="669"/>
      <c r="K55" s="669"/>
      <c r="L55" s="669"/>
      <c r="M55" s="669"/>
      <c r="N55" s="669"/>
      <c r="O55" s="668">
        <f t="shared" si="16"/>
        <v>795</v>
      </c>
      <c r="P55" s="669"/>
      <c r="Q55" s="668">
        <f t="shared" si="27"/>
        <v>1245</v>
      </c>
      <c r="R55" s="668">
        <f t="shared" si="18"/>
        <v>795</v>
      </c>
      <c r="S55" s="669"/>
      <c r="T55" s="669"/>
      <c r="U55" s="669"/>
      <c r="V55" s="669"/>
      <c r="W55" s="669"/>
      <c r="X55" s="669"/>
      <c r="Y55" s="669"/>
      <c r="Z55" s="668">
        <f t="shared" si="19"/>
        <v>795</v>
      </c>
      <c r="AA55" s="669"/>
      <c r="AB55" s="668">
        <f t="shared" si="28"/>
        <v>2040</v>
      </c>
      <c r="AC55" s="668">
        <f t="shared" si="21"/>
        <v>795</v>
      </c>
      <c r="AD55" s="669"/>
      <c r="AE55" s="669"/>
      <c r="AF55" s="669"/>
      <c r="AG55" s="669"/>
      <c r="AH55" s="669"/>
      <c r="AI55" s="669"/>
      <c r="AJ55" s="669"/>
      <c r="AK55" s="668">
        <f t="shared" si="22"/>
        <v>795</v>
      </c>
      <c r="AL55" s="669"/>
      <c r="AM55" s="668">
        <f t="shared" si="29"/>
        <v>2835</v>
      </c>
      <c r="AN55" s="668">
        <f t="shared" si="24"/>
        <v>795</v>
      </c>
      <c r="AO55" s="669"/>
      <c r="AP55" s="669"/>
      <c r="AQ55" s="669"/>
      <c r="AR55" s="669"/>
      <c r="AS55" s="669"/>
      <c r="AT55" s="669"/>
      <c r="AU55" s="669"/>
      <c r="AV55" s="668">
        <f t="shared" si="25"/>
        <v>795</v>
      </c>
      <c r="AW55" s="669"/>
      <c r="AX55" s="668">
        <f t="shared" si="30"/>
        <v>3630</v>
      </c>
    </row>
    <row r="56" spans="1:50" ht="12">
      <c r="A56" s="288">
        <v>54</v>
      </c>
      <c r="B56" s="289" t="s">
        <v>1951</v>
      </c>
      <c r="C56" s="290" t="s">
        <v>14</v>
      </c>
      <c r="D56" s="290" t="s">
        <v>1974</v>
      </c>
      <c r="E56" s="290">
        <v>800</v>
      </c>
      <c r="F56" s="668">
        <v>0</v>
      </c>
      <c r="G56" s="668">
        <f t="shared" si="15"/>
        <v>2400</v>
      </c>
      <c r="H56" s="669"/>
      <c r="I56" s="669"/>
      <c r="J56" s="669"/>
      <c r="K56" s="669"/>
      <c r="L56" s="669"/>
      <c r="M56" s="669"/>
      <c r="N56" s="669"/>
      <c r="O56" s="668">
        <f t="shared" si="16"/>
        <v>2400</v>
      </c>
      <c r="P56" s="669"/>
      <c r="Q56" s="668">
        <f t="shared" si="27"/>
        <v>2400</v>
      </c>
      <c r="R56" s="668">
        <f t="shared" si="18"/>
        <v>2400</v>
      </c>
      <c r="S56" s="669"/>
      <c r="T56" s="669"/>
      <c r="U56" s="669"/>
      <c r="V56" s="669"/>
      <c r="W56" s="669"/>
      <c r="X56" s="669"/>
      <c r="Y56" s="669"/>
      <c r="Z56" s="668">
        <f t="shared" si="19"/>
        <v>2400</v>
      </c>
      <c r="AA56" s="669"/>
      <c r="AB56" s="668">
        <f t="shared" si="28"/>
        <v>4800</v>
      </c>
      <c r="AC56" s="668">
        <f t="shared" si="21"/>
        <v>2400</v>
      </c>
      <c r="AD56" s="669"/>
      <c r="AE56" s="669"/>
      <c r="AF56" s="669"/>
      <c r="AG56" s="669"/>
      <c r="AH56" s="669"/>
      <c r="AI56" s="669"/>
      <c r="AJ56" s="669"/>
      <c r="AK56" s="668">
        <f t="shared" si="22"/>
        <v>2400</v>
      </c>
      <c r="AL56" s="669"/>
      <c r="AM56" s="668">
        <f t="shared" si="29"/>
        <v>7200</v>
      </c>
      <c r="AN56" s="668">
        <f t="shared" si="24"/>
        <v>2400</v>
      </c>
      <c r="AO56" s="669"/>
      <c r="AP56" s="669"/>
      <c r="AQ56" s="669"/>
      <c r="AR56" s="669"/>
      <c r="AS56" s="669"/>
      <c r="AT56" s="669"/>
      <c r="AU56" s="669"/>
      <c r="AV56" s="668">
        <f t="shared" si="25"/>
        <v>2400</v>
      </c>
      <c r="AW56" s="669"/>
      <c r="AX56" s="668">
        <f t="shared" si="30"/>
        <v>9600</v>
      </c>
    </row>
    <row r="57" spans="1:50" ht="12">
      <c r="A57" s="288">
        <v>55</v>
      </c>
      <c r="B57" s="289" t="s">
        <v>3378</v>
      </c>
      <c r="C57" s="290" t="s">
        <v>14</v>
      </c>
      <c r="D57" s="290"/>
      <c r="E57" s="290">
        <v>125</v>
      </c>
      <c r="F57" s="668">
        <v>0</v>
      </c>
      <c r="G57" s="668">
        <f t="shared" si="15"/>
        <v>375</v>
      </c>
      <c r="H57" s="669"/>
      <c r="I57" s="669"/>
      <c r="J57" s="669"/>
      <c r="K57" s="669"/>
      <c r="L57" s="669"/>
      <c r="M57" s="669"/>
      <c r="N57" s="669"/>
      <c r="O57" s="668">
        <f t="shared" si="16"/>
        <v>375</v>
      </c>
      <c r="P57" s="669"/>
      <c r="Q57" s="668">
        <f t="shared" si="27"/>
        <v>375</v>
      </c>
      <c r="R57" s="668">
        <f t="shared" si="18"/>
        <v>375</v>
      </c>
      <c r="S57" s="669"/>
      <c r="T57" s="669"/>
      <c r="U57" s="669"/>
      <c r="V57" s="669"/>
      <c r="W57" s="669"/>
      <c r="X57" s="669"/>
      <c r="Y57" s="669"/>
      <c r="Z57" s="668">
        <f t="shared" si="19"/>
        <v>375</v>
      </c>
      <c r="AA57" s="669"/>
      <c r="AB57" s="668">
        <f t="shared" si="28"/>
        <v>750</v>
      </c>
      <c r="AC57" s="668">
        <f t="shared" si="21"/>
        <v>375</v>
      </c>
      <c r="AD57" s="669"/>
      <c r="AE57" s="669"/>
      <c r="AF57" s="669"/>
      <c r="AG57" s="669"/>
      <c r="AH57" s="669"/>
      <c r="AI57" s="669"/>
      <c r="AJ57" s="669"/>
      <c r="AK57" s="668">
        <f t="shared" si="22"/>
        <v>375</v>
      </c>
      <c r="AL57" s="669"/>
      <c r="AM57" s="668">
        <f t="shared" si="29"/>
        <v>1125</v>
      </c>
      <c r="AN57" s="668">
        <f t="shared" si="24"/>
        <v>375</v>
      </c>
      <c r="AO57" s="669"/>
      <c r="AP57" s="669"/>
      <c r="AQ57" s="669"/>
      <c r="AR57" s="669"/>
      <c r="AS57" s="669"/>
      <c r="AT57" s="669"/>
      <c r="AU57" s="669"/>
      <c r="AV57" s="668">
        <f t="shared" si="25"/>
        <v>375</v>
      </c>
      <c r="AW57" s="669"/>
      <c r="AX57" s="668">
        <f t="shared" si="30"/>
        <v>1500</v>
      </c>
    </row>
    <row r="58" spans="1:50" ht="12">
      <c r="A58" s="288">
        <v>56</v>
      </c>
      <c r="B58" s="289" t="s">
        <v>138</v>
      </c>
      <c r="C58" s="290" t="s">
        <v>23</v>
      </c>
      <c r="D58" s="290" t="s">
        <v>913</v>
      </c>
      <c r="E58" s="290">
        <v>160</v>
      </c>
      <c r="F58" s="668">
        <v>0</v>
      </c>
      <c r="G58" s="668">
        <f t="shared" si="15"/>
        <v>480</v>
      </c>
      <c r="H58" s="669"/>
      <c r="I58" s="669"/>
      <c r="J58" s="669"/>
      <c r="K58" s="669"/>
      <c r="L58" s="669"/>
      <c r="M58" s="669"/>
      <c r="N58" s="669"/>
      <c r="O58" s="668">
        <f t="shared" si="16"/>
        <v>480</v>
      </c>
      <c r="P58" s="669"/>
      <c r="Q58" s="668">
        <f t="shared" si="27"/>
        <v>480</v>
      </c>
      <c r="R58" s="668">
        <f t="shared" si="18"/>
        <v>480</v>
      </c>
      <c r="S58" s="669"/>
      <c r="T58" s="669"/>
      <c r="U58" s="669"/>
      <c r="V58" s="669"/>
      <c r="W58" s="669"/>
      <c r="X58" s="669"/>
      <c r="Y58" s="669"/>
      <c r="Z58" s="668">
        <f t="shared" si="19"/>
        <v>480</v>
      </c>
      <c r="AA58" s="669"/>
      <c r="AB58" s="668">
        <f t="shared" si="28"/>
        <v>960</v>
      </c>
      <c r="AC58" s="668">
        <f t="shared" si="21"/>
        <v>480</v>
      </c>
      <c r="AD58" s="669"/>
      <c r="AE58" s="669"/>
      <c r="AF58" s="669"/>
      <c r="AG58" s="669"/>
      <c r="AH58" s="669"/>
      <c r="AI58" s="669"/>
      <c r="AJ58" s="669"/>
      <c r="AK58" s="668">
        <f t="shared" si="22"/>
        <v>480</v>
      </c>
      <c r="AL58" s="669"/>
      <c r="AM58" s="668">
        <f t="shared" si="29"/>
        <v>1440</v>
      </c>
      <c r="AN58" s="668">
        <f t="shared" si="24"/>
        <v>480</v>
      </c>
      <c r="AO58" s="669"/>
      <c r="AP58" s="669"/>
      <c r="AQ58" s="669"/>
      <c r="AR58" s="669"/>
      <c r="AS58" s="669"/>
      <c r="AT58" s="669"/>
      <c r="AU58" s="669"/>
      <c r="AV58" s="668">
        <f t="shared" si="25"/>
        <v>480</v>
      </c>
      <c r="AW58" s="669"/>
      <c r="AX58" s="668">
        <f t="shared" si="30"/>
        <v>1920</v>
      </c>
    </row>
    <row r="59" spans="1:50" ht="12">
      <c r="A59" s="288">
        <v>57</v>
      </c>
      <c r="B59" s="289" t="s">
        <v>140</v>
      </c>
      <c r="C59" s="290" t="s">
        <v>23</v>
      </c>
      <c r="D59" s="290" t="s">
        <v>142</v>
      </c>
      <c r="E59" s="290">
        <v>50</v>
      </c>
      <c r="F59" s="668">
        <v>0</v>
      </c>
      <c r="G59" s="668">
        <f t="shared" si="15"/>
        <v>150</v>
      </c>
      <c r="H59" s="669"/>
      <c r="I59" s="669"/>
      <c r="J59" s="669"/>
      <c r="K59" s="669"/>
      <c r="L59" s="669"/>
      <c r="M59" s="669"/>
      <c r="N59" s="669"/>
      <c r="O59" s="668">
        <f t="shared" si="16"/>
        <v>150</v>
      </c>
      <c r="P59" s="669"/>
      <c r="Q59" s="668">
        <f t="shared" si="27"/>
        <v>150</v>
      </c>
      <c r="R59" s="668">
        <f t="shared" si="18"/>
        <v>150</v>
      </c>
      <c r="S59" s="669"/>
      <c r="T59" s="669"/>
      <c r="U59" s="669"/>
      <c r="V59" s="669"/>
      <c r="W59" s="669"/>
      <c r="X59" s="669"/>
      <c r="Y59" s="669"/>
      <c r="Z59" s="668">
        <f t="shared" si="19"/>
        <v>150</v>
      </c>
      <c r="AA59" s="669"/>
      <c r="AB59" s="668">
        <f t="shared" si="28"/>
        <v>300</v>
      </c>
      <c r="AC59" s="668">
        <f t="shared" si="21"/>
        <v>150</v>
      </c>
      <c r="AD59" s="669"/>
      <c r="AE59" s="669"/>
      <c r="AF59" s="669"/>
      <c r="AG59" s="669"/>
      <c r="AH59" s="669"/>
      <c r="AI59" s="669"/>
      <c r="AJ59" s="669"/>
      <c r="AK59" s="668">
        <f t="shared" si="22"/>
        <v>150</v>
      </c>
      <c r="AL59" s="669"/>
      <c r="AM59" s="668">
        <f t="shared" si="29"/>
        <v>450</v>
      </c>
      <c r="AN59" s="668">
        <f t="shared" si="24"/>
        <v>150</v>
      </c>
      <c r="AO59" s="669"/>
      <c r="AP59" s="669"/>
      <c r="AQ59" s="669"/>
      <c r="AR59" s="669"/>
      <c r="AS59" s="669"/>
      <c r="AT59" s="669"/>
      <c r="AU59" s="669"/>
      <c r="AV59" s="668">
        <f t="shared" si="25"/>
        <v>150</v>
      </c>
      <c r="AW59" s="669"/>
      <c r="AX59" s="668">
        <f t="shared" si="30"/>
        <v>600</v>
      </c>
    </row>
    <row r="60" spans="1:50" ht="12">
      <c r="A60" s="288">
        <v>58</v>
      </c>
      <c r="B60" s="289" t="s">
        <v>2047</v>
      </c>
      <c r="C60" s="290" t="s">
        <v>23</v>
      </c>
      <c r="D60" s="290"/>
      <c r="E60" s="290">
        <v>60</v>
      </c>
      <c r="F60" s="668">
        <v>0</v>
      </c>
      <c r="G60" s="668">
        <f t="shared" si="15"/>
        <v>180</v>
      </c>
      <c r="H60" s="669"/>
      <c r="I60" s="669"/>
      <c r="J60" s="669"/>
      <c r="K60" s="669"/>
      <c r="L60" s="669"/>
      <c r="M60" s="669"/>
      <c r="N60" s="669"/>
      <c r="O60" s="668">
        <f t="shared" si="16"/>
        <v>180</v>
      </c>
      <c r="P60" s="669"/>
      <c r="Q60" s="668">
        <f t="shared" si="27"/>
        <v>180</v>
      </c>
      <c r="R60" s="668">
        <f t="shared" si="18"/>
        <v>180</v>
      </c>
      <c r="S60" s="669"/>
      <c r="T60" s="669"/>
      <c r="U60" s="669"/>
      <c r="V60" s="669"/>
      <c r="W60" s="669"/>
      <c r="X60" s="669"/>
      <c r="Y60" s="669"/>
      <c r="Z60" s="668">
        <f t="shared" si="19"/>
        <v>180</v>
      </c>
      <c r="AA60" s="669"/>
      <c r="AB60" s="668">
        <f t="shared" si="28"/>
        <v>360</v>
      </c>
      <c r="AC60" s="668">
        <f t="shared" si="21"/>
        <v>180</v>
      </c>
      <c r="AD60" s="669"/>
      <c r="AE60" s="669"/>
      <c r="AF60" s="669"/>
      <c r="AG60" s="669"/>
      <c r="AH60" s="669"/>
      <c r="AI60" s="669"/>
      <c r="AJ60" s="669"/>
      <c r="AK60" s="668">
        <f t="shared" si="22"/>
        <v>180</v>
      </c>
      <c r="AL60" s="669"/>
      <c r="AM60" s="668">
        <f t="shared" si="29"/>
        <v>540</v>
      </c>
      <c r="AN60" s="668">
        <f t="shared" si="24"/>
        <v>180</v>
      </c>
      <c r="AO60" s="669"/>
      <c r="AP60" s="669"/>
      <c r="AQ60" s="669"/>
      <c r="AR60" s="669"/>
      <c r="AS60" s="669"/>
      <c r="AT60" s="669"/>
      <c r="AU60" s="669"/>
      <c r="AV60" s="668">
        <f t="shared" si="25"/>
        <v>180</v>
      </c>
      <c r="AW60" s="669"/>
      <c r="AX60" s="668">
        <f t="shared" si="30"/>
        <v>720</v>
      </c>
    </row>
    <row r="61" spans="1:50" ht="12">
      <c r="A61" s="288">
        <v>59</v>
      </c>
      <c r="B61" s="289" t="s">
        <v>143</v>
      </c>
      <c r="C61" s="290" t="s">
        <v>23</v>
      </c>
      <c r="D61" s="290" t="s">
        <v>145</v>
      </c>
      <c r="E61" s="290">
        <v>130</v>
      </c>
      <c r="F61" s="668">
        <v>1350</v>
      </c>
      <c r="G61" s="668">
        <f t="shared" si="15"/>
        <v>390</v>
      </c>
      <c r="H61" s="669"/>
      <c r="I61" s="669"/>
      <c r="J61" s="669"/>
      <c r="K61" s="669"/>
      <c r="L61" s="669"/>
      <c r="M61" s="669"/>
      <c r="N61" s="669"/>
      <c r="O61" s="668">
        <f t="shared" si="16"/>
        <v>390</v>
      </c>
      <c r="P61" s="669"/>
      <c r="Q61" s="668">
        <f t="shared" si="27"/>
        <v>1740</v>
      </c>
      <c r="R61" s="668">
        <f t="shared" si="18"/>
        <v>390</v>
      </c>
      <c r="S61" s="669"/>
      <c r="T61" s="669"/>
      <c r="U61" s="669"/>
      <c r="V61" s="669"/>
      <c r="W61" s="669"/>
      <c r="X61" s="669"/>
      <c r="Y61" s="669"/>
      <c r="Z61" s="668">
        <f t="shared" si="19"/>
        <v>390</v>
      </c>
      <c r="AA61" s="669"/>
      <c r="AB61" s="668">
        <f t="shared" si="28"/>
        <v>2130</v>
      </c>
      <c r="AC61" s="668">
        <f t="shared" si="21"/>
        <v>390</v>
      </c>
      <c r="AD61" s="669"/>
      <c r="AE61" s="669"/>
      <c r="AF61" s="669"/>
      <c r="AG61" s="669"/>
      <c r="AH61" s="669"/>
      <c r="AI61" s="669"/>
      <c r="AJ61" s="669"/>
      <c r="AK61" s="668">
        <f t="shared" si="22"/>
        <v>390</v>
      </c>
      <c r="AL61" s="669"/>
      <c r="AM61" s="668">
        <f t="shared" si="29"/>
        <v>2520</v>
      </c>
      <c r="AN61" s="668">
        <f t="shared" si="24"/>
        <v>390</v>
      </c>
      <c r="AO61" s="669"/>
      <c r="AP61" s="669"/>
      <c r="AQ61" s="669"/>
      <c r="AR61" s="669"/>
      <c r="AS61" s="669"/>
      <c r="AT61" s="669"/>
      <c r="AU61" s="669"/>
      <c r="AV61" s="668">
        <f t="shared" si="25"/>
        <v>390</v>
      </c>
      <c r="AW61" s="669"/>
      <c r="AX61" s="668">
        <f t="shared" si="30"/>
        <v>2910</v>
      </c>
    </row>
    <row r="62" spans="1:50" s="172" customFormat="1" ht="12">
      <c r="A62" s="288">
        <v>60</v>
      </c>
      <c r="B62" s="414" t="s">
        <v>3068</v>
      </c>
      <c r="C62" s="297" t="s">
        <v>30</v>
      </c>
      <c r="D62" s="297" t="s">
        <v>12</v>
      </c>
      <c r="E62" s="673"/>
      <c r="F62" s="671">
        <v>1400</v>
      </c>
      <c r="G62" s="671"/>
      <c r="H62" s="672"/>
      <c r="I62" s="672"/>
      <c r="J62" s="672"/>
      <c r="K62" s="672"/>
      <c r="L62" s="672"/>
      <c r="M62" s="672"/>
      <c r="N62" s="672"/>
      <c r="O62" s="671"/>
      <c r="P62" s="672"/>
      <c r="Q62" s="671">
        <f t="shared" si="27"/>
        <v>1400</v>
      </c>
      <c r="R62" s="671"/>
      <c r="S62" s="672"/>
      <c r="T62" s="672"/>
      <c r="U62" s="672"/>
      <c r="V62" s="672"/>
      <c r="W62" s="672"/>
      <c r="X62" s="672"/>
      <c r="Y62" s="672"/>
      <c r="Z62" s="671"/>
      <c r="AA62" s="672"/>
      <c r="AB62" s="671">
        <f t="shared" si="28"/>
        <v>1400</v>
      </c>
      <c r="AC62" s="671"/>
      <c r="AD62" s="672"/>
      <c r="AE62" s="672"/>
      <c r="AF62" s="672"/>
      <c r="AG62" s="672"/>
      <c r="AH62" s="672"/>
      <c r="AI62" s="672"/>
      <c r="AJ62" s="672"/>
      <c r="AK62" s="671"/>
      <c r="AL62" s="672"/>
      <c r="AM62" s="671">
        <f t="shared" si="29"/>
        <v>1400</v>
      </c>
      <c r="AN62" s="671"/>
      <c r="AO62" s="672"/>
      <c r="AP62" s="672"/>
      <c r="AQ62" s="672"/>
      <c r="AR62" s="672"/>
      <c r="AS62" s="672"/>
      <c r="AT62" s="672"/>
      <c r="AU62" s="672"/>
      <c r="AV62" s="671"/>
      <c r="AW62" s="672"/>
      <c r="AX62" s="671">
        <f t="shared" si="30"/>
        <v>1400</v>
      </c>
    </row>
    <row r="63" spans="1:50" s="458" customFormat="1" ht="12">
      <c r="A63" s="288">
        <v>61</v>
      </c>
      <c r="B63" s="455" t="s">
        <v>1610</v>
      </c>
      <c r="C63" s="290" t="s">
        <v>23</v>
      </c>
      <c r="D63" s="456"/>
      <c r="E63" s="674">
        <v>50</v>
      </c>
      <c r="F63" s="668">
        <v>0</v>
      </c>
      <c r="G63" s="668">
        <f t="shared" ref="G63:G78" si="31">E63*3</f>
        <v>150</v>
      </c>
      <c r="H63" s="669"/>
      <c r="I63" s="669"/>
      <c r="J63" s="669"/>
      <c r="K63" s="669"/>
      <c r="L63" s="669"/>
      <c r="M63" s="669"/>
      <c r="N63" s="669"/>
      <c r="O63" s="668">
        <f t="shared" ref="O63:O78" si="32">SUM(G63:N63)</f>
        <v>150</v>
      </c>
      <c r="P63" s="669"/>
      <c r="Q63" s="668">
        <f t="shared" si="27"/>
        <v>150</v>
      </c>
      <c r="R63" s="668">
        <f t="shared" ref="R63:R78" si="33">E63*3</f>
        <v>150</v>
      </c>
      <c r="S63" s="669"/>
      <c r="T63" s="669"/>
      <c r="U63" s="669"/>
      <c r="V63" s="669"/>
      <c r="W63" s="669"/>
      <c r="X63" s="669"/>
      <c r="Y63" s="669"/>
      <c r="Z63" s="668">
        <f t="shared" ref="Z63:Z78" si="34">SUM(R63:Y63)</f>
        <v>150</v>
      </c>
      <c r="AA63" s="669"/>
      <c r="AB63" s="668">
        <f t="shared" si="28"/>
        <v>300</v>
      </c>
      <c r="AC63" s="668">
        <f t="shared" ref="AC63:AC78" si="35">$E63*3</f>
        <v>150</v>
      </c>
      <c r="AD63" s="669"/>
      <c r="AE63" s="669"/>
      <c r="AF63" s="669"/>
      <c r="AG63" s="669"/>
      <c r="AH63" s="669"/>
      <c r="AI63" s="669"/>
      <c r="AJ63" s="669"/>
      <c r="AK63" s="668">
        <f t="shared" ref="AK63:AK78" si="36">SUM(AC63:AJ63)</f>
        <v>150</v>
      </c>
      <c r="AL63" s="669"/>
      <c r="AM63" s="668">
        <f t="shared" si="29"/>
        <v>450</v>
      </c>
      <c r="AN63" s="668">
        <f t="shared" ref="AN63:AN78" si="37">$E63*3</f>
        <v>150</v>
      </c>
      <c r="AO63" s="669"/>
      <c r="AP63" s="669"/>
      <c r="AQ63" s="669"/>
      <c r="AR63" s="669"/>
      <c r="AS63" s="669"/>
      <c r="AT63" s="669"/>
      <c r="AU63" s="669"/>
      <c r="AV63" s="668">
        <f t="shared" ref="AV63:AV78" si="38">SUM(AN63:AU63)</f>
        <v>150</v>
      </c>
      <c r="AW63" s="669"/>
      <c r="AX63" s="668">
        <f t="shared" si="30"/>
        <v>600</v>
      </c>
    </row>
    <row r="64" spans="1:50" ht="12">
      <c r="A64" s="288">
        <v>62</v>
      </c>
      <c r="B64" s="289" t="s">
        <v>1952</v>
      </c>
      <c r="C64" s="290" t="s">
        <v>14</v>
      </c>
      <c r="D64" s="290" t="s">
        <v>1975</v>
      </c>
      <c r="E64" s="290">
        <v>300</v>
      </c>
      <c r="F64" s="668">
        <v>900</v>
      </c>
      <c r="G64" s="668">
        <f t="shared" si="31"/>
        <v>900</v>
      </c>
      <c r="H64" s="669"/>
      <c r="I64" s="669"/>
      <c r="J64" s="669"/>
      <c r="K64" s="669"/>
      <c r="L64" s="669"/>
      <c r="M64" s="669"/>
      <c r="N64" s="669"/>
      <c r="O64" s="668">
        <f t="shared" si="32"/>
        <v>900</v>
      </c>
      <c r="P64" s="669">
        <v>900</v>
      </c>
      <c r="Q64" s="668">
        <f t="shared" si="27"/>
        <v>900</v>
      </c>
      <c r="R64" s="668">
        <f t="shared" si="33"/>
        <v>900</v>
      </c>
      <c r="S64" s="669"/>
      <c r="T64" s="669"/>
      <c r="U64" s="669"/>
      <c r="V64" s="669"/>
      <c r="W64" s="669"/>
      <c r="X64" s="669"/>
      <c r="Y64" s="669"/>
      <c r="Z64" s="668">
        <f t="shared" si="34"/>
        <v>900</v>
      </c>
      <c r="AA64" s="669"/>
      <c r="AB64" s="668">
        <f t="shared" si="28"/>
        <v>1800</v>
      </c>
      <c r="AC64" s="668">
        <f t="shared" si="35"/>
        <v>900</v>
      </c>
      <c r="AD64" s="669"/>
      <c r="AE64" s="669"/>
      <c r="AF64" s="669"/>
      <c r="AG64" s="669"/>
      <c r="AH64" s="669"/>
      <c r="AI64" s="669"/>
      <c r="AJ64" s="669"/>
      <c r="AK64" s="668">
        <f t="shared" si="36"/>
        <v>900</v>
      </c>
      <c r="AL64" s="669"/>
      <c r="AM64" s="668">
        <f t="shared" si="29"/>
        <v>2700</v>
      </c>
      <c r="AN64" s="668">
        <f t="shared" si="37"/>
        <v>900</v>
      </c>
      <c r="AO64" s="669"/>
      <c r="AP64" s="669"/>
      <c r="AQ64" s="669"/>
      <c r="AR64" s="669"/>
      <c r="AS64" s="669"/>
      <c r="AT64" s="669"/>
      <c r="AU64" s="669"/>
      <c r="AV64" s="668">
        <f t="shared" si="38"/>
        <v>900</v>
      </c>
      <c r="AW64" s="669"/>
      <c r="AX64" s="668">
        <f t="shared" si="30"/>
        <v>3600</v>
      </c>
    </row>
    <row r="65" spans="1:50" ht="12">
      <c r="A65" s="288">
        <v>63</v>
      </c>
      <c r="B65" s="289" t="s">
        <v>1329</v>
      </c>
      <c r="C65" s="290" t="s">
        <v>23</v>
      </c>
      <c r="D65" s="290"/>
      <c r="E65" s="290">
        <v>20</v>
      </c>
      <c r="F65" s="668">
        <v>0</v>
      </c>
      <c r="G65" s="668">
        <f t="shared" si="31"/>
        <v>60</v>
      </c>
      <c r="H65" s="669"/>
      <c r="I65" s="669"/>
      <c r="J65" s="669"/>
      <c r="K65" s="669"/>
      <c r="L65" s="669"/>
      <c r="M65" s="669"/>
      <c r="N65" s="669"/>
      <c r="O65" s="668">
        <f t="shared" si="32"/>
        <v>60</v>
      </c>
      <c r="P65" s="669"/>
      <c r="Q65" s="668">
        <f t="shared" si="27"/>
        <v>60</v>
      </c>
      <c r="R65" s="668">
        <f t="shared" si="33"/>
        <v>60</v>
      </c>
      <c r="S65" s="669"/>
      <c r="T65" s="669"/>
      <c r="U65" s="669"/>
      <c r="V65" s="669"/>
      <c r="W65" s="669"/>
      <c r="X65" s="669"/>
      <c r="Y65" s="669"/>
      <c r="Z65" s="668">
        <f t="shared" si="34"/>
        <v>60</v>
      </c>
      <c r="AA65" s="669"/>
      <c r="AB65" s="668">
        <f t="shared" si="28"/>
        <v>120</v>
      </c>
      <c r="AC65" s="668">
        <f t="shared" si="35"/>
        <v>60</v>
      </c>
      <c r="AD65" s="669"/>
      <c r="AE65" s="669"/>
      <c r="AF65" s="669"/>
      <c r="AG65" s="669"/>
      <c r="AH65" s="669"/>
      <c r="AI65" s="669"/>
      <c r="AJ65" s="669"/>
      <c r="AK65" s="668">
        <f t="shared" si="36"/>
        <v>60</v>
      </c>
      <c r="AL65" s="669"/>
      <c r="AM65" s="668">
        <f t="shared" si="29"/>
        <v>180</v>
      </c>
      <c r="AN65" s="668">
        <f t="shared" si="37"/>
        <v>60</v>
      </c>
      <c r="AO65" s="669"/>
      <c r="AP65" s="669"/>
      <c r="AQ65" s="669"/>
      <c r="AR65" s="669"/>
      <c r="AS65" s="669"/>
      <c r="AT65" s="669"/>
      <c r="AU65" s="669"/>
      <c r="AV65" s="668">
        <f t="shared" si="38"/>
        <v>60</v>
      </c>
      <c r="AW65" s="669"/>
      <c r="AX65" s="668">
        <f t="shared" si="30"/>
        <v>240</v>
      </c>
    </row>
    <row r="66" spans="1:50" ht="12">
      <c r="A66" s="288">
        <v>64</v>
      </c>
      <c r="B66" s="289" t="s">
        <v>151</v>
      </c>
      <c r="C66" s="290" t="s">
        <v>14</v>
      </c>
      <c r="D66" s="290" t="s">
        <v>152</v>
      </c>
      <c r="E66" s="290">
        <v>350</v>
      </c>
      <c r="F66" s="668">
        <v>168</v>
      </c>
      <c r="G66" s="668">
        <f t="shared" si="31"/>
        <v>1050</v>
      </c>
      <c r="H66" s="669"/>
      <c r="I66" s="669"/>
      <c r="J66" s="669"/>
      <c r="K66" s="669"/>
      <c r="L66" s="669"/>
      <c r="M66" s="669"/>
      <c r="N66" s="669"/>
      <c r="O66" s="668">
        <f t="shared" si="32"/>
        <v>1050</v>
      </c>
      <c r="P66" s="669">
        <v>168</v>
      </c>
      <c r="Q66" s="668">
        <f t="shared" si="27"/>
        <v>1050</v>
      </c>
      <c r="R66" s="668">
        <f t="shared" si="33"/>
        <v>1050</v>
      </c>
      <c r="S66" s="669"/>
      <c r="T66" s="669"/>
      <c r="U66" s="669"/>
      <c r="V66" s="669"/>
      <c r="W66" s="669"/>
      <c r="X66" s="669"/>
      <c r="Y66" s="669"/>
      <c r="Z66" s="668">
        <f t="shared" si="34"/>
        <v>1050</v>
      </c>
      <c r="AA66" s="669"/>
      <c r="AB66" s="668">
        <f t="shared" si="28"/>
        <v>2100</v>
      </c>
      <c r="AC66" s="668">
        <f t="shared" si="35"/>
        <v>1050</v>
      </c>
      <c r="AD66" s="669"/>
      <c r="AE66" s="669"/>
      <c r="AF66" s="669"/>
      <c r="AG66" s="669"/>
      <c r="AH66" s="669"/>
      <c r="AI66" s="669"/>
      <c r="AJ66" s="669"/>
      <c r="AK66" s="668">
        <f t="shared" si="36"/>
        <v>1050</v>
      </c>
      <c r="AL66" s="669"/>
      <c r="AM66" s="668">
        <f t="shared" si="29"/>
        <v>3150</v>
      </c>
      <c r="AN66" s="668">
        <f t="shared" si="37"/>
        <v>1050</v>
      </c>
      <c r="AO66" s="669"/>
      <c r="AP66" s="669"/>
      <c r="AQ66" s="669"/>
      <c r="AR66" s="669"/>
      <c r="AS66" s="669"/>
      <c r="AT66" s="669"/>
      <c r="AU66" s="669"/>
      <c r="AV66" s="668">
        <f t="shared" si="38"/>
        <v>1050</v>
      </c>
      <c r="AW66" s="669"/>
      <c r="AX66" s="668">
        <f t="shared" si="30"/>
        <v>4200</v>
      </c>
    </row>
    <row r="67" spans="1:50" ht="12">
      <c r="A67" s="288">
        <v>65</v>
      </c>
      <c r="B67" s="289" t="s">
        <v>153</v>
      </c>
      <c r="C67" s="290" t="s">
        <v>14</v>
      </c>
      <c r="D67" s="290" t="s">
        <v>905</v>
      </c>
      <c r="E67" s="290">
        <v>140</v>
      </c>
      <c r="F67" s="668">
        <v>0</v>
      </c>
      <c r="G67" s="668">
        <f t="shared" si="31"/>
        <v>420</v>
      </c>
      <c r="H67" s="669"/>
      <c r="I67" s="669"/>
      <c r="J67" s="669"/>
      <c r="K67" s="669"/>
      <c r="L67" s="669"/>
      <c r="M67" s="669"/>
      <c r="N67" s="669"/>
      <c r="O67" s="668">
        <f t="shared" si="32"/>
        <v>420</v>
      </c>
      <c r="P67" s="669"/>
      <c r="Q67" s="668">
        <f t="shared" si="27"/>
        <v>420</v>
      </c>
      <c r="R67" s="668">
        <f t="shared" si="33"/>
        <v>420</v>
      </c>
      <c r="S67" s="669"/>
      <c r="T67" s="669"/>
      <c r="U67" s="669"/>
      <c r="V67" s="669"/>
      <c r="W67" s="669"/>
      <c r="X67" s="669"/>
      <c r="Y67" s="669"/>
      <c r="Z67" s="668">
        <f t="shared" si="34"/>
        <v>420</v>
      </c>
      <c r="AA67" s="669"/>
      <c r="AB67" s="668">
        <f t="shared" si="28"/>
        <v>840</v>
      </c>
      <c r="AC67" s="668">
        <f t="shared" si="35"/>
        <v>420</v>
      </c>
      <c r="AD67" s="669"/>
      <c r="AE67" s="669"/>
      <c r="AF67" s="669"/>
      <c r="AG67" s="669"/>
      <c r="AH67" s="669"/>
      <c r="AI67" s="669"/>
      <c r="AJ67" s="669"/>
      <c r="AK67" s="668">
        <f t="shared" si="36"/>
        <v>420</v>
      </c>
      <c r="AL67" s="669"/>
      <c r="AM67" s="668">
        <f t="shared" si="29"/>
        <v>1260</v>
      </c>
      <c r="AN67" s="668">
        <f t="shared" si="37"/>
        <v>420</v>
      </c>
      <c r="AO67" s="669"/>
      <c r="AP67" s="669"/>
      <c r="AQ67" s="669"/>
      <c r="AR67" s="669"/>
      <c r="AS67" s="669"/>
      <c r="AT67" s="669"/>
      <c r="AU67" s="669"/>
      <c r="AV67" s="668">
        <f t="shared" si="38"/>
        <v>420</v>
      </c>
      <c r="AW67" s="669"/>
      <c r="AX67" s="668">
        <f t="shared" si="30"/>
        <v>1680</v>
      </c>
    </row>
    <row r="68" spans="1:50" ht="12">
      <c r="A68" s="288">
        <v>66</v>
      </c>
      <c r="B68" s="294" t="s">
        <v>980</v>
      </c>
      <c r="C68" s="290" t="s">
        <v>23</v>
      </c>
      <c r="D68" s="290" t="s">
        <v>973</v>
      </c>
      <c r="E68" s="290">
        <v>150</v>
      </c>
      <c r="F68" s="668">
        <v>0</v>
      </c>
      <c r="G68" s="668">
        <f t="shared" si="31"/>
        <v>450</v>
      </c>
      <c r="H68" s="669"/>
      <c r="I68" s="669"/>
      <c r="J68" s="669"/>
      <c r="K68" s="669"/>
      <c r="L68" s="669"/>
      <c r="M68" s="669"/>
      <c r="N68" s="669"/>
      <c r="O68" s="668">
        <f t="shared" si="32"/>
        <v>450</v>
      </c>
      <c r="P68" s="669"/>
      <c r="Q68" s="668">
        <f t="shared" si="27"/>
        <v>450</v>
      </c>
      <c r="R68" s="668">
        <f t="shared" si="33"/>
        <v>450</v>
      </c>
      <c r="S68" s="669"/>
      <c r="T68" s="669"/>
      <c r="U68" s="669"/>
      <c r="V68" s="669"/>
      <c r="W68" s="669"/>
      <c r="X68" s="669"/>
      <c r="Y68" s="669"/>
      <c r="Z68" s="668">
        <f t="shared" si="34"/>
        <v>450</v>
      </c>
      <c r="AA68" s="669"/>
      <c r="AB68" s="668">
        <f t="shared" si="28"/>
        <v>900</v>
      </c>
      <c r="AC68" s="668">
        <f t="shared" si="35"/>
        <v>450</v>
      </c>
      <c r="AD68" s="669"/>
      <c r="AE68" s="669"/>
      <c r="AF68" s="669"/>
      <c r="AG68" s="669"/>
      <c r="AH68" s="669"/>
      <c r="AI68" s="669"/>
      <c r="AJ68" s="669"/>
      <c r="AK68" s="668">
        <f t="shared" si="36"/>
        <v>450</v>
      </c>
      <c r="AL68" s="669"/>
      <c r="AM68" s="668">
        <f t="shared" si="29"/>
        <v>1350</v>
      </c>
      <c r="AN68" s="668">
        <f t="shared" si="37"/>
        <v>450</v>
      </c>
      <c r="AO68" s="669"/>
      <c r="AP68" s="669"/>
      <c r="AQ68" s="669"/>
      <c r="AR68" s="669"/>
      <c r="AS68" s="669"/>
      <c r="AT68" s="669"/>
      <c r="AU68" s="669"/>
      <c r="AV68" s="668">
        <f t="shared" si="38"/>
        <v>450</v>
      </c>
      <c r="AW68" s="669"/>
      <c r="AX68" s="668">
        <f t="shared" si="30"/>
        <v>1800</v>
      </c>
    </row>
    <row r="69" spans="1:50" ht="12">
      <c r="A69" s="288">
        <v>67</v>
      </c>
      <c r="B69" s="289" t="s">
        <v>155</v>
      </c>
      <c r="C69" s="290" t="s">
        <v>14</v>
      </c>
      <c r="D69" s="290" t="s">
        <v>157</v>
      </c>
      <c r="E69" s="290">
        <v>365</v>
      </c>
      <c r="F69" s="668">
        <v>0</v>
      </c>
      <c r="G69" s="668">
        <f t="shared" si="31"/>
        <v>1095</v>
      </c>
      <c r="H69" s="669"/>
      <c r="I69" s="669"/>
      <c r="J69" s="669"/>
      <c r="K69" s="669"/>
      <c r="L69" s="669"/>
      <c r="M69" s="669"/>
      <c r="N69" s="669"/>
      <c r="O69" s="668">
        <f t="shared" si="32"/>
        <v>1095</v>
      </c>
      <c r="P69" s="669"/>
      <c r="Q69" s="668">
        <f t="shared" si="27"/>
        <v>1095</v>
      </c>
      <c r="R69" s="668">
        <f t="shared" si="33"/>
        <v>1095</v>
      </c>
      <c r="S69" s="669"/>
      <c r="T69" s="669"/>
      <c r="U69" s="669"/>
      <c r="V69" s="669"/>
      <c r="W69" s="669"/>
      <c r="X69" s="669"/>
      <c r="Y69" s="669"/>
      <c r="Z69" s="668">
        <f t="shared" si="34"/>
        <v>1095</v>
      </c>
      <c r="AA69" s="669"/>
      <c r="AB69" s="668">
        <f t="shared" si="28"/>
        <v>2190</v>
      </c>
      <c r="AC69" s="668">
        <f t="shared" si="35"/>
        <v>1095</v>
      </c>
      <c r="AD69" s="669"/>
      <c r="AE69" s="669"/>
      <c r="AF69" s="669"/>
      <c r="AG69" s="669"/>
      <c r="AH69" s="669"/>
      <c r="AI69" s="669"/>
      <c r="AJ69" s="669"/>
      <c r="AK69" s="668">
        <f t="shared" si="36"/>
        <v>1095</v>
      </c>
      <c r="AL69" s="669"/>
      <c r="AM69" s="668">
        <f t="shared" si="29"/>
        <v>3285</v>
      </c>
      <c r="AN69" s="668">
        <f t="shared" si="37"/>
        <v>1095</v>
      </c>
      <c r="AO69" s="669"/>
      <c r="AP69" s="669"/>
      <c r="AQ69" s="669"/>
      <c r="AR69" s="669"/>
      <c r="AS69" s="669"/>
      <c r="AT69" s="669"/>
      <c r="AU69" s="669"/>
      <c r="AV69" s="668">
        <f t="shared" si="38"/>
        <v>1095</v>
      </c>
      <c r="AW69" s="669"/>
      <c r="AX69" s="668">
        <f t="shared" si="30"/>
        <v>4380</v>
      </c>
    </row>
    <row r="70" spans="1:50" ht="12">
      <c r="A70" s="288">
        <v>68</v>
      </c>
      <c r="B70" s="289" t="s">
        <v>158</v>
      </c>
      <c r="C70" s="290" t="s">
        <v>14</v>
      </c>
      <c r="D70" s="290" t="s">
        <v>49</v>
      </c>
      <c r="E70" s="290">
        <v>240</v>
      </c>
      <c r="F70" s="668">
        <v>-720</v>
      </c>
      <c r="G70" s="668">
        <f t="shared" si="31"/>
        <v>720</v>
      </c>
      <c r="H70" s="669"/>
      <c r="I70" s="669"/>
      <c r="J70" s="669"/>
      <c r="K70" s="669"/>
      <c r="L70" s="669"/>
      <c r="M70" s="669"/>
      <c r="N70" s="669"/>
      <c r="O70" s="668">
        <f t="shared" si="32"/>
        <v>720</v>
      </c>
      <c r="P70" s="669"/>
      <c r="Q70" s="668">
        <f t="shared" si="27"/>
        <v>0</v>
      </c>
      <c r="R70" s="668">
        <f t="shared" si="33"/>
        <v>720</v>
      </c>
      <c r="S70" s="669"/>
      <c r="T70" s="669"/>
      <c r="U70" s="669"/>
      <c r="V70" s="669"/>
      <c r="W70" s="669"/>
      <c r="X70" s="669"/>
      <c r="Y70" s="669"/>
      <c r="Z70" s="668">
        <f t="shared" si="34"/>
        <v>720</v>
      </c>
      <c r="AA70" s="669"/>
      <c r="AB70" s="668">
        <f t="shared" si="28"/>
        <v>720</v>
      </c>
      <c r="AC70" s="668">
        <f t="shared" si="35"/>
        <v>720</v>
      </c>
      <c r="AD70" s="669"/>
      <c r="AE70" s="669"/>
      <c r="AF70" s="669"/>
      <c r="AG70" s="669"/>
      <c r="AH70" s="669"/>
      <c r="AI70" s="669"/>
      <c r="AJ70" s="669"/>
      <c r="AK70" s="668">
        <f t="shared" si="36"/>
        <v>720</v>
      </c>
      <c r="AL70" s="669"/>
      <c r="AM70" s="668">
        <f t="shared" si="29"/>
        <v>1440</v>
      </c>
      <c r="AN70" s="668">
        <f t="shared" si="37"/>
        <v>720</v>
      </c>
      <c r="AO70" s="669"/>
      <c r="AP70" s="669"/>
      <c r="AQ70" s="669"/>
      <c r="AR70" s="669"/>
      <c r="AS70" s="669"/>
      <c r="AT70" s="669"/>
      <c r="AU70" s="669"/>
      <c r="AV70" s="668">
        <f t="shared" si="38"/>
        <v>720</v>
      </c>
      <c r="AW70" s="669"/>
      <c r="AX70" s="668">
        <f t="shared" si="30"/>
        <v>2160</v>
      </c>
    </row>
    <row r="71" spans="1:50" s="172" customFormat="1" ht="12">
      <c r="A71" s="288">
        <v>69</v>
      </c>
      <c r="B71" s="289" t="s">
        <v>159</v>
      </c>
      <c r="C71" s="290" t="s">
        <v>14</v>
      </c>
      <c r="D71" s="290" t="s">
        <v>161</v>
      </c>
      <c r="E71" s="290">
        <v>400</v>
      </c>
      <c r="F71" s="668">
        <v>50</v>
      </c>
      <c r="G71" s="668">
        <f t="shared" si="31"/>
        <v>1200</v>
      </c>
      <c r="H71" s="669"/>
      <c r="I71" s="669"/>
      <c r="J71" s="669"/>
      <c r="K71" s="669"/>
      <c r="L71" s="669"/>
      <c r="M71" s="669"/>
      <c r="N71" s="669"/>
      <c r="O71" s="668">
        <f t="shared" si="32"/>
        <v>1200</v>
      </c>
      <c r="P71" s="669"/>
      <c r="Q71" s="668">
        <f t="shared" si="27"/>
        <v>1250</v>
      </c>
      <c r="R71" s="668">
        <f t="shared" si="33"/>
        <v>1200</v>
      </c>
      <c r="S71" s="669"/>
      <c r="T71" s="669"/>
      <c r="U71" s="669"/>
      <c r="V71" s="669"/>
      <c r="W71" s="669"/>
      <c r="X71" s="669"/>
      <c r="Y71" s="669"/>
      <c r="Z71" s="668">
        <f t="shared" si="34"/>
        <v>1200</v>
      </c>
      <c r="AA71" s="669"/>
      <c r="AB71" s="668">
        <f t="shared" si="28"/>
        <v>2450</v>
      </c>
      <c r="AC71" s="668">
        <f t="shared" si="35"/>
        <v>1200</v>
      </c>
      <c r="AD71" s="669"/>
      <c r="AE71" s="669"/>
      <c r="AF71" s="669"/>
      <c r="AG71" s="669"/>
      <c r="AH71" s="669"/>
      <c r="AI71" s="669"/>
      <c r="AJ71" s="669"/>
      <c r="AK71" s="668">
        <f t="shared" si="36"/>
        <v>1200</v>
      </c>
      <c r="AL71" s="669"/>
      <c r="AM71" s="668">
        <f t="shared" si="29"/>
        <v>3650</v>
      </c>
      <c r="AN71" s="668">
        <f t="shared" si="37"/>
        <v>1200</v>
      </c>
      <c r="AO71" s="669"/>
      <c r="AP71" s="669"/>
      <c r="AQ71" s="669"/>
      <c r="AR71" s="669"/>
      <c r="AS71" s="669"/>
      <c r="AT71" s="669"/>
      <c r="AU71" s="669"/>
      <c r="AV71" s="668">
        <f t="shared" si="38"/>
        <v>1200</v>
      </c>
      <c r="AW71" s="669"/>
      <c r="AX71" s="668">
        <f t="shared" si="30"/>
        <v>4850</v>
      </c>
    </row>
    <row r="72" spans="1:50" ht="12">
      <c r="A72" s="288">
        <v>70</v>
      </c>
      <c r="B72" s="289" t="s">
        <v>162</v>
      </c>
      <c r="C72" s="290" t="s">
        <v>14</v>
      </c>
      <c r="D72" s="290" t="s">
        <v>164</v>
      </c>
      <c r="E72" s="290">
        <v>380</v>
      </c>
      <c r="F72" s="668">
        <v>0</v>
      </c>
      <c r="G72" s="668">
        <f t="shared" si="31"/>
        <v>1140</v>
      </c>
      <c r="H72" s="669"/>
      <c r="I72" s="669"/>
      <c r="J72" s="669"/>
      <c r="K72" s="669"/>
      <c r="L72" s="669"/>
      <c r="M72" s="669"/>
      <c r="N72" s="669"/>
      <c r="O72" s="668">
        <f t="shared" si="32"/>
        <v>1140</v>
      </c>
      <c r="P72" s="669"/>
      <c r="Q72" s="668">
        <f t="shared" si="27"/>
        <v>1140</v>
      </c>
      <c r="R72" s="668">
        <f t="shared" si="33"/>
        <v>1140</v>
      </c>
      <c r="S72" s="669"/>
      <c r="T72" s="669"/>
      <c r="U72" s="669"/>
      <c r="V72" s="669"/>
      <c r="W72" s="669"/>
      <c r="X72" s="669"/>
      <c r="Y72" s="669"/>
      <c r="Z72" s="668">
        <f t="shared" si="34"/>
        <v>1140</v>
      </c>
      <c r="AA72" s="669"/>
      <c r="AB72" s="668">
        <f t="shared" si="28"/>
        <v>2280</v>
      </c>
      <c r="AC72" s="668">
        <f t="shared" si="35"/>
        <v>1140</v>
      </c>
      <c r="AD72" s="669"/>
      <c r="AE72" s="669"/>
      <c r="AF72" s="669"/>
      <c r="AG72" s="669"/>
      <c r="AH72" s="669"/>
      <c r="AI72" s="669"/>
      <c r="AJ72" s="669"/>
      <c r="AK72" s="668">
        <f t="shared" si="36"/>
        <v>1140</v>
      </c>
      <c r="AL72" s="669"/>
      <c r="AM72" s="668">
        <f t="shared" si="29"/>
        <v>3420</v>
      </c>
      <c r="AN72" s="668">
        <f t="shared" si="37"/>
        <v>1140</v>
      </c>
      <c r="AO72" s="669"/>
      <c r="AP72" s="669"/>
      <c r="AQ72" s="669"/>
      <c r="AR72" s="669"/>
      <c r="AS72" s="669"/>
      <c r="AT72" s="669"/>
      <c r="AU72" s="669"/>
      <c r="AV72" s="668">
        <f t="shared" si="38"/>
        <v>1140</v>
      </c>
      <c r="AW72" s="669"/>
      <c r="AX72" s="668">
        <f t="shared" si="30"/>
        <v>4560</v>
      </c>
    </row>
    <row r="73" spans="1:50" ht="12">
      <c r="A73" s="288">
        <v>71</v>
      </c>
      <c r="B73" s="294" t="s">
        <v>987</v>
      </c>
      <c r="C73" s="290" t="s">
        <v>10</v>
      </c>
      <c r="D73" s="290" t="s">
        <v>150</v>
      </c>
      <c r="E73" s="670">
        <v>300</v>
      </c>
      <c r="F73" s="668">
        <v>0</v>
      </c>
      <c r="G73" s="668">
        <f t="shared" si="31"/>
        <v>900</v>
      </c>
      <c r="H73" s="669"/>
      <c r="I73" s="669"/>
      <c r="J73" s="669"/>
      <c r="K73" s="669"/>
      <c r="L73" s="669"/>
      <c r="M73" s="669"/>
      <c r="N73" s="669"/>
      <c r="O73" s="668">
        <f t="shared" si="32"/>
        <v>900</v>
      </c>
      <c r="P73" s="669"/>
      <c r="Q73" s="668">
        <f t="shared" si="27"/>
        <v>900</v>
      </c>
      <c r="R73" s="668">
        <f t="shared" si="33"/>
        <v>900</v>
      </c>
      <c r="S73" s="675"/>
      <c r="T73" s="675"/>
      <c r="U73" s="675"/>
      <c r="V73" s="675"/>
      <c r="W73" s="675"/>
      <c r="X73" s="675"/>
      <c r="Y73" s="675"/>
      <c r="Z73" s="668">
        <f t="shared" si="34"/>
        <v>900</v>
      </c>
      <c r="AA73" s="669"/>
      <c r="AB73" s="668">
        <f t="shared" si="28"/>
        <v>1800</v>
      </c>
      <c r="AC73" s="668">
        <f t="shared" si="35"/>
        <v>900</v>
      </c>
      <c r="AD73" s="669"/>
      <c r="AE73" s="669"/>
      <c r="AF73" s="669"/>
      <c r="AG73" s="669"/>
      <c r="AH73" s="669"/>
      <c r="AI73" s="669"/>
      <c r="AJ73" s="669"/>
      <c r="AK73" s="668">
        <f t="shared" si="36"/>
        <v>900</v>
      </c>
      <c r="AL73" s="669"/>
      <c r="AM73" s="668">
        <f t="shared" si="29"/>
        <v>2700</v>
      </c>
      <c r="AN73" s="668">
        <f t="shared" si="37"/>
        <v>900</v>
      </c>
      <c r="AO73" s="669"/>
      <c r="AP73" s="669"/>
      <c r="AQ73" s="669"/>
      <c r="AR73" s="669"/>
      <c r="AS73" s="669"/>
      <c r="AT73" s="669"/>
      <c r="AU73" s="669"/>
      <c r="AV73" s="668">
        <f t="shared" si="38"/>
        <v>900</v>
      </c>
      <c r="AW73" s="669"/>
      <c r="AX73" s="668">
        <f t="shared" si="30"/>
        <v>3600</v>
      </c>
    </row>
    <row r="74" spans="1:50" ht="12">
      <c r="A74" s="288">
        <v>72</v>
      </c>
      <c r="B74" s="289" t="s">
        <v>1118</v>
      </c>
      <c r="C74" s="290" t="s">
        <v>14</v>
      </c>
      <c r="D74" s="290" t="s">
        <v>168</v>
      </c>
      <c r="E74" s="290">
        <v>105</v>
      </c>
      <c r="F74" s="668">
        <v>0</v>
      </c>
      <c r="G74" s="668">
        <f t="shared" si="31"/>
        <v>315</v>
      </c>
      <c r="H74" s="669"/>
      <c r="I74" s="669"/>
      <c r="J74" s="669"/>
      <c r="K74" s="669"/>
      <c r="L74" s="669"/>
      <c r="M74" s="669"/>
      <c r="N74" s="669"/>
      <c r="O74" s="668">
        <f t="shared" si="32"/>
        <v>315</v>
      </c>
      <c r="P74" s="669"/>
      <c r="Q74" s="668">
        <f t="shared" si="27"/>
        <v>315</v>
      </c>
      <c r="R74" s="668">
        <f t="shared" si="33"/>
        <v>315</v>
      </c>
      <c r="S74" s="669"/>
      <c r="T74" s="669"/>
      <c r="U74" s="669"/>
      <c r="V74" s="669"/>
      <c r="W74" s="669"/>
      <c r="X74" s="669"/>
      <c r="Y74" s="669"/>
      <c r="Z74" s="668">
        <f t="shared" si="34"/>
        <v>315</v>
      </c>
      <c r="AA74" s="669"/>
      <c r="AB74" s="668">
        <f t="shared" si="28"/>
        <v>630</v>
      </c>
      <c r="AC74" s="668">
        <f t="shared" si="35"/>
        <v>315</v>
      </c>
      <c r="AD74" s="669"/>
      <c r="AE74" s="669"/>
      <c r="AF74" s="669"/>
      <c r="AG74" s="669"/>
      <c r="AH74" s="669"/>
      <c r="AI74" s="669"/>
      <c r="AJ74" s="669"/>
      <c r="AK74" s="668">
        <f t="shared" si="36"/>
        <v>315</v>
      </c>
      <c r="AL74" s="669"/>
      <c r="AM74" s="668">
        <f t="shared" si="29"/>
        <v>945</v>
      </c>
      <c r="AN74" s="668">
        <f t="shared" si="37"/>
        <v>315</v>
      </c>
      <c r="AO74" s="669"/>
      <c r="AP74" s="669"/>
      <c r="AQ74" s="669"/>
      <c r="AR74" s="669"/>
      <c r="AS74" s="669"/>
      <c r="AT74" s="669"/>
      <c r="AU74" s="669"/>
      <c r="AV74" s="668">
        <f t="shared" si="38"/>
        <v>315</v>
      </c>
      <c r="AW74" s="669"/>
      <c r="AX74" s="668">
        <f t="shared" si="30"/>
        <v>1260</v>
      </c>
    </row>
    <row r="75" spans="1:50" ht="12">
      <c r="A75" s="288">
        <v>73</v>
      </c>
      <c r="B75" s="289" t="s">
        <v>3426</v>
      </c>
      <c r="C75" s="290" t="s">
        <v>14</v>
      </c>
      <c r="D75" s="290"/>
      <c r="E75" s="290">
        <v>280</v>
      </c>
      <c r="F75" s="668">
        <v>0</v>
      </c>
      <c r="G75" s="668">
        <f t="shared" si="31"/>
        <v>840</v>
      </c>
      <c r="H75" s="669"/>
      <c r="I75" s="669"/>
      <c r="J75" s="669"/>
      <c r="K75" s="669"/>
      <c r="L75" s="669"/>
      <c r="M75" s="669"/>
      <c r="N75" s="669"/>
      <c r="O75" s="668">
        <f t="shared" si="32"/>
        <v>840</v>
      </c>
      <c r="P75" s="669"/>
      <c r="Q75" s="668">
        <f t="shared" si="27"/>
        <v>840</v>
      </c>
      <c r="R75" s="668">
        <f t="shared" si="33"/>
        <v>840</v>
      </c>
      <c r="S75" s="669"/>
      <c r="T75" s="669"/>
      <c r="U75" s="669"/>
      <c r="V75" s="669"/>
      <c r="W75" s="669"/>
      <c r="X75" s="669"/>
      <c r="Y75" s="669"/>
      <c r="Z75" s="668">
        <f t="shared" si="34"/>
        <v>840</v>
      </c>
      <c r="AA75" s="669"/>
      <c r="AB75" s="668">
        <f t="shared" si="28"/>
        <v>1680</v>
      </c>
      <c r="AC75" s="668">
        <f t="shared" si="35"/>
        <v>840</v>
      </c>
      <c r="AD75" s="669"/>
      <c r="AE75" s="669"/>
      <c r="AF75" s="669"/>
      <c r="AG75" s="669"/>
      <c r="AH75" s="669"/>
      <c r="AI75" s="669"/>
      <c r="AJ75" s="669"/>
      <c r="AK75" s="668">
        <f t="shared" si="36"/>
        <v>840</v>
      </c>
      <c r="AL75" s="669"/>
      <c r="AM75" s="668">
        <f t="shared" si="29"/>
        <v>2520</v>
      </c>
      <c r="AN75" s="668">
        <f t="shared" si="37"/>
        <v>840</v>
      </c>
      <c r="AO75" s="669"/>
      <c r="AP75" s="669"/>
      <c r="AQ75" s="669"/>
      <c r="AR75" s="669"/>
      <c r="AS75" s="669"/>
      <c r="AT75" s="669"/>
      <c r="AU75" s="669"/>
      <c r="AV75" s="668">
        <f t="shared" si="38"/>
        <v>840</v>
      </c>
      <c r="AW75" s="669"/>
      <c r="AX75" s="668">
        <f t="shared" si="30"/>
        <v>3360</v>
      </c>
    </row>
    <row r="76" spans="1:50" ht="12">
      <c r="A76" s="288">
        <v>74</v>
      </c>
      <c r="B76" s="289" t="s">
        <v>3436</v>
      </c>
      <c r="C76" s="290" t="s">
        <v>14</v>
      </c>
      <c r="D76" s="290"/>
      <c r="E76" s="290">
        <v>40</v>
      </c>
      <c r="F76" s="668">
        <v>-120</v>
      </c>
      <c r="G76" s="668">
        <f t="shared" si="31"/>
        <v>120</v>
      </c>
      <c r="H76" s="669"/>
      <c r="I76" s="669"/>
      <c r="J76" s="669"/>
      <c r="K76" s="669"/>
      <c r="L76" s="669"/>
      <c r="M76" s="669"/>
      <c r="N76" s="669"/>
      <c r="O76" s="668">
        <f t="shared" si="32"/>
        <v>120</v>
      </c>
      <c r="P76" s="669"/>
      <c r="Q76" s="668">
        <f t="shared" si="27"/>
        <v>0</v>
      </c>
      <c r="R76" s="668">
        <f t="shared" si="33"/>
        <v>120</v>
      </c>
      <c r="S76" s="669"/>
      <c r="T76" s="669"/>
      <c r="U76" s="669"/>
      <c r="V76" s="669"/>
      <c r="W76" s="669"/>
      <c r="X76" s="669"/>
      <c r="Y76" s="669"/>
      <c r="Z76" s="668">
        <f t="shared" si="34"/>
        <v>120</v>
      </c>
      <c r="AA76" s="669"/>
      <c r="AB76" s="668">
        <f t="shared" si="28"/>
        <v>120</v>
      </c>
      <c r="AC76" s="668">
        <f t="shared" si="35"/>
        <v>120</v>
      </c>
      <c r="AD76" s="669"/>
      <c r="AE76" s="669"/>
      <c r="AF76" s="669"/>
      <c r="AG76" s="669"/>
      <c r="AH76" s="669"/>
      <c r="AI76" s="669"/>
      <c r="AJ76" s="669"/>
      <c r="AK76" s="668">
        <f t="shared" si="36"/>
        <v>120</v>
      </c>
      <c r="AL76" s="669"/>
      <c r="AM76" s="668">
        <f t="shared" si="29"/>
        <v>240</v>
      </c>
      <c r="AN76" s="668">
        <f t="shared" si="37"/>
        <v>120</v>
      </c>
      <c r="AO76" s="669"/>
      <c r="AP76" s="669"/>
      <c r="AQ76" s="669"/>
      <c r="AR76" s="669"/>
      <c r="AS76" s="669"/>
      <c r="AT76" s="669"/>
      <c r="AU76" s="669"/>
      <c r="AV76" s="668">
        <f t="shared" si="38"/>
        <v>120</v>
      </c>
      <c r="AW76" s="669"/>
      <c r="AX76" s="668">
        <f t="shared" si="30"/>
        <v>360</v>
      </c>
    </row>
    <row r="77" spans="1:50" ht="12">
      <c r="A77" s="288">
        <v>75</v>
      </c>
      <c r="B77" s="289" t="s">
        <v>1550</v>
      </c>
      <c r="C77" s="290" t="s">
        <v>14</v>
      </c>
      <c r="D77" s="290"/>
      <c r="E77" s="290">
        <v>160</v>
      </c>
      <c r="F77" s="668">
        <v>0</v>
      </c>
      <c r="G77" s="668">
        <f t="shared" si="31"/>
        <v>480</v>
      </c>
      <c r="H77" s="669"/>
      <c r="I77" s="669"/>
      <c r="J77" s="669"/>
      <c r="K77" s="669"/>
      <c r="L77" s="669"/>
      <c r="M77" s="669"/>
      <c r="N77" s="669"/>
      <c r="O77" s="668">
        <f t="shared" si="32"/>
        <v>480</v>
      </c>
      <c r="P77" s="669"/>
      <c r="Q77" s="668">
        <f t="shared" si="27"/>
        <v>480</v>
      </c>
      <c r="R77" s="668">
        <f t="shared" si="33"/>
        <v>480</v>
      </c>
      <c r="S77" s="669"/>
      <c r="T77" s="669"/>
      <c r="U77" s="669"/>
      <c r="V77" s="669"/>
      <c r="W77" s="669"/>
      <c r="X77" s="669"/>
      <c r="Y77" s="669"/>
      <c r="Z77" s="668">
        <f t="shared" si="34"/>
        <v>480</v>
      </c>
      <c r="AA77" s="669"/>
      <c r="AB77" s="668">
        <f t="shared" si="28"/>
        <v>960</v>
      </c>
      <c r="AC77" s="668">
        <f t="shared" si="35"/>
        <v>480</v>
      </c>
      <c r="AD77" s="669"/>
      <c r="AE77" s="669"/>
      <c r="AF77" s="669"/>
      <c r="AG77" s="669"/>
      <c r="AH77" s="669"/>
      <c r="AI77" s="669"/>
      <c r="AJ77" s="669"/>
      <c r="AK77" s="668">
        <f t="shared" si="36"/>
        <v>480</v>
      </c>
      <c r="AL77" s="669"/>
      <c r="AM77" s="668">
        <f t="shared" si="29"/>
        <v>1440</v>
      </c>
      <c r="AN77" s="668">
        <f t="shared" si="37"/>
        <v>480</v>
      </c>
      <c r="AO77" s="669"/>
      <c r="AP77" s="669"/>
      <c r="AQ77" s="669"/>
      <c r="AR77" s="669"/>
      <c r="AS77" s="669"/>
      <c r="AT77" s="669"/>
      <c r="AU77" s="669"/>
      <c r="AV77" s="668">
        <f t="shared" si="38"/>
        <v>480</v>
      </c>
      <c r="AW77" s="669"/>
      <c r="AX77" s="668">
        <f t="shared" si="30"/>
        <v>1920</v>
      </c>
    </row>
    <row r="78" spans="1:50" ht="12">
      <c r="A78" s="288">
        <v>76</v>
      </c>
      <c r="B78" s="289" t="s">
        <v>1589</v>
      </c>
      <c r="C78" s="290" t="s">
        <v>23</v>
      </c>
      <c r="D78" s="290"/>
      <c r="E78" s="290">
        <v>150</v>
      </c>
      <c r="F78" s="668">
        <v>0</v>
      </c>
      <c r="G78" s="668">
        <f t="shared" si="31"/>
        <v>450</v>
      </c>
      <c r="H78" s="669"/>
      <c r="I78" s="669"/>
      <c r="J78" s="669"/>
      <c r="K78" s="669"/>
      <c r="L78" s="669"/>
      <c r="M78" s="669"/>
      <c r="N78" s="669"/>
      <c r="O78" s="668">
        <f t="shared" si="32"/>
        <v>450</v>
      </c>
      <c r="P78" s="669"/>
      <c r="Q78" s="668">
        <f t="shared" si="27"/>
        <v>450</v>
      </c>
      <c r="R78" s="668">
        <f t="shared" si="33"/>
        <v>450</v>
      </c>
      <c r="S78" s="669"/>
      <c r="T78" s="669"/>
      <c r="U78" s="669"/>
      <c r="V78" s="669"/>
      <c r="W78" s="669"/>
      <c r="X78" s="669"/>
      <c r="Y78" s="669"/>
      <c r="Z78" s="668">
        <f t="shared" si="34"/>
        <v>450</v>
      </c>
      <c r="AA78" s="669"/>
      <c r="AB78" s="668">
        <f t="shared" si="28"/>
        <v>900</v>
      </c>
      <c r="AC78" s="668">
        <f t="shared" si="35"/>
        <v>450</v>
      </c>
      <c r="AD78" s="669"/>
      <c r="AE78" s="669"/>
      <c r="AF78" s="669"/>
      <c r="AG78" s="669"/>
      <c r="AH78" s="669"/>
      <c r="AI78" s="669"/>
      <c r="AJ78" s="669"/>
      <c r="AK78" s="668">
        <f t="shared" si="36"/>
        <v>450</v>
      </c>
      <c r="AL78" s="669"/>
      <c r="AM78" s="668">
        <f t="shared" si="29"/>
        <v>1350</v>
      </c>
      <c r="AN78" s="668">
        <f t="shared" si="37"/>
        <v>450</v>
      </c>
      <c r="AO78" s="669"/>
      <c r="AP78" s="669"/>
      <c r="AQ78" s="669"/>
      <c r="AR78" s="669"/>
      <c r="AS78" s="669"/>
      <c r="AT78" s="669"/>
      <c r="AU78" s="669"/>
      <c r="AV78" s="668">
        <f t="shared" si="38"/>
        <v>450</v>
      </c>
      <c r="AW78" s="669"/>
      <c r="AX78" s="668">
        <f t="shared" si="30"/>
        <v>1800</v>
      </c>
    </row>
    <row r="79" spans="1:50" ht="12">
      <c r="A79" s="288">
        <v>77</v>
      </c>
      <c r="B79" s="296" t="s">
        <v>3069</v>
      </c>
      <c r="C79" s="297" t="s">
        <v>30</v>
      </c>
      <c r="D79" s="297" t="s">
        <v>874</v>
      </c>
      <c r="E79" s="297"/>
      <c r="F79" s="671">
        <v>550</v>
      </c>
      <c r="G79" s="671"/>
      <c r="H79" s="672"/>
      <c r="I79" s="672"/>
      <c r="J79" s="672"/>
      <c r="K79" s="672"/>
      <c r="L79" s="672"/>
      <c r="M79" s="672"/>
      <c r="N79" s="672"/>
      <c r="O79" s="671"/>
      <c r="P79" s="672"/>
      <c r="Q79" s="671">
        <f t="shared" si="27"/>
        <v>550</v>
      </c>
      <c r="R79" s="671"/>
      <c r="S79" s="672"/>
      <c r="T79" s="672"/>
      <c r="U79" s="672"/>
      <c r="V79" s="672"/>
      <c r="W79" s="672"/>
      <c r="X79" s="672"/>
      <c r="Y79" s="672"/>
      <c r="Z79" s="671"/>
      <c r="AA79" s="672"/>
      <c r="AB79" s="671">
        <f t="shared" si="28"/>
        <v>550</v>
      </c>
      <c r="AC79" s="671"/>
      <c r="AD79" s="672"/>
      <c r="AE79" s="672"/>
      <c r="AF79" s="672"/>
      <c r="AG79" s="672"/>
      <c r="AH79" s="672"/>
      <c r="AI79" s="672"/>
      <c r="AJ79" s="672"/>
      <c r="AK79" s="671"/>
      <c r="AL79" s="672"/>
      <c r="AM79" s="671">
        <f t="shared" si="29"/>
        <v>550</v>
      </c>
      <c r="AN79" s="671"/>
      <c r="AO79" s="672"/>
      <c r="AP79" s="672"/>
      <c r="AQ79" s="672"/>
      <c r="AR79" s="672"/>
      <c r="AS79" s="672"/>
      <c r="AT79" s="672"/>
      <c r="AU79" s="672"/>
      <c r="AV79" s="671"/>
      <c r="AW79" s="672"/>
      <c r="AX79" s="671">
        <f t="shared" si="30"/>
        <v>550</v>
      </c>
    </row>
    <row r="80" spans="1:50" ht="12">
      <c r="A80" s="288">
        <v>78</v>
      </c>
      <c r="B80" s="536" t="s">
        <v>2000</v>
      </c>
      <c r="C80" s="290" t="s">
        <v>3506</v>
      </c>
      <c r="D80" s="290"/>
      <c r="E80" s="290"/>
      <c r="F80" s="668">
        <v>720</v>
      </c>
      <c r="G80" s="668">
        <f t="shared" ref="G80:G109" si="39">E80*3</f>
        <v>0</v>
      </c>
      <c r="H80" s="669"/>
      <c r="I80" s="669"/>
      <c r="J80" s="669"/>
      <c r="K80" s="669"/>
      <c r="L80" s="669"/>
      <c r="M80" s="669"/>
      <c r="N80" s="669"/>
      <c r="O80" s="668">
        <f t="shared" ref="O80:O113" si="40">SUM(G80:N80)</f>
        <v>0</v>
      </c>
      <c r="P80" s="669"/>
      <c r="Q80" s="668">
        <f t="shared" si="27"/>
        <v>720</v>
      </c>
      <c r="R80" s="668">
        <f t="shared" ref="R80:R110" si="41">E80*3</f>
        <v>0</v>
      </c>
      <c r="S80" s="669"/>
      <c r="T80" s="669"/>
      <c r="U80" s="669"/>
      <c r="V80" s="669"/>
      <c r="W80" s="669"/>
      <c r="X80" s="669"/>
      <c r="Y80" s="669"/>
      <c r="Z80" s="668">
        <f t="shared" ref="Z80:Z110" si="42">SUM(R80:Y80)</f>
        <v>0</v>
      </c>
      <c r="AA80" s="669"/>
      <c r="AB80" s="668">
        <f t="shared" si="28"/>
        <v>720</v>
      </c>
      <c r="AC80" s="668">
        <f t="shared" ref="AC80:AC110" si="43">$E80*3</f>
        <v>0</v>
      </c>
      <c r="AD80" s="669"/>
      <c r="AE80" s="669"/>
      <c r="AF80" s="669"/>
      <c r="AG80" s="669"/>
      <c r="AH80" s="669"/>
      <c r="AI80" s="669"/>
      <c r="AJ80" s="669"/>
      <c r="AK80" s="668">
        <f t="shared" ref="AK80:AK110" si="44">SUM(AC80:AJ80)</f>
        <v>0</v>
      </c>
      <c r="AL80" s="669"/>
      <c r="AM80" s="668">
        <f t="shared" si="29"/>
        <v>720</v>
      </c>
      <c r="AN80" s="668">
        <f t="shared" ref="AN80:AN110" si="45">$E80*3</f>
        <v>0</v>
      </c>
      <c r="AO80" s="669"/>
      <c r="AP80" s="669"/>
      <c r="AQ80" s="669"/>
      <c r="AR80" s="669"/>
      <c r="AS80" s="669"/>
      <c r="AT80" s="669"/>
      <c r="AU80" s="669"/>
      <c r="AV80" s="668">
        <f t="shared" ref="AV80:AV110" si="46">SUM(AN80:AU80)</f>
        <v>0</v>
      </c>
      <c r="AW80" s="669"/>
      <c r="AX80" s="668">
        <f t="shared" si="30"/>
        <v>720</v>
      </c>
    </row>
    <row r="81" spans="1:50" ht="12">
      <c r="A81" s="288">
        <v>79</v>
      </c>
      <c r="B81" s="289" t="s">
        <v>169</v>
      </c>
      <c r="C81" s="290" t="s">
        <v>23</v>
      </c>
      <c r="D81" s="290" t="s">
        <v>12</v>
      </c>
      <c r="E81" s="290">
        <v>85</v>
      </c>
      <c r="F81" s="668">
        <v>0</v>
      </c>
      <c r="G81" s="668">
        <f t="shared" si="39"/>
        <v>255</v>
      </c>
      <c r="H81" s="669"/>
      <c r="I81" s="669"/>
      <c r="J81" s="669"/>
      <c r="K81" s="669"/>
      <c r="L81" s="669"/>
      <c r="M81" s="669"/>
      <c r="N81" s="669"/>
      <c r="O81" s="668">
        <f t="shared" si="40"/>
        <v>255</v>
      </c>
      <c r="P81" s="669"/>
      <c r="Q81" s="668">
        <f t="shared" si="27"/>
        <v>255</v>
      </c>
      <c r="R81" s="668">
        <f t="shared" si="41"/>
        <v>255</v>
      </c>
      <c r="S81" s="669"/>
      <c r="T81" s="669"/>
      <c r="U81" s="669"/>
      <c r="V81" s="669"/>
      <c r="W81" s="669"/>
      <c r="X81" s="669"/>
      <c r="Y81" s="669"/>
      <c r="Z81" s="668">
        <f t="shared" si="42"/>
        <v>255</v>
      </c>
      <c r="AA81" s="669"/>
      <c r="AB81" s="668">
        <f t="shared" si="28"/>
        <v>510</v>
      </c>
      <c r="AC81" s="668">
        <f t="shared" si="43"/>
        <v>255</v>
      </c>
      <c r="AD81" s="669"/>
      <c r="AE81" s="669"/>
      <c r="AF81" s="669"/>
      <c r="AG81" s="669"/>
      <c r="AH81" s="669"/>
      <c r="AI81" s="669"/>
      <c r="AJ81" s="669"/>
      <c r="AK81" s="668">
        <f t="shared" si="44"/>
        <v>255</v>
      </c>
      <c r="AL81" s="669"/>
      <c r="AM81" s="668">
        <f t="shared" si="29"/>
        <v>765</v>
      </c>
      <c r="AN81" s="668">
        <f t="shared" si="45"/>
        <v>255</v>
      </c>
      <c r="AO81" s="669"/>
      <c r="AP81" s="669"/>
      <c r="AQ81" s="669"/>
      <c r="AR81" s="669"/>
      <c r="AS81" s="669"/>
      <c r="AT81" s="669"/>
      <c r="AU81" s="669"/>
      <c r="AV81" s="668">
        <f t="shared" si="46"/>
        <v>255</v>
      </c>
      <c r="AW81" s="669"/>
      <c r="AX81" s="668">
        <f t="shared" si="30"/>
        <v>1020</v>
      </c>
    </row>
    <row r="82" spans="1:50" ht="12">
      <c r="A82" s="288">
        <v>80</v>
      </c>
      <c r="B82" s="289" t="s">
        <v>1583</v>
      </c>
      <c r="C82" s="290" t="s">
        <v>14</v>
      </c>
      <c r="D82" s="290"/>
      <c r="E82" s="290">
        <v>665</v>
      </c>
      <c r="F82" s="668">
        <v>0</v>
      </c>
      <c r="G82" s="668">
        <f t="shared" si="39"/>
        <v>1995</v>
      </c>
      <c r="H82" s="669"/>
      <c r="I82" s="669"/>
      <c r="J82" s="669"/>
      <c r="K82" s="669"/>
      <c r="L82" s="669"/>
      <c r="M82" s="669"/>
      <c r="N82" s="669"/>
      <c r="O82" s="668">
        <f t="shared" si="40"/>
        <v>1995</v>
      </c>
      <c r="P82" s="669"/>
      <c r="Q82" s="668">
        <f t="shared" si="27"/>
        <v>1995</v>
      </c>
      <c r="R82" s="668">
        <f t="shared" si="41"/>
        <v>1995</v>
      </c>
      <c r="S82" s="669"/>
      <c r="T82" s="669"/>
      <c r="U82" s="669"/>
      <c r="V82" s="669"/>
      <c r="W82" s="669"/>
      <c r="X82" s="669"/>
      <c r="Y82" s="669"/>
      <c r="Z82" s="668">
        <f t="shared" si="42"/>
        <v>1995</v>
      </c>
      <c r="AA82" s="669"/>
      <c r="AB82" s="668">
        <f t="shared" si="28"/>
        <v>3990</v>
      </c>
      <c r="AC82" s="668">
        <f t="shared" si="43"/>
        <v>1995</v>
      </c>
      <c r="AD82" s="669"/>
      <c r="AE82" s="669"/>
      <c r="AF82" s="669"/>
      <c r="AG82" s="669"/>
      <c r="AH82" s="669"/>
      <c r="AI82" s="669"/>
      <c r="AJ82" s="669"/>
      <c r="AK82" s="668">
        <f t="shared" si="44"/>
        <v>1995</v>
      </c>
      <c r="AL82" s="669"/>
      <c r="AM82" s="668">
        <f t="shared" si="29"/>
        <v>5985</v>
      </c>
      <c r="AN82" s="668">
        <f t="shared" si="45"/>
        <v>1995</v>
      </c>
      <c r="AO82" s="669"/>
      <c r="AP82" s="669"/>
      <c r="AQ82" s="669"/>
      <c r="AR82" s="669"/>
      <c r="AS82" s="669"/>
      <c r="AT82" s="669"/>
      <c r="AU82" s="669"/>
      <c r="AV82" s="668">
        <f t="shared" si="46"/>
        <v>1995</v>
      </c>
      <c r="AW82" s="669"/>
      <c r="AX82" s="668">
        <f t="shared" si="30"/>
        <v>7980</v>
      </c>
    </row>
    <row r="83" spans="1:50" ht="12">
      <c r="A83" s="288">
        <v>81</v>
      </c>
      <c r="B83" s="542" t="s">
        <v>3495</v>
      </c>
      <c r="C83" s="290" t="s">
        <v>14</v>
      </c>
      <c r="D83" s="290"/>
      <c r="E83" s="290">
        <v>175</v>
      </c>
      <c r="F83" s="668">
        <v>0</v>
      </c>
      <c r="G83" s="668">
        <f t="shared" si="39"/>
        <v>525</v>
      </c>
      <c r="H83" s="669"/>
      <c r="I83" s="669"/>
      <c r="J83" s="669"/>
      <c r="K83" s="669"/>
      <c r="L83" s="669"/>
      <c r="M83" s="669"/>
      <c r="N83" s="669"/>
      <c r="O83" s="668">
        <f t="shared" si="40"/>
        <v>525</v>
      </c>
      <c r="P83" s="669"/>
      <c r="Q83" s="668">
        <f t="shared" si="27"/>
        <v>525</v>
      </c>
      <c r="R83" s="668">
        <f t="shared" si="41"/>
        <v>525</v>
      </c>
      <c r="S83" s="669"/>
      <c r="T83" s="669"/>
      <c r="U83" s="669"/>
      <c r="V83" s="669"/>
      <c r="W83" s="669"/>
      <c r="X83" s="669"/>
      <c r="Y83" s="669"/>
      <c r="Z83" s="668">
        <f t="shared" si="42"/>
        <v>525</v>
      </c>
      <c r="AA83" s="669"/>
      <c r="AB83" s="668">
        <f t="shared" si="28"/>
        <v>1050</v>
      </c>
      <c r="AC83" s="668">
        <f t="shared" si="43"/>
        <v>525</v>
      </c>
      <c r="AD83" s="669"/>
      <c r="AE83" s="669"/>
      <c r="AF83" s="669"/>
      <c r="AG83" s="669"/>
      <c r="AH83" s="669"/>
      <c r="AI83" s="669"/>
      <c r="AJ83" s="669"/>
      <c r="AK83" s="668">
        <f t="shared" si="44"/>
        <v>525</v>
      </c>
      <c r="AL83" s="669"/>
      <c r="AM83" s="668">
        <f t="shared" si="29"/>
        <v>1575</v>
      </c>
      <c r="AN83" s="668">
        <f t="shared" si="45"/>
        <v>525</v>
      </c>
      <c r="AO83" s="669"/>
      <c r="AP83" s="669"/>
      <c r="AQ83" s="669"/>
      <c r="AR83" s="669"/>
      <c r="AS83" s="669"/>
      <c r="AT83" s="669"/>
      <c r="AU83" s="669"/>
      <c r="AV83" s="668">
        <f t="shared" si="46"/>
        <v>525</v>
      </c>
      <c r="AW83" s="669"/>
      <c r="AX83" s="668">
        <f t="shared" si="30"/>
        <v>2100</v>
      </c>
    </row>
    <row r="84" spans="1:50" ht="13">
      <c r="A84" s="288">
        <v>82</v>
      </c>
      <c r="B84" s="541" t="s">
        <v>3364</v>
      </c>
      <c r="C84" s="290" t="s">
        <v>14</v>
      </c>
      <c r="D84" s="290"/>
      <c r="E84" s="290">
        <v>350</v>
      </c>
      <c r="F84" s="668">
        <v>-3045</v>
      </c>
      <c r="G84" s="668">
        <f t="shared" si="39"/>
        <v>1050</v>
      </c>
      <c r="H84" s="669"/>
      <c r="I84" s="669"/>
      <c r="J84" s="669"/>
      <c r="K84" s="669"/>
      <c r="L84" s="669"/>
      <c r="M84" s="669"/>
      <c r="N84" s="669"/>
      <c r="O84" s="668">
        <f t="shared" si="40"/>
        <v>1050</v>
      </c>
      <c r="P84" s="669"/>
      <c r="Q84" s="668">
        <f t="shared" si="27"/>
        <v>-1995</v>
      </c>
      <c r="R84" s="668">
        <f t="shared" si="41"/>
        <v>1050</v>
      </c>
      <c r="S84" s="669"/>
      <c r="T84" s="669"/>
      <c r="U84" s="669"/>
      <c r="V84" s="669"/>
      <c r="W84" s="669"/>
      <c r="X84" s="669"/>
      <c r="Y84" s="669"/>
      <c r="Z84" s="668">
        <f t="shared" si="42"/>
        <v>1050</v>
      </c>
      <c r="AA84" s="669"/>
      <c r="AB84" s="668">
        <f t="shared" si="28"/>
        <v>-945</v>
      </c>
      <c r="AC84" s="668">
        <f t="shared" si="43"/>
        <v>1050</v>
      </c>
      <c r="AD84" s="669"/>
      <c r="AE84" s="669"/>
      <c r="AF84" s="669"/>
      <c r="AG84" s="669"/>
      <c r="AH84" s="669"/>
      <c r="AI84" s="669"/>
      <c r="AJ84" s="669"/>
      <c r="AK84" s="668">
        <f t="shared" si="44"/>
        <v>1050</v>
      </c>
      <c r="AL84" s="669"/>
      <c r="AM84" s="668">
        <f t="shared" si="29"/>
        <v>105</v>
      </c>
      <c r="AN84" s="668">
        <f t="shared" si="45"/>
        <v>1050</v>
      </c>
      <c r="AO84" s="669"/>
      <c r="AP84" s="669"/>
      <c r="AQ84" s="669"/>
      <c r="AR84" s="669"/>
      <c r="AS84" s="669"/>
      <c r="AT84" s="669"/>
      <c r="AU84" s="669"/>
      <c r="AV84" s="668">
        <f t="shared" si="46"/>
        <v>1050</v>
      </c>
      <c r="AW84" s="669"/>
      <c r="AX84" s="668">
        <f t="shared" si="30"/>
        <v>1155</v>
      </c>
    </row>
    <row r="85" spans="1:50" ht="12">
      <c r="A85" s="288">
        <v>83</v>
      </c>
      <c r="B85" s="289" t="s">
        <v>1592</v>
      </c>
      <c r="C85" s="290" t="s">
        <v>14</v>
      </c>
      <c r="D85" s="290"/>
      <c r="E85" s="290">
        <v>1000</v>
      </c>
      <c r="F85" s="668">
        <v>0</v>
      </c>
      <c r="G85" s="668">
        <f t="shared" si="39"/>
        <v>3000</v>
      </c>
      <c r="H85" s="669"/>
      <c r="I85" s="669"/>
      <c r="J85" s="669"/>
      <c r="K85" s="669"/>
      <c r="L85" s="669"/>
      <c r="M85" s="669"/>
      <c r="N85" s="669"/>
      <c r="O85" s="668">
        <f t="shared" si="40"/>
        <v>3000</v>
      </c>
      <c r="P85" s="669"/>
      <c r="Q85" s="668">
        <f t="shared" ref="Q85:Q116" si="47">F85+O85-P85</f>
        <v>3000</v>
      </c>
      <c r="R85" s="668">
        <f t="shared" si="41"/>
        <v>3000</v>
      </c>
      <c r="S85" s="669"/>
      <c r="T85" s="669"/>
      <c r="U85" s="669"/>
      <c r="V85" s="669"/>
      <c r="W85" s="669"/>
      <c r="X85" s="669"/>
      <c r="Y85" s="669"/>
      <c r="Z85" s="668">
        <f t="shared" si="42"/>
        <v>3000</v>
      </c>
      <c r="AA85" s="669"/>
      <c r="AB85" s="668">
        <f t="shared" ref="AB85:AB116" si="48">Q85+Z85-AA85</f>
        <v>6000</v>
      </c>
      <c r="AC85" s="668">
        <f t="shared" si="43"/>
        <v>3000</v>
      </c>
      <c r="AD85" s="669"/>
      <c r="AE85" s="669"/>
      <c r="AF85" s="669"/>
      <c r="AG85" s="669"/>
      <c r="AH85" s="669"/>
      <c r="AI85" s="669"/>
      <c r="AJ85" s="669"/>
      <c r="AK85" s="668">
        <f t="shared" si="44"/>
        <v>3000</v>
      </c>
      <c r="AL85" s="669"/>
      <c r="AM85" s="668">
        <f t="shared" ref="AM85:AM116" si="49">AB85+AK85-AL85</f>
        <v>9000</v>
      </c>
      <c r="AN85" s="668">
        <f t="shared" si="45"/>
        <v>3000</v>
      </c>
      <c r="AO85" s="669"/>
      <c r="AP85" s="669"/>
      <c r="AQ85" s="669"/>
      <c r="AR85" s="669"/>
      <c r="AS85" s="669"/>
      <c r="AT85" s="669"/>
      <c r="AU85" s="669"/>
      <c r="AV85" s="668">
        <f t="shared" si="46"/>
        <v>3000</v>
      </c>
      <c r="AW85" s="669"/>
      <c r="AX85" s="668">
        <f t="shared" ref="AX85:AX116" si="50">AM85+AV85-AW85</f>
        <v>12000</v>
      </c>
    </row>
    <row r="86" spans="1:50" ht="12">
      <c r="A86" s="288">
        <v>84</v>
      </c>
      <c r="B86" s="294" t="s">
        <v>3198</v>
      </c>
      <c r="C86" s="290" t="s">
        <v>10</v>
      </c>
      <c r="D86" s="290" t="s">
        <v>12</v>
      </c>
      <c r="E86" s="670">
        <v>300</v>
      </c>
      <c r="F86" s="668">
        <v>0</v>
      </c>
      <c r="G86" s="668">
        <f t="shared" si="39"/>
        <v>900</v>
      </c>
      <c r="H86" s="669"/>
      <c r="I86" s="669"/>
      <c r="J86" s="669"/>
      <c r="K86" s="669"/>
      <c r="L86" s="669"/>
      <c r="M86" s="669"/>
      <c r="N86" s="669"/>
      <c r="O86" s="668">
        <f t="shared" si="40"/>
        <v>900</v>
      </c>
      <c r="P86" s="669"/>
      <c r="Q86" s="668">
        <f t="shared" si="47"/>
        <v>900</v>
      </c>
      <c r="R86" s="668">
        <f t="shared" si="41"/>
        <v>900</v>
      </c>
      <c r="S86" s="669"/>
      <c r="T86" s="669"/>
      <c r="U86" s="669"/>
      <c r="V86" s="669"/>
      <c r="W86" s="669"/>
      <c r="X86" s="669"/>
      <c r="Y86" s="669"/>
      <c r="Z86" s="668">
        <f t="shared" si="42"/>
        <v>900</v>
      </c>
      <c r="AA86" s="669"/>
      <c r="AB86" s="668">
        <f t="shared" si="48"/>
        <v>1800</v>
      </c>
      <c r="AC86" s="668">
        <f t="shared" si="43"/>
        <v>900</v>
      </c>
      <c r="AD86" s="669"/>
      <c r="AE86" s="669"/>
      <c r="AF86" s="669"/>
      <c r="AG86" s="669"/>
      <c r="AH86" s="669"/>
      <c r="AI86" s="669"/>
      <c r="AJ86" s="669"/>
      <c r="AK86" s="668">
        <f t="shared" si="44"/>
        <v>900</v>
      </c>
      <c r="AL86" s="669"/>
      <c r="AM86" s="668">
        <f t="shared" si="49"/>
        <v>2700</v>
      </c>
      <c r="AN86" s="668">
        <f t="shared" si="45"/>
        <v>900</v>
      </c>
      <c r="AO86" s="669"/>
      <c r="AP86" s="669"/>
      <c r="AQ86" s="669"/>
      <c r="AR86" s="669"/>
      <c r="AS86" s="669"/>
      <c r="AT86" s="669"/>
      <c r="AU86" s="669"/>
      <c r="AV86" s="668">
        <f t="shared" si="46"/>
        <v>900</v>
      </c>
      <c r="AW86" s="669"/>
      <c r="AX86" s="668">
        <f t="shared" si="50"/>
        <v>3600</v>
      </c>
    </row>
    <row r="87" spans="1:50" ht="12">
      <c r="A87" s="288">
        <v>85</v>
      </c>
      <c r="B87" s="289" t="s">
        <v>175</v>
      </c>
      <c r="C87" s="290" t="s">
        <v>23</v>
      </c>
      <c r="D87" s="290" t="s">
        <v>176</v>
      </c>
      <c r="E87" s="290">
        <v>35</v>
      </c>
      <c r="F87" s="668">
        <v>0</v>
      </c>
      <c r="G87" s="668">
        <f t="shared" si="39"/>
        <v>105</v>
      </c>
      <c r="H87" s="669"/>
      <c r="I87" s="669"/>
      <c r="J87" s="669"/>
      <c r="K87" s="669"/>
      <c r="L87" s="669"/>
      <c r="M87" s="669"/>
      <c r="N87" s="669"/>
      <c r="O87" s="668">
        <f t="shared" si="40"/>
        <v>105</v>
      </c>
      <c r="P87" s="669"/>
      <c r="Q87" s="668">
        <f t="shared" si="47"/>
        <v>105</v>
      </c>
      <c r="R87" s="668">
        <f t="shared" si="41"/>
        <v>105</v>
      </c>
      <c r="S87" s="669"/>
      <c r="T87" s="669"/>
      <c r="U87" s="669"/>
      <c r="V87" s="669"/>
      <c r="W87" s="669"/>
      <c r="X87" s="669"/>
      <c r="Y87" s="669"/>
      <c r="Z87" s="668">
        <f t="shared" si="42"/>
        <v>105</v>
      </c>
      <c r="AA87" s="669"/>
      <c r="AB87" s="668">
        <f t="shared" si="48"/>
        <v>210</v>
      </c>
      <c r="AC87" s="668">
        <f t="shared" si="43"/>
        <v>105</v>
      </c>
      <c r="AD87" s="669"/>
      <c r="AE87" s="669"/>
      <c r="AF87" s="669"/>
      <c r="AG87" s="669"/>
      <c r="AH87" s="669"/>
      <c r="AI87" s="669"/>
      <c r="AJ87" s="669"/>
      <c r="AK87" s="668">
        <f t="shared" si="44"/>
        <v>105</v>
      </c>
      <c r="AL87" s="669"/>
      <c r="AM87" s="668">
        <f t="shared" si="49"/>
        <v>315</v>
      </c>
      <c r="AN87" s="668">
        <f t="shared" si="45"/>
        <v>105</v>
      </c>
      <c r="AO87" s="669"/>
      <c r="AP87" s="669"/>
      <c r="AQ87" s="669"/>
      <c r="AR87" s="669"/>
      <c r="AS87" s="669"/>
      <c r="AT87" s="669"/>
      <c r="AU87" s="669"/>
      <c r="AV87" s="668">
        <f t="shared" si="46"/>
        <v>105</v>
      </c>
      <c r="AW87" s="669"/>
      <c r="AX87" s="668">
        <f t="shared" si="50"/>
        <v>420</v>
      </c>
    </row>
    <row r="88" spans="1:50" ht="12">
      <c r="A88" s="288">
        <v>86</v>
      </c>
      <c r="B88" s="289" t="s">
        <v>1582</v>
      </c>
      <c r="C88" s="290" t="s">
        <v>14</v>
      </c>
      <c r="D88" s="290"/>
      <c r="E88" s="290">
        <v>350</v>
      </c>
      <c r="F88" s="668">
        <v>0</v>
      </c>
      <c r="G88" s="668">
        <f t="shared" si="39"/>
        <v>1050</v>
      </c>
      <c r="H88" s="669"/>
      <c r="I88" s="669"/>
      <c r="J88" s="669"/>
      <c r="K88" s="669"/>
      <c r="L88" s="669"/>
      <c r="M88" s="669"/>
      <c r="N88" s="669"/>
      <c r="O88" s="668">
        <f t="shared" si="40"/>
        <v>1050</v>
      </c>
      <c r="P88" s="669"/>
      <c r="Q88" s="668">
        <f t="shared" si="47"/>
        <v>1050</v>
      </c>
      <c r="R88" s="668">
        <f t="shared" si="41"/>
        <v>1050</v>
      </c>
      <c r="S88" s="669"/>
      <c r="T88" s="669"/>
      <c r="U88" s="669"/>
      <c r="V88" s="669"/>
      <c r="W88" s="669"/>
      <c r="X88" s="669"/>
      <c r="Y88" s="669"/>
      <c r="Z88" s="668">
        <f t="shared" si="42"/>
        <v>1050</v>
      </c>
      <c r="AA88" s="669"/>
      <c r="AB88" s="668">
        <f t="shared" si="48"/>
        <v>2100</v>
      </c>
      <c r="AC88" s="668">
        <f t="shared" si="43"/>
        <v>1050</v>
      </c>
      <c r="AD88" s="669"/>
      <c r="AE88" s="669"/>
      <c r="AF88" s="669"/>
      <c r="AG88" s="669"/>
      <c r="AH88" s="669"/>
      <c r="AI88" s="669"/>
      <c r="AJ88" s="669"/>
      <c r="AK88" s="668">
        <f t="shared" si="44"/>
        <v>1050</v>
      </c>
      <c r="AL88" s="669"/>
      <c r="AM88" s="668">
        <f t="shared" si="49"/>
        <v>3150</v>
      </c>
      <c r="AN88" s="668">
        <f t="shared" si="45"/>
        <v>1050</v>
      </c>
      <c r="AO88" s="669"/>
      <c r="AP88" s="669"/>
      <c r="AQ88" s="669"/>
      <c r="AR88" s="669"/>
      <c r="AS88" s="669"/>
      <c r="AT88" s="669"/>
      <c r="AU88" s="669"/>
      <c r="AV88" s="668">
        <f t="shared" si="46"/>
        <v>1050</v>
      </c>
      <c r="AW88" s="669"/>
      <c r="AX88" s="668">
        <f t="shared" si="50"/>
        <v>4200</v>
      </c>
    </row>
    <row r="89" spans="1:50" ht="12">
      <c r="A89" s="288">
        <v>87</v>
      </c>
      <c r="B89" s="289" t="s">
        <v>855</v>
      </c>
      <c r="C89" s="290" t="s">
        <v>14</v>
      </c>
      <c r="D89" s="290" t="s">
        <v>805</v>
      </c>
      <c r="E89" s="290">
        <v>155</v>
      </c>
      <c r="F89" s="668">
        <v>0</v>
      </c>
      <c r="G89" s="668">
        <f t="shared" si="39"/>
        <v>465</v>
      </c>
      <c r="H89" s="669"/>
      <c r="I89" s="669"/>
      <c r="J89" s="669"/>
      <c r="K89" s="669"/>
      <c r="L89" s="669"/>
      <c r="M89" s="669"/>
      <c r="N89" s="669"/>
      <c r="O89" s="668">
        <f t="shared" si="40"/>
        <v>465</v>
      </c>
      <c r="P89" s="669"/>
      <c r="Q89" s="668">
        <f t="shared" si="47"/>
        <v>465</v>
      </c>
      <c r="R89" s="668">
        <f t="shared" si="41"/>
        <v>465</v>
      </c>
      <c r="S89" s="669"/>
      <c r="T89" s="669"/>
      <c r="U89" s="669"/>
      <c r="V89" s="669"/>
      <c r="W89" s="669"/>
      <c r="X89" s="669"/>
      <c r="Y89" s="669"/>
      <c r="Z89" s="668">
        <f t="shared" si="42"/>
        <v>465</v>
      </c>
      <c r="AA89" s="669"/>
      <c r="AB89" s="668">
        <f t="shared" si="48"/>
        <v>930</v>
      </c>
      <c r="AC89" s="668">
        <f t="shared" si="43"/>
        <v>465</v>
      </c>
      <c r="AD89" s="669"/>
      <c r="AE89" s="669"/>
      <c r="AF89" s="669"/>
      <c r="AG89" s="669"/>
      <c r="AH89" s="669"/>
      <c r="AI89" s="669"/>
      <c r="AJ89" s="669"/>
      <c r="AK89" s="668">
        <f t="shared" si="44"/>
        <v>465</v>
      </c>
      <c r="AL89" s="669"/>
      <c r="AM89" s="668">
        <f t="shared" si="49"/>
        <v>1395</v>
      </c>
      <c r="AN89" s="668">
        <f t="shared" si="45"/>
        <v>465</v>
      </c>
      <c r="AO89" s="669"/>
      <c r="AP89" s="669"/>
      <c r="AQ89" s="669"/>
      <c r="AR89" s="669"/>
      <c r="AS89" s="669"/>
      <c r="AT89" s="669"/>
      <c r="AU89" s="669"/>
      <c r="AV89" s="668">
        <f t="shared" si="46"/>
        <v>465</v>
      </c>
      <c r="AW89" s="669"/>
      <c r="AX89" s="668">
        <f t="shared" si="50"/>
        <v>1860</v>
      </c>
    </row>
    <row r="90" spans="1:50" ht="12">
      <c r="A90" s="288">
        <v>89</v>
      </c>
      <c r="B90" s="289" t="s">
        <v>1328</v>
      </c>
      <c r="C90" s="290" t="s">
        <v>23</v>
      </c>
      <c r="D90" s="290"/>
      <c r="E90" s="290">
        <v>70</v>
      </c>
      <c r="F90" s="668">
        <v>0</v>
      </c>
      <c r="G90" s="668">
        <f t="shared" si="39"/>
        <v>210</v>
      </c>
      <c r="H90" s="669"/>
      <c r="I90" s="669"/>
      <c r="J90" s="669"/>
      <c r="K90" s="669"/>
      <c r="L90" s="669"/>
      <c r="M90" s="669"/>
      <c r="N90" s="669"/>
      <c r="O90" s="668">
        <f t="shared" si="40"/>
        <v>210</v>
      </c>
      <c r="P90" s="669"/>
      <c r="Q90" s="668">
        <f t="shared" si="47"/>
        <v>210</v>
      </c>
      <c r="R90" s="668">
        <f t="shared" si="41"/>
        <v>210</v>
      </c>
      <c r="S90" s="669"/>
      <c r="T90" s="669"/>
      <c r="U90" s="669"/>
      <c r="V90" s="669"/>
      <c r="W90" s="669"/>
      <c r="X90" s="669"/>
      <c r="Y90" s="669"/>
      <c r="Z90" s="668">
        <f t="shared" si="42"/>
        <v>210</v>
      </c>
      <c r="AA90" s="669"/>
      <c r="AB90" s="668">
        <f t="shared" si="48"/>
        <v>420</v>
      </c>
      <c r="AC90" s="668">
        <f t="shared" si="43"/>
        <v>210</v>
      </c>
      <c r="AD90" s="669"/>
      <c r="AE90" s="669"/>
      <c r="AF90" s="669"/>
      <c r="AG90" s="669"/>
      <c r="AH90" s="669"/>
      <c r="AI90" s="669"/>
      <c r="AJ90" s="669"/>
      <c r="AK90" s="668">
        <f t="shared" si="44"/>
        <v>210</v>
      </c>
      <c r="AL90" s="669"/>
      <c r="AM90" s="668">
        <f t="shared" si="49"/>
        <v>630</v>
      </c>
      <c r="AN90" s="668">
        <f t="shared" si="45"/>
        <v>210</v>
      </c>
      <c r="AO90" s="669"/>
      <c r="AP90" s="669"/>
      <c r="AQ90" s="669"/>
      <c r="AR90" s="669"/>
      <c r="AS90" s="669"/>
      <c r="AT90" s="669"/>
      <c r="AU90" s="669"/>
      <c r="AV90" s="668">
        <f t="shared" si="46"/>
        <v>210</v>
      </c>
      <c r="AW90" s="669"/>
      <c r="AX90" s="668">
        <f t="shared" si="50"/>
        <v>840</v>
      </c>
    </row>
    <row r="91" spans="1:50" ht="12">
      <c r="A91" s="288">
        <v>90</v>
      </c>
      <c r="B91" s="289" t="s">
        <v>1953</v>
      </c>
      <c r="C91" s="290" t="s">
        <v>14</v>
      </c>
      <c r="D91" s="290" t="s">
        <v>1976</v>
      </c>
      <c r="E91" s="290">
        <v>1380</v>
      </c>
      <c r="F91" s="668">
        <v>0</v>
      </c>
      <c r="G91" s="668">
        <f t="shared" si="39"/>
        <v>4140</v>
      </c>
      <c r="H91" s="669"/>
      <c r="I91" s="669"/>
      <c r="J91" s="669"/>
      <c r="K91" s="669"/>
      <c r="L91" s="669"/>
      <c r="M91" s="669"/>
      <c r="N91" s="669"/>
      <c r="O91" s="668">
        <f t="shared" si="40"/>
        <v>4140</v>
      </c>
      <c r="P91" s="669"/>
      <c r="Q91" s="668">
        <f t="shared" si="47"/>
        <v>4140</v>
      </c>
      <c r="R91" s="668">
        <f t="shared" si="41"/>
        <v>4140</v>
      </c>
      <c r="S91" s="669"/>
      <c r="T91" s="669"/>
      <c r="U91" s="669"/>
      <c r="V91" s="669"/>
      <c r="W91" s="669"/>
      <c r="X91" s="669"/>
      <c r="Y91" s="669"/>
      <c r="Z91" s="668">
        <f t="shared" si="42"/>
        <v>4140</v>
      </c>
      <c r="AA91" s="669"/>
      <c r="AB91" s="668">
        <f t="shared" si="48"/>
        <v>8280</v>
      </c>
      <c r="AC91" s="668">
        <f t="shared" si="43"/>
        <v>4140</v>
      </c>
      <c r="AD91" s="669"/>
      <c r="AE91" s="669"/>
      <c r="AF91" s="669"/>
      <c r="AG91" s="669"/>
      <c r="AH91" s="669"/>
      <c r="AI91" s="669"/>
      <c r="AJ91" s="669"/>
      <c r="AK91" s="668">
        <f t="shared" si="44"/>
        <v>4140</v>
      </c>
      <c r="AL91" s="669"/>
      <c r="AM91" s="668">
        <f t="shared" si="49"/>
        <v>12420</v>
      </c>
      <c r="AN91" s="668">
        <f t="shared" si="45"/>
        <v>4140</v>
      </c>
      <c r="AO91" s="669"/>
      <c r="AP91" s="669"/>
      <c r="AQ91" s="669"/>
      <c r="AR91" s="669"/>
      <c r="AS91" s="669"/>
      <c r="AT91" s="669"/>
      <c r="AU91" s="669"/>
      <c r="AV91" s="668">
        <f t="shared" si="46"/>
        <v>4140</v>
      </c>
      <c r="AW91" s="669"/>
      <c r="AX91" s="668">
        <f t="shared" si="50"/>
        <v>16560</v>
      </c>
    </row>
    <row r="92" spans="1:50" ht="12">
      <c r="A92" s="288">
        <v>91</v>
      </c>
      <c r="B92" s="289" t="s">
        <v>181</v>
      </c>
      <c r="C92" s="290" t="s">
        <v>14</v>
      </c>
      <c r="D92" s="290" t="s">
        <v>183</v>
      </c>
      <c r="E92" s="290">
        <v>350</v>
      </c>
      <c r="F92" s="668">
        <v>0</v>
      </c>
      <c r="G92" s="668">
        <f t="shared" si="39"/>
        <v>1050</v>
      </c>
      <c r="H92" s="669"/>
      <c r="I92" s="669"/>
      <c r="J92" s="669"/>
      <c r="K92" s="669"/>
      <c r="L92" s="669"/>
      <c r="M92" s="669"/>
      <c r="N92" s="669"/>
      <c r="O92" s="668">
        <f t="shared" si="40"/>
        <v>1050</v>
      </c>
      <c r="P92" s="669"/>
      <c r="Q92" s="668">
        <f t="shared" si="47"/>
        <v>1050</v>
      </c>
      <c r="R92" s="668">
        <f t="shared" si="41"/>
        <v>1050</v>
      </c>
      <c r="S92" s="669"/>
      <c r="T92" s="669"/>
      <c r="U92" s="669"/>
      <c r="V92" s="669"/>
      <c r="W92" s="669"/>
      <c r="X92" s="669"/>
      <c r="Y92" s="669"/>
      <c r="Z92" s="668">
        <f t="shared" si="42"/>
        <v>1050</v>
      </c>
      <c r="AA92" s="669"/>
      <c r="AB92" s="668">
        <f t="shared" si="48"/>
        <v>2100</v>
      </c>
      <c r="AC92" s="668">
        <f t="shared" si="43"/>
        <v>1050</v>
      </c>
      <c r="AD92" s="669"/>
      <c r="AE92" s="669"/>
      <c r="AF92" s="669"/>
      <c r="AG92" s="669"/>
      <c r="AH92" s="669"/>
      <c r="AI92" s="669"/>
      <c r="AJ92" s="669"/>
      <c r="AK92" s="668">
        <f t="shared" si="44"/>
        <v>1050</v>
      </c>
      <c r="AL92" s="669"/>
      <c r="AM92" s="668">
        <f t="shared" si="49"/>
        <v>3150</v>
      </c>
      <c r="AN92" s="668">
        <f t="shared" si="45"/>
        <v>1050</v>
      </c>
      <c r="AO92" s="669"/>
      <c r="AP92" s="669"/>
      <c r="AQ92" s="669"/>
      <c r="AR92" s="669"/>
      <c r="AS92" s="669"/>
      <c r="AT92" s="669"/>
      <c r="AU92" s="669"/>
      <c r="AV92" s="668">
        <f t="shared" si="46"/>
        <v>1050</v>
      </c>
      <c r="AW92" s="669"/>
      <c r="AX92" s="668">
        <f t="shared" si="50"/>
        <v>4200</v>
      </c>
    </row>
    <row r="93" spans="1:50" ht="12">
      <c r="A93" s="288">
        <v>92</v>
      </c>
      <c r="B93" s="289" t="s">
        <v>3872</v>
      </c>
      <c r="C93" s="290" t="s">
        <v>14</v>
      </c>
      <c r="D93" s="290" t="s">
        <v>3873</v>
      </c>
      <c r="E93" s="290">
        <v>150</v>
      </c>
      <c r="F93" s="668">
        <v>450</v>
      </c>
      <c r="G93" s="668">
        <f t="shared" si="39"/>
        <v>450</v>
      </c>
      <c r="H93" s="669"/>
      <c r="I93" s="669"/>
      <c r="J93" s="669"/>
      <c r="K93" s="669"/>
      <c r="L93" s="669"/>
      <c r="M93" s="669"/>
      <c r="N93" s="669"/>
      <c r="O93" s="668">
        <f t="shared" si="40"/>
        <v>450</v>
      </c>
      <c r="P93" s="669"/>
      <c r="Q93" s="668">
        <f t="shared" si="47"/>
        <v>900</v>
      </c>
      <c r="R93" s="668">
        <f t="shared" si="41"/>
        <v>450</v>
      </c>
      <c r="S93" s="669"/>
      <c r="T93" s="669"/>
      <c r="U93" s="669"/>
      <c r="V93" s="669"/>
      <c r="W93" s="669"/>
      <c r="X93" s="669"/>
      <c r="Y93" s="669"/>
      <c r="Z93" s="668">
        <f t="shared" si="42"/>
        <v>450</v>
      </c>
      <c r="AA93" s="669"/>
      <c r="AB93" s="668">
        <f t="shared" si="48"/>
        <v>1350</v>
      </c>
      <c r="AC93" s="668">
        <f t="shared" si="43"/>
        <v>450</v>
      </c>
      <c r="AD93" s="669"/>
      <c r="AE93" s="669"/>
      <c r="AF93" s="669"/>
      <c r="AG93" s="669"/>
      <c r="AH93" s="669"/>
      <c r="AI93" s="669"/>
      <c r="AJ93" s="669"/>
      <c r="AK93" s="668">
        <f t="shared" si="44"/>
        <v>450</v>
      </c>
      <c r="AL93" s="669"/>
      <c r="AM93" s="668">
        <f t="shared" si="49"/>
        <v>1800</v>
      </c>
      <c r="AN93" s="668">
        <f t="shared" si="45"/>
        <v>450</v>
      </c>
      <c r="AO93" s="669"/>
      <c r="AP93" s="669"/>
      <c r="AQ93" s="669"/>
      <c r="AR93" s="669"/>
      <c r="AS93" s="669"/>
      <c r="AT93" s="669"/>
      <c r="AU93" s="669"/>
      <c r="AV93" s="668">
        <f t="shared" si="46"/>
        <v>450</v>
      </c>
      <c r="AW93" s="669"/>
      <c r="AX93" s="668">
        <f t="shared" si="50"/>
        <v>2250</v>
      </c>
    </row>
    <row r="94" spans="1:50" ht="12">
      <c r="A94" s="288">
        <v>88</v>
      </c>
      <c r="B94" s="289" t="s">
        <v>3360</v>
      </c>
      <c r="C94" s="290" t="s">
        <v>14</v>
      </c>
      <c r="D94" s="290"/>
      <c r="E94" s="290">
        <v>110</v>
      </c>
      <c r="F94" s="668">
        <v>30</v>
      </c>
      <c r="G94" s="668">
        <f t="shared" si="39"/>
        <v>330</v>
      </c>
      <c r="H94" s="669"/>
      <c r="I94" s="669"/>
      <c r="J94" s="669"/>
      <c r="K94" s="669"/>
      <c r="L94" s="669"/>
      <c r="M94" s="669"/>
      <c r="N94" s="669"/>
      <c r="O94" s="668">
        <f t="shared" si="40"/>
        <v>330</v>
      </c>
      <c r="P94" s="669"/>
      <c r="Q94" s="668">
        <f t="shared" si="47"/>
        <v>360</v>
      </c>
      <c r="R94" s="668">
        <f t="shared" si="41"/>
        <v>330</v>
      </c>
      <c r="S94" s="669"/>
      <c r="T94" s="669"/>
      <c r="U94" s="669"/>
      <c r="V94" s="669"/>
      <c r="W94" s="669"/>
      <c r="X94" s="669"/>
      <c r="Y94" s="669"/>
      <c r="Z94" s="668">
        <f t="shared" si="42"/>
        <v>330</v>
      </c>
      <c r="AA94" s="669"/>
      <c r="AB94" s="668">
        <f t="shared" si="48"/>
        <v>690</v>
      </c>
      <c r="AC94" s="668">
        <f t="shared" si="43"/>
        <v>330</v>
      </c>
      <c r="AD94" s="669"/>
      <c r="AE94" s="669"/>
      <c r="AF94" s="669"/>
      <c r="AG94" s="669"/>
      <c r="AH94" s="669"/>
      <c r="AI94" s="669"/>
      <c r="AJ94" s="669"/>
      <c r="AK94" s="668">
        <f t="shared" si="44"/>
        <v>330</v>
      </c>
      <c r="AL94" s="669"/>
      <c r="AM94" s="668">
        <f t="shared" si="49"/>
        <v>1020</v>
      </c>
      <c r="AN94" s="668">
        <f t="shared" si="45"/>
        <v>330</v>
      </c>
      <c r="AO94" s="669"/>
      <c r="AP94" s="669"/>
      <c r="AQ94" s="669"/>
      <c r="AR94" s="669"/>
      <c r="AS94" s="669"/>
      <c r="AT94" s="669"/>
      <c r="AU94" s="669"/>
      <c r="AV94" s="668">
        <f t="shared" si="46"/>
        <v>330</v>
      </c>
      <c r="AW94" s="669"/>
      <c r="AX94" s="668">
        <f t="shared" si="50"/>
        <v>1350</v>
      </c>
    </row>
    <row r="95" spans="1:50" ht="12">
      <c r="A95" s="288">
        <v>93</v>
      </c>
      <c r="B95" s="289" t="s">
        <v>3830</v>
      </c>
      <c r="C95" s="290" t="s">
        <v>14</v>
      </c>
      <c r="D95" s="290"/>
      <c r="E95" s="290">
        <v>245</v>
      </c>
      <c r="F95" s="668">
        <v>0</v>
      </c>
      <c r="G95" s="668">
        <f t="shared" si="39"/>
        <v>735</v>
      </c>
      <c r="H95" s="669"/>
      <c r="I95" s="669"/>
      <c r="J95" s="669"/>
      <c r="K95" s="669"/>
      <c r="L95" s="669"/>
      <c r="M95" s="669"/>
      <c r="N95" s="669"/>
      <c r="O95" s="668">
        <f t="shared" si="40"/>
        <v>735</v>
      </c>
      <c r="P95" s="669"/>
      <c r="Q95" s="668">
        <f t="shared" si="47"/>
        <v>735</v>
      </c>
      <c r="R95" s="668">
        <f t="shared" si="41"/>
        <v>735</v>
      </c>
      <c r="S95" s="669"/>
      <c r="T95" s="669"/>
      <c r="U95" s="669"/>
      <c r="V95" s="669"/>
      <c r="W95" s="669"/>
      <c r="X95" s="669"/>
      <c r="Y95" s="669"/>
      <c r="Z95" s="668">
        <f t="shared" si="42"/>
        <v>735</v>
      </c>
      <c r="AA95" s="669"/>
      <c r="AB95" s="668">
        <f t="shared" si="48"/>
        <v>1470</v>
      </c>
      <c r="AC95" s="668">
        <f t="shared" si="43"/>
        <v>735</v>
      </c>
      <c r="AD95" s="669"/>
      <c r="AE95" s="669"/>
      <c r="AF95" s="669"/>
      <c r="AG95" s="669"/>
      <c r="AH95" s="669"/>
      <c r="AI95" s="669"/>
      <c r="AJ95" s="669"/>
      <c r="AK95" s="668">
        <f t="shared" si="44"/>
        <v>735</v>
      </c>
      <c r="AL95" s="669"/>
      <c r="AM95" s="668">
        <f t="shared" si="49"/>
        <v>2205</v>
      </c>
      <c r="AN95" s="668">
        <f t="shared" si="45"/>
        <v>735</v>
      </c>
      <c r="AO95" s="669"/>
      <c r="AP95" s="669"/>
      <c r="AQ95" s="669"/>
      <c r="AR95" s="669"/>
      <c r="AS95" s="669"/>
      <c r="AT95" s="669"/>
      <c r="AU95" s="669"/>
      <c r="AV95" s="668">
        <f t="shared" si="46"/>
        <v>735</v>
      </c>
      <c r="AW95" s="669"/>
      <c r="AX95" s="668">
        <f t="shared" si="50"/>
        <v>2940</v>
      </c>
    </row>
    <row r="96" spans="1:50" ht="12">
      <c r="A96" s="288">
        <v>94</v>
      </c>
      <c r="B96" s="289" t="s">
        <v>190</v>
      </c>
      <c r="C96" s="290" t="s">
        <v>14</v>
      </c>
      <c r="D96" s="290" t="s">
        <v>192</v>
      </c>
      <c r="E96" s="290">
        <v>280</v>
      </c>
      <c r="F96" s="668">
        <v>0</v>
      </c>
      <c r="G96" s="668">
        <f t="shared" si="39"/>
        <v>840</v>
      </c>
      <c r="H96" s="669"/>
      <c r="I96" s="669"/>
      <c r="J96" s="669"/>
      <c r="K96" s="669"/>
      <c r="L96" s="669"/>
      <c r="M96" s="669"/>
      <c r="N96" s="669"/>
      <c r="O96" s="668">
        <f t="shared" si="40"/>
        <v>840</v>
      </c>
      <c r="P96" s="669"/>
      <c r="Q96" s="668">
        <f t="shared" si="47"/>
        <v>840</v>
      </c>
      <c r="R96" s="668">
        <f t="shared" si="41"/>
        <v>840</v>
      </c>
      <c r="S96" s="669"/>
      <c r="T96" s="669"/>
      <c r="U96" s="669"/>
      <c r="V96" s="669"/>
      <c r="W96" s="669"/>
      <c r="X96" s="669"/>
      <c r="Y96" s="669"/>
      <c r="Z96" s="668">
        <f t="shared" si="42"/>
        <v>840</v>
      </c>
      <c r="AA96" s="669"/>
      <c r="AB96" s="668">
        <f t="shared" si="48"/>
        <v>1680</v>
      </c>
      <c r="AC96" s="668">
        <f t="shared" si="43"/>
        <v>840</v>
      </c>
      <c r="AD96" s="669"/>
      <c r="AE96" s="669"/>
      <c r="AF96" s="669"/>
      <c r="AG96" s="669"/>
      <c r="AH96" s="669"/>
      <c r="AI96" s="669"/>
      <c r="AJ96" s="669"/>
      <c r="AK96" s="668">
        <f t="shared" si="44"/>
        <v>840</v>
      </c>
      <c r="AL96" s="669"/>
      <c r="AM96" s="668">
        <f t="shared" si="49"/>
        <v>2520</v>
      </c>
      <c r="AN96" s="668">
        <f t="shared" si="45"/>
        <v>840</v>
      </c>
      <c r="AO96" s="669"/>
      <c r="AP96" s="669"/>
      <c r="AQ96" s="669"/>
      <c r="AR96" s="669"/>
      <c r="AS96" s="669"/>
      <c r="AT96" s="669"/>
      <c r="AU96" s="669"/>
      <c r="AV96" s="668">
        <f t="shared" si="46"/>
        <v>840</v>
      </c>
      <c r="AW96" s="669"/>
      <c r="AX96" s="668">
        <f t="shared" si="50"/>
        <v>3360</v>
      </c>
    </row>
    <row r="97" spans="1:50" ht="12">
      <c r="A97" s="288">
        <v>95</v>
      </c>
      <c r="B97" s="289" t="s">
        <v>1573</v>
      </c>
      <c r="C97" s="290" t="s">
        <v>23</v>
      </c>
      <c r="D97" s="290"/>
      <c r="E97" s="290">
        <v>185</v>
      </c>
      <c r="F97" s="668">
        <v>210</v>
      </c>
      <c r="G97" s="668">
        <f t="shared" si="39"/>
        <v>555</v>
      </c>
      <c r="H97" s="669"/>
      <c r="I97" s="669"/>
      <c r="J97" s="669"/>
      <c r="K97" s="669"/>
      <c r="L97" s="669"/>
      <c r="M97" s="669"/>
      <c r="N97" s="669"/>
      <c r="O97" s="668">
        <f t="shared" si="40"/>
        <v>555</v>
      </c>
      <c r="P97" s="669">
        <v>210</v>
      </c>
      <c r="Q97" s="668">
        <f t="shared" si="47"/>
        <v>555</v>
      </c>
      <c r="R97" s="668">
        <f t="shared" si="41"/>
        <v>555</v>
      </c>
      <c r="S97" s="669"/>
      <c r="T97" s="669"/>
      <c r="U97" s="669"/>
      <c r="V97" s="669"/>
      <c r="W97" s="669"/>
      <c r="X97" s="669"/>
      <c r="Y97" s="669"/>
      <c r="Z97" s="668">
        <f t="shared" si="42"/>
        <v>555</v>
      </c>
      <c r="AA97" s="669"/>
      <c r="AB97" s="668">
        <f t="shared" si="48"/>
        <v>1110</v>
      </c>
      <c r="AC97" s="668">
        <f t="shared" si="43"/>
        <v>555</v>
      </c>
      <c r="AD97" s="669"/>
      <c r="AE97" s="669"/>
      <c r="AF97" s="669"/>
      <c r="AG97" s="669"/>
      <c r="AH97" s="669"/>
      <c r="AI97" s="669"/>
      <c r="AJ97" s="669"/>
      <c r="AK97" s="668">
        <f t="shared" si="44"/>
        <v>555</v>
      </c>
      <c r="AL97" s="669"/>
      <c r="AM97" s="668">
        <f t="shared" si="49"/>
        <v>1665</v>
      </c>
      <c r="AN97" s="668">
        <f t="shared" si="45"/>
        <v>555</v>
      </c>
      <c r="AO97" s="669"/>
      <c r="AP97" s="669"/>
      <c r="AQ97" s="669"/>
      <c r="AR97" s="669"/>
      <c r="AS97" s="669"/>
      <c r="AT97" s="669"/>
      <c r="AU97" s="669"/>
      <c r="AV97" s="668">
        <f t="shared" si="46"/>
        <v>555</v>
      </c>
      <c r="AW97" s="669"/>
      <c r="AX97" s="668">
        <f t="shared" si="50"/>
        <v>2220</v>
      </c>
    </row>
    <row r="98" spans="1:50" ht="12">
      <c r="A98" s="288">
        <v>96</v>
      </c>
      <c r="B98" s="289" t="s">
        <v>1320</v>
      </c>
      <c r="C98" s="290" t="s">
        <v>23</v>
      </c>
      <c r="D98" s="290" t="s">
        <v>1321</v>
      </c>
      <c r="E98" s="290">
        <v>350</v>
      </c>
      <c r="F98" s="668">
        <v>0</v>
      </c>
      <c r="G98" s="668">
        <f t="shared" si="39"/>
        <v>1050</v>
      </c>
      <c r="H98" s="669"/>
      <c r="I98" s="669"/>
      <c r="J98" s="669"/>
      <c r="K98" s="669"/>
      <c r="L98" s="669"/>
      <c r="M98" s="669"/>
      <c r="N98" s="669"/>
      <c r="O98" s="668">
        <f t="shared" si="40"/>
        <v>1050</v>
      </c>
      <c r="P98" s="669"/>
      <c r="Q98" s="668">
        <f t="shared" si="47"/>
        <v>1050</v>
      </c>
      <c r="R98" s="668">
        <f t="shared" si="41"/>
        <v>1050</v>
      </c>
      <c r="S98" s="669"/>
      <c r="T98" s="669"/>
      <c r="U98" s="669"/>
      <c r="V98" s="669"/>
      <c r="W98" s="669"/>
      <c r="X98" s="669"/>
      <c r="Y98" s="669"/>
      <c r="Z98" s="668">
        <f t="shared" si="42"/>
        <v>1050</v>
      </c>
      <c r="AA98" s="669"/>
      <c r="AB98" s="668">
        <f t="shared" si="48"/>
        <v>2100</v>
      </c>
      <c r="AC98" s="668">
        <f t="shared" si="43"/>
        <v>1050</v>
      </c>
      <c r="AD98" s="669"/>
      <c r="AE98" s="669"/>
      <c r="AF98" s="669"/>
      <c r="AG98" s="669"/>
      <c r="AH98" s="669"/>
      <c r="AI98" s="669"/>
      <c r="AJ98" s="669"/>
      <c r="AK98" s="668">
        <f t="shared" si="44"/>
        <v>1050</v>
      </c>
      <c r="AL98" s="669"/>
      <c r="AM98" s="668">
        <f t="shared" si="49"/>
        <v>3150</v>
      </c>
      <c r="AN98" s="668">
        <f t="shared" si="45"/>
        <v>1050</v>
      </c>
      <c r="AO98" s="669"/>
      <c r="AP98" s="669"/>
      <c r="AQ98" s="669"/>
      <c r="AR98" s="669"/>
      <c r="AS98" s="669"/>
      <c r="AT98" s="669"/>
      <c r="AU98" s="669"/>
      <c r="AV98" s="668">
        <f t="shared" si="46"/>
        <v>1050</v>
      </c>
      <c r="AW98" s="669"/>
      <c r="AX98" s="668">
        <f t="shared" si="50"/>
        <v>4200</v>
      </c>
    </row>
    <row r="99" spans="1:50" ht="12">
      <c r="A99" s="288">
        <v>97</v>
      </c>
      <c r="B99" s="289" t="s">
        <v>193</v>
      </c>
      <c r="C99" s="290" t="s">
        <v>14</v>
      </c>
      <c r="D99" s="290" t="s">
        <v>195</v>
      </c>
      <c r="E99" s="290">
        <v>185</v>
      </c>
      <c r="F99" s="668">
        <v>0</v>
      </c>
      <c r="G99" s="668">
        <f t="shared" si="39"/>
        <v>555</v>
      </c>
      <c r="H99" s="669"/>
      <c r="I99" s="669"/>
      <c r="J99" s="669"/>
      <c r="K99" s="669"/>
      <c r="L99" s="669"/>
      <c r="M99" s="669"/>
      <c r="N99" s="669"/>
      <c r="O99" s="668">
        <f t="shared" si="40"/>
        <v>555</v>
      </c>
      <c r="P99" s="669"/>
      <c r="Q99" s="668">
        <f t="shared" si="47"/>
        <v>555</v>
      </c>
      <c r="R99" s="668">
        <f t="shared" si="41"/>
        <v>555</v>
      </c>
      <c r="S99" s="669"/>
      <c r="T99" s="669"/>
      <c r="U99" s="669"/>
      <c r="V99" s="669"/>
      <c r="W99" s="669"/>
      <c r="X99" s="669"/>
      <c r="Y99" s="669"/>
      <c r="Z99" s="668">
        <f t="shared" si="42"/>
        <v>555</v>
      </c>
      <c r="AA99" s="669"/>
      <c r="AB99" s="668">
        <f t="shared" si="48"/>
        <v>1110</v>
      </c>
      <c r="AC99" s="668">
        <f t="shared" si="43"/>
        <v>555</v>
      </c>
      <c r="AD99" s="669"/>
      <c r="AE99" s="669"/>
      <c r="AF99" s="669"/>
      <c r="AG99" s="669"/>
      <c r="AH99" s="669"/>
      <c r="AI99" s="669"/>
      <c r="AJ99" s="669"/>
      <c r="AK99" s="668">
        <f t="shared" si="44"/>
        <v>555</v>
      </c>
      <c r="AL99" s="669"/>
      <c r="AM99" s="668">
        <f t="shared" si="49"/>
        <v>1665</v>
      </c>
      <c r="AN99" s="668">
        <f t="shared" si="45"/>
        <v>555</v>
      </c>
      <c r="AO99" s="669"/>
      <c r="AP99" s="669"/>
      <c r="AQ99" s="669"/>
      <c r="AR99" s="669"/>
      <c r="AS99" s="669"/>
      <c r="AT99" s="669"/>
      <c r="AU99" s="669"/>
      <c r="AV99" s="668">
        <f t="shared" si="46"/>
        <v>555</v>
      </c>
      <c r="AW99" s="669"/>
      <c r="AX99" s="668">
        <f t="shared" si="50"/>
        <v>2220</v>
      </c>
    </row>
    <row r="100" spans="1:50" ht="12">
      <c r="A100" s="288">
        <v>98</v>
      </c>
      <c r="B100" s="289" t="s">
        <v>198</v>
      </c>
      <c r="C100" s="290" t="s">
        <v>14</v>
      </c>
      <c r="D100" s="290" t="s">
        <v>2031</v>
      </c>
      <c r="E100" s="290">
        <v>200</v>
      </c>
      <c r="F100" s="668">
        <v>-100</v>
      </c>
      <c r="G100" s="668">
        <f t="shared" si="39"/>
        <v>600</v>
      </c>
      <c r="H100" s="669"/>
      <c r="I100" s="669"/>
      <c r="J100" s="669"/>
      <c r="K100" s="669"/>
      <c r="L100" s="669"/>
      <c r="M100" s="669"/>
      <c r="N100" s="669"/>
      <c r="O100" s="668">
        <f t="shared" si="40"/>
        <v>600</v>
      </c>
      <c r="P100" s="669"/>
      <c r="Q100" s="668">
        <f t="shared" si="47"/>
        <v>500</v>
      </c>
      <c r="R100" s="668">
        <f t="shared" si="41"/>
        <v>600</v>
      </c>
      <c r="S100" s="669"/>
      <c r="T100" s="669"/>
      <c r="U100" s="669"/>
      <c r="V100" s="669"/>
      <c r="W100" s="669"/>
      <c r="X100" s="669"/>
      <c r="Y100" s="669"/>
      <c r="Z100" s="668">
        <f t="shared" si="42"/>
        <v>600</v>
      </c>
      <c r="AA100" s="669"/>
      <c r="AB100" s="668">
        <f t="shared" si="48"/>
        <v>1100</v>
      </c>
      <c r="AC100" s="668">
        <f t="shared" si="43"/>
        <v>600</v>
      </c>
      <c r="AD100" s="669"/>
      <c r="AE100" s="669"/>
      <c r="AF100" s="669"/>
      <c r="AG100" s="669"/>
      <c r="AH100" s="669"/>
      <c r="AI100" s="669"/>
      <c r="AJ100" s="669"/>
      <c r="AK100" s="668">
        <f t="shared" si="44"/>
        <v>600</v>
      </c>
      <c r="AL100" s="669"/>
      <c r="AM100" s="668">
        <f t="shared" si="49"/>
        <v>1700</v>
      </c>
      <c r="AN100" s="668">
        <f t="shared" si="45"/>
        <v>600</v>
      </c>
      <c r="AO100" s="669"/>
      <c r="AP100" s="669"/>
      <c r="AQ100" s="669"/>
      <c r="AR100" s="669"/>
      <c r="AS100" s="669"/>
      <c r="AT100" s="669"/>
      <c r="AU100" s="669"/>
      <c r="AV100" s="668">
        <f t="shared" si="46"/>
        <v>600</v>
      </c>
      <c r="AW100" s="669"/>
      <c r="AX100" s="668">
        <f t="shared" si="50"/>
        <v>2300</v>
      </c>
    </row>
    <row r="101" spans="1:50" ht="12">
      <c r="A101" s="288">
        <v>99</v>
      </c>
      <c r="B101" s="294" t="s">
        <v>3070</v>
      </c>
      <c r="C101" s="290" t="s">
        <v>10</v>
      </c>
      <c r="D101" s="290" t="s">
        <v>203</v>
      </c>
      <c r="E101" s="670">
        <v>280</v>
      </c>
      <c r="F101" s="668">
        <v>840</v>
      </c>
      <c r="G101" s="668">
        <f t="shared" si="39"/>
        <v>840</v>
      </c>
      <c r="H101" s="669"/>
      <c r="I101" s="669"/>
      <c r="J101" s="669"/>
      <c r="K101" s="669"/>
      <c r="L101" s="669"/>
      <c r="M101" s="669"/>
      <c r="N101" s="669"/>
      <c r="O101" s="668">
        <f t="shared" si="40"/>
        <v>840</v>
      </c>
      <c r="P101" s="669">
        <v>1680</v>
      </c>
      <c r="Q101" s="668">
        <f t="shared" si="47"/>
        <v>0</v>
      </c>
      <c r="R101" s="668">
        <f t="shared" si="41"/>
        <v>840</v>
      </c>
      <c r="S101" s="669"/>
      <c r="T101" s="669"/>
      <c r="U101" s="669"/>
      <c r="V101" s="669"/>
      <c r="W101" s="669"/>
      <c r="X101" s="669"/>
      <c r="Y101" s="669"/>
      <c r="Z101" s="668">
        <f t="shared" si="42"/>
        <v>840</v>
      </c>
      <c r="AA101" s="669"/>
      <c r="AB101" s="668">
        <f t="shared" si="48"/>
        <v>840</v>
      </c>
      <c r="AC101" s="668">
        <f t="shared" si="43"/>
        <v>840</v>
      </c>
      <c r="AD101" s="669"/>
      <c r="AE101" s="669"/>
      <c r="AF101" s="669"/>
      <c r="AG101" s="669"/>
      <c r="AH101" s="669"/>
      <c r="AI101" s="669"/>
      <c r="AJ101" s="669"/>
      <c r="AK101" s="668">
        <f t="shared" si="44"/>
        <v>840</v>
      </c>
      <c r="AL101" s="669"/>
      <c r="AM101" s="668">
        <f t="shared" si="49"/>
        <v>1680</v>
      </c>
      <c r="AN101" s="668">
        <f t="shared" si="45"/>
        <v>840</v>
      </c>
      <c r="AO101" s="669"/>
      <c r="AP101" s="669"/>
      <c r="AQ101" s="669"/>
      <c r="AR101" s="669"/>
      <c r="AS101" s="669"/>
      <c r="AT101" s="669"/>
      <c r="AU101" s="669"/>
      <c r="AV101" s="668">
        <f t="shared" si="46"/>
        <v>840</v>
      </c>
      <c r="AW101" s="669"/>
      <c r="AX101" s="668">
        <f t="shared" si="50"/>
        <v>2520</v>
      </c>
    </row>
    <row r="102" spans="1:50" ht="12">
      <c r="A102" s="288">
        <v>100</v>
      </c>
      <c r="B102" s="289" t="s">
        <v>206</v>
      </c>
      <c r="C102" s="290" t="s">
        <v>23</v>
      </c>
      <c r="D102" s="290" t="s">
        <v>208</v>
      </c>
      <c r="E102" s="290">
        <v>175</v>
      </c>
      <c r="F102" s="668">
        <v>-450</v>
      </c>
      <c r="G102" s="668">
        <f t="shared" si="39"/>
        <v>525</v>
      </c>
      <c r="H102" s="669"/>
      <c r="I102" s="669"/>
      <c r="J102" s="669"/>
      <c r="K102" s="669"/>
      <c r="L102" s="669"/>
      <c r="M102" s="669"/>
      <c r="N102" s="669"/>
      <c r="O102" s="668">
        <f t="shared" si="40"/>
        <v>525</v>
      </c>
      <c r="P102" s="669"/>
      <c r="Q102" s="668">
        <f t="shared" si="47"/>
        <v>75</v>
      </c>
      <c r="R102" s="668">
        <f t="shared" si="41"/>
        <v>525</v>
      </c>
      <c r="S102" s="669"/>
      <c r="T102" s="669"/>
      <c r="U102" s="669"/>
      <c r="V102" s="669"/>
      <c r="W102" s="669"/>
      <c r="X102" s="669"/>
      <c r="Y102" s="669"/>
      <c r="Z102" s="668">
        <f t="shared" si="42"/>
        <v>525</v>
      </c>
      <c r="AA102" s="669"/>
      <c r="AB102" s="668">
        <f t="shared" si="48"/>
        <v>600</v>
      </c>
      <c r="AC102" s="668">
        <f t="shared" si="43"/>
        <v>525</v>
      </c>
      <c r="AD102" s="669"/>
      <c r="AE102" s="669"/>
      <c r="AF102" s="669"/>
      <c r="AG102" s="669"/>
      <c r="AH102" s="669"/>
      <c r="AI102" s="669"/>
      <c r="AJ102" s="669"/>
      <c r="AK102" s="668">
        <f t="shared" si="44"/>
        <v>525</v>
      </c>
      <c r="AL102" s="669"/>
      <c r="AM102" s="668">
        <f t="shared" si="49"/>
        <v>1125</v>
      </c>
      <c r="AN102" s="668">
        <f t="shared" si="45"/>
        <v>525</v>
      </c>
      <c r="AO102" s="669"/>
      <c r="AP102" s="669"/>
      <c r="AQ102" s="669"/>
      <c r="AR102" s="669"/>
      <c r="AS102" s="669"/>
      <c r="AT102" s="669"/>
      <c r="AU102" s="669"/>
      <c r="AV102" s="668">
        <f t="shared" si="46"/>
        <v>525</v>
      </c>
      <c r="AW102" s="669"/>
      <c r="AX102" s="668">
        <f t="shared" si="50"/>
        <v>1650</v>
      </c>
    </row>
    <row r="103" spans="1:50" ht="12">
      <c r="A103" s="288">
        <v>101</v>
      </c>
      <c r="B103" s="289" t="s">
        <v>3609</v>
      </c>
      <c r="C103" s="290" t="s">
        <v>14</v>
      </c>
      <c r="D103" s="290"/>
      <c r="E103" s="290">
        <v>250</v>
      </c>
      <c r="F103" s="668">
        <v>0</v>
      </c>
      <c r="G103" s="668">
        <f t="shared" si="39"/>
        <v>750</v>
      </c>
      <c r="H103" s="669"/>
      <c r="I103" s="669"/>
      <c r="J103" s="669"/>
      <c r="K103" s="669"/>
      <c r="L103" s="669"/>
      <c r="M103" s="669"/>
      <c r="N103" s="669"/>
      <c r="O103" s="668">
        <f t="shared" si="40"/>
        <v>750</v>
      </c>
      <c r="P103" s="669"/>
      <c r="Q103" s="668">
        <f t="shared" si="47"/>
        <v>750</v>
      </c>
      <c r="R103" s="668">
        <f t="shared" si="41"/>
        <v>750</v>
      </c>
      <c r="S103" s="669"/>
      <c r="T103" s="669"/>
      <c r="U103" s="669"/>
      <c r="V103" s="669"/>
      <c r="W103" s="669"/>
      <c r="X103" s="669"/>
      <c r="Y103" s="669"/>
      <c r="Z103" s="668">
        <f t="shared" si="42"/>
        <v>750</v>
      </c>
      <c r="AA103" s="669"/>
      <c r="AB103" s="668">
        <f t="shared" si="48"/>
        <v>1500</v>
      </c>
      <c r="AC103" s="668">
        <f t="shared" si="43"/>
        <v>750</v>
      </c>
      <c r="AD103" s="669"/>
      <c r="AE103" s="669"/>
      <c r="AF103" s="669"/>
      <c r="AG103" s="669"/>
      <c r="AH103" s="669"/>
      <c r="AI103" s="669"/>
      <c r="AJ103" s="669"/>
      <c r="AK103" s="668">
        <f t="shared" si="44"/>
        <v>750</v>
      </c>
      <c r="AL103" s="669"/>
      <c r="AM103" s="668">
        <f t="shared" si="49"/>
        <v>2250</v>
      </c>
      <c r="AN103" s="668">
        <f t="shared" si="45"/>
        <v>750</v>
      </c>
      <c r="AO103" s="669"/>
      <c r="AP103" s="669"/>
      <c r="AQ103" s="669"/>
      <c r="AR103" s="669"/>
      <c r="AS103" s="669"/>
      <c r="AT103" s="669"/>
      <c r="AU103" s="669"/>
      <c r="AV103" s="668">
        <f t="shared" si="46"/>
        <v>750</v>
      </c>
      <c r="AW103" s="669"/>
      <c r="AX103" s="668">
        <f t="shared" si="50"/>
        <v>3000</v>
      </c>
    </row>
    <row r="104" spans="1:50" ht="12">
      <c r="A104" s="288">
        <v>102</v>
      </c>
      <c r="B104" s="289" t="s">
        <v>1398</v>
      </c>
      <c r="C104" s="290" t="s">
        <v>23</v>
      </c>
      <c r="D104" s="290"/>
      <c r="E104" s="290">
        <v>120</v>
      </c>
      <c r="F104" s="668">
        <v>0</v>
      </c>
      <c r="G104" s="668">
        <f t="shared" si="39"/>
        <v>360</v>
      </c>
      <c r="H104" s="669"/>
      <c r="I104" s="669"/>
      <c r="J104" s="669"/>
      <c r="K104" s="669"/>
      <c r="L104" s="669"/>
      <c r="M104" s="669"/>
      <c r="N104" s="669"/>
      <c r="O104" s="668">
        <f t="shared" si="40"/>
        <v>360</v>
      </c>
      <c r="P104" s="669"/>
      <c r="Q104" s="668">
        <f t="shared" si="47"/>
        <v>360</v>
      </c>
      <c r="R104" s="668">
        <f t="shared" si="41"/>
        <v>360</v>
      </c>
      <c r="S104" s="669"/>
      <c r="T104" s="669"/>
      <c r="U104" s="669"/>
      <c r="V104" s="669"/>
      <c r="W104" s="669"/>
      <c r="X104" s="669"/>
      <c r="Y104" s="669"/>
      <c r="Z104" s="668">
        <f t="shared" si="42"/>
        <v>360</v>
      </c>
      <c r="AA104" s="669"/>
      <c r="AB104" s="668">
        <f t="shared" si="48"/>
        <v>720</v>
      </c>
      <c r="AC104" s="668">
        <f t="shared" si="43"/>
        <v>360</v>
      </c>
      <c r="AD104" s="669"/>
      <c r="AE104" s="669"/>
      <c r="AF104" s="669"/>
      <c r="AG104" s="669"/>
      <c r="AH104" s="669"/>
      <c r="AI104" s="669"/>
      <c r="AJ104" s="669"/>
      <c r="AK104" s="668">
        <f t="shared" si="44"/>
        <v>360</v>
      </c>
      <c r="AL104" s="669"/>
      <c r="AM104" s="668">
        <f t="shared" si="49"/>
        <v>1080</v>
      </c>
      <c r="AN104" s="668">
        <f t="shared" si="45"/>
        <v>360</v>
      </c>
      <c r="AO104" s="669"/>
      <c r="AP104" s="669"/>
      <c r="AQ104" s="669"/>
      <c r="AR104" s="669"/>
      <c r="AS104" s="669"/>
      <c r="AT104" s="669"/>
      <c r="AU104" s="669"/>
      <c r="AV104" s="668">
        <f t="shared" si="46"/>
        <v>360</v>
      </c>
      <c r="AW104" s="669"/>
      <c r="AX104" s="668">
        <f t="shared" si="50"/>
        <v>1440</v>
      </c>
    </row>
    <row r="105" spans="1:50" ht="12">
      <c r="A105" s="288">
        <v>103</v>
      </c>
      <c r="B105" s="289" t="s">
        <v>212</v>
      </c>
      <c r="C105" s="290" t="s">
        <v>3506</v>
      </c>
      <c r="D105" s="290" t="s">
        <v>214</v>
      </c>
      <c r="E105" s="290"/>
      <c r="F105" s="668">
        <v>0</v>
      </c>
      <c r="G105" s="668">
        <f t="shared" si="39"/>
        <v>0</v>
      </c>
      <c r="H105" s="669"/>
      <c r="I105" s="669"/>
      <c r="J105" s="669"/>
      <c r="K105" s="669"/>
      <c r="L105" s="669"/>
      <c r="M105" s="669"/>
      <c r="N105" s="669"/>
      <c r="O105" s="668">
        <f t="shared" si="40"/>
        <v>0</v>
      </c>
      <c r="P105" s="669"/>
      <c r="Q105" s="668">
        <f t="shared" si="47"/>
        <v>0</v>
      </c>
      <c r="R105" s="668">
        <f t="shared" si="41"/>
        <v>0</v>
      </c>
      <c r="S105" s="669"/>
      <c r="T105" s="669"/>
      <c r="U105" s="669"/>
      <c r="V105" s="669"/>
      <c r="W105" s="669"/>
      <c r="X105" s="669"/>
      <c r="Y105" s="669"/>
      <c r="Z105" s="668">
        <f t="shared" si="42"/>
        <v>0</v>
      </c>
      <c r="AA105" s="669"/>
      <c r="AB105" s="668">
        <f t="shared" si="48"/>
        <v>0</v>
      </c>
      <c r="AC105" s="668">
        <f t="shared" si="43"/>
        <v>0</v>
      </c>
      <c r="AD105" s="669"/>
      <c r="AE105" s="669"/>
      <c r="AF105" s="669"/>
      <c r="AG105" s="669"/>
      <c r="AH105" s="669"/>
      <c r="AI105" s="669"/>
      <c r="AJ105" s="669"/>
      <c r="AK105" s="668">
        <f t="shared" si="44"/>
        <v>0</v>
      </c>
      <c r="AL105" s="669"/>
      <c r="AM105" s="668">
        <f t="shared" si="49"/>
        <v>0</v>
      </c>
      <c r="AN105" s="668">
        <f t="shared" si="45"/>
        <v>0</v>
      </c>
      <c r="AO105" s="669"/>
      <c r="AP105" s="669"/>
      <c r="AQ105" s="669"/>
      <c r="AR105" s="669"/>
      <c r="AS105" s="669"/>
      <c r="AT105" s="669"/>
      <c r="AU105" s="669"/>
      <c r="AV105" s="668">
        <f t="shared" si="46"/>
        <v>0</v>
      </c>
      <c r="AW105" s="669"/>
      <c r="AX105" s="668">
        <f t="shared" si="50"/>
        <v>0</v>
      </c>
    </row>
    <row r="106" spans="1:50" ht="12">
      <c r="A106" s="288">
        <v>104</v>
      </c>
      <c r="B106" s="289" t="s">
        <v>1577</v>
      </c>
      <c r="C106" s="290" t="s">
        <v>14</v>
      </c>
      <c r="D106" s="290"/>
      <c r="E106" s="290">
        <v>200</v>
      </c>
      <c r="F106" s="668">
        <v>0</v>
      </c>
      <c r="G106" s="668">
        <f t="shared" si="39"/>
        <v>600</v>
      </c>
      <c r="H106" s="669"/>
      <c r="I106" s="669"/>
      <c r="J106" s="669"/>
      <c r="K106" s="669"/>
      <c r="L106" s="669"/>
      <c r="M106" s="669"/>
      <c r="N106" s="669"/>
      <c r="O106" s="668">
        <f t="shared" si="40"/>
        <v>600</v>
      </c>
      <c r="P106" s="669"/>
      <c r="Q106" s="668">
        <f t="shared" si="47"/>
        <v>600</v>
      </c>
      <c r="R106" s="668">
        <f t="shared" si="41"/>
        <v>600</v>
      </c>
      <c r="S106" s="669"/>
      <c r="T106" s="669"/>
      <c r="U106" s="669"/>
      <c r="V106" s="669"/>
      <c r="W106" s="669"/>
      <c r="X106" s="669"/>
      <c r="Y106" s="669"/>
      <c r="Z106" s="668">
        <f t="shared" si="42"/>
        <v>600</v>
      </c>
      <c r="AA106" s="669"/>
      <c r="AB106" s="668">
        <f t="shared" si="48"/>
        <v>1200</v>
      </c>
      <c r="AC106" s="668">
        <f t="shared" si="43"/>
        <v>600</v>
      </c>
      <c r="AD106" s="669"/>
      <c r="AE106" s="669"/>
      <c r="AF106" s="669"/>
      <c r="AG106" s="669"/>
      <c r="AH106" s="669"/>
      <c r="AI106" s="669"/>
      <c r="AJ106" s="669"/>
      <c r="AK106" s="668">
        <f t="shared" si="44"/>
        <v>600</v>
      </c>
      <c r="AL106" s="669"/>
      <c r="AM106" s="668">
        <f t="shared" si="49"/>
        <v>1800</v>
      </c>
      <c r="AN106" s="668">
        <f t="shared" si="45"/>
        <v>600</v>
      </c>
      <c r="AO106" s="669"/>
      <c r="AP106" s="669"/>
      <c r="AQ106" s="669"/>
      <c r="AR106" s="669"/>
      <c r="AS106" s="669"/>
      <c r="AT106" s="669"/>
      <c r="AU106" s="669"/>
      <c r="AV106" s="668">
        <f t="shared" si="46"/>
        <v>600</v>
      </c>
      <c r="AW106" s="669"/>
      <c r="AX106" s="668">
        <f t="shared" si="50"/>
        <v>2400</v>
      </c>
    </row>
    <row r="107" spans="1:50" ht="12">
      <c r="A107" s="288">
        <v>105</v>
      </c>
      <c r="B107" s="294" t="s">
        <v>3072</v>
      </c>
      <c r="C107" s="290" t="s">
        <v>10</v>
      </c>
      <c r="D107" s="290" t="s">
        <v>195</v>
      </c>
      <c r="E107" s="670">
        <v>30</v>
      </c>
      <c r="F107" s="668">
        <v>0</v>
      </c>
      <c r="G107" s="668">
        <f t="shared" si="39"/>
        <v>90</v>
      </c>
      <c r="H107" s="669"/>
      <c r="I107" s="669"/>
      <c r="J107" s="669"/>
      <c r="K107" s="669"/>
      <c r="L107" s="669"/>
      <c r="M107" s="669"/>
      <c r="N107" s="669"/>
      <c r="O107" s="668">
        <f t="shared" si="40"/>
        <v>90</v>
      </c>
      <c r="P107" s="669"/>
      <c r="Q107" s="668">
        <f t="shared" si="47"/>
        <v>90</v>
      </c>
      <c r="R107" s="668">
        <f t="shared" si="41"/>
        <v>90</v>
      </c>
      <c r="S107" s="669"/>
      <c r="T107" s="669"/>
      <c r="U107" s="669"/>
      <c r="V107" s="669"/>
      <c r="W107" s="669"/>
      <c r="X107" s="669"/>
      <c r="Y107" s="669"/>
      <c r="Z107" s="668">
        <f t="shared" si="42"/>
        <v>90</v>
      </c>
      <c r="AA107" s="669"/>
      <c r="AB107" s="668">
        <f t="shared" si="48"/>
        <v>180</v>
      </c>
      <c r="AC107" s="668">
        <f t="shared" si="43"/>
        <v>90</v>
      </c>
      <c r="AD107" s="669"/>
      <c r="AE107" s="669"/>
      <c r="AF107" s="669"/>
      <c r="AG107" s="669"/>
      <c r="AH107" s="669"/>
      <c r="AI107" s="669"/>
      <c r="AJ107" s="669"/>
      <c r="AK107" s="668">
        <f t="shared" si="44"/>
        <v>90</v>
      </c>
      <c r="AL107" s="669"/>
      <c r="AM107" s="668">
        <f t="shared" si="49"/>
        <v>270</v>
      </c>
      <c r="AN107" s="668">
        <f t="shared" si="45"/>
        <v>90</v>
      </c>
      <c r="AO107" s="669"/>
      <c r="AP107" s="669"/>
      <c r="AQ107" s="669"/>
      <c r="AR107" s="669"/>
      <c r="AS107" s="669"/>
      <c r="AT107" s="669"/>
      <c r="AU107" s="669"/>
      <c r="AV107" s="668">
        <f t="shared" si="46"/>
        <v>90</v>
      </c>
      <c r="AW107" s="669"/>
      <c r="AX107" s="668">
        <f t="shared" si="50"/>
        <v>360</v>
      </c>
    </row>
    <row r="108" spans="1:50" ht="12">
      <c r="A108" s="288">
        <v>106</v>
      </c>
      <c r="B108" s="294" t="s">
        <v>3073</v>
      </c>
      <c r="C108" s="290" t="s">
        <v>10</v>
      </c>
      <c r="D108" s="290" t="s">
        <v>222</v>
      </c>
      <c r="E108" s="670">
        <v>300</v>
      </c>
      <c r="F108" s="668">
        <v>0</v>
      </c>
      <c r="G108" s="668">
        <f t="shared" si="39"/>
        <v>900</v>
      </c>
      <c r="H108" s="669"/>
      <c r="I108" s="669"/>
      <c r="J108" s="669"/>
      <c r="K108" s="669"/>
      <c r="L108" s="669"/>
      <c r="M108" s="669"/>
      <c r="N108" s="669"/>
      <c r="O108" s="668">
        <f t="shared" si="40"/>
        <v>900</v>
      </c>
      <c r="P108" s="669"/>
      <c r="Q108" s="668">
        <f t="shared" si="47"/>
        <v>900</v>
      </c>
      <c r="R108" s="668">
        <f t="shared" si="41"/>
        <v>900</v>
      </c>
      <c r="S108" s="669"/>
      <c r="T108" s="669"/>
      <c r="U108" s="669"/>
      <c r="V108" s="669"/>
      <c r="W108" s="669"/>
      <c r="X108" s="669"/>
      <c r="Y108" s="669"/>
      <c r="Z108" s="668">
        <f t="shared" si="42"/>
        <v>900</v>
      </c>
      <c r="AA108" s="669"/>
      <c r="AB108" s="668">
        <f t="shared" si="48"/>
        <v>1800</v>
      </c>
      <c r="AC108" s="668">
        <f t="shared" si="43"/>
        <v>900</v>
      </c>
      <c r="AD108" s="669"/>
      <c r="AE108" s="669"/>
      <c r="AF108" s="669"/>
      <c r="AG108" s="669"/>
      <c r="AH108" s="669"/>
      <c r="AI108" s="669"/>
      <c r="AJ108" s="669"/>
      <c r="AK108" s="668">
        <f t="shared" si="44"/>
        <v>900</v>
      </c>
      <c r="AL108" s="669"/>
      <c r="AM108" s="668">
        <f t="shared" si="49"/>
        <v>2700</v>
      </c>
      <c r="AN108" s="668">
        <f t="shared" si="45"/>
        <v>900</v>
      </c>
      <c r="AO108" s="669"/>
      <c r="AP108" s="669"/>
      <c r="AQ108" s="669"/>
      <c r="AR108" s="669"/>
      <c r="AS108" s="669"/>
      <c r="AT108" s="669"/>
      <c r="AU108" s="669"/>
      <c r="AV108" s="668">
        <f t="shared" si="46"/>
        <v>900</v>
      </c>
      <c r="AW108" s="669"/>
      <c r="AX108" s="668">
        <f t="shared" si="50"/>
        <v>3600</v>
      </c>
    </row>
    <row r="109" spans="1:50" ht="12">
      <c r="A109" s="288">
        <v>107</v>
      </c>
      <c r="B109" s="289" t="s">
        <v>1590</v>
      </c>
      <c r="C109" s="290" t="s">
        <v>23</v>
      </c>
      <c r="D109" s="290"/>
      <c r="E109" s="290">
        <v>200</v>
      </c>
      <c r="F109" s="668">
        <v>0</v>
      </c>
      <c r="G109" s="668">
        <f t="shared" si="39"/>
        <v>600</v>
      </c>
      <c r="H109" s="669"/>
      <c r="I109" s="669"/>
      <c r="J109" s="669"/>
      <c r="K109" s="669"/>
      <c r="L109" s="669"/>
      <c r="M109" s="669"/>
      <c r="N109" s="669"/>
      <c r="O109" s="668">
        <f t="shared" si="40"/>
        <v>600</v>
      </c>
      <c r="P109" s="669"/>
      <c r="Q109" s="668">
        <f t="shared" si="47"/>
        <v>600</v>
      </c>
      <c r="R109" s="668">
        <f t="shared" si="41"/>
        <v>600</v>
      </c>
      <c r="S109" s="669"/>
      <c r="T109" s="669"/>
      <c r="U109" s="669"/>
      <c r="V109" s="669"/>
      <c r="W109" s="669"/>
      <c r="X109" s="669"/>
      <c r="Y109" s="669"/>
      <c r="Z109" s="668">
        <f t="shared" si="42"/>
        <v>600</v>
      </c>
      <c r="AA109" s="669"/>
      <c r="AB109" s="668">
        <f t="shared" si="48"/>
        <v>1200</v>
      </c>
      <c r="AC109" s="668">
        <f t="shared" si="43"/>
        <v>600</v>
      </c>
      <c r="AD109" s="669"/>
      <c r="AE109" s="669"/>
      <c r="AF109" s="669"/>
      <c r="AG109" s="669"/>
      <c r="AH109" s="669"/>
      <c r="AI109" s="669"/>
      <c r="AJ109" s="669"/>
      <c r="AK109" s="668">
        <f t="shared" si="44"/>
        <v>600</v>
      </c>
      <c r="AL109" s="669"/>
      <c r="AM109" s="668">
        <f t="shared" si="49"/>
        <v>1800</v>
      </c>
      <c r="AN109" s="668">
        <f t="shared" si="45"/>
        <v>600</v>
      </c>
      <c r="AO109" s="669"/>
      <c r="AP109" s="669"/>
      <c r="AQ109" s="669"/>
      <c r="AR109" s="669"/>
      <c r="AS109" s="669"/>
      <c r="AT109" s="669"/>
      <c r="AU109" s="669"/>
      <c r="AV109" s="668">
        <f t="shared" si="46"/>
        <v>600</v>
      </c>
      <c r="AW109" s="669"/>
      <c r="AX109" s="668">
        <f t="shared" si="50"/>
        <v>2400</v>
      </c>
    </row>
    <row r="110" spans="1:50" ht="12">
      <c r="A110" s="288">
        <v>108</v>
      </c>
      <c r="B110" s="492" t="s">
        <v>3074</v>
      </c>
      <c r="C110" s="297" t="s">
        <v>3506</v>
      </c>
      <c r="D110" s="297"/>
      <c r="E110" s="673"/>
      <c r="F110" s="671">
        <v>0</v>
      </c>
      <c r="G110" s="671"/>
      <c r="H110" s="672"/>
      <c r="I110" s="672"/>
      <c r="J110" s="672"/>
      <c r="K110" s="672"/>
      <c r="L110" s="672"/>
      <c r="M110" s="672"/>
      <c r="N110" s="672"/>
      <c r="O110" s="671">
        <f t="shared" si="40"/>
        <v>0</v>
      </c>
      <c r="P110" s="672"/>
      <c r="Q110" s="668">
        <f t="shared" si="47"/>
        <v>0</v>
      </c>
      <c r="R110" s="671">
        <f t="shared" si="41"/>
        <v>0</v>
      </c>
      <c r="S110" s="672"/>
      <c r="T110" s="672"/>
      <c r="U110" s="672"/>
      <c r="V110" s="672"/>
      <c r="W110" s="672"/>
      <c r="X110" s="672"/>
      <c r="Y110" s="672"/>
      <c r="Z110" s="671">
        <f t="shared" si="42"/>
        <v>0</v>
      </c>
      <c r="AA110" s="672"/>
      <c r="AB110" s="668">
        <f t="shared" si="48"/>
        <v>0</v>
      </c>
      <c r="AC110" s="671">
        <f t="shared" si="43"/>
        <v>0</v>
      </c>
      <c r="AD110" s="672"/>
      <c r="AE110" s="672"/>
      <c r="AF110" s="672"/>
      <c r="AG110" s="672"/>
      <c r="AH110" s="672"/>
      <c r="AI110" s="672"/>
      <c r="AJ110" s="672"/>
      <c r="AK110" s="671">
        <f t="shared" si="44"/>
        <v>0</v>
      </c>
      <c r="AL110" s="672"/>
      <c r="AM110" s="668">
        <f t="shared" si="49"/>
        <v>0</v>
      </c>
      <c r="AN110" s="671">
        <f t="shared" si="45"/>
        <v>0</v>
      </c>
      <c r="AO110" s="672"/>
      <c r="AP110" s="672"/>
      <c r="AQ110" s="672"/>
      <c r="AR110" s="672"/>
      <c r="AS110" s="672"/>
      <c r="AT110" s="672"/>
      <c r="AU110" s="672"/>
      <c r="AV110" s="671">
        <f t="shared" si="46"/>
        <v>0</v>
      </c>
      <c r="AW110" s="672"/>
      <c r="AX110" s="668">
        <f t="shared" si="50"/>
        <v>0</v>
      </c>
    </row>
    <row r="111" spans="1:50" ht="12">
      <c r="A111" s="288">
        <v>109</v>
      </c>
      <c r="B111" s="296" t="s">
        <v>3075</v>
      </c>
      <c r="C111" s="297" t="s">
        <v>30</v>
      </c>
      <c r="D111" s="297"/>
      <c r="E111" s="297"/>
      <c r="F111" s="671">
        <v>900</v>
      </c>
      <c r="G111" s="671"/>
      <c r="H111" s="672"/>
      <c r="I111" s="672"/>
      <c r="J111" s="672"/>
      <c r="K111" s="672"/>
      <c r="L111" s="672"/>
      <c r="M111" s="672"/>
      <c r="N111" s="672"/>
      <c r="O111" s="671">
        <f t="shared" si="40"/>
        <v>0</v>
      </c>
      <c r="P111" s="672"/>
      <c r="Q111" s="671">
        <f t="shared" si="47"/>
        <v>900</v>
      </c>
      <c r="R111" s="671"/>
      <c r="S111" s="672"/>
      <c r="T111" s="672"/>
      <c r="U111" s="672"/>
      <c r="V111" s="672"/>
      <c r="W111" s="672"/>
      <c r="X111" s="672"/>
      <c r="Y111" s="672"/>
      <c r="Z111" s="671"/>
      <c r="AA111" s="672"/>
      <c r="AB111" s="671">
        <f t="shared" si="48"/>
        <v>900</v>
      </c>
      <c r="AC111" s="671"/>
      <c r="AD111" s="672"/>
      <c r="AE111" s="672"/>
      <c r="AF111" s="672"/>
      <c r="AG111" s="672"/>
      <c r="AH111" s="672"/>
      <c r="AI111" s="672"/>
      <c r="AJ111" s="672"/>
      <c r="AK111" s="671"/>
      <c r="AL111" s="672"/>
      <c r="AM111" s="671">
        <f t="shared" si="49"/>
        <v>900</v>
      </c>
      <c r="AN111" s="671"/>
      <c r="AO111" s="672"/>
      <c r="AP111" s="672"/>
      <c r="AQ111" s="672"/>
      <c r="AR111" s="672"/>
      <c r="AS111" s="672"/>
      <c r="AT111" s="672"/>
      <c r="AU111" s="672"/>
      <c r="AV111" s="671"/>
      <c r="AW111" s="672"/>
      <c r="AX111" s="671">
        <f t="shared" si="50"/>
        <v>900</v>
      </c>
    </row>
    <row r="112" spans="1:50" ht="12">
      <c r="A112" s="288">
        <v>110</v>
      </c>
      <c r="B112" s="289" t="s">
        <v>229</v>
      </c>
      <c r="C112" s="290" t="s">
        <v>23</v>
      </c>
      <c r="D112" s="290" t="s">
        <v>231</v>
      </c>
      <c r="E112" s="290">
        <v>100</v>
      </c>
      <c r="F112" s="668">
        <v>0</v>
      </c>
      <c r="G112" s="668">
        <f>E112*3</f>
        <v>300</v>
      </c>
      <c r="H112" s="669"/>
      <c r="I112" s="669"/>
      <c r="J112" s="669"/>
      <c r="K112" s="669"/>
      <c r="L112" s="669"/>
      <c r="M112" s="669"/>
      <c r="N112" s="669"/>
      <c r="O112" s="668">
        <f t="shared" si="40"/>
        <v>300</v>
      </c>
      <c r="P112" s="669"/>
      <c r="Q112" s="668">
        <f t="shared" si="47"/>
        <v>300</v>
      </c>
      <c r="R112" s="668">
        <f>E112*3</f>
        <v>300</v>
      </c>
      <c r="S112" s="669"/>
      <c r="T112" s="669"/>
      <c r="U112" s="669"/>
      <c r="V112" s="669"/>
      <c r="W112" s="669"/>
      <c r="X112" s="669"/>
      <c r="Y112" s="669"/>
      <c r="Z112" s="668">
        <f>SUM(R112:Y112)</f>
        <v>300</v>
      </c>
      <c r="AA112" s="669"/>
      <c r="AB112" s="668">
        <f t="shared" si="48"/>
        <v>600</v>
      </c>
      <c r="AC112" s="668">
        <f>$E112*3</f>
        <v>300</v>
      </c>
      <c r="AD112" s="669"/>
      <c r="AE112" s="669"/>
      <c r="AF112" s="669"/>
      <c r="AG112" s="669"/>
      <c r="AH112" s="669"/>
      <c r="AI112" s="669"/>
      <c r="AJ112" s="669"/>
      <c r="AK112" s="668">
        <f>SUM(AC112:AJ112)</f>
        <v>300</v>
      </c>
      <c r="AL112" s="669"/>
      <c r="AM112" s="668">
        <f t="shared" si="49"/>
        <v>900</v>
      </c>
      <c r="AN112" s="668">
        <f>$E112*3</f>
        <v>300</v>
      </c>
      <c r="AO112" s="669"/>
      <c r="AP112" s="669"/>
      <c r="AQ112" s="669"/>
      <c r="AR112" s="669"/>
      <c r="AS112" s="669"/>
      <c r="AT112" s="669"/>
      <c r="AU112" s="669"/>
      <c r="AV112" s="668">
        <f>SUM(AN112:AU112)</f>
        <v>300</v>
      </c>
      <c r="AW112" s="669"/>
      <c r="AX112" s="668">
        <f t="shared" si="50"/>
        <v>1200</v>
      </c>
    </row>
    <row r="113" spans="1:50" ht="12">
      <c r="A113" s="288">
        <v>111</v>
      </c>
      <c r="B113" s="289" t="s">
        <v>232</v>
      </c>
      <c r="C113" s="290" t="s">
        <v>3506</v>
      </c>
      <c r="D113" s="290" t="s">
        <v>234</v>
      </c>
      <c r="E113" s="290"/>
      <c r="F113" s="668">
        <v>1105</v>
      </c>
      <c r="G113" s="668">
        <f>E113</f>
        <v>0</v>
      </c>
      <c r="H113" s="669"/>
      <c r="I113" s="669"/>
      <c r="J113" s="669"/>
      <c r="K113" s="669"/>
      <c r="L113" s="669"/>
      <c r="M113" s="669"/>
      <c r="N113" s="669"/>
      <c r="O113" s="668">
        <f t="shared" si="40"/>
        <v>0</v>
      </c>
      <c r="P113" s="669"/>
      <c r="Q113" s="668">
        <f t="shared" si="47"/>
        <v>1105</v>
      </c>
      <c r="R113" s="668"/>
      <c r="S113" s="669"/>
      <c r="T113" s="669"/>
      <c r="U113" s="669"/>
      <c r="V113" s="669"/>
      <c r="W113" s="669"/>
      <c r="X113" s="669"/>
      <c r="Y113" s="669"/>
      <c r="Z113" s="668">
        <f>SUM(R113:Y113)</f>
        <v>0</v>
      </c>
      <c r="AA113" s="669"/>
      <c r="AB113" s="668">
        <f t="shared" si="48"/>
        <v>1105</v>
      </c>
      <c r="AC113" s="668"/>
      <c r="AD113" s="669"/>
      <c r="AE113" s="669"/>
      <c r="AF113" s="669"/>
      <c r="AG113" s="669"/>
      <c r="AH113" s="669"/>
      <c r="AI113" s="669"/>
      <c r="AJ113" s="669"/>
      <c r="AK113" s="668">
        <f>SUM(AC113:AJ113)</f>
        <v>0</v>
      </c>
      <c r="AL113" s="669"/>
      <c r="AM113" s="668">
        <f t="shared" si="49"/>
        <v>1105</v>
      </c>
      <c r="AN113" s="668"/>
      <c r="AO113" s="669"/>
      <c r="AP113" s="669"/>
      <c r="AQ113" s="669"/>
      <c r="AR113" s="669"/>
      <c r="AS113" s="669"/>
      <c r="AT113" s="669"/>
      <c r="AU113" s="669"/>
      <c r="AV113" s="668">
        <f>SUM(AN113:AU113)</f>
        <v>0</v>
      </c>
      <c r="AW113" s="669"/>
      <c r="AX113" s="668">
        <f t="shared" si="50"/>
        <v>1105</v>
      </c>
    </row>
    <row r="114" spans="1:50" ht="12">
      <c r="A114" s="288">
        <v>112</v>
      </c>
      <c r="B114" s="296" t="s">
        <v>3076</v>
      </c>
      <c r="C114" s="297" t="s">
        <v>30</v>
      </c>
      <c r="D114" s="297" t="s">
        <v>12</v>
      </c>
      <c r="E114" s="297"/>
      <c r="F114" s="671">
        <v>2400</v>
      </c>
      <c r="G114" s="671"/>
      <c r="H114" s="672"/>
      <c r="I114" s="672"/>
      <c r="J114" s="672"/>
      <c r="K114" s="672"/>
      <c r="L114" s="672"/>
      <c r="M114" s="672"/>
      <c r="N114" s="672"/>
      <c r="O114" s="671"/>
      <c r="P114" s="672"/>
      <c r="Q114" s="671">
        <f t="shared" si="47"/>
        <v>2400</v>
      </c>
      <c r="R114" s="671"/>
      <c r="S114" s="672"/>
      <c r="T114" s="672"/>
      <c r="U114" s="672"/>
      <c r="V114" s="672"/>
      <c r="W114" s="672"/>
      <c r="X114" s="672"/>
      <c r="Y114" s="672"/>
      <c r="Z114" s="671"/>
      <c r="AA114" s="672"/>
      <c r="AB114" s="671">
        <f t="shared" si="48"/>
        <v>2400</v>
      </c>
      <c r="AC114" s="671"/>
      <c r="AD114" s="672"/>
      <c r="AE114" s="672"/>
      <c r="AF114" s="672"/>
      <c r="AG114" s="672"/>
      <c r="AH114" s="672"/>
      <c r="AI114" s="672"/>
      <c r="AJ114" s="672"/>
      <c r="AK114" s="671"/>
      <c r="AL114" s="672"/>
      <c r="AM114" s="671">
        <f t="shared" si="49"/>
        <v>2400</v>
      </c>
      <c r="AN114" s="671"/>
      <c r="AO114" s="672"/>
      <c r="AP114" s="672"/>
      <c r="AQ114" s="672"/>
      <c r="AR114" s="672"/>
      <c r="AS114" s="672"/>
      <c r="AT114" s="672"/>
      <c r="AU114" s="672"/>
      <c r="AV114" s="671"/>
      <c r="AW114" s="672"/>
      <c r="AX114" s="671">
        <f t="shared" si="50"/>
        <v>2400</v>
      </c>
    </row>
    <row r="115" spans="1:50" ht="12">
      <c r="A115" s="288">
        <v>113</v>
      </c>
      <c r="B115" s="289" t="s">
        <v>1955</v>
      </c>
      <c r="C115" s="290" t="s">
        <v>14</v>
      </c>
      <c r="D115" s="290" t="s">
        <v>1978</v>
      </c>
      <c r="E115" s="290">
        <v>200</v>
      </c>
      <c r="F115" s="668">
        <v>0</v>
      </c>
      <c r="G115" s="668">
        <f t="shared" ref="G115:G124" si="51">E115*3</f>
        <v>600</v>
      </c>
      <c r="H115" s="669"/>
      <c r="I115" s="669"/>
      <c r="J115" s="669"/>
      <c r="K115" s="669"/>
      <c r="L115" s="669"/>
      <c r="M115" s="669"/>
      <c r="N115" s="669"/>
      <c r="O115" s="668">
        <f t="shared" ref="O115:O124" si="52">SUM(G115:N115)</f>
        <v>600</v>
      </c>
      <c r="P115" s="669"/>
      <c r="Q115" s="668">
        <f t="shared" si="47"/>
        <v>600</v>
      </c>
      <c r="R115" s="668">
        <f t="shared" ref="R115:R124" si="53">E115*3</f>
        <v>600</v>
      </c>
      <c r="S115" s="669"/>
      <c r="T115" s="669"/>
      <c r="U115" s="669"/>
      <c r="V115" s="669"/>
      <c r="W115" s="669"/>
      <c r="X115" s="669"/>
      <c r="Y115" s="669"/>
      <c r="Z115" s="668">
        <f t="shared" ref="Z115:Z124" si="54">SUM(R115:Y115)</f>
        <v>600</v>
      </c>
      <c r="AA115" s="669"/>
      <c r="AB115" s="668">
        <f t="shared" si="48"/>
        <v>1200</v>
      </c>
      <c r="AC115" s="668">
        <f t="shared" ref="AC115:AC124" si="55">$E115*3</f>
        <v>600</v>
      </c>
      <c r="AD115" s="669"/>
      <c r="AE115" s="669"/>
      <c r="AF115" s="669"/>
      <c r="AG115" s="669"/>
      <c r="AH115" s="669"/>
      <c r="AI115" s="669"/>
      <c r="AJ115" s="669"/>
      <c r="AK115" s="668">
        <f t="shared" ref="AK115:AK124" si="56">SUM(AC115:AJ115)</f>
        <v>600</v>
      </c>
      <c r="AL115" s="669"/>
      <c r="AM115" s="668">
        <f t="shared" si="49"/>
        <v>1800</v>
      </c>
      <c r="AN115" s="668">
        <f t="shared" ref="AN115:AN124" si="57">$E115*3</f>
        <v>600</v>
      </c>
      <c r="AO115" s="669"/>
      <c r="AP115" s="669"/>
      <c r="AQ115" s="669"/>
      <c r="AR115" s="669"/>
      <c r="AS115" s="669"/>
      <c r="AT115" s="669"/>
      <c r="AU115" s="669"/>
      <c r="AV115" s="668">
        <f t="shared" ref="AV115:AV124" si="58">SUM(AN115:AU115)</f>
        <v>600</v>
      </c>
      <c r="AW115" s="669"/>
      <c r="AX115" s="668">
        <f t="shared" si="50"/>
        <v>2400</v>
      </c>
    </row>
    <row r="116" spans="1:50" ht="12">
      <c r="A116" s="288">
        <v>114</v>
      </c>
      <c r="B116" s="289" t="s">
        <v>1956</v>
      </c>
      <c r="C116" s="290" t="s">
        <v>14</v>
      </c>
      <c r="D116" s="290" t="s">
        <v>1979</v>
      </c>
      <c r="E116" s="290">
        <v>315</v>
      </c>
      <c r="F116" s="668">
        <v>50</v>
      </c>
      <c r="G116" s="668">
        <f t="shared" si="51"/>
        <v>945</v>
      </c>
      <c r="H116" s="669"/>
      <c r="I116" s="669"/>
      <c r="J116" s="669"/>
      <c r="K116" s="669"/>
      <c r="L116" s="669"/>
      <c r="M116" s="669"/>
      <c r="N116" s="669"/>
      <c r="O116" s="668">
        <f t="shared" si="52"/>
        <v>945</v>
      </c>
      <c r="P116" s="669"/>
      <c r="Q116" s="668">
        <f t="shared" si="47"/>
        <v>995</v>
      </c>
      <c r="R116" s="668">
        <f t="shared" si="53"/>
        <v>945</v>
      </c>
      <c r="S116" s="669"/>
      <c r="T116" s="669"/>
      <c r="U116" s="669"/>
      <c r="V116" s="669"/>
      <c r="W116" s="669"/>
      <c r="X116" s="669"/>
      <c r="Y116" s="669"/>
      <c r="Z116" s="668">
        <f t="shared" si="54"/>
        <v>945</v>
      </c>
      <c r="AA116" s="669"/>
      <c r="AB116" s="668">
        <f t="shared" si="48"/>
        <v>1940</v>
      </c>
      <c r="AC116" s="668">
        <f t="shared" si="55"/>
        <v>945</v>
      </c>
      <c r="AD116" s="669"/>
      <c r="AE116" s="669"/>
      <c r="AF116" s="669"/>
      <c r="AG116" s="669"/>
      <c r="AH116" s="669"/>
      <c r="AI116" s="669"/>
      <c r="AJ116" s="669"/>
      <c r="AK116" s="668">
        <f t="shared" si="56"/>
        <v>945</v>
      </c>
      <c r="AL116" s="669"/>
      <c r="AM116" s="668">
        <f t="shared" si="49"/>
        <v>2885</v>
      </c>
      <c r="AN116" s="668">
        <f t="shared" si="57"/>
        <v>945</v>
      </c>
      <c r="AO116" s="669"/>
      <c r="AP116" s="669"/>
      <c r="AQ116" s="669"/>
      <c r="AR116" s="669"/>
      <c r="AS116" s="669"/>
      <c r="AT116" s="669"/>
      <c r="AU116" s="669"/>
      <c r="AV116" s="668">
        <f t="shared" si="58"/>
        <v>945</v>
      </c>
      <c r="AW116" s="669"/>
      <c r="AX116" s="668">
        <f t="shared" si="50"/>
        <v>3830</v>
      </c>
    </row>
    <row r="117" spans="1:50" ht="12">
      <c r="A117" s="288">
        <v>115</v>
      </c>
      <c r="B117" s="289" t="s">
        <v>241</v>
      </c>
      <c r="C117" s="290" t="s">
        <v>23</v>
      </c>
      <c r="D117" s="290" t="s">
        <v>243</v>
      </c>
      <c r="E117" s="290">
        <v>60</v>
      </c>
      <c r="F117" s="668">
        <v>0</v>
      </c>
      <c r="G117" s="668">
        <f t="shared" si="51"/>
        <v>180</v>
      </c>
      <c r="H117" s="669"/>
      <c r="I117" s="669"/>
      <c r="J117" s="669"/>
      <c r="K117" s="669"/>
      <c r="L117" s="669"/>
      <c r="M117" s="669"/>
      <c r="N117" s="669"/>
      <c r="O117" s="668">
        <f t="shared" si="52"/>
        <v>180</v>
      </c>
      <c r="P117" s="669"/>
      <c r="Q117" s="668">
        <f t="shared" ref="Q117:Q127" si="59">F117+O117-P117</f>
        <v>180</v>
      </c>
      <c r="R117" s="668">
        <f t="shared" si="53"/>
        <v>180</v>
      </c>
      <c r="S117" s="669"/>
      <c r="T117" s="669"/>
      <c r="U117" s="669"/>
      <c r="V117" s="669"/>
      <c r="W117" s="669"/>
      <c r="X117" s="669"/>
      <c r="Y117" s="669"/>
      <c r="Z117" s="668">
        <f t="shared" si="54"/>
        <v>180</v>
      </c>
      <c r="AA117" s="669"/>
      <c r="AB117" s="668">
        <f t="shared" ref="AB117:AB127" si="60">Q117+Z117-AA117</f>
        <v>360</v>
      </c>
      <c r="AC117" s="668">
        <f t="shared" si="55"/>
        <v>180</v>
      </c>
      <c r="AD117" s="669"/>
      <c r="AE117" s="669"/>
      <c r="AF117" s="669"/>
      <c r="AG117" s="669"/>
      <c r="AH117" s="669"/>
      <c r="AI117" s="669"/>
      <c r="AJ117" s="669"/>
      <c r="AK117" s="668">
        <f t="shared" si="56"/>
        <v>180</v>
      </c>
      <c r="AL117" s="669"/>
      <c r="AM117" s="668">
        <f t="shared" ref="AM117:AM127" si="61">AB117+AK117-AL117</f>
        <v>540</v>
      </c>
      <c r="AN117" s="668">
        <f t="shared" si="57"/>
        <v>180</v>
      </c>
      <c r="AO117" s="669"/>
      <c r="AP117" s="669"/>
      <c r="AQ117" s="669"/>
      <c r="AR117" s="669"/>
      <c r="AS117" s="669"/>
      <c r="AT117" s="669"/>
      <c r="AU117" s="669"/>
      <c r="AV117" s="668">
        <f t="shared" si="58"/>
        <v>180</v>
      </c>
      <c r="AW117" s="669"/>
      <c r="AX117" s="668">
        <f t="shared" ref="AX117:AX127" si="62">AM117+AV117-AW117</f>
        <v>720</v>
      </c>
    </row>
    <row r="118" spans="1:50" ht="12">
      <c r="A118" s="288">
        <v>116</v>
      </c>
      <c r="B118" s="289" t="s">
        <v>3448</v>
      </c>
      <c r="C118" s="290" t="s">
        <v>14</v>
      </c>
      <c r="D118" s="290"/>
      <c r="E118" s="290">
        <v>120</v>
      </c>
      <c r="F118" s="668">
        <v>-720</v>
      </c>
      <c r="G118" s="668">
        <f t="shared" si="51"/>
        <v>360</v>
      </c>
      <c r="H118" s="669"/>
      <c r="I118" s="669"/>
      <c r="J118" s="669"/>
      <c r="K118" s="669"/>
      <c r="L118" s="669"/>
      <c r="M118" s="669"/>
      <c r="N118" s="669"/>
      <c r="O118" s="668">
        <f t="shared" si="52"/>
        <v>360</v>
      </c>
      <c r="P118" s="669"/>
      <c r="Q118" s="668">
        <f t="shared" si="59"/>
        <v>-360</v>
      </c>
      <c r="R118" s="668">
        <f t="shared" si="53"/>
        <v>360</v>
      </c>
      <c r="S118" s="669"/>
      <c r="T118" s="669"/>
      <c r="U118" s="669"/>
      <c r="V118" s="669"/>
      <c r="W118" s="669"/>
      <c r="X118" s="669"/>
      <c r="Y118" s="669"/>
      <c r="Z118" s="668">
        <f t="shared" si="54"/>
        <v>360</v>
      </c>
      <c r="AA118" s="669"/>
      <c r="AB118" s="668">
        <f t="shared" si="60"/>
        <v>0</v>
      </c>
      <c r="AC118" s="668">
        <f t="shared" si="55"/>
        <v>360</v>
      </c>
      <c r="AD118" s="669"/>
      <c r="AE118" s="669"/>
      <c r="AF118" s="669"/>
      <c r="AG118" s="669"/>
      <c r="AH118" s="669"/>
      <c r="AI118" s="669"/>
      <c r="AJ118" s="669"/>
      <c r="AK118" s="668">
        <f t="shared" si="56"/>
        <v>360</v>
      </c>
      <c r="AL118" s="669"/>
      <c r="AM118" s="668">
        <f t="shared" si="61"/>
        <v>360</v>
      </c>
      <c r="AN118" s="668">
        <f t="shared" si="57"/>
        <v>360</v>
      </c>
      <c r="AO118" s="669"/>
      <c r="AP118" s="669"/>
      <c r="AQ118" s="669"/>
      <c r="AR118" s="669"/>
      <c r="AS118" s="669"/>
      <c r="AT118" s="669"/>
      <c r="AU118" s="669"/>
      <c r="AV118" s="668">
        <f t="shared" si="58"/>
        <v>360</v>
      </c>
      <c r="AW118" s="669"/>
      <c r="AX118" s="668">
        <f t="shared" si="62"/>
        <v>720</v>
      </c>
    </row>
    <row r="119" spans="1:50" ht="12">
      <c r="A119" s="288">
        <v>117</v>
      </c>
      <c r="B119" s="289" t="s">
        <v>248</v>
      </c>
      <c r="C119" s="290" t="s">
        <v>23</v>
      </c>
      <c r="D119" s="290" t="s">
        <v>12</v>
      </c>
      <c r="E119" s="290">
        <v>145</v>
      </c>
      <c r="F119" s="668">
        <v>0</v>
      </c>
      <c r="G119" s="668">
        <f t="shared" si="51"/>
        <v>435</v>
      </c>
      <c r="H119" s="669"/>
      <c r="I119" s="669"/>
      <c r="J119" s="669"/>
      <c r="K119" s="669"/>
      <c r="L119" s="669"/>
      <c r="M119" s="669"/>
      <c r="N119" s="669"/>
      <c r="O119" s="668">
        <f t="shared" si="52"/>
        <v>435</v>
      </c>
      <c r="P119" s="669"/>
      <c r="Q119" s="668">
        <f t="shared" si="59"/>
        <v>435</v>
      </c>
      <c r="R119" s="668">
        <f t="shared" si="53"/>
        <v>435</v>
      </c>
      <c r="S119" s="669"/>
      <c r="T119" s="669"/>
      <c r="U119" s="669"/>
      <c r="V119" s="669"/>
      <c r="W119" s="669"/>
      <c r="X119" s="669"/>
      <c r="Y119" s="669"/>
      <c r="Z119" s="668">
        <f t="shared" si="54"/>
        <v>435</v>
      </c>
      <c r="AA119" s="669"/>
      <c r="AB119" s="668">
        <f t="shared" si="60"/>
        <v>870</v>
      </c>
      <c r="AC119" s="668">
        <f t="shared" si="55"/>
        <v>435</v>
      </c>
      <c r="AD119" s="669"/>
      <c r="AE119" s="669"/>
      <c r="AF119" s="669"/>
      <c r="AG119" s="669"/>
      <c r="AH119" s="669"/>
      <c r="AI119" s="669"/>
      <c r="AJ119" s="669"/>
      <c r="AK119" s="668">
        <f t="shared" si="56"/>
        <v>435</v>
      </c>
      <c r="AL119" s="669"/>
      <c r="AM119" s="668">
        <f t="shared" si="61"/>
        <v>1305</v>
      </c>
      <c r="AN119" s="668">
        <f t="shared" si="57"/>
        <v>435</v>
      </c>
      <c r="AO119" s="669"/>
      <c r="AP119" s="669"/>
      <c r="AQ119" s="669"/>
      <c r="AR119" s="669"/>
      <c r="AS119" s="669"/>
      <c r="AT119" s="669"/>
      <c r="AU119" s="669"/>
      <c r="AV119" s="668">
        <f t="shared" si="58"/>
        <v>435</v>
      </c>
      <c r="AW119" s="669"/>
      <c r="AX119" s="668">
        <f t="shared" si="62"/>
        <v>1740</v>
      </c>
    </row>
    <row r="120" spans="1:50" ht="12">
      <c r="A120" s="288">
        <v>118</v>
      </c>
      <c r="B120" s="294" t="s">
        <v>3352</v>
      </c>
      <c r="C120" s="290" t="s">
        <v>14</v>
      </c>
      <c r="D120" s="290"/>
      <c r="E120" s="670">
        <v>125</v>
      </c>
      <c r="F120" s="668">
        <v>348</v>
      </c>
      <c r="G120" s="668">
        <f t="shared" si="51"/>
        <v>375</v>
      </c>
      <c r="H120" s="669"/>
      <c r="I120" s="669"/>
      <c r="J120" s="669"/>
      <c r="K120" s="669"/>
      <c r="L120" s="669"/>
      <c r="M120" s="669"/>
      <c r="N120" s="669"/>
      <c r="O120" s="668">
        <f t="shared" si="52"/>
        <v>375</v>
      </c>
      <c r="P120" s="669"/>
      <c r="Q120" s="668">
        <f t="shared" si="59"/>
        <v>723</v>
      </c>
      <c r="R120" s="668">
        <f t="shared" si="53"/>
        <v>375</v>
      </c>
      <c r="S120" s="669"/>
      <c r="T120" s="669"/>
      <c r="U120" s="669"/>
      <c r="V120" s="669"/>
      <c r="W120" s="669"/>
      <c r="X120" s="669"/>
      <c r="Y120" s="669"/>
      <c r="Z120" s="668">
        <f t="shared" si="54"/>
        <v>375</v>
      </c>
      <c r="AA120" s="669"/>
      <c r="AB120" s="668">
        <f t="shared" si="60"/>
        <v>1098</v>
      </c>
      <c r="AC120" s="668">
        <f t="shared" si="55"/>
        <v>375</v>
      </c>
      <c r="AD120" s="669"/>
      <c r="AE120" s="669"/>
      <c r="AF120" s="669"/>
      <c r="AG120" s="669"/>
      <c r="AH120" s="669"/>
      <c r="AI120" s="669"/>
      <c r="AJ120" s="669"/>
      <c r="AK120" s="668">
        <f t="shared" si="56"/>
        <v>375</v>
      </c>
      <c r="AL120" s="669"/>
      <c r="AM120" s="668">
        <f t="shared" si="61"/>
        <v>1473</v>
      </c>
      <c r="AN120" s="668">
        <f t="shared" si="57"/>
        <v>375</v>
      </c>
      <c r="AO120" s="669"/>
      <c r="AP120" s="669"/>
      <c r="AQ120" s="669"/>
      <c r="AR120" s="669"/>
      <c r="AS120" s="669"/>
      <c r="AT120" s="669"/>
      <c r="AU120" s="669"/>
      <c r="AV120" s="668">
        <f t="shared" si="58"/>
        <v>375</v>
      </c>
      <c r="AW120" s="669"/>
      <c r="AX120" s="668">
        <f t="shared" si="62"/>
        <v>1848</v>
      </c>
    </row>
    <row r="121" spans="1:50" ht="12">
      <c r="A121" s="288">
        <v>119</v>
      </c>
      <c r="B121" s="294" t="s">
        <v>3345</v>
      </c>
      <c r="C121" s="290" t="s">
        <v>14</v>
      </c>
      <c r="D121" s="290"/>
      <c r="E121" s="670">
        <v>700</v>
      </c>
      <c r="F121" s="668">
        <v>0</v>
      </c>
      <c r="G121" s="668">
        <f t="shared" si="51"/>
        <v>2100</v>
      </c>
      <c r="H121" s="669"/>
      <c r="I121" s="669"/>
      <c r="J121" s="669"/>
      <c r="K121" s="669"/>
      <c r="L121" s="669"/>
      <c r="M121" s="669"/>
      <c r="N121" s="669"/>
      <c r="O121" s="668">
        <f t="shared" si="52"/>
        <v>2100</v>
      </c>
      <c r="P121" s="669"/>
      <c r="Q121" s="668">
        <f t="shared" si="59"/>
        <v>2100</v>
      </c>
      <c r="R121" s="668">
        <f t="shared" si="53"/>
        <v>2100</v>
      </c>
      <c r="S121" s="669"/>
      <c r="T121" s="669"/>
      <c r="U121" s="669"/>
      <c r="V121" s="669"/>
      <c r="W121" s="669"/>
      <c r="X121" s="669"/>
      <c r="Y121" s="669"/>
      <c r="Z121" s="668">
        <f t="shared" si="54"/>
        <v>2100</v>
      </c>
      <c r="AA121" s="669"/>
      <c r="AB121" s="668">
        <f t="shared" si="60"/>
        <v>4200</v>
      </c>
      <c r="AC121" s="668">
        <f t="shared" si="55"/>
        <v>2100</v>
      </c>
      <c r="AD121" s="669"/>
      <c r="AE121" s="669"/>
      <c r="AF121" s="669"/>
      <c r="AG121" s="669"/>
      <c r="AH121" s="669"/>
      <c r="AI121" s="669"/>
      <c r="AJ121" s="669"/>
      <c r="AK121" s="668">
        <f t="shared" si="56"/>
        <v>2100</v>
      </c>
      <c r="AL121" s="669"/>
      <c r="AM121" s="668">
        <f t="shared" si="61"/>
        <v>6300</v>
      </c>
      <c r="AN121" s="668">
        <f t="shared" si="57"/>
        <v>2100</v>
      </c>
      <c r="AO121" s="669"/>
      <c r="AP121" s="669"/>
      <c r="AQ121" s="669"/>
      <c r="AR121" s="669"/>
      <c r="AS121" s="669"/>
      <c r="AT121" s="669"/>
      <c r="AU121" s="669"/>
      <c r="AV121" s="668">
        <f t="shared" si="58"/>
        <v>2100</v>
      </c>
      <c r="AW121" s="669"/>
      <c r="AX121" s="668">
        <f t="shared" si="62"/>
        <v>8400</v>
      </c>
    </row>
    <row r="122" spans="1:50" ht="12">
      <c r="A122" s="288">
        <v>120</v>
      </c>
      <c r="B122" s="289" t="s">
        <v>252</v>
      </c>
      <c r="C122" s="290" t="s">
        <v>23</v>
      </c>
      <c r="D122" s="290" t="s">
        <v>254</v>
      </c>
      <c r="E122" s="290">
        <v>160</v>
      </c>
      <c r="F122" s="668">
        <v>0</v>
      </c>
      <c r="G122" s="668">
        <f t="shared" si="51"/>
        <v>480</v>
      </c>
      <c r="H122" s="669"/>
      <c r="I122" s="669"/>
      <c r="J122" s="669"/>
      <c r="K122" s="669"/>
      <c r="L122" s="669"/>
      <c r="M122" s="669"/>
      <c r="N122" s="669"/>
      <c r="O122" s="668">
        <f t="shared" si="52"/>
        <v>480</v>
      </c>
      <c r="P122" s="669"/>
      <c r="Q122" s="668">
        <f t="shared" si="59"/>
        <v>480</v>
      </c>
      <c r="R122" s="668">
        <f t="shared" si="53"/>
        <v>480</v>
      </c>
      <c r="S122" s="669"/>
      <c r="T122" s="669"/>
      <c r="U122" s="669"/>
      <c r="V122" s="669"/>
      <c r="W122" s="669"/>
      <c r="X122" s="669"/>
      <c r="Y122" s="669"/>
      <c r="Z122" s="668">
        <f t="shared" si="54"/>
        <v>480</v>
      </c>
      <c r="AA122" s="669"/>
      <c r="AB122" s="668">
        <f t="shared" si="60"/>
        <v>960</v>
      </c>
      <c r="AC122" s="668">
        <f t="shared" si="55"/>
        <v>480</v>
      </c>
      <c r="AD122" s="669"/>
      <c r="AE122" s="669"/>
      <c r="AF122" s="669"/>
      <c r="AG122" s="669"/>
      <c r="AH122" s="669"/>
      <c r="AI122" s="669"/>
      <c r="AJ122" s="669"/>
      <c r="AK122" s="668">
        <f t="shared" si="56"/>
        <v>480</v>
      </c>
      <c r="AL122" s="669"/>
      <c r="AM122" s="668">
        <f t="shared" si="61"/>
        <v>1440</v>
      </c>
      <c r="AN122" s="668">
        <f t="shared" si="57"/>
        <v>480</v>
      </c>
      <c r="AO122" s="669"/>
      <c r="AP122" s="669"/>
      <c r="AQ122" s="669"/>
      <c r="AR122" s="669"/>
      <c r="AS122" s="669"/>
      <c r="AT122" s="669"/>
      <c r="AU122" s="669"/>
      <c r="AV122" s="668">
        <f t="shared" si="58"/>
        <v>480</v>
      </c>
      <c r="AW122" s="669"/>
      <c r="AX122" s="668">
        <f t="shared" si="62"/>
        <v>1920</v>
      </c>
    </row>
    <row r="123" spans="1:50" ht="12">
      <c r="A123" s="288">
        <v>121</v>
      </c>
      <c r="B123" s="493" t="s">
        <v>255</v>
      </c>
      <c r="C123" s="290" t="s">
        <v>14</v>
      </c>
      <c r="D123" s="290" t="s">
        <v>897</v>
      </c>
      <c r="E123" s="290">
        <v>100</v>
      </c>
      <c r="F123" s="668">
        <v>1200</v>
      </c>
      <c r="G123" s="668">
        <f t="shared" si="51"/>
        <v>300</v>
      </c>
      <c r="H123" s="669"/>
      <c r="I123" s="669"/>
      <c r="J123" s="669"/>
      <c r="K123" s="669"/>
      <c r="L123" s="669"/>
      <c r="M123" s="669"/>
      <c r="N123" s="669"/>
      <c r="O123" s="668">
        <f t="shared" si="52"/>
        <v>300</v>
      </c>
      <c r="P123" s="669"/>
      <c r="Q123" s="668">
        <f t="shared" si="59"/>
        <v>1500</v>
      </c>
      <c r="R123" s="668">
        <f t="shared" si="53"/>
        <v>300</v>
      </c>
      <c r="S123" s="669"/>
      <c r="T123" s="669"/>
      <c r="U123" s="669"/>
      <c r="V123" s="669"/>
      <c r="W123" s="669"/>
      <c r="X123" s="669"/>
      <c r="Y123" s="669"/>
      <c r="Z123" s="668">
        <f t="shared" si="54"/>
        <v>300</v>
      </c>
      <c r="AA123" s="669"/>
      <c r="AB123" s="668">
        <f t="shared" si="60"/>
        <v>1800</v>
      </c>
      <c r="AC123" s="668">
        <f t="shared" si="55"/>
        <v>300</v>
      </c>
      <c r="AD123" s="669"/>
      <c r="AE123" s="669"/>
      <c r="AF123" s="669"/>
      <c r="AG123" s="669"/>
      <c r="AH123" s="669"/>
      <c r="AI123" s="669"/>
      <c r="AJ123" s="669"/>
      <c r="AK123" s="668">
        <f t="shared" si="56"/>
        <v>300</v>
      </c>
      <c r="AL123" s="669"/>
      <c r="AM123" s="668">
        <f t="shared" si="61"/>
        <v>2100</v>
      </c>
      <c r="AN123" s="668">
        <f t="shared" si="57"/>
        <v>300</v>
      </c>
      <c r="AO123" s="669"/>
      <c r="AP123" s="669"/>
      <c r="AQ123" s="669"/>
      <c r="AR123" s="669"/>
      <c r="AS123" s="669"/>
      <c r="AT123" s="669"/>
      <c r="AU123" s="669"/>
      <c r="AV123" s="668">
        <f t="shared" si="58"/>
        <v>300</v>
      </c>
      <c r="AW123" s="669"/>
      <c r="AX123" s="668">
        <f t="shared" si="62"/>
        <v>2400</v>
      </c>
    </row>
    <row r="124" spans="1:50" ht="12">
      <c r="A124" s="288">
        <v>122</v>
      </c>
      <c r="B124" s="289" t="s">
        <v>3315</v>
      </c>
      <c r="C124" s="290" t="s">
        <v>14</v>
      </c>
      <c r="D124" s="290"/>
      <c r="E124" s="290">
        <v>200</v>
      </c>
      <c r="F124" s="668">
        <v>0</v>
      </c>
      <c r="G124" s="668">
        <f t="shared" si="51"/>
        <v>600</v>
      </c>
      <c r="H124" s="669"/>
      <c r="I124" s="669"/>
      <c r="J124" s="669"/>
      <c r="K124" s="669"/>
      <c r="L124" s="669"/>
      <c r="M124" s="669"/>
      <c r="N124" s="669"/>
      <c r="O124" s="668">
        <f t="shared" si="52"/>
        <v>600</v>
      </c>
      <c r="P124" s="669"/>
      <c r="Q124" s="668">
        <f t="shared" si="59"/>
        <v>600</v>
      </c>
      <c r="R124" s="668">
        <f t="shared" si="53"/>
        <v>600</v>
      </c>
      <c r="S124" s="669"/>
      <c r="T124" s="669"/>
      <c r="U124" s="669"/>
      <c r="V124" s="669"/>
      <c r="W124" s="669"/>
      <c r="X124" s="669"/>
      <c r="Y124" s="669"/>
      <c r="Z124" s="668">
        <f t="shared" si="54"/>
        <v>600</v>
      </c>
      <c r="AA124" s="669"/>
      <c r="AB124" s="668">
        <f t="shared" si="60"/>
        <v>1200</v>
      </c>
      <c r="AC124" s="668">
        <f t="shared" si="55"/>
        <v>600</v>
      </c>
      <c r="AD124" s="669"/>
      <c r="AE124" s="669"/>
      <c r="AF124" s="669"/>
      <c r="AG124" s="669"/>
      <c r="AH124" s="669"/>
      <c r="AI124" s="669"/>
      <c r="AJ124" s="669"/>
      <c r="AK124" s="668">
        <f t="shared" si="56"/>
        <v>600</v>
      </c>
      <c r="AL124" s="669"/>
      <c r="AM124" s="668">
        <f t="shared" si="61"/>
        <v>1800</v>
      </c>
      <c r="AN124" s="668">
        <f t="shared" si="57"/>
        <v>600</v>
      </c>
      <c r="AO124" s="669"/>
      <c r="AP124" s="669"/>
      <c r="AQ124" s="669"/>
      <c r="AR124" s="669"/>
      <c r="AS124" s="669"/>
      <c r="AT124" s="669"/>
      <c r="AU124" s="669"/>
      <c r="AV124" s="668">
        <f t="shared" si="58"/>
        <v>600</v>
      </c>
      <c r="AW124" s="669"/>
      <c r="AX124" s="668">
        <f t="shared" si="62"/>
        <v>2400</v>
      </c>
    </row>
    <row r="125" spans="1:50" ht="12">
      <c r="A125" s="288">
        <v>123</v>
      </c>
      <c r="B125" s="296" t="s">
        <v>3079</v>
      </c>
      <c r="C125" s="297" t="s">
        <v>30</v>
      </c>
      <c r="D125" s="297" t="s">
        <v>12</v>
      </c>
      <c r="E125" s="297"/>
      <c r="F125" s="671">
        <v>900</v>
      </c>
      <c r="G125" s="671"/>
      <c r="H125" s="672"/>
      <c r="I125" s="672"/>
      <c r="J125" s="672"/>
      <c r="K125" s="672"/>
      <c r="L125" s="672"/>
      <c r="M125" s="672"/>
      <c r="N125" s="672"/>
      <c r="O125" s="671"/>
      <c r="P125" s="672"/>
      <c r="Q125" s="671">
        <f t="shared" si="59"/>
        <v>900</v>
      </c>
      <c r="R125" s="671"/>
      <c r="S125" s="672"/>
      <c r="T125" s="672"/>
      <c r="U125" s="672"/>
      <c r="V125" s="672"/>
      <c r="W125" s="672"/>
      <c r="X125" s="672"/>
      <c r="Y125" s="672"/>
      <c r="Z125" s="671"/>
      <c r="AA125" s="672"/>
      <c r="AB125" s="671">
        <f t="shared" si="60"/>
        <v>900</v>
      </c>
      <c r="AC125" s="671"/>
      <c r="AD125" s="672"/>
      <c r="AE125" s="672"/>
      <c r="AF125" s="672"/>
      <c r="AG125" s="672"/>
      <c r="AH125" s="672"/>
      <c r="AI125" s="672"/>
      <c r="AJ125" s="672"/>
      <c r="AK125" s="671"/>
      <c r="AL125" s="672"/>
      <c r="AM125" s="671">
        <f t="shared" si="61"/>
        <v>900</v>
      </c>
      <c r="AN125" s="671"/>
      <c r="AO125" s="672"/>
      <c r="AP125" s="672"/>
      <c r="AQ125" s="672"/>
      <c r="AR125" s="672"/>
      <c r="AS125" s="672"/>
      <c r="AT125" s="672"/>
      <c r="AU125" s="672"/>
      <c r="AV125" s="671"/>
      <c r="AW125" s="672"/>
      <c r="AX125" s="671">
        <f t="shared" si="62"/>
        <v>900</v>
      </c>
    </row>
    <row r="126" spans="1:50" ht="12">
      <c r="A126" s="288">
        <v>124</v>
      </c>
      <c r="B126" s="289" t="s">
        <v>909</v>
      </c>
      <c r="C126" s="290" t="s">
        <v>23</v>
      </c>
      <c r="D126" s="290" t="s">
        <v>910</v>
      </c>
      <c r="E126" s="290">
        <v>110</v>
      </c>
      <c r="F126" s="668">
        <v>10</v>
      </c>
      <c r="G126" s="668">
        <f>E126*3</f>
        <v>330</v>
      </c>
      <c r="H126" s="669"/>
      <c r="I126" s="669"/>
      <c r="J126" s="669"/>
      <c r="K126" s="669"/>
      <c r="L126" s="669"/>
      <c r="M126" s="669"/>
      <c r="N126" s="669"/>
      <c r="O126" s="668">
        <f>SUM(G126:N126)</f>
        <v>330</v>
      </c>
      <c r="P126" s="669"/>
      <c r="Q126" s="668">
        <f t="shared" si="59"/>
        <v>340</v>
      </c>
      <c r="R126" s="668">
        <f>E126*3</f>
        <v>330</v>
      </c>
      <c r="S126" s="669"/>
      <c r="T126" s="669"/>
      <c r="U126" s="669"/>
      <c r="V126" s="669"/>
      <c r="W126" s="669"/>
      <c r="X126" s="669"/>
      <c r="Y126" s="669"/>
      <c r="Z126" s="668">
        <f>SUM(R126:Y126)</f>
        <v>330</v>
      </c>
      <c r="AA126" s="669"/>
      <c r="AB126" s="668">
        <f t="shared" si="60"/>
        <v>670</v>
      </c>
      <c r="AC126" s="668">
        <f>$E126*3</f>
        <v>330</v>
      </c>
      <c r="AD126" s="669"/>
      <c r="AE126" s="669"/>
      <c r="AF126" s="669"/>
      <c r="AG126" s="669"/>
      <c r="AH126" s="669"/>
      <c r="AI126" s="669"/>
      <c r="AJ126" s="669"/>
      <c r="AK126" s="668">
        <f>SUM(AC126:AJ126)</f>
        <v>330</v>
      </c>
      <c r="AL126" s="669"/>
      <c r="AM126" s="668">
        <f t="shared" si="61"/>
        <v>1000</v>
      </c>
      <c r="AN126" s="668">
        <f>$E126*3</f>
        <v>330</v>
      </c>
      <c r="AO126" s="669"/>
      <c r="AP126" s="669"/>
      <c r="AQ126" s="669"/>
      <c r="AR126" s="669"/>
      <c r="AS126" s="669"/>
      <c r="AT126" s="669"/>
      <c r="AU126" s="669"/>
      <c r="AV126" s="668">
        <f>SUM(AN126:AU126)</f>
        <v>330</v>
      </c>
      <c r="AW126" s="669"/>
      <c r="AX126" s="668">
        <f t="shared" si="62"/>
        <v>1330</v>
      </c>
    </row>
    <row r="127" spans="1:50" ht="12">
      <c r="A127" s="288">
        <v>125</v>
      </c>
      <c r="B127" s="542" t="s">
        <v>259</v>
      </c>
      <c r="C127" s="290" t="s">
        <v>23</v>
      </c>
      <c r="D127" s="290" t="s">
        <v>261</v>
      </c>
      <c r="E127" s="290">
        <v>190</v>
      </c>
      <c r="F127" s="668">
        <v>0</v>
      </c>
      <c r="G127" s="668">
        <f>E127*3</f>
        <v>570</v>
      </c>
      <c r="H127" s="669"/>
      <c r="I127" s="669"/>
      <c r="J127" s="669"/>
      <c r="K127" s="669"/>
      <c r="L127" s="669"/>
      <c r="M127" s="669"/>
      <c r="N127" s="669"/>
      <c r="O127" s="668">
        <f>SUM(G127:N127)</f>
        <v>570</v>
      </c>
      <c r="P127" s="669"/>
      <c r="Q127" s="668">
        <f t="shared" si="59"/>
        <v>570</v>
      </c>
      <c r="R127" s="668">
        <f>E127*3</f>
        <v>570</v>
      </c>
      <c r="S127" s="669"/>
      <c r="T127" s="669"/>
      <c r="U127" s="669"/>
      <c r="V127" s="669"/>
      <c r="W127" s="669"/>
      <c r="X127" s="669"/>
      <c r="Y127" s="669"/>
      <c r="Z127" s="668">
        <f>SUM(R127:Y127)</f>
        <v>570</v>
      </c>
      <c r="AA127" s="669"/>
      <c r="AB127" s="668">
        <f t="shared" si="60"/>
        <v>1140</v>
      </c>
      <c r="AC127" s="668">
        <f>$E127*3</f>
        <v>570</v>
      </c>
      <c r="AD127" s="669"/>
      <c r="AE127" s="669"/>
      <c r="AF127" s="669"/>
      <c r="AG127" s="669"/>
      <c r="AH127" s="669"/>
      <c r="AI127" s="669"/>
      <c r="AJ127" s="669"/>
      <c r="AK127" s="668">
        <f>SUM(AC127:AJ127)</f>
        <v>570</v>
      </c>
      <c r="AL127" s="669"/>
      <c r="AM127" s="668">
        <f t="shared" si="61"/>
        <v>1710</v>
      </c>
      <c r="AN127" s="668">
        <f>$E127*3</f>
        <v>570</v>
      </c>
      <c r="AO127" s="669"/>
      <c r="AP127" s="669"/>
      <c r="AQ127" s="669"/>
      <c r="AR127" s="669"/>
      <c r="AS127" s="669"/>
      <c r="AT127" s="669"/>
      <c r="AU127" s="669"/>
      <c r="AV127" s="668">
        <f>SUM(AN127:AU127)</f>
        <v>570</v>
      </c>
      <c r="AW127" s="669"/>
      <c r="AX127" s="668">
        <f t="shared" si="62"/>
        <v>2280</v>
      </c>
    </row>
    <row r="128" spans="1:50" ht="12">
      <c r="A128" s="288">
        <v>126</v>
      </c>
      <c r="B128" s="319" t="s">
        <v>3080</v>
      </c>
      <c r="C128" s="320" t="s">
        <v>30</v>
      </c>
      <c r="D128" s="321" t="s">
        <v>12</v>
      </c>
      <c r="E128" s="320"/>
      <c r="F128" s="676"/>
      <c r="G128" s="671"/>
      <c r="H128" s="672"/>
      <c r="I128" s="672"/>
      <c r="J128" s="672"/>
      <c r="K128" s="672"/>
      <c r="L128" s="672"/>
      <c r="M128" s="672"/>
      <c r="N128" s="672"/>
      <c r="O128" s="671"/>
      <c r="P128" s="672"/>
      <c r="Q128" s="671"/>
      <c r="R128" s="672"/>
      <c r="S128" s="672"/>
      <c r="T128" s="672"/>
      <c r="U128" s="672"/>
      <c r="V128" s="672"/>
      <c r="W128" s="672"/>
      <c r="X128" s="672"/>
      <c r="Y128" s="672"/>
      <c r="Z128" s="672"/>
      <c r="AA128" s="672"/>
      <c r="AB128" s="672"/>
      <c r="AC128" s="672"/>
      <c r="AD128" s="672"/>
      <c r="AE128" s="672"/>
      <c r="AF128" s="672"/>
      <c r="AG128" s="672"/>
      <c r="AH128" s="672"/>
      <c r="AI128" s="672"/>
      <c r="AJ128" s="672"/>
      <c r="AK128" s="672"/>
      <c r="AL128" s="672"/>
      <c r="AM128" s="672"/>
      <c r="AN128" s="672"/>
      <c r="AO128" s="672"/>
      <c r="AP128" s="672"/>
      <c r="AQ128" s="672"/>
      <c r="AR128" s="672"/>
      <c r="AS128" s="672"/>
      <c r="AT128" s="672"/>
      <c r="AU128" s="672"/>
      <c r="AV128" s="672"/>
      <c r="AW128" s="672"/>
      <c r="AX128" s="672"/>
    </row>
    <row r="129" spans="1:50" ht="12">
      <c r="A129" s="288">
        <v>127</v>
      </c>
      <c r="B129" s="289" t="s">
        <v>1611</v>
      </c>
      <c r="C129" s="290" t="s">
        <v>14</v>
      </c>
      <c r="D129" s="290"/>
      <c r="E129" s="290">
        <v>140</v>
      </c>
      <c r="F129" s="668">
        <v>0</v>
      </c>
      <c r="G129" s="668">
        <f>E129*3</f>
        <v>420</v>
      </c>
      <c r="H129" s="669"/>
      <c r="I129" s="669"/>
      <c r="J129" s="669"/>
      <c r="K129" s="669"/>
      <c r="L129" s="669"/>
      <c r="M129" s="669"/>
      <c r="N129" s="669"/>
      <c r="O129" s="668">
        <f>SUM(G129:N129)</f>
        <v>420</v>
      </c>
      <c r="P129" s="669"/>
      <c r="Q129" s="668">
        <f>F129+O129-P129</f>
        <v>420</v>
      </c>
      <c r="R129" s="668">
        <f>E129*3</f>
        <v>420</v>
      </c>
      <c r="S129" s="669"/>
      <c r="T129" s="669"/>
      <c r="U129" s="669"/>
      <c r="V129" s="669"/>
      <c r="W129" s="669"/>
      <c r="X129" s="669"/>
      <c r="Y129" s="669"/>
      <c r="Z129" s="668">
        <f>SUM(R129:Y129)</f>
        <v>420</v>
      </c>
      <c r="AA129" s="669"/>
      <c r="AB129" s="668">
        <f>Q129+Z129-AA129</f>
        <v>840</v>
      </c>
      <c r="AC129" s="668">
        <f>$E129*3</f>
        <v>420</v>
      </c>
      <c r="AD129" s="669"/>
      <c r="AE129" s="669"/>
      <c r="AF129" s="669"/>
      <c r="AG129" s="669"/>
      <c r="AH129" s="669"/>
      <c r="AI129" s="669"/>
      <c r="AJ129" s="669"/>
      <c r="AK129" s="668">
        <f>SUM(AC129:AJ129)</f>
        <v>420</v>
      </c>
      <c r="AL129" s="669"/>
      <c r="AM129" s="668">
        <f>AB129+AK129-AL129</f>
        <v>1260</v>
      </c>
      <c r="AN129" s="668">
        <f>$E129*3</f>
        <v>420</v>
      </c>
      <c r="AO129" s="669"/>
      <c r="AP129" s="669"/>
      <c r="AQ129" s="669"/>
      <c r="AR129" s="669"/>
      <c r="AS129" s="669"/>
      <c r="AT129" s="669"/>
      <c r="AU129" s="669"/>
      <c r="AV129" s="668">
        <f>SUM(AN129:AU129)</f>
        <v>420</v>
      </c>
      <c r="AW129" s="669"/>
      <c r="AX129" s="668">
        <f>AM129+AV129-AW129</f>
        <v>1680</v>
      </c>
    </row>
    <row r="130" spans="1:50" ht="12" customHeight="1">
      <c r="A130" s="288">
        <v>128</v>
      </c>
      <c r="B130" s="541" t="s">
        <v>4138</v>
      </c>
      <c r="C130" s="290" t="s">
        <v>14</v>
      </c>
      <c r="D130" s="290"/>
      <c r="E130" s="290">
        <v>200</v>
      </c>
      <c r="F130" s="668">
        <v>300</v>
      </c>
      <c r="G130" s="668">
        <f>E130*3</f>
        <v>600</v>
      </c>
      <c r="H130" s="669"/>
      <c r="I130" s="669"/>
      <c r="J130" s="669"/>
      <c r="K130" s="669"/>
      <c r="L130" s="669"/>
      <c r="M130" s="669"/>
      <c r="N130" s="669"/>
      <c r="O130" s="668">
        <f>SUM(G130:N130)</f>
        <v>600</v>
      </c>
      <c r="P130" s="669">
        <v>300</v>
      </c>
      <c r="Q130" s="668">
        <f>F130+O130-P130</f>
        <v>600</v>
      </c>
      <c r="R130" s="668">
        <f>E130*3</f>
        <v>600</v>
      </c>
      <c r="S130" s="669"/>
      <c r="T130" s="669"/>
      <c r="U130" s="669"/>
      <c r="V130" s="669"/>
      <c r="W130" s="669"/>
      <c r="X130" s="669"/>
      <c r="Y130" s="669"/>
      <c r="Z130" s="668">
        <f>SUM(R130:Y130)</f>
        <v>600</v>
      </c>
      <c r="AA130" s="669"/>
      <c r="AB130" s="668">
        <f>Q130+Z130-AA130</f>
        <v>1200</v>
      </c>
      <c r="AC130" s="668">
        <f>$E130*3</f>
        <v>600</v>
      </c>
      <c r="AD130" s="669"/>
      <c r="AE130" s="669"/>
      <c r="AF130" s="669"/>
      <c r="AG130" s="669"/>
      <c r="AH130" s="669"/>
      <c r="AI130" s="669"/>
      <c r="AJ130" s="669"/>
      <c r="AK130" s="668">
        <f>SUM(AC130:AJ130)</f>
        <v>600</v>
      </c>
      <c r="AL130" s="669"/>
      <c r="AM130" s="668">
        <f>AB130+AK130-AL130</f>
        <v>1800</v>
      </c>
      <c r="AN130" s="668">
        <f>$E130*3</f>
        <v>600</v>
      </c>
      <c r="AO130" s="669"/>
      <c r="AP130" s="669"/>
      <c r="AQ130" s="669"/>
      <c r="AR130" s="669"/>
      <c r="AS130" s="669"/>
      <c r="AT130" s="669"/>
      <c r="AU130" s="669"/>
      <c r="AV130" s="668">
        <f>SUM(AN130:AU130)</f>
        <v>600</v>
      </c>
      <c r="AW130" s="669"/>
      <c r="AX130" s="668">
        <f>AM130+AV130-AW130</f>
        <v>2400</v>
      </c>
    </row>
    <row r="131" spans="1:50" ht="12">
      <c r="A131" s="288">
        <v>129</v>
      </c>
      <c r="B131" s="319" t="s">
        <v>3081</v>
      </c>
      <c r="C131" s="320" t="s">
        <v>30</v>
      </c>
      <c r="D131" s="321"/>
      <c r="E131" s="320"/>
      <c r="F131" s="676"/>
      <c r="G131" s="671"/>
      <c r="H131" s="672"/>
      <c r="I131" s="672"/>
      <c r="J131" s="672"/>
      <c r="K131" s="672"/>
      <c r="L131" s="672"/>
      <c r="M131" s="672"/>
      <c r="N131" s="672"/>
      <c r="O131" s="671"/>
      <c r="P131" s="672"/>
      <c r="Q131" s="671"/>
      <c r="R131" s="672"/>
      <c r="S131" s="672"/>
      <c r="T131" s="672"/>
      <c r="U131" s="672"/>
      <c r="V131" s="672"/>
      <c r="W131" s="672"/>
      <c r="X131" s="672"/>
      <c r="Y131" s="672"/>
      <c r="Z131" s="671"/>
      <c r="AA131" s="672"/>
      <c r="AB131" s="672"/>
      <c r="AC131" s="672"/>
      <c r="AD131" s="672"/>
      <c r="AE131" s="672"/>
      <c r="AF131" s="672"/>
      <c r="AG131" s="672"/>
      <c r="AH131" s="672"/>
      <c r="AI131" s="672"/>
      <c r="AJ131" s="672"/>
      <c r="AK131" s="671"/>
      <c r="AL131" s="672"/>
      <c r="AM131" s="672"/>
      <c r="AN131" s="672"/>
      <c r="AO131" s="672"/>
      <c r="AP131" s="672"/>
      <c r="AQ131" s="672"/>
      <c r="AR131" s="672"/>
      <c r="AS131" s="672"/>
      <c r="AT131" s="672"/>
      <c r="AU131" s="672"/>
      <c r="AV131" s="671"/>
      <c r="AW131" s="672"/>
      <c r="AX131" s="671"/>
    </row>
    <row r="132" spans="1:50" ht="12">
      <c r="A132" s="288">
        <v>130</v>
      </c>
      <c r="B132" s="289" t="s">
        <v>266</v>
      </c>
      <c r="C132" s="290" t="s">
        <v>14</v>
      </c>
      <c r="D132" s="290" t="s">
        <v>268</v>
      </c>
      <c r="E132" s="290">
        <v>165</v>
      </c>
      <c r="F132" s="668">
        <v>0</v>
      </c>
      <c r="G132" s="668">
        <f t="shared" ref="G132:G169" si="63">E132*3</f>
        <v>495</v>
      </c>
      <c r="H132" s="669"/>
      <c r="I132" s="669"/>
      <c r="J132" s="669"/>
      <c r="K132" s="669"/>
      <c r="L132" s="669"/>
      <c r="M132" s="669"/>
      <c r="N132" s="669"/>
      <c r="O132" s="668">
        <f t="shared" ref="O132:O169" si="64">SUM(G132:N132)</f>
        <v>495</v>
      </c>
      <c r="P132" s="669"/>
      <c r="Q132" s="668">
        <f t="shared" ref="Q132:Q169" si="65">F132+O132-P132</f>
        <v>495</v>
      </c>
      <c r="R132" s="668">
        <f t="shared" ref="R132:R169" si="66">E132*3</f>
        <v>495</v>
      </c>
      <c r="S132" s="669"/>
      <c r="T132" s="669"/>
      <c r="U132" s="669"/>
      <c r="V132" s="669"/>
      <c r="W132" s="669"/>
      <c r="X132" s="669"/>
      <c r="Y132" s="669"/>
      <c r="Z132" s="668">
        <f t="shared" ref="Z132:Z169" si="67">SUM(R132:Y132)</f>
        <v>495</v>
      </c>
      <c r="AA132" s="669"/>
      <c r="AB132" s="668">
        <f t="shared" ref="AB132:AB169" si="68">Q132+Z132-AA132</f>
        <v>990</v>
      </c>
      <c r="AC132" s="668">
        <f t="shared" ref="AC132:AC169" si="69">$E132*3</f>
        <v>495</v>
      </c>
      <c r="AD132" s="669"/>
      <c r="AE132" s="669"/>
      <c r="AF132" s="669"/>
      <c r="AG132" s="669"/>
      <c r="AH132" s="669"/>
      <c r="AI132" s="669"/>
      <c r="AJ132" s="669"/>
      <c r="AK132" s="668">
        <f t="shared" ref="AK132:AK169" si="70">SUM(AC132:AJ132)</f>
        <v>495</v>
      </c>
      <c r="AL132" s="669"/>
      <c r="AM132" s="668">
        <f t="shared" ref="AM132:AM169" si="71">AB132+AK132-AL132</f>
        <v>1485</v>
      </c>
      <c r="AN132" s="668">
        <f t="shared" ref="AN132:AN169" si="72">$E132*3</f>
        <v>495</v>
      </c>
      <c r="AO132" s="669"/>
      <c r="AP132" s="669"/>
      <c r="AQ132" s="669"/>
      <c r="AR132" s="669"/>
      <c r="AS132" s="669"/>
      <c r="AT132" s="669"/>
      <c r="AU132" s="669"/>
      <c r="AV132" s="668">
        <f t="shared" ref="AV132:AV169" si="73">SUM(AN132:AU132)</f>
        <v>495</v>
      </c>
      <c r="AW132" s="669"/>
      <c r="AX132" s="668">
        <f t="shared" ref="AX132:AX169" si="74">AM132+AV132-AW132</f>
        <v>1980</v>
      </c>
    </row>
    <row r="133" spans="1:50" ht="12">
      <c r="A133" s="288">
        <v>131</v>
      </c>
      <c r="B133" s="289" t="s">
        <v>272</v>
      </c>
      <c r="C133" s="290" t="s">
        <v>14</v>
      </c>
      <c r="D133" s="290" t="s">
        <v>12</v>
      </c>
      <c r="E133" s="290">
        <v>125</v>
      </c>
      <c r="F133" s="668">
        <v>350</v>
      </c>
      <c r="G133" s="668">
        <f t="shared" si="63"/>
        <v>375</v>
      </c>
      <c r="H133" s="669"/>
      <c r="I133" s="669"/>
      <c r="J133" s="669"/>
      <c r="K133" s="669"/>
      <c r="L133" s="669"/>
      <c r="M133" s="669"/>
      <c r="N133" s="669"/>
      <c r="O133" s="668">
        <f t="shared" si="64"/>
        <v>375</v>
      </c>
      <c r="P133" s="669"/>
      <c r="Q133" s="668">
        <f t="shared" si="65"/>
        <v>725</v>
      </c>
      <c r="R133" s="668">
        <f t="shared" si="66"/>
        <v>375</v>
      </c>
      <c r="S133" s="669"/>
      <c r="T133" s="669"/>
      <c r="U133" s="669"/>
      <c r="V133" s="669"/>
      <c r="W133" s="669"/>
      <c r="X133" s="669"/>
      <c r="Y133" s="669"/>
      <c r="Z133" s="668">
        <f t="shared" si="67"/>
        <v>375</v>
      </c>
      <c r="AA133" s="669"/>
      <c r="AB133" s="668">
        <f t="shared" si="68"/>
        <v>1100</v>
      </c>
      <c r="AC133" s="668">
        <f t="shared" si="69"/>
        <v>375</v>
      </c>
      <c r="AD133" s="669"/>
      <c r="AE133" s="669"/>
      <c r="AF133" s="669"/>
      <c r="AG133" s="669"/>
      <c r="AH133" s="669"/>
      <c r="AI133" s="669"/>
      <c r="AJ133" s="669"/>
      <c r="AK133" s="668">
        <f t="shared" si="70"/>
        <v>375</v>
      </c>
      <c r="AL133" s="669"/>
      <c r="AM133" s="668">
        <f t="shared" si="71"/>
        <v>1475</v>
      </c>
      <c r="AN133" s="668">
        <f t="shared" si="72"/>
        <v>375</v>
      </c>
      <c r="AO133" s="669"/>
      <c r="AP133" s="669"/>
      <c r="AQ133" s="669"/>
      <c r="AR133" s="669"/>
      <c r="AS133" s="669"/>
      <c r="AT133" s="669"/>
      <c r="AU133" s="669"/>
      <c r="AV133" s="668">
        <f t="shared" si="73"/>
        <v>375</v>
      </c>
      <c r="AW133" s="669"/>
      <c r="AX133" s="668">
        <f t="shared" si="74"/>
        <v>1850</v>
      </c>
    </row>
    <row r="134" spans="1:50" ht="12">
      <c r="A134" s="288">
        <v>132</v>
      </c>
      <c r="B134" s="289" t="s">
        <v>858</v>
      </c>
      <c r="C134" s="290" t="s">
        <v>23</v>
      </c>
      <c r="D134" s="290" t="s">
        <v>859</v>
      </c>
      <c r="E134" s="290">
        <v>165</v>
      </c>
      <c r="F134" s="668">
        <v>0</v>
      </c>
      <c r="G134" s="668">
        <f t="shared" si="63"/>
        <v>495</v>
      </c>
      <c r="H134" s="669"/>
      <c r="I134" s="669"/>
      <c r="J134" s="669"/>
      <c r="K134" s="669"/>
      <c r="L134" s="669"/>
      <c r="M134" s="669"/>
      <c r="N134" s="669"/>
      <c r="O134" s="668">
        <f t="shared" si="64"/>
        <v>495</v>
      </c>
      <c r="P134" s="669"/>
      <c r="Q134" s="668">
        <f t="shared" si="65"/>
        <v>495</v>
      </c>
      <c r="R134" s="668">
        <f t="shared" si="66"/>
        <v>495</v>
      </c>
      <c r="S134" s="669"/>
      <c r="T134" s="669"/>
      <c r="U134" s="669"/>
      <c r="V134" s="669"/>
      <c r="W134" s="669"/>
      <c r="X134" s="669"/>
      <c r="Y134" s="669"/>
      <c r="Z134" s="668">
        <f t="shared" si="67"/>
        <v>495</v>
      </c>
      <c r="AA134" s="669"/>
      <c r="AB134" s="668">
        <f t="shared" si="68"/>
        <v>990</v>
      </c>
      <c r="AC134" s="668">
        <f t="shared" si="69"/>
        <v>495</v>
      </c>
      <c r="AD134" s="669"/>
      <c r="AE134" s="669"/>
      <c r="AF134" s="669"/>
      <c r="AG134" s="669"/>
      <c r="AH134" s="669"/>
      <c r="AI134" s="669"/>
      <c r="AJ134" s="669"/>
      <c r="AK134" s="668">
        <f t="shared" si="70"/>
        <v>495</v>
      </c>
      <c r="AL134" s="669"/>
      <c r="AM134" s="668">
        <f t="shared" si="71"/>
        <v>1485</v>
      </c>
      <c r="AN134" s="668">
        <f t="shared" si="72"/>
        <v>495</v>
      </c>
      <c r="AO134" s="669"/>
      <c r="AP134" s="669"/>
      <c r="AQ134" s="669"/>
      <c r="AR134" s="669"/>
      <c r="AS134" s="669"/>
      <c r="AT134" s="669"/>
      <c r="AU134" s="669"/>
      <c r="AV134" s="668">
        <f t="shared" si="73"/>
        <v>495</v>
      </c>
      <c r="AW134" s="669"/>
      <c r="AX134" s="668">
        <f t="shared" si="74"/>
        <v>1980</v>
      </c>
    </row>
    <row r="135" spans="1:50" s="172" customFormat="1" ht="12">
      <c r="A135" s="288">
        <v>133</v>
      </c>
      <c r="B135" s="289" t="s">
        <v>1553</v>
      </c>
      <c r="C135" s="290" t="s">
        <v>14</v>
      </c>
      <c r="D135" s="290"/>
      <c r="E135" s="290">
        <v>200</v>
      </c>
      <c r="F135" s="668">
        <v>0</v>
      </c>
      <c r="G135" s="668">
        <f t="shared" si="63"/>
        <v>600</v>
      </c>
      <c r="H135" s="669"/>
      <c r="I135" s="669"/>
      <c r="J135" s="669"/>
      <c r="K135" s="669"/>
      <c r="L135" s="669"/>
      <c r="M135" s="669"/>
      <c r="N135" s="669"/>
      <c r="O135" s="668">
        <f t="shared" si="64"/>
        <v>600</v>
      </c>
      <c r="P135" s="669"/>
      <c r="Q135" s="668">
        <f t="shared" si="65"/>
        <v>600</v>
      </c>
      <c r="R135" s="668">
        <f t="shared" si="66"/>
        <v>600</v>
      </c>
      <c r="S135" s="669"/>
      <c r="T135" s="669"/>
      <c r="U135" s="669"/>
      <c r="V135" s="669"/>
      <c r="W135" s="669"/>
      <c r="X135" s="669"/>
      <c r="Y135" s="669"/>
      <c r="Z135" s="668">
        <f t="shared" si="67"/>
        <v>600</v>
      </c>
      <c r="AA135" s="669"/>
      <c r="AB135" s="668">
        <f t="shared" si="68"/>
        <v>1200</v>
      </c>
      <c r="AC135" s="668">
        <f t="shared" si="69"/>
        <v>600</v>
      </c>
      <c r="AD135" s="669"/>
      <c r="AE135" s="669"/>
      <c r="AF135" s="669"/>
      <c r="AG135" s="669"/>
      <c r="AH135" s="669"/>
      <c r="AI135" s="669"/>
      <c r="AJ135" s="669"/>
      <c r="AK135" s="668">
        <f t="shared" si="70"/>
        <v>600</v>
      </c>
      <c r="AL135" s="669"/>
      <c r="AM135" s="668">
        <f t="shared" si="71"/>
        <v>1800</v>
      </c>
      <c r="AN135" s="668">
        <f t="shared" si="72"/>
        <v>600</v>
      </c>
      <c r="AO135" s="669"/>
      <c r="AP135" s="669"/>
      <c r="AQ135" s="669"/>
      <c r="AR135" s="669"/>
      <c r="AS135" s="669"/>
      <c r="AT135" s="669"/>
      <c r="AU135" s="669"/>
      <c r="AV135" s="668">
        <f t="shared" si="73"/>
        <v>600</v>
      </c>
      <c r="AW135" s="669"/>
      <c r="AX135" s="668">
        <f t="shared" si="74"/>
        <v>2400</v>
      </c>
    </row>
    <row r="136" spans="1:50" ht="12">
      <c r="A136" s="288">
        <v>134</v>
      </c>
      <c r="B136" s="289" t="s">
        <v>832</v>
      </c>
      <c r="C136" s="290" t="s">
        <v>14</v>
      </c>
      <c r="D136" s="290" t="s">
        <v>277</v>
      </c>
      <c r="E136" s="290">
        <v>100</v>
      </c>
      <c r="F136" s="668">
        <v>0</v>
      </c>
      <c r="G136" s="668">
        <f t="shared" si="63"/>
        <v>300</v>
      </c>
      <c r="H136" s="669"/>
      <c r="I136" s="669"/>
      <c r="J136" s="669"/>
      <c r="K136" s="669"/>
      <c r="L136" s="669"/>
      <c r="M136" s="669"/>
      <c r="N136" s="669"/>
      <c r="O136" s="668">
        <f t="shared" si="64"/>
        <v>300</v>
      </c>
      <c r="P136" s="669"/>
      <c r="Q136" s="668">
        <f t="shared" si="65"/>
        <v>300</v>
      </c>
      <c r="R136" s="668">
        <f t="shared" si="66"/>
        <v>300</v>
      </c>
      <c r="S136" s="669"/>
      <c r="T136" s="669"/>
      <c r="U136" s="669"/>
      <c r="V136" s="669"/>
      <c r="W136" s="669"/>
      <c r="X136" s="669"/>
      <c r="Y136" s="669"/>
      <c r="Z136" s="668">
        <f t="shared" si="67"/>
        <v>300</v>
      </c>
      <c r="AA136" s="669"/>
      <c r="AB136" s="668">
        <f t="shared" si="68"/>
        <v>600</v>
      </c>
      <c r="AC136" s="668">
        <f t="shared" si="69"/>
        <v>300</v>
      </c>
      <c r="AD136" s="669"/>
      <c r="AE136" s="669"/>
      <c r="AF136" s="669"/>
      <c r="AG136" s="669"/>
      <c r="AH136" s="669"/>
      <c r="AI136" s="669"/>
      <c r="AJ136" s="669"/>
      <c r="AK136" s="668">
        <f t="shared" si="70"/>
        <v>300</v>
      </c>
      <c r="AL136" s="669"/>
      <c r="AM136" s="668">
        <f t="shared" si="71"/>
        <v>900</v>
      </c>
      <c r="AN136" s="668">
        <f t="shared" si="72"/>
        <v>300</v>
      </c>
      <c r="AO136" s="669"/>
      <c r="AP136" s="669"/>
      <c r="AQ136" s="669"/>
      <c r="AR136" s="669"/>
      <c r="AS136" s="669"/>
      <c r="AT136" s="669"/>
      <c r="AU136" s="669"/>
      <c r="AV136" s="668">
        <f t="shared" si="73"/>
        <v>300</v>
      </c>
      <c r="AW136" s="669"/>
      <c r="AX136" s="668">
        <f t="shared" si="74"/>
        <v>1200</v>
      </c>
    </row>
    <row r="137" spans="1:50" ht="12">
      <c r="A137" s="288">
        <v>135</v>
      </c>
      <c r="B137" s="289" t="s">
        <v>1957</v>
      </c>
      <c r="C137" s="290" t="s">
        <v>14</v>
      </c>
      <c r="D137" s="290" t="s">
        <v>1980</v>
      </c>
      <c r="E137" s="290">
        <v>285</v>
      </c>
      <c r="F137" s="668">
        <v>0</v>
      </c>
      <c r="G137" s="668">
        <f t="shared" si="63"/>
        <v>855</v>
      </c>
      <c r="H137" s="669"/>
      <c r="I137" s="669"/>
      <c r="J137" s="669"/>
      <c r="K137" s="669"/>
      <c r="L137" s="669"/>
      <c r="M137" s="669"/>
      <c r="N137" s="669"/>
      <c r="O137" s="668">
        <f t="shared" si="64"/>
        <v>855</v>
      </c>
      <c r="P137" s="669"/>
      <c r="Q137" s="668">
        <f t="shared" si="65"/>
        <v>855</v>
      </c>
      <c r="R137" s="668">
        <f t="shared" si="66"/>
        <v>855</v>
      </c>
      <c r="S137" s="669"/>
      <c r="T137" s="669"/>
      <c r="U137" s="669"/>
      <c r="V137" s="669"/>
      <c r="W137" s="669"/>
      <c r="X137" s="669"/>
      <c r="Y137" s="669"/>
      <c r="Z137" s="668">
        <f t="shared" si="67"/>
        <v>855</v>
      </c>
      <c r="AA137" s="669"/>
      <c r="AB137" s="668">
        <f t="shared" si="68"/>
        <v>1710</v>
      </c>
      <c r="AC137" s="668">
        <f t="shared" si="69"/>
        <v>855</v>
      </c>
      <c r="AD137" s="669"/>
      <c r="AE137" s="669"/>
      <c r="AF137" s="669"/>
      <c r="AG137" s="669"/>
      <c r="AH137" s="669"/>
      <c r="AI137" s="669"/>
      <c r="AJ137" s="669"/>
      <c r="AK137" s="668">
        <f t="shared" si="70"/>
        <v>855</v>
      </c>
      <c r="AL137" s="669"/>
      <c r="AM137" s="668">
        <f t="shared" si="71"/>
        <v>2565</v>
      </c>
      <c r="AN137" s="668">
        <f t="shared" si="72"/>
        <v>855</v>
      </c>
      <c r="AO137" s="669"/>
      <c r="AP137" s="669"/>
      <c r="AQ137" s="669"/>
      <c r="AR137" s="669"/>
      <c r="AS137" s="669"/>
      <c r="AT137" s="669"/>
      <c r="AU137" s="669"/>
      <c r="AV137" s="668">
        <f t="shared" si="73"/>
        <v>855</v>
      </c>
      <c r="AW137" s="669"/>
      <c r="AX137" s="668">
        <f t="shared" si="74"/>
        <v>3420</v>
      </c>
    </row>
    <row r="138" spans="1:50" ht="12">
      <c r="A138" s="288">
        <v>136</v>
      </c>
      <c r="B138" s="289" t="s">
        <v>1115</v>
      </c>
      <c r="C138" s="290" t="s">
        <v>14</v>
      </c>
      <c r="D138" s="290" t="s">
        <v>756</v>
      </c>
      <c r="E138" s="290">
        <v>370</v>
      </c>
      <c r="F138" s="668">
        <v>0</v>
      </c>
      <c r="G138" s="668">
        <f t="shared" si="63"/>
        <v>1110</v>
      </c>
      <c r="H138" s="669"/>
      <c r="I138" s="669"/>
      <c r="J138" s="669"/>
      <c r="K138" s="669"/>
      <c r="L138" s="669"/>
      <c r="M138" s="669"/>
      <c r="N138" s="669"/>
      <c r="O138" s="668">
        <f t="shared" si="64"/>
        <v>1110</v>
      </c>
      <c r="P138" s="669"/>
      <c r="Q138" s="668">
        <f t="shared" si="65"/>
        <v>1110</v>
      </c>
      <c r="R138" s="668">
        <f t="shared" si="66"/>
        <v>1110</v>
      </c>
      <c r="S138" s="669"/>
      <c r="T138" s="669"/>
      <c r="U138" s="669"/>
      <c r="V138" s="669"/>
      <c r="W138" s="669"/>
      <c r="X138" s="669"/>
      <c r="Y138" s="669"/>
      <c r="Z138" s="668">
        <f t="shared" si="67"/>
        <v>1110</v>
      </c>
      <c r="AA138" s="669"/>
      <c r="AB138" s="668">
        <f t="shared" si="68"/>
        <v>2220</v>
      </c>
      <c r="AC138" s="668">
        <f t="shared" si="69"/>
        <v>1110</v>
      </c>
      <c r="AD138" s="669"/>
      <c r="AE138" s="669"/>
      <c r="AF138" s="669"/>
      <c r="AG138" s="669"/>
      <c r="AH138" s="669"/>
      <c r="AI138" s="669"/>
      <c r="AJ138" s="669"/>
      <c r="AK138" s="668">
        <f t="shared" si="70"/>
        <v>1110</v>
      </c>
      <c r="AL138" s="669"/>
      <c r="AM138" s="668">
        <f t="shared" si="71"/>
        <v>3330</v>
      </c>
      <c r="AN138" s="668">
        <f t="shared" si="72"/>
        <v>1110</v>
      </c>
      <c r="AO138" s="669"/>
      <c r="AP138" s="669"/>
      <c r="AQ138" s="669"/>
      <c r="AR138" s="669"/>
      <c r="AS138" s="669"/>
      <c r="AT138" s="669"/>
      <c r="AU138" s="669"/>
      <c r="AV138" s="668">
        <f t="shared" si="73"/>
        <v>1110</v>
      </c>
      <c r="AW138" s="669"/>
      <c r="AX138" s="668">
        <f t="shared" si="74"/>
        <v>4440</v>
      </c>
    </row>
    <row r="139" spans="1:50" ht="12">
      <c r="A139" s="288">
        <v>137</v>
      </c>
      <c r="B139" s="294" t="s">
        <v>3082</v>
      </c>
      <c r="C139" s="290" t="s">
        <v>10</v>
      </c>
      <c r="D139" s="290" t="s">
        <v>280</v>
      </c>
      <c r="E139" s="670">
        <v>130</v>
      </c>
      <c r="F139" s="668">
        <v>0</v>
      </c>
      <c r="G139" s="668">
        <f t="shared" si="63"/>
        <v>390</v>
      </c>
      <c r="H139" s="669"/>
      <c r="I139" s="669"/>
      <c r="J139" s="669"/>
      <c r="K139" s="669"/>
      <c r="L139" s="669"/>
      <c r="M139" s="669"/>
      <c r="N139" s="669"/>
      <c r="O139" s="668">
        <f t="shared" si="64"/>
        <v>390</v>
      </c>
      <c r="P139" s="669"/>
      <c r="Q139" s="668">
        <f t="shared" si="65"/>
        <v>390</v>
      </c>
      <c r="R139" s="668">
        <f t="shared" si="66"/>
        <v>390</v>
      </c>
      <c r="S139" s="669"/>
      <c r="T139" s="669"/>
      <c r="U139" s="669"/>
      <c r="V139" s="669"/>
      <c r="W139" s="669"/>
      <c r="X139" s="669"/>
      <c r="Y139" s="669"/>
      <c r="Z139" s="668">
        <f t="shared" si="67"/>
        <v>390</v>
      </c>
      <c r="AA139" s="669"/>
      <c r="AB139" s="668">
        <f t="shared" si="68"/>
        <v>780</v>
      </c>
      <c r="AC139" s="668">
        <f t="shared" si="69"/>
        <v>390</v>
      </c>
      <c r="AD139" s="669"/>
      <c r="AE139" s="669"/>
      <c r="AF139" s="669"/>
      <c r="AG139" s="669"/>
      <c r="AH139" s="669"/>
      <c r="AI139" s="669"/>
      <c r="AJ139" s="669"/>
      <c r="AK139" s="668">
        <f t="shared" si="70"/>
        <v>390</v>
      </c>
      <c r="AL139" s="669"/>
      <c r="AM139" s="668">
        <f t="shared" si="71"/>
        <v>1170</v>
      </c>
      <c r="AN139" s="668">
        <f t="shared" si="72"/>
        <v>390</v>
      </c>
      <c r="AO139" s="669"/>
      <c r="AP139" s="669"/>
      <c r="AQ139" s="669"/>
      <c r="AR139" s="669"/>
      <c r="AS139" s="669"/>
      <c r="AT139" s="669"/>
      <c r="AU139" s="669"/>
      <c r="AV139" s="668">
        <f t="shared" si="73"/>
        <v>390</v>
      </c>
      <c r="AW139" s="669"/>
      <c r="AX139" s="668">
        <f t="shared" si="74"/>
        <v>1560</v>
      </c>
    </row>
    <row r="140" spans="1:50" ht="12">
      <c r="A140" s="288">
        <v>138</v>
      </c>
      <c r="B140" s="289" t="s">
        <v>1543</v>
      </c>
      <c r="C140" s="290" t="s">
        <v>14</v>
      </c>
      <c r="D140" s="290" t="s">
        <v>883</v>
      </c>
      <c r="E140" s="290">
        <v>120</v>
      </c>
      <c r="F140" s="668">
        <v>300</v>
      </c>
      <c r="G140" s="668">
        <f t="shared" si="63"/>
        <v>360</v>
      </c>
      <c r="H140" s="669"/>
      <c r="I140" s="669"/>
      <c r="J140" s="669"/>
      <c r="K140" s="669"/>
      <c r="L140" s="669"/>
      <c r="M140" s="669"/>
      <c r="N140" s="669"/>
      <c r="O140" s="668">
        <f t="shared" si="64"/>
        <v>360</v>
      </c>
      <c r="P140" s="669"/>
      <c r="Q140" s="668">
        <f t="shared" si="65"/>
        <v>660</v>
      </c>
      <c r="R140" s="668">
        <f t="shared" si="66"/>
        <v>360</v>
      </c>
      <c r="S140" s="669"/>
      <c r="T140" s="669"/>
      <c r="U140" s="669"/>
      <c r="V140" s="669"/>
      <c r="W140" s="669"/>
      <c r="X140" s="669"/>
      <c r="Y140" s="669"/>
      <c r="Z140" s="668">
        <f t="shared" si="67"/>
        <v>360</v>
      </c>
      <c r="AA140" s="669"/>
      <c r="AB140" s="668">
        <f t="shared" si="68"/>
        <v>1020</v>
      </c>
      <c r="AC140" s="668">
        <f t="shared" si="69"/>
        <v>360</v>
      </c>
      <c r="AD140" s="669"/>
      <c r="AE140" s="669"/>
      <c r="AF140" s="669"/>
      <c r="AG140" s="669"/>
      <c r="AH140" s="669"/>
      <c r="AI140" s="669"/>
      <c r="AJ140" s="669"/>
      <c r="AK140" s="668">
        <f t="shared" si="70"/>
        <v>360</v>
      </c>
      <c r="AL140" s="669"/>
      <c r="AM140" s="668">
        <f t="shared" si="71"/>
        <v>1380</v>
      </c>
      <c r="AN140" s="668">
        <f t="shared" si="72"/>
        <v>360</v>
      </c>
      <c r="AO140" s="669"/>
      <c r="AP140" s="669"/>
      <c r="AQ140" s="669"/>
      <c r="AR140" s="669"/>
      <c r="AS140" s="669"/>
      <c r="AT140" s="669"/>
      <c r="AU140" s="669"/>
      <c r="AV140" s="668">
        <f t="shared" si="73"/>
        <v>360</v>
      </c>
      <c r="AW140" s="669"/>
      <c r="AX140" s="668">
        <f t="shared" si="74"/>
        <v>1740</v>
      </c>
    </row>
    <row r="141" spans="1:50" ht="12">
      <c r="A141" s="288">
        <v>139</v>
      </c>
      <c r="B141" s="289" t="s">
        <v>281</v>
      </c>
      <c r="C141" s="290" t="s">
        <v>23</v>
      </c>
      <c r="D141" s="290" t="s">
        <v>283</v>
      </c>
      <c r="E141" s="290">
        <v>175</v>
      </c>
      <c r="F141" s="668">
        <v>100</v>
      </c>
      <c r="G141" s="668">
        <f t="shared" si="63"/>
        <v>525</v>
      </c>
      <c r="H141" s="669"/>
      <c r="I141" s="669"/>
      <c r="J141" s="669"/>
      <c r="K141" s="669"/>
      <c r="L141" s="669"/>
      <c r="M141" s="669"/>
      <c r="N141" s="669"/>
      <c r="O141" s="668">
        <f t="shared" si="64"/>
        <v>525</v>
      </c>
      <c r="P141" s="669"/>
      <c r="Q141" s="668">
        <f t="shared" si="65"/>
        <v>625</v>
      </c>
      <c r="R141" s="668">
        <f t="shared" si="66"/>
        <v>525</v>
      </c>
      <c r="S141" s="669"/>
      <c r="T141" s="669"/>
      <c r="U141" s="669"/>
      <c r="V141" s="669"/>
      <c r="W141" s="669"/>
      <c r="X141" s="669"/>
      <c r="Y141" s="669"/>
      <c r="Z141" s="668">
        <f t="shared" si="67"/>
        <v>525</v>
      </c>
      <c r="AA141" s="669"/>
      <c r="AB141" s="668">
        <f t="shared" si="68"/>
        <v>1150</v>
      </c>
      <c r="AC141" s="668">
        <f t="shared" si="69"/>
        <v>525</v>
      </c>
      <c r="AD141" s="669"/>
      <c r="AE141" s="669"/>
      <c r="AF141" s="669"/>
      <c r="AG141" s="669"/>
      <c r="AH141" s="669"/>
      <c r="AI141" s="669"/>
      <c r="AJ141" s="669"/>
      <c r="AK141" s="668">
        <f t="shared" si="70"/>
        <v>525</v>
      </c>
      <c r="AL141" s="669"/>
      <c r="AM141" s="668">
        <f t="shared" si="71"/>
        <v>1675</v>
      </c>
      <c r="AN141" s="668">
        <f t="shared" si="72"/>
        <v>525</v>
      </c>
      <c r="AO141" s="669"/>
      <c r="AP141" s="669"/>
      <c r="AQ141" s="669"/>
      <c r="AR141" s="669"/>
      <c r="AS141" s="669"/>
      <c r="AT141" s="669"/>
      <c r="AU141" s="669"/>
      <c r="AV141" s="668">
        <f t="shared" si="73"/>
        <v>525</v>
      </c>
      <c r="AW141" s="669"/>
      <c r="AX141" s="668">
        <f t="shared" si="74"/>
        <v>2200</v>
      </c>
    </row>
    <row r="142" spans="1:50" ht="12">
      <c r="A142" s="288">
        <v>140</v>
      </c>
      <c r="B142" s="289" t="s">
        <v>284</v>
      </c>
      <c r="C142" s="290" t="s">
        <v>23</v>
      </c>
      <c r="D142" s="290" t="s">
        <v>286</v>
      </c>
      <c r="E142" s="290">
        <v>200</v>
      </c>
      <c r="F142" s="668">
        <v>0</v>
      </c>
      <c r="G142" s="668">
        <f t="shared" si="63"/>
        <v>600</v>
      </c>
      <c r="H142" s="669"/>
      <c r="I142" s="669"/>
      <c r="J142" s="669"/>
      <c r="K142" s="669"/>
      <c r="L142" s="669"/>
      <c r="M142" s="669"/>
      <c r="N142" s="669"/>
      <c r="O142" s="668">
        <f t="shared" si="64"/>
        <v>600</v>
      </c>
      <c r="P142" s="669"/>
      <c r="Q142" s="668">
        <f t="shared" si="65"/>
        <v>600</v>
      </c>
      <c r="R142" s="668">
        <f t="shared" si="66"/>
        <v>600</v>
      </c>
      <c r="S142" s="669"/>
      <c r="T142" s="669"/>
      <c r="U142" s="669"/>
      <c r="V142" s="669"/>
      <c r="W142" s="669"/>
      <c r="X142" s="669"/>
      <c r="Y142" s="669"/>
      <c r="Z142" s="668">
        <f t="shared" si="67"/>
        <v>600</v>
      </c>
      <c r="AA142" s="669"/>
      <c r="AB142" s="668">
        <f t="shared" si="68"/>
        <v>1200</v>
      </c>
      <c r="AC142" s="668">
        <f t="shared" si="69"/>
        <v>600</v>
      </c>
      <c r="AD142" s="669"/>
      <c r="AE142" s="669"/>
      <c r="AF142" s="669"/>
      <c r="AG142" s="669"/>
      <c r="AH142" s="669"/>
      <c r="AI142" s="669"/>
      <c r="AJ142" s="669"/>
      <c r="AK142" s="668">
        <f t="shared" si="70"/>
        <v>600</v>
      </c>
      <c r="AL142" s="669"/>
      <c r="AM142" s="668">
        <f t="shared" si="71"/>
        <v>1800</v>
      </c>
      <c r="AN142" s="668">
        <f t="shared" si="72"/>
        <v>600</v>
      </c>
      <c r="AO142" s="669"/>
      <c r="AP142" s="669"/>
      <c r="AQ142" s="669"/>
      <c r="AR142" s="669"/>
      <c r="AS142" s="669"/>
      <c r="AT142" s="669"/>
      <c r="AU142" s="669"/>
      <c r="AV142" s="668">
        <f t="shared" si="73"/>
        <v>600</v>
      </c>
      <c r="AW142" s="669"/>
      <c r="AX142" s="668">
        <f t="shared" si="74"/>
        <v>2400</v>
      </c>
    </row>
    <row r="143" spans="1:50" ht="12">
      <c r="A143" s="288">
        <v>141</v>
      </c>
      <c r="B143" s="289" t="s">
        <v>287</v>
      </c>
      <c r="C143" s="290" t="s">
        <v>23</v>
      </c>
      <c r="D143" s="290" t="s">
        <v>289</v>
      </c>
      <c r="E143" s="290">
        <v>200</v>
      </c>
      <c r="F143" s="668">
        <v>0</v>
      </c>
      <c r="G143" s="668">
        <f t="shared" si="63"/>
        <v>600</v>
      </c>
      <c r="H143" s="669"/>
      <c r="I143" s="669"/>
      <c r="J143" s="669"/>
      <c r="K143" s="669"/>
      <c r="L143" s="669"/>
      <c r="M143" s="669"/>
      <c r="N143" s="669"/>
      <c r="O143" s="668">
        <f t="shared" si="64"/>
        <v>600</v>
      </c>
      <c r="P143" s="669"/>
      <c r="Q143" s="668">
        <f t="shared" si="65"/>
        <v>600</v>
      </c>
      <c r="R143" s="668">
        <f t="shared" si="66"/>
        <v>600</v>
      </c>
      <c r="S143" s="669"/>
      <c r="T143" s="669"/>
      <c r="U143" s="669"/>
      <c r="V143" s="669"/>
      <c r="W143" s="669"/>
      <c r="X143" s="669"/>
      <c r="Y143" s="669"/>
      <c r="Z143" s="668">
        <f t="shared" si="67"/>
        <v>600</v>
      </c>
      <c r="AA143" s="669"/>
      <c r="AB143" s="668">
        <f t="shared" si="68"/>
        <v>1200</v>
      </c>
      <c r="AC143" s="668">
        <f t="shared" si="69"/>
        <v>600</v>
      </c>
      <c r="AD143" s="669"/>
      <c r="AE143" s="669"/>
      <c r="AF143" s="669"/>
      <c r="AG143" s="669"/>
      <c r="AH143" s="669"/>
      <c r="AI143" s="669"/>
      <c r="AJ143" s="669"/>
      <c r="AK143" s="668">
        <f t="shared" si="70"/>
        <v>600</v>
      </c>
      <c r="AL143" s="669"/>
      <c r="AM143" s="668">
        <f t="shared" si="71"/>
        <v>1800</v>
      </c>
      <c r="AN143" s="668">
        <f t="shared" si="72"/>
        <v>600</v>
      </c>
      <c r="AO143" s="669"/>
      <c r="AP143" s="669"/>
      <c r="AQ143" s="669"/>
      <c r="AR143" s="669"/>
      <c r="AS143" s="669"/>
      <c r="AT143" s="669"/>
      <c r="AU143" s="669"/>
      <c r="AV143" s="668">
        <f t="shared" si="73"/>
        <v>600</v>
      </c>
      <c r="AW143" s="669"/>
      <c r="AX143" s="668">
        <f t="shared" si="74"/>
        <v>2400</v>
      </c>
    </row>
    <row r="144" spans="1:50" ht="12">
      <c r="A144" s="288">
        <v>142</v>
      </c>
      <c r="B144" s="294" t="s">
        <v>3083</v>
      </c>
      <c r="C144" s="290" t="s">
        <v>10</v>
      </c>
      <c r="D144" s="290" t="s">
        <v>298</v>
      </c>
      <c r="E144" s="670">
        <v>165</v>
      </c>
      <c r="F144" s="668">
        <v>0</v>
      </c>
      <c r="G144" s="668">
        <f t="shared" si="63"/>
        <v>495</v>
      </c>
      <c r="H144" s="669"/>
      <c r="I144" s="669"/>
      <c r="J144" s="669"/>
      <c r="K144" s="669"/>
      <c r="L144" s="669"/>
      <c r="M144" s="669"/>
      <c r="N144" s="669"/>
      <c r="O144" s="668">
        <f t="shared" si="64"/>
        <v>495</v>
      </c>
      <c r="P144" s="669"/>
      <c r="Q144" s="668">
        <f t="shared" si="65"/>
        <v>495</v>
      </c>
      <c r="R144" s="668">
        <f t="shared" si="66"/>
        <v>495</v>
      </c>
      <c r="S144" s="669"/>
      <c r="T144" s="669"/>
      <c r="U144" s="669"/>
      <c r="V144" s="669"/>
      <c r="W144" s="669"/>
      <c r="X144" s="669"/>
      <c r="Y144" s="669"/>
      <c r="Z144" s="668">
        <f t="shared" si="67"/>
        <v>495</v>
      </c>
      <c r="AA144" s="669"/>
      <c r="AB144" s="668">
        <f t="shared" si="68"/>
        <v>990</v>
      </c>
      <c r="AC144" s="668">
        <f t="shared" si="69"/>
        <v>495</v>
      </c>
      <c r="AD144" s="669"/>
      <c r="AE144" s="669"/>
      <c r="AF144" s="669"/>
      <c r="AG144" s="669"/>
      <c r="AH144" s="669"/>
      <c r="AI144" s="669"/>
      <c r="AJ144" s="669"/>
      <c r="AK144" s="668">
        <f t="shared" si="70"/>
        <v>495</v>
      </c>
      <c r="AL144" s="669"/>
      <c r="AM144" s="668">
        <f t="shared" si="71"/>
        <v>1485</v>
      </c>
      <c r="AN144" s="668">
        <f t="shared" si="72"/>
        <v>495</v>
      </c>
      <c r="AO144" s="669"/>
      <c r="AP144" s="669"/>
      <c r="AQ144" s="669"/>
      <c r="AR144" s="669"/>
      <c r="AS144" s="669"/>
      <c r="AT144" s="669"/>
      <c r="AU144" s="669"/>
      <c r="AV144" s="668">
        <f t="shared" si="73"/>
        <v>495</v>
      </c>
      <c r="AW144" s="669"/>
      <c r="AX144" s="668">
        <f t="shared" si="74"/>
        <v>1980</v>
      </c>
    </row>
    <row r="145" spans="1:50" ht="12">
      <c r="A145" s="288">
        <v>143</v>
      </c>
      <c r="B145" s="294" t="s">
        <v>3084</v>
      </c>
      <c r="C145" s="290" t="s">
        <v>10</v>
      </c>
      <c r="D145" s="290" t="s">
        <v>12</v>
      </c>
      <c r="E145" s="670">
        <v>45</v>
      </c>
      <c r="F145" s="668">
        <v>150</v>
      </c>
      <c r="G145" s="668">
        <f t="shared" si="63"/>
        <v>135</v>
      </c>
      <c r="H145" s="669"/>
      <c r="I145" s="669"/>
      <c r="J145" s="669"/>
      <c r="K145" s="669"/>
      <c r="L145" s="669"/>
      <c r="M145" s="669"/>
      <c r="N145" s="669"/>
      <c r="O145" s="668">
        <f t="shared" si="64"/>
        <v>135</v>
      </c>
      <c r="P145" s="669"/>
      <c r="Q145" s="668">
        <f t="shared" si="65"/>
        <v>285</v>
      </c>
      <c r="R145" s="668">
        <f t="shared" si="66"/>
        <v>135</v>
      </c>
      <c r="S145" s="669"/>
      <c r="T145" s="669"/>
      <c r="U145" s="669"/>
      <c r="V145" s="669"/>
      <c r="W145" s="669"/>
      <c r="X145" s="669"/>
      <c r="Y145" s="669"/>
      <c r="Z145" s="668">
        <f t="shared" si="67"/>
        <v>135</v>
      </c>
      <c r="AA145" s="669"/>
      <c r="AB145" s="668">
        <f t="shared" si="68"/>
        <v>420</v>
      </c>
      <c r="AC145" s="668">
        <f t="shared" si="69"/>
        <v>135</v>
      </c>
      <c r="AD145" s="669"/>
      <c r="AE145" s="669"/>
      <c r="AF145" s="669"/>
      <c r="AG145" s="669"/>
      <c r="AH145" s="669"/>
      <c r="AI145" s="669"/>
      <c r="AJ145" s="669"/>
      <c r="AK145" s="668">
        <f t="shared" si="70"/>
        <v>135</v>
      </c>
      <c r="AL145" s="669"/>
      <c r="AM145" s="668">
        <f t="shared" si="71"/>
        <v>555</v>
      </c>
      <c r="AN145" s="668">
        <f t="shared" si="72"/>
        <v>135</v>
      </c>
      <c r="AO145" s="669"/>
      <c r="AP145" s="669"/>
      <c r="AQ145" s="669"/>
      <c r="AR145" s="669"/>
      <c r="AS145" s="669"/>
      <c r="AT145" s="669"/>
      <c r="AU145" s="669"/>
      <c r="AV145" s="668">
        <f t="shared" si="73"/>
        <v>135</v>
      </c>
      <c r="AW145" s="669"/>
      <c r="AX145" s="668">
        <f t="shared" si="74"/>
        <v>690</v>
      </c>
    </row>
    <row r="146" spans="1:50" ht="12">
      <c r="A146" s="288">
        <v>144</v>
      </c>
      <c r="B146" s="294" t="s">
        <v>1382</v>
      </c>
      <c r="C146" s="290" t="s">
        <v>23</v>
      </c>
      <c r="D146" s="290" t="s">
        <v>1356</v>
      </c>
      <c r="E146" s="670">
        <v>40</v>
      </c>
      <c r="F146" s="668">
        <v>0</v>
      </c>
      <c r="G146" s="668">
        <f t="shared" si="63"/>
        <v>120</v>
      </c>
      <c r="H146" s="669"/>
      <c r="I146" s="669"/>
      <c r="J146" s="669"/>
      <c r="K146" s="669"/>
      <c r="L146" s="669"/>
      <c r="M146" s="669"/>
      <c r="N146" s="669"/>
      <c r="O146" s="668">
        <f t="shared" si="64"/>
        <v>120</v>
      </c>
      <c r="P146" s="669"/>
      <c r="Q146" s="668">
        <f t="shared" si="65"/>
        <v>120</v>
      </c>
      <c r="R146" s="668">
        <f t="shared" si="66"/>
        <v>120</v>
      </c>
      <c r="S146" s="669"/>
      <c r="T146" s="669"/>
      <c r="U146" s="669"/>
      <c r="V146" s="669"/>
      <c r="W146" s="669"/>
      <c r="X146" s="669"/>
      <c r="Y146" s="669"/>
      <c r="Z146" s="668">
        <f t="shared" si="67"/>
        <v>120</v>
      </c>
      <c r="AA146" s="669"/>
      <c r="AB146" s="668">
        <f t="shared" si="68"/>
        <v>240</v>
      </c>
      <c r="AC146" s="668">
        <f t="shared" si="69"/>
        <v>120</v>
      </c>
      <c r="AD146" s="669"/>
      <c r="AE146" s="669"/>
      <c r="AF146" s="669"/>
      <c r="AG146" s="669"/>
      <c r="AH146" s="669"/>
      <c r="AI146" s="669"/>
      <c r="AJ146" s="669"/>
      <c r="AK146" s="668">
        <f t="shared" si="70"/>
        <v>120</v>
      </c>
      <c r="AL146" s="669"/>
      <c r="AM146" s="668">
        <f t="shared" si="71"/>
        <v>360</v>
      </c>
      <c r="AN146" s="668">
        <f t="shared" si="72"/>
        <v>120</v>
      </c>
      <c r="AO146" s="669"/>
      <c r="AP146" s="669"/>
      <c r="AQ146" s="669"/>
      <c r="AR146" s="669"/>
      <c r="AS146" s="669"/>
      <c r="AT146" s="669"/>
      <c r="AU146" s="669"/>
      <c r="AV146" s="668">
        <f t="shared" si="73"/>
        <v>120</v>
      </c>
      <c r="AW146" s="669"/>
      <c r="AX146" s="668">
        <f t="shared" si="74"/>
        <v>480</v>
      </c>
    </row>
    <row r="147" spans="1:50" ht="12">
      <c r="A147" s="288">
        <v>145</v>
      </c>
      <c r="B147" s="289" t="s">
        <v>301</v>
      </c>
      <c r="C147" s="290" t="s">
        <v>23</v>
      </c>
      <c r="D147" s="290" t="s">
        <v>303</v>
      </c>
      <c r="E147" s="290">
        <v>180</v>
      </c>
      <c r="F147" s="668">
        <v>0</v>
      </c>
      <c r="G147" s="668">
        <f t="shared" si="63"/>
        <v>540</v>
      </c>
      <c r="H147" s="669"/>
      <c r="I147" s="669"/>
      <c r="J147" s="669"/>
      <c r="K147" s="669"/>
      <c r="L147" s="669"/>
      <c r="M147" s="669"/>
      <c r="N147" s="669"/>
      <c r="O147" s="668">
        <f t="shared" si="64"/>
        <v>540</v>
      </c>
      <c r="P147" s="669"/>
      <c r="Q147" s="668">
        <f t="shared" si="65"/>
        <v>540</v>
      </c>
      <c r="R147" s="668">
        <f t="shared" si="66"/>
        <v>540</v>
      </c>
      <c r="S147" s="669"/>
      <c r="T147" s="669"/>
      <c r="U147" s="669"/>
      <c r="V147" s="669"/>
      <c r="W147" s="669"/>
      <c r="X147" s="669"/>
      <c r="Y147" s="669"/>
      <c r="Z147" s="668">
        <f t="shared" si="67"/>
        <v>540</v>
      </c>
      <c r="AA147" s="669"/>
      <c r="AB147" s="668">
        <f t="shared" si="68"/>
        <v>1080</v>
      </c>
      <c r="AC147" s="668">
        <f t="shared" si="69"/>
        <v>540</v>
      </c>
      <c r="AD147" s="669"/>
      <c r="AE147" s="669"/>
      <c r="AF147" s="669"/>
      <c r="AG147" s="669"/>
      <c r="AH147" s="669"/>
      <c r="AI147" s="669"/>
      <c r="AJ147" s="669"/>
      <c r="AK147" s="668">
        <f t="shared" si="70"/>
        <v>540</v>
      </c>
      <c r="AL147" s="669"/>
      <c r="AM147" s="668">
        <f t="shared" si="71"/>
        <v>1620</v>
      </c>
      <c r="AN147" s="668">
        <f t="shared" si="72"/>
        <v>540</v>
      </c>
      <c r="AO147" s="669"/>
      <c r="AP147" s="669"/>
      <c r="AQ147" s="669"/>
      <c r="AR147" s="669"/>
      <c r="AS147" s="669"/>
      <c r="AT147" s="669"/>
      <c r="AU147" s="669"/>
      <c r="AV147" s="668">
        <f t="shared" si="73"/>
        <v>540</v>
      </c>
      <c r="AW147" s="669"/>
      <c r="AX147" s="668">
        <f t="shared" si="74"/>
        <v>2160</v>
      </c>
    </row>
    <row r="148" spans="1:50" ht="12">
      <c r="A148" s="288">
        <v>146</v>
      </c>
      <c r="B148" s="289" t="s">
        <v>3085</v>
      </c>
      <c r="C148" s="290" t="s">
        <v>3506</v>
      </c>
      <c r="D148" s="290" t="s">
        <v>305</v>
      </c>
      <c r="E148" s="290"/>
      <c r="F148" s="668">
        <v>0</v>
      </c>
      <c r="G148" s="668">
        <f t="shared" si="63"/>
        <v>0</v>
      </c>
      <c r="H148" s="669"/>
      <c r="I148" s="669"/>
      <c r="J148" s="669"/>
      <c r="K148" s="669"/>
      <c r="L148" s="669"/>
      <c r="M148" s="669"/>
      <c r="N148" s="669"/>
      <c r="O148" s="668">
        <f t="shared" si="64"/>
        <v>0</v>
      </c>
      <c r="P148" s="669"/>
      <c r="Q148" s="668">
        <f t="shared" si="65"/>
        <v>0</v>
      </c>
      <c r="R148" s="668">
        <f t="shared" si="66"/>
        <v>0</v>
      </c>
      <c r="S148" s="669"/>
      <c r="T148" s="669"/>
      <c r="U148" s="669"/>
      <c r="V148" s="669"/>
      <c r="W148" s="669"/>
      <c r="X148" s="669"/>
      <c r="Y148" s="669"/>
      <c r="Z148" s="668">
        <f t="shared" si="67"/>
        <v>0</v>
      </c>
      <c r="AA148" s="669"/>
      <c r="AB148" s="668">
        <f t="shared" si="68"/>
        <v>0</v>
      </c>
      <c r="AC148" s="668">
        <f t="shared" si="69"/>
        <v>0</v>
      </c>
      <c r="AD148" s="669"/>
      <c r="AE148" s="669"/>
      <c r="AF148" s="669"/>
      <c r="AG148" s="669"/>
      <c r="AH148" s="669"/>
      <c r="AI148" s="669"/>
      <c r="AJ148" s="669"/>
      <c r="AK148" s="668">
        <f t="shared" si="70"/>
        <v>0</v>
      </c>
      <c r="AL148" s="669"/>
      <c r="AM148" s="668">
        <f t="shared" si="71"/>
        <v>0</v>
      </c>
      <c r="AN148" s="668">
        <f t="shared" si="72"/>
        <v>0</v>
      </c>
      <c r="AO148" s="669"/>
      <c r="AP148" s="669"/>
      <c r="AQ148" s="669"/>
      <c r="AR148" s="669"/>
      <c r="AS148" s="669"/>
      <c r="AT148" s="669"/>
      <c r="AU148" s="669"/>
      <c r="AV148" s="668">
        <f t="shared" si="73"/>
        <v>0</v>
      </c>
      <c r="AW148" s="669"/>
      <c r="AX148" s="668">
        <f t="shared" si="74"/>
        <v>0</v>
      </c>
    </row>
    <row r="149" spans="1:50" ht="12">
      <c r="A149" s="288">
        <v>147</v>
      </c>
      <c r="B149" s="289" t="s">
        <v>3318</v>
      </c>
      <c r="C149" s="290" t="s">
        <v>14</v>
      </c>
      <c r="D149" s="290" t="s">
        <v>3880</v>
      </c>
      <c r="E149" s="290">
        <v>100</v>
      </c>
      <c r="F149" s="668">
        <v>1600</v>
      </c>
      <c r="G149" s="668">
        <f t="shared" si="63"/>
        <v>300</v>
      </c>
      <c r="H149" s="669"/>
      <c r="I149" s="669"/>
      <c r="J149" s="669"/>
      <c r="K149" s="669"/>
      <c r="L149" s="669"/>
      <c r="M149" s="669"/>
      <c r="N149" s="669"/>
      <c r="O149" s="668">
        <f t="shared" si="64"/>
        <v>300</v>
      </c>
      <c r="P149" s="669"/>
      <c r="Q149" s="668">
        <f t="shared" si="65"/>
        <v>1900</v>
      </c>
      <c r="R149" s="668">
        <f t="shared" si="66"/>
        <v>300</v>
      </c>
      <c r="S149" s="669"/>
      <c r="T149" s="669"/>
      <c r="U149" s="669"/>
      <c r="V149" s="669"/>
      <c r="W149" s="669"/>
      <c r="X149" s="669"/>
      <c r="Y149" s="669"/>
      <c r="Z149" s="668">
        <f t="shared" si="67"/>
        <v>300</v>
      </c>
      <c r="AA149" s="669"/>
      <c r="AB149" s="668">
        <f t="shared" si="68"/>
        <v>2200</v>
      </c>
      <c r="AC149" s="668">
        <f t="shared" si="69"/>
        <v>300</v>
      </c>
      <c r="AD149" s="669"/>
      <c r="AE149" s="669"/>
      <c r="AF149" s="669"/>
      <c r="AG149" s="669"/>
      <c r="AH149" s="669"/>
      <c r="AI149" s="669"/>
      <c r="AJ149" s="669"/>
      <c r="AK149" s="668">
        <f t="shared" si="70"/>
        <v>300</v>
      </c>
      <c r="AL149" s="669"/>
      <c r="AM149" s="668">
        <f t="shared" si="71"/>
        <v>2500</v>
      </c>
      <c r="AN149" s="668">
        <f t="shared" si="72"/>
        <v>300</v>
      </c>
      <c r="AO149" s="669"/>
      <c r="AP149" s="669"/>
      <c r="AQ149" s="669"/>
      <c r="AR149" s="669"/>
      <c r="AS149" s="669"/>
      <c r="AT149" s="669"/>
      <c r="AU149" s="669"/>
      <c r="AV149" s="668">
        <f t="shared" si="73"/>
        <v>300</v>
      </c>
      <c r="AW149" s="669"/>
      <c r="AX149" s="668">
        <f t="shared" si="74"/>
        <v>2800</v>
      </c>
    </row>
    <row r="150" spans="1:50" ht="12">
      <c r="A150" s="288">
        <v>148</v>
      </c>
      <c r="B150" s="289" t="s">
        <v>306</v>
      </c>
      <c r="C150" s="290" t="s">
        <v>23</v>
      </c>
      <c r="D150" s="290" t="s">
        <v>12</v>
      </c>
      <c r="E150" s="290">
        <v>110</v>
      </c>
      <c r="F150" s="668">
        <v>-660</v>
      </c>
      <c r="G150" s="668">
        <f t="shared" si="63"/>
        <v>330</v>
      </c>
      <c r="H150" s="669"/>
      <c r="I150" s="669"/>
      <c r="J150" s="669"/>
      <c r="K150" s="669"/>
      <c r="L150" s="669"/>
      <c r="M150" s="669"/>
      <c r="N150" s="669"/>
      <c r="O150" s="668">
        <f t="shared" si="64"/>
        <v>330</v>
      </c>
      <c r="P150" s="669"/>
      <c r="Q150" s="668">
        <f t="shared" si="65"/>
        <v>-330</v>
      </c>
      <c r="R150" s="668">
        <f t="shared" si="66"/>
        <v>330</v>
      </c>
      <c r="S150" s="669"/>
      <c r="T150" s="669"/>
      <c r="U150" s="669"/>
      <c r="V150" s="669"/>
      <c r="W150" s="669"/>
      <c r="X150" s="669"/>
      <c r="Y150" s="669"/>
      <c r="Z150" s="668">
        <f t="shared" si="67"/>
        <v>330</v>
      </c>
      <c r="AA150" s="669"/>
      <c r="AB150" s="668">
        <f t="shared" si="68"/>
        <v>0</v>
      </c>
      <c r="AC150" s="668">
        <f t="shared" si="69"/>
        <v>330</v>
      </c>
      <c r="AD150" s="669"/>
      <c r="AE150" s="669"/>
      <c r="AF150" s="669"/>
      <c r="AG150" s="669"/>
      <c r="AH150" s="669"/>
      <c r="AI150" s="669"/>
      <c r="AJ150" s="669"/>
      <c r="AK150" s="668">
        <f t="shared" si="70"/>
        <v>330</v>
      </c>
      <c r="AL150" s="669"/>
      <c r="AM150" s="668">
        <f t="shared" si="71"/>
        <v>330</v>
      </c>
      <c r="AN150" s="668">
        <f t="shared" si="72"/>
        <v>330</v>
      </c>
      <c r="AO150" s="669"/>
      <c r="AP150" s="669"/>
      <c r="AQ150" s="669"/>
      <c r="AR150" s="669"/>
      <c r="AS150" s="669"/>
      <c r="AT150" s="669"/>
      <c r="AU150" s="669"/>
      <c r="AV150" s="668">
        <f t="shared" si="73"/>
        <v>330</v>
      </c>
      <c r="AW150" s="669"/>
      <c r="AX150" s="668">
        <f t="shared" si="74"/>
        <v>660</v>
      </c>
    </row>
    <row r="151" spans="1:50" ht="12">
      <c r="A151" s="288">
        <v>149</v>
      </c>
      <c r="B151" s="294" t="s">
        <v>3086</v>
      </c>
      <c r="C151" s="290" t="s">
        <v>10</v>
      </c>
      <c r="D151" s="290" t="s">
        <v>310</v>
      </c>
      <c r="E151" s="670">
        <v>125</v>
      </c>
      <c r="F151" s="668">
        <v>0</v>
      </c>
      <c r="G151" s="668">
        <f t="shared" si="63"/>
        <v>375</v>
      </c>
      <c r="H151" s="669"/>
      <c r="I151" s="669"/>
      <c r="J151" s="669"/>
      <c r="K151" s="669"/>
      <c r="L151" s="669"/>
      <c r="M151" s="669"/>
      <c r="N151" s="669"/>
      <c r="O151" s="668">
        <f t="shared" si="64"/>
        <v>375</v>
      </c>
      <c r="P151" s="669"/>
      <c r="Q151" s="668">
        <f t="shared" si="65"/>
        <v>375</v>
      </c>
      <c r="R151" s="668">
        <f t="shared" si="66"/>
        <v>375</v>
      </c>
      <c r="S151" s="669"/>
      <c r="T151" s="669"/>
      <c r="U151" s="669"/>
      <c r="V151" s="669"/>
      <c r="W151" s="669"/>
      <c r="X151" s="669"/>
      <c r="Y151" s="669"/>
      <c r="Z151" s="668">
        <f t="shared" si="67"/>
        <v>375</v>
      </c>
      <c r="AA151" s="669"/>
      <c r="AB151" s="668">
        <f t="shared" si="68"/>
        <v>750</v>
      </c>
      <c r="AC151" s="668">
        <f t="shared" si="69"/>
        <v>375</v>
      </c>
      <c r="AD151" s="669"/>
      <c r="AE151" s="669"/>
      <c r="AF151" s="669"/>
      <c r="AG151" s="669"/>
      <c r="AH151" s="669"/>
      <c r="AI151" s="669"/>
      <c r="AJ151" s="669"/>
      <c r="AK151" s="668">
        <f t="shared" si="70"/>
        <v>375</v>
      </c>
      <c r="AL151" s="669"/>
      <c r="AM151" s="668">
        <f t="shared" si="71"/>
        <v>1125</v>
      </c>
      <c r="AN151" s="668">
        <f t="shared" si="72"/>
        <v>375</v>
      </c>
      <c r="AO151" s="669"/>
      <c r="AP151" s="669"/>
      <c r="AQ151" s="669"/>
      <c r="AR151" s="669"/>
      <c r="AS151" s="669"/>
      <c r="AT151" s="669"/>
      <c r="AU151" s="669"/>
      <c r="AV151" s="668">
        <f t="shared" si="73"/>
        <v>375</v>
      </c>
      <c r="AW151" s="669"/>
      <c r="AX151" s="668">
        <f t="shared" si="74"/>
        <v>1500</v>
      </c>
    </row>
    <row r="152" spans="1:50" ht="12">
      <c r="A152" s="288">
        <v>150</v>
      </c>
      <c r="B152" s="294" t="s">
        <v>3835</v>
      </c>
      <c r="C152" s="290" t="s">
        <v>23</v>
      </c>
      <c r="D152" s="290"/>
      <c r="E152" s="670">
        <v>430</v>
      </c>
      <c r="F152" s="668">
        <v>600</v>
      </c>
      <c r="G152" s="668">
        <f t="shared" si="63"/>
        <v>1290</v>
      </c>
      <c r="H152" s="669"/>
      <c r="I152" s="669"/>
      <c r="J152" s="669"/>
      <c r="K152" s="669"/>
      <c r="L152" s="669"/>
      <c r="M152" s="669"/>
      <c r="N152" s="669"/>
      <c r="O152" s="668">
        <f t="shared" si="64"/>
        <v>1290</v>
      </c>
      <c r="P152" s="669"/>
      <c r="Q152" s="668">
        <f t="shared" si="65"/>
        <v>1890</v>
      </c>
      <c r="R152" s="668">
        <f t="shared" si="66"/>
        <v>1290</v>
      </c>
      <c r="S152" s="669"/>
      <c r="T152" s="669"/>
      <c r="U152" s="669"/>
      <c r="V152" s="669"/>
      <c r="W152" s="669"/>
      <c r="X152" s="669"/>
      <c r="Y152" s="669"/>
      <c r="Z152" s="668">
        <f t="shared" si="67"/>
        <v>1290</v>
      </c>
      <c r="AA152" s="669"/>
      <c r="AB152" s="668">
        <f t="shared" si="68"/>
        <v>3180</v>
      </c>
      <c r="AC152" s="668">
        <f t="shared" si="69"/>
        <v>1290</v>
      </c>
      <c r="AD152" s="669"/>
      <c r="AE152" s="669"/>
      <c r="AF152" s="669"/>
      <c r="AG152" s="669"/>
      <c r="AH152" s="669"/>
      <c r="AI152" s="669"/>
      <c r="AJ152" s="669"/>
      <c r="AK152" s="668">
        <f t="shared" si="70"/>
        <v>1290</v>
      </c>
      <c r="AL152" s="669"/>
      <c r="AM152" s="668">
        <f t="shared" si="71"/>
        <v>4470</v>
      </c>
      <c r="AN152" s="668">
        <f t="shared" si="72"/>
        <v>1290</v>
      </c>
      <c r="AO152" s="669"/>
      <c r="AP152" s="669"/>
      <c r="AQ152" s="669"/>
      <c r="AR152" s="669"/>
      <c r="AS152" s="669"/>
      <c r="AT152" s="669"/>
      <c r="AU152" s="669"/>
      <c r="AV152" s="668">
        <f t="shared" si="73"/>
        <v>1290</v>
      </c>
      <c r="AW152" s="669"/>
      <c r="AX152" s="668">
        <f t="shared" si="74"/>
        <v>5760</v>
      </c>
    </row>
    <row r="153" spans="1:50" ht="12">
      <c r="A153" s="288">
        <v>151</v>
      </c>
      <c r="B153" s="294" t="s">
        <v>3087</v>
      </c>
      <c r="C153" s="290" t="s">
        <v>10</v>
      </c>
      <c r="D153" s="290" t="s">
        <v>41</v>
      </c>
      <c r="E153" s="670">
        <v>185</v>
      </c>
      <c r="F153" s="668">
        <v>0</v>
      </c>
      <c r="G153" s="668">
        <f t="shared" si="63"/>
        <v>555</v>
      </c>
      <c r="H153" s="669"/>
      <c r="I153" s="669"/>
      <c r="J153" s="669"/>
      <c r="K153" s="669"/>
      <c r="L153" s="669"/>
      <c r="M153" s="669"/>
      <c r="N153" s="669"/>
      <c r="O153" s="668">
        <f t="shared" si="64"/>
        <v>555</v>
      </c>
      <c r="P153" s="669"/>
      <c r="Q153" s="668">
        <f t="shared" si="65"/>
        <v>555</v>
      </c>
      <c r="R153" s="668">
        <f t="shared" si="66"/>
        <v>555</v>
      </c>
      <c r="S153" s="669"/>
      <c r="T153" s="669"/>
      <c r="U153" s="669"/>
      <c r="V153" s="669"/>
      <c r="W153" s="669"/>
      <c r="X153" s="669"/>
      <c r="Y153" s="669"/>
      <c r="Z153" s="668">
        <f t="shared" si="67"/>
        <v>555</v>
      </c>
      <c r="AA153" s="669"/>
      <c r="AB153" s="668">
        <f t="shared" si="68"/>
        <v>1110</v>
      </c>
      <c r="AC153" s="668">
        <f t="shared" si="69"/>
        <v>555</v>
      </c>
      <c r="AD153" s="669"/>
      <c r="AE153" s="669"/>
      <c r="AF153" s="669"/>
      <c r="AG153" s="669"/>
      <c r="AH153" s="669"/>
      <c r="AI153" s="669"/>
      <c r="AJ153" s="669"/>
      <c r="AK153" s="668">
        <f t="shared" si="70"/>
        <v>555</v>
      </c>
      <c r="AL153" s="669"/>
      <c r="AM153" s="668">
        <f t="shared" si="71"/>
        <v>1665</v>
      </c>
      <c r="AN153" s="668">
        <f t="shared" si="72"/>
        <v>555</v>
      </c>
      <c r="AO153" s="669"/>
      <c r="AP153" s="669"/>
      <c r="AQ153" s="669"/>
      <c r="AR153" s="669"/>
      <c r="AS153" s="669"/>
      <c r="AT153" s="669"/>
      <c r="AU153" s="669"/>
      <c r="AV153" s="668">
        <f t="shared" si="73"/>
        <v>555</v>
      </c>
      <c r="AW153" s="669"/>
      <c r="AX153" s="668">
        <f t="shared" si="74"/>
        <v>2220</v>
      </c>
    </row>
    <row r="154" spans="1:50" ht="12">
      <c r="A154" s="288">
        <v>152</v>
      </c>
      <c r="B154" s="294" t="s">
        <v>3088</v>
      </c>
      <c r="C154" s="290" t="s">
        <v>10</v>
      </c>
      <c r="D154" s="290" t="s">
        <v>834</v>
      </c>
      <c r="E154" s="670">
        <v>240</v>
      </c>
      <c r="F154" s="668">
        <v>720</v>
      </c>
      <c r="G154" s="668">
        <f t="shared" si="63"/>
        <v>720</v>
      </c>
      <c r="H154" s="669"/>
      <c r="I154" s="669"/>
      <c r="J154" s="669"/>
      <c r="K154" s="669"/>
      <c r="L154" s="669"/>
      <c r="M154" s="669"/>
      <c r="N154" s="669"/>
      <c r="O154" s="668">
        <f t="shared" si="64"/>
        <v>720</v>
      </c>
      <c r="P154" s="669"/>
      <c r="Q154" s="668">
        <f t="shared" si="65"/>
        <v>1440</v>
      </c>
      <c r="R154" s="668">
        <f t="shared" si="66"/>
        <v>720</v>
      </c>
      <c r="S154" s="669"/>
      <c r="T154" s="669"/>
      <c r="U154" s="669"/>
      <c r="V154" s="669"/>
      <c r="W154" s="669"/>
      <c r="X154" s="669"/>
      <c r="Y154" s="669"/>
      <c r="Z154" s="668">
        <f t="shared" si="67"/>
        <v>720</v>
      </c>
      <c r="AA154" s="669"/>
      <c r="AB154" s="668">
        <f t="shared" si="68"/>
        <v>2160</v>
      </c>
      <c r="AC154" s="668">
        <f t="shared" si="69"/>
        <v>720</v>
      </c>
      <c r="AD154" s="669"/>
      <c r="AE154" s="669"/>
      <c r="AF154" s="669"/>
      <c r="AG154" s="669"/>
      <c r="AH154" s="669"/>
      <c r="AI154" s="669"/>
      <c r="AJ154" s="669"/>
      <c r="AK154" s="668">
        <f t="shared" si="70"/>
        <v>720</v>
      </c>
      <c r="AL154" s="669"/>
      <c r="AM154" s="668">
        <f t="shared" si="71"/>
        <v>2880</v>
      </c>
      <c r="AN154" s="668">
        <f t="shared" si="72"/>
        <v>720</v>
      </c>
      <c r="AO154" s="669"/>
      <c r="AP154" s="669"/>
      <c r="AQ154" s="669"/>
      <c r="AR154" s="669"/>
      <c r="AS154" s="669"/>
      <c r="AT154" s="669"/>
      <c r="AU154" s="669"/>
      <c r="AV154" s="668">
        <f t="shared" si="73"/>
        <v>720</v>
      </c>
      <c r="AW154" s="669"/>
      <c r="AX154" s="668">
        <f t="shared" si="74"/>
        <v>3600</v>
      </c>
    </row>
    <row r="155" spans="1:50" ht="12">
      <c r="A155" s="288">
        <v>153</v>
      </c>
      <c r="B155" s="294" t="s">
        <v>1497</v>
      </c>
      <c r="C155" s="290" t="s">
        <v>10</v>
      </c>
      <c r="D155" s="290" t="s">
        <v>346</v>
      </c>
      <c r="E155" s="670">
        <v>165</v>
      </c>
      <c r="F155" s="668">
        <v>0</v>
      </c>
      <c r="G155" s="668">
        <f t="shared" si="63"/>
        <v>495</v>
      </c>
      <c r="H155" s="669"/>
      <c r="I155" s="669"/>
      <c r="J155" s="669"/>
      <c r="K155" s="669"/>
      <c r="L155" s="669"/>
      <c r="M155" s="669"/>
      <c r="N155" s="669"/>
      <c r="O155" s="668">
        <f t="shared" si="64"/>
        <v>495</v>
      </c>
      <c r="P155" s="669"/>
      <c r="Q155" s="668">
        <f t="shared" si="65"/>
        <v>495</v>
      </c>
      <c r="R155" s="668">
        <f t="shared" si="66"/>
        <v>495</v>
      </c>
      <c r="S155" s="669"/>
      <c r="T155" s="669"/>
      <c r="U155" s="669"/>
      <c r="V155" s="669"/>
      <c r="W155" s="669"/>
      <c r="X155" s="669"/>
      <c r="Y155" s="669"/>
      <c r="Z155" s="668">
        <f t="shared" si="67"/>
        <v>495</v>
      </c>
      <c r="AA155" s="669"/>
      <c r="AB155" s="668">
        <f t="shared" si="68"/>
        <v>990</v>
      </c>
      <c r="AC155" s="668">
        <f t="shared" si="69"/>
        <v>495</v>
      </c>
      <c r="AD155" s="669"/>
      <c r="AE155" s="669"/>
      <c r="AF155" s="669"/>
      <c r="AG155" s="669"/>
      <c r="AH155" s="669"/>
      <c r="AI155" s="669"/>
      <c r="AJ155" s="669"/>
      <c r="AK155" s="668">
        <f t="shared" si="70"/>
        <v>495</v>
      </c>
      <c r="AL155" s="669"/>
      <c r="AM155" s="668">
        <f t="shared" si="71"/>
        <v>1485</v>
      </c>
      <c r="AN155" s="668">
        <f t="shared" si="72"/>
        <v>495</v>
      </c>
      <c r="AO155" s="669"/>
      <c r="AP155" s="669"/>
      <c r="AQ155" s="669"/>
      <c r="AR155" s="669"/>
      <c r="AS155" s="669"/>
      <c r="AT155" s="669"/>
      <c r="AU155" s="669"/>
      <c r="AV155" s="668">
        <f t="shared" si="73"/>
        <v>495</v>
      </c>
      <c r="AW155" s="669"/>
      <c r="AX155" s="668">
        <f t="shared" si="74"/>
        <v>1980</v>
      </c>
    </row>
    <row r="156" spans="1:50" ht="12">
      <c r="A156" s="288">
        <v>154</v>
      </c>
      <c r="B156" s="289" t="s">
        <v>1500</v>
      </c>
      <c r="C156" s="290" t="s">
        <v>14</v>
      </c>
      <c r="D156" s="290" t="s">
        <v>318</v>
      </c>
      <c r="E156" s="290">
        <v>90</v>
      </c>
      <c r="F156" s="668">
        <v>0</v>
      </c>
      <c r="G156" s="668">
        <f t="shared" si="63"/>
        <v>270</v>
      </c>
      <c r="H156" s="669"/>
      <c r="I156" s="669"/>
      <c r="J156" s="669"/>
      <c r="K156" s="669"/>
      <c r="L156" s="669"/>
      <c r="M156" s="669"/>
      <c r="N156" s="669"/>
      <c r="O156" s="668">
        <f t="shared" si="64"/>
        <v>270</v>
      </c>
      <c r="P156" s="669"/>
      <c r="Q156" s="668">
        <f t="shared" si="65"/>
        <v>270</v>
      </c>
      <c r="R156" s="668">
        <f t="shared" si="66"/>
        <v>270</v>
      </c>
      <c r="S156" s="669"/>
      <c r="T156" s="669"/>
      <c r="U156" s="669"/>
      <c r="V156" s="669"/>
      <c r="W156" s="669"/>
      <c r="X156" s="669"/>
      <c r="Y156" s="669"/>
      <c r="Z156" s="668">
        <f t="shared" si="67"/>
        <v>270</v>
      </c>
      <c r="AA156" s="669"/>
      <c r="AB156" s="668">
        <f t="shared" si="68"/>
        <v>540</v>
      </c>
      <c r="AC156" s="668">
        <f t="shared" si="69"/>
        <v>270</v>
      </c>
      <c r="AD156" s="669"/>
      <c r="AE156" s="669"/>
      <c r="AF156" s="669"/>
      <c r="AG156" s="669"/>
      <c r="AH156" s="669"/>
      <c r="AI156" s="669"/>
      <c r="AJ156" s="669"/>
      <c r="AK156" s="668">
        <f t="shared" si="70"/>
        <v>270</v>
      </c>
      <c r="AL156" s="669"/>
      <c r="AM156" s="668">
        <f t="shared" si="71"/>
        <v>810</v>
      </c>
      <c r="AN156" s="668">
        <f t="shared" si="72"/>
        <v>270</v>
      </c>
      <c r="AO156" s="669"/>
      <c r="AP156" s="669"/>
      <c r="AQ156" s="669"/>
      <c r="AR156" s="669"/>
      <c r="AS156" s="669"/>
      <c r="AT156" s="669"/>
      <c r="AU156" s="669"/>
      <c r="AV156" s="668">
        <f t="shared" si="73"/>
        <v>270</v>
      </c>
      <c r="AW156" s="669"/>
      <c r="AX156" s="668">
        <f t="shared" si="74"/>
        <v>1080</v>
      </c>
    </row>
    <row r="157" spans="1:50" ht="12">
      <c r="A157" s="288">
        <v>155</v>
      </c>
      <c r="B157" s="289" t="s">
        <v>1075</v>
      </c>
      <c r="C157" s="290" t="s">
        <v>14</v>
      </c>
      <c r="D157" s="290" t="s">
        <v>12</v>
      </c>
      <c r="E157" s="290">
        <v>185</v>
      </c>
      <c r="F157" s="668">
        <v>0</v>
      </c>
      <c r="G157" s="668">
        <f t="shared" si="63"/>
        <v>555</v>
      </c>
      <c r="H157" s="669"/>
      <c r="I157" s="669"/>
      <c r="J157" s="669"/>
      <c r="K157" s="669"/>
      <c r="L157" s="669"/>
      <c r="M157" s="669"/>
      <c r="N157" s="669"/>
      <c r="O157" s="668">
        <f t="shared" si="64"/>
        <v>555</v>
      </c>
      <c r="P157" s="669"/>
      <c r="Q157" s="668">
        <f t="shared" si="65"/>
        <v>555</v>
      </c>
      <c r="R157" s="668">
        <f t="shared" si="66"/>
        <v>555</v>
      </c>
      <c r="S157" s="669"/>
      <c r="T157" s="669"/>
      <c r="U157" s="669"/>
      <c r="V157" s="669"/>
      <c r="W157" s="669"/>
      <c r="X157" s="669"/>
      <c r="Y157" s="669"/>
      <c r="Z157" s="668">
        <f t="shared" si="67"/>
        <v>555</v>
      </c>
      <c r="AA157" s="669"/>
      <c r="AB157" s="668">
        <f t="shared" si="68"/>
        <v>1110</v>
      </c>
      <c r="AC157" s="668">
        <f t="shared" si="69"/>
        <v>555</v>
      </c>
      <c r="AD157" s="669"/>
      <c r="AE157" s="669"/>
      <c r="AF157" s="669"/>
      <c r="AG157" s="669"/>
      <c r="AH157" s="669"/>
      <c r="AI157" s="669"/>
      <c r="AJ157" s="669"/>
      <c r="AK157" s="668">
        <f t="shared" si="70"/>
        <v>555</v>
      </c>
      <c r="AL157" s="669"/>
      <c r="AM157" s="668">
        <f t="shared" si="71"/>
        <v>1665</v>
      </c>
      <c r="AN157" s="668">
        <f t="shared" si="72"/>
        <v>555</v>
      </c>
      <c r="AO157" s="669"/>
      <c r="AP157" s="669"/>
      <c r="AQ157" s="669"/>
      <c r="AR157" s="669"/>
      <c r="AS157" s="669"/>
      <c r="AT157" s="669"/>
      <c r="AU157" s="669"/>
      <c r="AV157" s="668">
        <f t="shared" si="73"/>
        <v>555</v>
      </c>
      <c r="AW157" s="669"/>
      <c r="AX157" s="668">
        <f t="shared" si="74"/>
        <v>2220</v>
      </c>
    </row>
    <row r="158" spans="1:50" ht="12">
      <c r="A158" s="288">
        <v>156</v>
      </c>
      <c r="B158" s="289" t="s">
        <v>321</v>
      </c>
      <c r="C158" s="290" t="s">
        <v>14</v>
      </c>
      <c r="D158" s="290" t="s">
        <v>323</v>
      </c>
      <c r="E158" s="290">
        <v>140</v>
      </c>
      <c r="F158" s="668">
        <v>0</v>
      </c>
      <c r="G158" s="668">
        <f t="shared" si="63"/>
        <v>420</v>
      </c>
      <c r="H158" s="669"/>
      <c r="I158" s="669"/>
      <c r="J158" s="669"/>
      <c r="K158" s="669"/>
      <c r="L158" s="669"/>
      <c r="M158" s="669"/>
      <c r="N158" s="669"/>
      <c r="O158" s="668">
        <f t="shared" si="64"/>
        <v>420</v>
      </c>
      <c r="P158" s="669"/>
      <c r="Q158" s="668">
        <f t="shared" si="65"/>
        <v>420</v>
      </c>
      <c r="R158" s="668">
        <f t="shared" si="66"/>
        <v>420</v>
      </c>
      <c r="S158" s="669"/>
      <c r="T158" s="669"/>
      <c r="U158" s="669"/>
      <c r="V158" s="669"/>
      <c r="W158" s="669"/>
      <c r="X158" s="669"/>
      <c r="Y158" s="669"/>
      <c r="Z158" s="668">
        <f t="shared" si="67"/>
        <v>420</v>
      </c>
      <c r="AA158" s="669"/>
      <c r="AB158" s="668">
        <f t="shared" si="68"/>
        <v>840</v>
      </c>
      <c r="AC158" s="668">
        <f t="shared" si="69"/>
        <v>420</v>
      </c>
      <c r="AD158" s="669"/>
      <c r="AE158" s="669"/>
      <c r="AF158" s="669"/>
      <c r="AG158" s="669"/>
      <c r="AH158" s="669"/>
      <c r="AI158" s="669"/>
      <c r="AJ158" s="669"/>
      <c r="AK158" s="668">
        <f t="shared" si="70"/>
        <v>420</v>
      </c>
      <c r="AL158" s="669"/>
      <c r="AM158" s="668">
        <f t="shared" si="71"/>
        <v>1260</v>
      </c>
      <c r="AN158" s="668">
        <f t="shared" si="72"/>
        <v>420</v>
      </c>
      <c r="AO158" s="669"/>
      <c r="AP158" s="669"/>
      <c r="AQ158" s="669"/>
      <c r="AR158" s="669"/>
      <c r="AS158" s="669"/>
      <c r="AT158" s="669"/>
      <c r="AU158" s="669"/>
      <c r="AV158" s="668">
        <f t="shared" si="73"/>
        <v>420</v>
      </c>
      <c r="AW158" s="669"/>
      <c r="AX158" s="668">
        <f t="shared" si="74"/>
        <v>1680</v>
      </c>
    </row>
    <row r="159" spans="1:50" ht="12">
      <c r="A159" s="288">
        <v>157</v>
      </c>
      <c r="B159" s="289" t="s">
        <v>3425</v>
      </c>
      <c r="C159" s="290" t="s">
        <v>14</v>
      </c>
      <c r="D159" s="290"/>
      <c r="E159" s="290">
        <v>125</v>
      </c>
      <c r="F159" s="668">
        <v>0</v>
      </c>
      <c r="G159" s="668">
        <f t="shared" si="63"/>
        <v>375</v>
      </c>
      <c r="H159" s="669"/>
      <c r="I159" s="669"/>
      <c r="J159" s="669"/>
      <c r="K159" s="669"/>
      <c r="L159" s="669"/>
      <c r="M159" s="669"/>
      <c r="N159" s="669"/>
      <c r="O159" s="668">
        <f t="shared" si="64"/>
        <v>375</v>
      </c>
      <c r="P159" s="669"/>
      <c r="Q159" s="668">
        <f t="shared" si="65"/>
        <v>375</v>
      </c>
      <c r="R159" s="668">
        <f t="shared" si="66"/>
        <v>375</v>
      </c>
      <c r="S159" s="669"/>
      <c r="T159" s="669"/>
      <c r="U159" s="669"/>
      <c r="V159" s="669"/>
      <c r="W159" s="669"/>
      <c r="X159" s="669"/>
      <c r="Y159" s="669"/>
      <c r="Z159" s="668">
        <f t="shared" si="67"/>
        <v>375</v>
      </c>
      <c r="AA159" s="669"/>
      <c r="AB159" s="668">
        <f t="shared" si="68"/>
        <v>750</v>
      </c>
      <c r="AC159" s="668">
        <f t="shared" si="69"/>
        <v>375</v>
      </c>
      <c r="AD159" s="669"/>
      <c r="AE159" s="669"/>
      <c r="AF159" s="669"/>
      <c r="AG159" s="669"/>
      <c r="AH159" s="669"/>
      <c r="AI159" s="669"/>
      <c r="AJ159" s="669"/>
      <c r="AK159" s="668">
        <f t="shared" si="70"/>
        <v>375</v>
      </c>
      <c r="AL159" s="669"/>
      <c r="AM159" s="668">
        <f t="shared" si="71"/>
        <v>1125</v>
      </c>
      <c r="AN159" s="668">
        <f t="shared" si="72"/>
        <v>375</v>
      </c>
      <c r="AO159" s="669"/>
      <c r="AP159" s="669"/>
      <c r="AQ159" s="669"/>
      <c r="AR159" s="669"/>
      <c r="AS159" s="669"/>
      <c r="AT159" s="669"/>
      <c r="AU159" s="669"/>
      <c r="AV159" s="668">
        <f t="shared" si="73"/>
        <v>375</v>
      </c>
      <c r="AW159" s="669"/>
      <c r="AX159" s="668">
        <f t="shared" si="74"/>
        <v>1500</v>
      </c>
    </row>
    <row r="160" spans="1:50" ht="12">
      <c r="A160" s="288">
        <v>158</v>
      </c>
      <c r="B160" s="294" t="s">
        <v>1125</v>
      </c>
      <c r="C160" s="290" t="s">
        <v>10</v>
      </c>
      <c r="D160" s="290" t="s">
        <v>325</v>
      </c>
      <c r="E160" s="670">
        <v>200</v>
      </c>
      <c r="F160" s="668">
        <v>100</v>
      </c>
      <c r="G160" s="668">
        <f t="shared" si="63"/>
        <v>600</v>
      </c>
      <c r="H160" s="669"/>
      <c r="I160" s="669"/>
      <c r="J160" s="669"/>
      <c r="K160" s="669"/>
      <c r="L160" s="669"/>
      <c r="M160" s="669"/>
      <c r="N160" s="669"/>
      <c r="O160" s="668">
        <f t="shared" si="64"/>
        <v>600</v>
      </c>
      <c r="P160" s="669"/>
      <c r="Q160" s="668">
        <f t="shared" si="65"/>
        <v>700</v>
      </c>
      <c r="R160" s="668">
        <f t="shared" si="66"/>
        <v>600</v>
      </c>
      <c r="S160" s="668"/>
      <c r="T160" s="668"/>
      <c r="U160" s="668"/>
      <c r="V160" s="668"/>
      <c r="W160" s="668"/>
      <c r="X160" s="668"/>
      <c r="Y160" s="668"/>
      <c r="Z160" s="668">
        <f t="shared" si="67"/>
        <v>600</v>
      </c>
      <c r="AA160" s="668"/>
      <c r="AB160" s="668">
        <f t="shared" si="68"/>
        <v>1300</v>
      </c>
      <c r="AC160" s="668">
        <f t="shared" si="69"/>
        <v>600</v>
      </c>
      <c r="AD160" s="669"/>
      <c r="AE160" s="669"/>
      <c r="AF160" s="669"/>
      <c r="AG160" s="669"/>
      <c r="AH160" s="669"/>
      <c r="AI160" s="669"/>
      <c r="AJ160" s="669"/>
      <c r="AK160" s="668">
        <f t="shared" si="70"/>
        <v>600</v>
      </c>
      <c r="AL160" s="669"/>
      <c r="AM160" s="668">
        <f t="shared" si="71"/>
        <v>1900</v>
      </c>
      <c r="AN160" s="668">
        <f t="shared" si="72"/>
        <v>600</v>
      </c>
      <c r="AO160" s="669"/>
      <c r="AP160" s="669"/>
      <c r="AQ160" s="669"/>
      <c r="AR160" s="669"/>
      <c r="AS160" s="669"/>
      <c r="AT160" s="669"/>
      <c r="AU160" s="669"/>
      <c r="AV160" s="668">
        <f t="shared" si="73"/>
        <v>600</v>
      </c>
      <c r="AW160" s="669"/>
      <c r="AX160" s="668">
        <f t="shared" si="74"/>
        <v>2500</v>
      </c>
    </row>
    <row r="161" spans="1:50" ht="12">
      <c r="A161" s="288">
        <v>159</v>
      </c>
      <c r="B161" s="294" t="s">
        <v>1126</v>
      </c>
      <c r="C161" s="290" t="s">
        <v>14</v>
      </c>
      <c r="D161" s="290" t="s">
        <v>978</v>
      </c>
      <c r="E161" s="290">
        <v>200</v>
      </c>
      <c r="F161" s="668">
        <v>0</v>
      </c>
      <c r="G161" s="668">
        <f t="shared" si="63"/>
        <v>600</v>
      </c>
      <c r="H161" s="669"/>
      <c r="I161" s="669"/>
      <c r="J161" s="669"/>
      <c r="K161" s="669"/>
      <c r="L161" s="669"/>
      <c r="M161" s="669"/>
      <c r="N161" s="669"/>
      <c r="O161" s="668">
        <f t="shared" si="64"/>
        <v>600</v>
      </c>
      <c r="P161" s="669"/>
      <c r="Q161" s="668">
        <f t="shared" si="65"/>
        <v>600</v>
      </c>
      <c r="R161" s="668">
        <f t="shared" si="66"/>
        <v>600</v>
      </c>
      <c r="S161" s="669"/>
      <c r="T161" s="669"/>
      <c r="U161" s="669"/>
      <c r="V161" s="669"/>
      <c r="W161" s="669"/>
      <c r="X161" s="669"/>
      <c r="Y161" s="669"/>
      <c r="Z161" s="668">
        <f t="shared" si="67"/>
        <v>600</v>
      </c>
      <c r="AA161" s="669"/>
      <c r="AB161" s="668">
        <f t="shared" si="68"/>
        <v>1200</v>
      </c>
      <c r="AC161" s="668">
        <f t="shared" si="69"/>
        <v>600</v>
      </c>
      <c r="AD161" s="669"/>
      <c r="AE161" s="669"/>
      <c r="AF161" s="669"/>
      <c r="AG161" s="669"/>
      <c r="AH161" s="669"/>
      <c r="AI161" s="669"/>
      <c r="AJ161" s="669"/>
      <c r="AK161" s="668">
        <f t="shared" si="70"/>
        <v>600</v>
      </c>
      <c r="AL161" s="669"/>
      <c r="AM161" s="668">
        <f t="shared" si="71"/>
        <v>1800</v>
      </c>
      <c r="AN161" s="668">
        <f t="shared" si="72"/>
        <v>600</v>
      </c>
      <c r="AO161" s="669"/>
      <c r="AP161" s="669"/>
      <c r="AQ161" s="669"/>
      <c r="AR161" s="669"/>
      <c r="AS161" s="669"/>
      <c r="AT161" s="669"/>
      <c r="AU161" s="669"/>
      <c r="AV161" s="668">
        <f t="shared" si="73"/>
        <v>600</v>
      </c>
      <c r="AW161" s="669"/>
      <c r="AX161" s="668">
        <f t="shared" si="74"/>
        <v>2400</v>
      </c>
    </row>
    <row r="162" spans="1:50" ht="12">
      <c r="A162" s="288">
        <v>160</v>
      </c>
      <c r="B162" s="289" t="s">
        <v>1601</v>
      </c>
      <c r="C162" s="290" t="s">
        <v>14</v>
      </c>
      <c r="D162" s="290"/>
      <c r="E162" s="290">
        <v>220</v>
      </c>
      <c r="F162" s="668">
        <v>0</v>
      </c>
      <c r="G162" s="668">
        <f t="shared" si="63"/>
        <v>660</v>
      </c>
      <c r="H162" s="669"/>
      <c r="I162" s="669"/>
      <c r="J162" s="669"/>
      <c r="K162" s="669"/>
      <c r="L162" s="669"/>
      <c r="M162" s="669"/>
      <c r="N162" s="669"/>
      <c r="O162" s="668">
        <f t="shared" si="64"/>
        <v>660</v>
      </c>
      <c r="P162" s="669"/>
      <c r="Q162" s="668">
        <f t="shared" si="65"/>
        <v>660</v>
      </c>
      <c r="R162" s="668">
        <f t="shared" si="66"/>
        <v>660</v>
      </c>
      <c r="S162" s="669"/>
      <c r="T162" s="669"/>
      <c r="U162" s="669"/>
      <c r="V162" s="669"/>
      <c r="W162" s="669"/>
      <c r="X162" s="669"/>
      <c r="Y162" s="669"/>
      <c r="Z162" s="668">
        <f t="shared" si="67"/>
        <v>660</v>
      </c>
      <c r="AA162" s="669"/>
      <c r="AB162" s="668">
        <f t="shared" si="68"/>
        <v>1320</v>
      </c>
      <c r="AC162" s="668">
        <f t="shared" si="69"/>
        <v>660</v>
      </c>
      <c r="AD162" s="669"/>
      <c r="AE162" s="669"/>
      <c r="AF162" s="669"/>
      <c r="AG162" s="669"/>
      <c r="AH162" s="669"/>
      <c r="AI162" s="669"/>
      <c r="AJ162" s="669"/>
      <c r="AK162" s="668">
        <f t="shared" si="70"/>
        <v>660</v>
      </c>
      <c r="AL162" s="669"/>
      <c r="AM162" s="668">
        <f t="shared" si="71"/>
        <v>1980</v>
      </c>
      <c r="AN162" s="668">
        <f t="shared" si="72"/>
        <v>660</v>
      </c>
      <c r="AO162" s="669"/>
      <c r="AP162" s="669"/>
      <c r="AQ162" s="669"/>
      <c r="AR162" s="669"/>
      <c r="AS162" s="669"/>
      <c r="AT162" s="669"/>
      <c r="AU162" s="669"/>
      <c r="AV162" s="668">
        <f t="shared" si="73"/>
        <v>660</v>
      </c>
      <c r="AW162" s="669"/>
      <c r="AX162" s="668">
        <f t="shared" si="74"/>
        <v>2640</v>
      </c>
    </row>
    <row r="163" spans="1:50" ht="12">
      <c r="A163" s="288">
        <v>161</v>
      </c>
      <c r="B163" s="294" t="s">
        <v>3089</v>
      </c>
      <c r="C163" s="290" t="s">
        <v>10</v>
      </c>
      <c r="D163" s="290" t="s">
        <v>328</v>
      </c>
      <c r="E163" s="670">
        <v>140</v>
      </c>
      <c r="F163" s="668">
        <v>300</v>
      </c>
      <c r="G163" s="668">
        <f t="shared" si="63"/>
        <v>420</v>
      </c>
      <c r="H163" s="669"/>
      <c r="I163" s="669"/>
      <c r="J163" s="669"/>
      <c r="K163" s="669"/>
      <c r="L163" s="669"/>
      <c r="M163" s="669"/>
      <c r="N163" s="669"/>
      <c r="O163" s="668">
        <f t="shared" si="64"/>
        <v>420</v>
      </c>
      <c r="P163" s="669"/>
      <c r="Q163" s="668">
        <f t="shared" si="65"/>
        <v>720</v>
      </c>
      <c r="R163" s="668">
        <f t="shared" si="66"/>
        <v>420</v>
      </c>
      <c r="S163" s="669"/>
      <c r="T163" s="669"/>
      <c r="U163" s="669"/>
      <c r="V163" s="669"/>
      <c r="W163" s="669"/>
      <c r="X163" s="669"/>
      <c r="Y163" s="669"/>
      <c r="Z163" s="668">
        <f t="shared" si="67"/>
        <v>420</v>
      </c>
      <c r="AA163" s="669"/>
      <c r="AB163" s="668">
        <f t="shared" si="68"/>
        <v>1140</v>
      </c>
      <c r="AC163" s="668">
        <f t="shared" si="69"/>
        <v>420</v>
      </c>
      <c r="AD163" s="669"/>
      <c r="AE163" s="669"/>
      <c r="AF163" s="669"/>
      <c r="AG163" s="669"/>
      <c r="AH163" s="669"/>
      <c r="AI163" s="669"/>
      <c r="AJ163" s="669"/>
      <c r="AK163" s="668">
        <f t="shared" si="70"/>
        <v>420</v>
      </c>
      <c r="AL163" s="669"/>
      <c r="AM163" s="668">
        <f t="shared" si="71"/>
        <v>1560</v>
      </c>
      <c r="AN163" s="668">
        <f t="shared" si="72"/>
        <v>420</v>
      </c>
      <c r="AO163" s="669"/>
      <c r="AP163" s="669"/>
      <c r="AQ163" s="669"/>
      <c r="AR163" s="669"/>
      <c r="AS163" s="669"/>
      <c r="AT163" s="669"/>
      <c r="AU163" s="669"/>
      <c r="AV163" s="668">
        <f t="shared" si="73"/>
        <v>420</v>
      </c>
      <c r="AW163" s="669"/>
      <c r="AX163" s="668">
        <f t="shared" si="74"/>
        <v>1980</v>
      </c>
    </row>
    <row r="164" spans="1:50" ht="12">
      <c r="A164" s="288">
        <v>162</v>
      </c>
      <c r="B164" s="289" t="s">
        <v>1555</v>
      </c>
      <c r="C164" s="290" t="s">
        <v>14</v>
      </c>
      <c r="D164" s="290"/>
      <c r="E164" s="290">
        <v>280</v>
      </c>
      <c r="F164" s="668">
        <v>580</v>
      </c>
      <c r="G164" s="668">
        <f t="shared" si="63"/>
        <v>840</v>
      </c>
      <c r="H164" s="669"/>
      <c r="I164" s="669"/>
      <c r="J164" s="669"/>
      <c r="K164" s="669"/>
      <c r="L164" s="669"/>
      <c r="M164" s="669"/>
      <c r="N164" s="669"/>
      <c r="O164" s="668">
        <f t="shared" si="64"/>
        <v>840</v>
      </c>
      <c r="P164" s="669"/>
      <c r="Q164" s="668">
        <f t="shared" si="65"/>
        <v>1420</v>
      </c>
      <c r="R164" s="668">
        <f t="shared" si="66"/>
        <v>840</v>
      </c>
      <c r="S164" s="669"/>
      <c r="T164" s="669"/>
      <c r="U164" s="669"/>
      <c r="V164" s="669"/>
      <c r="W164" s="669"/>
      <c r="X164" s="669"/>
      <c r="Y164" s="669"/>
      <c r="Z164" s="668">
        <f t="shared" si="67"/>
        <v>840</v>
      </c>
      <c r="AA164" s="669"/>
      <c r="AB164" s="668">
        <f t="shared" si="68"/>
        <v>2260</v>
      </c>
      <c r="AC164" s="668">
        <f t="shared" si="69"/>
        <v>840</v>
      </c>
      <c r="AD164" s="669"/>
      <c r="AE164" s="669"/>
      <c r="AF164" s="669"/>
      <c r="AG164" s="669"/>
      <c r="AH164" s="669"/>
      <c r="AI164" s="669"/>
      <c r="AJ164" s="669"/>
      <c r="AK164" s="668">
        <f t="shared" si="70"/>
        <v>840</v>
      </c>
      <c r="AL164" s="669"/>
      <c r="AM164" s="668">
        <f t="shared" si="71"/>
        <v>3100</v>
      </c>
      <c r="AN164" s="668">
        <f t="shared" si="72"/>
        <v>840</v>
      </c>
      <c r="AO164" s="669"/>
      <c r="AP164" s="669"/>
      <c r="AQ164" s="669"/>
      <c r="AR164" s="669"/>
      <c r="AS164" s="669"/>
      <c r="AT164" s="669"/>
      <c r="AU164" s="669"/>
      <c r="AV164" s="668">
        <f t="shared" si="73"/>
        <v>840</v>
      </c>
      <c r="AW164" s="669"/>
      <c r="AX164" s="668">
        <f t="shared" si="74"/>
        <v>3940</v>
      </c>
    </row>
    <row r="165" spans="1:50" ht="12">
      <c r="A165" s="288">
        <v>163</v>
      </c>
      <c r="B165" s="289" t="s">
        <v>3090</v>
      </c>
      <c r="C165" s="290" t="s">
        <v>14</v>
      </c>
      <c r="D165" s="290" t="s">
        <v>892</v>
      </c>
      <c r="E165" s="290">
        <v>235</v>
      </c>
      <c r="F165" s="668">
        <v>390</v>
      </c>
      <c r="G165" s="668">
        <f t="shared" si="63"/>
        <v>705</v>
      </c>
      <c r="H165" s="669"/>
      <c r="I165" s="669"/>
      <c r="J165" s="669"/>
      <c r="K165" s="669"/>
      <c r="L165" s="669"/>
      <c r="M165" s="669"/>
      <c r="N165" s="669"/>
      <c r="O165" s="668">
        <f t="shared" si="64"/>
        <v>705</v>
      </c>
      <c r="P165" s="669"/>
      <c r="Q165" s="668">
        <f t="shared" si="65"/>
        <v>1095</v>
      </c>
      <c r="R165" s="668">
        <f t="shared" si="66"/>
        <v>705</v>
      </c>
      <c r="S165" s="669"/>
      <c r="T165" s="669"/>
      <c r="U165" s="669"/>
      <c r="V165" s="669"/>
      <c r="W165" s="669"/>
      <c r="X165" s="669"/>
      <c r="Y165" s="669"/>
      <c r="Z165" s="668">
        <f t="shared" si="67"/>
        <v>705</v>
      </c>
      <c r="AA165" s="669"/>
      <c r="AB165" s="668">
        <f t="shared" si="68"/>
        <v>1800</v>
      </c>
      <c r="AC165" s="668">
        <f t="shared" si="69"/>
        <v>705</v>
      </c>
      <c r="AD165" s="669"/>
      <c r="AE165" s="669"/>
      <c r="AF165" s="669"/>
      <c r="AG165" s="669"/>
      <c r="AH165" s="669"/>
      <c r="AI165" s="669"/>
      <c r="AJ165" s="669"/>
      <c r="AK165" s="668">
        <f t="shared" si="70"/>
        <v>705</v>
      </c>
      <c r="AL165" s="669"/>
      <c r="AM165" s="668">
        <f t="shared" si="71"/>
        <v>2505</v>
      </c>
      <c r="AN165" s="668">
        <f t="shared" si="72"/>
        <v>705</v>
      </c>
      <c r="AO165" s="669"/>
      <c r="AP165" s="669"/>
      <c r="AQ165" s="669"/>
      <c r="AR165" s="669"/>
      <c r="AS165" s="669"/>
      <c r="AT165" s="669"/>
      <c r="AU165" s="669"/>
      <c r="AV165" s="668">
        <f t="shared" si="73"/>
        <v>705</v>
      </c>
      <c r="AW165" s="669"/>
      <c r="AX165" s="668">
        <f t="shared" si="74"/>
        <v>3210</v>
      </c>
    </row>
    <row r="166" spans="1:50" ht="12">
      <c r="A166" s="288">
        <v>164</v>
      </c>
      <c r="B166" s="289" t="s">
        <v>349</v>
      </c>
      <c r="C166" s="290" t="s">
        <v>14</v>
      </c>
      <c r="D166" s="290" t="s">
        <v>12</v>
      </c>
      <c r="E166" s="290">
        <v>220</v>
      </c>
      <c r="F166" s="668">
        <v>0</v>
      </c>
      <c r="G166" s="668">
        <f t="shared" si="63"/>
        <v>660</v>
      </c>
      <c r="H166" s="669"/>
      <c r="I166" s="669"/>
      <c r="J166" s="669"/>
      <c r="K166" s="669"/>
      <c r="L166" s="669"/>
      <c r="M166" s="669"/>
      <c r="N166" s="669"/>
      <c r="O166" s="668">
        <f t="shared" si="64"/>
        <v>660</v>
      </c>
      <c r="P166" s="669"/>
      <c r="Q166" s="668">
        <f t="shared" si="65"/>
        <v>660</v>
      </c>
      <c r="R166" s="668">
        <f t="shared" si="66"/>
        <v>660</v>
      </c>
      <c r="S166" s="669"/>
      <c r="T166" s="669"/>
      <c r="U166" s="669"/>
      <c r="V166" s="669"/>
      <c r="W166" s="669"/>
      <c r="X166" s="669"/>
      <c r="Y166" s="669"/>
      <c r="Z166" s="668">
        <f t="shared" si="67"/>
        <v>660</v>
      </c>
      <c r="AA166" s="669"/>
      <c r="AB166" s="668">
        <f t="shared" si="68"/>
        <v>1320</v>
      </c>
      <c r="AC166" s="668">
        <f t="shared" si="69"/>
        <v>660</v>
      </c>
      <c r="AD166" s="669"/>
      <c r="AE166" s="669"/>
      <c r="AF166" s="669"/>
      <c r="AG166" s="669"/>
      <c r="AH166" s="669"/>
      <c r="AI166" s="669"/>
      <c r="AJ166" s="669"/>
      <c r="AK166" s="668">
        <f t="shared" si="70"/>
        <v>660</v>
      </c>
      <c r="AL166" s="669"/>
      <c r="AM166" s="668">
        <f t="shared" si="71"/>
        <v>1980</v>
      </c>
      <c r="AN166" s="668">
        <f t="shared" si="72"/>
        <v>660</v>
      </c>
      <c r="AO166" s="669"/>
      <c r="AP166" s="669"/>
      <c r="AQ166" s="669"/>
      <c r="AR166" s="669"/>
      <c r="AS166" s="669"/>
      <c r="AT166" s="669"/>
      <c r="AU166" s="669"/>
      <c r="AV166" s="668">
        <f t="shared" si="73"/>
        <v>660</v>
      </c>
      <c r="AW166" s="669"/>
      <c r="AX166" s="668">
        <f t="shared" si="74"/>
        <v>2640</v>
      </c>
    </row>
    <row r="167" spans="1:50" ht="12">
      <c r="A167" s="288">
        <v>165</v>
      </c>
      <c r="B167" s="289" t="s">
        <v>351</v>
      </c>
      <c r="C167" s="290" t="s">
        <v>14</v>
      </c>
      <c r="D167" s="290" t="s">
        <v>353</v>
      </c>
      <c r="E167" s="290">
        <v>150</v>
      </c>
      <c r="F167" s="668">
        <v>0</v>
      </c>
      <c r="G167" s="668">
        <f t="shared" si="63"/>
        <v>450</v>
      </c>
      <c r="H167" s="669"/>
      <c r="I167" s="669"/>
      <c r="J167" s="669"/>
      <c r="K167" s="669"/>
      <c r="L167" s="669"/>
      <c r="M167" s="669"/>
      <c r="N167" s="669"/>
      <c r="O167" s="668">
        <f t="shared" si="64"/>
        <v>450</v>
      </c>
      <c r="P167" s="669"/>
      <c r="Q167" s="668">
        <f t="shared" si="65"/>
        <v>450</v>
      </c>
      <c r="R167" s="668">
        <f t="shared" si="66"/>
        <v>450</v>
      </c>
      <c r="S167" s="669"/>
      <c r="T167" s="669"/>
      <c r="U167" s="669"/>
      <c r="V167" s="669"/>
      <c r="W167" s="669"/>
      <c r="X167" s="669"/>
      <c r="Y167" s="669"/>
      <c r="Z167" s="668">
        <f t="shared" si="67"/>
        <v>450</v>
      </c>
      <c r="AA167" s="669"/>
      <c r="AB167" s="668">
        <f t="shared" si="68"/>
        <v>900</v>
      </c>
      <c r="AC167" s="668">
        <f t="shared" si="69"/>
        <v>450</v>
      </c>
      <c r="AD167" s="669"/>
      <c r="AE167" s="669"/>
      <c r="AF167" s="669"/>
      <c r="AG167" s="669"/>
      <c r="AH167" s="669"/>
      <c r="AI167" s="669"/>
      <c r="AJ167" s="669"/>
      <c r="AK167" s="668">
        <f t="shared" si="70"/>
        <v>450</v>
      </c>
      <c r="AL167" s="669"/>
      <c r="AM167" s="668">
        <f t="shared" si="71"/>
        <v>1350</v>
      </c>
      <c r="AN167" s="668">
        <f t="shared" si="72"/>
        <v>450</v>
      </c>
      <c r="AO167" s="669"/>
      <c r="AP167" s="669"/>
      <c r="AQ167" s="669"/>
      <c r="AR167" s="669"/>
      <c r="AS167" s="669"/>
      <c r="AT167" s="669"/>
      <c r="AU167" s="669"/>
      <c r="AV167" s="668">
        <f t="shared" si="73"/>
        <v>450</v>
      </c>
      <c r="AW167" s="669"/>
      <c r="AX167" s="668">
        <f t="shared" si="74"/>
        <v>1800</v>
      </c>
    </row>
    <row r="168" spans="1:50" ht="12">
      <c r="A168" s="288">
        <v>166</v>
      </c>
      <c r="B168" s="289" t="s">
        <v>1556</v>
      </c>
      <c r="C168" s="290" t="s">
        <v>14</v>
      </c>
      <c r="D168" s="290"/>
      <c r="E168" s="290">
        <v>130</v>
      </c>
      <c r="F168" s="668">
        <v>0</v>
      </c>
      <c r="G168" s="668">
        <f t="shared" si="63"/>
        <v>390</v>
      </c>
      <c r="H168" s="669"/>
      <c r="I168" s="669"/>
      <c r="J168" s="669"/>
      <c r="K168" s="669"/>
      <c r="L168" s="669"/>
      <c r="M168" s="669"/>
      <c r="N168" s="669"/>
      <c r="O168" s="668">
        <f t="shared" si="64"/>
        <v>390</v>
      </c>
      <c r="P168" s="669"/>
      <c r="Q168" s="668">
        <f t="shared" si="65"/>
        <v>390</v>
      </c>
      <c r="R168" s="668">
        <f t="shared" si="66"/>
        <v>390</v>
      </c>
      <c r="S168" s="669"/>
      <c r="T168" s="669"/>
      <c r="U168" s="669"/>
      <c r="V168" s="669"/>
      <c r="W168" s="669"/>
      <c r="X168" s="669"/>
      <c r="Y168" s="669"/>
      <c r="Z168" s="668">
        <f t="shared" si="67"/>
        <v>390</v>
      </c>
      <c r="AA168" s="669"/>
      <c r="AB168" s="668">
        <f t="shared" si="68"/>
        <v>780</v>
      </c>
      <c r="AC168" s="668">
        <f t="shared" si="69"/>
        <v>390</v>
      </c>
      <c r="AD168" s="669"/>
      <c r="AE168" s="669"/>
      <c r="AF168" s="669"/>
      <c r="AG168" s="669"/>
      <c r="AH168" s="669"/>
      <c r="AI168" s="669"/>
      <c r="AJ168" s="669"/>
      <c r="AK168" s="668">
        <f t="shared" si="70"/>
        <v>390</v>
      </c>
      <c r="AL168" s="669"/>
      <c r="AM168" s="668">
        <f t="shared" si="71"/>
        <v>1170</v>
      </c>
      <c r="AN168" s="668">
        <f t="shared" si="72"/>
        <v>390</v>
      </c>
      <c r="AO168" s="669"/>
      <c r="AP168" s="669"/>
      <c r="AQ168" s="669"/>
      <c r="AR168" s="669"/>
      <c r="AS168" s="669"/>
      <c r="AT168" s="669"/>
      <c r="AU168" s="669"/>
      <c r="AV168" s="668">
        <f t="shared" si="73"/>
        <v>390</v>
      </c>
      <c r="AW168" s="669"/>
      <c r="AX168" s="668">
        <f t="shared" si="74"/>
        <v>1560</v>
      </c>
    </row>
    <row r="169" spans="1:50" ht="12">
      <c r="A169" s="288">
        <v>167</v>
      </c>
      <c r="B169" s="289" t="s">
        <v>1369</v>
      </c>
      <c r="C169" s="290" t="s">
        <v>23</v>
      </c>
      <c r="D169" s="290"/>
      <c r="E169" s="290">
        <v>225</v>
      </c>
      <c r="F169" s="668">
        <v>0</v>
      </c>
      <c r="G169" s="668">
        <f t="shared" si="63"/>
        <v>675</v>
      </c>
      <c r="H169" s="669"/>
      <c r="I169" s="669"/>
      <c r="J169" s="669"/>
      <c r="K169" s="669"/>
      <c r="L169" s="669"/>
      <c r="M169" s="669"/>
      <c r="N169" s="669"/>
      <c r="O169" s="668">
        <f t="shared" si="64"/>
        <v>675</v>
      </c>
      <c r="P169" s="669"/>
      <c r="Q169" s="668">
        <f t="shared" si="65"/>
        <v>675</v>
      </c>
      <c r="R169" s="668">
        <f t="shared" si="66"/>
        <v>675</v>
      </c>
      <c r="S169" s="669"/>
      <c r="T169" s="669"/>
      <c r="U169" s="669"/>
      <c r="V169" s="669"/>
      <c r="W169" s="669"/>
      <c r="X169" s="669"/>
      <c r="Y169" s="669"/>
      <c r="Z169" s="668">
        <f t="shared" si="67"/>
        <v>675</v>
      </c>
      <c r="AA169" s="669"/>
      <c r="AB169" s="668">
        <f t="shared" si="68"/>
        <v>1350</v>
      </c>
      <c r="AC169" s="668">
        <f t="shared" si="69"/>
        <v>675</v>
      </c>
      <c r="AD169" s="669"/>
      <c r="AE169" s="669"/>
      <c r="AF169" s="669"/>
      <c r="AG169" s="669"/>
      <c r="AH169" s="669"/>
      <c r="AI169" s="669"/>
      <c r="AJ169" s="669"/>
      <c r="AK169" s="668">
        <f t="shared" si="70"/>
        <v>675</v>
      </c>
      <c r="AL169" s="669"/>
      <c r="AM169" s="668">
        <f t="shared" si="71"/>
        <v>2025</v>
      </c>
      <c r="AN169" s="668">
        <f t="shared" si="72"/>
        <v>675</v>
      </c>
      <c r="AO169" s="669"/>
      <c r="AP169" s="669"/>
      <c r="AQ169" s="669"/>
      <c r="AR169" s="669"/>
      <c r="AS169" s="669"/>
      <c r="AT169" s="669"/>
      <c r="AU169" s="669"/>
      <c r="AV169" s="668">
        <f t="shared" si="73"/>
        <v>675</v>
      </c>
      <c r="AW169" s="669"/>
      <c r="AX169" s="668">
        <f t="shared" si="74"/>
        <v>2700</v>
      </c>
    </row>
    <row r="170" spans="1:50" ht="12">
      <c r="A170" s="288">
        <v>168</v>
      </c>
      <c r="B170" s="319" t="s">
        <v>356</v>
      </c>
      <c r="C170" s="320" t="s">
        <v>30</v>
      </c>
      <c r="D170" s="320" t="s">
        <v>12</v>
      </c>
      <c r="E170" s="320"/>
      <c r="F170" s="676"/>
      <c r="G170" s="671"/>
      <c r="H170" s="672"/>
      <c r="I170" s="672"/>
      <c r="J170" s="672"/>
      <c r="K170" s="672"/>
      <c r="L170" s="672"/>
      <c r="M170" s="672"/>
      <c r="N170" s="672"/>
      <c r="O170" s="671"/>
      <c r="P170" s="672"/>
      <c r="Q170" s="671"/>
      <c r="R170" s="671"/>
      <c r="S170" s="672"/>
      <c r="T170" s="672"/>
      <c r="U170" s="672"/>
      <c r="V170" s="672"/>
      <c r="W170" s="672"/>
      <c r="X170" s="672"/>
      <c r="Y170" s="672"/>
      <c r="Z170" s="671"/>
      <c r="AA170" s="672"/>
      <c r="AB170" s="671"/>
      <c r="AC170" s="671"/>
      <c r="AD170" s="672"/>
      <c r="AE170" s="672"/>
      <c r="AF170" s="672"/>
      <c r="AG170" s="672"/>
      <c r="AH170" s="672"/>
      <c r="AI170" s="672"/>
      <c r="AJ170" s="672"/>
      <c r="AK170" s="671"/>
      <c r="AL170" s="672"/>
      <c r="AM170" s="671"/>
      <c r="AN170" s="671"/>
      <c r="AO170" s="672"/>
      <c r="AP170" s="672"/>
      <c r="AQ170" s="672"/>
      <c r="AR170" s="672"/>
      <c r="AS170" s="672"/>
      <c r="AT170" s="672"/>
      <c r="AU170" s="672"/>
      <c r="AV170" s="671"/>
      <c r="AW170" s="672"/>
      <c r="AX170" s="671"/>
    </row>
    <row r="171" spans="1:50" ht="12">
      <c r="A171" s="288">
        <v>169</v>
      </c>
      <c r="B171" s="289" t="s">
        <v>358</v>
      </c>
      <c r="C171" s="290" t="s">
        <v>14</v>
      </c>
      <c r="D171" s="290" t="s">
        <v>360</v>
      </c>
      <c r="E171" s="290">
        <v>150</v>
      </c>
      <c r="F171" s="668">
        <v>450</v>
      </c>
      <c r="G171" s="668">
        <f t="shared" ref="G171:G183" si="75">E171*3</f>
        <v>450</v>
      </c>
      <c r="H171" s="669"/>
      <c r="I171" s="669"/>
      <c r="J171" s="669"/>
      <c r="K171" s="669"/>
      <c r="L171" s="669"/>
      <c r="M171" s="669"/>
      <c r="N171" s="669"/>
      <c r="O171" s="668">
        <f t="shared" ref="O171:O183" si="76">SUM(G171:N171)</f>
        <v>450</v>
      </c>
      <c r="P171" s="669"/>
      <c r="Q171" s="668">
        <f t="shared" ref="Q171:Q184" si="77">F171+O171-P171</f>
        <v>900</v>
      </c>
      <c r="R171" s="668">
        <f t="shared" ref="R171:R183" si="78">E171*3</f>
        <v>450</v>
      </c>
      <c r="S171" s="669"/>
      <c r="T171" s="669"/>
      <c r="U171" s="669"/>
      <c r="V171" s="669"/>
      <c r="W171" s="669"/>
      <c r="X171" s="669"/>
      <c r="Y171" s="669"/>
      <c r="Z171" s="668">
        <f t="shared" ref="Z171:Z183" si="79">SUM(R171:Y171)</f>
        <v>450</v>
      </c>
      <c r="AA171" s="669"/>
      <c r="AB171" s="668">
        <f t="shared" ref="AB171:AB184" si="80">Q171+Z171-AA171</f>
        <v>1350</v>
      </c>
      <c r="AC171" s="668">
        <f t="shared" ref="AC171:AC183" si="81">$E171*3</f>
        <v>450</v>
      </c>
      <c r="AD171" s="669"/>
      <c r="AE171" s="669"/>
      <c r="AF171" s="669"/>
      <c r="AG171" s="669"/>
      <c r="AH171" s="669"/>
      <c r="AI171" s="669"/>
      <c r="AJ171" s="669"/>
      <c r="AK171" s="668">
        <f t="shared" ref="AK171:AK183" si="82">SUM(AC171:AJ171)</f>
        <v>450</v>
      </c>
      <c r="AL171" s="669"/>
      <c r="AM171" s="668">
        <f t="shared" ref="AM171:AM184" si="83">AB171+AK171-AL171</f>
        <v>1800</v>
      </c>
      <c r="AN171" s="668">
        <f t="shared" ref="AN171:AN183" si="84">$E171*3</f>
        <v>450</v>
      </c>
      <c r="AO171" s="669"/>
      <c r="AP171" s="669"/>
      <c r="AQ171" s="669"/>
      <c r="AR171" s="669"/>
      <c r="AS171" s="669"/>
      <c r="AT171" s="669"/>
      <c r="AU171" s="669"/>
      <c r="AV171" s="668">
        <f t="shared" ref="AV171:AV183" si="85">SUM(AN171:AU171)</f>
        <v>450</v>
      </c>
      <c r="AW171" s="669"/>
      <c r="AX171" s="668">
        <f t="shared" ref="AX171:AX184" si="86">AM171+AV171-AW171</f>
        <v>2250</v>
      </c>
    </row>
    <row r="172" spans="1:50" ht="12">
      <c r="A172" s="288">
        <v>170</v>
      </c>
      <c r="B172" s="289" t="s">
        <v>361</v>
      </c>
      <c r="C172" s="290" t="s">
        <v>14</v>
      </c>
      <c r="D172" s="290" t="s">
        <v>12</v>
      </c>
      <c r="E172" s="290">
        <v>330</v>
      </c>
      <c r="F172" s="668">
        <v>0</v>
      </c>
      <c r="G172" s="668">
        <f t="shared" si="75"/>
        <v>990</v>
      </c>
      <c r="H172" s="669"/>
      <c r="I172" s="669"/>
      <c r="J172" s="669"/>
      <c r="K172" s="669"/>
      <c r="L172" s="669"/>
      <c r="M172" s="669"/>
      <c r="N172" s="669"/>
      <c r="O172" s="668">
        <f t="shared" si="76"/>
        <v>990</v>
      </c>
      <c r="P172" s="669"/>
      <c r="Q172" s="668">
        <f t="shared" si="77"/>
        <v>990</v>
      </c>
      <c r="R172" s="668">
        <f t="shared" si="78"/>
        <v>990</v>
      </c>
      <c r="S172" s="669"/>
      <c r="T172" s="669"/>
      <c r="U172" s="669"/>
      <c r="V172" s="669"/>
      <c r="W172" s="669"/>
      <c r="X172" s="669"/>
      <c r="Y172" s="669"/>
      <c r="Z172" s="668">
        <f t="shared" si="79"/>
        <v>990</v>
      </c>
      <c r="AA172" s="669"/>
      <c r="AB172" s="668">
        <f t="shared" si="80"/>
        <v>1980</v>
      </c>
      <c r="AC172" s="668">
        <f t="shared" si="81"/>
        <v>990</v>
      </c>
      <c r="AD172" s="669"/>
      <c r="AE172" s="669"/>
      <c r="AF172" s="669"/>
      <c r="AG172" s="669"/>
      <c r="AH172" s="669"/>
      <c r="AI172" s="669"/>
      <c r="AJ172" s="669"/>
      <c r="AK172" s="668">
        <f t="shared" si="82"/>
        <v>990</v>
      </c>
      <c r="AL172" s="669"/>
      <c r="AM172" s="668">
        <f t="shared" si="83"/>
        <v>2970</v>
      </c>
      <c r="AN172" s="668">
        <f t="shared" si="84"/>
        <v>990</v>
      </c>
      <c r="AO172" s="669"/>
      <c r="AP172" s="669"/>
      <c r="AQ172" s="669"/>
      <c r="AR172" s="669"/>
      <c r="AS172" s="669"/>
      <c r="AT172" s="669"/>
      <c r="AU172" s="669"/>
      <c r="AV172" s="668">
        <f t="shared" si="85"/>
        <v>990</v>
      </c>
      <c r="AW172" s="669"/>
      <c r="AX172" s="668">
        <f t="shared" si="86"/>
        <v>3960</v>
      </c>
    </row>
    <row r="173" spans="1:50" ht="12">
      <c r="A173" s="288">
        <v>171</v>
      </c>
      <c r="B173" s="289" t="s">
        <v>1465</v>
      </c>
      <c r="C173" s="290" t="s">
        <v>23</v>
      </c>
      <c r="D173" s="290"/>
      <c r="E173" s="290">
        <v>500</v>
      </c>
      <c r="F173" s="668">
        <v>0</v>
      </c>
      <c r="G173" s="668">
        <f t="shared" si="75"/>
        <v>1500</v>
      </c>
      <c r="H173" s="669"/>
      <c r="I173" s="669"/>
      <c r="J173" s="669"/>
      <c r="K173" s="669"/>
      <c r="L173" s="669"/>
      <c r="M173" s="669"/>
      <c r="N173" s="669"/>
      <c r="O173" s="668">
        <f t="shared" si="76"/>
        <v>1500</v>
      </c>
      <c r="P173" s="669"/>
      <c r="Q173" s="668">
        <f t="shared" si="77"/>
        <v>1500</v>
      </c>
      <c r="R173" s="668">
        <f t="shared" si="78"/>
        <v>1500</v>
      </c>
      <c r="S173" s="669"/>
      <c r="T173" s="669"/>
      <c r="U173" s="669"/>
      <c r="V173" s="669"/>
      <c r="W173" s="669"/>
      <c r="X173" s="669"/>
      <c r="Y173" s="669"/>
      <c r="Z173" s="668">
        <f t="shared" si="79"/>
        <v>1500</v>
      </c>
      <c r="AA173" s="669"/>
      <c r="AB173" s="668">
        <f t="shared" si="80"/>
        <v>3000</v>
      </c>
      <c r="AC173" s="668">
        <f t="shared" si="81"/>
        <v>1500</v>
      </c>
      <c r="AD173" s="669"/>
      <c r="AE173" s="669"/>
      <c r="AF173" s="669"/>
      <c r="AG173" s="669"/>
      <c r="AH173" s="669"/>
      <c r="AI173" s="669"/>
      <c r="AJ173" s="669"/>
      <c r="AK173" s="668">
        <f t="shared" si="82"/>
        <v>1500</v>
      </c>
      <c r="AL173" s="669"/>
      <c r="AM173" s="668">
        <f t="shared" si="83"/>
        <v>4500</v>
      </c>
      <c r="AN173" s="668">
        <f t="shared" si="84"/>
        <v>1500</v>
      </c>
      <c r="AO173" s="669"/>
      <c r="AP173" s="669"/>
      <c r="AQ173" s="669"/>
      <c r="AR173" s="669"/>
      <c r="AS173" s="669"/>
      <c r="AT173" s="669"/>
      <c r="AU173" s="669"/>
      <c r="AV173" s="668">
        <f t="shared" si="85"/>
        <v>1500</v>
      </c>
      <c r="AW173" s="669"/>
      <c r="AX173" s="668">
        <f t="shared" si="86"/>
        <v>6000</v>
      </c>
    </row>
    <row r="174" spans="1:50" ht="12">
      <c r="A174" s="288">
        <v>172</v>
      </c>
      <c r="B174" s="289" t="s">
        <v>368</v>
      </c>
      <c r="C174" s="290" t="s">
        <v>14</v>
      </c>
      <c r="D174" s="290" t="s">
        <v>902</v>
      </c>
      <c r="E174" s="290">
        <v>95</v>
      </c>
      <c r="F174" s="668">
        <v>1140</v>
      </c>
      <c r="G174" s="668">
        <f t="shared" si="75"/>
        <v>285</v>
      </c>
      <c r="H174" s="669"/>
      <c r="I174" s="669"/>
      <c r="J174" s="669"/>
      <c r="K174" s="669"/>
      <c r="L174" s="669"/>
      <c r="M174" s="669"/>
      <c r="N174" s="669"/>
      <c r="O174" s="668">
        <f t="shared" si="76"/>
        <v>285</v>
      </c>
      <c r="P174" s="669"/>
      <c r="Q174" s="668">
        <f t="shared" si="77"/>
        <v>1425</v>
      </c>
      <c r="R174" s="668">
        <f t="shared" si="78"/>
        <v>285</v>
      </c>
      <c r="S174" s="669"/>
      <c r="T174" s="669"/>
      <c r="U174" s="669"/>
      <c r="V174" s="669"/>
      <c r="W174" s="669"/>
      <c r="X174" s="669"/>
      <c r="Y174" s="669"/>
      <c r="Z174" s="668">
        <f t="shared" si="79"/>
        <v>285</v>
      </c>
      <c r="AA174" s="669"/>
      <c r="AB174" s="668">
        <f t="shared" si="80"/>
        <v>1710</v>
      </c>
      <c r="AC174" s="668">
        <f t="shared" si="81"/>
        <v>285</v>
      </c>
      <c r="AD174" s="669"/>
      <c r="AE174" s="669"/>
      <c r="AF174" s="669"/>
      <c r="AG174" s="669"/>
      <c r="AH174" s="669"/>
      <c r="AI174" s="669"/>
      <c r="AJ174" s="669"/>
      <c r="AK174" s="668">
        <f t="shared" si="82"/>
        <v>285</v>
      </c>
      <c r="AL174" s="669"/>
      <c r="AM174" s="668">
        <f t="shared" si="83"/>
        <v>1995</v>
      </c>
      <c r="AN174" s="668">
        <f t="shared" si="84"/>
        <v>285</v>
      </c>
      <c r="AO174" s="669"/>
      <c r="AP174" s="669"/>
      <c r="AQ174" s="669"/>
      <c r="AR174" s="669"/>
      <c r="AS174" s="669"/>
      <c r="AT174" s="669"/>
      <c r="AU174" s="669"/>
      <c r="AV174" s="668">
        <f t="shared" si="85"/>
        <v>285</v>
      </c>
      <c r="AW174" s="669"/>
      <c r="AX174" s="668">
        <f t="shared" si="86"/>
        <v>2280</v>
      </c>
    </row>
    <row r="175" spans="1:50" ht="12">
      <c r="A175" s="288">
        <v>173</v>
      </c>
      <c r="B175" s="289" t="s">
        <v>1399</v>
      </c>
      <c r="C175" s="290" t="s">
        <v>23</v>
      </c>
      <c r="D175" s="290"/>
      <c r="E175" s="290">
        <v>120</v>
      </c>
      <c r="F175" s="668">
        <v>0</v>
      </c>
      <c r="G175" s="668">
        <f t="shared" si="75"/>
        <v>360</v>
      </c>
      <c r="H175" s="669"/>
      <c r="I175" s="669"/>
      <c r="J175" s="669"/>
      <c r="K175" s="669"/>
      <c r="L175" s="669"/>
      <c r="M175" s="669"/>
      <c r="N175" s="669"/>
      <c r="O175" s="668">
        <f t="shared" si="76"/>
        <v>360</v>
      </c>
      <c r="P175" s="669"/>
      <c r="Q175" s="668">
        <f t="shared" si="77"/>
        <v>360</v>
      </c>
      <c r="R175" s="668">
        <f t="shared" si="78"/>
        <v>360</v>
      </c>
      <c r="S175" s="669"/>
      <c r="T175" s="669"/>
      <c r="U175" s="669"/>
      <c r="V175" s="669"/>
      <c r="W175" s="669"/>
      <c r="X175" s="669"/>
      <c r="Y175" s="669"/>
      <c r="Z175" s="668">
        <f t="shared" si="79"/>
        <v>360</v>
      </c>
      <c r="AA175" s="669"/>
      <c r="AB175" s="668">
        <f t="shared" si="80"/>
        <v>720</v>
      </c>
      <c r="AC175" s="668">
        <f t="shared" si="81"/>
        <v>360</v>
      </c>
      <c r="AD175" s="669"/>
      <c r="AE175" s="669"/>
      <c r="AF175" s="669"/>
      <c r="AG175" s="669"/>
      <c r="AH175" s="669"/>
      <c r="AI175" s="669"/>
      <c r="AJ175" s="669"/>
      <c r="AK175" s="668">
        <f t="shared" si="82"/>
        <v>360</v>
      </c>
      <c r="AL175" s="669"/>
      <c r="AM175" s="668">
        <f t="shared" si="83"/>
        <v>1080</v>
      </c>
      <c r="AN175" s="668">
        <f t="shared" si="84"/>
        <v>360</v>
      </c>
      <c r="AO175" s="669"/>
      <c r="AP175" s="669"/>
      <c r="AQ175" s="669"/>
      <c r="AR175" s="669"/>
      <c r="AS175" s="669"/>
      <c r="AT175" s="669"/>
      <c r="AU175" s="669"/>
      <c r="AV175" s="668">
        <f t="shared" si="85"/>
        <v>360</v>
      </c>
      <c r="AW175" s="669"/>
      <c r="AX175" s="668">
        <f t="shared" si="86"/>
        <v>1440</v>
      </c>
    </row>
    <row r="176" spans="1:50" ht="12">
      <c r="A176" s="288">
        <v>174</v>
      </c>
      <c r="B176" s="289" t="s">
        <v>371</v>
      </c>
      <c r="C176" s="290" t="s">
        <v>23</v>
      </c>
      <c r="D176" s="290" t="s">
        <v>373</v>
      </c>
      <c r="E176" s="290">
        <v>175</v>
      </c>
      <c r="F176" s="668">
        <v>-525</v>
      </c>
      <c r="G176" s="668">
        <f t="shared" si="75"/>
        <v>525</v>
      </c>
      <c r="H176" s="669"/>
      <c r="I176" s="669"/>
      <c r="J176" s="669"/>
      <c r="K176" s="669"/>
      <c r="L176" s="669"/>
      <c r="M176" s="669"/>
      <c r="N176" s="669"/>
      <c r="O176" s="668">
        <f t="shared" si="76"/>
        <v>525</v>
      </c>
      <c r="P176" s="669"/>
      <c r="Q176" s="668">
        <f t="shared" si="77"/>
        <v>0</v>
      </c>
      <c r="R176" s="668">
        <f t="shared" si="78"/>
        <v>525</v>
      </c>
      <c r="S176" s="669"/>
      <c r="T176" s="669"/>
      <c r="U176" s="669"/>
      <c r="V176" s="669"/>
      <c r="W176" s="669"/>
      <c r="X176" s="669"/>
      <c r="Y176" s="669"/>
      <c r="Z176" s="668">
        <f t="shared" si="79"/>
        <v>525</v>
      </c>
      <c r="AA176" s="669"/>
      <c r="AB176" s="668">
        <f t="shared" si="80"/>
        <v>525</v>
      </c>
      <c r="AC176" s="668">
        <f t="shared" si="81"/>
        <v>525</v>
      </c>
      <c r="AD176" s="669"/>
      <c r="AE176" s="669"/>
      <c r="AF176" s="669"/>
      <c r="AG176" s="669"/>
      <c r="AH176" s="669"/>
      <c r="AI176" s="669"/>
      <c r="AJ176" s="669"/>
      <c r="AK176" s="668">
        <f t="shared" si="82"/>
        <v>525</v>
      </c>
      <c r="AL176" s="669"/>
      <c r="AM176" s="668">
        <f t="shared" si="83"/>
        <v>1050</v>
      </c>
      <c r="AN176" s="668">
        <f t="shared" si="84"/>
        <v>525</v>
      </c>
      <c r="AO176" s="669"/>
      <c r="AP176" s="669"/>
      <c r="AQ176" s="669"/>
      <c r="AR176" s="669"/>
      <c r="AS176" s="669"/>
      <c r="AT176" s="669"/>
      <c r="AU176" s="669"/>
      <c r="AV176" s="668">
        <f t="shared" si="85"/>
        <v>525</v>
      </c>
      <c r="AW176" s="669"/>
      <c r="AX176" s="668">
        <f t="shared" si="86"/>
        <v>1575</v>
      </c>
    </row>
    <row r="177" spans="1:50" s="172" customFormat="1" ht="12">
      <c r="A177" s="288">
        <v>175</v>
      </c>
      <c r="B177" s="294" t="s">
        <v>1267</v>
      </c>
      <c r="C177" s="290" t="s">
        <v>10</v>
      </c>
      <c r="D177" s="290" t="s">
        <v>12</v>
      </c>
      <c r="E177" s="670">
        <v>70</v>
      </c>
      <c r="F177" s="668">
        <v>0</v>
      </c>
      <c r="G177" s="668">
        <f t="shared" si="75"/>
        <v>210</v>
      </c>
      <c r="H177" s="669"/>
      <c r="I177" s="669"/>
      <c r="J177" s="669"/>
      <c r="K177" s="669"/>
      <c r="L177" s="669"/>
      <c r="M177" s="669"/>
      <c r="N177" s="669"/>
      <c r="O177" s="668">
        <f t="shared" si="76"/>
        <v>210</v>
      </c>
      <c r="P177" s="669"/>
      <c r="Q177" s="668">
        <f t="shared" si="77"/>
        <v>210</v>
      </c>
      <c r="R177" s="668">
        <f t="shared" si="78"/>
        <v>210</v>
      </c>
      <c r="S177" s="669"/>
      <c r="T177" s="669"/>
      <c r="U177" s="669"/>
      <c r="V177" s="669"/>
      <c r="W177" s="669"/>
      <c r="X177" s="669"/>
      <c r="Y177" s="669"/>
      <c r="Z177" s="668">
        <f t="shared" si="79"/>
        <v>210</v>
      </c>
      <c r="AA177" s="669"/>
      <c r="AB177" s="668">
        <f t="shared" si="80"/>
        <v>420</v>
      </c>
      <c r="AC177" s="668">
        <f t="shared" si="81"/>
        <v>210</v>
      </c>
      <c r="AD177" s="669"/>
      <c r="AE177" s="669"/>
      <c r="AF177" s="669"/>
      <c r="AG177" s="669"/>
      <c r="AH177" s="669"/>
      <c r="AI177" s="669"/>
      <c r="AJ177" s="669"/>
      <c r="AK177" s="668">
        <f t="shared" si="82"/>
        <v>210</v>
      </c>
      <c r="AL177" s="669"/>
      <c r="AM177" s="668">
        <f t="shared" si="83"/>
        <v>630</v>
      </c>
      <c r="AN177" s="668">
        <f t="shared" si="84"/>
        <v>210</v>
      </c>
      <c r="AO177" s="669"/>
      <c r="AP177" s="669"/>
      <c r="AQ177" s="669"/>
      <c r="AR177" s="669"/>
      <c r="AS177" s="669"/>
      <c r="AT177" s="669"/>
      <c r="AU177" s="669"/>
      <c r="AV177" s="668">
        <f t="shared" si="85"/>
        <v>210</v>
      </c>
      <c r="AW177" s="669"/>
      <c r="AX177" s="668">
        <f t="shared" si="86"/>
        <v>840</v>
      </c>
    </row>
    <row r="178" spans="1:50" ht="12">
      <c r="A178" s="288">
        <v>176</v>
      </c>
      <c r="B178" s="289" t="s">
        <v>375</v>
      </c>
      <c r="C178" s="290" t="s">
        <v>23</v>
      </c>
      <c r="D178" s="290" t="s">
        <v>377</v>
      </c>
      <c r="E178" s="290">
        <v>40</v>
      </c>
      <c r="F178" s="668">
        <v>0</v>
      </c>
      <c r="G178" s="668">
        <f t="shared" si="75"/>
        <v>120</v>
      </c>
      <c r="H178" s="669"/>
      <c r="I178" s="669"/>
      <c r="J178" s="669"/>
      <c r="K178" s="669"/>
      <c r="L178" s="669"/>
      <c r="M178" s="669"/>
      <c r="N178" s="669"/>
      <c r="O178" s="668">
        <f t="shared" si="76"/>
        <v>120</v>
      </c>
      <c r="P178" s="669"/>
      <c r="Q178" s="668">
        <f t="shared" si="77"/>
        <v>120</v>
      </c>
      <c r="R178" s="668">
        <f t="shared" si="78"/>
        <v>120</v>
      </c>
      <c r="S178" s="669"/>
      <c r="T178" s="669"/>
      <c r="U178" s="669"/>
      <c r="V178" s="669"/>
      <c r="W178" s="669"/>
      <c r="X178" s="669"/>
      <c r="Y178" s="669"/>
      <c r="Z178" s="668">
        <f t="shared" si="79"/>
        <v>120</v>
      </c>
      <c r="AA178" s="669"/>
      <c r="AB178" s="668">
        <f t="shared" si="80"/>
        <v>240</v>
      </c>
      <c r="AC178" s="668">
        <f t="shared" si="81"/>
        <v>120</v>
      </c>
      <c r="AD178" s="669"/>
      <c r="AE178" s="669"/>
      <c r="AF178" s="669"/>
      <c r="AG178" s="669"/>
      <c r="AH178" s="669"/>
      <c r="AI178" s="669"/>
      <c r="AJ178" s="669"/>
      <c r="AK178" s="668">
        <f t="shared" si="82"/>
        <v>120</v>
      </c>
      <c r="AL178" s="669"/>
      <c r="AM178" s="668">
        <f t="shared" si="83"/>
        <v>360</v>
      </c>
      <c r="AN178" s="668">
        <f t="shared" si="84"/>
        <v>120</v>
      </c>
      <c r="AO178" s="669"/>
      <c r="AP178" s="669"/>
      <c r="AQ178" s="669"/>
      <c r="AR178" s="669"/>
      <c r="AS178" s="669"/>
      <c r="AT178" s="669"/>
      <c r="AU178" s="669"/>
      <c r="AV178" s="668">
        <f t="shared" si="85"/>
        <v>120</v>
      </c>
      <c r="AW178" s="669"/>
      <c r="AX178" s="668">
        <f t="shared" si="86"/>
        <v>480</v>
      </c>
    </row>
    <row r="179" spans="1:50" ht="13.5" customHeight="1">
      <c r="A179" s="288">
        <v>177</v>
      </c>
      <c r="B179" s="289" t="s">
        <v>378</v>
      </c>
      <c r="C179" s="290" t="s">
        <v>23</v>
      </c>
      <c r="D179" s="290" t="s">
        <v>835</v>
      </c>
      <c r="E179" s="290">
        <v>250</v>
      </c>
      <c r="F179" s="668">
        <v>0</v>
      </c>
      <c r="G179" s="668">
        <f t="shared" si="75"/>
        <v>750</v>
      </c>
      <c r="H179" s="669"/>
      <c r="I179" s="669"/>
      <c r="J179" s="669"/>
      <c r="K179" s="669"/>
      <c r="L179" s="669"/>
      <c r="M179" s="669"/>
      <c r="N179" s="669"/>
      <c r="O179" s="668">
        <f t="shared" si="76"/>
        <v>750</v>
      </c>
      <c r="P179" s="669"/>
      <c r="Q179" s="668">
        <f t="shared" si="77"/>
        <v>750</v>
      </c>
      <c r="R179" s="668">
        <f t="shared" si="78"/>
        <v>750</v>
      </c>
      <c r="S179" s="669"/>
      <c r="T179" s="669"/>
      <c r="U179" s="669"/>
      <c r="V179" s="669"/>
      <c r="W179" s="669"/>
      <c r="X179" s="669"/>
      <c r="Y179" s="669"/>
      <c r="Z179" s="668">
        <f t="shared" si="79"/>
        <v>750</v>
      </c>
      <c r="AA179" s="669"/>
      <c r="AB179" s="668">
        <f t="shared" si="80"/>
        <v>1500</v>
      </c>
      <c r="AC179" s="668">
        <f t="shared" si="81"/>
        <v>750</v>
      </c>
      <c r="AD179" s="669"/>
      <c r="AE179" s="669"/>
      <c r="AF179" s="669"/>
      <c r="AG179" s="669"/>
      <c r="AH179" s="669"/>
      <c r="AI179" s="669"/>
      <c r="AJ179" s="669"/>
      <c r="AK179" s="668">
        <f t="shared" si="82"/>
        <v>750</v>
      </c>
      <c r="AL179" s="669"/>
      <c r="AM179" s="668">
        <f t="shared" si="83"/>
        <v>2250</v>
      </c>
      <c r="AN179" s="668">
        <f t="shared" si="84"/>
        <v>750</v>
      </c>
      <c r="AO179" s="669"/>
      <c r="AP179" s="669"/>
      <c r="AQ179" s="669"/>
      <c r="AR179" s="669"/>
      <c r="AS179" s="669"/>
      <c r="AT179" s="669"/>
      <c r="AU179" s="669"/>
      <c r="AV179" s="668">
        <f t="shared" si="85"/>
        <v>750</v>
      </c>
      <c r="AW179" s="669"/>
      <c r="AX179" s="668">
        <f t="shared" si="86"/>
        <v>3000</v>
      </c>
    </row>
    <row r="180" spans="1:50" ht="12">
      <c r="A180" s="288">
        <v>178</v>
      </c>
      <c r="B180" s="289" t="s">
        <v>1598</v>
      </c>
      <c r="C180" s="290" t="s">
        <v>14</v>
      </c>
      <c r="D180" s="290"/>
      <c r="E180" s="290">
        <v>50</v>
      </c>
      <c r="F180" s="668">
        <v>0</v>
      </c>
      <c r="G180" s="668">
        <f t="shared" si="75"/>
        <v>150</v>
      </c>
      <c r="H180" s="669"/>
      <c r="I180" s="669"/>
      <c r="J180" s="669"/>
      <c r="K180" s="669"/>
      <c r="L180" s="669"/>
      <c r="M180" s="669"/>
      <c r="N180" s="669"/>
      <c r="O180" s="668">
        <f t="shared" si="76"/>
        <v>150</v>
      </c>
      <c r="P180" s="669"/>
      <c r="Q180" s="668">
        <f t="shared" si="77"/>
        <v>150</v>
      </c>
      <c r="R180" s="668">
        <f t="shared" si="78"/>
        <v>150</v>
      </c>
      <c r="S180" s="669"/>
      <c r="T180" s="669"/>
      <c r="U180" s="669"/>
      <c r="V180" s="669"/>
      <c r="W180" s="669"/>
      <c r="X180" s="669"/>
      <c r="Y180" s="669"/>
      <c r="Z180" s="668">
        <f t="shared" si="79"/>
        <v>150</v>
      </c>
      <c r="AA180" s="669"/>
      <c r="AB180" s="668">
        <f t="shared" si="80"/>
        <v>300</v>
      </c>
      <c r="AC180" s="668">
        <f t="shared" si="81"/>
        <v>150</v>
      </c>
      <c r="AD180" s="669"/>
      <c r="AE180" s="669"/>
      <c r="AF180" s="669"/>
      <c r="AG180" s="669"/>
      <c r="AH180" s="669"/>
      <c r="AI180" s="669"/>
      <c r="AJ180" s="669"/>
      <c r="AK180" s="668">
        <f t="shared" si="82"/>
        <v>150</v>
      </c>
      <c r="AL180" s="669"/>
      <c r="AM180" s="668">
        <f t="shared" si="83"/>
        <v>450</v>
      </c>
      <c r="AN180" s="668">
        <f t="shared" si="84"/>
        <v>150</v>
      </c>
      <c r="AO180" s="669"/>
      <c r="AP180" s="669"/>
      <c r="AQ180" s="669"/>
      <c r="AR180" s="669"/>
      <c r="AS180" s="669"/>
      <c r="AT180" s="669"/>
      <c r="AU180" s="669"/>
      <c r="AV180" s="668">
        <f t="shared" si="85"/>
        <v>150</v>
      </c>
      <c r="AW180" s="669"/>
      <c r="AX180" s="668">
        <f t="shared" si="86"/>
        <v>600</v>
      </c>
    </row>
    <row r="181" spans="1:50" ht="12">
      <c r="A181" s="288">
        <v>179</v>
      </c>
      <c r="B181" s="294" t="s">
        <v>3092</v>
      </c>
      <c r="C181" s="290" t="s">
        <v>14</v>
      </c>
      <c r="D181" s="290"/>
      <c r="E181" s="670">
        <v>75</v>
      </c>
      <c r="F181" s="668">
        <v>0</v>
      </c>
      <c r="G181" s="668">
        <f t="shared" si="75"/>
        <v>225</v>
      </c>
      <c r="H181" s="669"/>
      <c r="I181" s="669"/>
      <c r="J181" s="669"/>
      <c r="K181" s="669"/>
      <c r="L181" s="669"/>
      <c r="M181" s="669"/>
      <c r="N181" s="669"/>
      <c r="O181" s="668">
        <f t="shared" si="76"/>
        <v>225</v>
      </c>
      <c r="P181" s="669"/>
      <c r="Q181" s="668">
        <f t="shared" si="77"/>
        <v>225</v>
      </c>
      <c r="R181" s="668">
        <f t="shared" si="78"/>
        <v>225</v>
      </c>
      <c r="S181" s="669"/>
      <c r="T181" s="669"/>
      <c r="U181" s="669"/>
      <c r="V181" s="669"/>
      <c r="W181" s="669"/>
      <c r="X181" s="669"/>
      <c r="Y181" s="669"/>
      <c r="Z181" s="668">
        <f t="shared" si="79"/>
        <v>225</v>
      </c>
      <c r="AA181" s="669"/>
      <c r="AB181" s="668">
        <f t="shared" si="80"/>
        <v>450</v>
      </c>
      <c r="AC181" s="668">
        <f t="shared" si="81"/>
        <v>225</v>
      </c>
      <c r="AD181" s="669"/>
      <c r="AE181" s="669"/>
      <c r="AF181" s="669"/>
      <c r="AG181" s="669"/>
      <c r="AH181" s="669"/>
      <c r="AI181" s="669"/>
      <c r="AJ181" s="669"/>
      <c r="AK181" s="668">
        <f t="shared" si="82"/>
        <v>225</v>
      </c>
      <c r="AL181" s="669"/>
      <c r="AM181" s="668">
        <f t="shared" si="83"/>
        <v>675</v>
      </c>
      <c r="AN181" s="668">
        <f t="shared" si="84"/>
        <v>225</v>
      </c>
      <c r="AO181" s="669"/>
      <c r="AP181" s="669"/>
      <c r="AQ181" s="669"/>
      <c r="AR181" s="669"/>
      <c r="AS181" s="669"/>
      <c r="AT181" s="669"/>
      <c r="AU181" s="669"/>
      <c r="AV181" s="668">
        <f t="shared" si="85"/>
        <v>225</v>
      </c>
      <c r="AW181" s="669"/>
      <c r="AX181" s="668">
        <f t="shared" si="86"/>
        <v>900</v>
      </c>
    </row>
    <row r="182" spans="1:50" ht="12">
      <c r="A182" s="288">
        <v>180</v>
      </c>
      <c r="B182" s="294" t="s">
        <v>3093</v>
      </c>
      <c r="C182" s="290" t="s">
        <v>10</v>
      </c>
      <c r="D182" s="290" t="s">
        <v>382</v>
      </c>
      <c r="E182" s="670">
        <v>115</v>
      </c>
      <c r="F182" s="668">
        <v>0</v>
      </c>
      <c r="G182" s="668">
        <f t="shared" si="75"/>
        <v>345</v>
      </c>
      <c r="H182" s="669"/>
      <c r="I182" s="669"/>
      <c r="J182" s="669"/>
      <c r="K182" s="669"/>
      <c r="L182" s="669"/>
      <c r="M182" s="669"/>
      <c r="N182" s="669"/>
      <c r="O182" s="668">
        <f t="shared" si="76"/>
        <v>345</v>
      </c>
      <c r="P182" s="669"/>
      <c r="Q182" s="668">
        <f t="shared" si="77"/>
        <v>345</v>
      </c>
      <c r="R182" s="668">
        <f t="shared" si="78"/>
        <v>345</v>
      </c>
      <c r="S182" s="669"/>
      <c r="T182" s="669"/>
      <c r="U182" s="669"/>
      <c r="V182" s="669"/>
      <c r="W182" s="669"/>
      <c r="X182" s="669"/>
      <c r="Y182" s="669"/>
      <c r="Z182" s="668">
        <f t="shared" si="79"/>
        <v>345</v>
      </c>
      <c r="AA182" s="669"/>
      <c r="AB182" s="668">
        <f t="shared" si="80"/>
        <v>690</v>
      </c>
      <c r="AC182" s="668">
        <f t="shared" si="81"/>
        <v>345</v>
      </c>
      <c r="AD182" s="669"/>
      <c r="AE182" s="669"/>
      <c r="AF182" s="669"/>
      <c r="AG182" s="669"/>
      <c r="AH182" s="669"/>
      <c r="AI182" s="669"/>
      <c r="AJ182" s="669"/>
      <c r="AK182" s="668">
        <f t="shared" si="82"/>
        <v>345</v>
      </c>
      <c r="AL182" s="669"/>
      <c r="AM182" s="668">
        <f t="shared" si="83"/>
        <v>1035</v>
      </c>
      <c r="AN182" s="668">
        <f t="shared" si="84"/>
        <v>345</v>
      </c>
      <c r="AO182" s="669"/>
      <c r="AP182" s="669"/>
      <c r="AQ182" s="669"/>
      <c r="AR182" s="669"/>
      <c r="AS182" s="669"/>
      <c r="AT182" s="669"/>
      <c r="AU182" s="669"/>
      <c r="AV182" s="668">
        <f t="shared" si="85"/>
        <v>345</v>
      </c>
      <c r="AW182" s="669"/>
      <c r="AX182" s="668">
        <f t="shared" si="86"/>
        <v>1380</v>
      </c>
    </row>
    <row r="183" spans="1:50" ht="12">
      <c r="A183" s="288">
        <v>181</v>
      </c>
      <c r="B183" s="294" t="s">
        <v>1502</v>
      </c>
      <c r="C183" s="290" t="s">
        <v>263</v>
      </c>
      <c r="D183" s="290" t="s">
        <v>385</v>
      </c>
      <c r="E183" s="677">
        <v>85</v>
      </c>
      <c r="F183" s="668">
        <v>1020</v>
      </c>
      <c r="G183" s="668">
        <f t="shared" si="75"/>
        <v>255</v>
      </c>
      <c r="H183" s="669"/>
      <c r="I183" s="669"/>
      <c r="J183" s="669"/>
      <c r="K183" s="669"/>
      <c r="L183" s="669"/>
      <c r="M183" s="669"/>
      <c r="N183" s="669"/>
      <c r="O183" s="668">
        <f t="shared" si="76"/>
        <v>255</v>
      </c>
      <c r="P183" s="669"/>
      <c r="Q183" s="668">
        <f t="shared" si="77"/>
        <v>1275</v>
      </c>
      <c r="R183" s="668">
        <f t="shared" si="78"/>
        <v>255</v>
      </c>
      <c r="S183" s="669"/>
      <c r="T183" s="669"/>
      <c r="U183" s="669"/>
      <c r="V183" s="669"/>
      <c r="W183" s="669"/>
      <c r="X183" s="669"/>
      <c r="Y183" s="669"/>
      <c r="Z183" s="668">
        <f t="shared" si="79"/>
        <v>255</v>
      </c>
      <c r="AA183" s="669"/>
      <c r="AB183" s="668">
        <f t="shared" si="80"/>
        <v>1530</v>
      </c>
      <c r="AC183" s="668">
        <f t="shared" si="81"/>
        <v>255</v>
      </c>
      <c r="AD183" s="669"/>
      <c r="AE183" s="669"/>
      <c r="AF183" s="669"/>
      <c r="AG183" s="669"/>
      <c r="AH183" s="669"/>
      <c r="AI183" s="669"/>
      <c r="AJ183" s="669"/>
      <c r="AK183" s="668">
        <f t="shared" si="82"/>
        <v>255</v>
      </c>
      <c r="AL183" s="669"/>
      <c r="AM183" s="668">
        <f t="shared" si="83"/>
        <v>1785</v>
      </c>
      <c r="AN183" s="668">
        <f t="shared" si="84"/>
        <v>255</v>
      </c>
      <c r="AO183" s="669"/>
      <c r="AP183" s="669"/>
      <c r="AQ183" s="669"/>
      <c r="AR183" s="669"/>
      <c r="AS183" s="669"/>
      <c r="AT183" s="669"/>
      <c r="AU183" s="669"/>
      <c r="AV183" s="668">
        <f t="shared" si="85"/>
        <v>255</v>
      </c>
      <c r="AW183" s="669"/>
      <c r="AX183" s="668">
        <f t="shared" si="86"/>
        <v>2040</v>
      </c>
    </row>
    <row r="184" spans="1:50" ht="12">
      <c r="A184" s="288">
        <v>182</v>
      </c>
      <c r="B184" s="414" t="s">
        <v>3094</v>
      </c>
      <c r="C184" s="297" t="s">
        <v>30</v>
      </c>
      <c r="D184" s="297" t="s">
        <v>836</v>
      </c>
      <c r="E184" s="678"/>
      <c r="F184" s="671">
        <v>603</v>
      </c>
      <c r="G184" s="671"/>
      <c r="H184" s="672"/>
      <c r="I184" s="672"/>
      <c r="J184" s="672"/>
      <c r="K184" s="672"/>
      <c r="L184" s="672"/>
      <c r="M184" s="672"/>
      <c r="N184" s="672"/>
      <c r="O184" s="671"/>
      <c r="P184" s="672"/>
      <c r="Q184" s="671">
        <f t="shared" si="77"/>
        <v>603</v>
      </c>
      <c r="R184" s="671"/>
      <c r="S184" s="672"/>
      <c r="T184" s="672"/>
      <c r="U184" s="672"/>
      <c r="V184" s="672"/>
      <c r="W184" s="672"/>
      <c r="X184" s="672"/>
      <c r="Y184" s="672"/>
      <c r="Z184" s="671"/>
      <c r="AA184" s="672"/>
      <c r="AB184" s="671">
        <f t="shared" si="80"/>
        <v>603</v>
      </c>
      <c r="AC184" s="671"/>
      <c r="AD184" s="672"/>
      <c r="AE184" s="672"/>
      <c r="AF184" s="672"/>
      <c r="AG184" s="672"/>
      <c r="AH184" s="672"/>
      <c r="AI184" s="672"/>
      <c r="AJ184" s="672"/>
      <c r="AK184" s="671"/>
      <c r="AL184" s="672"/>
      <c r="AM184" s="671">
        <f t="shared" si="83"/>
        <v>603</v>
      </c>
      <c r="AN184" s="671"/>
      <c r="AO184" s="672"/>
      <c r="AP184" s="672"/>
      <c r="AQ184" s="672"/>
      <c r="AR184" s="672"/>
      <c r="AS184" s="672"/>
      <c r="AT184" s="672"/>
      <c r="AU184" s="672"/>
      <c r="AV184" s="671"/>
      <c r="AW184" s="672"/>
      <c r="AX184" s="671">
        <f t="shared" si="86"/>
        <v>603</v>
      </c>
    </row>
    <row r="185" spans="1:50" ht="12">
      <c r="A185" s="288">
        <v>183</v>
      </c>
      <c r="B185" s="448" t="s">
        <v>388</v>
      </c>
      <c r="C185" s="449" t="s">
        <v>30</v>
      </c>
      <c r="D185" s="450"/>
      <c r="E185" s="448"/>
      <c r="F185" s="671"/>
      <c r="G185" s="671"/>
      <c r="H185" s="672"/>
      <c r="I185" s="672"/>
      <c r="J185" s="672"/>
      <c r="K185" s="672"/>
      <c r="L185" s="672"/>
      <c r="M185" s="672"/>
      <c r="N185" s="672"/>
      <c r="O185" s="671"/>
      <c r="P185" s="672"/>
      <c r="Q185" s="671"/>
      <c r="R185" s="671"/>
      <c r="S185" s="672"/>
      <c r="T185" s="672"/>
      <c r="U185" s="672"/>
      <c r="V185" s="672"/>
      <c r="W185" s="672"/>
      <c r="X185" s="672"/>
      <c r="Y185" s="672"/>
      <c r="Z185" s="671"/>
      <c r="AA185" s="672"/>
      <c r="AB185" s="671"/>
      <c r="AC185" s="671"/>
      <c r="AD185" s="672"/>
      <c r="AE185" s="672"/>
      <c r="AF185" s="672"/>
      <c r="AG185" s="672"/>
      <c r="AH185" s="672"/>
      <c r="AI185" s="672"/>
      <c r="AJ185" s="672"/>
      <c r="AK185" s="671"/>
      <c r="AL185" s="672"/>
      <c r="AM185" s="671"/>
      <c r="AN185" s="671"/>
      <c r="AO185" s="672"/>
      <c r="AP185" s="672"/>
      <c r="AQ185" s="672"/>
      <c r="AR185" s="672"/>
      <c r="AS185" s="672"/>
      <c r="AT185" s="672"/>
      <c r="AU185" s="672"/>
      <c r="AV185" s="671"/>
      <c r="AW185" s="672"/>
      <c r="AX185" s="671"/>
    </row>
    <row r="186" spans="1:50" ht="12">
      <c r="A186" s="288">
        <v>184</v>
      </c>
      <c r="B186" s="296" t="s">
        <v>3095</v>
      </c>
      <c r="C186" s="297" t="s">
        <v>30</v>
      </c>
      <c r="D186" s="297" t="s">
        <v>391</v>
      </c>
      <c r="E186" s="297"/>
      <c r="F186" s="671">
        <v>1275</v>
      </c>
      <c r="G186" s="671"/>
      <c r="H186" s="672"/>
      <c r="I186" s="672"/>
      <c r="J186" s="672"/>
      <c r="K186" s="672"/>
      <c r="L186" s="672"/>
      <c r="M186" s="672"/>
      <c r="N186" s="672"/>
      <c r="O186" s="671"/>
      <c r="P186" s="672"/>
      <c r="Q186" s="671">
        <f t="shared" ref="Q186:Q197" si="87">F186+O186-P186</f>
        <v>1275</v>
      </c>
      <c r="R186" s="671"/>
      <c r="S186" s="672"/>
      <c r="T186" s="672"/>
      <c r="U186" s="672"/>
      <c r="V186" s="672"/>
      <c r="W186" s="672"/>
      <c r="X186" s="672"/>
      <c r="Y186" s="672"/>
      <c r="Z186" s="671"/>
      <c r="AA186" s="672"/>
      <c r="AB186" s="671">
        <f t="shared" ref="AB186:AB197" si="88">Q186+Z186-AA186</f>
        <v>1275</v>
      </c>
      <c r="AC186" s="671"/>
      <c r="AD186" s="672"/>
      <c r="AE186" s="672"/>
      <c r="AF186" s="672"/>
      <c r="AG186" s="672"/>
      <c r="AH186" s="672"/>
      <c r="AI186" s="672"/>
      <c r="AJ186" s="672"/>
      <c r="AK186" s="671"/>
      <c r="AL186" s="672"/>
      <c r="AM186" s="671">
        <f t="shared" ref="AM186:AM197" si="89">AB186+AK186-AL186</f>
        <v>1275</v>
      </c>
      <c r="AN186" s="671"/>
      <c r="AO186" s="672"/>
      <c r="AP186" s="672"/>
      <c r="AQ186" s="672"/>
      <c r="AR186" s="672"/>
      <c r="AS186" s="672"/>
      <c r="AT186" s="672"/>
      <c r="AU186" s="672"/>
      <c r="AV186" s="671"/>
      <c r="AW186" s="672"/>
      <c r="AX186" s="671">
        <f t="shared" ref="AX186:AX197" si="90">AM186+AV186-AW186</f>
        <v>1275</v>
      </c>
    </row>
    <row r="187" spans="1:50" ht="12">
      <c r="A187" s="288">
        <v>185</v>
      </c>
      <c r="B187" s="289" t="s">
        <v>3060</v>
      </c>
      <c r="C187" s="290" t="s">
        <v>3506</v>
      </c>
      <c r="D187" s="290" t="s">
        <v>1982</v>
      </c>
      <c r="E187" s="290"/>
      <c r="F187" s="668">
        <v>1800</v>
      </c>
      <c r="G187" s="668">
        <f t="shared" ref="G187:G197" si="91">E187*3</f>
        <v>0</v>
      </c>
      <c r="H187" s="669"/>
      <c r="I187" s="669"/>
      <c r="J187" s="669"/>
      <c r="K187" s="669"/>
      <c r="L187" s="669"/>
      <c r="M187" s="669"/>
      <c r="N187" s="669"/>
      <c r="O187" s="668">
        <f t="shared" ref="O187:O197" si="92">SUM(G187:N187)</f>
        <v>0</v>
      </c>
      <c r="P187" s="669"/>
      <c r="Q187" s="668">
        <f t="shared" si="87"/>
        <v>1800</v>
      </c>
      <c r="R187" s="668">
        <f>E187*3</f>
        <v>0</v>
      </c>
      <c r="S187" s="669"/>
      <c r="T187" s="669"/>
      <c r="U187" s="669"/>
      <c r="V187" s="669"/>
      <c r="W187" s="669"/>
      <c r="X187" s="669"/>
      <c r="Y187" s="669"/>
      <c r="Z187" s="668">
        <f t="shared" ref="Z187:Z197" si="93">SUM(R187:Y187)</f>
        <v>0</v>
      </c>
      <c r="AA187" s="669"/>
      <c r="AB187" s="668">
        <f t="shared" si="88"/>
        <v>1800</v>
      </c>
      <c r="AC187" s="668">
        <f>$E187*3</f>
        <v>0</v>
      </c>
      <c r="AD187" s="669"/>
      <c r="AE187" s="669"/>
      <c r="AF187" s="669"/>
      <c r="AG187" s="669"/>
      <c r="AH187" s="669"/>
      <c r="AI187" s="669"/>
      <c r="AJ187" s="669"/>
      <c r="AK187" s="668">
        <f t="shared" ref="AK187:AK197" si="94">SUM(AC187:AJ187)</f>
        <v>0</v>
      </c>
      <c r="AL187" s="669"/>
      <c r="AM187" s="668">
        <f t="shared" si="89"/>
        <v>1800</v>
      </c>
      <c r="AN187" s="668">
        <f>$E187*3</f>
        <v>0</v>
      </c>
      <c r="AO187" s="669"/>
      <c r="AP187" s="669"/>
      <c r="AQ187" s="669"/>
      <c r="AR187" s="669"/>
      <c r="AS187" s="669"/>
      <c r="AT187" s="669"/>
      <c r="AU187" s="669"/>
      <c r="AV187" s="668">
        <f t="shared" ref="AV187:AV197" si="95">SUM(AN187:AU187)</f>
        <v>0</v>
      </c>
      <c r="AW187" s="669"/>
      <c r="AX187" s="668">
        <f t="shared" si="90"/>
        <v>1800</v>
      </c>
    </row>
    <row r="188" spans="1:50" ht="12">
      <c r="A188" s="288">
        <v>186</v>
      </c>
      <c r="B188" s="294" t="s">
        <v>1613</v>
      </c>
      <c r="C188" s="290" t="s">
        <v>14</v>
      </c>
      <c r="D188" s="290"/>
      <c r="E188" s="290">
        <v>260</v>
      </c>
      <c r="F188" s="668">
        <v>0</v>
      </c>
      <c r="G188" s="668">
        <f t="shared" si="91"/>
        <v>780</v>
      </c>
      <c r="H188" s="669"/>
      <c r="I188" s="669"/>
      <c r="J188" s="669"/>
      <c r="K188" s="669"/>
      <c r="L188" s="669"/>
      <c r="M188" s="669"/>
      <c r="N188" s="669"/>
      <c r="O188" s="668">
        <f t="shared" si="92"/>
        <v>780</v>
      </c>
      <c r="P188" s="669"/>
      <c r="Q188" s="668">
        <f t="shared" si="87"/>
        <v>780</v>
      </c>
      <c r="R188" s="668">
        <f>E188*3</f>
        <v>780</v>
      </c>
      <c r="S188" s="669"/>
      <c r="T188" s="669"/>
      <c r="U188" s="669"/>
      <c r="V188" s="669"/>
      <c r="W188" s="669"/>
      <c r="X188" s="669"/>
      <c r="Y188" s="669"/>
      <c r="Z188" s="668">
        <f t="shared" si="93"/>
        <v>780</v>
      </c>
      <c r="AA188" s="669"/>
      <c r="AB188" s="668">
        <f t="shared" si="88"/>
        <v>1560</v>
      </c>
      <c r="AC188" s="668">
        <f>$E188*3</f>
        <v>780</v>
      </c>
      <c r="AD188" s="669"/>
      <c r="AE188" s="669"/>
      <c r="AF188" s="669"/>
      <c r="AG188" s="669"/>
      <c r="AH188" s="669"/>
      <c r="AI188" s="669"/>
      <c r="AJ188" s="669"/>
      <c r="AK188" s="668">
        <f t="shared" si="94"/>
        <v>780</v>
      </c>
      <c r="AL188" s="669"/>
      <c r="AM188" s="668">
        <f t="shared" si="89"/>
        <v>2340</v>
      </c>
      <c r="AN188" s="668">
        <f>$E188*3</f>
        <v>780</v>
      </c>
      <c r="AO188" s="669"/>
      <c r="AP188" s="669"/>
      <c r="AQ188" s="669"/>
      <c r="AR188" s="669"/>
      <c r="AS188" s="669"/>
      <c r="AT188" s="669"/>
      <c r="AU188" s="669"/>
      <c r="AV188" s="668">
        <f t="shared" si="95"/>
        <v>780</v>
      </c>
      <c r="AW188" s="669"/>
      <c r="AX188" s="668">
        <f t="shared" si="90"/>
        <v>3120</v>
      </c>
    </row>
    <row r="189" spans="1:50" ht="12">
      <c r="A189" s="288">
        <v>187</v>
      </c>
      <c r="B189" s="540" t="s">
        <v>4107</v>
      </c>
      <c r="C189" s="290" t="s">
        <v>3506</v>
      </c>
      <c r="D189" s="290" t="s">
        <v>396</v>
      </c>
      <c r="E189" s="290"/>
      <c r="F189" s="668">
        <v>240</v>
      </c>
      <c r="G189" s="668">
        <f t="shared" si="91"/>
        <v>0</v>
      </c>
      <c r="H189" s="669"/>
      <c r="I189" s="669"/>
      <c r="J189" s="669"/>
      <c r="K189" s="669"/>
      <c r="L189" s="669"/>
      <c r="M189" s="669"/>
      <c r="N189" s="669"/>
      <c r="O189" s="668">
        <f t="shared" si="92"/>
        <v>0</v>
      </c>
      <c r="P189" s="669"/>
      <c r="Q189" s="668">
        <f t="shared" si="87"/>
        <v>240</v>
      </c>
      <c r="R189" s="668"/>
      <c r="S189" s="669"/>
      <c r="T189" s="669"/>
      <c r="U189" s="669"/>
      <c r="V189" s="669"/>
      <c r="W189" s="669"/>
      <c r="X189" s="669"/>
      <c r="Y189" s="669"/>
      <c r="Z189" s="668">
        <f t="shared" si="93"/>
        <v>0</v>
      </c>
      <c r="AA189" s="669"/>
      <c r="AB189" s="668">
        <f t="shared" si="88"/>
        <v>240</v>
      </c>
      <c r="AC189" s="668"/>
      <c r="AD189" s="669"/>
      <c r="AE189" s="669"/>
      <c r="AF189" s="669"/>
      <c r="AG189" s="669"/>
      <c r="AH189" s="669"/>
      <c r="AI189" s="669"/>
      <c r="AJ189" s="669"/>
      <c r="AK189" s="668">
        <f t="shared" si="94"/>
        <v>0</v>
      </c>
      <c r="AL189" s="669"/>
      <c r="AM189" s="668">
        <f t="shared" si="89"/>
        <v>240</v>
      </c>
      <c r="AN189" s="668"/>
      <c r="AO189" s="669"/>
      <c r="AP189" s="669"/>
      <c r="AQ189" s="669"/>
      <c r="AR189" s="669"/>
      <c r="AS189" s="669"/>
      <c r="AT189" s="669"/>
      <c r="AU189" s="669"/>
      <c r="AV189" s="668">
        <f t="shared" si="95"/>
        <v>0</v>
      </c>
      <c r="AW189" s="669"/>
      <c r="AX189" s="668">
        <f t="shared" si="90"/>
        <v>240</v>
      </c>
    </row>
    <row r="190" spans="1:50" ht="12">
      <c r="A190" s="288">
        <v>188</v>
      </c>
      <c r="B190" s="289" t="s">
        <v>3371</v>
      </c>
      <c r="C190" s="290" t="s">
        <v>14</v>
      </c>
      <c r="D190" s="290"/>
      <c r="E190" s="290">
        <v>105</v>
      </c>
      <c r="F190" s="668">
        <v>-80</v>
      </c>
      <c r="G190" s="668">
        <f t="shared" si="91"/>
        <v>315</v>
      </c>
      <c r="H190" s="669"/>
      <c r="I190" s="669"/>
      <c r="J190" s="669"/>
      <c r="K190" s="669"/>
      <c r="L190" s="669"/>
      <c r="M190" s="669"/>
      <c r="N190" s="669"/>
      <c r="O190" s="668">
        <f t="shared" si="92"/>
        <v>315</v>
      </c>
      <c r="P190" s="669"/>
      <c r="Q190" s="668">
        <f t="shared" si="87"/>
        <v>235</v>
      </c>
      <c r="R190" s="668">
        <f t="shared" ref="R190:R197" si="96">E190*3</f>
        <v>315</v>
      </c>
      <c r="S190" s="669"/>
      <c r="T190" s="669"/>
      <c r="U190" s="669"/>
      <c r="V190" s="669"/>
      <c r="W190" s="669"/>
      <c r="X190" s="669"/>
      <c r="Y190" s="669"/>
      <c r="Z190" s="668">
        <f t="shared" si="93"/>
        <v>315</v>
      </c>
      <c r="AA190" s="669"/>
      <c r="AB190" s="668">
        <f t="shared" si="88"/>
        <v>550</v>
      </c>
      <c r="AC190" s="668">
        <f t="shared" ref="AC190:AC197" si="97">$E190*3</f>
        <v>315</v>
      </c>
      <c r="AD190" s="669"/>
      <c r="AE190" s="669"/>
      <c r="AF190" s="669"/>
      <c r="AG190" s="669"/>
      <c r="AH190" s="669"/>
      <c r="AI190" s="669"/>
      <c r="AJ190" s="669"/>
      <c r="AK190" s="668">
        <f t="shared" si="94"/>
        <v>315</v>
      </c>
      <c r="AL190" s="669"/>
      <c r="AM190" s="668">
        <f t="shared" si="89"/>
        <v>865</v>
      </c>
      <c r="AN190" s="668">
        <f t="shared" ref="AN190:AN197" si="98">$E190*3</f>
        <v>315</v>
      </c>
      <c r="AO190" s="669"/>
      <c r="AP190" s="669"/>
      <c r="AQ190" s="669"/>
      <c r="AR190" s="669"/>
      <c r="AS190" s="669"/>
      <c r="AT190" s="669"/>
      <c r="AU190" s="669"/>
      <c r="AV190" s="668">
        <f t="shared" si="95"/>
        <v>315</v>
      </c>
      <c r="AW190" s="669"/>
      <c r="AX190" s="668">
        <f t="shared" si="90"/>
        <v>1180</v>
      </c>
    </row>
    <row r="191" spans="1:50" ht="12">
      <c r="A191" s="288">
        <v>189</v>
      </c>
      <c r="B191" s="294" t="s">
        <v>985</v>
      </c>
      <c r="C191" s="290" t="s">
        <v>14</v>
      </c>
      <c r="D191" s="290" t="s">
        <v>967</v>
      </c>
      <c r="E191" s="290">
        <v>280</v>
      </c>
      <c r="F191" s="668">
        <v>0</v>
      </c>
      <c r="G191" s="668">
        <f t="shared" si="91"/>
        <v>840</v>
      </c>
      <c r="H191" s="669"/>
      <c r="I191" s="669"/>
      <c r="J191" s="669"/>
      <c r="K191" s="669"/>
      <c r="L191" s="669"/>
      <c r="M191" s="669"/>
      <c r="N191" s="669"/>
      <c r="O191" s="668">
        <f t="shared" si="92"/>
        <v>840</v>
      </c>
      <c r="P191" s="669"/>
      <c r="Q191" s="668">
        <f t="shared" si="87"/>
        <v>840</v>
      </c>
      <c r="R191" s="668">
        <f t="shared" si="96"/>
        <v>840</v>
      </c>
      <c r="S191" s="669"/>
      <c r="T191" s="669"/>
      <c r="U191" s="669"/>
      <c r="V191" s="669"/>
      <c r="W191" s="669"/>
      <c r="X191" s="669"/>
      <c r="Y191" s="669"/>
      <c r="Z191" s="668">
        <f t="shared" si="93"/>
        <v>840</v>
      </c>
      <c r="AA191" s="669"/>
      <c r="AB191" s="668">
        <f t="shared" si="88"/>
        <v>1680</v>
      </c>
      <c r="AC191" s="668">
        <f t="shared" si="97"/>
        <v>840</v>
      </c>
      <c r="AD191" s="669"/>
      <c r="AE191" s="669"/>
      <c r="AF191" s="669"/>
      <c r="AG191" s="669"/>
      <c r="AH191" s="669"/>
      <c r="AI191" s="669"/>
      <c r="AJ191" s="669"/>
      <c r="AK191" s="668">
        <f t="shared" si="94"/>
        <v>840</v>
      </c>
      <c r="AL191" s="669"/>
      <c r="AM191" s="668">
        <f t="shared" si="89"/>
        <v>2520</v>
      </c>
      <c r="AN191" s="668">
        <f t="shared" si="98"/>
        <v>840</v>
      </c>
      <c r="AO191" s="669"/>
      <c r="AP191" s="669"/>
      <c r="AQ191" s="669"/>
      <c r="AR191" s="669"/>
      <c r="AS191" s="669"/>
      <c r="AT191" s="669"/>
      <c r="AU191" s="669"/>
      <c r="AV191" s="668">
        <f t="shared" si="95"/>
        <v>840</v>
      </c>
      <c r="AW191" s="669"/>
      <c r="AX191" s="668">
        <f t="shared" si="90"/>
        <v>3360</v>
      </c>
    </row>
    <row r="192" spans="1:50" ht="12">
      <c r="A192" s="288">
        <v>190</v>
      </c>
      <c r="B192" s="289" t="s">
        <v>1511</v>
      </c>
      <c r="C192" s="290" t="s">
        <v>14</v>
      </c>
      <c r="D192" s="290" t="s">
        <v>885</v>
      </c>
      <c r="E192" s="290">
        <v>100</v>
      </c>
      <c r="F192" s="668">
        <v>0</v>
      </c>
      <c r="G192" s="668">
        <f t="shared" si="91"/>
        <v>300</v>
      </c>
      <c r="H192" s="669"/>
      <c r="I192" s="669"/>
      <c r="J192" s="669"/>
      <c r="K192" s="669"/>
      <c r="L192" s="669"/>
      <c r="M192" s="669"/>
      <c r="N192" s="669"/>
      <c r="O192" s="668">
        <f t="shared" si="92"/>
        <v>300</v>
      </c>
      <c r="P192" s="669"/>
      <c r="Q192" s="668">
        <f t="shared" si="87"/>
        <v>300</v>
      </c>
      <c r="R192" s="668">
        <f t="shared" si="96"/>
        <v>300</v>
      </c>
      <c r="S192" s="669"/>
      <c r="T192" s="669"/>
      <c r="U192" s="669"/>
      <c r="V192" s="669"/>
      <c r="W192" s="669"/>
      <c r="X192" s="669"/>
      <c r="Y192" s="669"/>
      <c r="Z192" s="668">
        <f t="shared" si="93"/>
        <v>300</v>
      </c>
      <c r="AA192" s="669"/>
      <c r="AB192" s="668">
        <f t="shared" si="88"/>
        <v>600</v>
      </c>
      <c r="AC192" s="668">
        <f t="shared" si="97"/>
        <v>300</v>
      </c>
      <c r="AD192" s="669"/>
      <c r="AE192" s="669"/>
      <c r="AF192" s="669"/>
      <c r="AG192" s="669"/>
      <c r="AH192" s="669"/>
      <c r="AI192" s="669"/>
      <c r="AJ192" s="669"/>
      <c r="AK192" s="668">
        <f t="shared" si="94"/>
        <v>300</v>
      </c>
      <c r="AL192" s="669"/>
      <c r="AM192" s="668">
        <f t="shared" si="89"/>
        <v>900</v>
      </c>
      <c r="AN192" s="668">
        <f t="shared" si="98"/>
        <v>300</v>
      </c>
      <c r="AO192" s="669"/>
      <c r="AP192" s="669"/>
      <c r="AQ192" s="669"/>
      <c r="AR192" s="669"/>
      <c r="AS192" s="669"/>
      <c r="AT192" s="669"/>
      <c r="AU192" s="669"/>
      <c r="AV192" s="668">
        <f t="shared" si="95"/>
        <v>300</v>
      </c>
      <c r="AW192" s="669"/>
      <c r="AX192" s="668">
        <f t="shared" si="90"/>
        <v>1200</v>
      </c>
    </row>
    <row r="193" spans="1:50" ht="12">
      <c r="A193" s="288">
        <v>191</v>
      </c>
      <c r="B193" s="294" t="s">
        <v>3097</v>
      </c>
      <c r="C193" s="290" t="s">
        <v>10</v>
      </c>
      <c r="D193" s="290" t="s">
        <v>399</v>
      </c>
      <c r="E193" s="670">
        <v>500</v>
      </c>
      <c r="F193" s="668">
        <v>0</v>
      </c>
      <c r="G193" s="668">
        <f t="shared" si="91"/>
        <v>1500</v>
      </c>
      <c r="H193" s="669"/>
      <c r="I193" s="669"/>
      <c r="J193" s="669"/>
      <c r="K193" s="669"/>
      <c r="L193" s="669"/>
      <c r="M193" s="669"/>
      <c r="N193" s="669"/>
      <c r="O193" s="668">
        <f t="shared" si="92"/>
        <v>1500</v>
      </c>
      <c r="P193" s="669"/>
      <c r="Q193" s="668">
        <f t="shared" si="87"/>
        <v>1500</v>
      </c>
      <c r="R193" s="668">
        <f t="shared" si="96"/>
        <v>1500</v>
      </c>
      <c r="S193" s="669"/>
      <c r="T193" s="669"/>
      <c r="U193" s="669"/>
      <c r="V193" s="669"/>
      <c r="W193" s="669"/>
      <c r="X193" s="669"/>
      <c r="Y193" s="669"/>
      <c r="Z193" s="668">
        <f t="shared" si="93"/>
        <v>1500</v>
      </c>
      <c r="AA193" s="669"/>
      <c r="AB193" s="668">
        <f t="shared" si="88"/>
        <v>3000</v>
      </c>
      <c r="AC193" s="668">
        <f t="shared" si="97"/>
        <v>1500</v>
      </c>
      <c r="AD193" s="669"/>
      <c r="AE193" s="669"/>
      <c r="AF193" s="669"/>
      <c r="AG193" s="669"/>
      <c r="AH193" s="669"/>
      <c r="AI193" s="669"/>
      <c r="AJ193" s="669"/>
      <c r="AK193" s="668">
        <f t="shared" si="94"/>
        <v>1500</v>
      </c>
      <c r="AL193" s="669"/>
      <c r="AM193" s="668">
        <f t="shared" si="89"/>
        <v>4500</v>
      </c>
      <c r="AN193" s="668">
        <f t="shared" si="98"/>
        <v>1500</v>
      </c>
      <c r="AO193" s="669"/>
      <c r="AP193" s="669"/>
      <c r="AQ193" s="669"/>
      <c r="AR193" s="669"/>
      <c r="AS193" s="669"/>
      <c r="AT193" s="669"/>
      <c r="AU193" s="669"/>
      <c r="AV193" s="668">
        <f t="shared" si="95"/>
        <v>1500</v>
      </c>
      <c r="AW193" s="669"/>
      <c r="AX193" s="668">
        <f t="shared" si="90"/>
        <v>6000</v>
      </c>
    </row>
    <row r="194" spans="1:50" ht="12">
      <c r="A194" s="288">
        <v>192</v>
      </c>
      <c r="B194" s="289" t="s">
        <v>1397</v>
      </c>
      <c r="C194" s="290" t="s">
        <v>23</v>
      </c>
      <c r="D194" s="290"/>
      <c r="E194" s="290">
        <v>400</v>
      </c>
      <c r="F194" s="668">
        <v>0</v>
      </c>
      <c r="G194" s="668">
        <f t="shared" si="91"/>
        <v>1200</v>
      </c>
      <c r="H194" s="669"/>
      <c r="I194" s="669"/>
      <c r="J194" s="669"/>
      <c r="K194" s="669"/>
      <c r="L194" s="669"/>
      <c r="M194" s="669"/>
      <c r="N194" s="669"/>
      <c r="O194" s="668">
        <f t="shared" si="92"/>
        <v>1200</v>
      </c>
      <c r="P194" s="669"/>
      <c r="Q194" s="668">
        <f t="shared" si="87"/>
        <v>1200</v>
      </c>
      <c r="R194" s="668">
        <f t="shared" si="96"/>
        <v>1200</v>
      </c>
      <c r="S194" s="669"/>
      <c r="T194" s="669"/>
      <c r="U194" s="669"/>
      <c r="V194" s="669"/>
      <c r="W194" s="669"/>
      <c r="X194" s="669"/>
      <c r="Y194" s="669"/>
      <c r="Z194" s="668">
        <f t="shared" si="93"/>
        <v>1200</v>
      </c>
      <c r="AA194" s="669"/>
      <c r="AB194" s="668">
        <f t="shared" si="88"/>
        <v>2400</v>
      </c>
      <c r="AC194" s="668">
        <f t="shared" si="97"/>
        <v>1200</v>
      </c>
      <c r="AD194" s="669"/>
      <c r="AE194" s="669"/>
      <c r="AF194" s="669"/>
      <c r="AG194" s="669"/>
      <c r="AH194" s="669"/>
      <c r="AI194" s="669"/>
      <c r="AJ194" s="669"/>
      <c r="AK194" s="668">
        <f t="shared" si="94"/>
        <v>1200</v>
      </c>
      <c r="AL194" s="669"/>
      <c r="AM194" s="668">
        <f t="shared" si="89"/>
        <v>3600</v>
      </c>
      <c r="AN194" s="668">
        <f t="shared" si="98"/>
        <v>1200</v>
      </c>
      <c r="AO194" s="669"/>
      <c r="AP194" s="669"/>
      <c r="AQ194" s="669"/>
      <c r="AR194" s="669"/>
      <c r="AS194" s="669"/>
      <c r="AT194" s="669"/>
      <c r="AU194" s="669"/>
      <c r="AV194" s="668">
        <f t="shared" si="95"/>
        <v>1200</v>
      </c>
      <c r="AW194" s="669"/>
      <c r="AX194" s="668">
        <f t="shared" si="90"/>
        <v>4800</v>
      </c>
    </row>
    <row r="195" spans="1:50" ht="13">
      <c r="A195" s="288">
        <v>193</v>
      </c>
      <c r="B195" s="502" t="s">
        <v>3596</v>
      </c>
      <c r="C195" s="290" t="s">
        <v>14</v>
      </c>
      <c r="D195" s="290"/>
      <c r="E195" s="670">
        <v>250</v>
      </c>
      <c r="F195" s="668">
        <v>0</v>
      </c>
      <c r="G195" s="668">
        <f t="shared" si="91"/>
        <v>750</v>
      </c>
      <c r="H195" s="669"/>
      <c r="I195" s="669"/>
      <c r="J195" s="669"/>
      <c r="K195" s="669"/>
      <c r="L195" s="669"/>
      <c r="M195" s="669"/>
      <c r="N195" s="669"/>
      <c r="O195" s="668">
        <f t="shared" si="92"/>
        <v>750</v>
      </c>
      <c r="P195" s="669"/>
      <c r="Q195" s="668">
        <f t="shared" si="87"/>
        <v>750</v>
      </c>
      <c r="R195" s="668">
        <f t="shared" si="96"/>
        <v>750</v>
      </c>
      <c r="S195" s="669"/>
      <c r="T195" s="669"/>
      <c r="U195" s="669"/>
      <c r="V195" s="669"/>
      <c r="W195" s="669"/>
      <c r="X195" s="669"/>
      <c r="Y195" s="669"/>
      <c r="Z195" s="668">
        <f t="shared" si="93"/>
        <v>750</v>
      </c>
      <c r="AA195" s="669"/>
      <c r="AB195" s="668">
        <f t="shared" si="88"/>
        <v>1500</v>
      </c>
      <c r="AC195" s="668">
        <f t="shared" si="97"/>
        <v>750</v>
      </c>
      <c r="AD195" s="669"/>
      <c r="AE195" s="669"/>
      <c r="AF195" s="669"/>
      <c r="AG195" s="669"/>
      <c r="AH195" s="669"/>
      <c r="AI195" s="669"/>
      <c r="AJ195" s="669"/>
      <c r="AK195" s="668">
        <f t="shared" si="94"/>
        <v>750</v>
      </c>
      <c r="AL195" s="669"/>
      <c r="AM195" s="668">
        <f t="shared" si="89"/>
        <v>2250</v>
      </c>
      <c r="AN195" s="668">
        <f t="shared" si="98"/>
        <v>750</v>
      </c>
      <c r="AO195" s="669"/>
      <c r="AP195" s="669"/>
      <c r="AQ195" s="669"/>
      <c r="AR195" s="669"/>
      <c r="AS195" s="669"/>
      <c r="AT195" s="669"/>
      <c r="AU195" s="669"/>
      <c r="AV195" s="668">
        <f t="shared" si="95"/>
        <v>750</v>
      </c>
      <c r="AW195" s="669"/>
      <c r="AX195" s="668">
        <f t="shared" si="90"/>
        <v>3000</v>
      </c>
    </row>
    <row r="196" spans="1:50" ht="12">
      <c r="A196" s="288">
        <v>194</v>
      </c>
      <c r="B196" s="289" t="s">
        <v>402</v>
      </c>
      <c r="C196" s="290" t="s">
        <v>14</v>
      </c>
      <c r="D196" s="290" t="s">
        <v>404</v>
      </c>
      <c r="E196" s="290">
        <v>200</v>
      </c>
      <c r="F196" s="668">
        <v>600</v>
      </c>
      <c r="G196" s="668">
        <f t="shared" si="91"/>
        <v>600</v>
      </c>
      <c r="H196" s="669"/>
      <c r="I196" s="669"/>
      <c r="J196" s="669"/>
      <c r="K196" s="669"/>
      <c r="L196" s="669"/>
      <c r="M196" s="669"/>
      <c r="N196" s="669"/>
      <c r="O196" s="668">
        <f t="shared" si="92"/>
        <v>600</v>
      </c>
      <c r="P196" s="669"/>
      <c r="Q196" s="668">
        <f t="shared" si="87"/>
        <v>1200</v>
      </c>
      <c r="R196" s="668">
        <f t="shared" si="96"/>
        <v>600</v>
      </c>
      <c r="S196" s="669"/>
      <c r="T196" s="669"/>
      <c r="U196" s="669"/>
      <c r="V196" s="669"/>
      <c r="W196" s="669"/>
      <c r="X196" s="669"/>
      <c r="Y196" s="669"/>
      <c r="Z196" s="668">
        <f t="shared" si="93"/>
        <v>600</v>
      </c>
      <c r="AA196" s="669"/>
      <c r="AB196" s="668">
        <f t="shared" si="88"/>
        <v>1800</v>
      </c>
      <c r="AC196" s="668">
        <f t="shared" si="97"/>
        <v>600</v>
      </c>
      <c r="AD196" s="669"/>
      <c r="AE196" s="669"/>
      <c r="AF196" s="669"/>
      <c r="AG196" s="669"/>
      <c r="AH196" s="669"/>
      <c r="AI196" s="669"/>
      <c r="AJ196" s="669"/>
      <c r="AK196" s="668">
        <f t="shared" si="94"/>
        <v>600</v>
      </c>
      <c r="AL196" s="669"/>
      <c r="AM196" s="668">
        <f t="shared" si="89"/>
        <v>2400</v>
      </c>
      <c r="AN196" s="668">
        <f t="shared" si="98"/>
        <v>600</v>
      </c>
      <c r="AO196" s="669"/>
      <c r="AP196" s="669"/>
      <c r="AQ196" s="669"/>
      <c r="AR196" s="669"/>
      <c r="AS196" s="669"/>
      <c r="AT196" s="669"/>
      <c r="AU196" s="669"/>
      <c r="AV196" s="668">
        <f t="shared" si="95"/>
        <v>600</v>
      </c>
      <c r="AW196" s="669"/>
      <c r="AX196" s="668">
        <f t="shared" si="90"/>
        <v>3000</v>
      </c>
    </row>
    <row r="197" spans="1:50" ht="12">
      <c r="A197" s="288">
        <v>195</v>
      </c>
      <c r="B197" s="289" t="s">
        <v>3916</v>
      </c>
      <c r="C197" s="290" t="s">
        <v>3506</v>
      </c>
      <c r="D197" s="290" t="s">
        <v>873</v>
      </c>
      <c r="E197" s="290"/>
      <c r="F197" s="668">
        <v>0</v>
      </c>
      <c r="G197" s="668">
        <f t="shared" si="91"/>
        <v>0</v>
      </c>
      <c r="H197" s="669"/>
      <c r="I197" s="669"/>
      <c r="J197" s="669"/>
      <c r="K197" s="669"/>
      <c r="L197" s="669"/>
      <c r="M197" s="669"/>
      <c r="N197" s="669"/>
      <c r="O197" s="668">
        <f t="shared" si="92"/>
        <v>0</v>
      </c>
      <c r="P197" s="669"/>
      <c r="Q197" s="668">
        <f t="shared" si="87"/>
        <v>0</v>
      </c>
      <c r="R197" s="668">
        <f t="shared" si="96"/>
        <v>0</v>
      </c>
      <c r="S197" s="669"/>
      <c r="T197" s="669"/>
      <c r="U197" s="669"/>
      <c r="V197" s="669"/>
      <c r="W197" s="669"/>
      <c r="X197" s="669"/>
      <c r="Y197" s="669"/>
      <c r="Z197" s="668">
        <f t="shared" si="93"/>
        <v>0</v>
      </c>
      <c r="AA197" s="669"/>
      <c r="AB197" s="668">
        <f t="shared" si="88"/>
        <v>0</v>
      </c>
      <c r="AC197" s="668">
        <f t="shared" si="97"/>
        <v>0</v>
      </c>
      <c r="AD197" s="669"/>
      <c r="AE197" s="669"/>
      <c r="AF197" s="669"/>
      <c r="AG197" s="669"/>
      <c r="AH197" s="669"/>
      <c r="AI197" s="669"/>
      <c r="AJ197" s="669"/>
      <c r="AK197" s="668">
        <f t="shared" si="94"/>
        <v>0</v>
      </c>
      <c r="AL197" s="669"/>
      <c r="AM197" s="668">
        <f t="shared" si="89"/>
        <v>0</v>
      </c>
      <c r="AN197" s="668">
        <f t="shared" si="98"/>
        <v>0</v>
      </c>
      <c r="AO197" s="669"/>
      <c r="AP197" s="669"/>
      <c r="AQ197" s="669"/>
      <c r="AR197" s="669"/>
      <c r="AS197" s="669"/>
      <c r="AT197" s="669"/>
      <c r="AU197" s="669"/>
      <c r="AV197" s="668">
        <f t="shared" si="95"/>
        <v>0</v>
      </c>
      <c r="AW197" s="669"/>
      <c r="AX197" s="668">
        <f t="shared" si="90"/>
        <v>0</v>
      </c>
    </row>
    <row r="198" spans="1:50" ht="12">
      <c r="A198" s="288">
        <v>196</v>
      </c>
      <c r="B198" s="296" t="s">
        <v>3098</v>
      </c>
      <c r="C198" s="297" t="s">
        <v>30</v>
      </c>
      <c r="D198" s="297" t="s">
        <v>411</v>
      </c>
      <c r="E198" s="297"/>
      <c r="F198" s="671"/>
      <c r="G198" s="671"/>
      <c r="H198" s="672"/>
      <c r="I198" s="672"/>
      <c r="J198" s="672"/>
      <c r="K198" s="672"/>
      <c r="L198" s="672"/>
      <c r="M198" s="672"/>
      <c r="N198" s="672"/>
      <c r="O198" s="671"/>
      <c r="P198" s="672"/>
      <c r="Q198" s="671"/>
      <c r="R198" s="671"/>
      <c r="S198" s="672"/>
      <c r="T198" s="672"/>
      <c r="U198" s="672"/>
      <c r="V198" s="672"/>
      <c r="W198" s="672"/>
      <c r="X198" s="672"/>
      <c r="Y198" s="672"/>
      <c r="Z198" s="671"/>
      <c r="AA198" s="672"/>
      <c r="AB198" s="671"/>
      <c r="AC198" s="671"/>
      <c r="AD198" s="672"/>
      <c r="AE198" s="672"/>
      <c r="AF198" s="672"/>
      <c r="AG198" s="672"/>
      <c r="AH198" s="672"/>
      <c r="AI198" s="672"/>
      <c r="AJ198" s="672"/>
      <c r="AK198" s="671"/>
      <c r="AL198" s="672"/>
      <c r="AM198" s="671"/>
      <c r="AN198" s="671"/>
      <c r="AO198" s="672"/>
      <c r="AP198" s="672"/>
      <c r="AQ198" s="672"/>
      <c r="AR198" s="672"/>
      <c r="AS198" s="672"/>
      <c r="AT198" s="672"/>
      <c r="AU198" s="672"/>
      <c r="AV198" s="671"/>
      <c r="AW198" s="672"/>
      <c r="AX198" s="671"/>
    </row>
    <row r="199" spans="1:50" ht="12">
      <c r="A199" s="288">
        <v>197</v>
      </c>
      <c r="B199" s="289" t="s">
        <v>1557</v>
      </c>
      <c r="C199" s="290" t="s">
        <v>23</v>
      </c>
      <c r="D199" s="290"/>
      <c r="E199" s="290">
        <v>200</v>
      </c>
      <c r="F199" s="668">
        <v>0</v>
      </c>
      <c r="G199" s="668">
        <f>E199*3</f>
        <v>600</v>
      </c>
      <c r="H199" s="669"/>
      <c r="I199" s="669"/>
      <c r="J199" s="669"/>
      <c r="K199" s="669"/>
      <c r="L199" s="669"/>
      <c r="M199" s="669"/>
      <c r="N199" s="669"/>
      <c r="O199" s="668">
        <f>SUM(G199:N199)</f>
        <v>600</v>
      </c>
      <c r="P199" s="669"/>
      <c r="Q199" s="668">
        <f>F199+O199-P199</f>
        <v>600</v>
      </c>
      <c r="R199" s="668">
        <f>E199*3</f>
        <v>600</v>
      </c>
      <c r="S199" s="669"/>
      <c r="T199" s="669"/>
      <c r="U199" s="669"/>
      <c r="V199" s="669"/>
      <c r="W199" s="669"/>
      <c r="X199" s="669"/>
      <c r="Y199" s="669"/>
      <c r="Z199" s="668">
        <f>SUM(R199:Y199)</f>
        <v>600</v>
      </c>
      <c r="AA199" s="669"/>
      <c r="AB199" s="668">
        <f>Q199+Z199-AA199</f>
        <v>1200</v>
      </c>
      <c r="AC199" s="668">
        <f>$E199*3</f>
        <v>600</v>
      </c>
      <c r="AD199" s="669"/>
      <c r="AE199" s="669"/>
      <c r="AF199" s="669"/>
      <c r="AG199" s="669"/>
      <c r="AH199" s="669"/>
      <c r="AI199" s="669"/>
      <c r="AJ199" s="669"/>
      <c r="AK199" s="668">
        <f>SUM(AC199:AJ199)</f>
        <v>600</v>
      </c>
      <c r="AL199" s="669"/>
      <c r="AM199" s="668">
        <f>AB199+AK199-AL199</f>
        <v>1800</v>
      </c>
      <c r="AN199" s="668">
        <f>$E199*3</f>
        <v>600</v>
      </c>
      <c r="AO199" s="669"/>
      <c r="AP199" s="669"/>
      <c r="AQ199" s="669"/>
      <c r="AR199" s="669"/>
      <c r="AS199" s="669"/>
      <c r="AT199" s="669"/>
      <c r="AU199" s="669"/>
      <c r="AV199" s="668">
        <f>SUM(AN199:AU199)</f>
        <v>600</v>
      </c>
      <c r="AW199" s="669"/>
      <c r="AX199" s="668">
        <f>AM199+AV199-AW199</f>
        <v>2400</v>
      </c>
    </row>
    <row r="200" spans="1:50" ht="12">
      <c r="A200" s="288">
        <v>198</v>
      </c>
      <c r="B200" s="289" t="s">
        <v>412</v>
      </c>
      <c r="C200" s="290" t="s">
        <v>23</v>
      </c>
      <c r="D200" s="290" t="s">
        <v>414</v>
      </c>
      <c r="E200" s="290">
        <v>135</v>
      </c>
      <c r="F200" s="668">
        <v>255</v>
      </c>
      <c r="G200" s="668">
        <f>E200*3</f>
        <v>405</v>
      </c>
      <c r="H200" s="669"/>
      <c r="I200" s="669"/>
      <c r="J200" s="669"/>
      <c r="K200" s="669"/>
      <c r="L200" s="669"/>
      <c r="M200" s="669"/>
      <c r="N200" s="669"/>
      <c r="O200" s="668">
        <f>SUM(G200:N200)</f>
        <v>405</v>
      </c>
      <c r="P200" s="669"/>
      <c r="Q200" s="668">
        <f>F200+O200-P200</f>
        <v>660</v>
      </c>
      <c r="R200" s="668">
        <f>E200*3</f>
        <v>405</v>
      </c>
      <c r="S200" s="669"/>
      <c r="T200" s="669"/>
      <c r="U200" s="669"/>
      <c r="V200" s="669"/>
      <c r="W200" s="669"/>
      <c r="X200" s="669"/>
      <c r="Y200" s="669"/>
      <c r="Z200" s="668">
        <f>SUM(R200:Y200)</f>
        <v>405</v>
      </c>
      <c r="AA200" s="669"/>
      <c r="AB200" s="668">
        <f>Q200+Z200-AA200</f>
        <v>1065</v>
      </c>
      <c r="AC200" s="668">
        <f>$E200*3</f>
        <v>405</v>
      </c>
      <c r="AD200" s="669"/>
      <c r="AE200" s="669"/>
      <c r="AF200" s="669"/>
      <c r="AG200" s="669"/>
      <c r="AH200" s="669"/>
      <c r="AI200" s="669"/>
      <c r="AJ200" s="669"/>
      <c r="AK200" s="668">
        <f>SUM(AC200:AJ200)</f>
        <v>405</v>
      </c>
      <c r="AL200" s="669"/>
      <c r="AM200" s="668">
        <f>AB200+AK200-AL200</f>
        <v>1470</v>
      </c>
      <c r="AN200" s="668">
        <f>$E200*3</f>
        <v>405</v>
      </c>
      <c r="AO200" s="669"/>
      <c r="AP200" s="669"/>
      <c r="AQ200" s="669"/>
      <c r="AR200" s="669"/>
      <c r="AS200" s="669"/>
      <c r="AT200" s="669"/>
      <c r="AU200" s="669"/>
      <c r="AV200" s="668">
        <f>SUM(AN200:AU200)</f>
        <v>405</v>
      </c>
      <c r="AW200" s="669"/>
      <c r="AX200" s="668">
        <f>AM200+AV200-AW200</f>
        <v>1875</v>
      </c>
    </row>
    <row r="201" spans="1:50" ht="12">
      <c r="A201" s="288">
        <v>199</v>
      </c>
      <c r="B201" s="414" t="s">
        <v>3099</v>
      </c>
      <c r="C201" s="297" t="s">
        <v>30</v>
      </c>
      <c r="D201" s="297" t="s">
        <v>417</v>
      </c>
      <c r="E201" s="673"/>
      <c r="F201" s="671"/>
      <c r="G201" s="671"/>
      <c r="H201" s="672"/>
      <c r="I201" s="672"/>
      <c r="J201" s="672"/>
      <c r="K201" s="672"/>
      <c r="L201" s="672"/>
      <c r="M201" s="672"/>
      <c r="N201" s="672"/>
      <c r="O201" s="671"/>
      <c r="P201" s="672"/>
      <c r="Q201" s="671"/>
      <c r="R201" s="671"/>
      <c r="S201" s="672"/>
      <c r="T201" s="672"/>
      <c r="U201" s="672"/>
      <c r="V201" s="672"/>
      <c r="W201" s="672"/>
      <c r="X201" s="672"/>
      <c r="Y201" s="672"/>
      <c r="Z201" s="671"/>
      <c r="AA201" s="672"/>
      <c r="AB201" s="671"/>
      <c r="AC201" s="671"/>
      <c r="AD201" s="672"/>
      <c r="AE201" s="672"/>
      <c r="AF201" s="672"/>
      <c r="AG201" s="672"/>
      <c r="AH201" s="672"/>
      <c r="AI201" s="672"/>
      <c r="AJ201" s="672"/>
      <c r="AK201" s="671"/>
      <c r="AL201" s="672"/>
      <c r="AM201" s="671"/>
      <c r="AN201" s="671"/>
      <c r="AO201" s="672"/>
      <c r="AP201" s="672"/>
      <c r="AQ201" s="672"/>
      <c r="AR201" s="672"/>
      <c r="AS201" s="672"/>
      <c r="AT201" s="672"/>
      <c r="AU201" s="672"/>
      <c r="AV201" s="671"/>
      <c r="AW201" s="672"/>
      <c r="AX201" s="671"/>
    </row>
    <row r="202" spans="1:50" ht="12">
      <c r="A202" s="288">
        <v>200</v>
      </c>
      <c r="B202" s="289" t="s">
        <v>1574</v>
      </c>
      <c r="C202" s="290" t="s">
        <v>23</v>
      </c>
      <c r="D202" s="290"/>
      <c r="E202" s="290">
        <v>420</v>
      </c>
      <c r="F202" s="668">
        <v>0</v>
      </c>
      <c r="G202" s="668">
        <f t="shared" ref="G202:G230" si="99">E202*3</f>
        <v>1260</v>
      </c>
      <c r="H202" s="669"/>
      <c r="I202" s="669"/>
      <c r="J202" s="669"/>
      <c r="K202" s="669"/>
      <c r="L202" s="669"/>
      <c r="M202" s="669"/>
      <c r="N202" s="669"/>
      <c r="O202" s="668">
        <f t="shared" ref="O202:O230" si="100">SUM(G202:N202)</f>
        <v>1260</v>
      </c>
      <c r="P202" s="669"/>
      <c r="Q202" s="668">
        <f t="shared" ref="Q202:Q231" si="101">F202+O202-P202</f>
        <v>1260</v>
      </c>
      <c r="R202" s="668">
        <f t="shared" ref="R202:R230" si="102">E202*3</f>
        <v>1260</v>
      </c>
      <c r="S202" s="669"/>
      <c r="T202" s="669"/>
      <c r="U202" s="669"/>
      <c r="V202" s="669"/>
      <c r="W202" s="669"/>
      <c r="X202" s="669"/>
      <c r="Y202" s="669"/>
      <c r="Z202" s="668">
        <f t="shared" ref="Z202:Z230" si="103">SUM(R202:Y202)</f>
        <v>1260</v>
      </c>
      <c r="AA202" s="669"/>
      <c r="AB202" s="668">
        <f t="shared" ref="AB202:AB231" si="104">Q202+Z202-AA202</f>
        <v>2520</v>
      </c>
      <c r="AC202" s="668">
        <f t="shared" ref="AC202:AC230" si="105">$E202*3</f>
        <v>1260</v>
      </c>
      <c r="AD202" s="669"/>
      <c r="AE202" s="669"/>
      <c r="AF202" s="669"/>
      <c r="AG202" s="669"/>
      <c r="AH202" s="669"/>
      <c r="AI202" s="669"/>
      <c r="AJ202" s="669"/>
      <c r="AK202" s="668">
        <f t="shared" ref="AK202:AK230" si="106">SUM(AC202:AJ202)</f>
        <v>1260</v>
      </c>
      <c r="AL202" s="669"/>
      <c r="AM202" s="668">
        <f t="shared" ref="AM202:AM231" si="107">AB202+AK202-AL202</f>
        <v>3780</v>
      </c>
      <c r="AN202" s="668">
        <f t="shared" ref="AN202:AN230" si="108">$E202*3</f>
        <v>1260</v>
      </c>
      <c r="AO202" s="669"/>
      <c r="AP202" s="669"/>
      <c r="AQ202" s="669"/>
      <c r="AR202" s="669"/>
      <c r="AS202" s="669"/>
      <c r="AT202" s="669"/>
      <c r="AU202" s="669"/>
      <c r="AV202" s="668">
        <f t="shared" ref="AV202:AV230" si="109">SUM(AN202:AU202)</f>
        <v>1260</v>
      </c>
      <c r="AW202" s="669"/>
      <c r="AX202" s="668">
        <f t="shared" ref="AX202:AX231" si="110">AM202+AV202-AW202</f>
        <v>5040</v>
      </c>
    </row>
    <row r="203" spans="1:50" ht="12">
      <c r="A203" s="288">
        <v>201</v>
      </c>
      <c r="B203" s="294" t="s">
        <v>1614</v>
      </c>
      <c r="C203" s="290" t="s">
        <v>14</v>
      </c>
      <c r="D203" s="290"/>
      <c r="E203" s="670">
        <v>140</v>
      </c>
      <c r="F203" s="668">
        <v>0</v>
      </c>
      <c r="G203" s="668">
        <f t="shared" si="99"/>
        <v>420</v>
      </c>
      <c r="H203" s="669"/>
      <c r="I203" s="669"/>
      <c r="J203" s="669"/>
      <c r="K203" s="669"/>
      <c r="L203" s="669"/>
      <c r="M203" s="669"/>
      <c r="N203" s="669"/>
      <c r="O203" s="668">
        <f t="shared" si="100"/>
        <v>420</v>
      </c>
      <c r="P203" s="669"/>
      <c r="Q203" s="668">
        <f t="shared" si="101"/>
        <v>420</v>
      </c>
      <c r="R203" s="668">
        <f t="shared" si="102"/>
        <v>420</v>
      </c>
      <c r="S203" s="669"/>
      <c r="T203" s="669"/>
      <c r="U203" s="669"/>
      <c r="V203" s="669"/>
      <c r="W203" s="669"/>
      <c r="X203" s="669"/>
      <c r="Y203" s="669"/>
      <c r="Z203" s="668">
        <f t="shared" si="103"/>
        <v>420</v>
      </c>
      <c r="AA203" s="669"/>
      <c r="AB203" s="668">
        <f t="shared" si="104"/>
        <v>840</v>
      </c>
      <c r="AC203" s="668">
        <f t="shared" si="105"/>
        <v>420</v>
      </c>
      <c r="AD203" s="669"/>
      <c r="AE203" s="669"/>
      <c r="AF203" s="669"/>
      <c r="AG203" s="669"/>
      <c r="AH203" s="669"/>
      <c r="AI203" s="669"/>
      <c r="AJ203" s="669"/>
      <c r="AK203" s="668">
        <f t="shared" si="106"/>
        <v>420</v>
      </c>
      <c r="AL203" s="669"/>
      <c r="AM203" s="668">
        <f t="shared" si="107"/>
        <v>1260</v>
      </c>
      <c r="AN203" s="668">
        <f t="shared" si="108"/>
        <v>420</v>
      </c>
      <c r="AO203" s="669"/>
      <c r="AP203" s="669"/>
      <c r="AQ203" s="669"/>
      <c r="AR203" s="669"/>
      <c r="AS203" s="669"/>
      <c r="AT203" s="669"/>
      <c r="AU203" s="669"/>
      <c r="AV203" s="668">
        <f t="shared" si="109"/>
        <v>420</v>
      </c>
      <c r="AW203" s="669"/>
      <c r="AX203" s="668">
        <f t="shared" si="110"/>
        <v>1680</v>
      </c>
    </row>
    <row r="204" spans="1:50" ht="12">
      <c r="A204" s="288">
        <v>202</v>
      </c>
      <c r="B204" s="289" t="s">
        <v>3159</v>
      </c>
      <c r="C204" s="290" t="s">
        <v>14</v>
      </c>
      <c r="D204" s="290" t="s">
        <v>1983</v>
      </c>
      <c r="E204" s="290">
        <v>130</v>
      </c>
      <c r="F204" s="668">
        <v>390</v>
      </c>
      <c r="G204" s="668">
        <f t="shared" si="99"/>
        <v>390</v>
      </c>
      <c r="H204" s="669"/>
      <c r="I204" s="669"/>
      <c r="J204" s="669"/>
      <c r="K204" s="669"/>
      <c r="L204" s="669"/>
      <c r="M204" s="669"/>
      <c r="N204" s="669"/>
      <c r="O204" s="668">
        <f t="shared" si="100"/>
        <v>390</v>
      </c>
      <c r="P204" s="669"/>
      <c r="Q204" s="668">
        <f t="shared" si="101"/>
        <v>780</v>
      </c>
      <c r="R204" s="668">
        <f t="shared" si="102"/>
        <v>390</v>
      </c>
      <c r="S204" s="669"/>
      <c r="T204" s="669"/>
      <c r="U204" s="669"/>
      <c r="V204" s="669"/>
      <c r="W204" s="669"/>
      <c r="X204" s="669"/>
      <c r="Y204" s="669"/>
      <c r="Z204" s="668">
        <f t="shared" si="103"/>
        <v>390</v>
      </c>
      <c r="AA204" s="669"/>
      <c r="AB204" s="668">
        <f t="shared" si="104"/>
        <v>1170</v>
      </c>
      <c r="AC204" s="668">
        <f t="shared" si="105"/>
        <v>390</v>
      </c>
      <c r="AD204" s="669"/>
      <c r="AE204" s="669"/>
      <c r="AF204" s="669"/>
      <c r="AG204" s="669"/>
      <c r="AH204" s="669"/>
      <c r="AI204" s="669"/>
      <c r="AJ204" s="669"/>
      <c r="AK204" s="668">
        <f t="shared" si="106"/>
        <v>390</v>
      </c>
      <c r="AL204" s="669"/>
      <c r="AM204" s="668">
        <f t="shared" si="107"/>
        <v>1560</v>
      </c>
      <c r="AN204" s="668">
        <f t="shared" si="108"/>
        <v>390</v>
      </c>
      <c r="AO204" s="669"/>
      <c r="AP204" s="669"/>
      <c r="AQ204" s="669"/>
      <c r="AR204" s="669"/>
      <c r="AS204" s="669"/>
      <c r="AT204" s="669"/>
      <c r="AU204" s="669"/>
      <c r="AV204" s="668">
        <f t="shared" si="109"/>
        <v>390</v>
      </c>
      <c r="AW204" s="669"/>
      <c r="AX204" s="668">
        <f t="shared" si="110"/>
        <v>1950</v>
      </c>
    </row>
    <row r="205" spans="1:50" ht="12">
      <c r="A205" s="288">
        <v>203</v>
      </c>
      <c r="B205" s="289" t="s">
        <v>418</v>
      </c>
      <c r="C205" s="290" t="s">
        <v>14</v>
      </c>
      <c r="D205" s="290" t="s">
        <v>12</v>
      </c>
      <c r="E205" s="290">
        <v>1500</v>
      </c>
      <c r="F205" s="668">
        <v>2550</v>
      </c>
      <c r="G205" s="668">
        <f t="shared" si="99"/>
        <v>4500</v>
      </c>
      <c r="H205" s="669"/>
      <c r="I205" s="669"/>
      <c r="J205" s="669"/>
      <c r="K205" s="669"/>
      <c r="L205" s="669"/>
      <c r="M205" s="669"/>
      <c r="N205" s="669"/>
      <c r="O205" s="668">
        <f t="shared" si="100"/>
        <v>4500</v>
      </c>
      <c r="P205" s="669"/>
      <c r="Q205" s="668">
        <f t="shared" si="101"/>
        <v>7050</v>
      </c>
      <c r="R205" s="668">
        <f t="shared" si="102"/>
        <v>4500</v>
      </c>
      <c r="S205" s="669"/>
      <c r="T205" s="669"/>
      <c r="U205" s="669"/>
      <c r="V205" s="669"/>
      <c r="W205" s="669"/>
      <c r="X205" s="669"/>
      <c r="Y205" s="669"/>
      <c r="Z205" s="668">
        <f t="shared" si="103"/>
        <v>4500</v>
      </c>
      <c r="AA205" s="669"/>
      <c r="AB205" s="668">
        <f t="shared" si="104"/>
        <v>11550</v>
      </c>
      <c r="AC205" s="668">
        <f t="shared" si="105"/>
        <v>4500</v>
      </c>
      <c r="AD205" s="669"/>
      <c r="AE205" s="669"/>
      <c r="AF205" s="669"/>
      <c r="AG205" s="669"/>
      <c r="AH205" s="669"/>
      <c r="AI205" s="669"/>
      <c r="AJ205" s="669"/>
      <c r="AK205" s="668">
        <f t="shared" si="106"/>
        <v>4500</v>
      </c>
      <c r="AL205" s="669"/>
      <c r="AM205" s="668">
        <f t="shared" si="107"/>
        <v>16050</v>
      </c>
      <c r="AN205" s="668">
        <f t="shared" si="108"/>
        <v>4500</v>
      </c>
      <c r="AO205" s="669"/>
      <c r="AP205" s="669"/>
      <c r="AQ205" s="669"/>
      <c r="AR205" s="669"/>
      <c r="AS205" s="669"/>
      <c r="AT205" s="669"/>
      <c r="AU205" s="669"/>
      <c r="AV205" s="668">
        <f t="shared" si="109"/>
        <v>4500</v>
      </c>
      <c r="AW205" s="669"/>
      <c r="AX205" s="668">
        <f t="shared" si="110"/>
        <v>20550</v>
      </c>
    </row>
    <row r="206" spans="1:50" ht="12">
      <c r="A206" s="288">
        <v>204</v>
      </c>
      <c r="B206" s="294" t="s">
        <v>1529</v>
      </c>
      <c r="C206" s="290" t="s">
        <v>10</v>
      </c>
      <c r="D206" s="290" t="s">
        <v>12</v>
      </c>
      <c r="E206" s="670">
        <v>1500</v>
      </c>
      <c r="F206" s="668">
        <v>0</v>
      </c>
      <c r="G206" s="668">
        <f t="shared" si="99"/>
        <v>4500</v>
      </c>
      <c r="H206" s="669"/>
      <c r="I206" s="669"/>
      <c r="J206" s="669"/>
      <c r="K206" s="669"/>
      <c r="L206" s="669"/>
      <c r="M206" s="669"/>
      <c r="N206" s="669"/>
      <c r="O206" s="668">
        <f t="shared" si="100"/>
        <v>4500</v>
      </c>
      <c r="P206" s="669"/>
      <c r="Q206" s="668">
        <f t="shared" si="101"/>
        <v>4500</v>
      </c>
      <c r="R206" s="668">
        <f t="shared" si="102"/>
        <v>4500</v>
      </c>
      <c r="S206" s="669"/>
      <c r="T206" s="669"/>
      <c r="U206" s="669"/>
      <c r="V206" s="669"/>
      <c r="W206" s="669"/>
      <c r="X206" s="669"/>
      <c r="Y206" s="669"/>
      <c r="Z206" s="668">
        <f t="shared" si="103"/>
        <v>4500</v>
      </c>
      <c r="AA206" s="669"/>
      <c r="AB206" s="668">
        <f t="shared" si="104"/>
        <v>9000</v>
      </c>
      <c r="AC206" s="668">
        <f t="shared" si="105"/>
        <v>4500</v>
      </c>
      <c r="AD206" s="669"/>
      <c r="AE206" s="669"/>
      <c r="AF206" s="669"/>
      <c r="AG206" s="669"/>
      <c r="AH206" s="669"/>
      <c r="AI206" s="669"/>
      <c r="AJ206" s="669"/>
      <c r="AK206" s="668">
        <f t="shared" si="106"/>
        <v>4500</v>
      </c>
      <c r="AL206" s="669"/>
      <c r="AM206" s="668">
        <f t="shared" si="107"/>
        <v>13500</v>
      </c>
      <c r="AN206" s="668">
        <f t="shared" si="108"/>
        <v>4500</v>
      </c>
      <c r="AO206" s="669"/>
      <c r="AP206" s="669"/>
      <c r="AQ206" s="669"/>
      <c r="AR206" s="669"/>
      <c r="AS206" s="669"/>
      <c r="AT206" s="669"/>
      <c r="AU206" s="669"/>
      <c r="AV206" s="668">
        <f t="shared" si="109"/>
        <v>4500</v>
      </c>
      <c r="AW206" s="669"/>
      <c r="AX206" s="668">
        <f t="shared" si="110"/>
        <v>18000</v>
      </c>
    </row>
    <row r="207" spans="1:50" ht="12">
      <c r="A207" s="288">
        <v>205</v>
      </c>
      <c r="B207" s="289" t="s">
        <v>422</v>
      </c>
      <c r="C207" s="290" t="s">
        <v>14</v>
      </c>
      <c r="D207" s="290" t="s">
        <v>12</v>
      </c>
      <c r="E207" s="290">
        <v>355</v>
      </c>
      <c r="F207" s="668">
        <v>0</v>
      </c>
      <c r="G207" s="668">
        <f t="shared" si="99"/>
        <v>1065</v>
      </c>
      <c r="H207" s="669"/>
      <c r="I207" s="669"/>
      <c r="J207" s="669"/>
      <c r="K207" s="669"/>
      <c r="L207" s="669"/>
      <c r="M207" s="669"/>
      <c r="N207" s="669"/>
      <c r="O207" s="668">
        <f t="shared" si="100"/>
        <v>1065</v>
      </c>
      <c r="P207" s="669"/>
      <c r="Q207" s="668">
        <f t="shared" si="101"/>
        <v>1065</v>
      </c>
      <c r="R207" s="668">
        <f t="shared" si="102"/>
        <v>1065</v>
      </c>
      <c r="S207" s="669"/>
      <c r="T207" s="669"/>
      <c r="U207" s="669"/>
      <c r="V207" s="669"/>
      <c r="W207" s="669"/>
      <c r="X207" s="669"/>
      <c r="Y207" s="669"/>
      <c r="Z207" s="668">
        <f t="shared" si="103"/>
        <v>1065</v>
      </c>
      <c r="AA207" s="669"/>
      <c r="AB207" s="668">
        <f t="shared" si="104"/>
        <v>2130</v>
      </c>
      <c r="AC207" s="668">
        <f t="shared" si="105"/>
        <v>1065</v>
      </c>
      <c r="AD207" s="669"/>
      <c r="AE207" s="669"/>
      <c r="AF207" s="669"/>
      <c r="AG207" s="669"/>
      <c r="AH207" s="669"/>
      <c r="AI207" s="669"/>
      <c r="AJ207" s="669"/>
      <c r="AK207" s="668">
        <f t="shared" si="106"/>
        <v>1065</v>
      </c>
      <c r="AL207" s="669"/>
      <c r="AM207" s="668">
        <f t="shared" si="107"/>
        <v>3195</v>
      </c>
      <c r="AN207" s="668">
        <f t="shared" si="108"/>
        <v>1065</v>
      </c>
      <c r="AO207" s="669"/>
      <c r="AP207" s="669"/>
      <c r="AQ207" s="669"/>
      <c r="AR207" s="669"/>
      <c r="AS207" s="669"/>
      <c r="AT207" s="669"/>
      <c r="AU207" s="669"/>
      <c r="AV207" s="668">
        <f t="shared" si="109"/>
        <v>1065</v>
      </c>
      <c r="AW207" s="669"/>
      <c r="AX207" s="668">
        <f t="shared" si="110"/>
        <v>4260</v>
      </c>
    </row>
    <row r="208" spans="1:50" ht="12">
      <c r="A208" s="288">
        <v>206</v>
      </c>
      <c r="B208" s="289" t="s">
        <v>2016</v>
      </c>
      <c r="C208" s="290" t="s">
        <v>14</v>
      </c>
      <c r="D208" s="290"/>
      <c r="E208" s="290">
        <v>140</v>
      </c>
      <c r="F208" s="668">
        <v>0</v>
      </c>
      <c r="G208" s="668">
        <f t="shared" si="99"/>
        <v>420</v>
      </c>
      <c r="H208" s="669"/>
      <c r="I208" s="669"/>
      <c r="J208" s="669"/>
      <c r="K208" s="669"/>
      <c r="L208" s="669"/>
      <c r="M208" s="669"/>
      <c r="N208" s="669"/>
      <c r="O208" s="668">
        <f t="shared" si="100"/>
        <v>420</v>
      </c>
      <c r="P208" s="669"/>
      <c r="Q208" s="668">
        <f t="shared" si="101"/>
        <v>420</v>
      </c>
      <c r="R208" s="668">
        <f t="shared" si="102"/>
        <v>420</v>
      </c>
      <c r="S208" s="669"/>
      <c r="T208" s="669"/>
      <c r="U208" s="669"/>
      <c r="V208" s="669"/>
      <c r="W208" s="669"/>
      <c r="X208" s="669"/>
      <c r="Y208" s="669"/>
      <c r="Z208" s="668">
        <f t="shared" si="103"/>
        <v>420</v>
      </c>
      <c r="AA208" s="669"/>
      <c r="AB208" s="668">
        <f t="shared" si="104"/>
        <v>840</v>
      </c>
      <c r="AC208" s="668">
        <f t="shared" si="105"/>
        <v>420</v>
      </c>
      <c r="AD208" s="669"/>
      <c r="AE208" s="669"/>
      <c r="AF208" s="669"/>
      <c r="AG208" s="669"/>
      <c r="AH208" s="669"/>
      <c r="AI208" s="669"/>
      <c r="AJ208" s="669"/>
      <c r="AK208" s="668">
        <f t="shared" si="106"/>
        <v>420</v>
      </c>
      <c r="AL208" s="669"/>
      <c r="AM208" s="668">
        <f t="shared" si="107"/>
        <v>1260</v>
      </c>
      <c r="AN208" s="668">
        <f t="shared" si="108"/>
        <v>420</v>
      </c>
      <c r="AO208" s="669"/>
      <c r="AP208" s="669"/>
      <c r="AQ208" s="669"/>
      <c r="AR208" s="669"/>
      <c r="AS208" s="669"/>
      <c r="AT208" s="669"/>
      <c r="AU208" s="669"/>
      <c r="AV208" s="668">
        <f t="shared" si="109"/>
        <v>420</v>
      </c>
      <c r="AW208" s="669"/>
      <c r="AX208" s="668">
        <f t="shared" si="110"/>
        <v>1680</v>
      </c>
    </row>
    <row r="209" spans="1:50" ht="12">
      <c r="A209" s="288">
        <v>207</v>
      </c>
      <c r="B209" s="289" t="s">
        <v>424</v>
      </c>
      <c r="C209" s="290" t="s">
        <v>23</v>
      </c>
      <c r="D209" s="290" t="s">
        <v>426</v>
      </c>
      <c r="E209" s="290">
        <v>200</v>
      </c>
      <c r="F209" s="668">
        <v>-100</v>
      </c>
      <c r="G209" s="668">
        <f t="shared" si="99"/>
        <v>600</v>
      </c>
      <c r="H209" s="669"/>
      <c r="I209" s="669"/>
      <c r="J209" s="669"/>
      <c r="K209" s="669"/>
      <c r="L209" s="669"/>
      <c r="M209" s="669"/>
      <c r="N209" s="669"/>
      <c r="O209" s="668">
        <f t="shared" si="100"/>
        <v>600</v>
      </c>
      <c r="P209" s="669"/>
      <c r="Q209" s="668">
        <f t="shared" si="101"/>
        <v>500</v>
      </c>
      <c r="R209" s="668">
        <f t="shared" si="102"/>
        <v>600</v>
      </c>
      <c r="S209" s="669"/>
      <c r="T209" s="669"/>
      <c r="U209" s="669"/>
      <c r="V209" s="669"/>
      <c r="W209" s="669"/>
      <c r="X209" s="669"/>
      <c r="Y209" s="669"/>
      <c r="Z209" s="668">
        <f t="shared" si="103"/>
        <v>600</v>
      </c>
      <c r="AA209" s="669"/>
      <c r="AB209" s="668">
        <f t="shared" si="104"/>
        <v>1100</v>
      </c>
      <c r="AC209" s="668">
        <f t="shared" si="105"/>
        <v>600</v>
      </c>
      <c r="AD209" s="669"/>
      <c r="AE209" s="669"/>
      <c r="AF209" s="669"/>
      <c r="AG209" s="669"/>
      <c r="AH209" s="669"/>
      <c r="AI209" s="669"/>
      <c r="AJ209" s="669"/>
      <c r="AK209" s="668">
        <f t="shared" si="106"/>
        <v>600</v>
      </c>
      <c r="AL209" s="669"/>
      <c r="AM209" s="668">
        <f t="shared" si="107"/>
        <v>1700</v>
      </c>
      <c r="AN209" s="668">
        <f t="shared" si="108"/>
        <v>600</v>
      </c>
      <c r="AO209" s="669"/>
      <c r="AP209" s="669"/>
      <c r="AQ209" s="669"/>
      <c r="AR209" s="669"/>
      <c r="AS209" s="669"/>
      <c r="AT209" s="669"/>
      <c r="AU209" s="669"/>
      <c r="AV209" s="668">
        <f t="shared" si="109"/>
        <v>600</v>
      </c>
      <c r="AW209" s="669"/>
      <c r="AX209" s="668">
        <f t="shared" si="110"/>
        <v>2300</v>
      </c>
    </row>
    <row r="210" spans="1:50" ht="12">
      <c r="A210" s="288">
        <v>208</v>
      </c>
      <c r="B210" s="289" t="s">
        <v>1947</v>
      </c>
      <c r="C210" s="290" t="s">
        <v>23</v>
      </c>
      <c r="D210" s="290"/>
      <c r="E210" s="290">
        <v>125</v>
      </c>
      <c r="F210" s="668">
        <v>1260</v>
      </c>
      <c r="G210" s="668">
        <f t="shared" si="99"/>
        <v>375</v>
      </c>
      <c r="H210" s="669"/>
      <c r="I210" s="669"/>
      <c r="J210" s="669"/>
      <c r="K210" s="669"/>
      <c r="L210" s="669"/>
      <c r="M210" s="669"/>
      <c r="N210" s="669"/>
      <c r="O210" s="668">
        <f t="shared" si="100"/>
        <v>375</v>
      </c>
      <c r="P210" s="669"/>
      <c r="Q210" s="668">
        <f t="shared" si="101"/>
        <v>1635</v>
      </c>
      <c r="R210" s="668">
        <f t="shared" si="102"/>
        <v>375</v>
      </c>
      <c r="S210" s="669"/>
      <c r="T210" s="669"/>
      <c r="U210" s="669"/>
      <c r="V210" s="669"/>
      <c r="W210" s="669"/>
      <c r="X210" s="669"/>
      <c r="Y210" s="669"/>
      <c r="Z210" s="668">
        <f t="shared" si="103"/>
        <v>375</v>
      </c>
      <c r="AA210" s="669"/>
      <c r="AB210" s="668">
        <f t="shared" si="104"/>
        <v>2010</v>
      </c>
      <c r="AC210" s="668">
        <f t="shared" si="105"/>
        <v>375</v>
      </c>
      <c r="AD210" s="669"/>
      <c r="AE210" s="669"/>
      <c r="AF210" s="669"/>
      <c r="AG210" s="669"/>
      <c r="AH210" s="669"/>
      <c r="AI210" s="669"/>
      <c r="AJ210" s="669"/>
      <c r="AK210" s="668">
        <f t="shared" si="106"/>
        <v>375</v>
      </c>
      <c r="AL210" s="669"/>
      <c r="AM210" s="668">
        <f t="shared" si="107"/>
        <v>2385</v>
      </c>
      <c r="AN210" s="668">
        <f t="shared" si="108"/>
        <v>375</v>
      </c>
      <c r="AO210" s="669"/>
      <c r="AP210" s="669"/>
      <c r="AQ210" s="669"/>
      <c r="AR210" s="669"/>
      <c r="AS210" s="669"/>
      <c r="AT210" s="669"/>
      <c r="AU210" s="669"/>
      <c r="AV210" s="668">
        <f t="shared" si="109"/>
        <v>375</v>
      </c>
      <c r="AW210" s="669"/>
      <c r="AX210" s="668">
        <f t="shared" si="110"/>
        <v>2760</v>
      </c>
    </row>
    <row r="211" spans="1:50" ht="12">
      <c r="A211" s="288">
        <v>209</v>
      </c>
      <c r="B211" s="289" t="s">
        <v>433</v>
      </c>
      <c r="C211" s="290" t="s">
        <v>14</v>
      </c>
      <c r="D211" s="290" t="s">
        <v>435</v>
      </c>
      <c r="E211" s="290">
        <v>300</v>
      </c>
      <c r="F211" s="668">
        <v>0</v>
      </c>
      <c r="G211" s="668">
        <f t="shared" si="99"/>
        <v>900</v>
      </c>
      <c r="H211" s="669"/>
      <c r="I211" s="669"/>
      <c r="J211" s="669"/>
      <c r="K211" s="669"/>
      <c r="L211" s="669"/>
      <c r="M211" s="669"/>
      <c r="N211" s="669"/>
      <c r="O211" s="668">
        <f t="shared" si="100"/>
        <v>900</v>
      </c>
      <c r="P211" s="669"/>
      <c r="Q211" s="668">
        <f t="shared" si="101"/>
        <v>900</v>
      </c>
      <c r="R211" s="668">
        <f t="shared" si="102"/>
        <v>900</v>
      </c>
      <c r="S211" s="669"/>
      <c r="T211" s="669"/>
      <c r="U211" s="669"/>
      <c r="V211" s="669"/>
      <c r="W211" s="669"/>
      <c r="X211" s="669"/>
      <c r="Y211" s="669"/>
      <c r="Z211" s="668">
        <f t="shared" si="103"/>
        <v>900</v>
      </c>
      <c r="AA211" s="669"/>
      <c r="AB211" s="668">
        <f t="shared" si="104"/>
        <v>1800</v>
      </c>
      <c r="AC211" s="668">
        <f t="shared" si="105"/>
        <v>900</v>
      </c>
      <c r="AD211" s="669"/>
      <c r="AE211" s="669"/>
      <c r="AF211" s="669"/>
      <c r="AG211" s="669"/>
      <c r="AH211" s="669"/>
      <c r="AI211" s="669"/>
      <c r="AJ211" s="669"/>
      <c r="AK211" s="668">
        <f t="shared" si="106"/>
        <v>900</v>
      </c>
      <c r="AL211" s="669"/>
      <c r="AM211" s="668">
        <f t="shared" si="107"/>
        <v>2700</v>
      </c>
      <c r="AN211" s="668">
        <f t="shared" si="108"/>
        <v>900</v>
      </c>
      <c r="AO211" s="669"/>
      <c r="AP211" s="669"/>
      <c r="AQ211" s="669"/>
      <c r="AR211" s="669"/>
      <c r="AS211" s="669"/>
      <c r="AT211" s="669"/>
      <c r="AU211" s="669"/>
      <c r="AV211" s="668">
        <f t="shared" si="109"/>
        <v>900</v>
      </c>
      <c r="AW211" s="669"/>
      <c r="AX211" s="668">
        <f t="shared" si="110"/>
        <v>3600</v>
      </c>
    </row>
    <row r="212" spans="1:50" ht="12">
      <c r="A212" s="288">
        <v>210</v>
      </c>
      <c r="B212" s="294" t="s">
        <v>3100</v>
      </c>
      <c r="C212" s="290" t="s">
        <v>10</v>
      </c>
      <c r="D212" s="290" t="s">
        <v>16</v>
      </c>
      <c r="E212" s="670">
        <v>120</v>
      </c>
      <c r="F212" s="668">
        <v>360</v>
      </c>
      <c r="G212" s="668">
        <f t="shared" si="99"/>
        <v>360</v>
      </c>
      <c r="H212" s="669"/>
      <c r="I212" s="669"/>
      <c r="J212" s="669"/>
      <c r="K212" s="669"/>
      <c r="L212" s="669"/>
      <c r="M212" s="669"/>
      <c r="N212" s="669"/>
      <c r="O212" s="668">
        <f t="shared" si="100"/>
        <v>360</v>
      </c>
      <c r="P212" s="669"/>
      <c r="Q212" s="668">
        <f t="shared" si="101"/>
        <v>720</v>
      </c>
      <c r="R212" s="668">
        <f t="shared" si="102"/>
        <v>360</v>
      </c>
      <c r="S212" s="669"/>
      <c r="T212" s="669"/>
      <c r="U212" s="669"/>
      <c r="V212" s="669"/>
      <c r="W212" s="669"/>
      <c r="X212" s="669"/>
      <c r="Y212" s="669"/>
      <c r="Z212" s="668">
        <f t="shared" si="103"/>
        <v>360</v>
      </c>
      <c r="AA212" s="669"/>
      <c r="AB212" s="668">
        <f t="shared" si="104"/>
        <v>1080</v>
      </c>
      <c r="AC212" s="668">
        <f t="shared" si="105"/>
        <v>360</v>
      </c>
      <c r="AD212" s="669"/>
      <c r="AE212" s="669"/>
      <c r="AF212" s="669"/>
      <c r="AG212" s="669"/>
      <c r="AH212" s="669"/>
      <c r="AI212" s="669"/>
      <c r="AJ212" s="669"/>
      <c r="AK212" s="668">
        <f t="shared" si="106"/>
        <v>360</v>
      </c>
      <c r="AL212" s="669"/>
      <c r="AM212" s="668">
        <f t="shared" si="107"/>
        <v>1440</v>
      </c>
      <c r="AN212" s="668">
        <f t="shared" si="108"/>
        <v>360</v>
      </c>
      <c r="AO212" s="669"/>
      <c r="AP212" s="669"/>
      <c r="AQ212" s="669"/>
      <c r="AR212" s="669"/>
      <c r="AS212" s="669"/>
      <c r="AT212" s="669"/>
      <c r="AU212" s="669"/>
      <c r="AV212" s="668">
        <f t="shared" si="109"/>
        <v>360</v>
      </c>
      <c r="AW212" s="669"/>
      <c r="AX212" s="668">
        <f t="shared" si="110"/>
        <v>1800</v>
      </c>
    </row>
    <row r="213" spans="1:50" ht="12">
      <c r="A213" s="288">
        <v>211</v>
      </c>
      <c r="B213" s="289" t="s">
        <v>1559</v>
      </c>
      <c r="C213" s="290" t="s">
        <v>14</v>
      </c>
      <c r="D213" s="290"/>
      <c r="E213" s="290">
        <v>265</v>
      </c>
      <c r="F213" s="668">
        <v>0</v>
      </c>
      <c r="G213" s="668">
        <f t="shared" si="99"/>
        <v>795</v>
      </c>
      <c r="H213" s="669"/>
      <c r="I213" s="669"/>
      <c r="J213" s="669"/>
      <c r="K213" s="669"/>
      <c r="L213" s="669"/>
      <c r="M213" s="669"/>
      <c r="N213" s="669"/>
      <c r="O213" s="668">
        <f t="shared" si="100"/>
        <v>795</v>
      </c>
      <c r="P213" s="669"/>
      <c r="Q213" s="668">
        <f t="shared" si="101"/>
        <v>795</v>
      </c>
      <c r="R213" s="668">
        <f t="shared" si="102"/>
        <v>795</v>
      </c>
      <c r="S213" s="669"/>
      <c r="T213" s="669"/>
      <c r="U213" s="669"/>
      <c r="V213" s="669"/>
      <c r="W213" s="669"/>
      <c r="X213" s="669"/>
      <c r="Y213" s="669"/>
      <c r="Z213" s="668">
        <f t="shared" si="103"/>
        <v>795</v>
      </c>
      <c r="AA213" s="669"/>
      <c r="AB213" s="668">
        <f t="shared" si="104"/>
        <v>1590</v>
      </c>
      <c r="AC213" s="668">
        <f t="shared" si="105"/>
        <v>795</v>
      </c>
      <c r="AD213" s="669"/>
      <c r="AE213" s="669"/>
      <c r="AF213" s="669"/>
      <c r="AG213" s="669"/>
      <c r="AH213" s="669"/>
      <c r="AI213" s="669"/>
      <c r="AJ213" s="669"/>
      <c r="AK213" s="668">
        <f t="shared" si="106"/>
        <v>795</v>
      </c>
      <c r="AL213" s="669"/>
      <c r="AM213" s="668">
        <f t="shared" si="107"/>
        <v>2385</v>
      </c>
      <c r="AN213" s="668">
        <f t="shared" si="108"/>
        <v>795</v>
      </c>
      <c r="AO213" s="669"/>
      <c r="AP213" s="669"/>
      <c r="AQ213" s="669"/>
      <c r="AR213" s="669"/>
      <c r="AS213" s="669"/>
      <c r="AT213" s="669"/>
      <c r="AU213" s="669"/>
      <c r="AV213" s="668">
        <f t="shared" si="109"/>
        <v>795</v>
      </c>
      <c r="AW213" s="669"/>
      <c r="AX213" s="668">
        <f t="shared" si="110"/>
        <v>3180</v>
      </c>
    </row>
    <row r="214" spans="1:50" ht="12">
      <c r="A214" s="288">
        <v>212</v>
      </c>
      <c r="B214" s="289" t="s">
        <v>440</v>
      </c>
      <c r="C214" s="290" t="s">
        <v>14</v>
      </c>
      <c r="D214" s="290" t="s">
        <v>150</v>
      </c>
      <c r="E214" s="290">
        <v>290</v>
      </c>
      <c r="F214" s="668">
        <v>0</v>
      </c>
      <c r="G214" s="668">
        <f t="shared" si="99"/>
        <v>870</v>
      </c>
      <c r="H214" s="669"/>
      <c r="I214" s="669"/>
      <c r="J214" s="669"/>
      <c r="K214" s="669"/>
      <c r="L214" s="669"/>
      <c r="M214" s="669"/>
      <c r="N214" s="669"/>
      <c r="O214" s="668">
        <f t="shared" si="100"/>
        <v>870</v>
      </c>
      <c r="P214" s="669"/>
      <c r="Q214" s="668">
        <f t="shared" si="101"/>
        <v>870</v>
      </c>
      <c r="R214" s="668">
        <f t="shared" si="102"/>
        <v>870</v>
      </c>
      <c r="S214" s="669"/>
      <c r="T214" s="669"/>
      <c r="U214" s="669"/>
      <c r="V214" s="669"/>
      <c r="W214" s="669"/>
      <c r="X214" s="669"/>
      <c r="Y214" s="669"/>
      <c r="Z214" s="668">
        <f t="shared" si="103"/>
        <v>870</v>
      </c>
      <c r="AA214" s="669"/>
      <c r="AB214" s="668">
        <f t="shared" si="104"/>
        <v>1740</v>
      </c>
      <c r="AC214" s="668">
        <f t="shared" si="105"/>
        <v>870</v>
      </c>
      <c r="AD214" s="669"/>
      <c r="AE214" s="669"/>
      <c r="AF214" s="669"/>
      <c r="AG214" s="669"/>
      <c r="AH214" s="669"/>
      <c r="AI214" s="669"/>
      <c r="AJ214" s="669"/>
      <c r="AK214" s="668">
        <f t="shared" si="106"/>
        <v>870</v>
      </c>
      <c r="AL214" s="669"/>
      <c r="AM214" s="668">
        <f t="shared" si="107"/>
        <v>2610</v>
      </c>
      <c r="AN214" s="668">
        <f t="shared" si="108"/>
        <v>870</v>
      </c>
      <c r="AO214" s="669"/>
      <c r="AP214" s="669"/>
      <c r="AQ214" s="669"/>
      <c r="AR214" s="669"/>
      <c r="AS214" s="669"/>
      <c r="AT214" s="669"/>
      <c r="AU214" s="669"/>
      <c r="AV214" s="668">
        <f t="shared" si="109"/>
        <v>870</v>
      </c>
      <c r="AW214" s="669"/>
      <c r="AX214" s="668">
        <f t="shared" si="110"/>
        <v>3480</v>
      </c>
    </row>
    <row r="215" spans="1:50" ht="12">
      <c r="A215" s="288">
        <v>213</v>
      </c>
      <c r="B215" s="289" t="s">
        <v>1591</v>
      </c>
      <c r="C215" s="290" t="s">
        <v>23</v>
      </c>
      <c r="D215" s="290"/>
      <c r="E215" s="290">
        <v>110</v>
      </c>
      <c r="F215" s="668">
        <v>0</v>
      </c>
      <c r="G215" s="668">
        <f t="shared" si="99"/>
        <v>330</v>
      </c>
      <c r="H215" s="669"/>
      <c r="I215" s="669"/>
      <c r="J215" s="669"/>
      <c r="K215" s="669"/>
      <c r="L215" s="669"/>
      <c r="M215" s="669"/>
      <c r="N215" s="669"/>
      <c r="O215" s="668">
        <f t="shared" si="100"/>
        <v>330</v>
      </c>
      <c r="P215" s="669"/>
      <c r="Q215" s="668">
        <f t="shared" si="101"/>
        <v>330</v>
      </c>
      <c r="R215" s="668">
        <f t="shared" si="102"/>
        <v>330</v>
      </c>
      <c r="S215" s="669"/>
      <c r="T215" s="669"/>
      <c r="U215" s="669"/>
      <c r="V215" s="669"/>
      <c r="W215" s="669"/>
      <c r="X215" s="669"/>
      <c r="Y215" s="669"/>
      <c r="Z215" s="668">
        <f t="shared" si="103"/>
        <v>330</v>
      </c>
      <c r="AA215" s="669"/>
      <c r="AB215" s="668">
        <f t="shared" si="104"/>
        <v>660</v>
      </c>
      <c r="AC215" s="668">
        <f t="shared" si="105"/>
        <v>330</v>
      </c>
      <c r="AD215" s="669"/>
      <c r="AE215" s="669"/>
      <c r="AF215" s="669"/>
      <c r="AG215" s="669"/>
      <c r="AH215" s="669"/>
      <c r="AI215" s="669"/>
      <c r="AJ215" s="669"/>
      <c r="AK215" s="668">
        <f t="shared" si="106"/>
        <v>330</v>
      </c>
      <c r="AL215" s="669"/>
      <c r="AM215" s="668">
        <f t="shared" si="107"/>
        <v>990</v>
      </c>
      <c r="AN215" s="668">
        <f t="shared" si="108"/>
        <v>330</v>
      </c>
      <c r="AO215" s="669"/>
      <c r="AP215" s="669"/>
      <c r="AQ215" s="669"/>
      <c r="AR215" s="669"/>
      <c r="AS215" s="669"/>
      <c r="AT215" s="669"/>
      <c r="AU215" s="669"/>
      <c r="AV215" s="668">
        <f t="shared" si="109"/>
        <v>330</v>
      </c>
      <c r="AW215" s="669"/>
      <c r="AX215" s="668">
        <f t="shared" si="110"/>
        <v>1320</v>
      </c>
    </row>
    <row r="216" spans="1:50" ht="12">
      <c r="A216" s="288">
        <v>214</v>
      </c>
      <c r="B216" s="294" t="s">
        <v>1460</v>
      </c>
      <c r="C216" s="290" t="s">
        <v>23</v>
      </c>
      <c r="D216" s="290"/>
      <c r="E216" s="290">
        <v>100</v>
      </c>
      <c r="F216" s="668">
        <v>500</v>
      </c>
      <c r="G216" s="668">
        <f t="shared" si="99"/>
        <v>300</v>
      </c>
      <c r="H216" s="669"/>
      <c r="I216" s="669"/>
      <c r="J216" s="669"/>
      <c r="K216" s="669"/>
      <c r="L216" s="669"/>
      <c r="M216" s="669"/>
      <c r="N216" s="669"/>
      <c r="O216" s="668">
        <f t="shared" si="100"/>
        <v>300</v>
      </c>
      <c r="P216" s="669">
        <v>500</v>
      </c>
      <c r="Q216" s="668">
        <f t="shared" si="101"/>
        <v>300</v>
      </c>
      <c r="R216" s="668">
        <f t="shared" si="102"/>
        <v>300</v>
      </c>
      <c r="S216" s="669"/>
      <c r="T216" s="669"/>
      <c r="U216" s="669"/>
      <c r="V216" s="669"/>
      <c r="W216" s="669"/>
      <c r="X216" s="669"/>
      <c r="Y216" s="669"/>
      <c r="Z216" s="668">
        <f t="shared" si="103"/>
        <v>300</v>
      </c>
      <c r="AA216" s="669"/>
      <c r="AB216" s="668">
        <f t="shared" si="104"/>
        <v>600</v>
      </c>
      <c r="AC216" s="668">
        <f t="shared" si="105"/>
        <v>300</v>
      </c>
      <c r="AD216" s="669"/>
      <c r="AE216" s="669"/>
      <c r="AF216" s="669"/>
      <c r="AG216" s="669"/>
      <c r="AH216" s="669"/>
      <c r="AI216" s="669"/>
      <c r="AJ216" s="669"/>
      <c r="AK216" s="668">
        <f t="shared" si="106"/>
        <v>300</v>
      </c>
      <c r="AL216" s="669"/>
      <c r="AM216" s="668">
        <f t="shared" si="107"/>
        <v>900</v>
      </c>
      <c r="AN216" s="668">
        <f t="shared" si="108"/>
        <v>300</v>
      </c>
      <c r="AO216" s="669"/>
      <c r="AP216" s="669"/>
      <c r="AQ216" s="669"/>
      <c r="AR216" s="669"/>
      <c r="AS216" s="669"/>
      <c r="AT216" s="669"/>
      <c r="AU216" s="669"/>
      <c r="AV216" s="668">
        <f t="shared" si="109"/>
        <v>300</v>
      </c>
      <c r="AW216" s="669"/>
      <c r="AX216" s="668">
        <f t="shared" si="110"/>
        <v>1200</v>
      </c>
    </row>
    <row r="217" spans="1:50" ht="12">
      <c r="A217" s="288">
        <v>215</v>
      </c>
      <c r="B217" s="289" t="s">
        <v>1962</v>
      </c>
      <c r="C217" s="290" t="s">
        <v>14</v>
      </c>
      <c r="D217" s="290" t="s">
        <v>1985</v>
      </c>
      <c r="E217" s="290">
        <v>900</v>
      </c>
      <c r="F217" s="668">
        <v>0</v>
      </c>
      <c r="G217" s="668">
        <f t="shared" si="99"/>
        <v>2700</v>
      </c>
      <c r="H217" s="669"/>
      <c r="I217" s="669"/>
      <c r="J217" s="669"/>
      <c r="K217" s="669"/>
      <c r="L217" s="669"/>
      <c r="M217" s="669"/>
      <c r="N217" s="669"/>
      <c r="O217" s="668">
        <f t="shared" si="100"/>
        <v>2700</v>
      </c>
      <c r="P217" s="669"/>
      <c r="Q217" s="668">
        <f t="shared" si="101"/>
        <v>2700</v>
      </c>
      <c r="R217" s="668">
        <f t="shared" si="102"/>
        <v>2700</v>
      </c>
      <c r="S217" s="669"/>
      <c r="T217" s="669"/>
      <c r="U217" s="669"/>
      <c r="V217" s="669"/>
      <c r="W217" s="669"/>
      <c r="X217" s="669"/>
      <c r="Y217" s="669"/>
      <c r="Z217" s="668">
        <f t="shared" si="103"/>
        <v>2700</v>
      </c>
      <c r="AA217" s="669"/>
      <c r="AB217" s="668">
        <f t="shared" si="104"/>
        <v>5400</v>
      </c>
      <c r="AC217" s="668">
        <f t="shared" si="105"/>
        <v>2700</v>
      </c>
      <c r="AD217" s="669"/>
      <c r="AE217" s="669"/>
      <c r="AF217" s="669"/>
      <c r="AG217" s="669"/>
      <c r="AH217" s="669"/>
      <c r="AI217" s="669"/>
      <c r="AJ217" s="669"/>
      <c r="AK217" s="668">
        <f t="shared" si="106"/>
        <v>2700</v>
      </c>
      <c r="AL217" s="669"/>
      <c r="AM217" s="668">
        <f t="shared" si="107"/>
        <v>8100</v>
      </c>
      <c r="AN217" s="668">
        <f t="shared" si="108"/>
        <v>2700</v>
      </c>
      <c r="AO217" s="669"/>
      <c r="AP217" s="669"/>
      <c r="AQ217" s="669"/>
      <c r="AR217" s="669"/>
      <c r="AS217" s="669"/>
      <c r="AT217" s="669"/>
      <c r="AU217" s="669"/>
      <c r="AV217" s="668">
        <f t="shared" si="109"/>
        <v>2700</v>
      </c>
      <c r="AW217" s="669"/>
      <c r="AX217" s="668">
        <f t="shared" si="110"/>
        <v>10800</v>
      </c>
    </row>
    <row r="218" spans="1:50" ht="12">
      <c r="A218" s="288">
        <v>216</v>
      </c>
      <c r="B218" s="289" t="s">
        <v>4394</v>
      </c>
      <c r="C218" s="290" t="s">
        <v>14</v>
      </c>
      <c r="D218" s="290"/>
      <c r="E218" s="290">
        <v>100</v>
      </c>
      <c r="F218" s="668">
        <v>0</v>
      </c>
      <c r="G218" s="668">
        <f t="shared" si="99"/>
        <v>300</v>
      </c>
      <c r="H218" s="669"/>
      <c r="I218" s="669"/>
      <c r="J218" s="669"/>
      <c r="K218" s="669"/>
      <c r="L218" s="669"/>
      <c r="M218" s="669"/>
      <c r="N218" s="669"/>
      <c r="O218" s="668">
        <f t="shared" si="100"/>
        <v>300</v>
      </c>
      <c r="P218" s="669"/>
      <c r="Q218" s="668">
        <f t="shared" si="101"/>
        <v>300</v>
      </c>
      <c r="R218" s="668">
        <f t="shared" si="102"/>
        <v>300</v>
      </c>
      <c r="S218" s="669"/>
      <c r="T218" s="669"/>
      <c r="U218" s="669"/>
      <c r="V218" s="669"/>
      <c r="W218" s="669"/>
      <c r="X218" s="669"/>
      <c r="Y218" s="669"/>
      <c r="Z218" s="668">
        <f t="shared" si="103"/>
        <v>300</v>
      </c>
      <c r="AA218" s="669"/>
      <c r="AB218" s="668">
        <f t="shared" si="104"/>
        <v>600</v>
      </c>
      <c r="AC218" s="668">
        <f t="shared" si="105"/>
        <v>300</v>
      </c>
      <c r="AD218" s="669"/>
      <c r="AE218" s="669"/>
      <c r="AF218" s="669"/>
      <c r="AG218" s="669"/>
      <c r="AH218" s="669"/>
      <c r="AI218" s="669"/>
      <c r="AJ218" s="669"/>
      <c r="AK218" s="668">
        <f t="shared" si="106"/>
        <v>300</v>
      </c>
      <c r="AL218" s="669"/>
      <c r="AM218" s="668">
        <f t="shared" si="107"/>
        <v>900</v>
      </c>
      <c r="AN218" s="668">
        <f t="shared" si="108"/>
        <v>300</v>
      </c>
      <c r="AO218" s="669"/>
      <c r="AP218" s="669"/>
      <c r="AQ218" s="669"/>
      <c r="AR218" s="669"/>
      <c r="AS218" s="669"/>
      <c r="AT218" s="669"/>
      <c r="AU218" s="669"/>
      <c r="AV218" s="668">
        <f t="shared" si="109"/>
        <v>300</v>
      </c>
      <c r="AW218" s="669"/>
      <c r="AX218" s="668">
        <f t="shared" si="110"/>
        <v>1200</v>
      </c>
    </row>
    <row r="219" spans="1:50" ht="12">
      <c r="A219" s="288">
        <v>217</v>
      </c>
      <c r="B219" s="289" t="s">
        <v>1512</v>
      </c>
      <c r="C219" s="290" t="s">
        <v>14</v>
      </c>
      <c r="D219" s="290"/>
      <c r="E219" s="290">
        <v>90</v>
      </c>
      <c r="F219" s="668">
        <v>0</v>
      </c>
      <c r="G219" s="668">
        <f t="shared" si="99"/>
        <v>270</v>
      </c>
      <c r="H219" s="669"/>
      <c r="I219" s="669"/>
      <c r="J219" s="669"/>
      <c r="K219" s="669"/>
      <c r="L219" s="669"/>
      <c r="M219" s="669"/>
      <c r="N219" s="669"/>
      <c r="O219" s="668">
        <f t="shared" si="100"/>
        <v>270</v>
      </c>
      <c r="P219" s="669"/>
      <c r="Q219" s="668">
        <f t="shared" si="101"/>
        <v>270</v>
      </c>
      <c r="R219" s="668">
        <f t="shared" si="102"/>
        <v>270</v>
      </c>
      <c r="S219" s="669"/>
      <c r="T219" s="669"/>
      <c r="U219" s="669"/>
      <c r="V219" s="669"/>
      <c r="W219" s="669"/>
      <c r="X219" s="669"/>
      <c r="Y219" s="669"/>
      <c r="Z219" s="668">
        <f t="shared" si="103"/>
        <v>270</v>
      </c>
      <c r="AA219" s="669"/>
      <c r="AB219" s="668">
        <f t="shared" si="104"/>
        <v>540</v>
      </c>
      <c r="AC219" s="668">
        <f t="shared" si="105"/>
        <v>270</v>
      </c>
      <c r="AD219" s="669"/>
      <c r="AE219" s="669"/>
      <c r="AF219" s="669"/>
      <c r="AG219" s="669"/>
      <c r="AH219" s="669"/>
      <c r="AI219" s="669"/>
      <c r="AJ219" s="669"/>
      <c r="AK219" s="668">
        <f t="shared" si="106"/>
        <v>270</v>
      </c>
      <c r="AL219" s="669"/>
      <c r="AM219" s="668">
        <f t="shared" si="107"/>
        <v>810</v>
      </c>
      <c r="AN219" s="668">
        <f t="shared" si="108"/>
        <v>270</v>
      </c>
      <c r="AO219" s="669"/>
      <c r="AP219" s="669"/>
      <c r="AQ219" s="669"/>
      <c r="AR219" s="669"/>
      <c r="AS219" s="669"/>
      <c r="AT219" s="669"/>
      <c r="AU219" s="669"/>
      <c r="AV219" s="668">
        <f t="shared" si="109"/>
        <v>270</v>
      </c>
      <c r="AW219" s="669"/>
      <c r="AX219" s="668">
        <f t="shared" si="110"/>
        <v>1080</v>
      </c>
    </row>
    <row r="220" spans="1:50" ht="12">
      <c r="A220" s="288">
        <v>218</v>
      </c>
      <c r="B220" s="289" t="s">
        <v>1505</v>
      </c>
      <c r="C220" s="290" t="s">
        <v>14</v>
      </c>
      <c r="D220" s="290" t="s">
        <v>947</v>
      </c>
      <c r="E220" s="290">
        <v>140</v>
      </c>
      <c r="F220" s="668">
        <v>120</v>
      </c>
      <c r="G220" s="668">
        <f t="shared" si="99"/>
        <v>420</v>
      </c>
      <c r="H220" s="669"/>
      <c r="I220" s="669"/>
      <c r="J220" s="669"/>
      <c r="K220" s="669"/>
      <c r="L220" s="669"/>
      <c r="M220" s="669"/>
      <c r="N220" s="669"/>
      <c r="O220" s="668">
        <f t="shared" si="100"/>
        <v>420</v>
      </c>
      <c r="P220" s="669"/>
      <c r="Q220" s="668">
        <f t="shared" si="101"/>
        <v>540</v>
      </c>
      <c r="R220" s="668">
        <f t="shared" si="102"/>
        <v>420</v>
      </c>
      <c r="S220" s="669"/>
      <c r="T220" s="669"/>
      <c r="U220" s="669"/>
      <c r="V220" s="669"/>
      <c r="W220" s="669"/>
      <c r="X220" s="669"/>
      <c r="Y220" s="669"/>
      <c r="Z220" s="668">
        <f t="shared" si="103"/>
        <v>420</v>
      </c>
      <c r="AA220" s="669"/>
      <c r="AB220" s="668">
        <f t="shared" si="104"/>
        <v>960</v>
      </c>
      <c r="AC220" s="668">
        <f t="shared" si="105"/>
        <v>420</v>
      </c>
      <c r="AD220" s="669"/>
      <c r="AE220" s="669"/>
      <c r="AF220" s="669"/>
      <c r="AG220" s="669"/>
      <c r="AH220" s="669"/>
      <c r="AI220" s="669"/>
      <c r="AJ220" s="669"/>
      <c r="AK220" s="668">
        <f t="shared" si="106"/>
        <v>420</v>
      </c>
      <c r="AL220" s="669"/>
      <c r="AM220" s="668">
        <f t="shared" si="107"/>
        <v>1380</v>
      </c>
      <c r="AN220" s="668">
        <f t="shared" si="108"/>
        <v>420</v>
      </c>
      <c r="AO220" s="669"/>
      <c r="AP220" s="669"/>
      <c r="AQ220" s="669"/>
      <c r="AR220" s="669"/>
      <c r="AS220" s="669"/>
      <c r="AT220" s="669"/>
      <c r="AU220" s="669"/>
      <c r="AV220" s="668">
        <f t="shared" si="109"/>
        <v>420</v>
      </c>
      <c r="AW220" s="669"/>
      <c r="AX220" s="668">
        <f t="shared" si="110"/>
        <v>1800</v>
      </c>
    </row>
    <row r="221" spans="1:50" ht="12">
      <c r="A221" s="288">
        <v>219</v>
      </c>
      <c r="B221" s="542" t="s">
        <v>451</v>
      </c>
      <c r="C221" s="290" t="s">
        <v>23</v>
      </c>
      <c r="D221" s="290" t="s">
        <v>1145</v>
      </c>
      <c r="E221" s="290">
        <v>175</v>
      </c>
      <c r="F221" s="668">
        <v>0</v>
      </c>
      <c r="G221" s="668">
        <f t="shared" si="99"/>
        <v>525</v>
      </c>
      <c r="H221" s="669"/>
      <c r="I221" s="669"/>
      <c r="J221" s="669"/>
      <c r="K221" s="669"/>
      <c r="L221" s="669"/>
      <c r="M221" s="669"/>
      <c r="N221" s="669"/>
      <c r="O221" s="668">
        <f t="shared" si="100"/>
        <v>525</v>
      </c>
      <c r="P221" s="669"/>
      <c r="Q221" s="668">
        <f t="shared" si="101"/>
        <v>525</v>
      </c>
      <c r="R221" s="668">
        <f t="shared" si="102"/>
        <v>525</v>
      </c>
      <c r="S221" s="669"/>
      <c r="T221" s="669"/>
      <c r="U221" s="669"/>
      <c r="V221" s="669"/>
      <c r="W221" s="669"/>
      <c r="X221" s="669"/>
      <c r="Y221" s="669"/>
      <c r="Z221" s="668">
        <f t="shared" si="103"/>
        <v>525</v>
      </c>
      <c r="AA221" s="669"/>
      <c r="AB221" s="668">
        <f t="shared" si="104"/>
        <v>1050</v>
      </c>
      <c r="AC221" s="668">
        <f t="shared" si="105"/>
        <v>525</v>
      </c>
      <c r="AD221" s="669"/>
      <c r="AE221" s="669"/>
      <c r="AF221" s="669"/>
      <c r="AG221" s="669"/>
      <c r="AH221" s="669"/>
      <c r="AI221" s="669"/>
      <c r="AJ221" s="669"/>
      <c r="AK221" s="668">
        <f t="shared" si="106"/>
        <v>525</v>
      </c>
      <c r="AL221" s="669"/>
      <c r="AM221" s="668">
        <f t="shared" si="107"/>
        <v>1575</v>
      </c>
      <c r="AN221" s="668">
        <f t="shared" si="108"/>
        <v>525</v>
      </c>
      <c r="AO221" s="669"/>
      <c r="AP221" s="669"/>
      <c r="AQ221" s="669"/>
      <c r="AR221" s="669"/>
      <c r="AS221" s="669"/>
      <c r="AT221" s="669"/>
      <c r="AU221" s="669"/>
      <c r="AV221" s="668">
        <f t="shared" si="109"/>
        <v>525</v>
      </c>
      <c r="AW221" s="669"/>
      <c r="AX221" s="668">
        <f t="shared" si="110"/>
        <v>2100</v>
      </c>
    </row>
    <row r="222" spans="1:50" ht="12">
      <c r="A222" s="288">
        <v>220</v>
      </c>
      <c r="B222" s="294" t="s">
        <v>3102</v>
      </c>
      <c r="C222" s="290" t="s">
        <v>10</v>
      </c>
      <c r="D222" s="290" t="s">
        <v>454</v>
      </c>
      <c r="E222" s="670">
        <v>450</v>
      </c>
      <c r="F222" s="668">
        <v>-900</v>
      </c>
      <c r="G222" s="668">
        <f t="shared" si="99"/>
        <v>1350</v>
      </c>
      <c r="H222" s="669"/>
      <c r="I222" s="669"/>
      <c r="J222" s="669"/>
      <c r="K222" s="669"/>
      <c r="L222" s="669"/>
      <c r="M222" s="669"/>
      <c r="N222" s="669"/>
      <c r="O222" s="668">
        <f t="shared" si="100"/>
        <v>1350</v>
      </c>
      <c r="P222" s="669"/>
      <c r="Q222" s="668">
        <f t="shared" si="101"/>
        <v>450</v>
      </c>
      <c r="R222" s="668">
        <f t="shared" si="102"/>
        <v>1350</v>
      </c>
      <c r="S222" s="669"/>
      <c r="T222" s="669"/>
      <c r="U222" s="669"/>
      <c r="V222" s="669"/>
      <c r="W222" s="669"/>
      <c r="X222" s="669"/>
      <c r="Y222" s="669"/>
      <c r="Z222" s="668">
        <f t="shared" si="103"/>
        <v>1350</v>
      </c>
      <c r="AA222" s="669"/>
      <c r="AB222" s="668">
        <f t="shared" si="104"/>
        <v>1800</v>
      </c>
      <c r="AC222" s="668">
        <f t="shared" si="105"/>
        <v>1350</v>
      </c>
      <c r="AD222" s="669"/>
      <c r="AE222" s="669"/>
      <c r="AF222" s="669"/>
      <c r="AG222" s="669"/>
      <c r="AH222" s="669"/>
      <c r="AI222" s="669"/>
      <c r="AJ222" s="669"/>
      <c r="AK222" s="668">
        <f t="shared" si="106"/>
        <v>1350</v>
      </c>
      <c r="AL222" s="669"/>
      <c r="AM222" s="668">
        <f t="shared" si="107"/>
        <v>3150</v>
      </c>
      <c r="AN222" s="668">
        <f t="shared" si="108"/>
        <v>1350</v>
      </c>
      <c r="AO222" s="669"/>
      <c r="AP222" s="669"/>
      <c r="AQ222" s="669"/>
      <c r="AR222" s="669"/>
      <c r="AS222" s="669"/>
      <c r="AT222" s="669"/>
      <c r="AU222" s="669"/>
      <c r="AV222" s="668">
        <f t="shared" si="109"/>
        <v>1350</v>
      </c>
      <c r="AW222" s="669"/>
      <c r="AX222" s="668">
        <f t="shared" si="110"/>
        <v>4500</v>
      </c>
    </row>
    <row r="223" spans="1:50" ht="12">
      <c r="A223" s="288">
        <v>221</v>
      </c>
      <c r="B223" s="289" t="s">
        <v>1963</v>
      </c>
      <c r="C223" s="290" t="s">
        <v>14</v>
      </c>
      <c r="D223" s="290" t="s">
        <v>1986</v>
      </c>
      <c r="E223" s="290">
        <v>120</v>
      </c>
      <c r="F223" s="668">
        <v>240</v>
      </c>
      <c r="G223" s="668">
        <f t="shared" si="99"/>
        <v>360</v>
      </c>
      <c r="H223" s="669"/>
      <c r="I223" s="669"/>
      <c r="J223" s="669"/>
      <c r="K223" s="669"/>
      <c r="L223" s="669"/>
      <c r="M223" s="669"/>
      <c r="N223" s="669"/>
      <c r="O223" s="668">
        <f t="shared" si="100"/>
        <v>360</v>
      </c>
      <c r="P223" s="669"/>
      <c r="Q223" s="668">
        <f t="shared" si="101"/>
        <v>600</v>
      </c>
      <c r="R223" s="668">
        <f t="shared" si="102"/>
        <v>360</v>
      </c>
      <c r="S223" s="669"/>
      <c r="T223" s="669"/>
      <c r="U223" s="669"/>
      <c r="V223" s="669"/>
      <c r="W223" s="669"/>
      <c r="X223" s="669"/>
      <c r="Y223" s="669"/>
      <c r="Z223" s="668">
        <f t="shared" si="103"/>
        <v>360</v>
      </c>
      <c r="AA223" s="669"/>
      <c r="AB223" s="668">
        <f t="shared" si="104"/>
        <v>960</v>
      </c>
      <c r="AC223" s="668">
        <f t="shared" si="105"/>
        <v>360</v>
      </c>
      <c r="AD223" s="669"/>
      <c r="AE223" s="669"/>
      <c r="AF223" s="669"/>
      <c r="AG223" s="669"/>
      <c r="AH223" s="669"/>
      <c r="AI223" s="669"/>
      <c r="AJ223" s="669"/>
      <c r="AK223" s="668">
        <f t="shared" si="106"/>
        <v>360</v>
      </c>
      <c r="AL223" s="669"/>
      <c r="AM223" s="668">
        <f t="shared" si="107"/>
        <v>1320</v>
      </c>
      <c r="AN223" s="668">
        <f t="shared" si="108"/>
        <v>360</v>
      </c>
      <c r="AO223" s="669"/>
      <c r="AP223" s="669"/>
      <c r="AQ223" s="669"/>
      <c r="AR223" s="669"/>
      <c r="AS223" s="669"/>
      <c r="AT223" s="669"/>
      <c r="AU223" s="669"/>
      <c r="AV223" s="668">
        <f t="shared" si="109"/>
        <v>360</v>
      </c>
      <c r="AW223" s="669"/>
      <c r="AX223" s="668">
        <f t="shared" si="110"/>
        <v>1680</v>
      </c>
    </row>
    <row r="224" spans="1:50" ht="12">
      <c r="A224" s="288">
        <v>222</v>
      </c>
      <c r="B224" s="289" t="s">
        <v>457</v>
      </c>
      <c r="C224" s="290" t="s">
        <v>23</v>
      </c>
      <c r="D224" s="290" t="s">
        <v>459</v>
      </c>
      <c r="E224" s="290">
        <v>175</v>
      </c>
      <c r="F224" s="668">
        <v>0</v>
      </c>
      <c r="G224" s="668">
        <f t="shared" si="99"/>
        <v>525</v>
      </c>
      <c r="H224" s="669"/>
      <c r="I224" s="669"/>
      <c r="J224" s="669"/>
      <c r="K224" s="669"/>
      <c r="L224" s="669"/>
      <c r="M224" s="669"/>
      <c r="N224" s="669"/>
      <c r="O224" s="668">
        <f t="shared" si="100"/>
        <v>525</v>
      </c>
      <c r="P224" s="669"/>
      <c r="Q224" s="668">
        <f t="shared" si="101"/>
        <v>525</v>
      </c>
      <c r="R224" s="668">
        <f t="shared" si="102"/>
        <v>525</v>
      </c>
      <c r="S224" s="669"/>
      <c r="T224" s="669"/>
      <c r="U224" s="669"/>
      <c r="V224" s="669"/>
      <c r="W224" s="669"/>
      <c r="X224" s="669"/>
      <c r="Y224" s="669"/>
      <c r="Z224" s="668">
        <f t="shared" si="103"/>
        <v>525</v>
      </c>
      <c r="AA224" s="669"/>
      <c r="AB224" s="668">
        <f t="shared" si="104"/>
        <v>1050</v>
      </c>
      <c r="AC224" s="668">
        <f t="shared" si="105"/>
        <v>525</v>
      </c>
      <c r="AD224" s="669"/>
      <c r="AE224" s="669"/>
      <c r="AF224" s="669"/>
      <c r="AG224" s="669"/>
      <c r="AH224" s="669"/>
      <c r="AI224" s="669"/>
      <c r="AJ224" s="669"/>
      <c r="AK224" s="668">
        <f t="shared" si="106"/>
        <v>525</v>
      </c>
      <c r="AL224" s="669"/>
      <c r="AM224" s="668">
        <f t="shared" si="107"/>
        <v>1575</v>
      </c>
      <c r="AN224" s="668">
        <f t="shared" si="108"/>
        <v>525</v>
      </c>
      <c r="AO224" s="669"/>
      <c r="AP224" s="669"/>
      <c r="AQ224" s="669"/>
      <c r="AR224" s="669"/>
      <c r="AS224" s="669"/>
      <c r="AT224" s="669"/>
      <c r="AU224" s="669"/>
      <c r="AV224" s="668">
        <f t="shared" si="109"/>
        <v>525</v>
      </c>
      <c r="AW224" s="669"/>
      <c r="AX224" s="668">
        <f t="shared" si="110"/>
        <v>2100</v>
      </c>
    </row>
    <row r="225" spans="1:50" ht="12">
      <c r="A225" s="288">
        <v>223</v>
      </c>
      <c r="B225" s="289" t="s">
        <v>460</v>
      </c>
      <c r="C225" s="290" t="s">
        <v>23</v>
      </c>
      <c r="D225" s="290" t="s">
        <v>462</v>
      </c>
      <c r="E225" s="290">
        <v>125</v>
      </c>
      <c r="F225" s="668">
        <v>0</v>
      </c>
      <c r="G225" s="668">
        <f t="shared" si="99"/>
        <v>375</v>
      </c>
      <c r="H225" s="669"/>
      <c r="I225" s="669"/>
      <c r="J225" s="669"/>
      <c r="K225" s="669"/>
      <c r="L225" s="669"/>
      <c r="M225" s="669"/>
      <c r="N225" s="669"/>
      <c r="O225" s="668">
        <f t="shared" si="100"/>
        <v>375</v>
      </c>
      <c r="P225" s="669"/>
      <c r="Q225" s="668">
        <f t="shared" si="101"/>
        <v>375</v>
      </c>
      <c r="R225" s="668">
        <f t="shared" si="102"/>
        <v>375</v>
      </c>
      <c r="S225" s="669"/>
      <c r="T225" s="669"/>
      <c r="U225" s="669"/>
      <c r="V225" s="669"/>
      <c r="W225" s="669"/>
      <c r="X225" s="669"/>
      <c r="Y225" s="669"/>
      <c r="Z225" s="668">
        <f t="shared" si="103"/>
        <v>375</v>
      </c>
      <c r="AA225" s="669"/>
      <c r="AB225" s="668">
        <f t="shared" si="104"/>
        <v>750</v>
      </c>
      <c r="AC225" s="668">
        <f t="shared" si="105"/>
        <v>375</v>
      </c>
      <c r="AD225" s="669"/>
      <c r="AE225" s="669"/>
      <c r="AF225" s="669"/>
      <c r="AG225" s="669"/>
      <c r="AH225" s="669"/>
      <c r="AI225" s="669"/>
      <c r="AJ225" s="669"/>
      <c r="AK225" s="668">
        <f t="shared" si="106"/>
        <v>375</v>
      </c>
      <c r="AL225" s="669"/>
      <c r="AM225" s="668">
        <f t="shared" si="107"/>
        <v>1125</v>
      </c>
      <c r="AN225" s="668">
        <f t="shared" si="108"/>
        <v>375</v>
      </c>
      <c r="AO225" s="669"/>
      <c r="AP225" s="669"/>
      <c r="AQ225" s="669"/>
      <c r="AR225" s="669"/>
      <c r="AS225" s="669"/>
      <c r="AT225" s="669"/>
      <c r="AU225" s="669"/>
      <c r="AV225" s="668">
        <f t="shared" si="109"/>
        <v>375</v>
      </c>
      <c r="AW225" s="669"/>
      <c r="AX225" s="668">
        <f t="shared" si="110"/>
        <v>1500</v>
      </c>
    </row>
    <row r="226" spans="1:50" ht="12">
      <c r="A226" s="288">
        <v>224</v>
      </c>
      <c r="B226" s="289" t="s">
        <v>463</v>
      </c>
      <c r="C226" s="290" t="s">
        <v>14</v>
      </c>
      <c r="D226" s="290" t="s">
        <v>465</v>
      </c>
      <c r="E226" s="290">
        <v>180</v>
      </c>
      <c r="F226" s="668">
        <v>0</v>
      </c>
      <c r="G226" s="668">
        <f t="shared" si="99"/>
        <v>540</v>
      </c>
      <c r="H226" s="669"/>
      <c r="I226" s="669"/>
      <c r="J226" s="669"/>
      <c r="K226" s="669"/>
      <c r="L226" s="669"/>
      <c r="M226" s="669"/>
      <c r="N226" s="669"/>
      <c r="O226" s="668">
        <f t="shared" si="100"/>
        <v>540</v>
      </c>
      <c r="P226" s="669"/>
      <c r="Q226" s="668">
        <f t="shared" si="101"/>
        <v>540</v>
      </c>
      <c r="R226" s="668">
        <f t="shared" si="102"/>
        <v>540</v>
      </c>
      <c r="S226" s="669"/>
      <c r="T226" s="669"/>
      <c r="U226" s="669"/>
      <c r="V226" s="669"/>
      <c r="W226" s="669"/>
      <c r="X226" s="669"/>
      <c r="Y226" s="669"/>
      <c r="Z226" s="668">
        <f t="shared" si="103"/>
        <v>540</v>
      </c>
      <c r="AA226" s="669"/>
      <c r="AB226" s="668">
        <f t="shared" si="104"/>
        <v>1080</v>
      </c>
      <c r="AC226" s="668">
        <f t="shared" si="105"/>
        <v>540</v>
      </c>
      <c r="AD226" s="669"/>
      <c r="AE226" s="669"/>
      <c r="AF226" s="669"/>
      <c r="AG226" s="669"/>
      <c r="AH226" s="669"/>
      <c r="AI226" s="669"/>
      <c r="AJ226" s="669"/>
      <c r="AK226" s="668">
        <f t="shared" si="106"/>
        <v>540</v>
      </c>
      <c r="AL226" s="669"/>
      <c r="AM226" s="668">
        <f t="shared" si="107"/>
        <v>1620</v>
      </c>
      <c r="AN226" s="668">
        <f t="shared" si="108"/>
        <v>540</v>
      </c>
      <c r="AO226" s="669"/>
      <c r="AP226" s="669"/>
      <c r="AQ226" s="669"/>
      <c r="AR226" s="669"/>
      <c r="AS226" s="669"/>
      <c r="AT226" s="669"/>
      <c r="AU226" s="669"/>
      <c r="AV226" s="668">
        <f t="shared" si="109"/>
        <v>540</v>
      </c>
      <c r="AW226" s="669"/>
      <c r="AX226" s="668">
        <f t="shared" si="110"/>
        <v>2160</v>
      </c>
    </row>
    <row r="227" spans="1:50" ht="12">
      <c r="A227" s="288">
        <v>225</v>
      </c>
      <c r="B227" s="294" t="s">
        <v>3103</v>
      </c>
      <c r="C227" s="290" t="s">
        <v>10</v>
      </c>
      <c r="D227" s="290" t="s">
        <v>468</v>
      </c>
      <c r="E227" s="670">
        <v>155</v>
      </c>
      <c r="F227" s="668">
        <v>930</v>
      </c>
      <c r="G227" s="668">
        <f t="shared" si="99"/>
        <v>465</v>
      </c>
      <c r="H227" s="669"/>
      <c r="I227" s="669"/>
      <c r="J227" s="669"/>
      <c r="K227" s="669"/>
      <c r="L227" s="669"/>
      <c r="M227" s="669"/>
      <c r="N227" s="669"/>
      <c r="O227" s="668">
        <f t="shared" si="100"/>
        <v>465</v>
      </c>
      <c r="P227" s="669"/>
      <c r="Q227" s="668">
        <f t="shared" si="101"/>
        <v>1395</v>
      </c>
      <c r="R227" s="668">
        <f t="shared" si="102"/>
        <v>465</v>
      </c>
      <c r="S227" s="669"/>
      <c r="T227" s="669"/>
      <c r="U227" s="669"/>
      <c r="V227" s="669"/>
      <c r="W227" s="669"/>
      <c r="X227" s="669"/>
      <c r="Y227" s="669"/>
      <c r="Z227" s="668">
        <f t="shared" si="103"/>
        <v>465</v>
      </c>
      <c r="AA227" s="669"/>
      <c r="AB227" s="668">
        <f t="shared" si="104"/>
        <v>1860</v>
      </c>
      <c r="AC227" s="668">
        <f t="shared" si="105"/>
        <v>465</v>
      </c>
      <c r="AD227" s="669"/>
      <c r="AE227" s="669"/>
      <c r="AF227" s="669"/>
      <c r="AG227" s="669"/>
      <c r="AH227" s="669"/>
      <c r="AI227" s="669"/>
      <c r="AJ227" s="669"/>
      <c r="AK227" s="668">
        <f t="shared" si="106"/>
        <v>465</v>
      </c>
      <c r="AL227" s="669"/>
      <c r="AM227" s="668">
        <f t="shared" si="107"/>
        <v>2325</v>
      </c>
      <c r="AN227" s="668">
        <f t="shared" si="108"/>
        <v>465</v>
      </c>
      <c r="AO227" s="669"/>
      <c r="AP227" s="669"/>
      <c r="AQ227" s="669"/>
      <c r="AR227" s="669"/>
      <c r="AS227" s="669"/>
      <c r="AT227" s="669"/>
      <c r="AU227" s="669"/>
      <c r="AV227" s="668">
        <f t="shared" si="109"/>
        <v>465</v>
      </c>
      <c r="AW227" s="669"/>
      <c r="AX227" s="668">
        <f t="shared" si="110"/>
        <v>2790</v>
      </c>
    </row>
    <row r="228" spans="1:50" ht="12">
      <c r="A228" s="288">
        <v>226</v>
      </c>
      <c r="B228" s="289" t="s">
        <v>1615</v>
      </c>
      <c r="C228" s="290" t="s">
        <v>14</v>
      </c>
      <c r="D228" s="290" t="s">
        <v>807</v>
      </c>
      <c r="E228" s="290">
        <v>50</v>
      </c>
      <c r="F228" s="668">
        <v>0</v>
      </c>
      <c r="G228" s="668">
        <f t="shared" si="99"/>
        <v>150</v>
      </c>
      <c r="H228" s="669"/>
      <c r="I228" s="669"/>
      <c r="J228" s="669"/>
      <c r="K228" s="669"/>
      <c r="L228" s="669"/>
      <c r="M228" s="669"/>
      <c r="N228" s="669"/>
      <c r="O228" s="668">
        <f t="shared" si="100"/>
        <v>150</v>
      </c>
      <c r="P228" s="669"/>
      <c r="Q228" s="668">
        <f t="shared" si="101"/>
        <v>150</v>
      </c>
      <c r="R228" s="668">
        <f t="shared" si="102"/>
        <v>150</v>
      </c>
      <c r="S228" s="669"/>
      <c r="T228" s="669"/>
      <c r="U228" s="669"/>
      <c r="V228" s="669"/>
      <c r="W228" s="669"/>
      <c r="X228" s="669"/>
      <c r="Y228" s="669"/>
      <c r="Z228" s="668">
        <f t="shared" si="103"/>
        <v>150</v>
      </c>
      <c r="AA228" s="669"/>
      <c r="AB228" s="668">
        <f t="shared" si="104"/>
        <v>300</v>
      </c>
      <c r="AC228" s="668">
        <f t="shared" si="105"/>
        <v>150</v>
      </c>
      <c r="AD228" s="669"/>
      <c r="AE228" s="669"/>
      <c r="AF228" s="669"/>
      <c r="AG228" s="669"/>
      <c r="AH228" s="669"/>
      <c r="AI228" s="669"/>
      <c r="AJ228" s="669"/>
      <c r="AK228" s="668">
        <f t="shared" si="106"/>
        <v>150</v>
      </c>
      <c r="AL228" s="669"/>
      <c r="AM228" s="668">
        <f t="shared" si="107"/>
        <v>450</v>
      </c>
      <c r="AN228" s="668">
        <f t="shared" si="108"/>
        <v>150</v>
      </c>
      <c r="AO228" s="669"/>
      <c r="AP228" s="669"/>
      <c r="AQ228" s="669"/>
      <c r="AR228" s="669"/>
      <c r="AS228" s="669"/>
      <c r="AT228" s="669"/>
      <c r="AU228" s="669"/>
      <c r="AV228" s="668">
        <f t="shared" si="109"/>
        <v>150</v>
      </c>
      <c r="AW228" s="669"/>
      <c r="AX228" s="668">
        <f t="shared" si="110"/>
        <v>600</v>
      </c>
    </row>
    <row r="229" spans="1:50" ht="12">
      <c r="A229" s="288">
        <v>227</v>
      </c>
      <c r="B229" s="542" t="s">
        <v>1616</v>
      </c>
      <c r="C229" s="290" t="s">
        <v>14</v>
      </c>
      <c r="D229" s="290" t="s">
        <v>809</v>
      </c>
      <c r="E229" s="290">
        <v>85</v>
      </c>
      <c r="F229" s="668">
        <v>150</v>
      </c>
      <c r="G229" s="668">
        <f t="shared" si="99"/>
        <v>255</v>
      </c>
      <c r="H229" s="669"/>
      <c r="I229" s="669"/>
      <c r="J229" s="669"/>
      <c r="K229" s="669"/>
      <c r="L229" s="669"/>
      <c r="M229" s="669"/>
      <c r="N229" s="669"/>
      <c r="O229" s="668">
        <f t="shared" si="100"/>
        <v>255</v>
      </c>
      <c r="P229" s="669"/>
      <c r="Q229" s="668">
        <f t="shared" si="101"/>
        <v>405</v>
      </c>
      <c r="R229" s="668">
        <f t="shared" si="102"/>
        <v>255</v>
      </c>
      <c r="S229" s="669"/>
      <c r="T229" s="669"/>
      <c r="U229" s="669"/>
      <c r="V229" s="669"/>
      <c r="W229" s="669"/>
      <c r="X229" s="669"/>
      <c r="Y229" s="669"/>
      <c r="Z229" s="668">
        <f t="shared" si="103"/>
        <v>255</v>
      </c>
      <c r="AA229" s="669"/>
      <c r="AB229" s="668">
        <f t="shared" si="104"/>
        <v>660</v>
      </c>
      <c r="AC229" s="668">
        <f t="shared" si="105"/>
        <v>255</v>
      </c>
      <c r="AD229" s="669"/>
      <c r="AE229" s="669"/>
      <c r="AF229" s="669"/>
      <c r="AG229" s="669"/>
      <c r="AH229" s="669"/>
      <c r="AI229" s="669"/>
      <c r="AJ229" s="669"/>
      <c r="AK229" s="668">
        <f t="shared" si="106"/>
        <v>255</v>
      </c>
      <c r="AL229" s="669"/>
      <c r="AM229" s="668">
        <f t="shared" si="107"/>
        <v>915</v>
      </c>
      <c r="AN229" s="668">
        <f t="shared" si="108"/>
        <v>255</v>
      </c>
      <c r="AO229" s="669"/>
      <c r="AP229" s="669"/>
      <c r="AQ229" s="669"/>
      <c r="AR229" s="669"/>
      <c r="AS229" s="669"/>
      <c r="AT229" s="669"/>
      <c r="AU229" s="669"/>
      <c r="AV229" s="668">
        <f t="shared" si="109"/>
        <v>255</v>
      </c>
      <c r="AW229" s="669"/>
      <c r="AX229" s="668">
        <f t="shared" si="110"/>
        <v>1170</v>
      </c>
    </row>
    <row r="230" spans="1:50" ht="13">
      <c r="A230" s="288">
        <v>228</v>
      </c>
      <c r="B230" s="502" t="s">
        <v>3320</v>
      </c>
      <c r="C230" s="290" t="s">
        <v>14</v>
      </c>
      <c r="D230" s="290"/>
      <c r="E230" s="670">
        <v>195</v>
      </c>
      <c r="F230" s="668">
        <v>0</v>
      </c>
      <c r="G230" s="668">
        <f t="shared" si="99"/>
        <v>585</v>
      </c>
      <c r="H230" s="669"/>
      <c r="I230" s="669"/>
      <c r="J230" s="669"/>
      <c r="K230" s="669"/>
      <c r="L230" s="669"/>
      <c r="M230" s="669"/>
      <c r="N230" s="669"/>
      <c r="O230" s="668">
        <f t="shared" si="100"/>
        <v>585</v>
      </c>
      <c r="P230" s="669"/>
      <c r="Q230" s="668">
        <f t="shared" si="101"/>
        <v>585</v>
      </c>
      <c r="R230" s="668">
        <f t="shared" si="102"/>
        <v>585</v>
      </c>
      <c r="S230" s="669"/>
      <c r="T230" s="669"/>
      <c r="U230" s="669"/>
      <c r="V230" s="669"/>
      <c r="W230" s="669"/>
      <c r="X230" s="669"/>
      <c r="Y230" s="669"/>
      <c r="Z230" s="668">
        <f t="shared" si="103"/>
        <v>585</v>
      </c>
      <c r="AA230" s="669"/>
      <c r="AB230" s="668">
        <f t="shared" si="104"/>
        <v>1170</v>
      </c>
      <c r="AC230" s="668">
        <f t="shared" si="105"/>
        <v>585</v>
      </c>
      <c r="AD230" s="669"/>
      <c r="AE230" s="669"/>
      <c r="AF230" s="669"/>
      <c r="AG230" s="669"/>
      <c r="AH230" s="669"/>
      <c r="AI230" s="669"/>
      <c r="AJ230" s="669"/>
      <c r="AK230" s="668">
        <f t="shared" si="106"/>
        <v>585</v>
      </c>
      <c r="AL230" s="669"/>
      <c r="AM230" s="668">
        <f t="shared" si="107"/>
        <v>1755</v>
      </c>
      <c r="AN230" s="668">
        <f t="shared" si="108"/>
        <v>585</v>
      </c>
      <c r="AO230" s="669"/>
      <c r="AP230" s="669"/>
      <c r="AQ230" s="669"/>
      <c r="AR230" s="669"/>
      <c r="AS230" s="669"/>
      <c r="AT230" s="669"/>
      <c r="AU230" s="669"/>
      <c r="AV230" s="668">
        <f t="shared" si="109"/>
        <v>585</v>
      </c>
      <c r="AW230" s="669"/>
      <c r="AX230" s="668">
        <f t="shared" si="110"/>
        <v>2340</v>
      </c>
    </row>
    <row r="231" spans="1:50" ht="12">
      <c r="A231" s="288">
        <v>229</v>
      </c>
      <c r="B231" s="319" t="s">
        <v>2641</v>
      </c>
      <c r="C231" s="320" t="s">
        <v>30</v>
      </c>
      <c r="D231" s="322"/>
      <c r="E231" s="676"/>
      <c r="F231" s="676">
        <v>630</v>
      </c>
      <c r="G231" s="671"/>
      <c r="H231" s="672"/>
      <c r="I231" s="672"/>
      <c r="J231" s="672"/>
      <c r="K231" s="672"/>
      <c r="L231" s="672"/>
      <c r="M231" s="672"/>
      <c r="N231" s="672"/>
      <c r="O231" s="671"/>
      <c r="P231" s="672"/>
      <c r="Q231" s="671">
        <f t="shared" si="101"/>
        <v>630</v>
      </c>
      <c r="R231" s="671"/>
      <c r="S231" s="672"/>
      <c r="T231" s="672"/>
      <c r="U231" s="672"/>
      <c r="V231" s="672"/>
      <c r="W231" s="672"/>
      <c r="X231" s="672"/>
      <c r="Y231" s="672"/>
      <c r="Z231" s="671"/>
      <c r="AA231" s="672"/>
      <c r="AB231" s="671">
        <f t="shared" si="104"/>
        <v>630</v>
      </c>
      <c r="AC231" s="671"/>
      <c r="AD231" s="672"/>
      <c r="AE231" s="672"/>
      <c r="AF231" s="672"/>
      <c r="AG231" s="672"/>
      <c r="AH231" s="672"/>
      <c r="AI231" s="672"/>
      <c r="AJ231" s="672"/>
      <c r="AK231" s="671"/>
      <c r="AL231" s="672"/>
      <c r="AM231" s="671">
        <f t="shared" si="107"/>
        <v>630</v>
      </c>
      <c r="AN231" s="671"/>
      <c r="AO231" s="672"/>
      <c r="AP231" s="672"/>
      <c r="AQ231" s="672"/>
      <c r="AR231" s="672"/>
      <c r="AS231" s="672"/>
      <c r="AT231" s="672"/>
      <c r="AU231" s="672"/>
      <c r="AV231" s="671"/>
      <c r="AW231" s="672"/>
      <c r="AX231" s="671">
        <f t="shared" si="110"/>
        <v>630</v>
      </c>
    </row>
    <row r="232" spans="1:50" ht="12">
      <c r="A232" s="288">
        <v>230</v>
      </c>
      <c r="B232" s="296" t="s">
        <v>471</v>
      </c>
      <c r="C232" s="297" t="s">
        <v>30</v>
      </c>
      <c r="D232" s="297" t="s">
        <v>12</v>
      </c>
      <c r="E232" s="297"/>
      <c r="F232" s="671"/>
      <c r="G232" s="671"/>
      <c r="H232" s="672"/>
      <c r="I232" s="672"/>
      <c r="J232" s="672"/>
      <c r="K232" s="672"/>
      <c r="L232" s="672"/>
      <c r="M232" s="672"/>
      <c r="N232" s="672"/>
      <c r="O232" s="671"/>
      <c r="P232" s="672"/>
      <c r="Q232" s="671"/>
      <c r="R232" s="671"/>
      <c r="S232" s="672"/>
      <c r="T232" s="672"/>
      <c r="U232" s="672"/>
      <c r="V232" s="672"/>
      <c r="W232" s="672"/>
      <c r="X232" s="672"/>
      <c r="Y232" s="672"/>
      <c r="Z232" s="671"/>
      <c r="AA232" s="672"/>
      <c r="AB232" s="671"/>
      <c r="AC232" s="671"/>
      <c r="AD232" s="672"/>
      <c r="AE232" s="672"/>
      <c r="AF232" s="672"/>
      <c r="AG232" s="672"/>
      <c r="AH232" s="672"/>
      <c r="AI232" s="672"/>
      <c r="AJ232" s="672"/>
      <c r="AK232" s="671"/>
      <c r="AL232" s="672"/>
      <c r="AM232" s="671"/>
      <c r="AN232" s="671"/>
      <c r="AO232" s="672"/>
      <c r="AP232" s="672"/>
      <c r="AQ232" s="672"/>
      <c r="AR232" s="672"/>
      <c r="AS232" s="672"/>
      <c r="AT232" s="672"/>
      <c r="AU232" s="672"/>
      <c r="AV232" s="671"/>
      <c r="AW232" s="672"/>
      <c r="AX232" s="671"/>
    </row>
    <row r="233" spans="1:50" ht="12">
      <c r="A233" s="288">
        <v>231</v>
      </c>
      <c r="B233" s="289" t="s">
        <v>3104</v>
      </c>
      <c r="C233" s="290" t="s">
        <v>23</v>
      </c>
      <c r="D233" s="290" t="s">
        <v>478</v>
      </c>
      <c r="E233" s="290">
        <v>175</v>
      </c>
      <c r="F233" s="668">
        <v>0</v>
      </c>
      <c r="G233" s="668">
        <f t="shared" ref="G233:G249" si="111">E233*3</f>
        <v>525</v>
      </c>
      <c r="H233" s="669"/>
      <c r="I233" s="669"/>
      <c r="J233" s="669"/>
      <c r="K233" s="669"/>
      <c r="L233" s="669"/>
      <c r="M233" s="669"/>
      <c r="N233" s="669"/>
      <c r="O233" s="668">
        <f t="shared" ref="O233:O238" si="112">SUM(G233:N233)</f>
        <v>525</v>
      </c>
      <c r="P233" s="669"/>
      <c r="Q233" s="668">
        <f t="shared" ref="Q233:Q264" si="113">F233+O233-P233</f>
        <v>525</v>
      </c>
      <c r="R233" s="668">
        <f t="shared" ref="R233:R240" si="114">E233*3</f>
        <v>525</v>
      </c>
      <c r="S233" s="669"/>
      <c r="T233" s="669"/>
      <c r="U233" s="669"/>
      <c r="V233" s="669"/>
      <c r="W233" s="669"/>
      <c r="X233" s="669"/>
      <c r="Y233" s="669"/>
      <c r="Z233" s="668">
        <f t="shared" ref="Z233:Z238" si="115">SUM(R233:Y233)</f>
        <v>525</v>
      </c>
      <c r="AA233" s="669"/>
      <c r="AB233" s="668">
        <f t="shared" ref="AB233:AB264" si="116">Q233+Z233-AA233</f>
        <v>1050</v>
      </c>
      <c r="AC233" s="668">
        <f t="shared" ref="AC233:AC240" si="117">$E233*3</f>
        <v>525</v>
      </c>
      <c r="AD233" s="669"/>
      <c r="AE233" s="669"/>
      <c r="AF233" s="669"/>
      <c r="AG233" s="669"/>
      <c r="AH233" s="669"/>
      <c r="AI233" s="669"/>
      <c r="AJ233" s="669"/>
      <c r="AK233" s="668">
        <f t="shared" ref="AK233:AK249" si="118">SUM(AC233:AJ233)</f>
        <v>525</v>
      </c>
      <c r="AL233" s="669"/>
      <c r="AM233" s="668">
        <f t="shared" ref="AM233:AM264" si="119">AB233+AK233-AL233</f>
        <v>1575</v>
      </c>
      <c r="AN233" s="668">
        <f t="shared" ref="AN233:AN240" si="120">$E233*3</f>
        <v>525</v>
      </c>
      <c r="AO233" s="669"/>
      <c r="AP233" s="669"/>
      <c r="AQ233" s="669"/>
      <c r="AR233" s="669"/>
      <c r="AS233" s="669"/>
      <c r="AT233" s="669"/>
      <c r="AU233" s="669"/>
      <c r="AV233" s="668">
        <f t="shared" ref="AV233:AV249" si="121">SUM(AN233:AU233)</f>
        <v>525</v>
      </c>
      <c r="AW233" s="669"/>
      <c r="AX233" s="668">
        <f t="shared" ref="AX233:AX264" si="122">AM233+AV233-AW233</f>
        <v>2100</v>
      </c>
    </row>
    <row r="234" spans="1:50" ht="13">
      <c r="A234" s="288">
        <v>232</v>
      </c>
      <c r="B234" s="541" t="s">
        <v>3334</v>
      </c>
      <c r="C234" s="290" t="s">
        <v>14</v>
      </c>
      <c r="D234" s="290"/>
      <c r="E234" s="670">
        <v>300</v>
      </c>
      <c r="F234" s="668">
        <v>0</v>
      </c>
      <c r="G234" s="668">
        <f t="shared" si="111"/>
        <v>900</v>
      </c>
      <c r="H234" s="669"/>
      <c r="I234" s="669"/>
      <c r="J234" s="669"/>
      <c r="K234" s="669"/>
      <c r="L234" s="669"/>
      <c r="M234" s="669"/>
      <c r="N234" s="669"/>
      <c r="O234" s="668">
        <f t="shared" si="112"/>
        <v>900</v>
      </c>
      <c r="P234" s="669"/>
      <c r="Q234" s="668">
        <f t="shared" si="113"/>
        <v>900</v>
      </c>
      <c r="R234" s="668">
        <f t="shared" si="114"/>
        <v>900</v>
      </c>
      <c r="S234" s="669"/>
      <c r="T234" s="669"/>
      <c r="U234" s="669"/>
      <c r="V234" s="669"/>
      <c r="W234" s="669"/>
      <c r="X234" s="669"/>
      <c r="Y234" s="669"/>
      <c r="Z234" s="668">
        <f t="shared" si="115"/>
        <v>900</v>
      </c>
      <c r="AA234" s="669"/>
      <c r="AB234" s="668">
        <f t="shared" si="116"/>
        <v>1800</v>
      </c>
      <c r="AC234" s="668">
        <f t="shared" si="117"/>
        <v>900</v>
      </c>
      <c r="AD234" s="669"/>
      <c r="AE234" s="669"/>
      <c r="AF234" s="669"/>
      <c r="AG234" s="669"/>
      <c r="AH234" s="669"/>
      <c r="AI234" s="669"/>
      <c r="AJ234" s="669"/>
      <c r="AK234" s="668">
        <f t="shared" si="118"/>
        <v>900</v>
      </c>
      <c r="AL234" s="669"/>
      <c r="AM234" s="668">
        <f t="shared" si="119"/>
        <v>2700</v>
      </c>
      <c r="AN234" s="668">
        <f t="shared" si="120"/>
        <v>900</v>
      </c>
      <c r="AO234" s="669"/>
      <c r="AP234" s="669"/>
      <c r="AQ234" s="669"/>
      <c r="AR234" s="669"/>
      <c r="AS234" s="669"/>
      <c r="AT234" s="669"/>
      <c r="AU234" s="669"/>
      <c r="AV234" s="668">
        <f t="shared" si="121"/>
        <v>900</v>
      </c>
      <c r="AW234" s="669"/>
      <c r="AX234" s="668">
        <f t="shared" si="122"/>
        <v>3600</v>
      </c>
    </row>
    <row r="235" spans="1:50" ht="12">
      <c r="A235" s="288">
        <v>233</v>
      </c>
      <c r="B235" s="289" t="s">
        <v>480</v>
      </c>
      <c r="C235" s="290" t="s">
        <v>23</v>
      </c>
      <c r="D235" s="290" t="s">
        <v>482</v>
      </c>
      <c r="E235" s="290">
        <v>180</v>
      </c>
      <c r="F235" s="668">
        <v>0</v>
      </c>
      <c r="G235" s="668">
        <f t="shared" si="111"/>
        <v>540</v>
      </c>
      <c r="H235" s="669"/>
      <c r="I235" s="669"/>
      <c r="J235" s="669"/>
      <c r="K235" s="669"/>
      <c r="L235" s="669"/>
      <c r="M235" s="669"/>
      <c r="N235" s="669"/>
      <c r="O235" s="668">
        <f t="shared" si="112"/>
        <v>540</v>
      </c>
      <c r="P235" s="669"/>
      <c r="Q235" s="668">
        <f t="shared" si="113"/>
        <v>540</v>
      </c>
      <c r="R235" s="668">
        <f t="shared" si="114"/>
        <v>540</v>
      </c>
      <c r="S235" s="669"/>
      <c r="T235" s="669"/>
      <c r="U235" s="669"/>
      <c r="V235" s="669"/>
      <c r="W235" s="669"/>
      <c r="X235" s="669"/>
      <c r="Y235" s="669"/>
      <c r="Z235" s="668">
        <f t="shared" si="115"/>
        <v>540</v>
      </c>
      <c r="AA235" s="669"/>
      <c r="AB235" s="668">
        <f t="shared" si="116"/>
        <v>1080</v>
      </c>
      <c r="AC235" s="668">
        <f t="shared" si="117"/>
        <v>540</v>
      </c>
      <c r="AD235" s="669"/>
      <c r="AE235" s="669"/>
      <c r="AF235" s="669"/>
      <c r="AG235" s="669"/>
      <c r="AH235" s="669"/>
      <c r="AI235" s="669"/>
      <c r="AJ235" s="669"/>
      <c r="AK235" s="668">
        <f t="shared" si="118"/>
        <v>540</v>
      </c>
      <c r="AL235" s="669"/>
      <c r="AM235" s="668">
        <f t="shared" si="119"/>
        <v>1620</v>
      </c>
      <c r="AN235" s="668">
        <f t="shared" si="120"/>
        <v>540</v>
      </c>
      <c r="AO235" s="669"/>
      <c r="AP235" s="669"/>
      <c r="AQ235" s="669"/>
      <c r="AR235" s="669"/>
      <c r="AS235" s="669"/>
      <c r="AT235" s="669"/>
      <c r="AU235" s="669"/>
      <c r="AV235" s="668">
        <f t="shared" si="121"/>
        <v>540</v>
      </c>
      <c r="AW235" s="669"/>
      <c r="AX235" s="668">
        <f t="shared" si="122"/>
        <v>2160</v>
      </c>
    </row>
    <row r="236" spans="1:50" ht="12">
      <c r="A236" s="288">
        <v>234</v>
      </c>
      <c r="B236" s="289" t="s">
        <v>1056</v>
      </c>
      <c r="C236" s="290" t="s">
        <v>14</v>
      </c>
      <c r="D236" s="290"/>
      <c r="E236" s="290">
        <v>230</v>
      </c>
      <c r="F236" s="668">
        <v>0</v>
      </c>
      <c r="G236" s="668">
        <f t="shared" si="111"/>
        <v>690</v>
      </c>
      <c r="H236" s="669"/>
      <c r="I236" s="669"/>
      <c r="J236" s="669"/>
      <c r="K236" s="669"/>
      <c r="L236" s="669"/>
      <c r="M236" s="669"/>
      <c r="N236" s="669"/>
      <c r="O236" s="668">
        <f t="shared" si="112"/>
        <v>690</v>
      </c>
      <c r="P236" s="669"/>
      <c r="Q236" s="668">
        <f t="shared" si="113"/>
        <v>690</v>
      </c>
      <c r="R236" s="668">
        <f t="shared" si="114"/>
        <v>690</v>
      </c>
      <c r="S236" s="669"/>
      <c r="T236" s="669"/>
      <c r="U236" s="669"/>
      <c r="V236" s="669"/>
      <c r="W236" s="669"/>
      <c r="X236" s="669"/>
      <c r="Y236" s="669"/>
      <c r="Z236" s="668">
        <f t="shared" si="115"/>
        <v>690</v>
      </c>
      <c r="AA236" s="669"/>
      <c r="AB236" s="668">
        <f t="shared" si="116"/>
        <v>1380</v>
      </c>
      <c r="AC236" s="668">
        <f t="shared" si="117"/>
        <v>690</v>
      </c>
      <c r="AD236" s="669"/>
      <c r="AE236" s="669"/>
      <c r="AF236" s="669"/>
      <c r="AG236" s="669"/>
      <c r="AH236" s="669"/>
      <c r="AI236" s="669"/>
      <c r="AJ236" s="669"/>
      <c r="AK236" s="668">
        <f t="shared" si="118"/>
        <v>690</v>
      </c>
      <c r="AL236" s="669"/>
      <c r="AM236" s="668">
        <f t="shared" si="119"/>
        <v>2070</v>
      </c>
      <c r="AN236" s="668">
        <f t="shared" si="120"/>
        <v>690</v>
      </c>
      <c r="AO236" s="669"/>
      <c r="AP236" s="669"/>
      <c r="AQ236" s="669"/>
      <c r="AR236" s="669"/>
      <c r="AS236" s="669"/>
      <c r="AT236" s="669"/>
      <c r="AU236" s="669"/>
      <c r="AV236" s="668">
        <f t="shared" si="121"/>
        <v>690</v>
      </c>
      <c r="AW236" s="669"/>
      <c r="AX236" s="668">
        <f t="shared" si="122"/>
        <v>2760</v>
      </c>
    </row>
    <row r="237" spans="1:50" ht="12">
      <c r="A237" s="288">
        <v>235</v>
      </c>
      <c r="B237" s="289" t="s">
        <v>1964</v>
      </c>
      <c r="C237" s="290" t="s">
        <v>14</v>
      </c>
      <c r="D237" s="290" t="s">
        <v>1987</v>
      </c>
      <c r="E237" s="290">
        <v>130</v>
      </c>
      <c r="F237" s="668">
        <v>0</v>
      </c>
      <c r="G237" s="668">
        <f t="shared" si="111"/>
        <v>390</v>
      </c>
      <c r="H237" s="669"/>
      <c r="I237" s="669"/>
      <c r="J237" s="669"/>
      <c r="K237" s="669"/>
      <c r="L237" s="669"/>
      <c r="M237" s="669"/>
      <c r="N237" s="669"/>
      <c r="O237" s="668">
        <f t="shared" si="112"/>
        <v>390</v>
      </c>
      <c r="P237" s="669"/>
      <c r="Q237" s="668">
        <f t="shared" si="113"/>
        <v>390</v>
      </c>
      <c r="R237" s="668">
        <f t="shared" si="114"/>
        <v>390</v>
      </c>
      <c r="S237" s="669"/>
      <c r="T237" s="669"/>
      <c r="U237" s="669"/>
      <c r="V237" s="669"/>
      <c r="W237" s="669"/>
      <c r="X237" s="669"/>
      <c r="Y237" s="669"/>
      <c r="Z237" s="668">
        <f t="shared" si="115"/>
        <v>390</v>
      </c>
      <c r="AA237" s="669"/>
      <c r="AB237" s="668">
        <f t="shared" si="116"/>
        <v>780</v>
      </c>
      <c r="AC237" s="668">
        <f t="shared" si="117"/>
        <v>390</v>
      </c>
      <c r="AD237" s="669"/>
      <c r="AE237" s="669"/>
      <c r="AF237" s="669"/>
      <c r="AG237" s="669"/>
      <c r="AH237" s="669"/>
      <c r="AI237" s="669"/>
      <c r="AJ237" s="669"/>
      <c r="AK237" s="668">
        <f t="shared" si="118"/>
        <v>390</v>
      </c>
      <c r="AL237" s="669"/>
      <c r="AM237" s="668">
        <f t="shared" si="119"/>
        <v>1170</v>
      </c>
      <c r="AN237" s="668">
        <f t="shared" si="120"/>
        <v>390</v>
      </c>
      <c r="AO237" s="669"/>
      <c r="AP237" s="669"/>
      <c r="AQ237" s="669"/>
      <c r="AR237" s="669"/>
      <c r="AS237" s="669"/>
      <c r="AT237" s="669"/>
      <c r="AU237" s="669"/>
      <c r="AV237" s="668">
        <f t="shared" si="121"/>
        <v>390</v>
      </c>
      <c r="AW237" s="669"/>
      <c r="AX237" s="668">
        <f t="shared" si="122"/>
        <v>1560</v>
      </c>
    </row>
    <row r="238" spans="1:50" ht="12">
      <c r="A238" s="288">
        <v>236</v>
      </c>
      <c r="B238" s="289" t="s">
        <v>483</v>
      </c>
      <c r="C238" s="290" t="s">
        <v>23</v>
      </c>
      <c r="D238" s="290" t="s">
        <v>485</v>
      </c>
      <c r="E238" s="290">
        <v>200</v>
      </c>
      <c r="F238" s="668">
        <v>700</v>
      </c>
      <c r="G238" s="668">
        <f t="shared" si="111"/>
        <v>600</v>
      </c>
      <c r="H238" s="669"/>
      <c r="I238" s="669"/>
      <c r="J238" s="669"/>
      <c r="K238" s="669"/>
      <c r="L238" s="669"/>
      <c r="M238" s="669"/>
      <c r="N238" s="669"/>
      <c r="O238" s="668">
        <f t="shared" si="112"/>
        <v>600</v>
      </c>
      <c r="P238" s="669">
        <v>700</v>
      </c>
      <c r="Q238" s="668">
        <f t="shared" si="113"/>
        <v>600</v>
      </c>
      <c r="R238" s="668">
        <f t="shared" si="114"/>
        <v>600</v>
      </c>
      <c r="S238" s="669"/>
      <c r="T238" s="669"/>
      <c r="U238" s="669"/>
      <c r="V238" s="669"/>
      <c r="W238" s="669"/>
      <c r="X238" s="669"/>
      <c r="Y238" s="669"/>
      <c r="Z238" s="668">
        <f t="shared" si="115"/>
        <v>600</v>
      </c>
      <c r="AA238" s="669"/>
      <c r="AB238" s="668">
        <f t="shared" si="116"/>
        <v>1200</v>
      </c>
      <c r="AC238" s="668">
        <f t="shared" si="117"/>
        <v>600</v>
      </c>
      <c r="AD238" s="669"/>
      <c r="AE238" s="669"/>
      <c r="AF238" s="669"/>
      <c r="AG238" s="669"/>
      <c r="AH238" s="669"/>
      <c r="AI238" s="669"/>
      <c r="AJ238" s="669"/>
      <c r="AK238" s="668">
        <f t="shared" si="118"/>
        <v>600</v>
      </c>
      <c r="AL238" s="669"/>
      <c r="AM238" s="668">
        <f t="shared" si="119"/>
        <v>1800</v>
      </c>
      <c r="AN238" s="668">
        <f t="shared" si="120"/>
        <v>600</v>
      </c>
      <c r="AO238" s="669"/>
      <c r="AP238" s="669"/>
      <c r="AQ238" s="669"/>
      <c r="AR238" s="669"/>
      <c r="AS238" s="669"/>
      <c r="AT238" s="669"/>
      <c r="AU238" s="669"/>
      <c r="AV238" s="668">
        <f t="shared" si="121"/>
        <v>600</v>
      </c>
      <c r="AW238" s="669"/>
      <c r="AX238" s="668">
        <f t="shared" si="122"/>
        <v>2400</v>
      </c>
    </row>
    <row r="239" spans="1:50" ht="12">
      <c r="A239" s="288">
        <v>237</v>
      </c>
      <c r="B239" s="289" t="s">
        <v>3348</v>
      </c>
      <c r="C239" s="290" t="s">
        <v>14</v>
      </c>
      <c r="D239" s="290"/>
      <c r="E239" s="290">
        <v>416</v>
      </c>
      <c r="F239" s="668">
        <v>-2912</v>
      </c>
      <c r="G239" s="668">
        <f t="shared" si="111"/>
        <v>1248</v>
      </c>
      <c r="H239" s="669"/>
      <c r="I239" s="669"/>
      <c r="J239" s="669"/>
      <c r="K239" s="669"/>
      <c r="L239" s="669"/>
      <c r="M239" s="669"/>
      <c r="N239" s="669"/>
      <c r="O239" s="668"/>
      <c r="P239" s="669"/>
      <c r="Q239" s="668">
        <f t="shared" si="113"/>
        <v>-2912</v>
      </c>
      <c r="R239" s="668">
        <f t="shared" si="114"/>
        <v>1248</v>
      </c>
      <c r="S239" s="669"/>
      <c r="T239" s="669"/>
      <c r="U239" s="669"/>
      <c r="V239" s="669"/>
      <c r="W239" s="669"/>
      <c r="X239" s="669"/>
      <c r="Y239" s="669"/>
      <c r="Z239" s="668"/>
      <c r="AA239" s="669"/>
      <c r="AB239" s="668">
        <f t="shared" si="116"/>
        <v>-2912</v>
      </c>
      <c r="AC239" s="668">
        <f t="shared" si="117"/>
        <v>1248</v>
      </c>
      <c r="AD239" s="669"/>
      <c r="AE239" s="669"/>
      <c r="AF239" s="669"/>
      <c r="AG239" s="669"/>
      <c r="AH239" s="669"/>
      <c r="AI239" s="669"/>
      <c r="AJ239" s="669"/>
      <c r="AK239" s="668">
        <f t="shared" si="118"/>
        <v>1248</v>
      </c>
      <c r="AL239" s="669"/>
      <c r="AM239" s="668">
        <f t="shared" si="119"/>
        <v>-1664</v>
      </c>
      <c r="AN239" s="668">
        <f t="shared" si="120"/>
        <v>1248</v>
      </c>
      <c r="AO239" s="669"/>
      <c r="AP239" s="669"/>
      <c r="AQ239" s="669"/>
      <c r="AR239" s="669"/>
      <c r="AS239" s="669"/>
      <c r="AT239" s="669"/>
      <c r="AU239" s="669"/>
      <c r="AV239" s="668">
        <f t="shared" si="121"/>
        <v>1248</v>
      </c>
      <c r="AW239" s="669"/>
      <c r="AX239" s="668">
        <f t="shared" si="122"/>
        <v>-416</v>
      </c>
    </row>
    <row r="240" spans="1:50" ht="12">
      <c r="A240" s="288">
        <v>238</v>
      </c>
      <c r="B240" s="294" t="s">
        <v>2675</v>
      </c>
      <c r="C240" s="290" t="s">
        <v>10</v>
      </c>
      <c r="D240" s="290" t="s">
        <v>12</v>
      </c>
      <c r="E240" s="670">
        <v>300</v>
      </c>
      <c r="F240" s="668">
        <v>0</v>
      </c>
      <c r="G240" s="668">
        <f t="shared" si="111"/>
        <v>900</v>
      </c>
      <c r="H240" s="669"/>
      <c r="I240" s="669"/>
      <c r="J240" s="669"/>
      <c r="K240" s="669"/>
      <c r="L240" s="669"/>
      <c r="M240" s="669"/>
      <c r="N240" s="669"/>
      <c r="O240" s="668">
        <f t="shared" ref="O240:O249" si="123">SUM(G240:N240)</f>
        <v>900</v>
      </c>
      <c r="P240" s="669"/>
      <c r="Q240" s="668">
        <f t="shared" si="113"/>
        <v>900</v>
      </c>
      <c r="R240" s="668">
        <f t="shared" si="114"/>
        <v>900</v>
      </c>
      <c r="S240" s="669"/>
      <c r="T240" s="669"/>
      <c r="U240" s="669"/>
      <c r="V240" s="669"/>
      <c r="W240" s="669"/>
      <c r="X240" s="669"/>
      <c r="Y240" s="669"/>
      <c r="Z240" s="668">
        <f t="shared" ref="Z240:Z249" si="124">SUM(R240:Y240)</f>
        <v>900</v>
      </c>
      <c r="AA240" s="669"/>
      <c r="AB240" s="668">
        <f t="shared" si="116"/>
        <v>1800</v>
      </c>
      <c r="AC240" s="668">
        <f t="shared" si="117"/>
        <v>900</v>
      </c>
      <c r="AD240" s="669"/>
      <c r="AE240" s="669"/>
      <c r="AF240" s="669"/>
      <c r="AG240" s="669"/>
      <c r="AH240" s="669"/>
      <c r="AI240" s="669"/>
      <c r="AJ240" s="669"/>
      <c r="AK240" s="668">
        <f t="shared" si="118"/>
        <v>900</v>
      </c>
      <c r="AL240" s="669"/>
      <c r="AM240" s="668">
        <f t="shared" si="119"/>
        <v>2700</v>
      </c>
      <c r="AN240" s="668">
        <f t="shared" si="120"/>
        <v>900</v>
      </c>
      <c r="AO240" s="669"/>
      <c r="AP240" s="669"/>
      <c r="AQ240" s="669"/>
      <c r="AR240" s="669"/>
      <c r="AS240" s="669"/>
      <c r="AT240" s="669"/>
      <c r="AU240" s="669"/>
      <c r="AV240" s="668">
        <f t="shared" si="121"/>
        <v>900</v>
      </c>
      <c r="AW240" s="669"/>
      <c r="AX240" s="668">
        <f t="shared" si="122"/>
        <v>3600</v>
      </c>
    </row>
    <row r="241" spans="1:50" s="172" customFormat="1" ht="12">
      <c r="A241" s="288">
        <v>239</v>
      </c>
      <c r="B241" s="296" t="s">
        <v>4111</v>
      </c>
      <c r="C241" s="297" t="s">
        <v>30</v>
      </c>
      <c r="D241" s="297"/>
      <c r="E241" s="297"/>
      <c r="F241" s="671">
        <v>0</v>
      </c>
      <c r="G241" s="671">
        <f t="shared" si="111"/>
        <v>0</v>
      </c>
      <c r="H241" s="672"/>
      <c r="I241" s="672"/>
      <c r="J241" s="672"/>
      <c r="K241" s="672"/>
      <c r="L241" s="672"/>
      <c r="M241" s="672"/>
      <c r="N241" s="672"/>
      <c r="O241" s="671">
        <f t="shared" si="123"/>
        <v>0</v>
      </c>
      <c r="P241" s="672"/>
      <c r="Q241" s="671">
        <f t="shared" si="113"/>
        <v>0</v>
      </c>
      <c r="R241" s="671"/>
      <c r="S241" s="672"/>
      <c r="T241" s="672"/>
      <c r="U241" s="672"/>
      <c r="V241" s="672"/>
      <c r="W241" s="672"/>
      <c r="X241" s="672"/>
      <c r="Y241" s="672"/>
      <c r="Z241" s="671">
        <f t="shared" si="124"/>
        <v>0</v>
      </c>
      <c r="AA241" s="672"/>
      <c r="AB241" s="671">
        <f t="shared" si="116"/>
        <v>0</v>
      </c>
      <c r="AC241" s="671"/>
      <c r="AD241" s="672"/>
      <c r="AE241" s="672"/>
      <c r="AF241" s="672"/>
      <c r="AG241" s="672"/>
      <c r="AH241" s="672"/>
      <c r="AI241" s="672"/>
      <c r="AJ241" s="672"/>
      <c r="AK241" s="671">
        <f t="shared" si="118"/>
        <v>0</v>
      </c>
      <c r="AL241" s="672"/>
      <c r="AM241" s="671">
        <f t="shared" si="119"/>
        <v>0</v>
      </c>
      <c r="AN241" s="671"/>
      <c r="AO241" s="672"/>
      <c r="AP241" s="672"/>
      <c r="AQ241" s="672"/>
      <c r="AR241" s="672"/>
      <c r="AS241" s="672"/>
      <c r="AT241" s="672"/>
      <c r="AU241" s="672"/>
      <c r="AV241" s="671">
        <f t="shared" si="121"/>
        <v>0</v>
      </c>
      <c r="AW241" s="672"/>
      <c r="AX241" s="671">
        <f t="shared" si="122"/>
        <v>0</v>
      </c>
    </row>
    <row r="242" spans="1:50" ht="12">
      <c r="A242" s="288">
        <v>240</v>
      </c>
      <c r="B242" s="289" t="s">
        <v>1561</v>
      </c>
      <c r="C242" s="290" t="s">
        <v>14</v>
      </c>
      <c r="D242" s="290"/>
      <c r="E242" s="290">
        <v>120</v>
      </c>
      <c r="F242" s="668">
        <v>0</v>
      </c>
      <c r="G242" s="668">
        <f t="shared" si="111"/>
        <v>360</v>
      </c>
      <c r="H242" s="669"/>
      <c r="I242" s="669"/>
      <c r="J242" s="669"/>
      <c r="K242" s="669"/>
      <c r="L242" s="669"/>
      <c r="M242" s="669"/>
      <c r="N242" s="669"/>
      <c r="O242" s="668">
        <f t="shared" si="123"/>
        <v>360</v>
      </c>
      <c r="P242" s="669"/>
      <c r="Q242" s="668">
        <f t="shared" si="113"/>
        <v>360</v>
      </c>
      <c r="R242" s="668">
        <f t="shared" ref="R242:R249" si="125">E242*3</f>
        <v>360</v>
      </c>
      <c r="S242" s="669"/>
      <c r="T242" s="669"/>
      <c r="U242" s="669"/>
      <c r="V242" s="669"/>
      <c r="W242" s="669"/>
      <c r="X242" s="669"/>
      <c r="Y242" s="669"/>
      <c r="Z242" s="668">
        <f t="shared" si="124"/>
        <v>360</v>
      </c>
      <c r="AA242" s="669"/>
      <c r="AB242" s="668">
        <f t="shared" si="116"/>
        <v>720</v>
      </c>
      <c r="AC242" s="668">
        <f t="shared" ref="AC242:AC249" si="126">$E242*3</f>
        <v>360</v>
      </c>
      <c r="AD242" s="669"/>
      <c r="AE242" s="669"/>
      <c r="AF242" s="669"/>
      <c r="AG242" s="669"/>
      <c r="AH242" s="669"/>
      <c r="AI242" s="669"/>
      <c r="AJ242" s="669"/>
      <c r="AK242" s="668">
        <f t="shared" si="118"/>
        <v>360</v>
      </c>
      <c r="AL242" s="669"/>
      <c r="AM242" s="668">
        <f t="shared" si="119"/>
        <v>1080</v>
      </c>
      <c r="AN242" s="668">
        <f t="shared" ref="AN242:AN249" si="127">$E242*3</f>
        <v>360</v>
      </c>
      <c r="AO242" s="669"/>
      <c r="AP242" s="669"/>
      <c r="AQ242" s="669"/>
      <c r="AR242" s="669"/>
      <c r="AS242" s="669"/>
      <c r="AT242" s="669"/>
      <c r="AU242" s="669"/>
      <c r="AV242" s="668">
        <f t="shared" si="121"/>
        <v>360</v>
      </c>
      <c r="AW242" s="669"/>
      <c r="AX242" s="668">
        <f t="shared" si="122"/>
        <v>1440</v>
      </c>
    </row>
    <row r="243" spans="1:50" ht="12">
      <c r="A243" s="288">
        <v>241</v>
      </c>
      <c r="B243" s="414" t="s">
        <v>3106</v>
      </c>
      <c r="C243" s="297" t="s">
        <v>30</v>
      </c>
      <c r="D243" s="297" t="s">
        <v>497</v>
      </c>
      <c r="E243" s="673"/>
      <c r="F243" s="671">
        <v>4350</v>
      </c>
      <c r="G243" s="671">
        <f t="shared" si="111"/>
        <v>0</v>
      </c>
      <c r="H243" s="672"/>
      <c r="I243" s="672"/>
      <c r="J243" s="672"/>
      <c r="K243" s="672"/>
      <c r="L243" s="672"/>
      <c r="M243" s="672"/>
      <c r="N243" s="672"/>
      <c r="O243" s="671">
        <f t="shared" si="123"/>
        <v>0</v>
      </c>
      <c r="P243" s="672"/>
      <c r="Q243" s="671">
        <f t="shared" si="113"/>
        <v>4350</v>
      </c>
      <c r="R243" s="671">
        <f t="shared" si="125"/>
        <v>0</v>
      </c>
      <c r="S243" s="672"/>
      <c r="T243" s="672"/>
      <c r="U243" s="672"/>
      <c r="V243" s="672"/>
      <c r="W243" s="672"/>
      <c r="X243" s="672"/>
      <c r="Y243" s="672"/>
      <c r="Z243" s="671">
        <f t="shared" si="124"/>
        <v>0</v>
      </c>
      <c r="AA243" s="672"/>
      <c r="AB243" s="671">
        <f t="shared" si="116"/>
        <v>4350</v>
      </c>
      <c r="AC243" s="671">
        <f t="shared" si="126"/>
        <v>0</v>
      </c>
      <c r="AD243" s="672"/>
      <c r="AE243" s="672"/>
      <c r="AF243" s="672"/>
      <c r="AG243" s="672"/>
      <c r="AH243" s="672"/>
      <c r="AI243" s="672"/>
      <c r="AJ243" s="672"/>
      <c r="AK243" s="671">
        <f t="shared" si="118"/>
        <v>0</v>
      </c>
      <c r="AL243" s="672"/>
      <c r="AM243" s="671">
        <f t="shared" si="119"/>
        <v>4350</v>
      </c>
      <c r="AN243" s="671">
        <f t="shared" si="127"/>
        <v>0</v>
      </c>
      <c r="AO243" s="672"/>
      <c r="AP243" s="672"/>
      <c r="AQ243" s="672"/>
      <c r="AR243" s="672"/>
      <c r="AS243" s="672"/>
      <c r="AT243" s="672"/>
      <c r="AU243" s="672"/>
      <c r="AV243" s="671">
        <f t="shared" si="121"/>
        <v>0</v>
      </c>
      <c r="AW243" s="672"/>
      <c r="AX243" s="671">
        <f t="shared" si="122"/>
        <v>4350</v>
      </c>
    </row>
    <row r="244" spans="1:50" ht="12">
      <c r="A244" s="288">
        <v>242</v>
      </c>
      <c r="B244" s="289" t="s">
        <v>1588</v>
      </c>
      <c r="C244" s="290" t="s">
        <v>23</v>
      </c>
      <c r="D244" s="290"/>
      <c r="E244" s="290">
        <v>40</v>
      </c>
      <c r="F244" s="668">
        <v>0</v>
      </c>
      <c r="G244" s="668">
        <f t="shared" si="111"/>
        <v>120</v>
      </c>
      <c r="H244" s="669"/>
      <c r="I244" s="669"/>
      <c r="J244" s="669"/>
      <c r="K244" s="669"/>
      <c r="L244" s="669"/>
      <c r="M244" s="669"/>
      <c r="N244" s="669"/>
      <c r="O244" s="668">
        <f t="shared" si="123"/>
        <v>120</v>
      </c>
      <c r="P244" s="669"/>
      <c r="Q244" s="668">
        <f t="shared" si="113"/>
        <v>120</v>
      </c>
      <c r="R244" s="668">
        <f t="shared" si="125"/>
        <v>120</v>
      </c>
      <c r="S244" s="669"/>
      <c r="T244" s="669"/>
      <c r="U244" s="669"/>
      <c r="V244" s="669"/>
      <c r="W244" s="669"/>
      <c r="X244" s="669"/>
      <c r="Y244" s="669"/>
      <c r="Z244" s="668">
        <f t="shared" si="124"/>
        <v>120</v>
      </c>
      <c r="AA244" s="669"/>
      <c r="AB244" s="668">
        <f t="shared" si="116"/>
        <v>240</v>
      </c>
      <c r="AC244" s="668">
        <f t="shared" si="126"/>
        <v>120</v>
      </c>
      <c r="AD244" s="669"/>
      <c r="AE244" s="669"/>
      <c r="AF244" s="669"/>
      <c r="AG244" s="669"/>
      <c r="AH244" s="669"/>
      <c r="AI244" s="669"/>
      <c r="AJ244" s="669"/>
      <c r="AK244" s="668">
        <f t="shared" si="118"/>
        <v>120</v>
      </c>
      <c r="AL244" s="669"/>
      <c r="AM244" s="668">
        <f t="shared" si="119"/>
        <v>360</v>
      </c>
      <c r="AN244" s="668">
        <f t="shared" si="127"/>
        <v>120</v>
      </c>
      <c r="AO244" s="669"/>
      <c r="AP244" s="669"/>
      <c r="AQ244" s="669"/>
      <c r="AR244" s="669"/>
      <c r="AS244" s="669"/>
      <c r="AT244" s="669"/>
      <c r="AU244" s="669"/>
      <c r="AV244" s="668">
        <f t="shared" si="121"/>
        <v>120</v>
      </c>
      <c r="AW244" s="669"/>
      <c r="AX244" s="668">
        <f t="shared" si="122"/>
        <v>480</v>
      </c>
    </row>
    <row r="245" spans="1:50" ht="12">
      <c r="A245" s="288">
        <v>243</v>
      </c>
      <c r="B245" s="289" t="s">
        <v>498</v>
      </c>
      <c r="C245" s="290" t="s">
        <v>23</v>
      </c>
      <c r="D245" s="290" t="s">
        <v>500</v>
      </c>
      <c r="E245" s="290">
        <v>180</v>
      </c>
      <c r="F245" s="668">
        <v>0</v>
      </c>
      <c r="G245" s="668">
        <f t="shared" si="111"/>
        <v>540</v>
      </c>
      <c r="H245" s="669"/>
      <c r="I245" s="669"/>
      <c r="J245" s="669"/>
      <c r="K245" s="669"/>
      <c r="L245" s="669"/>
      <c r="M245" s="669"/>
      <c r="N245" s="669"/>
      <c r="O245" s="668">
        <f t="shared" si="123"/>
        <v>540</v>
      </c>
      <c r="P245" s="669"/>
      <c r="Q245" s="668">
        <f t="shared" si="113"/>
        <v>540</v>
      </c>
      <c r="R245" s="668">
        <f t="shared" si="125"/>
        <v>540</v>
      </c>
      <c r="S245" s="669"/>
      <c r="T245" s="669"/>
      <c r="U245" s="669"/>
      <c r="V245" s="669"/>
      <c r="W245" s="669"/>
      <c r="X245" s="669"/>
      <c r="Y245" s="669"/>
      <c r="Z245" s="668">
        <f t="shared" si="124"/>
        <v>540</v>
      </c>
      <c r="AA245" s="669"/>
      <c r="AB245" s="668">
        <f t="shared" si="116"/>
        <v>1080</v>
      </c>
      <c r="AC245" s="668">
        <f t="shared" si="126"/>
        <v>540</v>
      </c>
      <c r="AD245" s="669"/>
      <c r="AE245" s="669"/>
      <c r="AF245" s="669"/>
      <c r="AG245" s="669"/>
      <c r="AH245" s="669"/>
      <c r="AI245" s="669"/>
      <c r="AJ245" s="669"/>
      <c r="AK245" s="668">
        <f t="shared" si="118"/>
        <v>540</v>
      </c>
      <c r="AL245" s="669"/>
      <c r="AM245" s="668">
        <f t="shared" si="119"/>
        <v>1620</v>
      </c>
      <c r="AN245" s="668">
        <f t="shared" si="127"/>
        <v>540</v>
      </c>
      <c r="AO245" s="669"/>
      <c r="AP245" s="669"/>
      <c r="AQ245" s="669"/>
      <c r="AR245" s="669"/>
      <c r="AS245" s="669"/>
      <c r="AT245" s="669"/>
      <c r="AU245" s="669"/>
      <c r="AV245" s="668">
        <f t="shared" si="121"/>
        <v>540</v>
      </c>
      <c r="AW245" s="669"/>
      <c r="AX245" s="668">
        <f t="shared" si="122"/>
        <v>2160</v>
      </c>
    </row>
    <row r="246" spans="1:50" ht="12">
      <c r="A246" s="288">
        <v>244</v>
      </c>
      <c r="B246" s="289" t="s">
        <v>1604</v>
      </c>
      <c r="C246" s="290" t="s">
        <v>14</v>
      </c>
      <c r="D246" s="290"/>
      <c r="E246" s="290">
        <v>70</v>
      </c>
      <c r="F246" s="668">
        <v>0</v>
      </c>
      <c r="G246" s="668">
        <f t="shared" si="111"/>
        <v>210</v>
      </c>
      <c r="H246" s="669"/>
      <c r="I246" s="669"/>
      <c r="J246" s="669"/>
      <c r="K246" s="669"/>
      <c r="L246" s="669"/>
      <c r="M246" s="669"/>
      <c r="N246" s="669"/>
      <c r="O246" s="668">
        <f t="shared" si="123"/>
        <v>210</v>
      </c>
      <c r="P246" s="669"/>
      <c r="Q246" s="668">
        <f t="shared" si="113"/>
        <v>210</v>
      </c>
      <c r="R246" s="668">
        <f t="shared" si="125"/>
        <v>210</v>
      </c>
      <c r="S246" s="669"/>
      <c r="T246" s="669"/>
      <c r="U246" s="669"/>
      <c r="V246" s="669"/>
      <c r="W246" s="669"/>
      <c r="X246" s="669"/>
      <c r="Y246" s="669"/>
      <c r="Z246" s="668">
        <f t="shared" si="124"/>
        <v>210</v>
      </c>
      <c r="AA246" s="669"/>
      <c r="AB246" s="668">
        <f t="shared" si="116"/>
        <v>420</v>
      </c>
      <c r="AC246" s="668">
        <f t="shared" si="126"/>
        <v>210</v>
      </c>
      <c r="AD246" s="669"/>
      <c r="AE246" s="669"/>
      <c r="AF246" s="669"/>
      <c r="AG246" s="669"/>
      <c r="AH246" s="669"/>
      <c r="AI246" s="669"/>
      <c r="AJ246" s="669"/>
      <c r="AK246" s="668">
        <f t="shared" si="118"/>
        <v>210</v>
      </c>
      <c r="AL246" s="669"/>
      <c r="AM246" s="668">
        <f t="shared" si="119"/>
        <v>630</v>
      </c>
      <c r="AN246" s="668">
        <f t="shared" si="127"/>
        <v>210</v>
      </c>
      <c r="AO246" s="669"/>
      <c r="AP246" s="669"/>
      <c r="AQ246" s="669"/>
      <c r="AR246" s="669"/>
      <c r="AS246" s="669"/>
      <c r="AT246" s="669"/>
      <c r="AU246" s="669"/>
      <c r="AV246" s="668">
        <f t="shared" si="121"/>
        <v>210</v>
      </c>
      <c r="AW246" s="669"/>
      <c r="AX246" s="668">
        <f t="shared" si="122"/>
        <v>840</v>
      </c>
    </row>
    <row r="247" spans="1:50" ht="12.75" customHeight="1">
      <c r="A247" s="288">
        <v>245</v>
      </c>
      <c r="B247" s="289" t="s">
        <v>1562</v>
      </c>
      <c r="C247" s="290" t="s">
        <v>23</v>
      </c>
      <c r="D247" s="290"/>
      <c r="E247" s="290">
        <v>140</v>
      </c>
      <c r="F247" s="668">
        <v>420</v>
      </c>
      <c r="G247" s="668">
        <f t="shared" si="111"/>
        <v>420</v>
      </c>
      <c r="H247" s="669"/>
      <c r="I247" s="669"/>
      <c r="J247" s="669"/>
      <c r="K247" s="669"/>
      <c r="L247" s="669"/>
      <c r="M247" s="669"/>
      <c r="N247" s="669"/>
      <c r="O247" s="668">
        <f t="shared" si="123"/>
        <v>420</v>
      </c>
      <c r="P247" s="669">
        <v>420</v>
      </c>
      <c r="Q247" s="668">
        <f t="shared" si="113"/>
        <v>420</v>
      </c>
      <c r="R247" s="668">
        <f t="shared" si="125"/>
        <v>420</v>
      </c>
      <c r="S247" s="669"/>
      <c r="T247" s="669"/>
      <c r="U247" s="669"/>
      <c r="V247" s="669"/>
      <c r="W247" s="669"/>
      <c r="X247" s="669"/>
      <c r="Y247" s="669"/>
      <c r="Z247" s="668">
        <f t="shared" si="124"/>
        <v>420</v>
      </c>
      <c r="AA247" s="669"/>
      <c r="AB247" s="668">
        <f t="shared" si="116"/>
        <v>840</v>
      </c>
      <c r="AC247" s="668">
        <f t="shared" si="126"/>
        <v>420</v>
      </c>
      <c r="AD247" s="669"/>
      <c r="AE247" s="669"/>
      <c r="AF247" s="669"/>
      <c r="AG247" s="669"/>
      <c r="AH247" s="669"/>
      <c r="AI247" s="669"/>
      <c r="AJ247" s="669"/>
      <c r="AK247" s="668">
        <f t="shared" si="118"/>
        <v>420</v>
      </c>
      <c r="AL247" s="669"/>
      <c r="AM247" s="668">
        <f t="shared" si="119"/>
        <v>1260</v>
      </c>
      <c r="AN247" s="668">
        <f t="shared" si="127"/>
        <v>420</v>
      </c>
      <c r="AO247" s="669"/>
      <c r="AP247" s="669"/>
      <c r="AQ247" s="669"/>
      <c r="AR247" s="669"/>
      <c r="AS247" s="669"/>
      <c r="AT247" s="669"/>
      <c r="AU247" s="669"/>
      <c r="AV247" s="668">
        <f t="shared" si="121"/>
        <v>420</v>
      </c>
      <c r="AW247" s="669"/>
      <c r="AX247" s="668">
        <f t="shared" si="122"/>
        <v>1680</v>
      </c>
    </row>
    <row r="248" spans="1:50" s="172" customFormat="1" ht="12">
      <c r="A248" s="288">
        <v>246</v>
      </c>
      <c r="B248" s="301" t="s">
        <v>501</v>
      </c>
      <c r="C248" s="290" t="s">
        <v>10</v>
      </c>
      <c r="D248" s="290" t="s">
        <v>943</v>
      </c>
      <c r="E248" s="290">
        <v>85</v>
      </c>
      <c r="F248" s="668">
        <v>0</v>
      </c>
      <c r="G248" s="668">
        <f t="shared" si="111"/>
        <v>255</v>
      </c>
      <c r="H248" s="669"/>
      <c r="I248" s="669"/>
      <c r="J248" s="669"/>
      <c r="K248" s="669"/>
      <c r="L248" s="669"/>
      <c r="M248" s="669"/>
      <c r="N248" s="669"/>
      <c r="O248" s="668">
        <f t="shared" si="123"/>
        <v>255</v>
      </c>
      <c r="P248" s="669"/>
      <c r="Q248" s="668">
        <f t="shared" si="113"/>
        <v>255</v>
      </c>
      <c r="R248" s="668">
        <f t="shared" si="125"/>
        <v>255</v>
      </c>
      <c r="S248" s="669"/>
      <c r="T248" s="669"/>
      <c r="U248" s="669"/>
      <c r="V248" s="669"/>
      <c r="W248" s="669"/>
      <c r="X248" s="669"/>
      <c r="Y248" s="669"/>
      <c r="Z248" s="668">
        <f t="shared" si="124"/>
        <v>255</v>
      </c>
      <c r="AA248" s="669"/>
      <c r="AB248" s="668">
        <f t="shared" si="116"/>
        <v>510</v>
      </c>
      <c r="AC248" s="668">
        <f t="shared" si="126"/>
        <v>255</v>
      </c>
      <c r="AD248" s="669"/>
      <c r="AE248" s="669"/>
      <c r="AF248" s="669"/>
      <c r="AG248" s="669"/>
      <c r="AH248" s="669"/>
      <c r="AI248" s="669"/>
      <c r="AJ248" s="669"/>
      <c r="AK248" s="668">
        <f t="shared" si="118"/>
        <v>255</v>
      </c>
      <c r="AL248" s="669"/>
      <c r="AM248" s="668">
        <f t="shared" si="119"/>
        <v>765</v>
      </c>
      <c r="AN248" s="668">
        <f t="shared" si="127"/>
        <v>255</v>
      </c>
      <c r="AO248" s="669"/>
      <c r="AP248" s="669"/>
      <c r="AQ248" s="669"/>
      <c r="AR248" s="669"/>
      <c r="AS248" s="669"/>
      <c r="AT248" s="669"/>
      <c r="AU248" s="669"/>
      <c r="AV248" s="668">
        <f t="shared" si="121"/>
        <v>255</v>
      </c>
      <c r="AW248" s="669"/>
      <c r="AX248" s="668">
        <f t="shared" si="122"/>
        <v>1020</v>
      </c>
    </row>
    <row r="249" spans="1:50" ht="12">
      <c r="A249" s="288">
        <v>247</v>
      </c>
      <c r="B249" s="289" t="s">
        <v>3977</v>
      </c>
      <c r="C249" s="290" t="s">
        <v>3506</v>
      </c>
      <c r="D249" s="290" t="s">
        <v>12</v>
      </c>
      <c r="E249" s="290"/>
      <c r="F249" s="668">
        <v>0</v>
      </c>
      <c r="G249" s="668">
        <f t="shared" si="111"/>
        <v>0</v>
      </c>
      <c r="H249" s="669"/>
      <c r="I249" s="669"/>
      <c r="J249" s="669"/>
      <c r="K249" s="669"/>
      <c r="L249" s="669"/>
      <c r="M249" s="669"/>
      <c r="N249" s="669"/>
      <c r="O249" s="668">
        <f t="shared" si="123"/>
        <v>0</v>
      </c>
      <c r="P249" s="669"/>
      <c r="Q249" s="668">
        <f t="shared" si="113"/>
        <v>0</v>
      </c>
      <c r="R249" s="668">
        <f t="shared" si="125"/>
        <v>0</v>
      </c>
      <c r="S249" s="669"/>
      <c r="T249" s="669"/>
      <c r="U249" s="669"/>
      <c r="V249" s="669"/>
      <c r="W249" s="669"/>
      <c r="X249" s="669"/>
      <c r="Y249" s="669"/>
      <c r="Z249" s="668">
        <f t="shared" si="124"/>
        <v>0</v>
      </c>
      <c r="AA249" s="669"/>
      <c r="AB249" s="668">
        <f t="shared" si="116"/>
        <v>0</v>
      </c>
      <c r="AC249" s="668">
        <f t="shared" si="126"/>
        <v>0</v>
      </c>
      <c r="AD249" s="669"/>
      <c r="AE249" s="669"/>
      <c r="AF249" s="669"/>
      <c r="AG249" s="669"/>
      <c r="AH249" s="669"/>
      <c r="AI249" s="669"/>
      <c r="AJ249" s="669"/>
      <c r="AK249" s="668">
        <f t="shared" si="118"/>
        <v>0</v>
      </c>
      <c r="AL249" s="669"/>
      <c r="AM249" s="668">
        <f t="shared" si="119"/>
        <v>0</v>
      </c>
      <c r="AN249" s="668">
        <f t="shared" si="127"/>
        <v>0</v>
      </c>
      <c r="AO249" s="669"/>
      <c r="AP249" s="669"/>
      <c r="AQ249" s="669"/>
      <c r="AR249" s="669"/>
      <c r="AS249" s="669"/>
      <c r="AT249" s="669"/>
      <c r="AU249" s="669"/>
      <c r="AV249" s="668">
        <f t="shared" si="121"/>
        <v>0</v>
      </c>
      <c r="AW249" s="669"/>
      <c r="AX249" s="668">
        <f t="shared" si="122"/>
        <v>0</v>
      </c>
    </row>
    <row r="250" spans="1:50" ht="12">
      <c r="A250" s="288">
        <v>248</v>
      </c>
      <c r="B250" s="296" t="s">
        <v>3107</v>
      </c>
      <c r="C250" s="297" t="s">
        <v>30</v>
      </c>
      <c r="D250" s="297" t="s">
        <v>12</v>
      </c>
      <c r="E250" s="297"/>
      <c r="F250" s="671">
        <v>300</v>
      </c>
      <c r="G250" s="671"/>
      <c r="H250" s="672"/>
      <c r="I250" s="672"/>
      <c r="J250" s="672"/>
      <c r="K250" s="672"/>
      <c r="L250" s="672"/>
      <c r="M250" s="672"/>
      <c r="N250" s="672"/>
      <c r="O250" s="671"/>
      <c r="P250" s="672"/>
      <c r="Q250" s="671">
        <f t="shared" si="113"/>
        <v>300</v>
      </c>
      <c r="R250" s="671"/>
      <c r="S250" s="672"/>
      <c r="T250" s="672"/>
      <c r="U250" s="672"/>
      <c r="V250" s="672"/>
      <c r="W250" s="672"/>
      <c r="X250" s="672"/>
      <c r="Y250" s="672"/>
      <c r="Z250" s="671"/>
      <c r="AA250" s="672"/>
      <c r="AB250" s="671">
        <f t="shared" si="116"/>
        <v>300</v>
      </c>
      <c r="AC250" s="671"/>
      <c r="AD250" s="672"/>
      <c r="AE250" s="672"/>
      <c r="AF250" s="672"/>
      <c r="AG250" s="672"/>
      <c r="AH250" s="672"/>
      <c r="AI250" s="672"/>
      <c r="AJ250" s="672"/>
      <c r="AK250" s="671"/>
      <c r="AL250" s="672"/>
      <c r="AM250" s="671">
        <f t="shared" si="119"/>
        <v>300</v>
      </c>
      <c r="AN250" s="671"/>
      <c r="AO250" s="672"/>
      <c r="AP250" s="672"/>
      <c r="AQ250" s="672"/>
      <c r="AR250" s="672"/>
      <c r="AS250" s="672"/>
      <c r="AT250" s="672"/>
      <c r="AU250" s="672"/>
      <c r="AV250" s="671"/>
      <c r="AW250" s="672"/>
      <c r="AX250" s="671">
        <f t="shared" si="122"/>
        <v>300</v>
      </c>
    </row>
    <row r="251" spans="1:50" ht="12">
      <c r="A251" s="288">
        <v>249</v>
      </c>
      <c r="B251" s="289" t="s">
        <v>507</v>
      </c>
      <c r="C251" s="290" t="s">
        <v>14</v>
      </c>
      <c r="D251" s="290" t="s">
        <v>12</v>
      </c>
      <c r="E251" s="290">
        <v>320</v>
      </c>
      <c r="F251" s="668">
        <v>0</v>
      </c>
      <c r="G251" s="668">
        <f t="shared" ref="G251:G267" si="128">E251*3</f>
        <v>960</v>
      </c>
      <c r="H251" s="669"/>
      <c r="I251" s="669"/>
      <c r="J251" s="669"/>
      <c r="K251" s="669"/>
      <c r="L251" s="669"/>
      <c r="M251" s="669"/>
      <c r="N251" s="669"/>
      <c r="O251" s="668">
        <f t="shared" ref="O251:O260" si="129">SUM(G251:N251)</f>
        <v>960</v>
      </c>
      <c r="P251" s="669"/>
      <c r="Q251" s="668">
        <f t="shared" si="113"/>
        <v>960</v>
      </c>
      <c r="R251" s="668">
        <f t="shared" ref="R251:R267" si="130">E251*3</f>
        <v>960</v>
      </c>
      <c r="S251" s="669"/>
      <c r="T251" s="669"/>
      <c r="U251" s="669"/>
      <c r="V251" s="669"/>
      <c r="W251" s="669"/>
      <c r="X251" s="669"/>
      <c r="Y251" s="669"/>
      <c r="Z251" s="668">
        <f t="shared" ref="Z251:Z260" si="131">SUM(R251:Y251)</f>
        <v>960</v>
      </c>
      <c r="AA251" s="669"/>
      <c r="AB251" s="668">
        <f t="shared" si="116"/>
        <v>1920</v>
      </c>
      <c r="AC251" s="668">
        <f t="shared" ref="AC251:AC267" si="132">$E251*3</f>
        <v>960</v>
      </c>
      <c r="AD251" s="669"/>
      <c r="AE251" s="669"/>
      <c r="AF251" s="669"/>
      <c r="AG251" s="669"/>
      <c r="AH251" s="669"/>
      <c r="AI251" s="669"/>
      <c r="AJ251" s="669"/>
      <c r="AK251" s="668">
        <f t="shared" ref="AK251:AK267" si="133">SUM(AC251:AJ251)</f>
        <v>960</v>
      </c>
      <c r="AL251" s="669"/>
      <c r="AM251" s="668">
        <f t="shared" si="119"/>
        <v>2880</v>
      </c>
      <c r="AN251" s="668">
        <f t="shared" ref="AN251:AN267" si="134">$E251*3</f>
        <v>960</v>
      </c>
      <c r="AO251" s="669"/>
      <c r="AP251" s="669"/>
      <c r="AQ251" s="669"/>
      <c r="AR251" s="669"/>
      <c r="AS251" s="669"/>
      <c r="AT251" s="669"/>
      <c r="AU251" s="669"/>
      <c r="AV251" s="668">
        <f t="shared" ref="AV251:AV267" si="135">SUM(AN251:AU251)</f>
        <v>960</v>
      </c>
      <c r="AW251" s="669"/>
      <c r="AX251" s="668">
        <f t="shared" si="122"/>
        <v>3840</v>
      </c>
    </row>
    <row r="252" spans="1:50" ht="12">
      <c r="A252" s="288">
        <v>250</v>
      </c>
      <c r="B252" s="289" t="s">
        <v>1563</v>
      </c>
      <c r="C252" s="290" t="s">
        <v>14</v>
      </c>
      <c r="D252" s="290"/>
      <c r="E252" s="290">
        <v>400</v>
      </c>
      <c r="F252" s="668">
        <v>0</v>
      </c>
      <c r="G252" s="668">
        <f t="shared" si="128"/>
        <v>1200</v>
      </c>
      <c r="H252" s="669"/>
      <c r="I252" s="669"/>
      <c r="J252" s="669"/>
      <c r="K252" s="669"/>
      <c r="L252" s="669"/>
      <c r="M252" s="669"/>
      <c r="N252" s="669"/>
      <c r="O252" s="668">
        <f t="shared" si="129"/>
        <v>1200</v>
      </c>
      <c r="P252" s="669"/>
      <c r="Q252" s="668">
        <f t="shared" si="113"/>
        <v>1200</v>
      </c>
      <c r="R252" s="668">
        <f t="shared" si="130"/>
        <v>1200</v>
      </c>
      <c r="S252" s="669"/>
      <c r="T252" s="669"/>
      <c r="U252" s="669"/>
      <c r="V252" s="669"/>
      <c r="W252" s="669"/>
      <c r="X252" s="669"/>
      <c r="Y252" s="669"/>
      <c r="Z252" s="668">
        <f t="shared" si="131"/>
        <v>1200</v>
      </c>
      <c r="AA252" s="669"/>
      <c r="AB252" s="668">
        <f t="shared" si="116"/>
        <v>2400</v>
      </c>
      <c r="AC252" s="668">
        <f t="shared" si="132"/>
        <v>1200</v>
      </c>
      <c r="AD252" s="669"/>
      <c r="AE252" s="669"/>
      <c r="AF252" s="669"/>
      <c r="AG252" s="669"/>
      <c r="AH252" s="669"/>
      <c r="AI252" s="669"/>
      <c r="AJ252" s="669"/>
      <c r="AK252" s="668">
        <f t="shared" si="133"/>
        <v>1200</v>
      </c>
      <c r="AL252" s="669"/>
      <c r="AM252" s="668">
        <f t="shared" si="119"/>
        <v>3600</v>
      </c>
      <c r="AN252" s="668">
        <f t="shared" si="134"/>
        <v>1200</v>
      </c>
      <c r="AO252" s="669"/>
      <c r="AP252" s="669"/>
      <c r="AQ252" s="669"/>
      <c r="AR252" s="669"/>
      <c r="AS252" s="669"/>
      <c r="AT252" s="669"/>
      <c r="AU252" s="669"/>
      <c r="AV252" s="668">
        <f t="shared" si="135"/>
        <v>1200</v>
      </c>
      <c r="AW252" s="669"/>
      <c r="AX252" s="668">
        <f t="shared" si="122"/>
        <v>4800</v>
      </c>
    </row>
    <row r="253" spans="1:50" ht="12">
      <c r="A253" s="288">
        <v>251</v>
      </c>
      <c r="B253" s="301" t="s">
        <v>509</v>
      </c>
      <c r="C253" s="290" t="s">
        <v>23</v>
      </c>
      <c r="D253" s="302"/>
      <c r="E253" s="290">
        <v>200</v>
      </c>
      <c r="F253" s="668">
        <v>0</v>
      </c>
      <c r="G253" s="668">
        <f t="shared" si="128"/>
        <v>600</v>
      </c>
      <c r="H253" s="669"/>
      <c r="I253" s="669"/>
      <c r="J253" s="669"/>
      <c r="K253" s="669"/>
      <c r="L253" s="669"/>
      <c r="M253" s="669"/>
      <c r="N253" s="669"/>
      <c r="O253" s="668">
        <f t="shared" si="129"/>
        <v>600</v>
      </c>
      <c r="P253" s="669"/>
      <c r="Q253" s="668">
        <f t="shared" si="113"/>
        <v>600</v>
      </c>
      <c r="R253" s="668">
        <f t="shared" si="130"/>
        <v>600</v>
      </c>
      <c r="S253" s="669"/>
      <c r="T253" s="669"/>
      <c r="U253" s="669"/>
      <c r="V253" s="669"/>
      <c r="W253" s="669"/>
      <c r="X253" s="669"/>
      <c r="Y253" s="669"/>
      <c r="Z253" s="668">
        <f t="shared" si="131"/>
        <v>600</v>
      </c>
      <c r="AA253" s="669"/>
      <c r="AB253" s="668">
        <f t="shared" si="116"/>
        <v>1200</v>
      </c>
      <c r="AC253" s="668">
        <f t="shared" si="132"/>
        <v>600</v>
      </c>
      <c r="AD253" s="669"/>
      <c r="AE253" s="669"/>
      <c r="AF253" s="669"/>
      <c r="AG253" s="669"/>
      <c r="AH253" s="669"/>
      <c r="AI253" s="669"/>
      <c r="AJ253" s="669"/>
      <c r="AK253" s="668">
        <f t="shared" si="133"/>
        <v>600</v>
      </c>
      <c r="AL253" s="669"/>
      <c r="AM253" s="668">
        <f t="shared" si="119"/>
        <v>1800</v>
      </c>
      <c r="AN253" s="668">
        <f t="shared" si="134"/>
        <v>600</v>
      </c>
      <c r="AO253" s="669"/>
      <c r="AP253" s="669"/>
      <c r="AQ253" s="669"/>
      <c r="AR253" s="669"/>
      <c r="AS253" s="669"/>
      <c r="AT253" s="669"/>
      <c r="AU253" s="669"/>
      <c r="AV253" s="668">
        <f t="shared" si="135"/>
        <v>600</v>
      </c>
      <c r="AW253" s="669"/>
      <c r="AX253" s="668">
        <f t="shared" si="122"/>
        <v>2400</v>
      </c>
    </row>
    <row r="254" spans="1:50" ht="12">
      <c r="A254" s="288">
        <v>252</v>
      </c>
      <c r="B254" s="289" t="s">
        <v>510</v>
      </c>
      <c r="C254" s="290" t="s">
        <v>14</v>
      </c>
      <c r="D254" s="290" t="s">
        <v>512</v>
      </c>
      <c r="E254" s="290">
        <v>300</v>
      </c>
      <c r="F254" s="668">
        <v>0</v>
      </c>
      <c r="G254" s="668">
        <f t="shared" si="128"/>
        <v>900</v>
      </c>
      <c r="H254" s="669"/>
      <c r="I254" s="669"/>
      <c r="J254" s="669"/>
      <c r="K254" s="669"/>
      <c r="L254" s="669"/>
      <c r="M254" s="669"/>
      <c r="N254" s="669"/>
      <c r="O254" s="668">
        <f t="shared" si="129"/>
        <v>900</v>
      </c>
      <c r="P254" s="669"/>
      <c r="Q254" s="668">
        <f t="shared" si="113"/>
        <v>900</v>
      </c>
      <c r="R254" s="668">
        <f t="shared" si="130"/>
        <v>900</v>
      </c>
      <c r="S254" s="669"/>
      <c r="T254" s="669"/>
      <c r="U254" s="669"/>
      <c r="V254" s="669"/>
      <c r="W254" s="669"/>
      <c r="X254" s="669"/>
      <c r="Y254" s="669"/>
      <c r="Z254" s="668">
        <f t="shared" si="131"/>
        <v>900</v>
      </c>
      <c r="AA254" s="669"/>
      <c r="AB254" s="668">
        <f t="shared" si="116"/>
        <v>1800</v>
      </c>
      <c r="AC254" s="668">
        <f t="shared" si="132"/>
        <v>900</v>
      </c>
      <c r="AD254" s="669"/>
      <c r="AE254" s="669"/>
      <c r="AF254" s="669"/>
      <c r="AG254" s="669"/>
      <c r="AH254" s="669"/>
      <c r="AI254" s="669"/>
      <c r="AJ254" s="669"/>
      <c r="AK254" s="668">
        <f t="shared" si="133"/>
        <v>900</v>
      </c>
      <c r="AL254" s="669"/>
      <c r="AM254" s="668">
        <f t="shared" si="119"/>
        <v>2700</v>
      </c>
      <c r="AN254" s="668">
        <f t="shared" si="134"/>
        <v>900</v>
      </c>
      <c r="AO254" s="669"/>
      <c r="AP254" s="669"/>
      <c r="AQ254" s="669"/>
      <c r="AR254" s="669"/>
      <c r="AS254" s="669"/>
      <c r="AT254" s="669"/>
      <c r="AU254" s="669"/>
      <c r="AV254" s="668">
        <f t="shared" si="135"/>
        <v>900</v>
      </c>
      <c r="AW254" s="669"/>
      <c r="AX254" s="668">
        <f t="shared" si="122"/>
        <v>3600</v>
      </c>
    </row>
    <row r="255" spans="1:50" ht="12">
      <c r="A255" s="288">
        <v>253</v>
      </c>
      <c r="B255" s="289" t="s">
        <v>1564</v>
      </c>
      <c r="C255" s="290" t="s">
        <v>14</v>
      </c>
      <c r="D255" s="290"/>
      <c r="E255" s="290">
        <v>100</v>
      </c>
      <c r="F255" s="668">
        <v>-120</v>
      </c>
      <c r="G255" s="668">
        <f t="shared" si="128"/>
        <v>300</v>
      </c>
      <c r="H255" s="669"/>
      <c r="I255" s="669"/>
      <c r="J255" s="669"/>
      <c r="K255" s="669"/>
      <c r="L255" s="669"/>
      <c r="M255" s="669"/>
      <c r="N255" s="669"/>
      <c r="O255" s="668">
        <f t="shared" si="129"/>
        <v>300</v>
      </c>
      <c r="P255" s="669"/>
      <c r="Q255" s="668">
        <f t="shared" si="113"/>
        <v>180</v>
      </c>
      <c r="R255" s="668">
        <f t="shared" si="130"/>
        <v>300</v>
      </c>
      <c r="S255" s="669"/>
      <c r="T255" s="669"/>
      <c r="U255" s="669"/>
      <c r="V255" s="669"/>
      <c r="W255" s="669"/>
      <c r="X255" s="669"/>
      <c r="Y255" s="669"/>
      <c r="Z255" s="668">
        <f t="shared" si="131"/>
        <v>300</v>
      </c>
      <c r="AA255" s="669"/>
      <c r="AB255" s="668">
        <f t="shared" si="116"/>
        <v>480</v>
      </c>
      <c r="AC255" s="668">
        <f t="shared" si="132"/>
        <v>300</v>
      </c>
      <c r="AD255" s="669"/>
      <c r="AE255" s="669"/>
      <c r="AF255" s="669"/>
      <c r="AG255" s="669"/>
      <c r="AH255" s="669"/>
      <c r="AI255" s="669"/>
      <c r="AJ255" s="669"/>
      <c r="AK255" s="668">
        <f t="shared" si="133"/>
        <v>300</v>
      </c>
      <c r="AL255" s="669"/>
      <c r="AM255" s="668">
        <f t="shared" si="119"/>
        <v>780</v>
      </c>
      <c r="AN255" s="668">
        <f t="shared" si="134"/>
        <v>300</v>
      </c>
      <c r="AO255" s="669"/>
      <c r="AP255" s="669"/>
      <c r="AQ255" s="669"/>
      <c r="AR255" s="669"/>
      <c r="AS255" s="669"/>
      <c r="AT255" s="669"/>
      <c r="AU255" s="669"/>
      <c r="AV255" s="668">
        <f t="shared" si="135"/>
        <v>300</v>
      </c>
      <c r="AW255" s="669"/>
      <c r="AX255" s="668">
        <f t="shared" si="122"/>
        <v>1080</v>
      </c>
    </row>
    <row r="256" spans="1:50" ht="12">
      <c r="A256" s="288">
        <v>254</v>
      </c>
      <c r="B256" s="289" t="s">
        <v>4302</v>
      </c>
      <c r="C256" s="290" t="s">
        <v>23</v>
      </c>
      <c r="D256" s="290"/>
      <c r="E256" s="290">
        <v>400</v>
      </c>
      <c r="F256" s="668">
        <v>0</v>
      </c>
      <c r="G256" s="668">
        <f t="shared" si="128"/>
        <v>1200</v>
      </c>
      <c r="H256" s="669"/>
      <c r="I256" s="669"/>
      <c r="J256" s="669"/>
      <c r="K256" s="669"/>
      <c r="L256" s="669"/>
      <c r="M256" s="669"/>
      <c r="N256" s="669"/>
      <c r="O256" s="668">
        <f t="shared" si="129"/>
        <v>1200</v>
      </c>
      <c r="P256" s="669"/>
      <c r="Q256" s="668">
        <f t="shared" si="113"/>
        <v>1200</v>
      </c>
      <c r="R256" s="668">
        <f t="shared" si="130"/>
        <v>1200</v>
      </c>
      <c r="S256" s="669"/>
      <c r="T256" s="669"/>
      <c r="U256" s="669"/>
      <c r="V256" s="669"/>
      <c r="W256" s="669"/>
      <c r="X256" s="669"/>
      <c r="Y256" s="669"/>
      <c r="Z256" s="668">
        <f t="shared" si="131"/>
        <v>1200</v>
      </c>
      <c r="AA256" s="669"/>
      <c r="AB256" s="668">
        <f t="shared" si="116"/>
        <v>2400</v>
      </c>
      <c r="AC256" s="668">
        <f t="shared" si="132"/>
        <v>1200</v>
      </c>
      <c r="AD256" s="669"/>
      <c r="AE256" s="669"/>
      <c r="AF256" s="669"/>
      <c r="AG256" s="669"/>
      <c r="AH256" s="669"/>
      <c r="AI256" s="669"/>
      <c r="AJ256" s="669"/>
      <c r="AK256" s="668">
        <f t="shared" si="133"/>
        <v>1200</v>
      </c>
      <c r="AL256" s="669"/>
      <c r="AM256" s="668">
        <f t="shared" si="119"/>
        <v>3600</v>
      </c>
      <c r="AN256" s="668">
        <f t="shared" si="134"/>
        <v>1200</v>
      </c>
      <c r="AO256" s="669"/>
      <c r="AP256" s="669"/>
      <c r="AQ256" s="669"/>
      <c r="AR256" s="669"/>
      <c r="AS256" s="669"/>
      <c r="AT256" s="669"/>
      <c r="AU256" s="669"/>
      <c r="AV256" s="668">
        <f t="shared" si="135"/>
        <v>1200</v>
      </c>
      <c r="AW256" s="669"/>
      <c r="AX256" s="668">
        <f t="shared" si="122"/>
        <v>4800</v>
      </c>
    </row>
    <row r="257" spans="1:50" ht="12">
      <c r="A257" s="288">
        <v>255</v>
      </c>
      <c r="B257" s="289" t="s">
        <v>3382</v>
      </c>
      <c r="C257" s="290" t="s">
        <v>14</v>
      </c>
      <c r="D257" s="290"/>
      <c r="E257" s="290">
        <v>50</v>
      </c>
      <c r="F257" s="668">
        <v>0</v>
      </c>
      <c r="G257" s="668">
        <f t="shared" si="128"/>
        <v>150</v>
      </c>
      <c r="H257" s="669"/>
      <c r="I257" s="669"/>
      <c r="J257" s="669"/>
      <c r="K257" s="669"/>
      <c r="L257" s="669"/>
      <c r="M257" s="669"/>
      <c r="N257" s="669"/>
      <c r="O257" s="668">
        <f t="shared" si="129"/>
        <v>150</v>
      </c>
      <c r="P257" s="669"/>
      <c r="Q257" s="668">
        <f t="shared" si="113"/>
        <v>150</v>
      </c>
      <c r="R257" s="668">
        <f t="shared" si="130"/>
        <v>150</v>
      </c>
      <c r="S257" s="669"/>
      <c r="T257" s="669"/>
      <c r="U257" s="669"/>
      <c r="V257" s="669"/>
      <c r="W257" s="669"/>
      <c r="X257" s="669"/>
      <c r="Y257" s="669"/>
      <c r="Z257" s="668">
        <f t="shared" si="131"/>
        <v>150</v>
      </c>
      <c r="AA257" s="669"/>
      <c r="AB257" s="668">
        <f t="shared" si="116"/>
        <v>300</v>
      </c>
      <c r="AC257" s="668">
        <f t="shared" si="132"/>
        <v>150</v>
      </c>
      <c r="AD257" s="669"/>
      <c r="AE257" s="669"/>
      <c r="AF257" s="669"/>
      <c r="AG257" s="669"/>
      <c r="AH257" s="669"/>
      <c r="AI257" s="669"/>
      <c r="AJ257" s="669"/>
      <c r="AK257" s="668">
        <f t="shared" si="133"/>
        <v>150</v>
      </c>
      <c r="AL257" s="669"/>
      <c r="AM257" s="668">
        <f t="shared" si="119"/>
        <v>450</v>
      </c>
      <c r="AN257" s="668">
        <f t="shared" si="134"/>
        <v>150</v>
      </c>
      <c r="AO257" s="669"/>
      <c r="AP257" s="669"/>
      <c r="AQ257" s="669"/>
      <c r="AR257" s="669"/>
      <c r="AS257" s="669"/>
      <c r="AT257" s="669"/>
      <c r="AU257" s="669"/>
      <c r="AV257" s="668">
        <f t="shared" si="135"/>
        <v>150</v>
      </c>
      <c r="AW257" s="669"/>
      <c r="AX257" s="668">
        <f t="shared" si="122"/>
        <v>600</v>
      </c>
    </row>
    <row r="258" spans="1:50" ht="12">
      <c r="A258" s="288">
        <v>256</v>
      </c>
      <c r="B258" s="289" t="s">
        <v>1966</v>
      </c>
      <c r="C258" s="290" t="s">
        <v>14</v>
      </c>
      <c r="D258" s="290" t="s">
        <v>1989</v>
      </c>
      <c r="E258" s="290">
        <v>500</v>
      </c>
      <c r="F258" s="668">
        <v>0</v>
      </c>
      <c r="G258" s="668">
        <f t="shared" si="128"/>
        <v>1500</v>
      </c>
      <c r="H258" s="669"/>
      <c r="I258" s="669"/>
      <c r="J258" s="669"/>
      <c r="K258" s="669"/>
      <c r="L258" s="669"/>
      <c r="M258" s="669"/>
      <c r="N258" s="669"/>
      <c r="O258" s="668">
        <f t="shared" si="129"/>
        <v>1500</v>
      </c>
      <c r="P258" s="669"/>
      <c r="Q258" s="668">
        <f t="shared" si="113"/>
        <v>1500</v>
      </c>
      <c r="R258" s="668">
        <f t="shared" si="130"/>
        <v>1500</v>
      </c>
      <c r="S258" s="669"/>
      <c r="T258" s="669"/>
      <c r="U258" s="669"/>
      <c r="V258" s="669"/>
      <c r="W258" s="669"/>
      <c r="X258" s="669"/>
      <c r="Y258" s="669"/>
      <c r="Z258" s="668">
        <f t="shared" si="131"/>
        <v>1500</v>
      </c>
      <c r="AA258" s="669"/>
      <c r="AB258" s="668">
        <f t="shared" si="116"/>
        <v>3000</v>
      </c>
      <c r="AC258" s="668">
        <f t="shared" si="132"/>
        <v>1500</v>
      </c>
      <c r="AD258" s="669"/>
      <c r="AE258" s="669"/>
      <c r="AF258" s="669"/>
      <c r="AG258" s="669"/>
      <c r="AH258" s="669"/>
      <c r="AI258" s="669"/>
      <c r="AJ258" s="669"/>
      <c r="AK258" s="668">
        <f t="shared" si="133"/>
        <v>1500</v>
      </c>
      <c r="AL258" s="669"/>
      <c r="AM258" s="668">
        <f t="shared" si="119"/>
        <v>4500</v>
      </c>
      <c r="AN258" s="668">
        <f t="shared" si="134"/>
        <v>1500</v>
      </c>
      <c r="AO258" s="669"/>
      <c r="AP258" s="669"/>
      <c r="AQ258" s="669"/>
      <c r="AR258" s="669"/>
      <c r="AS258" s="669"/>
      <c r="AT258" s="669"/>
      <c r="AU258" s="669"/>
      <c r="AV258" s="668">
        <f t="shared" si="135"/>
        <v>1500</v>
      </c>
      <c r="AW258" s="669"/>
      <c r="AX258" s="668">
        <f t="shared" si="122"/>
        <v>6000</v>
      </c>
    </row>
    <row r="259" spans="1:50" ht="12">
      <c r="A259" s="288">
        <v>257</v>
      </c>
      <c r="B259" s="289" t="s">
        <v>1554</v>
      </c>
      <c r="C259" s="290" t="s">
        <v>14</v>
      </c>
      <c r="D259" s="290"/>
      <c r="E259" s="290">
        <v>400</v>
      </c>
      <c r="F259" s="668">
        <v>0</v>
      </c>
      <c r="G259" s="668">
        <f t="shared" si="128"/>
        <v>1200</v>
      </c>
      <c r="H259" s="669"/>
      <c r="I259" s="669"/>
      <c r="J259" s="669"/>
      <c r="K259" s="669"/>
      <c r="L259" s="669"/>
      <c r="M259" s="669"/>
      <c r="N259" s="669"/>
      <c r="O259" s="668">
        <f t="shared" si="129"/>
        <v>1200</v>
      </c>
      <c r="P259" s="669"/>
      <c r="Q259" s="668">
        <f t="shared" si="113"/>
        <v>1200</v>
      </c>
      <c r="R259" s="668">
        <f t="shared" si="130"/>
        <v>1200</v>
      </c>
      <c r="S259" s="669"/>
      <c r="T259" s="669"/>
      <c r="U259" s="669"/>
      <c r="V259" s="669"/>
      <c r="W259" s="669"/>
      <c r="X259" s="669"/>
      <c r="Y259" s="669"/>
      <c r="Z259" s="668">
        <f t="shared" si="131"/>
        <v>1200</v>
      </c>
      <c r="AA259" s="669"/>
      <c r="AB259" s="668">
        <f t="shared" si="116"/>
        <v>2400</v>
      </c>
      <c r="AC259" s="668">
        <f t="shared" si="132"/>
        <v>1200</v>
      </c>
      <c r="AD259" s="669"/>
      <c r="AE259" s="669"/>
      <c r="AF259" s="669"/>
      <c r="AG259" s="669"/>
      <c r="AH259" s="669"/>
      <c r="AI259" s="669"/>
      <c r="AJ259" s="669"/>
      <c r="AK259" s="668">
        <f t="shared" si="133"/>
        <v>1200</v>
      </c>
      <c r="AL259" s="669"/>
      <c r="AM259" s="668">
        <f t="shared" si="119"/>
        <v>3600</v>
      </c>
      <c r="AN259" s="668">
        <f t="shared" si="134"/>
        <v>1200</v>
      </c>
      <c r="AO259" s="669"/>
      <c r="AP259" s="669"/>
      <c r="AQ259" s="669"/>
      <c r="AR259" s="669"/>
      <c r="AS259" s="669"/>
      <c r="AT259" s="669"/>
      <c r="AU259" s="669"/>
      <c r="AV259" s="668">
        <f t="shared" si="135"/>
        <v>1200</v>
      </c>
      <c r="AW259" s="669"/>
      <c r="AX259" s="668">
        <f t="shared" si="122"/>
        <v>4800</v>
      </c>
    </row>
    <row r="260" spans="1:50" ht="12">
      <c r="A260" s="288">
        <v>258</v>
      </c>
      <c r="B260" s="289" t="s">
        <v>518</v>
      </c>
      <c r="C260" s="290" t="s">
        <v>14</v>
      </c>
      <c r="D260" s="290" t="s">
        <v>1148</v>
      </c>
      <c r="E260" s="290">
        <v>110</v>
      </c>
      <c r="F260" s="668">
        <v>420</v>
      </c>
      <c r="G260" s="668">
        <v>0</v>
      </c>
      <c r="H260" s="669"/>
      <c r="I260" s="669"/>
      <c r="J260" s="669"/>
      <c r="K260" s="669"/>
      <c r="L260" s="669"/>
      <c r="M260" s="669"/>
      <c r="N260" s="669"/>
      <c r="O260" s="668">
        <f t="shared" si="129"/>
        <v>0</v>
      </c>
      <c r="P260" s="669">
        <v>420</v>
      </c>
      <c r="Q260" s="668">
        <f t="shared" si="113"/>
        <v>0</v>
      </c>
      <c r="R260" s="668"/>
      <c r="S260" s="669"/>
      <c r="T260" s="669"/>
      <c r="U260" s="669"/>
      <c r="V260" s="669"/>
      <c r="W260" s="669"/>
      <c r="X260" s="669"/>
      <c r="Y260" s="669"/>
      <c r="Z260" s="668">
        <f t="shared" si="131"/>
        <v>0</v>
      </c>
      <c r="AA260" s="669"/>
      <c r="AB260" s="668">
        <f t="shared" si="116"/>
        <v>0</v>
      </c>
      <c r="AC260" s="668"/>
      <c r="AD260" s="669"/>
      <c r="AE260" s="669"/>
      <c r="AF260" s="669"/>
      <c r="AG260" s="669"/>
      <c r="AH260" s="669"/>
      <c r="AI260" s="669"/>
      <c r="AJ260" s="669"/>
      <c r="AK260" s="668">
        <f t="shared" si="133"/>
        <v>0</v>
      </c>
      <c r="AL260" s="669"/>
      <c r="AM260" s="668">
        <f t="shared" si="119"/>
        <v>0</v>
      </c>
      <c r="AN260" s="668"/>
      <c r="AO260" s="669"/>
      <c r="AP260" s="669"/>
      <c r="AQ260" s="669"/>
      <c r="AR260" s="669"/>
      <c r="AS260" s="669"/>
      <c r="AT260" s="669"/>
      <c r="AU260" s="669"/>
      <c r="AV260" s="668">
        <f t="shared" si="135"/>
        <v>0</v>
      </c>
      <c r="AW260" s="669"/>
      <c r="AX260" s="668">
        <f t="shared" si="122"/>
        <v>0</v>
      </c>
    </row>
    <row r="261" spans="1:50" ht="12">
      <c r="A261" s="288">
        <v>262</v>
      </c>
      <c r="B261" s="289" t="s">
        <v>3308</v>
      </c>
      <c r="C261" s="290" t="s">
        <v>14</v>
      </c>
      <c r="D261" s="290"/>
      <c r="E261" s="290">
        <v>500</v>
      </c>
      <c r="F261" s="668">
        <v>0</v>
      </c>
      <c r="G261" s="668">
        <f t="shared" si="128"/>
        <v>1500</v>
      </c>
      <c r="H261" s="669"/>
      <c r="I261" s="669"/>
      <c r="J261" s="669"/>
      <c r="K261" s="669"/>
      <c r="L261" s="669"/>
      <c r="M261" s="669"/>
      <c r="N261" s="669"/>
      <c r="O261" s="668"/>
      <c r="P261" s="669"/>
      <c r="Q261" s="668">
        <f t="shared" si="113"/>
        <v>0</v>
      </c>
      <c r="R261" s="668">
        <f t="shared" si="130"/>
        <v>1500</v>
      </c>
      <c r="S261" s="669"/>
      <c r="T261" s="669"/>
      <c r="U261" s="669"/>
      <c r="V261" s="669"/>
      <c r="W261" s="669"/>
      <c r="X261" s="669"/>
      <c r="Y261" s="669"/>
      <c r="Z261" s="668"/>
      <c r="AA261" s="669"/>
      <c r="AB261" s="668">
        <f t="shared" si="116"/>
        <v>0</v>
      </c>
      <c r="AC261" s="668">
        <f t="shared" si="132"/>
        <v>1500</v>
      </c>
      <c r="AD261" s="669"/>
      <c r="AE261" s="669"/>
      <c r="AF261" s="669"/>
      <c r="AG261" s="669"/>
      <c r="AH261" s="669"/>
      <c r="AI261" s="669"/>
      <c r="AJ261" s="669"/>
      <c r="AK261" s="668">
        <f t="shared" si="133"/>
        <v>1500</v>
      </c>
      <c r="AL261" s="669"/>
      <c r="AM261" s="668">
        <f t="shared" si="119"/>
        <v>1500</v>
      </c>
      <c r="AN261" s="668">
        <f t="shared" si="134"/>
        <v>1500</v>
      </c>
      <c r="AO261" s="669"/>
      <c r="AP261" s="669"/>
      <c r="AQ261" s="669"/>
      <c r="AR261" s="669"/>
      <c r="AS261" s="669"/>
      <c r="AT261" s="669"/>
      <c r="AU261" s="669"/>
      <c r="AV261" s="668">
        <f t="shared" si="135"/>
        <v>1500</v>
      </c>
      <c r="AW261" s="669"/>
      <c r="AX261" s="668">
        <f t="shared" si="122"/>
        <v>3000</v>
      </c>
    </row>
    <row r="262" spans="1:50" ht="12">
      <c r="A262" s="288">
        <v>259</v>
      </c>
      <c r="B262" s="289" t="s">
        <v>521</v>
      </c>
      <c r="C262" s="290" t="s">
        <v>14</v>
      </c>
      <c r="D262" s="290" t="s">
        <v>523</v>
      </c>
      <c r="E262" s="290">
        <v>300</v>
      </c>
      <c r="F262" s="668">
        <v>0</v>
      </c>
      <c r="G262" s="668">
        <f t="shared" si="128"/>
        <v>900</v>
      </c>
      <c r="H262" s="669"/>
      <c r="I262" s="669"/>
      <c r="J262" s="669"/>
      <c r="K262" s="669"/>
      <c r="L262" s="669"/>
      <c r="M262" s="669"/>
      <c r="N262" s="669"/>
      <c r="O262" s="668">
        <f t="shared" ref="O262:O267" si="136">SUM(G262:N262)</f>
        <v>900</v>
      </c>
      <c r="P262" s="669"/>
      <c r="Q262" s="668">
        <f t="shared" si="113"/>
        <v>900</v>
      </c>
      <c r="R262" s="668">
        <f t="shared" si="130"/>
        <v>900</v>
      </c>
      <c r="S262" s="669"/>
      <c r="T262" s="669"/>
      <c r="U262" s="669"/>
      <c r="V262" s="669"/>
      <c r="W262" s="669"/>
      <c r="X262" s="669"/>
      <c r="Y262" s="669"/>
      <c r="Z262" s="668">
        <f t="shared" ref="Z262:Z267" si="137">SUM(R262:Y262)</f>
        <v>900</v>
      </c>
      <c r="AA262" s="669"/>
      <c r="AB262" s="668">
        <f t="shared" si="116"/>
        <v>1800</v>
      </c>
      <c r="AC262" s="668">
        <f t="shared" si="132"/>
        <v>900</v>
      </c>
      <c r="AD262" s="669"/>
      <c r="AE262" s="669"/>
      <c r="AF262" s="669"/>
      <c r="AG262" s="669"/>
      <c r="AH262" s="669"/>
      <c r="AI262" s="669"/>
      <c r="AJ262" s="669"/>
      <c r="AK262" s="668">
        <f t="shared" si="133"/>
        <v>900</v>
      </c>
      <c r="AL262" s="669"/>
      <c r="AM262" s="668">
        <f t="shared" si="119"/>
        <v>2700</v>
      </c>
      <c r="AN262" s="668">
        <f t="shared" si="134"/>
        <v>900</v>
      </c>
      <c r="AO262" s="669"/>
      <c r="AP262" s="669"/>
      <c r="AQ262" s="669"/>
      <c r="AR262" s="669"/>
      <c r="AS262" s="669"/>
      <c r="AT262" s="669"/>
      <c r="AU262" s="669"/>
      <c r="AV262" s="668">
        <f t="shared" si="135"/>
        <v>900</v>
      </c>
      <c r="AW262" s="669"/>
      <c r="AX262" s="668">
        <f t="shared" si="122"/>
        <v>3600</v>
      </c>
    </row>
    <row r="263" spans="1:50" ht="12">
      <c r="A263" s="288">
        <v>260</v>
      </c>
      <c r="B263" s="289" t="s">
        <v>524</v>
      </c>
      <c r="C263" s="290" t="s">
        <v>23</v>
      </c>
      <c r="D263" s="290" t="s">
        <v>842</v>
      </c>
      <c r="E263" s="290">
        <v>150</v>
      </c>
      <c r="F263" s="668">
        <v>0</v>
      </c>
      <c r="G263" s="668">
        <f t="shared" si="128"/>
        <v>450</v>
      </c>
      <c r="H263" s="669"/>
      <c r="I263" s="669"/>
      <c r="J263" s="669"/>
      <c r="K263" s="669"/>
      <c r="L263" s="669"/>
      <c r="M263" s="669"/>
      <c r="N263" s="669"/>
      <c r="O263" s="668">
        <f t="shared" si="136"/>
        <v>450</v>
      </c>
      <c r="P263" s="669"/>
      <c r="Q263" s="668">
        <f t="shared" si="113"/>
        <v>450</v>
      </c>
      <c r="R263" s="668">
        <f t="shared" si="130"/>
        <v>450</v>
      </c>
      <c r="S263" s="669"/>
      <c r="T263" s="669"/>
      <c r="U263" s="669"/>
      <c r="V263" s="669"/>
      <c r="W263" s="669"/>
      <c r="X263" s="669"/>
      <c r="Y263" s="669"/>
      <c r="Z263" s="668">
        <f t="shared" si="137"/>
        <v>450</v>
      </c>
      <c r="AA263" s="669"/>
      <c r="AB263" s="668">
        <f t="shared" si="116"/>
        <v>900</v>
      </c>
      <c r="AC263" s="668">
        <f t="shared" si="132"/>
        <v>450</v>
      </c>
      <c r="AD263" s="669"/>
      <c r="AE263" s="669"/>
      <c r="AF263" s="669"/>
      <c r="AG263" s="669"/>
      <c r="AH263" s="669"/>
      <c r="AI263" s="669"/>
      <c r="AJ263" s="669"/>
      <c r="AK263" s="668">
        <f t="shared" si="133"/>
        <v>450</v>
      </c>
      <c r="AL263" s="669"/>
      <c r="AM263" s="668">
        <f t="shared" si="119"/>
        <v>1350</v>
      </c>
      <c r="AN263" s="668">
        <f t="shared" si="134"/>
        <v>450</v>
      </c>
      <c r="AO263" s="669"/>
      <c r="AP263" s="669"/>
      <c r="AQ263" s="669"/>
      <c r="AR263" s="669"/>
      <c r="AS263" s="669"/>
      <c r="AT263" s="669"/>
      <c r="AU263" s="669"/>
      <c r="AV263" s="668">
        <f t="shared" si="135"/>
        <v>450</v>
      </c>
      <c r="AW263" s="669"/>
      <c r="AX263" s="668">
        <f t="shared" si="122"/>
        <v>1800</v>
      </c>
    </row>
    <row r="264" spans="1:50" ht="12">
      <c r="A264" s="288">
        <v>261</v>
      </c>
      <c r="B264" s="289" t="s">
        <v>1579</v>
      </c>
      <c r="C264" s="290" t="s">
        <v>14</v>
      </c>
      <c r="D264" s="290"/>
      <c r="E264" s="290">
        <v>200</v>
      </c>
      <c r="F264" s="668">
        <v>0</v>
      </c>
      <c r="G264" s="668">
        <f t="shared" si="128"/>
        <v>600</v>
      </c>
      <c r="H264" s="669"/>
      <c r="I264" s="669"/>
      <c r="J264" s="669"/>
      <c r="K264" s="669"/>
      <c r="L264" s="669"/>
      <c r="M264" s="669"/>
      <c r="N264" s="669"/>
      <c r="O264" s="668">
        <f t="shared" si="136"/>
        <v>600</v>
      </c>
      <c r="P264" s="669"/>
      <c r="Q264" s="668">
        <f t="shared" si="113"/>
        <v>600</v>
      </c>
      <c r="R264" s="668">
        <f t="shared" si="130"/>
        <v>600</v>
      </c>
      <c r="S264" s="669"/>
      <c r="T264" s="669"/>
      <c r="U264" s="669"/>
      <c r="V264" s="669"/>
      <c r="W264" s="669"/>
      <c r="X264" s="669"/>
      <c r="Y264" s="669"/>
      <c r="Z264" s="668">
        <f t="shared" si="137"/>
        <v>600</v>
      </c>
      <c r="AA264" s="669"/>
      <c r="AB264" s="668">
        <f t="shared" si="116"/>
        <v>1200</v>
      </c>
      <c r="AC264" s="668">
        <f t="shared" si="132"/>
        <v>600</v>
      </c>
      <c r="AD264" s="669"/>
      <c r="AE264" s="669"/>
      <c r="AF264" s="669"/>
      <c r="AG264" s="669"/>
      <c r="AH264" s="669"/>
      <c r="AI264" s="669"/>
      <c r="AJ264" s="669"/>
      <c r="AK264" s="668">
        <f t="shared" si="133"/>
        <v>600</v>
      </c>
      <c r="AL264" s="669"/>
      <c r="AM264" s="668">
        <f t="shared" si="119"/>
        <v>1800</v>
      </c>
      <c r="AN264" s="668">
        <f t="shared" si="134"/>
        <v>600</v>
      </c>
      <c r="AO264" s="669"/>
      <c r="AP264" s="669"/>
      <c r="AQ264" s="669"/>
      <c r="AR264" s="669"/>
      <c r="AS264" s="669"/>
      <c r="AT264" s="669"/>
      <c r="AU264" s="669"/>
      <c r="AV264" s="668">
        <f t="shared" si="135"/>
        <v>600</v>
      </c>
      <c r="AW264" s="669"/>
      <c r="AX264" s="668">
        <f t="shared" si="122"/>
        <v>2400</v>
      </c>
    </row>
    <row r="265" spans="1:50" ht="12">
      <c r="A265" s="288">
        <v>263</v>
      </c>
      <c r="B265" s="289" t="s">
        <v>526</v>
      </c>
      <c r="C265" s="290" t="s">
        <v>14</v>
      </c>
      <c r="D265" s="290"/>
      <c r="E265" s="290">
        <v>300</v>
      </c>
      <c r="F265" s="668">
        <v>-1800</v>
      </c>
      <c r="G265" s="668">
        <f t="shared" si="128"/>
        <v>900</v>
      </c>
      <c r="H265" s="669"/>
      <c r="I265" s="669"/>
      <c r="J265" s="669"/>
      <c r="K265" s="669"/>
      <c r="L265" s="669"/>
      <c r="M265" s="669"/>
      <c r="N265" s="669"/>
      <c r="O265" s="668">
        <f t="shared" si="136"/>
        <v>900</v>
      </c>
      <c r="P265" s="669"/>
      <c r="Q265" s="668">
        <f t="shared" ref="Q265:Q285" si="138">F265+O265-P265</f>
        <v>-900</v>
      </c>
      <c r="R265" s="668">
        <f t="shared" si="130"/>
        <v>900</v>
      </c>
      <c r="S265" s="669"/>
      <c r="T265" s="669"/>
      <c r="U265" s="669"/>
      <c r="V265" s="669"/>
      <c r="W265" s="669"/>
      <c r="X265" s="669"/>
      <c r="Y265" s="669"/>
      <c r="Z265" s="668">
        <f t="shared" si="137"/>
        <v>900</v>
      </c>
      <c r="AA265" s="669"/>
      <c r="AB265" s="668">
        <f t="shared" ref="AB265:AB285" si="139">Q265+Z265-AA265</f>
        <v>0</v>
      </c>
      <c r="AC265" s="668">
        <f t="shared" si="132"/>
        <v>900</v>
      </c>
      <c r="AD265" s="669"/>
      <c r="AE265" s="669"/>
      <c r="AF265" s="669"/>
      <c r="AG265" s="669"/>
      <c r="AH265" s="669"/>
      <c r="AI265" s="669"/>
      <c r="AJ265" s="669"/>
      <c r="AK265" s="668">
        <f t="shared" si="133"/>
        <v>900</v>
      </c>
      <c r="AL265" s="669"/>
      <c r="AM265" s="668">
        <f t="shared" ref="AM265:AM285" si="140">AB265+AK265-AL265</f>
        <v>900</v>
      </c>
      <c r="AN265" s="668">
        <f t="shared" si="134"/>
        <v>900</v>
      </c>
      <c r="AO265" s="669"/>
      <c r="AP265" s="669"/>
      <c r="AQ265" s="669"/>
      <c r="AR265" s="669"/>
      <c r="AS265" s="669"/>
      <c r="AT265" s="669"/>
      <c r="AU265" s="669"/>
      <c r="AV265" s="668">
        <f t="shared" si="135"/>
        <v>900</v>
      </c>
      <c r="AW265" s="669"/>
      <c r="AX265" s="668">
        <f t="shared" ref="AX265:AX285" si="141">AM265+AV265-AW265</f>
        <v>1800</v>
      </c>
    </row>
    <row r="266" spans="1:50" ht="12">
      <c r="A266" s="288">
        <v>264</v>
      </c>
      <c r="B266" s="289" t="s">
        <v>529</v>
      </c>
      <c r="C266" s="290" t="s">
        <v>23</v>
      </c>
      <c r="D266" s="290" t="s">
        <v>531</v>
      </c>
      <c r="E266" s="290">
        <v>185</v>
      </c>
      <c r="F266" s="668">
        <v>0</v>
      </c>
      <c r="G266" s="668">
        <f t="shared" si="128"/>
        <v>555</v>
      </c>
      <c r="H266" s="669"/>
      <c r="I266" s="669"/>
      <c r="J266" s="669"/>
      <c r="K266" s="669"/>
      <c r="L266" s="669"/>
      <c r="M266" s="669"/>
      <c r="N266" s="669"/>
      <c r="O266" s="668">
        <f t="shared" si="136"/>
        <v>555</v>
      </c>
      <c r="P266" s="669"/>
      <c r="Q266" s="668">
        <f t="shared" si="138"/>
        <v>555</v>
      </c>
      <c r="R266" s="668">
        <f t="shared" si="130"/>
        <v>555</v>
      </c>
      <c r="S266" s="669"/>
      <c r="T266" s="669"/>
      <c r="U266" s="669"/>
      <c r="V266" s="669"/>
      <c r="W266" s="669"/>
      <c r="X266" s="669"/>
      <c r="Y266" s="669"/>
      <c r="Z266" s="668">
        <f t="shared" si="137"/>
        <v>555</v>
      </c>
      <c r="AA266" s="669"/>
      <c r="AB266" s="668">
        <f t="shared" si="139"/>
        <v>1110</v>
      </c>
      <c r="AC266" s="668">
        <f t="shared" si="132"/>
        <v>555</v>
      </c>
      <c r="AD266" s="669"/>
      <c r="AE266" s="669"/>
      <c r="AF266" s="669"/>
      <c r="AG266" s="669"/>
      <c r="AH266" s="669"/>
      <c r="AI266" s="669"/>
      <c r="AJ266" s="669"/>
      <c r="AK266" s="668">
        <f t="shared" si="133"/>
        <v>555</v>
      </c>
      <c r="AL266" s="669"/>
      <c r="AM266" s="668">
        <f t="shared" si="140"/>
        <v>1665</v>
      </c>
      <c r="AN266" s="668">
        <f t="shared" si="134"/>
        <v>555</v>
      </c>
      <c r="AO266" s="669"/>
      <c r="AP266" s="669"/>
      <c r="AQ266" s="669"/>
      <c r="AR266" s="669"/>
      <c r="AS266" s="669"/>
      <c r="AT266" s="669"/>
      <c r="AU266" s="669"/>
      <c r="AV266" s="668">
        <f t="shared" si="135"/>
        <v>555</v>
      </c>
      <c r="AW266" s="669"/>
      <c r="AX266" s="668">
        <f t="shared" si="141"/>
        <v>2220</v>
      </c>
    </row>
    <row r="267" spans="1:50" ht="12">
      <c r="A267" s="288">
        <v>265</v>
      </c>
      <c r="B267" s="289" t="s">
        <v>532</v>
      </c>
      <c r="C267" s="290" t="s">
        <v>14</v>
      </c>
      <c r="D267" s="290" t="s">
        <v>1035</v>
      </c>
      <c r="E267" s="290">
        <v>130</v>
      </c>
      <c r="F267" s="668">
        <v>0</v>
      </c>
      <c r="G267" s="668">
        <f t="shared" si="128"/>
        <v>390</v>
      </c>
      <c r="H267" s="669"/>
      <c r="I267" s="669"/>
      <c r="J267" s="669"/>
      <c r="K267" s="669"/>
      <c r="L267" s="669"/>
      <c r="M267" s="669"/>
      <c r="N267" s="669"/>
      <c r="O267" s="668">
        <f t="shared" si="136"/>
        <v>390</v>
      </c>
      <c r="P267" s="669"/>
      <c r="Q267" s="668">
        <f t="shared" si="138"/>
        <v>390</v>
      </c>
      <c r="R267" s="668">
        <f t="shared" si="130"/>
        <v>390</v>
      </c>
      <c r="S267" s="669"/>
      <c r="T267" s="669"/>
      <c r="U267" s="669"/>
      <c r="V267" s="669"/>
      <c r="W267" s="669"/>
      <c r="X267" s="669"/>
      <c r="Y267" s="669"/>
      <c r="Z267" s="668">
        <f t="shared" si="137"/>
        <v>390</v>
      </c>
      <c r="AA267" s="669"/>
      <c r="AB267" s="668">
        <f t="shared" si="139"/>
        <v>780</v>
      </c>
      <c r="AC267" s="668">
        <f t="shared" si="132"/>
        <v>390</v>
      </c>
      <c r="AD267" s="669"/>
      <c r="AE267" s="669"/>
      <c r="AF267" s="669"/>
      <c r="AG267" s="669"/>
      <c r="AH267" s="669"/>
      <c r="AI267" s="669"/>
      <c r="AJ267" s="669"/>
      <c r="AK267" s="668">
        <f t="shared" si="133"/>
        <v>390</v>
      </c>
      <c r="AL267" s="669"/>
      <c r="AM267" s="668">
        <f t="shared" si="140"/>
        <v>1170</v>
      </c>
      <c r="AN267" s="668">
        <f t="shared" si="134"/>
        <v>390</v>
      </c>
      <c r="AO267" s="669"/>
      <c r="AP267" s="669"/>
      <c r="AQ267" s="669"/>
      <c r="AR267" s="669"/>
      <c r="AS267" s="669"/>
      <c r="AT267" s="669"/>
      <c r="AU267" s="669"/>
      <c r="AV267" s="668">
        <f t="shared" si="135"/>
        <v>390</v>
      </c>
      <c r="AW267" s="669"/>
      <c r="AX267" s="668">
        <f t="shared" si="141"/>
        <v>1560</v>
      </c>
    </row>
    <row r="268" spans="1:50" ht="12">
      <c r="A268" s="288">
        <v>266</v>
      </c>
      <c r="B268" s="319" t="s">
        <v>535</v>
      </c>
      <c r="C268" s="320" t="s">
        <v>30</v>
      </c>
      <c r="D268" s="321"/>
      <c r="E268" s="319"/>
      <c r="F268" s="676">
        <v>1680</v>
      </c>
      <c r="G268" s="671"/>
      <c r="H268" s="672"/>
      <c r="I268" s="672"/>
      <c r="J268" s="672"/>
      <c r="K268" s="672"/>
      <c r="L268" s="672"/>
      <c r="M268" s="672"/>
      <c r="N268" s="672"/>
      <c r="O268" s="671"/>
      <c r="P268" s="672"/>
      <c r="Q268" s="671">
        <f t="shared" si="138"/>
        <v>1680</v>
      </c>
      <c r="R268" s="671"/>
      <c r="S268" s="672"/>
      <c r="T268" s="672"/>
      <c r="U268" s="672"/>
      <c r="V268" s="672"/>
      <c r="W268" s="672"/>
      <c r="X268" s="672"/>
      <c r="Y268" s="672"/>
      <c r="Z268" s="671"/>
      <c r="AA268" s="672"/>
      <c r="AB268" s="671">
        <f t="shared" si="139"/>
        <v>1680</v>
      </c>
      <c r="AC268" s="671"/>
      <c r="AD268" s="672"/>
      <c r="AE268" s="672"/>
      <c r="AF268" s="672"/>
      <c r="AG268" s="672"/>
      <c r="AH268" s="672"/>
      <c r="AI268" s="672"/>
      <c r="AJ268" s="672"/>
      <c r="AK268" s="671"/>
      <c r="AL268" s="672"/>
      <c r="AM268" s="671">
        <f t="shared" si="140"/>
        <v>1680</v>
      </c>
      <c r="AN268" s="671"/>
      <c r="AO268" s="672"/>
      <c r="AP268" s="672"/>
      <c r="AQ268" s="672"/>
      <c r="AR268" s="672"/>
      <c r="AS268" s="672"/>
      <c r="AT268" s="672"/>
      <c r="AU268" s="672"/>
      <c r="AV268" s="671"/>
      <c r="AW268" s="672"/>
      <c r="AX268" s="671">
        <f t="shared" si="141"/>
        <v>1680</v>
      </c>
    </row>
    <row r="269" spans="1:50" ht="12">
      <c r="A269" s="288">
        <v>267</v>
      </c>
      <c r="B269" s="296" t="s">
        <v>3108</v>
      </c>
      <c r="C269" s="320" t="s">
        <v>30</v>
      </c>
      <c r="D269" s="297" t="s">
        <v>12</v>
      </c>
      <c r="E269" s="297"/>
      <c r="F269" s="671">
        <v>420</v>
      </c>
      <c r="G269" s="671"/>
      <c r="H269" s="672"/>
      <c r="I269" s="672"/>
      <c r="J269" s="672"/>
      <c r="K269" s="672"/>
      <c r="L269" s="672"/>
      <c r="M269" s="672"/>
      <c r="N269" s="672"/>
      <c r="O269" s="671">
        <f t="shared" ref="O269:O285" si="142">SUM(G269:N269)</f>
        <v>0</v>
      </c>
      <c r="P269" s="672"/>
      <c r="Q269" s="671">
        <f t="shared" si="138"/>
        <v>420</v>
      </c>
      <c r="R269" s="671">
        <f t="shared" ref="R269:R285" si="143">E269*3</f>
        <v>0</v>
      </c>
      <c r="S269" s="672"/>
      <c r="T269" s="672"/>
      <c r="U269" s="672"/>
      <c r="V269" s="672"/>
      <c r="W269" s="672"/>
      <c r="X269" s="672"/>
      <c r="Y269" s="672"/>
      <c r="Z269" s="671">
        <f t="shared" ref="Z269:Z285" si="144">SUM(R269:Y269)</f>
        <v>0</v>
      </c>
      <c r="AA269" s="672"/>
      <c r="AB269" s="671">
        <f t="shared" si="139"/>
        <v>420</v>
      </c>
      <c r="AC269" s="671">
        <f t="shared" ref="AC269:AC285" si="145">$E269*3</f>
        <v>0</v>
      </c>
      <c r="AD269" s="672"/>
      <c r="AE269" s="672"/>
      <c r="AF269" s="672"/>
      <c r="AG269" s="672"/>
      <c r="AH269" s="672"/>
      <c r="AI269" s="672"/>
      <c r="AJ269" s="672"/>
      <c r="AK269" s="671">
        <f t="shared" ref="AK269:AK285" si="146">SUM(AC269:AJ269)</f>
        <v>0</v>
      </c>
      <c r="AL269" s="672"/>
      <c r="AM269" s="671">
        <f t="shared" si="140"/>
        <v>420</v>
      </c>
      <c r="AN269" s="671">
        <f t="shared" ref="AN269:AN285" si="147">$E269*3</f>
        <v>0</v>
      </c>
      <c r="AO269" s="672"/>
      <c r="AP269" s="672"/>
      <c r="AQ269" s="672"/>
      <c r="AR269" s="672"/>
      <c r="AS269" s="672"/>
      <c r="AT269" s="672"/>
      <c r="AU269" s="672"/>
      <c r="AV269" s="671">
        <f t="shared" ref="AV269:AV285" si="148">SUM(AN269:AU269)</f>
        <v>0</v>
      </c>
      <c r="AW269" s="672"/>
      <c r="AX269" s="671">
        <f t="shared" si="141"/>
        <v>420</v>
      </c>
    </row>
    <row r="270" spans="1:50" ht="12">
      <c r="A270" s="288">
        <v>268</v>
      </c>
      <c r="B270" s="296" t="s">
        <v>3109</v>
      </c>
      <c r="C270" s="297" t="s">
        <v>30</v>
      </c>
      <c r="D270" s="297" t="s">
        <v>541</v>
      </c>
      <c r="E270" s="297"/>
      <c r="F270" s="671">
        <v>1610</v>
      </c>
      <c r="G270" s="671">
        <f t="shared" ref="G270:G285" si="149">E270*3</f>
        <v>0</v>
      </c>
      <c r="H270" s="672"/>
      <c r="I270" s="672"/>
      <c r="J270" s="672"/>
      <c r="K270" s="672"/>
      <c r="L270" s="672"/>
      <c r="M270" s="672"/>
      <c r="N270" s="672"/>
      <c r="O270" s="671">
        <f t="shared" si="142"/>
        <v>0</v>
      </c>
      <c r="P270" s="672"/>
      <c r="Q270" s="671">
        <f t="shared" si="138"/>
        <v>1610</v>
      </c>
      <c r="R270" s="671">
        <f t="shared" si="143"/>
        <v>0</v>
      </c>
      <c r="S270" s="672"/>
      <c r="T270" s="672"/>
      <c r="U270" s="672"/>
      <c r="V270" s="672"/>
      <c r="W270" s="672"/>
      <c r="X270" s="672"/>
      <c r="Y270" s="672"/>
      <c r="Z270" s="671">
        <f t="shared" si="144"/>
        <v>0</v>
      </c>
      <c r="AA270" s="672"/>
      <c r="AB270" s="671">
        <f t="shared" si="139"/>
        <v>1610</v>
      </c>
      <c r="AC270" s="671">
        <f t="shared" si="145"/>
        <v>0</v>
      </c>
      <c r="AD270" s="672"/>
      <c r="AE270" s="672"/>
      <c r="AF270" s="672"/>
      <c r="AG270" s="672"/>
      <c r="AH270" s="672"/>
      <c r="AI270" s="672"/>
      <c r="AJ270" s="672"/>
      <c r="AK270" s="671">
        <f t="shared" si="146"/>
        <v>0</v>
      </c>
      <c r="AL270" s="672"/>
      <c r="AM270" s="671">
        <f t="shared" si="140"/>
        <v>1610</v>
      </c>
      <c r="AN270" s="671">
        <f t="shared" si="147"/>
        <v>0</v>
      </c>
      <c r="AO270" s="672"/>
      <c r="AP270" s="672"/>
      <c r="AQ270" s="672"/>
      <c r="AR270" s="672"/>
      <c r="AS270" s="672"/>
      <c r="AT270" s="672"/>
      <c r="AU270" s="672"/>
      <c r="AV270" s="671">
        <f t="shared" si="148"/>
        <v>0</v>
      </c>
      <c r="AW270" s="672"/>
      <c r="AX270" s="671">
        <f t="shared" si="141"/>
        <v>1610</v>
      </c>
    </row>
    <row r="271" spans="1:50" ht="12">
      <c r="A271" s="288">
        <v>269</v>
      </c>
      <c r="B271" s="289" t="s">
        <v>542</v>
      </c>
      <c r="C271" s="290" t="s">
        <v>14</v>
      </c>
      <c r="D271" s="290" t="s">
        <v>869</v>
      </c>
      <c r="E271" s="290">
        <v>190</v>
      </c>
      <c r="F271" s="668">
        <v>0</v>
      </c>
      <c r="G271" s="668">
        <f t="shared" si="149"/>
        <v>570</v>
      </c>
      <c r="H271" s="669"/>
      <c r="I271" s="669"/>
      <c r="J271" s="669"/>
      <c r="K271" s="669"/>
      <c r="L271" s="669"/>
      <c r="M271" s="669"/>
      <c r="N271" s="669"/>
      <c r="O271" s="668">
        <f t="shared" si="142"/>
        <v>570</v>
      </c>
      <c r="P271" s="669"/>
      <c r="Q271" s="668">
        <f t="shared" si="138"/>
        <v>570</v>
      </c>
      <c r="R271" s="668">
        <f t="shared" si="143"/>
        <v>570</v>
      </c>
      <c r="S271" s="669"/>
      <c r="T271" s="669"/>
      <c r="U271" s="669"/>
      <c r="V271" s="669"/>
      <c r="W271" s="669"/>
      <c r="X271" s="669"/>
      <c r="Y271" s="669"/>
      <c r="Z271" s="668">
        <f t="shared" si="144"/>
        <v>570</v>
      </c>
      <c r="AA271" s="669"/>
      <c r="AB271" s="668">
        <f t="shared" si="139"/>
        <v>1140</v>
      </c>
      <c r="AC271" s="668">
        <f t="shared" si="145"/>
        <v>570</v>
      </c>
      <c r="AD271" s="669"/>
      <c r="AE271" s="669"/>
      <c r="AF271" s="669"/>
      <c r="AG271" s="669"/>
      <c r="AH271" s="669"/>
      <c r="AI271" s="669"/>
      <c r="AJ271" s="669"/>
      <c r="AK271" s="668">
        <f t="shared" si="146"/>
        <v>570</v>
      </c>
      <c r="AL271" s="669"/>
      <c r="AM271" s="668">
        <f t="shared" si="140"/>
        <v>1710</v>
      </c>
      <c r="AN271" s="668">
        <f t="shared" si="147"/>
        <v>570</v>
      </c>
      <c r="AO271" s="669"/>
      <c r="AP271" s="669"/>
      <c r="AQ271" s="669"/>
      <c r="AR271" s="669"/>
      <c r="AS271" s="669"/>
      <c r="AT271" s="669"/>
      <c r="AU271" s="669"/>
      <c r="AV271" s="668">
        <f t="shared" si="148"/>
        <v>570</v>
      </c>
      <c r="AW271" s="669"/>
      <c r="AX271" s="668">
        <f t="shared" si="141"/>
        <v>2280</v>
      </c>
    </row>
    <row r="272" spans="1:50" ht="12">
      <c r="A272" s="288">
        <v>270</v>
      </c>
      <c r="B272" s="289" t="s">
        <v>546</v>
      </c>
      <c r="C272" s="290" t="s">
        <v>14</v>
      </c>
      <c r="D272" s="290" t="s">
        <v>548</v>
      </c>
      <c r="E272" s="290">
        <v>200</v>
      </c>
      <c r="F272" s="668">
        <v>0</v>
      </c>
      <c r="G272" s="668">
        <f t="shared" si="149"/>
        <v>600</v>
      </c>
      <c r="H272" s="669"/>
      <c r="I272" s="669"/>
      <c r="J272" s="669"/>
      <c r="K272" s="669"/>
      <c r="L272" s="669"/>
      <c r="M272" s="669"/>
      <c r="N272" s="669"/>
      <c r="O272" s="668">
        <f t="shared" si="142"/>
        <v>600</v>
      </c>
      <c r="P272" s="669"/>
      <c r="Q272" s="668">
        <f t="shared" si="138"/>
        <v>600</v>
      </c>
      <c r="R272" s="668">
        <f t="shared" si="143"/>
        <v>600</v>
      </c>
      <c r="S272" s="669"/>
      <c r="T272" s="669"/>
      <c r="U272" s="669"/>
      <c r="V272" s="669"/>
      <c r="W272" s="669"/>
      <c r="X272" s="669"/>
      <c r="Y272" s="669"/>
      <c r="Z272" s="668">
        <f t="shared" si="144"/>
        <v>600</v>
      </c>
      <c r="AA272" s="669"/>
      <c r="AB272" s="668">
        <f t="shared" si="139"/>
        <v>1200</v>
      </c>
      <c r="AC272" s="668">
        <f t="shared" si="145"/>
        <v>600</v>
      </c>
      <c r="AD272" s="669"/>
      <c r="AE272" s="669"/>
      <c r="AF272" s="669"/>
      <c r="AG272" s="669"/>
      <c r="AH272" s="669"/>
      <c r="AI272" s="669"/>
      <c r="AJ272" s="669"/>
      <c r="AK272" s="668">
        <f t="shared" si="146"/>
        <v>600</v>
      </c>
      <c r="AL272" s="669"/>
      <c r="AM272" s="668">
        <f t="shared" si="140"/>
        <v>1800</v>
      </c>
      <c r="AN272" s="668">
        <f t="shared" si="147"/>
        <v>600</v>
      </c>
      <c r="AO272" s="669"/>
      <c r="AP272" s="669"/>
      <c r="AQ272" s="669"/>
      <c r="AR272" s="669"/>
      <c r="AS272" s="669"/>
      <c r="AT272" s="669"/>
      <c r="AU272" s="669"/>
      <c r="AV272" s="668">
        <f t="shared" si="148"/>
        <v>600</v>
      </c>
      <c r="AW272" s="669"/>
      <c r="AX272" s="668">
        <f t="shared" si="141"/>
        <v>2400</v>
      </c>
    </row>
    <row r="273" spans="1:50" ht="12">
      <c r="A273" s="288">
        <v>271</v>
      </c>
      <c r="B273" s="289" t="s">
        <v>553</v>
      </c>
      <c r="C273" s="290" t="s">
        <v>14</v>
      </c>
      <c r="D273" s="290" t="s">
        <v>554</v>
      </c>
      <c r="E273" s="290">
        <v>200</v>
      </c>
      <c r="F273" s="668">
        <v>0</v>
      </c>
      <c r="G273" s="668">
        <f t="shared" si="149"/>
        <v>600</v>
      </c>
      <c r="H273" s="669"/>
      <c r="I273" s="669"/>
      <c r="J273" s="669"/>
      <c r="K273" s="669"/>
      <c r="L273" s="669"/>
      <c r="M273" s="669"/>
      <c r="N273" s="669"/>
      <c r="O273" s="668">
        <f t="shared" si="142"/>
        <v>600</v>
      </c>
      <c r="P273" s="669"/>
      <c r="Q273" s="668">
        <f t="shared" si="138"/>
        <v>600</v>
      </c>
      <c r="R273" s="668">
        <f t="shared" si="143"/>
        <v>600</v>
      </c>
      <c r="S273" s="669"/>
      <c r="T273" s="669"/>
      <c r="U273" s="669"/>
      <c r="V273" s="669"/>
      <c r="W273" s="669"/>
      <c r="X273" s="669"/>
      <c r="Y273" s="669"/>
      <c r="Z273" s="668">
        <f t="shared" si="144"/>
        <v>600</v>
      </c>
      <c r="AA273" s="669"/>
      <c r="AB273" s="668">
        <f t="shared" si="139"/>
        <v>1200</v>
      </c>
      <c r="AC273" s="668">
        <f t="shared" si="145"/>
        <v>600</v>
      </c>
      <c r="AD273" s="669"/>
      <c r="AE273" s="669"/>
      <c r="AF273" s="669"/>
      <c r="AG273" s="669"/>
      <c r="AH273" s="669"/>
      <c r="AI273" s="669"/>
      <c r="AJ273" s="669"/>
      <c r="AK273" s="668">
        <f t="shared" si="146"/>
        <v>600</v>
      </c>
      <c r="AL273" s="669"/>
      <c r="AM273" s="668">
        <f t="shared" si="140"/>
        <v>1800</v>
      </c>
      <c r="AN273" s="668">
        <f t="shared" si="147"/>
        <v>600</v>
      </c>
      <c r="AO273" s="669"/>
      <c r="AP273" s="669"/>
      <c r="AQ273" s="669"/>
      <c r="AR273" s="669"/>
      <c r="AS273" s="669"/>
      <c r="AT273" s="669"/>
      <c r="AU273" s="669"/>
      <c r="AV273" s="668">
        <f t="shared" si="148"/>
        <v>600</v>
      </c>
      <c r="AW273" s="669"/>
      <c r="AX273" s="668">
        <f t="shared" si="141"/>
        <v>2400</v>
      </c>
    </row>
    <row r="274" spans="1:50" ht="12">
      <c r="A274" s="288">
        <v>272</v>
      </c>
      <c r="B274" s="289" t="s">
        <v>555</v>
      </c>
      <c r="C274" s="290" t="s">
        <v>14</v>
      </c>
      <c r="D274" s="290" t="s">
        <v>557</v>
      </c>
      <c r="E274" s="290">
        <v>300</v>
      </c>
      <c r="F274" s="668">
        <v>0</v>
      </c>
      <c r="G274" s="668">
        <f t="shared" si="149"/>
        <v>900</v>
      </c>
      <c r="H274" s="669"/>
      <c r="I274" s="669"/>
      <c r="J274" s="669"/>
      <c r="K274" s="669"/>
      <c r="L274" s="669"/>
      <c r="M274" s="669"/>
      <c r="N274" s="669"/>
      <c r="O274" s="668">
        <f t="shared" si="142"/>
        <v>900</v>
      </c>
      <c r="P274" s="669"/>
      <c r="Q274" s="668">
        <f t="shared" si="138"/>
        <v>900</v>
      </c>
      <c r="R274" s="668">
        <f t="shared" si="143"/>
        <v>900</v>
      </c>
      <c r="S274" s="669"/>
      <c r="T274" s="669"/>
      <c r="U274" s="669"/>
      <c r="V274" s="669"/>
      <c r="W274" s="669"/>
      <c r="X274" s="669"/>
      <c r="Y274" s="669"/>
      <c r="Z274" s="668">
        <f t="shared" si="144"/>
        <v>900</v>
      </c>
      <c r="AA274" s="669"/>
      <c r="AB274" s="668">
        <f t="shared" si="139"/>
        <v>1800</v>
      </c>
      <c r="AC274" s="668">
        <f t="shared" si="145"/>
        <v>900</v>
      </c>
      <c r="AD274" s="669"/>
      <c r="AE274" s="669"/>
      <c r="AF274" s="669"/>
      <c r="AG274" s="669"/>
      <c r="AH274" s="669"/>
      <c r="AI274" s="669"/>
      <c r="AJ274" s="669"/>
      <c r="AK274" s="668">
        <f t="shared" si="146"/>
        <v>900</v>
      </c>
      <c r="AL274" s="669"/>
      <c r="AM274" s="668">
        <f t="shared" si="140"/>
        <v>2700</v>
      </c>
      <c r="AN274" s="668">
        <f t="shared" si="147"/>
        <v>900</v>
      </c>
      <c r="AO274" s="669"/>
      <c r="AP274" s="669"/>
      <c r="AQ274" s="669"/>
      <c r="AR274" s="669"/>
      <c r="AS274" s="669"/>
      <c r="AT274" s="669"/>
      <c r="AU274" s="669"/>
      <c r="AV274" s="668">
        <f t="shared" si="148"/>
        <v>900</v>
      </c>
      <c r="AW274" s="669"/>
      <c r="AX274" s="668">
        <f t="shared" si="141"/>
        <v>3600</v>
      </c>
    </row>
    <row r="275" spans="1:50" ht="12">
      <c r="A275" s="288">
        <v>273</v>
      </c>
      <c r="B275" s="294" t="s">
        <v>1370</v>
      </c>
      <c r="C275" s="290" t="s">
        <v>23</v>
      </c>
      <c r="D275" s="290" t="s">
        <v>1368</v>
      </c>
      <c r="E275" s="670">
        <v>280</v>
      </c>
      <c r="F275" s="668">
        <v>0</v>
      </c>
      <c r="G275" s="668">
        <f t="shared" si="149"/>
        <v>840</v>
      </c>
      <c r="H275" s="669"/>
      <c r="I275" s="669"/>
      <c r="J275" s="669"/>
      <c r="K275" s="669"/>
      <c r="L275" s="669"/>
      <c r="M275" s="669"/>
      <c r="N275" s="669"/>
      <c r="O275" s="668">
        <f t="shared" si="142"/>
        <v>840</v>
      </c>
      <c r="P275" s="669"/>
      <c r="Q275" s="668">
        <f t="shared" si="138"/>
        <v>840</v>
      </c>
      <c r="R275" s="668">
        <f t="shared" si="143"/>
        <v>840</v>
      </c>
      <c r="S275" s="669"/>
      <c r="T275" s="669"/>
      <c r="U275" s="669"/>
      <c r="V275" s="669"/>
      <c r="W275" s="669"/>
      <c r="X275" s="669"/>
      <c r="Y275" s="669"/>
      <c r="Z275" s="668">
        <f t="shared" si="144"/>
        <v>840</v>
      </c>
      <c r="AA275" s="669"/>
      <c r="AB275" s="668">
        <f t="shared" si="139"/>
        <v>1680</v>
      </c>
      <c r="AC275" s="668">
        <f t="shared" si="145"/>
        <v>840</v>
      </c>
      <c r="AD275" s="669"/>
      <c r="AE275" s="669"/>
      <c r="AF275" s="669"/>
      <c r="AG275" s="669"/>
      <c r="AH275" s="669"/>
      <c r="AI275" s="669"/>
      <c r="AJ275" s="669"/>
      <c r="AK275" s="668">
        <f t="shared" si="146"/>
        <v>840</v>
      </c>
      <c r="AL275" s="669"/>
      <c r="AM275" s="668">
        <f t="shared" si="140"/>
        <v>2520</v>
      </c>
      <c r="AN275" s="668">
        <f t="shared" si="147"/>
        <v>840</v>
      </c>
      <c r="AO275" s="669"/>
      <c r="AP275" s="669"/>
      <c r="AQ275" s="669"/>
      <c r="AR275" s="669"/>
      <c r="AS275" s="669"/>
      <c r="AT275" s="669"/>
      <c r="AU275" s="669"/>
      <c r="AV275" s="668">
        <f t="shared" si="148"/>
        <v>840</v>
      </c>
      <c r="AW275" s="669"/>
      <c r="AX275" s="668">
        <f t="shared" si="141"/>
        <v>3360</v>
      </c>
    </row>
    <row r="276" spans="1:50" ht="12">
      <c r="A276" s="288">
        <v>274</v>
      </c>
      <c r="B276" s="289" t="s">
        <v>1967</v>
      </c>
      <c r="C276" s="290" t="s">
        <v>14</v>
      </c>
      <c r="D276" s="290" t="s">
        <v>1990</v>
      </c>
      <c r="E276" s="290">
        <v>500</v>
      </c>
      <c r="F276" s="668">
        <v>0</v>
      </c>
      <c r="G276" s="668">
        <f t="shared" si="149"/>
        <v>1500</v>
      </c>
      <c r="H276" s="669"/>
      <c r="I276" s="669"/>
      <c r="J276" s="669"/>
      <c r="K276" s="669"/>
      <c r="L276" s="669"/>
      <c r="M276" s="669"/>
      <c r="N276" s="669"/>
      <c r="O276" s="668">
        <f t="shared" si="142"/>
        <v>1500</v>
      </c>
      <c r="P276" s="669"/>
      <c r="Q276" s="668">
        <f t="shared" si="138"/>
        <v>1500</v>
      </c>
      <c r="R276" s="668">
        <f t="shared" si="143"/>
        <v>1500</v>
      </c>
      <c r="S276" s="669"/>
      <c r="T276" s="669"/>
      <c r="U276" s="669"/>
      <c r="V276" s="669"/>
      <c r="W276" s="669"/>
      <c r="X276" s="669"/>
      <c r="Y276" s="669"/>
      <c r="Z276" s="668">
        <f t="shared" si="144"/>
        <v>1500</v>
      </c>
      <c r="AA276" s="669"/>
      <c r="AB276" s="668">
        <f t="shared" si="139"/>
        <v>3000</v>
      </c>
      <c r="AC276" s="668">
        <f t="shared" si="145"/>
        <v>1500</v>
      </c>
      <c r="AD276" s="669"/>
      <c r="AE276" s="669"/>
      <c r="AF276" s="669"/>
      <c r="AG276" s="669"/>
      <c r="AH276" s="669"/>
      <c r="AI276" s="669"/>
      <c r="AJ276" s="669"/>
      <c r="AK276" s="668">
        <f t="shared" si="146"/>
        <v>1500</v>
      </c>
      <c r="AL276" s="669"/>
      <c r="AM276" s="668">
        <f t="shared" si="140"/>
        <v>4500</v>
      </c>
      <c r="AN276" s="668">
        <f t="shared" si="147"/>
        <v>1500</v>
      </c>
      <c r="AO276" s="669"/>
      <c r="AP276" s="669"/>
      <c r="AQ276" s="669"/>
      <c r="AR276" s="669"/>
      <c r="AS276" s="669"/>
      <c r="AT276" s="669"/>
      <c r="AU276" s="669"/>
      <c r="AV276" s="668">
        <f t="shared" si="148"/>
        <v>1500</v>
      </c>
      <c r="AW276" s="669"/>
      <c r="AX276" s="668">
        <f t="shared" si="141"/>
        <v>6000</v>
      </c>
    </row>
    <row r="277" spans="1:50" ht="12">
      <c r="A277" s="288">
        <v>275</v>
      </c>
      <c r="B277" s="289" t="s">
        <v>563</v>
      </c>
      <c r="C277" s="290" t="s">
        <v>23</v>
      </c>
      <c r="D277" s="290" t="s">
        <v>565</v>
      </c>
      <c r="E277" s="290">
        <v>85</v>
      </c>
      <c r="F277" s="668">
        <v>255</v>
      </c>
      <c r="G277" s="668">
        <f t="shared" si="149"/>
        <v>255</v>
      </c>
      <c r="H277" s="669"/>
      <c r="I277" s="669"/>
      <c r="J277" s="669"/>
      <c r="K277" s="669"/>
      <c r="L277" s="669"/>
      <c r="M277" s="669"/>
      <c r="N277" s="669"/>
      <c r="O277" s="668">
        <f t="shared" si="142"/>
        <v>255</v>
      </c>
      <c r="P277" s="669"/>
      <c r="Q277" s="668">
        <f t="shared" si="138"/>
        <v>510</v>
      </c>
      <c r="R277" s="668">
        <f t="shared" si="143"/>
        <v>255</v>
      </c>
      <c r="S277" s="669"/>
      <c r="T277" s="669"/>
      <c r="U277" s="669"/>
      <c r="V277" s="669"/>
      <c r="W277" s="669"/>
      <c r="X277" s="669"/>
      <c r="Y277" s="669"/>
      <c r="Z277" s="668">
        <f t="shared" si="144"/>
        <v>255</v>
      </c>
      <c r="AA277" s="669"/>
      <c r="AB277" s="668">
        <f t="shared" si="139"/>
        <v>765</v>
      </c>
      <c r="AC277" s="668">
        <f t="shared" si="145"/>
        <v>255</v>
      </c>
      <c r="AD277" s="669"/>
      <c r="AE277" s="669"/>
      <c r="AF277" s="669"/>
      <c r="AG277" s="669"/>
      <c r="AH277" s="669"/>
      <c r="AI277" s="669"/>
      <c r="AJ277" s="669"/>
      <c r="AK277" s="668">
        <f t="shared" si="146"/>
        <v>255</v>
      </c>
      <c r="AL277" s="669"/>
      <c r="AM277" s="668">
        <f t="shared" si="140"/>
        <v>1020</v>
      </c>
      <c r="AN277" s="668">
        <f t="shared" si="147"/>
        <v>255</v>
      </c>
      <c r="AO277" s="669"/>
      <c r="AP277" s="669"/>
      <c r="AQ277" s="669"/>
      <c r="AR277" s="669"/>
      <c r="AS277" s="669"/>
      <c r="AT277" s="669"/>
      <c r="AU277" s="669"/>
      <c r="AV277" s="668">
        <f t="shared" si="148"/>
        <v>255</v>
      </c>
      <c r="AW277" s="669"/>
      <c r="AX277" s="668">
        <f t="shared" si="141"/>
        <v>1275</v>
      </c>
    </row>
    <row r="278" spans="1:50" ht="12">
      <c r="A278" s="288">
        <v>276</v>
      </c>
      <c r="B278" s="294" t="s">
        <v>3110</v>
      </c>
      <c r="C278" s="290" t="s">
        <v>10</v>
      </c>
      <c r="D278" s="290" t="s">
        <v>568</v>
      </c>
      <c r="E278" s="670">
        <v>250</v>
      </c>
      <c r="F278" s="668">
        <v>0</v>
      </c>
      <c r="G278" s="668">
        <f t="shared" si="149"/>
        <v>750</v>
      </c>
      <c r="H278" s="669"/>
      <c r="I278" s="669"/>
      <c r="J278" s="669"/>
      <c r="K278" s="669"/>
      <c r="L278" s="669"/>
      <c r="M278" s="669"/>
      <c r="N278" s="669"/>
      <c r="O278" s="668">
        <f t="shared" si="142"/>
        <v>750</v>
      </c>
      <c r="P278" s="669">
        <v>250</v>
      </c>
      <c r="Q278" s="668">
        <f t="shared" si="138"/>
        <v>500</v>
      </c>
      <c r="R278" s="668">
        <f t="shared" si="143"/>
        <v>750</v>
      </c>
      <c r="S278" s="669"/>
      <c r="T278" s="669"/>
      <c r="U278" s="669"/>
      <c r="V278" s="669"/>
      <c r="W278" s="669"/>
      <c r="X278" s="669"/>
      <c r="Y278" s="669"/>
      <c r="Z278" s="668">
        <f t="shared" si="144"/>
        <v>750</v>
      </c>
      <c r="AA278" s="669"/>
      <c r="AB278" s="668">
        <f t="shared" si="139"/>
        <v>1250</v>
      </c>
      <c r="AC278" s="668">
        <f t="shared" si="145"/>
        <v>750</v>
      </c>
      <c r="AD278" s="669"/>
      <c r="AE278" s="669"/>
      <c r="AF278" s="669"/>
      <c r="AG278" s="669"/>
      <c r="AH278" s="669"/>
      <c r="AI278" s="669"/>
      <c r="AJ278" s="669"/>
      <c r="AK278" s="668">
        <f t="shared" si="146"/>
        <v>750</v>
      </c>
      <c r="AL278" s="669"/>
      <c r="AM278" s="668">
        <f t="shared" si="140"/>
        <v>2000</v>
      </c>
      <c r="AN278" s="668">
        <f t="shared" si="147"/>
        <v>750</v>
      </c>
      <c r="AO278" s="669"/>
      <c r="AP278" s="669"/>
      <c r="AQ278" s="669"/>
      <c r="AR278" s="669"/>
      <c r="AS278" s="669"/>
      <c r="AT278" s="669"/>
      <c r="AU278" s="669"/>
      <c r="AV278" s="668">
        <f t="shared" si="148"/>
        <v>750</v>
      </c>
      <c r="AW278" s="669"/>
      <c r="AX278" s="668">
        <f t="shared" si="141"/>
        <v>2750</v>
      </c>
    </row>
    <row r="279" spans="1:50" ht="12">
      <c r="A279" s="288">
        <v>277</v>
      </c>
      <c r="B279" s="289" t="s">
        <v>1603</v>
      </c>
      <c r="C279" s="290" t="s">
        <v>14</v>
      </c>
      <c r="D279" s="290"/>
      <c r="E279" s="290">
        <v>400</v>
      </c>
      <c r="F279" s="668">
        <v>0</v>
      </c>
      <c r="G279" s="668">
        <f t="shared" si="149"/>
        <v>1200</v>
      </c>
      <c r="H279" s="669"/>
      <c r="I279" s="669"/>
      <c r="J279" s="669"/>
      <c r="K279" s="669"/>
      <c r="L279" s="669"/>
      <c r="M279" s="669"/>
      <c r="N279" s="669"/>
      <c r="O279" s="668">
        <f t="shared" si="142"/>
        <v>1200</v>
      </c>
      <c r="P279" s="669"/>
      <c r="Q279" s="668">
        <f t="shared" si="138"/>
        <v>1200</v>
      </c>
      <c r="R279" s="668">
        <f t="shared" si="143"/>
        <v>1200</v>
      </c>
      <c r="S279" s="669"/>
      <c r="T279" s="669"/>
      <c r="U279" s="669"/>
      <c r="V279" s="669"/>
      <c r="W279" s="669"/>
      <c r="X279" s="669"/>
      <c r="Y279" s="669"/>
      <c r="Z279" s="668">
        <f t="shared" si="144"/>
        <v>1200</v>
      </c>
      <c r="AA279" s="669"/>
      <c r="AB279" s="668">
        <f t="shared" si="139"/>
        <v>2400</v>
      </c>
      <c r="AC279" s="668">
        <f t="shared" si="145"/>
        <v>1200</v>
      </c>
      <c r="AD279" s="669"/>
      <c r="AE279" s="669"/>
      <c r="AF279" s="669"/>
      <c r="AG279" s="669"/>
      <c r="AH279" s="669"/>
      <c r="AI279" s="669"/>
      <c r="AJ279" s="669"/>
      <c r="AK279" s="668">
        <f t="shared" si="146"/>
        <v>1200</v>
      </c>
      <c r="AL279" s="669"/>
      <c r="AM279" s="668">
        <f t="shared" si="140"/>
        <v>3600</v>
      </c>
      <c r="AN279" s="668">
        <f t="shared" si="147"/>
        <v>1200</v>
      </c>
      <c r="AO279" s="669"/>
      <c r="AP279" s="669"/>
      <c r="AQ279" s="669"/>
      <c r="AR279" s="669"/>
      <c r="AS279" s="669"/>
      <c r="AT279" s="669"/>
      <c r="AU279" s="669"/>
      <c r="AV279" s="668">
        <f t="shared" si="148"/>
        <v>1200</v>
      </c>
      <c r="AW279" s="669"/>
      <c r="AX279" s="668">
        <f t="shared" si="141"/>
        <v>4800</v>
      </c>
    </row>
    <row r="280" spans="1:50" ht="12">
      <c r="A280" s="288">
        <v>278</v>
      </c>
      <c r="B280" s="289" t="s">
        <v>569</v>
      </c>
      <c r="C280" s="290" t="s">
        <v>14</v>
      </c>
      <c r="D280" s="290" t="s">
        <v>571</v>
      </c>
      <c r="E280" s="290">
        <v>540</v>
      </c>
      <c r="F280" s="668">
        <v>-50</v>
      </c>
      <c r="G280" s="668">
        <f t="shared" si="149"/>
        <v>1620</v>
      </c>
      <c r="H280" s="669"/>
      <c r="I280" s="669"/>
      <c r="J280" s="669"/>
      <c r="K280" s="669"/>
      <c r="L280" s="669"/>
      <c r="M280" s="669"/>
      <c r="N280" s="669"/>
      <c r="O280" s="668">
        <f t="shared" si="142"/>
        <v>1620</v>
      </c>
      <c r="P280" s="669">
        <v>575</v>
      </c>
      <c r="Q280" s="668">
        <f t="shared" si="138"/>
        <v>995</v>
      </c>
      <c r="R280" s="668">
        <f t="shared" si="143"/>
        <v>1620</v>
      </c>
      <c r="S280" s="669"/>
      <c r="T280" s="669"/>
      <c r="U280" s="669"/>
      <c r="V280" s="669"/>
      <c r="W280" s="669"/>
      <c r="X280" s="669"/>
      <c r="Y280" s="669"/>
      <c r="Z280" s="668">
        <f t="shared" si="144"/>
        <v>1620</v>
      </c>
      <c r="AA280" s="669"/>
      <c r="AB280" s="668">
        <f t="shared" si="139"/>
        <v>2615</v>
      </c>
      <c r="AC280" s="668">
        <f t="shared" si="145"/>
        <v>1620</v>
      </c>
      <c r="AD280" s="669"/>
      <c r="AE280" s="669"/>
      <c r="AF280" s="669"/>
      <c r="AG280" s="669"/>
      <c r="AH280" s="669"/>
      <c r="AI280" s="669"/>
      <c r="AJ280" s="669"/>
      <c r="AK280" s="668">
        <f t="shared" si="146"/>
        <v>1620</v>
      </c>
      <c r="AL280" s="669"/>
      <c r="AM280" s="668">
        <f t="shared" si="140"/>
        <v>4235</v>
      </c>
      <c r="AN280" s="668">
        <f t="shared" si="147"/>
        <v>1620</v>
      </c>
      <c r="AO280" s="669"/>
      <c r="AP280" s="669"/>
      <c r="AQ280" s="669"/>
      <c r="AR280" s="669"/>
      <c r="AS280" s="669"/>
      <c r="AT280" s="669"/>
      <c r="AU280" s="669"/>
      <c r="AV280" s="668">
        <f t="shared" si="148"/>
        <v>1620</v>
      </c>
      <c r="AW280" s="669"/>
      <c r="AX280" s="668">
        <f t="shared" si="141"/>
        <v>5855</v>
      </c>
    </row>
    <row r="281" spans="1:50" ht="12">
      <c r="A281" s="288">
        <v>279</v>
      </c>
      <c r="B281" s="289" t="s">
        <v>575</v>
      </c>
      <c r="C281" s="290" t="s">
        <v>23</v>
      </c>
      <c r="D281" s="290" t="s">
        <v>577</v>
      </c>
      <c r="E281" s="290">
        <v>150</v>
      </c>
      <c r="F281" s="668">
        <v>0</v>
      </c>
      <c r="G281" s="668">
        <f t="shared" si="149"/>
        <v>450</v>
      </c>
      <c r="H281" s="669"/>
      <c r="I281" s="669"/>
      <c r="J281" s="669"/>
      <c r="K281" s="669"/>
      <c r="L281" s="669"/>
      <c r="M281" s="669"/>
      <c r="N281" s="669"/>
      <c r="O281" s="668">
        <f t="shared" si="142"/>
        <v>450</v>
      </c>
      <c r="P281" s="669"/>
      <c r="Q281" s="668">
        <f t="shared" si="138"/>
        <v>450</v>
      </c>
      <c r="R281" s="668">
        <f t="shared" si="143"/>
        <v>450</v>
      </c>
      <c r="S281" s="669"/>
      <c r="T281" s="669"/>
      <c r="U281" s="669"/>
      <c r="V281" s="669"/>
      <c r="W281" s="669"/>
      <c r="X281" s="669"/>
      <c r="Y281" s="669"/>
      <c r="Z281" s="668">
        <f t="shared" si="144"/>
        <v>450</v>
      </c>
      <c r="AA281" s="669"/>
      <c r="AB281" s="668">
        <f t="shared" si="139"/>
        <v>900</v>
      </c>
      <c r="AC281" s="668">
        <f t="shared" si="145"/>
        <v>450</v>
      </c>
      <c r="AD281" s="669"/>
      <c r="AE281" s="669"/>
      <c r="AF281" s="669"/>
      <c r="AG281" s="669"/>
      <c r="AH281" s="669"/>
      <c r="AI281" s="669"/>
      <c r="AJ281" s="669"/>
      <c r="AK281" s="668">
        <f t="shared" si="146"/>
        <v>450</v>
      </c>
      <c r="AL281" s="669"/>
      <c r="AM281" s="668">
        <f t="shared" si="140"/>
        <v>1350</v>
      </c>
      <c r="AN281" s="668">
        <f t="shared" si="147"/>
        <v>450</v>
      </c>
      <c r="AO281" s="669"/>
      <c r="AP281" s="669"/>
      <c r="AQ281" s="669"/>
      <c r="AR281" s="669"/>
      <c r="AS281" s="669"/>
      <c r="AT281" s="669"/>
      <c r="AU281" s="669"/>
      <c r="AV281" s="668">
        <f t="shared" si="148"/>
        <v>450</v>
      </c>
      <c r="AW281" s="669"/>
      <c r="AX281" s="668">
        <f t="shared" si="141"/>
        <v>1800</v>
      </c>
    </row>
    <row r="282" spans="1:50" ht="12">
      <c r="A282" s="288">
        <v>280</v>
      </c>
      <c r="B282" s="289" t="s">
        <v>2006</v>
      </c>
      <c r="C282" s="290" t="s">
        <v>14</v>
      </c>
      <c r="D282" s="290" t="s">
        <v>2007</v>
      </c>
      <c r="E282" s="290">
        <v>140</v>
      </c>
      <c r="F282" s="668">
        <v>0</v>
      </c>
      <c r="G282" s="668">
        <f t="shared" si="149"/>
        <v>420</v>
      </c>
      <c r="H282" s="669"/>
      <c r="I282" s="669"/>
      <c r="J282" s="669"/>
      <c r="K282" s="669"/>
      <c r="L282" s="669"/>
      <c r="M282" s="669"/>
      <c r="N282" s="669"/>
      <c r="O282" s="668">
        <f t="shared" si="142"/>
        <v>420</v>
      </c>
      <c r="P282" s="669"/>
      <c r="Q282" s="668">
        <f t="shared" si="138"/>
        <v>420</v>
      </c>
      <c r="R282" s="668">
        <f t="shared" si="143"/>
        <v>420</v>
      </c>
      <c r="S282" s="669"/>
      <c r="T282" s="669"/>
      <c r="U282" s="669"/>
      <c r="V282" s="669"/>
      <c r="W282" s="669"/>
      <c r="X282" s="669"/>
      <c r="Y282" s="669"/>
      <c r="Z282" s="668">
        <f t="shared" si="144"/>
        <v>420</v>
      </c>
      <c r="AA282" s="669"/>
      <c r="AB282" s="668">
        <f t="shared" si="139"/>
        <v>840</v>
      </c>
      <c r="AC282" s="668">
        <f t="shared" si="145"/>
        <v>420</v>
      </c>
      <c r="AD282" s="669"/>
      <c r="AE282" s="669"/>
      <c r="AF282" s="669"/>
      <c r="AG282" s="669"/>
      <c r="AH282" s="669"/>
      <c r="AI282" s="669"/>
      <c r="AJ282" s="669"/>
      <c r="AK282" s="668">
        <f t="shared" si="146"/>
        <v>420</v>
      </c>
      <c r="AL282" s="669"/>
      <c r="AM282" s="668">
        <f t="shared" si="140"/>
        <v>1260</v>
      </c>
      <c r="AN282" s="668">
        <f t="shared" si="147"/>
        <v>420</v>
      </c>
      <c r="AO282" s="669"/>
      <c r="AP282" s="669"/>
      <c r="AQ282" s="669"/>
      <c r="AR282" s="669"/>
      <c r="AS282" s="669"/>
      <c r="AT282" s="669"/>
      <c r="AU282" s="669"/>
      <c r="AV282" s="668">
        <f t="shared" si="148"/>
        <v>420</v>
      </c>
      <c r="AW282" s="669"/>
      <c r="AX282" s="668">
        <f t="shared" si="141"/>
        <v>1680</v>
      </c>
    </row>
    <row r="283" spans="1:50" ht="12">
      <c r="A283" s="288">
        <v>281</v>
      </c>
      <c r="B283" s="294" t="s">
        <v>3111</v>
      </c>
      <c r="C283" s="290" t="s">
        <v>10</v>
      </c>
      <c r="D283" s="290" t="s">
        <v>579</v>
      </c>
      <c r="E283" s="670">
        <v>180</v>
      </c>
      <c r="F283" s="668">
        <v>-330</v>
      </c>
      <c r="G283" s="668">
        <f t="shared" si="149"/>
        <v>540</v>
      </c>
      <c r="H283" s="669"/>
      <c r="I283" s="669"/>
      <c r="J283" s="669"/>
      <c r="K283" s="669"/>
      <c r="L283" s="669"/>
      <c r="M283" s="669"/>
      <c r="N283" s="669"/>
      <c r="O283" s="668">
        <f t="shared" si="142"/>
        <v>540</v>
      </c>
      <c r="P283" s="669"/>
      <c r="Q283" s="668">
        <f t="shared" si="138"/>
        <v>210</v>
      </c>
      <c r="R283" s="668">
        <f t="shared" si="143"/>
        <v>540</v>
      </c>
      <c r="S283" s="669"/>
      <c r="T283" s="669"/>
      <c r="U283" s="669"/>
      <c r="V283" s="669"/>
      <c r="W283" s="669"/>
      <c r="X283" s="669"/>
      <c r="Y283" s="669"/>
      <c r="Z283" s="668">
        <f t="shared" si="144"/>
        <v>540</v>
      </c>
      <c r="AA283" s="669"/>
      <c r="AB283" s="668">
        <f t="shared" si="139"/>
        <v>750</v>
      </c>
      <c r="AC283" s="668">
        <f t="shared" si="145"/>
        <v>540</v>
      </c>
      <c r="AD283" s="669"/>
      <c r="AE283" s="669"/>
      <c r="AF283" s="669"/>
      <c r="AG283" s="669"/>
      <c r="AH283" s="669"/>
      <c r="AI283" s="669"/>
      <c r="AJ283" s="669"/>
      <c r="AK283" s="668">
        <f t="shared" si="146"/>
        <v>540</v>
      </c>
      <c r="AL283" s="669"/>
      <c r="AM283" s="668">
        <f t="shared" si="140"/>
        <v>1290</v>
      </c>
      <c r="AN283" s="668">
        <f t="shared" si="147"/>
        <v>540</v>
      </c>
      <c r="AO283" s="669"/>
      <c r="AP283" s="669"/>
      <c r="AQ283" s="669"/>
      <c r="AR283" s="669"/>
      <c r="AS283" s="669"/>
      <c r="AT283" s="669"/>
      <c r="AU283" s="669"/>
      <c r="AV283" s="668">
        <f t="shared" si="148"/>
        <v>540</v>
      </c>
      <c r="AW283" s="669"/>
      <c r="AX283" s="668">
        <f t="shared" si="141"/>
        <v>1830</v>
      </c>
    </row>
    <row r="284" spans="1:50" ht="12">
      <c r="A284" s="288">
        <v>282</v>
      </c>
      <c r="B284" s="542" t="s">
        <v>934</v>
      </c>
      <c r="C284" s="290" t="s">
        <v>14</v>
      </c>
      <c r="D284" s="290" t="s">
        <v>948</v>
      </c>
      <c r="E284" s="290">
        <v>110</v>
      </c>
      <c r="F284" s="668">
        <v>240</v>
      </c>
      <c r="G284" s="668">
        <f t="shared" si="149"/>
        <v>330</v>
      </c>
      <c r="H284" s="669"/>
      <c r="I284" s="669"/>
      <c r="J284" s="669"/>
      <c r="K284" s="669"/>
      <c r="L284" s="669"/>
      <c r="M284" s="669"/>
      <c r="N284" s="669"/>
      <c r="O284" s="668">
        <f t="shared" si="142"/>
        <v>330</v>
      </c>
      <c r="P284" s="669"/>
      <c r="Q284" s="668">
        <f t="shared" si="138"/>
        <v>570</v>
      </c>
      <c r="R284" s="668">
        <f t="shared" si="143"/>
        <v>330</v>
      </c>
      <c r="S284" s="669"/>
      <c r="T284" s="669"/>
      <c r="U284" s="669"/>
      <c r="V284" s="669"/>
      <c r="W284" s="669"/>
      <c r="X284" s="669"/>
      <c r="Y284" s="669"/>
      <c r="Z284" s="668">
        <f t="shared" si="144"/>
        <v>330</v>
      </c>
      <c r="AA284" s="669"/>
      <c r="AB284" s="668">
        <f t="shared" si="139"/>
        <v>900</v>
      </c>
      <c r="AC284" s="668">
        <f t="shared" si="145"/>
        <v>330</v>
      </c>
      <c r="AD284" s="669"/>
      <c r="AE284" s="669"/>
      <c r="AF284" s="669"/>
      <c r="AG284" s="669"/>
      <c r="AH284" s="669"/>
      <c r="AI284" s="669"/>
      <c r="AJ284" s="669"/>
      <c r="AK284" s="668">
        <f t="shared" si="146"/>
        <v>330</v>
      </c>
      <c r="AL284" s="669"/>
      <c r="AM284" s="668">
        <f t="shared" si="140"/>
        <v>1230</v>
      </c>
      <c r="AN284" s="668">
        <f t="shared" si="147"/>
        <v>330</v>
      </c>
      <c r="AO284" s="669"/>
      <c r="AP284" s="669"/>
      <c r="AQ284" s="669"/>
      <c r="AR284" s="669"/>
      <c r="AS284" s="669"/>
      <c r="AT284" s="669"/>
      <c r="AU284" s="669"/>
      <c r="AV284" s="668">
        <f t="shared" si="148"/>
        <v>330</v>
      </c>
      <c r="AW284" s="669"/>
      <c r="AX284" s="668">
        <f t="shared" si="141"/>
        <v>1560</v>
      </c>
    </row>
    <row r="285" spans="1:50" ht="13">
      <c r="A285" s="288">
        <v>283</v>
      </c>
      <c r="B285" s="502" t="s">
        <v>4252</v>
      </c>
      <c r="C285" s="290" t="s">
        <v>14</v>
      </c>
      <c r="D285" s="290"/>
      <c r="E285" s="290">
        <v>400</v>
      </c>
      <c r="F285" s="668">
        <v>0</v>
      </c>
      <c r="G285" s="668">
        <f t="shared" si="149"/>
        <v>1200</v>
      </c>
      <c r="H285" s="669"/>
      <c r="I285" s="669"/>
      <c r="J285" s="669"/>
      <c r="K285" s="669"/>
      <c r="L285" s="669"/>
      <c r="M285" s="669"/>
      <c r="N285" s="669"/>
      <c r="O285" s="668">
        <f t="shared" si="142"/>
        <v>1200</v>
      </c>
      <c r="P285" s="669"/>
      <c r="Q285" s="668">
        <f t="shared" si="138"/>
        <v>1200</v>
      </c>
      <c r="R285" s="668">
        <f t="shared" si="143"/>
        <v>1200</v>
      </c>
      <c r="S285" s="669"/>
      <c r="T285" s="669"/>
      <c r="U285" s="669"/>
      <c r="V285" s="669"/>
      <c r="W285" s="669"/>
      <c r="X285" s="669"/>
      <c r="Y285" s="669"/>
      <c r="Z285" s="668">
        <f t="shared" si="144"/>
        <v>1200</v>
      </c>
      <c r="AA285" s="669"/>
      <c r="AB285" s="668">
        <f t="shared" si="139"/>
        <v>2400</v>
      </c>
      <c r="AC285" s="668">
        <f t="shared" si="145"/>
        <v>1200</v>
      </c>
      <c r="AD285" s="669"/>
      <c r="AE285" s="669"/>
      <c r="AF285" s="669"/>
      <c r="AG285" s="669"/>
      <c r="AH285" s="669"/>
      <c r="AI285" s="669"/>
      <c r="AJ285" s="669"/>
      <c r="AK285" s="668">
        <f t="shared" si="146"/>
        <v>1200</v>
      </c>
      <c r="AL285" s="669"/>
      <c r="AM285" s="668">
        <f t="shared" si="140"/>
        <v>3600</v>
      </c>
      <c r="AN285" s="668">
        <f t="shared" si="147"/>
        <v>1200</v>
      </c>
      <c r="AO285" s="669"/>
      <c r="AP285" s="669"/>
      <c r="AQ285" s="669"/>
      <c r="AR285" s="669"/>
      <c r="AS285" s="669"/>
      <c r="AT285" s="669"/>
      <c r="AU285" s="669"/>
      <c r="AV285" s="668">
        <f t="shared" si="148"/>
        <v>1200</v>
      </c>
      <c r="AW285" s="669"/>
      <c r="AX285" s="668">
        <f t="shared" si="141"/>
        <v>4800</v>
      </c>
    </row>
    <row r="286" spans="1:50" ht="12">
      <c r="A286" s="288">
        <v>284</v>
      </c>
      <c r="B286" s="296" t="s">
        <v>581</v>
      </c>
      <c r="C286" s="297" t="s">
        <v>30</v>
      </c>
      <c r="D286" s="297" t="s">
        <v>12</v>
      </c>
      <c r="E286" s="297"/>
      <c r="F286" s="671"/>
      <c r="G286" s="671"/>
      <c r="H286" s="672"/>
      <c r="I286" s="672"/>
      <c r="J286" s="672"/>
      <c r="K286" s="672"/>
      <c r="L286" s="672"/>
      <c r="M286" s="672"/>
      <c r="N286" s="672"/>
      <c r="O286" s="671"/>
      <c r="P286" s="672"/>
      <c r="Q286" s="671"/>
      <c r="R286" s="671"/>
      <c r="S286" s="672"/>
      <c r="T286" s="672"/>
      <c r="U286" s="672"/>
      <c r="V286" s="672"/>
      <c r="W286" s="672"/>
      <c r="X286" s="672"/>
      <c r="Y286" s="672"/>
      <c r="Z286" s="671"/>
      <c r="AA286" s="672"/>
      <c r="AB286" s="671"/>
      <c r="AC286" s="671"/>
      <c r="AD286" s="672"/>
      <c r="AE286" s="672"/>
      <c r="AF286" s="672"/>
      <c r="AG286" s="672"/>
      <c r="AH286" s="672"/>
      <c r="AI286" s="672"/>
      <c r="AJ286" s="672"/>
      <c r="AK286" s="671"/>
      <c r="AL286" s="672"/>
      <c r="AM286" s="671"/>
      <c r="AN286" s="671"/>
      <c r="AO286" s="672"/>
      <c r="AP286" s="672"/>
      <c r="AQ286" s="672"/>
      <c r="AR286" s="672"/>
      <c r="AS286" s="672"/>
      <c r="AT286" s="672"/>
      <c r="AU286" s="672"/>
      <c r="AV286" s="671"/>
      <c r="AW286" s="672"/>
      <c r="AX286" s="671"/>
    </row>
    <row r="287" spans="1:50" ht="13">
      <c r="A287" s="288">
        <v>285</v>
      </c>
      <c r="B287" s="541" t="s">
        <v>4253</v>
      </c>
      <c r="C287" s="290" t="s">
        <v>14</v>
      </c>
      <c r="D287" s="290"/>
      <c r="E287" s="290">
        <v>140</v>
      </c>
      <c r="F287" s="668">
        <v>420</v>
      </c>
      <c r="G287" s="668">
        <f t="shared" ref="G287:G294" si="150">E287*3</f>
        <v>420</v>
      </c>
      <c r="H287" s="669"/>
      <c r="I287" s="669"/>
      <c r="J287" s="669"/>
      <c r="K287" s="669"/>
      <c r="L287" s="669"/>
      <c r="M287" s="669"/>
      <c r="N287" s="669"/>
      <c r="O287" s="668">
        <f t="shared" ref="O287:O294" si="151">SUM(G287:N287)</f>
        <v>420</v>
      </c>
      <c r="P287" s="669"/>
      <c r="Q287" s="668">
        <f t="shared" ref="Q287:Q325" si="152">F287+O287-P287</f>
        <v>840</v>
      </c>
      <c r="R287" s="668">
        <f t="shared" ref="R287:R294" si="153">E287*3</f>
        <v>420</v>
      </c>
      <c r="S287" s="669"/>
      <c r="T287" s="669"/>
      <c r="U287" s="669"/>
      <c r="V287" s="669"/>
      <c r="W287" s="669"/>
      <c r="X287" s="669"/>
      <c r="Y287" s="669"/>
      <c r="Z287" s="668">
        <f t="shared" ref="Z287:Z294" si="154">SUM(R287:Y287)</f>
        <v>420</v>
      </c>
      <c r="AA287" s="669"/>
      <c r="AB287" s="668">
        <f t="shared" ref="AB287:AB325" si="155">Q287+Z287-AA287</f>
        <v>1260</v>
      </c>
      <c r="AC287" s="668">
        <f t="shared" ref="AC287:AC294" si="156">$E287*3</f>
        <v>420</v>
      </c>
      <c r="AD287" s="669"/>
      <c r="AE287" s="669"/>
      <c r="AF287" s="669"/>
      <c r="AG287" s="669"/>
      <c r="AH287" s="669"/>
      <c r="AI287" s="669"/>
      <c r="AJ287" s="669"/>
      <c r="AK287" s="668">
        <f t="shared" ref="AK287:AK294" si="157">SUM(AC287:AJ287)</f>
        <v>420</v>
      </c>
      <c r="AL287" s="669"/>
      <c r="AM287" s="668">
        <f t="shared" ref="AM287:AM325" si="158">AB287+AK287-AL287</f>
        <v>1680</v>
      </c>
      <c r="AN287" s="668">
        <f t="shared" ref="AN287:AN294" si="159">$E287*3</f>
        <v>420</v>
      </c>
      <c r="AO287" s="669"/>
      <c r="AP287" s="669"/>
      <c r="AQ287" s="669"/>
      <c r="AR287" s="669"/>
      <c r="AS287" s="669"/>
      <c r="AT287" s="669"/>
      <c r="AU287" s="669"/>
      <c r="AV287" s="668">
        <f t="shared" ref="AV287:AV294" si="160">SUM(AN287:AU287)</f>
        <v>420</v>
      </c>
      <c r="AW287" s="669"/>
      <c r="AX287" s="668">
        <f t="shared" ref="AX287:AX325" si="161">AM287+AV287-AW287</f>
        <v>2100</v>
      </c>
    </row>
    <row r="288" spans="1:50" ht="12">
      <c r="A288" s="288">
        <v>286</v>
      </c>
      <c r="B288" s="289" t="s">
        <v>1968</v>
      </c>
      <c r="C288" s="290" t="s">
        <v>14</v>
      </c>
      <c r="D288" s="290" t="s">
        <v>1991</v>
      </c>
      <c r="E288" s="290">
        <v>110</v>
      </c>
      <c r="F288" s="668">
        <v>0</v>
      </c>
      <c r="G288" s="668">
        <f t="shared" si="150"/>
        <v>330</v>
      </c>
      <c r="H288" s="669"/>
      <c r="I288" s="669"/>
      <c r="J288" s="669"/>
      <c r="K288" s="669"/>
      <c r="L288" s="669"/>
      <c r="M288" s="669"/>
      <c r="N288" s="669"/>
      <c r="O288" s="668">
        <f t="shared" si="151"/>
        <v>330</v>
      </c>
      <c r="P288" s="669"/>
      <c r="Q288" s="668">
        <f t="shared" si="152"/>
        <v>330</v>
      </c>
      <c r="R288" s="668">
        <f t="shared" si="153"/>
        <v>330</v>
      </c>
      <c r="S288" s="669"/>
      <c r="T288" s="669"/>
      <c r="U288" s="669"/>
      <c r="V288" s="669"/>
      <c r="W288" s="669"/>
      <c r="X288" s="669"/>
      <c r="Y288" s="669"/>
      <c r="Z288" s="668">
        <f t="shared" si="154"/>
        <v>330</v>
      </c>
      <c r="AA288" s="669"/>
      <c r="AB288" s="668">
        <f t="shared" si="155"/>
        <v>660</v>
      </c>
      <c r="AC288" s="668">
        <f t="shared" si="156"/>
        <v>330</v>
      </c>
      <c r="AD288" s="669"/>
      <c r="AE288" s="669"/>
      <c r="AF288" s="669"/>
      <c r="AG288" s="669"/>
      <c r="AH288" s="669"/>
      <c r="AI288" s="669"/>
      <c r="AJ288" s="669"/>
      <c r="AK288" s="668">
        <f t="shared" si="157"/>
        <v>330</v>
      </c>
      <c r="AL288" s="669"/>
      <c r="AM288" s="668">
        <f t="shared" si="158"/>
        <v>990</v>
      </c>
      <c r="AN288" s="668">
        <f t="shared" si="159"/>
        <v>330</v>
      </c>
      <c r="AO288" s="669"/>
      <c r="AP288" s="669"/>
      <c r="AQ288" s="669"/>
      <c r="AR288" s="669"/>
      <c r="AS288" s="669"/>
      <c r="AT288" s="669"/>
      <c r="AU288" s="669"/>
      <c r="AV288" s="668">
        <f t="shared" si="160"/>
        <v>330</v>
      </c>
      <c r="AW288" s="669"/>
      <c r="AX288" s="668">
        <f t="shared" si="161"/>
        <v>1320</v>
      </c>
    </row>
    <row r="289" spans="1:50" ht="12">
      <c r="A289" s="288">
        <v>287</v>
      </c>
      <c r="B289" s="538" t="s">
        <v>850</v>
      </c>
      <c r="C289" s="290" t="s">
        <v>14</v>
      </c>
      <c r="D289" s="290" t="s">
        <v>893</v>
      </c>
      <c r="E289" s="456">
        <v>50</v>
      </c>
      <c r="F289" s="668">
        <v>50</v>
      </c>
      <c r="G289" s="668">
        <f t="shared" si="150"/>
        <v>150</v>
      </c>
      <c r="H289" s="669"/>
      <c r="I289" s="669"/>
      <c r="J289" s="669"/>
      <c r="K289" s="669"/>
      <c r="L289" s="669"/>
      <c r="M289" s="669"/>
      <c r="N289" s="669"/>
      <c r="O289" s="668">
        <f t="shared" si="151"/>
        <v>150</v>
      </c>
      <c r="P289" s="669"/>
      <c r="Q289" s="668">
        <f t="shared" si="152"/>
        <v>200</v>
      </c>
      <c r="R289" s="668">
        <f t="shared" si="153"/>
        <v>150</v>
      </c>
      <c r="S289" s="669"/>
      <c r="T289" s="669"/>
      <c r="U289" s="669"/>
      <c r="V289" s="669"/>
      <c r="W289" s="669"/>
      <c r="X289" s="669"/>
      <c r="Y289" s="669"/>
      <c r="Z289" s="668">
        <f t="shared" si="154"/>
        <v>150</v>
      </c>
      <c r="AA289" s="669"/>
      <c r="AB289" s="668">
        <f t="shared" si="155"/>
        <v>350</v>
      </c>
      <c r="AC289" s="668">
        <f t="shared" si="156"/>
        <v>150</v>
      </c>
      <c r="AD289" s="669"/>
      <c r="AE289" s="669"/>
      <c r="AF289" s="669"/>
      <c r="AG289" s="669"/>
      <c r="AH289" s="669"/>
      <c r="AI289" s="669"/>
      <c r="AJ289" s="669"/>
      <c r="AK289" s="668">
        <f t="shared" si="157"/>
        <v>150</v>
      </c>
      <c r="AL289" s="669"/>
      <c r="AM289" s="668">
        <f t="shared" si="158"/>
        <v>500</v>
      </c>
      <c r="AN289" s="668">
        <f t="shared" si="159"/>
        <v>150</v>
      </c>
      <c r="AO289" s="669"/>
      <c r="AP289" s="669"/>
      <c r="AQ289" s="669"/>
      <c r="AR289" s="669"/>
      <c r="AS289" s="669"/>
      <c r="AT289" s="669"/>
      <c r="AU289" s="669"/>
      <c r="AV289" s="668">
        <f t="shared" si="160"/>
        <v>150</v>
      </c>
      <c r="AW289" s="669"/>
      <c r="AX289" s="668">
        <f t="shared" si="161"/>
        <v>650</v>
      </c>
    </row>
    <row r="290" spans="1:50" ht="12">
      <c r="A290" s="288">
        <v>288</v>
      </c>
      <c r="B290" s="289" t="s">
        <v>1599</v>
      </c>
      <c r="C290" s="290" t="s">
        <v>14</v>
      </c>
      <c r="D290" s="290"/>
      <c r="E290" s="290">
        <v>165</v>
      </c>
      <c r="F290" s="668">
        <v>0</v>
      </c>
      <c r="G290" s="668">
        <f t="shared" si="150"/>
        <v>495</v>
      </c>
      <c r="H290" s="669"/>
      <c r="I290" s="669"/>
      <c r="J290" s="669"/>
      <c r="K290" s="669"/>
      <c r="L290" s="669"/>
      <c r="M290" s="669"/>
      <c r="N290" s="669"/>
      <c r="O290" s="668">
        <f t="shared" si="151"/>
        <v>495</v>
      </c>
      <c r="P290" s="669"/>
      <c r="Q290" s="668">
        <f t="shared" si="152"/>
        <v>495</v>
      </c>
      <c r="R290" s="668">
        <f t="shared" si="153"/>
        <v>495</v>
      </c>
      <c r="S290" s="669"/>
      <c r="T290" s="669"/>
      <c r="U290" s="669"/>
      <c r="V290" s="669"/>
      <c r="W290" s="669"/>
      <c r="X290" s="669"/>
      <c r="Y290" s="669"/>
      <c r="Z290" s="668">
        <f t="shared" si="154"/>
        <v>495</v>
      </c>
      <c r="AA290" s="669"/>
      <c r="AB290" s="668">
        <f t="shared" si="155"/>
        <v>990</v>
      </c>
      <c r="AC290" s="668">
        <f t="shared" si="156"/>
        <v>495</v>
      </c>
      <c r="AD290" s="669"/>
      <c r="AE290" s="669"/>
      <c r="AF290" s="669"/>
      <c r="AG290" s="669"/>
      <c r="AH290" s="669"/>
      <c r="AI290" s="669"/>
      <c r="AJ290" s="669"/>
      <c r="AK290" s="668">
        <f t="shared" si="157"/>
        <v>495</v>
      </c>
      <c r="AL290" s="669"/>
      <c r="AM290" s="668">
        <f t="shared" si="158"/>
        <v>1485</v>
      </c>
      <c r="AN290" s="668">
        <f t="shared" si="159"/>
        <v>495</v>
      </c>
      <c r="AO290" s="669"/>
      <c r="AP290" s="669"/>
      <c r="AQ290" s="669"/>
      <c r="AR290" s="669"/>
      <c r="AS290" s="669"/>
      <c r="AT290" s="669"/>
      <c r="AU290" s="669"/>
      <c r="AV290" s="668">
        <f t="shared" si="160"/>
        <v>495</v>
      </c>
      <c r="AW290" s="669"/>
      <c r="AX290" s="668">
        <f t="shared" si="161"/>
        <v>1980</v>
      </c>
    </row>
    <row r="291" spans="1:50" ht="12">
      <c r="A291" s="288">
        <v>289</v>
      </c>
      <c r="B291" s="289" t="s">
        <v>587</v>
      </c>
      <c r="C291" s="290" t="s">
        <v>14</v>
      </c>
      <c r="D291" s="290" t="s">
        <v>589</v>
      </c>
      <c r="E291" s="290">
        <v>580</v>
      </c>
      <c r="F291" s="668">
        <v>0</v>
      </c>
      <c r="G291" s="668">
        <f t="shared" si="150"/>
        <v>1740</v>
      </c>
      <c r="H291" s="669"/>
      <c r="I291" s="669"/>
      <c r="J291" s="669"/>
      <c r="K291" s="669"/>
      <c r="L291" s="669"/>
      <c r="M291" s="669"/>
      <c r="N291" s="669"/>
      <c r="O291" s="668">
        <f t="shared" si="151"/>
        <v>1740</v>
      </c>
      <c r="P291" s="669"/>
      <c r="Q291" s="668">
        <f t="shared" si="152"/>
        <v>1740</v>
      </c>
      <c r="R291" s="668">
        <f t="shared" si="153"/>
        <v>1740</v>
      </c>
      <c r="S291" s="669"/>
      <c r="T291" s="669"/>
      <c r="U291" s="669"/>
      <c r="V291" s="669"/>
      <c r="W291" s="669"/>
      <c r="X291" s="669"/>
      <c r="Y291" s="669"/>
      <c r="Z291" s="668">
        <f t="shared" si="154"/>
        <v>1740</v>
      </c>
      <c r="AA291" s="669"/>
      <c r="AB291" s="668">
        <f t="shared" si="155"/>
        <v>3480</v>
      </c>
      <c r="AC291" s="668">
        <f t="shared" si="156"/>
        <v>1740</v>
      </c>
      <c r="AD291" s="669"/>
      <c r="AE291" s="669"/>
      <c r="AF291" s="669"/>
      <c r="AG291" s="669"/>
      <c r="AH291" s="669"/>
      <c r="AI291" s="669"/>
      <c r="AJ291" s="669"/>
      <c r="AK291" s="668">
        <f t="shared" si="157"/>
        <v>1740</v>
      </c>
      <c r="AL291" s="669"/>
      <c r="AM291" s="668">
        <f t="shared" si="158"/>
        <v>5220</v>
      </c>
      <c r="AN291" s="668">
        <f t="shared" si="159"/>
        <v>1740</v>
      </c>
      <c r="AO291" s="669"/>
      <c r="AP291" s="669"/>
      <c r="AQ291" s="669"/>
      <c r="AR291" s="669"/>
      <c r="AS291" s="669"/>
      <c r="AT291" s="669"/>
      <c r="AU291" s="669"/>
      <c r="AV291" s="668">
        <f t="shared" si="160"/>
        <v>1740</v>
      </c>
      <c r="AW291" s="669"/>
      <c r="AX291" s="668">
        <f t="shared" si="161"/>
        <v>6960</v>
      </c>
    </row>
    <row r="292" spans="1:50" ht="12">
      <c r="A292" s="288">
        <v>290</v>
      </c>
      <c r="B292" s="289" t="s">
        <v>3505</v>
      </c>
      <c r="C292" s="290" t="s">
        <v>3506</v>
      </c>
      <c r="D292" s="290" t="s">
        <v>12</v>
      </c>
      <c r="E292" s="290"/>
      <c r="F292" s="668">
        <v>2201.65</v>
      </c>
      <c r="G292" s="668">
        <f t="shared" si="150"/>
        <v>0</v>
      </c>
      <c r="H292" s="669"/>
      <c r="I292" s="669"/>
      <c r="J292" s="669"/>
      <c r="K292" s="669"/>
      <c r="L292" s="669"/>
      <c r="M292" s="669"/>
      <c r="N292" s="669"/>
      <c r="O292" s="668">
        <f t="shared" si="151"/>
        <v>0</v>
      </c>
      <c r="P292" s="669"/>
      <c r="Q292" s="668">
        <f t="shared" si="152"/>
        <v>2201.65</v>
      </c>
      <c r="R292" s="668">
        <f t="shared" si="153"/>
        <v>0</v>
      </c>
      <c r="S292" s="669"/>
      <c r="T292" s="669"/>
      <c r="U292" s="669"/>
      <c r="V292" s="669"/>
      <c r="W292" s="669"/>
      <c r="X292" s="669"/>
      <c r="Y292" s="669"/>
      <c r="Z292" s="668">
        <f t="shared" si="154"/>
        <v>0</v>
      </c>
      <c r="AA292" s="669"/>
      <c r="AB292" s="668">
        <f t="shared" si="155"/>
        <v>2201.65</v>
      </c>
      <c r="AC292" s="668">
        <f t="shared" si="156"/>
        <v>0</v>
      </c>
      <c r="AD292" s="669"/>
      <c r="AE292" s="669"/>
      <c r="AF292" s="669"/>
      <c r="AG292" s="669"/>
      <c r="AH292" s="669"/>
      <c r="AI292" s="669"/>
      <c r="AJ292" s="669"/>
      <c r="AK292" s="668">
        <f t="shared" si="157"/>
        <v>0</v>
      </c>
      <c r="AL292" s="669"/>
      <c r="AM292" s="668">
        <f t="shared" si="158"/>
        <v>2201.65</v>
      </c>
      <c r="AN292" s="668">
        <f t="shared" si="159"/>
        <v>0</v>
      </c>
      <c r="AO292" s="669"/>
      <c r="AP292" s="669"/>
      <c r="AQ292" s="669"/>
      <c r="AR292" s="669"/>
      <c r="AS292" s="669"/>
      <c r="AT292" s="669"/>
      <c r="AU292" s="669"/>
      <c r="AV292" s="668">
        <f t="shared" si="160"/>
        <v>0</v>
      </c>
      <c r="AW292" s="669"/>
      <c r="AX292" s="668">
        <f t="shared" si="161"/>
        <v>2201.65</v>
      </c>
    </row>
    <row r="293" spans="1:50" ht="12">
      <c r="A293" s="288">
        <v>291</v>
      </c>
      <c r="B293" s="289" t="s">
        <v>590</v>
      </c>
      <c r="C293" s="290" t="s">
        <v>14</v>
      </c>
      <c r="D293" s="290" t="s">
        <v>12</v>
      </c>
      <c r="E293" s="290">
        <v>65</v>
      </c>
      <c r="F293" s="668">
        <v>0</v>
      </c>
      <c r="G293" s="668">
        <f t="shared" si="150"/>
        <v>195</v>
      </c>
      <c r="H293" s="669"/>
      <c r="I293" s="669"/>
      <c r="J293" s="669"/>
      <c r="K293" s="669"/>
      <c r="L293" s="669"/>
      <c r="M293" s="669"/>
      <c r="N293" s="669"/>
      <c r="O293" s="668">
        <f t="shared" si="151"/>
        <v>195</v>
      </c>
      <c r="P293" s="669"/>
      <c r="Q293" s="668">
        <f t="shared" si="152"/>
        <v>195</v>
      </c>
      <c r="R293" s="668">
        <f t="shared" si="153"/>
        <v>195</v>
      </c>
      <c r="S293" s="669"/>
      <c r="T293" s="669"/>
      <c r="U293" s="669"/>
      <c r="V293" s="669"/>
      <c r="W293" s="669"/>
      <c r="X293" s="669"/>
      <c r="Y293" s="669"/>
      <c r="Z293" s="668">
        <f t="shared" si="154"/>
        <v>195</v>
      </c>
      <c r="AA293" s="669"/>
      <c r="AB293" s="668">
        <f t="shared" si="155"/>
        <v>390</v>
      </c>
      <c r="AC293" s="668">
        <f t="shared" si="156"/>
        <v>195</v>
      </c>
      <c r="AD293" s="669"/>
      <c r="AE293" s="669"/>
      <c r="AF293" s="669"/>
      <c r="AG293" s="669"/>
      <c r="AH293" s="669"/>
      <c r="AI293" s="669"/>
      <c r="AJ293" s="669"/>
      <c r="AK293" s="668">
        <f t="shared" si="157"/>
        <v>195</v>
      </c>
      <c r="AL293" s="669"/>
      <c r="AM293" s="668">
        <f t="shared" si="158"/>
        <v>585</v>
      </c>
      <c r="AN293" s="668">
        <f t="shared" si="159"/>
        <v>195</v>
      </c>
      <c r="AO293" s="669"/>
      <c r="AP293" s="669"/>
      <c r="AQ293" s="669"/>
      <c r="AR293" s="669"/>
      <c r="AS293" s="669"/>
      <c r="AT293" s="669"/>
      <c r="AU293" s="669"/>
      <c r="AV293" s="668">
        <f t="shared" si="160"/>
        <v>195</v>
      </c>
      <c r="AW293" s="669"/>
      <c r="AX293" s="668">
        <f t="shared" si="161"/>
        <v>780</v>
      </c>
    </row>
    <row r="294" spans="1:50" ht="12">
      <c r="A294" s="288">
        <v>292</v>
      </c>
      <c r="B294" s="289" t="s">
        <v>597</v>
      </c>
      <c r="C294" s="290" t="s">
        <v>14</v>
      </c>
      <c r="D294" s="290" t="s">
        <v>12</v>
      </c>
      <c r="E294" s="290">
        <v>170</v>
      </c>
      <c r="F294" s="668">
        <v>0</v>
      </c>
      <c r="G294" s="668">
        <f t="shared" si="150"/>
        <v>510</v>
      </c>
      <c r="H294" s="669"/>
      <c r="I294" s="669"/>
      <c r="J294" s="669"/>
      <c r="K294" s="669"/>
      <c r="L294" s="669"/>
      <c r="M294" s="669"/>
      <c r="N294" s="669"/>
      <c r="O294" s="668">
        <f t="shared" si="151"/>
        <v>510</v>
      </c>
      <c r="P294" s="669"/>
      <c r="Q294" s="668">
        <f t="shared" si="152"/>
        <v>510</v>
      </c>
      <c r="R294" s="668">
        <f t="shared" si="153"/>
        <v>510</v>
      </c>
      <c r="S294" s="669"/>
      <c r="T294" s="669"/>
      <c r="U294" s="669"/>
      <c r="V294" s="669"/>
      <c r="W294" s="669"/>
      <c r="X294" s="669"/>
      <c r="Y294" s="669"/>
      <c r="Z294" s="668">
        <f t="shared" si="154"/>
        <v>510</v>
      </c>
      <c r="AA294" s="669"/>
      <c r="AB294" s="668">
        <f t="shared" si="155"/>
        <v>1020</v>
      </c>
      <c r="AC294" s="668">
        <f t="shared" si="156"/>
        <v>510</v>
      </c>
      <c r="AD294" s="669"/>
      <c r="AE294" s="669"/>
      <c r="AF294" s="669"/>
      <c r="AG294" s="669"/>
      <c r="AH294" s="669"/>
      <c r="AI294" s="669"/>
      <c r="AJ294" s="669"/>
      <c r="AK294" s="668">
        <f t="shared" si="157"/>
        <v>510</v>
      </c>
      <c r="AL294" s="669"/>
      <c r="AM294" s="668">
        <f t="shared" si="158"/>
        <v>1530</v>
      </c>
      <c r="AN294" s="668">
        <f t="shared" si="159"/>
        <v>510</v>
      </c>
      <c r="AO294" s="669"/>
      <c r="AP294" s="669"/>
      <c r="AQ294" s="669"/>
      <c r="AR294" s="669"/>
      <c r="AS294" s="669"/>
      <c r="AT294" s="669"/>
      <c r="AU294" s="669"/>
      <c r="AV294" s="668">
        <f t="shared" si="160"/>
        <v>510</v>
      </c>
      <c r="AW294" s="669"/>
      <c r="AX294" s="668">
        <f t="shared" si="161"/>
        <v>2040</v>
      </c>
    </row>
    <row r="295" spans="1:50" ht="12">
      <c r="A295" s="288">
        <v>293</v>
      </c>
      <c r="B295" s="543" t="s">
        <v>600</v>
      </c>
      <c r="C295" s="320" t="s">
        <v>30</v>
      </c>
      <c r="D295" s="321"/>
      <c r="E295" s="319"/>
      <c r="F295" s="676">
        <v>810</v>
      </c>
      <c r="G295" s="676"/>
      <c r="H295" s="672"/>
      <c r="I295" s="672"/>
      <c r="J295" s="672"/>
      <c r="K295" s="672"/>
      <c r="L295" s="672"/>
      <c r="M295" s="672"/>
      <c r="N295" s="672"/>
      <c r="O295" s="671"/>
      <c r="P295" s="672"/>
      <c r="Q295" s="671">
        <f t="shared" si="152"/>
        <v>810</v>
      </c>
      <c r="R295" s="671"/>
      <c r="S295" s="672"/>
      <c r="T295" s="672"/>
      <c r="U295" s="672"/>
      <c r="V295" s="672"/>
      <c r="W295" s="672"/>
      <c r="X295" s="672"/>
      <c r="Y295" s="672"/>
      <c r="Z295" s="671"/>
      <c r="AA295" s="672"/>
      <c r="AB295" s="671">
        <f t="shared" si="155"/>
        <v>810</v>
      </c>
      <c r="AC295" s="671"/>
      <c r="AD295" s="672"/>
      <c r="AE295" s="672"/>
      <c r="AF295" s="672"/>
      <c r="AG295" s="672"/>
      <c r="AH295" s="672"/>
      <c r="AI295" s="672"/>
      <c r="AJ295" s="672"/>
      <c r="AK295" s="671"/>
      <c r="AL295" s="672"/>
      <c r="AM295" s="671">
        <f t="shared" si="158"/>
        <v>810</v>
      </c>
      <c r="AN295" s="671"/>
      <c r="AO295" s="672"/>
      <c r="AP295" s="672"/>
      <c r="AQ295" s="672"/>
      <c r="AR295" s="672"/>
      <c r="AS295" s="672"/>
      <c r="AT295" s="672"/>
      <c r="AU295" s="672"/>
      <c r="AV295" s="671"/>
      <c r="AW295" s="672"/>
      <c r="AX295" s="671">
        <f t="shared" si="161"/>
        <v>810</v>
      </c>
    </row>
    <row r="296" spans="1:50" ht="12">
      <c r="A296" s="288">
        <v>295</v>
      </c>
      <c r="B296" s="306" t="s">
        <v>4313</v>
      </c>
      <c r="C296" s="290" t="s">
        <v>14</v>
      </c>
      <c r="D296" s="290"/>
      <c r="E296" s="290">
        <v>100</v>
      </c>
      <c r="F296" s="668">
        <v>0</v>
      </c>
      <c r="G296" s="668">
        <f t="shared" ref="G296:G333" si="162">E296*3</f>
        <v>300</v>
      </c>
      <c r="H296" s="669"/>
      <c r="I296" s="669"/>
      <c r="J296" s="669"/>
      <c r="K296" s="669"/>
      <c r="L296" s="669"/>
      <c r="M296" s="669"/>
      <c r="N296" s="669"/>
      <c r="O296" s="668">
        <f t="shared" ref="O296:O325" si="163">SUM(G296:N296)</f>
        <v>300</v>
      </c>
      <c r="P296" s="669"/>
      <c r="Q296" s="668">
        <f t="shared" si="152"/>
        <v>300</v>
      </c>
      <c r="R296" s="668">
        <f t="shared" ref="R296:R325" si="164">E296*3</f>
        <v>300</v>
      </c>
      <c r="S296" s="669"/>
      <c r="T296" s="669"/>
      <c r="U296" s="669"/>
      <c r="V296" s="669"/>
      <c r="W296" s="669"/>
      <c r="X296" s="669"/>
      <c r="Y296" s="669"/>
      <c r="Z296" s="668">
        <f t="shared" ref="Z296:Z325" si="165">SUM(R296:Y296)</f>
        <v>300</v>
      </c>
      <c r="AA296" s="669"/>
      <c r="AB296" s="668">
        <f t="shared" si="155"/>
        <v>600</v>
      </c>
      <c r="AC296" s="668">
        <f t="shared" ref="AC296:AC325" si="166">$E296*3</f>
        <v>300</v>
      </c>
      <c r="AD296" s="669"/>
      <c r="AE296" s="669"/>
      <c r="AF296" s="669"/>
      <c r="AG296" s="669"/>
      <c r="AH296" s="669"/>
      <c r="AI296" s="669"/>
      <c r="AJ296" s="669"/>
      <c r="AK296" s="668">
        <f t="shared" ref="AK296:AK325" si="167">SUM(AC296:AJ296)</f>
        <v>300</v>
      </c>
      <c r="AL296" s="669"/>
      <c r="AM296" s="668">
        <f t="shared" si="158"/>
        <v>900</v>
      </c>
      <c r="AN296" s="668">
        <f t="shared" ref="AN296:AN325" si="168">$E296*3</f>
        <v>300</v>
      </c>
      <c r="AO296" s="669"/>
      <c r="AP296" s="669"/>
      <c r="AQ296" s="669"/>
      <c r="AR296" s="669"/>
      <c r="AS296" s="669"/>
      <c r="AT296" s="669"/>
      <c r="AU296" s="669"/>
      <c r="AV296" s="668">
        <f t="shared" ref="AV296:AV325" si="169">SUM(AN296:AU296)</f>
        <v>300</v>
      </c>
      <c r="AW296" s="669"/>
      <c r="AX296" s="668">
        <f t="shared" si="161"/>
        <v>1200</v>
      </c>
    </row>
    <row r="297" spans="1:50" ht="12">
      <c r="A297" s="288">
        <v>294</v>
      </c>
      <c r="B297" s="537" t="s">
        <v>3493</v>
      </c>
      <c r="C297" s="290" t="s">
        <v>3506</v>
      </c>
      <c r="D297" s="290" t="s">
        <v>1993</v>
      </c>
      <c r="E297" s="290"/>
      <c r="F297" s="668">
        <v>50</v>
      </c>
      <c r="G297" s="668">
        <f t="shared" si="162"/>
        <v>0</v>
      </c>
      <c r="H297" s="669"/>
      <c r="I297" s="669"/>
      <c r="J297" s="669"/>
      <c r="K297" s="669"/>
      <c r="L297" s="669"/>
      <c r="M297" s="669"/>
      <c r="N297" s="669"/>
      <c r="O297" s="668">
        <f t="shared" si="163"/>
        <v>0</v>
      </c>
      <c r="P297" s="669"/>
      <c r="Q297" s="668">
        <f t="shared" si="152"/>
        <v>50</v>
      </c>
      <c r="R297" s="668">
        <f t="shared" si="164"/>
        <v>0</v>
      </c>
      <c r="S297" s="669"/>
      <c r="T297" s="669"/>
      <c r="U297" s="669"/>
      <c r="V297" s="669"/>
      <c r="W297" s="669"/>
      <c r="X297" s="669"/>
      <c r="Y297" s="669"/>
      <c r="Z297" s="668">
        <f t="shared" si="165"/>
        <v>0</v>
      </c>
      <c r="AA297" s="669"/>
      <c r="AB297" s="668">
        <f t="shared" si="155"/>
        <v>50</v>
      </c>
      <c r="AC297" s="668">
        <f t="shared" si="166"/>
        <v>0</v>
      </c>
      <c r="AD297" s="669"/>
      <c r="AE297" s="669"/>
      <c r="AF297" s="669"/>
      <c r="AG297" s="669"/>
      <c r="AH297" s="669"/>
      <c r="AI297" s="669"/>
      <c r="AJ297" s="669"/>
      <c r="AK297" s="668">
        <f t="shared" si="167"/>
        <v>0</v>
      </c>
      <c r="AL297" s="669"/>
      <c r="AM297" s="668">
        <f t="shared" si="158"/>
        <v>50</v>
      </c>
      <c r="AN297" s="668">
        <f t="shared" si="168"/>
        <v>0</v>
      </c>
      <c r="AO297" s="669"/>
      <c r="AP297" s="669"/>
      <c r="AQ297" s="669"/>
      <c r="AR297" s="669"/>
      <c r="AS297" s="669"/>
      <c r="AT297" s="669"/>
      <c r="AU297" s="669"/>
      <c r="AV297" s="668">
        <f t="shared" si="169"/>
        <v>0</v>
      </c>
      <c r="AW297" s="669"/>
      <c r="AX297" s="668">
        <f t="shared" si="161"/>
        <v>50</v>
      </c>
    </row>
    <row r="298" spans="1:50" ht="12">
      <c r="A298" s="288">
        <v>296</v>
      </c>
      <c r="B298" s="306" t="s">
        <v>601</v>
      </c>
      <c r="C298" s="290" t="s">
        <v>14</v>
      </c>
      <c r="D298" s="307" t="s">
        <v>602</v>
      </c>
      <c r="E298" s="307">
        <v>50</v>
      </c>
      <c r="F298" s="668">
        <v>-300</v>
      </c>
      <c r="G298" s="668">
        <f t="shared" si="162"/>
        <v>150</v>
      </c>
      <c r="H298" s="669"/>
      <c r="I298" s="669"/>
      <c r="J298" s="669"/>
      <c r="K298" s="669"/>
      <c r="L298" s="669"/>
      <c r="M298" s="669"/>
      <c r="N298" s="669"/>
      <c r="O298" s="668">
        <f t="shared" si="163"/>
        <v>150</v>
      </c>
      <c r="P298" s="669"/>
      <c r="Q298" s="668">
        <f t="shared" si="152"/>
        <v>-150</v>
      </c>
      <c r="R298" s="668">
        <f t="shared" si="164"/>
        <v>150</v>
      </c>
      <c r="S298" s="669"/>
      <c r="T298" s="669"/>
      <c r="U298" s="669"/>
      <c r="V298" s="669"/>
      <c r="W298" s="669"/>
      <c r="X298" s="669"/>
      <c r="Y298" s="669"/>
      <c r="Z298" s="668">
        <f t="shared" si="165"/>
        <v>150</v>
      </c>
      <c r="AA298" s="669"/>
      <c r="AB298" s="668">
        <f t="shared" si="155"/>
        <v>0</v>
      </c>
      <c r="AC298" s="668">
        <f t="shared" si="166"/>
        <v>150</v>
      </c>
      <c r="AD298" s="669"/>
      <c r="AE298" s="669"/>
      <c r="AF298" s="669"/>
      <c r="AG298" s="669"/>
      <c r="AH298" s="669"/>
      <c r="AI298" s="669"/>
      <c r="AJ298" s="669"/>
      <c r="AK298" s="668">
        <f t="shared" si="167"/>
        <v>150</v>
      </c>
      <c r="AL298" s="669"/>
      <c r="AM298" s="668">
        <f t="shared" si="158"/>
        <v>150</v>
      </c>
      <c r="AN298" s="668">
        <f t="shared" si="168"/>
        <v>150</v>
      </c>
      <c r="AO298" s="669"/>
      <c r="AP298" s="669"/>
      <c r="AQ298" s="669"/>
      <c r="AR298" s="669"/>
      <c r="AS298" s="669"/>
      <c r="AT298" s="669"/>
      <c r="AU298" s="669"/>
      <c r="AV298" s="668">
        <f t="shared" si="169"/>
        <v>150</v>
      </c>
      <c r="AW298" s="669"/>
      <c r="AX298" s="668">
        <f t="shared" si="161"/>
        <v>300</v>
      </c>
    </row>
    <row r="299" spans="1:50" ht="12">
      <c r="A299" s="288">
        <v>297</v>
      </c>
      <c r="B299" s="289" t="s">
        <v>603</v>
      </c>
      <c r="C299" s="290" t="s">
        <v>23</v>
      </c>
      <c r="D299" s="290" t="s">
        <v>12</v>
      </c>
      <c r="E299" s="290">
        <v>115</v>
      </c>
      <c r="F299" s="668">
        <v>0</v>
      </c>
      <c r="G299" s="668">
        <f t="shared" si="162"/>
        <v>345</v>
      </c>
      <c r="H299" s="669"/>
      <c r="I299" s="669"/>
      <c r="J299" s="669"/>
      <c r="K299" s="669"/>
      <c r="L299" s="669"/>
      <c r="M299" s="669"/>
      <c r="N299" s="669"/>
      <c r="O299" s="668">
        <f t="shared" si="163"/>
        <v>345</v>
      </c>
      <c r="P299" s="669"/>
      <c r="Q299" s="668">
        <f t="shared" si="152"/>
        <v>345</v>
      </c>
      <c r="R299" s="668">
        <f t="shared" si="164"/>
        <v>345</v>
      </c>
      <c r="S299" s="669"/>
      <c r="T299" s="669"/>
      <c r="U299" s="669"/>
      <c r="V299" s="669"/>
      <c r="W299" s="669"/>
      <c r="X299" s="669"/>
      <c r="Y299" s="669"/>
      <c r="Z299" s="668">
        <f t="shared" si="165"/>
        <v>345</v>
      </c>
      <c r="AA299" s="669"/>
      <c r="AB299" s="668">
        <f t="shared" si="155"/>
        <v>690</v>
      </c>
      <c r="AC299" s="668">
        <f t="shared" si="166"/>
        <v>345</v>
      </c>
      <c r="AD299" s="669"/>
      <c r="AE299" s="669"/>
      <c r="AF299" s="669"/>
      <c r="AG299" s="669"/>
      <c r="AH299" s="669"/>
      <c r="AI299" s="669"/>
      <c r="AJ299" s="669"/>
      <c r="AK299" s="668">
        <f t="shared" si="167"/>
        <v>345</v>
      </c>
      <c r="AL299" s="669"/>
      <c r="AM299" s="668">
        <f t="shared" si="158"/>
        <v>1035</v>
      </c>
      <c r="AN299" s="668">
        <f t="shared" si="168"/>
        <v>345</v>
      </c>
      <c r="AO299" s="669"/>
      <c r="AP299" s="669"/>
      <c r="AQ299" s="669"/>
      <c r="AR299" s="669"/>
      <c r="AS299" s="669"/>
      <c r="AT299" s="669"/>
      <c r="AU299" s="669"/>
      <c r="AV299" s="668">
        <f t="shared" si="169"/>
        <v>345</v>
      </c>
      <c r="AW299" s="669"/>
      <c r="AX299" s="668">
        <f t="shared" si="161"/>
        <v>1380</v>
      </c>
    </row>
    <row r="300" spans="1:50" ht="13">
      <c r="A300" s="288">
        <v>298</v>
      </c>
      <c r="B300" s="541" t="s">
        <v>3440</v>
      </c>
      <c r="C300" s="290" t="s">
        <v>14</v>
      </c>
      <c r="D300" s="290"/>
      <c r="E300" s="290">
        <v>180</v>
      </c>
      <c r="F300" s="668">
        <v>0</v>
      </c>
      <c r="G300" s="668">
        <f t="shared" si="162"/>
        <v>540</v>
      </c>
      <c r="H300" s="669"/>
      <c r="I300" s="669"/>
      <c r="J300" s="669"/>
      <c r="K300" s="669"/>
      <c r="L300" s="669"/>
      <c r="M300" s="669"/>
      <c r="N300" s="669"/>
      <c r="O300" s="668">
        <f t="shared" si="163"/>
        <v>540</v>
      </c>
      <c r="P300" s="669"/>
      <c r="Q300" s="668">
        <f t="shared" si="152"/>
        <v>540</v>
      </c>
      <c r="R300" s="668">
        <f t="shared" si="164"/>
        <v>540</v>
      </c>
      <c r="S300" s="669"/>
      <c r="T300" s="669"/>
      <c r="U300" s="669"/>
      <c r="V300" s="669"/>
      <c r="W300" s="669"/>
      <c r="X300" s="669"/>
      <c r="Y300" s="669"/>
      <c r="Z300" s="668">
        <f t="shared" si="165"/>
        <v>540</v>
      </c>
      <c r="AA300" s="669"/>
      <c r="AB300" s="668">
        <f t="shared" si="155"/>
        <v>1080</v>
      </c>
      <c r="AC300" s="668">
        <f t="shared" si="166"/>
        <v>540</v>
      </c>
      <c r="AD300" s="669"/>
      <c r="AE300" s="669"/>
      <c r="AF300" s="669"/>
      <c r="AG300" s="669"/>
      <c r="AH300" s="669"/>
      <c r="AI300" s="669"/>
      <c r="AJ300" s="669"/>
      <c r="AK300" s="668">
        <f t="shared" si="167"/>
        <v>540</v>
      </c>
      <c r="AL300" s="669"/>
      <c r="AM300" s="668">
        <f t="shared" si="158"/>
        <v>1620</v>
      </c>
      <c r="AN300" s="668">
        <f t="shared" si="168"/>
        <v>540</v>
      </c>
      <c r="AO300" s="669"/>
      <c r="AP300" s="669"/>
      <c r="AQ300" s="669"/>
      <c r="AR300" s="669"/>
      <c r="AS300" s="669"/>
      <c r="AT300" s="669"/>
      <c r="AU300" s="669"/>
      <c r="AV300" s="668">
        <f t="shared" si="169"/>
        <v>540</v>
      </c>
      <c r="AW300" s="669"/>
      <c r="AX300" s="668">
        <f t="shared" si="161"/>
        <v>2160</v>
      </c>
    </row>
    <row r="301" spans="1:50" ht="12">
      <c r="A301" s="288">
        <v>299</v>
      </c>
      <c r="B301" s="289" t="s">
        <v>852</v>
      </c>
      <c r="C301" s="290" t="s">
        <v>23</v>
      </c>
      <c r="D301" s="290" t="s">
        <v>851</v>
      </c>
      <c r="E301" s="290">
        <v>200</v>
      </c>
      <c r="F301" s="668">
        <v>0</v>
      </c>
      <c r="G301" s="668">
        <f t="shared" si="162"/>
        <v>600</v>
      </c>
      <c r="H301" s="669"/>
      <c r="I301" s="669"/>
      <c r="J301" s="669"/>
      <c r="K301" s="669"/>
      <c r="L301" s="669"/>
      <c r="M301" s="669"/>
      <c r="N301" s="669"/>
      <c r="O301" s="668">
        <f t="shared" si="163"/>
        <v>600</v>
      </c>
      <c r="P301" s="669"/>
      <c r="Q301" s="668">
        <f t="shared" si="152"/>
        <v>600</v>
      </c>
      <c r="R301" s="668">
        <f t="shared" si="164"/>
        <v>600</v>
      </c>
      <c r="S301" s="669"/>
      <c r="T301" s="669"/>
      <c r="U301" s="669"/>
      <c r="V301" s="669"/>
      <c r="W301" s="669"/>
      <c r="X301" s="669"/>
      <c r="Y301" s="669"/>
      <c r="Z301" s="668">
        <f t="shared" si="165"/>
        <v>600</v>
      </c>
      <c r="AA301" s="669"/>
      <c r="AB301" s="668">
        <f t="shared" si="155"/>
        <v>1200</v>
      </c>
      <c r="AC301" s="668">
        <f t="shared" si="166"/>
        <v>600</v>
      </c>
      <c r="AD301" s="669"/>
      <c r="AE301" s="669"/>
      <c r="AF301" s="669"/>
      <c r="AG301" s="669"/>
      <c r="AH301" s="669"/>
      <c r="AI301" s="669"/>
      <c r="AJ301" s="669"/>
      <c r="AK301" s="668">
        <f t="shared" si="167"/>
        <v>600</v>
      </c>
      <c r="AL301" s="669"/>
      <c r="AM301" s="668">
        <f t="shared" si="158"/>
        <v>1800</v>
      </c>
      <c r="AN301" s="668">
        <f t="shared" si="168"/>
        <v>600</v>
      </c>
      <c r="AO301" s="669"/>
      <c r="AP301" s="669"/>
      <c r="AQ301" s="669"/>
      <c r="AR301" s="669"/>
      <c r="AS301" s="669"/>
      <c r="AT301" s="669"/>
      <c r="AU301" s="669"/>
      <c r="AV301" s="668">
        <f t="shared" si="169"/>
        <v>600</v>
      </c>
      <c r="AW301" s="669"/>
      <c r="AX301" s="668">
        <f t="shared" si="161"/>
        <v>2400</v>
      </c>
    </row>
    <row r="302" spans="1:50" ht="12">
      <c r="A302" s="288">
        <v>300</v>
      </c>
      <c r="B302" s="289" t="s">
        <v>608</v>
      </c>
      <c r="C302" s="290" t="s">
        <v>23</v>
      </c>
      <c r="D302" s="290" t="s">
        <v>610</v>
      </c>
      <c r="E302" s="290">
        <v>25</v>
      </c>
      <c r="F302" s="668">
        <v>0</v>
      </c>
      <c r="G302" s="668">
        <f t="shared" si="162"/>
        <v>75</v>
      </c>
      <c r="H302" s="669"/>
      <c r="I302" s="669"/>
      <c r="J302" s="669"/>
      <c r="K302" s="669"/>
      <c r="L302" s="669"/>
      <c r="M302" s="669"/>
      <c r="N302" s="669"/>
      <c r="O302" s="668">
        <f t="shared" si="163"/>
        <v>75</v>
      </c>
      <c r="P302" s="669"/>
      <c r="Q302" s="668">
        <f t="shared" si="152"/>
        <v>75</v>
      </c>
      <c r="R302" s="668">
        <f t="shared" si="164"/>
        <v>75</v>
      </c>
      <c r="S302" s="669"/>
      <c r="T302" s="669"/>
      <c r="U302" s="669"/>
      <c r="V302" s="669"/>
      <c r="W302" s="669"/>
      <c r="X302" s="669"/>
      <c r="Y302" s="669"/>
      <c r="Z302" s="668">
        <f t="shared" si="165"/>
        <v>75</v>
      </c>
      <c r="AA302" s="669"/>
      <c r="AB302" s="668">
        <f t="shared" si="155"/>
        <v>150</v>
      </c>
      <c r="AC302" s="668">
        <f t="shared" si="166"/>
        <v>75</v>
      </c>
      <c r="AD302" s="669"/>
      <c r="AE302" s="669"/>
      <c r="AF302" s="669"/>
      <c r="AG302" s="669"/>
      <c r="AH302" s="669"/>
      <c r="AI302" s="669"/>
      <c r="AJ302" s="669"/>
      <c r="AK302" s="668">
        <f t="shared" si="167"/>
        <v>75</v>
      </c>
      <c r="AL302" s="669"/>
      <c r="AM302" s="668">
        <f t="shared" si="158"/>
        <v>225</v>
      </c>
      <c r="AN302" s="668">
        <f t="shared" si="168"/>
        <v>75</v>
      </c>
      <c r="AO302" s="669"/>
      <c r="AP302" s="669"/>
      <c r="AQ302" s="669"/>
      <c r="AR302" s="669"/>
      <c r="AS302" s="669"/>
      <c r="AT302" s="669"/>
      <c r="AU302" s="669"/>
      <c r="AV302" s="668">
        <f t="shared" si="169"/>
        <v>75</v>
      </c>
      <c r="AW302" s="669"/>
      <c r="AX302" s="668">
        <f t="shared" si="161"/>
        <v>300</v>
      </c>
    </row>
    <row r="303" spans="1:50" ht="12">
      <c r="A303" s="288">
        <v>301</v>
      </c>
      <c r="B303" s="289" t="s">
        <v>3375</v>
      </c>
      <c r="C303" s="290" t="s">
        <v>14</v>
      </c>
      <c r="D303" s="290"/>
      <c r="E303" s="290">
        <v>100</v>
      </c>
      <c r="F303" s="668">
        <v>0</v>
      </c>
      <c r="G303" s="668">
        <f t="shared" si="162"/>
        <v>300</v>
      </c>
      <c r="H303" s="669"/>
      <c r="I303" s="669"/>
      <c r="J303" s="669"/>
      <c r="K303" s="669"/>
      <c r="L303" s="669"/>
      <c r="M303" s="669"/>
      <c r="N303" s="669"/>
      <c r="O303" s="668">
        <f t="shared" si="163"/>
        <v>300</v>
      </c>
      <c r="P303" s="669"/>
      <c r="Q303" s="668">
        <f t="shared" si="152"/>
        <v>300</v>
      </c>
      <c r="R303" s="668">
        <f t="shared" si="164"/>
        <v>300</v>
      </c>
      <c r="S303" s="669"/>
      <c r="T303" s="669"/>
      <c r="U303" s="669"/>
      <c r="V303" s="669"/>
      <c r="W303" s="669"/>
      <c r="X303" s="669"/>
      <c r="Y303" s="669"/>
      <c r="Z303" s="668">
        <f t="shared" si="165"/>
        <v>300</v>
      </c>
      <c r="AA303" s="669"/>
      <c r="AB303" s="668">
        <f t="shared" si="155"/>
        <v>600</v>
      </c>
      <c r="AC303" s="668">
        <f t="shared" si="166"/>
        <v>300</v>
      </c>
      <c r="AD303" s="669"/>
      <c r="AE303" s="669"/>
      <c r="AF303" s="669"/>
      <c r="AG303" s="669"/>
      <c r="AH303" s="669"/>
      <c r="AI303" s="669"/>
      <c r="AJ303" s="669"/>
      <c r="AK303" s="668">
        <f t="shared" si="167"/>
        <v>300</v>
      </c>
      <c r="AL303" s="669"/>
      <c r="AM303" s="668">
        <f t="shared" si="158"/>
        <v>900</v>
      </c>
      <c r="AN303" s="668">
        <f t="shared" si="168"/>
        <v>300</v>
      </c>
      <c r="AO303" s="669"/>
      <c r="AP303" s="669"/>
      <c r="AQ303" s="669"/>
      <c r="AR303" s="669"/>
      <c r="AS303" s="669"/>
      <c r="AT303" s="669"/>
      <c r="AU303" s="669"/>
      <c r="AV303" s="668">
        <f t="shared" si="169"/>
        <v>300</v>
      </c>
      <c r="AW303" s="669"/>
      <c r="AX303" s="668">
        <f t="shared" si="161"/>
        <v>1200</v>
      </c>
    </row>
    <row r="304" spans="1:50" ht="13">
      <c r="A304" s="288">
        <v>302</v>
      </c>
      <c r="B304" s="541" t="s">
        <v>3323</v>
      </c>
      <c r="C304" s="290" t="s">
        <v>14</v>
      </c>
      <c r="D304" s="290"/>
      <c r="E304" s="670">
        <v>200</v>
      </c>
      <c r="F304" s="668">
        <v>0</v>
      </c>
      <c r="G304" s="668">
        <f t="shared" si="162"/>
        <v>600</v>
      </c>
      <c r="H304" s="669"/>
      <c r="I304" s="669"/>
      <c r="J304" s="669"/>
      <c r="K304" s="669"/>
      <c r="L304" s="669"/>
      <c r="M304" s="669"/>
      <c r="N304" s="669"/>
      <c r="O304" s="668">
        <f t="shared" si="163"/>
        <v>600</v>
      </c>
      <c r="P304" s="669"/>
      <c r="Q304" s="668">
        <f t="shared" si="152"/>
        <v>600</v>
      </c>
      <c r="R304" s="668">
        <f t="shared" si="164"/>
        <v>600</v>
      </c>
      <c r="S304" s="669"/>
      <c r="T304" s="669"/>
      <c r="U304" s="669"/>
      <c r="V304" s="669"/>
      <c r="W304" s="669"/>
      <c r="X304" s="669"/>
      <c r="Y304" s="669"/>
      <c r="Z304" s="668">
        <f t="shared" si="165"/>
        <v>600</v>
      </c>
      <c r="AA304" s="669"/>
      <c r="AB304" s="668">
        <f t="shared" si="155"/>
        <v>1200</v>
      </c>
      <c r="AC304" s="668">
        <f t="shared" si="166"/>
        <v>600</v>
      </c>
      <c r="AD304" s="669"/>
      <c r="AE304" s="669"/>
      <c r="AF304" s="669"/>
      <c r="AG304" s="669"/>
      <c r="AH304" s="669"/>
      <c r="AI304" s="669"/>
      <c r="AJ304" s="669"/>
      <c r="AK304" s="668">
        <f t="shared" si="167"/>
        <v>600</v>
      </c>
      <c r="AL304" s="669"/>
      <c r="AM304" s="668">
        <f t="shared" si="158"/>
        <v>1800</v>
      </c>
      <c r="AN304" s="668">
        <f t="shared" si="168"/>
        <v>600</v>
      </c>
      <c r="AO304" s="669"/>
      <c r="AP304" s="669"/>
      <c r="AQ304" s="669"/>
      <c r="AR304" s="669"/>
      <c r="AS304" s="669"/>
      <c r="AT304" s="669"/>
      <c r="AU304" s="669"/>
      <c r="AV304" s="668">
        <f t="shared" si="169"/>
        <v>600</v>
      </c>
      <c r="AW304" s="669"/>
      <c r="AX304" s="668">
        <f t="shared" si="161"/>
        <v>2400</v>
      </c>
    </row>
    <row r="305" spans="1:50" ht="12">
      <c r="A305" s="288">
        <v>303</v>
      </c>
      <c r="B305" s="289" t="s">
        <v>611</v>
      </c>
      <c r="C305" s="290" t="s">
        <v>23</v>
      </c>
      <c r="D305" s="290" t="s">
        <v>613</v>
      </c>
      <c r="E305" s="290">
        <v>200</v>
      </c>
      <c r="F305" s="668">
        <v>0</v>
      </c>
      <c r="G305" s="668">
        <f t="shared" si="162"/>
        <v>600</v>
      </c>
      <c r="H305" s="669"/>
      <c r="I305" s="669"/>
      <c r="J305" s="669"/>
      <c r="K305" s="669"/>
      <c r="L305" s="669"/>
      <c r="M305" s="669"/>
      <c r="N305" s="669"/>
      <c r="O305" s="668">
        <f t="shared" si="163"/>
        <v>600</v>
      </c>
      <c r="P305" s="669"/>
      <c r="Q305" s="668">
        <f t="shared" si="152"/>
        <v>600</v>
      </c>
      <c r="R305" s="668">
        <f t="shared" si="164"/>
        <v>600</v>
      </c>
      <c r="S305" s="669"/>
      <c r="T305" s="669"/>
      <c r="U305" s="669"/>
      <c r="V305" s="669"/>
      <c r="W305" s="669"/>
      <c r="X305" s="669"/>
      <c r="Y305" s="669"/>
      <c r="Z305" s="668">
        <f t="shared" si="165"/>
        <v>600</v>
      </c>
      <c r="AA305" s="669"/>
      <c r="AB305" s="668">
        <f t="shared" si="155"/>
        <v>1200</v>
      </c>
      <c r="AC305" s="668">
        <f t="shared" si="166"/>
        <v>600</v>
      </c>
      <c r="AD305" s="669"/>
      <c r="AE305" s="669"/>
      <c r="AF305" s="669"/>
      <c r="AG305" s="669"/>
      <c r="AH305" s="669"/>
      <c r="AI305" s="669"/>
      <c r="AJ305" s="669"/>
      <c r="AK305" s="668">
        <f t="shared" si="167"/>
        <v>600</v>
      </c>
      <c r="AL305" s="669"/>
      <c r="AM305" s="668">
        <f t="shared" si="158"/>
        <v>1800</v>
      </c>
      <c r="AN305" s="668">
        <f t="shared" si="168"/>
        <v>600</v>
      </c>
      <c r="AO305" s="669"/>
      <c r="AP305" s="669"/>
      <c r="AQ305" s="669"/>
      <c r="AR305" s="669"/>
      <c r="AS305" s="669"/>
      <c r="AT305" s="669"/>
      <c r="AU305" s="669"/>
      <c r="AV305" s="668">
        <f t="shared" si="169"/>
        <v>600</v>
      </c>
      <c r="AW305" s="669"/>
      <c r="AX305" s="668">
        <f t="shared" si="161"/>
        <v>2400</v>
      </c>
    </row>
    <row r="306" spans="1:50" ht="12">
      <c r="A306" s="288">
        <v>304</v>
      </c>
      <c r="B306" s="542" t="s">
        <v>614</v>
      </c>
      <c r="C306" s="290" t="s">
        <v>23</v>
      </c>
      <c r="D306" s="290" t="s">
        <v>616</v>
      </c>
      <c r="E306" s="290">
        <v>135</v>
      </c>
      <c r="F306" s="668">
        <v>0</v>
      </c>
      <c r="G306" s="668">
        <f t="shared" si="162"/>
        <v>405</v>
      </c>
      <c r="H306" s="669"/>
      <c r="I306" s="669"/>
      <c r="J306" s="669"/>
      <c r="K306" s="669"/>
      <c r="L306" s="669"/>
      <c r="M306" s="669"/>
      <c r="N306" s="669"/>
      <c r="O306" s="668">
        <f t="shared" si="163"/>
        <v>405</v>
      </c>
      <c r="P306" s="669"/>
      <c r="Q306" s="668">
        <f t="shared" si="152"/>
        <v>405</v>
      </c>
      <c r="R306" s="668">
        <f t="shared" si="164"/>
        <v>405</v>
      </c>
      <c r="S306" s="669"/>
      <c r="T306" s="669"/>
      <c r="U306" s="669"/>
      <c r="V306" s="669"/>
      <c r="W306" s="669"/>
      <c r="X306" s="669"/>
      <c r="Y306" s="669"/>
      <c r="Z306" s="668">
        <f t="shared" si="165"/>
        <v>405</v>
      </c>
      <c r="AA306" s="669"/>
      <c r="AB306" s="668">
        <f t="shared" si="155"/>
        <v>810</v>
      </c>
      <c r="AC306" s="668">
        <f t="shared" si="166"/>
        <v>405</v>
      </c>
      <c r="AD306" s="669"/>
      <c r="AE306" s="669"/>
      <c r="AF306" s="669"/>
      <c r="AG306" s="669"/>
      <c r="AH306" s="669"/>
      <c r="AI306" s="669"/>
      <c r="AJ306" s="669"/>
      <c r="AK306" s="668">
        <f t="shared" si="167"/>
        <v>405</v>
      </c>
      <c r="AL306" s="669"/>
      <c r="AM306" s="668">
        <f t="shared" si="158"/>
        <v>1215</v>
      </c>
      <c r="AN306" s="668">
        <f t="shared" si="168"/>
        <v>405</v>
      </c>
      <c r="AO306" s="669"/>
      <c r="AP306" s="669"/>
      <c r="AQ306" s="669"/>
      <c r="AR306" s="669"/>
      <c r="AS306" s="669"/>
      <c r="AT306" s="669"/>
      <c r="AU306" s="669"/>
      <c r="AV306" s="668">
        <f t="shared" si="169"/>
        <v>405</v>
      </c>
      <c r="AW306" s="669"/>
      <c r="AX306" s="668">
        <f t="shared" si="161"/>
        <v>1620</v>
      </c>
    </row>
    <row r="307" spans="1:50" ht="13">
      <c r="A307" s="288">
        <v>305</v>
      </c>
      <c r="B307" s="504" t="s">
        <v>3330</v>
      </c>
      <c r="C307" s="290" t="s">
        <v>14</v>
      </c>
      <c r="D307" s="290"/>
      <c r="E307" s="290">
        <v>350</v>
      </c>
      <c r="F307" s="668">
        <v>0</v>
      </c>
      <c r="G307" s="668">
        <f t="shared" si="162"/>
        <v>1050</v>
      </c>
      <c r="H307" s="669"/>
      <c r="I307" s="669"/>
      <c r="J307" s="669"/>
      <c r="K307" s="669"/>
      <c r="L307" s="669"/>
      <c r="M307" s="669"/>
      <c r="N307" s="669"/>
      <c r="O307" s="668">
        <f t="shared" si="163"/>
        <v>1050</v>
      </c>
      <c r="P307" s="669"/>
      <c r="Q307" s="668">
        <f t="shared" si="152"/>
        <v>1050</v>
      </c>
      <c r="R307" s="668">
        <f t="shared" si="164"/>
        <v>1050</v>
      </c>
      <c r="S307" s="669"/>
      <c r="T307" s="669"/>
      <c r="U307" s="669"/>
      <c r="V307" s="669"/>
      <c r="W307" s="669"/>
      <c r="X307" s="669"/>
      <c r="Y307" s="669"/>
      <c r="Z307" s="668">
        <f t="shared" si="165"/>
        <v>1050</v>
      </c>
      <c r="AA307" s="669"/>
      <c r="AB307" s="668">
        <f t="shared" si="155"/>
        <v>2100</v>
      </c>
      <c r="AC307" s="668">
        <f t="shared" si="166"/>
        <v>1050</v>
      </c>
      <c r="AD307" s="669"/>
      <c r="AE307" s="669"/>
      <c r="AF307" s="669"/>
      <c r="AG307" s="669"/>
      <c r="AH307" s="669"/>
      <c r="AI307" s="669"/>
      <c r="AJ307" s="669"/>
      <c r="AK307" s="668">
        <f t="shared" si="167"/>
        <v>1050</v>
      </c>
      <c r="AL307" s="669"/>
      <c r="AM307" s="668">
        <f t="shared" si="158"/>
        <v>3150</v>
      </c>
      <c r="AN307" s="668">
        <f t="shared" si="168"/>
        <v>1050</v>
      </c>
      <c r="AO307" s="669"/>
      <c r="AP307" s="669"/>
      <c r="AQ307" s="669"/>
      <c r="AR307" s="669"/>
      <c r="AS307" s="669"/>
      <c r="AT307" s="669"/>
      <c r="AU307" s="669"/>
      <c r="AV307" s="668">
        <f t="shared" si="169"/>
        <v>1050</v>
      </c>
      <c r="AW307" s="669"/>
      <c r="AX307" s="668">
        <f t="shared" si="161"/>
        <v>4200</v>
      </c>
    </row>
    <row r="308" spans="1:50" ht="12">
      <c r="A308" s="288">
        <v>306</v>
      </c>
      <c r="B308" s="294" t="s">
        <v>3113</v>
      </c>
      <c r="C308" s="290" t="s">
        <v>10</v>
      </c>
      <c r="D308" s="290" t="s">
        <v>619</v>
      </c>
      <c r="E308" s="670">
        <v>200</v>
      </c>
      <c r="F308" s="668">
        <v>0</v>
      </c>
      <c r="G308" s="668">
        <f t="shared" si="162"/>
        <v>600</v>
      </c>
      <c r="H308" s="669"/>
      <c r="I308" s="669"/>
      <c r="J308" s="669"/>
      <c r="K308" s="669"/>
      <c r="L308" s="669"/>
      <c r="M308" s="669"/>
      <c r="N308" s="669"/>
      <c r="O308" s="668">
        <f t="shared" si="163"/>
        <v>600</v>
      </c>
      <c r="P308" s="669"/>
      <c r="Q308" s="668">
        <f t="shared" si="152"/>
        <v>600</v>
      </c>
      <c r="R308" s="668">
        <f t="shared" si="164"/>
        <v>600</v>
      </c>
      <c r="S308" s="669"/>
      <c r="T308" s="669"/>
      <c r="U308" s="669"/>
      <c r="V308" s="669"/>
      <c r="W308" s="669"/>
      <c r="X308" s="669"/>
      <c r="Y308" s="669"/>
      <c r="Z308" s="668">
        <f t="shared" si="165"/>
        <v>600</v>
      </c>
      <c r="AA308" s="669"/>
      <c r="AB308" s="668">
        <f t="shared" si="155"/>
        <v>1200</v>
      </c>
      <c r="AC308" s="668">
        <f t="shared" si="166"/>
        <v>600</v>
      </c>
      <c r="AD308" s="669"/>
      <c r="AE308" s="669"/>
      <c r="AF308" s="669"/>
      <c r="AG308" s="669"/>
      <c r="AH308" s="669"/>
      <c r="AI308" s="669"/>
      <c r="AJ308" s="669"/>
      <c r="AK308" s="668">
        <f t="shared" si="167"/>
        <v>600</v>
      </c>
      <c r="AL308" s="669"/>
      <c r="AM308" s="668">
        <f t="shared" si="158"/>
        <v>1800</v>
      </c>
      <c r="AN308" s="668">
        <f t="shared" si="168"/>
        <v>600</v>
      </c>
      <c r="AO308" s="669"/>
      <c r="AP308" s="669"/>
      <c r="AQ308" s="669"/>
      <c r="AR308" s="669"/>
      <c r="AS308" s="669"/>
      <c r="AT308" s="669"/>
      <c r="AU308" s="669"/>
      <c r="AV308" s="668">
        <f t="shared" si="169"/>
        <v>600</v>
      </c>
      <c r="AW308" s="669"/>
      <c r="AX308" s="668">
        <f t="shared" si="161"/>
        <v>2400</v>
      </c>
    </row>
    <row r="309" spans="1:50" ht="12">
      <c r="A309" s="288">
        <v>307</v>
      </c>
      <c r="B309" s="289" t="s">
        <v>620</v>
      </c>
      <c r="C309" s="290" t="s">
        <v>23</v>
      </c>
      <c r="D309" s="290" t="s">
        <v>622</v>
      </c>
      <c r="E309" s="290">
        <v>200</v>
      </c>
      <c r="F309" s="668">
        <v>50</v>
      </c>
      <c r="G309" s="668">
        <f t="shared" si="162"/>
        <v>600</v>
      </c>
      <c r="H309" s="669"/>
      <c r="I309" s="669"/>
      <c r="J309" s="669"/>
      <c r="K309" s="669"/>
      <c r="L309" s="669"/>
      <c r="M309" s="669"/>
      <c r="N309" s="669"/>
      <c r="O309" s="668">
        <f t="shared" si="163"/>
        <v>600</v>
      </c>
      <c r="P309" s="669">
        <v>50</v>
      </c>
      <c r="Q309" s="668">
        <f t="shared" si="152"/>
        <v>600</v>
      </c>
      <c r="R309" s="668">
        <f t="shared" si="164"/>
        <v>600</v>
      </c>
      <c r="S309" s="669"/>
      <c r="T309" s="669"/>
      <c r="U309" s="669"/>
      <c r="V309" s="669"/>
      <c r="W309" s="669"/>
      <c r="X309" s="669"/>
      <c r="Y309" s="669"/>
      <c r="Z309" s="668">
        <f t="shared" si="165"/>
        <v>600</v>
      </c>
      <c r="AA309" s="669"/>
      <c r="AB309" s="668">
        <f t="shared" si="155"/>
        <v>1200</v>
      </c>
      <c r="AC309" s="668">
        <f t="shared" si="166"/>
        <v>600</v>
      </c>
      <c r="AD309" s="669"/>
      <c r="AE309" s="669"/>
      <c r="AF309" s="669"/>
      <c r="AG309" s="669"/>
      <c r="AH309" s="669"/>
      <c r="AI309" s="669"/>
      <c r="AJ309" s="669"/>
      <c r="AK309" s="668">
        <f t="shared" si="167"/>
        <v>600</v>
      </c>
      <c r="AL309" s="669"/>
      <c r="AM309" s="668">
        <f t="shared" si="158"/>
        <v>1800</v>
      </c>
      <c r="AN309" s="668">
        <f t="shared" si="168"/>
        <v>600</v>
      </c>
      <c r="AO309" s="669"/>
      <c r="AP309" s="669"/>
      <c r="AQ309" s="669"/>
      <c r="AR309" s="669"/>
      <c r="AS309" s="669"/>
      <c r="AT309" s="669"/>
      <c r="AU309" s="669"/>
      <c r="AV309" s="668">
        <f t="shared" si="169"/>
        <v>600</v>
      </c>
      <c r="AW309" s="669"/>
      <c r="AX309" s="668">
        <f t="shared" si="161"/>
        <v>2400</v>
      </c>
    </row>
    <row r="310" spans="1:50" ht="12">
      <c r="A310" s="288">
        <v>308</v>
      </c>
      <c r="B310" s="296" t="s">
        <v>2001</v>
      </c>
      <c r="C310" s="297" t="s">
        <v>30</v>
      </c>
      <c r="D310" s="297" t="s">
        <v>895</v>
      </c>
      <c r="E310" s="297"/>
      <c r="F310" s="671">
        <v>1200</v>
      </c>
      <c r="G310" s="671">
        <f t="shared" si="162"/>
        <v>0</v>
      </c>
      <c r="H310" s="672"/>
      <c r="I310" s="672"/>
      <c r="J310" s="672"/>
      <c r="K310" s="672"/>
      <c r="L310" s="672"/>
      <c r="M310" s="672"/>
      <c r="N310" s="672"/>
      <c r="O310" s="671">
        <f t="shared" si="163"/>
        <v>0</v>
      </c>
      <c r="P310" s="672"/>
      <c r="Q310" s="671">
        <f t="shared" si="152"/>
        <v>1200</v>
      </c>
      <c r="R310" s="671">
        <f t="shared" si="164"/>
        <v>0</v>
      </c>
      <c r="S310" s="672"/>
      <c r="T310" s="672"/>
      <c r="U310" s="672"/>
      <c r="V310" s="672"/>
      <c r="W310" s="672"/>
      <c r="X310" s="672"/>
      <c r="Y310" s="672"/>
      <c r="Z310" s="671">
        <f t="shared" si="165"/>
        <v>0</v>
      </c>
      <c r="AA310" s="672"/>
      <c r="AB310" s="671">
        <f t="shared" si="155"/>
        <v>1200</v>
      </c>
      <c r="AC310" s="671">
        <f t="shared" si="166"/>
        <v>0</v>
      </c>
      <c r="AD310" s="672"/>
      <c r="AE310" s="672"/>
      <c r="AF310" s="672"/>
      <c r="AG310" s="672"/>
      <c r="AH310" s="672"/>
      <c r="AI310" s="672"/>
      <c r="AJ310" s="672"/>
      <c r="AK310" s="671">
        <f t="shared" si="167"/>
        <v>0</v>
      </c>
      <c r="AL310" s="672"/>
      <c r="AM310" s="671">
        <f t="shared" si="158"/>
        <v>1200</v>
      </c>
      <c r="AN310" s="671">
        <f t="shared" si="168"/>
        <v>0</v>
      </c>
      <c r="AO310" s="672"/>
      <c r="AP310" s="672"/>
      <c r="AQ310" s="672"/>
      <c r="AR310" s="672"/>
      <c r="AS310" s="672"/>
      <c r="AT310" s="672"/>
      <c r="AU310" s="672"/>
      <c r="AV310" s="671">
        <f t="shared" si="169"/>
        <v>0</v>
      </c>
      <c r="AW310" s="672"/>
      <c r="AX310" s="671">
        <f t="shared" si="161"/>
        <v>1200</v>
      </c>
    </row>
    <row r="311" spans="1:50" ht="12">
      <c r="A311" s="288">
        <v>309</v>
      </c>
      <c r="B311" s="289" t="s">
        <v>625</v>
      </c>
      <c r="C311" s="290" t="s">
        <v>23</v>
      </c>
      <c r="D311" s="290" t="s">
        <v>627</v>
      </c>
      <c r="E311" s="290">
        <v>140</v>
      </c>
      <c r="F311" s="668">
        <v>0</v>
      </c>
      <c r="G311" s="668">
        <f t="shared" si="162"/>
        <v>420</v>
      </c>
      <c r="H311" s="669"/>
      <c r="I311" s="669"/>
      <c r="J311" s="669"/>
      <c r="K311" s="669"/>
      <c r="L311" s="669"/>
      <c r="M311" s="669"/>
      <c r="N311" s="669"/>
      <c r="O311" s="668">
        <f t="shared" si="163"/>
        <v>420</v>
      </c>
      <c r="P311" s="669"/>
      <c r="Q311" s="668">
        <f t="shared" si="152"/>
        <v>420</v>
      </c>
      <c r="R311" s="668">
        <f t="shared" si="164"/>
        <v>420</v>
      </c>
      <c r="S311" s="669"/>
      <c r="T311" s="669"/>
      <c r="U311" s="669"/>
      <c r="V311" s="669"/>
      <c r="W311" s="669"/>
      <c r="X311" s="669"/>
      <c r="Y311" s="669"/>
      <c r="Z311" s="668">
        <f t="shared" si="165"/>
        <v>420</v>
      </c>
      <c r="AA311" s="669"/>
      <c r="AB311" s="668">
        <f t="shared" si="155"/>
        <v>840</v>
      </c>
      <c r="AC311" s="668">
        <f t="shared" si="166"/>
        <v>420</v>
      </c>
      <c r="AD311" s="669"/>
      <c r="AE311" s="669"/>
      <c r="AF311" s="669"/>
      <c r="AG311" s="669"/>
      <c r="AH311" s="669"/>
      <c r="AI311" s="669"/>
      <c r="AJ311" s="669"/>
      <c r="AK311" s="668">
        <f t="shared" si="167"/>
        <v>420</v>
      </c>
      <c r="AL311" s="669"/>
      <c r="AM311" s="668">
        <f t="shared" si="158"/>
        <v>1260</v>
      </c>
      <c r="AN311" s="668">
        <f t="shared" si="168"/>
        <v>420</v>
      </c>
      <c r="AO311" s="669"/>
      <c r="AP311" s="669"/>
      <c r="AQ311" s="669"/>
      <c r="AR311" s="669"/>
      <c r="AS311" s="669"/>
      <c r="AT311" s="669"/>
      <c r="AU311" s="669"/>
      <c r="AV311" s="668">
        <f t="shared" si="169"/>
        <v>420</v>
      </c>
      <c r="AW311" s="669"/>
      <c r="AX311" s="668">
        <f t="shared" si="161"/>
        <v>1680</v>
      </c>
    </row>
    <row r="312" spans="1:50" ht="12">
      <c r="A312" s="288">
        <v>310</v>
      </c>
      <c r="B312" s="294" t="s">
        <v>3842</v>
      </c>
      <c r="C312" s="290" t="s">
        <v>10</v>
      </c>
      <c r="D312" s="290" t="s">
        <v>631</v>
      </c>
      <c r="E312" s="670">
        <v>230</v>
      </c>
      <c r="F312" s="668">
        <v>-690</v>
      </c>
      <c r="G312" s="668">
        <f t="shared" si="162"/>
        <v>690</v>
      </c>
      <c r="H312" s="669"/>
      <c r="I312" s="669"/>
      <c r="J312" s="669"/>
      <c r="K312" s="669"/>
      <c r="L312" s="669"/>
      <c r="M312" s="669"/>
      <c r="N312" s="669"/>
      <c r="O312" s="668">
        <f t="shared" si="163"/>
        <v>690</v>
      </c>
      <c r="P312" s="669"/>
      <c r="Q312" s="668">
        <f t="shared" si="152"/>
        <v>0</v>
      </c>
      <c r="R312" s="668">
        <f t="shared" si="164"/>
        <v>690</v>
      </c>
      <c r="S312" s="669"/>
      <c r="T312" s="669"/>
      <c r="U312" s="669"/>
      <c r="V312" s="669"/>
      <c r="W312" s="669"/>
      <c r="X312" s="669"/>
      <c r="Y312" s="669"/>
      <c r="Z312" s="668">
        <f t="shared" si="165"/>
        <v>690</v>
      </c>
      <c r="AA312" s="669"/>
      <c r="AB312" s="668">
        <f t="shared" si="155"/>
        <v>690</v>
      </c>
      <c r="AC312" s="668">
        <f t="shared" si="166"/>
        <v>690</v>
      </c>
      <c r="AD312" s="669"/>
      <c r="AE312" s="669"/>
      <c r="AF312" s="669"/>
      <c r="AG312" s="669"/>
      <c r="AH312" s="669"/>
      <c r="AI312" s="669"/>
      <c r="AJ312" s="669"/>
      <c r="AK312" s="668">
        <f t="shared" si="167"/>
        <v>690</v>
      </c>
      <c r="AL312" s="669"/>
      <c r="AM312" s="668">
        <f t="shared" si="158"/>
        <v>1380</v>
      </c>
      <c r="AN312" s="668">
        <f t="shared" si="168"/>
        <v>690</v>
      </c>
      <c r="AO312" s="669"/>
      <c r="AP312" s="669"/>
      <c r="AQ312" s="669"/>
      <c r="AR312" s="669"/>
      <c r="AS312" s="669"/>
      <c r="AT312" s="669"/>
      <c r="AU312" s="669"/>
      <c r="AV312" s="668">
        <f t="shared" si="169"/>
        <v>690</v>
      </c>
      <c r="AW312" s="669"/>
      <c r="AX312" s="668">
        <f t="shared" si="161"/>
        <v>2070</v>
      </c>
    </row>
    <row r="313" spans="1:50" ht="12">
      <c r="A313" s="288">
        <v>311</v>
      </c>
      <c r="B313" s="535" t="s">
        <v>3483</v>
      </c>
      <c r="C313" s="290" t="s">
        <v>14</v>
      </c>
      <c r="D313" s="290"/>
      <c r="E313" s="670">
        <v>140</v>
      </c>
      <c r="F313" s="668">
        <v>0</v>
      </c>
      <c r="G313" s="668">
        <f t="shared" si="162"/>
        <v>420</v>
      </c>
      <c r="H313" s="669"/>
      <c r="I313" s="669"/>
      <c r="J313" s="669"/>
      <c r="K313" s="669"/>
      <c r="L313" s="669"/>
      <c r="M313" s="669"/>
      <c r="N313" s="669"/>
      <c r="O313" s="668">
        <f t="shared" si="163"/>
        <v>420</v>
      </c>
      <c r="P313" s="669"/>
      <c r="Q313" s="668">
        <f t="shared" si="152"/>
        <v>420</v>
      </c>
      <c r="R313" s="668">
        <f t="shared" si="164"/>
        <v>420</v>
      </c>
      <c r="S313" s="669"/>
      <c r="T313" s="669"/>
      <c r="U313" s="669"/>
      <c r="V313" s="669"/>
      <c r="W313" s="669"/>
      <c r="X313" s="669"/>
      <c r="Y313" s="669"/>
      <c r="Z313" s="668">
        <f t="shared" si="165"/>
        <v>420</v>
      </c>
      <c r="AA313" s="669"/>
      <c r="AB313" s="668">
        <f t="shared" si="155"/>
        <v>840</v>
      </c>
      <c r="AC313" s="668">
        <f t="shared" si="166"/>
        <v>420</v>
      </c>
      <c r="AD313" s="669"/>
      <c r="AE313" s="669"/>
      <c r="AF313" s="669"/>
      <c r="AG313" s="669"/>
      <c r="AH313" s="669"/>
      <c r="AI313" s="669"/>
      <c r="AJ313" s="669"/>
      <c r="AK313" s="668">
        <f t="shared" si="167"/>
        <v>420</v>
      </c>
      <c r="AL313" s="669"/>
      <c r="AM313" s="668">
        <f t="shared" si="158"/>
        <v>1260</v>
      </c>
      <c r="AN313" s="668">
        <f t="shared" si="168"/>
        <v>420</v>
      </c>
      <c r="AO313" s="669"/>
      <c r="AP313" s="669"/>
      <c r="AQ313" s="669"/>
      <c r="AR313" s="669"/>
      <c r="AS313" s="669"/>
      <c r="AT313" s="669"/>
      <c r="AU313" s="669"/>
      <c r="AV313" s="668">
        <f t="shared" si="169"/>
        <v>420</v>
      </c>
      <c r="AW313" s="669"/>
      <c r="AX313" s="668">
        <f t="shared" si="161"/>
        <v>1680</v>
      </c>
    </row>
    <row r="314" spans="1:50" ht="12">
      <c r="A314" s="288">
        <v>312</v>
      </c>
      <c r="B314" s="542" t="s">
        <v>633</v>
      </c>
      <c r="C314" s="290" t="s">
        <v>14</v>
      </c>
      <c r="D314" s="290" t="s">
        <v>634</v>
      </c>
      <c r="E314" s="290">
        <v>180</v>
      </c>
      <c r="F314" s="668">
        <v>-540</v>
      </c>
      <c r="G314" s="668">
        <f t="shared" si="162"/>
        <v>540</v>
      </c>
      <c r="H314" s="669"/>
      <c r="I314" s="669"/>
      <c r="J314" s="669"/>
      <c r="K314" s="669"/>
      <c r="L314" s="669"/>
      <c r="M314" s="669"/>
      <c r="N314" s="669"/>
      <c r="O314" s="668">
        <f t="shared" si="163"/>
        <v>540</v>
      </c>
      <c r="P314" s="669"/>
      <c r="Q314" s="668">
        <f t="shared" si="152"/>
        <v>0</v>
      </c>
      <c r="R314" s="668">
        <f t="shared" si="164"/>
        <v>540</v>
      </c>
      <c r="S314" s="669"/>
      <c r="T314" s="669"/>
      <c r="U314" s="669"/>
      <c r="V314" s="669"/>
      <c r="W314" s="669"/>
      <c r="X314" s="669"/>
      <c r="Y314" s="669"/>
      <c r="Z314" s="668">
        <f t="shared" si="165"/>
        <v>540</v>
      </c>
      <c r="AA314" s="669"/>
      <c r="AB314" s="668">
        <f t="shared" si="155"/>
        <v>540</v>
      </c>
      <c r="AC314" s="668">
        <f t="shared" si="166"/>
        <v>540</v>
      </c>
      <c r="AD314" s="669"/>
      <c r="AE314" s="669"/>
      <c r="AF314" s="669"/>
      <c r="AG314" s="669"/>
      <c r="AH314" s="669"/>
      <c r="AI314" s="669"/>
      <c r="AJ314" s="669"/>
      <c r="AK314" s="668">
        <f t="shared" si="167"/>
        <v>540</v>
      </c>
      <c r="AL314" s="669"/>
      <c r="AM314" s="668">
        <f t="shared" si="158"/>
        <v>1080</v>
      </c>
      <c r="AN314" s="668">
        <f t="shared" si="168"/>
        <v>540</v>
      </c>
      <c r="AO314" s="669"/>
      <c r="AP314" s="669"/>
      <c r="AQ314" s="669"/>
      <c r="AR314" s="669"/>
      <c r="AS314" s="669"/>
      <c r="AT314" s="669"/>
      <c r="AU314" s="669"/>
      <c r="AV314" s="668">
        <f t="shared" si="169"/>
        <v>540</v>
      </c>
      <c r="AW314" s="669"/>
      <c r="AX314" s="668">
        <f t="shared" si="161"/>
        <v>1620</v>
      </c>
    </row>
    <row r="315" spans="1:50" ht="12">
      <c r="A315" s="288">
        <v>313</v>
      </c>
      <c r="B315" s="289" t="s">
        <v>635</v>
      </c>
      <c r="C315" s="290" t="s">
        <v>23</v>
      </c>
      <c r="D315" s="290" t="s">
        <v>12</v>
      </c>
      <c r="E315" s="290">
        <v>80</v>
      </c>
      <c r="F315" s="668">
        <v>0</v>
      </c>
      <c r="G315" s="668">
        <f t="shared" si="162"/>
        <v>240</v>
      </c>
      <c r="H315" s="669"/>
      <c r="I315" s="669"/>
      <c r="J315" s="669"/>
      <c r="K315" s="669"/>
      <c r="L315" s="669"/>
      <c r="M315" s="669"/>
      <c r="N315" s="669"/>
      <c r="O315" s="668">
        <f t="shared" si="163"/>
        <v>240</v>
      </c>
      <c r="P315" s="669"/>
      <c r="Q315" s="668">
        <f t="shared" si="152"/>
        <v>240</v>
      </c>
      <c r="R315" s="668">
        <f t="shared" si="164"/>
        <v>240</v>
      </c>
      <c r="S315" s="669"/>
      <c r="T315" s="669"/>
      <c r="U315" s="669"/>
      <c r="V315" s="669"/>
      <c r="W315" s="669"/>
      <c r="X315" s="669"/>
      <c r="Y315" s="669"/>
      <c r="Z315" s="668">
        <f t="shared" si="165"/>
        <v>240</v>
      </c>
      <c r="AA315" s="669"/>
      <c r="AB315" s="668">
        <f t="shared" si="155"/>
        <v>480</v>
      </c>
      <c r="AC315" s="668">
        <f t="shared" si="166"/>
        <v>240</v>
      </c>
      <c r="AD315" s="669"/>
      <c r="AE315" s="669"/>
      <c r="AF315" s="669"/>
      <c r="AG315" s="669"/>
      <c r="AH315" s="669"/>
      <c r="AI315" s="669"/>
      <c r="AJ315" s="669"/>
      <c r="AK315" s="668">
        <f t="shared" si="167"/>
        <v>240</v>
      </c>
      <c r="AL315" s="669"/>
      <c r="AM315" s="668">
        <f t="shared" si="158"/>
        <v>720</v>
      </c>
      <c r="AN315" s="668">
        <f t="shared" si="168"/>
        <v>240</v>
      </c>
      <c r="AO315" s="669"/>
      <c r="AP315" s="669"/>
      <c r="AQ315" s="669"/>
      <c r="AR315" s="669"/>
      <c r="AS315" s="669"/>
      <c r="AT315" s="669"/>
      <c r="AU315" s="669"/>
      <c r="AV315" s="668">
        <f t="shared" si="169"/>
        <v>240</v>
      </c>
      <c r="AW315" s="669"/>
      <c r="AX315" s="668">
        <f t="shared" si="161"/>
        <v>960</v>
      </c>
    </row>
    <row r="316" spans="1:50" ht="12">
      <c r="A316" s="288">
        <v>314</v>
      </c>
      <c r="B316" s="289" t="s">
        <v>639</v>
      </c>
      <c r="C316" s="290" t="s">
        <v>14</v>
      </c>
      <c r="D316" s="290" t="s">
        <v>641</v>
      </c>
      <c r="E316" s="290">
        <v>135</v>
      </c>
      <c r="F316" s="668">
        <v>0</v>
      </c>
      <c r="G316" s="668">
        <f t="shared" si="162"/>
        <v>405</v>
      </c>
      <c r="H316" s="669"/>
      <c r="I316" s="669"/>
      <c r="J316" s="669"/>
      <c r="K316" s="669"/>
      <c r="L316" s="669"/>
      <c r="M316" s="669"/>
      <c r="N316" s="669"/>
      <c r="O316" s="668">
        <f t="shared" si="163"/>
        <v>405</v>
      </c>
      <c r="P316" s="669"/>
      <c r="Q316" s="668">
        <f t="shared" si="152"/>
        <v>405</v>
      </c>
      <c r="R316" s="668">
        <f t="shared" si="164"/>
        <v>405</v>
      </c>
      <c r="S316" s="669"/>
      <c r="T316" s="669"/>
      <c r="U316" s="669"/>
      <c r="V316" s="669"/>
      <c r="W316" s="669"/>
      <c r="X316" s="669"/>
      <c r="Y316" s="669"/>
      <c r="Z316" s="668">
        <f t="shared" si="165"/>
        <v>405</v>
      </c>
      <c r="AA316" s="669"/>
      <c r="AB316" s="668">
        <f t="shared" si="155"/>
        <v>810</v>
      </c>
      <c r="AC316" s="668">
        <f t="shared" si="166"/>
        <v>405</v>
      </c>
      <c r="AD316" s="669"/>
      <c r="AE316" s="669"/>
      <c r="AF316" s="669"/>
      <c r="AG316" s="669"/>
      <c r="AH316" s="669"/>
      <c r="AI316" s="669"/>
      <c r="AJ316" s="669"/>
      <c r="AK316" s="668">
        <f t="shared" si="167"/>
        <v>405</v>
      </c>
      <c r="AL316" s="669"/>
      <c r="AM316" s="668">
        <f t="shared" si="158"/>
        <v>1215</v>
      </c>
      <c r="AN316" s="668">
        <f t="shared" si="168"/>
        <v>405</v>
      </c>
      <c r="AO316" s="669"/>
      <c r="AP316" s="669"/>
      <c r="AQ316" s="669"/>
      <c r="AR316" s="669"/>
      <c r="AS316" s="669"/>
      <c r="AT316" s="669"/>
      <c r="AU316" s="669"/>
      <c r="AV316" s="668">
        <f t="shared" si="169"/>
        <v>405</v>
      </c>
      <c r="AW316" s="669"/>
      <c r="AX316" s="668">
        <f t="shared" si="161"/>
        <v>1620</v>
      </c>
    </row>
    <row r="317" spans="1:50" ht="12">
      <c r="A317" s="288">
        <v>315</v>
      </c>
      <c r="B317" s="289" t="s">
        <v>1971</v>
      </c>
      <c r="C317" s="290" t="s">
        <v>14</v>
      </c>
      <c r="D317" s="290" t="s">
        <v>1994</v>
      </c>
      <c r="E317" s="290">
        <v>150</v>
      </c>
      <c r="F317" s="668">
        <v>0</v>
      </c>
      <c r="G317" s="668">
        <f t="shared" si="162"/>
        <v>450</v>
      </c>
      <c r="H317" s="669"/>
      <c r="I317" s="669"/>
      <c r="J317" s="669"/>
      <c r="K317" s="669"/>
      <c r="L317" s="669"/>
      <c r="M317" s="669"/>
      <c r="N317" s="669"/>
      <c r="O317" s="668">
        <f t="shared" si="163"/>
        <v>450</v>
      </c>
      <c r="P317" s="669"/>
      <c r="Q317" s="668">
        <f t="shared" si="152"/>
        <v>450</v>
      </c>
      <c r="R317" s="668">
        <f t="shared" si="164"/>
        <v>450</v>
      </c>
      <c r="S317" s="669"/>
      <c r="T317" s="669"/>
      <c r="U317" s="669"/>
      <c r="V317" s="669"/>
      <c r="W317" s="669"/>
      <c r="X317" s="669"/>
      <c r="Y317" s="669"/>
      <c r="Z317" s="668">
        <f t="shared" si="165"/>
        <v>450</v>
      </c>
      <c r="AA317" s="669"/>
      <c r="AB317" s="668">
        <f t="shared" si="155"/>
        <v>900</v>
      </c>
      <c r="AC317" s="668">
        <f t="shared" si="166"/>
        <v>450</v>
      </c>
      <c r="AD317" s="669"/>
      <c r="AE317" s="669"/>
      <c r="AF317" s="669"/>
      <c r="AG317" s="669"/>
      <c r="AH317" s="669"/>
      <c r="AI317" s="669"/>
      <c r="AJ317" s="669"/>
      <c r="AK317" s="668">
        <f t="shared" si="167"/>
        <v>450</v>
      </c>
      <c r="AL317" s="669"/>
      <c r="AM317" s="668">
        <f t="shared" si="158"/>
        <v>1350</v>
      </c>
      <c r="AN317" s="668">
        <f t="shared" si="168"/>
        <v>450</v>
      </c>
      <c r="AO317" s="669"/>
      <c r="AP317" s="669"/>
      <c r="AQ317" s="669"/>
      <c r="AR317" s="669"/>
      <c r="AS317" s="669"/>
      <c r="AT317" s="669"/>
      <c r="AU317" s="669"/>
      <c r="AV317" s="668">
        <f t="shared" si="169"/>
        <v>450</v>
      </c>
      <c r="AW317" s="669"/>
      <c r="AX317" s="668">
        <f t="shared" si="161"/>
        <v>1800</v>
      </c>
    </row>
    <row r="318" spans="1:50" ht="12">
      <c r="A318" s="288">
        <v>316</v>
      </c>
      <c r="B318" s="294" t="s">
        <v>2866</v>
      </c>
      <c r="C318" s="290" t="s">
        <v>14</v>
      </c>
      <c r="D318" s="290" t="s">
        <v>12</v>
      </c>
      <c r="E318" s="670">
        <v>125</v>
      </c>
      <c r="F318" s="668">
        <v>0</v>
      </c>
      <c r="G318" s="668">
        <f t="shared" si="162"/>
        <v>375</v>
      </c>
      <c r="H318" s="669"/>
      <c r="I318" s="669"/>
      <c r="J318" s="669"/>
      <c r="K318" s="669"/>
      <c r="L318" s="669"/>
      <c r="M318" s="669"/>
      <c r="N318" s="669"/>
      <c r="O318" s="668">
        <f t="shared" si="163"/>
        <v>375</v>
      </c>
      <c r="P318" s="669"/>
      <c r="Q318" s="668">
        <f t="shared" si="152"/>
        <v>375</v>
      </c>
      <c r="R318" s="668">
        <f t="shared" si="164"/>
        <v>375</v>
      </c>
      <c r="S318" s="669"/>
      <c r="T318" s="669"/>
      <c r="U318" s="669"/>
      <c r="V318" s="669"/>
      <c r="W318" s="669"/>
      <c r="X318" s="669"/>
      <c r="Y318" s="669"/>
      <c r="Z318" s="668">
        <f t="shared" si="165"/>
        <v>375</v>
      </c>
      <c r="AA318" s="669"/>
      <c r="AB318" s="668">
        <f t="shared" si="155"/>
        <v>750</v>
      </c>
      <c r="AC318" s="668">
        <f t="shared" si="166"/>
        <v>375</v>
      </c>
      <c r="AD318" s="669"/>
      <c r="AE318" s="669"/>
      <c r="AF318" s="669"/>
      <c r="AG318" s="669"/>
      <c r="AH318" s="669"/>
      <c r="AI318" s="669"/>
      <c r="AJ318" s="669"/>
      <c r="AK318" s="668">
        <f t="shared" si="167"/>
        <v>375</v>
      </c>
      <c r="AL318" s="669"/>
      <c r="AM318" s="668">
        <f t="shared" si="158"/>
        <v>1125</v>
      </c>
      <c r="AN318" s="668">
        <f t="shared" si="168"/>
        <v>375</v>
      </c>
      <c r="AO318" s="669"/>
      <c r="AP318" s="669"/>
      <c r="AQ318" s="669"/>
      <c r="AR318" s="669"/>
      <c r="AS318" s="669"/>
      <c r="AT318" s="669"/>
      <c r="AU318" s="669"/>
      <c r="AV318" s="668">
        <f t="shared" si="169"/>
        <v>375</v>
      </c>
      <c r="AW318" s="669"/>
      <c r="AX318" s="668">
        <f t="shared" si="161"/>
        <v>1500</v>
      </c>
    </row>
    <row r="319" spans="1:50" ht="12">
      <c r="A319" s="288">
        <v>317</v>
      </c>
      <c r="B319" s="294" t="s">
        <v>988</v>
      </c>
      <c r="C319" s="290" t="s">
        <v>23</v>
      </c>
      <c r="D319" s="290" t="s">
        <v>3276</v>
      </c>
      <c r="E319" s="670">
        <v>140</v>
      </c>
      <c r="F319" s="668">
        <v>0</v>
      </c>
      <c r="G319" s="668">
        <f t="shared" si="162"/>
        <v>420</v>
      </c>
      <c r="H319" s="669"/>
      <c r="I319" s="669"/>
      <c r="J319" s="669"/>
      <c r="K319" s="669"/>
      <c r="L319" s="669"/>
      <c r="M319" s="669"/>
      <c r="N319" s="669"/>
      <c r="O319" s="668">
        <f t="shared" si="163"/>
        <v>420</v>
      </c>
      <c r="P319" s="669"/>
      <c r="Q319" s="668">
        <f t="shared" si="152"/>
        <v>420</v>
      </c>
      <c r="R319" s="668">
        <f t="shared" si="164"/>
        <v>420</v>
      </c>
      <c r="S319" s="669"/>
      <c r="T319" s="669"/>
      <c r="U319" s="669"/>
      <c r="V319" s="669"/>
      <c r="W319" s="669"/>
      <c r="X319" s="669"/>
      <c r="Y319" s="669"/>
      <c r="Z319" s="668">
        <f t="shared" si="165"/>
        <v>420</v>
      </c>
      <c r="AA319" s="669"/>
      <c r="AB319" s="668">
        <f t="shared" si="155"/>
        <v>840</v>
      </c>
      <c r="AC319" s="668">
        <f t="shared" si="166"/>
        <v>420</v>
      </c>
      <c r="AD319" s="669"/>
      <c r="AE319" s="669"/>
      <c r="AF319" s="669"/>
      <c r="AG319" s="669"/>
      <c r="AH319" s="669"/>
      <c r="AI319" s="669"/>
      <c r="AJ319" s="669"/>
      <c r="AK319" s="668">
        <f t="shared" si="167"/>
        <v>420</v>
      </c>
      <c r="AL319" s="669"/>
      <c r="AM319" s="668">
        <f t="shared" si="158"/>
        <v>1260</v>
      </c>
      <c r="AN319" s="668">
        <f t="shared" si="168"/>
        <v>420</v>
      </c>
      <c r="AO319" s="669"/>
      <c r="AP319" s="669"/>
      <c r="AQ319" s="669"/>
      <c r="AR319" s="669"/>
      <c r="AS319" s="669"/>
      <c r="AT319" s="669"/>
      <c r="AU319" s="669"/>
      <c r="AV319" s="668">
        <f t="shared" si="169"/>
        <v>420</v>
      </c>
      <c r="AW319" s="669"/>
      <c r="AX319" s="668">
        <f t="shared" si="161"/>
        <v>1680</v>
      </c>
    </row>
    <row r="320" spans="1:50" ht="12">
      <c r="A320" s="288">
        <v>318</v>
      </c>
      <c r="B320" s="289" t="s">
        <v>644</v>
      </c>
      <c r="C320" s="290" t="s">
        <v>23</v>
      </c>
      <c r="D320" s="290" t="s">
        <v>1846</v>
      </c>
      <c r="E320" s="290">
        <v>180</v>
      </c>
      <c r="F320" s="668">
        <v>0</v>
      </c>
      <c r="G320" s="668">
        <f t="shared" si="162"/>
        <v>540</v>
      </c>
      <c r="H320" s="669"/>
      <c r="I320" s="669"/>
      <c r="J320" s="669"/>
      <c r="K320" s="669"/>
      <c r="L320" s="669"/>
      <c r="M320" s="669"/>
      <c r="N320" s="669"/>
      <c r="O320" s="668">
        <f t="shared" si="163"/>
        <v>540</v>
      </c>
      <c r="P320" s="669"/>
      <c r="Q320" s="668">
        <f t="shared" si="152"/>
        <v>540</v>
      </c>
      <c r="R320" s="668">
        <f t="shared" si="164"/>
        <v>540</v>
      </c>
      <c r="S320" s="669"/>
      <c r="T320" s="669"/>
      <c r="U320" s="669"/>
      <c r="V320" s="669"/>
      <c r="W320" s="669"/>
      <c r="X320" s="669"/>
      <c r="Y320" s="669"/>
      <c r="Z320" s="668">
        <f t="shared" si="165"/>
        <v>540</v>
      </c>
      <c r="AA320" s="669"/>
      <c r="AB320" s="668">
        <f t="shared" si="155"/>
        <v>1080</v>
      </c>
      <c r="AC320" s="668">
        <f t="shared" si="166"/>
        <v>540</v>
      </c>
      <c r="AD320" s="669"/>
      <c r="AE320" s="669"/>
      <c r="AF320" s="669"/>
      <c r="AG320" s="669"/>
      <c r="AH320" s="669"/>
      <c r="AI320" s="669"/>
      <c r="AJ320" s="669"/>
      <c r="AK320" s="668">
        <f t="shared" si="167"/>
        <v>540</v>
      </c>
      <c r="AL320" s="669"/>
      <c r="AM320" s="668">
        <f t="shared" si="158"/>
        <v>1620</v>
      </c>
      <c r="AN320" s="668">
        <f t="shared" si="168"/>
        <v>540</v>
      </c>
      <c r="AO320" s="669"/>
      <c r="AP320" s="669"/>
      <c r="AQ320" s="669"/>
      <c r="AR320" s="669"/>
      <c r="AS320" s="669"/>
      <c r="AT320" s="669"/>
      <c r="AU320" s="669"/>
      <c r="AV320" s="668">
        <f t="shared" si="169"/>
        <v>540</v>
      </c>
      <c r="AW320" s="669"/>
      <c r="AX320" s="668">
        <f t="shared" si="161"/>
        <v>2160</v>
      </c>
    </row>
    <row r="321" spans="1:50" ht="12">
      <c r="A321" s="288">
        <v>319</v>
      </c>
      <c r="B321" s="289" t="s">
        <v>647</v>
      </c>
      <c r="C321" s="290" t="s">
        <v>23</v>
      </c>
      <c r="D321" s="290" t="s">
        <v>649</v>
      </c>
      <c r="E321" s="290">
        <v>165</v>
      </c>
      <c r="F321" s="668">
        <v>0</v>
      </c>
      <c r="G321" s="668">
        <f t="shared" si="162"/>
        <v>495</v>
      </c>
      <c r="H321" s="669"/>
      <c r="I321" s="669"/>
      <c r="J321" s="669"/>
      <c r="K321" s="669"/>
      <c r="L321" s="669"/>
      <c r="M321" s="669"/>
      <c r="N321" s="669"/>
      <c r="O321" s="668">
        <f t="shared" si="163"/>
        <v>495</v>
      </c>
      <c r="P321" s="669"/>
      <c r="Q321" s="668">
        <f t="shared" si="152"/>
        <v>495</v>
      </c>
      <c r="R321" s="668">
        <f t="shared" si="164"/>
        <v>495</v>
      </c>
      <c r="S321" s="669"/>
      <c r="T321" s="669"/>
      <c r="U321" s="669"/>
      <c r="V321" s="669"/>
      <c r="W321" s="669"/>
      <c r="X321" s="669"/>
      <c r="Y321" s="669"/>
      <c r="Z321" s="668">
        <f t="shared" si="165"/>
        <v>495</v>
      </c>
      <c r="AA321" s="669"/>
      <c r="AB321" s="668">
        <f t="shared" si="155"/>
        <v>990</v>
      </c>
      <c r="AC321" s="668">
        <f t="shared" si="166"/>
        <v>495</v>
      </c>
      <c r="AD321" s="669"/>
      <c r="AE321" s="669"/>
      <c r="AF321" s="669"/>
      <c r="AG321" s="669"/>
      <c r="AH321" s="669"/>
      <c r="AI321" s="669"/>
      <c r="AJ321" s="669"/>
      <c r="AK321" s="668">
        <f t="shared" si="167"/>
        <v>495</v>
      </c>
      <c r="AL321" s="669"/>
      <c r="AM321" s="668">
        <f t="shared" si="158"/>
        <v>1485</v>
      </c>
      <c r="AN321" s="668">
        <f t="shared" si="168"/>
        <v>495</v>
      </c>
      <c r="AO321" s="669"/>
      <c r="AP321" s="669"/>
      <c r="AQ321" s="669"/>
      <c r="AR321" s="669"/>
      <c r="AS321" s="669"/>
      <c r="AT321" s="669"/>
      <c r="AU321" s="669"/>
      <c r="AV321" s="668">
        <f t="shared" si="169"/>
        <v>495</v>
      </c>
      <c r="AW321" s="669"/>
      <c r="AX321" s="668">
        <f t="shared" si="161"/>
        <v>1980</v>
      </c>
    </row>
    <row r="322" spans="1:50" ht="12">
      <c r="A322" s="288">
        <v>320</v>
      </c>
      <c r="B322" s="289" t="s">
        <v>650</v>
      </c>
      <c r="C322" s="290" t="s">
        <v>14</v>
      </c>
      <c r="D322" s="290" t="s">
        <v>44</v>
      </c>
      <c r="E322" s="290">
        <v>380</v>
      </c>
      <c r="F322" s="668">
        <v>1339</v>
      </c>
      <c r="G322" s="668">
        <f t="shared" si="162"/>
        <v>1140</v>
      </c>
      <c r="H322" s="669"/>
      <c r="I322" s="669"/>
      <c r="J322" s="669"/>
      <c r="K322" s="669"/>
      <c r="L322" s="669"/>
      <c r="M322" s="669"/>
      <c r="N322" s="669"/>
      <c r="O322" s="668">
        <f t="shared" si="163"/>
        <v>1140</v>
      </c>
      <c r="P322" s="669"/>
      <c r="Q322" s="668">
        <f t="shared" si="152"/>
        <v>2479</v>
      </c>
      <c r="R322" s="668">
        <f t="shared" si="164"/>
        <v>1140</v>
      </c>
      <c r="S322" s="669"/>
      <c r="T322" s="669"/>
      <c r="U322" s="669"/>
      <c r="V322" s="669"/>
      <c r="W322" s="669"/>
      <c r="X322" s="669"/>
      <c r="Y322" s="669"/>
      <c r="Z322" s="668">
        <f t="shared" si="165"/>
        <v>1140</v>
      </c>
      <c r="AA322" s="669"/>
      <c r="AB322" s="668">
        <f t="shared" si="155"/>
        <v>3619</v>
      </c>
      <c r="AC322" s="668">
        <f t="shared" si="166"/>
        <v>1140</v>
      </c>
      <c r="AD322" s="669"/>
      <c r="AE322" s="669"/>
      <c r="AF322" s="669"/>
      <c r="AG322" s="669"/>
      <c r="AH322" s="669"/>
      <c r="AI322" s="669"/>
      <c r="AJ322" s="669"/>
      <c r="AK322" s="668">
        <f t="shared" si="167"/>
        <v>1140</v>
      </c>
      <c r="AL322" s="669"/>
      <c r="AM322" s="668">
        <f t="shared" si="158"/>
        <v>4759</v>
      </c>
      <c r="AN322" s="668">
        <f t="shared" si="168"/>
        <v>1140</v>
      </c>
      <c r="AO322" s="669"/>
      <c r="AP322" s="669"/>
      <c r="AQ322" s="669"/>
      <c r="AR322" s="669"/>
      <c r="AS322" s="669"/>
      <c r="AT322" s="669"/>
      <c r="AU322" s="669"/>
      <c r="AV322" s="668">
        <f t="shared" si="169"/>
        <v>1140</v>
      </c>
      <c r="AW322" s="669"/>
      <c r="AX322" s="668">
        <f t="shared" si="161"/>
        <v>5899</v>
      </c>
    </row>
    <row r="323" spans="1:50" ht="12">
      <c r="A323" s="288">
        <v>321</v>
      </c>
      <c r="B323" s="544" t="s">
        <v>653</v>
      </c>
      <c r="C323" s="290" t="s">
        <v>23</v>
      </c>
      <c r="D323" s="290" t="s">
        <v>843</v>
      </c>
      <c r="E323" s="290">
        <v>175</v>
      </c>
      <c r="F323" s="668">
        <v>0</v>
      </c>
      <c r="G323" s="668">
        <f t="shared" si="162"/>
        <v>525</v>
      </c>
      <c r="H323" s="669"/>
      <c r="I323" s="669"/>
      <c r="J323" s="669"/>
      <c r="K323" s="669"/>
      <c r="L323" s="669"/>
      <c r="M323" s="669"/>
      <c r="N323" s="669"/>
      <c r="O323" s="668">
        <f t="shared" si="163"/>
        <v>525</v>
      </c>
      <c r="P323" s="669"/>
      <c r="Q323" s="668">
        <f t="shared" si="152"/>
        <v>525</v>
      </c>
      <c r="R323" s="668">
        <f t="shared" si="164"/>
        <v>525</v>
      </c>
      <c r="S323" s="669"/>
      <c r="T323" s="669"/>
      <c r="U323" s="669"/>
      <c r="V323" s="669"/>
      <c r="W323" s="669"/>
      <c r="X323" s="669"/>
      <c r="Y323" s="669"/>
      <c r="Z323" s="668">
        <f t="shared" si="165"/>
        <v>525</v>
      </c>
      <c r="AA323" s="669"/>
      <c r="AB323" s="668">
        <f t="shared" si="155"/>
        <v>1050</v>
      </c>
      <c r="AC323" s="668">
        <f t="shared" si="166"/>
        <v>525</v>
      </c>
      <c r="AD323" s="669"/>
      <c r="AE323" s="669"/>
      <c r="AF323" s="669"/>
      <c r="AG323" s="669"/>
      <c r="AH323" s="669"/>
      <c r="AI323" s="669"/>
      <c r="AJ323" s="669"/>
      <c r="AK323" s="668">
        <f t="shared" si="167"/>
        <v>525</v>
      </c>
      <c r="AL323" s="669"/>
      <c r="AM323" s="668">
        <f t="shared" si="158"/>
        <v>1575</v>
      </c>
      <c r="AN323" s="668">
        <f t="shared" si="168"/>
        <v>525</v>
      </c>
      <c r="AO323" s="669"/>
      <c r="AP323" s="669"/>
      <c r="AQ323" s="669"/>
      <c r="AR323" s="669"/>
      <c r="AS323" s="669"/>
      <c r="AT323" s="669"/>
      <c r="AU323" s="669"/>
      <c r="AV323" s="668">
        <f t="shared" si="169"/>
        <v>525</v>
      </c>
      <c r="AW323" s="669"/>
      <c r="AX323" s="668">
        <f t="shared" si="161"/>
        <v>2100</v>
      </c>
    </row>
    <row r="324" spans="1:50" ht="12">
      <c r="A324" s="288">
        <v>322</v>
      </c>
      <c r="B324" s="294" t="s">
        <v>3116</v>
      </c>
      <c r="C324" s="290" t="s">
        <v>10</v>
      </c>
      <c r="D324" s="290" t="s">
        <v>662</v>
      </c>
      <c r="E324" s="670">
        <v>175</v>
      </c>
      <c r="F324" s="668">
        <v>0</v>
      </c>
      <c r="G324" s="668">
        <f t="shared" si="162"/>
        <v>525</v>
      </c>
      <c r="H324" s="669"/>
      <c r="I324" s="669"/>
      <c r="J324" s="669"/>
      <c r="K324" s="669"/>
      <c r="L324" s="669"/>
      <c r="M324" s="669"/>
      <c r="N324" s="669"/>
      <c r="O324" s="668">
        <f t="shared" si="163"/>
        <v>525</v>
      </c>
      <c r="P324" s="669"/>
      <c r="Q324" s="668">
        <f t="shared" si="152"/>
        <v>525</v>
      </c>
      <c r="R324" s="668">
        <f t="shared" si="164"/>
        <v>525</v>
      </c>
      <c r="S324" s="669"/>
      <c r="T324" s="669"/>
      <c r="U324" s="669"/>
      <c r="V324" s="669"/>
      <c r="W324" s="669"/>
      <c r="X324" s="669"/>
      <c r="Y324" s="669"/>
      <c r="Z324" s="668">
        <f t="shared" si="165"/>
        <v>525</v>
      </c>
      <c r="AA324" s="669"/>
      <c r="AB324" s="668">
        <f t="shared" si="155"/>
        <v>1050</v>
      </c>
      <c r="AC324" s="668">
        <f t="shared" si="166"/>
        <v>525</v>
      </c>
      <c r="AD324" s="669"/>
      <c r="AE324" s="669"/>
      <c r="AF324" s="669"/>
      <c r="AG324" s="669"/>
      <c r="AH324" s="669"/>
      <c r="AI324" s="669"/>
      <c r="AJ324" s="669"/>
      <c r="AK324" s="668">
        <f t="shared" si="167"/>
        <v>525</v>
      </c>
      <c r="AL324" s="669"/>
      <c r="AM324" s="668">
        <f t="shared" si="158"/>
        <v>1575</v>
      </c>
      <c r="AN324" s="668">
        <f t="shared" si="168"/>
        <v>525</v>
      </c>
      <c r="AO324" s="669"/>
      <c r="AP324" s="669"/>
      <c r="AQ324" s="669"/>
      <c r="AR324" s="669"/>
      <c r="AS324" s="669"/>
      <c r="AT324" s="669"/>
      <c r="AU324" s="669"/>
      <c r="AV324" s="668">
        <f t="shared" si="169"/>
        <v>525</v>
      </c>
      <c r="AW324" s="669"/>
      <c r="AX324" s="668">
        <f t="shared" si="161"/>
        <v>2100</v>
      </c>
    </row>
    <row r="325" spans="1:50" ht="13">
      <c r="A325" s="288">
        <v>323</v>
      </c>
      <c r="B325" s="541" t="s">
        <v>3444</v>
      </c>
      <c r="C325" s="290" t="s">
        <v>14</v>
      </c>
      <c r="D325" s="290"/>
      <c r="E325" s="290">
        <v>230</v>
      </c>
      <c r="F325" s="668">
        <v>0</v>
      </c>
      <c r="G325" s="668">
        <f t="shared" si="162"/>
        <v>690</v>
      </c>
      <c r="H325" s="669"/>
      <c r="I325" s="669"/>
      <c r="J325" s="669"/>
      <c r="K325" s="669"/>
      <c r="L325" s="669"/>
      <c r="M325" s="669"/>
      <c r="N325" s="669"/>
      <c r="O325" s="668">
        <f t="shared" si="163"/>
        <v>690</v>
      </c>
      <c r="P325" s="669"/>
      <c r="Q325" s="668">
        <f t="shared" si="152"/>
        <v>690</v>
      </c>
      <c r="R325" s="668">
        <f t="shared" si="164"/>
        <v>690</v>
      </c>
      <c r="S325" s="669"/>
      <c r="T325" s="669"/>
      <c r="U325" s="669"/>
      <c r="V325" s="669"/>
      <c r="W325" s="669"/>
      <c r="X325" s="669"/>
      <c r="Y325" s="669"/>
      <c r="Z325" s="668">
        <f t="shared" si="165"/>
        <v>690</v>
      </c>
      <c r="AA325" s="669"/>
      <c r="AB325" s="668">
        <f t="shared" si="155"/>
        <v>1380</v>
      </c>
      <c r="AC325" s="668">
        <f t="shared" si="166"/>
        <v>690</v>
      </c>
      <c r="AD325" s="669"/>
      <c r="AE325" s="669"/>
      <c r="AF325" s="669"/>
      <c r="AG325" s="669"/>
      <c r="AH325" s="669"/>
      <c r="AI325" s="669"/>
      <c r="AJ325" s="669"/>
      <c r="AK325" s="668">
        <f t="shared" si="167"/>
        <v>690</v>
      </c>
      <c r="AL325" s="669"/>
      <c r="AM325" s="668">
        <f t="shared" si="158"/>
        <v>2070</v>
      </c>
      <c r="AN325" s="668">
        <f t="shared" si="168"/>
        <v>690</v>
      </c>
      <c r="AO325" s="669"/>
      <c r="AP325" s="669"/>
      <c r="AQ325" s="669"/>
      <c r="AR325" s="669"/>
      <c r="AS325" s="669"/>
      <c r="AT325" s="669"/>
      <c r="AU325" s="669"/>
      <c r="AV325" s="668">
        <f t="shared" si="169"/>
        <v>690</v>
      </c>
      <c r="AW325" s="669"/>
      <c r="AX325" s="668">
        <f t="shared" si="161"/>
        <v>2760</v>
      </c>
    </row>
    <row r="326" spans="1:50" ht="12">
      <c r="A326" s="288">
        <v>324</v>
      </c>
      <c r="B326" s="414" t="s">
        <v>982</v>
      </c>
      <c r="C326" s="297" t="s">
        <v>30</v>
      </c>
      <c r="D326" s="297" t="s">
        <v>970</v>
      </c>
      <c r="E326" s="297"/>
      <c r="F326" s="671"/>
      <c r="G326" s="671">
        <f t="shared" si="162"/>
        <v>0</v>
      </c>
      <c r="H326" s="672"/>
      <c r="I326" s="672"/>
      <c r="J326" s="672"/>
      <c r="K326" s="672"/>
      <c r="L326" s="672"/>
      <c r="M326" s="672"/>
      <c r="N326" s="672"/>
      <c r="O326" s="671"/>
      <c r="P326" s="672"/>
      <c r="Q326" s="671"/>
      <c r="R326" s="671"/>
      <c r="S326" s="672"/>
      <c r="T326" s="672"/>
      <c r="U326" s="672"/>
      <c r="V326" s="672"/>
      <c r="W326" s="672"/>
      <c r="X326" s="672"/>
      <c r="Y326" s="672"/>
      <c r="Z326" s="671"/>
      <c r="AA326" s="672"/>
      <c r="AB326" s="671"/>
      <c r="AC326" s="671"/>
      <c r="AD326" s="672"/>
      <c r="AE326" s="672"/>
      <c r="AF326" s="672"/>
      <c r="AG326" s="672"/>
      <c r="AH326" s="672"/>
      <c r="AI326" s="672"/>
      <c r="AJ326" s="672"/>
      <c r="AK326" s="671"/>
      <c r="AL326" s="672"/>
      <c r="AM326" s="671"/>
      <c r="AN326" s="671"/>
      <c r="AO326" s="672"/>
      <c r="AP326" s="672"/>
      <c r="AQ326" s="672"/>
      <c r="AR326" s="672"/>
      <c r="AS326" s="672"/>
      <c r="AT326" s="672"/>
      <c r="AU326" s="672"/>
      <c r="AV326" s="671"/>
      <c r="AW326" s="672"/>
      <c r="AX326" s="671"/>
    </row>
    <row r="327" spans="1:50" ht="12">
      <c r="A327" s="288">
        <v>325</v>
      </c>
      <c r="B327" s="414" t="s">
        <v>3117</v>
      </c>
      <c r="C327" s="297" t="s">
        <v>30</v>
      </c>
      <c r="D327" s="297" t="s">
        <v>997</v>
      </c>
      <c r="E327" s="297"/>
      <c r="F327" s="671"/>
      <c r="G327" s="671">
        <f t="shared" si="162"/>
        <v>0</v>
      </c>
      <c r="H327" s="672"/>
      <c r="I327" s="672"/>
      <c r="J327" s="672"/>
      <c r="K327" s="672"/>
      <c r="L327" s="672"/>
      <c r="M327" s="672"/>
      <c r="N327" s="672"/>
      <c r="O327" s="671"/>
      <c r="P327" s="672"/>
      <c r="Q327" s="671"/>
      <c r="R327" s="671"/>
      <c r="S327" s="672"/>
      <c r="T327" s="672"/>
      <c r="U327" s="672"/>
      <c r="V327" s="672"/>
      <c r="W327" s="672"/>
      <c r="X327" s="672"/>
      <c r="Y327" s="672"/>
      <c r="Z327" s="671"/>
      <c r="AA327" s="672"/>
      <c r="AB327" s="671"/>
      <c r="AC327" s="671"/>
      <c r="AD327" s="672"/>
      <c r="AE327" s="672"/>
      <c r="AF327" s="672"/>
      <c r="AG327" s="672"/>
      <c r="AH327" s="672"/>
      <c r="AI327" s="672"/>
      <c r="AJ327" s="672"/>
      <c r="AK327" s="671"/>
      <c r="AL327" s="672"/>
      <c r="AM327" s="671"/>
      <c r="AN327" s="671"/>
      <c r="AO327" s="672"/>
      <c r="AP327" s="672"/>
      <c r="AQ327" s="672"/>
      <c r="AR327" s="672"/>
      <c r="AS327" s="672"/>
      <c r="AT327" s="672"/>
      <c r="AU327" s="672"/>
      <c r="AV327" s="671"/>
      <c r="AW327" s="672"/>
      <c r="AX327" s="671"/>
    </row>
    <row r="328" spans="1:50" ht="12">
      <c r="A328" s="288">
        <v>326</v>
      </c>
      <c r="B328" s="289" t="s">
        <v>669</v>
      </c>
      <c r="C328" s="290" t="s">
        <v>23</v>
      </c>
      <c r="D328" s="290" t="s">
        <v>671</v>
      </c>
      <c r="E328" s="290">
        <v>175</v>
      </c>
      <c r="F328" s="668">
        <v>100</v>
      </c>
      <c r="G328" s="668">
        <f t="shared" si="162"/>
        <v>525</v>
      </c>
      <c r="H328" s="669"/>
      <c r="I328" s="669"/>
      <c r="J328" s="669"/>
      <c r="K328" s="669"/>
      <c r="L328" s="669"/>
      <c r="M328" s="669"/>
      <c r="N328" s="669"/>
      <c r="O328" s="668">
        <f t="shared" ref="O328:O333" si="170">SUM(G328:N328)</f>
        <v>525</v>
      </c>
      <c r="P328" s="669">
        <v>100</v>
      </c>
      <c r="Q328" s="668">
        <f t="shared" ref="Q328:Q333" si="171">F328+O328-P328</f>
        <v>525</v>
      </c>
      <c r="R328" s="668">
        <f t="shared" ref="R328:R333" si="172">E328*3</f>
        <v>525</v>
      </c>
      <c r="S328" s="669"/>
      <c r="T328" s="669"/>
      <c r="U328" s="669"/>
      <c r="V328" s="669"/>
      <c r="W328" s="669"/>
      <c r="X328" s="669"/>
      <c r="Y328" s="669"/>
      <c r="Z328" s="668">
        <f t="shared" ref="Z328:Z333" si="173">SUM(R328:Y328)</f>
        <v>525</v>
      </c>
      <c r="AA328" s="669"/>
      <c r="AB328" s="668">
        <f t="shared" ref="AB328:AB333" si="174">Q328+Z328-AA328</f>
        <v>1050</v>
      </c>
      <c r="AC328" s="668">
        <f t="shared" ref="AC328:AC333" si="175">$E328*3</f>
        <v>525</v>
      </c>
      <c r="AD328" s="669"/>
      <c r="AE328" s="669"/>
      <c r="AF328" s="669"/>
      <c r="AG328" s="669"/>
      <c r="AH328" s="669"/>
      <c r="AI328" s="669"/>
      <c r="AJ328" s="669"/>
      <c r="AK328" s="668">
        <f t="shared" ref="AK328:AK333" si="176">SUM(AC328:AJ328)</f>
        <v>525</v>
      </c>
      <c r="AL328" s="669"/>
      <c r="AM328" s="668">
        <f t="shared" ref="AM328:AM333" si="177">AB328+AK328-AL328</f>
        <v>1575</v>
      </c>
      <c r="AN328" s="668">
        <f t="shared" ref="AN328:AN333" si="178">$E328*3</f>
        <v>525</v>
      </c>
      <c r="AO328" s="669"/>
      <c r="AP328" s="669"/>
      <c r="AQ328" s="669"/>
      <c r="AR328" s="669"/>
      <c r="AS328" s="669"/>
      <c r="AT328" s="669"/>
      <c r="AU328" s="669"/>
      <c r="AV328" s="668">
        <f t="shared" ref="AV328:AV333" si="179">SUM(AN328:AU328)</f>
        <v>525</v>
      </c>
      <c r="AW328" s="669"/>
      <c r="AX328" s="668">
        <f t="shared" ref="AX328:AX333" si="180">AM328+AV328-AW328</f>
        <v>2100</v>
      </c>
    </row>
    <row r="329" spans="1:50" ht="12">
      <c r="A329" s="288">
        <v>327</v>
      </c>
      <c r="B329" s="289" t="s">
        <v>1972</v>
      </c>
      <c r="C329" s="290" t="s">
        <v>14</v>
      </c>
      <c r="D329" s="290" t="s">
        <v>1995</v>
      </c>
      <c r="E329" s="290">
        <v>75</v>
      </c>
      <c r="F329" s="668">
        <v>0</v>
      </c>
      <c r="G329" s="668">
        <f t="shared" si="162"/>
        <v>225</v>
      </c>
      <c r="H329" s="669"/>
      <c r="I329" s="669"/>
      <c r="J329" s="669"/>
      <c r="K329" s="669"/>
      <c r="L329" s="669"/>
      <c r="M329" s="669"/>
      <c r="N329" s="669"/>
      <c r="O329" s="668">
        <f t="shared" si="170"/>
        <v>225</v>
      </c>
      <c r="P329" s="669"/>
      <c r="Q329" s="668">
        <f t="shared" si="171"/>
        <v>225</v>
      </c>
      <c r="R329" s="668">
        <f t="shared" si="172"/>
        <v>225</v>
      </c>
      <c r="S329" s="669"/>
      <c r="T329" s="669"/>
      <c r="U329" s="669"/>
      <c r="V329" s="669"/>
      <c r="W329" s="669"/>
      <c r="X329" s="669"/>
      <c r="Y329" s="669"/>
      <c r="Z329" s="668">
        <f t="shared" si="173"/>
        <v>225</v>
      </c>
      <c r="AA329" s="669"/>
      <c r="AB329" s="668">
        <f t="shared" si="174"/>
        <v>450</v>
      </c>
      <c r="AC329" s="668">
        <f t="shared" si="175"/>
        <v>225</v>
      </c>
      <c r="AD329" s="669"/>
      <c r="AE329" s="669"/>
      <c r="AF329" s="669"/>
      <c r="AG329" s="669"/>
      <c r="AH329" s="669"/>
      <c r="AI329" s="669"/>
      <c r="AJ329" s="669"/>
      <c r="AK329" s="668">
        <f t="shared" si="176"/>
        <v>225</v>
      </c>
      <c r="AL329" s="669"/>
      <c r="AM329" s="668">
        <f t="shared" si="177"/>
        <v>675</v>
      </c>
      <c r="AN329" s="668">
        <f t="shared" si="178"/>
        <v>225</v>
      </c>
      <c r="AO329" s="669"/>
      <c r="AP329" s="669"/>
      <c r="AQ329" s="669"/>
      <c r="AR329" s="669"/>
      <c r="AS329" s="669"/>
      <c r="AT329" s="669"/>
      <c r="AU329" s="669"/>
      <c r="AV329" s="668">
        <f t="shared" si="179"/>
        <v>225</v>
      </c>
      <c r="AW329" s="669"/>
      <c r="AX329" s="668">
        <f t="shared" si="180"/>
        <v>900</v>
      </c>
    </row>
    <row r="330" spans="1:50" ht="12">
      <c r="A330" s="288">
        <v>328</v>
      </c>
      <c r="B330" s="289" t="s">
        <v>679</v>
      </c>
      <c r="C330" s="290" t="s">
        <v>14</v>
      </c>
      <c r="D330" s="290" t="s">
        <v>904</v>
      </c>
      <c r="E330" s="290">
        <v>240</v>
      </c>
      <c r="F330" s="668">
        <v>0</v>
      </c>
      <c r="G330" s="668">
        <f t="shared" si="162"/>
        <v>720</v>
      </c>
      <c r="H330" s="669"/>
      <c r="I330" s="669"/>
      <c r="J330" s="669"/>
      <c r="K330" s="669"/>
      <c r="L330" s="669"/>
      <c r="M330" s="669"/>
      <c r="N330" s="669"/>
      <c r="O330" s="668">
        <f t="shared" si="170"/>
        <v>720</v>
      </c>
      <c r="P330" s="669"/>
      <c r="Q330" s="668">
        <f t="shared" si="171"/>
        <v>720</v>
      </c>
      <c r="R330" s="668">
        <f t="shared" si="172"/>
        <v>720</v>
      </c>
      <c r="S330" s="669"/>
      <c r="T330" s="669"/>
      <c r="U330" s="669"/>
      <c r="V330" s="669"/>
      <c r="W330" s="669"/>
      <c r="X330" s="669"/>
      <c r="Y330" s="669"/>
      <c r="Z330" s="668">
        <f t="shared" si="173"/>
        <v>720</v>
      </c>
      <c r="AA330" s="669"/>
      <c r="AB330" s="668">
        <f t="shared" si="174"/>
        <v>1440</v>
      </c>
      <c r="AC330" s="668">
        <f t="shared" si="175"/>
        <v>720</v>
      </c>
      <c r="AD330" s="669"/>
      <c r="AE330" s="669"/>
      <c r="AF330" s="669"/>
      <c r="AG330" s="669"/>
      <c r="AH330" s="669"/>
      <c r="AI330" s="669"/>
      <c r="AJ330" s="669"/>
      <c r="AK330" s="668">
        <f t="shared" si="176"/>
        <v>720</v>
      </c>
      <c r="AL330" s="669"/>
      <c r="AM330" s="668">
        <f t="shared" si="177"/>
        <v>2160</v>
      </c>
      <c r="AN330" s="668">
        <f t="shared" si="178"/>
        <v>720</v>
      </c>
      <c r="AO330" s="669"/>
      <c r="AP330" s="669"/>
      <c r="AQ330" s="669"/>
      <c r="AR330" s="669"/>
      <c r="AS330" s="669"/>
      <c r="AT330" s="669"/>
      <c r="AU330" s="669"/>
      <c r="AV330" s="668">
        <f t="shared" si="179"/>
        <v>720</v>
      </c>
      <c r="AW330" s="669"/>
      <c r="AX330" s="668">
        <f t="shared" si="180"/>
        <v>2880</v>
      </c>
    </row>
    <row r="331" spans="1:50" ht="12">
      <c r="A331" s="288">
        <v>329</v>
      </c>
      <c r="B331" s="289" t="s">
        <v>3825</v>
      </c>
      <c r="C331" s="290" t="s">
        <v>14</v>
      </c>
      <c r="D331" s="290"/>
      <c r="E331" s="290">
        <v>200</v>
      </c>
      <c r="F331" s="668">
        <v>0</v>
      </c>
      <c r="G331" s="668">
        <f t="shared" si="162"/>
        <v>600</v>
      </c>
      <c r="H331" s="669"/>
      <c r="I331" s="669"/>
      <c r="J331" s="669"/>
      <c r="K331" s="669"/>
      <c r="L331" s="669"/>
      <c r="M331" s="669"/>
      <c r="N331" s="669"/>
      <c r="O331" s="668">
        <f t="shared" si="170"/>
        <v>600</v>
      </c>
      <c r="P331" s="669"/>
      <c r="Q331" s="668">
        <f t="shared" si="171"/>
        <v>600</v>
      </c>
      <c r="R331" s="668">
        <f t="shared" si="172"/>
        <v>600</v>
      </c>
      <c r="S331" s="669"/>
      <c r="T331" s="669"/>
      <c r="U331" s="669"/>
      <c r="V331" s="669"/>
      <c r="W331" s="669"/>
      <c r="X331" s="669"/>
      <c r="Y331" s="669"/>
      <c r="Z331" s="668">
        <f t="shared" si="173"/>
        <v>600</v>
      </c>
      <c r="AA331" s="669"/>
      <c r="AB331" s="668">
        <f t="shared" si="174"/>
        <v>1200</v>
      </c>
      <c r="AC331" s="668">
        <f t="shared" si="175"/>
        <v>600</v>
      </c>
      <c r="AD331" s="669"/>
      <c r="AE331" s="669"/>
      <c r="AF331" s="669"/>
      <c r="AG331" s="669"/>
      <c r="AH331" s="669"/>
      <c r="AI331" s="669"/>
      <c r="AJ331" s="669"/>
      <c r="AK331" s="668">
        <f t="shared" si="176"/>
        <v>600</v>
      </c>
      <c r="AL331" s="669"/>
      <c r="AM331" s="668">
        <f t="shared" si="177"/>
        <v>1800</v>
      </c>
      <c r="AN331" s="668">
        <f t="shared" si="178"/>
        <v>600</v>
      </c>
      <c r="AO331" s="669"/>
      <c r="AP331" s="669"/>
      <c r="AQ331" s="669"/>
      <c r="AR331" s="669"/>
      <c r="AS331" s="669"/>
      <c r="AT331" s="669"/>
      <c r="AU331" s="669"/>
      <c r="AV331" s="668">
        <f t="shared" si="179"/>
        <v>600</v>
      </c>
      <c r="AW331" s="669"/>
      <c r="AX331" s="668">
        <f t="shared" si="180"/>
        <v>2400</v>
      </c>
    </row>
    <row r="332" spans="1:50" ht="12">
      <c r="A332" s="288">
        <v>330</v>
      </c>
      <c r="B332" s="289" t="s">
        <v>681</v>
      </c>
      <c r="C332" s="290" t="s">
        <v>14</v>
      </c>
      <c r="D332" s="290" t="s">
        <v>683</v>
      </c>
      <c r="E332" s="290">
        <v>170</v>
      </c>
      <c r="F332" s="668">
        <v>0</v>
      </c>
      <c r="G332" s="668">
        <f t="shared" si="162"/>
        <v>510</v>
      </c>
      <c r="H332" s="669"/>
      <c r="I332" s="669"/>
      <c r="J332" s="669"/>
      <c r="K332" s="669"/>
      <c r="L332" s="669"/>
      <c r="M332" s="669"/>
      <c r="N332" s="669"/>
      <c r="O332" s="668">
        <f t="shared" si="170"/>
        <v>510</v>
      </c>
      <c r="P332" s="669"/>
      <c r="Q332" s="668">
        <f t="shared" si="171"/>
        <v>510</v>
      </c>
      <c r="R332" s="668">
        <f t="shared" si="172"/>
        <v>510</v>
      </c>
      <c r="S332" s="669"/>
      <c r="T332" s="669"/>
      <c r="U332" s="669"/>
      <c r="V332" s="669"/>
      <c r="W332" s="669"/>
      <c r="X332" s="669"/>
      <c r="Y332" s="669"/>
      <c r="Z332" s="668">
        <f t="shared" si="173"/>
        <v>510</v>
      </c>
      <c r="AA332" s="669"/>
      <c r="AB332" s="668">
        <f t="shared" si="174"/>
        <v>1020</v>
      </c>
      <c r="AC332" s="668">
        <f t="shared" si="175"/>
        <v>510</v>
      </c>
      <c r="AD332" s="669"/>
      <c r="AE332" s="669"/>
      <c r="AF332" s="669"/>
      <c r="AG332" s="669"/>
      <c r="AH332" s="669"/>
      <c r="AI332" s="669"/>
      <c r="AJ332" s="669"/>
      <c r="AK332" s="668">
        <f t="shared" si="176"/>
        <v>510</v>
      </c>
      <c r="AL332" s="669"/>
      <c r="AM332" s="668">
        <f t="shared" si="177"/>
        <v>1530</v>
      </c>
      <c r="AN332" s="668">
        <f t="shared" si="178"/>
        <v>510</v>
      </c>
      <c r="AO332" s="669"/>
      <c r="AP332" s="669"/>
      <c r="AQ332" s="669"/>
      <c r="AR332" s="669"/>
      <c r="AS332" s="669"/>
      <c r="AT332" s="669"/>
      <c r="AU332" s="669"/>
      <c r="AV332" s="668">
        <f t="shared" si="179"/>
        <v>510</v>
      </c>
      <c r="AW332" s="669"/>
      <c r="AX332" s="668">
        <f t="shared" si="180"/>
        <v>2040</v>
      </c>
    </row>
    <row r="333" spans="1:50" ht="12">
      <c r="A333" s="288">
        <v>331</v>
      </c>
      <c r="B333" s="289" t="s">
        <v>1580</v>
      </c>
      <c r="C333" s="290" t="s">
        <v>14</v>
      </c>
      <c r="D333" s="290"/>
      <c r="E333" s="290">
        <v>165</v>
      </c>
      <c r="F333" s="668">
        <v>495</v>
      </c>
      <c r="G333" s="668">
        <f t="shared" si="162"/>
        <v>495</v>
      </c>
      <c r="H333" s="669"/>
      <c r="I333" s="669"/>
      <c r="J333" s="669"/>
      <c r="K333" s="669"/>
      <c r="L333" s="669"/>
      <c r="M333" s="669"/>
      <c r="N333" s="669"/>
      <c r="O333" s="668">
        <f t="shared" si="170"/>
        <v>495</v>
      </c>
      <c r="P333" s="669"/>
      <c r="Q333" s="668">
        <f t="shared" si="171"/>
        <v>990</v>
      </c>
      <c r="R333" s="668">
        <f t="shared" si="172"/>
        <v>495</v>
      </c>
      <c r="S333" s="669"/>
      <c r="T333" s="669"/>
      <c r="U333" s="669"/>
      <c r="V333" s="669"/>
      <c r="W333" s="669"/>
      <c r="X333" s="669"/>
      <c r="Y333" s="669"/>
      <c r="Z333" s="668">
        <f t="shared" si="173"/>
        <v>495</v>
      </c>
      <c r="AA333" s="669"/>
      <c r="AB333" s="668">
        <f t="shared" si="174"/>
        <v>1485</v>
      </c>
      <c r="AC333" s="668">
        <f t="shared" si="175"/>
        <v>495</v>
      </c>
      <c r="AD333" s="669"/>
      <c r="AE333" s="669"/>
      <c r="AF333" s="669"/>
      <c r="AG333" s="669"/>
      <c r="AH333" s="669"/>
      <c r="AI333" s="669"/>
      <c r="AJ333" s="669"/>
      <c r="AK333" s="668">
        <f t="shared" si="176"/>
        <v>495</v>
      </c>
      <c r="AL333" s="669"/>
      <c r="AM333" s="668">
        <f t="shared" si="177"/>
        <v>1980</v>
      </c>
      <c r="AN333" s="668">
        <f t="shared" si="178"/>
        <v>495</v>
      </c>
      <c r="AO333" s="669"/>
      <c r="AP333" s="669"/>
      <c r="AQ333" s="669"/>
      <c r="AR333" s="669"/>
      <c r="AS333" s="669"/>
      <c r="AT333" s="669"/>
      <c r="AU333" s="669"/>
      <c r="AV333" s="668">
        <f t="shared" si="179"/>
        <v>495</v>
      </c>
      <c r="AW333" s="669"/>
      <c r="AX333" s="668">
        <f t="shared" si="180"/>
        <v>2475</v>
      </c>
    </row>
    <row r="334" spans="1:50" ht="12">
      <c r="A334" s="288">
        <v>332</v>
      </c>
      <c r="B334" s="319" t="s">
        <v>684</v>
      </c>
      <c r="C334" s="320" t="s">
        <v>30</v>
      </c>
      <c r="D334" s="321"/>
      <c r="E334" s="319"/>
      <c r="F334" s="676"/>
      <c r="G334" s="671"/>
      <c r="H334" s="672"/>
      <c r="I334" s="672"/>
      <c r="J334" s="672"/>
      <c r="K334" s="672"/>
      <c r="L334" s="672"/>
      <c r="M334" s="672"/>
      <c r="N334" s="672"/>
      <c r="O334" s="671"/>
      <c r="P334" s="672"/>
      <c r="Q334" s="671"/>
      <c r="R334" s="671"/>
      <c r="S334" s="672"/>
      <c r="T334" s="672"/>
      <c r="U334" s="672"/>
      <c r="V334" s="672"/>
      <c r="W334" s="672"/>
      <c r="X334" s="672"/>
      <c r="Y334" s="672"/>
      <c r="Z334" s="671"/>
      <c r="AA334" s="672"/>
      <c r="AB334" s="671"/>
      <c r="AC334" s="671"/>
      <c r="AD334" s="672"/>
      <c r="AE334" s="672"/>
      <c r="AF334" s="672"/>
      <c r="AG334" s="672"/>
      <c r="AH334" s="672"/>
      <c r="AI334" s="672"/>
      <c r="AJ334" s="672"/>
      <c r="AK334" s="671"/>
      <c r="AL334" s="672"/>
      <c r="AM334" s="671"/>
      <c r="AN334" s="671"/>
      <c r="AO334" s="672"/>
      <c r="AP334" s="672"/>
      <c r="AQ334" s="672"/>
      <c r="AR334" s="672"/>
      <c r="AS334" s="672"/>
      <c r="AT334" s="672"/>
      <c r="AU334" s="672"/>
      <c r="AV334" s="671"/>
      <c r="AW334" s="672"/>
      <c r="AX334" s="671"/>
    </row>
    <row r="335" spans="1:50" ht="12">
      <c r="A335" s="288">
        <v>333</v>
      </c>
      <c r="B335" s="289" t="s">
        <v>689</v>
      </c>
      <c r="C335" s="290" t="s">
        <v>23</v>
      </c>
      <c r="D335" s="290" t="s">
        <v>691</v>
      </c>
      <c r="E335" s="290">
        <v>130</v>
      </c>
      <c r="F335" s="668">
        <v>0</v>
      </c>
      <c r="G335" s="668">
        <f>E335*3</f>
        <v>390</v>
      </c>
      <c r="H335" s="669"/>
      <c r="I335" s="669"/>
      <c r="J335" s="669"/>
      <c r="K335" s="669"/>
      <c r="L335" s="669"/>
      <c r="M335" s="669"/>
      <c r="N335" s="669"/>
      <c r="O335" s="668">
        <f>SUM(G335:N335)</f>
        <v>390</v>
      </c>
      <c r="P335" s="669"/>
      <c r="Q335" s="668">
        <f t="shared" ref="Q335:Q341" si="181">F335+O335-P335</f>
        <v>390</v>
      </c>
      <c r="R335" s="668">
        <f>E335*3</f>
        <v>390</v>
      </c>
      <c r="S335" s="669"/>
      <c r="T335" s="669"/>
      <c r="U335" s="669"/>
      <c r="V335" s="669"/>
      <c r="W335" s="669"/>
      <c r="X335" s="669"/>
      <c r="Y335" s="669"/>
      <c r="Z335" s="668">
        <f>SUM(R335:Y335)</f>
        <v>390</v>
      </c>
      <c r="AA335" s="669"/>
      <c r="AB335" s="668">
        <f t="shared" ref="AB335:AB341" si="182">Q335+Z335-AA335</f>
        <v>780</v>
      </c>
      <c r="AC335" s="668">
        <f>$E335*3</f>
        <v>390</v>
      </c>
      <c r="AD335" s="669"/>
      <c r="AE335" s="669"/>
      <c r="AF335" s="669"/>
      <c r="AG335" s="669"/>
      <c r="AH335" s="669"/>
      <c r="AI335" s="669"/>
      <c r="AJ335" s="669"/>
      <c r="AK335" s="668">
        <f>SUM(AC335:AJ335)</f>
        <v>390</v>
      </c>
      <c r="AL335" s="669"/>
      <c r="AM335" s="668">
        <f t="shared" ref="AM335:AM341" si="183">AB335+AK335-AL335</f>
        <v>1170</v>
      </c>
      <c r="AN335" s="668">
        <f>$E335*3</f>
        <v>390</v>
      </c>
      <c r="AO335" s="669"/>
      <c r="AP335" s="669"/>
      <c r="AQ335" s="669"/>
      <c r="AR335" s="669"/>
      <c r="AS335" s="669"/>
      <c r="AT335" s="669"/>
      <c r="AU335" s="669"/>
      <c r="AV335" s="668">
        <f>SUM(AN335:AU335)</f>
        <v>390</v>
      </c>
      <c r="AW335" s="669"/>
      <c r="AX335" s="668">
        <f t="shared" ref="AX335:AX341" si="184">AM335+AV335-AW335</f>
        <v>1560</v>
      </c>
    </row>
    <row r="336" spans="1:50" ht="12">
      <c r="A336" s="288">
        <v>334</v>
      </c>
      <c r="B336" s="289" t="s">
        <v>692</v>
      </c>
      <c r="C336" s="290" t="s">
        <v>14</v>
      </c>
      <c r="D336" s="290" t="s">
        <v>694</v>
      </c>
      <c r="E336" s="290">
        <v>280</v>
      </c>
      <c r="F336" s="668">
        <v>-840</v>
      </c>
      <c r="G336" s="668">
        <f>E336*3</f>
        <v>840</v>
      </c>
      <c r="H336" s="669"/>
      <c r="I336" s="669"/>
      <c r="J336" s="669"/>
      <c r="K336" s="669"/>
      <c r="L336" s="669"/>
      <c r="M336" s="669"/>
      <c r="N336" s="669"/>
      <c r="O336" s="668">
        <f>SUM(G336:N336)</f>
        <v>840</v>
      </c>
      <c r="P336" s="669"/>
      <c r="Q336" s="668">
        <f t="shared" si="181"/>
        <v>0</v>
      </c>
      <c r="R336" s="668">
        <f>E336*3</f>
        <v>840</v>
      </c>
      <c r="S336" s="669"/>
      <c r="T336" s="669"/>
      <c r="U336" s="669"/>
      <c r="V336" s="669"/>
      <c r="W336" s="669"/>
      <c r="X336" s="669"/>
      <c r="Y336" s="669"/>
      <c r="Z336" s="668">
        <f>SUM(R336:Y336)</f>
        <v>840</v>
      </c>
      <c r="AA336" s="669"/>
      <c r="AB336" s="668">
        <f t="shared" si="182"/>
        <v>840</v>
      </c>
      <c r="AC336" s="668">
        <f>$E336*3</f>
        <v>840</v>
      </c>
      <c r="AD336" s="669"/>
      <c r="AE336" s="669"/>
      <c r="AF336" s="669"/>
      <c r="AG336" s="669"/>
      <c r="AH336" s="669"/>
      <c r="AI336" s="669"/>
      <c r="AJ336" s="669"/>
      <c r="AK336" s="668">
        <f>SUM(AC336:AJ336)</f>
        <v>840</v>
      </c>
      <c r="AL336" s="669"/>
      <c r="AM336" s="668">
        <f t="shared" si="183"/>
        <v>1680</v>
      </c>
      <c r="AN336" s="668">
        <f>$E336*3</f>
        <v>840</v>
      </c>
      <c r="AO336" s="669"/>
      <c r="AP336" s="669"/>
      <c r="AQ336" s="669"/>
      <c r="AR336" s="669"/>
      <c r="AS336" s="669"/>
      <c r="AT336" s="669"/>
      <c r="AU336" s="669"/>
      <c r="AV336" s="668">
        <f>SUM(AN336:AU336)</f>
        <v>840</v>
      </c>
      <c r="AW336" s="669"/>
      <c r="AX336" s="668">
        <f t="shared" si="184"/>
        <v>2520</v>
      </c>
    </row>
    <row r="337" spans="1:50" ht="12">
      <c r="A337" s="288">
        <v>335</v>
      </c>
      <c r="B337" s="319" t="s">
        <v>695</v>
      </c>
      <c r="C337" s="320" t="s">
        <v>30</v>
      </c>
      <c r="D337" s="321"/>
      <c r="E337" s="319"/>
      <c r="F337" s="676">
        <v>560</v>
      </c>
      <c r="G337" s="671"/>
      <c r="H337" s="672"/>
      <c r="I337" s="672"/>
      <c r="J337" s="672"/>
      <c r="K337" s="672"/>
      <c r="L337" s="672"/>
      <c r="M337" s="672"/>
      <c r="N337" s="672"/>
      <c r="O337" s="671"/>
      <c r="P337" s="672"/>
      <c r="Q337" s="671">
        <f t="shared" si="181"/>
        <v>560</v>
      </c>
      <c r="R337" s="671"/>
      <c r="S337" s="672"/>
      <c r="T337" s="672"/>
      <c r="U337" s="672"/>
      <c r="V337" s="672"/>
      <c r="W337" s="672"/>
      <c r="X337" s="672"/>
      <c r="Y337" s="672"/>
      <c r="Z337" s="671"/>
      <c r="AA337" s="672"/>
      <c r="AB337" s="671">
        <f t="shared" si="182"/>
        <v>560</v>
      </c>
      <c r="AC337" s="671"/>
      <c r="AD337" s="672"/>
      <c r="AE337" s="672"/>
      <c r="AF337" s="672"/>
      <c r="AG337" s="672"/>
      <c r="AH337" s="672"/>
      <c r="AI337" s="672"/>
      <c r="AJ337" s="672"/>
      <c r="AK337" s="671"/>
      <c r="AL337" s="672"/>
      <c r="AM337" s="671">
        <f t="shared" si="183"/>
        <v>560</v>
      </c>
      <c r="AN337" s="671"/>
      <c r="AO337" s="672"/>
      <c r="AP337" s="672"/>
      <c r="AQ337" s="672"/>
      <c r="AR337" s="672"/>
      <c r="AS337" s="672"/>
      <c r="AT337" s="672"/>
      <c r="AU337" s="672"/>
      <c r="AV337" s="671"/>
      <c r="AW337" s="672"/>
      <c r="AX337" s="671">
        <f t="shared" si="184"/>
        <v>560</v>
      </c>
    </row>
    <row r="338" spans="1:50" ht="12">
      <c r="A338" s="288">
        <v>336</v>
      </c>
      <c r="B338" s="319" t="s">
        <v>3119</v>
      </c>
      <c r="C338" s="320" t="s">
        <v>30</v>
      </c>
      <c r="D338" s="321"/>
      <c r="E338" s="319"/>
      <c r="F338" s="676">
        <v>984.8</v>
      </c>
      <c r="G338" s="671"/>
      <c r="H338" s="672"/>
      <c r="I338" s="672"/>
      <c r="J338" s="672"/>
      <c r="K338" s="672"/>
      <c r="L338" s="672"/>
      <c r="M338" s="672"/>
      <c r="N338" s="672"/>
      <c r="O338" s="671"/>
      <c r="P338" s="672"/>
      <c r="Q338" s="671">
        <f t="shared" si="181"/>
        <v>984.8</v>
      </c>
      <c r="R338" s="671"/>
      <c r="S338" s="672"/>
      <c r="T338" s="672"/>
      <c r="U338" s="672"/>
      <c r="V338" s="672"/>
      <c r="W338" s="672"/>
      <c r="X338" s="672"/>
      <c r="Y338" s="672"/>
      <c r="Z338" s="671"/>
      <c r="AA338" s="672"/>
      <c r="AB338" s="671">
        <f t="shared" si="182"/>
        <v>984.8</v>
      </c>
      <c r="AC338" s="671"/>
      <c r="AD338" s="672"/>
      <c r="AE338" s="672"/>
      <c r="AF338" s="672"/>
      <c r="AG338" s="672"/>
      <c r="AH338" s="672"/>
      <c r="AI338" s="672"/>
      <c r="AJ338" s="672"/>
      <c r="AK338" s="671"/>
      <c r="AL338" s="672"/>
      <c r="AM338" s="671">
        <f t="shared" si="183"/>
        <v>984.8</v>
      </c>
      <c r="AN338" s="671"/>
      <c r="AO338" s="672"/>
      <c r="AP338" s="672"/>
      <c r="AQ338" s="672"/>
      <c r="AR338" s="672"/>
      <c r="AS338" s="672"/>
      <c r="AT338" s="672"/>
      <c r="AU338" s="672"/>
      <c r="AV338" s="671"/>
      <c r="AW338" s="672"/>
      <c r="AX338" s="671">
        <f t="shared" si="184"/>
        <v>984.8</v>
      </c>
    </row>
    <row r="339" spans="1:50" ht="12">
      <c r="A339" s="288">
        <v>337</v>
      </c>
      <c r="B339" s="289" t="s">
        <v>699</v>
      </c>
      <c r="C339" s="290" t="s">
        <v>23</v>
      </c>
      <c r="D339" s="290" t="s">
        <v>701</v>
      </c>
      <c r="E339" s="290">
        <v>175</v>
      </c>
      <c r="F339" s="668">
        <v>0</v>
      </c>
      <c r="G339" s="668">
        <f>E339*3</f>
        <v>525</v>
      </c>
      <c r="H339" s="669"/>
      <c r="I339" s="669"/>
      <c r="J339" s="669"/>
      <c r="K339" s="669"/>
      <c r="L339" s="669"/>
      <c r="M339" s="669"/>
      <c r="N339" s="669"/>
      <c r="O339" s="668">
        <f>SUM(G339:N339)</f>
        <v>525</v>
      </c>
      <c r="P339" s="669"/>
      <c r="Q339" s="668">
        <f t="shared" si="181"/>
        <v>525</v>
      </c>
      <c r="R339" s="668">
        <f>E339*3</f>
        <v>525</v>
      </c>
      <c r="S339" s="669"/>
      <c r="T339" s="669"/>
      <c r="U339" s="669"/>
      <c r="V339" s="669"/>
      <c r="W339" s="669"/>
      <c r="X339" s="669"/>
      <c r="Y339" s="669"/>
      <c r="Z339" s="668">
        <f>SUM(R339:Y339)</f>
        <v>525</v>
      </c>
      <c r="AA339" s="669"/>
      <c r="AB339" s="668">
        <f t="shared" si="182"/>
        <v>1050</v>
      </c>
      <c r="AC339" s="668">
        <f>$E339*3</f>
        <v>525</v>
      </c>
      <c r="AD339" s="669"/>
      <c r="AE339" s="669"/>
      <c r="AF339" s="669"/>
      <c r="AG339" s="669"/>
      <c r="AH339" s="669"/>
      <c r="AI339" s="669"/>
      <c r="AJ339" s="669"/>
      <c r="AK339" s="668">
        <f>SUM(AC339:AJ339)</f>
        <v>525</v>
      </c>
      <c r="AL339" s="669"/>
      <c r="AM339" s="668">
        <f t="shared" si="183"/>
        <v>1575</v>
      </c>
      <c r="AN339" s="668">
        <f>$E339*3</f>
        <v>525</v>
      </c>
      <c r="AO339" s="669"/>
      <c r="AP339" s="669"/>
      <c r="AQ339" s="669"/>
      <c r="AR339" s="669"/>
      <c r="AS339" s="669"/>
      <c r="AT339" s="669"/>
      <c r="AU339" s="669"/>
      <c r="AV339" s="668">
        <f>SUM(AN339:AU339)</f>
        <v>525</v>
      </c>
      <c r="AW339" s="669"/>
      <c r="AX339" s="668">
        <f t="shared" si="184"/>
        <v>2100</v>
      </c>
    </row>
    <row r="340" spans="1:50" ht="12">
      <c r="A340" s="288">
        <v>338</v>
      </c>
      <c r="B340" s="294" t="s">
        <v>702</v>
      </c>
      <c r="C340" s="290" t="s">
        <v>10</v>
      </c>
      <c r="D340" s="290" t="s">
        <v>704</v>
      </c>
      <c r="E340" s="670">
        <v>25</v>
      </c>
      <c r="F340" s="668">
        <v>300</v>
      </c>
      <c r="G340" s="668">
        <f>E340*3</f>
        <v>75</v>
      </c>
      <c r="H340" s="669"/>
      <c r="I340" s="669"/>
      <c r="J340" s="669"/>
      <c r="K340" s="669"/>
      <c r="L340" s="669"/>
      <c r="M340" s="669"/>
      <c r="N340" s="669"/>
      <c r="O340" s="668">
        <f>SUM(G340:N340)</f>
        <v>75</v>
      </c>
      <c r="P340" s="669"/>
      <c r="Q340" s="668">
        <f t="shared" si="181"/>
        <v>375</v>
      </c>
      <c r="R340" s="668">
        <f>E340*3</f>
        <v>75</v>
      </c>
      <c r="S340" s="669"/>
      <c r="T340" s="669"/>
      <c r="U340" s="669"/>
      <c r="V340" s="669"/>
      <c r="W340" s="669"/>
      <c r="X340" s="669"/>
      <c r="Y340" s="669"/>
      <c r="Z340" s="668">
        <f>SUM(R340:Y340)</f>
        <v>75</v>
      </c>
      <c r="AA340" s="669"/>
      <c r="AB340" s="668">
        <f t="shared" si="182"/>
        <v>450</v>
      </c>
      <c r="AC340" s="668">
        <f>$E340*3</f>
        <v>75</v>
      </c>
      <c r="AD340" s="669"/>
      <c r="AE340" s="669"/>
      <c r="AF340" s="669"/>
      <c r="AG340" s="669"/>
      <c r="AH340" s="669"/>
      <c r="AI340" s="669"/>
      <c r="AJ340" s="669"/>
      <c r="AK340" s="668">
        <f>SUM(AC340:AJ340)</f>
        <v>75</v>
      </c>
      <c r="AL340" s="669"/>
      <c r="AM340" s="668">
        <f t="shared" si="183"/>
        <v>525</v>
      </c>
      <c r="AN340" s="668">
        <f>$E340*3</f>
        <v>75</v>
      </c>
      <c r="AO340" s="669"/>
      <c r="AP340" s="669"/>
      <c r="AQ340" s="669"/>
      <c r="AR340" s="669"/>
      <c r="AS340" s="669"/>
      <c r="AT340" s="669"/>
      <c r="AU340" s="669"/>
      <c r="AV340" s="668">
        <f>SUM(AN340:AU340)</f>
        <v>75</v>
      </c>
      <c r="AW340" s="669"/>
      <c r="AX340" s="668">
        <f t="shared" si="184"/>
        <v>600</v>
      </c>
    </row>
    <row r="341" spans="1:50" ht="12">
      <c r="A341" s="288">
        <v>339</v>
      </c>
      <c r="B341" s="289" t="s">
        <v>705</v>
      </c>
      <c r="C341" s="290" t="s">
        <v>23</v>
      </c>
      <c r="D341" s="290" t="s">
        <v>12</v>
      </c>
      <c r="E341" s="290">
        <v>70</v>
      </c>
      <c r="F341" s="668">
        <v>-50</v>
      </c>
      <c r="G341" s="668">
        <f>E341*3</f>
        <v>210</v>
      </c>
      <c r="H341" s="669"/>
      <c r="I341" s="669"/>
      <c r="J341" s="669"/>
      <c r="K341" s="669"/>
      <c r="L341" s="669"/>
      <c r="M341" s="669"/>
      <c r="N341" s="669"/>
      <c r="O341" s="668">
        <f>SUM(G341:N341)</f>
        <v>210</v>
      </c>
      <c r="P341" s="669"/>
      <c r="Q341" s="668">
        <f t="shared" si="181"/>
        <v>160</v>
      </c>
      <c r="R341" s="668">
        <f>E341*3</f>
        <v>210</v>
      </c>
      <c r="S341" s="669"/>
      <c r="T341" s="669"/>
      <c r="U341" s="669"/>
      <c r="V341" s="669"/>
      <c r="W341" s="669"/>
      <c r="X341" s="669"/>
      <c r="Y341" s="669"/>
      <c r="Z341" s="668">
        <f>SUM(R341:Y341)</f>
        <v>210</v>
      </c>
      <c r="AA341" s="669"/>
      <c r="AB341" s="668">
        <f t="shared" si="182"/>
        <v>370</v>
      </c>
      <c r="AC341" s="668">
        <f>$E341*3</f>
        <v>210</v>
      </c>
      <c r="AD341" s="669"/>
      <c r="AE341" s="669"/>
      <c r="AF341" s="669"/>
      <c r="AG341" s="669"/>
      <c r="AH341" s="669"/>
      <c r="AI341" s="669"/>
      <c r="AJ341" s="669"/>
      <c r="AK341" s="668">
        <f>SUM(AC341:AJ341)</f>
        <v>210</v>
      </c>
      <c r="AL341" s="669"/>
      <c r="AM341" s="668">
        <f t="shared" si="183"/>
        <v>580</v>
      </c>
      <c r="AN341" s="668">
        <f>$E341*3</f>
        <v>210</v>
      </c>
      <c r="AO341" s="669"/>
      <c r="AP341" s="669"/>
      <c r="AQ341" s="669"/>
      <c r="AR341" s="669"/>
      <c r="AS341" s="669"/>
      <c r="AT341" s="669"/>
      <c r="AU341" s="669"/>
      <c r="AV341" s="668">
        <f>SUM(AN341:AU341)</f>
        <v>210</v>
      </c>
      <c r="AW341" s="669"/>
      <c r="AX341" s="668">
        <f t="shared" si="184"/>
        <v>790</v>
      </c>
    </row>
    <row r="342" spans="1:50" ht="12">
      <c r="A342" s="288">
        <v>340</v>
      </c>
      <c r="B342" s="414" t="s">
        <v>983</v>
      </c>
      <c r="C342" s="297" t="s">
        <v>30</v>
      </c>
      <c r="D342" s="297"/>
      <c r="E342" s="297"/>
      <c r="F342" s="671"/>
      <c r="G342" s="671"/>
      <c r="H342" s="672"/>
      <c r="I342" s="672"/>
      <c r="J342" s="672"/>
      <c r="K342" s="672"/>
      <c r="L342" s="672"/>
      <c r="M342" s="672"/>
      <c r="N342" s="672"/>
      <c r="O342" s="671"/>
      <c r="P342" s="672"/>
      <c r="Q342" s="671"/>
      <c r="R342" s="671"/>
      <c r="S342" s="672"/>
      <c r="T342" s="672"/>
      <c r="U342" s="672"/>
      <c r="V342" s="672"/>
      <c r="W342" s="672"/>
      <c r="X342" s="672"/>
      <c r="Y342" s="672"/>
      <c r="Z342" s="671"/>
      <c r="AA342" s="672"/>
      <c r="AB342" s="671"/>
      <c r="AC342" s="671"/>
      <c r="AD342" s="672"/>
      <c r="AE342" s="672"/>
      <c r="AF342" s="672"/>
      <c r="AG342" s="672"/>
      <c r="AH342" s="672"/>
      <c r="AI342" s="672"/>
      <c r="AJ342" s="672"/>
      <c r="AK342" s="671"/>
      <c r="AL342" s="672"/>
      <c r="AM342" s="671"/>
      <c r="AN342" s="671"/>
      <c r="AO342" s="672"/>
      <c r="AP342" s="672"/>
      <c r="AQ342" s="672"/>
      <c r="AR342" s="672"/>
      <c r="AS342" s="672"/>
      <c r="AT342" s="672"/>
      <c r="AU342" s="672"/>
      <c r="AV342" s="671"/>
      <c r="AW342" s="672"/>
      <c r="AX342" s="671"/>
    </row>
    <row r="343" spans="1:50" ht="12">
      <c r="A343" s="288">
        <v>341</v>
      </c>
      <c r="B343" s="289" t="s">
        <v>957</v>
      </c>
      <c r="C343" s="290" t="s">
        <v>23</v>
      </c>
      <c r="D343" s="290" t="s">
        <v>956</v>
      </c>
      <c r="E343" s="290">
        <v>200</v>
      </c>
      <c r="F343" s="668">
        <v>0</v>
      </c>
      <c r="G343" s="668">
        <f t="shared" ref="G343:G363" si="185">E343*3</f>
        <v>600</v>
      </c>
      <c r="H343" s="669"/>
      <c r="I343" s="669"/>
      <c r="J343" s="669"/>
      <c r="K343" s="669"/>
      <c r="L343" s="669"/>
      <c r="M343" s="669"/>
      <c r="N343" s="669"/>
      <c r="O343" s="668">
        <f t="shared" ref="O343:O363" si="186">SUM(G343:N343)</f>
        <v>600</v>
      </c>
      <c r="P343" s="669"/>
      <c r="Q343" s="668">
        <f t="shared" ref="Q343:Q363" si="187">F343+O343-P343</f>
        <v>600</v>
      </c>
      <c r="R343" s="668">
        <f t="shared" ref="R343:R363" si="188">E343*3</f>
        <v>600</v>
      </c>
      <c r="S343" s="669"/>
      <c r="T343" s="669"/>
      <c r="U343" s="669"/>
      <c r="V343" s="669"/>
      <c r="W343" s="669"/>
      <c r="X343" s="669"/>
      <c r="Y343" s="669"/>
      <c r="Z343" s="668">
        <f t="shared" ref="Z343:Z363" si="189">SUM(R343:Y343)</f>
        <v>600</v>
      </c>
      <c r="AA343" s="669"/>
      <c r="AB343" s="668">
        <f t="shared" ref="AB343:AB363" si="190">Q343+Z343-AA343</f>
        <v>1200</v>
      </c>
      <c r="AC343" s="668">
        <f>$E343*3</f>
        <v>600</v>
      </c>
      <c r="AD343" s="669"/>
      <c r="AE343" s="669"/>
      <c r="AF343" s="669"/>
      <c r="AG343" s="669"/>
      <c r="AH343" s="669"/>
      <c r="AI343" s="669"/>
      <c r="AJ343" s="669"/>
      <c r="AK343" s="668">
        <f t="shared" ref="AK343:AK363" si="191">SUM(AC343:AJ343)</f>
        <v>600</v>
      </c>
      <c r="AL343" s="669"/>
      <c r="AM343" s="668">
        <f t="shared" ref="AM343:AM363" si="192">AB343+AK343-AL343</f>
        <v>1800</v>
      </c>
      <c r="AN343" s="668">
        <f>$E343*3</f>
        <v>600</v>
      </c>
      <c r="AO343" s="669"/>
      <c r="AP343" s="669"/>
      <c r="AQ343" s="669"/>
      <c r="AR343" s="669"/>
      <c r="AS343" s="669"/>
      <c r="AT343" s="669"/>
      <c r="AU343" s="669"/>
      <c r="AV343" s="668">
        <f t="shared" ref="AV343:AV363" si="193">SUM(AN343:AU343)</f>
        <v>600</v>
      </c>
      <c r="AW343" s="669"/>
      <c r="AX343" s="668">
        <f t="shared" ref="AX343:AX363" si="194">AM343+AV343-AW343</f>
        <v>2400</v>
      </c>
    </row>
    <row r="344" spans="1:50" ht="13">
      <c r="A344" s="288">
        <v>342</v>
      </c>
      <c r="B344" s="541" t="s">
        <v>3354</v>
      </c>
      <c r="C344" s="290" t="s">
        <v>14</v>
      </c>
      <c r="D344" s="290"/>
      <c r="E344" s="290">
        <v>235</v>
      </c>
      <c r="F344" s="668">
        <v>698</v>
      </c>
      <c r="G344" s="668">
        <f t="shared" si="185"/>
        <v>705</v>
      </c>
      <c r="H344" s="669"/>
      <c r="I344" s="669"/>
      <c r="J344" s="669"/>
      <c r="K344" s="669"/>
      <c r="L344" s="669"/>
      <c r="M344" s="669"/>
      <c r="N344" s="669"/>
      <c r="O344" s="668">
        <f t="shared" si="186"/>
        <v>705</v>
      </c>
      <c r="P344" s="669"/>
      <c r="Q344" s="668">
        <f t="shared" si="187"/>
        <v>1403</v>
      </c>
      <c r="R344" s="668">
        <f t="shared" si="188"/>
        <v>705</v>
      </c>
      <c r="S344" s="669"/>
      <c r="T344" s="669"/>
      <c r="U344" s="669"/>
      <c r="V344" s="669"/>
      <c r="W344" s="669"/>
      <c r="X344" s="669"/>
      <c r="Y344" s="669"/>
      <c r="Z344" s="668">
        <f t="shared" si="189"/>
        <v>705</v>
      </c>
      <c r="AA344" s="669"/>
      <c r="AB344" s="668">
        <f t="shared" si="190"/>
        <v>2108</v>
      </c>
      <c r="AC344" s="668">
        <f>$E344*3</f>
        <v>705</v>
      </c>
      <c r="AD344" s="669"/>
      <c r="AE344" s="669"/>
      <c r="AF344" s="669"/>
      <c r="AG344" s="669"/>
      <c r="AH344" s="669"/>
      <c r="AI344" s="669"/>
      <c r="AJ344" s="669"/>
      <c r="AK344" s="668">
        <f t="shared" si="191"/>
        <v>705</v>
      </c>
      <c r="AL344" s="669"/>
      <c r="AM344" s="668">
        <f t="shared" si="192"/>
        <v>2813</v>
      </c>
      <c r="AN344" s="668">
        <f>$E344*3</f>
        <v>705</v>
      </c>
      <c r="AO344" s="669"/>
      <c r="AP344" s="669"/>
      <c r="AQ344" s="669"/>
      <c r="AR344" s="669"/>
      <c r="AS344" s="669"/>
      <c r="AT344" s="669"/>
      <c r="AU344" s="669"/>
      <c r="AV344" s="668">
        <f t="shared" si="193"/>
        <v>705</v>
      </c>
      <c r="AW344" s="669"/>
      <c r="AX344" s="668">
        <f t="shared" si="194"/>
        <v>3518</v>
      </c>
    </row>
    <row r="345" spans="1:50" ht="12">
      <c r="A345" s="288">
        <v>343</v>
      </c>
      <c r="B345" s="289" t="s">
        <v>1568</v>
      </c>
      <c r="C345" s="290" t="s">
        <v>14</v>
      </c>
      <c r="D345" s="290"/>
      <c r="E345" s="290">
        <v>100</v>
      </c>
      <c r="F345" s="668">
        <v>0</v>
      </c>
      <c r="G345" s="668">
        <f t="shared" si="185"/>
        <v>300</v>
      </c>
      <c r="H345" s="669"/>
      <c r="I345" s="669"/>
      <c r="J345" s="669"/>
      <c r="K345" s="669"/>
      <c r="L345" s="669"/>
      <c r="M345" s="669"/>
      <c r="N345" s="669"/>
      <c r="O345" s="668">
        <f t="shared" si="186"/>
        <v>300</v>
      </c>
      <c r="P345" s="669"/>
      <c r="Q345" s="668">
        <f t="shared" si="187"/>
        <v>300</v>
      </c>
      <c r="R345" s="668">
        <f t="shared" si="188"/>
        <v>300</v>
      </c>
      <c r="S345" s="669"/>
      <c r="T345" s="669"/>
      <c r="U345" s="669"/>
      <c r="V345" s="669"/>
      <c r="W345" s="669"/>
      <c r="X345" s="669"/>
      <c r="Y345" s="669"/>
      <c r="Z345" s="668">
        <f t="shared" si="189"/>
        <v>300</v>
      </c>
      <c r="AA345" s="669"/>
      <c r="AB345" s="668">
        <f t="shared" si="190"/>
        <v>600</v>
      </c>
      <c r="AC345" s="668">
        <f>$E345*3</f>
        <v>300</v>
      </c>
      <c r="AD345" s="669"/>
      <c r="AE345" s="669"/>
      <c r="AF345" s="669"/>
      <c r="AG345" s="669"/>
      <c r="AH345" s="669"/>
      <c r="AI345" s="669"/>
      <c r="AJ345" s="669"/>
      <c r="AK345" s="668">
        <f t="shared" si="191"/>
        <v>300</v>
      </c>
      <c r="AL345" s="669"/>
      <c r="AM345" s="668">
        <f t="shared" si="192"/>
        <v>900</v>
      </c>
      <c r="AN345" s="668">
        <f>$E345*3</f>
        <v>300</v>
      </c>
      <c r="AO345" s="669"/>
      <c r="AP345" s="669"/>
      <c r="AQ345" s="669"/>
      <c r="AR345" s="669"/>
      <c r="AS345" s="669"/>
      <c r="AT345" s="669"/>
      <c r="AU345" s="669"/>
      <c r="AV345" s="668">
        <f t="shared" si="193"/>
        <v>300</v>
      </c>
      <c r="AW345" s="669"/>
      <c r="AX345" s="668">
        <f t="shared" si="194"/>
        <v>1200</v>
      </c>
    </row>
    <row r="346" spans="1:50" ht="12.75" customHeight="1">
      <c r="A346" s="288">
        <v>344</v>
      </c>
      <c r="B346" s="296" t="s">
        <v>709</v>
      </c>
      <c r="C346" s="297" t="s">
        <v>30</v>
      </c>
      <c r="D346" s="297" t="s">
        <v>711</v>
      </c>
      <c r="E346" s="297"/>
      <c r="F346" s="671">
        <v>0</v>
      </c>
      <c r="G346" s="671">
        <f t="shared" si="185"/>
        <v>0</v>
      </c>
      <c r="H346" s="672"/>
      <c r="I346" s="672"/>
      <c r="J346" s="672"/>
      <c r="K346" s="672"/>
      <c r="L346" s="672"/>
      <c r="M346" s="672"/>
      <c r="N346" s="672"/>
      <c r="O346" s="671">
        <f t="shared" si="186"/>
        <v>0</v>
      </c>
      <c r="P346" s="672"/>
      <c r="Q346" s="671">
        <f t="shared" si="187"/>
        <v>0</v>
      </c>
      <c r="R346" s="671">
        <f t="shared" si="188"/>
        <v>0</v>
      </c>
      <c r="S346" s="672"/>
      <c r="T346" s="672"/>
      <c r="U346" s="672"/>
      <c r="V346" s="672"/>
      <c r="W346" s="672"/>
      <c r="X346" s="672"/>
      <c r="Y346" s="672"/>
      <c r="Z346" s="671">
        <f t="shared" si="189"/>
        <v>0</v>
      </c>
      <c r="AA346" s="672"/>
      <c r="AB346" s="671">
        <f t="shared" si="190"/>
        <v>0</v>
      </c>
      <c r="AC346" s="671">
        <v>140</v>
      </c>
      <c r="AD346" s="672"/>
      <c r="AE346" s="672"/>
      <c r="AF346" s="672"/>
      <c r="AG346" s="672"/>
      <c r="AH346" s="672"/>
      <c r="AI346" s="672"/>
      <c r="AJ346" s="672"/>
      <c r="AK346" s="671">
        <f t="shared" si="191"/>
        <v>140</v>
      </c>
      <c r="AL346" s="672"/>
      <c r="AM346" s="671">
        <f t="shared" si="192"/>
        <v>140</v>
      </c>
      <c r="AN346" s="671"/>
      <c r="AO346" s="672"/>
      <c r="AP346" s="672"/>
      <c r="AQ346" s="672"/>
      <c r="AR346" s="672"/>
      <c r="AS346" s="672"/>
      <c r="AT346" s="672"/>
      <c r="AU346" s="672"/>
      <c r="AV346" s="671">
        <f t="shared" si="193"/>
        <v>0</v>
      </c>
      <c r="AW346" s="672"/>
      <c r="AX346" s="671">
        <f t="shared" si="194"/>
        <v>140</v>
      </c>
    </row>
    <row r="347" spans="1:50" ht="12">
      <c r="A347" s="288">
        <v>345</v>
      </c>
      <c r="B347" s="289" t="s">
        <v>712</v>
      </c>
      <c r="C347" s="290" t="s">
        <v>14</v>
      </c>
      <c r="D347" s="290" t="s">
        <v>12</v>
      </c>
      <c r="E347" s="290">
        <v>70</v>
      </c>
      <c r="F347" s="668">
        <v>0</v>
      </c>
      <c r="G347" s="668">
        <f t="shared" si="185"/>
        <v>210</v>
      </c>
      <c r="H347" s="669"/>
      <c r="I347" s="669"/>
      <c r="J347" s="669"/>
      <c r="K347" s="669"/>
      <c r="L347" s="669"/>
      <c r="M347" s="669"/>
      <c r="N347" s="669"/>
      <c r="O347" s="668">
        <f t="shared" si="186"/>
        <v>210</v>
      </c>
      <c r="P347" s="669"/>
      <c r="Q347" s="668">
        <f t="shared" si="187"/>
        <v>210</v>
      </c>
      <c r="R347" s="668">
        <f t="shared" si="188"/>
        <v>210</v>
      </c>
      <c r="S347" s="669"/>
      <c r="T347" s="669"/>
      <c r="U347" s="669"/>
      <c r="V347" s="669"/>
      <c r="W347" s="669"/>
      <c r="X347" s="669"/>
      <c r="Y347" s="669"/>
      <c r="Z347" s="668">
        <f t="shared" si="189"/>
        <v>210</v>
      </c>
      <c r="AA347" s="669"/>
      <c r="AB347" s="668">
        <f t="shared" si="190"/>
        <v>420</v>
      </c>
      <c r="AC347" s="668">
        <f t="shared" ref="AC347:AC363" si="195">$E347*3</f>
        <v>210</v>
      </c>
      <c r="AD347" s="669"/>
      <c r="AE347" s="669"/>
      <c r="AF347" s="669"/>
      <c r="AG347" s="669"/>
      <c r="AH347" s="669"/>
      <c r="AI347" s="669"/>
      <c r="AJ347" s="669"/>
      <c r="AK347" s="668">
        <f t="shared" si="191"/>
        <v>210</v>
      </c>
      <c r="AL347" s="669"/>
      <c r="AM347" s="668">
        <f t="shared" si="192"/>
        <v>630</v>
      </c>
      <c r="AN347" s="668">
        <f t="shared" ref="AN347:AN363" si="196">$E347*3</f>
        <v>210</v>
      </c>
      <c r="AO347" s="669"/>
      <c r="AP347" s="669"/>
      <c r="AQ347" s="669"/>
      <c r="AR347" s="669"/>
      <c r="AS347" s="669"/>
      <c r="AT347" s="669"/>
      <c r="AU347" s="669"/>
      <c r="AV347" s="668">
        <f t="shared" si="193"/>
        <v>210</v>
      </c>
      <c r="AW347" s="669"/>
      <c r="AX347" s="668">
        <f t="shared" si="194"/>
        <v>840</v>
      </c>
    </row>
    <row r="348" spans="1:50" ht="12">
      <c r="A348" s="288">
        <v>346</v>
      </c>
      <c r="B348" s="289" t="s">
        <v>715</v>
      </c>
      <c r="C348" s="290" t="s">
        <v>14</v>
      </c>
      <c r="D348" s="290" t="s">
        <v>717</v>
      </c>
      <c r="E348" s="290">
        <v>70</v>
      </c>
      <c r="F348" s="668">
        <v>0</v>
      </c>
      <c r="G348" s="668">
        <f t="shared" si="185"/>
        <v>210</v>
      </c>
      <c r="H348" s="669"/>
      <c r="I348" s="669"/>
      <c r="J348" s="669"/>
      <c r="K348" s="669"/>
      <c r="L348" s="669"/>
      <c r="M348" s="669"/>
      <c r="N348" s="669"/>
      <c r="O348" s="668">
        <f t="shared" si="186"/>
        <v>210</v>
      </c>
      <c r="P348" s="669"/>
      <c r="Q348" s="668">
        <f t="shared" si="187"/>
        <v>210</v>
      </c>
      <c r="R348" s="668">
        <f t="shared" si="188"/>
        <v>210</v>
      </c>
      <c r="S348" s="669"/>
      <c r="T348" s="669"/>
      <c r="U348" s="669"/>
      <c r="V348" s="669"/>
      <c r="W348" s="669"/>
      <c r="X348" s="669"/>
      <c r="Y348" s="669"/>
      <c r="Z348" s="668">
        <f t="shared" si="189"/>
        <v>210</v>
      </c>
      <c r="AA348" s="669"/>
      <c r="AB348" s="668">
        <f t="shared" si="190"/>
        <v>420</v>
      </c>
      <c r="AC348" s="668">
        <f t="shared" si="195"/>
        <v>210</v>
      </c>
      <c r="AD348" s="669"/>
      <c r="AE348" s="669"/>
      <c r="AF348" s="669"/>
      <c r="AG348" s="669"/>
      <c r="AH348" s="669"/>
      <c r="AI348" s="669"/>
      <c r="AJ348" s="669"/>
      <c r="AK348" s="668">
        <f t="shared" si="191"/>
        <v>210</v>
      </c>
      <c r="AL348" s="669"/>
      <c r="AM348" s="668">
        <f t="shared" si="192"/>
        <v>630</v>
      </c>
      <c r="AN348" s="668">
        <f t="shared" si="196"/>
        <v>210</v>
      </c>
      <c r="AO348" s="669"/>
      <c r="AP348" s="669"/>
      <c r="AQ348" s="669"/>
      <c r="AR348" s="669"/>
      <c r="AS348" s="669"/>
      <c r="AT348" s="669"/>
      <c r="AU348" s="669"/>
      <c r="AV348" s="668">
        <f t="shared" si="193"/>
        <v>210</v>
      </c>
      <c r="AW348" s="669"/>
      <c r="AX348" s="668">
        <f t="shared" si="194"/>
        <v>840</v>
      </c>
    </row>
    <row r="349" spans="1:50" ht="12">
      <c r="A349" s="288">
        <v>347</v>
      </c>
      <c r="B349" s="289" t="s">
        <v>1461</v>
      </c>
      <c r="C349" s="290" t="s">
        <v>23</v>
      </c>
      <c r="D349" s="290"/>
      <c r="E349" s="290">
        <v>150</v>
      </c>
      <c r="F349" s="668">
        <v>0</v>
      </c>
      <c r="G349" s="668">
        <f t="shared" si="185"/>
        <v>450</v>
      </c>
      <c r="H349" s="669"/>
      <c r="I349" s="669"/>
      <c r="J349" s="669"/>
      <c r="K349" s="669"/>
      <c r="L349" s="669"/>
      <c r="M349" s="669"/>
      <c r="N349" s="669"/>
      <c r="O349" s="668">
        <f t="shared" si="186"/>
        <v>450</v>
      </c>
      <c r="P349" s="669"/>
      <c r="Q349" s="668">
        <f t="shared" si="187"/>
        <v>450</v>
      </c>
      <c r="R349" s="668">
        <f t="shared" si="188"/>
        <v>450</v>
      </c>
      <c r="S349" s="669"/>
      <c r="T349" s="669"/>
      <c r="U349" s="669"/>
      <c r="V349" s="669"/>
      <c r="W349" s="669"/>
      <c r="X349" s="669"/>
      <c r="Y349" s="669"/>
      <c r="Z349" s="668">
        <f t="shared" si="189"/>
        <v>450</v>
      </c>
      <c r="AA349" s="669"/>
      <c r="AB349" s="668">
        <f t="shared" si="190"/>
        <v>900</v>
      </c>
      <c r="AC349" s="668">
        <f t="shared" si="195"/>
        <v>450</v>
      </c>
      <c r="AD349" s="669"/>
      <c r="AE349" s="669"/>
      <c r="AF349" s="669"/>
      <c r="AG349" s="669"/>
      <c r="AH349" s="669"/>
      <c r="AI349" s="669"/>
      <c r="AJ349" s="669"/>
      <c r="AK349" s="668">
        <f t="shared" si="191"/>
        <v>450</v>
      </c>
      <c r="AL349" s="669"/>
      <c r="AM349" s="668">
        <f t="shared" si="192"/>
        <v>1350</v>
      </c>
      <c r="AN349" s="668">
        <f t="shared" si="196"/>
        <v>450</v>
      </c>
      <c r="AO349" s="669"/>
      <c r="AP349" s="669"/>
      <c r="AQ349" s="669"/>
      <c r="AR349" s="669"/>
      <c r="AS349" s="669"/>
      <c r="AT349" s="669"/>
      <c r="AU349" s="669"/>
      <c r="AV349" s="668">
        <f t="shared" si="193"/>
        <v>450</v>
      </c>
      <c r="AW349" s="669"/>
      <c r="AX349" s="668">
        <f t="shared" si="194"/>
        <v>1800</v>
      </c>
    </row>
    <row r="350" spans="1:50" ht="12">
      <c r="A350" s="288">
        <v>348</v>
      </c>
      <c r="B350" s="294" t="s">
        <v>3120</v>
      </c>
      <c r="C350" s="290" t="s">
        <v>10</v>
      </c>
      <c r="D350" s="290" t="s">
        <v>723</v>
      </c>
      <c r="E350" s="670">
        <v>320</v>
      </c>
      <c r="F350" s="668">
        <v>3840</v>
      </c>
      <c r="G350" s="668">
        <f t="shared" si="185"/>
        <v>960</v>
      </c>
      <c r="H350" s="669"/>
      <c r="I350" s="669"/>
      <c r="J350" s="669"/>
      <c r="K350" s="669"/>
      <c r="L350" s="669"/>
      <c r="M350" s="669"/>
      <c r="N350" s="669"/>
      <c r="O350" s="668">
        <f t="shared" si="186"/>
        <v>960</v>
      </c>
      <c r="P350" s="669"/>
      <c r="Q350" s="668">
        <f t="shared" si="187"/>
        <v>4800</v>
      </c>
      <c r="R350" s="668">
        <f t="shared" si="188"/>
        <v>960</v>
      </c>
      <c r="S350" s="669"/>
      <c r="T350" s="669"/>
      <c r="U350" s="669"/>
      <c r="V350" s="669"/>
      <c r="W350" s="669"/>
      <c r="X350" s="669"/>
      <c r="Y350" s="669"/>
      <c r="Z350" s="668">
        <f t="shared" si="189"/>
        <v>960</v>
      </c>
      <c r="AA350" s="669"/>
      <c r="AB350" s="668">
        <f t="shared" si="190"/>
        <v>5760</v>
      </c>
      <c r="AC350" s="668">
        <f t="shared" si="195"/>
        <v>960</v>
      </c>
      <c r="AD350" s="669"/>
      <c r="AE350" s="669"/>
      <c r="AF350" s="669"/>
      <c r="AG350" s="669"/>
      <c r="AH350" s="669"/>
      <c r="AI350" s="669"/>
      <c r="AJ350" s="669"/>
      <c r="AK350" s="668">
        <f t="shared" si="191"/>
        <v>960</v>
      </c>
      <c r="AL350" s="669"/>
      <c r="AM350" s="668">
        <f t="shared" si="192"/>
        <v>6720</v>
      </c>
      <c r="AN350" s="668">
        <f t="shared" si="196"/>
        <v>960</v>
      </c>
      <c r="AO350" s="669"/>
      <c r="AP350" s="669"/>
      <c r="AQ350" s="669"/>
      <c r="AR350" s="669"/>
      <c r="AS350" s="669"/>
      <c r="AT350" s="669"/>
      <c r="AU350" s="669"/>
      <c r="AV350" s="668">
        <f t="shared" si="193"/>
        <v>960</v>
      </c>
      <c r="AW350" s="669"/>
      <c r="AX350" s="668">
        <f t="shared" si="194"/>
        <v>7680</v>
      </c>
    </row>
    <row r="351" spans="1:50" ht="12">
      <c r="A351" s="288">
        <v>349</v>
      </c>
      <c r="B351" s="289" t="s">
        <v>888</v>
      </c>
      <c r="C351" s="290" t="s">
        <v>14</v>
      </c>
      <c r="D351" s="290" t="s">
        <v>889</v>
      </c>
      <c r="E351" s="290">
        <v>195</v>
      </c>
      <c r="F351" s="668">
        <v>0</v>
      </c>
      <c r="G351" s="668">
        <f t="shared" si="185"/>
        <v>585</v>
      </c>
      <c r="H351" s="669"/>
      <c r="I351" s="669"/>
      <c r="J351" s="669"/>
      <c r="K351" s="669"/>
      <c r="L351" s="669"/>
      <c r="M351" s="669"/>
      <c r="N351" s="669"/>
      <c r="O351" s="668">
        <f t="shared" si="186"/>
        <v>585</v>
      </c>
      <c r="P351" s="669"/>
      <c r="Q351" s="668">
        <f t="shared" si="187"/>
        <v>585</v>
      </c>
      <c r="R351" s="668">
        <f t="shared" si="188"/>
        <v>585</v>
      </c>
      <c r="S351" s="669"/>
      <c r="T351" s="669"/>
      <c r="U351" s="669"/>
      <c r="V351" s="669"/>
      <c r="W351" s="669"/>
      <c r="X351" s="669"/>
      <c r="Y351" s="669"/>
      <c r="Z351" s="668">
        <f t="shared" si="189"/>
        <v>585</v>
      </c>
      <c r="AA351" s="669"/>
      <c r="AB351" s="668">
        <f t="shared" si="190"/>
        <v>1170</v>
      </c>
      <c r="AC351" s="668">
        <f t="shared" si="195"/>
        <v>585</v>
      </c>
      <c r="AD351" s="669"/>
      <c r="AE351" s="669"/>
      <c r="AF351" s="669"/>
      <c r="AG351" s="669"/>
      <c r="AH351" s="669"/>
      <c r="AI351" s="669"/>
      <c r="AJ351" s="669"/>
      <c r="AK351" s="668">
        <f t="shared" si="191"/>
        <v>585</v>
      </c>
      <c r="AL351" s="669"/>
      <c r="AM351" s="668">
        <f t="shared" si="192"/>
        <v>1755</v>
      </c>
      <c r="AN351" s="668">
        <f t="shared" si="196"/>
        <v>585</v>
      </c>
      <c r="AO351" s="669"/>
      <c r="AP351" s="669"/>
      <c r="AQ351" s="669"/>
      <c r="AR351" s="669"/>
      <c r="AS351" s="669"/>
      <c r="AT351" s="669"/>
      <c r="AU351" s="669"/>
      <c r="AV351" s="668">
        <f t="shared" si="193"/>
        <v>585</v>
      </c>
      <c r="AW351" s="669"/>
      <c r="AX351" s="668">
        <f t="shared" si="194"/>
        <v>2340</v>
      </c>
    </row>
    <row r="352" spans="1:50" ht="12">
      <c r="A352" s="288">
        <v>350</v>
      </c>
      <c r="B352" s="289" t="s">
        <v>732</v>
      </c>
      <c r="C352" s="290" t="s">
        <v>14</v>
      </c>
      <c r="D352" s="290" t="s">
        <v>734</v>
      </c>
      <c r="E352" s="290">
        <v>200</v>
      </c>
      <c r="F352" s="668">
        <v>600</v>
      </c>
      <c r="G352" s="668">
        <f t="shared" si="185"/>
        <v>600</v>
      </c>
      <c r="H352" s="669"/>
      <c r="I352" s="669"/>
      <c r="J352" s="669"/>
      <c r="K352" s="669"/>
      <c r="L352" s="669"/>
      <c r="M352" s="669"/>
      <c r="N352" s="669"/>
      <c r="O352" s="668">
        <f t="shared" si="186"/>
        <v>600</v>
      </c>
      <c r="P352" s="669"/>
      <c r="Q352" s="668">
        <f t="shared" si="187"/>
        <v>1200</v>
      </c>
      <c r="R352" s="668">
        <f t="shared" si="188"/>
        <v>600</v>
      </c>
      <c r="S352" s="669"/>
      <c r="T352" s="669"/>
      <c r="U352" s="669"/>
      <c r="V352" s="669"/>
      <c r="W352" s="669"/>
      <c r="X352" s="669"/>
      <c r="Y352" s="669"/>
      <c r="Z352" s="668">
        <f t="shared" si="189"/>
        <v>600</v>
      </c>
      <c r="AA352" s="669"/>
      <c r="AB352" s="668">
        <f t="shared" si="190"/>
        <v>1800</v>
      </c>
      <c r="AC352" s="668">
        <f t="shared" si="195"/>
        <v>600</v>
      </c>
      <c r="AD352" s="669"/>
      <c r="AE352" s="669"/>
      <c r="AF352" s="669"/>
      <c r="AG352" s="669"/>
      <c r="AH352" s="669"/>
      <c r="AI352" s="669"/>
      <c r="AJ352" s="669"/>
      <c r="AK352" s="668">
        <f t="shared" si="191"/>
        <v>600</v>
      </c>
      <c r="AL352" s="669"/>
      <c r="AM352" s="668">
        <f t="shared" si="192"/>
        <v>2400</v>
      </c>
      <c r="AN352" s="668">
        <f t="shared" si="196"/>
        <v>600</v>
      </c>
      <c r="AO352" s="669"/>
      <c r="AP352" s="669"/>
      <c r="AQ352" s="669"/>
      <c r="AR352" s="669"/>
      <c r="AS352" s="669"/>
      <c r="AT352" s="669"/>
      <c r="AU352" s="669"/>
      <c r="AV352" s="668">
        <f t="shared" si="193"/>
        <v>600</v>
      </c>
      <c r="AW352" s="669"/>
      <c r="AX352" s="668">
        <f t="shared" si="194"/>
        <v>3000</v>
      </c>
    </row>
    <row r="353" spans="1:50" ht="12">
      <c r="A353" s="288">
        <v>351</v>
      </c>
      <c r="B353" s="289" t="s">
        <v>1569</v>
      </c>
      <c r="C353" s="290" t="s">
        <v>14</v>
      </c>
      <c r="D353" s="290"/>
      <c r="E353" s="290">
        <v>340</v>
      </c>
      <c r="F353" s="668">
        <v>0</v>
      </c>
      <c r="G353" s="668">
        <f t="shared" si="185"/>
        <v>1020</v>
      </c>
      <c r="H353" s="669"/>
      <c r="I353" s="669"/>
      <c r="J353" s="669"/>
      <c r="K353" s="669"/>
      <c r="L353" s="669"/>
      <c r="M353" s="669"/>
      <c r="N353" s="669"/>
      <c r="O353" s="668">
        <f t="shared" si="186"/>
        <v>1020</v>
      </c>
      <c r="P353" s="669"/>
      <c r="Q353" s="668">
        <f t="shared" si="187"/>
        <v>1020</v>
      </c>
      <c r="R353" s="668">
        <f t="shared" si="188"/>
        <v>1020</v>
      </c>
      <c r="S353" s="669"/>
      <c r="T353" s="669"/>
      <c r="U353" s="669"/>
      <c r="V353" s="669"/>
      <c r="W353" s="669"/>
      <c r="X353" s="669"/>
      <c r="Y353" s="669"/>
      <c r="Z353" s="668">
        <f t="shared" si="189"/>
        <v>1020</v>
      </c>
      <c r="AA353" s="669"/>
      <c r="AB353" s="668">
        <f t="shared" si="190"/>
        <v>2040</v>
      </c>
      <c r="AC353" s="668">
        <f t="shared" si="195"/>
        <v>1020</v>
      </c>
      <c r="AD353" s="669"/>
      <c r="AE353" s="669"/>
      <c r="AF353" s="669"/>
      <c r="AG353" s="669"/>
      <c r="AH353" s="669"/>
      <c r="AI353" s="669"/>
      <c r="AJ353" s="669"/>
      <c r="AK353" s="668">
        <f t="shared" si="191"/>
        <v>1020</v>
      </c>
      <c r="AL353" s="669"/>
      <c r="AM353" s="668">
        <f t="shared" si="192"/>
        <v>3060</v>
      </c>
      <c r="AN353" s="668">
        <f t="shared" si="196"/>
        <v>1020</v>
      </c>
      <c r="AO353" s="669"/>
      <c r="AP353" s="669"/>
      <c r="AQ353" s="669"/>
      <c r="AR353" s="669"/>
      <c r="AS353" s="669"/>
      <c r="AT353" s="669"/>
      <c r="AU353" s="669"/>
      <c r="AV353" s="668">
        <f t="shared" si="193"/>
        <v>1020</v>
      </c>
      <c r="AW353" s="669"/>
      <c r="AX353" s="668">
        <f t="shared" si="194"/>
        <v>4080</v>
      </c>
    </row>
    <row r="354" spans="1:50" ht="12">
      <c r="A354" s="288">
        <v>352</v>
      </c>
      <c r="B354" s="289" t="s">
        <v>735</v>
      </c>
      <c r="C354" s="290" t="s">
        <v>23</v>
      </c>
      <c r="D354" s="290" t="s">
        <v>12</v>
      </c>
      <c r="E354" s="290">
        <v>300</v>
      </c>
      <c r="F354" s="668">
        <v>0</v>
      </c>
      <c r="G354" s="668">
        <f t="shared" si="185"/>
        <v>900</v>
      </c>
      <c r="H354" s="669"/>
      <c r="I354" s="669"/>
      <c r="J354" s="669"/>
      <c r="K354" s="669"/>
      <c r="L354" s="669"/>
      <c r="M354" s="669"/>
      <c r="N354" s="669"/>
      <c r="O354" s="668">
        <f t="shared" si="186"/>
        <v>900</v>
      </c>
      <c r="P354" s="669"/>
      <c r="Q354" s="668">
        <f t="shared" si="187"/>
        <v>900</v>
      </c>
      <c r="R354" s="668">
        <f t="shared" si="188"/>
        <v>900</v>
      </c>
      <c r="S354" s="669"/>
      <c r="T354" s="669"/>
      <c r="U354" s="669"/>
      <c r="V354" s="669"/>
      <c r="W354" s="669"/>
      <c r="X354" s="669"/>
      <c r="Y354" s="669"/>
      <c r="Z354" s="668">
        <f t="shared" si="189"/>
        <v>900</v>
      </c>
      <c r="AA354" s="669"/>
      <c r="AB354" s="668">
        <f t="shared" si="190"/>
        <v>1800</v>
      </c>
      <c r="AC354" s="668">
        <f t="shared" si="195"/>
        <v>900</v>
      </c>
      <c r="AD354" s="669"/>
      <c r="AE354" s="669"/>
      <c r="AF354" s="669"/>
      <c r="AG354" s="669"/>
      <c r="AH354" s="669"/>
      <c r="AI354" s="669"/>
      <c r="AJ354" s="669"/>
      <c r="AK354" s="668">
        <f t="shared" si="191"/>
        <v>900</v>
      </c>
      <c r="AL354" s="669"/>
      <c r="AM354" s="668">
        <f t="shared" si="192"/>
        <v>2700</v>
      </c>
      <c r="AN354" s="668">
        <f t="shared" si="196"/>
        <v>900</v>
      </c>
      <c r="AO354" s="669"/>
      <c r="AP354" s="669"/>
      <c r="AQ354" s="669"/>
      <c r="AR354" s="669"/>
      <c r="AS354" s="669"/>
      <c r="AT354" s="669"/>
      <c r="AU354" s="669"/>
      <c r="AV354" s="668">
        <f t="shared" si="193"/>
        <v>900</v>
      </c>
      <c r="AW354" s="669"/>
      <c r="AX354" s="668">
        <f t="shared" si="194"/>
        <v>3600</v>
      </c>
    </row>
    <row r="355" spans="1:50" ht="12">
      <c r="A355" s="288">
        <v>353</v>
      </c>
      <c r="B355" s="289" t="s">
        <v>737</v>
      </c>
      <c r="C355" s="290" t="s">
        <v>14</v>
      </c>
      <c r="D355" s="290" t="s">
        <v>847</v>
      </c>
      <c r="E355" s="290">
        <v>150</v>
      </c>
      <c r="F355" s="668">
        <v>450</v>
      </c>
      <c r="G355" s="668">
        <f t="shared" si="185"/>
        <v>450</v>
      </c>
      <c r="H355" s="669"/>
      <c r="I355" s="669"/>
      <c r="J355" s="669"/>
      <c r="K355" s="669"/>
      <c r="L355" s="669"/>
      <c r="M355" s="669"/>
      <c r="N355" s="669"/>
      <c r="O355" s="668">
        <f t="shared" si="186"/>
        <v>450</v>
      </c>
      <c r="P355" s="669"/>
      <c r="Q355" s="668">
        <f t="shared" si="187"/>
        <v>900</v>
      </c>
      <c r="R355" s="668">
        <f t="shared" si="188"/>
        <v>450</v>
      </c>
      <c r="S355" s="669"/>
      <c r="T355" s="669"/>
      <c r="U355" s="669"/>
      <c r="V355" s="669"/>
      <c r="W355" s="669"/>
      <c r="X355" s="669"/>
      <c r="Y355" s="669"/>
      <c r="Z355" s="668">
        <f t="shared" si="189"/>
        <v>450</v>
      </c>
      <c r="AA355" s="669"/>
      <c r="AB355" s="668">
        <f t="shared" si="190"/>
        <v>1350</v>
      </c>
      <c r="AC355" s="668">
        <f t="shared" si="195"/>
        <v>450</v>
      </c>
      <c r="AD355" s="669"/>
      <c r="AE355" s="669"/>
      <c r="AF355" s="669"/>
      <c r="AG355" s="669"/>
      <c r="AH355" s="669"/>
      <c r="AI355" s="669"/>
      <c r="AJ355" s="669"/>
      <c r="AK355" s="668">
        <f t="shared" si="191"/>
        <v>450</v>
      </c>
      <c r="AL355" s="669"/>
      <c r="AM355" s="668">
        <f t="shared" si="192"/>
        <v>1800</v>
      </c>
      <c r="AN355" s="668">
        <f t="shared" si="196"/>
        <v>450</v>
      </c>
      <c r="AO355" s="669"/>
      <c r="AP355" s="669"/>
      <c r="AQ355" s="669"/>
      <c r="AR355" s="669"/>
      <c r="AS355" s="669"/>
      <c r="AT355" s="669"/>
      <c r="AU355" s="669"/>
      <c r="AV355" s="668">
        <f t="shared" si="193"/>
        <v>450</v>
      </c>
      <c r="AW355" s="669"/>
      <c r="AX355" s="668">
        <f t="shared" si="194"/>
        <v>2250</v>
      </c>
    </row>
    <row r="356" spans="1:50" ht="12">
      <c r="A356" s="288">
        <v>354</v>
      </c>
      <c r="B356" s="289" t="s">
        <v>739</v>
      </c>
      <c r="C356" s="290" t="s">
        <v>14</v>
      </c>
      <c r="D356" s="290" t="s">
        <v>741</v>
      </c>
      <c r="E356" s="290">
        <v>190</v>
      </c>
      <c r="F356" s="668">
        <v>0</v>
      </c>
      <c r="G356" s="668">
        <f t="shared" si="185"/>
        <v>570</v>
      </c>
      <c r="H356" s="669"/>
      <c r="I356" s="669"/>
      <c r="J356" s="669"/>
      <c r="K356" s="669"/>
      <c r="L356" s="669"/>
      <c r="M356" s="669"/>
      <c r="N356" s="669"/>
      <c r="O356" s="668">
        <f t="shared" si="186"/>
        <v>570</v>
      </c>
      <c r="P356" s="669"/>
      <c r="Q356" s="668">
        <f t="shared" si="187"/>
        <v>570</v>
      </c>
      <c r="R356" s="668">
        <f t="shared" si="188"/>
        <v>570</v>
      </c>
      <c r="S356" s="669"/>
      <c r="T356" s="669"/>
      <c r="U356" s="669"/>
      <c r="V356" s="669"/>
      <c r="W356" s="669"/>
      <c r="X356" s="669"/>
      <c r="Y356" s="669"/>
      <c r="Z356" s="668">
        <f t="shared" si="189"/>
        <v>570</v>
      </c>
      <c r="AA356" s="669"/>
      <c r="AB356" s="668">
        <f t="shared" si="190"/>
        <v>1140</v>
      </c>
      <c r="AC356" s="668">
        <f t="shared" si="195"/>
        <v>570</v>
      </c>
      <c r="AD356" s="669"/>
      <c r="AE356" s="669"/>
      <c r="AF356" s="669"/>
      <c r="AG356" s="669"/>
      <c r="AH356" s="669"/>
      <c r="AI356" s="669"/>
      <c r="AJ356" s="669"/>
      <c r="AK356" s="668">
        <f t="shared" si="191"/>
        <v>570</v>
      </c>
      <c r="AL356" s="669"/>
      <c r="AM356" s="668">
        <f t="shared" si="192"/>
        <v>1710</v>
      </c>
      <c r="AN356" s="668">
        <f t="shared" si="196"/>
        <v>570</v>
      </c>
      <c r="AO356" s="669"/>
      <c r="AP356" s="669"/>
      <c r="AQ356" s="669"/>
      <c r="AR356" s="669"/>
      <c r="AS356" s="669"/>
      <c r="AT356" s="669"/>
      <c r="AU356" s="669"/>
      <c r="AV356" s="668">
        <f t="shared" si="193"/>
        <v>570</v>
      </c>
      <c r="AW356" s="669"/>
      <c r="AX356" s="668">
        <f t="shared" si="194"/>
        <v>2280</v>
      </c>
    </row>
    <row r="357" spans="1:50" ht="12">
      <c r="A357" s="288">
        <v>355</v>
      </c>
      <c r="B357" s="289" t="s">
        <v>742</v>
      </c>
      <c r="C357" s="290" t="s">
        <v>14</v>
      </c>
      <c r="D357" s="290" t="s">
        <v>744</v>
      </c>
      <c r="E357" s="290">
        <v>125</v>
      </c>
      <c r="F357" s="668">
        <v>375</v>
      </c>
      <c r="G357" s="668">
        <f t="shared" si="185"/>
        <v>375</v>
      </c>
      <c r="H357" s="669"/>
      <c r="I357" s="669"/>
      <c r="J357" s="669"/>
      <c r="K357" s="669"/>
      <c r="L357" s="669"/>
      <c r="M357" s="669"/>
      <c r="N357" s="669"/>
      <c r="O357" s="668">
        <f t="shared" si="186"/>
        <v>375</v>
      </c>
      <c r="P357" s="669"/>
      <c r="Q357" s="668">
        <f t="shared" si="187"/>
        <v>750</v>
      </c>
      <c r="R357" s="668">
        <f t="shared" si="188"/>
        <v>375</v>
      </c>
      <c r="S357" s="669"/>
      <c r="T357" s="669"/>
      <c r="U357" s="669"/>
      <c r="V357" s="669"/>
      <c r="W357" s="669"/>
      <c r="X357" s="669"/>
      <c r="Y357" s="669"/>
      <c r="Z357" s="668">
        <f t="shared" si="189"/>
        <v>375</v>
      </c>
      <c r="AA357" s="669"/>
      <c r="AB357" s="668">
        <f t="shared" si="190"/>
        <v>1125</v>
      </c>
      <c r="AC357" s="668">
        <f t="shared" si="195"/>
        <v>375</v>
      </c>
      <c r="AD357" s="669"/>
      <c r="AE357" s="669"/>
      <c r="AF357" s="669"/>
      <c r="AG357" s="669"/>
      <c r="AH357" s="669"/>
      <c r="AI357" s="669"/>
      <c r="AJ357" s="669"/>
      <c r="AK357" s="668">
        <f t="shared" si="191"/>
        <v>375</v>
      </c>
      <c r="AL357" s="669"/>
      <c r="AM357" s="668">
        <f t="shared" si="192"/>
        <v>1500</v>
      </c>
      <c r="AN357" s="668">
        <f t="shared" si="196"/>
        <v>375</v>
      </c>
      <c r="AO357" s="669"/>
      <c r="AP357" s="669"/>
      <c r="AQ357" s="669"/>
      <c r="AR357" s="669"/>
      <c r="AS357" s="669"/>
      <c r="AT357" s="669"/>
      <c r="AU357" s="669"/>
      <c r="AV357" s="668">
        <f t="shared" si="193"/>
        <v>375</v>
      </c>
      <c r="AW357" s="669"/>
      <c r="AX357" s="668">
        <f t="shared" si="194"/>
        <v>1875</v>
      </c>
    </row>
    <row r="358" spans="1:50" ht="12">
      <c r="A358" s="288">
        <v>356</v>
      </c>
      <c r="B358" s="289" t="s">
        <v>1572</v>
      </c>
      <c r="C358" s="290" t="s">
        <v>14</v>
      </c>
      <c r="D358" s="290"/>
      <c r="E358" s="290">
        <v>300</v>
      </c>
      <c r="F358" s="668">
        <v>0</v>
      </c>
      <c r="G358" s="668">
        <f t="shared" si="185"/>
        <v>900</v>
      </c>
      <c r="H358" s="669"/>
      <c r="I358" s="669"/>
      <c r="J358" s="669"/>
      <c r="K358" s="669"/>
      <c r="L358" s="669"/>
      <c r="M358" s="669"/>
      <c r="N358" s="669"/>
      <c r="O358" s="668">
        <f t="shared" si="186"/>
        <v>900</v>
      </c>
      <c r="P358" s="669"/>
      <c r="Q358" s="668">
        <f t="shared" si="187"/>
        <v>900</v>
      </c>
      <c r="R358" s="668">
        <f t="shared" si="188"/>
        <v>900</v>
      </c>
      <c r="S358" s="669"/>
      <c r="T358" s="669"/>
      <c r="U358" s="669"/>
      <c r="V358" s="669"/>
      <c r="W358" s="669"/>
      <c r="X358" s="669"/>
      <c r="Y358" s="669"/>
      <c r="Z358" s="668">
        <f t="shared" si="189"/>
        <v>900</v>
      </c>
      <c r="AA358" s="669"/>
      <c r="AB358" s="668">
        <f t="shared" si="190"/>
        <v>1800</v>
      </c>
      <c r="AC358" s="668">
        <f t="shared" si="195"/>
        <v>900</v>
      </c>
      <c r="AD358" s="669"/>
      <c r="AE358" s="669"/>
      <c r="AF358" s="669"/>
      <c r="AG358" s="669"/>
      <c r="AH358" s="669"/>
      <c r="AI358" s="669"/>
      <c r="AJ358" s="669"/>
      <c r="AK358" s="668">
        <f t="shared" si="191"/>
        <v>900</v>
      </c>
      <c r="AL358" s="669"/>
      <c r="AM358" s="668">
        <f t="shared" si="192"/>
        <v>2700</v>
      </c>
      <c r="AN358" s="668">
        <f t="shared" si="196"/>
        <v>900</v>
      </c>
      <c r="AO358" s="669"/>
      <c r="AP358" s="669"/>
      <c r="AQ358" s="669"/>
      <c r="AR358" s="669"/>
      <c r="AS358" s="669"/>
      <c r="AT358" s="669"/>
      <c r="AU358" s="669"/>
      <c r="AV358" s="668">
        <f t="shared" si="193"/>
        <v>900</v>
      </c>
      <c r="AW358" s="669"/>
      <c r="AX358" s="668">
        <f t="shared" si="194"/>
        <v>3600</v>
      </c>
    </row>
    <row r="359" spans="1:50" ht="12">
      <c r="A359" s="288">
        <v>357</v>
      </c>
      <c r="B359" s="289" t="s">
        <v>745</v>
      </c>
      <c r="C359" s="290" t="s">
        <v>14</v>
      </c>
      <c r="D359" s="290" t="s">
        <v>365</v>
      </c>
      <c r="E359" s="290">
        <v>240</v>
      </c>
      <c r="F359" s="668">
        <v>200</v>
      </c>
      <c r="G359" s="668">
        <f t="shared" si="185"/>
        <v>720</v>
      </c>
      <c r="H359" s="669"/>
      <c r="I359" s="669"/>
      <c r="J359" s="669"/>
      <c r="K359" s="669"/>
      <c r="L359" s="669"/>
      <c r="M359" s="669"/>
      <c r="N359" s="669"/>
      <c r="O359" s="668">
        <f t="shared" si="186"/>
        <v>720</v>
      </c>
      <c r="P359" s="669"/>
      <c r="Q359" s="668">
        <f t="shared" si="187"/>
        <v>920</v>
      </c>
      <c r="R359" s="668">
        <f t="shared" si="188"/>
        <v>720</v>
      </c>
      <c r="S359" s="669"/>
      <c r="T359" s="669"/>
      <c r="U359" s="669"/>
      <c r="V359" s="669"/>
      <c r="W359" s="669"/>
      <c r="X359" s="669"/>
      <c r="Y359" s="669"/>
      <c r="Z359" s="668">
        <f t="shared" si="189"/>
        <v>720</v>
      </c>
      <c r="AA359" s="669"/>
      <c r="AB359" s="668">
        <f t="shared" si="190"/>
        <v>1640</v>
      </c>
      <c r="AC359" s="668">
        <f t="shared" si="195"/>
        <v>720</v>
      </c>
      <c r="AD359" s="669"/>
      <c r="AE359" s="669"/>
      <c r="AF359" s="669"/>
      <c r="AG359" s="669"/>
      <c r="AH359" s="669"/>
      <c r="AI359" s="669"/>
      <c r="AJ359" s="669"/>
      <c r="AK359" s="668">
        <f t="shared" si="191"/>
        <v>720</v>
      </c>
      <c r="AL359" s="669"/>
      <c r="AM359" s="668">
        <f t="shared" si="192"/>
        <v>2360</v>
      </c>
      <c r="AN359" s="668">
        <f t="shared" si="196"/>
        <v>720</v>
      </c>
      <c r="AO359" s="669"/>
      <c r="AP359" s="669"/>
      <c r="AQ359" s="669"/>
      <c r="AR359" s="669"/>
      <c r="AS359" s="669"/>
      <c r="AT359" s="669"/>
      <c r="AU359" s="669"/>
      <c r="AV359" s="668">
        <f t="shared" si="193"/>
        <v>720</v>
      </c>
      <c r="AW359" s="669"/>
      <c r="AX359" s="668">
        <f t="shared" si="194"/>
        <v>3080</v>
      </c>
    </row>
    <row r="360" spans="1:50" ht="12">
      <c r="A360" s="288">
        <v>358</v>
      </c>
      <c r="B360" s="289" t="s">
        <v>1581</v>
      </c>
      <c r="C360" s="290" t="s">
        <v>23</v>
      </c>
      <c r="D360" s="290"/>
      <c r="E360" s="290">
        <v>100</v>
      </c>
      <c r="F360" s="668">
        <v>0</v>
      </c>
      <c r="G360" s="668">
        <f t="shared" si="185"/>
        <v>300</v>
      </c>
      <c r="H360" s="669"/>
      <c r="I360" s="669"/>
      <c r="J360" s="669"/>
      <c r="K360" s="669"/>
      <c r="L360" s="669"/>
      <c r="M360" s="669"/>
      <c r="N360" s="669"/>
      <c r="O360" s="668">
        <f t="shared" si="186"/>
        <v>300</v>
      </c>
      <c r="P360" s="669"/>
      <c r="Q360" s="668">
        <f t="shared" si="187"/>
        <v>300</v>
      </c>
      <c r="R360" s="668">
        <f t="shared" si="188"/>
        <v>300</v>
      </c>
      <c r="S360" s="669"/>
      <c r="T360" s="669"/>
      <c r="U360" s="669"/>
      <c r="V360" s="669"/>
      <c r="W360" s="669"/>
      <c r="X360" s="669"/>
      <c r="Y360" s="669"/>
      <c r="Z360" s="668">
        <f t="shared" si="189"/>
        <v>300</v>
      </c>
      <c r="AA360" s="669"/>
      <c r="AB360" s="668">
        <f t="shared" si="190"/>
        <v>600</v>
      </c>
      <c r="AC360" s="668">
        <f t="shared" si="195"/>
        <v>300</v>
      </c>
      <c r="AD360" s="669"/>
      <c r="AE360" s="669"/>
      <c r="AF360" s="669"/>
      <c r="AG360" s="669"/>
      <c r="AH360" s="669"/>
      <c r="AI360" s="669"/>
      <c r="AJ360" s="669"/>
      <c r="AK360" s="668">
        <f t="shared" si="191"/>
        <v>300</v>
      </c>
      <c r="AL360" s="669"/>
      <c r="AM360" s="668">
        <f t="shared" si="192"/>
        <v>900</v>
      </c>
      <c r="AN360" s="668">
        <f t="shared" si="196"/>
        <v>300</v>
      </c>
      <c r="AO360" s="669"/>
      <c r="AP360" s="669"/>
      <c r="AQ360" s="669"/>
      <c r="AR360" s="669"/>
      <c r="AS360" s="669"/>
      <c r="AT360" s="669"/>
      <c r="AU360" s="669"/>
      <c r="AV360" s="668">
        <f t="shared" si="193"/>
        <v>300</v>
      </c>
      <c r="AW360" s="669"/>
      <c r="AX360" s="668">
        <f t="shared" si="194"/>
        <v>1200</v>
      </c>
    </row>
    <row r="361" spans="1:50" ht="12">
      <c r="A361" s="288">
        <v>359</v>
      </c>
      <c r="B361" s="296" t="s">
        <v>3122</v>
      </c>
      <c r="C361" s="297" t="s">
        <v>30</v>
      </c>
      <c r="D361" s="297" t="s">
        <v>748</v>
      </c>
      <c r="E361" s="297"/>
      <c r="F361" s="671">
        <v>1200</v>
      </c>
      <c r="G361" s="671">
        <f t="shared" si="185"/>
        <v>0</v>
      </c>
      <c r="H361" s="672"/>
      <c r="I361" s="672"/>
      <c r="J361" s="672"/>
      <c r="K361" s="672"/>
      <c r="L361" s="672"/>
      <c r="M361" s="672"/>
      <c r="N361" s="672"/>
      <c r="O361" s="671">
        <f t="shared" si="186"/>
        <v>0</v>
      </c>
      <c r="P361" s="672"/>
      <c r="Q361" s="671">
        <f t="shared" si="187"/>
        <v>1200</v>
      </c>
      <c r="R361" s="671">
        <f t="shared" si="188"/>
        <v>0</v>
      </c>
      <c r="S361" s="672"/>
      <c r="T361" s="672"/>
      <c r="U361" s="672"/>
      <c r="V361" s="672"/>
      <c r="W361" s="672"/>
      <c r="X361" s="672"/>
      <c r="Y361" s="672"/>
      <c r="Z361" s="671">
        <f t="shared" si="189"/>
        <v>0</v>
      </c>
      <c r="AA361" s="672"/>
      <c r="AB361" s="671">
        <f t="shared" si="190"/>
        <v>1200</v>
      </c>
      <c r="AC361" s="671">
        <f t="shared" si="195"/>
        <v>0</v>
      </c>
      <c r="AD361" s="672"/>
      <c r="AE361" s="672"/>
      <c r="AF361" s="672"/>
      <c r="AG361" s="672"/>
      <c r="AH361" s="672"/>
      <c r="AI361" s="672"/>
      <c r="AJ361" s="672"/>
      <c r="AK361" s="671">
        <f t="shared" si="191"/>
        <v>0</v>
      </c>
      <c r="AL361" s="672"/>
      <c r="AM361" s="671">
        <f t="shared" si="192"/>
        <v>1200</v>
      </c>
      <c r="AN361" s="671">
        <f t="shared" si="196"/>
        <v>0</v>
      </c>
      <c r="AO361" s="672"/>
      <c r="AP361" s="672"/>
      <c r="AQ361" s="672"/>
      <c r="AR361" s="672"/>
      <c r="AS361" s="672"/>
      <c r="AT361" s="672"/>
      <c r="AU361" s="672"/>
      <c r="AV361" s="671">
        <f t="shared" si="193"/>
        <v>0</v>
      </c>
      <c r="AW361" s="672"/>
      <c r="AX361" s="671">
        <f t="shared" si="194"/>
        <v>1200</v>
      </c>
    </row>
    <row r="362" spans="1:50" ht="12">
      <c r="A362" s="288">
        <v>360</v>
      </c>
      <c r="B362" s="471" t="s">
        <v>3123</v>
      </c>
      <c r="C362" s="290" t="s">
        <v>10</v>
      </c>
      <c r="D362" s="290" t="s">
        <v>12</v>
      </c>
      <c r="E362" s="670">
        <v>140</v>
      </c>
      <c r="F362" s="668">
        <v>0</v>
      </c>
      <c r="G362" s="668">
        <f t="shared" si="185"/>
        <v>420</v>
      </c>
      <c r="H362" s="669"/>
      <c r="I362" s="669"/>
      <c r="J362" s="669"/>
      <c r="K362" s="669"/>
      <c r="L362" s="669"/>
      <c r="M362" s="669"/>
      <c r="N362" s="669"/>
      <c r="O362" s="668">
        <f t="shared" si="186"/>
        <v>420</v>
      </c>
      <c r="P362" s="669"/>
      <c r="Q362" s="668">
        <f t="shared" si="187"/>
        <v>420</v>
      </c>
      <c r="R362" s="668">
        <f t="shared" si="188"/>
        <v>420</v>
      </c>
      <c r="S362" s="669"/>
      <c r="T362" s="669"/>
      <c r="U362" s="669"/>
      <c r="V362" s="669"/>
      <c r="W362" s="669"/>
      <c r="X362" s="669"/>
      <c r="Y362" s="669"/>
      <c r="Z362" s="668">
        <f t="shared" si="189"/>
        <v>420</v>
      </c>
      <c r="AA362" s="669"/>
      <c r="AB362" s="668">
        <f t="shared" si="190"/>
        <v>840</v>
      </c>
      <c r="AC362" s="668">
        <f t="shared" si="195"/>
        <v>420</v>
      </c>
      <c r="AD362" s="669"/>
      <c r="AE362" s="669"/>
      <c r="AF362" s="669"/>
      <c r="AG362" s="669"/>
      <c r="AH362" s="669"/>
      <c r="AI362" s="669"/>
      <c r="AJ362" s="669"/>
      <c r="AK362" s="668">
        <f t="shared" si="191"/>
        <v>420</v>
      </c>
      <c r="AL362" s="669"/>
      <c r="AM362" s="668">
        <f t="shared" si="192"/>
        <v>1260</v>
      </c>
      <c r="AN362" s="668">
        <f t="shared" si="196"/>
        <v>420</v>
      </c>
      <c r="AO362" s="669"/>
      <c r="AP362" s="669"/>
      <c r="AQ362" s="669"/>
      <c r="AR362" s="669"/>
      <c r="AS362" s="669"/>
      <c r="AT362" s="669"/>
      <c r="AU362" s="669"/>
      <c r="AV362" s="668">
        <f t="shared" si="193"/>
        <v>420</v>
      </c>
      <c r="AW362" s="669"/>
      <c r="AX362" s="668">
        <f t="shared" si="194"/>
        <v>1680</v>
      </c>
    </row>
    <row r="363" spans="1:50" ht="12">
      <c r="A363" s="288">
        <v>361</v>
      </c>
      <c r="B363" s="339" t="s">
        <v>1381</v>
      </c>
      <c r="C363" s="290" t="s">
        <v>23</v>
      </c>
      <c r="D363" s="290" t="s">
        <v>1355</v>
      </c>
      <c r="E363" s="290">
        <v>400</v>
      </c>
      <c r="F363" s="668">
        <v>0</v>
      </c>
      <c r="G363" s="668">
        <f t="shared" si="185"/>
        <v>1200</v>
      </c>
      <c r="H363" s="669"/>
      <c r="I363" s="669"/>
      <c r="J363" s="669"/>
      <c r="K363" s="669"/>
      <c r="L363" s="669"/>
      <c r="M363" s="669"/>
      <c r="N363" s="669"/>
      <c r="O363" s="668">
        <f t="shared" si="186"/>
        <v>1200</v>
      </c>
      <c r="P363" s="669"/>
      <c r="Q363" s="668">
        <f t="shared" si="187"/>
        <v>1200</v>
      </c>
      <c r="R363" s="668">
        <f t="shared" si="188"/>
        <v>1200</v>
      </c>
      <c r="S363" s="669"/>
      <c r="T363" s="669"/>
      <c r="U363" s="669"/>
      <c r="V363" s="669"/>
      <c r="W363" s="669"/>
      <c r="X363" s="669"/>
      <c r="Y363" s="669"/>
      <c r="Z363" s="668">
        <f t="shared" si="189"/>
        <v>1200</v>
      </c>
      <c r="AA363" s="669"/>
      <c r="AB363" s="668">
        <f t="shared" si="190"/>
        <v>2400</v>
      </c>
      <c r="AC363" s="668">
        <f t="shared" si="195"/>
        <v>1200</v>
      </c>
      <c r="AD363" s="669"/>
      <c r="AE363" s="669"/>
      <c r="AF363" s="669"/>
      <c r="AG363" s="669"/>
      <c r="AH363" s="669"/>
      <c r="AI363" s="669"/>
      <c r="AJ363" s="669"/>
      <c r="AK363" s="668">
        <f t="shared" si="191"/>
        <v>1200</v>
      </c>
      <c r="AL363" s="669"/>
      <c r="AM363" s="668">
        <f t="shared" si="192"/>
        <v>3600</v>
      </c>
      <c r="AN363" s="668">
        <f t="shared" si="196"/>
        <v>1200</v>
      </c>
      <c r="AO363" s="669"/>
      <c r="AP363" s="669"/>
      <c r="AQ363" s="669"/>
      <c r="AR363" s="669"/>
      <c r="AS363" s="669"/>
      <c r="AT363" s="669"/>
      <c r="AU363" s="669"/>
      <c r="AV363" s="668">
        <f t="shared" si="193"/>
        <v>1200</v>
      </c>
      <c r="AW363" s="669"/>
      <c r="AX363" s="668">
        <f t="shared" si="194"/>
        <v>4800</v>
      </c>
    </row>
    <row r="364" spans="1:50" ht="12">
      <c r="A364" s="288">
        <v>362</v>
      </c>
      <c r="B364" s="472" t="s">
        <v>3124</v>
      </c>
      <c r="C364" s="297" t="s">
        <v>30</v>
      </c>
      <c r="D364" s="297" t="s">
        <v>1051</v>
      </c>
      <c r="E364" s="297"/>
      <c r="F364" s="671"/>
      <c r="G364" s="671"/>
      <c r="H364" s="671"/>
      <c r="I364" s="671"/>
      <c r="J364" s="671"/>
      <c r="K364" s="671"/>
      <c r="L364" s="671"/>
      <c r="M364" s="671"/>
      <c r="N364" s="671"/>
      <c r="O364" s="671"/>
      <c r="P364" s="671"/>
      <c r="Q364" s="671"/>
      <c r="R364" s="671"/>
      <c r="S364" s="671"/>
      <c r="T364" s="671"/>
      <c r="U364" s="671"/>
      <c r="V364" s="671"/>
      <c r="W364" s="671"/>
      <c r="X364" s="671"/>
      <c r="Y364" s="671"/>
      <c r="Z364" s="671"/>
      <c r="AA364" s="671"/>
      <c r="AB364" s="671"/>
      <c r="AC364" s="671"/>
      <c r="AD364" s="671"/>
      <c r="AE364" s="671"/>
      <c r="AF364" s="671"/>
      <c r="AG364" s="671"/>
      <c r="AH364" s="671"/>
      <c r="AI364" s="671"/>
      <c r="AJ364" s="671"/>
      <c r="AK364" s="671"/>
      <c r="AL364" s="671"/>
      <c r="AM364" s="671"/>
      <c r="AN364" s="671"/>
      <c r="AO364" s="671"/>
      <c r="AP364" s="671"/>
      <c r="AQ364" s="671"/>
      <c r="AR364" s="671"/>
      <c r="AS364" s="671"/>
      <c r="AT364" s="671"/>
      <c r="AU364" s="671"/>
      <c r="AV364" s="671"/>
      <c r="AW364" s="671"/>
      <c r="AX364" s="671"/>
    </row>
    <row r="365" spans="1:50" ht="11.25" customHeight="1">
      <c r="A365" s="288">
        <v>363</v>
      </c>
      <c r="B365" s="348" t="s">
        <v>752</v>
      </c>
      <c r="C365" s="290" t="s">
        <v>14</v>
      </c>
      <c r="D365" s="345" t="s">
        <v>754</v>
      </c>
      <c r="E365" s="345">
        <v>200</v>
      </c>
      <c r="F365" s="679">
        <v>600</v>
      </c>
      <c r="G365" s="668">
        <f t="shared" ref="G365:G382" si="197">E365*3</f>
        <v>600</v>
      </c>
      <c r="H365" s="669"/>
      <c r="I365" s="669"/>
      <c r="J365" s="669"/>
      <c r="K365" s="669"/>
      <c r="L365" s="669"/>
      <c r="M365" s="669"/>
      <c r="N365" s="669"/>
      <c r="O365" s="668">
        <f t="shared" ref="O365:O382" si="198">SUM(G365:N365)</f>
        <v>600</v>
      </c>
      <c r="P365" s="669"/>
      <c r="Q365" s="668">
        <f t="shared" ref="Q365:Q382" si="199">F365+O365-P365</f>
        <v>1200</v>
      </c>
      <c r="R365" s="668">
        <f t="shared" ref="R365:R382" si="200">E365*3</f>
        <v>600</v>
      </c>
      <c r="S365" s="669"/>
      <c r="T365" s="669"/>
      <c r="U365" s="669"/>
      <c r="V365" s="669"/>
      <c r="W365" s="669"/>
      <c r="X365" s="669"/>
      <c r="Y365" s="669"/>
      <c r="Z365" s="668">
        <f t="shared" ref="Z365:Z382" si="201">SUM(R365:Y365)</f>
        <v>600</v>
      </c>
      <c r="AA365" s="669"/>
      <c r="AB365" s="668">
        <f t="shared" ref="AB365:AB382" si="202">Q365+Z365-AA365</f>
        <v>1800</v>
      </c>
      <c r="AC365" s="668">
        <f t="shared" ref="AC365:AC382" si="203">$E365*3</f>
        <v>600</v>
      </c>
      <c r="AD365" s="669"/>
      <c r="AE365" s="669"/>
      <c r="AF365" s="669"/>
      <c r="AG365" s="669"/>
      <c r="AH365" s="669"/>
      <c r="AI365" s="669"/>
      <c r="AJ365" s="669"/>
      <c r="AK365" s="668">
        <f t="shared" ref="AK365:AK382" si="204">SUM(AC365:AJ365)</f>
        <v>600</v>
      </c>
      <c r="AL365" s="669"/>
      <c r="AM365" s="668">
        <f t="shared" ref="AM365:AM382" si="205">AB365+AK365-AL365</f>
        <v>2400</v>
      </c>
      <c r="AN365" s="668">
        <f t="shared" ref="AN365:AN382" si="206">$E365*3</f>
        <v>600</v>
      </c>
      <c r="AO365" s="669"/>
      <c r="AP365" s="669"/>
      <c r="AQ365" s="669"/>
      <c r="AR365" s="669"/>
      <c r="AS365" s="669"/>
      <c r="AT365" s="669"/>
      <c r="AU365" s="669"/>
      <c r="AV365" s="668">
        <f t="shared" ref="AV365:AV382" si="207">SUM(AN365:AU365)</f>
        <v>600</v>
      </c>
      <c r="AW365" s="669"/>
      <c r="AX365" s="668">
        <f t="shared" ref="AX365:AX382" si="208">AM365+AV365-AW365</f>
        <v>3000</v>
      </c>
    </row>
    <row r="366" spans="1:50" ht="12">
      <c r="A366" s="288">
        <v>364</v>
      </c>
      <c r="B366" s="348" t="s">
        <v>3184</v>
      </c>
      <c r="C366" s="290" t="s">
        <v>14</v>
      </c>
      <c r="D366" s="345" t="s">
        <v>1997</v>
      </c>
      <c r="E366" s="345">
        <v>200</v>
      </c>
      <c r="F366" s="668">
        <v>0</v>
      </c>
      <c r="G366" s="668">
        <f t="shared" si="197"/>
        <v>600</v>
      </c>
      <c r="H366" s="669"/>
      <c r="I366" s="669"/>
      <c r="J366" s="669"/>
      <c r="K366" s="669"/>
      <c r="L366" s="669"/>
      <c r="M366" s="669"/>
      <c r="N366" s="669"/>
      <c r="O366" s="668">
        <f t="shared" si="198"/>
        <v>600</v>
      </c>
      <c r="P366" s="669"/>
      <c r="Q366" s="668">
        <f t="shared" si="199"/>
        <v>600</v>
      </c>
      <c r="R366" s="668">
        <f t="shared" si="200"/>
        <v>600</v>
      </c>
      <c r="S366" s="669"/>
      <c r="T366" s="669"/>
      <c r="U366" s="669"/>
      <c r="V366" s="669"/>
      <c r="W366" s="669"/>
      <c r="X366" s="669"/>
      <c r="Y366" s="669"/>
      <c r="Z366" s="668">
        <f t="shared" si="201"/>
        <v>600</v>
      </c>
      <c r="AA366" s="669"/>
      <c r="AB366" s="668">
        <f t="shared" si="202"/>
        <v>1200</v>
      </c>
      <c r="AC366" s="668">
        <f t="shared" si="203"/>
        <v>600</v>
      </c>
      <c r="AD366" s="669"/>
      <c r="AE366" s="669"/>
      <c r="AF366" s="669"/>
      <c r="AG366" s="669"/>
      <c r="AH366" s="669"/>
      <c r="AI366" s="669"/>
      <c r="AJ366" s="669"/>
      <c r="AK366" s="668">
        <f t="shared" si="204"/>
        <v>600</v>
      </c>
      <c r="AL366" s="669"/>
      <c r="AM366" s="668">
        <f t="shared" si="205"/>
        <v>1800</v>
      </c>
      <c r="AN366" s="668">
        <f t="shared" si="206"/>
        <v>600</v>
      </c>
      <c r="AO366" s="669"/>
      <c r="AP366" s="669"/>
      <c r="AQ366" s="669"/>
      <c r="AR366" s="669"/>
      <c r="AS366" s="669"/>
      <c r="AT366" s="669"/>
      <c r="AU366" s="669"/>
      <c r="AV366" s="668">
        <f t="shared" si="207"/>
        <v>600</v>
      </c>
      <c r="AW366" s="669"/>
      <c r="AX366" s="668">
        <f t="shared" si="208"/>
        <v>2400</v>
      </c>
    </row>
    <row r="367" spans="1:50" ht="12">
      <c r="A367" s="288">
        <v>365</v>
      </c>
      <c r="B367" s="348" t="s">
        <v>3311</v>
      </c>
      <c r="C367" s="290" t="s">
        <v>23</v>
      </c>
      <c r="D367" s="345"/>
      <c r="E367" s="345">
        <v>130</v>
      </c>
      <c r="F367" s="680">
        <v>0</v>
      </c>
      <c r="G367" s="668">
        <f t="shared" si="197"/>
        <v>390</v>
      </c>
      <c r="H367" s="669"/>
      <c r="I367" s="669"/>
      <c r="J367" s="669"/>
      <c r="K367" s="669"/>
      <c r="L367" s="669"/>
      <c r="M367" s="669"/>
      <c r="N367" s="669"/>
      <c r="O367" s="668">
        <f t="shared" si="198"/>
        <v>390</v>
      </c>
      <c r="P367" s="669"/>
      <c r="Q367" s="668">
        <f t="shared" si="199"/>
        <v>390</v>
      </c>
      <c r="R367" s="668">
        <f t="shared" si="200"/>
        <v>390</v>
      </c>
      <c r="S367" s="669"/>
      <c r="T367" s="669"/>
      <c r="U367" s="669"/>
      <c r="V367" s="669"/>
      <c r="W367" s="669"/>
      <c r="X367" s="669"/>
      <c r="Y367" s="669"/>
      <c r="Z367" s="668">
        <f t="shared" si="201"/>
        <v>390</v>
      </c>
      <c r="AA367" s="669"/>
      <c r="AB367" s="668">
        <f t="shared" si="202"/>
        <v>780</v>
      </c>
      <c r="AC367" s="668">
        <f t="shared" si="203"/>
        <v>390</v>
      </c>
      <c r="AD367" s="669"/>
      <c r="AE367" s="669"/>
      <c r="AF367" s="669"/>
      <c r="AG367" s="669"/>
      <c r="AH367" s="669"/>
      <c r="AI367" s="669"/>
      <c r="AJ367" s="669"/>
      <c r="AK367" s="668">
        <f t="shared" si="204"/>
        <v>390</v>
      </c>
      <c r="AL367" s="669"/>
      <c r="AM367" s="668">
        <f t="shared" si="205"/>
        <v>1170</v>
      </c>
      <c r="AN367" s="668">
        <f t="shared" si="206"/>
        <v>390</v>
      </c>
      <c r="AO367" s="669"/>
      <c r="AP367" s="669"/>
      <c r="AQ367" s="669"/>
      <c r="AR367" s="669"/>
      <c r="AS367" s="669"/>
      <c r="AT367" s="669"/>
      <c r="AU367" s="669"/>
      <c r="AV367" s="668">
        <f t="shared" si="207"/>
        <v>390</v>
      </c>
      <c r="AW367" s="669"/>
      <c r="AX367" s="668">
        <f t="shared" si="208"/>
        <v>1560</v>
      </c>
    </row>
    <row r="368" spans="1:50" ht="12">
      <c r="A368" s="288">
        <v>366</v>
      </c>
      <c r="B368" s="348" t="s">
        <v>3921</v>
      </c>
      <c r="C368" s="290" t="s">
        <v>23</v>
      </c>
      <c r="D368" s="345" t="s">
        <v>12</v>
      </c>
      <c r="E368" s="345">
        <v>75</v>
      </c>
      <c r="F368" s="668">
        <v>0</v>
      </c>
      <c r="G368" s="668">
        <f t="shared" si="197"/>
        <v>225</v>
      </c>
      <c r="H368" s="669"/>
      <c r="I368" s="669"/>
      <c r="J368" s="669"/>
      <c r="K368" s="669"/>
      <c r="L368" s="669"/>
      <c r="M368" s="669"/>
      <c r="N368" s="669"/>
      <c r="O368" s="668">
        <f t="shared" si="198"/>
        <v>225</v>
      </c>
      <c r="P368" s="669"/>
      <c r="Q368" s="668">
        <f t="shared" si="199"/>
        <v>225</v>
      </c>
      <c r="R368" s="668">
        <f t="shared" si="200"/>
        <v>225</v>
      </c>
      <c r="S368" s="669"/>
      <c r="T368" s="669"/>
      <c r="U368" s="669"/>
      <c r="V368" s="669"/>
      <c r="W368" s="669"/>
      <c r="X368" s="669"/>
      <c r="Y368" s="669"/>
      <c r="Z368" s="668">
        <f t="shared" si="201"/>
        <v>225</v>
      </c>
      <c r="AA368" s="669"/>
      <c r="AB368" s="668">
        <f t="shared" si="202"/>
        <v>450</v>
      </c>
      <c r="AC368" s="668">
        <f t="shared" si="203"/>
        <v>225</v>
      </c>
      <c r="AD368" s="669"/>
      <c r="AE368" s="669"/>
      <c r="AF368" s="669"/>
      <c r="AG368" s="669"/>
      <c r="AH368" s="669"/>
      <c r="AI368" s="669"/>
      <c r="AJ368" s="669"/>
      <c r="AK368" s="668">
        <f t="shared" si="204"/>
        <v>225</v>
      </c>
      <c r="AL368" s="669"/>
      <c r="AM368" s="668">
        <f t="shared" si="205"/>
        <v>675</v>
      </c>
      <c r="AN368" s="668">
        <f t="shared" si="206"/>
        <v>225</v>
      </c>
      <c r="AO368" s="669"/>
      <c r="AP368" s="669"/>
      <c r="AQ368" s="669"/>
      <c r="AR368" s="669"/>
      <c r="AS368" s="669"/>
      <c r="AT368" s="669"/>
      <c r="AU368" s="669"/>
      <c r="AV368" s="668">
        <f t="shared" si="207"/>
        <v>225</v>
      </c>
      <c r="AW368" s="669"/>
      <c r="AX368" s="668">
        <f t="shared" si="208"/>
        <v>900</v>
      </c>
    </row>
    <row r="369" spans="1:50" ht="12">
      <c r="A369" s="288">
        <v>367</v>
      </c>
      <c r="B369" s="348" t="s">
        <v>1169</v>
      </c>
      <c r="C369" s="290" t="s">
        <v>23</v>
      </c>
      <c r="D369" s="345" t="s">
        <v>1120</v>
      </c>
      <c r="E369" s="345">
        <v>170</v>
      </c>
      <c r="F369" s="668">
        <v>-510</v>
      </c>
      <c r="G369" s="668">
        <f t="shared" si="197"/>
        <v>510</v>
      </c>
      <c r="H369" s="669"/>
      <c r="I369" s="669"/>
      <c r="J369" s="669"/>
      <c r="K369" s="669"/>
      <c r="L369" s="669"/>
      <c r="M369" s="669"/>
      <c r="N369" s="669"/>
      <c r="O369" s="668">
        <f t="shared" si="198"/>
        <v>510</v>
      </c>
      <c r="P369" s="669"/>
      <c r="Q369" s="668">
        <f t="shared" si="199"/>
        <v>0</v>
      </c>
      <c r="R369" s="668">
        <f t="shared" si="200"/>
        <v>510</v>
      </c>
      <c r="S369" s="669"/>
      <c r="T369" s="669"/>
      <c r="U369" s="669"/>
      <c r="V369" s="669"/>
      <c r="W369" s="669"/>
      <c r="X369" s="669"/>
      <c r="Y369" s="669"/>
      <c r="Z369" s="668">
        <f t="shared" si="201"/>
        <v>510</v>
      </c>
      <c r="AA369" s="669"/>
      <c r="AB369" s="668">
        <f t="shared" si="202"/>
        <v>510</v>
      </c>
      <c r="AC369" s="668">
        <f t="shared" si="203"/>
        <v>510</v>
      </c>
      <c r="AD369" s="669"/>
      <c r="AE369" s="669"/>
      <c r="AF369" s="669"/>
      <c r="AG369" s="669"/>
      <c r="AH369" s="669"/>
      <c r="AI369" s="669"/>
      <c r="AJ369" s="669"/>
      <c r="AK369" s="668">
        <f t="shared" si="204"/>
        <v>510</v>
      </c>
      <c r="AL369" s="669"/>
      <c r="AM369" s="668">
        <f t="shared" si="205"/>
        <v>1020</v>
      </c>
      <c r="AN369" s="668">
        <f t="shared" si="206"/>
        <v>510</v>
      </c>
      <c r="AO369" s="669"/>
      <c r="AP369" s="669"/>
      <c r="AQ369" s="669"/>
      <c r="AR369" s="669"/>
      <c r="AS369" s="669"/>
      <c r="AT369" s="669"/>
      <c r="AU369" s="669"/>
      <c r="AV369" s="668">
        <f t="shared" si="207"/>
        <v>510</v>
      </c>
      <c r="AW369" s="669"/>
      <c r="AX369" s="668">
        <f t="shared" si="208"/>
        <v>1530</v>
      </c>
    </row>
    <row r="370" spans="1:50" ht="12">
      <c r="A370" s="288">
        <v>368</v>
      </c>
      <c r="B370" s="348" t="s">
        <v>766</v>
      </c>
      <c r="C370" s="290" t="s">
        <v>14</v>
      </c>
      <c r="D370" s="345" t="s">
        <v>328</v>
      </c>
      <c r="E370" s="345">
        <v>200</v>
      </c>
      <c r="F370" s="668">
        <v>600</v>
      </c>
      <c r="G370" s="668">
        <f t="shared" si="197"/>
        <v>600</v>
      </c>
      <c r="H370" s="681"/>
      <c r="I370" s="669"/>
      <c r="J370" s="669"/>
      <c r="K370" s="669"/>
      <c r="L370" s="669"/>
      <c r="M370" s="669"/>
      <c r="N370" s="669"/>
      <c r="O370" s="668">
        <f t="shared" si="198"/>
        <v>600</v>
      </c>
      <c r="P370" s="669"/>
      <c r="Q370" s="668">
        <f t="shared" si="199"/>
        <v>1200</v>
      </c>
      <c r="R370" s="668">
        <f t="shared" si="200"/>
        <v>600</v>
      </c>
      <c r="S370" s="669"/>
      <c r="T370" s="669"/>
      <c r="U370" s="669"/>
      <c r="V370" s="669"/>
      <c r="W370" s="669"/>
      <c r="X370" s="669"/>
      <c r="Y370" s="669"/>
      <c r="Z370" s="668">
        <f t="shared" si="201"/>
        <v>600</v>
      </c>
      <c r="AA370" s="669"/>
      <c r="AB370" s="668">
        <f t="shared" si="202"/>
        <v>1800</v>
      </c>
      <c r="AC370" s="668">
        <f t="shared" si="203"/>
        <v>600</v>
      </c>
      <c r="AD370" s="669"/>
      <c r="AE370" s="669"/>
      <c r="AF370" s="669"/>
      <c r="AG370" s="669"/>
      <c r="AH370" s="669"/>
      <c r="AI370" s="669"/>
      <c r="AJ370" s="669"/>
      <c r="AK370" s="668">
        <f t="shared" si="204"/>
        <v>600</v>
      </c>
      <c r="AL370" s="669"/>
      <c r="AM370" s="668">
        <f t="shared" si="205"/>
        <v>2400</v>
      </c>
      <c r="AN370" s="668">
        <f t="shared" si="206"/>
        <v>600</v>
      </c>
      <c r="AO370" s="669"/>
      <c r="AP370" s="669"/>
      <c r="AQ370" s="669"/>
      <c r="AR370" s="669"/>
      <c r="AS370" s="669"/>
      <c r="AT370" s="669"/>
      <c r="AU370" s="669"/>
      <c r="AV370" s="668">
        <f t="shared" si="207"/>
        <v>600</v>
      </c>
      <c r="AW370" s="669"/>
      <c r="AX370" s="668">
        <f t="shared" si="208"/>
        <v>3000</v>
      </c>
    </row>
    <row r="371" spans="1:50" ht="12">
      <c r="A371" s="288">
        <v>369</v>
      </c>
      <c r="B371" s="348" t="s">
        <v>1600</v>
      </c>
      <c r="C371" s="290" t="s">
        <v>14</v>
      </c>
      <c r="D371" s="345"/>
      <c r="E371" s="345">
        <v>200</v>
      </c>
      <c r="F371" s="668">
        <v>0</v>
      </c>
      <c r="G371" s="668">
        <f t="shared" si="197"/>
        <v>600</v>
      </c>
      <c r="H371" s="681"/>
      <c r="I371" s="669"/>
      <c r="J371" s="669"/>
      <c r="K371" s="669"/>
      <c r="L371" s="669"/>
      <c r="M371" s="669"/>
      <c r="N371" s="669"/>
      <c r="O371" s="668">
        <f t="shared" si="198"/>
        <v>600</v>
      </c>
      <c r="P371" s="669"/>
      <c r="Q371" s="668">
        <f t="shared" si="199"/>
        <v>600</v>
      </c>
      <c r="R371" s="668">
        <f t="shared" si="200"/>
        <v>600</v>
      </c>
      <c r="S371" s="669"/>
      <c r="T371" s="669"/>
      <c r="U371" s="669"/>
      <c r="V371" s="669"/>
      <c r="W371" s="669"/>
      <c r="X371" s="669"/>
      <c r="Y371" s="669"/>
      <c r="Z371" s="668">
        <f t="shared" si="201"/>
        <v>600</v>
      </c>
      <c r="AA371" s="669"/>
      <c r="AB371" s="668">
        <f t="shared" si="202"/>
        <v>1200</v>
      </c>
      <c r="AC371" s="668">
        <f t="shared" si="203"/>
        <v>600</v>
      </c>
      <c r="AD371" s="669"/>
      <c r="AE371" s="669"/>
      <c r="AF371" s="669"/>
      <c r="AG371" s="669"/>
      <c r="AH371" s="669"/>
      <c r="AI371" s="669"/>
      <c r="AJ371" s="669"/>
      <c r="AK371" s="668">
        <f t="shared" si="204"/>
        <v>600</v>
      </c>
      <c r="AL371" s="669"/>
      <c r="AM371" s="668">
        <f t="shared" si="205"/>
        <v>1800</v>
      </c>
      <c r="AN371" s="668">
        <f t="shared" si="206"/>
        <v>600</v>
      </c>
      <c r="AO371" s="669"/>
      <c r="AP371" s="669"/>
      <c r="AQ371" s="669"/>
      <c r="AR371" s="669"/>
      <c r="AS371" s="669"/>
      <c r="AT371" s="669"/>
      <c r="AU371" s="669"/>
      <c r="AV371" s="668">
        <f t="shared" si="207"/>
        <v>600</v>
      </c>
      <c r="AW371" s="669"/>
      <c r="AX371" s="668">
        <f t="shared" si="208"/>
        <v>2400</v>
      </c>
    </row>
    <row r="372" spans="1:50" ht="12">
      <c r="A372" s="288">
        <v>370</v>
      </c>
      <c r="B372" s="348" t="s">
        <v>936</v>
      </c>
      <c r="C372" s="290" t="s">
        <v>14</v>
      </c>
      <c r="D372" s="345" t="s">
        <v>954</v>
      </c>
      <c r="E372" s="345">
        <v>40</v>
      </c>
      <c r="F372" s="668">
        <v>240</v>
      </c>
      <c r="G372" s="668">
        <f t="shared" si="197"/>
        <v>120</v>
      </c>
      <c r="H372" s="681"/>
      <c r="I372" s="669"/>
      <c r="J372" s="669"/>
      <c r="K372" s="669"/>
      <c r="L372" s="669"/>
      <c r="M372" s="669"/>
      <c r="N372" s="669"/>
      <c r="O372" s="668">
        <f t="shared" si="198"/>
        <v>120</v>
      </c>
      <c r="P372" s="669"/>
      <c r="Q372" s="668">
        <f t="shared" si="199"/>
        <v>360</v>
      </c>
      <c r="R372" s="668">
        <f t="shared" si="200"/>
        <v>120</v>
      </c>
      <c r="S372" s="669"/>
      <c r="T372" s="669"/>
      <c r="U372" s="669"/>
      <c r="V372" s="669"/>
      <c r="W372" s="669"/>
      <c r="X372" s="669"/>
      <c r="Y372" s="669"/>
      <c r="Z372" s="668">
        <f t="shared" si="201"/>
        <v>120</v>
      </c>
      <c r="AA372" s="669"/>
      <c r="AB372" s="668">
        <f t="shared" si="202"/>
        <v>480</v>
      </c>
      <c r="AC372" s="668">
        <f t="shared" si="203"/>
        <v>120</v>
      </c>
      <c r="AD372" s="669"/>
      <c r="AE372" s="669"/>
      <c r="AF372" s="669"/>
      <c r="AG372" s="669"/>
      <c r="AH372" s="669"/>
      <c r="AI372" s="669"/>
      <c r="AJ372" s="669"/>
      <c r="AK372" s="668">
        <f t="shared" si="204"/>
        <v>120</v>
      </c>
      <c r="AL372" s="669"/>
      <c r="AM372" s="668">
        <f t="shared" si="205"/>
        <v>600</v>
      </c>
      <c r="AN372" s="668">
        <f t="shared" si="206"/>
        <v>120</v>
      </c>
      <c r="AO372" s="669"/>
      <c r="AP372" s="669"/>
      <c r="AQ372" s="669"/>
      <c r="AR372" s="669"/>
      <c r="AS372" s="669"/>
      <c r="AT372" s="669"/>
      <c r="AU372" s="669"/>
      <c r="AV372" s="668">
        <f t="shared" si="207"/>
        <v>120</v>
      </c>
      <c r="AW372" s="669"/>
      <c r="AX372" s="668">
        <f t="shared" si="208"/>
        <v>720</v>
      </c>
    </row>
    <row r="373" spans="1:50" ht="13">
      <c r="A373" s="288">
        <v>371</v>
      </c>
      <c r="B373" s="545" t="s">
        <v>3498</v>
      </c>
      <c r="C373" s="290" t="s">
        <v>14</v>
      </c>
      <c r="D373" s="345"/>
      <c r="E373" s="345">
        <v>500</v>
      </c>
      <c r="F373" s="668">
        <v>0</v>
      </c>
      <c r="G373" s="668">
        <f t="shared" si="197"/>
        <v>1500</v>
      </c>
      <c r="H373" s="681"/>
      <c r="I373" s="669"/>
      <c r="J373" s="669"/>
      <c r="K373" s="669"/>
      <c r="L373" s="669"/>
      <c r="M373" s="669"/>
      <c r="N373" s="669"/>
      <c r="O373" s="668">
        <f t="shared" si="198"/>
        <v>1500</v>
      </c>
      <c r="P373" s="669"/>
      <c r="Q373" s="668">
        <f t="shared" si="199"/>
        <v>1500</v>
      </c>
      <c r="R373" s="668">
        <f t="shared" si="200"/>
        <v>1500</v>
      </c>
      <c r="S373" s="669"/>
      <c r="T373" s="669"/>
      <c r="U373" s="669"/>
      <c r="V373" s="669"/>
      <c r="W373" s="669"/>
      <c r="X373" s="669"/>
      <c r="Y373" s="669"/>
      <c r="Z373" s="668">
        <f t="shared" si="201"/>
        <v>1500</v>
      </c>
      <c r="AA373" s="669"/>
      <c r="AB373" s="668">
        <f t="shared" si="202"/>
        <v>3000</v>
      </c>
      <c r="AC373" s="668">
        <f t="shared" si="203"/>
        <v>1500</v>
      </c>
      <c r="AD373" s="669"/>
      <c r="AE373" s="669"/>
      <c r="AF373" s="669"/>
      <c r="AG373" s="669"/>
      <c r="AH373" s="669"/>
      <c r="AI373" s="669"/>
      <c r="AJ373" s="669"/>
      <c r="AK373" s="668">
        <f t="shared" si="204"/>
        <v>1500</v>
      </c>
      <c r="AL373" s="669"/>
      <c r="AM373" s="668">
        <f t="shared" si="205"/>
        <v>4500</v>
      </c>
      <c r="AN373" s="668">
        <f t="shared" si="206"/>
        <v>1500</v>
      </c>
      <c r="AO373" s="669"/>
      <c r="AP373" s="669"/>
      <c r="AQ373" s="669"/>
      <c r="AR373" s="669"/>
      <c r="AS373" s="669"/>
      <c r="AT373" s="669"/>
      <c r="AU373" s="669"/>
      <c r="AV373" s="668">
        <f t="shared" si="207"/>
        <v>1500</v>
      </c>
      <c r="AW373" s="669"/>
      <c r="AX373" s="668">
        <f t="shared" si="208"/>
        <v>6000</v>
      </c>
    </row>
    <row r="374" spans="1:50" ht="12">
      <c r="A374" s="288">
        <v>372</v>
      </c>
      <c r="B374" s="348" t="s">
        <v>3527</v>
      </c>
      <c r="C374" s="290" t="s">
        <v>14</v>
      </c>
      <c r="D374" s="345"/>
      <c r="E374" s="345">
        <v>200</v>
      </c>
      <c r="F374" s="668">
        <v>-600</v>
      </c>
      <c r="G374" s="668">
        <f t="shared" si="197"/>
        <v>600</v>
      </c>
      <c r="H374" s="681"/>
      <c r="I374" s="669"/>
      <c r="J374" s="669"/>
      <c r="K374" s="669"/>
      <c r="L374" s="669"/>
      <c r="M374" s="669"/>
      <c r="N374" s="669"/>
      <c r="O374" s="668">
        <f t="shared" si="198"/>
        <v>600</v>
      </c>
      <c r="P374" s="669">
        <v>100</v>
      </c>
      <c r="Q374" s="668">
        <f t="shared" si="199"/>
        <v>-100</v>
      </c>
      <c r="R374" s="668">
        <f t="shared" si="200"/>
        <v>600</v>
      </c>
      <c r="S374" s="669"/>
      <c r="T374" s="669"/>
      <c r="U374" s="669"/>
      <c r="V374" s="669"/>
      <c r="W374" s="669"/>
      <c r="X374" s="669"/>
      <c r="Y374" s="669"/>
      <c r="Z374" s="668">
        <f t="shared" si="201"/>
        <v>600</v>
      </c>
      <c r="AA374" s="669"/>
      <c r="AB374" s="668">
        <f t="shared" si="202"/>
        <v>500</v>
      </c>
      <c r="AC374" s="668">
        <f t="shared" si="203"/>
        <v>600</v>
      </c>
      <c r="AD374" s="669"/>
      <c r="AE374" s="669"/>
      <c r="AF374" s="669"/>
      <c r="AG374" s="669"/>
      <c r="AH374" s="669"/>
      <c r="AI374" s="669"/>
      <c r="AJ374" s="669"/>
      <c r="AK374" s="668">
        <f t="shared" si="204"/>
        <v>600</v>
      </c>
      <c r="AL374" s="669"/>
      <c r="AM374" s="668">
        <f t="shared" si="205"/>
        <v>1100</v>
      </c>
      <c r="AN374" s="668">
        <f t="shared" si="206"/>
        <v>600</v>
      </c>
      <c r="AO374" s="669"/>
      <c r="AP374" s="669"/>
      <c r="AQ374" s="669"/>
      <c r="AR374" s="669"/>
      <c r="AS374" s="669"/>
      <c r="AT374" s="669"/>
      <c r="AU374" s="669"/>
      <c r="AV374" s="668">
        <f t="shared" si="207"/>
        <v>600</v>
      </c>
      <c r="AW374" s="669"/>
      <c r="AX374" s="668">
        <f t="shared" si="208"/>
        <v>1700</v>
      </c>
    </row>
    <row r="375" spans="1:50" ht="12">
      <c r="A375" s="288">
        <v>373</v>
      </c>
      <c r="B375" s="344" t="s">
        <v>3127</v>
      </c>
      <c r="C375" s="290" t="s">
        <v>10</v>
      </c>
      <c r="D375" s="345" t="s">
        <v>775</v>
      </c>
      <c r="E375" s="682">
        <v>200</v>
      </c>
      <c r="F375" s="668">
        <v>0</v>
      </c>
      <c r="G375" s="668">
        <f t="shared" si="197"/>
        <v>600</v>
      </c>
      <c r="H375" s="681"/>
      <c r="I375" s="669"/>
      <c r="J375" s="669"/>
      <c r="K375" s="669"/>
      <c r="L375" s="669"/>
      <c r="M375" s="669"/>
      <c r="N375" s="669"/>
      <c r="O375" s="668">
        <f t="shared" si="198"/>
        <v>600</v>
      </c>
      <c r="P375" s="669"/>
      <c r="Q375" s="668">
        <f t="shared" si="199"/>
        <v>600</v>
      </c>
      <c r="R375" s="668">
        <f t="shared" si="200"/>
        <v>600</v>
      </c>
      <c r="S375" s="669"/>
      <c r="T375" s="669"/>
      <c r="U375" s="669"/>
      <c r="V375" s="669"/>
      <c r="W375" s="669"/>
      <c r="X375" s="669"/>
      <c r="Y375" s="669"/>
      <c r="Z375" s="668">
        <f t="shared" si="201"/>
        <v>600</v>
      </c>
      <c r="AA375" s="668"/>
      <c r="AB375" s="668">
        <f t="shared" si="202"/>
        <v>1200</v>
      </c>
      <c r="AC375" s="668">
        <f t="shared" si="203"/>
        <v>600</v>
      </c>
      <c r="AD375" s="669"/>
      <c r="AE375" s="669"/>
      <c r="AF375" s="669"/>
      <c r="AG375" s="669"/>
      <c r="AH375" s="669"/>
      <c r="AI375" s="669"/>
      <c r="AJ375" s="669"/>
      <c r="AK375" s="668">
        <f t="shared" si="204"/>
        <v>600</v>
      </c>
      <c r="AL375" s="669"/>
      <c r="AM375" s="668">
        <f t="shared" si="205"/>
        <v>1800</v>
      </c>
      <c r="AN375" s="668">
        <f t="shared" si="206"/>
        <v>600</v>
      </c>
      <c r="AO375" s="669"/>
      <c r="AP375" s="669"/>
      <c r="AQ375" s="669"/>
      <c r="AR375" s="669"/>
      <c r="AS375" s="669"/>
      <c r="AT375" s="669"/>
      <c r="AU375" s="669"/>
      <c r="AV375" s="668">
        <f t="shared" si="207"/>
        <v>600</v>
      </c>
      <c r="AW375" s="669"/>
      <c r="AX375" s="668">
        <f t="shared" si="208"/>
        <v>2400</v>
      </c>
    </row>
    <row r="376" spans="1:50" ht="12">
      <c r="A376" s="288">
        <v>374</v>
      </c>
      <c r="B376" s="542" t="s">
        <v>1570</v>
      </c>
      <c r="C376" s="290" t="s">
        <v>14</v>
      </c>
      <c r="D376" s="345"/>
      <c r="E376" s="345">
        <v>280</v>
      </c>
      <c r="F376" s="668">
        <v>0</v>
      </c>
      <c r="G376" s="668">
        <f t="shared" si="197"/>
        <v>840</v>
      </c>
      <c r="H376" s="681"/>
      <c r="I376" s="669"/>
      <c r="J376" s="669"/>
      <c r="K376" s="669"/>
      <c r="L376" s="669"/>
      <c r="M376" s="669"/>
      <c r="N376" s="669"/>
      <c r="O376" s="668">
        <f t="shared" si="198"/>
        <v>840</v>
      </c>
      <c r="P376" s="669"/>
      <c r="Q376" s="668">
        <f t="shared" si="199"/>
        <v>840</v>
      </c>
      <c r="R376" s="668">
        <f t="shared" si="200"/>
        <v>840</v>
      </c>
      <c r="S376" s="669"/>
      <c r="T376" s="669"/>
      <c r="U376" s="669"/>
      <c r="V376" s="669"/>
      <c r="W376" s="669"/>
      <c r="X376" s="669"/>
      <c r="Y376" s="669"/>
      <c r="Z376" s="668">
        <f t="shared" si="201"/>
        <v>840</v>
      </c>
      <c r="AA376" s="669"/>
      <c r="AB376" s="668">
        <f t="shared" si="202"/>
        <v>1680</v>
      </c>
      <c r="AC376" s="668">
        <f t="shared" si="203"/>
        <v>840</v>
      </c>
      <c r="AD376" s="669"/>
      <c r="AE376" s="669"/>
      <c r="AF376" s="669"/>
      <c r="AG376" s="669"/>
      <c r="AH376" s="669"/>
      <c r="AI376" s="669"/>
      <c r="AJ376" s="669"/>
      <c r="AK376" s="668">
        <f t="shared" si="204"/>
        <v>840</v>
      </c>
      <c r="AL376" s="669"/>
      <c r="AM376" s="668">
        <f t="shared" si="205"/>
        <v>2520</v>
      </c>
      <c r="AN376" s="668">
        <f t="shared" si="206"/>
        <v>840</v>
      </c>
      <c r="AO376" s="669"/>
      <c r="AP376" s="669"/>
      <c r="AQ376" s="669"/>
      <c r="AR376" s="669"/>
      <c r="AS376" s="669"/>
      <c r="AT376" s="669"/>
      <c r="AU376" s="669"/>
      <c r="AV376" s="668">
        <f t="shared" si="207"/>
        <v>840</v>
      </c>
      <c r="AW376" s="669"/>
      <c r="AX376" s="668">
        <f t="shared" si="208"/>
        <v>3360</v>
      </c>
    </row>
    <row r="377" spans="1:50" ht="12">
      <c r="A377" s="288">
        <v>375</v>
      </c>
      <c r="B377" s="469" t="s">
        <v>776</v>
      </c>
      <c r="C377" s="290" t="s">
        <v>14</v>
      </c>
      <c r="D377" s="474"/>
      <c r="E377" s="682">
        <v>85</v>
      </c>
      <c r="F377" s="668">
        <v>0</v>
      </c>
      <c r="G377" s="668">
        <f t="shared" si="197"/>
        <v>255</v>
      </c>
      <c r="H377" s="681"/>
      <c r="I377" s="669"/>
      <c r="J377" s="669"/>
      <c r="K377" s="669"/>
      <c r="L377" s="669"/>
      <c r="M377" s="669"/>
      <c r="N377" s="669"/>
      <c r="O377" s="668">
        <f t="shared" si="198"/>
        <v>255</v>
      </c>
      <c r="P377" s="669"/>
      <c r="Q377" s="668">
        <f t="shared" si="199"/>
        <v>255</v>
      </c>
      <c r="R377" s="668">
        <f t="shared" si="200"/>
        <v>255</v>
      </c>
      <c r="S377" s="669"/>
      <c r="T377" s="669"/>
      <c r="U377" s="669"/>
      <c r="V377" s="669"/>
      <c r="W377" s="669"/>
      <c r="X377" s="669"/>
      <c r="Y377" s="669"/>
      <c r="Z377" s="668">
        <f t="shared" si="201"/>
        <v>255</v>
      </c>
      <c r="AA377" s="669"/>
      <c r="AB377" s="668">
        <f t="shared" si="202"/>
        <v>510</v>
      </c>
      <c r="AC377" s="668">
        <f t="shared" si="203"/>
        <v>255</v>
      </c>
      <c r="AD377" s="669"/>
      <c r="AE377" s="669"/>
      <c r="AF377" s="669"/>
      <c r="AG377" s="669"/>
      <c r="AH377" s="669"/>
      <c r="AI377" s="669"/>
      <c r="AJ377" s="669"/>
      <c r="AK377" s="668">
        <f t="shared" si="204"/>
        <v>255</v>
      </c>
      <c r="AL377" s="669"/>
      <c r="AM377" s="668">
        <f t="shared" si="205"/>
        <v>765</v>
      </c>
      <c r="AN377" s="668">
        <f t="shared" si="206"/>
        <v>255</v>
      </c>
      <c r="AO377" s="669"/>
      <c r="AP377" s="669"/>
      <c r="AQ377" s="669"/>
      <c r="AR377" s="669"/>
      <c r="AS377" s="669"/>
      <c r="AT377" s="669"/>
      <c r="AU377" s="669"/>
      <c r="AV377" s="668">
        <f t="shared" si="207"/>
        <v>255</v>
      </c>
      <c r="AW377" s="669"/>
      <c r="AX377" s="668">
        <f t="shared" si="208"/>
        <v>1020</v>
      </c>
    </row>
    <row r="378" spans="1:50" ht="12">
      <c r="A378" s="288">
        <v>376</v>
      </c>
      <c r="B378" s="348" t="s">
        <v>777</v>
      </c>
      <c r="C378" s="290" t="s">
        <v>23</v>
      </c>
      <c r="D378" s="345" t="s">
        <v>911</v>
      </c>
      <c r="E378" s="345">
        <v>100</v>
      </c>
      <c r="F378" s="668">
        <v>0</v>
      </c>
      <c r="G378" s="668">
        <f t="shared" si="197"/>
        <v>300</v>
      </c>
      <c r="H378" s="669"/>
      <c r="I378" s="669"/>
      <c r="J378" s="669"/>
      <c r="K378" s="669"/>
      <c r="L378" s="669"/>
      <c r="M378" s="669"/>
      <c r="N378" s="669"/>
      <c r="O378" s="668">
        <f t="shared" si="198"/>
        <v>300</v>
      </c>
      <c r="P378" s="669"/>
      <c r="Q378" s="668">
        <f t="shared" si="199"/>
        <v>300</v>
      </c>
      <c r="R378" s="668">
        <f t="shared" si="200"/>
        <v>300</v>
      </c>
      <c r="S378" s="669"/>
      <c r="T378" s="669"/>
      <c r="U378" s="669"/>
      <c r="V378" s="669"/>
      <c r="W378" s="669"/>
      <c r="X378" s="669"/>
      <c r="Y378" s="669"/>
      <c r="Z378" s="668">
        <f t="shared" si="201"/>
        <v>300</v>
      </c>
      <c r="AA378" s="669"/>
      <c r="AB378" s="668">
        <f t="shared" si="202"/>
        <v>600</v>
      </c>
      <c r="AC378" s="668">
        <f t="shared" si="203"/>
        <v>300</v>
      </c>
      <c r="AD378" s="669"/>
      <c r="AE378" s="669"/>
      <c r="AF378" s="669"/>
      <c r="AG378" s="669"/>
      <c r="AH378" s="669"/>
      <c r="AI378" s="669"/>
      <c r="AJ378" s="669"/>
      <c r="AK378" s="668">
        <f t="shared" si="204"/>
        <v>300</v>
      </c>
      <c r="AL378" s="669"/>
      <c r="AM378" s="668">
        <f t="shared" si="205"/>
        <v>900</v>
      </c>
      <c r="AN378" s="668">
        <f t="shared" si="206"/>
        <v>300</v>
      </c>
      <c r="AO378" s="669"/>
      <c r="AP378" s="669"/>
      <c r="AQ378" s="669"/>
      <c r="AR378" s="669"/>
      <c r="AS378" s="669"/>
      <c r="AT378" s="669"/>
      <c r="AU378" s="669"/>
      <c r="AV378" s="668">
        <f t="shared" si="207"/>
        <v>300</v>
      </c>
      <c r="AW378" s="669"/>
      <c r="AX378" s="668">
        <f t="shared" si="208"/>
        <v>1200</v>
      </c>
    </row>
    <row r="379" spans="1:50" ht="12">
      <c r="A379" s="288">
        <v>377</v>
      </c>
      <c r="B379" s="348" t="s">
        <v>4304</v>
      </c>
      <c r="C379" s="290" t="s">
        <v>23</v>
      </c>
      <c r="D379" s="345"/>
      <c r="E379" s="345">
        <v>200</v>
      </c>
      <c r="F379" s="668">
        <v>0</v>
      </c>
      <c r="G379" s="668">
        <f t="shared" si="197"/>
        <v>600</v>
      </c>
      <c r="H379" s="669"/>
      <c r="I379" s="669"/>
      <c r="J379" s="669"/>
      <c r="K379" s="669"/>
      <c r="L379" s="669"/>
      <c r="M379" s="669"/>
      <c r="N379" s="669"/>
      <c r="O379" s="668">
        <f t="shared" si="198"/>
        <v>600</v>
      </c>
      <c r="P379" s="669"/>
      <c r="Q379" s="668">
        <f t="shared" si="199"/>
        <v>600</v>
      </c>
      <c r="R379" s="668">
        <f t="shared" si="200"/>
        <v>600</v>
      </c>
      <c r="S379" s="669"/>
      <c r="T379" s="669"/>
      <c r="U379" s="669"/>
      <c r="V379" s="669"/>
      <c r="W379" s="669"/>
      <c r="X379" s="669"/>
      <c r="Y379" s="669"/>
      <c r="Z379" s="668">
        <f t="shared" si="201"/>
        <v>600</v>
      </c>
      <c r="AA379" s="669"/>
      <c r="AB379" s="668">
        <f t="shared" si="202"/>
        <v>1200</v>
      </c>
      <c r="AC379" s="668">
        <f t="shared" si="203"/>
        <v>600</v>
      </c>
      <c r="AD379" s="669"/>
      <c r="AE379" s="669"/>
      <c r="AF379" s="669"/>
      <c r="AG379" s="669"/>
      <c r="AH379" s="669"/>
      <c r="AI379" s="669"/>
      <c r="AJ379" s="669"/>
      <c r="AK379" s="668">
        <f t="shared" si="204"/>
        <v>600</v>
      </c>
      <c r="AL379" s="669"/>
      <c r="AM379" s="668">
        <f t="shared" si="205"/>
        <v>1800</v>
      </c>
      <c r="AN379" s="668">
        <f t="shared" si="206"/>
        <v>600</v>
      </c>
      <c r="AO379" s="669"/>
      <c r="AP379" s="669"/>
      <c r="AQ379" s="669"/>
      <c r="AR379" s="669"/>
      <c r="AS379" s="669"/>
      <c r="AT379" s="669"/>
      <c r="AU379" s="669"/>
      <c r="AV379" s="668">
        <f t="shared" si="207"/>
        <v>600</v>
      </c>
      <c r="AW379" s="669"/>
      <c r="AX379" s="668">
        <f t="shared" si="208"/>
        <v>2400</v>
      </c>
    </row>
    <row r="380" spans="1:50" ht="12">
      <c r="A380" s="288">
        <v>378</v>
      </c>
      <c r="B380" s="344" t="s">
        <v>3128</v>
      </c>
      <c r="C380" s="290" t="s">
        <v>10</v>
      </c>
      <c r="D380" s="345" t="s">
        <v>784</v>
      </c>
      <c r="E380" s="682">
        <v>180</v>
      </c>
      <c r="F380" s="668">
        <v>100</v>
      </c>
      <c r="G380" s="683">
        <f t="shared" si="197"/>
        <v>540</v>
      </c>
      <c r="H380" s="681"/>
      <c r="I380" s="669"/>
      <c r="J380" s="669"/>
      <c r="K380" s="669"/>
      <c r="L380" s="669"/>
      <c r="M380" s="669"/>
      <c r="N380" s="669"/>
      <c r="O380" s="668">
        <f t="shared" si="198"/>
        <v>540</v>
      </c>
      <c r="P380" s="669"/>
      <c r="Q380" s="668">
        <f t="shared" si="199"/>
        <v>640</v>
      </c>
      <c r="R380" s="668">
        <f t="shared" si="200"/>
        <v>540</v>
      </c>
      <c r="S380" s="669"/>
      <c r="T380" s="669"/>
      <c r="U380" s="669"/>
      <c r="V380" s="669"/>
      <c r="W380" s="669"/>
      <c r="X380" s="669"/>
      <c r="Y380" s="669"/>
      <c r="Z380" s="668">
        <f t="shared" si="201"/>
        <v>540</v>
      </c>
      <c r="AA380" s="668"/>
      <c r="AB380" s="668">
        <f t="shared" si="202"/>
        <v>1180</v>
      </c>
      <c r="AC380" s="668">
        <f t="shared" si="203"/>
        <v>540</v>
      </c>
      <c r="AD380" s="669"/>
      <c r="AE380" s="669"/>
      <c r="AF380" s="669"/>
      <c r="AG380" s="669"/>
      <c r="AH380" s="669"/>
      <c r="AI380" s="669"/>
      <c r="AJ380" s="669"/>
      <c r="AK380" s="668">
        <f t="shared" si="204"/>
        <v>540</v>
      </c>
      <c r="AL380" s="669"/>
      <c r="AM380" s="668">
        <f t="shared" si="205"/>
        <v>1720</v>
      </c>
      <c r="AN380" s="668">
        <f t="shared" si="206"/>
        <v>540</v>
      </c>
      <c r="AO380" s="669"/>
      <c r="AP380" s="669"/>
      <c r="AQ380" s="669"/>
      <c r="AR380" s="669"/>
      <c r="AS380" s="669"/>
      <c r="AT380" s="669"/>
      <c r="AU380" s="669"/>
      <c r="AV380" s="668">
        <f t="shared" si="207"/>
        <v>540</v>
      </c>
      <c r="AW380" s="669"/>
      <c r="AX380" s="668">
        <f t="shared" si="208"/>
        <v>2260</v>
      </c>
    </row>
    <row r="381" spans="1:50" ht="12">
      <c r="A381" s="288">
        <v>379</v>
      </c>
      <c r="B381" s="344" t="s">
        <v>1509</v>
      </c>
      <c r="C381" s="290" t="s">
        <v>10</v>
      </c>
      <c r="D381" s="345" t="s">
        <v>788</v>
      </c>
      <c r="E381" s="682">
        <v>195</v>
      </c>
      <c r="F381" s="668">
        <v>0</v>
      </c>
      <c r="G381" s="683">
        <f t="shared" si="197"/>
        <v>585</v>
      </c>
      <c r="H381" s="681"/>
      <c r="I381" s="669"/>
      <c r="J381" s="669"/>
      <c r="K381" s="669"/>
      <c r="L381" s="669"/>
      <c r="M381" s="669"/>
      <c r="N381" s="669"/>
      <c r="O381" s="668">
        <f t="shared" si="198"/>
        <v>585</v>
      </c>
      <c r="P381" s="669"/>
      <c r="Q381" s="668">
        <f t="shared" si="199"/>
        <v>585</v>
      </c>
      <c r="R381" s="668">
        <f t="shared" si="200"/>
        <v>585</v>
      </c>
      <c r="S381" s="669"/>
      <c r="T381" s="669"/>
      <c r="U381" s="669"/>
      <c r="V381" s="669"/>
      <c r="W381" s="669"/>
      <c r="X381" s="669"/>
      <c r="Y381" s="669"/>
      <c r="Z381" s="668">
        <f t="shared" si="201"/>
        <v>585</v>
      </c>
      <c r="AA381" s="668"/>
      <c r="AB381" s="668">
        <f t="shared" si="202"/>
        <v>1170</v>
      </c>
      <c r="AC381" s="668">
        <f t="shared" si="203"/>
        <v>585</v>
      </c>
      <c r="AD381" s="669"/>
      <c r="AE381" s="669"/>
      <c r="AF381" s="669"/>
      <c r="AG381" s="669"/>
      <c r="AH381" s="669"/>
      <c r="AI381" s="669"/>
      <c r="AJ381" s="669"/>
      <c r="AK381" s="668">
        <f t="shared" si="204"/>
        <v>585</v>
      </c>
      <c r="AL381" s="669"/>
      <c r="AM381" s="668">
        <f t="shared" si="205"/>
        <v>1755</v>
      </c>
      <c r="AN381" s="668">
        <f t="shared" si="206"/>
        <v>585</v>
      </c>
      <c r="AO381" s="669"/>
      <c r="AP381" s="669"/>
      <c r="AQ381" s="669"/>
      <c r="AR381" s="669"/>
      <c r="AS381" s="669"/>
      <c r="AT381" s="669"/>
      <c r="AU381" s="669"/>
      <c r="AV381" s="668">
        <f t="shared" si="207"/>
        <v>585</v>
      </c>
      <c r="AW381" s="669"/>
      <c r="AX381" s="668">
        <f t="shared" si="208"/>
        <v>2340</v>
      </c>
    </row>
    <row r="382" spans="1:50" ht="12">
      <c r="A382" s="288">
        <v>380</v>
      </c>
      <c r="B382" s="348" t="s">
        <v>1508</v>
      </c>
      <c r="C382" s="290" t="s">
        <v>14</v>
      </c>
      <c r="D382" s="345" t="s">
        <v>12</v>
      </c>
      <c r="E382" s="345">
        <v>550</v>
      </c>
      <c r="F382" s="668">
        <v>0</v>
      </c>
      <c r="G382" s="668">
        <f t="shared" si="197"/>
        <v>1650</v>
      </c>
      <c r="H382" s="681"/>
      <c r="I382" s="669"/>
      <c r="J382" s="669"/>
      <c r="K382" s="669"/>
      <c r="L382" s="669"/>
      <c r="M382" s="669"/>
      <c r="N382" s="669"/>
      <c r="O382" s="668">
        <f t="shared" si="198"/>
        <v>1650</v>
      </c>
      <c r="P382" s="669"/>
      <c r="Q382" s="668">
        <f t="shared" si="199"/>
        <v>1650</v>
      </c>
      <c r="R382" s="668">
        <f t="shared" si="200"/>
        <v>1650</v>
      </c>
      <c r="S382" s="669"/>
      <c r="T382" s="669"/>
      <c r="U382" s="669"/>
      <c r="V382" s="669"/>
      <c r="W382" s="669"/>
      <c r="X382" s="669"/>
      <c r="Y382" s="669"/>
      <c r="Z382" s="668">
        <f t="shared" si="201"/>
        <v>1650</v>
      </c>
      <c r="AA382" s="669"/>
      <c r="AB382" s="668">
        <f t="shared" si="202"/>
        <v>3300</v>
      </c>
      <c r="AC382" s="668">
        <f t="shared" si="203"/>
        <v>1650</v>
      </c>
      <c r="AD382" s="669"/>
      <c r="AE382" s="669"/>
      <c r="AF382" s="669"/>
      <c r="AG382" s="669"/>
      <c r="AH382" s="669"/>
      <c r="AI382" s="669"/>
      <c r="AJ382" s="669"/>
      <c r="AK382" s="668">
        <f t="shared" si="204"/>
        <v>1650</v>
      </c>
      <c r="AL382" s="669"/>
      <c r="AM382" s="668">
        <f t="shared" si="205"/>
        <v>4950</v>
      </c>
      <c r="AN382" s="668">
        <f t="shared" si="206"/>
        <v>1650</v>
      </c>
      <c r="AO382" s="669"/>
      <c r="AP382" s="669"/>
      <c r="AQ382" s="669"/>
      <c r="AR382" s="669"/>
      <c r="AS382" s="669"/>
      <c r="AT382" s="669"/>
      <c r="AU382" s="669"/>
      <c r="AV382" s="668">
        <f t="shared" si="207"/>
        <v>1650</v>
      </c>
      <c r="AW382" s="669"/>
      <c r="AX382" s="668">
        <f t="shared" si="208"/>
        <v>6600</v>
      </c>
    </row>
    <row r="383" spans="1:50" ht="12">
      <c r="A383" s="288">
        <v>381</v>
      </c>
      <c r="B383" s="762" t="s">
        <v>3129</v>
      </c>
      <c r="C383" s="297" t="s">
        <v>30</v>
      </c>
      <c r="D383" s="411" t="s">
        <v>959</v>
      </c>
      <c r="E383" s="411"/>
      <c r="F383" s="684"/>
      <c r="G383" s="685"/>
      <c r="H383" s="686"/>
      <c r="I383" s="672"/>
      <c r="J383" s="672"/>
      <c r="K383" s="672"/>
      <c r="L383" s="672"/>
      <c r="M383" s="672"/>
      <c r="N383" s="672"/>
      <c r="O383" s="671"/>
      <c r="P383" s="672"/>
      <c r="Q383" s="672"/>
      <c r="R383" s="671"/>
      <c r="S383" s="672"/>
      <c r="T383" s="672"/>
      <c r="U383" s="672"/>
      <c r="V383" s="672"/>
      <c r="W383" s="672"/>
      <c r="X383" s="672"/>
      <c r="Y383" s="672"/>
      <c r="Z383" s="671"/>
      <c r="AA383" s="672"/>
      <c r="AB383" s="672"/>
      <c r="AC383" s="672"/>
      <c r="AD383" s="672"/>
      <c r="AE383" s="672"/>
      <c r="AF383" s="672"/>
      <c r="AG383" s="672"/>
      <c r="AH383" s="672"/>
      <c r="AI383" s="672"/>
      <c r="AJ383" s="672"/>
      <c r="AK383" s="672"/>
      <c r="AL383" s="672"/>
      <c r="AM383" s="672"/>
      <c r="AN383" s="672"/>
      <c r="AO383" s="672"/>
      <c r="AP383" s="672"/>
      <c r="AQ383" s="672"/>
      <c r="AR383" s="672"/>
      <c r="AS383" s="672"/>
      <c r="AT383" s="672"/>
      <c r="AU383" s="672"/>
      <c r="AV383" s="672"/>
      <c r="AW383" s="672"/>
      <c r="AX383" s="672"/>
    </row>
    <row r="384" spans="1:50" ht="12">
      <c r="A384" s="288">
        <v>382</v>
      </c>
      <c r="B384" s="348" t="s">
        <v>789</v>
      </c>
      <c r="C384" s="290" t="s">
        <v>23</v>
      </c>
      <c r="D384" s="345" t="s">
        <v>791</v>
      </c>
      <c r="E384" s="345">
        <v>95</v>
      </c>
      <c r="F384" s="668">
        <v>285</v>
      </c>
      <c r="G384" s="668">
        <f>E384*3</f>
        <v>285</v>
      </c>
      <c r="H384" s="669"/>
      <c r="I384" s="669"/>
      <c r="J384" s="669"/>
      <c r="K384" s="669"/>
      <c r="L384" s="669"/>
      <c r="M384" s="669"/>
      <c r="N384" s="669"/>
      <c r="O384" s="668">
        <f>SUM(G384:N384)</f>
        <v>285</v>
      </c>
      <c r="P384" s="669"/>
      <c r="Q384" s="668">
        <f>F384+O384-P384</f>
        <v>570</v>
      </c>
      <c r="R384" s="668">
        <f>E384*3</f>
        <v>285</v>
      </c>
      <c r="S384" s="669"/>
      <c r="T384" s="669"/>
      <c r="U384" s="669"/>
      <c r="V384" s="669"/>
      <c r="W384" s="669"/>
      <c r="X384" s="669"/>
      <c r="Y384" s="669"/>
      <c r="Z384" s="668">
        <f>SUM(R384:Y384)</f>
        <v>285</v>
      </c>
      <c r="AA384" s="669"/>
      <c r="AB384" s="668">
        <f>Q384+Z384-AA384</f>
        <v>855</v>
      </c>
      <c r="AC384" s="668">
        <f>$E384*3</f>
        <v>285</v>
      </c>
      <c r="AD384" s="669"/>
      <c r="AE384" s="669"/>
      <c r="AF384" s="669"/>
      <c r="AG384" s="669"/>
      <c r="AH384" s="669"/>
      <c r="AI384" s="669"/>
      <c r="AJ384" s="669"/>
      <c r="AK384" s="668">
        <f>SUM(AC384:AJ384)</f>
        <v>285</v>
      </c>
      <c r="AL384" s="669"/>
      <c r="AM384" s="668">
        <f>AB384+AK384-AL384</f>
        <v>1140</v>
      </c>
      <c r="AN384" s="668">
        <f>$E384*3</f>
        <v>285</v>
      </c>
      <c r="AO384" s="669"/>
      <c r="AP384" s="669"/>
      <c r="AQ384" s="669"/>
      <c r="AR384" s="669"/>
      <c r="AS384" s="669"/>
      <c r="AT384" s="669"/>
      <c r="AU384" s="669"/>
      <c r="AV384" s="668">
        <f>SUM(AN384:AU384)</f>
        <v>285</v>
      </c>
      <c r="AW384" s="669"/>
      <c r="AX384" s="668">
        <f>AM384+AV384-AW384</f>
        <v>1425</v>
      </c>
    </row>
    <row r="385" spans="1:50" ht="12">
      <c r="A385" s="288">
        <v>383</v>
      </c>
      <c r="B385" s="348" t="s">
        <v>792</v>
      </c>
      <c r="C385" s="290" t="s">
        <v>14</v>
      </c>
      <c r="D385" s="345" t="s">
        <v>12</v>
      </c>
      <c r="E385" s="345">
        <v>130</v>
      </c>
      <c r="F385" s="668">
        <v>0</v>
      </c>
      <c r="G385" s="668">
        <f>E385*3</f>
        <v>390</v>
      </c>
      <c r="H385" s="681"/>
      <c r="I385" s="669"/>
      <c r="J385" s="669"/>
      <c r="K385" s="669"/>
      <c r="L385" s="669"/>
      <c r="M385" s="669"/>
      <c r="N385" s="669"/>
      <c r="O385" s="668">
        <f>SUM(G385:N385)</f>
        <v>390</v>
      </c>
      <c r="P385" s="669"/>
      <c r="Q385" s="668">
        <f>F385+O385-P385</f>
        <v>390</v>
      </c>
      <c r="R385" s="668">
        <f>E385*3</f>
        <v>390</v>
      </c>
      <c r="S385" s="669"/>
      <c r="T385" s="669"/>
      <c r="U385" s="669"/>
      <c r="V385" s="669"/>
      <c r="W385" s="669"/>
      <c r="X385" s="669"/>
      <c r="Y385" s="669"/>
      <c r="Z385" s="668">
        <f>SUM(R385:Y385)</f>
        <v>390</v>
      </c>
      <c r="AA385" s="669"/>
      <c r="AB385" s="668">
        <f>Q385+Z385-AA385</f>
        <v>780</v>
      </c>
      <c r="AC385" s="668">
        <f>$E385*3</f>
        <v>390</v>
      </c>
      <c r="AD385" s="669"/>
      <c r="AE385" s="669"/>
      <c r="AF385" s="669"/>
      <c r="AG385" s="669"/>
      <c r="AH385" s="669"/>
      <c r="AI385" s="669"/>
      <c r="AJ385" s="669"/>
      <c r="AK385" s="668">
        <f>SUM(AC385:AJ385)</f>
        <v>390</v>
      </c>
      <c r="AL385" s="669"/>
      <c r="AM385" s="668">
        <f>AB385+AK385-AL385</f>
        <v>1170</v>
      </c>
      <c r="AN385" s="668">
        <f>$E385*3</f>
        <v>390</v>
      </c>
      <c r="AO385" s="669"/>
      <c r="AP385" s="669"/>
      <c r="AQ385" s="669"/>
      <c r="AR385" s="669"/>
      <c r="AS385" s="669"/>
      <c r="AT385" s="669"/>
      <c r="AU385" s="669"/>
      <c r="AV385" s="668">
        <f>SUM(AN385:AU385)</f>
        <v>390</v>
      </c>
      <c r="AW385" s="669"/>
      <c r="AX385" s="668">
        <f>AM385+AV385-AW385</f>
        <v>1560</v>
      </c>
    </row>
    <row r="386" spans="1:50" ht="12">
      <c r="A386" s="288">
        <v>384</v>
      </c>
      <c r="B386" s="348" t="s">
        <v>1510</v>
      </c>
      <c r="C386" s="290" t="s">
        <v>14</v>
      </c>
      <c r="D386" s="345" t="s">
        <v>796</v>
      </c>
      <c r="E386" s="345">
        <v>165</v>
      </c>
      <c r="F386" s="668">
        <v>0</v>
      </c>
      <c r="G386" s="668">
        <f>E386*3</f>
        <v>495</v>
      </c>
      <c r="H386" s="681"/>
      <c r="I386" s="669"/>
      <c r="J386" s="669"/>
      <c r="K386" s="669"/>
      <c r="L386" s="669"/>
      <c r="M386" s="669"/>
      <c r="N386" s="669"/>
      <c r="O386" s="668">
        <f>SUM(G386:N386)</f>
        <v>495</v>
      </c>
      <c r="P386" s="669"/>
      <c r="Q386" s="668">
        <f>F386+O386-P386</f>
        <v>495</v>
      </c>
      <c r="R386" s="668">
        <f>E386*3</f>
        <v>495</v>
      </c>
      <c r="S386" s="669"/>
      <c r="T386" s="669"/>
      <c r="U386" s="669"/>
      <c r="V386" s="669"/>
      <c r="W386" s="669"/>
      <c r="X386" s="669"/>
      <c r="Y386" s="669"/>
      <c r="Z386" s="668">
        <f>SUM(R386:Y386)</f>
        <v>495</v>
      </c>
      <c r="AA386" s="669"/>
      <c r="AB386" s="668">
        <f>Q386+Z386-AA386</f>
        <v>990</v>
      </c>
      <c r="AC386" s="668">
        <f>$E386*3</f>
        <v>495</v>
      </c>
      <c r="AD386" s="669"/>
      <c r="AE386" s="669"/>
      <c r="AF386" s="669"/>
      <c r="AG386" s="669"/>
      <c r="AH386" s="669"/>
      <c r="AI386" s="669"/>
      <c r="AJ386" s="669"/>
      <c r="AK386" s="668">
        <f>SUM(AC386:AJ386)</f>
        <v>495</v>
      </c>
      <c r="AL386" s="669"/>
      <c r="AM386" s="668">
        <f>AB386+AK386-AL386</f>
        <v>1485</v>
      </c>
      <c r="AN386" s="668">
        <f>$E386*3</f>
        <v>495</v>
      </c>
      <c r="AO386" s="669"/>
      <c r="AP386" s="669"/>
      <c r="AQ386" s="669"/>
      <c r="AR386" s="669"/>
      <c r="AS386" s="669"/>
      <c r="AT386" s="669"/>
      <c r="AU386" s="669"/>
      <c r="AV386" s="668">
        <f>SUM(AN386:AU386)</f>
        <v>495</v>
      </c>
      <c r="AW386" s="669"/>
      <c r="AX386" s="668">
        <f>AM386+AV386-AW386</f>
        <v>1980</v>
      </c>
    </row>
    <row r="387" spans="1:50" s="233" customFormat="1" ht="12">
      <c r="A387" s="288">
        <v>385</v>
      </c>
      <c r="B387" s="451" t="s">
        <v>3507</v>
      </c>
      <c r="C387" s="290" t="s">
        <v>14</v>
      </c>
      <c r="D387" s="452" t="s">
        <v>994</v>
      </c>
      <c r="E387" s="452">
        <v>50</v>
      </c>
      <c r="F387" s="668">
        <v>0</v>
      </c>
      <c r="G387" s="668">
        <f>E387*3</f>
        <v>150</v>
      </c>
      <c r="H387" s="681"/>
      <c r="I387" s="669"/>
      <c r="J387" s="669"/>
      <c r="K387" s="669"/>
      <c r="L387" s="669"/>
      <c r="M387" s="669"/>
      <c r="N387" s="669"/>
      <c r="O387" s="668">
        <f>SUM(G387:N387)</f>
        <v>150</v>
      </c>
      <c r="P387" s="669"/>
      <c r="Q387" s="668">
        <f>F387+O387-P387</f>
        <v>150</v>
      </c>
      <c r="R387" s="668">
        <f>E387*3</f>
        <v>150</v>
      </c>
      <c r="S387" s="669"/>
      <c r="T387" s="669"/>
      <c r="U387" s="669"/>
      <c r="V387" s="669"/>
      <c r="W387" s="669"/>
      <c r="X387" s="669"/>
      <c r="Y387" s="669"/>
      <c r="Z387" s="668">
        <f>SUM(R387:Y387)</f>
        <v>150</v>
      </c>
      <c r="AA387" s="669"/>
      <c r="AB387" s="668">
        <f>Q387+Z387-AA387</f>
        <v>300</v>
      </c>
      <c r="AC387" s="668">
        <f>$E387*3</f>
        <v>150</v>
      </c>
      <c r="AD387" s="669"/>
      <c r="AE387" s="669"/>
      <c r="AF387" s="669"/>
      <c r="AG387" s="669"/>
      <c r="AH387" s="669"/>
      <c r="AI387" s="669"/>
      <c r="AJ387" s="669"/>
      <c r="AK387" s="668">
        <f>SUM(AC387:AJ387)</f>
        <v>150</v>
      </c>
      <c r="AL387" s="669"/>
      <c r="AM387" s="668">
        <f>AB387+AK387-AL387</f>
        <v>450</v>
      </c>
      <c r="AN387" s="668">
        <f>$E387*3</f>
        <v>150</v>
      </c>
      <c r="AO387" s="669"/>
      <c r="AP387" s="669"/>
      <c r="AQ387" s="669"/>
      <c r="AR387" s="669"/>
      <c r="AS387" s="669"/>
      <c r="AT387" s="669"/>
      <c r="AU387" s="669"/>
      <c r="AV387" s="668">
        <f>SUM(AN387:AU387)</f>
        <v>150</v>
      </c>
      <c r="AW387" s="669"/>
      <c r="AX387" s="668">
        <f>AM387+AV387-AW387</f>
        <v>600</v>
      </c>
    </row>
    <row r="388" spans="1:50" s="233" customFormat="1" ht="13">
      <c r="A388" s="288">
        <v>386</v>
      </c>
      <c r="B388" s="502" t="s">
        <v>3337</v>
      </c>
      <c r="C388" s="290" t="s">
        <v>14</v>
      </c>
      <c r="D388" s="452"/>
      <c r="E388" s="452">
        <v>500</v>
      </c>
      <c r="F388" s="668">
        <v>0</v>
      </c>
      <c r="G388" s="668">
        <f>E388*3</f>
        <v>1500</v>
      </c>
      <c r="H388" s="681"/>
      <c r="I388" s="669"/>
      <c r="J388" s="669"/>
      <c r="K388" s="669"/>
      <c r="L388" s="669"/>
      <c r="M388" s="669"/>
      <c r="N388" s="669"/>
      <c r="O388" s="668">
        <f>SUM(G388:N388)</f>
        <v>1500</v>
      </c>
      <c r="P388" s="669"/>
      <c r="Q388" s="668">
        <f>F388+O388-P388</f>
        <v>1500</v>
      </c>
      <c r="R388" s="668">
        <f>E388*3</f>
        <v>1500</v>
      </c>
      <c r="S388" s="669"/>
      <c r="T388" s="669"/>
      <c r="U388" s="669"/>
      <c r="V388" s="669"/>
      <c r="W388" s="669"/>
      <c r="X388" s="669"/>
      <c r="Y388" s="669"/>
      <c r="Z388" s="668">
        <f>SUM(R388:Y388)</f>
        <v>1500</v>
      </c>
      <c r="AA388" s="669"/>
      <c r="AB388" s="668">
        <f>Q388+Z388-AA388</f>
        <v>3000</v>
      </c>
      <c r="AC388" s="668">
        <f>$E388*3</f>
        <v>1500</v>
      </c>
      <c r="AD388" s="669"/>
      <c r="AE388" s="669"/>
      <c r="AF388" s="669"/>
      <c r="AG388" s="669"/>
      <c r="AH388" s="669"/>
      <c r="AI388" s="669"/>
      <c r="AJ388" s="669"/>
      <c r="AK388" s="668">
        <f>SUM(AC388:AJ388)</f>
        <v>1500</v>
      </c>
      <c r="AL388" s="669"/>
      <c r="AM388" s="668">
        <f>AB388+AK388-AL388</f>
        <v>4500</v>
      </c>
      <c r="AN388" s="668">
        <f>$E388*3</f>
        <v>1500</v>
      </c>
      <c r="AO388" s="669"/>
      <c r="AP388" s="669"/>
      <c r="AQ388" s="669"/>
      <c r="AR388" s="669"/>
      <c r="AS388" s="669"/>
      <c r="AT388" s="669"/>
      <c r="AU388" s="669"/>
      <c r="AV388" s="668">
        <f>SUM(AN388:AU388)</f>
        <v>1500</v>
      </c>
      <c r="AW388" s="669"/>
      <c r="AX388" s="668">
        <f>AM388+AV388-AW388</f>
        <v>6000</v>
      </c>
    </row>
    <row r="389" spans="1:50" ht="12">
      <c r="B389" s="350"/>
      <c r="C389" s="350"/>
      <c r="D389" s="351"/>
      <c r="E389" s="352"/>
      <c r="F389" s="683">
        <f>SUM(F3:F366)</f>
        <v>48895.450000000004</v>
      </c>
      <c r="G389" s="683">
        <f t="shared" ref="G389:AX389" si="209">SUM(G3:G388)</f>
        <v>213648</v>
      </c>
      <c r="H389" s="683">
        <f t="shared" si="209"/>
        <v>0</v>
      </c>
      <c r="I389" s="683">
        <f t="shared" si="209"/>
        <v>0</v>
      </c>
      <c r="J389" s="683">
        <f t="shared" si="209"/>
        <v>0</v>
      </c>
      <c r="K389" s="683">
        <f t="shared" si="209"/>
        <v>0</v>
      </c>
      <c r="L389" s="683">
        <f t="shared" si="209"/>
        <v>0</v>
      </c>
      <c r="M389" s="683">
        <f t="shared" si="209"/>
        <v>0</v>
      </c>
      <c r="N389" s="683">
        <f t="shared" si="209"/>
        <v>0</v>
      </c>
      <c r="O389" s="683">
        <f t="shared" si="209"/>
        <v>210900</v>
      </c>
      <c r="P389" s="683">
        <f t="shared" si="209"/>
        <v>6373</v>
      </c>
      <c r="Q389" s="683">
        <f t="shared" si="209"/>
        <v>253537.44999999998</v>
      </c>
      <c r="R389" s="683">
        <f t="shared" si="209"/>
        <v>213648</v>
      </c>
      <c r="S389" s="683">
        <f t="shared" si="209"/>
        <v>0</v>
      </c>
      <c r="T389" s="683">
        <f t="shared" si="209"/>
        <v>0</v>
      </c>
      <c r="U389" s="683">
        <f t="shared" si="209"/>
        <v>0</v>
      </c>
      <c r="V389" s="683">
        <f t="shared" si="209"/>
        <v>0</v>
      </c>
      <c r="W389" s="683">
        <f t="shared" si="209"/>
        <v>0</v>
      </c>
      <c r="X389" s="683">
        <f t="shared" si="209"/>
        <v>0</v>
      </c>
      <c r="Y389" s="683">
        <f t="shared" si="209"/>
        <v>0</v>
      </c>
      <c r="Z389" s="683">
        <f t="shared" si="209"/>
        <v>210900</v>
      </c>
      <c r="AA389" s="683">
        <f t="shared" si="209"/>
        <v>0</v>
      </c>
      <c r="AB389" s="683">
        <f t="shared" si="209"/>
        <v>464437.45</v>
      </c>
      <c r="AC389" s="683">
        <f t="shared" si="209"/>
        <v>213788</v>
      </c>
      <c r="AD389" s="683">
        <f t="shared" si="209"/>
        <v>0</v>
      </c>
      <c r="AE389" s="683">
        <f t="shared" si="209"/>
        <v>0</v>
      </c>
      <c r="AF389" s="683">
        <f t="shared" si="209"/>
        <v>0</v>
      </c>
      <c r="AG389" s="683">
        <f t="shared" si="209"/>
        <v>0</v>
      </c>
      <c r="AH389" s="683">
        <f t="shared" si="209"/>
        <v>0</v>
      </c>
      <c r="AI389" s="683">
        <f t="shared" si="209"/>
        <v>0</v>
      </c>
      <c r="AJ389" s="683">
        <f t="shared" si="209"/>
        <v>0</v>
      </c>
      <c r="AK389" s="683">
        <f t="shared" si="209"/>
        <v>213788</v>
      </c>
      <c r="AL389" s="683">
        <f t="shared" si="209"/>
        <v>0</v>
      </c>
      <c r="AM389" s="683">
        <f t="shared" si="209"/>
        <v>678225.45000000007</v>
      </c>
      <c r="AN389" s="683">
        <f t="shared" si="209"/>
        <v>213648</v>
      </c>
      <c r="AO389" s="683">
        <f t="shared" si="209"/>
        <v>0</v>
      </c>
      <c r="AP389" s="683">
        <f t="shared" si="209"/>
        <v>0</v>
      </c>
      <c r="AQ389" s="683">
        <f t="shared" si="209"/>
        <v>0</v>
      </c>
      <c r="AR389" s="683">
        <f t="shared" si="209"/>
        <v>0</v>
      </c>
      <c r="AS389" s="683">
        <f t="shared" si="209"/>
        <v>0</v>
      </c>
      <c r="AT389" s="683">
        <f t="shared" si="209"/>
        <v>0</v>
      </c>
      <c r="AU389" s="683">
        <f t="shared" si="209"/>
        <v>0</v>
      </c>
      <c r="AV389" s="683">
        <f t="shared" si="209"/>
        <v>213648</v>
      </c>
      <c r="AW389" s="683">
        <f t="shared" si="209"/>
        <v>0</v>
      </c>
      <c r="AX389" s="683">
        <f t="shared" si="209"/>
        <v>891873.45000000007</v>
      </c>
    </row>
  </sheetData>
  <sheetProtection selectLockedCells="1" selectUnlockedCells="1"/>
  <autoFilter ref="A1:AX389" xr:uid="{00000000-0009-0000-0000-000002000000}"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sortState xmlns:xlrd2="http://schemas.microsoft.com/office/spreadsheetml/2017/richdata2" ref="A4:AX389">
      <sortCondition ref="B1:B389"/>
    </sortState>
  </autoFilter>
  <dataConsolidate/>
  <mergeCells count="26">
    <mergeCell ref="F1:F2"/>
    <mergeCell ref="A1:A2"/>
    <mergeCell ref="B1:B2"/>
    <mergeCell ref="C1:C2"/>
    <mergeCell ref="D1:D2"/>
    <mergeCell ref="E1:E2"/>
    <mergeCell ref="AD1:AJ1"/>
    <mergeCell ref="G1:G2"/>
    <mergeCell ref="H1:N1"/>
    <mergeCell ref="O1:O2"/>
    <mergeCell ref="P1:P2"/>
    <mergeCell ref="Q1:Q2"/>
    <mergeCell ref="R1:R2"/>
    <mergeCell ref="S1:Y1"/>
    <mergeCell ref="Z1:Z2"/>
    <mergeCell ref="AA1:AA2"/>
    <mergeCell ref="AB1:AB2"/>
    <mergeCell ref="AC1:AC2"/>
    <mergeCell ref="AW1:AW2"/>
    <mergeCell ref="AX1:AX2"/>
    <mergeCell ref="AK1:AK2"/>
    <mergeCell ref="AL1:AL2"/>
    <mergeCell ref="AM1:AM2"/>
    <mergeCell ref="AN1:AN2"/>
    <mergeCell ref="AO1:AU1"/>
    <mergeCell ref="AV1:AV2"/>
  </mergeCells>
  <conditionalFormatting sqref="AC327 Q384:Q388 AC338:AC341 AX384:AX388 AB384:AB388 AM384:AM388 AC343:AC360 Q365:Q382 AB365:AB382 AM365:AM382 AX365:AX382 Q355:Q359 AB3:AB361 AM3:AM361 AX3:AX361 Q3:Q353">
    <cfRule type="cellIs" dxfId="517" priority="73" operator="lessThanOrEqual">
      <formula>0</formula>
    </cfRule>
  </conditionalFormatting>
  <conditionalFormatting sqref="Q364">
    <cfRule type="cellIs" dxfId="516" priority="72" operator="lessThanOrEqual">
      <formula>0</formula>
    </cfRule>
  </conditionalFormatting>
  <conditionalFormatting sqref="AB364">
    <cfRule type="cellIs" dxfId="515" priority="71" operator="lessThanOrEqual">
      <formula>0</formula>
    </cfRule>
  </conditionalFormatting>
  <conditionalFormatting sqref="AM364">
    <cfRule type="cellIs" dxfId="514" priority="68" operator="lessThanOrEqual">
      <formula>0</formula>
    </cfRule>
  </conditionalFormatting>
  <conditionalFormatting sqref="AX364">
    <cfRule type="cellIs" dxfId="513" priority="67" operator="lessThanOrEqual">
      <formula>0</formula>
    </cfRule>
  </conditionalFormatting>
  <conditionalFormatting sqref="F3:F388">
    <cfRule type="cellIs" dxfId="512" priority="66" operator="greaterThan">
      <formula>0</formula>
    </cfRule>
    <cfRule type="cellIs" dxfId="511" priority="1" operator="lessThan">
      <formula>0</formula>
    </cfRule>
  </conditionalFormatting>
  <conditionalFormatting sqref="F60:F62">
    <cfRule type="cellIs" dxfId="510" priority="65" operator="greaterThan">
      <formula>0</formula>
    </cfRule>
  </conditionalFormatting>
  <conditionalFormatting sqref="F116:F119">
    <cfRule type="cellIs" dxfId="509" priority="64" operator="greaterThan">
      <formula>0</formula>
    </cfRule>
  </conditionalFormatting>
  <conditionalFormatting sqref="F122:F125">
    <cfRule type="cellIs" dxfId="508" priority="63" operator="greaterThan">
      <formula>0</formula>
    </cfRule>
  </conditionalFormatting>
  <conditionalFormatting sqref="F128:F129">
    <cfRule type="cellIs" dxfId="507" priority="62" operator="greaterThan">
      <formula>0</formula>
    </cfRule>
  </conditionalFormatting>
  <conditionalFormatting sqref="F131">
    <cfRule type="cellIs" dxfId="506" priority="61" operator="greaterThan">
      <formula>0</formula>
    </cfRule>
  </conditionalFormatting>
  <conditionalFormatting sqref="F188:F193">
    <cfRule type="cellIs" dxfId="505" priority="59" operator="greaterThan">
      <formula>0</formula>
    </cfRule>
  </conditionalFormatting>
  <conditionalFormatting sqref="F201:F202">
    <cfRule type="cellIs" dxfId="504" priority="58" operator="greaterThan">
      <formula>0</formula>
    </cfRule>
  </conditionalFormatting>
  <conditionalFormatting sqref="F246:F250">
    <cfRule type="cellIs" dxfId="503" priority="57" operator="greaterThan">
      <formula>0</formula>
    </cfRule>
  </conditionalFormatting>
  <conditionalFormatting sqref="F335:F338">
    <cfRule type="cellIs" dxfId="502" priority="56" operator="greaterThan">
      <formula>0</formula>
    </cfRule>
  </conditionalFormatting>
  <conditionalFormatting sqref="F340:F343">
    <cfRule type="cellIs" dxfId="501" priority="55" operator="greaterThan">
      <formula>0</formula>
    </cfRule>
  </conditionalFormatting>
  <conditionalFormatting sqref="F363:F364">
    <cfRule type="cellIs" dxfId="500" priority="54" operator="greaterThan">
      <formula>0</formula>
    </cfRule>
  </conditionalFormatting>
  <conditionalFormatting sqref="F366">
    <cfRule type="cellIs" dxfId="499" priority="53" operator="greaterThan">
      <formula>0</formula>
    </cfRule>
  </conditionalFormatting>
  <conditionalFormatting sqref="F289">
    <cfRule type="cellIs" dxfId="498" priority="52" operator="greaterThan">
      <formula>0</formula>
    </cfRule>
  </conditionalFormatting>
  <conditionalFormatting sqref="F271">
    <cfRule type="cellIs" dxfId="497" priority="51" operator="greaterThan">
      <formula>0</formula>
    </cfRule>
  </conditionalFormatting>
  <conditionalFormatting sqref="AM362:AM363">
    <cfRule type="cellIs" dxfId="496" priority="42" operator="lessThanOrEqual">
      <formula>0</formula>
    </cfRule>
  </conditionalFormatting>
  <conditionalFormatting sqref="AX362:AX363">
    <cfRule type="cellIs" dxfId="495" priority="41" operator="lessThanOrEqual">
      <formula>0</formula>
    </cfRule>
  </conditionalFormatting>
  <conditionalFormatting sqref="F236">
    <cfRule type="cellIs" dxfId="494" priority="40" operator="greaterThan">
      <formula>0</formula>
    </cfRule>
  </conditionalFormatting>
  <conditionalFormatting sqref="F200">
    <cfRule type="cellIs" dxfId="493" priority="39" operator="greaterThan">
      <formula>0</formula>
    </cfRule>
  </conditionalFormatting>
  <conditionalFormatting sqref="F205">
    <cfRule type="cellIs" dxfId="492" priority="38" operator="greaterThan">
      <formula>0</formula>
    </cfRule>
  </conditionalFormatting>
  <conditionalFormatting sqref="Q363">
    <cfRule type="cellIs" dxfId="491" priority="16" operator="lessThanOrEqual">
      <formula>0</formula>
    </cfRule>
  </conditionalFormatting>
  <conditionalFormatting sqref="AB363">
    <cfRule type="cellIs" dxfId="490" priority="15" operator="lessThanOrEqual">
      <formula>0</formula>
    </cfRule>
  </conditionalFormatting>
  <pageMargins left="0.19685039370078741" right="0.19685039370078741" top="0.19685039370078741" bottom="0.19685039370078741" header="0.51181102362204722" footer="0.51181102362204722"/>
  <pageSetup paperSize="9" scale="77" firstPageNumber="0" fitToHeight="0" orientation="landscape" horizontalDpi="4294967292" verticalDpi="36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8">
    <pageSetUpPr fitToPage="1"/>
  </sheetPr>
  <dimension ref="A1:AX406"/>
  <sheetViews>
    <sheetView showZeros="0" showWhiteSpace="0" zoomScale="137" zoomScaleNormal="85" zoomScalePageLayoutView="85" workbookViewId="0">
      <pane xSplit="2" ySplit="2" topLeftCell="C340" activePane="bottomRight" state="frozen"/>
      <selection pane="topRight" activeCell="C1" sqref="C1"/>
      <selection pane="bottomLeft" activeCell="A3" sqref="A3"/>
      <selection pane="bottomRight" activeCell="AU272" sqref="AU272"/>
    </sheetView>
  </sheetViews>
  <sheetFormatPr baseColWidth="10" defaultColWidth="9" defaultRowHeight="11" outlineLevelCol="1"/>
  <cols>
    <col min="1" max="1" width="4.59765625" style="144" customWidth="1"/>
    <col min="2" max="2" width="30.3984375" style="194" customWidth="1"/>
    <col min="3" max="3" width="8.59765625" style="142" customWidth="1"/>
    <col min="4" max="4" width="18.3984375" style="195" hidden="1" customWidth="1" outlineLevel="1"/>
    <col min="5" max="5" width="9" style="196" customWidth="1" collapsed="1"/>
    <col min="6" max="6" width="10" style="143" customWidth="1"/>
    <col min="7" max="7" width="10.796875" style="143" hidden="1" customWidth="1" outlineLevel="1"/>
    <col min="8" max="9" width="8.796875" style="198" hidden="1" customWidth="1" outlineLevel="1"/>
    <col min="10" max="10" width="9.59765625" style="198" hidden="1" customWidth="1" outlineLevel="1"/>
    <col min="11" max="11" width="7.796875" style="198" hidden="1" customWidth="1" outlineLevel="1"/>
    <col min="12" max="12" width="9.796875" style="198" hidden="1" customWidth="1" outlineLevel="1"/>
    <col min="13" max="13" width="10.3984375" style="198" hidden="1" customWidth="1" outlineLevel="1"/>
    <col min="14" max="14" width="9.59765625" style="198" hidden="1" customWidth="1" outlineLevel="1"/>
    <col min="15" max="15" width="11.19921875" style="143" hidden="1" customWidth="1" outlineLevel="1"/>
    <col min="16" max="16" width="11.19921875" style="198" hidden="1" customWidth="1" outlineLevel="1"/>
    <col min="17" max="17" width="10.796875" style="143" bestFit="1" customWidth="1" collapsed="1"/>
    <col min="18" max="18" width="11.19921875" style="143" hidden="1" customWidth="1" outlineLevel="1"/>
    <col min="19" max="19" width="8.796875" style="198" hidden="1" customWidth="1" outlineLevel="1"/>
    <col min="20" max="20" width="9" style="198" hidden="1" customWidth="1" outlineLevel="1"/>
    <col min="21" max="21" width="10" style="198" hidden="1" customWidth="1" outlineLevel="1"/>
    <col min="22" max="22" width="10.796875" style="198" hidden="1" customWidth="1" outlineLevel="1"/>
    <col min="23" max="24" width="10.3984375" style="198" hidden="1" customWidth="1" outlineLevel="1"/>
    <col min="25" max="25" width="9.3984375" style="198" hidden="1" customWidth="1" outlineLevel="1"/>
    <col min="26" max="26" width="11.19921875" style="143" hidden="1" customWidth="1" outlineLevel="1"/>
    <col min="27" max="27" width="11.19921875" style="198" hidden="1" customWidth="1" outlineLevel="1"/>
    <col min="28" max="28" width="12.3984375" style="143" customWidth="1" collapsed="1"/>
    <col min="29" max="29" width="11.19921875" style="143" hidden="1" customWidth="1" outlineLevel="1"/>
    <col min="30" max="31" width="8.796875" style="198" hidden="1" customWidth="1" outlineLevel="1"/>
    <col min="32" max="32" width="10" style="198" hidden="1" customWidth="1" outlineLevel="1"/>
    <col min="33" max="33" width="8.796875" style="198" hidden="1" customWidth="1" outlineLevel="1"/>
    <col min="34" max="34" width="8.19921875" style="198" hidden="1" customWidth="1" outlineLevel="1"/>
    <col min="35" max="36" width="9.3984375" style="198" hidden="1" customWidth="1" outlineLevel="1"/>
    <col min="37" max="37" width="11.19921875" style="143" hidden="1" customWidth="1" outlineLevel="1"/>
    <col min="38" max="38" width="10.796875" style="198" hidden="1" customWidth="1" outlineLevel="1"/>
    <col min="39" max="39" width="12.19921875" style="143" customWidth="1" collapsed="1"/>
    <col min="40" max="40" width="11.3984375" style="143" hidden="1" customWidth="1" outlineLevel="1"/>
    <col min="41" max="41" width="7.19921875" style="198" hidden="1" customWidth="1" outlineLevel="1"/>
    <col min="42" max="42" width="10.796875" style="198" hidden="1" customWidth="1" outlineLevel="1"/>
    <col min="43" max="43" width="9.796875" style="198" hidden="1" customWidth="1" outlineLevel="1"/>
    <col min="44" max="44" width="12.19921875" style="198" hidden="1" customWidth="1" outlineLevel="1"/>
    <col min="45" max="45" width="7.3984375" style="198" hidden="1" customWidth="1" outlineLevel="1"/>
    <col min="46" max="46" width="10.3984375" style="198" hidden="1" customWidth="1" outlineLevel="1"/>
    <col min="47" max="47" width="9.3984375" style="198" hidden="1" customWidth="1" outlineLevel="1"/>
    <col min="48" max="48" width="11.19921875" style="143" hidden="1" customWidth="1" outlineLevel="1"/>
    <col min="49" max="49" width="10.3984375" style="198" hidden="1" customWidth="1" outlineLevel="1"/>
    <col min="50" max="50" width="11.19921875" style="198" bestFit="1" customWidth="1" collapsed="1"/>
    <col min="51" max="16384" width="9" style="143"/>
  </cols>
  <sheetData>
    <row r="1" spans="1:50" ht="12.75" customHeight="1">
      <c r="A1" s="788" t="s">
        <v>0</v>
      </c>
      <c r="B1" s="788" t="s">
        <v>1</v>
      </c>
      <c r="C1" s="788"/>
      <c r="D1" s="795" t="s">
        <v>4</v>
      </c>
      <c r="E1" s="795" t="s">
        <v>1085</v>
      </c>
      <c r="F1" s="793" t="s">
        <v>3971</v>
      </c>
      <c r="G1" s="788" t="s">
        <v>811</v>
      </c>
      <c r="H1" s="790" t="s">
        <v>812</v>
      </c>
      <c r="I1" s="791"/>
      <c r="J1" s="791"/>
      <c r="K1" s="791"/>
      <c r="L1" s="791"/>
      <c r="M1" s="791"/>
      <c r="N1" s="792"/>
      <c r="O1" s="784" t="s">
        <v>813</v>
      </c>
      <c r="P1" s="784" t="s">
        <v>814</v>
      </c>
      <c r="Q1" s="786" t="s">
        <v>3972</v>
      </c>
      <c r="R1" s="788" t="s">
        <v>816</v>
      </c>
      <c r="S1" s="790" t="s">
        <v>812</v>
      </c>
      <c r="T1" s="791"/>
      <c r="U1" s="791"/>
      <c r="V1" s="791"/>
      <c r="W1" s="791"/>
      <c r="X1" s="791"/>
      <c r="Y1" s="792"/>
      <c r="Z1" s="786" t="s">
        <v>1146</v>
      </c>
      <c r="AA1" s="784" t="s">
        <v>814</v>
      </c>
      <c r="AB1" s="786" t="s">
        <v>3973</v>
      </c>
      <c r="AC1" s="788" t="s">
        <v>818</v>
      </c>
      <c r="AD1" s="790" t="s">
        <v>812</v>
      </c>
      <c r="AE1" s="791"/>
      <c r="AF1" s="791"/>
      <c r="AG1" s="791"/>
      <c r="AH1" s="791"/>
      <c r="AI1" s="791"/>
      <c r="AJ1" s="792"/>
      <c r="AK1" s="786" t="s">
        <v>813</v>
      </c>
      <c r="AL1" s="784" t="s">
        <v>814</v>
      </c>
      <c r="AM1" s="786" t="s">
        <v>3974</v>
      </c>
      <c r="AN1" s="788" t="s">
        <v>820</v>
      </c>
      <c r="AO1" s="790" t="s">
        <v>812</v>
      </c>
      <c r="AP1" s="791"/>
      <c r="AQ1" s="791"/>
      <c r="AR1" s="791"/>
      <c r="AS1" s="791"/>
      <c r="AT1" s="791"/>
      <c r="AU1" s="792"/>
      <c r="AV1" s="786" t="s">
        <v>813</v>
      </c>
      <c r="AW1" s="784" t="s">
        <v>814</v>
      </c>
      <c r="AX1" s="784" t="s">
        <v>3975</v>
      </c>
    </row>
    <row r="2" spans="1:50" ht="11.25" customHeight="1">
      <c r="A2" s="789"/>
      <c r="B2" s="789"/>
      <c r="C2" s="789"/>
      <c r="D2" s="796"/>
      <c r="E2" s="796"/>
      <c r="F2" s="794"/>
      <c r="G2" s="789"/>
      <c r="H2" s="355" t="s">
        <v>822</v>
      </c>
      <c r="I2" s="355" t="s">
        <v>823</v>
      </c>
      <c r="J2" s="355" t="s">
        <v>824</v>
      </c>
      <c r="K2" s="355" t="s">
        <v>826</v>
      </c>
      <c r="L2" s="355" t="s">
        <v>1299</v>
      </c>
      <c r="M2" s="355" t="s">
        <v>1379</v>
      </c>
      <c r="N2" s="355" t="s">
        <v>1474</v>
      </c>
      <c r="O2" s="785"/>
      <c r="P2" s="785"/>
      <c r="Q2" s="787"/>
      <c r="R2" s="789"/>
      <c r="S2" s="355" t="s">
        <v>822</v>
      </c>
      <c r="T2" s="355" t="s">
        <v>823</v>
      </c>
      <c r="U2" s="355" t="s">
        <v>824</v>
      </c>
      <c r="V2" s="355" t="s">
        <v>826</v>
      </c>
      <c r="W2" s="355" t="s">
        <v>1299</v>
      </c>
      <c r="X2" s="355" t="s">
        <v>1379</v>
      </c>
      <c r="Y2" s="355" t="s">
        <v>1475</v>
      </c>
      <c r="Z2" s="787"/>
      <c r="AA2" s="785"/>
      <c r="AB2" s="787"/>
      <c r="AC2" s="789"/>
      <c r="AD2" s="355" t="s">
        <v>822</v>
      </c>
      <c r="AE2" s="355" t="s">
        <v>823</v>
      </c>
      <c r="AF2" s="355" t="s">
        <v>824</v>
      </c>
      <c r="AG2" s="355" t="s">
        <v>826</v>
      </c>
      <c r="AH2" s="355" t="s">
        <v>1299</v>
      </c>
      <c r="AI2" s="355" t="s">
        <v>1379</v>
      </c>
      <c r="AJ2" s="355" t="s">
        <v>1922</v>
      </c>
      <c r="AK2" s="787"/>
      <c r="AL2" s="785"/>
      <c r="AM2" s="787"/>
      <c r="AN2" s="789"/>
      <c r="AO2" s="355" t="s">
        <v>822</v>
      </c>
      <c r="AP2" s="355" t="s">
        <v>823</v>
      </c>
      <c r="AQ2" s="355" t="s">
        <v>824</v>
      </c>
      <c r="AR2" s="355" t="s">
        <v>826</v>
      </c>
      <c r="AS2" s="355" t="s">
        <v>1299</v>
      </c>
      <c r="AT2" s="355" t="s">
        <v>1379</v>
      </c>
      <c r="AU2" s="355" t="s">
        <v>1922</v>
      </c>
      <c r="AV2" s="787"/>
      <c r="AW2" s="785"/>
      <c r="AX2" s="785"/>
    </row>
    <row r="3" spans="1:50" ht="12" customHeight="1">
      <c r="A3" s="288">
        <v>1</v>
      </c>
      <c r="B3" s="289" t="s">
        <v>1584</v>
      </c>
      <c r="C3" s="290" t="s">
        <v>23</v>
      </c>
      <c r="D3" s="290"/>
      <c r="E3" s="290">
        <v>200</v>
      </c>
      <c r="F3" s="668">
        <v>0</v>
      </c>
      <c r="G3" s="668">
        <v>375</v>
      </c>
      <c r="H3" s="669"/>
      <c r="I3" s="669"/>
      <c r="J3" s="669"/>
      <c r="K3" s="669"/>
      <c r="L3" s="669"/>
      <c r="M3" s="669"/>
      <c r="N3" s="669"/>
      <c r="O3" s="668">
        <f t="shared" ref="O3:O19" si="0">SUM(G3:N3)</f>
        <v>375</v>
      </c>
      <c r="P3" s="669">
        <v>375</v>
      </c>
      <c r="Q3" s="668">
        <f t="shared" ref="Q3:Q20" si="1">F3+O3-P3</f>
        <v>0</v>
      </c>
      <c r="R3" s="668">
        <v>375</v>
      </c>
      <c r="S3" s="669"/>
      <c r="T3" s="669"/>
      <c r="U3" s="669"/>
      <c r="V3" s="669"/>
      <c r="W3" s="669"/>
      <c r="X3" s="669"/>
      <c r="Y3" s="669"/>
      <c r="Z3" s="668">
        <f t="shared" ref="Z3:Z19" si="2">SUM(R3:Y3)</f>
        <v>375</v>
      </c>
      <c r="AA3" s="669">
        <v>375</v>
      </c>
      <c r="AB3" s="668">
        <f t="shared" ref="AB3:AB20" si="3">Q3+Z3-AA3</f>
        <v>0</v>
      </c>
      <c r="AC3" s="668">
        <f t="shared" ref="AC3:AC10" si="4">$E3*3</f>
        <v>600</v>
      </c>
      <c r="AD3" s="669"/>
      <c r="AE3" s="669"/>
      <c r="AF3" s="669"/>
      <c r="AG3" s="669"/>
      <c r="AH3" s="669"/>
      <c r="AI3" s="669"/>
      <c r="AJ3" s="669"/>
      <c r="AK3" s="668">
        <f t="shared" ref="AK3:AK19" si="5">SUM(AC3:AJ3)</f>
        <v>600</v>
      </c>
      <c r="AL3" s="669">
        <v>600</v>
      </c>
      <c r="AM3" s="668">
        <f t="shared" ref="AM3:AM20" si="6">AB3+AK3-AL3</f>
        <v>0</v>
      </c>
      <c r="AN3" s="668">
        <f t="shared" ref="AN3:AN10" si="7">$E3*3</f>
        <v>600</v>
      </c>
      <c r="AO3" s="669"/>
      <c r="AP3" s="669"/>
      <c r="AQ3" s="669"/>
      <c r="AR3" s="669"/>
      <c r="AS3" s="669"/>
      <c r="AT3" s="669"/>
      <c r="AU3" s="669"/>
      <c r="AV3" s="668">
        <f t="shared" ref="AV3:AV19" si="8">SUM(AN3:AU3)</f>
        <v>600</v>
      </c>
      <c r="AW3" s="669">
        <v>600</v>
      </c>
      <c r="AX3" s="668">
        <f t="shared" ref="AX3:AX20" si="9">AM3+AV3-AW3</f>
        <v>0</v>
      </c>
    </row>
    <row r="4" spans="1:50" ht="12" customHeight="1">
      <c r="A4" s="288">
        <v>2</v>
      </c>
      <c r="B4" s="289" t="s">
        <v>1585</v>
      </c>
      <c r="C4" s="290" t="s">
        <v>23</v>
      </c>
      <c r="D4" s="290"/>
      <c r="E4" s="290">
        <v>40</v>
      </c>
      <c r="F4" s="668">
        <v>0</v>
      </c>
      <c r="G4" s="668">
        <f t="shared" ref="G4:G12" si="10">E4*3</f>
        <v>120</v>
      </c>
      <c r="H4" s="669"/>
      <c r="I4" s="669"/>
      <c r="J4" s="669"/>
      <c r="K4" s="669"/>
      <c r="L4" s="669"/>
      <c r="M4" s="669"/>
      <c r="N4" s="669"/>
      <c r="O4" s="668">
        <f t="shared" si="0"/>
        <v>120</v>
      </c>
      <c r="P4" s="669">
        <v>120</v>
      </c>
      <c r="Q4" s="668">
        <f t="shared" si="1"/>
        <v>0</v>
      </c>
      <c r="R4" s="668">
        <f t="shared" ref="R4:R9" si="11">E4*3</f>
        <v>120</v>
      </c>
      <c r="S4" s="669"/>
      <c r="T4" s="669"/>
      <c r="U4" s="669"/>
      <c r="V4" s="669"/>
      <c r="W4" s="669"/>
      <c r="X4" s="669"/>
      <c r="Y4" s="669"/>
      <c r="Z4" s="668">
        <f t="shared" si="2"/>
        <v>120</v>
      </c>
      <c r="AA4" s="669">
        <v>120</v>
      </c>
      <c r="AB4" s="668">
        <f t="shared" si="3"/>
        <v>0</v>
      </c>
      <c r="AC4" s="668">
        <f t="shared" si="4"/>
        <v>120</v>
      </c>
      <c r="AD4" s="669"/>
      <c r="AE4" s="669"/>
      <c r="AF4" s="669"/>
      <c r="AG4" s="669"/>
      <c r="AH4" s="669"/>
      <c r="AI4" s="669"/>
      <c r="AJ4" s="669"/>
      <c r="AK4" s="668">
        <f t="shared" si="5"/>
        <v>120</v>
      </c>
      <c r="AL4" s="669">
        <v>120</v>
      </c>
      <c r="AM4" s="668">
        <f t="shared" si="6"/>
        <v>0</v>
      </c>
      <c r="AN4" s="668">
        <f t="shared" si="7"/>
        <v>120</v>
      </c>
      <c r="AO4" s="669"/>
      <c r="AP4" s="669"/>
      <c r="AQ4" s="669"/>
      <c r="AR4" s="669"/>
      <c r="AS4" s="669"/>
      <c r="AT4" s="669"/>
      <c r="AU4" s="669"/>
      <c r="AV4" s="668">
        <f t="shared" si="8"/>
        <v>120</v>
      </c>
      <c r="AW4" s="669">
        <v>120</v>
      </c>
      <c r="AX4" s="668">
        <f t="shared" si="9"/>
        <v>0</v>
      </c>
    </row>
    <row r="5" spans="1:50" ht="12" customHeight="1">
      <c r="A5" s="288">
        <v>3</v>
      </c>
      <c r="B5" s="289" t="s">
        <v>13</v>
      </c>
      <c r="C5" s="290" t="s">
        <v>14</v>
      </c>
      <c r="D5" s="290" t="s">
        <v>16</v>
      </c>
      <c r="E5" s="290">
        <v>335</v>
      </c>
      <c r="F5" s="668">
        <v>0</v>
      </c>
      <c r="G5" s="668">
        <v>720</v>
      </c>
      <c r="H5" s="669">
        <v>50</v>
      </c>
      <c r="I5" s="669"/>
      <c r="J5" s="669"/>
      <c r="K5" s="669"/>
      <c r="L5" s="669">
        <v>100</v>
      </c>
      <c r="M5" s="669"/>
      <c r="N5" s="669"/>
      <c r="O5" s="668">
        <f t="shared" si="0"/>
        <v>870</v>
      </c>
      <c r="P5" s="669">
        <v>3030</v>
      </c>
      <c r="Q5" s="668">
        <f t="shared" si="1"/>
        <v>-2160</v>
      </c>
      <c r="R5" s="668">
        <v>720</v>
      </c>
      <c r="S5" s="669"/>
      <c r="T5" s="669"/>
      <c r="U5" s="669"/>
      <c r="V5" s="669"/>
      <c r="W5" s="669"/>
      <c r="X5" s="669"/>
      <c r="Y5" s="669"/>
      <c r="Z5" s="668">
        <f t="shared" si="2"/>
        <v>720</v>
      </c>
      <c r="AA5" s="669"/>
      <c r="AB5" s="668">
        <f t="shared" si="3"/>
        <v>-1440</v>
      </c>
      <c r="AC5" s="668">
        <f t="shared" si="4"/>
        <v>1005</v>
      </c>
      <c r="AD5" s="669"/>
      <c r="AE5" s="669"/>
      <c r="AF5" s="669"/>
      <c r="AG5" s="669"/>
      <c r="AH5" s="669"/>
      <c r="AI5" s="669"/>
      <c r="AJ5" s="669"/>
      <c r="AK5" s="668">
        <f t="shared" si="5"/>
        <v>1005</v>
      </c>
      <c r="AL5" s="669"/>
      <c r="AM5" s="668">
        <f t="shared" si="6"/>
        <v>-435</v>
      </c>
      <c r="AN5" s="668">
        <f t="shared" si="7"/>
        <v>1005</v>
      </c>
      <c r="AO5" s="669">
        <v>50</v>
      </c>
      <c r="AP5" s="669"/>
      <c r="AQ5" s="669"/>
      <c r="AR5" s="669"/>
      <c r="AS5" s="669"/>
      <c r="AT5" s="669"/>
      <c r="AU5" s="669"/>
      <c r="AV5" s="668">
        <f t="shared" si="8"/>
        <v>1055</v>
      </c>
      <c r="AW5" s="669">
        <v>620</v>
      </c>
      <c r="AX5" s="668">
        <f t="shared" si="9"/>
        <v>0</v>
      </c>
    </row>
    <row r="6" spans="1:50" ht="12" customHeight="1">
      <c r="A6" s="288">
        <v>4</v>
      </c>
      <c r="B6" s="289" t="s">
        <v>938</v>
      </c>
      <c r="C6" s="290" t="s">
        <v>23</v>
      </c>
      <c r="D6" s="290" t="s">
        <v>944</v>
      </c>
      <c r="E6" s="290">
        <v>145</v>
      </c>
      <c r="F6" s="668">
        <v>-630</v>
      </c>
      <c r="G6" s="668">
        <v>315</v>
      </c>
      <c r="H6" s="669"/>
      <c r="I6" s="669"/>
      <c r="J6" s="669"/>
      <c r="K6" s="669"/>
      <c r="L6" s="669"/>
      <c r="M6" s="669"/>
      <c r="N6" s="669"/>
      <c r="O6" s="668">
        <f t="shared" si="0"/>
        <v>315</v>
      </c>
      <c r="P6" s="669"/>
      <c r="Q6" s="668">
        <f t="shared" si="1"/>
        <v>-315</v>
      </c>
      <c r="R6" s="668">
        <v>315</v>
      </c>
      <c r="S6" s="669"/>
      <c r="T6" s="669"/>
      <c r="U6" s="669"/>
      <c r="V6" s="669"/>
      <c r="W6" s="669"/>
      <c r="X6" s="669"/>
      <c r="Y6" s="669"/>
      <c r="Z6" s="668">
        <f t="shared" si="2"/>
        <v>315</v>
      </c>
      <c r="AA6" s="669"/>
      <c r="AB6" s="668">
        <f t="shared" si="3"/>
        <v>0</v>
      </c>
      <c r="AC6" s="668">
        <f t="shared" si="4"/>
        <v>435</v>
      </c>
      <c r="AD6" s="669"/>
      <c r="AE6" s="669"/>
      <c r="AF6" s="669"/>
      <c r="AG6" s="669"/>
      <c r="AH6" s="669"/>
      <c r="AI6" s="669"/>
      <c r="AJ6" s="669"/>
      <c r="AK6" s="668">
        <f t="shared" si="5"/>
        <v>435</v>
      </c>
      <c r="AL6" s="669">
        <v>1545</v>
      </c>
      <c r="AM6" s="668">
        <f t="shared" si="6"/>
        <v>-1110</v>
      </c>
      <c r="AN6" s="668">
        <f t="shared" si="7"/>
        <v>435</v>
      </c>
      <c r="AO6" s="669"/>
      <c r="AP6" s="669"/>
      <c r="AQ6" s="669"/>
      <c r="AR6" s="669"/>
      <c r="AS6" s="669"/>
      <c r="AT6" s="669"/>
      <c r="AU6" s="669"/>
      <c r="AV6" s="668">
        <f t="shared" si="8"/>
        <v>435</v>
      </c>
      <c r="AW6" s="669"/>
      <c r="AX6" s="668">
        <f t="shared" si="9"/>
        <v>-675</v>
      </c>
    </row>
    <row r="7" spans="1:50" ht="12" customHeight="1">
      <c r="A7" s="288">
        <v>5</v>
      </c>
      <c r="B7" s="289" t="s">
        <v>992</v>
      </c>
      <c r="C7" s="290" t="s">
        <v>14</v>
      </c>
      <c r="D7" s="290" t="s">
        <v>74</v>
      </c>
      <c r="E7" s="290">
        <v>90</v>
      </c>
      <c r="F7" s="668">
        <v>0</v>
      </c>
      <c r="G7" s="668">
        <v>195</v>
      </c>
      <c r="H7" s="669"/>
      <c r="I7" s="669"/>
      <c r="J7" s="669"/>
      <c r="K7" s="669"/>
      <c r="L7" s="669"/>
      <c r="M7" s="669"/>
      <c r="N7" s="669"/>
      <c r="O7" s="668">
        <f t="shared" si="0"/>
        <v>195</v>
      </c>
      <c r="P7" s="669">
        <v>195</v>
      </c>
      <c r="Q7" s="668">
        <f t="shared" si="1"/>
        <v>0</v>
      </c>
      <c r="R7" s="668">
        <v>195</v>
      </c>
      <c r="S7" s="669">
        <v>50</v>
      </c>
      <c r="T7" s="669"/>
      <c r="U7" s="669"/>
      <c r="V7" s="669"/>
      <c r="W7" s="669">
        <v>100</v>
      </c>
      <c r="X7" s="669"/>
      <c r="Y7" s="669"/>
      <c r="Z7" s="668">
        <f t="shared" si="2"/>
        <v>345</v>
      </c>
      <c r="AA7" s="669">
        <v>345</v>
      </c>
      <c r="AB7" s="668">
        <f t="shared" si="3"/>
        <v>0</v>
      </c>
      <c r="AC7" s="668">
        <f t="shared" si="4"/>
        <v>270</v>
      </c>
      <c r="AD7" s="669"/>
      <c r="AE7" s="669"/>
      <c r="AF7" s="669"/>
      <c r="AG7" s="669"/>
      <c r="AH7" s="669"/>
      <c r="AI7" s="669"/>
      <c r="AJ7" s="669"/>
      <c r="AK7" s="668">
        <f t="shared" si="5"/>
        <v>270</v>
      </c>
      <c r="AL7" s="669">
        <v>270</v>
      </c>
      <c r="AM7" s="668">
        <f t="shared" si="6"/>
        <v>0</v>
      </c>
      <c r="AN7" s="668">
        <f t="shared" si="7"/>
        <v>270</v>
      </c>
      <c r="AO7" s="669"/>
      <c r="AP7" s="669"/>
      <c r="AQ7" s="669"/>
      <c r="AR7" s="669"/>
      <c r="AS7" s="669"/>
      <c r="AT7" s="669"/>
      <c r="AU7" s="669"/>
      <c r="AV7" s="668">
        <f t="shared" si="8"/>
        <v>270</v>
      </c>
      <c r="AW7" s="669"/>
      <c r="AX7" s="668">
        <f t="shared" si="9"/>
        <v>270</v>
      </c>
    </row>
    <row r="8" spans="1:50" ht="12" customHeight="1">
      <c r="A8" s="288">
        <v>6</v>
      </c>
      <c r="B8" s="289" t="s">
        <v>1545</v>
      </c>
      <c r="C8" s="290" t="s">
        <v>23</v>
      </c>
      <c r="D8" s="290"/>
      <c r="E8" s="290">
        <v>60</v>
      </c>
      <c r="F8" s="668">
        <v>365</v>
      </c>
      <c r="G8" s="668">
        <v>105</v>
      </c>
      <c r="H8" s="669"/>
      <c r="I8" s="669"/>
      <c r="J8" s="669"/>
      <c r="K8" s="669"/>
      <c r="L8" s="669"/>
      <c r="M8" s="669"/>
      <c r="N8" s="669"/>
      <c r="O8" s="668">
        <f t="shared" si="0"/>
        <v>105</v>
      </c>
      <c r="P8" s="669"/>
      <c r="Q8" s="668">
        <f t="shared" si="1"/>
        <v>470</v>
      </c>
      <c r="R8" s="668">
        <v>105</v>
      </c>
      <c r="S8" s="669"/>
      <c r="T8" s="669"/>
      <c r="U8" s="669"/>
      <c r="V8" s="669"/>
      <c r="W8" s="669"/>
      <c r="X8" s="669"/>
      <c r="Y8" s="669"/>
      <c r="Z8" s="668">
        <f t="shared" si="2"/>
        <v>105</v>
      </c>
      <c r="AA8" s="669">
        <v>575</v>
      </c>
      <c r="AB8" s="668">
        <f t="shared" si="3"/>
        <v>0</v>
      </c>
      <c r="AC8" s="668">
        <f t="shared" si="4"/>
        <v>180</v>
      </c>
      <c r="AD8" s="669"/>
      <c r="AE8" s="669"/>
      <c r="AF8" s="669"/>
      <c r="AG8" s="669"/>
      <c r="AH8" s="669"/>
      <c r="AI8" s="669"/>
      <c r="AJ8" s="669"/>
      <c r="AK8" s="668">
        <f t="shared" si="5"/>
        <v>180</v>
      </c>
      <c r="AL8" s="669"/>
      <c r="AM8" s="668">
        <f t="shared" si="6"/>
        <v>180</v>
      </c>
      <c r="AN8" s="668">
        <f t="shared" si="7"/>
        <v>180</v>
      </c>
      <c r="AO8" s="669"/>
      <c r="AP8" s="669"/>
      <c r="AQ8" s="669"/>
      <c r="AR8" s="669"/>
      <c r="AS8" s="669"/>
      <c r="AT8" s="669"/>
      <c r="AU8" s="669"/>
      <c r="AV8" s="668">
        <f t="shared" si="8"/>
        <v>180</v>
      </c>
      <c r="AW8" s="669">
        <v>360</v>
      </c>
      <c r="AX8" s="668">
        <f t="shared" si="9"/>
        <v>0</v>
      </c>
    </row>
    <row r="9" spans="1:50" ht="12" customHeight="1">
      <c r="A9" s="288">
        <v>7</v>
      </c>
      <c r="B9" s="294" t="s">
        <v>1594</v>
      </c>
      <c r="C9" s="290" t="s">
        <v>10</v>
      </c>
      <c r="D9" s="290" t="s">
        <v>20</v>
      </c>
      <c r="E9" s="670">
        <v>400</v>
      </c>
      <c r="F9" s="668">
        <v>0</v>
      </c>
      <c r="G9" s="668">
        <f t="shared" si="10"/>
        <v>1200</v>
      </c>
      <c r="H9" s="669">
        <v>100</v>
      </c>
      <c r="I9" s="669"/>
      <c r="J9" s="669"/>
      <c r="K9" s="669"/>
      <c r="L9" s="669">
        <v>100</v>
      </c>
      <c r="M9" s="669"/>
      <c r="N9" s="669"/>
      <c r="O9" s="668">
        <f t="shared" si="0"/>
        <v>1400</v>
      </c>
      <c r="P9" s="669">
        <v>1400</v>
      </c>
      <c r="Q9" s="668">
        <f t="shared" si="1"/>
        <v>0</v>
      </c>
      <c r="R9" s="668">
        <f t="shared" si="11"/>
        <v>1200</v>
      </c>
      <c r="S9" s="669">
        <v>100</v>
      </c>
      <c r="T9" s="669"/>
      <c r="U9" s="669"/>
      <c r="V9" s="669"/>
      <c r="W9" s="669"/>
      <c r="X9" s="669">
        <v>18688</v>
      </c>
      <c r="Y9" s="669"/>
      <c r="Z9" s="668">
        <f t="shared" si="2"/>
        <v>19988</v>
      </c>
      <c r="AA9" s="669">
        <v>19988</v>
      </c>
      <c r="AB9" s="668">
        <f t="shared" si="3"/>
        <v>0</v>
      </c>
      <c r="AC9" s="668">
        <f t="shared" si="4"/>
        <v>1200</v>
      </c>
      <c r="AD9" s="669"/>
      <c r="AE9" s="669">
        <v>100</v>
      </c>
      <c r="AF9" s="669"/>
      <c r="AG9" s="669"/>
      <c r="AH9" s="669"/>
      <c r="AI9" s="669"/>
      <c r="AJ9" s="669"/>
      <c r="AK9" s="668">
        <f t="shared" si="5"/>
        <v>1300</v>
      </c>
      <c r="AL9" s="669">
        <v>1300</v>
      </c>
      <c r="AM9" s="668">
        <f t="shared" si="6"/>
        <v>0</v>
      </c>
      <c r="AN9" s="668">
        <f t="shared" si="7"/>
        <v>1200</v>
      </c>
      <c r="AO9" s="669">
        <v>100</v>
      </c>
      <c r="AP9" s="669"/>
      <c r="AQ9" s="669"/>
      <c r="AR9" s="669"/>
      <c r="AS9" s="669"/>
      <c r="AT9" s="669"/>
      <c r="AU9" s="669"/>
      <c r="AV9" s="668">
        <f t="shared" si="8"/>
        <v>1300</v>
      </c>
      <c r="AW9" s="669">
        <v>1250</v>
      </c>
      <c r="AX9" s="668">
        <f t="shared" si="9"/>
        <v>50</v>
      </c>
    </row>
    <row r="10" spans="1:50" ht="12" customHeight="1">
      <c r="A10" s="288">
        <v>8</v>
      </c>
      <c r="B10" s="289" t="s">
        <v>4305</v>
      </c>
      <c r="C10" s="290" t="s">
        <v>23</v>
      </c>
      <c r="D10" s="290" t="s">
        <v>25</v>
      </c>
      <c r="E10" s="290">
        <v>105</v>
      </c>
      <c r="F10" s="668">
        <v>0</v>
      </c>
      <c r="G10" s="668">
        <v>225</v>
      </c>
      <c r="H10" s="669"/>
      <c r="I10" s="669"/>
      <c r="J10" s="669"/>
      <c r="K10" s="669"/>
      <c r="L10" s="669"/>
      <c r="M10" s="669"/>
      <c r="N10" s="669"/>
      <c r="O10" s="668">
        <f t="shared" si="0"/>
        <v>225</v>
      </c>
      <c r="P10" s="669"/>
      <c r="Q10" s="668">
        <f t="shared" si="1"/>
        <v>225</v>
      </c>
      <c r="R10" s="668">
        <v>225</v>
      </c>
      <c r="S10" s="669"/>
      <c r="T10" s="669"/>
      <c r="U10" s="669"/>
      <c r="V10" s="669"/>
      <c r="W10" s="669"/>
      <c r="X10" s="669"/>
      <c r="Y10" s="669"/>
      <c r="Z10" s="668">
        <f t="shared" si="2"/>
        <v>225</v>
      </c>
      <c r="AA10" s="669"/>
      <c r="AB10" s="668">
        <f t="shared" si="3"/>
        <v>450</v>
      </c>
      <c r="AC10" s="668">
        <f t="shared" si="4"/>
        <v>315</v>
      </c>
      <c r="AD10" s="669"/>
      <c r="AE10" s="669"/>
      <c r="AF10" s="669"/>
      <c r="AG10" s="669"/>
      <c r="AH10" s="669"/>
      <c r="AI10" s="669"/>
      <c r="AJ10" s="669"/>
      <c r="AK10" s="668">
        <f t="shared" si="5"/>
        <v>315</v>
      </c>
      <c r="AL10" s="669"/>
      <c r="AM10" s="668">
        <f t="shared" si="6"/>
        <v>765</v>
      </c>
      <c r="AN10" s="668">
        <f t="shared" si="7"/>
        <v>315</v>
      </c>
      <c r="AO10" s="669"/>
      <c r="AP10" s="669"/>
      <c r="AQ10" s="669"/>
      <c r="AR10" s="669"/>
      <c r="AS10" s="669"/>
      <c r="AT10" s="669"/>
      <c r="AU10" s="669"/>
      <c r="AV10" s="668">
        <f t="shared" si="8"/>
        <v>315</v>
      </c>
      <c r="AW10" s="669">
        <v>2340</v>
      </c>
      <c r="AX10" s="668">
        <f t="shared" si="9"/>
        <v>-1260</v>
      </c>
    </row>
    <row r="11" spans="1:50" ht="12" customHeight="1">
      <c r="A11" s="288">
        <v>9</v>
      </c>
      <c r="B11" s="289" t="s">
        <v>4016</v>
      </c>
      <c r="C11" s="290" t="s">
        <v>23</v>
      </c>
      <c r="D11" s="290" t="s">
        <v>28</v>
      </c>
      <c r="E11" s="290">
        <v>100</v>
      </c>
      <c r="F11" s="668">
        <v>0</v>
      </c>
      <c r="G11" s="668">
        <f t="shared" si="10"/>
        <v>300</v>
      </c>
      <c r="H11" s="669"/>
      <c r="I11" s="669"/>
      <c r="J11" s="669"/>
      <c r="K11" s="669"/>
      <c r="L11" s="669"/>
      <c r="M11" s="669"/>
      <c r="N11" s="669">
        <v>1175</v>
      </c>
      <c r="O11" s="668">
        <f t="shared" si="0"/>
        <v>1475</v>
      </c>
      <c r="P11" s="669">
        <v>1475</v>
      </c>
      <c r="Q11" s="668">
        <f t="shared" si="1"/>
        <v>0</v>
      </c>
      <c r="R11" s="668"/>
      <c r="S11" s="669"/>
      <c r="T11" s="669"/>
      <c r="U11" s="669"/>
      <c r="V11" s="669"/>
      <c r="W11" s="669"/>
      <c r="X11" s="669"/>
      <c r="Y11" s="669"/>
      <c r="Z11" s="668">
        <f t="shared" si="2"/>
        <v>0</v>
      </c>
      <c r="AA11" s="669"/>
      <c r="AB11" s="668">
        <f t="shared" si="3"/>
        <v>0</v>
      </c>
      <c r="AC11" s="668"/>
      <c r="AD11" s="669"/>
      <c r="AE11" s="669"/>
      <c r="AF11" s="669"/>
      <c r="AG11" s="669"/>
      <c r="AH11" s="669"/>
      <c r="AI11" s="669"/>
      <c r="AJ11" s="669"/>
      <c r="AK11" s="668">
        <f t="shared" si="5"/>
        <v>0</v>
      </c>
      <c r="AL11" s="669"/>
      <c r="AM11" s="668">
        <f t="shared" si="6"/>
        <v>0</v>
      </c>
      <c r="AN11" s="668"/>
      <c r="AO11" s="669"/>
      <c r="AP11" s="669"/>
      <c r="AQ11" s="669"/>
      <c r="AR11" s="669"/>
      <c r="AS11" s="669"/>
      <c r="AT11" s="669"/>
      <c r="AU11" s="669"/>
      <c r="AV11" s="668">
        <f t="shared" si="8"/>
        <v>0</v>
      </c>
      <c r="AW11" s="669"/>
      <c r="AX11" s="668">
        <f t="shared" si="9"/>
        <v>0</v>
      </c>
    </row>
    <row r="12" spans="1:50" ht="12" customHeight="1">
      <c r="A12" s="288">
        <v>10</v>
      </c>
      <c r="B12" s="289" t="s">
        <v>1602</v>
      </c>
      <c r="C12" s="290" t="s">
        <v>14</v>
      </c>
      <c r="D12" s="290"/>
      <c r="E12" s="290">
        <v>420</v>
      </c>
      <c r="F12" s="668">
        <v>0</v>
      </c>
      <c r="G12" s="668">
        <f t="shared" si="10"/>
        <v>1260</v>
      </c>
      <c r="H12" s="669"/>
      <c r="I12" s="669"/>
      <c r="J12" s="669"/>
      <c r="K12" s="669"/>
      <c r="L12" s="669"/>
      <c r="M12" s="669"/>
      <c r="N12" s="669"/>
      <c r="O12" s="668">
        <f t="shared" si="0"/>
        <v>1260</v>
      </c>
      <c r="P12" s="669">
        <v>1260</v>
      </c>
      <c r="Q12" s="668">
        <f t="shared" si="1"/>
        <v>0</v>
      </c>
      <c r="R12" s="668">
        <f>E12*3</f>
        <v>1260</v>
      </c>
      <c r="S12" s="669"/>
      <c r="T12" s="669"/>
      <c r="U12" s="669"/>
      <c r="V12" s="669"/>
      <c r="W12" s="669"/>
      <c r="X12" s="669"/>
      <c r="Y12" s="669"/>
      <c r="Z12" s="668">
        <f t="shared" si="2"/>
        <v>1260</v>
      </c>
      <c r="AA12" s="669">
        <v>1260</v>
      </c>
      <c r="AB12" s="668">
        <f t="shared" si="3"/>
        <v>0</v>
      </c>
      <c r="AC12" s="668">
        <f>$E12*3</f>
        <v>1260</v>
      </c>
      <c r="AD12" s="669"/>
      <c r="AE12" s="669"/>
      <c r="AF12" s="669"/>
      <c r="AG12" s="669"/>
      <c r="AH12" s="669"/>
      <c r="AI12" s="669"/>
      <c r="AJ12" s="669"/>
      <c r="AK12" s="668">
        <f t="shared" si="5"/>
        <v>1260</v>
      </c>
      <c r="AL12" s="669">
        <v>1260</v>
      </c>
      <c r="AM12" s="668">
        <f t="shared" si="6"/>
        <v>0</v>
      </c>
      <c r="AN12" s="668">
        <f>$E12*3</f>
        <v>1260</v>
      </c>
      <c r="AO12" s="669"/>
      <c r="AP12" s="669"/>
      <c r="AQ12" s="669"/>
      <c r="AR12" s="669"/>
      <c r="AS12" s="669"/>
      <c r="AT12" s="669"/>
      <c r="AU12" s="669"/>
      <c r="AV12" s="668">
        <f t="shared" si="8"/>
        <v>1260</v>
      </c>
      <c r="AW12" s="669">
        <v>1260</v>
      </c>
      <c r="AX12" s="668">
        <f t="shared" si="9"/>
        <v>0</v>
      </c>
    </row>
    <row r="13" spans="1:50" ht="12" customHeight="1">
      <c r="A13" s="288">
        <v>11</v>
      </c>
      <c r="B13" s="289" t="s">
        <v>4109</v>
      </c>
      <c r="C13" s="290" t="s">
        <v>30</v>
      </c>
      <c r="D13" s="290" t="s">
        <v>33</v>
      </c>
      <c r="E13" s="290">
        <v>150</v>
      </c>
      <c r="F13" s="668">
        <v>550</v>
      </c>
      <c r="G13" s="668">
        <v>375</v>
      </c>
      <c r="H13" s="669"/>
      <c r="I13" s="669"/>
      <c r="J13" s="669"/>
      <c r="K13" s="669"/>
      <c r="L13" s="669"/>
      <c r="M13" s="669"/>
      <c r="N13" s="669"/>
      <c r="O13" s="668">
        <f t="shared" si="0"/>
        <v>375</v>
      </c>
      <c r="P13" s="669">
        <v>550</v>
      </c>
      <c r="Q13" s="668">
        <f t="shared" si="1"/>
        <v>375</v>
      </c>
      <c r="R13" s="668"/>
      <c r="S13" s="669"/>
      <c r="T13" s="669"/>
      <c r="U13" s="669"/>
      <c r="V13" s="669"/>
      <c r="W13" s="669"/>
      <c r="X13" s="669"/>
      <c r="Y13" s="669"/>
      <c r="Z13" s="668">
        <f t="shared" si="2"/>
        <v>0</v>
      </c>
      <c r="AA13" s="669"/>
      <c r="AB13" s="668">
        <f t="shared" si="3"/>
        <v>375</v>
      </c>
      <c r="AC13" s="668"/>
      <c r="AD13" s="669"/>
      <c r="AE13" s="669"/>
      <c r="AF13" s="669"/>
      <c r="AG13" s="669"/>
      <c r="AH13" s="669"/>
      <c r="AI13" s="669"/>
      <c r="AJ13" s="669"/>
      <c r="AK13" s="668">
        <f t="shared" si="5"/>
        <v>0</v>
      </c>
      <c r="AL13" s="669"/>
      <c r="AM13" s="668">
        <f t="shared" si="6"/>
        <v>375</v>
      </c>
      <c r="AN13" s="668"/>
      <c r="AO13" s="669"/>
      <c r="AP13" s="669"/>
      <c r="AQ13" s="669"/>
      <c r="AR13" s="669"/>
      <c r="AS13" s="669"/>
      <c r="AT13" s="669"/>
      <c r="AU13" s="669"/>
      <c r="AV13" s="668">
        <f t="shared" si="8"/>
        <v>0</v>
      </c>
      <c r="AW13" s="669"/>
      <c r="AX13" s="668">
        <f t="shared" si="9"/>
        <v>375</v>
      </c>
    </row>
    <row r="14" spans="1:50" ht="12" customHeight="1">
      <c r="A14" s="288">
        <v>12</v>
      </c>
      <c r="B14" s="289" t="s">
        <v>1618</v>
      </c>
      <c r="C14" s="290" t="s">
        <v>14</v>
      </c>
      <c r="D14" s="290"/>
      <c r="E14" s="290">
        <v>200</v>
      </c>
      <c r="F14" s="668">
        <v>0</v>
      </c>
      <c r="G14" s="668">
        <f t="shared" ref="G14:G18" si="12">E14*3</f>
        <v>600</v>
      </c>
      <c r="H14" s="669"/>
      <c r="I14" s="669"/>
      <c r="J14" s="669"/>
      <c r="K14" s="669"/>
      <c r="L14" s="669"/>
      <c r="M14" s="669"/>
      <c r="N14" s="669"/>
      <c r="O14" s="668">
        <f t="shared" si="0"/>
        <v>600</v>
      </c>
      <c r="P14" s="669">
        <v>1200</v>
      </c>
      <c r="Q14" s="668">
        <f t="shared" si="1"/>
        <v>-600</v>
      </c>
      <c r="R14" s="668">
        <f t="shared" ref="R14:R18" si="13">E14*3</f>
        <v>600</v>
      </c>
      <c r="S14" s="669"/>
      <c r="T14" s="669"/>
      <c r="U14" s="669"/>
      <c r="V14" s="669"/>
      <c r="W14" s="669"/>
      <c r="X14" s="669"/>
      <c r="Y14" s="669"/>
      <c r="Z14" s="668">
        <f t="shared" si="2"/>
        <v>600</v>
      </c>
      <c r="AA14" s="669"/>
      <c r="AB14" s="668">
        <f t="shared" si="3"/>
        <v>0</v>
      </c>
      <c r="AC14" s="668">
        <f t="shared" ref="AC14:AC19" si="14">$E14*3</f>
        <v>600</v>
      </c>
      <c r="AD14" s="669"/>
      <c r="AE14" s="669"/>
      <c r="AF14" s="669"/>
      <c r="AG14" s="669"/>
      <c r="AH14" s="669"/>
      <c r="AI14" s="669"/>
      <c r="AJ14" s="669"/>
      <c r="AK14" s="668">
        <f t="shared" si="5"/>
        <v>600</v>
      </c>
      <c r="AL14" s="669"/>
      <c r="AM14" s="668">
        <f t="shared" si="6"/>
        <v>600</v>
      </c>
      <c r="AN14" s="668">
        <f t="shared" ref="AN14:AN19" si="15">$E14*3</f>
        <v>600</v>
      </c>
      <c r="AO14" s="669"/>
      <c r="AP14" s="669"/>
      <c r="AQ14" s="669"/>
      <c r="AR14" s="669"/>
      <c r="AS14" s="669"/>
      <c r="AT14" s="669"/>
      <c r="AU14" s="669"/>
      <c r="AV14" s="668">
        <f t="shared" si="8"/>
        <v>600</v>
      </c>
      <c r="AW14" s="669">
        <v>1200</v>
      </c>
      <c r="AX14" s="668">
        <f t="shared" si="9"/>
        <v>0</v>
      </c>
    </row>
    <row r="15" spans="1:50" ht="12" customHeight="1">
      <c r="A15" s="288">
        <v>13</v>
      </c>
      <c r="B15" s="294" t="s">
        <v>3299</v>
      </c>
      <c r="C15" s="290" t="s">
        <v>10</v>
      </c>
      <c r="D15" s="290" t="s">
        <v>38</v>
      </c>
      <c r="E15" s="670">
        <v>175</v>
      </c>
      <c r="F15" s="668">
        <v>0</v>
      </c>
      <c r="G15" s="668">
        <v>375</v>
      </c>
      <c r="H15" s="669"/>
      <c r="I15" s="669"/>
      <c r="J15" s="669"/>
      <c r="K15" s="669"/>
      <c r="L15" s="669"/>
      <c r="M15" s="669"/>
      <c r="N15" s="669"/>
      <c r="O15" s="668">
        <f t="shared" si="0"/>
        <v>375</v>
      </c>
      <c r="P15" s="669">
        <v>375</v>
      </c>
      <c r="Q15" s="668">
        <f t="shared" si="1"/>
        <v>0</v>
      </c>
      <c r="R15" s="668">
        <v>375</v>
      </c>
      <c r="S15" s="669"/>
      <c r="T15" s="669"/>
      <c r="U15" s="669"/>
      <c r="V15" s="669"/>
      <c r="W15" s="669"/>
      <c r="X15" s="669"/>
      <c r="Y15" s="669"/>
      <c r="Z15" s="668">
        <f t="shared" si="2"/>
        <v>375</v>
      </c>
      <c r="AA15" s="669">
        <v>375</v>
      </c>
      <c r="AB15" s="668">
        <f t="shared" si="3"/>
        <v>0</v>
      </c>
      <c r="AC15" s="668">
        <f t="shared" si="14"/>
        <v>525</v>
      </c>
      <c r="AD15" s="669"/>
      <c r="AE15" s="669">
        <v>100</v>
      </c>
      <c r="AF15" s="669"/>
      <c r="AG15" s="669"/>
      <c r="AH15" s="669"/>
      <c r="AI15" s="669"/>
      <c r="AJ15" s="669"/>
      <c r="AK15" s="668">
        <f t="shared" si="5"/>
        <v>625</v>
      </c>
      <c r="AL15" s="669">
        <v>625</v>
      </c>
      <c r="AM15" s="668">
        <f t="shared" si="6"/>
        <v>0</v>
      </c>
      <c r="AN15" s="668">
        <f t="shared" si="15"/>
        <v>525</v>
      </c>
      <c r="AO15" s="669">
        <v>50</v>
      </c>
      <c r="AP15" s="669"/>
      <c r="AQ15" s="669"/>
      <c r="AR15" s="669"/>
      <c r="AS15" s="669"/>
      <c r="AT15" s="669"/>
      <c r="AU15" s="669"/>
      <c r="AV15" s="668">
        <f t="shared" si="8"/>
        <v>575</v>
      </c>
      <c r="AW15" s="669">
        <v>575</v>
      </c>
      <c r="AX15" s="668">
        <f t="shared" si="9"/>
        <v>0</v>
      </c>
    </row>
    <row r="16" spans="1:50" ht="12" customHeight="1">
      <c r="A16" s="288">
        <v>14</v>
      </c>
      <c r="B16" s="289" t="s">
        <v>39</v>
      </c>
      <c r="C16" s="290" t="s">
        <v>14</v>
      </c>
      <c r="D16" s="290" t="s">
        <v>41</v>
      </c>
      <c r="E16" s="290">
        <v>400</v>
      </c>
      <c r="F16" s="668">
        <v>0</v>
      </c>
      <c r="G16" s="668">
        <v>900</v>
      </c>
      <c r="H16" s="669"/>
      <c r="I16" s="669"/>
      <c r="J16" s="669"/>
      <c r="K16" s="669"/>
      <c r="L16" s="669">
        <v>100</v>
      </c>
      <c r="M16" s="669"/>
      <c r="N16" s="669"/>
      <c r="O16" s="668">
        <f t="shared" si="0"/>
        <v>1000</v>
      </c>
      <c r="P16" s="669">
        <v>1900</v>
      </c>
      <c r="Q16" s="668">
        <f t="shared" si="1"/>
        <v>-900</v>
      </c>
      <c r="R16" s="668">
        <v>900</v>
      </c>
      <c r="S16" s="669"/>
      <c r="T16" s="669"/>
      <c r="U16" s="669"/>
      <c r="V16" s="669"/>
      <c r="W16" s="669"/>
      <c r="X16" s="669"/>
      <c r="Y16" s="669"/>
      <c r="Z16" s="668">
        <f t="shared" si="2"/>
        <v>900</v>
      </c>
      <c r="AA16" s="669"/>
      <c r="AB16" s="668">
        <f t="shared" si="3"/>
        <v>0</v>
      </c>
      <c r="AC16" s="668">
        <f t="shared" si="14"/>
        <v>1200</v>
      </c>
      <c r="AD16" s="669"/>
      <c r="AE16" s="669"/>
      <c r="AF16" s="669"/>
      <c r="AG16" s="669"/>
      <c r="AH16" s="669"/>
      <c r="AI16" s="669"/>
      <c r="AJ16" s="669"/>
      <c r="AK16" s="668">
        <f t="shared" si="5"/>
        <v>1200</v>
      </c>
      <c r="AL16" s="669">
        <v>2400</v>
      </c>
      <c r="AM16" s="668">
        <f t="shared" si="6"/>
        <v>-1200</v>
      </c>
      <c r="AN16" s="668">
        <f t="shared" si="15"/>
        <v>1200</v>
      </c>
      <c r="AO16" s="669"/>
      <c r="AP16" s="669"/>
      <c r="AQ16" s="669"/>
      <c r="AR16" s="669"/>
      <c r="AS16" s="669"/>
      <c r="AT16" s="669"/>
      <c r="AU16" s="669"/>
      <c r="AV16" s="668">
        <f t="shared" si="8"/>
        <v>1200</v>
      </c>
      <c r="AW16" s="669"/>
      <c r="AX16" s="668">
        <f t="shared" si="9"/>
        <v>0</v>
      </c>
    </row>
    <row r="17" spans="1:50" ht="12" customHeight="1">
      <c r="A17" s="288">
        <v>15</v>
      </c>
      <c r="B17" s="294" t="s">
        <v>2129</v>
      </c>
      <c r="C17" s="290" t="s">
        <v>10</v>
      </c>
      <c r="D17" s="290" t="s">
        <v>44</v>
      </c>
      <c r="E17" s="670">
        <v>50</v>
      </c>
      <c r="F17" s="668">
        <v>300</v>
      </c>
      <c r="G17" s="668">
        <f t="shared" si="12"/>
        <v>150</v>
      </c>
      <c r="H17" s="669"/>
      <c r="I17" s="669"/>
      <c r="J17" s="669"/>
      <c r="K17" s="669"/>
      <c r="L17" s="669"/>
      <c r="M17" s="669"/>
      <c r="N17" s="669"/>
      <c r="O17" s="668">
        <f t="shared" si="0"/>
        <v>150</v>
      </c>
      <c r="P17" s="669"/>
      <c r="Q17" s="668">
        <f t="shared" si="1"/>
        <v>450</v>
      </c>
      <c r="R17" s="668">
        <f t="shared" si="13"/>
        <v>150</v>
      </c>
      <c r="S17" s="669"/>
      <c r="T17" s="669"/>
      <c r="U17" s="669"/>
      <c r="V17" s="669"/>
      <c r="W17" s="669"/>
      <c r="X17" s="669"/>
      <c r="Y17" s="669"/>
      <c r="Z17" s="668">
        <f t="shared" si="2"/>
        <v>150</v>
      </c>
      <c r="AA17" s="669"/>
      <c r="AB17" s="668">
        <f t="shared" si="3"/>
        <v>600</v>
      </c>
      <c r="AC17" s="668">
        <f t="shared" si="14"/>
        <v>150</v>
      </c>
      <c r="AD17" s="669"/>
      <c r="AE17" s="669"/>
      <c r="AF17" s="669"/>
      <c r="AG17" s="669"/>
      <c r="AH17" s="669"/>
      <c r="AI17" s="669"/>
      <c r="AJ17" s="669"/>
      <c r="AK17" s="668">
        <f t="shared" si="5"/>
        <v>150</v>
      </c>
      <c r="AL17" s="669"/>
      <c r="AM17" s="668">
        <f t="shared" si="6"/>
        <v>750</v>
      </c>
      <c r="AN17" s="668">
        <f t="shared" si="15"/>
        <v>150</v>
      </c>
      <c r="AO17" s="669"/>
      <c r="AP17" s="669"/>
      <c r="AQ17" s="669"/>
      <c r="AR17" s="669"/>
      <c r="AS17" s="669"/>
      <c r="AT17" s="669"/>
      <c r="AU17" s="669"/>
      <c r="AV17" s="668">
        <f t="shared" si="8"/>
        <v>150</v>
      </c>
      <c r="AW17" s="669"/>
      <c r="AX17" s="668">
        <f t="shared" si="9"/>
        <v>900</v>
      </c>
    </row>
    <row r="18" spans="1:50" ht="12" customHeight="1">
      <c r="A18" s="288">
        <v>16</v>
      </c>
      <c r="B18" s="294" t="s">
        <v>2132</v>
      </c>
      <c r="C18" s="290" t="s">
        <v>10</v>
      </c>
      <c r="D18" s="290" t="s">
        <v>49</v>
      </c>
      <c r="E18" s="670">
        <v>110</v>
      </c>
      <c r="F18" s="668">
        <v>0</v>
      </c>
      <c r="G18" s="668">
        <f t="shared" si="12"/>
        <v>330</v>
      </c>
      <c r="H18" s="669"/>
      <c r="I18" s="669"/>
      <c r="J18" s="669"/>
      <c r="K18" s="669"/>
      <c r="L18" s="669"/>
      <c r="M18" s="669"/>
      <c r="N18" s="669"/>
      <c r="O18" s="668">
        <f t="shared" si="0"/>
        <v>330</v>
      </c>
      <c r="P18" s="669">
        <v>330</v>
      </c>
      <c r="Q18" s="668">
        <f t="shared" si="1"/>
        <v>0</v>
      </c>
      <c r="R18" s="668">
        <f t="shared" si="13"/>
        <v>330</v>
      </c>
      <c r="S18" s="669"/>
      <c r="T18" s="669"/>
      <c r="U18" s="669"/>
      <c r="V18" s="669"/>
      <c r="W18" s="669"/>
      <c r="X18" s="669"/>
      <c r="Y18" s="669"/>
      <c r="Z18" s="668">
        <f t="shared" si="2"/>
        <v>330</v>
      </c>
      <c r="AA18" s="669"/>
      <c r="AB18" s="668">
        <f t="shared" si="3"/>
        <v>330</v>
      </c>
      <c r="AC18" s="668">
        <f t="shared" si="14"/>
        <v>330</v>
      </c>
      <c r="AD18" s="669"/>
      <c r="AE18" s="669"/>
      <c r="AF18" s="669"/>
      <c r="AG18" s="669"/>
      <c r="AH18" s="669"/>
      <c r="AI18" s="669"/>
      <c r="AJ18" s="669"/>
      <c r="AK18" s="668">
        <f t="shared" si="5"/>
        <v>330</v>
      </c>
      <c r="AL18" s="669">
        <v>660</v>
      </c>
      <c r="AM18" s="668">
        <f t="shared" si="6"/>
        <v>0</v>
      </c>
      <c r="AN18" s="668">
        <f t="shared" si="15"/>
        <v>330</v>
      </c>
      <c r="AO18" s="669"/>
      <c r="AP18" s="669"/>
      <c r="AQ18" s="669"/>
      <c r="AR18" s="669"/>
      <c r="AS18" s="669"/>
      <c r="AT18" s="669"/>
      <c r="AU18" s="669"/>
      <c r="AV18" s="668">
        <f t="shared" si="8"/>
        <v>330</v>
      </c>
      <c r="AW18" s="669">
        <v>330</v>
      </c>
      <c r="AX18" s="668">
        <f t="shared" si="9"/>
        <v>0</v>
      </c>
    </row>
    <row r="19" spans="1:50" ht="12" customHeight="1">
      <c r="A19" s="288">
        <v>17</v>
      </c>
      <c r="B19" s="541" t="s">
        <v>3446</v>
      </c>
      <c r="C19" s="290" t="s">
        <v>14</v>
      </c>
      <c r="D19" s="290"/>
      <c r="E19" s="290">
        <v>400</v>
      </c>
      <c r="F19" s="668">
        <v>0</v>
      </c>
      <c r="G19" s="668">
        <v>873</v>
      </c>
      <c r="H19" s="669"/>
      <c r="I19" s="669"/>
      <c r="J19" s="669"/>
      <c r="K19" s="669"/>
      <c r="L19" s="669"/>
      <c r="M19" s="669"/>
      <c r="N19" s="669"/>
      <c r="O19" s="668">
        <f t="shared" si="0"/>
        <v>873</v>
      </c>
      <c r="P19" s="669">
        <v>1746</v>
      </c>
      <c r="Q19" s="668">
        <f t="shared" si="1"/>
        <v>-873</v>
      </c>
      <c r="R19" s="668">
        <v>873</v>
      </c>
      <c r="S19" s="669"/>
      <c r="T19" s="669"/>
      <c r="U19" s="669"/>
      <c r="V19" s="669"/>
      <c r="W19" s="669"/>
      <c r="X19" s="669"/>
      <c r="Y19" s="669"/>
      <c r="Z19" s="668">
        <f t="shared" si="2"/>
        <v>873</v>
      </c>
      <c r="AA19" s="669"/>
      <c r="AB19" s="668">
        <f t="shared" si="3"/>
        <v>0</v>
      </c>
      <c r="AC19" s="668">
        <f t="shared" si="14"/>
        <v>1200</v>
      </c>
      <c r="AD19" s="669">
        <v>50</v>
      </c>
      <c r="AE19" s="669"/>
      <c r="AF19" s="669"/>
      <c r="AG19" s="669"/>
      <c r="AH19" s="669">
        <v>100</v>
      </c>
      <c r="AI19" s="669"/>
      <c r="AJ19" s="669"/>
      <c r="AK19" s="668">
        <f t="shared" si="5"/>
        <v>1350</v>
      </c>
      <c r="AL19" s="669">
        <v>1350</v>
      </c>
      <c r="AM19" s="668">
        <f t="shared" si="6"/>
        <v>0</v>
      </c>
      <c r="AN19" s="668">
        <f t="shared" si="15"/>
        <v>1200</v>
      </c>
      <c r="AO19" s="669"/>
      <c r="AP19" s="669">
        <v>168</v>
      </c>
      <c r="AQ19" s="669"/>
      <c r="AR19" s="669"/>
      <c r="AS19" s="669"/>
      <c r="AT19" s="669"/>
      <c r="AU19" s="669"/>
      <c r="AV19" s="668">
        <f t="shared" si="8"/>
        <v>1368</v>
      </c>
      <c r="AW19" s="669">
        <v>2736</v>
      </c>
      <c r="AX19" s="668">
        <f t="shared" si="9"/>
        <v>-1368</v>
      </c>
    </row>
    <row r="20" spans="1:50" ht="12" customHeight="1">
      <c r="A20" s="288">
        <v>18</v>
      </c>
      <c r="B20" s="296" t="s">
        <v>45</v>
      </c>
      <c r="C20" s="297" t="s">
        <v>30</v>
      </c>
      <c r="D20" s="297" t="s">
        <v>12</v>
      </c>
      <c r="E20" s="297"/>
      <c r="F20" s="671">
        <v>2310</v>
      </c>
      <c r="G20" s="671"/>
      <c r="H20" s="672"/>
      <c r="I20" s="672"/>
      <c r="J20" s="672"/>
      <c r="K20" s="672"/>
      <c r="L20" s="672"/>
      <c r="M20" s="672"/>
      <c r="N20" s="672"/>
      <c r="O20" s="671"/>
      <c r="P20" s="672"/>
      <c r="Q20" s="671">
        <f t="shared" si="1"/>
        <v>2310</v>
      </c>
      <c r="R20" s="671"/>
      <c r="S20" s="672"/>
      <c r="T20" s="672"/>
      <c r="U20" s="672"/>
      <c r="V20" s="672"/>
      <c r="W20" s="672"/>
      <c r="X20" s="672"/>
      <c r="Y20" s="672"/>
      <c r="Z20" s="671"/>
      <c r="AA20" s="672"/>
      <c r="AB20" s="671">
        <f t="shared" si="3"/>
        <v>2310</v>
      </c>
      <c r="AC20" s="671"/>
      <c r="AD20" s="672"/>
      <c r="AE20" s="672"/>
      <c r="AF20" s="672"/>
      <c r="AG20" s="672"/>
      <c r="AH20" s="672"/>
      <c r="AI20" s="672"/>
      <c r="AJ20" s="672"/>
      <c r="AK20" s="671"/>
      <c r="AL20" s="672"/>
      <c r="AM20" s="671">
        <f t="shared" si="6"/>
        <v>2310</v>
      </c>
      <c r="AN20" s="671"/>
      <c r="AO20" s="672"/>
      <c r="AP20" s="672"/>
      <c r="AQ20" s="672"/>
      <c r="AR20" s="672"/>
      <c r="AS20" s="672"/>
      <c r="AT20" s="672"/>
      <c r="AU20" s="672"/>
      <c r="AV20" s="671"/>
      <c r="AW20" s="672"/>
      <c r="AX20" s="671">
        <f t="shared" si="9"/>
        <v>2310</v>
      </c>
    </row>
    <row r="21" spans="1:50" ht="12" customHeight="1">
      <c r="A21" s="288">
        <v>19</v>
      </c>
      <c r="B21" s="296" t="s">
        <v>1020</v>
      </c>
      <c r="C21" s="297" t="s">
        <v>30</v>
      </c>
      <c r="D21" s="297"/>
      <c r="E21" s="297"/>
      <c r="F21" s="671"/>
      <c r="G21" s="671"/>
      <c r="H21" s="672"/>
      <c r="I21" s="672"/>
      <c r="J21" s="672"/>
      <c r="K21" s="672"/>
      <c r="L21" s="672"/>
      <c r="M21" s="672"/>
      <c r="N21" s="672"/>
      <c r="O21" s="671"/>
      <c r="P21" s="672"/>
      <c r="Q21" s="671"/>
      <c r="R21" s="671"/>
      <c r="S21" s="672"/>
      <c r="T21" s="672"/>
      <c r="U21" s="672"/>
      <c r="V21" s="672"/>
      <c r="W21" s="672"/>
      <c r="X21" s="672"/>
      <c r="Y21" s="672"/>
      <c r="Z21" s="671"/>
      <c r="AA21" s="672"/>
      <c r="AB21" s="671"/>
      <c r="AC21" s="671"/>
      <c r="AD21" s="672"/>
      <c r="AE21" s="672"/>
      <c r="AF21" s="672"/>
      <c r="AG21" s="672"/>
      <c r="AH21" s="672"/>
      <c r="AI21" s="672"/>
      <c r="AJ21" s="672"/>
      <c r="AK21" s="671"/>
      <c r="AL21" s="672"/>
      <c r="AM21" s="671"/>
      <c r="AN21" s="671"/>
      <c r="AO21" s="672"/>
      <c r="AP21" s="672"/>
      <c r="AQ21" s="672"/>
      <c r="AR21" s="672"/>
      <c r="AS21" s="672"/>
      <c r="AT21" s="672"/>
      <c r="AU21" s="672"/>
      <c r="AV21" s="671"/>
      <c r="AW21" s="672"/>
      <c r="AX21" s="671"/>
    </row>
    <row r="22" spans="1:50" ht="12" customHeight="1">
      <c r="A22" s="288">
        <v>20</v>
      </c>
      <c r="B22" s="289" t="s">
        <v>52</v>
      </c>
      <c r="C22" s="290" t="s">
        <v>14</v>
      </c>
      <c r="D22" s="290" t="s">
        <v>829</v>
      </c>
      <c r="E22" s="290">
        <v>95</v>
      </c>
      <c r="F22" s="668">
        <v>0</v>
      </c>
      <c r="G22" s="668">
        <f t="shared" ref="G22:G63" si="16">E22*3</f>
        <v>285</v>
      </c>
      <c r="H22" s="669"/>
      <c r="I22" s="669"/>
      <c r="J22" s="669"/>
      <c r="K22" s="669"/>
      <c r="L22" s="669"/>
      <c r="M22" s="669"/>
      <c r="N22" s="669"/>
      <c r="O22" s="668">
        <f t="shared" ref="O22:O64" si="17">SUM(G22:N22)</f>
        <v>285</v>
      </c>
      <c r="P22" s="669">
        <v>570</v>
      </c>
      <c r="Q22" s="668">
        <f t="shared" ref="Q22:Q54" si="18">F22+O22-P22</f>
        <v>-285</v>
      </c>
      <c r="R22" s="668">
        <f t="shared" ref="R22:R38" si="19">E22*3</f>
        <v>285</v>
      </c>
      <c r="S22" s="669"/>
      <c r="T22" s="669"/>
      <c r="U22" s="669"/>
      <c r="V22" s="669"/>
      <c r="W22" s="669"/>
      <c r="X22" s="669"/>
      <c r="Y22" s="669"/>
      <c r="Z22" s="668">
        <f t="shared" ref="Z22:Z64" si="20">SUM(R22:Y22)</f>
        <v>285</v>
      </c>
      <c r="AA22" s="669"/>
      <c r="AB22" s="668">
        <f t="shared" ref="AB22:AB54" si="21">Q22+Z22-AA22</f>
        <v>0</v>
      </c>
      <c r="AC22" s="668">
        <f t="shared" ref="AC22:AC50" si="22">$E22*3</f>
        <v>285</v>
      </c>
      <c r="AD22" s="669"/>
      <c r="AE22" s="669"/>
      <c r="AF22" s="669"/>
      <c r="AG22" s="669"/>
      <c r="AH22" s="669"/>
      <c r="AI22" s="669"/>
      <c r="AJ22" s="669"/>
      <c r="AK22" s="668">
        <f t="shared" ref="AK22:AK64" si="23">SUM(AC22:AJ22)</f>
        <v>285</v>
      </c>
      <c r="AL22" s="669"/>
      <c r="AM22" s="668">
        <f t="shared" ref="AM22:AM54" si="24">AB22+AK22-AL22</f>
        <v>285</v>
      </c>
      <c r="AN22" s="668">
        <f t="shared" ref="AN22:AN50" si="25">$E22*3</f>
        <v>285</v>
      </c>
      <c r="AO22" s="669"/>
      <c r="AP22" s="669"/>
      <c r="AQ22" s="669"/>
      <c r="AR22" s="669"/>
      <c r="AS22" s="669"/>
      <c r="AT22" s="669"/>
      <c r="AU22" s="669"/>
      <c r="AV22" s="668">
        <f t="shared" ref="AV22:AV64" si="26">SUM(AN22:AU22)</f>
        <v>285</v>
      </c>
      <c r="AW22" s="669"/>
      <c r="AX22" s="668">
        <f t="shared" ref="AX22:AX54" si="27">AM22+AV22-AW22</f>
        <v>570</v>
      </c>
    </row>
    <row r="23" spans="1:50" ht="12" customHeight="1">
      <c r="A23" s="288">
        <v>21</v>
      </c>
      <c r="B23" s="289" t="s">
        <v>2149</v>
      </c>
      <c r="C23" s="290" t="s">
        <v>14</v>
      </c>
      <c r="D23" s="290" t="s">
        <v>2009</v>
      </c>
      <c r="E23" s="290">
        <v>100</v>
      </c>
      <c r="F23" s="668">
        <v>0</v>
      </c>
      <c r="G23" s="668">
        <v>210</v>
      </c>
      <c r="H23" s="669"/>
      <c r="I23" s="669"/>
      <c r="J23" s="669"/>
      <c r="K23" s="669"/>
      <c r="L23" s="669"/>
      <c r="M23" s="669"/>
      <c r="N23" s="669"/>
      <c r="O23" s="668">
        <f t="shared" si="17"/>
        <v>210</v>
      </c>
      <c r="P23" s="669">
        <v>1050</v>
      </c>
      <c r="Q23" s="668">
        <f t="shared" si="18"/>
        <v>-840</v>
      </c>
      <c r="R23" s="668">
        <v>210</v>
      </c>
      <c r="S23" s="669"/>
      <c r="T23" s="669"/>
      <c r="U23" s="669"/>
      <c r="V23" s="669"/>
      <c r="W23" s="669"/>
      <c r="X23" s="669"/>
      <c r="Y23" s="669"/>
      <c r="Z23" s="668">
        <f t="shared" si="20"/>
        <v>210</v>
      </c>
      <c r="AA23" s="669"/>
      <c r="AB23" s="668">
        <f t="shared" si="21"/>
        <v>-630</v>
      </c>
      <c r="AC23" s="668">
        <f t="shared" si="22"/>
        <v>300</v>
      </c>
      <c r="AD23" s="669"/>
      <c r="AE23" s="669"/>
      <c r="AF23" s="669"/>
      <c r="AG23" s="669"/>
      <c r="AH23" s="669"/>
      <c r="AI23" s="669"/>
      <c r="AJ23" s="669"/>
      <c r="AK23" s="668">
        <f t="shared" si="23"/>
        <v>300</v>
      </c>
      <c r="AL23" s="669"/>
      <c r="AM23" s="668">
        <f t="shared" si="24"/>
        <v>-330</v>
      </c>
      <c r="AN23" s="668">
        <f t="shared" si="25"/>
        <v>300</v>
      </c>
      <c r="AO23" s="669"/>
      <c r="AP23" s="669"/>
      <c r="AQ23" s="669"/>
      <c r="AR23" s="669"/>
      <c r="AS23" s="669"/>
      <c r="AT23" s="669"/>
      <c r="AU23" s="669"/>
      <c r="AV23" s="668">
        <f t="shared" si="26"/>
        <v>300</v>
      </c>
      <c r="AW23" s="669"/>
      <c r="AX23" s="668">
        <f t="shared" si="27"/>
        <v>-30</v>
      </c>
    </row>
    <row r="24" spans="1:50" ht="12" customHeight="1">
      <c r="A24" s="288">
        <v>22</v>
      </c>
      <c r="B24" s="289" t="s">
        <v>58</v>
      </c>
      <c r="C24" s="290" t="s">
        <v>23</v>
      </c>
      <c r="D24" s="290" t="s">
        <v>60</v>
      </c>
      <c r="E24" s="290">
        <v>85</v>
      </c>
      <c r="F24" s="668">
        <v>-100</v>
      </c>
      <c r="G24" s="668">
        <f t="shared" si="16"/>
        <v>255</v>
      </c>
      <c r="H24" s="669"/>
      <c r="I24" s="669"/>
      <c r="J24" s="669"/>
      <c r="K24" s="669"/>
      <c r="L24" s="669"/>
      <c r="M24" s="669"/>
      <c r="N24" s="669"/>
      <c r="O24" s="668">
        <f t="shared" si="17"/>
        <v>255</v>
      </c>
      <c r="P24" s="669">
        <v>400</v>
      </c>
      <c r="Q24" s="668">
        <f t="shared" si="18"/>
        <v>-245</v>
      </c>
      <c r="R24" s="668">
        <f t="shared" si="19"/>
        <v>255</v>
      </c>
      <c r="S24" s="669"/>
      <c r="T24" s="669"/>
      <c r="U24" s="669"/>
      <c r="V24" s="669"/>
      <c r="W24" s="669">
        <v>100</v>
      </c>
      <c r="X24" s="669"/>
      <c r="Y24" s="669"/>
      <c r="Z24" s="668">
        <f t="shared" si="20"/>
        <v>355</v>
      </c>
      <c r="AA24" s="669"/>
      <c r="AB24" s="668">
        <f t="shared" si="21"/>
        <v>110</v>
      </c>
      <c r="AC24" s="668">
        <f t="shared" si="22"/>
        <v>255</v>
      </c>
      <c r="AD24" s="669"/>
      <c r="AE24" s="669">
        <v>100</v>
      </c>
      <c r="AF24" s="669"/>
      <c r="AG24" s="669"/>
      <c r="AH24" s="669"/>
      <c r="AI24" s="669"/>
      <c r="AJ24" s="669"/>
      <c r="AK24" s="668">
        <f t="shared" si="23"/>
        <v>355</v>
      </c>
      <c r="AL24" s="669">
        <v>720</v>
      </c>
      <c r="AM24" s="668">
        <f t="shared" si="24"/>
        <v>-255</v>
      </c>
      <c r="AN24" s="668">
        <f t="shared" si="25"/>
        <v>255</v>
      </c>
      <c r="AO24" s="669"/>
      <c r="AP24" s="669">
        <v>100</v>
      </c>
      <c r="AQ24" s="669"/>
      <c r="AR24" s="669"/>
      <c r="AS24" s="669"/>
      <c r="AT24" s="669"/>
      <c r="AU24" s="669"/>
      <c r="AV24" s="668">
        <f t="shared" si="26"/>
        <v>355</v>
      </c>
      <c r="AW24" s="669"/>
      <c r="AX24" s="668">
        <f t="shared" si="27"/>
        <v>100</v>
      </c>
    </row>
    <row r="25" spans="1:50" ht="12" customHeight="1">
      <c r="A25" s="288">
        <v>23</v>
      </c>
      <c r="B25" s="289" t="s">
        <v>3976</v>
      </c>
      <c r="C25" s="290" t="s">
        <v>3506</v>
      </c>
      <c r="D25" s="290"/>
      <c r="E25" s="290"/>
      <c r="F25" s="668">
        <v>3350</v>
      </c>
      <c r="G25" s="668">
        <f t="shared" si="16"/>
        <v>0</v>
      </c>
      <c r="H25" s="669"/>
      <c r="I25" s="669"/>
      <c r="J25" s="669"/>
      <c r="K25" s="669"/>
      <c r="L25" s="669"/>
      <c r="M25" s="669"/>
      <c r="N25" s="669"/>
      <c r="O25" s="668">
        <f t="shared" si="17"/>
        <v>0</v>
      </c>
      <c r="P25" s="669">
        <v>1100</v>
      </c>
      <c r="Q25" s="668">
        <f t="shared" si="18"/>
        <v>2250</v>
      </c>
      <c r="R25" s="668">
        <f t="shared" si="19"/>
        <v>0</v>
      </c>
      <c r="S25" s="669"/>
      <c r="T25" s="669">
        <v>100</v>
      </c>
      <c r="U25" s="669"/>
      <c r="V25" s="669"/>
      <c r="W25" s="669"/>
      <c r="X25" s="669"/>
      <c r="Y25" s="669"/>
      <c r="Z25" s="668">
        <f t="shared" si="20"/>
        <v>100</v>
      </c>
      <c r="AA25" s="669"/>
      <c r="AB25" s="668">
        <f t="shared" si="21"/>
        <v>2350</v>
      </c>
      <c r="AC25" s="668">
        <f t="shared" si="22"/>
        <v>0</v>
      </c>
      <c r="AD25" s="669"/>
      <c r="AE25" s="669"/>
      <c r="AF25" s="669"/>
      <c r="AG25" s="669"/>
      <c r="AH25" s="669"/>
      <c r="AI25" s="669"/>
      <c r="AJ25" s="669"/>
      <c r="AK25" s="668">
        <f t="shared" si="23"/>
        <v>0</v>
      </c>
      <c r="AL25" s="669"/>
      <c r="AM25" s="668">
        <f t="shared" si="24"/>
        <v>2350</v>
      </c>
      <c r="AN25" s="668">
        <f t="shared" si="25"/>
        <v>0</v>
      </c>
      <c r="AO25" s="669"/>
      <c r="AP25" s="669"/>
      <c r="AQ25" s="669"/>
      <c r="AR25" s="669"/>
      <c r="AS25" s="669"/>
      <c r="AT25" s="669"/>
      <c r="AU25" s="669"/>
      <c r="AV25" s="668">
        <f t="shared" si="26"/>
        <v>0</v>
      </c>
      <c r="AW25" s="669"/>
      <c r="AX25" s="668">
        <f t="shared" si="27"/>
        <v>2350</v>
      </c>
    </row>
    <row r="26" spans="1:50" ht="12" customHeight="1">
      <c r="A26" s="288">
        <v>24</v>
      </c>
      <c r="B26" s="301" t="s">
        <v>61</v>
      </c>
      <c r="C26" s="290" t="s">
        <v>23</v>
      </c>
      <c r="D26" s="302"/>
      <c r="E26" s="290">
        <v>160</v>
      </c>
      <c r="F26" s="668">
        <v>0</v>
      </c>
      <c r="G26" s="668">
        <v>345</v>
      </c>
      <c r="H26" s="669"/>
      <c r="I26" s="669"/>
      <c r="J26" s="669"/>
      <c r="K26" s="669"/>
      <c r="L26" s="669"/>
      <c r="M26" s="669"/>
      <c r="N26" s="669"/>
      <c r="O26" s="668">
        <f t="shared" si="17"/>
        <v>345</v>
      </c>
      <c r="P26" s="669"/>
      <c r="Q26" s="668">
        <f t="shared" si="18"/>
        <v>345</v>
      </c>
      <c r="R26" s="668">
        <v>345</v>
      </c>
      <c r="S26" s="669"/>
      <c r="T26" s="669"/>
      <c r="U26" s="669"/>
      <c r="V26" s="669"/>
      <c r="W26" s="669"/>
      <c r="X26" s="669"/>
      <c r="Y26" s="669"/>
      <c r="Z26" s="668">
        <f t="shared" si="20"/>
        <v>345</v>
      </c>
      <c r="AA26" s="669">
        <v>690</v>
      </c>
      <c r="AB26" s="668">
        <f t="shared" si="21"/>
        <v>0</v>
      </c>
      <c r="AC26" s="668">
        <f t="shared" si="22"/>
        <v>480</v>
      </c>
      <c r="AD26" s="669"/>
      <c r="AE26" s="669"/>
      <c r="AF26" s="669"/>
      <c r="AG26" s="669"/>
      <c r="AH26" s="669"/>
      <c r="AI26" s="669"/>
      <c r="AJ26" s="669"/>
      <c r="AK26" s="668">
        <f t="shared" si="23"/>
        <v>480</v>
      </c>
      <c r="AL26" s="669">
        <v>960</v>
      </c>
      <c r="AM26" s="668">
        <f t="shared" si="24"/>
        <v>-480</v>
      </c>
      <c r="AN26" s="668">
        <f t="shared" si="25"/>
        <v>480</v>
      </c>
      <c r="AO26" s="669"/>
      <c r="AP26" s="669"/>
      <c r="AQ26" s="669"/>
      <c r="AR26" s="669"/>
      <c r="AS26" s="669"/>
      <c r="AT26" s="669"/>
      <c r="AU26" s="669"/>
      <c r="AV26" s="668">
        <f t="shared" si="26"/>
        <v>480</v>
      </c>
      <c r="AW26" s="669"/>
      <c r="AX26" s="668">
        <f t="shared" si="27"/>
        <v>0</v>
      </c>
    </row>
    <row r="27" spans="1:50" ht="12" customHeight="1">
      <c r="A27" s="288">
        <v>25</v>
      </c>
      <c r="B27" s="289" t="s">
        <v>1546</v>
      </c>
      <c r="C27" s="290" t="s">
        <v>23</v>
      </c>
      <c r="D27" s="290"/>
      <c r="E27" s="290">
        <v>400</v>
      </c>
      <c r="F27" s="668">
        <v>0</v>
      </c>
      <c r="G27" s="668">
        <v>900</v>
      </c>
      <c r="H27" s="669"/>
      <c r="I27" s="669"/>
      <c r="J27" s="669"/>
      <c r="K27" s="669"/>
      <c r="L27" s="669"/>
      <c r="M27" s="669"/>
      <c r="N27" s="669"/>
      <c r="O27" s="668">
        <f t="shared" si="17"/>
        <v>900</v>
      </c>
      <c r="P27" s="669">
        <v>900</v>
      </c>
      <c r="Q27" s="668">
        <f t="shared" si="18"/>
        <v>0</v>
      </c>
      <c r="R27" s="668">
        <v>900</v>
      </c>
      <c r="S27" s="669"/>
      <c r="T27" s="669"/>
      <c r="U27" s="669"/>
      <c r="V27" s="669"/>
      <c r="W27" s="669">
        <v>100</v>
      </c>
      <c r="X27" s="669"/>
      <c r="Y27" s="669"/>
      <c r="Z27" s="668">
        <f t="shared" si="20"/>
        <v>1000</v>
      </c>
      <c r="AA27" s="669">
        <v>1000</v>
      </c>
      <c r="AB27" s="668">
        <f t="shared" si="21"/>
        <v>0</v>
      </c>
      <c r="AC27" s="668">
        <f t="shared" si="22"/>
        <v>1200</v>
      </c>
      <c r="AD27" s="669"/>
      <c r="AE27" s="669"/>
      <c r="AF27" s="669"/>
      <c r="AG27" s="669"/>
      <c r="AH27" s="669"/>
      <c r="AI27" s="669"/>
      <c r="AJ27" s="669"/>
      <c r="AK27" s="668">
        <f t="shared" si="23"/>
        <v>1200</v>
      </c>
      <c r="AL27" s="669">
        <v>1200</v>
      </c>
      <c r="AM27" s="668">
        <f t="shared" si="24"/>
        <v>0</v>
      </c>
      <c r="AN27" s="668">
        <f t="shared" si="25"/>
        <v>1200</v>
      </c>
      <c r="AO27" s="669"/>
      <c r="AP27" s="669"/>
      <c r="AQ27" s="669"/>
      <c r="AR27" s="669"/>
      <c r="AS27" s="669"/>
      <c r="AT27" s="669"/>
      <c r="AU27" s="669"/>
      <c r="AV27" s="668">
        <f t="shared" si="26"/>
        <v>1200</v>
      </c>
      <c r="AW27" s="669">
        <v>1200</v>
      </c>
      <c r="AX27" s="668">
        <f t="shared" si="27"/>
        <v>0</v>
      </c>
    </row>
    <row r="28" spans="1:50" ht="12" customHeight="1">
      <c r="A28" s="288">
        <v>26</v>
      </c>
      <c r="B28" s="289" t="s">
        <v>65</v>
      </c>
      <c r="C28" s="290" t="s">
        <v>14</v>
      </c>
      <c r="D28" s="290" t="s">
        <v>67</v>
      </c>
      <c r="E28" s="290">
        <v>80</v>
      </c>
      <c r="F28" s="668">
        <v>0</v>
      </c>
      <c r="G28" s="668">
        <v>180</v>
      </c>
      <c r="H28" s="669"/>
      <c r="I28" s="669"/>
      <c r="J28" s="669"/>
      <c r="K28" s="669"/>
      <c r="L28" s="669"/>
      <c r="M28" s="669"/>
      <c r="N28" s="669"/>
      <c r="O28" s="668">
        <f t="shared" si="17"/>
        <v>180</v>
      </c>
      <c r="P28" s="669"/>
      <c r="Q28" s="668">
        <v>180</v>
      </c>
      <c r="R28" s="668">
        <v>180</v>
      </c>
      <c r="S28" s="669"/>
      <c r="T28" s="669"/>
      <c r="U28" s="669"/>
      <c r="V28" s="669"/>
      <c r="W28" s="669"/>
      <c r="X28" s="669"/>
      <c r="Y28" s="669"/>
      <c r="Z28" s="668">
        <f t="shared" si="20"/>
        <v>180</v>
      </c>
      <c r="AA28" s="669"/>
      <c r="AB28" s="668">
        <f t="shared" si="21"/>
        <v>360</v>
      </c>
      <c r="AC28" s="668">
        <f t="shared" si="22"/>
        <v>240</v>
      </c>
      <c r="AD28" s="669"/>
      <c r="AE28" s="669"/>
      <c r="AF28" s="669"/>
      <c r="AG28" s="669"/>
      <c r="AH28" s="669"/>
      <c r="AI28" s="669"/>
      <c r="AJ28" s="669"/>
      <c r="AK28" s="668">
        <f t="shared" si="23"/>
        <v>240</v>
      </c>
      <c r="AL28" s="669"/>
      <c r="AM28" s="668">
        <f t="shared" si="24"/>
        <v>600</v>
      </c>
      <c r="AN28" s="668">
        <f t="shared" si="25"/>
        <v>240</v>
      </c>
      <c r="AO28" s="669"/>
      <c r="AP28" s="669"/>
      <c r="AQ28" s="669"/>
      <c r="AR28" s="669"/>
      <c r="AS28" s="669"/>
      <c r="AT28" s="669"/>
      <c r="AU28" s="669"/>
      <c r="AV28" s="668">
        <f t="shared" si="26"/>
        <v>240</v>
      </c>
      <c r="AW28" s="669">
        <v>1800</v>
      </c>
      <c r="AX28" s="668">
        <f t="shared" si="27"/>
        <v>-960</v>
      </c>
    </row>
    <row r="29" spans="1:50" ht="12" customHeight="1">
      <c r="A29" s="288">
        <v>27</v>
      </c>
      <c r="B29" s="542" t="s">
        <v>3356</v>
      </c>
      <c r="C29" s="290" t="s">
        <v>14</v>
      </c>
      <c r="D29" s="290"/>
      <c r="E29" s="290">
        <v>230</v>
      </c>
      <c r="F29" s="668">
        <v>-150</v>
      </c>
      <c r="G29" s="668">
        <v>495</v>
      </c>
      <c r="H29" s="669"/>
      <c r="I29" s="669"/>
      <c r="J29" s="669"/>
      <c r="K29" s="669"/>
      <c r="L29" s="669"/>
      <c r="M29" s="669"/>
      <c r="N29" s="669"/>
      <c r="O29" s="668">
        <f t="shared" si="17"/>
        <v>495</v>
      </c>
      <c r="P29" s="669">
        <v>499</v>
      </c>
      <c r="Q29" s="668">
        <f t="shared" si="18"/>
        <v>-154</v>
      </c>
      <c r="R29" s="668">
        <v>495</v>
      </c>
      <c r="S29" s="669">
        <v>50</v>
      </c>
      <c r="T29" s="669"/>
      <c r="U29" s="669"/>
      <c r="V29" s="669"/>
      <c r="W29" s="669">
        <v>100</v>
      </c>
      <c r="X29" s="669"/>
      <c r="Y29" s="669"/>
      <c r="Z29" s="668">
        <f t="shared" si="20"/>
        <v>645</v>
      </c>
      <c r="AA29" s="669">
        <v>1136</v>
      </c>
      <c r="AB29" s="668">
        <f t="shared" si="21"/>
        <v>-645</v>
      </c>
      <c r="AC29" s="668">
        <f t="shared" si="22"/>
        <v>690</v>
      </c>
      <c r="AD29" s="669"/>
      <c r="AE29" s="669"/>
      <c r="AF29" s="669"/>
      <c r="AG29" s="669"/>
      <c r="AH29" s="669"/>
      <c r="AI29" s="669"/>
      <c r="AJ29" s="669"/>
      <c r="AK29" s="668">
        <f t="shared" si="23"/>
        <v>690</v>
      </c>
      <c r="AL29" s="669">
        <v>690</v>
      </c>
      <c r="AM29" s="668">
        <f t="shared" si="24"/>
        <v>-645</v>
      </c>
      <c r="AN29" s="668">
        <f t="shared" si="25"/>
        <v>690</v>
      </c>
      <c r="AO29" s="669"/>
      <c r="AP29" s="669"/>
      <c r="AQ29" s="669"/>
      <c r="AR29" s="669"/>
      <c r="AS29" s="669"/>
      <c r="AT29" s="669"/>
      <c r="AU29" s="669"/>
      <c r="AV29" s="668">
        <f t="shared" si="26"/>
        <v>690</v>
      </c>
      <c r="AW29" s="669">
        <v>45</v>
      </c>
      <c r="AX29" s="668">
        <f t="shared" si="27"/>
        <v>0</v>
      </c>
    </row>
    <row r="30" spans="1:50" ht="12" customHeight="1">
      <c r="A30" s="288">
        <v>28</v>
      </c>
      <c r="B30" s="289" t="s">
        <v>68</v>
      </c>
      <c r="C30" s="290" t="s">
        <v>14</v>
      </c>
      <c r="D30" s="290" t="s">
        <v>12</v>
      </c>
      <c r="E30" s="290">
        <v>170</v>
      </c>
      <c r="F30" s="668">
        <v>0</v>
      </c>
      <c r="G30" s="668">
        <v>360</v>
      </c>
      <c r="H30" s="669"/>
      <c r="I30" s="669"/>
      <c r="J30" s="669"/>
      <c r="K30" s="669"/>
      <c r="L30" s="669"/>
      <c r="M30" s="669"/>
      <c r="N30" s="669"/>
      <c r="O30" s="668">
        <f t="shared" si="17"/>
        <v>360</v>
      </c>
      <c r="P30" s="669">
        <v>410</v>
      </c>
      <c r="Q30" s="668">
        <f t="shared" si="18"/>
        <v>-50</v>
      </c>
      <c r="R30" s="668">
        <v>360</v>
      </c>
      <c r="S30" s="669">
        <v>50</v>
      </c>
      <c r="T30" s="669"/>
      <c r="U30" s="669"/>
      <c r="V30" s="669"/>
      <c r="W30" s="669"/>
      <c r="X30" s="669"/>
      <c r="Y30" s="669"/>
      <c r="Z30" s="668">
        <f t="shared" si="20"/>
        <v>410</v>
      </c>
      <c r="AA30" s="669">
        <v>870</v>
      </c>
      <c r="AB30" s="668">
        <f t="shared" si="21"/>
        <v>-510</v>
      </c>
      <c r="AC30" s="668">
        <f t="shared" si="22"/>
        <v>510</v>
      </c>
      <c r="AD30" s="669"/>
      <c r="AE30" s="669"/>
      <c r="AF30" s="669"/>
      <c r="AG30" s="669"/>
      <c r="AH30" s="669"/>
      <c r="AI30" s="669"/>
      <c r="AJ30" s="669"/>
      <c r="AK30" s="668">
        <f t="shared" si="23"/>
        <v>510</v>
      </c>
      <c r="AL30" s="669"/>
      <c r="AM30" s="668">
        <f t="shared" si="24"/>
        <v>0</v>
      </c>
      <c r="AN30" s="668">
        <f t="shared" si="25"/>
        <v>510</v>
      </c>
      <c r="AO30" s="669"/>
      <c r="AP30" s="669"/>
      <c r="AQ30" s="669"/>
      <c r="AR30" s="669"/>
      <c r="AS30" s="669"/>
      <c r="AT30" s="669"/>
      <c r="AU30" s="669"/>
      <c r="AV30" s="668">
        <f t="shared" si="26"/>
        <v>510</v>
      </c>
      <c r="AW30" s="669">
        <v>510</v>
      </c>
      <c r="AX30" s="668">
        <f t="shared" si="27"/>
        <v>0</v>
      </c>
    </row>
    <row r="31" spans="1:50" ht="12" customHeight="1">
      <c r="A31" s="288">
        <v>29</v>
      </c>
      <c r="B31" s="289" t="s">
        <v>1935</v>
      </c>
      <c r="C31" s="290" t="s">
        <v>14</v>
      </c>
      <c r="D31" s="290"/>
      <c r="E31" s="290">
        <v>140</v>
      </c>
      <c r="F31" s="668">
        <v>0</v>
      </c>
      <c r="G31" s="668">
        <v>300</v>
      </c>
      <c r="H31" s="669"/>
      <c r="I31" s="669"/>
      <c r="J31" s="669"/>
      <c r="K31" s="669"/>
      <c r="L31" s="669"/>
      <c r="M31" s="669"/>
      <c r="N31" s="669"/>
      <c r="O31" s="668">
        <f t="shared" si="17"/>
        <v>300</v>
      </c>
      <c r="P31" s="669">
        <v>1200</v>
      </c>
      <c r="Q31" s="668">
        <f t="shared" si="18"/>
        <v>-900</v>
      </c>
      <c r="R31" s="668">
        <v>300</v>
      </c>
      <c r="S31" s="669"/>
      <c r="T31" s="669"/>
      <c r="U31" s="669"/>
      <c r="V31" s="669"/>
      <c r="W31" s="669"/>
      <c r="X31" s="669"/>
      <c r="Y31" s="669"/>
      <c r="Z31" s="668">
        <f t="shared" si="20"/>
        <v>300</v>
      </c>
      <c r="AA31" s="669"/>
      <c r="AB31" s="668">
        <f t="shared" si="21"/>
        <v>-600</v>
      </c>
      <c r="AC31" s="668">
        <f t="shared" si="22"/>
        <v>420</v>
      </c>
      <c r="AD31" s="669"/>
      <c r="AE31" s="669">
        <v>100</v>
      </c>
      <c r="AF31" s="669"/>
      <c r="AG31" s="669"/>
      <c r="AH31" s="669"/>
      <c r="AI31" s="669"/>
      <c r="AJ31" s="669"/>
      <c r="AK31" s="668">
        <f t="shared" si="23"/>
        <v>520</v>
      </c>
      <c r="AL31" s="669"/>
      <c r="AM31" s="668">
        <f t="shared" si="24"/>
        <v>-80</v>
      </c>
      <c r="AN31" s="668">
        <f t="shared" si="25"/>
        <v>420</v>
      </c>
      <c r="AO31" s="669"/>
      <c r="AP31" s="669"/>
      <c r="AQ31" s="669"/>
      <c r="AR31" s="669">
        <v>300</v>
      </c>
      <c r="AS31" s="669"/>
      <c r="AT31" s="669"/>
      <c r="AU31" s="669"/>
      <c r="AV31" s="668">
        <f t="shared" si="26"/>
        <v>720</v>
      </c>
      <c r="AW31" s="669">
        <v>640</v>
      </c>
      <c r="AX31" s="668">
        <f t="shared" si="27"/>
        <v>0</v>
      </c>
    </row>
    <row r="32" spans="1:50" ht="12" customHeight="1">
      <c r="A32" s="288">
        <v>30</v>
      </c>
      <c r="B32" s="540" t="s">
        <v>73</v>
      </c>
      <c r="C32" s="290" t="s">
        <v>14</v>
      </c>
      <c r="D32" s="302"/>
      <c r="E32" s="290">
        <v>70</v>
      </c>
      <c r="F32" s="668">
        <v>840</v>
      </c>
      <c r="G32" s="668">
        <f t="shared" si="16"/>
        <v>210</v>
      </c>
      <c r="H32" s="669"/>
      <c r="I32" s="669"/>
      <c r="J32" s="669"/>
      <c r="K32" s="669"/>
      <c r="L32" s="669"/>
      <c r="M32" s="669"/>
      <c r="N32" s="669"/>
      <c r="O32" s="668">
        <f t="shared" si="17"/>
        <v>210</v>
      </c>
      <c r="P32" s="669">
        <v>840</v>
      </c>
      <c r="Q32" s="668">
        <f t="shared" si="18"/>
        <v>210</v>
      </c>
      <c r="R32" s="668">
        <f t="shared" si="19"/>
        <v>210</v>
      </c>
      <c r="S32" s="669"/>
      <c r="T32" s="669"/>
      <c r="U32" s="669"/>
      <c r="V32" s="669"/>
      <c r="W32" s="669"/>
      <c r="X32" s="669"/>
      <c r="Y32" s="669"/>
      <c r="Z32" s="668">
        <f t="shared" si="20"/>
        <v>210</v>
      </c>
      <c r="AA32" s="669"/>
      <c r="AB32" s="668">
        <f t="shared" si="21"/>
        <v>420</v>
      </c>
      <c r="AC32" s="668">
        <f t="shared" si="22"/>
        <v>210</v>
      </c>
      <c r="AD32" s="669"/>
      <c r="AE32" s="669"/>
      <c r="AF32" s="669"/>
      <c r="AG32" s="669"/>
      <c r="AH32" s="669"/>
      <c r="AI32" s="669"/>
      <c r="AJ32" s="669"/>
      <c r="AK32" s="668">
        <f t="shared" si="23"/>
        <v>210</v>
      </c>
      <c r="AL32" s="669"/>
      <c r="AM32" s="668">
        <f t="shared" si="24"/>
        <v>630</v>
      </c>
      <c r="AN32" s="668">
        <f t="shared" si="25"/>
        <v>210</v>
      </c>
      <c r="AO32" s="669"/>
      <c r="AP32" s="669"/>
      <c r="AQ32" s="669"/>
      <c r="AR32" s="669"/>
      <c r="AS32" s="669"/>
      <c r="AT32" s="669"/>
      <c r="AU32" s="669"/>
      <c r="AV32" s="668">
        <f t="shared" si="26"/>
        <v>210</v>
      </c>
      <c r="AW32" s="669">
        <v>840</v>
      </c>
      <c r="AX32" s="668">
        <f t="shared" si="27"/>
        <v>0</v>
      </c>
    </row>
    <row r="33" spans="1:50" ht="12" customHeight="1">
      <c r="A33" s="288">
        <v>31</v>
      </c>
      <c r="B33" s="289" t="s">
        <v>1587</v>
      </c>
      <c r="C33" s="290" t="s">
        <v>23</v>
      </c>
      <c r="D33" s="290"/>
      <c r="E33" s="290">
        <v>50</v>
      </c>
      <c r="F33" s="668">
        <v>0</v>
      </c>
      <c r="G33" s="668">
        <v>90</v>
      </c>
      <c r="H33" s="669"/>
      <c r="I33" s="669"/>
      <c r="J33" s="669"/>
      <c r="K33" s="669"/>
      <c r="L33" s="669"/>
      <c r="M33" s="669"/>
      <c r="N33" s="669"/>
      <c r="O33" s="668">
        <f t="shared" si="17"/>
        <v>90</v>
      </c>
      <c r="P33" s="669">
        <v>360</v>
      </c>
      <c r="Q33" s="668">
        <f t="shared" si="18"/>
        <v>-270</v>
      </c>
      <c r="R33" s="668">
        <v>90</v>
      </c>
      <c r="S33" s="669"/>
      <c r="T33" s="669"/>
      <c r="U33" s="669"/>
      <c r="V33" s="669"/>
      <c r="W33" s="669"/>
      <c r="X33" s="669"/>
      <c r="Y33" s="669"/>
      <c r="Z33" s="668">
        <f t="shared" si="20"/>
        <v>90</v>
      </c>
      <c r="AA33" s="669"/>
      <c r="AB33" s="668">
        <f t="shared" si="21"/>
        <v>-180</v>
      </c>
      <c r="AC33" s="668">
        <f t="shared" si="22"/>
        <v>150</v>
      </c>
      <c r="AD33" s="669"/>
      <c r="AE33" s="669"/>
      <c r="AF33" s="669"/>
      <c r="AG33" s="669"/>
      <c r="AH33" s="669"/>
      <c r="AI33" s="669"/>
      <c r="AJ33" s="669"/>
      <c r="AK33" s="668">
        <f t="shared" si="23"/>
        <v>150</v>
      </c>
      <c r="AL33" s="669"/>
      <c r="AM33" s="668">
        <f t="shared" si="24"/>
        <v>-30</v>
      </c>
      <c r="AN33" s="668">
        <f t="shared" si="25"/>
        <v>150</v>
      </c>
      <c r="AO33" s="669"/>
      <c r="AP33" s="669"/>
      <c r="AQ33" s="669"/>
      <c r="AR33" s="669"/>
      <c r="AS33" s="669"/>
      <c r="AT33" s="669"/>
      <c r="AU33" s="669"/>
      <c r="AV33" s="668">
        <f t="shared" si="26"/>
        <v>150</v>
      </c>
      <c r="AW33" s="669">
        <v>120</v>
      </c>
      <c r="AX33" s="668">
        <f t="shared" si="27"/>
        <v>0</v>
      </c>
    </row>
    <row r="34" spans="1:50" ht="12" customHeight="1">
      <c r="A34" s="288">
        <v>32</v>
      </c>
      <c r="B34" s="289" t="s">
        <v>78</v>
      </c>
      <c r="C34" s="290" t="s">
        <v>23</v>
      </c>
      <c r="D34" s="290" t="s">
        <v>80</v>
      </c>
      <c r="E34" s="290">
        <v>180</v>
      </c>
      <c r="F34" s="668">
        <v>0</v>
      </c>
      <c r="G34" s="668">
        <v>390</v>
      </c>
      <c r="H34" s="669"/>
      <c r="I34" s="669"/>
      <c r="J34" s="669"/>
      <c r="K34" s="669"/>
      <c r="L34" s="669"/>
      <c r="M34" s="669"/>
      <c r="N34" s="669"/>
      <c r="O34" s="668">
        <f t="shared" si="17"/>
        <v>390</v>
      </c>
      <c r="P34" s="669">
        <v>390</v>
      </c>
      <c r="Q34" s="668">
        <f t="shared" si="18"/>
        <v>0</v>
      </c>
      <c r="R34" s="668">
        <v>390</v>
      </c>
      <c r="S34" s="669"/>
      <c r="T34" s="669"/>
      <c r="U34" s="669"/>
      <c r="V34" s="669"/>
      <c r="W34" s="669"/>
      <c r="X34" s="669"/>
      <c r="Y34" s="669"/>
      <c r="Z34" s="668">
        <f t="shared" si="20"/>
        <v>390</v>
      </c>
      <c r="AA34" s="669">
        <v>390</v>
      </c>
      <c r="AB34" s="668">
        <f t="shared" si="21"/>
        <v>0</v>
      </c>
      <c r="AC34" s="668">
        <f t="shared" si="22"/>
        <v>540</v>
      </c>
      <c r="AD34" s="669">
        <v>50</v>
      </c>
      <c r="AE34" s="669">
        <v>100</v>
      </c>
      <c r="AF34" s="669"/>
      <c r="AG34" s="669"/>
      <c r="AH34" s="669"/>
      <c r="AI34" s="669"/>
      <c r="AJ34" s="669"/>
      <c r="AK34" s="668">
        <f t="shared" si="23"/>
        <v>690</v>
      </c>
      <c r="AL34" s="669">
        <v>690</v>
      </c>
      <c r="AM34" s="668">
        <f t="shared" si="24"/>
        <v>0</v>
      </c>
      <c r="AN34" s="668">
        <f t="shared" si="25"/>
        <v>540</v>
      </c>
      <c r="AO34" s="669"/>
      <c r="AP34" s="669"/>
      <c r="AQ34" s="669"/>
      <c r="AR34" s="669"/>
      <c r="AS34" s="669"/>
      <c r="AT34" s="669"/>
      <c r="AU34" s="669"/>
      <c r="AV34" s="668">
        <f t="shared" si="26"/>
        <v>540</v>
      </c>
      <c r="AW34" s="669"/>
      <c r="AX34" s="668">
        <f t="shared" si="27"/>
        <v>540</v>
      </c>
    </row>
    <row r="35" spans="1:50" ht="12" customHeight="1">
      <c r="A35" s="288">
        <v>33</v>
      </c>
      <c r="B35" s="536" t="s">
        <v>3492</v>
      </c>
      <c r="C35" s="290" t="s">
        <v>3506</v>
      </c>
      <c r="D35" s="290"/>
      <c r="E35" s="290"/>
      <c r="F35" s="668">
        <v>0</v>
      </c>
      <c r="G35" s="668">
        <f t="shared" si="16"/>
        <v>0</v>
      </c>
      <c r="H35" s="669"/>
      <c r="I35" s="669"/>
      <c r="J35" s="669"/>
      <c r="K35" s="669"/>
      <c r="L35" s="669"/>
      <c r="M35" s="669"/>
      <c r="N35" s="669"/>
      <c r="O35" s="668">
        <f t="shared" si="17"/>
        <v>0</v>
      </c>
      <c r="P35" s="669"/>
      <c r="Q35" s="668">
        <f t="shared" si="18"/>
        <v>0</v>
      </c>
      <c r="R35" s="668">
        <f t="shared" si="19"/>
        <v>0</v>
      </c>
      <c r="S35" s="669"/>
      <c r="T35" s="669"/>
      <c r="U35" s="669"/>
      <c r="V35" s="669"/>
      <c r="W35" s="669"/>
      <c r="X35" s="669"/>
      <c r="Y35" s="669"/>
      <c r="Z35" s="668">
        <f t="shared" si="20"/>
        <v>0</v>
      </c>
      <c r="AA35" s="669"/>
      <c r="AB35" s="668">
        <f t="shared" si="21"/>
        <v>0</v>
      </c>
      <c r="AC35" s="668">
        <f t="shared" si="22"/>
        <v>0</v>
      </c>
      <c r="AD35" s="669"/>
      <c r="AE35" s="669"/>
      <c r="AF35" s="669"/>
      <c r="AG35" s="669"/>
      <c r="AH35" s="669"/>
      <c r="AI35" s="669"/>
      <c r="AJ35" s="669"/>
      <c r="AK35" s="668">
        <f t="shared" si="23"/>
        <v>0</v>
      </c>
      <c r="AL35" s="669"/>
      <c r="AM35" s="668">
        <f t="shared" si="24"/>
        <v>0</v>
      </c>
      <c r="AN35" s="668">
        <f t="shared" si="25"/>
        <v>0</v>
      </c>
      <c r="AO35" s="669"/>
      <c r="AP35" s="669"/>
      <c r="AQ35" s="669"/>
      <c r="AR35" s="669"/>
      <c r="AS35" s="669"/>
      <c r="AT35" s="669"/>
      <c r="AU35" s="669"/>
      <c r="AV35" s="668">
        <f t="shared" si="26"/>
        <v>0</v>
      </c>
      <c r="AW35" s="669"/>
      <c r="AX35" s="668">
        <f t="shared" si="27"/>
        <v>0</v>
      </c>
    </row>
    <row r="36" spans="1:50" ht="12" customHeight="1">
      <c r="A36" s="288">
        <v>34</v>
      </c>
      <c r="B36" s="289" t="s">
        <v>81</v>
      </c>
      <c r="C36" s="290" t="s">
        <v>14</v>
      </c>
      <c r="D36" s="290" t="s">
        <v>83</v>
      </c>
      <c r="E36" s="290">
        <v>190</v>
      </c>
      <c r="F36" s="668">
        <v>0</v>
      </c>
      <c r="G36" s="668">
        <f t="shared" si="16"/>
        <v>570</v>
      </c>
      <c r="H36" s="669">
        <v>50</v>
      </c>
      <c r="I36" s="669"/>
      <c r="J36" s="669"/>
      <c r="K36" s="669"/>
      <c r="L36" s="669"/>
      <c r="M36" s="669"/>
      <c r="N36" s="669"/>
      <c r="O36" s="668">
        <f t="shared" si="17"/>
        <v>620</v>
      </c>
      <c r="P36" s="669">
        <v>1290</v>
      </c>
      <c r="Q36" s="668">
        <f t="shared" si="18"/>
        <v>-670</v>
      </c>
      <c r="R36" s="668">
        <f t="shared" si="19"/>
        <v>570</v>
      </c>
      <c r="S36" s="669"/>
      <c r="T36" s="669">
        <v>100</v>
      </c>
      <c r="U36" s="669"/>
      <c r="V36" s="669"/>
      <c r="W36" s="669">
        <v>100</v>
      </c>
      <c r="X36" s="669"/>
      <c r="Y36" s="669"/>
      <c r="Z36" s="668">
        <f t="shared" si="20"/>
        <v>770</v>
      </c>
      <c r="AA36" s="669">
        <v>100</v>
      </c>
      <c r="AB36" s="668">
        <f t="shared" si="21"/>
        <v>0</v>
      </c>
      <c r="AC36" s="668">
        <f t="shared" si="22"/>
        <v>570</v>
      </c>
      <c r="AD36" s="669"/>
      <c r="AE36" s="669">
        <v>100</v>
      </c>
      <c r="AF36" s="669"/>
      <c r="AG36" s="669"/>
      <c r="AH36" s="669"/>
      <c r="AI36" s="669"/>
      <c r="AJ36" s="669"/>
      <c r="AK36" s="668">
        <f t="shared" si="23"/>
        <v>670</v>
      </c>
      <c r="AL36" s="669">
        <v>670</v>
      </c>
      <c r="AM36" s="668">
        <f t="shared" si="24"/>
        <v>0</v>
      </c>
      <c r="AN36" s="668">
        <f t="shared" si="25"/>
        <v>570</v>
      </c>
      <c r="AO36" s="669"/>
      <c r="AP36" s="669"/>
      <c r="AQ36" s="669"/>
      <c r="AR36" s="669"/>
      <c r="AS36" s="669"/>
      <c r="AT36" s="669"/>
      <c r="AU36" s="669"/>
      <c r="AV36" s="668">
        <f t="shared" si="26"/>
        <v>570</v>
      </c>
      <c r="AW36" s="669">
        <v>570</v>
      </c>
      <c r="AX36" s="668">
        <f t="shared" si="27"/>
        <v>0</v>
      </c>
    </row>
    <row r="37" spans="1:50" ht="12" customHeight="1">
      <c r="A37" s="288">
        <v>35</v>
      </c>
      <c r="B37" s="289" t="s">
        <v>84</v>
      </c>
      <c r="C37" s="290" t="s">
        <v>23</v>
      </c>
      <c r="D37" s="290" t="s">
        <v>12</v>
      </c>
      <c r="E37" s="290">
        <v>175</v>
      </c>
      <c r="F37" s="668">
        <v>0</v>
      </c>
      <c r="G37" s="668">
        <v>375</v>
      </c>
      <c r="H37" s="669"/>
      <c r="I37" s="669"/>
      <c r="J37" s="669"/>
      <c r="K37" s="669"/>
      <c r="L37" s="669"/>
      <c r="M37" s="669"/>
      <c r="N37" s="669"/>
      <c r="O37" s="668">
        <f t="shared" si="17"/>
        <v>375</v>
      </c>
      <c r="P37" s="669">
        <v>1500</v>
      </c>
      <c r="Q37" s="668">
        <f t="shared" si="18"/>
        <v>-1125</v>
      </c>
      <c r="R37" s="668">
        <v>375</v>
      </c>
      <c r="S37" s="669"/>
      <c r="T37" s="669"/>
      <c r="U37" s="669"/>
      <c r="V37" s="669"/>
      <c r="W37" s="669"/>
      <c r="X37" s="669"/>
      <c r="Y37" s="669"/>
      <c r="Z37" s="668">
        <f t="shared" si="20"/>
        <v>375</v>
      </c>
      <c r="AA37" s="669"/>
      <c r="AB37" s="668">
        <f t="shared" si="21"/>
        <v>-750</v>
      </c>
      <c r="AC37" s="668">
        <f t="shared" si="22"/>
        <v>525</v>
      </c>
      <c r="AD37" s="669"/>
      <c r="AE37" s="669"/>
      <c r="AF37" s="669"/>
      <c r="AG37" s="669"/>
      <c r="AH37" s="669"/>
      <c r="AI37" s="669"/>
      <c r="AJ37" s="669"/>
      <c r="AK37" s="668">
        <f t="shared" si="23"/>
        <v>525</v>
      </c>
      <c r="AL37" s="669"/>
      <c r="AM37" s="668">
        <f t="shared" si="24"/>
        <v>-225</v>
      </c>
      <c r="AN37" s="668">
        <f t="shared" si="25"/>
        <v>525</v>
      </c>
      <c r="AO37" s="669"/>
      <c r="AP37" s="669"/>
      <c r="AQ37" s="669"/>
      <c r="AR37" s="669"/>
      <c r="AS37" s="669"/>
      <c r="AT37" s="669"/>
      <c r="AU37" s="669"/>
      <c r="AV37" s="668">
        <f t="shared" si="26"/>
        <v>525</v>
      </c>
      <c r="AW37" s="669"/>
      <c r="AX37" s="668">
        <f t="shared" si="27"/>
        <v>300</v>
      </c>
    </row>
    <row r="38" spans="1:50" ht="12" customHeight="1">
      <c r="A38" s="288">
        <v>36</v>
      </c>
      <c r="B38" s="289" t="s">
        <v>1548</v>
      </c>
      <c r="C38" s="290" t="s">
        <v>23</v>
      </c>
      <c r="D38" s="290"/>
      <c r="E38" s="290">
        <v>115</v>
      </c>
      <c r="F38" s="668">
        <v>50</v>
      </c>
      <c r="G38" s="668">
        <f t="shared" si="16"/>
        <v>345</v>
      </c>
      <c r="H38" s="669"/>
      <c r="I38" s="669"/>
      <c r="J38" s="669"/>
      <c r="K38" s="669"/>
      <c r="L38" s="669"/>
      <c r="M38" s="669"/>
      <c r="N38" s="669"/>
      <c r="O38" s="668">
        <f t="shared" si="17"/>
        <v>345</v>
      </c>
      <c r="P38" s="669">
        <v>1430</v>
      </c>
      <c r="Q38" s="668">
        <f t="shared" si="18"/>
        <v>-1035</v>
      </c>
      <c r="R38" s="668">
        <f t="shared" si="19"/>
        <v>345</v>
      </c>
      <c r="S38" s="669"/>
      <c r="T38" s="669"/>
      <c r="U38" s="669"/>
      <c r="V38" s="669"/>
      <c r="W38" s="669"/>
      <c r="X38" s="669"/>
      <c r="Y38" s="669"/>
      <c r="Z38" s="668">
        <f t="shared" si="20"/>
        <v>345</v>
      </c>
      <c r="AA38" s="669"/>
      <c r="AB38" s="668">
        <f t="shared" si="21"/>
        <v>-690</v>
      </c>
      <c r="AC38" s="668">
        <f t="shared" si="22"/>
        <v>345</v>
      </c>
      <c r="AD38" s="669"/>
      <c r="AE38" s="669"/>
      <c r="AF38" s="669"/>
      <c r="AG38" s="669"/>
      <c r="AH38" s="669"/>
      <c r="AI38" s="669"/>
      <c r="AJ38" s="669"/>
      <c r="AK38" s="668">
        <f t="shared" si="23"/>
        <v>345</v>
      </c>
      <c r="AL38" s="669"/>
      <c r="AM38" s="668">
        <f t="shared" si="24"/>
        <v>-345</v>
      </c>
      <c r="AN38" s="668">
        <f t="shared" si="25"/>
        <v>345</v>
      </c>
      <c r="AO38" s="669"/>
      <c r="AP38" s="669"/>
      <c r="AQ38" s="669"/>
      <c r="AR38" s="669"/>
      <c r="AS38" s="669"/>
      <c r="AT38" s="669"/>
      <c r="AU38" s="669"/>
      <c r="AV38" s="668">
        <f t="shared" si="26"/>
        <v>345</v>
      </c>
      <c r="AW38" s="669"/>
      <c r="AX38" s="668">
        <f t="shared" si="27"/>
        <v>0</v>
      </c>
    </row>
    <row r="39" spans="1:50" ht="12" customHeight="1">
      <c r="A39" s="288">
        <v>37</v>
      </c>
      <c r="B39" s="289" t="s">
        <v>4390</v>
      </c>
      <c r="C39" s="290" t="s">
        <v>14</v>
      </c>
      <c r="D39" s="290" t="s">
        <v>88</v>
      </c>
      <c r="E39" s="290">
        <v>250</v>
      </c>
      <c r="F39" s="668">
        <v>0</v>
      </c>
      <c r="G39" s="668">
        <v>540</v>
      </c>
      <c r="H39" s="669"/>
      <c r="I39" s="669"/>
      <c r="J39" s="669"/>
      <c r="K39" s="669"/>
      <c r="L39" s="669"/>
      <c r="M39" s="669"/>
      <c r="N39" s="669"/>
      <c r="O39" s="668">
        <f t="shared" si="17"/>
        <v>540</v>
      </c>
      <c r="P39" s="669">
        <v>3000</v>
      </c>
      <c r="Q39" s="668">
        <f t="shared" si="18"/>
        <v>-2460</v>
      </c>
      <c r="R39" s="668">
        <v>540</v>
      </c>
      <c r="S39" s="669"/>
      <c r="T39" s="669"/>
      <c r="U39" s="669">
        <v>1019</v>
      </c>
      <c r="V39" s="669"/>
      <c r="W39" s="669">
        <v>100</v>
      </c>
      <c r="X39" s="669"/>
      <c r="Y39" s="669"/>
      <c r="Z39" s="668">
        <f t="shared" si="20"/>
        <v>1659</v>
      </c>
      <c r="AA39" s="669"/>
      <c r="AB39" s="668">
        <f t="shared" si="21"/>
        <v>-801</v>
      </c>
      <c r="AC39" s="668">
        <f t="shared" si="22"/>
        <v>750</v>
      </c>
      <c r="AD39" s="669"/>
      <c r="AE39" s="669"/>
      <c r="AF39" s="669"/>
      <c r="AG39" s="669"/>
      <c r="AH39" s="669"/>
      <c r="AI39" s="669"/>
      <c r="AJ39" s="669"/>
      <c r="AK39" s="668">
        <f t="shared" si="23"/>
        <v>750</v>
      </c>
      <c r="AL39" s="669">
        <v>2533</v>
      </c>
      <c r="AM39" s="668">
        <f t="shared" si="24"/>
        <v>-2584</v>
      </c>
      <c r="AN39" s="668">
        <f t="shared" si="25"/>
        <v>750</v>
      </c>
      <c r="AO39" s="669"/>
      <c r="AP39" s="669">
        <v>122</v>
      </c>
      <c r="AQ39" s="669">
        <v>1331</v>
      </c>
      <c r="AR39" s="669"/>
      <c r="AS39" s="669"/>
      <c r="AT39" s="669"/>
      <c r="AU39" s="669">
        <v>1475</v>
      </c>
      <c r="AV39" s="668">
        <f t="shared" si="26"/>
        <v>3678</v>
      </c>
      <c r="AW39" s="669">
        <v>1094</v>
      </c>
      <c r="AX39" s="668">
        <f t="shared" si="27"/>
        <v>0</v>
      </c>
    </row>
    <row r="40" spans="1:50" ht="12" customHeight="1">
      <c r="A40" s="288">
        <v>38</v>
      </c>
      <c r="B40" s="289" t="s">
        <v>99</v>
      </c>
      <c r="C40" s="290" t="s">
        <v>14</v>
      </c>
      <c r="D40" s="290"/>
      <c r="E40" s="290">
        <v>350</v>
      </c>
      <c r="F40" s="668"/>
      <c r="G40" s="668"/>
      <c r="H40" s="669"/>
      <c r="I40" s="669"/>
      <c r="J40" s="669"/>
      <c r="K40" s="669"/>
      <c r="L40" s="669"/>
      <c r="M40" s="669"/>
      <c r="N40" s="669"/>
      <c r="O40" s="668">
        <f t="shared" si="17"/>
        <v>0</v>
      </c>
      <c r="P40" s="669"/>
      <c r="Q40" s="668">
        <f t="shared" si="18"/>
        <v>0</v>
      </c>
      <c r="R40" s="668"/>
      <c r="S40" s="669"/>
      <c r="T40" s="669"/>
      <c r="U40" s="669"/>
      <c r="V40" s="669"/>
      <c r="W40" s="669"/>
      <c r="X40" s="669"/>
      <c r="Y40" s="669"/>
      <c r="Z40" s="668">
        <f t="shared" si="20"/>
        <v>0</v>
      </c>
      <c r="AA40" s="669">
        <v>24138</v>
      </c>
      <c r="AB40" s="668">
        <f t="shared" si="21"/>
        <v>-24138</v>
      </c>
      <c r="AC40" s="668">
        <v>755</v>
      </c>
      <c r="AD40" s="669"/>
      <c r="AE40" s="669"/>
      <c r="AF40" s="669">
        <v>7233</v>
      </c>
      <c r="AG40" s="669"/>
      <c r="AH40" s="669">
        <v>100</v>
      </c>
      <c r="AI40" s="669">
        <v>15000</v>
      </c>
      <c r="AJ40" s="669"/>
      <c r="AK40" s="668">
        <f t="shared" si="23"/>
        <v>23088</v>
      </c>
      <c r="AL40" s="669"/>
      <c r="AM40" s="668">
        <f t="shared" si="24"/>
        <v>-1050</v>
      </c>
      <c r="AN40" s="668">
        <f t="shared" si="25"/>
        <v>1050</v>
      </c>
      <c r="AO40" s="669"/>
      <c r="AP40" s="669"/>
      <c r="AQ40" s="669"/>
      <c r="AR40" s="669"/>
      <c r="AS40" s="669"/>
      <c r="AT40" s="669"/>
      <c r="AU40" s="669"/>
      <c r="AV40" s="668">
        <f t="shared" si="26"/>
        <v>1050</v>
      </c>
      <c r="AW40" s="669"/>
      <c r="AX40" s="668">
        <f t="shared" si="27"/>
        <v>0</v>
      </c>
    </row>
    <row r="41" spans="1:50" ht="12" customHeight="1">
      <c r="A41" s="288">
        <v>39</v>
      </c>
      <c r="B41" s="289" t="s">
        <v>3374</v>
      </c>
      <c r="C41" s="290" t="s">
        <v>14</v>
      </c>
      <c r="D41" s="290"/>
      <c r="E41" s="290">
        <v>90</v>
      </c>
      <c r="F41" s="668">
        <v>0</v>
      </c>
      <c r="G41" s="668">
        <v>195</v>
      </c>
      <c r="H41" s="669"/>
      <c r="I41" s="669"/>
      <c r="J41" s="669"/>
      <c r="K41" s="669"/>
      <c r="L41" s="669"/>
      <c r="M41" s="669"/>
      <c r="N41" s="669"/>
      <c r="O41" s="668">
        <f t="shared" si="17"/>
        <v>195</v>
      </c>
      <c r="P41" s="669">
        <v>780</v>
      </c>
      <c r="Q41" s="668">
        <f t="shared" si="18"/>
        <v>-585</v>
      </c>
      <c r="R41" s="668">
        <v>195</v>
      </c>
      <c r="S41" s="669"/>
      <c r="T41" s="669"/>
      <c r="U41" s="669"/>
      <c r="V41" s="669"/>
      <c r="W41" s="669">
        <v>100</v>
      </c>
      <c r="X41" s="669"/>
      <c r="Y41" s="669"/>
      <c r="Z41" s="668">
        <f t="shared" si="20"/>
        <v>295</v>
      </c>
      <c r="AA41" s="669">
        <v>150</v>
      </c>
      <c r="AB41" s="668">
        <f t="shared" si="21"/>
        <v>-440</v>
      </c>
      <c r="AC41" s="668">
        <f t="shared" si="22"/>
        <v>270</v>
      </c>
      <c r="AD41" s="669"/>
      <c r="AE41" s="669"/>
      <c r="AF41" s="669"/>
      <c r="AG41" s="669"/>
      <c r="AH41" s="669"/>
      <c r="AI41" s="669"/>
      <c r="AJ41" s="669"/>
      <c r="AK41" s="668">
        <f t="shared" si="23"/>
        <v>270</v>
      </c>
      <c r="AL41" s="669">
        <v>100</v>
      </c>
      <c r="AM41" s="668">
        <f t="shared" si="24"/>
        <v>-270</v>
      </c>
      <c r="AN41" s="668">
        <f t="shared" si="25"/>
        <v>270</v>
      </c>
      <c r="AO41" s="669"/>
      <c r="AP41" s="669"/>
      <c r="AQ41" s="669"/>
      <c r="AR41" s="669"/>
      <c r="AS41" s="669"/>
      <c r="AT41" s="669"/>
      <c r="AU41" s="669"/>
      <c r="AV41" s="668">
        <f t="shared" si="26"/>
        <v>270</v>
      </c>
      <c r="AW41" s="669"/>
      <c r="AX41" s="668">
        <f t="shared" si="27"/>
        <v>0</v>
      </c>
    </row>
    <row r="42" spans="1:50" ht="12" customHeight="1">
      <c r="A42" s="288">
        <v>40</v>
      </c>
      <c r="B42" s="289" t="s">
        <v>89</v>
      </c>
      <c r="C42" s="290" t="s">
        <v>23</v>
      </c>
      <c r="D42" s="290" t="s">
        <v>90</v>
      </c>
      <c r="E42" s="290">
        <v>70</v>
      </c>
      <c r="F42" s="668">
        <v>0</v>
      </c>
      <c r="G42" s="668">
        <v>150</v>
      </c>
      <c r="H42" s="669"/>
      <c r="I42" s="669"/>
      <c r="J42" s="669"/>
      <c r="K42" s="669"/>
      <c r="L42" s="669"/>
      <c r="M42" s="669"/>
      <c r="N42" s="669"/>
      <c r="O42" s="668">
        <f t="shared" si="17"/>
        <v>150</v>
      </c>
      <c r="P42" s="669">
        <v>700</v>
      </c>
      <c r="Q42" s="668">
        <f t="shared" si="18"/>
        <v>-550</v>
      </c>
      <c r="R42" s="668">
        <v>150</v>
      </c>
      <c r="S42" s="669"/>
      <c r="T42" s="669"/>
      <c r="U42" s="669"/>
      <c r="V42" s="669"/>
      <c r="W42" s="669">
        <v>100</v>
      </c>
      <c r="X42" s="669"/>
      <c r="Y42" s="669"/>
      <c r="Z42" s="668">
        <f t="shared" si="20"/>
        <v>250</v>
      </c>
      <c r="AA42" s="669"/>
      <c r="AB42" s="668">
        <f t="shared" si="21"/>
        <v>-300</v>
      </c>
      <c r="AC42" s="668">
        <f t="shared" si="22"/>
        <v>210</v>
      </c>
      <c r="AD42" s="669"/>
      <c r="AE42" s="669"/>
      <c r="AF42" s="669"/>
      <c r="AG42" s="669"/>
      <c r="AH42" s="669"/>
      <c r="AI42" s="669"/>
      <c r="AJ42" s="669"/>
      <c r="AK42" s="668">
        <f t="shared" si="23"/>
        <v>210</v>
      </c>
      <c r="AL42" s="669">
        <v>120</v>
      </c>
      <c r="AM42" s="668">
        <f t="shared" si="24"/>
        <v>-210</v>
      </c>
      <c r="AN42" s="668">
        <f t="shared" si="25"/>
        <v>210</v>
      </c>
      <c r="AO42" s="669"/>
      <c r="AP42" s="669"/>
      <c r="AQ42" s="669"/>
      <c r="AR42" s="669"/>
      <c r="AS42" s="669"/>
      <c r="AT42" s="669"/>
      <c r="AU42" s="669">
        <v>13</v>
      </c>
      <c r="AV42" s="668">
        <f t="shared" si="26"/>
        <v>223</v>
      </c>
      <c r="AW42" s="669"/>
      <c r="AX42" s="668">
        <f t="shared" si="27"/>
        <v>13</v>
      </c>
    </row>
    <row r="43" spans="1:50" ht="12" customHeight="1">
      <c r="A43" s="288">
        <v>41</v>
      </c>
      <c r="B43" s="289" t="s">
        <v>96</v>
      </c>
      <c r="C43" s="290" t="s">
        <v>14</v>
      </c>
      <c r="D43" s="290" t="s">
        <v>98</v>
      </c>
      <c r="E43" s="290">
        <v>280</v>
      </c>
      <c r="F43" s="668">
        <v>0</v>
      </c>
      <c r="G43" s="668">
        <v>600</v>
      </c>
      <c r="H43" s="669"/>
      <c r="I43" s="669"/>
      <c r="J43" s="669"/>
      <c r="K43" s="669"/>
      <c r="L43" s="669"/>
      <c r="M43" s="669"/>
      <c r="N43" s="669"/>
      <c r="O43" s="668">
        <f t="shared" si="17"/>
        <v>600</v>
      </c>
      <c r="P43" s="669">
        <v>600</v>
      </c>
      <c r="Q43" s="668">
        <f t="shared" si="18"/>
        <v>0</v>
      </c>
      <c r="R43" s="668">
        <v>600</v>
      </c>
      <c r="S43" s="669"/>
      <c r="T43" s="669"/>
      <c r="U43" s="669"/>
      <c r="V43" s="669"/>
      <c r="W43" s="669">
        <v>100</v>
      </c>
      <c r="X43" s="669"/>
      <c r="Y43" s="669"/>
      <c r="Z43" s="668">
        <f t="shared" si="20"/>
        <v>700</v>
      </c>
      <c r="AA43" s="669">
        <v>700</v>
      </c>
      <c r="AB43" s="668">
        <f t="shared" si="21"/>
        <v>0</v>
      </c>
      <c r="AC43" s="668">
        <f t="shared" si="22"/>
        <v>840</v>
      </c>
      <c r="AD43" s="669"/>
      <c r="AE43" s="669"/>
      <c r="AF43" s="669">
        <v>150</v>
      </c>
      <c r="AG43" s="669"/>
      <c r="AH43" s="669"/>
      <c r="AI43" s="669"/>
      <c r="AJ43" s="669"/>
      <c r="AK43" s="668">
        <f t="shared" si="23"/>
        <v>990</v>
      </c>
      <c r="AL43" s="669">
        <v>1830</v>
      </c>
      <c r="AM43" s="668">
        <f t="shared" si="24"/>
        <v>-840</v>
      </c>
      <c r="AN43" s="668">
        <f t="shared" si="25"/>
        <v>840</v>
      </c>
      <c r="AO43" s="669"/>
      <c r="AP43" s="669"/>
      <c r="AQ43" s="669"/>
      <c r="AR43" s="669"/>
      <c r="AS43" s="669"/>
      <c r="AT43" s="669"/>
      <c r="AU43" s="669"/>
      <c r="AV43" s="668">
        <f t="shared" si="26"/>
        <v>840</v>
      </c>
      <c r="AW43" s="669"/>
      <c r="AX43" s="668">
        <f t="shared" si="27"/>
        <v>0</v>
      </c>
    </row>
    <row r="44" spans="1:50" ht="12" customHeight="1">
      <c r="A44" s="288">
        <v>42</v>
      </c>
      <c r="B44" s="289" t="s">
        <v>104</v>
      </c>
      <c r="C44" s="290" t="s">
        <v>14</v>
      </c>
      <c r="D44" s="290" t="s">
        <v>898</v>
      </c>
      <c r="E44" s="290">
        <v>235</v>
      </c>
      <c r="F44" s="668">
        <v>510</v>
      </c>
      <c r="G44" s="668">
        <v>510</v>
      </c>
      <c r="H44" s="669"/>
      <c r="I44" s="669"/>
      <c r="J44" s="669"/>
      <c r="K44" s="669"/>
      <c r="L44" s="669"/>
      <c r="M44" s="669"/>
      <c r="N44" s="669"/>
      <c r="O44" s="668">
        <f t="shared" si="17"/>
        <v>510</v>
      </c>
      <c r="P44" s="669">
        <v>2550</v>
      </c>
      <c r="Q44" s="668">
        <f t="shared" si="18"/>
        <v>-1530</v>
      </c>
      <c r="R44" s="668">
        <v>510</v>
      </c>
      <c r="S44" s="669"/>
      <c r="T44" s="669"/>
      <c r="U44" s="669"/>
      <c r="V44" s="669"/>
      <c r="W44" s="669">
        <v>100</v>
      </c>
      <c r="X44" s="669"/>
      <c r="Y44" s="669"/>
      <c r="Z44" s="668">
        <f t="shared" si="20"/>
        <v>610</v>
      </c>
      <c r="AA44" s="669"/>
      <c r="AB44" s="668">
        <f t="shared" si="21"/>
        <v>-920</v>
      </c>
      <c r="AC44" s="668">
        <f t="shared" si="22"/>
        <v>705</v>
      </c>
      <c r="AD44" s="669"/>
      <c r="AE44" s="669"/>
      <c r="AF44" s="669"/>
      <c r="AG44" s="669"/>
      <c r="AH44" s="669"/>
      <c r="AI44" s="669"/>
      <c r="AJ44" s="669"/>
      <c r="AK44" s="668">
        <f t="shared" si="23"/>
        <v>705</v>
      </c>
      <c r="AL44" s="669"/>
      <c r="AM44" s="668">
        <f t="shared" si="24"/>
        <v>-215</v>
      </c>
      <c r="AN44" s="668">
        <f t="shared" si="25"/>
        <v>705</v>
      </c>
      <c r="AO44" s="669"/>
      <c r="AP44" s="669"/>
      <c r="AQ44" s="669"/>
      <c r="AR44" s="669"/>
      <c r="AS44" s="669"/>
      <c r="AT44" s="669"/>
      <c r="AU44" s="669"/>
      <c r="AV44" s="668">
        <f t="shared" si="26"/>
        <v>705</v>
      </c>
      <c r="AW44" s="669">
        <v>490</v>
      </c>
      <c r="AX44" s="668">
        <f t="shared" si="27"/>
        <v>0</v>
      </c>
    </row>
    <row r="45" spans="1:50" ht="12" customHeight="1">
      <c r="A45" s="288">
        <v>43</v>
      </c>
      <c r="B45" s="289" t="s">
        <v>853</v>
      </c>
      <c r="C45" s="290" t="s">
        <v>14</v>
      </c>
      <c r="D45" s="290" t="s">
        <v>803</v>
      </c>
      <c r="E45" s="290">
        <v>140</v>
      </c>
      <c r="F45" s="668">
        <v>250</v>
      </c>
      <c r="G45" s="668">
        <v>300</v>
      </c>
      <c r="H45" s="669"/>
      <c r="I45" s="669"/>
      <c r="J45" s="669"/>
      <c r="K45" s="669"/>
      <c r="L45" s="669"/>
      <c r="M45" s="669"/>
      <c r="N45" s="669"/>
      <c r="O45" s="668">
        <f t="shared" si="17"/>
        <v>300</v>
      </c>
      <c r="P45" s="669">
        <v>900</v>
      </c>
      <c r="Q45" s="668">
        <f t="shared" si="18"/>
        <v>-350</v>
      </c>
      <c r="R45" s="668">
        <v>300</v>
      </c>
      <c r="S45" s="669">
        <v>50</v>
      </c>
      <c r="T45" s="669">
        <v>200</v>
      </c>
      <c r="U45" s="669"/>
      <c r="V45" s="669"/>
      <c r="W45" s="669"/>
      <c r="X45" s="669"/>
      <c r="Y45" s="669"/>
      <c r="Z45" s="668">
        <f t="shared" si="20"/>
        <v>550</v>
      </c>
      <c r="AA45" s="669">
        <v>500</v>
      </c>
      <c r="AB45" s="668">
        <f t="shared" si="21"/>
        <v>-300</v>
      </c>
      <c r="AC45" s="668">
        <f t="shared" si="22"/>
        <v>420</v>
      </c>
      <c r="AD45" s="669"/>
      <c r="AE45" s="669"/>
      <c r="AF45" s="669"/>
      <c r="AG45" s="669"/>
      <c r="AH45" s="669"/>
      <c r="AI45" s="669"/>
      <c r="AJ45" s="669"/>
      <c r="AK45" s="668">
        <f t="shared" si="23"/>
        <v>420</v>
      </c>
      <c r="AL45" s="669"/>
      <c r="AM45" s="668">
        <f t="shared" si="24"/>
        <v>120</v>
      </c>
      <c r="AN45" s="668">
        <f t="shared" si="25"/>
        <v>420</v>
      </c>
      <c r="AO45" s="669"/>
      <c r="AP45" s="669"/>
      <c r="AQ45" s="669"/>
      <c r="AR45" s="669"/>
      <c r="AS45" s="669"/>
      <c r="AT45" s="669"/>
      <c r="AU45" s="669"/>
      <c r="AV45" s="668">
        <f t="shared" si="26"/>
        <v>420</v>
      </c>
      <c r="AW45" s="669">
        <v>540</v>
      </c>
      <c r="AX45" s="668">
        <f t="shared" si="27"/>
        <v>0</v>
      </c>
    </row>
    <row r="46" spans="1:50" ht="11.25" customHeight="1">
      <c r="A46" s="288">
        <v>44</v>
      </c>
      <c r="B46" s="289" t="s">
        <v>1619</v>
      </c>
      <c r="C46" s="290" t="s">
        <v>14</v>
      </c>
      <c r="D46" s="290"/>
      <c r="E46" s="290">
        <v>115</v>
      </c>
      <c r="F46" s="668">
        <v>240</v>
      </c>
      <c r="G46" s="668">
        <v>240</v>
      </c>
      <c r="H46" s="669"/>
      <c r="I46" s="669"/>
      <c r="J46" s="669"/>
      <c r="K46" s="669"/>
      <c r="L46" s="669"/>
      <c r="M46" s="669"/>
      <c r="N46" s="669"/>
      <c r="O46" s="668">
        <f t="shared" si="17"/>
        <v>240</v>
      </c>
      <c r="P46" s="669"/>
      <c r="Q46" s="668">
        <f t="shared" si="18"/>
        <v>480</v>
      </c>
      <c r="R46" s="668">
        <v>240</v>
      </c>
      <c r="S46" s="669"/>
      <c r="T46" s="669"/>
      <c r="U46" s="669"/>
      <c r="V46" s="669"/>
      <c r="W46" s="669"/>
      <c r="X46" s="669"/>
      <c r="Y46" s="669"/>
      <c r="Z46" s="668">
        <f t="shared" si="20"/>
        <v>240</v>
      </c>
      <c r="AA46" s="669">
        <v>720</v>
      </c>
      <c r="AB46" s="668">
        <f t="shared" si="21"/>
        <v>0</v>
      </c>
      <c r="AC46" s="668">
        <f t="shared" si="22"/>
        <v>345</v>
      </c>
      <c r="AD46" s="669"/>
      <c r="AE46" s="669"/>
      <c r="AF46" s="669"/>
      <c r="AG46" s="669"/>
      <c r="AH46" s="669"/>
      <c r="AI46" s="669"/>
      <c r="AJ46" s="669"/>
      <c r="AK46" s="668">
        <f t="shared" si="23"/>
        <v>345</v>
      </c>
      <c r="AL46" s="669">
        <v>345</v>
      </c>
      <c r="AM46" s="668">
        <f t="shared" si="24"/>
        <v>0</v>
      </c>
      <c r="AN46" s="668">
        <f t="shared" si="25"/>
        <v>345</v>
      </c>
      <c r="AO46" s="669"/>
      <c r="AP46" s="669"/>
      <c r="AQ46" s="669"/>
      <c r="AR46" s="669"/>
      <c r="AS46" s="669"/>
      <c r="AT46" s="669"/>
      <c r="AU46" s="669"/>
      <c r="AV46" s="668">
        <f t="shared" si="26"/>
        <v>345</v>
      </c>
      <c r="AW46" s="669">
        <v>295</v>
      </c>
      <c r="AX46" s="668">
        <f t="shared" si="27"/>
        <v>50</v>
      </c>
    </row>
    <row r="47" spans="1:50" ht="11.25" customHeight="1">
      <c r="A47" s="288">
        <v>45</v>
      </c>
      <c r="B47" s="289" t="s">
        <v>109</v>
      </c>
      <c r="C47" s="290" t="s">
        <v>14</v>
      </c>
      <c r="D47" s="290" t="s">
        <v>111</v>
      </c>
      <c r="E47" s="290">
        <v>255</v>
      </c>
      <c r="F47" s="668">
        <v>0</v>
      </c>
      <c r="G47" s="668">
        <v>555</v>
      </c>
      <c r="H47" s="669"/>
      <c r="I47" s="669"/>
      <c r="J47" s="669"/>
      <c r="K47" s="669"/>
      <c r="L47" s="669"/>
      <c r="M47" s="669"/>
      <c r="N47" s="669"/>
      <c r="O47" s="668">
        <f t="shared" si="17"/>
        <v>555</v>
      </c>
      <c r="P47" s="669">
        <v>555</v>
      </c>
      <c r="Q47" s="668">
        <f t="shared" si="18"/>
        <v>0</v>
      </c>
      <c r="R47" s="668">
        <v>555</v>
      </c>
      <c r="S47" s="669"/>
      <c r="T47" s="669"/>
      <c r="U47" s="669"/>
      <c r="V47" s="669"/>
      <c r="W47" s="669">
        <v>100</v>
      </c>
      <c r="X47" s="669"/>
      <c r="Y47" s="669"/>
      <c r="Z47" s="668">
        <f t="shared" si="20"/>
        <v>655</v>
      </c>
      <c r="AA47" s="669">
        <v>655</v>
      </c>
      <c r="AB47" s="668">
        <f t="shared" si="21"/>
        <v>0</v>
      </c>
      <c r="AC47" s="668">
        <f t="shared" si="22"/>
        <v>765</v>
      </c>
      <c r="AD47" s="669"/>
      <c r="AE47" s="669"/>
      <c r="AF47" s="669"/>
      <c r="AG47" s="669"/>
      <c r="AH47" s="669"/>
      <c r="AI47" s="669"/>
      <c r="AJ47" s="669"/>
      <c r="AK47" s="668">
        <f t="shared" si="23"/>
        <v>765</v>
      </c>
      <c r="AL47" s="669">
        <v>1530</v>
      </c>
      <c r="AM47" s="668">
        <f t="shared" si="24"/>
        <v>-765</v>
      </c>
      <c r="AN47" s="668">
        <f t="shared" si="25"/>
        <v>765</v>
      </c>
      <c r="AO47" s="669"/>
      <c r="AP47" s="669"/>
      <c r="AQ47" s="669"/>
      <c r="AR47" s="669"/>
      <c r="AS47" s="669"/>
      <c r="AT47" s="669"/>
      <c r="AU47" s="669"/>
      <c r="AV47" s="668">
        <f t="shared" si="26"/>
        <v>765</v>
      </c>
      <c r="AW47" s="669"/>
      <c r="AX47" s="668">
        <f t="shared" si="27"/>
        <v>0</v>
      </c>
    </row>
    <row r="48" spans="1:50" ht="12" customHeight="1">
      <c r="A48" s="288">
        <v>46</v>
      </c>
      <c r="B48" s="289" t="s">
        <v>114</v>
      </c>
      <c r="C48" s="290" t="s">
        <v>23</v>
      </c>
      <c r="D48" s="290" t="s">
        <v>116</v>
      </c>
      <c r="E48" s="290">
        <v>175</v>
      </c>
      <c r="F48" s="668">
        <v>0</v>
      </c>
      <c r="G48" s="668">
        <v>375</v>
      </c>
      <c r="H48" s="669"/>
      <c r="I48" s="669">
        <v>100</v>
      </c>
      <c r="J48" s="669"/>
      <c r="K48" s="669"/>
      <c r="L48" s="669"/>
      <c r="M48" s="669"/>
      <c r="N48" s="669"/>
      <c r="O48" s="668">
        <f t="shared" si="17"/>
        <v>475</v>
      </c>
      <c r="P48" s="669">
        <v>1600</v>
      </c>
      <c r="Q48" s="668">
        <f t="shared" si="18"/>
        <v>-1125</v>
      </c>
      <c r="R48" s="668">
        <v>375</v>
      </c>
      <c r="S48" s="669"/>
      <c r="T48" s="669"/>
      <c r="U48" s="669"/>
      <c r="V48" s="669"/>
      <c r="W48" s="669"/>
      <c r="X48" s="669"/>
      <c r="Y48" s="669"/>
      <c r="Z48" s="668">
        <f t="shared" si="20"/>
        <v>375</v>
      </c>
      <c r="AA48" s="669"/>
      <c r="AB48" s="668">
        <f t="shared" si="21"/>
        <v>-750</v>
      </c>
      <c r="AC48" s="668">
        <f t="shared" si="22"/>
        <v>525</v>
      </c>
      <c r="AD48" s="669"/>
      <c r="AE48" s="669"/>
      <c r="AF48" s="669"/>
      <c r="AG48" s="669"/>
      <c r="AH48" s="669">
        <v>100</v>
      </c>
      <c r="AI48" s="669"/>
      <c r="AJ48" s="669"/>
      <c r="AK48" s="668">
        <f t="shared" si="23"/>
        <v>625</v>
      </c>
      <c r="AL48" s="669">
        <v>400</v>
      </c>
      <c r="AM48" s="668">
        <f t="shared" si="24"/>
        <v>-525</v>
      </c>
      <c r="AN48" s="668">
        <f t="shared" si="25"/>
        <v>525</v>
      </c>
      <c r="AO48" s="669"/>
      <c r="AP48" s="669"/>
      <c r="AQ48" s="669"/>
      <c r="AR48" s="669"/>
      <c r="AS48" s="669"/>
      <c r="AT48" s="669"/>
      <c r="AU48" s="669"/>
      <c r="AV48" s="668">
        <f t="shared" si="26"/>
        <v>525</v>
      </c>
      <c r="AW48" s="669"/>
      <c r="AX48" s="668">
        <f t="shared" si="27"/>
        <v>0</v>
      </c>
    </row>
    <row r="49" spans="1:50" ht="12" customHeight="1">
      <c r="A49" s="288">
        <v>47</v>
      </c>
      <c r="B49" s="289" t="s">
        <v>1549</v>
      </c>
      <c r="C49" s="290" t="s">
        <v>23</v>
      </c>
      <c r="D49" s="290"/>
      <c r="E49" s="290">
        <v>140</v>
      </c>
      <c r="F49" s="668">
        <v>-300</v>
      </c>
      <c r="G49" s="668">
        <v>300</v>
      </c>
      <c r="H49" s="669"/>
      <c r="I49" s="669"/>
      <c r="J49" s="669">
        <v>85</v>
      </c>
      <c r="K49" s="669"/>
      <c r="L49" s="669">
        <v>100</v>
      </c>
      <c r="M49" s="669"/>
      <c r="N49" s="669"/>
      <c r="O49" s="668">
        <f t="shared" si="17"/>
        <v>485</v>
      </c>
      <c r="P49" s="669">
        <v>185</v>
      </c>
      <c r="Q49" s="668">
        <f t="shared" si="18"/>
        <v>0</v>
      </c>
      <c r="R49" s="668">
        <v>300</v>
      </c>
      <c r="S49" s="669"/>
      <c r="T49" s="669">
        <v>200</v>
      </c>
      <c r="U49" s="669"/>
      <c r="V49" s="669"/>
      <c r="W49" s="669"/>
      <c r="X49" s="669"/>
      <c r="Y49" s="669"/>
      <c r="Z49" s="668">
        <f t="shared" si="20"/>
        <v>500</v>
      </c>
      <c r="AA49" s="669">
        <v>500</v>
      </c>
      <c r="AB49" s="668">
        <f t="shared" si="21"/>
        <v>0</v>
      </c>
      <c r="AC49" s="668">
        <f t="shared" si="22"/>
        <v>420</v>
      </c>
      <c r="AD49" s="669"/>
      <c r="AE49" s="669"/>
      <c r="AF49" s="669"/>
      <c r="AG49" s="669">
        <v>300</v>
      </c>
      <c r="AH49" s="669"/>
      <c r="AI49" s="669"/>
      <c r="AJ49" s="669"/>
      <c r="AK49" s="668">
        <f t="shared" si="23"/>
        <v>720</v>
      </c>
      <c r="AL49" s="669">
        <v>720</v>
      </c>
      <c r="AM49" s="668">
        <f t="shared" si="24"/>
        <v>0</v>
      </c>
      <c r="AN49" s="668">
        <f t="shared" si="25"/>
        <v>420</v>
      </c>
      <c r="AO49" s="669"/>
      <c r="AP49" s="669"/>
      <c r="AQ49" s="669"/>
      <c r="AR49" s="669"/>
      <c r="AS49" s="669"/>
      <c r="AT49" s="669"/>
      <c r="AU49" s="669"/>
      <c r="AV49" s="668">
        <f t="shared" si="26"/>
        <v>420</v>
      </c>
      <c r="AW49" s="669">
        <v>420</v>
      </c>
      <c r="AX49" s="668">
        <f t="shared" si="27"/>
        <v>0</v>
      </c>
    </row>
    <row r="50" spans="1:50" ht="12" customHeight="1">
      <c r="A50" s="288">
        <v>48</v>
      </c>
      <c r="B50" s="289" t="s">
        <v>120</v>
      </c>
      <c r="C50" s="290" t="s">
        <v>14</v>
      </c>
      <c r="D50" s="290" t="s">
        <v>899</v>
      </c>
      <c r="E50" s="290">
        <v>145</v>
      </c>
      <c r="F50" s="668">
        <v>0</v>
      </c>
      <c r="G50" s="668">
        <v>315</v>
      </c>
      <c r="H50" s="669"/>
      <c r="I50" s="669"/>
      <c r="J50" s="669"/>
      <c r="K50" s="669"/>
      <c r="L50" s="669"/>
      <c r="M50" s="669"/>
      <c r="N50" s="669"/>
      <c r="O50" s="668">
        <f t="shared" si="17"/>
        <v>315</v>
      </c>
      <c r="P50" s="669">
        <v>315</v>
      </c>
      <c r="Q50" s="668">
        <f t="shared" si="18"/>
        <v>0</v>
      </c>
      <c r="R50" s="668">
        <v>315</v>
      </c>
      <c r="S50" s="669">
        <v>50</v>
      </c>
      <c r="T50" s="669"/>
      <c r="U50" s="669"/>
      <c r="V50" s="669"/>
      <c r="W50" s="669">
        <v>100</v>
      </c>
      <c r="X50" s="669"/>
      <c r="Y50" s="669"/>
      <c r="Z50" s="668">
        <f t="shared" si="20"/>
        <v>465</v>
      </c>
      <c r="AA50" s="669">
        <v>465</v>
      </c>
      <c r="AB50" s="668">
        <f t="shared" si="21"/>
        <v>0</v>
      </c>
      <c r="AC50" s="668">
        <f t="shared" si="22"/>
        <v>435</v>
      </c>
      <c r="AD50" s="669"/>
      <c r="AE50" s="669"/>
      <c r="AF50" s="669"/>
      <c r="AG50" s="669"/>
      <c r="AH50" s="669"/>
      <c r="AI50" s="669"/>
      <c r="AJ50" s="669"/>
      <c r="AK50" s="668">
        <f t="shared" si="23"/>
        <v>435</v>
      </c>
      <c r="AL50" s="669">
        <v>435</v>
      </c>
      <c r="AM50" s="668">
        <f t="shared" si="24"/>
        <v>0</v>
      </c>
      <c r="AN50" s="668">
        <f t="shared" si="25"/>
        <v>435</v>
      </c>
      <c r="AO50" s="669"/>
      <c r="AP50" s="669"/>
      <c r="AQ50" s="669"/>
      <c r="AR50" s="669"/>
      <c r="AS50" s="669"/>
      <c r="AT50" s="669"/>
      <c r="AU50" s="669"/>
      <c r="AV50" s="668">
        <f t="shared" si="26"/>
        <v>435</v>
      </c>
      <c r="AW50" s="669">
        <v>705</v>
      </c>
      <c r="AX50" s="668">
        <f t="shared" si="27"/>
        <v>-270</v>
      </c>
    </row>
    <row r="51" spans="1:50" ht="12" customHeight="1">
      <c r="A51" s="288">
        <v>49</v>
      </c>
      <c r="B51" s="289" t="s">
        <v>4014</v>
      </c>
      <c r="C51" s="290" t="s">
        <v>23</v>
      </c>
      <c r="D51" s="290" t="s">
        <v>887</v>
      </c>
      <c r="E51" s="290">
        <v>110</v>
      </c>
      <c r="F51" s="668">
        <v>0</v>
      </c>
      <c r="G51" s="668">
        <f t="shared" si="16"/>
        <v>330</v>
      </c>
      <c r="H51" s="669"/>
      <c r="I51" s="669"/>
      <c r="J51" s="669"/>
      <c r="K51" s="669"/>
      <c r="L51" s="669"/>
      <c r="M51" s="669"/>
      <c r="N51" s="669">
        <v>1175</v>
      </c>
      <c r="O51" s="668">
        <f t="shared" si="17"/>
        <v>1505</v>
      </c>
      <c r="P51" s="669">
        <v>1505</v>
      </c>
      <c r="Q51" s="668">
        <f t="shared" si="18"/>
        <v>0</v>
      </c>
      <c r="R51" s="668"/>
      <c r="S51" s="669"/>
      <c r="T51" s="669"/>
      <c r="U51" s="669"/>
      <c r="V51" s="669"/>
      <c r="W51" s="669"/>
      <c r="X51" s="669"/>
      <c r="Y51" s="669"/>
      <c r="Z51" s="668">
        <f t="shared" si="20"/>
        <v>0</v>
      </c>
      <c r="AA51" s="669"/>
      <c r="AB51" s="668">
        <f t="shared" si="21"/>
        <v>0</v>
      </c>
      <c r="AC51" s="668"/>
      <c r="AD51" s="669"/>
      <c r="AE51" s="669"/>
      <c r="AF51" s="669"/>
      <c r="AG51" s="669"/>
      <c r="AH51" s="669"/>
      <c r="AI51" s="669"/>
      <c r="AJ51" s="669"/>
      <c r="AK51" s="668">
        <f t="shared" si="23"/>
        <v>0</v>
      </c>
      <c r="AL51" s="669"/>
      <c r="AM51" s="668">
        <f t="shared" si="24"/>
        <v>0</v>
      </c>
      <c r="AN51" s="668"/>
      <c r="AO51" s="669"/>
      <c r="AP51" s="669"/>
      <c r="AQ51" s="669"/>
      <c r="AR51" s="669"/>
      <c r="AS51" s="669"/>
      <c r="AT51" s="669"/>
      <c r="AU51" s="669"/>
      <c r="AV51" s="668">
        <f t="shared" si="26"/>
        <v>0</v>
      </c>
      <c r="AW51" s="669"/>
      <c r="AX51" s="668">
        <f t="shared" si="27"/>
        <v>0</v>
      </c>
    </row>
    <row r="52" spans="1:50" ht="12" customHeight="1">
      <c r="A52" s="288">
        <v>50</v>
      </c>
      <c r="B52" s="304" t="s">
        <v>122</v>
      </c>
      <c r="C52" s="290" t="s">
        <v>14</v>
      </c>
      <c r="D52" s="290" t="s">
        <v>339</v>
      </c>
      <c r="E52" s="290">
        <v>40</v>
      </c>
      <c r="F52" s="668">
        <v>0</v>
      </c>
      <c r="G52" s="668">
        <f t="shared" si="16"/>
        <v>120</v>
      </c>
      <c r="H52" s="669"/>
      <c r="I52" s="669"/>
      <c r="J52" s="669"/>
      <c r="K52" s="669"/>
      <c r="L52" s="669"/>
      <c r="M52" s="669"/>
      <c r="N52" s="669"/>
      <c r="O52" s="668">
        <f t="shared" si="17"/>
        <v>120</v>
      </c>
      <c r="P52" s="669"/>
      <c r="Q52" s="668">
        <f t="shared" si="18"/>
        <v>120</v>
      </c>
      <c r="R52" s="668">
        <f t="shared" ref="R52:R63" si="28">E52*3</f>
        <v>120</v>
      </c>
      <c r="S52" s="669"/>
      <c r="T52" s="669"/>
      <c r="U52" s="669"/>
      <c r="V52" s="669"/>
      <c r="W52" s="669"/>
      <c r="X52" s="669"/>
      <c r="Y52" s="669"/>
      <c r="Z52" s="668">
        <f t="shared" si="20"/>
        <v>120</v>
      </c>
      <c r="AA52" s="669"/>
      <c r="AB52" s="668">
        <f t="shared" si="21"/>
        <v>240</v>
      </c>
      <c r="AC52" s="668">
        <f t="shared" ref="AC52:AC64" si="29">$E52*3</f>
        <v>120</v>
      </c>
      <c r="AD52" s="669"/>
      <c r="AE52" s="669"/>
      <c r="AF52" s="669"/>
      <c r="AG52" s="669"/>
      <c r="AH52" s="669"/>
      <c r="AI52" s="669"/>
      <c r="AJ52" s="669"/>
      <c r="AK52" s="668">
        <f t="shared" si="23"/>
        <v>120</v>
      </c>
      <c r="AL52" s="669"/>
      <c r="AM52" s="668">
        <f t="shared" si="24"/>
        <v>360</v>
      </c>
      <c r="AN52" s="668">
        <f t="shared" ref="AN52:AN64" si="30">$E52*3</f>
        <v>120</v>
      </c>
      <c r="AO52" s="669"/>
      <c r="AP52" s="669"/>
      <c r="AQ52" s="669"/>
      <c r="AR52" s="669"/>
      <c r="AS52" s="669"/>
      <c r="AT52" s="669"/>
      <c r="AU52" s="669"/>
      <c r="AV52" s="668">
        <f t="shared" si="26"/>
        <v>120</v>
      </c>
      <c r="AW52" s="669">
        <v>480</v>
      </c>
      <c r="AX52" s="668">
        <f t="shared" si="27"/>
        <v>0</v>
      </c>
    </row>
    <row r="53" spans="1:50" ht="12">
      <c r="A53" s="288">
        <v>51</v>
      </c>
      <c r="B53" s="294" t="s">
        <v>3066</v>
      </c>
      <c r="C53" s="290" t="s">
        <v>10</v>
      </c>
      <c r="D53" s="290" t="s">
        <v>130</v>
      </c>
      <c r="E53" s="670">
        <v>300</v>
      </c>
      <c r="F53" s="668">
        <v>0</v>
      </c>
      <c r="G53" s="668">
        <v>645</v>
      </c>
      <c r="H53" s="669"/>
      <c r="I53" s="669"/>
      <c r="J53" s="669"/>
      <c r="K53" s="669"/>
      <c r="L53" s="669"/>
      <c r="M53" s="669"/>
      <c r="N53" s="669"/>
      <c r="O53" s="668">
        <f t="shared" si="17"/>
        <v>645</v>
      </c>
      <c r="P53" s="669"/>
      <c r="Q53" s="668">
        <f t="shared" si="18"/>
        <v>645</v>
      </c>
      <c r="R53" s="668">
        <v>645</v>
      </c>
      <c r="S53" s="669"/>
      <c r="T53" s="669"/>
      <c r="U53" s="669"/>
      <c r="V53" s="669"/>
      <c r="W53" s="669"/>
      <c r="X53" s="669"/>
      <c r="Y53" s="669"/>
      <c r="Z53" s="668">
        <f t="shared" si="20"/>
        <v>645</v>
      </c>
      <c r="AA53" s="669">
        <v>645</v>
      </c>
      <c r="AB53" s="668">
        <f t="shared" si="21"/>
        <v>645</v>
      </c>
      <c r="AC53" s="668">
        <f t="shared" si="29"/>
        <v>900</v>
      </c>
      <c r="AD53" s="669"/>
      <c r="AE53" s="669"/>
      <c r="AF53" s="669"/>
      <c r="AG53" s="669"/>
      <c r="AH53" s="669"/>
      <c r="AI53" s="669"/>
      <c r="AJ53" s="669"/>
      <c r="AK53" s="668">
        <f t="shared" si="23"/>
        <v>900</v>
      </c>
      <c r="AL53" s="669"/>
      <c r="AM53" s="668">
        <f t="shared" si="24"/>
        <v>1545</v>
      </c>
      <c r="AN53" s="668">
        <f t="shared" si="30"/>
        <v>900</v>
      </c>
      <c r="AO53" s="669"/>
      <c r="AP53" s="669"/>
      <c r="AQ53" s="669"/>
      <c r="AR53" s="669"/>
      <c r="AS53" s="669"/>
      <c r="AT53" s="669"/>
      <c r="AU53" s="669"/>
      <c r="AV53" s="668">
        <f t="shared" si="26"/>
        <v>900</v>
      </c>
      <c r="AW53" s="669">
        <v>2445</v>
      </c>
      <c r="AX53" s="668">
        <f t="shared" si="27"/>
        <v>0</v>
      </c>
    </row>
    <row r="54" spans="1:50" ht="12">
      <c r="A54" s="288">
        <v>52</v>
      </c>
      <c r="B54" s="289" t="s">
        <v>1400</v>
      </c>
      <c r="C54" s="290" t="s">
        <v>23</v>
      </c>
      <c r="D54" s="290"/>
      <c r="E54" s="290">
        <v>450</v>
      </c>
      <c r="F54" s="668">
        <v>0</v>
      </c>
      <c r="G54" s="668">
        <v>1050</v>
      </c>
      <c r="H54" s="669"/>
      <c r="I54" s="669"/>
      <c r="J54" s="669"/>
      <c r="K54" s="669"/>
      <c r="L54" s="669"/>
      <c r="M54" s="669"/>
      <c r="N54" s="669"/>
      <c r="O54" s="668">
        <f t="shared" si="17"/>
        <v>1050</v>
      </c>
      <c r="P54" s="669">
        <v>1050</v>
      </c>
      <c r="Q54" s="668">
        <f t="shared" si="18"/>
        <v>0</v>
      </c>
      <c r="R54" s="668">
        <v>1050</v>
      </c>
      <c r="S54" s="669"/>
      <c r="T54" s="669"/>
      <c r="U54" s="669"/>
      <c r="V54" s="669"/>
      <c r="W54" s="669"/>
      <c r="X54" s="669"/>
      <c r="Y54" s="669"/>
      <c r="Z54" s="668">
        <f t="shared" si="20"/>
        <v>1050</v>
      </c>
      <c r="AA54" s="669">
        <v>1050</v>
      </c>
      <c r="AB54" s="668">
        <f t="shared" si="21"/>
        <v>0</v>
      </c>
      <c r="AC54" s="668">
        <f t="shared" si="29"/>
        <v>1350</v>
      </c>
      <c r="AD54" s="669"/>
      <c r="AE54" s="669"/>
      <c r="AF54" s="669"/>
      <c r="AG54" s="669"/>
      <c r="AH54" s="669"/>
      <c r="AI54" s="669"/>
      <c r="AJ54" s="669"/>
      <c r="AK54" s="668">
        <f t="shared" si="23"/>
        <v>1350</v>
      </c>
      <c r="AL54" s="669">
        <v>1350</v>
      </c>
      <c r="AM54" s="668">
        <f t="shared" si="24"/>
        <v>0</v>
      </c>
      <c r="AN54" s="668">
        <f t="shared" si="30"/>
        <v>1350</v>
      </c>
      <c r="AO54" s="669"/>
      <c r="AP54" s="669"/>
      <c r="AQ54" s="669"/>
      <c r="AR54" s="669"/>
      <c r="AS54" s="669"/>
      <c r="AT54" s="669"/>
      <c r="AU54" s="669"/>
      <c r="AV54" s="668">
        <f t="shared" si="26"/>
        <v>1350</v>
      </c>
      <c r="AW54" s="669">
        <v>1350</v>
      </c>
      <c r="AX54" s="668">
        <f t="shared" si="27"/>
        <v>0</v>
      </c>
    </row>
    <row r="55" spans="1:50" ht="12" customHeight="1">
      <c r="A55" s="288">
        <v>53</v>
      </c>
      <c r="B55" s="289" t="s">
        <v>131</v>
      </c>
      <c r="C55" s="290" t="s">
        <v>23</v>
      </c>
      <c r="D55" s="290" t="s">
        <v>133</v>
      </c>
      <c r="E55" s="290">
        <v>90</v>
      </c>
      <c r="F55" s="668">
        <v>0</v>
      </c>
      <c r="G55" s="668">
        <f t="shared" si="16"/>
        <v>270</v>
      </c>
      <c r="H55" s="669"/>
      <c r="I55" s="669"/>
      <c r="J55" s="669"/>
      <c r="K55" s="669"/>
      <c r="L55" s="669"/>
      <c r="M55" s="669"/>
      <c r="N55" s="669"/>
      <c r="O55" s="668">
        <f t="shared" si="17"/>
        <v>270</v>
      </c>
      <c r="P55" s="669">
        <v>270</v>
      </c>
      <c r="Q55" s="668">
        <f t="shared" ref="Q55:Q86" si="31">F55+O55-P55</f>
        <v>0</v>
      </c>
      <c r="R55" s="668">
        <f t="shared" si="28"/>
        <v>270</v>
      </c>
      <c r="S55" s="669"/>
      <c r="T55" s="669"/>
      <c r="U55" s="669"/>
      <c r="V55" s="669"/>
      <c r="W55" s="669"/>
      <c r="X55" s="669"/>
      <c r="Y55" s="669"/>
      <c r="Z55" s="668">
        <f t="shared" si="20"/>
        <v>270</v>
      </c>
      <c r="AA55" s="669"/>
      <c r="AB55" s="668">
        <f t="shared" ref="AB55:AB86" si="32">Q55+Z55-AA55</f>
        <v>270</v>
      </c>
      <c r="AC55" s="668">
        <f t="shared" si="29"/>
        <v>270</v>
      </c>
      <c r="AD55" s="669"/>
      <c r="AE55" s="669"/>
      <c r="AF55" s="669"/>
      <c r="AG55" s="669"/>
      <c r="AH55" s="669"/>
      <c r="AI55" s="669"/>
      <c r="AJ55" s="669"/>
      <c r="AK55" s="668">
        <f t="shared" si="23"/>
        <v>270</v>
      </c>
      <c r="AL55" s="669">
        <v>1080</v>
      </c>
      <c r="AM55" s="668">
        <f t="shared" ref="AM55:AM86" si="33">AB55+AK55-AL55</f>
        <v>-540</v>
      </c>
      <c r="AN55" s="668">
        <f t="shared" si="30"/>
        <v>270</v>
      </c>
      <c r="AO55" s="669"/>
      <c r="AP55" s="669"/>
      <c r="AQ55" s="669"/>
      <c r="AR55" s="669"/>
      <c r="AS55" s="669"/>
      <c r="AT55" s="669"/>
      <c r="AU55" s="669"/>
      <c r="AV55" s="668">
        <f t="shared" si="26"/>
        <v>270</v>
      </c>
      <c r="AW55" s="669"/>
      <c r="AX55" s="668">
        <f t="shared" ref="AX55:AX86" si="34">AM55+AV55-AW55</f>
        <v>-270</v>
      </c>
    </row>
    <row r="56" spans="1:50" ht="12">
      <c r="A56" s="288">
        <v>54</v>
      </c>
      <c r="B56" s="289" t="s">
        <v>134</v>
      </c>
      <c r="C56" s="290" t="s">
        <v>23</v>
      </c>
      <c r="D56" s="290" t="s">
        <v>136</v>
      </c>
      <c r="E56" s="290">
        <v>100</v>
      </c>
      <c r="F56" s="668">
        <v>0</v>
      </c>
      <c r="G56" s="668">
        <f t="shared" si="16"/>
        <v>300</v>
      </c>
      <c r="H56" s="669"/>
      <c r="I56" s="669"/>
      <c r="J56" s="669"/>
      <c r="K56" s="669"/>
      <c r="L56" s="669"/>
      <c r="M56" s="669"/>
      <c r="N56" s="669"/>
      <c r="O56" s="668">
        <f t="shared" si="17"/>
        <v>300</v>
      </c>
      <c r="P56" s="669"/>
      <c r="Q56" s="668">
        <f t="shared" si="31"/>
        <v>300</v>
      </c>
      <c r="R56" s="668">
        <f t="shared" si="28"/>
        <v>300</v>
      </c>
      <c r="S56" s="669"/>
      <c r="T56" s="669"/>
      <c r="U56" s="669"/>
      <c r="V56" s="669"/>
      <c r="W56" s="669"/>
      <c r="X56" s="669"/>
      <c r="Y56" s="669"/>
      <c r="Z56" s="668">
        <f t="shared" si="20"/>
        <v>300</v>
      </c>
      <c r="AA56" s="669"/>
      <c r="AB56" s="668">
        <f t="shared" si="32"/>
        <v>600</v>
      </c>
      <c r="AC56" s="668">
        <f t="shared" si="29"/>
        <v>300</v>
      </c>
      <c r="AD56" s="669"/>
      <c r="AE56" s="669"/>
      <c r="AF56" s="669"/>
      <c r="AG56" s="669"/>
      <c r="AH56" s="669"/>
      <c r="AI56" s="669"/>
      <c r="AJ56" s="669"/>
      <c r="AK56" s="668">
        <f t="shared" si="23"/>
        <v>300</v>
      </c>
      <c r="AL56" s="669"/>
      <c r="AM56" s="668">
        <f t="shared" si="33"/>
        <v>900</v>
      </c>
      <c r="AN56" s="668">
        <f t="shared" si="30"/>
        <v>300</v>
      </c>
      <c r="AO56" s="669"/>
      <c r="AP56" s="669"/>
      <c r="AQ56" s="669"/>
      <c r="AR56" s="669"/>
      <c r="AS56" s="669"/>
      <c r="AT56" s="669"/>
      <c r="AU56" s="669"/>
      <c r="AV56" s="668">
        <f t="shared" si="26"/>
        <v>300</v>
      </c>
      <c r="AW56" s="669">
        <v>1200</v>
      </c>
      <c r="AX56" s="668">
        <f t="shared" si="34"/>
        <v>0</v>
      </c>
    </row>
    <row r="57" spans="1:50" ht="12" customHeight="1">
      <c r="A57" s="288">
        <v>55</v>
      </c>
      <c r="B57" s="306" t="s">
        <v>137</v>
      </c>
      <c r="C57" s="307" t="s">
        <v>23</v>
      </c>
      <c r="D57" s="308"/>
      <c r="E57" s="307">
        <v>50</v>
      </c>
      <c r="F57" s="668">
        <v>0</v>
      </c>
      <c r="G57" s="668">
        <f t="shared" si="16"/>
        <v>150</v>
      </c>
      <c r="H57" s="669"/>
      <c r="I57" s="669"/>
      <c r="J57" s="669"/>
      <c r="K57" s="669"/>
      <c r="L57" s="669"/>
      <c r="M57" s="669"/>
      <c r="N57" s="669"/>
      <c r="O57" s="668">
        <f t="shared" si="17"/>
        <v>150</v>
      </c>
      <c r="P57" s="669"/>
      <c r="Q57" s="668">
        <f t="shared" si="31"/>
        <v>150</v>
      </c>
      <c r="R57" s="668">
        <f t="shared" si="28"/>
        <v>150</v>
      </c>
      <c r="S57" s="669"/>
      <c r="T57" s="669"/>
      <c r="U57" s="669"/>
      <c r="V57" s="669"/>
      <c r="W57" s="669"/>
      <c r="X57" s="669"/>
      <c r="Y57" s="669"/>
      <c r="Z57" s="668">
        <f t="shared" si="20"/>
        <v>150</v>
      </c>
      <c r="AA57" s="669"/>
      <c r="AB57" s="668">
        <f t="shared" si="32"/>
        <v>300</v>
      </c>
      <c r="AC57" s="668">
        <f t="shared" si="29"/>
        <v>150</v>
      </c>
      <c r="AD57" s="669"/>
      <c r="AE57" s="669"/>
      <c r="AF57" s="669"/>
      <c r="AG57" s="669"/>
      <c r="AH57" s="669"/>
      <c r="AI57" s="669"/>
      <c r="AJ57" s="669"/>
      <c r="AK57" s="668">
        <f t="shared" si="23"/>
        <v>150</v>
      </c>
      <c r="AL57" s="669">
        <v>600</v>
      </c>
      <c r="AM57" s="668">
        <f t="shared" si="33"/>
        <v>-150</v>
      </c>
      <c r="AN57" s="668">
        <f t="shared" si="30"/>
        <v>150</v>
      </c>
      <c r="AO57" s="669"/>
      <c r="AP57" s="669"/>
      <c r="AQ57" s="669"/>
      <c r="AR57" s="669"/>
      <c r="AS57" s="669"/>
      <c r="AT57" s="669"/>
      <c r="AU57" s="669"/>
      <c r="AV57" s="668">
        <f t="shared" si="26"/>
        <v>150</v>
      </c>
      <c r="AW57" s="669"/>
      <c r="AX57" s="668">
        <f t="shared" si="34"/>
        <v>0</v>
      </c>
    </row>
    <row r="58" spans="1:50" s="168" customFormat="1" ht="12">
      <c r="A58" s="288">
        <v>56</v>
      </c>
      <c r="B58" s="289" t="s">
        <v>1055</v>
      </c>
      <c r="C58" s="290" t="s">
        <v>23</v>
      </c>
      <c r="D58" s="290" t="s">
        <v>863</v>
      </c>
      <c r="E58" s="290">
        <v>265</v>
      </c>
      <c r="F58" s="668">
        <v>0</v>
      </c>
      <c r="G58" s="668">
        <v>570</v>
      </c>
      <c r="H58" s="669"/>
      <c r="I58" s="669"/>
      <c r="J58" s="669"/>
      <c r="K58" s="669"/>
      <c r="L58" s="669"/>
      <c r="M58" s="669"/>
      <c r="N58" s="669"/>
      <c r="O58" s="668">
        <f t="shared" si="17"/>
        <v>570</v>
      </c>
      <c r="P58" s="669">
        <v>2280</v>
      </c>
      <c r="Q58" s="668">
        <f t="shared" si="31"/>
        <v>-1710</v>
      </c>
      <c r="R58" s="668">
        <v>570</v>
      </c>
      <c r="S58" s="669"/>
      <c r="T58" s="669"/>
      <c r="U58" s="669"/>
      <c r="V58" s="669"/>
      <c r="W58" s="669"/>
      <c r="X58" s="669"/>
      <c r="Y58" s="669"/>
      <c r="Z58" s="668">
        <f t="shared" si="20"/>
        <v>570</v>
      </c>
      <c r="AA58" s="669"/>
      <c r="AB58" s="668">
        <f t="shared" si="32"/>
        <v>-1140</v>
      </c>
      <c r="AC58" s="668">
        <f t="shared" si="29"/>
        <v>795</v>
      </c>
      <c r="AD58" s="669"/>
      <c r="AE58" s="669"/>
      <c r="AF58" s="669"/>
      <c r="AG58" s="669"/>
      <c r="AH58" s="669"/>
      <c r="AI58" s="669"/>
      <c r="AJ58" s="669"/>
      <c r="AK58" s="668">
        <f t="shared" si="23"/>
        <v>795</v>
      </c>
      <c r="AL58" s="669"/>
      <c r="AM58" s="668">
        <f t="shared" si="33"/>
        <v>-345</v>
      </c>
      <c r="AN58" s="668">
        <f t="shared" si="30"/>
        <v>795</v>
      </c>
      <c r="AO58" s="669"/>
      <c r="AP58" s="669"/>
      <c r="AQ58" s="669"/>
      <c r="AR58" s="669"/>
      <c r="AS58" s="669"/>
      <c r="AT58" s="669"/>
      <c r="AU58" s="669"/>
      <c r="AV58" s="668">
        <f t="shared" si="26"/>
        <v>795</v>
      </c>
      <c r="AW58" s="669"/>
      <c r="AX58" s="668">
        <f t="shared" si="34"/>
        <v>450</v>
      </c>
    </row>
    <row r="59" spans="1:50" ht="12">
      <c r="A59" s="288">
        <v>57</v>
      </c>
      <c r="B59" s="289" t="s">
        <v>1951</v>
      </c>
      <c r="C59" s="290" t="s">
        <v>14</v>
      </c>
      <c r="D59" s="290" t="s">
        <v>1974</v>
      </c>
      <c r="E59" s="290">
        <v>800</v>
      </c>
      <c r="F59" s="668">
        <v>0</v>
      </c>
      <c r="G59" s="668">
        <v>1800</v>
      </c>
      <c r="H59" s="669"/>
      <c r="I59" s="669"/>
      <c r="J59" s="669"/>
      <c r="K59" s="669"/>
      <c r="L59" s="669"/>
      <c r="M59" s="669"/>
      <c r="N59" s="669"/>
      <c r="O59" s="668">
        <f t="shared" si="17"/>
        <v>1800</v>
      </c>
      <c r="P59" s="669">
        <v>1800</v>
      </c>
      <c r="Q59" s="668">
        <f t="shared" si="31"/>
        <v>0</v>
      </c>
      <c r="R59" s="668">
        <v>1800</v>
      </c>
      <c r="S59" s="669">
        <v>50</v>
      </c>
      <c r="T59" s="669"/>
      <c r="U59" s="669"/>
      <c r="V59" s="669"/>
      <c r="W59" s="669">
        <v>100</v>
      </c>
      <c r="X59" s="669"/>
      <c r="Y59" s="669"/>
      <c r="Z59" s="668">
        <f t="shared" si="20"/>
        <v>1950</v>
      </c>
      <c r="AA59" s="669">
        <v>1950</v>
      </c>
      <c r="AB59" s="668">
        <f t="shared" si="32"/>
        <v>0</v>
      </c>
      <c r="AC59" s="668">
        <f t="shared" si="29"/>
        <v>2400</v>
      </c>
      <c r="AD59" s="669"/>
      <c r="AE59" s="669"/>
      <c r="AF59" s="669"/>
      <c r="AG59" s="669"/>
      <c r="AH59" s="669"/>
      <c r="AI59" s="669"/>
      <c r="AJ59" s="669"/>
      <c r="AK59" s="668">
        <f t="shared" si="23"/>
        <v>2400</v>
      </c>
      <c r="AL59" s="669">
        <v>2400</v>
      </c>
      <c r="AM59" s="668">
        <f t="shared" si="33"/>
        <v>0</v>
      </c>
      <c r="AN59" s="668">
        <f t="shared" si="30"/>
        <v>2400</v>
      </c>
      <c r="AO59" s="669"/>
      <c r="AP59" s="669"/>
      <c r="AQ59" s="669"/>
      <c r="AR59" s="669"/>
      <c r="AS59" s="669"/>
      <c r="AT59" s="669"/>
      <c r="AU59" s="669"/>
      <c r="AV59" s="668">
        <f t="shared" si="26"/>
        <v>2400</v>
      </c>
      <c r="AW59" s="669">
        <v>2400</v>
      </c>
      <c r="AX59" s="668">
        <f t="shared" si="34"/>
        <v>0</v>
      </c>
    </row>
    <row r="60" spans="1:50" ht="12">
      <c r="A60" s="288">
        <v>58</v>
      </c>
      <c r="B60" s="289" t="s">
        <v>3378</v>
      </c>
      <c r="C60" s="290" t="s">
        <v>14</v>
      </c>
      <c r="D60" s="290"/>
      <c r="E60" s="290">
        <v>125</v>
      </c>
      <c r="F60" s="668">
        <v>0</v>
      </c>
      <c r="G60" s="737">
        <v>270</v>
      </c>
      <c r="H60" s="669"/>
      <c r="I60" s="669"/>
      <c r="J60" s="669"/>
      <c r="K60" s="669"/>
      <c r="L60" s="669"/>
      <c r="M60" s="669"/>
      <c r="N60" s="669"/>
      <c r="O60" s="668">
        <f t="shared" si="17"/>
        <v>270</v>
      </c>
      <c r="P60" s="669">
        <v>270</v>
      </c>
      <c r="Q60" s="668">
        <f t="shared" si="31"/>
        <v>0</v>
      </c>
      <c r="R60" s="737">
        <v>270</v>
      </c>
      <c r="S60" s="669"/>
      <c r="T60" s="669"/>
      <c r="U60" s="669"/>
      <c r="V60" s="669"/>
      <c r="W60" s="669"/>
      <c r="X60" s="669"/>
      <c r="Y60" s="669"/>
      <c r="Z60" s="668">
        <f t="shared" si="20"/>
        <v>270</v>
      </c>
      <c r="AA60" s="669">
        <v>1020</v>
      </c>
      <c r="AB60" s="668">
        <f t="shared" si="32"/>
        <v>-750</v>
      </c>
      <c r="AC60" s="668">
        <f t="shared" si="29"/>
        <v>375</v>
      </c>
      <c r="AD60" s="669">
        <v>50</v>
      </c>
      <c r="AE60" s="669"/>
      <c r="AF60" s="669"/>
      <c r="AG60" s="669"/>
      <c r="AH60" s="669"/>
      <c r="AI60" s="669"/>
      <c r="AJ60" s="669"/>
      <c r="AK60" s="668">
        <f t="shared" si="23"/>
        <v>425</v>
      </c>
      <c r="AL60" s="669">
        <v>50</v>
      </c>
      <c r="AM60" s="668">
        <f t="shared" si="33"/>
        <v>-375</v>
      </c>
      <c r="AN60" s="668">
        <f t="shared" si="30"/>
        <v>375</v>
      </c>
      <c r="AO60" s="669"/>
      <c r="AP60" s="669"/>
      <c r="AQ60" s="669"/>
      <c r="AR60" s="669"/>
      <c r="AS60" s="669"/>
      <c r="AT60" s="669"/>
      <c r="AU60" s="669"/>
      <c r="AV60" s="668">
        <f t="shared" si="26"/>
        <v>375</v>
      </c>
      <c r="AW60" s="669"/>
      <c r="AX60" s="668">
        <f t="shared" si="34"/>
        <v>0</v>
      </c>
    </row>
    <row r="61" spans="1:50" ht="12">
      <c r="A61" s="288">
        <v>59</v>
      </c>
      <c r="B61" s="289" t="s">
        <v>138</v>
      </c>
      <c r="C61" s="290" t="s">
        <v>23</v>
      </c>
      <c r="D61" s="290" t="s">
        <v>913</v>
      </c>
      <c r="E61" s="290">
        <v>160</v>
      </c>
      <c r="F61" s="668">
        <v>-345</v>
      </c>
      <c r="G61" s="668">
        <v>345</v>
      </c>
      <c r="H61" s="669"/>
      <c r="I61" s="669"/>
      <c r="J61" s="669"/>
      <c r="K61" s="669"/>
      <c r="L61" s="669"/>
      <c r="M61" s="669"/>
      <c r="N61" s="669"/>
      <c r="O61" s="668">
        <f t="shared" si="17"/>
        <v>345</v>
      </c>
      <c r="P61" s="669"/>
      <c r="Q61" s="668">
        <f t="shared" si="31"/>
        <v>0</v>
      </c>
      <c r="R61" s="668">
        <v>345</v>
      </c>
      <c r="S61" s="669"/>
      <c r="T61" s="669"/>
      <c r="U61" s="669"/>
      <c r="V61" s="669"/>
      <c r="W61" s="669"/>
      <c r="X61" s="669"/>
      <c r="Y61" s="669"/>
      <c r="Z61" s="668">
        <f t="shared" si="20"/>
        <v>345</v>
      </c>
      <c r="AA61" s="669"/>
      <c r="AB61" s="668">
        <f t="shared" si="32"/>
        <v>345</v>
      </c>
      <c r="AC61" s="668">
        <f t="shared" si="29"/>
        <v>480</v>
      </c>
      <c r="AD61" s="669"/>
      <c r="AE61" s="669"/>
      <c r="AF61" s="669"/>
      <c r="AG61" s="669"/>
      <c r="AH61" s="669"/>
      <c r="AI61" s="669"/>
      <c r="AJ61" s="669"/>
      <c r="AK61" s="668">
        <f t="shared" si="23"/>
        <v>480</v>
      </c>
      <c r="AL61" s="669">
        <v>1305</v>
      </c>
      <c r="AM61" s="668">
        <f t="shared" si="33"/>
        <v>-480</v>
      </c>
      <c r="AN61" s="668">
        <f t="shared" si="30"/>
        <v>480</v>
      </c>
      <c r="AO61" s="669"/>
      <c r="AP61" s="669"/>
      <c r="AQ61" s="669"/>
      <c r="AR61" s="669"/>
      <c r="AS61" s="669"/>
      <c r="AT61" s="669"/>
      <c r="AU61" s="669"/>
      <c r="AV61" s="668">
        <f t="shared" si="26"/>
        <v>480</v>
      </c>
      <c r="AW61" s="669"/>
      <c r="AX61" s="668">
        <f t="shared" si="34"/>
        <v>0</v>
      </c>
    </row>
    <row r="62" spans="1:50" ht="12">
      <c r="A62" s="288">
        <v>60</v>
      </c>
      <c r="B62" s="289" t="s">
        <v>140</v>
      </c>
      <c r="C62" s="290" t="s">
        <v>23</v>
      </c>
      <c r="D62" s="290" t="s">
        <v>142</v>
      </c>
      <c r="E62" s="290">
        <v>50</v>
      </c>
      <c r="F62" s="668">
        <v>0</v>
      </c>
      <c r="G62" s="668">
        <f t="shared" si="16"/>
        <v>150</v>
      </c>
      <c r="H62" s="669"/>
      <c r="I62" s="669"/>
      <c r="J62" s="669"/>
      <c r="K62" s="669"/>
      <c r="L62" s="669"/>
      <c r="M62" s="669"/>
      <c r="N62" s="669"/>
      <c r="O62" s="668">
        <f t="shared" si="17"/>
        <v>150</v>
      </c>
      <c r="P62" s="669"/>
      <c r="Q62" s="668">
        <f t="shared" si="31"/>
        <v>150</v>
      </c>
      <c r="R62" s="668">
        <f t="shared" si="28"/>
        <v>150</v>
      </c>
      <c r="S62" s="669"/>
      <c r="T62" s="669"/>
      <c r="U62" s="669"/>
      <c r="V62" s="669"/>
      <c r="W62" s="669"/>
      <c r="X62" s="669"/>
      <c r="Y62" s="669"/>
      <c r="Z62" s="668">
        <f t="shared" si="20"/>
        <v>150</v>
      </c>
      <c r="AA62" s="669"/>
      <c r="AB62" s="668">
        <f t="shared" si="32"/>
        <v>300</v>
      </c>
      <c r="AC62" s="668">
        <f t="shared" si="29"/>
        <v>150</v>
      </c>
      <c r="AD62" s="669"/>
      <c r="AE62" s="669"/>
      <c r="AF62" s="669"/>
      <c r="AG62" s="669"/>
      <c r="AH62" s="669"/>
      <c r="AI62" s="669"/>
      <c r="AJ62" s="669"/>
      <c r="AK62" s="668">
        <f t="shared" si="23"/>
        <v>150</v>
      </c>
      <c r="AL62" s="669"/>
      <c r="AM62" s="668">
        <f t="shared" si="33"/>
        <v>450</v>
      </c>
      <c r="AN62" s="668">
        <f t="shared" si="30"/>
        <v>150</v>
      </c>
      <c r="AO62" s="669"/>
      <c r="AP62" s="669"/>
      <c r="AQ62" s="669"/>
      <c r="AR62" s="669"/>
      <c r="AS62" s="669"/>
      <c r="AT62" s="669"/>
      <c r="AU62" s="669"/>
      <c r="AV62" s="668">
        <f t="shared" si="26"/>
        <v>150</v>
      </c>
      <c r="AW62" s="669">
        <v>600</v>
      </c>
      <c r="AX62" s="668">
        <f t="shared" si="34"/>
        <v>0</v>
      </c>
    </row>
    <row r="63" spans="1:50" ht="12">
      <c r="A63" s="288">
        <v>61</v>
      </c>
      <c r="B63" s="289" t="s">
        <v>2047</v>
      </c>
      <c r="C63" s="290" t="s">
        <v>23</v>
      </c>
      <c r="D63" s="290"/>
      <c r="E63" s="290">
        <v>60</v>
      </c>
      <c r="F63" s="668">
        <v>720</v>
      </c>
      <c r="G63" s="668">
        <f t="shared" si="16"/>
        <v>180</v>
      </c>
      <c r="H63" s="669"/>
      <c r="I63" s="669">
        <v>100</v>
      </c>
      <c r="J63" s="669"/>
      <c r="K63" s="669"/>
      <c r="L63" s="669"/>
      <c r="M63" s="669"/>
      <c r="N63" s="669"/>
      <c r="O63" s="668">
        <f t="shared" si="17"/>
        <v>280</v>
      </c>
      <c r="P63" s="669">
        <v>1540</v>
      </c>
      <c r="Q63" s="668">
        <f t="shared" si="31"/>
        <v>-540</v>
      </c>
      <c r="R63" s="668">
        <f t="shared" si="28"/>
        <v>180</v>
      </c>
      <c r="S63" s="669"/>
      <c r="T63" s="669"/>
      <c r="U63" s="669"/>
      <c r="V63" s="669"/>
      <c r="W63" s="669"/>
      <c r="X63" s="669"/>
      <c r="Y63" s="669"/>
      <c r="Z63" s="668">
        <f t="shared" si="20"/>
        <v>180</v>
      </c>
      <c r="AA63" s="669"/>
      <c r="AB63" s="668">
        <f t="shared" si="32"/>
        <v>-360</v>
      </c>
      <c r="AC63" s="668">
        <f t="shared" si="29"/>
        <v>180</v>
      </c>
      <c r="AD63" s="669"/>
      <c r="AE63" s="669"/>
      <c r="AF63" s="669"/>
      <c r="AG63" s="669"/>
      <c r="AH63" s="669"/>
      <c r="AI63" s="669"/>
      <c r="AJ63" s="669"/>
      <c r="AK63" s="668">
        <f t="shared" si="23"/>
        <v>180</v>
      </c>
      <c r="AL63" s="669"/>
      <c r="AM63" s="668">
        <f t="shared" si="33"/>
        <v>-180</v>
      </c>
      <c r="AN63" s="668">
        <f t="shared" si="30"/>
        <v>180</v>
      </c>
      <c r="AO63" s="669"/>
      <c r="AP63" s="669"/>
      <c r="AQ63" s="669"/>
      <c r="AR63" s="669"/>
      <c r="AS63" s="669"/>
      <c r="AT63" s="669"/>
      <c r="AU63" s="669"/>
      <c r="AV63" s="668">
        <f t="shared" si="26"/>
        <v>180</v>
      </c>
      <c r="AW63" s="669"/>
      <c r="AX63" s="668">
        <f t="shared" si="34"/>
        <v>0</v>
      </c>
    </row>
    <row r="64" spans="1:50" ht="12">
      <c r="A64" s="288">
        <v>62</v>
      </c>
      <c r="B64" s="289" t="s">
        <v>143</v>
      </c>
      <c r="C64" s="290" t="s">
        <v>23</v>
      </c>
      <c r="D64" s="290" t="s">
        <v>145</v>
      </c>
      <c r="E64" s="290">
        <v>130</v>
      </c>
      <c r="F64" s="668">
        <v>0</v>
      </c>
      <c r="G64" s="668">
        <v>285</v>
      </c>
      <c r="H64" s="669"/>
      <c r="I64" s="669"/>
      <c r="J64" s="669"/>
      <c r="K64" s="669"/>
      <c r="L64" s="669"/>
      <c r="M64" s="669"/>
      <c r="N64" s="669"/>
      <c r="O64" s="668">
        <f t="shared" si="17"/>
        <v>285</v>
      </c>
      <c r="P64" s="669"/>
      <c r="Q64" s="668">
        <f t="shared" si="31"/>
        <v>285</v>
      </c>
      <c r="R64" s="668">
        <v>285</v>
      </c>
      <c r="S64" s="669"/>
      <c r="T64" s="669"/>
      <c r="U64" s="669"/>
      <c r="V64" s="669"/>
      <c r="W64" s="669"/>
      <c r="X64" s="669"/>
      <c r="Y64" s="669"/>
      <c r="Z64" s="668">
        <f t="shared" si="20"/>
        <v>285</v>
      </c>
      <c r="AA64" s="669"/>
      <c r="AB64" s="668">
        <f t="shared" si="32"/>
        <v>570</v>
      </c>
      <c r="AC64" s="668">
        <f t="shared" si="29"/>
        <v>390</v>
      </c>
      <c r="AD64" s="669"/>
      <c r="AE64" s="669"/>
      <c r="AF64" s="669"/>
      <c r="AG64" s="669"/>
      <c r="AH64" s="669"/>
      <c r="AI64" s="669"/>
      <c r="AJ64" s="669"/>
      <c r="AK64" s="668">
        <f t="shared" si="23"/>
        <v>390</v>
      </c>
      <c r="AL64" s="669"/>
      <c r="AM64" s="668">
        <f t="shared" si="33"/>
        <v>960</v>
      </c>
      <c r="AN64" s="668">
        <f t="shared" si="30"/>
        <v>390</v>
      </c>
      <c r="AO64" s="669"/>
      <c r="AP64" s="669"/>
      <c r="AQ64" s="669"/>
      <c r="AR64" s="669"/>
      <c r="AS64" s="669"/>
      <c r="AT64" s="669"/>
      <c r="AU64" s="669"/>
      <c r="AV64" s="668">
        <f t="shared" si="26"/>
        <v>390</v>
      </c>
      <c r="AW64" s="669"/>
      <c r="AX64" s="668">
        <f t="shared" si="34"/>
        <v>1350</v>
      </c>
    </row>
    <row r="65" spans="1:50" s="172" customFormat="1" ht="12">
      <c r="A65" s="288">
        <v>63</v>
      </c>
      <c r="B65" s="310" t="s">
        <v>3068</v>
      </c>
      <c r="C65" s="311" t="s">
        <v>30</v>
      </c>
      <c r="D65" s="311" t="s">
        <v>12</v>
      </c>
      <c r="E65" s="673"/>
      <c r="F65" s="671">
        <v>1400</v>
      </c>
      <c r="G65" s="671"/>
      <c r="H65" s="672"/>
      <c r="I65" s="672"/>
      <c r="J65" s="672"/>
      <c r="K65" s="672"/>
      <c r="L65" s="672"/>
      <c r="M65" s="672"/>
      <c r="N65" s="672"/>
      <c r="O65" s="671"/>
      <c r="P65" s="672"/>
      <c r="Q65" s="671">
        <f t="shared" si="31"/>
        <v>1400</v>
      </c>
      <c r="R65" s="671"/>
      <c r="S65" s="672"/>
      <c r="T65" s="672"/>
      <c r="U65" s="672"/>
      <c r="V65" s="672"/>
      <c r="W65" s="672"/>
      <c r="X65" s="672"/>
      <c r="Y65" s="672"/>
      <c r="Z65" s="671"/>
      <c r="AA65" s="672"/>
      <c r="AB65" s="671">
        <f t="shared" si="32"/>
        <v>1400</v>
      </c>
      <c r="AC65" s="671"/>
      <c r="AD65" s="672"/>
      <c r="AE65" s="672"/>
      <c r="AF65" s="672"/>
      <c r="AG65" s="672"/>
      <c r="AH65" s="672"/>
      <c r="AI65" s="672"/>
      <c r="AJ65" s="672"/>
      <c r="AK65" s="671"/>
      <c r="AL65" s="672"/>
      <c r="AM65" s="671">
        <f t="shared" si="33"/>
        <v>1400</v>
      </c>
      <c r="AN65" s="671"/>
      <c r="AO65" s="672"/>
      <c r="AP65" s="672"/>
      <c r="AQ65" s="672"/>
      <c r="AR65" s="672"/>
      <c r="AS65" s="672"/>
      <c r="AT65" s="672"/>
      <c r="AU65" s="672"/>
      <c r="AV65" s="671"/>
      <c r="AW65" s="672"/>
      <c r="AX65" s="671">
        <f t="shared" si="34"/>
        <v>1400</v>
      </c>
    </row>
    <row r="66" spans="1:50" s="458" customFormat="1" ht="12">
      <c r="A66" s="288">
        <v>64</v>
      </c>
      <c r="B66" s="455" t="s">
        <v>1610</v>
      </c>
      <c r="C66" s="290" t="s">
        <v>23</v>
      </c>
      <c r="D66" s="456"/>
      <c r="E66" s="674">
        <v>50</v>
      </c>
      <c r="F66" s="668">
        <v>0</v>
      </c>
      <c r="G66" s="668">
        <f t="shared" ref="G66:G81" si="35">E66*3</f>
        <v>150</v>
      </c>
      <c r="H66" s="669"/>
      <c r="I66" s="669"/>
      <c r="J66" s="669"/>
      <c r="K66" s="669"/>
      <c r="L66" s="669"/>
      <c r="M66" s="669"/>
      <c r="N66" s="669"/>
      <c r="O66" s="668">
        <f t="shared" ref="O66:O81" si="36">SUM(G66:N66)</f>
        <v>150</v>
      </c>
      <c r="P66" s="669"/>
      <c r="Q66" s="668">
        <f t="shared" si="31"/>
        <v>150</v>
      </c>
      <c r="R66" s="668">
        <f t="shared" ref="R66:R81" si="37">E66*3</f>
        <v>150</v>
      </c>
      <c r="S66" s="669"/>
      <c r="T66" s="669"/>
      <c r="U66" s="669"/>
      <c r="V66" s="669"/>
      <c r="W66" s="669"/>
      <c r="X66" s="669"/>
      <c r="Y66" s="669"/>
      <c r="Z66" s="668">
        <f t="shared" ref="Z66:Z81" si="38">SUM(R66:Y66)</f>
        <v>150</v>
      </c>
      <c r="AA66" s="669"/>
      <c r="AB66" s="668">
        <f t="shared" si="32"/>
        <v>300</v>
      </c>
      <c r="AC66" s="668">
        <f t="shared" ref="AC66:AC81" si="39">$E66*3</f>
        <v>150</v>
      </c>
      <c r="AD66" s="669"/>
      <c r="AE66" s="669"/>
      <c r="AF66" s="669"/>
      <c r="AG66" s="669"/>
      <c r="AH66" s="669"/>
      <c r="AI66" s="669"/>
      <c r="AJ66" s="669"/>
      <c r="AK66" s="668">
        <f t="shared" ref="AK66:AK81" si="40">SUM(AC66:AJ66)</f>
        <v>150</v>
      </c>
      <c r="AL66" s="669"/>
      <c r="AM66" s="668">
        <f t="shared" si="33"/>
        <v>450</v>
      </c>
      <c r="AN66" s="668">
        <f t="shared" ref="AN66:AN81" si="41">$E66*3</f>
        <v>150</v>
      </c>
      <c r="AO66" s="669"/>
      <c r="AP66" s="669"/>
      <c r="AQ66" s="669"/>
      <c r="AR66" s="669"/>
      <c r="AS66" s="669"/>
      <c r="AT66" s="669"/>
      <c r="AU66" s="669"/>
      <c r="AV66" s="668">
        <f t="shared" ref="AV66:AV81" si="42">SUM(AN66:AU66)</f>
        <v>150</v>
      </c>
      <c r="AW66" s="669">
        <v>600</v>
      </c>
      <c r="AX66" s="668">
        <f t="shared" si="34"/>
        <v>0</v>
      </c>
    </row>
    <row r="67" spans="1:50" ht="12">
      <c r="A67" s="288">
        <v>65</v>
      </c>
      <c r="B67" s="289" t="s">
        <v>1952</v>
      </c>
      <c r="C67" s="290" t="s">
        <v>14</v>
      </c>
      <c r="D67" s="290" t="s">
        <v>1975</v>
      </c>
      <c r="E67" s="290">
        <v>300</v>
      </c>
      <c r="F67" s="668">
        <v>0</v>
      </c>
      <c r="G67" s="668">
        <v>720</v>
      </c>
      <c r="H67" s="669"/>
      <c r="I67" s="669"/>
      <c r="J67" s="669"/>
      <c r="K67" s="669"/>
      <c r="L67" s="669"/>
      <c r="M67" s="669"/>
      <c r="N67" s="669"/>
      <c r="O67" s="668">
        <f t="shared" si="36"/>
        <v>720</v>
      </c>
      <c r="P67" s="669">
        <v>720</v>
      </c>
      <c r="Q67" s="668">
        <f t="shared" si="31"/>
        <v>0</v>
      </c>
      <c r="R67" s="668">
        <v>720</v>
      </c>
      <c r="S67" s="669">
        <v>50</v>
      </c>
      <c r="T67" s="669"/>
      <c r="U67" s="669"/>
      <c r="V67" s="669"/>
      <c r="W67" s="669">
        <v>100</v>
      </c>
      <c r="X67" s="669"/>
      <c r="Y67" s="669"/>
      <c r="Z67" s="668">
        <f t="shared" si="38"/>
        <v>870</v>
      </c>
      <c r="AA67" s="669">
        <v>870</v>
      </c>
      <c r="AB67" s="668">
        <f t="shared" si="32"/>
        <v>0</v>
      </c>
      <c r="AC67" s="668">
        <f t="shared" si="39"/>
        <v>900</v>
      </c>
      <c r="AD67" s="669"/>
      <c r="AE67" s="669"/>
      <c r="AF67" s="669"/>
      <c r="AG67" s="669"/>
      <c r="AH67" s="669"/>
      <c r="AI67" s="669"/>
      <c r="AJ67" s="669"/>
      <c r="AK67" s="668">
        <f t="shared" si="40"/>
        <v>900</v>
      </c>
      <c r="AL67" s="669">
        <v>900</v>
      </c>
      <c r="AM67" s="668">
        <f t="shared" si="33"/>
        <v>0</v>
      </c>
      <c r="AN67" s="668">
        <f t="shared" si="41"/>
        <v>900</v>
      </c>
      <c r="AO67" s="669"/>
      <c r="AP67" s="669"/>
      <c r="AQ67" s="669"/>
      <c r="AR67" s="669"/>
      <c r="AS67" s="669"/>
      <c r="AT67" s="669"/>
      <c r="AU67" s="669"/>
      <c r="AV67" s="668">
        <f t="shared" si="42"/>
        <v>900</v>
      </c>
      <c r="AW67" s="669"/>
      <c r="AX67" s="668">
        <f t="shared" si="34"/>
        <v>900</v>
      </c>
    </row>
    <row r="68" spans="1:50" ht="12">
      <c r="A68" s="288">
        <v>66</v>
      </c>
      <c r="B68" s="289" t="s">
        <v>1329</v>
      </c>
      <c r="C68" s="290" t="s">
        <v>23</v>
      </c>
      <c r="D68" s="290"/>
      <c r="E68" s="290">
        <v>20</v>
      </c>
      <c r="F68" s="668">
        <v>0</v>
      </c>
      <c r="G68" s="668">
        <f t="shared" si="35"/>
        <v>60</v>
      </c>
      <c r="H68" s="669"/>
      <c r="I68" s="669"/>
      <c r="J68" s="669"/>
      <c r="K68" s="669"/>
      <c r="L68" s="669"/>
      <c r="M68" s="669"/>
      <c r="N68" s="669"/>
      <c r="O68" s="668">
        <f t="shared" si="36"/>
        <v>60</v>
      </c>
      <c r="P68" s="669"/>
      <c r="Q68" s="668">
        <f t="shared" si="31"/>
        <v>60</v>
      </c>
      <c r="R68" s="668">
        <f t="shared" si="37"/>
        <v>60</v>
      </c>
      <c r="S68" s="669"/>
      <c r="T68" s="669"/>
      <c r="U68" s="669"/>
      <c r="V68" s="669"/>
      <c r="W68" s="669"/>
      <c r="X68" s="669"/>
      <c r="Y68" s="669"/>
      <c r="Z68" s="668">
        <f t="shared" si="38"/>
        <v>60</v>
      </c>
      <c r="AA68" s="669"/>
      <c r="AB68" s="668">
        <f t="shared" si="32"/>
        <v>120</v>
      </c>
      <c r="AC68" s="668">
        <f t="shared" si="39"/>
        <v>60</v>
      </c>
      <c r="AD68" s="669"/>
      <c r="AE68" s="669"/>
      <c r="AF68" s="669"/>
      <c r="AG68" s="669"/>
      <c r="AH68" s="669"/>
      <c r="AI68" s="669"/>
      <c r="AJ68" s="669"/>
      <c r="AK68" s="668">
        <f t="shared" si="40"/>
        <v>60</v>
      </c>
      <c r="AL68" s="669"/>
      <c r="AM68" s="668">
        <f t="shared" si="33"/>
        <v>180</v>
      </c>
      <c r="AN68" s="668">
        <f t="shared" si="41"/>
        <v>60</v>
      </c>
      <c r="AO68" s="669"/>
      <c r="AP68" s="669"/>
      <c r="AQ68" s="669"/>
      <c r="AR68" s="669"/>
      <c r="AS68" s="669">
        <v>100</v>
      </c>
      <c r="AT68" s="669"/>
      <c r="AU68" s="669">
        <v>25</v>
      </c>
      <c r="AV68" s="668">
        <f t="shared" si="42"/>
        <v>185</v>
      </c>
      <c r="AW68" s="669">
        <v>365</v>
      </c>
      <c r="AX68" s="668">
        <f t="shared" si="34"/>
        <v>0</v>
      </c>
    </row>
    <row r="69" spans="1:50" ht="12">
      <c r="A69" s="288">
        <v>67</v>
      </c>
      <c r="B69" s="289" t="s">
        <v>151</v>
      </c>
      <c r="C69" s="290" t="s">
        <v>14</v>
      </c>
      <c r="D69" s="290" t="s">
        <v>152</v>
      </c>
      <c r="E69" s="290">
        <v>350</v>
      </c>
      <c r="F69" s="668">
        <v>0</v>
      </c>
      <c r="G69" s="668">
        <v>750</v>
      </c>
      <c r="H69" s="669"/>
      <c r="I69" s="669"/>
      <c r="J69" s="669"/>
      <c r="K69" s="669"/>
      <c r="L69" s="669"/>
      <c r="M69" s="669"/>
      <c r="N69" s="669"/>
      <c r="O69" s="668">
        <f t="shared" si="36"/>
        <v>750</v>
      </c>
      <c r="P69" s="669">
        <v>750</v>
      </c>
      <c r="Q69" s="668">
        <f t="shared" si="31"/>
        <v>0</v>
      </c>
      <c r="R69" s="668">
        <v>750</v>
      </c>
      <c r="S69" s="669">
        <v>50</v>
      </c>
      <c r="T69" s="669"/>
      <c r="U69" s="669"/>
      <c r="V69" s="669"/>
      <c r="W69" s="669"/>
      <c r="X69" s="669"/>
      <c r="Y69" s="669"/>
      <c r="Z69" s="668">
        <f t="shared" si="38"/>
        <v>800</v>
      </c>
      <c r="AA69" s="669">
        <v>800</v>
      </c>
      <c r="AB69" s="668">
        <f t="shared" si="32"/>
        <v>0</v>
      </c>
      <c r="AC69" s="668">
        <f t="shared" si="39"/>
        <v>1050</v>
      </c>
      <c r="AD69" s="669"/>
      <c r="AE69" s="669"/>
      <c r="AF69" s="669"/>
      <c r="AG69" s="669"/>
      <c r="AH69" s="669"/>
      <c r="AI69" s="669"/>
      <c r="AJ69" s="669"/>
      <c r="AK69" s="668">
        <f t="shared" si="40"/>
        <v>1050</v>
      </c>
      <c r="AL69" s="669">
        <v>1050</v>
      </c>
      <c r="AM69" s="668">
        <f t="shared" si="33"/>
        <v>0</v>
      </c>
      <c r="AN69" s="668">
        <f t="shared" si="41"/>
        <v>1050</v>
      </c>
      <c r="AO69" s="669"/>
      <c r="AP69" s="669"/>
      <c r="AQ69" s="669">
        <v>168</v>
      </c>
      <c r="AR69" s="669"/>
      <c r="AS69" s="669"/>
      <c r="AT69" s="669"/>
      <c r="AU69" s="669"/>
      <c r="AV69" s="668">
        <f t="shared" si="42"/>
        <v>1218</v>
      </c>
      <c r="AW69" s="669">
        <v>1050</v>
      </c>
      <c r="AX69" s="668">
        <f t="shared" si="34"/>
        <v>168</v>
      </c>
    </row>
    <row r="70" spans="1:50" ht="12">
      <c r="A70" s="288">
        <v>68</v>
      </c>
      <c r="B70" s="289" t="s">
        <v>153</v>
      </c>
      <c r="C70" s="290" t="s">
        <v>14</v>
      </c>
      <c r="D70" s="290" t="s">
        <v>905</v>
      </c>
      <c r="E70" s="290">
        <v>140</v>
      </c>
      <c r="F70" s="668">
        <v>0</v>
      </c>
      <c r="G70" s="668">
        <v>300</v>
      </c>
      <c r="H70" s="669"/>
      <c r="I70" s="669"/>
      <c r="J70" s="669"/>
      <c r="K70" s="669"/>
      <c r="L70" s="669"/>
      <c r="M70" s="669"/>
      <c r="N70" s="669"/>
      <c r="O70" s="668">
        <f t="shared" si="36"/>
        <v>300</v>
      </c>
      <c r="P70" s="669">
        <v>300</v>
      </c>
      <c r="Q70" s="668">
        <f t="shared" si="31"/>
        <v>0</v>
      </c>
      <c r="R70" s="668">
        <v>300</v>
      </c>
      <c r="S70" s="669">
        <v>50</v>
      </c>
      <c r="T70" s="669"/>
      <c r="U70" s="669"/>
      <c r="V70" s="669"/>
      <c r="W70" s="669">
        <v>100</v>
      </c>
      <c r="X70" s="669"/>
      <c r="Y70" s="669"/>
      <c r="Z70" s="668">
        <f t="shared" si="38"/>
        <v>450</v>
      </c>
      <c r="AA70" s="669">
        <v>450</v>
      </c>
      <c r="AB70" s="668">
        <f t="shared" si="32"/>
        <v>0</v>
      </c>
      <c r="AC70" s="668">
        <f t="shared" si="39"/>
        <v>420</v>
      </c>
      <c r="AD70" s="669"/>
      <c r="AE70" s="669"/>
      <c r="AF70" s="669"/>
      <c r="AG70" s="669"/>
      <c r="AH70" s="669"/>
      <c r="AI70" s="669"/>
      <c r="AJ70" s="669"/>
      <c r="AK70" s="668">
        <f t="shared" si="40"/>
        <v>420</v>
      </c>
      <c r="AL70" s="669">
        <v>420</v>
      </c>
      <c r="AM70" s="668">
        <f t="shared" si="33"/>
        <v>0</v>
      </c>
      <c r="AN70" s="668">
        <f t="shared" si="41"/>
        <v>420</v>
      </c>
      <c r="AO70" s="669"/>
      <c r="AP70" s="669"/>
      <c r="AQ70" s="669"/>
      <c r="AR70" s="669"/>
      <c r="AS70" s="669"/>
      <c r="AT70" s="669"/>
      <c r="AU70" s="669"/>
      <c r="AV70" s="668">
        <f t="shared" si="42"/>
        <v>420</v>
      </c>
      <c r="AW70" s="669">
        <v>420</v>
      </c>
      <c r="AX70" s="668">
        <f t="shared" si="34"/>
        <v>0</v>
      </c>
    </row>
    <row r="71" spans="1:50" ht="12">
      <c r="A71" s="288">
        <v>69</v>
      </c>
      <c r="B71" s="294" t="s">
        <v>980</v>
      </c>
      <c r="C71" s="290" t="s">
        <v>23</v>
      </c>
      <c r="D71" s="290" t="s">
        <v>973</v>
      </c>
      <c r="E71" s="290">
        <v>150</v>
      </c>
      <c r="F71" s="668">
        <v>0</v>
      </c>
      <c r="G71" s="668">
        <v>330</v>
      </c>
      <c r="H71" s="669"/>
      <c r="I71" s="669"/>
      <c r="J71" s="669"/>
      <c r="K71" s="669"/>
      <c r="L71" s="669"/>
      <c r="M71" s="669"/>
      <c r="N71" s="669"/>
      <c r="O71" s="668">
        <f t="shared" si="36"/>
        <v>330</v>
      </c>
      <c r="P71" s="669"/>
      <c r="Q71" s="668">
        <f t="shared" si="31"/>
        <v>330</v>
      </c>
      <c r="R71" s="668">
        <v>330</v>
      </c>
      <c r="S71" s="669"/>
      <c r="T71" s="669"/>
      <c r="U71" s="669"/>
      <c r="V71" s="669"/>
      <c r="W71" s="669"/>
      <c r="X71" s="669"/>
      <c r="Y71" s="669"/>
      <c r="Z71" s="668">
        <f t="shared" si="38"/>
        <v>330</v>
      </c>
      <c r="AA71" s="669">
        <v>1560</v>
      </c>
      <c r="AB71" s="668">
        <f t="shared" si="32"/>
        <v>-900</v>
      </c>
      <c r="AC71" s="668">
        <f t="shared" si="39"/>
        <v>450</v>
      </c>
      <c r="AD71" s="669"/>
      <c r="AE71" s="669"/>
      <c r="AF71" s="669"/>
      <c r="AG71" s="669"/>
      <c r="AH71" s="669"/>
      <c r="AI71" s="669"/>
      <c r="AJ71" s="669"/>
      <c r="AK71" s="668">
        <f t="shared" si="40"/>
        <v>450</v>
      </c>
      <c r="AL71" s="669"/>
      <c r="AM71" s="668">
        <f t="shared" si="33"/>
        <v>-450</v>
      </c>
      <c r="AN71" s="668">
        <f t="shared" si="41"/>
        <v>450</v>
      </c>
      <c r="AO71" s="669"/>
      <c r="AP71" s="669"/>
      <c r="AQ71" s="669"/>
      <c r="AR71" s="669"/>
      <c r="AS71" s="669"/>
      <c r="AT71" s="669"/>
      <c r="AU71" s="669"/>
      <c r="AV71" s="668">
        <f t="shared" si="42"/>
        <v>450</v>
      </c>
      <c r="AW71" s="669"/>
      <c r="AX71" s="668">
        <f t="shared" si="34"/>
        <v>0</v>
      </c>
    </row>
    <row r="72" spans="1:50" ht="12">
      <c r="A72" s="288">
        <v>70</v>
      </c>
      <c r="B72" s="289" t="s">
        <v>155</v>
      </c>
      <c r="C72" s="290" t="s">
        <v>14</v>
      </c>
      <c r="D72" s="290" t="s">
        <v>157</v>
      </c>
      <c r="E72" s="290">
        <v>365</v>
      </c>
      <c r="F72" s="668">
        <v>0</v>
      </c>
      <c r="G72" s="668">
        <v>795</v>
      </c>
      <c r="H72" s="669"/>
      <c r="I72" s="669"/>
      <c r="J72" s="669"/>
      <c r="K72" s="669"/>
      <c r="L72" s="669"/>
      <c r="M72" s="669"/>
      <c r="N72" s="669"/>
      <c r="O72" s="668">
        <f t="shared" si="36"/>
        <v>795</v>
      </c>
      <c r="P72" s="669">
        <v>795</v>
      </c>
      <c r="Q72" s="668">
        <f t="shared" si="31"/>
        <v>0</v>
      </c>
      <c r="R72" s="668">
        <v>795</v>
      </c>
      <c r="S72" s="669">
        <v>50</v>
      </c>
      <c r="T72" s="669"/>
      <c r="U72" s="669">
        <v>952</v>
      </c>
      <c r="V72" s="669"/>
      <c r="W72" s="669">
        <v>100</v>
      </c>
      <c r="X72" s="669"/>
      <c r="Y72" s="669">
        <v>50</v>
      </c>
      <c r="Z72" s="668">
        <f t="shared" si="38"/>
        <v>1947</v>
      </c>
      <c r="AA72" s="669">
        <v>1947</v>
      </c>
      <c r="AB72" s="668">
        <f t="shared" si="32"/>
        <v>0</v>
      </c>
      <c r="AC72" s="668">
        <f t="shared" si="39"/>
        <v>1095</v>
      </c>
      <c r="AD72" s="669"/>
      <c r="AE72" s="669"/>
      <c r="AF72" s="669"/>
      <c r="AG72" s="669"/>
      <c r="AH72" s="669"/>
      <c r="AI72" s="669"/>
      <c r="AJ72" s="669"/>
      <c r="AK72" s="668">
        <f t="shared" si="40"/>
        <v>1095</v>
      </c>
      <c r="AL72" s="669">
        <v>1095</v>
      </c>
      <c r="AM72" s="668">
        <f t="shared" si="33"/>
        <v>0</v>
      </c>
      <c r="AN72" s="668">
        <f t="shared" si="41"/>
        <v>1095</v>
      </c>
      <c r="AO72" s="669"/>
      <c r="AP72" s="669"/>
      <c r="AQ72" s="669"/>
      <c r="AR72" s="669"/>
      <c r="AS72" s="669"/>
      <c r="AT72" s="669"/>
      <c r="AU72" s="669"/>
      <c r="AV72" s="668">
        <f t="shared" si="42"/>
        <v>1095</v>
      </c>
      <c r="AW72" s="669">
        <v>1095</v>
      </c>
      <c r="AX72" s="668">
        <f t="shared" si="34"/>
        <v>0</v>
      </c>
    </row>
    <row r="73" spans="1:50" ht="12">
      <c r="A73" s="288">
        <v>71</v>
      </c>
      <c r="B73" s="289" t="s">
        <v>158</v>
      </c>
      <c r="C73" s="290" t="s">
        <v>14</v>
      </c>
      <c r="D73" s="290" t="s">
        <v>49</v>
      </c>
      <c r="E73" s="290">
        <v>240</v>
      </c>
      <c r="F73" s="668">
        <v>150</v>
      </c>
      <c r="G73" s="668">
        <v>555</v>
      </c>
      <c r="H73" s="669"/>
      <c r="I73" s="669"/>
      <c r="J73" s="669"/>
      <c r="K73" s="669"/>
      <c r="L73" s="669"/>
      <c r="M73" s="669"/>
      <c r="N73" s="669"/>
      <c r="O73" s="668">
        <f t="shared" si="36"/>
        <v>555</v>
      </c>
      <c r="P73" s="669">
        <v>705</v>
      </c>
      <c r="Q73" s="668">
        <f t="shared" si="31"/>
        <v>0</v>
      </c>
      <c r="R73" s="668">
        <v>555</v>
      </c>
      <c r="S73" s="669"/>
      <c r="T73" s="669">
        <v>100</v>
      </c>
      <c r="U73" s="669"/>
      <c r="V73" s="669"/>
      <c r="W73" s="669"/>
      <c r="X73" s="669"/>
      <c r="Y73" s="669"/>
      <c r="Z73" s="668">
        <f t="shared" si="38"/>
        <v>655</v>
      </c>
      <c r="AA73" s="669"/>
      <c r="AB73" s="668">
        <f t="shared" si="32"/>
        <v>655</v>
      </c>
      <c r="AC73" s="668">
        <f t="shared" si="39"/>
        <v>720</v>
      </c>
      <c r="AD73" s="669"/>
      <c r="AE73" s="669"/>
      <c r="AF73" s="669"/>
      <c r="AG73" s="669"/>
      <c r="AH73" s="669"/>
      <c r="AI73" s="669"/>
      <c r="AJ73" s="669"/>
      <c r="AK73" s="668">
        <f t="shared" si="40"/>
        <v>720</v>
      </c>
      <c r="AL73" s="669">
        <v>2095</v>
      </c>
      <c r="AM73" s="668">
        <f t="shared" si="33"/>
        <v>-720</v>
      </c>
      <c r="AN73" s="668">
        <f t="shared" si="41"/>
        <v>720</v>
      </c>
      <c r="AO73" s="669"/>
      <c r="AP73" s="669"/>
      <c r="AQ73" s="669"/>
      <c r="AR73" s="669"/>
      <c r="AS73" s="669"/>
      <c r="AT73" s="669"/>
      <c r="AU73" s="669"/>
      <c r="AV73" s="668">
        <f t="shared" si="42"/>
        <v>720</v>
      </c>
      <c r="AW73" s="669">
        <v>720</v>
      </c>
      <c r="AX73" s="668">
        <f t="shared" si="34"/>
        <v>-720</v>
      </c>
    </row>
    <row r="74" spans="1:50" s="172" customFormat="1" ht="12">
      <c r="A74" s="288">
        <v>72</v>
      </c>
      <c r="B74" s="289" t="s">
        <v>159</v>
      </c>
      <c r="C74" s="290" t="s">
        <v>14</v>
      </c>
      <c r="D74" s="290" t="s">
        <v>161</v>
      </c>
      <c r="E74" s="290">
        <v>400</v>
      </c>
      <c r="F74" s="668">
        <v>0</v>
      </c>
      <c r="G74" s="668">
        <v>945</v>
      </c>
      <c r="H74" s="669">
        <v>50</v>
      </c>
      <c r="I74" s="669">
        <v>134</v>
      </c>
      <c r="J74" s="669"/>
      <c r="K74" s="669"/>
      <c r="L74" s="669"/>
      <c r="M74" s="669"/>
      <c r="N74" s="669"/>
      <c r="O74" s="668">
        <f t="shared" si="36"/>
        <v>1129</v>
      </c>
      <c r="P74" s="669">
        <v>1349</v>
      </c>
      <c r="Q74" s="668">
        <f t="shared" si="31"/>
        <v>-220</v>
      </c>
      <c r="R74" s="668">
        <v>945</v>
      </c>
      <c r="S74" s="669">
        <v>270</v>
      </c>
      <c r="T74" s="669">
        <v>100</v>
      </c>
      <c r="U74" s="669"/>
      <c r="V74" s="669"/>
      <c r="W74" s="669"/>
      <c r="X74" s="669"/>
      <c r="Y74" s="669"/>
      <c r="Z74" s="668">
        <f t="shared" si="38"/>
        <v>1315</v>
      </c>
      <c r="AA74" s="669">
        <v>1095</v>
      </c>
      <c r="AB74" s="668">
        <f t="shared" si="32"/>
        <v>0</v>
      </c>
      <c r="AC74" s="668">
        <f t="shared" si="39"/>
        <v>1200</v>
      </c>
      <c r="AD74" s="669"/>
      <c r="AE74" s="669"/>
      <c r="AF74" s="669"/>
      <c r="AG74" s="669"/>
      <c r="AH74" s="669"/>
      <c r="AI74" s="669"/>
      <c r="AJ74" s="669"/>
      <c r="AK74" s="668">
        <f t="shared" si="40"/>
        <v>1200</v>
      </c>
      <c r="AL74" s="669">
        <v>1200</v>
      </c>
      <c r="AM74" s="668">
        <f t="shared" si="33"/>
        <v>0</v>
      </c>
      <c r="AN74" s="668">
        <f t="shared" si="41"/>
        <v>1200</v>
      </c>
      <c r="AO74" s="669">
        <v>240</v>
      </c>
      <c r="AP74" s="669">
        <v>134</v>
      </c>
      <c r="AQ74" s="669"/>
      <c r="AR74" s="669"/>
      <c r="AS74" s="669"/>
      <c r="AT74" s="669"/>
      <c r="AU74" s="669"/>
      <c r="AV74" s="668">
        <f t="shared" si="42"/>
        <v>1574</v>
      </c>
      <c r="AW74" s="669">
        <v>1524</v>
      </c>
      <c r="AX74" s="668">
        <f t="shared" si="34"/>
        <v>50</v>
      </c>
    </row>
    <row r="75" spans="1:50" ht="12">
      <c r="A75" s="288">
        <v>73</v>
      </c>
      <c r="B75" s="289" t="s">
        <v>162</v>
      </c>
      <c r="C75" s="290" t="s">
        <v>14</v>
      </c>
      <c r="D75" s="290" t="s">
        <v>164</v>
      </c>
      <c r="E75" s="290">
        <v>380</v>
      </c>
      <c r="F75" s="668">
        <v>0</v>
      </c>
      <c r="G75" s="668">
        <v>900</v>
      </c>
      <c r="H75" s="669"/>
      <c r="I75" s="669"/>
      <c r="J75" s="669"/>
      <c r="K75" s="669"/>
      <c r="L75" s="669">
        <v>100</v>
      </c>
      <c r="M75" s="669"/>
      <c r="N75" s="669"/>
      <c r="O75" s="668">
        <f t="shared" si="36"/>
        <v>1000</v>
      </c>
      <c r="P75" s="669">
        <v>1000</v>
      </c>
      <c r="Q75" s="668">
        <f t="shared" si="31"/>
        <v>0</v>
      </c>
      <c r="R75" s="668">
        <v>900</v>
      </c>
      <c r="S75" s="669"/>
      <c r="T75" s="669"/>
      <c r="U75" s="669"/>
      <c r="V75" s="669"/>
      <c r="W75" s="669"/>
      <c r="X75" s="669"/>
      <c r="Y75" s="669"/>
      <c r="Z75" s="668">
        <f t="shared" si="38"/>
        <v>900</v>
      </c>
      <c r="AA75" s="669">
        <v>900</v>
      </c>
      <c r="AB75" s="668">
        <f t="shared" si="32"/>
        <v>0</v>
      </c>
      <c r="AC75" s="668">
        <f t="shared" si="39"/>
        <v>1140</v>
      </c>
      <c r="AD75" s="669"/>
      <c r="AE75" s="669"/>
      <c r="AF75" s="669"/>
      <c r="AG75" s="669"/>
      <c r="AH75" s="669"/>
      <c r="AI75" s="669"/>
      <c r="AJ75" s="669"/>
      <c r="AK75" s="668">
        <f t="shared" si="40"/>
        <v>1140</v>
      </c>
      <c r="AL75" s="669">
        <v>1140</v>
      </c>
      <c r="AM75" s="668">
        <f t="shared" si="33"/>
        <v>0</v>
      </c>
      <c r="AN75" s="668">
        <f t="shared" si="41"/>
        <v>1140</v>
      </c>
      <c r="AO75" s="669"/>
      <c r="AP75" s="669"/>
      <c r="AQ75" s="669"/>
      <c r="AR75" s="669"/>
      <c r="AS75" s="669"/>
      <c r="AT75" s="669"/>
      <c r="AU75" s="669"/>
      <c r="AV75" s="668">
        <f t="shared" si="42"/>
        <v>1140</v>
      </c>
      <c r="AW75" s="669">
        <v>1140</v>
      </c>
      <c r="AX75" s="668">
        <f t="shared" si="34"/>
        <v>0</v>
      </c>
    </row>
    <row r="76" spans="1:50" ht="12">
      <c r="A76" s="288">
        <v>74</v>
      </c>
      <c r="B76" s="294" t="s">
        <v>987</v>
      </c>
      <c r="C76" s="290" t="s">
        <v>10</v>
      </c>
      <c r="D76" s="290" t="s">
        <v>150</v>
      </c>
      <c r="E76" s="670">
        <v>300</v>
      </c>
      <c r="F76" s="668">
        <v>0</v>
      </c>
      <c r="G76" s="668">
        <v>690</v>
      </c>
      <c r="H76" s="669"/>
      <c r="I76" s="669"/>
      <c r="J76" s="669"/>
      <c r="K76" s="669"/>
      <c r="L76" s="669"/>
      <c r="M76" s="669"/>
      <c r="N76" s="669"/>
      <c r="O76" s="668">
        <f t="shared" si="36"/>
        <v>690</v>
      </c>
      <c r="P76" s="669">
        <v>2760</v>
      </c>
      <c r="Q76" s="668">
        <f t="shared" si="31"/>
        <v>-2070</v>
      </c>
      <c r="R76" s="668">
        <v>690</v>
      </c>
      <c r="S76" s="675"/>
      <c r="T76" s="675"/>
      <c r="U76" s="675"/>
      <c r="V76" s="675"/>
      <c r="W76" s="675">
        <v>100</v>
      </c>
      <c r="X76" s="675"/>
      <c r="Y76" s="675"/>
      <c r="Z76" s="668">
        <f t="shared" si="38"/>
        <v>790</v>
      </c>
      <c r="AA76" s="669">
        <v>100</v>
      </c>
      <c r="AB76" s="668">
        <f t="shared" si="32"/>
        <v>-1380</v>
      </c>
      <c r="AC76" s="668">
        <f t="shared" si="39"/>
        <v>900</v>
      </c>
      <c r="AD76" s="669"/>
      <c r="AE76" s="669"/>
      <c r="AF76" s="669"/>
      <c r="AG76" s="669"/>
      <c r="AH76" s="669"/>
      <c r="AI76" s="669"/>
      <c r="AJ76" s="669"/>
      <c r="AK76" s="668">
        <f t="shared" si="40"/>
        <v>900</v>
      </c>
      <c r="AL76" s="669">
        <v>2220</v>
      </c>
      <c r="AM76" s="668">
        <f t="shared" si="33"/>
        <v>-2700</v>
      </c>
      <c r="AN76" s="668">
        <f t="shared" si="41"/>
        <v>900</v>
      </c>
      <c r="AO76" s="669"/>
      <c r="AP76" s="669">
        <v>100</v>
      </c>
      <c r="AQ76" s="669"/>
      <c r="AR76" s="669">
        <v>300</v>
      </c>
      <c r="AS76" s="669"/>
      <c r="AT76" s="669"/>
      <c r="AU76" s="669">
        <v>1400</v>
      </c>
      <c r="AV76" s="668">
        <f t="shared" si="42"/>
        <v>2700</v>
      </c>
      <c r="AW76" s="669"/>
      <c r="AX76" s="668">
        <f t="shared" si="34"/>
        <v>0</v>
      </c>
    </row>
    <row r="77" spans="1:50" ht="12">
      <c r="A77" s="288">
        <v>75</v>
      </c>
      <c r="B77" s="289" t="s">
        <v>1118</v>
      </c>
      <c r="C77" s="290" t="s">
        <v>14</v>
      </c>
      <c r="D77" s="290" t="s">
        <v>168</v>
      </c>
      <c r="E77" s="290">
        <v>105</v>
      </c>
      <c r="F77" s="668">
        <v>225</v>
      </c>
      <c r="G77" s="668">
        <v>225</v>
      </c>
      <c r="H77" s="669"/>
      <c r="I77" s="669"/>
      <c r="J77" s="669"/>
      <c r="K77" s="669"/>
      <c r="L77" s="669"/>
      <c r="M77" s="669"/>
      <c r="N77" s="669"/>
      <c r="O77" s="668">
        <f t="shared" si="36"/>
        <v>225</v>
      </c>
      <c r="P77" s="669">
        <v>450</v>
      </c>
      <c r="Q77" s="668">
        <f t="shared" si="31"/>
        <v>0</v>
      </c>
      <c r="R77" s="668">
        <v>225</v>
      </c>
      <c r="S77" s="669">
        <v>50</v>
      </c>
      <c r="T77" s="669"/>
      <c r="U77" s="669"/>
      <c r="V77" s="669"/>
      <c r="W77" s="669">
        <v>100</v>
      </c>
      <c r="X77" s="669"/>
      <c r="Y77" s="669"/>
      <c r="Z77" s="668">
        <f t="shared" si="38"/>
        <v>375</v>
      </c>
      <c r="AA77" s="669">
        <v>375</v>
      </c>
      <c r="AB77" s="668">
        <f t="shared" si="32"/>
        <v>0</v>
      </c>
      <c r="AC77" s="668">
        <f t="shared" si="39"/>
        <v>315</v>
      </c>
      <c r="AD77" s="669"/>
      <c r="AE77" s="669"/>
      <c r="AF77" s="669"/>
      <c r="AG77" s="669"/>
      <c r="AH77" s="669"/>
      <c r="AI77" s="669"/>
      <c r="AJ77" s="669"/>
      <c r="AK77" s="668">
        <f t="shared" si="40"/>
        <v>315</v>
      </c>
      <c r="AL77" s="669">
        <v>315</v>
      </c>
      <c r="AM77" s="668">
        <f t="shared" si="33"/>
        <v>0</v>
      </c>
      <c r="AN77" s="668">
        <f t="shared" si="41"/>
        <v>315</v>
      </c>
      <c r="AO77" s="669"/>
      <c r="AP77" s="669"/>
      <c r="AQ77" s="669"/>
      <c r="AR77" s="669"/>
      <c r="AS77" s="669"/>
      <c r="AT77" s="669"/>
      <c r="AU77" s="669"/>
      <c r="AV77" s="668">
        <f t="shared" si="42"/>
        <v>315</v>
      </c>
      <c r="AW77" s="669">
        <v>315</v>
      </c>
      <c r="AX77" s="668">
        <f t="shared" si="34"/>
        <v>0</v>
      </c>
    </row>
    <row r="78" spans="1:50" ht="12">
      <c r="A78" s="288">
        <v>76</v>
      </c>
      <c r="B78" s="289" t="s">
        <v>3426</v>
      </c>
      <c r="C78" s="290" t="s">
        <v>14</v>
      </c>
      <c r="D78" s="290"/>
      <c r="E78" s="290">
        <v>280</v>
      </c>
      <c r="F78" s="668">
        <v>0</v>
      </c>
      <c r="G78" s="668">
        <v>600</v>
      </c>
      <c r="H78" s="669"/>
      <c r="I78" s="669"/>
      <c r="J78" s="669"/>
      <c r="K78" s="669"/>
      <c r="L78" s="669"/>
      <c r="M78" s="669"/>
      <c r="N78" s="669"/>
      <c r="O78" s="668">
        <f t="shared" si="36"/>
        <v>600</v>
      </c>
      <c r="P78" s="669">
        <v>1700</v>
      </c>
      <c r="Q78" s="668">
        <f t="shared" si="31"/>
        <v>-1100</v>
      </c>
      <c r="R78" s="668">
        <v>600</v>
      </c>
      <c r="S78" s="669"/>
      <c r="T78" s="669"/>
      <c r="U78" s="669"/>
      <c r="V78" s="669"/>
      <c r="W78" s="669">
        <v>100</v>
      </c>
      <c r="X78" s="669">
        <v>500</v>
      </c>
      <c r="Y78" s="669">
        <v>50</v>
      </c>
      <c r="Z78" s="668">
        <f t="shared" si="38"/>
        <v>1250</v>
      </c>
      <c r="AA78" s="669"/>
      <c r="AB78" s="668">
        <f t="shared" si="32"/>
        <v>150</v>
      </c>
      <c r="AC78" s="668">
        <f t="shared" si="39"/>
        <v>840</v>
      </c>
      <c r="AD78" s="669"/>
      <c r="AE78" s="669">
        <v>100</v>
      </c>
      <c r="AF78" s="669"/>
      <c r="AG78" s="669"/>
      <c r="AH78" s="669"/>
      <c r="AI78" s="669"/>
      <c r="AJ78" s="669"/>
      <c r="AK78" s="668">
        <f t="shared" si="40"/>
        <v>940</v>
      </c>
      <c r="AL78" s="669">
        <v>1090</v>
      </c>
      <c r="AM78" s="668">
        <f t="shared" si="33"/>
        <v>0</v>
      </c>
      <c r="AN78" s="668">
        <f t="shared" si="41"/>
        <v>840</v>
      </c>
      <c r="AO78" s="669"/>
      <c r="AP78" s="669"/>
      <c r="AQ78" s="669"/>
      <c r="AR78" s="669">
        <v>300</v>
      </c>
      <c r="AS78" s="669"/>
      <c r="AT78" s="669"/>
      <c r="AU78" s="669"/>
      <c r="AV78" s="668">
        <f t="shared" si="42"/>
        <v>1140</v>
      </c>
      <c r="AW78" s="669">
        <v>1140</v>
      </c>
      <c r="AX78" s="668">
        <f t="shared" si="34"/>
        <v>0</v>
      </c>
    </row>
    <row r="79" spans="1:50" ht="12">
      <c r="A79" s="288">
        <v>77</v>
      </c>
      <c r="B79" s="289" t="s">
        <v>3436</v>
      </c>
      <c r="C79" s="290" t="s">
        <v>14</v>
      </c>
      <c r="D79" s="290"/>
      <c r="E79" s="290">
        <v>40</v>
      </c>
      <c r="F79" s="668">
        <v>0</v>
      </c>
      <c r="G79" s="668">
        <f t="shared" si="35"/>
        <v>120</v>
      </c>
      <c r="H79" s="669"/>
      <c r="I79" s="669"/>
      <c r="J79" s="669"/>
      <c r="K79" s="669"/>
      <c r="L79" s="669"/>
      <c r="M79" s="669"/>
      <c r="N79" s="669"/>
      <c r="O79" s="668">
        <f t="shared" si="36"/>
        <v>120</v>
      </c>
      <c r="P79" s="669">
        <v>600</v>
      </c>
      <c r="Q79" s="668">
        <f t="shared" si="31"/>
        <v>-480</v>
      </c>
      <c r="R79" s="668">
        <f t="shared" si="37"/>
        <v>120</v>
      </c>
      <c r="S79" s="669"/>
      <c r="T79" s="669"/>
      <c r="U79" s="669"/>
      <c r="V79" s="669"/>
      <c r="W79" s="669"/>
      <c r="X79" s="669"/>
      <c r="Y79" s="669"/>
      <c r="Z79" s="668">
        <f t="shared" si="38"/>
        <v>120</v>
      </c>
      <c r="AA79" s="669"/>
      <c r="AB79" s="668">
        <f t="shared" si="32"/>
        <v>-360</v>
      </c>
      <c r="AC79" s="668">
        <f t="shared" si="39"/>
        <v>120</v>
      </c>
      <c r="AD79" s="669"/>
      <c r="AE79" s="669"/>
      <c r="AF79" s="669"/>
      <c r="AG79" s="669"/>
      <c r="AH79" s="669"/>
      <c r="AI79" s="669"/>
      <c r="AJ79" s="669"/>
      <c r="AK79" s="668">
        <f t="shared" si="40"/>
        <v>120</v>
      </c>
      <c r="AL79" s="669"/>
      <c r="AM79" s="668">
        <f t="shared" si="33"/>
        <v>-240</v>
      </c>
      <c r="AN79" s="668">
        <f t="shared" si="41"/>
        <v>120</v>
      </c>
      <c r="AO79" s="669"/>
      <c r="AP79" s="669"/>
      <c r="AQ79" s="669"/>
      <c r="AR79" s="669"/>
      <c r="AS79" s="669"/>
      <c r="AT79" s="669"/>
      <c r="AU79" s="669"/>
      <c r="AV79" s="668">
        <f t="shared" si="42"/>
        <v>120</v>
      </c>
      <c r="AW79" s="669"/>
      <c r="AX79" s="668">
        <f t="shared" si="34"/>
        <v>-120</v>
      </c>
    </row>
    <row r="80" spans="1:50" ht="12">
      <c r="A80" s="288">
        <v>78</v>
      </c>
      <c r="B80" s="289" t="s">
        <v>1550</v>
      </c>
      <c r="C80" s="290" t="s">
        <v>14</v>
      </c>
      <c r="D80" s="290"/>
      <c r="E80" s="290">
        <v>160</v>
      </c>
      <c r="F80" s="668">
        <v>0</v>
      </c>
      <c r="G80" s="668">
        <v>345</v>
      </c>
      <c r="H80" s="669"/>
      <c r="I80" s="669"/>
      <c r="J80" s="669"/>
      <c r="K80" s="669"/>
      <c r="L80" s="669"/>
      <c r="M80" s="669"/>
      <c r="N80" s="669"/>
      <c r="O80" s="668">
        <f t="shared" si="36"/>
        <v>345</v>
      </c>
      <c r="P80" s="669">
        <v>345</v>
      </c>
      <c r="Q80" s="668">
        <f t="shared" si="31"/>
        <v>0</v>
      </c>
      <c r="R80" s="668">
        <v>345</v>
      </c>
      <c r="S80" s="669"/>
      <c r="T80" s="669"/>
      <c r="U80" s="669"/>
      <c r="V80" s="669"/>
      <c r="W80" s="669"/>
      <c r="X80" s="669"/>
      <c r="Y80" s="669"/>
      <c r="Z80" s="668">
        <f t="shared" si="38"/>
        <v>345</v>
      </c>
      <c r="AA80" s="669"/>
      <c r="AB80" s="668">
        <f t="shared" si="32"/>
        <v>345</v>
      </c>
      <c r="AC80" s="668">
        <f t="shared" si="39"/>
        <v>480</v>
      </c>
      <c r="AD80" s="669"/>
      <c r="AE80" s="669"/>
      <c r="AF80" s="669"/>
      <c r="AG80" s="669"/>
      <c r="AH80" s="669"/>
      <c r="AI80" s="669"/>
      <c r="AJ80" s="669"/>
      <c r="AK80" s="668">
        <f t="shared" si="40"/>
        <v>480</v>
      </c>
      <c r="AL80" s="669">
        <v>1305</v>
      </c>
      <c r="AM80" s="668">
        <f t="shared" si="33"/>
        <v>-480</v>
      </c>
      <c r="AN80" s="668">
        <f t="shared" si="41"/>
        <v>480</v>
      </c>
      <c r="AO80" s="669"/>
      <c r="AP80" s="669"/>
      <c r="AQ80" s="669"/>
      <c r="AR80" s="669"/>
      <c r="AS80" s="669"/>
      <c r="AT80" s="669"/>
      <c r="AU80" s="669">
        <v>25</v>
      </c>
      <c r="AV80" s="668">
        <f t="shared" si="42"/>
        <v>505</v>
      </c>
      <c r="AW80" s="669">
        <v>25</v>
      </c>
      <c r="AX80" s="668">
        <f t="shared" si="34"/>
        <v>0</v>
      </c>
    </row>
    <row r="81" spans="1:50" ht="12">
      <c r="A81" s="288">
        <v>79</v>
      </c>
      <c r="B81" s="289" t="s">
        <v>1589</v>
      </c>
      <c r="C81" s="290" t="s">
        <v>23</v>
      </c>
      <c r="D81" s="290"/>
      <c r="E81" s="290">
        <v>150</v>
      </c>
      <c r="F81" s="668">
        <v>0</v>
      </c>
      <c r="G81" s="668">
        <f t="shared" si="35"/>
        <v>450</v>
      </c>
      <c r="H81" s="669"/>
      <c r="I81" s="669"/>
      <c r="J81" s="669"/>
      <c r="K81" s="669"/>
      <c r="L81" s="669"/>
      <c r="M81" s="669"/>
      <c r="N81" s="669"/>
      <c r="O81" s="668">
        <f t="shared" si="36"/>
        <v>450</v>
      </c>
      <c r="P81" s="669">
        <v>450</v>
      </c>
      <c r="Q81" s="668">
        <f t="shared" si="31"/>
        <v>0</v>
      </c>
      <c r="R81" s="668">
        <f t="shared" si="37"/>
        <v>450</v>
      </c>
      <c r="S81" s="669"/>
      <c r="T81" s="669"/>
      <c r="U81" s="669"/>
      <c r="V81" s="669"/>
      <c r="W81" s="669"/>
      <c r="X81" s="669"/>
      <c r="Y81" s="669"/>
      <c r="Z81" s="668">
        <f t="shared" si="38"/>
        <v>450</v>
      </c>
      <c r="AA81" s="669">
        <v>450</v>
      </c>
      <c r="AB81" s="668">
        <f t="shared" si="32"/>
        <v>0</v>
      </c>
      <c r="AC81" s="668">
        <f t="shared" si="39"/>
        <v>450</v>
      </c>
      <c r="AD81" s="669"/>
      <c r="AE81" s="669"/>
      <c r="AF81" s="669"/>
      <c r="AG81" s="669"/>
      <c r="AH81" s="669"/>
      <c r="AI81" s="669"/>
      <c r="AJ81" s="669"/>
      <c r="AK81" s="668">
        <f t="shared" si="40"/>
        <v>450</v>
      </c>
      <c r="AL81" s="669">
        <v>450</v>
      </c>
      <c r="AM81" s="668">
        <f t="shared" si="33"/>
        <v>0</v>
      </c>
      <c r="AN81" s="668">
        <f t="shared" si="41"/>
        <v>450</v>
      </c>
      <c r="AO81" s="669"/>
      <c r="AP81" s="669"/>
      <c r="AQ81" s="669"/>
      <c r="AR81" s="669"/>
      <c r="AS81" s="669"/>
      <c r="AT81" s="669"/>
      <c r="AU81" s="669"/>
      <c r="AV81" s="668">
        <f t="shared" si="42"/>
        <v>450</v>
      </c>
      <c r="AW81" s="669">
        <v>450</v>
      </c>
      <c r="AX81" s="668">
        <f t="shared" si="34"/>
        <v>0</v>
      </c>
    </row>
    <row r="82" spans="1:50" ht="12">
      <c r="A82" s="288">
        <v>80</v>
      </c>
      <c r="B82" s="296" t="s">
        <v>3069</v>
      </c>
      <c r="C82" s="297" t="s">
        <v>30</v>
      </c>
      <c r="D82" s="297" t="s">
        <v>874</v>
      </c>
      <c r="E82" s="297"/>
      <c r="F82" s="671">
        <v>550</v>
      </c>
      <c r="G82" s="671"/>
      <c r="H82" s="672"/>
      <c r="I82" s="672"/>
      <c r="J82" s="672"/>
      <c r="K82" s="672"/>
      <c r="L82" s="672"/>
      <c r="M82" s="672"/>
      <c r="N82" s="672"/>
      <c r="O82" s="671"/>
      <c r="P82" s="672"/>
      <c r="Q82" s="671">
        <f t="shared" si="31"/>
        <v>550</v>
      </c>
      <c r="R82" s="671"/>
      <c r="S82" s="672"/>
      <c r="T82" s="672"/>
      <c r="U82" s="672"/>
      <c r="V82" s="672"/>
      <c r="W82" s="672"/>
      <c r="X82" s="672"/>
      <c r="Y82" s="672"/>
      <c r="Z82" s="671"/>
      <c r="AA82" s="672"/>
      <c r="AB82" s="671">
        <f t="shared" si="32"/>
        <v>550</v>
      </c>
      <c r="AC82" s="671"/>
      <c r="AD82" s="672"/>
      <c r="AE82" s="672"/>
      <c r="AF82" s="672"/>
      <c r="AG82" s="672"/>
      <c r="AH82" s="672"/>
      <c r="AI82" s="672"/>
      <c r="AJ82" s="672"/>
      <c r="AK82" s="671"/>
      <c r="AL82" s="672"/>
      <c r="AM82" s="671">
        <f t="shared" si="33"/>
        <v>550</v>
      </c>
      <c r="AN82" s="671"/>
      <c r="AO82" s="672"/>
      <c r="AP82" s="672"/>
      <c r="AQ82" s="672"/>
      <c r="AR82" s="672"/>
      <c r="AS82" s="672"/>
      <c r="AT82" s="672"/>
      <c r="AU82" s="672"/>
      <c r="AV82" s="671"/>
      <c r="AW82" s="672"/>
      <c r="AX82" s="671">
        <f t="shared" si="34"/>
        <v>550</v>
      </c>
    </row>
    <row r="83" spans="1:50" ht="12">
      <c r="A83" s="288">
        <v>81</v>
      </c>
      <c r="B83" s="536" t="s">
        <v>2000</v>
      </c>
      <c r="C83" s="290" t="s">
        <v>3506</v>
      </c>
      <c r="D83" s="290"/>
      <c r="E83" s="290"/>
      <c r="F83" s="668">
        <v>720</v>
      </c>
      <c r="G83" s="668">
        <f t="shared" ref="G83:G111" si="43">E83*3</f>
        <v>0</v>
      </c>
      <c r="H83" s="669"/>
      <c r="I83" s="669"/>
      <c r="J83" s="669"/>
      <c r="K83" s="669"/>
      <c r="L83" s="669"/>
      <c r="M83" s="669"/>
      <c r="N83" s="669"/>
      <c r="O83" s="668">
        <f t="shared" ref="O83:O117" si="44">SUM(G83:N83)</f>
        <v>0</v>
      </c>
      <c r="P83" s="669"/>
      <c r="Q83" s="668">
        <f t="shared" si="31"/>
        <v>720</v>
      </c>
      <c r="R83" s="668">
        <f t="shared" ref="R83:R114" si="45">E83*3</f>
        <v>0</v>
      </c>
      <c r="S83" s="669"/>
      <c r="T83" s="669"/>
      <c r="U83" s="669"/>
      <c r="V83" s="669"/>
      <c r="W83" s="669"/>
      <c r="X83" s="669"/>
      <c r="Y83" s="669"/>
      <c r="Z83" s="668">
        <f t="shared" ref="Z83:Z114" si="46">SUM(R83:Y83)</f>
        <v>0</v>
      </c>
      <c r="AA83" s="669"/>
      <c r="AB83" s="668">
        <f t="shared" si="32"/>
        <v>720</v>
      </c>
      <c r="AC83" s="668">
        <f t="shared" ref="AC83:AC114" si="47">$E83*3</f>
        <v>0</v>
      </c>
      <c r="AD83" s="669"/>
      <c r="AE83" s="669"/>
      <c r="AF83" s="669"/>
      <c r="AG83" s="669"/>
      <c r="AH83" s="669"/>
      <c r="AI83" s="669"/>
      <c r="AJ83" s="669"/>
      <c r="AK83" s="668">
        <f t="shared" ref="AK83:AK114" si="48">SUM(AC83:AJ83)</f>
        <v>0</v>
      </c>
      <c r="AL83" s="669"/>
      <c r="AM83" s="668">
        <f t="shared" si="33"/>
        <v>720</v>
      </c>
      <c r="AN83" s="668">
        <f t="shared" ref="AN83:AN114" si="49">$E83*3</f>
        <v>0</v>
      </c>
      <c r="AO83" s="669"/>
      <c r="AP83" s="669"/>
      <c r="AQ83" s="669"/>
      <c r="AR83" s="669"/>
      <c r="AS83" s="669"/>
      <c r="AT83" s="669"/>
      <c r="AU83" s="669"/>
      <c r="AV83" s="668">
        <f t="shared" ref="AV83:AV114" si="50">SUM(AN83:AU83)</f>
        <v>0</v>
      </c>
      <c r="AW83" s="669"/>
      <c r="AX83" s="668">
        <f t="shared" si="34"/>
        <v>720</v>
      </c>
    </row>
    <row r="84" spans="1:50" ht="12">
      <c r="A84" s="288">
        <v>82</v>
      </c>
      <c r="B84" s="289" t="s">
        <v>169</v>
      </c>
      <c r="C84" s="290" t="s">
        <v>23</v>
      </c>
      <c r="D84" s="290" t="s">
        <v>12</v>
      </c>
      <c r="E84" s="290">
        <v>85</v>
      </c>
      <c r="F84" s="668">
        <v>1020</v>
      </c>
      <c r="G84" s="668">
        <f t="shared" si="43"/>
        <v>255</v>
      </c>
      <c r="H84" s="669"/>
      <c r="I84" s="669"/>
      <c r="J84" s="669"/>
      <c r="K84" s="669"/>
      <c r="L84" s="669"/>
      <c r="M84" s="669"/>
      <c r="N84" s="669"/>
      <c r="O84" s="668">
        <f t="shared" si="44"/>
        <v>255</v>
      </c>
      <c r="P84" s="669">
        <v>1020</v>
      </c>
      <c r="Q84" s="668">
        <f t="shared" si="31"/>
        <v>255</v>
      </c>
      <c r="R84" s="668">
        <f t="shared" si="45"/>
        <v>255</v>
      </c>
      <c r="S84" s="669"/>
      <c r="T84" s="669"/>
      <c r="U84" s="669"/>
      <c r="V84" s="669"/>
      <c r="W84" s="669"/>
      <c r="X84" s="669"/>
      <c r="Y84" s="669"/>
      <c r="Z84" s="668">
        <f t="shared" si="46"/>
        <v>255</v>
      </c>
      <c r="AA84" s="669"/>
      <c r="AB84" s="668">
        <f t="shared" si="32"/>
        <v>510</v>
      </c>
      <c r="AC84" s="668">
        <f t="shared" si="47"/>
        <v>255</v>
      </c>
      <c r="AD84" s="669"/>
      <c r="AE84" s="669"/>
      <c r="AF84" s="669"/>
      <c r="AG84" s="669"/>
      <c r="AH84" s="669"/>
      <c r="AI84" s="669"/>
      <c r="AJ84" s="669"/>
      <c r="AK84" s="668">
        <f t="shared" si="48"/>
        <v>255</v>
      </c>
      <c r="AL84" s="669"/>
      <c r="AM84" s="668">
        <f t="shared" si="33"/>
        <v>765</v>
      </c>
      <c r="AN84" s="668">
        <f t="shared" si="49"/>
        <v>255</v>
      </c>
      <c r="AO84" s="669"/>
      <c r="AP84" s="669"/>
      <c r="AQ84" s="669"/>
      <c r="AR84" s="669"/>
      <c r="AS84" s="669"/>
      <c r="AT84" s="669"/>
      <c r="AU84" s="669"/>
      <c r="AV84" s="668">
        <f t="shared" si="50"/>
        <v>255</v>
      </c>
      <c r="AW84" s="669">
        <v>1020</v>
      </c>
      <c r="AX84" s="668">
        <f t="shared" si="34"/>
        <v>0</v>
      </c>
    </row>
    <row r="85" spans="1:50" ht="12">
      <c r="A85" s="288">
        <v>83</v>
      </c>
      <c r="B85" s="289" t="s">
        <v>1583</v>
      </c>
      <c r="C85" s="290" t="s">
        <v>14</v>
      </c>
      <c r="D85" s="290"/>
      <c r="E85" s="290">
        <v>665</v>
      </c>
      <c r="F85" s="668">
        <v>0</v>
      </c>
      <c r="G85" s="668">
        <f t="shared" si="43"/>
        <v>1995</v>
      </c>
      <c r="H85" s="669"/>
      <c r="I85" s="669"/>
      <c r="J85" s="669"/>
      <c r="K85" s="669"/>
      <c r="L85" s="669"/>
      <c r="M85" s="669"/>
      <c r="N85" s="669"/>
      <c r="O85" s="668">
        <f t="shared" si="44"/>
        <v>1995</v>
      </c>
      <c r="P85" s="669">
        <v>1995</v>
      </c>
      <c r="Q85" s="668">
        <f t="shared" si="31"/>
        <v>0</v>
      </c>
      <c r="R85" s="668">
        <f t="shared" si="45"/>
        <v>1995</v>
      </c>
      <c r="S85" s="669">
        <v>50</v>
      </c>
      <c r="T85" s="669"/>
      <c r="U85" s="669"/>
      <c r="V85" s="669"/>
      <c r="W85" s="669">
        <v>100</v>
      </c>
      <c r="X85" s="669"/>
      <c r="Y85" s="669"/>
      <c r="Z85" s="668">
        <f t="shared" si="46"/>
        <v>2145</v>
      </c>
      <c r="AA85" s="669">
        <v>2145</v>
      </c>
      <c r="AB85" s="668">
        <f t="shared" si="32"/>
        <v>0</v>
      </c>
      <c r="AC85" s="668">
        <f t="shared" si="47"/>
        <v>1995</v>
      </c>
      <c r="AD85" s="669"/>
      <c r="AE85" s="669"/>
      <c r="AF85" s="669"/>
      <c r="AG85" s="669"/>
      <c r="AH85" s="669"/>
      <c r="AI85" s="669"/>
      <c r="AJ85" s="669"/>
      <c r="AK85" s="668">
        <f t="shared" si="48"/>
        <v>1995</v>
      </c>
      <c r="AL85" s="669">
        <v>1995</v>
      </c>
      <c r="AM85" s="668">
        <f t="shared" si="33"/>
        <v>0</v>
      </c>
      <c r="AN85" s="668">
        <v>1330</v>
      </c>
      <c r="AO85" s="669"/>
      <c r="AP85" s="669">
        <v>400</v>
      </c>
      <c r="AQ85" s="669"/>
      <c r="AR85" s="669"/>
      <c r="AS85" s="669"/>
      <c r="AT85" s="669"/>
      <c r="AU85" s="669">
        <v>2175</v>
      </c>
      <c r="AV85" s="668">
        <f t="shared" si="50"/>
        <v>3905</v>
      </c>
      <c r="AW85" s="669">
        <v>3905</v>
      </c>
      <c r="AX85" s="668">
        <f t="shared" si="34"/>
        <v>0</v>
      </c>
    </row>
    <row r="86" spans="1:50" ht="12">
      <c r="A86" s="288">
        <v>84</v>
      </c>
      <c r="B86" s="542" t="s">
        <v>3495</v>
      </c>
      <c r="C86" s="290" t="s">
        <v>14</v>
      </c>
      <c r="D86" s="290"/>
      <c r="E86" s="290">
        <v>175</v>
      </c>
      <c r="F86" s="668">
        <v>0</v>
      </c>
      <c r="G86" s="668">
        <v>375</v>
      </c>
      <c r="H86" s="669"/>
      <c r="I86" s="669"/>
      <c r="J86" s="669"/>
      <c r="K86" s="669"/>
      <c r="L86" s="669"/>
      <c r="M86" s="669"/>
      <c r="N86" s="669"/>
      <c r="O86" s="668">
        <f t="shared" si="44"/>
        <v>375</v>
      </c>
      <c r="P86" s="669">
        <v>375</v>
      </c>
      <c r="Q86" s="668">
        <f t="shared" si="31"/>
        <v>0</v>
      </c>
      <c r="R86" s="668">
        <v>375</v>
      </c>
      <c r="S86" s="669"/>
      <c r="T86" s="669"/>
      <c r="U86" s="669"/>
      <c r="V86" s="669"/>
      <c r="W86" s="669">
        <v>100</v>
      </c>
      <c r="X86" s="669"/>
      <c r="Y86" s="669"/>
      <c r="Z86" s="668">
        <f t="shared" si="46"/>
        <v>475</v>
      </c>
      <c r="AA86" s="669">
        <v>475</v>
      </c>
      <c r="AB86" s="668">
        <f t="shared" si="32"/>
        <v>0</v>
      </c>
      <c r="AC86" s="668">
        <f t="shared" si="47"/>
        <v>525</v>
      </c>
      <c r="AD86" s="669"/>
      <c r="AE86" s="669">
        <v>173</v>
      </c>
      <c r="AF86" s="669"/>
      <c r="AG86" s="669"/>
      <c r="AH86" s="669"/>
      <c r="AI86" s="669"/>
      <c r="AJ86" s="669"/>
      <c r="AK86" s="668">
        <f t="shared" si="48"/>
        <v>698</v>
      </c>
      <c r="AL86" s="669">
        <v>698</v>
      </c>
      <c r="AM86" s="668">
        <f t="shared" si="33"/>
        <v>0</v>
      </c>
      <c r="AN86" s="668">
        <f t="shared" si="49"/>
        <v>525</v>
      </c>
      <c r="AO86" s="669"/>
      <c r="AP86" s="669"/>
      <c r="AQ86" s="669"/>
      <c r="AR86" s="669"/>
      <c r="AS86" s="669"/>
      <c r="AT86" s="669"/>
      <c r="AU86" s="669"/>
      <c r="AV86" s="668">
        <f t="shared" si="50"/>
        <v>525</v>
      </c>
      <c r="AW86" s="669">
        <v>525</v>
      </c>
      <c r="AX86" s="668">
        <f t="shared" si="34"/>
        <v>0</v>
      </c>
    </row>
    <row r="87" spans="1:50" ht="13">
      <c r="A87" s="288">
        <v>85</v>
      </c>
      <c r="B87" s="541" t="s">
        <v>3364</v>
      </c>
      <c r="C87" s="290" t="s">
        <v>14</v>
      </c>
      <c r="D87" s="290"/>
      <c r="E87" s="290">
        <v>350</v>
      </c>
      <c r="F87" s="668">
        <v>0</v>
      </c>
      <c r="G87" s="668">
        <v>750</v>
      </c>
      <c r="H87" s="669"/>
      <c r="I87" s="669"/>
      <c r="J87" s="669"/>
      <c r="K87" s="669"/>
      <c r="L87" s="669"/>
      <c r="M87" s="669"/>
      <c r="N87" s="669"/>
      <c r="O87" s="668">
        <f t="shared" si="44"/>
        <v>750</v>
      </c>
      <c r="P87" s="669">
        <v>3795</v>
      </c>
      <c r="Q87" s="668">
        <f t="shared" ref="Q87:Q118" si="51">F87+O87-P87</f>
        <v>-3045</v>
      </c>
      <c r="R87" s="668">
        <v>750</v>
      </c>
      <c r="S87" s="669">
        <v>50</v>
      </c>
      <c r="T87" s="669"/>
      <c r="U87" s="669">
        <v>2145</v>
      </c>
      <c r="V87" s="669"/>
      <c r="W87" s="669">
        <v>100</v>
      </c>
      <c r="X87" s="669"/>
      <c r="Y87" s="669"/>
      <c r="Z87" s="668">
        <f t="shared" si="46"/>
        <v>3045</v>
      </c>
      <c r="AA87" s="669">
        <v>3045</v>
      </c>
      <c r="AB87" s="668">
        <f t="shared" ref="AB87:AB118" si="52">Q87+Z87-AA87</f>
        <v>-3045</v>
      </c>
      <c r="AC87" s="668">
        <f t="shared" si="47"/>
        <v>1050</v>
      </c>
      <c r="AD87" s="669"/>
      <c r="AE87" s="669"/>
      <c r="AF87" s="669"/>
      <c r="AG87" s="669"/>
      <c r="AH87" s="669"/>
      <c r="AI87" s="669"/>
      <c r="AJ87" s="669"/>
      <c r="AK87" s="668">
        <f t="shared" si="48"/>
        <v>1050</v>
      </c>
      <c r="AL87" s="669">
        <v>2100</v>
      </c>
      <c r="AM87" s="668">
        <f t="shared" ref="AM87:AM118" si="53">AB87+AK87-AL87</f>
        <v>-4095</v>
      </c>
      <c r="AN87" s="668">
        <f t="shared" si="49"/>
        <v>1050</v>
      </c>
      <c r="AO87" s="669"/>
      <c r="AP87" s="669"/>
      <c r="AQ87" s="669"/>
      <c r="AR87" s="669"/>
      <c r="AS87" s="669"/>
      <c r="AT87" s="669"/>
      <c r="AU87" s="669"/>
      <c r="AV87" s="668">
        <f t="shared" si="50"/>
        <v>1050</v>
      </c>
      <c r="AW87" s="669"/>
      <c r="AX87" s="668">
        <f t="shared" ref="AX87:AX118" si="54">AM87+AV87-AW87</f>
        <v>-3045</v>
      </c>
    </row>
    <row r="88" spans="1:50" ht="12">
      <c r="A88" s="288">
        <v>86</v>
      </c>
      <c r="B88" s="289" t="s">
        <v>1592</v>
      </c>
      <c r="C88" s="290" t="s">
        <v>14</v>
      </c>
      <c r="D88" s="290"/>
      <c r="E88" s="290">
        <v>1000</v>
      </c>
      <c r="F88" s="668">
        <v>0</v>
      </c>
      <c r="G88" s="668">
        <v>2250</v>
      </c>
      <c r="H88" s="669"/>
      <c r="I88" s="669"/>
      <c r="J88" s="669"/>
      <c r="K88" s="669"/>
      <c r="L88" s="669"/>
      <c r="M88" s="669"/>
      <c r="N88" s="669"/>
      <c r="O88" s="668">
        <f t="shared" si="44"/>
        <v>2250</v>
      </c>
      <c r="P88" s="669">
        <v>2250</v>
      </c>
      <c r="Q88" s="668">
        <f t="shared" si="51"/>
        <v>0</v>
      </c>
      <c r="R88" s="668">
        <v>2250</v>
      </c>
      <c r="S88" s="669"/>
      <c r="T88" s="669"/>
      <c r="U88" s="669"/>
      <c r="V88" s="669"/>
      <c r="W88" s="669">
        <v>100</v>
      </c>
      <c r="X88" s="669"/>
      <c r="Y88" s="669"/>
      <c r="Z88" s="668">
        <f t="shared" si="46"/>
        <v>2350</v>
      </c>
      <c r="AA88" s="669">
        <v>2350</v>
      </c>
      <c r="AB88" s="668">
        <f t="shared" si="52"/>
        <v>0</v>
      </c>
      <c r="AC88" s="668">
        <f t="shared" si="47"/>
        <v>3000</v>
      </c>
      <c r="AD88" s="669"/>
      <c r="AE88" s="669"/>
      <c r="AF88" s="669"/>
      <c r="AG88" s="669"/>
      <c r="AH88" s="669"/>
      <c r="AI88" s="669"/>
      <c r="AJ88" s="669"/>
      <c r="AK88" s="668">
        <f t="shared" si="48"/>
        <v>3000</v>
      </c>
      <c r="AL88" s="669">
        <v>3000</v>
      </c>
      <c r="AM88" s="668">
        <f t="shared" si="53"/>
        <v>0</v>
      </c>
      <c r="AN88" s="668">
        <f t="shared" si="49"/>
        <v>3000</v>
      </c>
      <c r="AO88" s="669"/>
      <c r="AP88" s="669"/>
      <c r="AQ88" s="669"/>
      <c r="AR88" s="669"/>
      <c r="AS88" s="669"/>
      <c r="AT88" s="669"/>
      <c r="AU88" s="669"/>
      <c r="AV88" s="668">
        <f t="shared" si="50"/>
        <v>3000</v>
      </c>
      <c r="AW88" s="669">
        <v>3000</v>
      </c>
      <c r="AX88" s="668">
        <f t="shared" si="54"/>
        <v>0</v>
      </c>
    </row>
    <row r="89" spans="1:50" ht="12">
      <c r="A89" s="288">
        <v>87</v>
      </c>
      <c r="B89" s="294" t="s">
        <v>3198</v>
      </c>
      <c r="C89" s="290" t="s">
        <v>10</v>
      </c>
      <c r="D89" s="290" t="s">
        <v>12</v>
      </c>
      <c r="E89" s="670">
        <v>300</v>
      </c>
      <c r="F89" s="668">
        <v>0</v>
      </c>
      <c r="G89" s="668">
        <v>600</v>
      </c>
      <c r="H89" s="669"/>
      <c r="I89" s="669"/>
      <c r="J89" s="669"/>
      <c r="K89" s="669"/>
      <c r="L89" s="669"/>
      <c r="M89" s="669"/>
      <c r="N89" s="669"/>
      <c r="O89" s="668">
        <f t="shared" si="44"/>
        <v>600</v>
      </c>
      <c r="P89" s="669">
        <v>600</v>
      </c>
      <c r="Q89" s="668">
        <f t="shared" si="51"/>
        <v>0</v>
      </c>
      <c r="R89" s="668">
        <v>600</v>
      </c>
      <c r="S89" s="669"/>
      <c r="T89" s="669"/>
      <c r="U89" s="669"/>
      <c r="V89" s="669"/>
      <c r="W89" s="669">
        <v>100</v>
      </c>
      <c r="X89" s="669"/>
      <c r="Y89" s="669"/>
      <c r="Z89" s="668">
        <f t="shared" si="46"/>
        <v>700</v>
      </c>
      <c r="AA89" s="669">
        <v>700</v>
      </c>
      <c r="AB89" s="668">
        <f t="shared" si="52"/>
        <v>0</v>
      </c>
      <c r="AC89" s="668">
        <f t="shared" si="47"/>
        <v>900</v>
      </c>
      <c r="AD89" s="669"/>
      <c r="AE89" s="669"/>
      <c r="AF89" s="669"/>
      <c r="AG89" s="669"/>
      <c r="AH89" s="669"/>
      <c r="AI89" s="669"/>
      <c r="AJ89" s="669"/>
      <c r="AK89" s="668">
        <f t="shared" si="48"/>
        <v>900</v>
      </c>
      <c r="AL89" s="669">
        <v>1800</v>
      </c>
      <c r="AM89" s="668">
        <f t="shared" si="53"/>
        <v>-900</v>
      </c>
      <c r="AN89" s="668">
        <f t="shared" si="49"/>
        <v>900</v>
      </c>
      <c r="AO89" s="669"/>
      <c r="AP89" s="669"/>
      <c r="AQ89" s="669"/>
      <c r="AR89" s="669"/>
      <c r="AS89" s="669"/>
      <c r="AT89" s="669"/>
      <c r="AU89" s="669"/>
      <c r="AV89" s="668">
        <f t="shared" si="50"/>
        <v>900</v>
      </c>
      <c r="AW89" s="669"/>
      <c r="AX89" s="668">
        <f t="shared" si="54"/>
        <v>0</v>
      </c>
    </row>
    <row r="90" spans="1:50" ht="12">
      <c r="A90" s="288">
        <v>88</v>
      </c>
      <c r="B90" s="289" t="s">
        <v>175</v>
      </c>
      <c r="C90" s="290" t="s">
        <v>23</v>
      </c>
      <c r="D90" s="290" t="s">
        <v>176</v>
      </c>
      <c r="E90" s="290">
        <v>35</v>
      </c>
      <c r="F90" s="668">
        <v>0</v>
      </c>
      <c r="G90" s="668">
        <f t="shared" si="43"/>
        <v>105</v>
      </c>
      <c r="H90" s="669"/>
      <c r="I90" s="669"/>
      <c r="J90" s="669"/>
      <c r="K90" s="669"/>
      <c r="L90" s="669"/>
      <c r="M90" s="669"/>
      <c r="N90" s="669"/>
      <c r="O90" s="668">
        <f t="shared" si="44"/>
        <v>105</v>
      </c>
      <c r="P90" s="669"/>
      <c r="Q90" s="668">
        <f t="shared" si="51"/>
        <v>105</v>
      </c>
      <c r="R90" s="668">
        <f t="shared" si="45"/>
        <v>105</v>
      </c>
      <c r="S90" s="669"/>
      <c r="T90" s="669"/>
      <c r="U90" s="669"/>
      <c r="V90" s="669"/>
      <c r="W90" s="669"/>
      <c r="X90" s="669"/>
      <c r="Y90" s="669"/>
      <c r="Z90" s="668">
        <f t="shared" si="46"/>
        <v>105</v>
      </c>
      <c r="AA90" s="669">
        <v>420</v>
      </c>
      <c r="AB90" s="668">
        <f t="shared" si="52"/>
        <v>-210</v>
      </c>
      <c r="AC90" s="668">
        <f t="shared" si="47"/>
        <v>105</v>
      </c>
      <c r="AD90" s="669"/>
      <c r="AE90" s="669"/>
      <c r="AF90" s="669"/>
      <c r="AG90" s="669"/>
      <c r="AH90" s="669"/>
      <c r="AI90" s="669"/>
      <c r="AJ90" s="669"/>
      <c r="AK90" s="668">
        <f t="shared" si="48"/>
        <v>105</v>
      </c>
      <c r="AL90" s="669"/>
      <c r="AM90" s="668">
        <f t="shared" si="53"/>
        <v>-105</v>
      </c>
      <c r="AN90" s="668">
        <f t="shared" si="49"/>
        <v>105</v>
      </c>
      <c r="AO90" s="669"/>
      <c r="AP90" s="669"/>
      <c r="AQ90" s="669"/>
      <c r="AR90" s="669"/>
      <c r="AS90" s="669"/>
      <c r="AT90" s="669"/>
      <c r="AU90" s="669"/>
      <c r="AV90" s="668">
        <f t="shared" si="50"/>
        <v>105</v>
      </c>
      <c r="AW90" s="669"/>
      <c r="AX90" s="668">
        <f t="shared" si="54"/>
        <v>0</v>
      </c>
    </row>
    <row r="91" spans="1:50" ht="12">
      <c r="A91" s="288">
        <v>89</v>
      </c>
      <c r="B91" s="289" t="s">
        <v>1582</v>
      </c>
      <c r="C91" s="290" t="s">
        <v>14</v>
      </c>
      <c r="D91" s="290"/>
      <c r="E91" s="290">
        <v>350</v>
      </c>
      <c r="F91" s="668">
        <v>0</v>
      </c>
      <c r="G91" s="668">
        <v>1050</v>
      </c>
      <c r="H91" s="669"/>
      <c r="I91" s="669"/>
      <c r="J91" s="669"/>
      <c r="K91" s="669"/>
      <c r="L91" s="669"/>
      <c r="M91" s="669"/>
      <c r="N91" s="669"/>
      <c r="O91" s="668">
        <f t="shared" si="44"/>
        <v>1050</v>
      </c>
      <c r="P91" s="669">
        <v>1050</v>
      </c>
      <c r="Q91" s="668">
        <f t="shared" si="51"/>
        <v>0</v>
      </c>
      <c r="R91" s="668">
        <v>1050</v>
      </c>
      <c r="S91" s="669">
        <v>50</v>
      </c>
      <c r="T91" s="669"/>
      <c r="U91" s="669"/>
      <c r="V91" s="669"/>
      <c r="W91" s="669">
        <v>100</v>
      </c>
      <c r="X91" s="669"/>
      <c r="Y91" s="669">
        <v>50</v>
      </c>
      <c r="Z91" s="668">
        <f t="shared" si="46"/>
        <v>1250</v>
      </c>
      <c r="AA91" s="669">
        <v>1250</v>
      </c>
      <c r="AB91" s="668">
        <f t="shared" si="52"/>
        <v>0</v>
      </c>
      <c r="AC91" s="668">
        <f t="shared" si="47"/>
        <v>1050</v>
      </c>
      <c r="AD91" s="669"/>
      <c r="AE91" s="669"/>
      <c r="AF91" s="669"/>
      <c r="AG91" s="669"/>
      <c r="AH91" s="669"/>
      <c r="AI91" s="669"/>
      <c r="AJ91" s="669"/>
      <c r="AK91" s="668">
        <f t="shared" si="48"/>
        <v>1050</v>
      </c>
      <c r="AL91" s="669">
        <v>2100</v>
      </c>
      <c r="AM91" s="668">
        <f t="shared" si="53"/>
        <v>-1050</v>
      </c>
      <c r="AN91" s="668">
        <f t="shared" si="49"/>
        <v>1050</v>
      </c>
      <c r="AO91" s="669"/>
      <c r="AP91" s="669"/>
      <c r="AQ91" s="669"/>
      <c r="AR91" s="669"/>
      <c r="AS91" s="669"/>
      <c r="AT91" s="669"/>
      <c r="AU91" s="669"/>
      <c r="AV91" s="668">
        <f t="shared" si="50"/>
        <v>1050</v>
      </c>
      <c r="AW91" s="669"/>
      <c r="AX91" s="668">
        <f t="shared" si="54"/>
        <v>0</v>
      </c>
    </row>
    <row r="92" spans="1:50" ht="12">
      <c r="A92" s="288">
        <v>90</v>
      </c>
      <c r="B92" s="289" t="s">
        <v>855</v>
      </c>
      <c r="C92" s="290" t="s">
        <v>14</v>
      </c>
      <c r="D92" s="290" t="s">
        <v>805</v>
      </c>
      <c r="E92" s="290">
        <v>155</v>
      </c>
      <c r="F92" s="668">
        <v>0</v>
      </c>
      <c r="G92" s="668">
        <v>330</v>
      </c>
      <c r="H92" s="669"/>
      <c r="I92" s="669"/>
      <c r="J92" s="669"/>
      <c r="K92" s="669"/>
      <c r="L92" s="669"/>
      <c r="M92" s="669"/>
      <c r="N92" s="669"/>
      <c r="O92" s="668">
        <f t="shared" si="44"/>
        <v>330</v>
      </c>
      <c r="P92" s="669">
        <v>330</v>
      </c>
      <c r="Q92" s="668">
        <f t="shared" si="51"/>
        <v>0</v>
      </c>
      <c r="R92" s="668">
        <v>330</v>
      </c>
      <c r="S92" s="669"/>
      <c r="T92" s="669"/>
      <c r="U92" s="669"/>
      <c r="V92" s="669"/>
      <c r="W92" s="669">
        <v>100</v>
      </c>
      <c r="X92" s="669"/>
      <c r="Y92" s="669"/>
      <c r="Z92" s="668">
        <f t="shared" si="46"/>
        <v>430</v>
      </c>
      <c r="AA92" s="669">
        <v>430</v>
      </c>
      <c r="AB92" s="668">
        <f t="shared" si="52"/>
        <v>0</v>
      </c>
      <c r="AC92" s="668">
        <f t="shared" si="47"/>
        <v>465</v>
      </c>
      <c r="AD92" s="669"/>
      <c r="AE92" s="669"/>
      <c r="AF92" s="669"/>
      <c r="AG92" s="669"/>
      <c r="AH92" s="669"/>
      <c r="AI92" s="669"/>
      <c r="AJ92" s="669"/>
      <c r="AK92" s="668">
        <f t="shared" si="48"/>
        <v>465</v>
      </c>
      <c r="AL92" s="669">
        <v>465</v>
      </c>
      <c r="AM92" s="668">
        <f t="shared" si="53"/>
        <v>0</v>
      </c>
      <c r="AN92" s="668">
        <f t="shared" si="49"/>
        <v>465</v>
      </c>
      <c r="AO92" s="669"/>
      <c r="AP92" s="669"/>
      <c r="AQ92" s="669"/>
      <c r="AR92" s="669"/>
      <c r="AS92" s="669"/>
      <c r="AT92" s="669"/>
      <c r="AU92" s="669"/>
      <c r="AV92" s="668">
        <f t="shared" si="50"/>
        <v>465</v>
      </c>
      <c r="AW92" s="669">
        <v>465</v>
      </c>
      <c r="AX92" s="668">
        <f t="shared" si="54"/>
        <v>0</v>
      </c>
    </row>
    <row r="93" spans="1:50" ht="12">
      <c r="A93" s="288">
        <v>91</v>
      </c>
      <c r="B93" s="289" t="s">
        <v>3360</v>
      </c>
      <c r="C93" s="290" t="s">
        <v>14</v>
      </c>
      <c r="D93" s="290"/>
      <c r="E93" s="290">
        <v>110</v>
      </c>
      <c r="F93" s="668">
        <v>-410</v>
      </c>
      <c r="G93" s="668">
        <v>240</v>
      </c>
      <c r="H93" s="669"/>
      <c r="I93" s="669"/>
      <c r="J93" s="669"/>
      <c r="K93" s="669"/>
      <c r="L93" s="669"/>
      <c r="M93" s="669"/>
      <c r="N93" s="669"/>
      <c r="O93" s="668">
        <f t="shared" si="44"/>
        <v>240</v>
      </c>
      <c r="P93" s="669">
        <v>600</v>
      </c>
      <c r="Q93" s="668">
        <f t="shared" si="51"/>
        <v>-770</v>
      </c>
      <c r="R93" s="668">
        <v>240</v>
      </c>
      <c r="S93" s="669"/>
      <c r="T93" s="669"/>
      <c r="U93" s="669"/>
      <c r="V93" s="669"/>
      <c r="W93" s="669">
        <v>100</v>
      </c>
      <c r="X93" s="669"/>
      <c r="Y93" s="669"/>
      <c r="Z93" s="668">
        <f t="shared" si="46"/>
        <v>340</v>
      </c>
      <c r="AA93" s="669"/>
      <c r="AB93" s="668">
        <f t="shared" si="52"/>
        <v>-430</v>
      </c>
      <c r="AC93" s="668">
        <f t="shared" si="47"/>
        <v>330</v>
      </c>
      <c r="AD93" s="669"/>
      <c r="AE93" s="669"/>
      <c r="AF93" s="669"/>
      <c r="AG93" s="669"/>
      <c r="AH93" s="669"/>
      <c r="AI93" s="669"/>
      <c r="AJ93" s="669"/>
      <c r="AK93" s="668">
        <f t="shared" si="48"/>
        <v>330</v>
      </c>
      <c r="AL93" s="669">
        <v>200</v>
      </c>
      <c r="AM93" s="668">
        <f t="shared" si="53"/>
        <v>-300</v>
      </c>
      <c r="AN93" s="668">
        <f t="shared" si="49"/>
        <v>330</v>
      </c>
      <c r="AO93" s="669"/>
      <c r="AP93" s="669"/>
      <c r="AQ93" s="669"/>
      <c r="AR93" s="669"/>
      <c r="AS93" s="669"/>
      <c r="AT93" s="669"/>
      <c r="AU93" s="669"/>
      <c r="AV93" s="668">
        <f t="shared" si="50"/>
        <v>330</v>
      </c>
      <c r="AW93" s="669"/>
      <c r="AX93" s="668">
        <f t="shared" si="54"/>
        <v>30</v>
      </c>
    </row>
    <row r="94" spans="1:50" ht="12">
      <c r="A94" s="288">
        <v>92</v>
      </c>
      <c r="B94" s="289" t="s">
        <v>1328</v>
      </c>
      <c r="C94" s="290" t="s">
        <v>23</v>
      </c>
      <c r="D94" s="290"/>
      <c r="E94" s="290">
        <v>70</v>
      </c>
      <c r="F94" s="668">
        <v>0</v>
      </c>
      <c r="G94" s="668">
        <f t="shared" si="43"/>
        <v>210</v>
      </c>
      <c r="H94" s="669"/>
      <c r="I94" s="669"/>
      <c r="J94" s="669"/>
      <c r="K94" s="669"/>
      <c r="L94" s="669"/>
      <c r="M94" s="669"/>
      <c r="N94" s="669"/>
      <c r="O94" s="668">
        <f t="shared" si="44"/>
        <v>210</v>
      </c>
      <c r="P94" s="669"/>
      <c r="Q94" s="668">
        <f t="shared" si="51"/>
        <v>210</v>
      </c>
      <c r="R94" s="668">
        <f t="shared" si="45"/>
        <v>210</v>
      </c>
      <c r="S94" s="669"/>
      <c r="T94" s="669"/>
      <c r="U94" s="669"/>
      <c r="V94" s="669"/>
      <c r="W94" s="669"/>
      <c r="X94" s="669"/>
      <c r="Y94" s="669"/>
      <c r="Z94" s="668">
        <f t="shared" si="46"/>
        <v>210</v>
      </c>
      <c r="AA94" s="669"/>
      <c r="AB94" s="668">
        <f t="shared" si="52"/>
        <v>420</v>
      </c>
      <c r="AC94" s="668">
        <f t="shared" si="47"/>
        <v>210</v>
      </c>
      <c r="AD94" s="669"/>
      <c r="AE94" s="669"/>
      <c r="AF94" s="669"/>
      <c r="AG94" s="669"/>
      <c r="AH94" s="669"/>
      <c r="AI94" s="669"/>
      <c r="AJ94" s="669"/>
      <c r="AK94" s="668">
        <f t="shared" si="48"/>
        <v>210</v>
      </c>
      <c r="AL94" s="669"/>
      <c r="AM94" s="668">
        <f t="shared" si="53"/>
        <v>630</v>
      </c>
      <c r="AN94" s="668">
        <f t="shared" si="49"/>
        <v>210</v>
      </c>
      <c r="AO94" s="669"/>
      <c r="AP94" s="669"/>
      <c r="AQ94" s="669"/>
      <c r="AR94" s="669"/>
      <c r="AS94" s="669"/>
      <c r="AT94" s="669"/>
      <c r="AU94" s="669"/>
      <c r="AV94" s="668">
        <f t="shared" si="50"/>
        <v>210</v>
      </c>
      <c r="AW94" s="669">
        <v>840</v>
      </c>
      <c r="AX94" s="668">
        <f t="shared" si="54"/>
        <v>0</v>
      </c>
    </row>
    <row r="95" spans="1:50" ht="12">
      <c r="A95" s="288">
        <v>93</v>
      </c>
      <c r="B95" s="289" t="s">
        <v>1953</v>
      </c>
      <c r="C95" s="290" t="s">
        <v>14</v>
      </c>
      <c r="D95" s="290" t="s">
        <v>1976</v>
      </c>
      <c r="E95" s="290">
        <v>1380</v>
      </c>
      <c r="F95" s="668">
        <v>0</v>
      </c>
      <c r="G95" s="668">
        <v>2970</v>
      </c>
      <c r="H95" s="669"/>
      <c r="I95" s="669"/>
      <c r="J95" s="669"/>
      <c r="K95" s="669"/>
      <c r="L95" s="669"/>
      <c r="M95" s="669"/>
      <c r="N95" s="669"/>
      <c r="O95" s="668">
        <f t="shared" si="44"/>
        <v>2970</v>
      </c>
      <c r="P95" s="669">
        <v>16962</v>
      </c>
      <c r="Q95" s="668">
        <f t="shared" si="51"/>
        <v>-13992</v>
      </c>
      <c r="R95" s="668">
        <v>2970</v>
      </c>
      <c r="S95" s="669">
        <v>50</v>
      </c>
      <c r="T95" s="669">
        <v>1070</v>
      </c>
      <c r="U95" s="669">
        <v>9802</v>
      </c>
      <c r="V95" s="669"/>
      <c r="W95" s="669">
        <v>100</v>
      </c>
      <c r="X95" s="669"/>
      <c r="Y95" s="669"/>
      <c r="Z95" s="668">
        <f t="shared" si="46"/>
        <v>13992</v>
      </c>
      <c r="AA95" s="669"/>
      <c r="AB95" s="668">
        <f t="shared" si="52"/>
        <v>0</v>
      </c>
      <c r="AC95" s="668">
        <f t="shared" si="47"/>
        <v>4140</v>
      </c>
      <c r="AD95" s="669"/>
      <c r="AE95" s="669"/>
      <c r="AF95" s="669"/>
      <c r="AG95" s="669"/>
      <c r="AH95" s="669"/>
      <c r="AI95" s="669"/>
      <c r="AJ95" s="669"/>
      <c r="AK95" s="668">
        <f t="shared" si="48"/>
        <v>4140</v>
      </c>
      <c r="AL95" s="669">
        <v>4140</v>
      </c>
      <c r="AM95" s="668">
        <f t="shared" si="53"/>
        <v>0</v>
      </c>
      <c r="AN95" s="668">
        <f t="shared" si="49"/>
        <v>4140</v>
      </c>
      <c r="AO95" s="669"/>
      <c r="AP95" s="669"/>
      <c r="AQ95" s="669"/>
      <c r="AR95" s="669"/>
      <c r="AS95" s="669"/>
      <c r="AT95" s="669"/>
      <c r="AU95" s="669"/>
      <c r="AV95" s="668">
        <f t="shared" si="50"/>
        <v>4140</v>
      </c>
      <c r="AW95" s="669">
        <v>4140</v>
      </c>
      <c r="AX95" s="668">
        <f t="shared" si="54"/>
        <v>0</v>
      </c>
    </row>
    <row r="96" spans="1:50" ht="12">
      <c r="A96" s="288">
        <v>94</v>
      </c>
      <c r="B96" s="289" t="s">
        <v>181</v>
      </c>
      <c r="C96" s="290" t="s">
        <v>14</v>
      </c>
      <c r="D96" s="290" t="s">
        <v>183</v>
      </c>
      <c r="E96" s="290">
        <v>350</v>
      </c>
      <c r="F96" s="668">
        <v>750</v>
      </c>
      <c r="G96" s="668">
        <v>750</v>
      </c>
      <c r="H96" s="669">
        <v>50</v>
      </c>
      <c r="I96" s="669"/>
      <c r="J96" s="669"/>
      <c r="K96" s="669"/>
      <c r="L96" s="669"/>
      <c r="M96" s="669"/>
      <c r="N96" s="669"/>
      <c r="O96" s="668">
        <f t="shared" si="44"/>
        <v>800</v>
      </c>
      <c r="P96" s="669">
        <v>1550</v>
      </c>
      <c r="Q96" s="668">
        <f t="shared" si="51"/>
        <v>0</v>
      </c>
      <c r="R96" s="668">
        <v>750</v>
      </c>
      <c r="S96" s="669"/>
      <c r="T96" s="669"/>
      <c r="U96" s="669"/>
      <c r="V96" s="669"/>
      <c r="W96" s="669">
        <v>100</v>
      </c>
      <c r="X96" s="669"/>
      <c r="Y96" s="669"/>
      <c r="Z96" s="668">
        <f t="shared" si="46"/>
        <v>850</v>
      </c>
      <c r="AA96" s="669">
        <v>850</v>
      </c>
      <c r="AB96" s="668">
        <f t="shared" si="52"/>
        <v>0</v>
      </c>
      <c r="AC96" s="668">
        <f t="shared" si="47"/>
        <v>1050</v>
      </c>
      <c r="AD96" s="669"/>
      <c r="AE96" s="669"/>
      <c r="AF96" s="669"/>
      <c r="AG96" s="669"/>
      <c r="AH96" s="669"/>
      <c r="AI96" s="669"/>
      <c r="AJ96" s="669"/>
      <c r="AK96" s="668">
        <f t="shared" si="48"/>
        <v>1050</v>
      </c>
      <c r="AL96" s="669">
        <v>1050</v>
      </c>
      <c r="AM96" s="668">
        <f t="shared" si="53"/>
        <v>0</v>
      </c>
      <c r="AN96" s="668">
        <f t="shared" si="49"/>
        <v>1050</v>
      </c>
      <c r="AO96" s="669"/>
      <c r="AP96" s="669"/>
      <c r="AQ96" s="669"/>
      <c r="AR96" s="669"/>
      <c r="AS96" s="669"/>
      <c r="AT96" s="669"/>
      <c r="AU96" s="669"/>
      <c r="AV96" s="668">
        <f t="shared" si="50"/>
        <v>1050</v>
      </c>
      <c r="AW96" s="669">
        <v>1050</v>
      </c>
      <c r="AX96" s="668">
        <f t="shared" si="54"/>
        <v>0</v>
      </c>
    </row>
    <row r="97" spans="1:50" ht="12">
      <c r="A97" s="288">
        <v>95</v>
      </c>
      <c r="B97" s="289" t="s">
        <v>3872</v>
      </c>
      <c r="C97" s="290" t="s">
        <v>14</v>
      </c>
      <c r="D97" s="290" t="s">
        <v>3873</v>
      </c>
      <c r="E97" s="290">
        <v>150</v>
      </c>
      <c r="F97" s="668">
        <v>0</v>
      </c>
      <c r="G97" s="668">
        <f t="shared" si="43"/>
        <v>450</v>
      </c>
      <c r="H97" s="669"/>
      <c r="I97" s="669"/>
      <c r="J97" s="669"/>
      <c r="K97" s="669"/>
      <c r="L97" s="669"/>
      <c r="M97" s="669"/>
      <c r="N97" s="669"/>
      <c r="O97" s="668">
        <f t="shared" si="44"/>
        <v>450</v>
      </c>
      <c r="P97" s="669">
        <v>900</v>
      </c>
      <c r="Q97" s="668">
        <f t="shared" si="51"/>
        <v>-450</v>
      </c>
      <c r="R97" s="668">
        <f t="shared" si="45"/>
        <v>450</v>
      </c>
      <c r="S97" s="669"/>
      <c r="T97" s="669"/>
      <c r="U97" s="669"/>
      <c r="V97" s="669"/>
      <c r="W97" s="669"/>
      <c r="X97" s="669"/>
      <c r="Y97" s="669"/>
      <c r="Z97" s="668">
        <f t="shared" si="46"/>
        <v>450</v>
      </c>
      <c r="AA97" s="669"/>
      <c r="AB97" s="668">
        <f t="shared" si="52"/>
        <v>0</v>
      </c>
      <c r="AC97" s="668">
        <f t="shared" si="47"/>
        <v>450</v>
      </c>
      <c r="AD97" s="669"/>
      <c r="AE97" s="669"/>
      <c r="AF97" s="669"/>
      <c r="AG97" s="669"/>
      <c r="AH97" s="669"/>
      <c r="AI97" s="669"/>
      <c r="AJ97" s="669"/>
      <c r="AK97" s="668">
        <f t="shared" si="48"/>
        <v>450</v>
      </c>
      <c r="AL97" s="669">
        <v>450</v>
      </c>
      <c r="AM97" s="668">
        <f t="shared" si="53"/>
        <v>0</v>
      </c>
      <c r="AN97" s="668">
        <f t="shared" si="49"/>
        <v>450</v>
      </c>
      <c r="AO97" s="669"/>
      <c r="AP97" s="669"/>
      <c r="AQ97" s="669"/>
      <c r="AR97" s="669"/>
      <c r="AS97" s="669"/>
      <c r="AT97" s="669"/>
      <c r="AU97" s="669"/>
      <c r="AV97" s="668">
        <f t="shared" si="50"/>
        <v>450</v>
      </c>
      <c r="AW97" s="669"/>
      <c r="AX97" s="668">
        <f t="shared" si="54"/>
        <v>450</v>
      </c>
    </row>
    <row r="98" spans="1:50" ht="12">
      <c r="A98" s="288">
        <v>96</v>
      </c>
      <c r="B98" s="289" t="s">
        <v>3830</v>
      </c>
      <c r="C98" s="290" t="s">
        <v>14</v>
      </c>
      <c r="D98" s="290"/>
      <c r="E98" s="290">
        <v>245</v>
      </c>
      <c r="F98" s="668">
        <v>0</v>
      </c>
      <c r="G98" s="668">
        <v>525</v>
      </c>
      <c r="H98" s="669"/>
      <c r="I98" s="669"/>
      <c r="J98" s="669"/>
      <c r="K98" s="669"/>
      <c r="L98" s="669"/>
      <c r="M98" s="669"/>
      <c r="N98" s="669"/>
      <c r="O98" s="668">
        <f t="shared" si="44"/>
        <v>525</v>
      </c>
      <c r="P98" s="669">
        <v>525</v>
      </c>
      <c r="Q98" s="668">
        <f t="shared" si="51"/>
        <v>0</v>
      </c>
      <c r="R98" s="668">
        <v>525</v>
      </c>
      <c r="S98" s="669"/>
      <c r="T98" s="669"/>
      <c r="U98" s="669"/>
      <c r="V98" s="669"/>
      <c r="W98" s="669">
        <v>100</v>
      </c>
      <c r="X98" s="669"/>
      <c r="Y98" s="669"/>
      <c r="Z98" s="668">
        <f t="shared" si="46"/>
        <v>625</v>
      </c>
      <c r="AA98" s="669">
        <v>625</v>
      </c>
      <c r="AB98" s="668">
        <f t="shared" si="52"/>
        <v>0</v>
      </c>
      <c r="AC98" s="668">
        <f t="shared" si="47"/>
        <v>735</v>
      </c>
      <c r="AD98" s="669"/>
      <c r="AE98" s="669"/>
      <c r="AF98" s="669"/>
      <c r="AG98" s="669"/>
      <c r="AH98" s="669"/>
      <c r="AI98" s="669"/>
      <c r="AJ98" s="669"/>
      <c r="AK98" s="668">
        <f t="shared" si="48"/>
        <v>735</v>
      </c>
      <c r="AL98" s="669">
        <v>1470</v>
      </c>
      <c r="AM98" s="668">
        <f t="shared" si="53"/>
        <v>-735</v>
      </c>
      <c r="AN98" s="668">
        <f t="shared" si="49"/>
        <v>735</v>
      </c>
      <c r="AO98" s="669"/>
      <c r="AP98" s="669"/>
      <c r="AQ98" s="669"/>
      <c r="AR98" s="669"/>
      <c r="AS98" s="669"/>
      <c r="AT98" s="669"/>
      <c r="AU98" s="669"/>
      <c r="AV98" s="668">
        <f t="shared" si="50"/>
        <v>735</v>
      </c>
      <c r="AW98" s="669"/>
      <c r="AX98" s="668">
        <f t="shared" si="54"/>
        <v>0</v>
      </c>
    </row>
    <row r="99" spans="1:50" ht="12">
      <c r="A99" s="288">
        <v>97</v>
      </c>
      <c r="B99" s="289" t="s">
        <v>190</v>
      </c>
      <c r="C99" s="290" t="s">
        <v>14</v>
      </c>
      <c r="D99" s="290" t="s">
        <v>192</v>
      </c>
      <c r="E99" s="290">
        <v>280</v>
      </c>
      <c r="F99" s="668">
        <v>0</v>
      </c>
      <c r="G99" s="668">
        <v>600</v>
      </c>
      <c r="H99" s="669"/>
      <c r="I99" s="669"/>
      <c r="J99" s="669"/>
      <c r="K99" s="669"/>
      <c r="L99" s="669"/>
      <c r="M99" s="669"/>
      <c r="N99" s="669"/>
      <c r="O99" s="668">
        <f t="shared" si="44"/>
        <v>600</v>
      </c>
      <c r="P99" s="669"/>
      <c r="Q99" s="668">
        <f t="shared" si="51"/>
        <v>600</v>
      </c>
      <c r="R99" s="668">
        <v>600</v>
      </c>
      <c r="S99" s="669"/>
      <c r="T99" s="669"/>
      <c r="U99" s="669"/>
      <c r="V99" s="669"/>
      <c r="W99" s="669">
        <v>100</v>
      </c>
      <c r="X99" s="669"/>
      <c r="Y99" s="669"/>
      <c r="Z99" s="668">
        <f t="shared" si="46"/>
        <v>700</v>
      </c>
      <c r="AA99" s="669">
        <v>1300</v>
      </c>
      <c r="AB99" s="668">
        <f t="shared" si="52"/>
        <v>0</v>
      </c>
      <c r="AC99" s="668">
        <f t="shared" si="47"/>
        <v>840</v>
      </c>
      <c r="AD99" s="669"/>
      <c r="AE99" s="669"/>
      <c r="AF99" s="669"/>
      <c r="AG99" s="669"/>
      <c r="AH99" s="669"/>
      <c r="AI99" s="669"/>
      <c r="AJ99" s="669"/>
      <c r="AK99" s="668">
        <f t="shared" si="48"/>
        <v>840</v>
      </c>
      <c r="AL99" s="669"/>
      <c r="AM99" s="668">
        <f t="shared" si="53"/>
        <v>840</v>
      </c>
      <c r="AN99" s="668">
        <f t="shared" si="49"/>
        <v>840</v>
      </c>
      <c r="AO99" s="669"/>
      <c r="AP99" s="669"/>
      <c r="AQ99" s="669"/>
      <c r="AR99" s="669"/>
      <c r="AS99" s="669"/>
      <c r="AT99" s="669"/>
      <c r="AU99" s="669"/>
      <c r="AV99" s="668">
        <f t="shared" si="50"/>
        <v>840</v>
      </c>
      <c r="AW99" s="669">
        <v>1680</v>
      </c>
      <c r="AX99" s="668">
        <f t="shared" si="54"/>
        <v>0</v>
      </c>
    </row>
    <row r="100" spans="1:50" ht="12">
      <c r="A100" s="288">
        <v>98</v>
      </c>
      <c r="B100" s="289" t="s">
        <v>1573</v>
      </c>
      <c r="C100" s="290" t="s">
        <v>23</v>
      </c>
      <c r="D100" s="290"/>
      <c r="E100" s="290">
        <v>185</v>
      </c>
      <c r="F100" s="668">
        <v>0</v>
      </c>
      <c r="G100" s="668">
        <f t="shared" si="43"/>
        <v>555</v>
      </c>
      <c r="H100" s="669"/>
      <c r="I100" s="669">
        <v>100</v>
      </c>
      <c r="J100" s="669"/>
      <c r="K100" s="669"/>
      <c r="L100" s="669"/>
      <c r="M100" s="669"/>
      <c r="N100" s="669"/>
      <c r="O100" s="668">
        <f t="shared" si="44"/>
        <v>655</v>
      </c>
      <c r="P100" s="669">
        <v>1000</v>
      </c>
      <c r="Q100" s="668">
        <f t="shared" si="51"/>
        <v>-345</v>
      </c>
      <c r="R100" s="668">
        <f t="shared" si="45"/>
        <v>555</v>
      </c>
      <c r="S100" s="669"/>
      <c r="T100" s="669"/>
      <c r="U100" s="669"/>
      <c r="V100" s="669"/>
      <c r="W100" s="669"/>
      <c r="X100" s="669"/>
      <c r="Y100" s="669"/>
      <c r="Z100" s="668">
        <f t="shared" si="46"/>
        <v>555</v>
      </c>
      <c r="AA100" s="669">
        <v>765</v>
      </c>
      <c r="AB100" s="668">
        <f t="shared" si="52"/>
        <v>-555</v>
      </c>
      <c r="AC100" s="668">
        <f t="shared" si="47"/>
        <v>555</v>
      </c>
      <c r="AD100" s="669"/>
      <c r="AE100" s="669"/>
      <c r="AF100" s="669"/>
      <c r="AG100" s="669"/>
      <c r="AH100" s="669"/>
      <c r="AI100" s="669"/>
      <c r="AJ100" s="669"/>
      <c r="AK100" s="668">
        <f t="shared" si="48"/>
        <v>555</v>
      </c>
      <c r="AL100" s="669"/>
      <c r="AM100" s="668">
        <f t="shared" si="53"/>
        <v>0</v>
      </c>
      <c r="AN100" s="668">
        <f t="shared" si="49"/>
        <v>555</v>
      </c>
      <c r="AO100" s="669"/>
      <c r="AP100" s="669"/>
      <c r="AQ100" s="669"/>
      <c r="AR100" s="669"/>
      <c r="AS100" s="669"/>
      <c r="AT100" s="669"/>
      <c r="AU100" s="669"/>
      <c r="AV100" s="668">
        <f t="shared" si="50"/>
        <v>555</v>
      </c>
      <c r="AW100" s="669">
        <v>345</v>
      </c>
      <c r="AX100" s="668">
        <f t="shared" si="54"/>
        <v>210</v>
      </c>
    </row>
    <row r="101" spans="1:50" ht="12">
      <c r="A101" s="288">
        <v>99</v>
      </c>
      <c r="B101" s="289" t="s">
        <v>1320</v>
      </c>
      <c r="C101" s="290" t="s">
        <v>23</v>
      </c>
      <c r="D101" s="290" t="s">
        <v>1321</v>
      </c>
      <c r="E101" s="290">
        <v>350</v>
      </c>
      <c r="F101" s="668">
        <v>0</v>
      </c>
      <c r="G101" s="668">
        <v>750</v>
      </c>
      <c r="H101" s="669">
        <v>50</v>
      </c>
      <c r="I101" s="669"/>
      <c r="J101" s="669"/>
      <c r="K101" s="669"/>
      <c r="L101" s="669">
        <v>100</v>
      </c>
      <c r="M101" s="669"/>
      <c r="N101" s="669"/>
      <c r="O101" s="668">
        <f t="shared" si="44"/>
        <v>900</v>
      </c>
      <c r="P101" s="669">
        <v>3150</v>
      </c>
      <c r="Q101" s="668">
        <f t="shared" si="51"/>
        <v>-2250</v>
      </c>
      <c r="R101" s="668">
        <v>750</v>
      </c>
      <c r="S101" s="669"/>
      <c r="T101" s="669"/>
      <c r="U101" s="669"/>
      <c r="V101" s="669"/>
      <c r="W101" s="669"/>
      <c r="X101" s="669"/>
      <c r="Y101" s="669"/>
      <c r="Z101" s="668">
        <f t="shared" si="46"/>
        <v>750</v>
      </c>
      <c r="AA101" s="669"/>
      <c r="AB101" s="668">
        <f t="shared" si="52"/>
        <v>-1500</v>
      </c>
      <c r="AC101" s="668">
        <f t="shared" si="47"/>
        <v>1050</v>
      </c>
      <c r="AD101" s="669"/>
      <c r="AE101" s="669"/>
      <c r="AF101" s="669"/>
      <c r="AG101" s="669"/>
      <c r="AH101" s="669"/>
      <c r="AI101" s="669"/>
      <c r="AJ101" s="669"/>
      <c r="AK101" s="668">
        <f t="shared" si="48"/>
        <v>1050</v>
      </c>
      <c r="AL101" s="669">
        <v>600</v>
      </c>
      <c r="AM101" s="668">
        <f t="shared" si="53"/>
        <v>-1050</v>
      </c>
      <c r="AN101" s="668">
        <f t="shared" si="49"/>
        <v>1050</v>
      </c>
      <c r="AO101" s="669"/>
      <c r="AP101" s="669"/>
      <c r="AQ101" s="669"/>
      <c r="AR101" s="669"/>
      <c r="AS101" s="669"/>
      <c r="AT101" s="669"/>
      <c r="AU101" s="669"/>
      <c r="AV101" s="668">
        <f t="shared" si="50"/>
        <v>1050</v>
      </c>
      <c r="AW101" s="669"/>
      <c r="AX101" s="668">
        <f t="shared" si="54"/>
        <v>0</v>
      </c>
    </row>
    <row r="102" spans="1:50" ht="12">
      <c r="A102" s="288">
        <v>100</v>
      </c>
      <c r="B102" s="289" t="s">
        <v>193</v>
      </c>
      <c r="C102" s="290" t="s">
        <v>14</v>
      </c>
      <c r="D102" s="290" t="s">
        <v>195</v>
      </c>
      <c r="E102" s="290">
        <v>185</v>
      </c>
      <c r="F102" s="668">
        <v>0</v>
      </c>
      <c r="G102" s="668">
        <v>405</v>
      </c>
      <c r="H102" s="669"/>
      <c r="I102" s="669"/>
      <c r="J102" s="669"/>
      <c r="K102" s="669"/>
      <c r="L102" s="669"/>
      <c r="M102" s="669"/>
      <c r="N102" s="669"/>
      <c r="O102" s="668">
        <f t="shared" si="44"/>
        <v>405</v>
      </c>
      <c r="P102" s="669">
        <v>1620</v>
      </c>
      <c r="Q102" s="668">
        <f t="shared" si="51"/>
        <v>-1215</v>
      </c>
      <c r="R102" s="668">
        <v>405</v>
      </c>
      <c r="S102" s="669"/>
      <c r="T102" s="669"/>
      <c r="U102" s="669"/>
      <c r="V102" s="669"/>
      <c r="W102" s="669"/>
      <c r="X102" s="669"/>
      <c r="Y102" s="669"/>
      <c r="Z102" s="668">
        <f t="shared" si="46"/>
        <v>405</v>
      </c>
      <c r="AA102" s="669"/>
      <c r="AB102" s="668">
        <f t="shared" si="52"/>
        <v>-810</v>
      </c>
      <c r="AC102" s="668">
        <f t="shared" si="47"/>
        <v>555</v>
      </c>
      <c r="AD102" s="669"/>
      <c r="AE102" s="669"/>
      <c r="AF102" s="669"/>
      <c r="AG102" s="669"/>
      <c r="AH102" s="669"/>
      <c r="AI102" s="669"/>
      <c r="AJ102" s="669"/>
      <c r="AK102" s="668">
        <f t="shared" si="48"/>
        <v>555</v>
      </c>
      <c r="AL102" s="669">
        <v>300</v>
      </c>
      <c r="AM102" s="668">
        <f t="shared" si="53"/>
        <v>-555</v>
      </c>
      <c r="AN102" s="668">
        <f t="shared" si="49"/>
        <v>555</v>
      </c>
      <c r="AO102" s="669"/>
      <c r="AP102" s="669"/>
      <c r="AQ102" s="669"/>
      <c r="AR102" s="669"/>
      <c r="AS102" s="669"/>
      <c r="AT102" s="669"/>
      <c r="AU102" s="669"/>
      <c r="AV102" s="668">
        <f t="shared" si="50"/>
        <v>555</v>
      </c>
      <c r="AW102" s="669"/>
      <c r="AX102" s="668">
        <f t="shared" si="54"/>
        <v>0</v>
      </c>
    </row>
    <row r="103" spans="1:50" ht="12">
      <c r="A103" s="288">
        <v>101</v>
      </c>
      <c r="B103" s="289" t="s">
        <v>198</v>
      </c>
      <c r="C103" s="290" t="s">
        <v>14</v>
      </c>
      <c r="D103" s="290" t="s">
        <v>2031</v>
      </c>
      <c r="E103" s="290">
        <v>200</v>
      </c>
      <c r="F103" s="668">
        <v>-2400</v>
      </c>
      <c r="G103" s="668">
        <f t="shared" si="43"/>
        <v>600</v>
      </c>
      <c r="H103" s="669">
        <v>427</v>
      </c>
      <c r="I103" s="669"/>
      <c r="J103" s="669"/>
      <c r="K103" s="669"/>
      <c r="L103" s="669"/>
      <c r="M103" s="669"/>
      <c r="N103" s="669"/>
      <c r="O103" s="668">
        <f t="shared" si="44"/>
        <v>1027</v>
      </c>
      <c r="P103" s="669">
        <v>527</v>
      </c>
      <c r="Q103" s="668">
        <f t="shared" si="51"/>
        <v>-1900</v>
      </c>
      <c r="R103" s="668">
        <f t="shared" si="45"/>
        <v>600</v>
      </c>
      <c r="S103" s="669"/>
      <c r="T103" s="669"/>
      <c r="U103" s="669"/>
      <c r="V103" s="669"/>
      <c r="W103" s="669"/>
      <c r="X103" s="669"/>
      <c r="Y103" s="669"/>
      <c r="Z103" s="668">
        <f t="shared" si="46"/>
        <v>600</v>
      </c>
      <c r="AA103" s="669"/>
      <c r="AB103" s="668">
        <f t="shared" si="52"/>
        <v>-1300</v>
      </c>
      <c r="AC103" s="668">
        <f t="shared" si="47"/>
        <v>600</v>
      </c>
      <c r="AD103" s="669"/>
      <c r="AE103" s="669"/>
      <c r="AF103" s="669"/>
      <c r="AG103" s="669"/>
      <c r="AH103" s="669"/>
      <c r="AI103" s="669"/>
      <c r="AJ103" s="669"/>
      <c r="AK103" s="668">
        <f t="shared" si="48"/>
        <v>600</v>
      </c>
      <c r="AL103" s="669"/>
      <c r="AM103" s="668">
        <f t="shared" si="53"/>
        <v>-700</v>
      </c>
      <c r="AN103" s="668">
        <f t="shared" si="49"/>
        <v>600</v>
      </c>
      <c r="AO103" s="669"/>
      <c r="AP103" s="669"/>
      <c r="AQ103" s="669"/>
      <c r="AR103" s="669"/>
      <c r="AS103" s="669"/>
      <c r="AT103" s="669"/>
      <c r="AU103" s="669"/>
      <c r="AV103" s="668">
        <f t="shared" si="50"/>
        <v>600</v>
      </c>
      <c r="AW103" s="669"/>
      <c r="AX103" s="668">
        <f t="shared" si="54"/>
        <v>-100</v>
      </c>
    </row>
    <row r="104" spans="1:50" ht="12">
      <c r="A104" s="288">
        <v>102</v>
      </c>
      <c r="B104" s="294" t="s">
        <v>3070</v>
      </c>
      <c r="C104" s="290" t="s">
        <v>10</v>
      </c>
      <c r="D104" s="290" t="s">
        <v>203</v>
      </c>
      <c r="E104" s="670">
        <v>280</v>
      </c>
      <c r="F104" s="668">
        <v>840</v>
      </c>
      <c r="G104" s="668">
        <f t="shared" si="43"/>
        <v>840</v>
      </c>
      <c r="H104" s="669"/>
      <c r="I104" s="669"/>
      <c r="J104" s="669"/>
      <c r="K104" s="669"/>
      <c r="L104" s="669"/>
      <c r="M104" s="669"/>
      <c r="N104" s="669"/>
      <c r="O104" s="668">
        <f t="shared" si="44"/>
        <v>840</v>
      </c>
      <c r="P104" s="669">
        <v>1680</v>
      </c>
      <c r="Q104" s="668">
        <f t="shared" si="51"/>
        <v>0</v>
      </c>
      <c r="R104" s="668">
        <f t="shared" si="45"/>
        <v>840</v>
      </c>
      <c r="S104" s="669"/>
      <c r="T104" s="669"/>
      <c r="U104" s="669"/>
      <c r="V104" s="669"/>
      <c r="W104" s="669"/>
      <c r="X104" s="669"/>
      <c r="Y104" s="669"/>
      <c r="Z104" s="668">
        <f t="shared" si="46"/>
        <v>840</v>
      </c>
      <c r="AA104" s="669">
        <v>840</v>
      </c>
      <c r="AB104" s="668">
        <f t="shared" si="52"/>
        <v>0</v>
      </c>
      <c r="AC104" s="668">
        <f t="shared" si="47"/>
        <v>840</v>
      </c>
      <c r="AD104" s="669"/>
      <c r="AE104" s="669"/>
      <c r="AF104" s="669"/>
      <c r="AG104" s="669"/>
      <c r="AH104" s="669"/>
      <c r="AI104" s="669"/>
      <c r="AJ104" s="669"/>
      <c r="AK104" s="668">
        <f t="shared" si="48"/>
        <v>840</v>
      </c>
      <c r="AL104" s="669">
        <v>840</v>
      </c>
      <c r="AM104" s="668">
        <f t="shared" si="53"/>
        <v>0</v>
      </c>
      <c r="AN104" s="668">
        <f t="shared" si="49"/>
        <v>840</v>
      </c>
      <c r="AO104" s="669"/>
      <c r="AP104" s="669"/>
      <c r="AQ104" s="669"/>
      <c r="AR104" s="669"/>
      <c r="AS104" s="669"/>
      <c r="AT104" s="669"/>
      <c r="AU104" s="669"/>
      <c r="AV104" s="668">
        <f t="shared" si="50"/>
        <v>840</v>
      </c>
      <c r="AW104" s="669"/>
      <c r="AX104" s="668">
        <f t="shared" si="54"/>
        <v>840</v>
      </c>
    </row>
    <row r="105" spans="1:50" ht="12">
      <c r="A105" s="288">
        <v>103</v>
      </c>
      <c r="B105" s="289" t="s">
        <v>206</v>
      </c>
      <c r="C105" s="290" t="s">
        <v>23</v>
      </c>
      <c r="D105" s="290" t="s">
        <v>208</v>
      </c>
      <c r="E105" s="290">
        <v>175</v>
      </c>
      <c r="F105" s="668">
        <v>0</v>
      </c>
      <c r="G105" s="668">
        <v>375</v>
      </c>
      <c r="H105" s="669"/>
      <c r="I105" s="669"/>
      <c r="J105" s="669"/>
      <c r="K105" s="669"/>
      <c r="L105" s="669"/>
      <c r="M105" s="669"/>
      <c r="N105" s="669"/>
      <c r="O105" s="668">
        <f t="shared" si="44"/>
        <v>375</v>
      </c>
      <c r="P105" s="669">
        <v>750</v>
      </c>
      <c r="Q105" s="668">
        <f t="shared" si="51"/>
        <v>-375</v>
      </c>
      <c r="R105" s="668">
        <v>375</v>
      </c>
      <c r="S105" s="669"/>
      <c r="T105" s="669"/>
      <c r="U105" s="669"/>
      <c r="V105" s="669"/>
      <c r="W105" s="669"/>
      <c r="X105" s="669"/>
      <c r="Y105" s="669"/>
      <c r="Z105" s="668">
        <f t="shared" si="46"/>
        <v>375</v>
      </c>
      <c r="AA105" s="669"/>
      <c r="AB105" s="668">
        <f t="shared" si="52"/>
        <v>0</v>
      </c>
      <c r="AC105" s="668">
        <f t="shared" si="47"/>
        <v>525</v>
      </c>
      <c r="AD105" s="669"/>
      <c r="AE105" s="669"/>
      <c r="AF105" s="669"/>
      <c r="AG105" s="669"/>
      <c r="AH105" s="669"/>
      <c r="AI105" s="669"/>
      <c r="AJ105" s="669"/>
      <c r="AK105" s="668">
        <f t="shared" si="48"/>
        <v>525</v>
      </c>
      <c r="AL105" s="669"/>
      <c r="AM105" s="668">
        <f t="shared" si="53"/>
        <v>525</v>
      </c>
      <c r="AN105" s="668">
        <f t="shared" si="49"/>
        <v>525</v>
      </c>
      <c r="AO105" s="669"/>
      <c r="AP105" s="669"/>
      <c r="AQ105" s="669"/>
      <c r="AR105" s="669"/>
      <c r="AS105" s="669"/>
      <c r="AT105" s="669"/>
      <c r="AU105" s="669"/>
      <c r="AV105" s="668">
        <f t="shared" si="50"/>
        <v>525</v>
      </c>
      <c r="AW105" s="669">
        <v>1500</v>
      </c>
      <c r="AX105" s="668">
        <f t="shared" si="54"/>
        <v>-450</v>
      </c>
    </row>
    <row r="106" spans="1:50" ht="12">
      <c r="A106" s="288">
        <v>104</v>
      </c>
      <c r="B106" s="289" t="s">
        <v>3609</v>
      </c>
      <c r="C106" s="290" t="s">
        <v>14</v>
      </c>
      <c r="D106" s="290"/>
      <c r="E106" s="290">
        <v>250</v>
      </c>
      <c r="F106" s="668">
        <v>0</v>
      </c>
      <c r="G106" s="668">
        <f t="shared" si="43"/>
        <v>750</v>
      </c>
      <c r="H106" s="669"/>
      <c r="I106" s="669"/>
      <c r="J106" s="669"/>
      <c r="K106" s="669"/>
      <c r="L106" s="669"/>
      <c r="M106" s="669"/>
      <c r="N106" s="669"/>
      <c r="O106" s="668">
        <f t="shared" si="44"/>
        <v>750</v>
      </c>
      <c r="P106" s="669">
        <v>750</v>
      </c>
      <c r="Q106" s="668">
        <f t="shared" si="51"/>
        <v>0</v>
      </c>
      <c r="R106" s="668">
        <f t="shared" si="45"/>
        <v>750</v>
      </c>
      <c r="S106" s="669"/>
      <c r="T106" s="669"/>
      <c r="U106" s="669"/>
      <c r="V106" s="669"/>
      <c r="W106" s="669">
        <v>100</v>
      </c>
      <c r="X106" s="669"/>
      <c r="Y106" s="669"/>
      <c r="Z106" s="668">
        <f t="shared" si="46"/>
        <v>850</v>
      </c>
      <c r="AA106" s="669">
        <v>850</v>
      </c>
      <c r="AB106" s="668">
        <f t="shared" si="52"/>
        <v>0</v>
      </c>
      <c r="AC106" s="668">
        <f t="shared" si="47"/>
        <v>750</v>
      </c>
      <c r="AD106" s="669"/>
      <c r="AE106" s="669"/>
      <c r="AF106" s="669"/>
      <c r="AG106" s="669"/>
      <c r="AH106" s="669"/>
      <c r="AI106" s="669"/>
      <c r="AJ106" s="669"/>
      <c r="AK106" s="668">
        <f t="shared" si="48"/>
        <v>750</v>
      </c>
      <c r="AL106" s="669">
        <v>750</v>
      </c>
      <c r="AM106" s="668">
        <f t="shared" si="53"/>
        <v>0</v>
      </c>
      <c r="AN106" s="668">
        <f t="shared" si="49"/>
        <v>750</v>
      </c>
      <c r="AO106" s="669"/>
      <c r="AP106" s="669"/>
      <c r="AQ106" s="669"/>
      <c r="AR106" s="669"/>
      <c r="AS106" s="669"/>
      <c r="AT106" s="669"/>
      <c r="AU106" s="669"/>
      <c r="AV106" s="668">
        <f t="shared" si="50"/>
        <v>750</v>
      </c>
      <c r="AW106" s="669">
        <v>750</v>
      </c>
      <c r="AX106" s="668">
        <f t="shared" si="54"/>
        <v>0</v>
      </c>
    </row>
    <row r="107" spans="1:50" ht="12">
      <c r="A107" s="288">
        <v>105</v>
      </c>
      <c r="B107" s="289" t="s">
        <v>1398</v>
      </c>
      <c r="C107" s="290" t="s">
        <v>23</v>
      </c>
      <c r="D107" s="290"/>
      <c r="E107" s="290">
        <v>120</v>
      </c>
      <c r="F107" s="668">
        <v>1020</v>
      </c>
      <c r="G107" s="668">
        <v>255</v>
      </c>
      <c r="H107" s="669"/>
      <c r="I107" s="669"/>
      <c r="J107" s="669"/>
      <c r="K107" s="669"/>
      <c r="L107" s="669"/>
      <c r="M107" s="669"/>
      <c r="N107" s="669"/>
      <c r="O107" s="668">
        <f t="shared" si="44"/>
        <v>255</v>
      </c>
      <c r="P107" s="669">
        <v>1530</v>
      </c>
      <c r="Q107" s="668">
        <f t="shared" si="51"/>
        <v>-255</v>
      </c>
      <c r="R107" s="668">
        <v>255</v>
      </c>
      <c r="S107" s="669"/>
      <c r="T107" s="669"/>
      <c r="U107" s="669"/>
      <c r="V107" s="669"/>
      <c r="W107" s="669"/>
      <c r="X107" s="669"/>
      <c r="Y107" s="669"/>
      <c r="Z107" s="668">
        <f t="shared" si="46"/>
        <v>255</v>
      </c>
      <c r="AA107" s="669"/>
      <c r="AB107" s="668">
        <f t="shared" si="52"/>
        <v>0</v>
      </c>
      <c r="AC107" s="668">
        <f t="shared" si="47"/>
        <v>360</v>
      </c>
      <c r="AD107" s="669"/>
      <c r="AE107" s="669"/>
      <c r="AF107" s="669"/>
      <c r="AG107" s="669"/>
      <c r="AH107" s="669"/>
      <c r="AI107" s="669"/>
      <c r="AJ107" s="669"/>
      <c r="AK107" s="668">
        <f t="shared" si="48"/>
        <v>360</v>
      </c>
      <c r="AL107" s="669"/>
      <c r="AM107" s="668">
        <f t="shared" si="53"/>
        <v>360</v>
      </c>
      <c r="AN107" s="668">
        <f t="shared" si="49"/>
        <v>360</v>
      </c>
      <c r="AO107" s="669"/>
      <c r="AP107" s="669"/>
      <c r="AQ107" s="669"/>
      <c r="AR107" s="669"/>
      <c r="AS107" s="669"/>
      <c r="AT107" s="669"/>
      <c r="AU107" s="669"/>
      <c r="AV107" s="668">
        <f t="shared" si="50"/>
        <v>360</v>
      </c>
      <c r="AW107" s="669">
        <v>720</v>
      </c>
      <c r="AX107" s="668">
        <f t="shared" si="54"/>
        <v>0</v>
      </c>
    </row>
    <row r="108" spans="1:50" ht="12">
      <c r="A108" s="288">
        <v>106</v>
      </c>
      <c r="B108" s="289" t="s">
        <v>212</v>
      </c>
      <c r="C108" s="290" t="s">
        <v>3506</v>
      </c>
      <c r="D108" s="290" t="s">
        <v>214</v>
      </c>
      <c r="E108" s="290"/>
      <c r="F108" s="668">
        <v>0</v>
      </c>
      <c r="G108" s="668">
        <f t="shared" si="43"/>
        <v>0</v>
      </c>
      <c r="H108" s="669"/>
      <c r="I108" s="669"/>
      <c r="J108" s="669"/>
      <c r="K108" s="669"/>
      <c r="L108" s="669"/>
      <c r="M108" s="669"/>
      <c r="N108" s="669"/>
      <c r="O108" s="668">
        <f t="shared" si="44"/>
        <v>0</v>
      </c>
      <c r="P108" s="669"/>
      <c r="Q108" s="668">
        <f t="shared" si="51"/>
        <v>0</v>
      </c>
      <c r="R108" s="668">
        <f t="shared" si="45"/>
        <v>0</v>
      </c>
      <c r="S108" s="669"/>
      <c r="T108" s="669"/>
      <c r="U108" s="669"/>
      <c r="V108" s="669"/>
      <c r="W108" s="669"/>
      <c r="X108" s="669"/>
      <c r="Y108" s="669"/>
      <c r="Z108" s="668">
        <f t="shared" si="46"/>
        <v>0</v>
      </c>
      <c r="AA108" s="669"/>
      <c r="AB108" s="668">
        <f t="shared" si="52"/>
        <v>0</v>
      </c>
      <c r="AC108" s="668">
        <f t="shared" si="47"/>
        <v>0</v>
      </c>
      <c r="AD108" s="669"/>
      <c r="AE108" s="669"/>
      <c r="AF108" s="669"/>
      <c r="AG108" s="669"/>
      <c r="AH108" s="669"/>
      <c r="AI108" s="669"/>
      <c r="AJ108" s="669"/>
      <c r="AK108" s="668">
        <f t="shared" si="48"/>
        <v>0</v>
      </c>
      <c r="AL108" s="669"/>
      <c r="AM108" s="668">
        <f t="shared" si="53"/>
        <v>0</v>
      </c>
      <c r="AN108" s="668">
        <f t="shared" si="49"/>
        <v>0</v>
      </c>
      <c r="AO108" s="669"/>
      <c r="AP108" s="669"/>
      <c r="AQ108" s="669"/>
      <c r="AR108" s="669"/>
      <c r="AS108" s="669"/>
      <c r="AT108" s="669"/>
      <c r="AU108" s="669"/>
      <c r="AV108" s="668">
        <f t="shared" si="50"/>
        <v>0</v>
      </c>
      <c r="AW108" s="669"/>
      <c r="AX108" s="668">
        <f t="shared" si="54"/>
        <v>0</v>
      </c>
    </row>
    <row r="109" spans="1:50" ht="12">
      <c r="A109" s="288">
        <v>107</v>
      </c>
      <c r="B109" s="301" t="s">
        <v>4371</v>
      </c>
      <c r="C109" s="290" t="s">
        <v>30</v>
      </c>
      <c r="D109" s="302"/>
      <c r="E109" s="290">
        <v>50</v>
      </c>
      <c r="F109" s="668">
        <v>0</v>
      </c>
      <c r="G109" s="668">
        <f t="shared" si="43"/>
        <v>150</v>
      </c>
      <c r="H109" s="669"/>
      <c r="I109" s="669"/>
      <c r="J109" s="669"/>
      <c r="K109" s="669"/>
      <c r="L109" s="669"/>
      <c r="M109" s="669"/>
      <c r="N109" s="669"/>
      <c r="O109" s="668">
        <f t="shared" si="44"/>
        <v>150</v>
      </c>
      <c r="P109" s="669"/>
      <c r="Q109" s="668">
        <f t="shared" si="51"/>
        <v>150</v>
      </c>
      <c r="R109" s="668">
        <f t="shared" si="45"/>
        <v>150</v>
      </c>
      <c r="S109" s="669"/>
      <c r="T109" s="669"/>
      <c r="U109" s="669"/>
      <c r="V109" s="669"/>
      <c r="W109" s="669"/>
      <c r="X109" s="669"/>
      <c r="Y109" s="669"/>
      <c r="Z109" s="668">
        <f t="shared" si="46"/>
        <v>150</v>
      </c>
      <c r="AA109" s="669"/>
      <c r="AB109" s="668">
        <f t="shared" si="52"/>
        <v>300</v>
      </c>
      <c r="AC109" s="668">
        <v>150</v>
      </c>
      <c r="AD109" s="669"/>
      <c r="AE109" s="669"/>
      <c r="AF109" s="669"/>
      <c r="AG109" s="669"/>
      <c r="AH109" s="669"/>
      <c r="AI109" s="669"/>
      <c r="AJ109" s="669">
        <v>100</v>
      </c>
      <c r="AK109" s="668">
        <f t="shared" si="48"/>
        <v>250</v>
      </c>
      <c r="AL109" s="669">
        <v>550</v>
      </c>
      <c r="AM109" s="668">
        <f t="shared" si="53"/>
        <v>0</v>
      </c>
      <c r="AN109" s="668"/>
      <c r="AO109" s="669"/>
      <c r="AP109" s="669"/>
      <c r="AQ109" s="669"/>
      <c r="AR109" s="669"/>
      <c r="AS109" s="669"/>
      <c r="AT109" s="669"/>
      <c r="AU109" s="669"/>
      <c r="AV109" s="668">
        <f t="shared" si="50"/>
        <v>0</v>
      </c>
      <c r="AW109" s="669"/>
      <c r="AX109" s="668">
        <f t="shared" si="54"/>
        <v>0</v>
      </c>
    </row>
    <row r="110" spans="1:50" ht="12">
      <c r="A110" s="288">
        <v>108</v>
      </c>
      <c r="B110" s="289" t="s">
        <v>1577</v>
      </c>
      <c r="C110" s="290" t="s">
        <v>14</v>
      </c>
      <c r="D110" s="290"/>
      <c r="E110" s="290">
        <v>200</v>
      </c>
      <c r="F110" s="668">
        <v>0</v>
      </c>
      <c r="G110" s="668">
        <f t="shared" si="43"/>
        <v>600</v>
      </c>
      <c r="H110" s="669"/>
      <c r="I110" s="669"/>
      <c r="J110" s="669"/>
      <c r="K110" s="669"/>
      <c r="L110" s="669"/>
      <c r="M110" s="669"/>
      <c r="N110" s="669"/>
      <c r="O110" s="668">
        <f t="shared" si="44"/>
        <v>600</v>
      </c>
      <c r="P110" s="669">
        <v>2550</v>
      </c>
      <c r="Q110" s="668">
        <f t="shared" si="51"/>
        <v>-1950</v>
      </c>
      <c r="R110" s="668">
        <f t="shared" si="45"/>
        <v>600</v>
      </c>
      <c r="S110" s="669">
        <v>50</v>
      </c>
      <c r="T110" s="669"/>
      <c r="U110" s="669"/>
      <c r="V110" s="669"/>
      <c r="W110" s="669">
        <v>100</v>
      </c>
      <c r="X110" s="669"/>
      <c r="Y110" s="669"/>
      <c r="Z110" s="668">
        <f t="shared" si="46"/>
        <v>750</v>
      </c>
      <c r="AA110" s="669"/>
      <c r="AB110" s="668">
        <f t="shared" si="52"/>
        <v>-1200</v>
      </c>
      <c r="AC110" s="668">
        <f t="shared" si="47"/>
        <v>600</v>
      </c>
      <c r="AD110" s="669"/>
      <c r="AE110" s="669"/>
      <c r="AF110" s="669"/>
      <c r="AG110" s="669"/>
      <c r="AH110" s="669"/>
      <c r="AI110" s="669"/>
      <c r="AJ110" s="669"/>
      <c r="AK110" s="668">
        <f t="shared" si="48"/>
        <v>600</v>
      </c>
      <c r="AL110" s="669"/>
      <c r="AM110" s="668">
        <f t="shared" si="53"/>
        <v>-600</v>
      </c>
      <c r="AN110" s="668">
        <f t="shared" si="49"/>
        <v>600</v>
      </c>
      <c r="AO110" s="669"/>
      <c r="AP110" s="669"/>
      <c r="AQ110" s="669"/>
      <c r="AR110" s="669"/>
      <c r="AS110" s="669"/>
      <c r="AT110" s="669"/>
      <c r="AU110" s="669"/>
      <c r="AV110" s="668">
        <f t="shared" si="50"/>
        <v>600</v>
      </c>
      <c r="AW110" s="669"/>
      <c r="AX110" s="668">
        <f t="shared" si="54"/>
        <v>0</v>
      </c>
    </row>
    <row r="111" spans="1:50" ht="12">
      <c r="A111" s="288">
        <v>109</v>
      </c>
      <c r="B111" s="294" t="s">
        <v>3072</v>
      </c>
      <c r="C111" s="290" t="s">
        <v>10</v>
      </c>
      <c r="D111" s="290" t="s">
        <v>195</v>
      </c>
      <c r="E111" s="670">
        <v>30</v>
      </c>
      <c r="F111" s="668">
        <v>775.7</v>
      </c>
      <c r="G111" s="668">
        <f t="shared" si="43"/>
        <v>90</v>
      </c>
      <c r="H111" s="669"/>
      <c r="I111" s="669"/>
      <c r="J111" s="669"/>
      <c r="K111" s="669"/>
      <c r="L111" s="669"/>
      <c r="M111" s="669"/>
      <c r="N111" s="669"/>
      <c r="O111" s="668">
        <f t="shared" si="44"/>
        <v>90</v>
      </c>
      <c r="P111" s="669"/>
      <c r="Q111" s="668">
        <f t="shared" si="51"/>
        <v>865.7</v>
      </c>
      <c r="R111" s="668">
        <f t="shared" si="45"/>
        <v>90</v>
      </c>
      <c r="S111" s="669"/>
      <c r="T111" s="669"/>
      <c r="U111" s="669"/>
      <c r="V111" s="669"/>
      <c r="W111" s="669"/>
      <c r="X111" s="669"/>
      <c r="Y111" s="669"/>
      <c r="Z111" s="668">
        <f t="shared" si="46"/>
        <v>90</v>
      </c>
      <c r="AA111" s="669">
        <v>1135.7</v>
      </c>
      <c r="AB111" s="668">
        <f t="shared" si="52"/>
        <v>-180</v>
      </c>
      <c r="AC111" s="668">
        <f t="shared" si="47"/>
        <v>90</v>
      </c>
      <c r="AD111" s="669"/>
      <c r="AE111" s="669"/>
      <c r="AF111" s="669"/>
      <c r="AG111" s="669"/>
      <c r="AH111" s="669"/>
      <c r="AI111" s="669"/>
      <c r="AJ111" s="669"/>
      <c r="AK111" s="668">
        <f t="shared" si="48"/>
        <v>90</v>
      </c>
      <c r="AL111" s="669"/>
      <c r="AM111" s="668">
        <f t="shared" si="53"/>
        <v>-90</v>
      </c>
      <c r="AN111" s="668">
        <f t="shared" si="49"/>
        <v>90</v>
      </c>
      <c r="AO111" s="669"/>
      <c r="AP111" s="669"/>
      <c r="AQ111" s="669"/>
      <c r="AR111" s="669"/>
      <c r="AS111" s="669"/>
      <c r="AT111" s="669"/>
      <c r="AU111" s="669"/>
      <c r="AV111" s="668">
        <f t="shared" si="50"/>
        <v>90</v>
      </c>
      <c r="AW111" s="669"/>
      <c r="AX111" s="668">
        <f t="shared" si="54"/>
        <v>0</v>
      </c>
    </row>
    <row r="112" spans="1:50" ht="12">
      <c r="A112" s="288">
        <v>110</v>
      </c>
      <c r="B112" s="294" t="s">
        <v>3073</v>
      </c>
      <c r="C112" s="290" t="s">
        <v>10</v>
      </c>
      <c r="D112" s="290" t="s">
        <v>222</v>
      </c>
      <c r="E112" s="670">
        <v>300</v>
      </c>
      <c r="F112" s="668">
        <v>0</v>
      </c>
      <c r="G112" s="668">
        <v>600</v>
      </c>
      <c r="H112" s="669"/>
      <c r="I112" s="669"/>
      <c r="J112" s="669"/>
      <c r="K112" s="669"/>
      <c r="L112" s="669"/>
      <c r="M112" s="669"/>
      <c r="N112" s="669"/>
      <c r="O112" s="668">
        <f t="shared" si="44"/>
        <v>600</v>
      </c>
      <c r="P112" s="669">
        <v>600</v>
      </c>
      <c r="Q112" s="668">
        <f t="shared" si="51"/>
        <v>0</v>
      </c>
      <c r="R112" s="668">
        <v>600</v>
      </c>
      <c r="S112" s="669"/>
      <c r="T112" s="669"/>
      <c r="U112" s="669"/>
      <c r="V112" s="669"/>
      <c r="W112" s="669">
        <v>100</v>
      </c>
      <c r="X112" s="669"/>
      <c r="Y112" s="669"/>
      <c r="Z112" s="668">
        <f t="shared" si="46"/>
        <v>700</v>
      </c>
      <c r="AA112" s="669">
        <v>700</v>
      </c>
      <c r="AB112" s="668">
        <f t="shared" si="52"/>
        <v>0</v>
      </c>
      <c r="AC112" s="668">
        <f t="shared" si="47"/>
        <v>900</v>
      </c>
      <c r="AD112" s="669"/>
      <c r="AE112" s="669"/>
      <c r="AF112" s="669">
        <v>150</v>
      </c>
      <c r="AG112" s="669"/>
      <c r="AH112" s="669"/>
      <c r="AI112" s="669"/>
      <c r="AJ112" s="669"/>
      <c r="AK112" s="668">
        <f t="shared" si="48"/>
        <v>1050</v>
      </c>
      <c r="AL112" s="669"/>
      <c r="AM112" s="668">
        <f t="shared" si="53"/>
        <v>1050</v>
      </c>
      <c r="AN112" s="668">
        <f t="shared" si="49"/>
        <v>900</v>
      </c>
      <c r="AO112" s="669"/>
      <c r="AP112" s="669"/>
      <c r="AQ112" s="669"/>
      <c r="AR112" s="669"/>
      <c r="AS112" s="669"/>
      <c r="AT112" s="669"/>
      <c r="AU112" s="669"/>
      <c r="AV112" s="668">
        <f t="shared" si="50"/>
        <v>900</v>
      </c>
      <c r="AW112" s="669">
        <v>1950</v>
      </c>
      <c r="AX112" s="668">
        <f t="shared" si="54"/>
        <v>0</v>
      </c>
    </row>
    <row r="113" spans="1:50" ht="12">
      <c r="A113" s="288">
        <v>111</v>
      </c>
      <c r="B113" s="289" t="s">
        <v>1590</v>
      </c>
      <c r="C113" s="290" t="s">
        <v>23</v>
      </c>
      <c r="D113" s="290"/>
      <c r="E113" s="290">
        <v>200</v>
      </c>
      <c r="F113" s="668">
        <v>0</v>
      </c>
      <c r="G113" s="668">
        <v>420</v>
      </c>
      <c r="H113" s="669"/>
      <c r="I113" s="669"/>
      <c r="J113" s="669"/>
      <c r="K113" s="669"/>
      <c r="L113" s="669">
        <v>100</v>
      </c>
      <c r="M113" s="669"/>
      <c r="N113" s="669"/>
      <c r="O113" s="668">
        <f t="shared" si="44"/>
        <v>520</v>
      </c>
      <c r="P113" s="669">
        <v>520</v>
      </c>
      <c r="Q113" s="668">
        <f t="shared" si="51"/>
        <v>0</v>
      </c>
      <c r="R113" s="668">
        <v>420</v>
      </c>
      <c r="S113" s="669"/>
      <c r="T113" s="669"/>
      <c r="U113" s="669"/>
      <c r="V113" s="669"/>
      <c r="W113" s="669"/>
      <c r="X113" s="669"/>
      <c r="Y113" s="669"/>
      <c r="Z113" s="668">
        <f t="shared" si="46"/>
        <v>420</v>
      </c>
      <c r="AA113" s="669">
        <v>1020</v>
      </c>
      <c r="AB113" s="668">
        <f t="shared" si="52"/>
        <v>-600</v>
      </c>
      <c r="AC113" s="668">
        <f t="shared" si="47"/>
        <v>600</v>
      </c>
      <c r="AD113" s="669"/>
      <c r="AE113" s="669"/>
      <c r="AF113" s="669"/>
      <c r="AG113" s="669"/>
      <c r="AH113" s="669"/>
      <c r="AI113" s="669"/>
      <c r="AJ113" s="669"/>
      <c r="AK113" s="668">
        <f t="shared" si="48"/>
        <v>600</v>
      </c>
      <c r="AL113" s="669"/>
      <c r="AM113" s="668">
        <f t="shared" si="53"/>
        <v>0</v>
      </c>
      <c r="AN113" s="668">
        <f t="shared" si="49"/>
        <v>600</v>
      </c>
      <c r="AO113" s="669"/>
      <c r="AP113" s="669"/>
      <c r="AQ113" s="669"/>
      <c r="AR113" s="669"/>
      <c r="AS113" s="669"/>
      <c r="AT113" s="669"/>
      <c r="AU113" s="669"/>
      <c r="AV113" s="668">
        <f t="shared" si="50"/>
        <v>600</v>
      </c>
      <c r="AW113" s="669">
        <v>600</v>
      </c>
      <c r="AX113" s="668">
        <f t="shared" si="54"/>
        <v>0</v>
      </c>
    </row>
    <row r="114" spans="1:50" ht="12">
      <c r="A114" s="288">
        <v>112</v>
      </c>
      <c r="B114" s="492" t="s">
        <v>3074</v>
      </c>
      <c r="C114" s="297" t="s">
        <v>3506</v>
      </c>
      <c r="D114" s="297"/>
      <c r="E114" s="673"/>
      <c r="F114" s="671">
        <v>0</v>
      </c>
      <c r="G114" s="671"/>
      <c r="H114" s="672"/>
      <c r="I114" s="672"/>
      <c r="J114" s="672"/>
      <c r="K114" s="672"/>
      <c r="L114" s="672"/>
      <c r="M114" s="672"/>
      <c r="N114" s="672"/>
      <c r="O114" s="671">
        <f t="shared" si="44"/>
        <v>0</v>
      </c>
      <c r="P114" s="672"/>
      <c r="Q114" s="671">
        <f t="shared" si="51"/>
        <v>0</v>
      </c>
      <c r="R114" s="671">
        <f t="shared" si="45"/>
        <v>0</v>
      </c>
      <c r="S114" s="672"/>
      <c r="T114" s="672"/>
      <c r="U114" s="672"/>
      <c r="V114" s="672"/>
      <c r="W114" s="672"/>
      <c r="X114" s="672"/>
      <c r="Y114" s="672"/>
      <c r="Z114" s="671">
        <f t="shared" si="46"/>
        <v>0</v>
      </c>
      <c r="AA114" s="672"/>
      <c r="AB114" s="671">
        <f t="shared" si="52"/>
        <v>0</v>
      </c>
      <c r="AC114" s="671">
        <f t="shared" si="47"/>
        <v>0</v>
      </c>
      <c r="AD114" s="672"/>
      <c r="AE114" s="672"/>
      <c r="AF114" s="672"/>
      <c r="AG114" s="672"/>
      <c r="AH114" s="672"/>
      <c r="AI114" s="672"/>
      <c r="AJ114" s="672"/>
      <c r="AK114" s="671">
        <f t="shared" si="48"/>
        <v>0</v>
      </c>
      <c r="AL114" s="672"/>
      <c r="AM114" s="671">
        <f t="shared" si="53"/>
        <v>0</v>
      </c>
      <c r="AN114" s="671">
        <f t="shared" si="49"/>
        <v>0</v>
      </c>
      <c r="AO114" s="672"/>
      <c r="AP114" s="672"/>
      <c r="AQ114" s="672"/>
      <c r="AR114" s="672"/>
      <c r="AS114" s="672"/>
      <c r="AT114" s="672"/>
      <c r="AU114" s="672"/>
      <c r="AV114" s="671">
        <f t="shared" si="50"/>
        <v>0</v>
      </c>
      <c r="AW114" s="672"/>
      <c r="AX114" s="671">
        <f t="shared" si="54"/>
        <v>0</v>
      </c>
    </row>
    <row r="115" spans="1:50" ht="12">
      <c r="A115" s="288">
        <v>113</v>
      </c>
      <c r="B115" s="296" t="s">
        <v>3075</v>
      </c>
      <c r="C115" s="297" t="s">
        <v>30</v>
      </c>
      <c r="D115" s="297"/>
      <c r="E115" s="297"/>
      <c r="F115" s="671">
        <v>900</v>
      </c>
      <c r="G115" s="671"/>
      <c r="H115" s="672"/>
      <c r="I115" s="672"/>
      <c r="J115" s="672"/>
      <c r="K115" s="672"/>
      <c r="L115" s="672"/>
      <c r="M115" s="672"/>
      <c r="N115" s="672"/>
      <c r="O115" s="671">
        <f t="shared" si="44"/>
        <v>0</v>
      </c>
      <c r="P115" s="672"/>
      <c r="Q115" s="671">
        <f t="shared" si="51"/>
        <v>900</v>
      </c>
      <c r="R115" s="671"/>
      <c r="S115" s="672"/>
      <c r="T115" s="672"/>
      <c r="U115" s="672"/>
      <c r="V115" s="672"/>
      <c r="W115" s="672"/>
      <c r="X115" s="672"/>
      <c r="Y115" s="672"/>
      <c r="Z115" s="671"/>
      <c r="AA115" s="672"/>
      <c r="AB115" s="671">
        <f t="shared" si="52"/>
        <v>900</v>
      </c>
      <c r="AC115" s="671"/>
      <c r="AD115" s="672"/>
      <c r="AE115" s="672"/>
      <c r="AF115" s="672"/>
      <c r="AG115" s="672"/>
      <c r="AH115" s="672"/>
      <c r="AI115" s="672"/>
      <c r="AJ115" s="672"/>
      <c r="AK115" s="671"/>
      <c r="AL115" s="672"/>
      <c r="AM115" s="671">
        <f t="shared" si="53"/>
        <v>900</v>
      </c>
      <c r="AN115" s="671"/>
      <c r="AO115" s="672"/>
      <c r="AP115" s="672"/>
      <c r="AQ115" s="672"/>
      <c r="AR115" s="672"/>
      <c r="AS115" s="672"/>
      <c r="AT115" s="672"/>
      <c r="AU115" s="672"/>
      <c r="AV115" s="671"/>
      <c r="AW115" s="672"/>
      <c r="AX115" s="671">
        <f t="shared" si="54"/>
        <v>900</v>
      </c>
    </row>
    <row r="116" spans="1:50" ht="12">
      <c r="A116" s="288">
        <v>114</v>
      </c>
      <c r="B116" s="289" t="s">
        <v>229</v>
      </c>
      <c r="C116" s="290" t="s">
        <v>23</v>
      </c>
      <c r="D116" s="290" t="s">
        <v>231</v>
      </c>
      <c r="E116" s="290">
        <v>100</v>
      </c>
      <c r="F116" s="668">
        <v>0</v>
      </c>
      <c r="G116" s="668">
        <v>195</v>
      </c>
      <c r="H116" s="669"/>
      <c r="I116" s="669"/>
      <c r="J116" s="669"/>
      <c r="K116" s="669"/>
      <c r="L116" s="669"/>
      <c r="M116" s="669"/>
      <c r="N116" s="669"/>
      <c r="O116" s="668">
        <f t="shared" si="44"/>
        <v>195</v>
      </c>
      <c r="P116" s="669"/>
      <c r="Q116" s="668">
        <f t="shared" si="51"/>
        <v>195</v>
      </c>
      <c r="R116" s="668">
        <v>195</v>
      </c>
      <c r="S116" s="669"/>
      <c r="T116" s="669"/>
      <c r="U116" s="669"/>
      <c r="V116" s="669"/>
      <c r="W116" s="669"/>
      <c r="X116" s="669"/>
      <c r="Y116" s="669"/>
      <c r="Z116" s="668">
        <f>SUM(R116:Y116)</f>
        <v>195</v>
      </c>
      <c r="AA116" s="669"/>
      <c r="AB116" s="668">
        <f t="shared" si="52"/>
        <v>390</v>
      </c>
      <c r="AC116" s="668">
        <f>$E116*3</f>
        <v>300</v>
      </c>
      <c r="AD116" s="669"/>
      <c r="AE116" s="669"/>
      <c r="AF116" s="669"/>
      <c r="AG116" s="669"/>
      <c r="AH116" s="669"/>
      <c r="AI116" s="669"/>
      <c r="AJ116" s="669"/>
      <c r="AK116" s="668">
        <f>SUM(AC116:AJ116)</f>
        <v>300</v>
      </c>
      <c r="AL116" s="669"/>
      <c r="AM116" s="668">
        <f t="shared" si="53"/>
        <v>690</v>
      </c>
      <c r="AN116" s="668">
        <f>$E116*3</f>
        <v>300</v>
      </c>
      <c r="AO116" s="669"/>
      <c r="AP116" s="669">
        <v>100</v>
      </c>
      <c r="AQ116" s="669"/>
      <c r="AR116" s="669"/>
      <c r="AS116" s="669"/>
      <c r="AT116" s="669"/>
      <c r="AU116" s="669"/>
      <c r="AV116" s="668">
        <f>SUM(AN116:AU116)</f>
        <v>400</v>
      </c>
      <c r="AW116" s="669">
        <v>1090</v>
      </c>
      <c r="AX116" s="668">
        <f t="shared" si="54"/>
        <v>0</v>
      </c>
    </row>
    <row r="117" spans="1:50" ht="12">
      <c r="A117" s="288">
        <v>115</v>
      </c>
      <c r="B117" s="289" t="s">
        <v>232</v>
      </c>
      <c r="C117" s="290" t="s">
        <v>3506</v>
      </c>
      <c r="D117" s="290" t="s">
        <v>234</v>
      </c>
      <c r="E117" s="290">
        <v>85</v>
      </c>
      <c r="F117" s="668">
        <v>1020</v>
      </c>
      <c r="G117" s="668">
        <f>E117</f>
        <v>85</v>
      </c>
      <c r="H117" s="669"/>
      <c r="I117" s="669"/>
      <c r="J117" s="669"/>
      <c r="K117" s="669"/>
      <c r="L117" s="669"/>
      <c r="M117" s="669"/>
      <c r="N117" s="669"/>
      <c r="O117" s="668">
        <f t="shared" si="44"/>
        <v>85</v>
      </c>
      <c r="P117" s="669"/>
      <c r="Q117" s="668">
        <f t="shared" si="51"/>
        <v>1105</v>
      </c>
      <c r="R117" s="668"/>
      <c r="S117" s="669"/>
      <c r="T117" s="669"/>
      <c r="U117" s="669"/>
      <c r="V117" s="669"/>
      <c r="W117" s="669"/>
      <c r="X117" s="669"/>
      <c r="Y117" s="669"/>
      <c r="Z117" s="668">
        <f>SUM(R117:Y117)</f>
        <v>0</v>
      </c>
      <c r="AA117" s="669"/>
      <c r="AB117" s="668">
        <f t="shared" si="52"/>
        <v>1105</v>
      </c>
      <c r="AC117" s="668"/>
      <c r="AD117" s="669"/>
      <c r="AE117" s="669"/>
      <c r="AF117" s="669"/>
      <c r="AG117" s="669"/>
      <c r="AH117" s="669"/>
      <c r="AI117" s="669"/>
      <c r="AJ117" s="669"/>
      <c r="AK117" s="668">
        <f>SUM(AC117:AJ117)</f>
        <v>0</v>
      </c>
      <c r="AL117" s="669"/>
      <c r="AM117" s="668">
        <f t="shared" si="53"/>
        <v>1105</v>
      </c>
      <c r="AN117" s="668"/>
      <c r="AO117" s="669"/>
      <c r="AP117" s="669"/>
      <c r="AQ117" s="669"/>
      <c r="AR117" s="669"/>
      <c r="AS117" s="669"/>
      <c r="AT117" s="669"/>
      <c r="AU117" s="669"/>
      <c r="AV117" s="668">
        <f>SUM(AN117:AU117)</f>
        <v>0</v>
      </c>
      <c r="AW117" s="669"/>
      <c r="AX117" s="668">
        <f t="shared" si="54"/>
        <v>1105</v>
      </c>
    </row>
    <row r="118" spans="1:50" ht="12">
      <c r="A118" s="288">
        <v>116</v>
      </c>
      <c r="B118" s="296" t="s">
        <v>3076</v>
      </c>
      <c r="C118" s="297" t="s">
        <v>30</v>
      </c>
      <c r="D118" s="297" t="s">
        <v>12</v>
      </c>
      <c r="E118" s="297"/>
      <c r="F118" s="671">
        <v>2400</v>
      </c>
      <c r="G118" s="671"/>
      <c r="H118" s="672"/>
      <c r="I118" s="672"/>
      <c r="J118" s="672"/>
      <c r="K118" s="672"/>
      <c r="L118" s="672"/>
      <c r="M118" s="672"/>
      <c r="N118" s="672"/>
      <c r="O118" s="671"/>
      <c r="P118" s="672"/>
      <c r="Q118" s="671">
        <f t="shared" si="51"/>
        <v>2400</v>
      </c>
      <c r="R118" s="671"/>
      <c r="S118" s="672"/>
      <c r="T118" s="672"/>
      <c r="U118" s="672"/>
      <c r="V118" s="672"/>
      <c r="W118" s="672"/>
      <c r="X118" s="672"/>
      <c r="Y118" s="672"/>
      <c r="Z118" s="671"/>
      <c r="AA118" s="672"/>
      <c r="AB118" s="671">
        <f t="shared" si="52"/>
        <v>2400</v>
      </c>
      <c r="AC118" s="671"/>
      <c r="AD118" s="672"/>
      <c r="AE118" s="672"/>
      <c r="AF118" s="672"/>
      <c r="AG118" s="672"/>
      <c r="AH118" s="672"/>
      <c r="AI118" s="672"/>
      <c r="AJ118" s="672"/>
      <c r="AK118" s="671"/>
      <c r="AL118" s="672"/>
      <c r="AM118" s="671">
        <f t="shared" si="53"/>
        <v>2400</v>
      </c>
      <c r="AN118" s="671"/>
      <c r="AO118" s="672"/>
      <c r="AP118" s="672"/>
      <c r="AQ118" s="672"/>
      <c r="AR118" s="672"/>
      <c r="AS118" s="672"/>
      <c r="AT118" s="672"/>
      <c r="AU118" s="672"/>
      <c r="AV118" s="671"/>
      <c r="AW118" s="672"/>
      <c r="AX118" s="671">
        <f t="shared" si="54"/>
        <v>2400</v>
      </c>
    </row>
    <row r="119" spans="1:50" ht="12">
      <c r="A119" s="288">
        <v>117</v>
      </c>
      <c r="B119" s="289" t="s">
        <v>1955</v>
      </c>
      <c r="C119" s="290" t="s">
        <v>14</v>
      </c>
      <c r="D119" s="290" t="s">
        <v>1978</v>
      </c>
      <c r="E119" s="290">
        <v>200</v>
      </c>
      <c r="F119" s="668">
        <v>0</v>
      </c>
      <c r="G119" s="668">
        <v>435</v>
      </c>
      <c r="H119" s="669"/>
      <c r="I119" s="669">
        <v>200</v>
      </c>
      <c r="J119" s="669"/>
      <c r="K119" s="669"/>
      <c r="L119" s="669"/>
      <c r="M119" s="669"/>
      <c r="N119" s="669"/>
      <c r="O119" s="668">
        <f t="shared" ref="O119:O129" si="55">SUM(G119:N119)</f>
        <v>635</v>
      </c>
      <c r="P119" s="669">
        <v>635</v>
      </c>
      <c r="Q119" s="668">
        <f t="shared" ref="Q119:Q132" si="56">F119+O119-P119</f>
        <v>0</v>
      </c>
      <c r="R119" s="668">
        <v>435</v>
      </c>
      <c r="S119" s="669"/>
      <c r="T119" s="669"/>
      <c r="U119" s="669"/>
      <c r="V119" s="669"/>
      <c r="W119" s="669"/>
      <c r="X119" s="669"/>
      <c r="Y119" s="669"/>
      <c r="Z119" s="668">
        <f t="shared" ref="Z119:Z129" si="57">SUM(R119:Y119)</f>
        <v>435</v>
      </c>
      <c r="AA119" s="669">
        <v>435</v>
      </c>
      <c r="AB119" s="668">
        <f t="shared" ref="AB119:AB132" si="58">Q119+Z119-AA119</f>
        <v>0</v>
      </c>
      <c r="AC119" s="668">
        <f t="shared" ref="AC119:AC125" si="59">$E119*3</f>
        <v>600</v>
      </c>
      <c r="AD119" s="669"/>
      <c r="AE119" s="669">
        <v>200</v>
      </c>
      <c r="AF119" s="669"/>
      <c r="AG119" s="669"/>
      <c r="AH119" s="669">
        <v>100</v>
      </c>
      <c r="AI119" s="669"/>
      <c r="AJ119" s="669"/>
      <c r="AK119" s="668">
        <f t="shared" ref="AK119:AK129" si="60">SUM(AC119:AJ119)</f>
        <v>900</v>
      </c>
      <c r="AL119" s="669">
        <v>900</v>
      </c>
      <c r="AM119" s="668">
        <f t="shared" ref="AM119:AM132" si="61">AB119+AK119-AL119</f>
        <v>0</v>
      </c>
      <c r="AN119" s="668">
        <f t="shared" ref="AN119:AN125" si="62">$E119*3</f>
        <v>600</v>
      </c>
      <c r="AO119" s="669"/>
      <c r="AP119" s="669"/>
      <c r="AQ119" s="669"/>
      <c r="AR119" s="669"/>
      <c r="AS119" s="669"/>
      <c r="AT119" s="669"/>
      <c r="AU119" s="669"/>
      <c r="AV119" s="668">
        <f t="shared" ref="AV119:AV129" si="63">SUM(AN119:AU119)</f>
        <v>600</v>
      </c>
      <c r="AW119" s="669">
        <v>600</v>
      </c>
      <c r="AX119" s="668">
        <f t="shared" ref="AX119:AX132" si="64">AM119+AV119-AW119</f>
        <v>0</v>
      </c>
    </row>
    <row r="120" spans="1:50" ht="12">
      <c r="A120" s="288">
        <v>118</v>
      </c>
      <c r="B120" s="289" t="s">
        <v>1956</v>
      </c>
      <c r="C120" s="290" t="s">
        <v>14</v>
      </c>
      <c r="D120" s="290" t="s">
        <v>1979</v>
      </c>
      <c r="E120" s="290">
        <v>315</v>
      </c>
      <c r="F120" s="668">
        <v>50</v>
      </c>
      <c r="G120" s="668">
        <v>675</v>
      </c>
      <c r="H120" s="669"/>
      <c r="I120" s="669"/>
      <c r="J120" s="669"/>
      <c r="K120" s="669"/>
      <c r="L120" s="669"/>
      <c r="M120" s="669"/>
      <c r="N120" s="669"/>
      <c r="O120" s="668">
        <f t="shared" si="55"/>
        <v>675</v>
      </c>
      <c r="P120" s="669">
        <v>675</v>
      </c>
      <c r="Q120" s="668">
        <f t="shared" si="56"/>
        <v>50</v>
      </c>
      <c r="R120" s="668">
        <v>675</v>
      </c>
      <c r="S120" s="669"/>
      <c r="T120" s="669"/>
      <c r="U120" s="669"/>
      <c r="V120" s="669"/>
      <c r="W120" s="669"/>
      <c r="X120" s="669"/>
      <c r="Y120" s="669"/>
      <c r="Z120" s="668">
        <f t="shared" si="57"/>
        <v>675</v>
      </c>
      <c r="AA120" s="669">
        <v>675</v>
      </c>
      <c r="AB120" s="668">
        <f t="shared" si="58"/>
        <v>50</v>
      </c>
      <c r="AC120" s="668">
        <f t="shared" si="59"/>
        <v>945</v>
      </c>
      <c r="AD120" s="669"/>
      <c r="AE120" s="669"/>
      <c r="AF120" s="669"/>
      <c r="AG120" s="669"/>
      <c r="AH120" s="669">
        <v>100</v>
      </c>
      <c r="AI120" s="669"/>
      <c r="AJ120" s="669"/>
      <c r="AK120" s="668">
        <f t="shared" si="60"/>
        <v>1045</v>
      </c>
      <c r="AL120" s="669">
        <v>1045</v>
      </c>
      <c r="AM120" s="668">
        <f t="shared" si="61"/>
        <v>50</v>
      </c>
      <c r="AN120" s="668">
        <f t="shared" si="62"/>
        <v>945</v>
      </c>
      <c r="AO120" s="669"/>
      <c r="AP120" s="669"/>
      <c r="AQ120" s="669"/>
      <c r="AR120" s="669"/>
      <c r="AS120" s="669"/>
      <c r="AT120" s="669"/>
      <c r="AU120" s="669"/>
      <c r="AV120" s="668">
        <f t="shared" si="63"/>
        <v>945</v>
      </c>
      <c r="AW120" s="669">
        <v>945</v>
      </c>
      <c r="AX120" s="668">
        <f t="shared" si="64"/>
        <v>50</v>
      </c>
    </row>
    <row r="121" spans="1:50" ht="12">
      <c r="A121" s="288">
        <v>119</v>
      </c>
      <c r="B121" s="289" t="s">
        <v>241</v>
      </c>
      <c r="C121" s="290" t="s">
        <v>23</v>
      </c>
      <c r="D121" s="290" t="s">
        <v>243</v>
      </c>
      <c r="E121" s="290">
        <v>60</v>
      </c>
      <c r="F121" s="668">
        <v>0</v>
      </c>
      <c r="G121" s="668">
        <v>105</v>
      </c>
      <c r="H121" s="669"/>
      <c r="I121" s="669"/>
      <c r="J121" s="669"/>
      <c r="K121" s="669"/>
      <c r="L121" s="669"/>
      <c r="M121" s="669"/>
      <c r="N121" s="669"/>
      <c r="O121" s="668">
        <f t="shared" si="55"/>
        <v>105</v>
      </c>
      <c r="P121" s="669"/>
      <c r="Q121" s="668">
        <f t="shared" si="56"/>
        <v>105</v>
      </c>
      <c r="R121" s="668">
        <v>105</v>
      </c>
      <c r="S121" s="669"/>
      <c r="T121" s="669"/>
      <c r="U121" s="669"/>
      <c r="V121" s="669"/>
      <c r="W121" s="669"/>
      <c r="X121" s="669"/>
      <c r="Y121" s="669"/>
      <c r="Z121" s="668">
        <f t="shared" si="57"/>
        <v>105</v>
      </c>
      <c r="AA121" s="669">
        <v>390</v>
      </c>
      <c r="AB121" s="668">
        <f t="shared" si="58"/>
        <v>-180</v>
      </c>
      <c r="AC121" s="668">
        <f t="shared" si="59"/>
        <v>180</v>
      </c>
      <c r="AD121" s="669"/>
      <c r="AE121" s="669"/>
      <c r="AF121" s="669"/>
      <c r="AG121" s="669"/>
      <c r="AH121" s="669"/>
      <c r="AI121" s="669"/>
      <c r="AJ121" s="669"/>
      <c r="AK121" s="668">
        <f t="shared" si="60"/>
        <v>180</v>
      </c>
      <c r="AL121" s="669"/>
      <c r="AM121" s="668">
        <f t="shared" si="61"/>
        <v>0</v>
      </c>
      <c r="AN121" s="668">
        <f t="shared" si="62"/>
        <v>180</v>
      </c>
      <c r="AO121" s="669"/>
      <c r="AP121" s="669"/>
      <c r="AQ121" s="669"/>
      <c r="AR121" s="669"/>
      <c r="AS121" s="669"/>
      <c r="AT121" s="669"/>
      <c r="AU121" s="669"/>
      <c r="AV121" s="668">
        <f t="shared" si="63"/>
        <v>180</v>
      </c>
      <c r="AW121" s="669">
        <v>180</v>
      </c>
      <c r="AX121" s="668">
        <f t="shared" si="64"/>
        <v>0</v>
      </c>
    </row>
    <row r="122" spans="1:50" ht="12">
      <c r="A122" s="288">
        <v>120</v>
      </c>
      <c r="B122" s="289" t="s">
        <v>3448</v>
      </c>
      <c r="C122" s="290" t="s">
        <v>14</v>
      </c>
      <c r="D122" s="290"/>
      <c r="E122" s="290">
        <v>120</v>
      </c>
      <c r="F122" s="668"/>
      <c r="G122" s="668">
        <v>85</v>
      </c>
      <c r="H122" s="669"/>
      <c r="I122" s="669"/>
      <c r="J122" s="669"/>
      <c r="K122" s="669"/>
      <c r="L122" s="669"/>
      <c r="M122" s="669"/>
      <c r="N122" s="669"/>
      <c r="O122" s="668">
        <f t="shared" si="55"/>
        <v>85</v>
      </c>
      <c r="P122" s="669"/>
      <c r="Q122" s="668">
        <f t="shared" si="56"/>
        <v>85</v>
      </c>
      <c r="R122" s="668">
        <v>255</v>
      </c>
      <c r="S122" s="669"/>
      <c r="T122" s="669"/>
      <c r="U122" s="669"/>
      <c r="V122" s="669"/>
      <c r="W122" s="669">
        <v>100</v>
      </c>
      <c r="X122" s="669"/>
      <c r="Y122" s="669"/>
      <c r="Z122" s="668">
        <f t="shared" si="57"/>
        <v>355</v>
      </c>
      <c r="AA122" s="669"/>
      <c r="AB122" s="668">
        <f t="shared" si="58"/>
        <v>440</v>
      </c>
      <c r="AC122" s="668">
        <f t="shared" si="59"/>
        <v>360</v>
      </c>
      <c r="AD122" s="669"/>
      <c r="AE122" s="669"/>
      <c r="AF122" s="669"/>
      <c r="AG122" s="669"/>
      <c r="AH122" s="669"/>
      <c r="AI122" s="669"/>
      <c r="AJ122" s="669"/>
      <c r="AK122" s="668">
        <f t="shared" si="60"/>
        <v>360</v>
      </c>
      <c r="AL122" s="669">
        <v>440</v>
      </c>
      <c r="AM122" s="668">
        <f t="shared" si="61"/>
        <v>360</v>
      </c>
      <c r="AN122" s="668">
        <f t="shared" si="62"/>
        <v>360</v>
      </c>
      <c r="AO122" s="669"/>
      <c r="AP122" s="669"/>
      <c r="AQ122" s="669"/>
      <c r="AR122" s="669"/>
      <c r="AS122" s="669"/>
      <c r="AT122" s="669"/>
      <c r="AU122" s="669"/>
      <c r="AV122" s="668">
        <f t="shared" si="63"/>
        <v>360</v>
      </c>
      <c r="AW122" s="669">
        <v>1440</v>
      </c>
      <c r="AX122" s="668">
        <f t="shared" si="64"/>
        <v>-720</v>
      </c>
    </row>
    <row r="123" spans="1:50" ht="12">
      <c r="A123" s="288">
        <v>121</v>
      </c>
      <c r="B123" s="289" t="s">
        <v>248</v>
      </c>
      <c r="C123" s="290" t="s">
        <v>23</v>
      </c>
      <c r="D123" s="290" t="s">
        <v>12</v>
      </c>
      <c r="E123" s="290">
        <v>145</v>
      </c>
      <c r="F123" s="668">
        <v>0</v>
      </c>
      <c r="G123" s="668">
        <v>315</v>
      </c>
      <c r="H123" s="669"/>
      <c r="I123" s="669"/>
      <c r="J123" s="669"/>
      <c r="K123" s="669"/>
      <c r="L123" s="669"/>
      <c r="M123" s="669"/>
      <c r="N123" s="669"/>
      <c r="O123" s="668">
        <f t="shared" si="55"/>
        <v>315</v>
      </c>
      <c r="P123" s="669">
        <v>315</v>
      </c>
      <c r="Q123" s="668">
        <f t="shared" si="56"/>
        <v>0</v>
      </c>
      <c r="R123" s="668">
        <v>315</v>
      </c>
      <c r="S123" s="669"/>
      <c r="T123" s="669"/>
      <c r="U123" s="669"/>
      <c r="V123" s="669"/>
      <c r="W123" s="669"/>
      <c r="X123" s="669"/>
      <c r="Y123" s="669"/>
      <c r="Z123" s="668">
        <f t="shared" si="57"/>
        <v>315</v>
      </c>
      <c r="AA123" s="669">
        <v>315</v>
      </c>
      <c r="AB123" s="668">
        <f t="shared" si="58"/>
        <v>0</v>
      </c>
      <c r="AC123" s="668">
        <f t="shared" si="59"/>
        <v>435</v>
      </c>
      <c r="AD123" s="669"/>
      <c r="AE123" s="669"/>
      <c r="AF123" s="669"/>
      <c r="AG123" s="669"/>
      <c r="AH123" s="669"/>
      <c r="AI123" s="669"/>
      <c r="AJ123" s="669"/>
      <c r="AK123" s="668">
        <f t="shared" si="60"/>
        <v>435</v>
      </c>
      <c r="AL123" s="669">
        <v>435</v>
      </c>
      <c r="AM123" s="668">
        <f t="shared" si="61"/>
        <v>0</v>
      </c>
      <c r="AN123" s="668">
        <f t="shared" si="62"/>
        <v>435</v>
      </c>
      <c r="AO123" s="669"/>
      <c r="AP123" s="669"/>
      <c r="AQ123" s="669"/>
      <c r="AR123" s="669"/>
      <c r="AS123" s="669"/>
      <c r="AT123" s="669"/>
      <c r="AU123" s="669"/>
      <c r="AV123" s="668">
        <f t="shared" si="63"/>
        <v>435</v>
      </c>
      <c r="AW123" s="669">
        <v>435</v>
      </c>
      <c r="AX123" s="668">
        <f t="shared" si="64"/>
        <v>0</v>
      </c>
    </row>
    <row r="124" spans="1:50" ht="12">
      <c r="A124" s="288">
        <v>122</v>
      </c>
      <c r="B124" s="294" t="s">
        <v>3352</v>
      </c>
      <c r="C124" s="290" t="s">
        <v>14</v>
      </c>
      <c r="D124" s="290"/>
      <c r="E124" s="670">
        <v>125</v>
      </c>
      <c r="F124" s="668">
        <v>0</v>
      </c>
      <c r="G124" s="668">
        <v>201</v>
      </c>
      <c r="H124" s="669"/>
      <c r="I124" s="669"/>
      <c r="J124" s="669"/>
      <c r="K124" s="669"/>
      <c r="L124" s="669"/>
      <c r="M124" s="669"/>
      <c r="N124" s="669"/>
      <c r="O124" s="668">
        <f t="shared" si="55"/>
        <v>201</v>
      </c>
      <c r="P124" s="669">
        <v>804</v>
      </c>
      <c r="Q124" s="668">
        <f t="shared" si="56"/>
        <v>-603</v>
      </c>
      <c r="R124" s="668">
        <v>201</v>
      </c>
      <c r="S124" s="669"/>
      <c r="T124" s="669"/>
      <c r="U124" s="669"/>
      <c r="V124" s="669"/>
      <c r="W124" s="669"/>
      <c r="X124" s="669"/>
      <c r="Y124" s="669"/>
      <c r="Z124" s="668">
        <f t="shared" si="57"/>
        <v>201</v>
      </c>
      <c r="AA124" s="669"/>
      <c r="AB124" s="668">
        <f t="shared" si="58"/>
        <v>-402</v>
      </c>
      <c r="AC124" s="668">
        <f t="shared" si="59"/>
        <v>375</v>
      </c>
      <c r="AD124" s="669"/>
      <c r="AE124" s="669"/>
      <c r="AF124" s="669"/>
      <c r="AG124" s="669"/>
      <c r="AH124" s="669"/>
      <c r="AI124" s="669"/>
      <c r="AJ124" s="669"/>
      <c r="AK124" s="668">
        <f t="shared" si="60"/>
        <v>375</v>
      </c>
      <c r="AL124" s="669"/>
      <c r="AM124" s="668">
        <f t="shared" si="61"/>
        <v>-27</v>
      </c>
      <c r="AN124" s="668">
        <f t="shared" si="62"/>
        <v>375</v>
      </c>
      <c r="AO124" s="669"/>
      <c r="AP124" s="669"/>
      <c r="AQ124" s="669"/>
      <c r="AR124" s="669"/>
      <c r="AS124" s="669"/>
      <c r="AT124" s="669"/>
      <c r="AU124" s="669"/>
      <c r="AV124" s="668">
        <f t="shared" si="63"/>
        <v>375</v>
      </c>
      <c r="AW124" s="669"/>
      <c r="AX124" s="668">
        <f t="shared" si="64"/>
        <v>348</v>
      </c>
    </row>
    <row r="125" spans="1:50" ht="12">
      <c r="A125" s="288">
        <v>123</v>
      </c>
      <c r="B125" s="294" t="s">
        <v>3345</v>
      </c>
      <c r="C125" s="290" t="s">
        <v>14</v>
      </c>
      <c r="D125" s="290"/>
      <c r="E125" s="670">
        <v>700</v>
      </c>
      <c r="F125" s="668">
        <v>0</v>
      </c>
      <c r="G125" s="668">
        <v>1500</v>
      </c>
      <c r="H125" s="669">
        <v>50</v>
      </c>
      <c r="I125" s="669"/>
      <c r="J125" s="669"/>
      <c r="K125" s="669"/>
      <c r="L125" s="669"/>
      <c r="M125" s="669"/>
      <c r="N125" s="669"/>
      <c r="O125" s="668">
        <f t="shared" si="55"/>
        <v>1550</v>
      </c>
      <c r="P125" s="669">
        <v>1550</v>
      </c>
      <c r="Q125" s="668">
        <f t="shared" si="56"/>
        <v>0</v>
      </c>
      <c r="R125" s="668">
        <v>1500</v>
      </c>
      <c r="S125" s="669">
        <v>50</v>
      </c>
      <c r="T125" s="669"/>
      <c r="U125" s="669"/>
      <c r="V125" s="669">
        <v>300</v>
      </c>
      <c r="W125" s="669">
        <v>100</v>
      </c>
      <c r="X125" s="669"/>
      <c r="Y125" s="669"/>
      <c r="Z125" s="668">
        <f t="shared" si="57"/>
        <v>1950</v>
      </c>
      <c r="AA125" s="669">
        <v>3450</v>
      </c>
      <c r="AB125" s="668">
        <f t="shared" si="58"/>
        <v>-1500</v>
      </c>
      <c r="AC125" s="668">
        <f t="shared" si="59"/>
        <v>2100</v>
      </c>
      <c r="AD125" s="669"/>
      <c r="AE125" s="669">
        <v>650</v>
      </c>
      <c r="AF125" s="669"/>
      <c r="AG125" s="669"/>
      <c r="AH125" s="669"/>
      <c r="AI125" s="669"/>
      <c r="AJ125" s="669"/>
      <c r="AK125" s="668">
        <f t="shared" si="60"/>
        <v>2750</v>
      </c>
      <c r="AL125" s="669">
        <v>2750</v>
      </c>
      <c r="AM125" s="668">
        <f t="shared" si="61"/>
        <v>-1500</v>
      </c>
      <c r="AN125" s="668">
        <f t="shared" si="62"/>
        <v>2100</v>
      </c>
      <c r="AO125" s="669"/>
      <c r="AP125" s="669"/>
      <c r="AQ125" s="669"/>
      <c r="AR125" s="669"/>
      <c r="AS125" s="669"/>
      <c r="AT125" s="669"/>
      <c r="AU125" s="669"/>
      <c r="AV125" s="668">
        <f t="shared" si="63"/>
        <v>2100</v>
      </c>
      <c r="AW125" s="669">
        <v>600</v>
      </c>
      <c r="AX125" s="668">
        <f t="shared" si="64"/>
        <v>0</v>
      </c>
    </row>
    <row r="126" spans="1:50" ht="12">
      <c r="A126" s="288">
        <v>124</v>
      </c>
      <c r="B126" s="294" t="s">
        <v>4015</v>
      </c>
      <c r="C126" s="290" t="s">
        <v>30</v>
      </c>
      <c r="D126" s="290" t="s">
        <v>900</v>
      </c>
      <c r="E126" s="670">
        <v>125</v>
      </c>
      <c r="F126" s="668">
        <v>100</v>
      </c>
      <c r="G126" s="668">
        <f t="shared" ref="G126:G128" si="65">E126*3</f>
        <v>375</v>
      </c>
      <c r="H126" s="669">
        <v>50</v>
      </c>
      <c r="I126" s="669">
        <v>100</v>
      </c>
      <c r="J126" s="669"/>
      <c r="K126" s="669"/>
      <c r="L126" s="669"/>
      <c r="M126" s="669"/>
      <c r="N126" s="669">
        <v>1125</v>
      </c>
      <c r="O126" s="668">
        <f t="shared" si="55"/>
        <v>1650</v>
      </c>
      <c r="P126" s="669">
        <v>1750</v>
      </c>
      <c r="Q126" s="668">
        <f t="shared" si="56"/>
        <v>0</v>
      </c>
      <c r="R126" s="668"/>
      <c r="S126" s="669"/>
      <c r="T126" s="669"/>
      <c r="U126" s="669"/>
      <c r="V126" s="669"/>
      <c r="W126" s="669"/>
      <c r="X126" s="669"/>
      <c r="Y126" s="669"/>
      <c r="Z126" s="668">
        <f t="shared" si="57"/>
        <v>0</v>
      </c>
      <c r="AA126" s="669"/>
      <c r="AB126" s="668">
        <f t="shared" si="58"/>
        <v>0</v>
      </c>
      <c r="AC126" s="668"/>
      <c r="AD126" s="669"/>
      <c r="AE126" s="669"/>
      <c r="AF126" s="669"/>
      <c r="AG126" s="669"/>
      <c r="AH126" s="669"/>
      <c r="AI126" s="669"/>
      <c r="AJ126" s="669"/>
      <c r="AK126" s="668">
        <f t="shared" si="60"/>
        <v>0</v>
      </c>
      <c r="AL126" s="669"/>
      <c r="AM126" s="668">
        <f t="shared" si="61"/>
        <v>0</v>
      </c>
      <c r="AN126" s="668"/>
      <c r="AO126" s="669"/>
      <c r="AP126" s="669"/>
      <c r="AQ126" s="669"/>
      <c r="AR126" s="669"/>
      <c r="AS126" s="669"/>
      <c r="AT126" s="669"/>
      <c r="AU126" s="669"/>
      <c r="AV126" s="668">
        <f t="shared" si="63"/>
        <v>0</v>
      </c>
      <c r="AW126" s="669"/>
      <c r="AX126" s="668">
        <f t="shared" si="64"/>
        <v>0</v>
      </c>
    </row>
    <row r="127" spans="1:50" ht="12">
      <c r="A127" s="288">
        <v>125</v>
      </c>
      <c r="B127" s="289" t="s">
        <v>252</v>
      </c>
      <c r="C127" s="290" t="s">
        <v>23</v>
      </c>
      <c r="D127" s="290" t="s">
        <v>254</v>
      </c>
      <c r="E127" s="290">
        <v>160</v>
      </c>
      <c r="F127" s="668">
        <v>0</v>
      </c>
      <c r="G127" s="668">
        <v>345</v>
      </c>
      <c r="H127" s="669"/>
      <c r="I127" s="669"/>
      <c r="J127" s="669"/>
      <c r="K127" s="669"/>
      <c r="L127" s="669"/>
      <c r="M127" s="669"/>
      <c r="N127" s="669"/>
      <c r="O127" s="668">
        <f t="shared" si="55"/>
        <v>345</v>
      </c>
      <c r="P127" s="669">
        <v>1380</v>
      </c>
      <c r="Q127" s="668">
        <f t="shared" si="56"/>
        <v>-1035</v>
      </c>
      <c r="R127" s="668">
        <v>345</v>
      </c>
      <c r="S127" s="669"/>
      <c r="T127" s="669"/>
      <c r="U127" s="669"/>
      <c r="V127" s="669"/>
      <c r="W127" s="669"/>
      <c r="X127" s="669"/>
      <c r="Y127" s="669"/>
      <c r="Z127" s="668">
        <f t="shared" si="57"/>
        <v>345</v>
      </c>
      <c r="AA127" s="669"/>
      <c r="AB127" s="668">
        <f t="shared" si="58"/>
        <v>-690</v>
      </c>
      <c r="AC127" s="668">
        <f>$E127*3</f>
        <v>480</v>
      </c>
      <c r="AD127" s="669"/>
      <c r="AE127" s="669"/>
      <c r="AF127" s="669"/>
      <c r="AG127" s="669"/>
      <c r="AH127" s="669"/>
      <c r="AI127" s="669"/>
      <c r="AJ127" s="669"/>
      <c r="AK127" s="668">
        <f t="shared" si="60"/>
        <v>480</v>
      </c>
      <c r="AL127" s="669">
        <v>270</v>
      </c>
      <c r="AM127" s="668">
        <f t="shared" si="61"/>
        <v>-480</v>
      </c>
      <c r="AN127" s="668">
        <f>$E127*3</f>
        <v>480</v>
      </c>
      <c r="AO127" s="669"/>
      <c r="AP127" s="669"/>
      <c r="AQ127" s="669"/>
      <c r="AR127" s="669"/>
      <c r="AS127" s="669"/>
      <c r="AT127" s="669"/>
      <c r="AU127" s="669"/>
      <c r="AV127" s="668">
        <f t="shared" si="63"/>
        <v>480</v>
      </c>
      <c r="AW127" s="669"/>
      <c r="AX127" s="668">
        <f t="shared" si="64"/>
        <v>0</v>
      </c>
    </row>
    <row r="128" spans="1:50" ht="12">
      <c r="A128" s="288">
        <v>126</v>
      </c>
      <c r="B128" s="493" t="s">
        <v>255</v>
      </c>
      <c r="C128" s="290" t="s">
        <v>14</v>
      </c>
      <c r="D128" s="290" t="s">
        <v>897</v>
      </c>
      <c r="E128" s="290">
        <v>100</v>
      </c>
      <c r="F128" s="668">
        <v>2400</v>
      </c>
      <c r="G128" s="668">
        <f t="shared" si="65"/>
        <v>300</v>
      </c>
      <c r="H128" s="669"/>
      <c r="I128" s="669"/>
      <c r="J128" s="669"/>
      <c r="K128" s="669"/>
      <c r="L128" s="669"/>
      <c r="M128" s="669"/>
      <c r="N128" s="669"/>
      <c r="O128" s="668">
        <f t="shared" si="55"/>
        <v>300</v>
      </c>
      <c r="P128" s="669">
        <v>2400</v>
      </c>
      <c r="Q128" s="668">
        <f t="shared" si="56"/>
        <v>300</v>
      </c>
      <c r="R128" s="668">
        <f>E128*3</f>
        <v>300</v>
      </c>
      <c r="S128" s="669"/>
      <c r="T128" s="669"/>
      <c r="U128" s="669"/>
      <c r="V128" s="669"/>
      <c r="W128" s="669"/>
      <c r="X128" s="669"/>
      <c r="Y128" s="669"/>
      <c r="Z128" s="668">
        <f t="shared" si="57"/>
        <v>300</v>
      </c>
      <c r="AA128" s="669"/>
      <c r="AB128" s="668">
        <f t="shared" si="58"/>
        <v>600</v>
      </c>
      <c r="AC128" s="668">
        <f>$E128*3</f>
        <v>300</v>
      </c>
      <c r="AD128" s="669"/>
      <c r="AE128" s="669"/>
      <c r="AF128" s="669"/>
      <c r="AG128" s="669"/>
      <c r="AH128" s="669"/>
      <c r="AI128" s="669"/>
      <c r="AJ128" s="669"/>
      <c r="AK128" s="668">
        <f t="shared" si="60"/>
        <v>300</v>
      </c>
      <c r="AL128" s="669"/>
      <c r="AM128" s="668">
        <f t="shared" si="61"/>
        <v>900</v>
      </c>
      <c r="AN128" s="668">
        <f>$E128*3</f>
        <v>300</v>
      </c>
      <c r="AO128" s="669"/>
      <c r="AP128" s="669"/>
      <c r="AQ128" s="669"/>
      <c r="AR128" s="669"/>
      <c r="AS128" s="669"/>
      <c r="AT128" s="669"/>
      <c r="AU128" s="669"/>
      <c r="AV128" s="668">
        <f t="shared" si="63"/>
        <v>300</v>
      </c>
      <c r="AW128" s="669"/>
      <c r="AX128" s="668">
        <f t="shared" si="64"/>
        <v>1200</v>
      </c>
    </row>
    <row r="129" spans="1:50" ht="12">
      <c r="A129" s="288">
        <v>127</v>
      </c>
      <c r="B129" s="289" t="s">
        <v>3315</v>
      </c>
      <c r="C129" s="290" t="s">
        <v>14</v>
      </c>
      <c r="D129" s="290"/>
      <c r="E129" s="290">
        <v>200</v>
      </c>
      <c r="F129" s="668">
        <v>0</v>
      </c>
      <c r="G129" s="668">
        <v>495</v>
      </c>
      <c r="H129" s="669"/>
      <c r="I129" s="669"/>
      <c r="J129" s="669"/>
      <c r="K129" s="669"/>
      <c r="L129" s="669"/>
      <c r="M129" s="669"/>
      <c r="N129" s="669"/>
      <c r="O129" s="668">
        <f t="shared" si="55"/>
        <v>495</v>
      </c>
      <c r="P129" s="669">
        <v>495</v>
      </c>
      <c r="Q129" s="668">
        <f t="shared" si="56"/>
        <v>0</v>
      </c>
      <c r="R129" s="668">
        <v>495</v>
      </c>
      <c r="S129" s="669"/>
      <c r="T129" s="669"/>
      <c r="U129" s="669"/>
      <c r="V129" s="669"/>
      <c r="W129" s="669">
        <v>100</v>
      </c>
      <c r="X129" s="669"/>
      <c r="Y129" s="669"/>
      <c r="Z129" s="668">
        <f t="shared" si="57"/>
        <v>595</v>
      </c>
      <c r="AA129" s="669">
        <v>595</v>
      </c>
      <c r="AB129" s="668">
        <f t="shared" si="58"/>
        <v>0</v>
      </c>
      <c r="AC129" s="668">
        <f>$E129*3</f>
        <v>600</v>
      </c>
      <c r="AD129" s="669"/>
      <c r="AE129" s="669"/>
      <c r="AF129" s="669"/>
      <c r="AG129" s="669"/>
      <c r="AH129" s="669"/>
      <c r="AI129" s="669"/>
      <c r="AJ129" s="669"/>
      <c r="AK129" s="668">
        <f t="shared" si="60"/>
        <v>600</v>
      </c>
      <c r="AL129" s="669">
        <v>1200</v>
      </c>
      <c r="AM129" s="668">
        <f t="shared" si="61"/>
        <v>-600</v>
      </c>
      <c r="AN129" s="668">
        <f>$E129*3</f>
        <v>600</v>
      </c>
      <c r="AO129" s="669"/>
      <c r="AP129" s="669"/>
      <c r="AQ129" s="669"/>
      <c r="AR129" s="669"/>
      <c r="AS129" s="669"/>
      <c r="AT129" s="669"/>
      <c r="AU129" s="669"/>
      <c r="AV129" s="668">
        <f t="shared" si="63"/>
        <v>600</v>
      </c>
      <c r="AW129" s="669"/>
      <c r="AX129" s="668">
        <f t="shared" si="64"/>
        <v>0</v>
      </c>
    </row>
    <row r="130" spans="1:50" ht="12">
      <c r="A130" s="288">
        <v>128</v>
      </c>
      <c r="B130" s="296" t="s">
        <v>3079</v>
      </c>
      <c r="C130" s="297" t="s">
        <v>30</v>
      </c>
      <c r="D130" s="297" t="s">
        <v>12</v>
      </c>
      <c r="E130" s="297"/>
      <c r="F130" s="671">
        <v>900</v>
      </c>
      <c r="G130" s="671"/>
      <c r="H130" s="672"/>
      <c r="I130" s="672"/>
      <c r="J130" s="672"/>
      <c r="K130" s="672"/>
      <c r="L130" s="672"/>
      <c r="M130" s="672"/>
      <c r="N130" s="672"/>
      <c r="O130" s="671"/>
      <c r="P130" s="672"/>
      <c r="Q130" s="671">
        <f t="shared" si="56"/>
        <v>900</v>
      </c>
      <c r="R130" s="671"/>
      <c r="S130" s="672"/>
      <c r="T130" s="672"/>
      <c r="U130" s="672"/>
      <c r="V130" s="672"/>
      <c r="W130" s="672"/>
      <c r="X130" s="672"/>
      <c r="Y130" s="672"/>
      <c r="Z130" s="671"/>
      <c r="AA130" s="672"/>
      <c r="AB130" s="671">
        <f t="shared" si="58"/>
        <v>900</v>
      </c>
      <c r="AC130" s="671"/>
      <c r="AD130" s="672"/>
      <c r="AE130" s="672"/>
      <c r="AF130" s="672"/>
      <c r="AG130" s="672"/>
      <c r="AH130" s="672"/>
      <c r="AI130" s="672"/>
      <c r="AJ130" s="672"/>
      <c r="AK130" s="671"/>
      <c r="AL130" s="672"/>
      <c r="AM130" s="671">
        <f t="shared" si="61"/>
        <v>900</v>
      </c>
      <c r="AN130" s="671"/>
      <c r="AO130" s="672"/>
      <c r="AP130" s="672"/>
      <c r="AQ130" s="672"/>
      <c r="AR130" s="672"/>
      <c r="AS130" s="672"/>
      <c r="AT130" s="672"/>
      <c r="AU130" s="672"/>
      <c r="AV130" s="671"/>
      <c r="AW130" s="672"/>
      <c r="AX130" s="671">
        <f t="shared" si="64"/>
        <v>900</v>
      </c>
    </row>
    <row r="131" spans="1:50" ht="12">
      <c r="A131" s="288">
        <v>129</v>
      </c>
      <c r="B131" s="289" t="s">
        <v>909</v>
      </c>
      <c r="C131" s="290" t="s">
        <v>23</v>
      </c>
      <c r="D131" s="290" t="s">
        <v>910</v>
      </c>
      <c r="E131" s="290">
        <v>110</v>
      </c>
      <c r="F131" s="668">
        <v>250</v>
      </c>
      <c r="G131" s="668">
        <v>225</v>
      </c>
      <c r="H131" s="669"/>
      <c r="I131" s="669"/>
      <c r="J131" s="669"/>
      <c r="K131" s="669"/>
      <c r="L131" s="669"/>
      <c r="M131" s="669"/>
      <c r="N131" s="669"/>
      <c r="O131" s="668">
        <f>SUM(G131:N131)</f>
        <v>225</v>
      </c>
      <c r="P131" s="669">
        <v>250</v>
      </c>
      <c r="Q131" s="668">
        <f t="shared" si="56"/>
        <v>225</v>
      </c>
      <c r="R131" s="668">
        <v>225</v>
      </c>
      <c r="S131" s="669"/>
      <c r="T131" s="669"/>
      <c r="U131" s="669"/>
      <c r="V131" s="669"/>
      <c r="W131" s="669"/>
      <c r="X131" s="669"/>
      <c r="Y131" s="669"/>
      <c r="Z131" s="668">
        <f>SUM(R131:Y131)</f>
        <v>225</v>
      </c>
      <c r="AA131" s="669">
        <v>500</v>
      </c>
      <c r="AB131" s="668">
        <f t="shared" si="58"/>
        <v>-50</v>
      </c>
      <c r="AC131" s="668">
        <f>$E131*3</f>
        <v>330</v>
      </c>
      <c r="AD131" s="669"/>
      <c r="AE131" s="669"/>
      <c r="AF131" s="669"/>
      <c r="AG131" s="669"/>
      <c r="AH131" s="669"/>
      <c r="AI131" s="669"/>
      <c r="AJ131" s="669"/>
      <c r="AK131" s="668">
        <f>SUM(AC131:AJ131)</f>
        <v>330</v>
      </c>
      <c r="AL131" s="669">
        <v>600</v>
      </c>
      <c r="AM131" s="668">
        <f t="shared" si="61"/>
        <v>-320</v>
      </c>
      <c r="AN131" s="668">
        <f>$E131*3</f>
        <v>330</v>
      </c>
      <c r="AO131" s="669"/>
      <c r="AP131" s="669"/>
      <c r="AQ131" s="669"/>
      <c r="AR131" s="669"/>
      <c r="AS131" s="669"/>
      <c r="AT131" s="669"/>
      <c r="AU131" s="669"/>
      <c r="AV131" s="668">
        <f>SUM(AN131:AU131)</f>
        <v>330</v>
      </c>
      <c r="AW131" s="669"/>
      <c r="AX131" s="668">
        <f t="shared" si="64"/>
        <v>10</v>
      </c>
    </row>
    <row r="132" spans="1:50" ht="12">
      <c r="A132" s="288">
        <v>130</v>
      </c>
      <c r="B132" s="542" t="s">
        <v>259</v>
      </c>
      <c r="C132" s="290" t="s">
        <v>23</v>
      </c>
      <c r="D132" s="290" t="s">
        <v>261</v>
      </c>
      <c r="E132" s="290">
        <v>190</v>
      </c>
      <c r="F132" s="668">
        <v>-25</v>
      </c>
      <c r="G132" s="668">
        <v>420</v>
      </c>
      <c r="H132" s="669"/>
      <c r="I132" s="669"/>
      <c r="J132" s="669"/>
      <c r="K132" s="669"/>
      <c r="L132" s="669"/>
      <c r="M132" s="669"/>
      <c r="N132" s="669"/>
      <c r="O132" s="668">
        <f>SUM(G132:N132)</f>
        <v>420</v>
      </c>
      <c r="P132" s="669">
        <v>840</v>
      </c>
      <c r="Q132" s="668">
        <f t="shared" si="56"/>
        <v>-445</v>
      </c>
      <c r="R132" s="668">
        <v>420</v>
      </c>
      <c r="S132" s="669"/>
      <c r="T132" s="669"/>
      <c r="U132" s="669"/>
      <c r="V132" s="669"/>
      <c r="W132" s="669"/>
      <c r="X132" s="669"/>
      <c r="Y132" s="669"/>
      <c r="Z132" s="668">
        <f>SUM(R132:Y132)</f>
        <v>420</v>
      </c>
      <c r="AA132" s="669"/>
      <c r="AB132" s="668">
        <f t="shared" si="58"/>
        <v>-25</v>
      </c>
      <c r="AC132" s="668">
        <f>$E132*3</f>
        <v>570</v>
      </c>
      <c r="AD132" s="669"/>
      <c r="AE132" s="669"/>
      <c r="AF132" s="669"/>
      <c r="AG132" s="669"/>
      <c r="AH132" s="669"/>
      <c r="AI132" s="669"/>
      <c r="AJ132" s="669"/>
      <c r="AK132" s="668">
        <f>SUM(AC132:AJ132)</f>
        <v>570</v>
      </c>
      <c r="AL132" s="669"/>
      <c r="AM132" s="668">
        <f t="shared" si="61"/>
        <v>545</v>
      </c>
      <c r="AN132" s="668">
        <f>$E132*3</f>
        <v>570</v>
      </c>
      <c r="AO132" s="669"/>
      <c r="AP132" s="669"/>
      <c r="AQ132" s="669"/>
      <c r="AR132" s="669"/>
      <c r="AS132" s="669"/>
      <c r="AT132" s="669"/>
      <c r="AU132" s="669"/>
      <c r="AV132" s="668">
        <f>SUM(AN132:AU132)</f>
        <v>570</v>
      </c>
      <c r="AW132" s="669">
        <v>1115</v>
      </c>
      <c r="AX132" s="668">
        <f t="shared" si="64"/>
        <v>0</v>
      </c>
    </row>
    <row r="133" spans="1:50" ht="12">
      <c r="A133" s="288">
        <v>131</v>
      </c>
      <c r="B133" s="319" t="s">
        <v>3080</v>
      </c>
      <c r="C133" s="320" t="s">
        <v>30</v>
      </c>
      <c r="D133" s="321" t="s">
        <v>12</v>
      </c>
      <c r="E133" s="320"/>
      <c r="F133" s="676"/>
      <c r="G133" s="671"/>
      <c r="H133" s="672"/>
      <c r="I133" s="672"/>
      <c r="J133" s="672"/>
      <c r="K133" s="672"/>
      <c r="L133" s="672"/>
      <c r="M133" s="672"/>
      <c r="N133" s="672"/>
      <c r="O133" s="671"/>
      <c r="P133" s="672"/>
      <c r="Q133" s="672"/>
      <c r="R133" s="672"/>
      <c r="S133" s="672"/>
      <c r="T133" s="672"/>
      <c r="U133" s="672"/>
      <c r="V133" s="672"/>
      <c r="W133" s="672"/>
      <c r="X133" s="672"/>
      <c r="Y133" s="672"/>
      <c r="Z133" s="672"/>
      <c r="AA133" s="672"/>
      <c r="AB133" s="672"/>
      <c r="AC133" s="672"/>
      <c r="AD133" s="672"/>
      <c r="AE133" s="672"/>
      <c r="AF133" s="672"/>
      <c r="AG133" s="672"/>
      <c r="AH133" s="672"/>
      <c r="AI133" s="672"/>
      <c r="AJ133" s="672"/>
      <c r="AK133" s="672"/>
      <c r="AL133" s="672"/>
      <c r="AM133" s="672"/>
      <c r="AN133" s="672"/>
      <c r="AO133" s="672"/>
      <c r="AP133" s="672"/>
      <c r="AQ133" s="672"/>
      <c r="AR133" s="672"/>
      <c r="AS133" s="672"/>
      <c r="AT133" s="672"/>
      <c r="AU133" s="672"/>
      <c r="AV133" s="672"/>
      <c r="AW133" s="672"/>
      <c r="AX133" s="672"/>
    </row>
    <row r="134" spans="1:50" ht="12">
      <c r="A134" s="288">
        <v>132</v>
      </c>
      <c r="B134" s="289" t="s">
        <v>1611</v>
      </c>
      <c r="C134" s="290" t="s">
        <v>14</v>
      </c>
      <c r="D134" s="290"/>
      <c r="E134" s="290">
        <v>140</v>
      </c>
      <c r="F134" s="668">
        <v>0</v>
      </c>
      <c r="G134" s="668">
        <v>300</v>
      </c>
      <c r="H134" s="669"/>
      <c r="I134" s="669"/>
      <c r="J134" s="669"/>
      <c r="K134" s="669"/>
      <c r="L134" s="669"/>
      <c r="M134" s="669"/>
      <c r="N134" s="669"/>
      <c r="O134" s="668">
        <f>SUM(G134:N134)</f>
        <v>300</v>
      </c>
      <c r="P134" s="669"/>
      <c r="Q134" s="668">
        <f>F134+O134-P134</f>
        <v>300</v>
      </c>
      <c r="R134" s="668">
        <v>300</v>
      </c>
      <c r="S134" s="669"/>
      <c r="T134" s="669"/>
      <c r="U134" s="669"/>
      <c r="V134" s="669"/>
      <c r="W134" s="669"/>
      <c r="X134" s="669"/>
      <c r="Y134" s="669"/>
      <c r="Z134" s="668">
        <f>SUM(R134:Y134)</f>
        <v>300</v>
      </c>
      <c r="AA134" s="669">
        <v>1440</v>
      </c>
      <c r="AB134" s="668">
        <f>Q134+Z134-AA134</f>
        <v>-840</v>
      </c>
      <c r="AC134" s="668">
        <f>$E134*3</f>
        <v>420</v>
      </c>
      <c r="AD134" s="669"/>
      <c r="AE134" s="669"/>
      <c r="AF134" s="669"/>
      <c r="AG134" s="669"/>
      <c r="AH134" s="669"/>
      <c r="AI134" s="669"/>
      <c r="AJ134" s="669"/>
      <c r="AK134" s="668">
        <f>SUM(AC134:AJ134)</f>
        <v>420</v>
      </c>
      <c r="AL134" s="669"/>
      <c r="AM134" s="668">
        <f>AB134+AK134-AL134</f>
        <v>-420</v>
      </c>
      <c r="AN134" s="668">
        <f>$E134*3</f>
        <v>420</v>
      </c>
      <c r="AO134" s="669"/>
      <c r="AP134" s="669"/>
      <c r="AQ134" s="669"/>
      <c r="AR134" s="669"/>
      <c r="AS134" s="669"/>
      <c r="AT134" s="669"/>
      <c r="AU134" s="669"/>
      <c r="AV134" s="668">
        <f>SUM(AN134:AU134)</f>
        <v>420</v>
      </c>
      <c r="AW134" s="669"/>
      <c r="AX134" s="668">
        <f>AM134+AV134-AW134</f>
        <v>0</v>
      </c>
    </row>
    <row r="135" spans="1:50" ht="12" customHeight="1">
      <c r="A135" s="288">
        <v>133</v>
      </c>
      <c r="B135" s="541" t="s">
        <v>4138</v>
      </c>
      <c r="C135" s="290" t="s">
        <v>14</v>
      </c>
      <c r="D135" s="290"/>
      <c r="E135" s="290">
        <v>200</v>
      </c>
      <c r="F135" s="668">
        <v>0</v>
      </c>
      <c r="G135" s="668">
        <v>540</v>
      </c>
      <c r="H135" s="669"/>
      <c r="I135" s="669"/>
      <c r="J135" s="669"/>
      <c r="K135" s="669"/>
      <c r="L135" s="669"/>
      <c r="M135" s="669"/>
      <c r="N135" s="669"/>
      <c r="O135" s="668">
        <f>SUM(G135:N135)</f>
        <v>540</v>
      </c>
      <c r="P135" s="669">
        <v>1580</v>
      </c>
      <c r="Q135" s="668">
        <f>F135+O135-P135</f>
        <v>-1040</v>
      </c>
      <c r="R135" s="668">
        <v>540</v>
      </c>
      <c r="S135" s="669"/>
      <c r="T135" s="669"/>
      <c r="U135" s="669">
        <v>62</v>
      </c>
      <c r="V135" s="669"/>
      <c r="W135" s="669">
        <v>100</v>
      </c>
      <c r="X135" s="669">
        <v>500</v>
      </c>
      <c r="Y135" s="669"/>
      <c r="Z135" s="668">
        <f>SUM(R135:Y135)</f>
        <v>1202</v>
      </c>
      <c r="AA135" s="669">
        <v>762</v>
      </c>
      <c r="AB135" s="668">
        <f>Q135+Z135-AA135</f>
        <v>-600</v>
      </c>
      <c r="AC135" s="668">
        <f>$E135*3</f>
        <v>600</v>
      </c>
      <c r="AD135" s="669"/>
      <c r="AE135" s="669">
        <v>100</v>
      </c>
      <c r="AF135" s="669">
        <v>83</v>
      </c>
      <c r="AG135" s="669"/>
      <c r="AH135" s="669"/>
      <c r="AI135" s="669"/>
      <c r="AJ135" s="669"/>
      <c r="AK135" s="668">
        <f>SUM(AC135:AJ135)</f>
        <v>783</v>
      </c>
      <c r="AL135" s="669">
        <v>783</v>
      </c>
      <c r="AM135" s="668">
        <f>AB135+AK135-AL135</f>
        <v>-600</v>
      </c>
      <c r="AN135" s="668">
        <f>$E135*3</f>
        <v>600</v>
      </c>
      <c r="AO135" s="669"/>
      <c r="AP135" s="669"/>
      <c r="AQ135" s="669"/>
      <c r="AR135" s="669">
        <v>300</v>
      </c>
      <c r="AS135" s="669"/>
      <c r="AT135" s="669"/>
      <c r="AU135" s="669"/>
      <c r="AV135" s="668">
        <f>SUM(AN135:AU135)</f>
        <v>900</v>
      </c>
      <c r="AW135" s="669"/>
      <c r="AX135" s="668">
        <f>AM135+AV135-AW135</f>
        <v>300</v>
      </c>
    </row>
    <row r="136" spans="1:50" ht="12">
      <c r="A136" s="288">
        <v>134</v>
      </c>
      <c r="B136" s="319" t="s">
        <v>3081</v>
      </c>
      <c r="C136" s="320" t="s">
        <v>30</v>
      </c>
      <c r="D136" s="321"/>
      <c r="E136" s="320"/>
      <c r="F136" s="676"/>
      <c r="G136" s="671"/>
      <c r="H136" s="672"/>
      <c r="I136" s="672"/>
      <c r="J136" s="672"/>
      <c r="K136" s="672"/>
      <c r="L136" s="672"/>
      <c r="M136" s="672"/>
      <c r="N136" s="672"/>
      <c r="O136" s="671"/>
      <c r="P136" s="672"/>
      <c r="Q136" s="672"/>
      <c r="R136" s="672"/>
      <c r="S136" s="672"/>
      <c r="T136" s="672"/>
      <c r="U136" s="672"/>
      <c r="V136" s="672"/>
      <c r="W136" s="672"/>
      <c r="X136" s="672"/>
      <c r="Y136" s="672"/>
      <c r="Z136" s="671"/>
      <c r="AA136" s="672"/>
      <c r="AB136" s="672"/>
      <c r="AC136" s="672"/>
      <c r="AD136" s="672"/>
      <c r="AE136" s="672"/>
      <c r="AF136" s="672"/>
      <c r="AG136" s="672"/>
      <c r="AH136" s="672"/>
      <c r="AI136" s="672"/>
      <c r="AJ136" s="672"/>
      <c r="AK136" s="671"/>
      <c r="AL136" s="672"/>
      <c r="AM136" s="672"/>
      <c r="AN136" s="672"/>
      <c r="AO136" s="672"/>
      <c r="AP136" s="672"/>
      <c r="AQ136" s="672"/>
      <c r="AR136" s="672"/>
      <c r="AS136" s="672"/>
      <c r="AT136" s="672"/>
      <c r="AU136" s="672"/>
      <c r="AV136" s="671"/>
      <c r="AW136" s="672"/>
      <c r="AX136" s="671"/>
    </row>
    <row r="137" spans="1:50" ht="12">
      <c r="A137" s="288">
        <v>135</v>
      </c>
      <c r="B137" s="289" t="s">
        <v>266</v>
      </c>
      <c r="C137" s="290" t="s">
        <v>14</v>
      </c>
      <c r="D137" s="290" t="s">
        <v>268</v>
      </c>
      <c r="E137" s="290">
        <v>165</v>
      </c>
      <c r="F137" s="668">
        <v>720</v>
      </c>
      <c r="G137" s="668">
        <v>360</v>
      </c>
      <c r="H137" s="669"/>
      <c r="I137" s="669"/>
      <c r="J137" s="669"/>
      <c r="K137" s="669"/>
      <c r="L137" s="669"/>
      <c r="M137" s="669"/>
      <c r="N137" s="669"/>
      <c r="O137" s="668">
        <f t="shared" ref="O137:O176" si="66">SUM(G137:N137)</f>
        <v>360</v>
      </c>
      <c r="P137" s="669">
        <v>720</v>
      </c>
      <c r="Q137" s="668">
        <f t="shared" ref="Q137:Q176" si="67">F137+O137-P137</f>
        <v>360</v>
      </c>
      <c r="R137" s="668">
        <v>360</v>
      </c>
      <c r="S137" s="669"/>
      <c r="T137" s="669"/>
      <c r="U137" s="669"/>
      <c r="V137" s="669"/>
      <c r="W137" s="669"/>
      <c r="X137" s="669"/>
      <c r="Y137" s="669"/>
      <c r="Z137" s="668">
        <f t="shared" ref="Z137:Z176" si="68">SUM(R137:Y137)</f>
        <v>360</v>
      </c>
      <c r="AA137" s="669"/>
      <c r="AB137" s="668">
        <f t="shared" ref="AB137:AB176" si="69">Q137+Z137-AA137</f>
        <v>720</v>
      </c>
      <c r="AC137" s="668">
        <f t="shared" ref="AC137:AC176" si="70">$E137*3</f>
        <v>495</v>
      </c>
      <c r="AD137" s="669"/>
      <c r="AE137" s="669"/>
      <c r="AF137" s="669"/>
      <c r="AG137" s="669"/>
      <c r="AH137" s="669"/>
      <c r="AI137" s="669"/>
      <c r="AJ137" s="669"/>
      <c r="AK137" s="668">
        <f t="shared" ref="AK137:AK176" si="71">SUM(AC137:AJ137)</f>
        <v>495</v>
      </c>
      <c r="AL137" s="669"/>
      <c r="AM137" s="668">
        <f t="shared" ref="AM137:AM176" si="72">AB137+AK137-AL137</f>
        <v>1215</v>
      </c>
      <c r="AN137" s="668">
        <f t="shared" ref="AN137:AN176" si="73">$E137*3</f>
        <v>495</v>
      </c>
      <c r="AO137" s="669"/>
      <c r="AP137" s="669"/>
      <c r="AQ137" s="669"/>
      <c r="AR137" s="669"/>
      <c r="AS137" s="669"/>
      <c r="AT137" s="669"/>
      <c r="AU137" s="669"/>
      <c r="AV137" s="668">
        <f t="shared" ref="AV137:AV176" si="74">SUM(AN137:AU137)</f>
        <v>495</v>
      </c>
      <c r="AW137" s="669">
        <v>1710</v>
      </c>
      <c r="AX137" s="668">
        <f t="shared" ref="AX137:AX176" si="75">AM137+AV137-AW137</f>
        <v>0</v>
      </c>
    </row>
    <row r="138" spans="1:50" ht="12">
      <c r="A138" s="288">
        <v>136</v>
      </c>
      <c r="B138" s="289" t="s">
        <v>272</v>
      </c>
      <c r="C138" s="290" t="s">
        <v>14</v>
      </c>
      <c r="D138" s="290" t="s">
        <v>12</v>
      </c>
      <c r="E138" s="290">
        <v>125</v>
      </c>
      <c r="F138" s="668">
        <v>750</v>
      </c>
      <c r="G138" s="668">
        <f t="shared" ref="G138:G168" si="76">E138*3</f>
        <v>375</v>
      </c>
      <c r="H138" s="669"/>
      <c r="I138" s="669"/>
      <c r="J138" s="669"/>
      <c r="K138" s="669"/>
      <c r="L138" s="669"/>
      <c r="M138" s="669"/>
      <c r="N138" s="669"/>
      <c r="O138" s="668">
        <f t="shared" si="66"/>
        <v>375</v>
      </c>
      <c r="P138" s="669"/>
      <c r="Q138" s="668">
        <f t="shared" si="67"/>
        <v>1125</v>
      </c>
      <c r="R138" s="668">
        <f t="shared" ref="R138:R168" si="77">E138*3</f>
        <v>375</v>
      </c>
      <c r="S138" s="669"/>
      <c r="T138" s="669"/>
      <c r="U138" s="669"/>
      <c r="V138" s="669"/>
      <c r="W138" s="669"/>
      <c r="X138" s="669"/>
      <c r="Y138" s="669"/>
      <c r="Z138" s="668">
        <f t="shared" si="68"/>
        <v>375</v>
      </c>
      <c r="AA138" s="669">
        <v>1000</v>
      </c>
      <c r="AB138" s="668">
        <f t="shared" si="69"/>
        <v>500</v>
      </c>
      <c r="AC138" s="668">
        <f t="shared" si="70"/>
        <v>375</v>
      </c>
      <c r="AD138" s="669"/>
      <c r="AE138" s="669"/>
      <c r="AF138" s="669"/>
      <c r="AG138" s="669"/>
      <c r="AH138" s="669"/>
      <c r="AI138" s="669"/>
      <c r="AJ138" s="669"/>
      <c r="AK138" s="668">
        <f t="shared" si="71"/>
        <v>375</v>
      </c>
      <c r="AL138" s="669"/>
      <c r="AM138" s="668">
        <f t="shared" si="72"/>
        <v>875</v>
      </c>
      <c r="AN138" s="668">
        <f t="shared" si="73"/>
        <v>375</v>
      </c>
      <c r="AO138" s="669"/>
      <c r="AP138" s="669"/>
      <c r="AQ138" s="669"/>
      <c r="AR138" s="669"/>
      <c r="AS138" s="669"/>
      <c r="AT138" s="669"/>
      <c r="AU138" s="669"/>
      <c r="AV138" s="668">
        <f t="shared" si="74"/>
        <v>375</v>
      </c>
      <c r="AW138" s="669">
        <v>900</v>
      </c>
      <c r="AX138" s="668">
        <f t="shared" si="75"/>
        <v>350</v>
      </c>
    </row>
    <row r="139" spans="1:50" ht="12">
      <c r="A139" s="288">
        <v>137</v>
      </c>
      <c r="B139" s="289" t="s">
        <v>858</v>
      </c>
      <c r="C139" s="290" t="s">
        <v>23</v>
      </c>
      <c r="D139" s="290" t="s">
        <v>859</v>
      </c>
      <c r="E139" s="290">
        <v>165</v>
      </c>
      <c r="F139" s="668">
        <v>0</v>
      </c>
      <c r="G139" s="668">
        <f t="shared" si="76"/>
        <v>495</v>
      </c>
      <c r="H139" s="669"/>
      <c r="I139" s="669"/>
      <c r="J139" s="669"/>
      <c r="K139" s="669"/>
      <c r="L139" s="669"/>
      <c r="M139" s="669"/>
      <c r="N139" s="669"/>
      <c r="O139" s="668">
        <f t="shared" si="66"/>
        <v>495</v>
      </c>
      <c r="P139" s="669">
        <v>495</v>
      </c>
      <c r="Q139" s="668">
        <f t="shared" si="67"/>
        <v>0</v>
      </c>
      <c r="R139" s="668">
        <f t="shared" si="77"/>
        <v>495</v>
      </c>
      <c r="S139" s="669"/>
      <c r="T139" s="669">
        <v>100</v>
      </c>
      <c r="U139" s="669"/>
      <c r="V139" s="669"/>
      <c r="W139" s="669">
        <v>100</v>
      </c>
      <c r="X139" s="669"/>
      <c r="Y139" s="669"/>
      <c r="Z139" s="668">
        <f t="shared" si="68"/>
        <v>695</v>
      </c>
      <c r="AA139" s="669">
        <v>695</v>
      </c>
      <c r="AB139" s="668">
        <f t="shared" si="69"/>
        <v>0</v>
      </c>
      <c r="AC139" s="668">
        <f t="shared" si="70"/>
        <v>495</v>
      </c>
      <c r="AD139" s="669"/>
      <c r="AE139" s="669"/>
      <c r="AF139" s="669"/>
      <c r="AG139" s="669"/>
      <c r="AH139" s="669"/>
      <c r="AI139" s="669"/>
      <c r="AJ139" s="669"/>
      <c r="AK139" s="668">
        <f t="shared" si="71"/>
        <v>495</v>
      </c>
      <c r="AL139" s="669">
        <v>990</v>
      </c>
      <c r="AM139" s="668">
        <f t="shared" si="72"/>
        <v>-495</v>
      </c>
      <c r="AN139" s="668">
        <f t="shared" si="73"/>
        <v>495</v>
      </c>
      <c r="AO139" s="669"/>
      <c r="AP139" s="669"/>
      <c r="AQ139" s="669"/>
      <c r="AR139" s="669"/>
      <c r="AS139" s="669"/>
      <c r="AT139" s="669"/>
      <c r="AU139" s="669"/>
      <c r="AV139" s="668">
        <f t="shared" si="74"/>
        <v>495</v>
      </c>
      <c r="AW139" s="669"/>
      <c r="AX139" s="668">
        <f t="shared" si="75"/>
        <v>0</v>
      </c>
    </row>
    <row r="140" spans="1:50" ht="12">
      <c r="A140" s="288">
        <v>138</v>
      </c>
      <c r="B140" s="289" t="s">
        <v>4416</v>
      </c>
      <c r="C140" s="290" t="s">
        <v>14</v>
      </c>
      <c r="D140" s="290" t="s">
        <v>12</v>
      </c>
      <c r="E140" s="290">
        <v>230</v>
      </c>
      <c r="F140" s="668">
        <v>690</v>
      </c>
      <c r="G140" s="668">
        <f t="shared" si="76"/>
        <v>690</v>
      </c>
      <c r="H140" s="669"/>
      <c r="I140" s="669">
        <v>100</v>
      </c>
      <c r="J140" s="669">
        <v>96</v>
      </c>
      <c r="K140" s="669"/>
      <c r="L140" s="669"/>
      <c r="M140" s="669"/>
      <c r="N140" s="669"/>
      <c r="O140" s="668">
        <f t="shared" si="66"/>
        <v>886</v>
      </c>
      <c r="P140" s="669">
        <v>1576</v>
      </c>
      <c r="Q140" s="668">
        <f t="shared" si="67"/>
        <v>0</v>
      </c>
      <c r="R140" s="668">
        <f t="shared" si="77"/>
        <v>690</v>
      </c>
      <c r="S140" s="669"/>
      <c r="T140" s="669"/>
      <c r="U140" s="669"/>
      <c r="V140" s="669"/>
      <c r="W140" s="669"/>
      <c r="X140" s="669"/>
      <c r="Y140" s="669"/>
      <c r="Z140" s="668">
        <f t="shared" si="68"/>
        <v>690</v>
      </c>
      <c r="AA140" s="669">
        <v>1380</v>
      </c>
      <c r="AB140" s="668">
        <f t="shared" si="69"/>
        <v>-690</v>
      </c>
      <c r="AC140" s="668">
        <f t="shared" si="70"/>
        <v>690</v>
      </c>
      <c r="AD140" s="669"/>
      <c r="AE140" s="669"/>
      <c r="AF140" s="669"/>
      <c r="AG140" s="669"/>
      <c r="AH140" s="669"/>
      <c r="AI140" s="669"/>
      <c r="AJ140" s="669">
        <v>1625</v>
      </c>
      <c r="AK140" s="668">
        <f t="shared" si="71"/>
        <v>2315</v>
      </c>
      <c r="AL140" s="669">
        <v>1625</v>
      </c>
      <c r="AM140" s="668">
        <f t="shared" si="72"/>
        <v>0</v>
      </c>
      <c r="AN140" s="668"/>
      <c r="AO140" s="669"/>
      <c r="AP140" s="669"/>
      <c r="AQ140" s="669"/>
      <c r="AR140" s="669"/>
      <c r="AS140" s="669"/>
      <c r="AT140" s="669"/>
      <c r="AU140" s="669"/>
      <c r="AV140" s="668">
        <f t="shared" si="74"/>
        <v>0</v>
      </c>
      <c r="AW140" s="669"/>
      <c r="AX140" s="668">
        <f t="shared" si="75"/>
        <v>0</v>
      </c>
    </row>
    <row r="141" spans="1:50" s="172" customFormat="1" ht="12">
      <c r="A141" s="288">
        <v>139</v>
      </c>
      <c r="B141" s="289" t="s">
        <v>1553</v>
      </c>
      <c r="C141" s="290" t="s">
        <v>14</v>
      </c>
      <c r="D141" s="290"/>
      <c r="E141" s="290">
        <v>200</v>
      </c>
      <c r="F141" s="668">
        <v>0</v>
      </c>
      <c r="G141" s="668">
        <f t="shared" si="76"/>
        <v>600</v>
      </c>
      <c r="H141" s="669"/>
      <c r="I141" s="669"/>
      <c r="J141" s="669"/>
      <c r="K141" s="669"/>
      <c r="L141" s="669"/>
      <c r="M141" s="669"/>
      <c r="N141" s="669"/>
      <c r="O141" s="668">
        <f t="shared" si="66"/>
        <v>600</v>
      </c>
      <c r="P141" s="669">
        <v>600</v>
      </c>
      <c r="Q141" s="668">
        <f t="shared" si="67"/>
        <v>0</v>
      </c>
      <c r="R141" s="668">
        <f t="shared" si="77"/>
        <v>600</v>
      </c>
      <c r="S141" s="669"/>
      <c r="T141" s="669"/>
      <c r="U141" s="669"/>
      <c r="V141" s="669"/>
      <c r="W141" s="669">
        <v>100</v>
      </c>
      <c r="X141" s="669"/>
      <c r="Y141" s="669"/>
      <c r="Z141" s="668">
        <f t="shared" si="68"/>
        <v>700</v>
      </c>
      <c r="AA141" s="669">
        <v>700</v>
      </c>
      <c r="AB141" s="668">
        <f t="shared" si="69"/>
        <v>0</v>
      </c>
      <c r="AC141" s="668">
        <f t="shared" si="70"/>
        <v>600</v>
      </c>
      <c r="AD141" s="669"/>
      <c r="AE141" s="669"/>
      <c r="AF141" s="669"/>
      <c r="AG141" s="669"/>
      <c r="AH141" s="669"/>
      <c r="AI141" s="669"/>
      <c r="AJ141" s="669"/>
      <c r="AK141" s="668">
        <f t="shared" si="71"/>
        <v>600</v>
      </c>
      <c r="AL141" s="669">
        <v>600</v>
      </c>
      <c r="AM141" s="668">
        <f t="shared" si="72"/>
        <v>0</v>
      </c>
      <c r="AN141" s="668">
        <f t="shared" si="73"/>
        <v>600</v>
      </c>
      <c r="AO141" s="669"/>
      <c r="AP141" s="669"/>
      <c r="AQ141" s="669"/>
      <c r="AR141" s="669"/>
      <c r="AS141" s="669"/>
      <c r="AT141" s="669"/>
      <c r="AU141" s="669"/>
      <c r="AV141" s="668">
        <f t="shared" si="74"/>
        <v>600</v>
      </c>
      <c r="AW141" s="669">
        <v>600</v>
      </c>
      <c r="AX141" s="668">
        <f t="shared" si="75"/>
        <v>0</v>
      </c>
    </row>
    <row r="142" spans="1:50" ht="12">
      <c r="A142" s="288">
        <v>140</v>
      </c>
      <c r="B142" s="289" t="s">
        <v>832</v>
      </c>
      <c r="C142" s="290" t="s">
        <v>14</v>
      </c>
      <c r="D142" s="290" t="s">
        <v>277</v>
      </c>
      <c r="E142" s="290">
        <v>100</v>
      </c>
      <c r="F142" s="668">
        <v>0</v>
      </c>
      <c r="G142" s="668">
        <f t="shared" si="76"/>
        <v>300</v>
      </c>
      <c r="H142" s="669"/>
      <c r="I142" s="669"/>
      <c r="J142" s="669"/>
      <c r="K142" s="669"/>
      <c r="L142" s="669"/>
      <c r="M142" s="669"/>
      <c r="N142" s="669"/>
      <c r="O142" s="668">
        <f t="shared" si="66"/>
        <v>300</v>
      </c>
      <c r="P142" s="669"/>
      <c r="Q142" s="668">
        <f t="shared" si="67"/>
        <v>300</v>
      </c>
      <c r="R142" s="668">
        <f t="shared" si="77"/>
        <v>300</v>
      </c>
      <c r="S142" s="669"/>
      <c r="T142" s="669"/>
      <c r="U142" s="669"/>
      <c r="V142" s="669"/>
      <c r="W142" s="669"/>
      <c r="X142" s="669"/>
      <c r="Y142" s="669"/>
      <c r="Z142" s="668">
        <f t="shared" si="68"/>
        <v>300</v>
      </c>
      <c r="AA142" s="669"/>
      <c r="AB142" s="668">
        <f t="shared" si="69"/>
        <v>600</v>
      </c>
      <c r="AC142" s="668">
        <f t="shared" si="70"/>
        <v>300</v>
      </c>
      <c r="AD142" s="669"/>
      <c r="AE142" s="669"/>
      <c r="AF142" s="669"/>
      <c r="AG142" s="669"/>
      <c r="AH142" s="669"/>
      <c r="AI142" s="669"/>
      <c r="AJ142" s="669"/>
      <c r="AK142" s="668">
        <f t="shared" si="71"/>
        <v>300</v>
      </c>
      <c r="AL142" s="669"/>
      <c r="AM142" s="668">
        <f t="shared" si="72"/>
        <v>900</v>
      </c>
      <c r="AN142" s="668">
        <f t="shared" si="73"/>
        <v>300</v>
      </c>
      <c r="AO142" s="669"/>
      <c r="AP142" s="669"/>
      <c r="AQ142" s="669"/>
      <c r="AR142" s="669"/>
      <c r="AS142" s="669"/>
      <c r="AT142" s="669"/>
      <c r="AU142" s="669"/>
      <c r="AV142" s="668">
        <f t="shared" si="74"/>
        <v>300</v>
      </c>
      <c r="AW142" s="669">
        <v>1200</v>
      </c>
      <c r="AX142" s="668">
        <f t="shared" si="75"/>
        <v>0</v>
      </c>
    </row>
    <row r="143" spans="1:50" ht="12">
      <c r="A143" s="288">
        <v>141</v>
      </c>
      <c r="B143" s="289" t="s">
        <v>1957</v>
      </c>
      <c r="C143" s="290" t="s">
        <v>14</v>
      </c>
      <c r="D143" s="290" t="s">
        <v>1980</v>
      </c>
      <c r="E143" s="290">
        <v>285</v>
      </c>
      <c r="F143" s="668">
        <v>0</v>
      </c>
      <c r="G143" s="668">
        <f t="shared" si="76"/>
        <v>855</v>
      </c>
      <c r="H143" s="669">
        <v>708</v>
      </c>
      <c r="I143" s="669"/>
      <c r="J143" s="669"/>
      <c r="K143" s="669"/>
      <c r="L143" s="669"/>
      <c r="M143" s="669"/>
      <c r="N143" s="669"/>
      <c r="O143" s="668">
        <f t="shared" si="66"/>
        <v>1563</v>
      </c>
      <c r="P143" s="669">
        <v>1563</v>
      </c>
      <c r="Q143" s="668">
        <f t="shared" si="67"/>
        <v>0</v>
      </c>
      <c r="R143" s="668">
        <f t="shared" si="77"/>
        <v>855</v>
      </c>
      <c r="S143" s="669"/>
      <c r="T143" s="669"/>
      <c r="U143" s="669"/>
      <c r="V143" s="669">
        <v>300</v>
      </c>
      <c r="W143" s="669">
        <v>100</v>
      </c>
      <c r="X143" s="669"/>
      <c r="Y143" s="669"/>
      <c r="Z143" s="668">
        <f t="shared" si="68"/>
        <v>1255</v>
      </c>
      <c r="AA143" s="669">
        <v>1255</v>
      </c>
      <c r="AB143" s="668">
        <f t="shared" si="69"/>
        <v>0</v>
      </c>
      <c r="AC143" s="668">
        <f t="shared" si="70"/>
        <v>855</v>
      </c>
      <c r="AD143" s="669"/>
      <c r="AE143" s="669"/>
      <c r="AF143" s="669"/>
      <c r="AG143" s="669"/>
      <c r="AH143" s="669"/>
      <c r="AI143" s="669"/>
      <c r="AJ143" s="669"/>
      <c r="AK143" s="668">
        <f t="shared" si="71"/>
        <v>855</v>
      </c>
      <c r="AL143" s="669">
        <v>855</v>
      </c>
      <c r="AM143" s="668">
        <f t="shared" si="72"/>
        <v>0</v>
      </c>
      <c r="AN143" s="668">
        <f t="shared" si="73"/>
        <v>855</v>
      </c>
      <c r="AO143" s="669"/>
      <c r="AP143" s="669"/>
      <c r="AQ143" s="669"/>
      <c r="AR143" s="669">
        <v>300</v>
      </c>
      <c r="AS143" s="669"/>
      <c r="AT143" s="669"/>
      <c r="AU143" s="669"/>
      <c r="AV143" s="668">
        <f t="shared" si="74"/>
        <v>1155</v>
      </c>
      <c r="AW143" s="669">
        <v>1155</v>
      </c>
      <c r="AX143" s="668">
        <f t="shared" si="75"/>
        <v>0</v>
      </c>
    </row>
    <row r="144" spans="1:50" ht="12">
      <c r="A144" s="288">
        <v>142</v>
      </c>
      <c r="B144" s="289" t="s">
        <v>1115</v>
      </c>
      <c r="C144" s="290" t="s">
        <v>14</v>
      </c>
      <c r="D144" s="290" t="s">
        <v>756</v>
      </c>
      <c r="E144" s="290">
        <v>370</v>
      </c>
      <c r="F144" s="668">
        <v>0</v>
      </c>
      <c r="G144" s="668">
        <v>675</v>
      </c>
      <c r="H144" s="669"/>
      <c r="I144" s="669"/>
      <c r="J144" s="669"/>
      <c r="K144" s="669"/>
      <c r="L144" s="669"/>
      <c r="M144" s="669"/>
      <c r="N144" s="669"/>
      <c r="O144" s="668">
        <f t="shared" si="66"/>
        <v>675</v>
      </c>
      <c r="P144" s="669">
        <v>675</v>
      </c>
      <c r="Q144" s="668">
        <f t="shared" si="67"/>
        <v>0</v>
      </c>
      <c r="R144" s="668">
        <v>675</v>
      </c>
      <c r="S144" s="669">
        <v>100</v>
      </c>
      <c r="T144" s="669"/>
      <c r="U144" s="669"/>
      <c r="V144" s="669"/>
      <c r="W144" s="669">
        <v>100</v>
      </c>
      <c r="X144" s="669"/>
      <c r="Y144" s="669"/>
      <c r="Z144" s="668">
        <f t="shared" si="68"/>
        <v>875</v>
      </c>
      <c r="AA144" s="669">
        <v>875</v>
      </c>
      <c r="AB144" s="668">
        <f t="shared" si="69"/>
        <v>0</v>
      </c>
      <c r="AC144" s="668">
        <f t="shared" si="70"/>
        <v>1110</v>
      </c>
      <c r="AD144" s="669"/>
      <c r="AE144" s="669"/>
      <c r="AF144" s="669"/>
      <c r="AG144" s="669"/>
      <c r="AH144" s="669"/>
      <c r="AI144" s="669"/>
      <c r="AJ144" s="669"/>
      <c r="AK144" s="668">
        <f t="shared" si="71"/>
        <v>1110</v>
      </c>
      <c r="AL144" s="669">
        <v>1110</v>
      </c>
      <c r="AM144" s="668">
        <f t="shared" si="72"/>
        <v>0</v>
      </c>
      <c r="AN144" s="668">
        <f t="shared" si="73"/>
        <v>1110</v>
      </c>
      <c r="AO144" s="669">
        <v>50</v>
      </c>
      <c r="AP144" s="669"/>
      <c r="AQ144" s="669"/>
      <c r="AR144" s="669"/>
      <c r="AS144" s="669"/>
      <c r="AT144" s="669"/>
      <c r="AU144" s="669"/>
      <c r="AV144" s="668">
        <f t="shared" si="74"/>
        <v>1160</v>
      </c>
      <c r="AW144" s="669">
        <v>1160</v>
      </c>
      <c r="AX144" s="668">
        <f t="shared" si="75"/>
        <v>0</v>
      </c>
    </row>
    <row r="145" spans="1:50" ht="12">
      <c r="A145" s="288">
        <v>143</v>
      </c>
      <c r="B145" s="294" t="s">
        <v>3082</v>
      </c>
      <c r="C145" s="290" t="s">
        <v>10</v>
      </c>
      <c r="D145" s="290" t="s">
        <v>280</v>
      </c>
      <c r="E145" s="670">
        <v>130</v>
      </c>
      <c r="F145" s="668">
        <v>0</v>
      </c>
      <c r="G145" s="668">
        <f t="shared" si="76"/>
        <v>390</v>
      </c>
      <c r="H145" s="669"/>
      <c r="I145" s="669"/>
      <c r="J145" s="669"/>
      <c r="K145" s="669"/>
      <c r="L145" s="669"/>
      <c r="M145" s="669"/>
      <c r="N145" s="669"/>
      <c r="O145" s="668">
        <f t="shared" si="66"/>
        <v>390</v>
      </c>
      <c r="P145" s="669">
        <v>1560</v>
      </c>
      <c r="Q145" s="668">
        <f t="shared" si="67"/>
        <v>-1170</v>
      </c>
      <c r="R145" s="668">
        <f t="shared" si="77"/>
        <v>390</v>
      </c>
      <c r="S145" s="669"/>
      <c r="T145" s="669"/>
      <c r="U145" s="669"/>
      <c r="V145" s="669"/>
      <c r="W145" s="669"/>
      <c r="X145" s="669"/>
      <c r="Y145" s="669"/>
      <c r="Z145" s="668">
        <f t="shared" si="68"/>
        <v>390</v>
      </c>
      <c r="AA145" s="669">
        <v>50</v>
      </c>
      <c r="AB145" s="668">
        <f t="shared" si="69"/>
        <v>-830</v>
      </c>
      <c r="AC145" s="668">
        <f t="shared" si="70"/>
        <v>390</v>
      </c>
      <c r="AD145" s="669">
        <v>50</v>
      </c>
      <c r="AE145" s="669"/>
      <c r="AF145" s="669"/>
      <c r="AG145" s="669"/>
      <c r="AH145" s="669"/>
      <c r="AI145" s="669"/>
      <c r="AJ145" s="669"/>
      <c r="AK145" s="668">
        <f t="shared" si="71"/>
        <v>440</v>
      </c>
      <c r="AL145" s="669"/>
      <c r="AM145" s="668">
        <f t="shared" si="72"/>
        <v>-390</v>
      </c>
      <c r="AN145" s="668">
        <f t="shared" si="73"/>
        <v>390</v>
      </c>
      <c r="AO145" s="669">
        <v>50</v>
      </c>
      <c r="AP145" s="669"/>
      <c r="AQ145" s="669"/>
      <c r="AR145" s="669"/>
      <c r="AS145" s="669"/>
      <c r="AT145" s="669"/>
      <c r="AU145" s="669"/>
      <c r="AV145" s="668">
        <f t="shared" si="74"/>
        <v>440</v>
      </c>
      <c r="AW145" s="669">
        <v>50</v>
      </c>
      <c r="AX145" s="668">
        <f t="shared" si="75"/>
        <v>0</v>
      </c>
    </row>
    <row r="146" spans="1:50" ht="12">
      <c r="A146" s="288">
        <v>144</v>
      </c>
      <c r="B146" s="289" t="s">
        <v>1543</v>
      </c>
      <c r="C146" s="290" t="s">
        <v>14</v>
      </c>
      <c r="D146" s="290" t="s">
        <v>883</v>
      </c>
      <c r="E146" s="290">
        <v>120</v>
      </c>
      <c r="F146" s="668">
        <v>0</v>
      </c>
      <c r="G146" s="668">
        <v>210</v>
      </c>
      <c r="H146" s="669"/>
      <c r="I146" s="669"/>
      <c r="J146" s="669"/>
      <c r="K146" s="669"/>
      <c r="L146" s="669"/>
      <c r="M146" s="669"/>
      <c r="N146" s="669"/>
      <c r="O146" s="668">
        <f t="shared" si="66"/>
        <v>210</v>
      </c>
      <c r="P146" s="669">
        <v>840</v>
      </c>
      <c r="Q146" s="668">
        <f t="shared" si="67"/>
        <v>-630</v>
      </c>
      <c r="R146" s="668">
        <v>210</v>
      </c>
      <c r="S146" s="669"/>
      <c r="T146" s="669"/>
      <c r="U146" s="669"/>
      <c r="V146" s="669"/>
      <c r="W146" s="669"/>
      <c r="X146" s="669"/>
      <c r="Y146" s="669"/>
      <c r="Z146" s="668">
        <f t="shared" si="68"/>
        <v>210</v>
      </c>
      <c r="AA146" s="669"/>
      <c r="AB146" s="668">
        <f t="shared" si="69"/>
        <v>-420</v>
      </c>
      <c r="AC146" s="668">
        <f t="shared" si="70"/>
        <v>360</v>
      </c>
      <c r="AD146" s="669"/>
      <c r="AE146" s="669"/>
      <c r="AF146" s="669"/>
      <c r="AG146" s="669"/>
      <c r="AH146" s="669"/>
      <c r="AI146" s="669"/>
      <c r="AJ146" s="669"/>
      <c r="AK146" s="668">
        <f t="shared" si="71"/>
        <v>360</v>
      </c>
      <c r="AL146" s="669"/>
      <c r="AM146" s="668">
        <f t="shared" si="72"/>
        <v>-60</v>
      </c>
      <c r="AN146" s="668">
        <f t="shared" si="73"/>
        <v>360</v>
      </c>
      <c r="AO146" s="669"/>
      <c r="AP146" s="669"/>
      <c r="AQ146" s="669"/>
      <c r="AR146" s="669"/>
      <c r="AS146" s="669"/>
      <c r="AT146" s="669"/>
      <c r="AU146" s="669"/>
      <c r="AV146" s="668">
        <f t="shared" si="74"/>
        <v>360</v>
      </c>
      <c r="AW146" s="669"/>
      <c r="AX146" s="668">
        <f t="shared" si="75"/>
        <v>300</v>
      </c>
    </row>
    <row r="147" spans="1:50" ht="12">
      <c r="A147" s="288">
        <v>145</v>
      </c>
      <c r="B147" s="289" t="s">
        <v>281</v>
      </c>
      <c r="C147" s="290" t="s">
        <v>23</v>
      </c>
      <c r="D147" s="290" t="s">
        <v>283</v>
      </c>
      <c r="E147" s="290">
        <v>175</v>
      </c>
      <c r="F147" s="668">
        <v>0</v>
      </c>
      <c r="G147" s="668">
        <v>375</v>
      </c>
      <c r="H147" s="669"/>
      <c r="I147" s="669"/>
      <c r="J147" s="669"/>
      <c r="K147" s="669"/>
      <c r="L147" s="669"/>
      <c r="M147" s="669"/>
      <c r="N147" s="669"/>
      <c r="O147" s="668">
        <f t="shared" si="66"/>
        <v>375</v>
      </c>
      <c r="P147" s="669">
        <v>375</v>
      </c>
      <c r="Q147" s="668">
        <f t="shared" si="67"/>
        <v>0</v>
      </c>
      <c r="R147" s="668">
        <v>375</v>
      </c>
      <c r="S147" s="669">
        <v>50</v>
      </c>
      <c r="T147" s="669"/>
      <c r="U147" s="669"/>
      <c r="V147" s="669"/>
      <c r="W147" s="669"/>
      <c r="X147" s="669"/>
      <c r="Y147" s="669"/>
      <c r="Z147" s="668">
        <f t="shared" si="68"/>
        <v>425</v>
      </c>
      <c r="AA147" s="669">
        <v>425</v>
      </c>
      <c r="AB147" s="668">
        <f t="shared" si="69"/>
        <v>0</v>
      </c>
      <c r="AC147" s="668">
        <f t="shared" si="70"/>
        <v>525</v>
      </c>
      <c r="AD147" s="669"/>
      <c r="AE147" s="669"/>
      <c r="AF147" s="669"/>
      <c r="AG147" s="669"/>
      <c r="AH147" s="669">
        <v>100</v>
      </c>
      <c r="AI147" s="669"/>
      <c r="AJ147" s="669"/>
      <c r="AK147" s="668">
        <f t="shared" si="71"/>
        <v>625</v>
      </c>
      <c r="AL147" s="669">
        <v>625</v>
      </c>
      <c r="AM147" s="668">
        <f t="shared" si="72"/>
        <v>0</v>
      </c>
      <c r="AN147" s="668">
        <f t="shared" si="73"/>
        <v>525</v>
      </c>
      <c r="AO147" s="669"/>
      <c r="AP147" s="669">
        <v>200</v>
      </c>
      <c r="AQ147" s="669">
        <v>307</v>
      </c>
      <c r="AR147" s="669"/>
      <c r="AS147" s="669"/>
      <c r="AT147" s="669"/>
      <c r="AU147" s="669"/>
      <c r="AV147" s="668">
        <f t="shared" si="74"/>
        <v>1032</v>
      </c>
      <c r="AW147" s="669">
        <v>932</v>
      </c>
      <c r="AX147" s="668">
        <f t="shared" si="75"/>
        <v>100</v>
      </c>
    </row>
    <row r="148" spans="1:50" ht="12">
      <c r="A148" s="288">
        <v>146</v>
      </c>
      <c r="B148" s="289" t="s">
        <v>284</v>
      </c>
      <c r="C148" s="290" t="s">
        <v>23</v>
      </c>
      <c r="D148" s="290" t="s">
        <v>286</v>
      </c>
      <c r="E148" s="290">
        <v>200</v>
      </c>
      <c r="F148" s="668">
        <v>0</v>
      </c>
      <c r="G148" s="668">
        <v>525</v>
      </c>
      <c r="H148" s="669"/>
      <c r="I148" s="669">
        <v>100</v>
      </c>
      <c r="J148" s="669"/>
      <c r="K148" s="669"/>
      <c r="L148" s="669"/>
      <c r="M148" s="669"/>
      <c r="N148" s="669"/>
      <c r="O148" s="668">
        <f t="shared" si="66"/>
        <v>625</v>
      </c>
      <c r="P148" s="669">
        <v>2100</v>
      </c>
      <c r="Q148" s="668">
        <f t="shared" si="67"/>
        <v>-1475</v>
      </c>
      <c r="R148" s="668">
        <v>525</v>
      </c>
      <c r="S148" s="669"/>
      <c r="T148" s="669"/>
      <c r="U148" s="669"/>
      <c r="V148" s="669"/>
      <c r="W148" s="669">
        <v>100</v>
      </c>
      <c r="X148" s="669"/>
      <c r="Y148" s="669"/>
      <c r="Z148" s="668">
        <f t="shared" si="68"/>
        <v>625</v>
      </c>
      <c r="AA148" s="669"/>
      <c r="AB148" s="668">
        <f t="shared" si="69"/>
        <v>-850</v>
      </c>
      <c r="AC148" s="668">
        <f t="shared" si="70"/>
        <v>600</v>
      </c>
      <c r="AD148" s="669"/>
      <c r="AE148" s="669"/>
      <c r="AF148" s="669"/>
      <c r="AG148" s="669"/>
      <c r="AH148" s="669"/>
      <c r="AI148" s="669"/>
      <c r="AJ148" s="669"/>
      <c r="AK148" s="668">
        <f t="shared" si="71"/>
        <v>600</v>
      </c>
      <c r="AL148" s="669"/>
      <c r="AM148" s="668">
        <f t="shared" si="72"/>
        <v>-250</v>
      </c>
      <c r="AN148" s="668">
        <f t="shared" si="73"/>
        <v>600</v>
      </c>
      <c r="AO148" s="669"/>
      <c r="AP148" s="669"/>
      <c r="AQ148" s="669"/>
      <c r="AR148" s="669"/>
      <c r="AS148" s="669"/>
      <c r="AT148" s="669"/>
      <c r="AU148" s="669"/>
      <c r="AV148" s="668">
        <f t="shared" si="74"/>
        <v>600</v>
      </c>
      <c r="AW148" s="669">
        <v>350</v>
      </c>
      <c r="AX148" s="668">
        <f t="shared" si="75"/>
        <v>0</v>
      </c>
    </row>
    <row r="149" spans="1:50" ht="12">
      <c r="A149" s="288">
        <v>147</v>
      </c>
      <c r="B149" s="289" t="s">
        <v>287</v>
      </c>
      <c r="C149" s="290" t="s">
        <v>23</v>
      </c>
      <c r="D149" s="290" t="s">
        <v>289</v>
      </c>
      <c r="E149" s="290">
        <v>200</v>
      </c>
      <c r="F149" s="668">
        <v>100</v>
      </c>
      <c r="G149" s="668">
        <v>525</v>
      </c>
      <c r="H149" s="669"/>
      <c r="I149" s="669">
        <v>100</v>
      </c>
      <c r="J149" s="669"/>
      <c r="K149" s="669"/>
      <c r="L149" s="669"/>
      <c r="M149" s="669"/>
      <c r="N149" s="669"/>
      <c r="O149" s="668">
        <f t="shared" si="66"/>
        <v>625</v>
      </c>
      <c r="P149" s="669">
        <v>2200</v>
      </c>
      <c r="Q149" s="668">
        <f t="shared" si="67"/>
        <v>-1475</v>
      </c>
      <c r="R149" s="668">
        <v>525</v>
      </c>
      <c r="S149" s="669"/>
      <c r="T149" s="669"/>
      <c r="U149" s="669"/>
      <c r="V149" s="669"/>
      <c r="W149" s="669">
        <v>100</v>
      </c>
      <c r="X149" s="669"/>
      <c r="Y149" s="669"/>
      <c r="Z149" s="668">
        <f t="shared" si="68"/>
        <v>625</v>
      </c>
      <c r="AA149" s="669"/>
      <c r="AB149" s="668">
        <f t="shared" si="69"/>
        <v>-850</v>
      </c>
      <c r="AC149" s="668">
        <f t="shared" si="70"/>
        <v>600</v>
      </c>
      <c r="AD149" s="669"/>
      <c r="AE149" s="669"/>
      <c r="AF149" s="669"/>
      <c r="AG149" s="669"/>
      <c r="AH149" s="669"/>
      <c r="AI149" s="669"/>
      <c r="AJ149" s="669"/>
      <c r="AK149" s="668">
        <f t="shared" si="71"/>
        <v>600</v>
      </c>
      <c r="AL149" s="669"/>
      <c r="AM149" s="668">
        <f t="shared" si="72"/>
        <v>-250</v>
      </c>
      <c r="AN149" s="668">
        <f t="shared" si="73"/>
        <v>600</v>
      </c>
      <c r="AO149" s="669"/>
      <c r="AP149" s="669"/>
      <c r="AQ149" s="669"/>
      <c r="AR149" s="669"/>
      <c r="AS149" s="669"/>
      <c r="AT149" s="669"/>
      <c r="AU149" s="669"/>
      <c r="AV149" s="668">
        <f t="shared" si="74"/>
        <v>600</v>
      </c>
      <c r="AW149" s="669">
        <v>350</v>
      </c>
      <c r="AX149" s="668">
        <f t="shared" si="75"/>
        <v>0</v>
      </c>
    </row>
    <row r="150" spans="1:50" ht="12">
      <c r="A150" s="288">
        <v>148</v>
      </c>
      <c r="B150" s="294" t="s">
        <v>3083</v>
      </c>
      <c r="C150" s="290" t="s">
        <v>10</v>
      </c>
      <c r="D150" s="290" t="s">
        <v>298</v>
      </c>
      <c r="E150" s="670">
        <v>165</v>
      </c>
      <c r="F150" s="668">
        <v>495</v>
      </c>
      <c r="G150" s="668">
        <f t="shared" si="76"/>
        <v>495</v>
      </c>
      <c r="H150" s="669"/>
      <c r="I150" s="669"/>
      <c r="J150" s="669"/>
      <c r="K150" s="669"/>
      <c r="L150" s="669"/>
      <c r="M150" s="669"/>
      <c r="N150" s="669"/>
      <c r="O150" s="668">
        <f t="shared" si="66"/>
        <v>495</v>
      </c>
      <c r="P150" s="669">
        <v>990</v>
      </c>
      <c r="Q150" s="668">
        <f t="shared" si="67"/>
        <v>0</v>
      </c>
      <c r="R150" s="668">
        <f t="shared" si="77"/>
        <v>495</v>
      </c>
      <c r="S150" s="669"/>
      <c r="T150" s="669"/>
      <c r="U150" s="669"/>
      <c r="V150" s="669"/>
      <c r="W150" s="669"/>
      <c r="X150" s="669"/>
      <c r="Y150" s="669"/>
      <c r="Z150" s="668">
        <f t="shared" si="68"/>
        <v>495</v>
      </c>
      <c r="AA150" s="669">
        <v>990</v>
      </c>
      <c r="AB150" s="668">
        <f t="shared" si="69"/>
        <v>-495</v>
      </c>
      <c r="AC150" s="668">
        <f t="shared" si="70"/>
        <v>495</v>
      </c>
      <c r="AD150" s="669"/>
      <c r="AE150" s="669">
        <v>100</v>
      </c>
      <c r="AF150" s="669"/>
      <c r="AG150" s="669"/>
      <c r="AH150" s="669"/>
      <c r="AI150" s="669"/>
      <c r="AJ150" s="669"/>
      <c r="AK150" s="668">
        <f t="shared" si="71"/>
        <v>595</v>
      </c>
      <c r="AL150" s="669">
        <v>100</v>
      </c>
      <c r="AM150" s="668">
        <f t="shared" si="72"/>
        <v>0</v>
      </c>
      <c r="AN150" s="668">
        <f t="shared" si="73"/>
        <v>495</v>
      </c>
      <c r="AO150" s="669"/>
      <c r="AP150" s="669"/>
      <c r="AQ150" s="669"/>
      <c r="AR150" s="669"/>
      <c r="AS150" s="669"/>
      <c r="AT150" s="669"/>
      <c r="AU150" s="669"/>
      <c r="AV150" s="668">
        <f t="shared" si="74"/>
        <v>495</v>
      </c>
      <c r="AW150" s="669">
        <v>495</v>
      </c>
      <c r="AX150" s="668">
        <f t="shared" si="75"/>
        <v>0</v>
      </c>
    </row>
    <row r="151" spans="1:50" ht="12">
      <c r="A151" s="288">
        <v>149</v>
      </c>
      <c r="B151" s="294" t="s">
        <v>3084</v>
      </c>
      <c r="C151" s="290" t="s">
        <v>10</v>
      </c>
      <c r="D151" s="290" t="s">
        <v>12</v>
      </c>
      <c r="E151" s="670">
        <v>45</v>
      </c>
      <c r="F151" s="668">
        <v>0</v>
      </c>
      <c r="G151" s="668">
        <f t="shared" si="76"/>
        <v>135</v>
      </c>
      <c r="H151" s="669"/>
      <c r="I151" s="669">
        <v>100</v>
      </c>
      <c r="J151" s="669"/>
      <c r="K151" s="669"/>
      <c r="L151" s="669"/>
      <c r="M151" s="669"/>
      <c r="N151" s="669"/>
      <c r="O151" s="668">
        <f t="shared" si="66"/>
        <v>235</v>
      </c>
      <c r="P151" s="669">
        <v>640</v>
      </c>
      <c r="Q151" s="668">
        <f t="shared" si="67"/>
        <v>-405</v>
      </c>
      <c r="R151" s="668">
        <f t="shared" si="77"/>
        <v>135</v>
      </c>
      <c r="S151" s="669"/>
      <c r="T151" s="669"/>
      <c r="U151" s="669"/>
      <c r="V151" s="669"/>
      <c r="W151" s="669">
        <v>100</v>
      </c>
      <c r="X151" s="669"/>
      <c r="Y151" s="669"/>
      <c r="Z151" s="668">
        <f t="shared" si="68"/>
        <v>235</v>
      </c>
      <c r="AA151" s="669"/>
      <c r="AB151" s="668">
        <f t="shared" si="69"/>
        <v>-170</v>
      </c>
      <c r="AC151" s="668">
        <f t="shared" si="70"/>
        <v>135</v>
      </c>
      <c r="AD151" s="669"/>
      <c r="AE151" s="669"/>
      <c r="AF151" s="669"/>
      <c r="AG151" s="669"/>
      <c r="AH151" s="669"/>
      <c r="AI151" s="669"/>
      <c r="AJ151" s="669"/>
      <c r="AK151" s="668">
        <f t="shared" si="71"/>
        <v>135</v>
      </c>
      <c r="AL151" s="669"/>
      <c r="AM151" s="668">
        <f t="shared" si="72"/>
        <v>-35</v>
      </c>
      <c r="AN151" s="668">
        <f t="shared" si="73"/>
        <v>135</v>
      </c>
      <c r="AO151" s="669">
        <v>50</v>
      </c>
      <c r="AP151" s="669"/>
      <c r="AQ151" s="669"/>
      <c r="AR151" s="669"/>
      <c r="AS151" s="669"/>
      <c r="AT151" s="669"/>
      <c r="AU151" s="669"/>
      <c r="AV151" s="668">
        <f t="shared" si="74"/>
        <v>185</v>
      </c>
      <c r="AW151" s="669"/>
      <c r="AX151" s="668">
        <f t="shared" si="75"/>
        <v>150</v>
      </c>
    </row>
    <row r="152" spans="1:50" ht="12">
      <c r="A152" s="288">
        <v>150</v>
      </c>
      <c r="B152" s="294" t="s">
        <v>1382</v>
      </c>
      <c r="C152" s="290" t="s">
        <v>23</v>
      </c>
      <c r="D152" s="290" t="s">
        <v>1356</v>
      </c>
      <c r="E152" s="670">
        <v>40</v>
      </c>
      <c r="F152" s="668">
        <v>0</v>
      </c>
      <c r="G152" s="668">
        <f t="shared" si="76"/>
        <v>120</v>
      </c>
      <c r="H152" s="669"/>
      <c r="I152" s="669"/>
      <c r="J152" s="669"/>
      <c r="K152" s="669"/>
      <c r="L152" s="669"/>
      <c r="M152" s="669"/>
      <c r="N152" s="669"/>
      <c r="O152" s="668">
        <f t="shared" si="66"/>
        <v>120</v>
      </c>
      <c r="P152" s="669">
        <v>480</v>
      </c>
      <c r="Q152" s="668">
        <f t="shared" si="67"/>
        <v>-360</v>
      </c>
      <c r="R152" s="668">
        <f t="shared" si="77"/>
        <v>120</v>
      </c>
      <c r="S152" s="669"/>
      <c r="T152" s="669"/>
      <c r="U152" s="669"/>
      <c r="V152" s="669"/>
      <c r="W152" s="669"/>
      <c r="X152" s="669"/>
      <c r="Y152" s="669"/>
      <c r="Z152" s="668">
        <f t="shared" si="68"/>
        <v>120</v>
      </c>
      <c r="AA152" s="669"/>
      <c r="AB152" s="668">
        <f t="shared" si="69"/>
        <v>-240</v>
      </c>
      <c r="AC152" s="668">
        <f t="shared" si="70"/>
        <v>120</v>
      </c>
      <c r="AD152" s="669"/>
      <c r="AE152" s="669"/>
      <c r="AF152" s="669"/>
      <c r="AG152" s="669"/>
      <c r="AH152" s="669"/>
      <c r="AI152" s="669"/>
      <c r="AJ152" s="669"/>
      <c r="AK152" s="668">
        <f t="shared" si="71"/>
        <v>120</v>
      </c>
      <c r="AL152" s="669"/>
      <c r="AM152" s="668">
        <f t="shared" si="72"/>
        <v>-120</v>
      </c>
      <c r="AN152" s="668">
        <f t="shared" si="73"/>
        <v>120</v>
      </c>
      <c r="AO152" s="669"/>
      <c r="AP152" s="669"/>
      <c r="AQ152" s="669"/>
      <c r="AR152" s="669"/>
      <c r="AS152" s="669"/>
      <c r="AT152" s="669"/>
      <c r="AU152" s="669"/>
      <c r="AV152" s="668">
        <f t="shared" si="74"/>
        <v>120</v>
      </c>
      <c r="AW152" s="669"/>
      <c r="AX152" s="668">
        <f t="shared" si="75"/>
        <v>0</v>
      </c>
    </row>
    <row r="153" spans="1:50" ht="12">
      <c r="A153" s="288">
        <v>151</v>
      </c>
      <c r="B153" s="289" t="s">
        <v>301</v>
      </c>
      <c r="C153" s="290" t="s">
        <v>23</v>
      </c>
      <c r="D153" s="290" t="s">
        <v>303</v>
      </c>
      <c r="E153" s="290">
        <v>180</v>
      </c>
      <c r="F153" s="668">
        <v>0</v>
      </c>
      <c r="G153" s="668">
        <f t="shared" si="76"/>
        <v>540</v>
      </c>
      <c r="H153" s="669"/>
      <c r="I153" s="669"/>
      <c r="J153" s="669"/>
      <c r="K153" s="669"/>
      <c r="L153" s="669"/>
      <c r="M153" s="669"/>
      <c r="N153" s="669"/>
      <c r="O153" s="668">
        <f t="shared" si="66"/>
        <v>540</v>
      </c>
      <c r="P153" s="669">
        <v>2160</v>
      </c>
      <c r="Q153" s="668">
        <f t="shared" si="67"/>
        <v>-1620</v>
      </c>
      <c r="R153" s="668">
        <f t="shared" si="77"/>
        <v>540</v>
      </c>
      <c r="S153" s="669"/>
      <c r="T153" s="669"/>
      <c r="U153" s="669"/>
      <c r="V153" s="669"/>
      <c r="W153" s="669">
        <v>100</v>
      </c>
      <c r="X153" s="669"/>
      <c r="Y153" s="669"/>
      <c r="Z153" s="668">
        <f t="shared" si="68"/>
        <v>640</v>
      </c>
      <c r="AA153" s="669">
        <v>200</v>
      </c>
      <c r="AB153" s="668">
        <f t="shared" si="69"/>
        <v>-1180</v>
      </c>
      <c r="AC153" s="668">
        <f t="shared" si="70"/>
        <v>540</v>
      </c>
      <c r="AD153" s="669"/>
      <c r="AE153" s="669">
        <v>100</v>
      </c>
      <c r="AF153" s="669"/>
      <c r="AG153" s="669"/>
      <c r="AH153" s="669"/>
      <c r="AI153" s="669"/>
      <c r="AJ153" s="669"/>
      <c r="AK153" s="668">
        <f t="shared" si="71"/>
        <v>640</v>
      </c>
      <c r="AL153" s="669"/>
      <c r="AM153" s="668">
        <f t="shared" si="72"/>
        <v>-540</v>
      </c>
      <c r="AN153" s="668">
        <f t="shared" si="73"/>
        <v>540</v>
      </c>
      <c r="AO153" s="669"/>
      <c r="AP153" s="669"/>
      <c r="AQ153" s="669"/>
      <c r="AR153" s="669"/>
      <c r="AS153" s="669"/>
      <c r="AT153" s="669"/>
      <c r="AU153" s="669"/>
      <c r="AV153" s="668">
        <f t="shared" si="74"/>
        <v>540</v>
      </c>
      <c r="AW153" s="669"/>
      <c r="AX153" s="668">
        <f t="shared" si="75"/>
        <v>0</v>
      </c>
    </row>
    <row r="154" spans="1:50" ht="12">
      <c r="A154" s="288">
        <v>152</v>
      </c>
      <c r="B154" s="289" t="s">
        <v>4391</v>
      </c>
      <c r="C154" s="290" t="s">
        <v>14</v>
      </c>
      <c r="D154" s="290"/>
      <c r="E154" s="290">
        <v>100</v>
      </c>
      <c r="F154" s="668">
        <v>-580</v>
      </c>
      <c r="G154" s="668">
        <f t="shared" si="76"/>
        <v>300</v>
      </c>
      <c r="H154" s="669"/>
      <c r="I154" s="669">
        <v>200</v>
      </c>
      <c r="J154" s="669"/>
      <c r="K154" s="669"/>
      <c r="L154" s="669"/>
      <c r="M154" s="669"/>
      <c r="N154" s="669"/>
      <c r="O154" s="668">
        <f t="shared" si="66"/>
        <v>500</v>
      </c>
      <c r="P154" s="669"/>
      <c r="Q154" s="668">
        <f t="shared" si="67"/>
        <v>-80</v>
      </c>
      <c r="R154" s="668">
        <f t="shared" si="77"/>
        <v>300</v>
      </c>
      <c r="S154" s="669"/>
      <c r="T154" s="669">
        <v>200</v>
      </c>
      <c r="U154" s="669"/>
      <c r="V154" s="669"/>
      <c r="W154" s="669"/>
      <c r="X154" s="669"/>
      <c r="Y154" s="669"/>
      <c r="Z154" s="668">
        <f t="shared" si="68"/>
        <v>500</v>
      </c>
      <c r="AA154" s="669"/>
      <c r="AB154" s="668">
        <f t="shared" si="69"/>
        <v>420</v>
      </c>
      <c r="AC154" s="668">
        <f t="shared" si="70"/>
        <v>300</v>
      </c>
      <c r="AD154" s="669"/>
      <c r="AE154" s="669"/>
      <c r="AF154" s="669"/>
      <c r="AG154" s="669"/>
      <c r="AH154" s="669"/>
      <c r="AI154" s="669"/>
      <c r="AJ154" s="669"/>
      <c r="AK154" s="668">
        <f t="shared" si="71"/>
        <v>300</v>
      </c>
      <c r="AL154" s="669">
        <v>1770</v>
      </c>
      <c r="AM154" s="668">
        <f t="shared" si="72"/>
        <v>-1050</v>
      </c>
      <c r="AN154" s="668">
        <v>100</v>
      </c>
      <c r="AO154" s="669"/>
      <c r="AP154" s="669"/>
      <c r="AQ154" s="669"/>
      <c r="AR154" s="669"/>
      <c r="AS154" s="669"/>
      <c r="AT154" s="669"/>
      <c r="AU154" s="669">
        <v>950</v>
      </c>
      <c r="AV154" s="668">
        <f t="shared" si="74"/>
        <v>1050</v>
      </c>
      <c r="AW154" s="669"/>
      <c r="AX154" s="668">
        <f t="shared" si="75"/>
        <v>0</v>
      </c>
    </row>
    <row r="155" spans="1:50" ht="12">
      <c r="A155" s="288">
        <v>153</v>
      </c>
      <c r="B155" s="289" t="s">
        <v>3085</v>
      </c>
      <c r="C155" s="290" t="s">
        <v>3506</v>
      </c>
      <c r="D155" s="290" t="s">
        <v>305</v>
      </c>
      <c r="E155" s="290"/>
      <c r="F155" s="668">
        <v>0</v>
      </c>
      <c r="G155" s="668">
        <f t="shared" si="76"/>
        <v>0</v>
      </c>
      <c r="H155" s="669"/>
      <c r="I155" s="669"/>
      <c r="J155" s="669"/>
      <c r="K155" s="669"/>
      <c r="L155" s="669"/>
      <c r="M155" s="669"/>
      <c r="N155" s="669"/>
      <c r="O155" s="668">
        <f t="shared" si="66"/>
        <v>0</v>
      </c>
      <c r="P155" s="669"/>
      <c r="Q155" s="668">
        <f t="shared" si="67"/>
        <v>0</v>
      </c>
      <c r="R155" s="668">
        <f t="shared" si="77"/>
        <v>0</v>
      </c>
      <c r="S155" s="669"/>
      <c r="T155" s="669"/>
      <c r="U155" s="669"/>
      <c r="V155" s="669"/>
      <c r="W155" s="669"/>
      <c r="X155" s="669"/>
      <c r="Y155" s="669"/>
      <c r="Z155" s="668">
        <f t="shared" si="68"/>
        <v>0</v>
      </c>
      <c r="AA155" s="669"/>
      <c r="AB155" s="668">
        <f t="shared" si="69"/>
        <v>0</v>
      </c>
      <c r="AC155" s="668">
        <f t="shared" si="70"/>
        <v>0</v>
      </c>
      <c r="AD155" s="669"/>
      <c r="AE155" s="669"/>
      <c r="AF155" s="669"/>
      <c r="AG155" s="669"/>
      <c r="AH155" s="669"/>
      <c r="AI155" s="669"/>
      <c r="AJ155" s="669"/>
      <c r="AK155" s="668">
        <f t="shared" si="71"/>
        <v>0</v>
      </c>
      <c r="AL155" s="669"/>
      <c r="AM155" s="668">
        <f t="shared" si="72"/>
        <v>0</v>
      </c>
      <c r="AN155" s="668">
        <f t="shared" si="73"/>
        <v>0</v>
      </c>
      <c r="AO155" s="669"/>
      <c r="AP155" s="669"/>
      <c r="AQ155" s="669"/>
      <c r="AR155" s="669"/>
      <c r="AS155" s="669"/>
      <c r="AT155" s="669"/>
      <c r="AU155" s="669"/>
      <c r="AV155" s="668">
        <f t="shared" si="74"/>
        <v>0</v>
      </c>
      <c r="AW155" s="669"/>
      <c r="AX155" s="668">
        <f t="shared" si="75"/>
        <v>0</v>
      </c>
    </row>
    <row r="156" spans="1:50" ht="12">
      <c r="A156" s="288">
        <v>154</v>
      </c>
      <c r="B156" s="289" t="s">
        <v>3318</v>
      </c>
      <c r="C156" s="290" t="s">
        <v>14</v>
      </c>
      <c r="D156" s="290" t="s">
        <v>3880</v>
      </c>
      <c r="E156" s="290">
        <v>100</v>
      </c>
      <c r="F156" s="668">
        <v>400</v>
      </c>
      <c r="G156" s="668">
        <f t="shared" si="76"/>
        <v>300</v>
      </c>
      <c r="H156" s="669"/>
      <c r="I156" s="669"/>
      <c r="J156" s="669"/>
      <c r="K156" s="669"/>
      <c r="L156" s="669"/>
      <c r="M156" s="669"/>
      <c r="N156" s="669"/>
      <c r="O156" s="668">
        <f t="shared" si="66"/>
        <v>300</v>
      </c>
      <c r="P156" s="669"/>
      <c r="Q156" s="668">
        <f t="shared" si="67"/>
        <v>700</v>
      </c>
      <c r="R156" s="668">
        <f t="shared" si="77"/>
        <v>300</v>
      </c>
      <c r="S156" s="669"/>
      <c r="T156" s="669"/>
      <c r="U156" s="669"/>
      <c r="V156" s="669"/>
      <c r="W156" s="669"/>
      <c r="X156" s="669"/>
      <c r="Y156" s="669"/>
      <c r="Z156" s="668">
        <f t="shared" si="68"/>
        <v>300</v>
      </c>
      <c r="AA156" s="669"/>
      <c r="AB156" s="668">
        <f t="shared" si="69"/>
        <v>1000</v>
      </c>
      <c r="AC156" s="668">
        <f t="shared" si="70"/>
        <v>300</v>
      </c>
      <c r="AD156" s="669"/>
      <c r="AE156" s="669"/>
      <c r="AF156" s="669"/>
      <c r="AG156" s="669"/>
      <c r="AH156" s="669"/>
      <c r="AI156" s="669"/>
      <c r="AJ156" s="669"/>
      <c r="AK156" s="668">
        <f t="shared" si="71"/>
        <v>300</v>
      </c>
      <c r="AL156" s="669"/>
      <c r="AM156" s="668">
        <f t="shared" si="72"/>
        <v>1300</v>
      </c>
      <c r="AN156" s="668">
        <f t="shared" si="73"/>
        <v>300</v>
      </c>
      <c r="AO156" s="669"/>
      <c r="AP156" s="669"/>
      <c r="AQ156" s="669"/>
      <c r="AR156" s="669"/>
      <c r="AS156" s="669"/>
      <c r="AT156" s="669"/>
      <c r="AU156" s="669"/>
      <c r="AV156" s="668">
        <f t="shared" si="74"/>
        <v>300</v>
      </c>
      <c r="AW156" s="669"/>
      <c r="AX156" s="668">
        <f t="shared" si="75"/>
        <v>1600</v>
      </c>
    </row>
    <row r="157" spans="1:50" ht="12">
      <c r="A157" s="288">
        <v>155</v>
      </c>
      <c r="B157" s="289" t="s">
        <v>306</v>
      </c>
      <c r="C157" s="290" t="s">
        <v>23</v>
      </c>
      <c r="D157" s="290" t="s">
        <v>12</v>
      </c>
      <c r="E157" s="290">
        <v>110</v>
      </c>
      <c r="F157" s="668">
        <v>0</v>
      </c>
      <c r="G157" s="668">
        <f t="shared" si="76"/>
        <v>330</v>
      </c>
      <c r="H157" s="669"/>
      <c r="I157" s="669"/>
      <c r="J157" s="669"/>
      <c r="K157" s="669"/>
      <c r="L157" s="669"/>
      <c r="M157" s="669"/>
      <c r="N157" s="669"/>
      <c r="O157" s="668">
        <f t="shared" si="66"/>
        <v>330</v>
      </c>
      <c r="P157" s="669">
        <v>330</v>
      </c>
      <c r="Q157" s="668">
        <f t="shared" si="67"/>
        <v>0</v>
      </c>
      <c r="R157" s="668">
        <f t="shared" si="77"/>
        <v>330</v>
      </c>
      <c r="S157" s="669"/>
      <c r="T157" s="669"/>
      <c r="U157" s="669"/>
      <c r="V157" s="669"/>
      <c r="W157" s="669"/>
      <c r="X157" s="669"/>
      <c r="Y157" s="669"/>
      <c r="Z157" s="668">
        <f t="shared" si="68"/>
        <v>330</v>
      </c>
      <c r="AA157" s="669">
        <v>50</v>
      </c>
      <c r="AB157" s="668">
        <f t="shared" si="69"/>
        <v>280</v>
      </c>
      <c r="AC157" s="668">
        <f t="shared" si="70"/>
        <v>330</v>
      </c>
      <c r="AD157" s="669">
        <v>50</v>
      </c>
      <c r="AE157" s="669"/>
      <c r="AF157" s="669"/>
      <c r="AG157" s="669"/>
      <c r="AH157" s="669"/>
      <c r="AI157" s="669"/>
      <c r="AJ157" s="669"/>
      <c r="AK157" s="668">
        <f t="shared" si="71"/>
        <v>380</v>
      </c>
      <c r="AL157" s="669">
        <v>1650</v>
      </c>
      <c r="AM157" s="668">
        <f t="shared" si="72"/>
        <v>-990</v>
      </c>
      <c r="AN157" s="668">
        <f t="shared" si="73"/>
        <v>330</v>
      </c>
      <c r="AO157" s="669"/>
      <c r="AP157" s="669"/>
      <c r="AQ157" s="669"/>
      <c r="AR157" s="669"/>
      <c r="AS157" s="669"/>
      <c r="AT157" s="669"/>
      <c r="AU157" s="669"/>
      <c r="AV157" s="668">
        <f t="shared" si="74"/>
        <v>330</v>
      </c>
      <c r="AW157" s="669"/>
      <c r="AX157" s="668">
        <f t="shared" si="75"/>
        <v>-660</v>
      </c>
    </row>
    <row r="158" spans="1:50" ht="12">
      <c r="A158" s="288">
        <v>156</v>
      </c>
      <c r="B158" s="294" t="s">
        <v>3086</v>
      </c>
      <c r="C158" s="290" t="s">
        <v>10</v>
      </c>
      <c r="D158" s="290" t="s">
        <v>310</v>
      </c>
      <c r="E158" s="670">
        <v>125</v>
      </c>
      <c r="F158" s="668">
        <v>0</v>
      </c>
      <c r="G158" s="668">
        <f t="shared" si="76"/>
        <v>375</v>
      </c>
      <c r="H158" s="669"/>
      <c r="I158" s="669"/>
      <c r="J158" s="669"/>
      <c r="K158" s="669"/>
      <c r="L158" s="669"/>
      <c r="M158" s="669"/>
      <c r="N158" s="669"/>
      <c r="O158" s="668">
        <f t="shared" si="66"/>
        <v>375</v>
      </c>
      <c r="P158" s="669">
        <v>375</v>
      </c>
      <c r="Q158" s="668">
        <f t="shared" si="67"/>
        <v>0</v>
      </c>
      <c r="R158" s="668">
        <f t="shared" si="77"/>
        <v>375</v>
      </c>
      <c r="S158" s="669"/>
      <c r="T158" s="669"/>
      <c r="U158" s="669"/>
      <c r="V158" s="669"/>
      <c r="W158" s="669"/>
      <c r="X158" s="669"/>
      <c r="Y158" s="669"/>
      <c r="Z158" s="668">
        <f t="shared" si="68"/>
        <v>375</v>
      </c>
      <c r="AA158" s="669"/>
      <c r="AB158" s="668">
        <f t="shared" si="69"/>
        <v>375</v>
      </c>
      <c r="AC158" s="668">
        <f t="shared" si="70"/>
        <v>375</v>
      </c>
      <c r="AD158" s="669"/>
      <c r="AE158" s="669"/>
      <c r="AF158" s="669"/>
      <c r="AG158" s="669"/>
      <c r="AH158" s="669"/>
      <c r="AI158" s="669"/>
      <c r="AJ158" s="669"/>
      <c r="AK158" s="668">
        <f t="shared" si="71"/>
        <v>375</v>
      </c>
      <c r="AL158" s="669">
        <v>750</v>
      </c>
      <c r="AM158" s="668">
        <f t="shared" si="72"/>
        <v>0</v>
      </c>
      <c r="AN158" s="668">
        <f t="shared" si="73"/>
        <v>375</v>
      </c>
      <c r="AO158" s="669"/>
      <c r="AP158" s="669"/>
      <c r="AQ158" s="669"/>
      <c r="AR158" s="669"/>
      <c r="AS158" s="669"/>
      <c r="AT158" s="669"/>
      <c r="AU158" s="669"/>
      <c r="AV158" s="668">
        <f t="shared" si="74"/>
        <v>375</v>
      </c>
      <c r="AW158" s="669">
        <v>375</v>
      </c>
      <c r="AX158" s="668">
        <f t="shared" si="75"/>
        <v>0</v>
      </c>
    </row>
    <row r="159" spans="1:50" ht="12">
      <c r="A159" s="288">
        <v>157</v>
      </c>
      <c r="B159" s="294" t="s">
        <v>3835</v>
      </c>
      <c r="C159" s="290" t="s">
        <v>23</v>
      </c>
      <c r="D159" s="290"/>
      <c r="E159" s="670">
        <v>430</v>
      </c>
      <c r="F159" s="668">
        <v>100</v>
      </c>
      <c r="G159" s="668">
        <v>990</v>
      </c>
      <c r="H159" s="669"/>
      <c r="I159" s="669"/>
      <c r="J159" s="669"/>
      <c r="K159" s="669"/>
      <c r="L159" s="669"/>
      <c r="M159" s="669"/>
      <c r="N159" s="669"/>
      <c r="O159" s="668">
        <f t="shared" si="66"/>
        <v>990</v>
      </c>
      <c r="P159" s="669">
        <v>4060</v>
      </c>
      <c r="Q159" s="668">
        <f t="shared" si="67"/>
        <v>-2970</v>
      </c>
      <c r="R159" s="668">
        <v>990</v>
      </c>
      <c r="S159" s="669"/>
      <c r="T159" s="669"/>
      <c r="U159" s="669"/>
      <c r="V159" s="669"/>
      <c r="W159" s="669"/>
      <c r="X159" s="669"/>
      <c r="Y159" s="669"/>
      <c r="Z159" s="668">
        <f t="shared" si="68"/>
        <v>990</v>
      </c>
      <c r="AA159" s="669"/>
      <c r="AB159" s="668">
        <f t="shared" si="69"/>
        <v>-1980</v>
      </c>
      <c r="AC159" s="668">
        <f t="shared" si="70"/>
        <v>1290</v>
      </c>
      <c r="AD159" s="669"/>
      <c r="AE159" s="669"/>
      <c r="AF159" s="669"/>
      <c r="AG159" s="669"/>
      <c r="AH159" s="669"/>
      <c r="AI159" s="669"/>
      <c r="AJ159" s="669"/>
      <c r="AK159" s="668">
        <f t="shared" si="71"/>
        <v>1290</v>
      </c>
      <c r="AL159" s="669"/>
      <c r="AM159" s="668">
        <f t="shared" si="72"/>
        <v>-690</v>
      </c>
      <c r="AN159" s="668">
        <f t="shared" si="73"/>
        <v>1290</v>
      </c>
      <c r="AO159" s="669"/>
      <c r="AP159" s="669"/>
      <c r="AQ159" s="669"/>
      <c r="AR159" s="669"/>
      <c r="AS159" s="669"/>
      <c r="AT159" s="669"/>
      <c r="AU159" s="669"/>
      <c r="AV159" s="668">
        <f t="shared" si="74"/>
        <v>1290</v>
      </c>
      <c r="AW159" s="669"/>
      <c r="AX159" s="668">
        <f t="shared" si="75"/>
        <v>600</v>
      </c>
    </row>
    <row r="160" spans="1:50" ht="12">
      <c r="A160" s="288">
        <v>158</v>
      </c>
      <c r="B160" s="294" t="s">
        <v>3087</v>
      </c>
      <c r="C160" s="290" t="s">
        <v>10</v>
      </c>
      <c r="D160" s="290" t="s">
        <v>41</v>
      </c>
      <c r="E160" s="670">
        <v>185</v>
      </c>
      <c r="F160" s="668">
        <v>0</v>
      </c>
      <c r="G160" s="668">
        <v>435</v>
      </c>
      <c r="H160" s="669"/>
      <c r="I160" s="669"/>
      <c r="J160" s="669"/>
      <c r="K160" s="669"/>
      <c r="L160" s="669"/>
      <c r="M160" s="669"/>
      <c r="N160" s="669"/>
      <c r="O160" s="668">
        <f t="shared" si="66"/>
        <v>435</v>
      </c>
      <c r="P160" s="669">
        <v>435</v>
      </c>
      <c r="Q160" s="668">
        <f t="shared" si="67"/>
        <v>0</v>
      </c>
      <c r="R160" s="668">
        <v>435</v>
      </c>
      <c r="S160" s="669"/>
      <c r="T160" s="669"/>
      <c r="U160" s="669"/>
      <c r="V160" s="669"/>
      <c r="W160" s="669"/>
      <c r="X160" s="669"/>
      <c r="Y160" s="669"/>
      <c r="Z160" s="668">
        <f t="shared" si="68"/>
        <v>435</v>
      </c>
      <c r="AA160" s="669">
        <v>435</v>
      </c>
      <c r="AB160" s="668">
        <f t="shared" si="69"/>
        <v>0</v>
      </c>
      <c r="AC160" s="668">
        <f t="shared" si="70"/>
        <v>555</v>
      </c>
      <c r="AD160" s="669"/>
      <c r="AE160" s="669"/>
      <c r="AF160" s="669"/>
      <c r="AG160" s="669"/>
      <c r="AH160" s="669"/>
      <c r="AI160" s="669"/>
      <c r="AJ160" s="669"/>
      <c r="AK160" s="668">
        <f t="shared" si="71"/>
        <v>555</v>
      </c>
      <c r="AL160" s="669">
        <v>555</v>
      </c>
      <c r="AM160" s="668">
        <f t="shared" si="72"/>
        <v>0</v>
      </c>
      <c r="AN160" s="668">
        <f t="shared" si="73"/>
        <v>555</v>
      </c>
      <c r="AO160" s="669"/>
      <c r="AP160" s="669"/>
      <c r="AQ160" s="669"/>
      <c r="AR160" s="669"/>
      <c r="AS160" s="669"/>
      <c r="AT160" s="669"/>
      <c r="AU160" s="669"/>
      <c r="AV160" s="668">
        <f t="shared" si="74"/>
        <v>555</v>
      </c>
      <c r="AW160" s="669">
        <v>555</v>
      </c>
      <c r="AX160" s="668">
        <f t="shared" si="75"/>
        <v>0</v>
      </c>
    </row>
    <row r="161" spans="1:50" ht="12">
      <c r="A161" s="288">
        <v>159</v>
      </c>
      <c r="B161" s="294" t="s">
        <v>3088</v>
      </c>
      <c r="C161" s="290" t="s">
        <v>10</v>
      </c>
      <c r="D161" s="290" t="s">
        <v>834</v>
      </c>
      <c r="E161" s="670">
        <v>240</v>
      </c>
      <c r="F161" s="668">
        <v>0</v>
      </c>
      <c r="G161" s="668">
        <v>570</v>
      </c>
      <c r="H161" s="669"/>
      <c r="I161" s="669"/>
      <c r="J161" s="669"/>
      <c r="K161" s="669"/>
      <c r="L161" s="669"/>
      <c r="M161" s="669"/>
      <c r="N161" s="669"/>
      <c r="O161" s="668">
        <f t="shared" si="66"/>
        <v>570</v>
      </c>
      <c r="P161" s="669">
        <v>560</v>
      </c>
      <c r="Q161" s="668">
        <f t="shared" si="67"/>
        <v>10</v>
      </c>
      <c r="R161" s="668">
        <v>570</v>
      </c>
      <c r="S161" s="669">
        <v>50</v>
      </c>
      <c r="T161" s="669"/>
      <c r="U161" s="669">
        <v>104</v>
      </c>
      <c r="V161" s="669"/>
      <c r="W161" s="669">
        <v>100</v>
      </c>
      <c r="X161" s="669"/>
      <c r="Y161" s="669"/>
      <c r="Z161" s="668">
        <f t="shared" si="68"/>
        <v>824</v>
      </c>
      <c r="AA161" s="669"/>
      <c r="AB161" s="668">
        <f t="shared" si="69"/>
        <v>834</v>
      </c>
      <c r="AC161" s="668">
        <f t="shared" si="70"/>
        <v>720</v>
      </c>
      <c r="AD161" s="669"/>
      <c r="AE161" s="669"/>
      <c r="AF161" s="669"/>
      <c r="AG161" s="669"/>
      <c r="AH161" s="669"/>
      <c r="AI161" s="669"/>
      <c r="AJ161" s="669"/>
      <c r="AK161" s="668">
        <f t="shared" si="71"/>
        <v>720</v>
      </c>
      <c r="AL161" s="669">
        <v>1554</v>
      </c>
      <c r="AM161" s="668">
        <f t="shared" si="72"/>
        <v>0</v>
      </c>
      <c r="AN161" s="668">
        <f t="shared" si="73"/>
        <v>720</v>
      </c>
      <c r="AO161" s="669"/>
      <c r="AP161" s="669"/>
      <c r="AQ161" s="669"/>
      <c r="AR161" s="669"/>
      <c r="AS161" s="669"/>
      <c r="AT161" s="669"/>
      <c r="AU161" s="669"/>
      <c r="AV161" s="668">
        <f t="shared" si="74"/>
        <v>720</v>
      </c>
      <c r="AW161" s="669"/>
      <c r="AX161" s="668">
        <f t="shared" si="75"/>
        <v>720</v>
      </c>
    </row>
    <row r="162" spans="1:50" ht="12">
      <c r="A162" s="288">
        <v>160</v>
      </c>
      <c r="B162" s="294" t="s">
        <v>1497</v>
      </c>
      <c r="C162" s="290" t="s">
        <v>10</v>
      </c>
      <c r="D162" s="290" t="s">
        <v>346</v>
      </c>
      <c r="E162" s="670">
        <v>165</v>
      </c>
      <c r="F162" s="668">
        <v>0</v>
      </c>
      <c r="G162" s="668">
        <v>360</v>
      </c>
      <c r="H162" s="669"/>
      <c r="I162" s="669"/>
      <c r="J162" s="669"/>
      <c r="K162" s="669"/>
      <c r="L162" s="669"/>
      <c r="M162" s="669"/>
      <c r="N162" s="669"/>
      <c r="O162" s="668">
        <f t="shared" si="66"/>
        <v>360</v>
      </c>
      <c r="P162" s="669"/>
      <c r="Q162" s="668">
        <f t="shared" si="67"/>
        <v>360</v>
      </c>
      <c r="R162" s="668">
        <v>360</v>
      </c>
      <c r="S162" s="669"/>
      <c r="T162" s="669"/>
      <c r="U162" s="669"/>
      <c r="V162" s="669"/>
      <c r="W162" s="669"/>
      <c r="X162" s="669"/>
      <c r="Y162" s="669"/>
      <c r="Z162" s="668">
        <f t="shared" si="68"/>
        <v>360</v>
      </c>
      <c r="AA162" s="669">
        <v>1810</v>
      </c>
      <c r="AB162" s="668">
        <f t="shared" si="69"/>
        <v>-1090</v>
      </c>
      <c r="AC162" s="668">
        <f t="shared" si="70"/>
        <v>495</v>
      </c>
      <c r="AD162" s="669"/>
      <c r="AE162" s="669"/>
      <c r="AF162" s="669"/>
      <c r="AG162" s="669"/>
      <c r="AH162" s="669">
        <v>100</v>
      </c>
      <c r="AI162" s="669"/>
      <c r="AJ162" s="669"/>
      <c r="AK162" s="668">
        <f t="shared" si="71"/>
        <v>595</v>
      </c>
      <c r="AL162" s="669"/>
      <c r="AM162" s="668">
        <f t="shared" si="72"/>
        <v>-495</v>
      </c>
      <c r="AN162" s="668">
        <f t="shared" si="73"/>
        <v>495</v>
      </c>
      <c r="AO162" s="669"/>
      <c r="AP162" s="669"/>
      <c r="AQ162" s="669"/>
      <c r="AR162" s="669"/>
      <c r="AS162" s="669"/>
      <c r="AT162" s="669"/>
      <c r="AU162" s="669"/>
      <c r="AV162" s="668">
        <f t="shared" si="74"/>
        <v>495</v>
      </c>
      <c r="AW162" s="669"/>
      <c r="AX162" s="668">
        <f t="shared" si="75"/>
        <v>0</v>
      </c>
    </row>
    <row r="163" spans="1:50" ht="12">
      <c r="A163" s="288">
        <v>161</v>
      </c>
      <c r="B163" s="289" t="s">
        <v>1500</v>
      </c>
      <c r="C163" s="290" t="s">
        <v>14</v>
      </c>
      <c r="D163" s="290" t="s">
        <v>318</v>
      </c>
      <c r="E163" s="290">
        <v>90</v>
      </c>
      <c r="F163" s="668">
        <v>0</v>
      </c>
      <c r="G163" s="668">
        <f t="shared" si="76"/>
        <v>270</v>
      </c>
      <c r="H163" s="669"/>
      <c r="I163" s="669"/>
      <c r="J163" s="669"/>
      <c r="K163" s="669"/>
      <c r="L163" s="669"/>
      <c r="M163" s="669"/>
      <c r="N163" s="669"/>
      <c r="O163" s="668">
        <f t="shared" si="66"/>
        <v>270</v>
      </c>
      <c r="P163" s="669">
        <v>540</v>
      </c>
      <c r="Q163" s="668">
        <f t="shared" si="67"/>
        <v>-270</v>
      </c>
      <c r="R163" s="668">
        <f t="shared" si="77"/>
        <v>270</v>
      </c>
      <c r="S163" s="669"/>
      <c r="T163" s="669"/>
      <c r="U163" s="669"/>
      <c r="V163" s="669"/>
      <c r="W163" s="669"/>
      <c r="X163" s="669"/>
      <c r="Y163" s="669"/>
      <c r="Z163" s="668">
        <f t="shared" si="68"/>
        <v>270</v>
      </c>
      <c r="AA163" s="669"/>
      <c r="AB163" s="668">
        <f t="shared" si="69"/>
        <v>0</v>
      </c>
      <c r="AC163" s="668">
        <f t="shared" si="70"/>
        <v>270</v>
      </c>
      <c r="AD163" s="669"/>
      <c r="AE163" s="669"/>
      <c r="AF163" s="669"/>
      <c r="AG163" s="669"/>
      <c r="AH163" s="669"/>
      <c r="AI163" s="669"/>
      <c r="AJ163" s="669"/>
      <c r="AK163" s="668">
        <f t="shared" si="71"/>
        <v>270</v>
      </c>
      <c r="AL163" s="669">
        <v>540</v>
      </c>
      <c r="AM163" s="668">
        <f t="shared" si="72"/>
        <v>-270</v>
      </c>
      <c r="AN163" s="668">
        <f t="shared" si="73"/>
        <v>270</v>
      </c>
      <c r="AO163" s="669"/>
      <c r="AP163" s="669"/>
      <c r="AQ163" s="669"/>
      <c r="AR163" s="669"/>
      <c r="AS163" s="669"/>
      <c r="AT163" s="669"/>
      <c r="AU163" s="669"/>
      <c r="AV163" s="668">
        <f t="shared" si="74"/>
        <v>270</v>
      </c>
      <c r="AW163" s="669"/>
      <c r="AX163" s="668">
        <f t="shared" si="75"/>
        <v>0</v>
      </c>
    </row>
    <row r="164" spans="1:50" ht="12">
      <c r="A164" s="288">
        <v>162</v>
      </c>
      <c r="B164" s="289" t="s">
        <v>1075</v>
      </c>
      <c r="C164" s="290" t="s">
        <v>14</v>
      </c>
      <c r="D164" s="290" t="s">
        <v>12</v>
      </c>
      <c r="E164" s="290">
        <v>185</v>
      </c>
      <c r="F164" s="668">
        <v>0</v>
      </c>
      <c r="G164" s="668">
        <f t="shared" si="76"/>
        <v>555</v>
      </c>
      <c r="H164" s="669"/>
      <c r="I164" s="669"/>
      <c r="J164" s="669"/>
      <c r="K164" s="669"/>
      <c r="L164" s="669"/>
      <c r="M164" s="669"/>
      <c r="N164" s="669"/>
      <c r="O164" s="668">
        <f t="shared" si="66"/>
        <v>555</v>
      </c>
      <c r="P164" s="669"/>
      <c r="Q164" s="668">
        <f t="shared" si="67"/>
        <v>555</v>
      </c>
      <c r="R164" s="668">
        <f t="shared" si="77"/>
        <v>555</v>
      </c>
      <c r="S164" s="669"/>
      <c r="T164" s="669"/>
      <c r="U164" s="669"/>
      <c r="V164" s="669"/>
      <c r="W164" s="669"/>
      <c r="X164" s="669"/>
      <c r="Y164" s="669"/>
      <c r="Z164" s="668">
        <f t="shared" si="68"/>
        <v>555</v>
      </c>
      <c r="AA164" s="669"/>
      <c r="AB164" s="668">
        <f t="shared" si="69"/>
        <v>1110</v>
      </c>
      <c r="AC164" s="668">
        <f t="shared" si="70"/>
        <v>555</v>
      </c>
      <c r="AD164" s="669"/>
      <c r="AE164" s="669"/>
      <c r="AF164" s="669"/>
      <c r="AG164" s="669"/>
      <c r="AH164" s="669"/>
      <c r="AI164" s="669"/>
      <c r="AJ164" s="669"/>
      <c r="AK164" s="668">
        <f t="shared" si="71"/>
        <v>555</v>
      </c>
      <c r="AL164" s="669"/>
      <c r="AM164" s="668">
        <f t="shared" si="72"/>
        <v>1665</v>
      </c>
      <c r="AN164" s="668">
        <f t="shared" si="73"/>
        <v>555</v>
      </c>
      <c r="AO164" s="669"/>
      <c r="AP164" s="669"/>
      <c r="AQ164" s="669"/>
      <c r="AR164" s="669"/>
      <c r="AS164" s="669"/>
      <c r="AT164" s="669"/>
      <c r="AU164" s="669"/>
      <c r="AV164" s="668">
        <f t="shared" si="74"/>
        <v>555</v>
      </c>
      <c r="AW164" s="669">
        <v>2220</v>
      </c>
      <c r="AX164" s="668">
        <f t="shared" si="75"/>
        <v>0</v>
      </c>
    </row>
    <row r="165" spans="1:50" ht="12">
      <c r="A165" s="288">
        <v>163</v>
      </c>
      <c r="B165" s="289" t="s">
        <v>321</v>
      </c>
      <c r="C165" s="290" t="s">
        <v>14</v>
      </c>
      <c r="D165" s="290" t="s">
        <v>323</v>
      </c>
      <c r="E165" s="290">
        <v>140</v>
      </c>
      <c r="F165" s="668">
        <v>0</v>
      </c>
      <c r="G165" s="668">
        <v>300</v>
      </c>
      <c r="H165" s="669"/>
      <c r="I165" s="669"/>
      <c r="J165" s="669"/>
      <c r="K165" s="669"/>
      <c r="L165" s="669"/>
      <c r="M165" s="669"/>
      <c r="N165" s="669"/>
      <c r="O165" s="668">
        <f t="shared" si="66"/>
        <v>300</v>
      </c>
      <c r="P165" s="669"/>
      <c r="Q165" s="668">
        <f t="shared" si="67"/>
        <v>300</v>
      </c>
      <c r="R165" s="668">
        <v>300</v>
      </c>
      <c r="S165" s="669"/>
      <c r="T165" s="669"/>
      <c r="U165" s="669"/>
      <c r="V165" s="669"/>
      <c r="W165" s="669"/>
      <c r="X165" s="669"/>
      <c r="Y165" s="669"/>
      <c r="Z165" s="668">
        <f t="shared" si="68"/>
        <v>300</v>
      </c>
      <c r="AA165" s="669">
        <v>600</v>
      </c>
      <c r="AB165" s="668">
        <f t="shared" si="69"/>
        <v>0</v>
      </c>
      <c r="AC165" s="668">
        <f t="shared" si="70"/>
        <v>420</v>
      </c>
      <c r="AD165" s="669"/>
      <c r="AE165" s="669"/>
      <c r="AF165" s="669"/>
      <c r="AG165" s="669"/>
      <c r="AH165" s="669"/>
      <c r="AI165" s="669"/>
      <c r="AJ165" s="669"/>
      <c r="AK165" s="668">
        <f t="shared" si="71"/>
        <v>420</v>
      </c>
      <c r="AL165" s="669"/>
      <c r="AM165" s="668">
        <f t="shared" si="72"/>
        <v>420</v>
      </c>
      <c r="AN165" s="668">
        <f t="shared" si="73"/>
        <v>420</v>
      </c>
      <c r="AO165" s="669"/>
      <c r="AP165" s="669"/>
      <c r="AQ165" s="669"/>
      <c r="AR165" s="669"/>
      <c r="AS165" s="669"/>
      <c r="AT165" s="669"/>
      <c r="AU165" s="669"/>
      <c r="AV165" s="668">
        <f t="shared" si="74"/>
        <v>420</v>
      </c>
      <c r="AW165" s="669">
        <v>840</v>
      </c>
      <c r="AX165" s="668">
        <f t="shared" si="75"/>
        <v>0</v>
      </c>
    </row>
    <row r="166" spans="1:50" ht="12">
      <c r="A166" s="288">
        <v>164</v>
      </c>
      <c r="B166" s="289" t="s">
        <v>3425</v>
      </c>
      <c r="C166" s="290" t="s">
        <v>14</v>
      </c>
      <c r="D166" s="290"/>
      <c r="E166" s="290">
        <v>125</v>
      </c>
      <c r="F166" s="668">
        <v>0</v>
      </c>
      <c r="G166" s="668">
        <v>240</v>
      </c>
      <c r="H166" s="669"/>
      <c r="I166" s="669"/>
      <c r="J166" s="669"/>
      <c r="K166" s="669"/>
      <c r="L166" s="669"/>
      <c r="M166" s="669"/>
      <c r="N166" s="669"/>
      <c r="O166" s="668">
        <f t="shared" si="66"/>
        <v>240</v>
      </c>
      <c r="P166" s="669">
        <v>960</v>
      </c>
      <c r="Q166" s="668">
        <f t="shared" si="67"/>
        <v>-720</v>
      </c>
      <c r="R166" s="668">
        <v>240</v>
      </c>
      <c r="S166" s="669"/>
      <c r="T166" s="669"/>
      <c r="U166" s="669"/>
      <c r="V166" s="669"/>
      <c r="W166" s="669">
        <v>100</v>
      </c>
      <c r="X166" s="669"/>
      <c r="Y166" s="669"/>
      <c r="Z166" s="668">
        <f t="shared" si="68"/>
        <v>340</v>
      </c>
      <c r="AA166" s="669">
        <v>100</v>
      </c>
      <c r="AB166" s="668">
        <f t="shared" si="69"/>
        <v>-480</v>
      </c>
      <c r="AC166" s="668">
        <f t="shared" si="70"/>
        <v>375</v>
      </c>
      <c r="AD166" s="669"/>
      <c r="AE166" s="669"/>
      <c r="AF166" s="669"/>
      <c r="AG166" s="669"/>
      <c r="AH166" s="669"/>
      <c r="AI166" s="669"/>
      <c r="AJ166" s="669"/>
      <c r="AK166" s="668">
        <f t="shared" si="71"/>
        <v>375</v>
      </c>
      <c r="AL166" s="669">
        <v>270</v>
      </c>
      <c r="AM166" s="668">
        <f t="shared" si="72"/>
        <v>-375</v>
      </c>
      <c r="AN166" s="668">
        <f t="shared" si="73"/>
        <v>375</v>
      </c>
      <c r="AO166" s="669"/>
      <c r="AP166" s="669"/>
      <c r="AQ166" s="669"/>
      <c r="AR166" s="669"/>
      <c r="AS166" s="669"/>
      <c r="AT166" s="669"/>
      <c r="AU166" s="669"/>
      <c r="AV166" s="668">
        <f t="shared" si="74"/>
        <v>375</v>
      </c>
      <c r="AW166" s="669"/>
      <c r="AX166" s="668">
        <f t="shared" si="75"/>
        <v>0</v>
      </c>
    </row>
    <row r="167" spans="1:50" ht="12">
      <c r="A167" s="288">
        <v>165</v>
      </c>
      <c r="B167" s="294" t="s">
        <v>1125</v>
      </c>
      <c r="C167" s="290" t="s">
        <v>10</v>
      </c>
      <c r="D167" s="290" t="s">
        <v>325</v>
      </c>
      <c r="E167" s="670">
        <v>200</v>
      </c>
      <c r="F167" s="668">
        <v>0</v>
      </c>
      <c r="G167" s="668">
        <v>450</v>
      </c>
      <c r="H167" s="669"/>
      <c r="I167" s="669"/>
      <c r="J167" s="669"/>
      <c r="K167" s="669"/>
      <c r="L167" s="669"/>
      <c r="M167" s="669"/>
      <c r="N167" s="669"/>
      <c r="O167" s="668">
        <f t="shared" si="66"/>
        <v>450</v>
      </c>
      <c r="P167" s="669">
        <v>500</v>
      </c>
      <c r="Q167" s="668">
        <f t="shared" si="67"/>
        <v>-50</v>
      </c>
      <c r="R167" s="668">
        <v>450</v>
      </c>
      <c r="S167" s="668"/>
      <c r="T167" s="668"/>
      <c r="U167" s="668"/>
      <c r="V167" s="668"/>
      <c r="W167" s="668"/>
      <c r="X167" s="668"/>
      <c r="Y167" s="668"/>
      <c r="Z167" s="668">
        <f t="shared" si="68"/>
        <v>450</v>
      </c>
      <c r="AA167" s="668"/>
      <c r="AB167" s="668">
        <f t="shared" si="69"/>
        <v>400</v>
      </c>
      <c r="AC167" s="668">
        <f t="shared" si="70"/>
        <v>600</v>
      </c>
      <c r="AD167" s="669"/>
      <c r="AE167" s="669"/>
      <c r="AF167" s="669"/>
      <c r="AG167" s="669"/>
      <c r="AH167" s="669">
        <v>100</v>
      </c>
      <c r="AI167" s="669"/>
      <c r="AJ167" s="669"/>
      <c r="AK167" s="668">
        <f t="shared" si="71"/>
        <v>700</v>
      </c>
      <c r="AL167" s="669">
        <v>1700</v>
      </c>
      <c r="AM167" s="668">
        <f t="shared" si="72"/>
        <v>-600</v>
      </c>
      <c r="AN167" s="668">
        <f t="shared" si="73"/>
        <v>600</v>
      </c>
      <c r="AO167" s="669"/>
      <c r="AP167" s="669">
        <v>100</v>
      </c>
      <c r="AQ167" s="669"/>
      <c r="AR167" s="669"/>
      <c r="AS167" s="669"/>
      <c r="AT167" s="669"/>
      <c r="AU167" s="669"/>
      <c r="AV167" s="668">
        <f t="shared" si="74"/>
        <v>700</v>
      </c>
      <c r="AW167" s="669"/>
      <c r="AX167" s="668">
        <f t="shared" si="75"/>
        <v>100</v>
      </c>
    </row>
    <row r="168" spans="1:50" ht="12">
      <c r="A168" s="288">
        <v>166</v>
      </c>
      <c r="B168" s="294" t="s">
        <v>1126</v>
      </c>
      <c r="C168" s="290" t="s">
        <v>14</v>
      </c>
      <c r="D168" s="290" t="s">
        <v>978</v>
      </c>
      <c r="E168" s="290">
        <v>200</v>
      </c>
      <c r="F168" s="668">
        <v>0</v>
      </c>
      <c r="G168" s="668">
        <f t="shared" si="76"/>
        <v>600</v>
      </c>
      <c r="H168" s="669"/>
      <c r="I168" s="669"/>
      <c r="J168" s="669"/>
      <c r="K168" s="669"/>
      <c r="L168" s="669"/>
      <c r="M168" s="669"/>
      <c r="N168" s="669"/>
      <c r="O168" s="668">
        <f t="shared" si="66"/>
        <v>600</v>
      </c>
      <c r="P168" s="669">
        <v>1200</v>
      </c>
      <c r="Q168" s="668">
        <f t="shared" si="67"/>
        <v>-600</v>
      </c>
      <c r="R168" s="668">
        <f t="shared" si="77"/>
        <v>600</v>
      </c>
      <c r="S168" s="669"/>
      <c r="T168" s="669"/>
      <c r="U168" s="669"/>
      <c r="V168" s="669"/>
      <c r="W168" s="669"/>
      <c r="X168" s="669"/>
      <c r="Y168" s="669"/>
      <c r="Z168" s="668">
        <f t="shared" si="68"/>
        <v>600</v>
      </c>
      <c r="AA168" s="669"/>
      <c r="AB168" s="668">
        <f t="shared" si="69"/>
        <v>0</v>
      </c>
      <c r="AC168" s="668">
        <f t="shared" si="70"/>
        <v>600</v>
      </c>
      <c r="AD168" s="669"/>
      <c r="AE168" s="669"/>
      <c r="AF168" s="669"/>
      <c r="AG168" s="669"/>
      <c r="AH168" s="669"/>
      <c r="AI168" s="669"/>
      <c r="AJ168" s="669"/>
      <c r="AK168" s="668">
        <f t="shared" si="71"/>
        <v>600</v>
      </c>
      <c r="AL168" s="669">
        <v>600</v>
      </c>
      <c r="AM168" s="668">
        <f t="shared" si="72"/>
        <v>0</v>
      </c>
      <c r="AN168" s="668">
        <f t="shared" si="73"/>
        <v>600</v>
      </c>
      <c r="AO168" s="669"/>
      <c r="AP168" s="669"/>
      <c r="AQ168" s="669"/>
      <c r="AR168" s="669"/>
      <c r="AS168" s="669"/>
      <c r="AT168" s="669"/>
      <c r="AU168" s="669"/>
      <c r="AV168" s="668">
        <f t="shared" si="74"/>
        <v>600</v>
      </c>
      <c r="AW168" s="669">
        <v>600</v>
      </c>
      <c r="AX168" s="668">
        <f t="shared" si="75"/>
        <v>0</v>
      </c>
    </row>
    <row r="169" spans="1:50" ht="12">
      <c r="A169" s="288">
        <v>167</v>
      </c>
      <c r="B169" s="289" t="s">
        <v>1601</v>
      </c>
      <c r="C169" s="290" t="s">
        <v>14</v>
      </c>
      <c r="D169" s="290"/>
      <c r="E169" s="290">
        <v>220</v>
      </c>
      <c r="F169" s="668">
        <v>0</v>
      </c>
      <c r="G169" s="668">
        <v>450</v>
      </c>
      <c r="H169" s="669"/>
      <c r="I169" s="669"/>
      <c r="J169" s="669"/>
      <c r="K169" s="669"/>
      <c r="L169" s="669"/>
      <c r="M169" s="669"/>
      <c r="N169" s="669"/>
      <c r="O169" s="668">
        <f t="shared" si="66"/>
        <v>450</v>
      </c>
      <c r="P169" s="669">
        <v>450</v>
      </c>
      <c r="Q169" s="668">
        <f t="shared" si="67"/>
        <v>0</v>
      </c>
      <c r="R169" s="668">
        <v>450</v>
      </c>
      <c r="S169" s="669">
        <v>50</v>
      </c>
      <c r="T169" s="669">
        <v>123</v>
      </c>
      <c r="U169" s="669"/>
      <c r="V169" s="669"/>
      <c r="W169" s="669">
        <v>100</v>
      </c>
      <c r="X169" s="669"/>
      <c r="Y169" s="669"/>
      <c r="Z169" s="668">
        <f t="shared" si="68"/>
        <v>723</v>
      </c>
      <c r="AA169" s="669">
        <v>723</v>
      </c>
      <c r="AB169" s="668">
        <f t="shared" si="69"/>
        <v>0</v>
      </c>
      <c r="AC169" s="668">
        <f t="shared" si="70"/>
        <v>660</v>
      </c>
      <c r="AD169" s="669"/>
      <c r="AE169" s="669"/>
      <c r="AF169" s="669"/>
      <c r="AG169" s="669"/>
      <c r="AH169" s="669"/>
      <c r="AI169" s="669"/>
      <c r="AJ169" s="669"/>
      <c r="AK169" s="668">
        <f t="shared" si="71"/>
        <v>660</v>
      </c>
      <c r="AL169" s="669">
        <v>660</v>
      </c>
      <c r="AM169" s="668">
        <f t="shared" si="72"/>
        <v>0</v>
      </c>
      <c r="AN169" s="668">
        <f t="shared" si="73"/>
        <v>660</v>
      </c>
      <c r="AO169" s="669"/>
      <c r="AP169" s="669"/>
      <c r="AQ169" s="669"/>
      <c r="AR169" s="669"/>
      <c r="AS169" s="669"/>
      <c r="AT169" s="669"/>
      <c r="AU169" s="669"/>
      <c r="AV169" s="668">
        <f t="shared" si="74"/>
        <v>660</v>
      </c>
      <c r="AW169" s="669">
        <v>660</v>
      </c>
      <c r="AX169" s="668">
        <f t="shared" si="75"/>
        <v>0</v>
      </c>
    </row>
    <row r="170" spans="1:50" ht="12">
      <c r="A170" s="288">
        <v>168</v>
      </c>
      <c r="B170" s="294" t="s">
        <v>3089</v>
      </c>
      <c r="C170" s="290" t="s">
        <v>10</v>
      </c>
      <c r="D170" s="290" t="s">
        <v>328</v>
      </c>
      <c r="E170" s="670">
        <v>140</v>
      </c>
      <c r="F170" s="668">
        <v>0</v>
      </c>
      <c r="G170" s="668">
        <v>300</v>
      </c>
      <c r="H170" s="669"/>
      <c r="I170" s="669"/>
      <c r="J170" s="669"/>
      <c r="K170" s="669"/>
      <c r="L170" s="669"/>
      <c r="M170" s="669"/>
      <c r="N170" s="669"/>
      <c r="O170" s="668">
        <f t="shared" si="66"/>
        <v>300</v>
      </c>
      <c r="P170" s="669">
        <v>600</v>
      </c>
      <c r="Q170" s="668">
        <f t="shared" si="67"/>
        <v>-300</v>
      </c>
      <c r="R170" s="668">
        <v>300</v>
      </c>
      <c r="S170" s="669"/>
      <c r="T170" s="669"/>
      <c r="U170" s="669"/>
      <c r="V170" s="669"/>
      <c r="W170" s="669"/>
      <c r="X170" s="669"/>
      <c r="Y170" s="669"/>
      <c r="Z170" s="668">
        <f t="shared" si="68"/>
        <v>300</v>
      </c>
      <c r="AA170" s="669"/>
      <c r="AB170" s="668">
        <f t="shared" si="69"/>
        <v>0</v>
      </c>
      <c r="AC170" s="668">
        <f t="shared" si="70"/>
        <v>420</v>
      </c>
      <c r="AD170" s="669"/>
      <c r="AE170" s="669"/>
      <c r="AF170" s="669"/>
      <c r="AG170" s="669"/>
      <c r="AH170" s="669"/>
      <c r="AI170" s="669"/>
      <c r="AJ170" s="669"/>
      <c r="AK170" s="668">
        <f t="shared" si="71"/>
        <v>420</v>
      </c>
      <c r="AL170" s="669"/>
      <c r="AM170" s="668">
        <f t="shared" si="72"/>
        <v>420</v>
      </c>
      <c r="AN170" s="668">
        <f t="shared" si="73"/>
        <v>420</v>
      </c>
      <c r="AO170" s="669"/>
      <c r="AP170" s="669"/>
      <c r="AQ170" s="669"/>
      <c r="AR170" s="669"/>
      <c r="AS170" s="669"/>
      <c r="AT170" s="669"/>
      <c r="AU170" s="669"/>
      <c r="AV170" s="668">
        <f t="shared" si="74"/>
        <v>420</v>
      </c>
      <c r="AW170" s="669">
        <v>540</v>
      </c>
      <c r="AX170" s="668">
        <f t="shared" si="75"/>
        <v>300</v>
      </c>
    </row>
    <row r="171" spans="1:50" ht="12">
      <c r="A171" s="288">
        <v>169</v>
      </c>
      <c r="B171" s="289" t="s">
        <v>1555</v>
      </c>
      <c r="C171" s="290" t="s">
        <v>14</v>
      </c>
      <c r="D171" s="290"/>
      <c r="E171" s="290">
        <v>280</v>
      </c>
      <c r="F171" s="668">
        <v>0</v>
      </c>
      <c r="G171" s="668">
        <v>600</v>
      </c>
      <c r="H171" s="669"/>
      <c r="I171" s="669"/>
      <c r="J171" s="669"/>
      <c r="K171" s="669"/>
      <c r="L171" s="669"/>
      <c r="M171" s="669"/>
      <c r="N171" s="669"/>
      <c r="O171" s="668">
        <f t="shared" si="66"/>
        <v>600</v>
      </c>
      <c r="P171" s="669">
        <v>2400</v>
      </c>
      <c r="Q171" s="668">
        <f t="shared" si="67"/>
        <v>-1800</v>
      </c>
      <c r="R171" s="668">
        <v>600</v>
      </c>
      <c r="S171" s="669"/>
      <c r="T171" s="669"/>
      <c r="U171" s="669"/>
      <c r="V171" s="669"/>
      <c r="W171" s="669">
        <v>100</v>
      </c>
      <c r="X171" s="669"/>
      <c r="Y171" s="669"/>
      <c r="Z171" s="668">
        <f t="shared" si="68"/>
        <v>700</v>
      </c>
      <c r="AA171" s="669"/>
      <c r="AB171" s="668">
        <f t="shared" si="69"/>
        <v>-1100</v>
      </c>
      <c r="AC171" s="668">
        <f t="shared" si="70"/>
        <v>840</v>
      </c>
      <c r="AD171" s="669"/>
      <c r="AE171" s="669"/>
      <c r="AF171" s="669"/>
      <c r="AG171" s="669"/>
      <c r="AH171" s="669"/>
      <c r="AI171" s="669"/>
      <c r="AJ171" s="669"/>
      <c r="AK171" s="668">
        <f t="shared" si="71"/>
        <v>840</v>
      </c>
      <c r="AL171" s="669"/>
      <c r="AM171" s="668">
        <f t="shared" si="72"/>
        <v>-260</v>
      </c>
      <c r="AN171" s="668">
        <f t="shared" si="73"/>
        <v>840</v>
      </c>
      <c r="AO171" s="669"/>
      <c r="AP171" s="669"/>
      <c r="AQ171" s="669"/>
      <c r="AR171" s="669"/>
      <c r="AS171" s="669"/>
      <c r="AT171" s="669"/>
      <c r="AU171" s="669"/>
      <c r="AV171" s="668">
        <f t="shared" si="74"/>
        <v>840</v>
      </c>
      <c r="AW171" s="669"/>
      <c r="AX171" s="668">
        <f t="shared" si="75"/>
        <v>580</v>
      </c>
    </row>
    <row r="172" spans="1:50" ht="12">
      <c r="A172" s="288">
        <v>170</v>
      </c>
      <c r="B172" s="289" t="s">
        <v>3090</v>
      </c>
      <c r="C172" s="290" t="s">
        <v>14</v>
      </c>
      <c r="D172" s="290" t="s">
        <v>892</v>
      </c>
      <c r="E172" s="290">
        <v>235</v>
      </c>
      <c r="F172" s="668">
        <v>0</v>
      </c>
      <c r="G172" s="668">
        <v>510</v>
      </c>
      <c r="H172" s="669"/>
      <c r="I172" s="669"/>
      <c r="J172" s="669"/>
      <c r="K172" s="669"/>
      <c r="L172" s="669"/>
      <c r="M172" s="669"/>
      <c r="N172" s="669"/>
      <c r="O172" s="668">
        <f t="shared" si="66"/>
        <v>510</v>
      </c>
      <c r="P172" s="669">
        <v>2040</v>
      </c>
      <c r="Q172" s="668">
        <f t="shared" si="67"/>
        <v>-1530</v>
      </c>
      <c r="R172" s="668">
        <v>510</v>
      </c>
      <c r="S172" s="669"/>
      <c r="T172" s="669"/>
      <c r="U172" s="669"/>
      <c r="V172" s="669"/>
      <c r="W172" s="669"/>
      <c r="X172" s="669"/>
      <c r="Y172" s="669"/>
      <c r="Z172" s="668">
        <f t="shared" si="68"/>
        <v>510</v>
      </c>
      <c r="AA172" s="669"/>
      <c r="AB172" s="668">
        <f t="shared" si="69"/>
        <v>-1020</v>
      </c>
      <c r="AC172" s="668">
        <f t="shared" si="70"/>
        <v>705</v>
      </c>
      <c r="AD172" s="669"/>
      <c r="AE172" s="669"/>
      <c r="AF172" s="669"/>
      <c r="AG172" s="669"/>
      <c r="AH172" s="669"/>
      <c r="AI172" s="669"/>
      <c r="AJ172" s="669"/>
      <c r="AK172" s="668">
        <f t="shared" si="71"/>
        <v>705</v>
      </c>
      <c r="AL172" s="669"/>
      <c r="AM172" s="668">
        <f t="shared" si="72"/>
        <v>-315</v>
      </c>
      <c r="AN172" s="668">
        <f t="shared" si="73"/>
        <v>705</v>
      </c>
      <c r="AO172" s="669"/>
      <c r="AP172" s="669"/>
      <c r="AQ172" s="669"/>
      <c r="AR172" s="669"/>
      <c r="AS172" s="669"/>
      <c r="AT172" s="669"/>
      <c r="AU172" s="669"/>
      <c r="AV172" s="668">
        <f t="shared" si="74"/>
        <v>705</v>
      </c>
      <c r="AW172" s="669"/>
      <c r="AX172" s="668">
        <f t="shared" si="75"/>
        <v>390</v>
      </c>
    </row>
    <row r="173" spans="1:50" ht="12">
      <c r="A173" s="288">
        <v>171</v>
      </c>
      <c r="B173" s="289" t="s">
        <v>349</v>
      </c>
      <c r="C173" s="290" t="s">
        <v>14</v>
      </c>
      <c r="D173" s="290" t="s">
        <v>12</v>
      </c>
      <c r="E173" s="290">
        <v>220</v>
      </c>
      <c r="F173" s="668">
        <v>0</v>
      </c>
      <c r="G173" s="668">
        <v>525</v>
      </c>
      <c r="H173" s="669"/>
      <c r="I173" s="669"/>
      <c r="J173" s="669"/>
      <c r="K173" s="669"/>
      <c r="L173" s="669"/>
      <c r="M173" s="669"/>
      <c r="N173" s="669"/>
      <c r="O173" s="668">
        <f t="shared" si="66"/>
        <v>525</v>
      </c>
      <c r="P173" s="669">
        <v>525</v>
      </c>
      <c r="Q173" s="668">
        <f t="shared" si="67"/>
        <v>0</v>
      </c>
      <c r="R173" s="668">
        <v>525</v>
      </c>
      <c r="S173" s="669"/>
      <c r="T173" s="669"/>
      <c r="U173" s="669"/>
      <c r="V173" s="669"/>
      <c r="W173" s="669"/>
      <c r="X173" s="669"/>
      <c r="Y173" s="669"/>
      <c r="Z173" s="668">
        <f t="shared" si="68"/>
        <v>525</v>
      </c>
      <c r="AA173" s="669">
        <v>525</v>
      </c>
      <c r="AB173" s="668">
        <f t="shared" si="69"/>
        <v>0</v>
      </c>
      <c r="AC173" s="668">
        <f t="shared" si="70"/>
        <v>660</v>
      </c>
      <c r="AD173" s="669"/>
      <c r="AE173" s="669"/>
      <c r="AF173" s="669"/>
      <c r="AG173" s="669"/>
      <c r="AH173" s="669">
        <v>100</v>
      </c>
      <c r="AI173" s="669"/>
      <c r="AJ173" s="669"/>
      <c r="AK173" s="668">
        <f t="shared" si="71"/>
        <v>760</v>
      </c>
      <c r="AL173" s="669">
        <v>1420</v>
      </c>
      <c r="AM173" s="668">
        <f t="shared" si="72"/>
        <v>-660</v>
      </c>
      <c r="AN173" s="668">
        <f t="shared" si="73"/>
        <v>660</v>
      </c>
      <c r="AO173" s="669"/>
      <c r="AP173" s="669"/>
      <c r="AQ173" s="669"/>
      <c r="AR173" s="669"/>
      <c r="AS173" s="669"/>
      <c r="AT173" s="669"/>
      <c r="AU173" s="669"/>
      <c r="AV173" s="668">
        <f t="shared" si="74"/>
        <v>660</v>
      </c>
      <c r="AW173" s="669"/>
      <c r="AX173" s="668">
        <f t="shared" si="75"/>
        <v>0</v>
      </c>
    </row>
    <row r="174" spans="1:50" ht="12">
      <c r="A174" s="288">
        <v>172</v>
      </c>
      <c r="B174" s="289" t="s">
        <v>351</v>
      </c>
      <c r="C174" s="290" t="s">
        <v>14</v>
      </c>
      <c r="D174" s="290" t="s">
        <v>353</v>
      </c>
      <c r="E174" s="290">
        <v>150</v>
      </c>
      <c r="F174" s="668">
        <v>0</v>
      </c>
      <c r="G174" s="668">
        <v>300</v>
      </c>
      <c r="H174" s="669"/>
      <c r="I174" s="669"/>
      <c r="J174" s="669"/>
      <c r="K174" s="669"/>
      <c r="L174" s="669"/>
      <c r="M174" s="669"/>
      <c r="N174" s="669"/>
      <c r="O174" s="668">
        <f t="shared" si="66"/>
        <v>300</v>
      </c>
      <c r="P174" s="669">
        <v>300</v>
      </c>
      <c r="Q174" s="668">
        <f t="shared" si="67"/>
        <v>0</v>
      </c>
      <c r="R174" s="668">
        <v>300</v>
      </c>
      <c r="S174" s="669">
        <v>50</v>
      </c>
      <c r="T174" s="669"/>
      <c r="U174" s="669"/>
      <c r="V174" s="669"/>
      <c r="W174" s="669">
        <v>100</v>
      </c>
      <c r="X174" s="669"/>
      <c r="Y174" s="669"/>
      <c r="Z174" s="668">
        <f t="shared" si="68"/>
        <v>450</v>
      </c>
      <c r="AA174" s="669">
        <v>450</v>
      </c>
      <c r="AB174" s="668">
        <f t="shared" si="69"/>
        <v>0</v>
      </c>
      <c r="AC174" s="668">
        <f t="shared" si="70"/>
        <v>450</v>
      </c>
      <c r="AD174" s="669"/>
      <c r="AE174" s="669"/>
      <c r="AF174" s="669"/>
      <c r="AG174" s="669"/>
      <c r="AH174" s="669"/>
      <c r="AI174" s="669"/>
      <c r="AJ174" s="669"/>
      <c r="AK174" s="668">
        <f t="shared" si="71"/>
        <v>450</v>
      </c>
      <c r="AL174" s="669">
        <v>450</v>
      </c>
      <c r="AM174" s="668">
        <f t="shared" si="72"/>
        <v>0</v>
      </c>
      <c r="AN174" s="668">
        <f t="shared" si="73"/>
        <v>450</v>
      </c>
      <c r="AO174" s="669"/>
      <c r="AP174" s="669"/>
      <c r="AQ174" s="669"/>
      <c r="AR174" s="669"/>
      <c r="AS174" s="669"/>
      <c r="AT174" s="669"/>
      <c r="AU174" s="669"/>
      <c r="AV174" s="668">
        <f t="shared" si="74"/>
        <v>450</v>
      </c>
      <c r="AW174" s="669">
        <v>450</v>
      </c>
      <c r="AX174" s="668">
        <f t="shared" si="75"/>
        <v>0</v>
      </c>
    </row>
    <row r="175" spans="1:50" ht="12">
      <c r="A175" s="288">
        <v>173</v>
      </c>
      <c r="B175" s="289" t="s">
        <v>1556</v>
      </c>
      <c r="C175" s="290" t="s">
        <v>14</v>
      </c>
      <c r="D175" s="290"/>
      <c r="E175" s="290">
        <v>130</v>
      </c>
      <c r="F175" s="668">
        <v>0</v>
      </c>
      <c r="G175" s="668">
        <v>270</v>
      </c>
      <c r="H175" s="669"/>
      <c r="I175" s="669"/>
      <c r="J175" s="669"/>
      <c r="K175" s="669"/>
      <c r="L175" s="669"/>
      <c r="M175" s="669"/>
      <c r="N175" s="669"/>
      <c r="O175" s="668">
        <f t="shared" si="66"/>
        <v>270</v>
      </c>
      <c r="P175" s="669">
        <v>540</v>
      </c>
      <c r="Q175" s="668">
        <f t="shared" si="67"/>
        <v>-270</v>
      </c>
      <c r="R175" s="668">
        <v>270</v>
      </c>
      <c r="S175" s="669"/>
      <c r="T175" s="669"/>
      <c r="U175" s="669"/>
      <c r="V175" s="669"/>
      <c r="W175" s="669"/>
      <c r="X175" s="669"/>
      <c r="Y175" s="669"/>
      <c r="Z175" s="668">
        <f t="shared" si="68"/>
        <v>270</v>
      </c>
      <c r="AA175" s="669"/>
      <c r="AB175" s="668">
        <f t="shared" si="69"/>
        <v>0</v>
      </c>
      <c r="AC175" s="668">
        <f t="shared" si="70"/>
        <v>390</v>
      </c>
      <c r="AD175" s="669"/>
      <c r="AE175" s="669"/>
      <c r="AF175" s="669"/>
      <c r="AG175" s="669"/>
      <c r="AH175" s="669"/>
      <c r="AI175" s="669"/>
      <c r="AJ175" s="669"/>
      <c r="AK175" s="668">
        <f t="shared" si="71"/>
        <v>390</v>
      </c>
      <c r="AL175" s="669">
        <v>520</v>
      </c>
      <c r="AM175" s="668">
        <f t="shared" si="72"/>
        <v>-130</v>
      </c>
      <c r="AN175" s="668">
        <f t="shared" si="73"/>
        <v>390</v>
      </c>
      <c r="AO175" s="669"/>
      <c r="AP175" s="669"/>
      <c r="AQ175" s="669"/>
      <c r="AR175" s="669"/>
      <c r="AS175" s="669"/>
      <c r="AT175" s="669"/>
      <c r="AU175" s="669"/>
      <c r="AV175" s="668">
        <f t="shared" si="74"/>
        <v>390</v>
      </c>
      <c r="AW175" s="669">
        <v>260</v>
      </c>
      <c r="AX175" s="668">
        <f t="shared" si="75"/>
        <v>0</v>
      </c>
    </row>
    <row r="176" spans="1:50" ht="12">
      <c r="A176" s="288">
        <v>174</v>
      </c>
      <c r="B176" s="289" t="s">
        <v>1369</v>
      </c>
      <c r="C176" s="290" t="s">
        <v>23</v>
      </c>
      <c r="D176" s="290"/>
      <c r="E176" s="290">
        <v>225</v>
      </c>
      <c r="F176" s="668">
        <v>0</v>
      </c>
      <c r="G176" s="718">
        <v>480</v>
      </c>
      <c r="H176" s="669"/>
      <c r="I176" s="669"/>
      <c r="J176" s="669"/>
      <c r="K176" s="669"/>
      <c r="L176" s="669">
        <v>100</v>
      </c>
      <c r="M176" s="669"/>
      <c r="N176" s="669"/>
      <c r="O176" s="668">
        <f t="shared" si="66"/>
        <v>580</v>
      </c>
      <c r="P176" s="669">
        <v>2513</v>
      </c>
      <c r="Q176" s="668">
        <f t="shared" si="67"/>
        <v>-1933</v>
      </c>
      <c r="R176" s="718">
        <v>480</v>
      </c>
      <c r="S176" s="669"/>
      <c r="T176" s="669">
        <v>103</v>
      </c>
      <c r="U176" s="669"/>
      <c r="V176" s="669"/>
      <c r="W176" s="669"/>
      <c r="X176" s="669"/>
      <c r="Y176" s="669"/>
      <c r="Z176" s="668">
        <f t="shared" si="68"/>
        <v>583</v>
      </c>
      <c r="AA176" s="669"/>
      <c r="AB176" s="668">
        <f t="shared" si="69"/>
        <v>-1350</v>
      </c>
      <c r="AC176" s="668">
        <f t="shared" si="70"/>
        <v>675</v>
      </c>
      <c r="AD176" s="669"/>
      <c r="AE176" s="669"/>
      <c r="AF176" s="669"/>
      <c r="AG176" s="669">
        <v>300</v>
      </c>
      <c r="AH176" s="669"/>
      <c r="AI176" s="669"/>
      <c r="AJ176" s="669"/>
      <c r="AK176" s="668">
        <f t="shared" si="71"/>
        <v>975</v>
      </c>
      <c r="AL176" s="669">
        <v>300</v>
      </c>
      <c r="AM176" s="668">
        <f t="shared" si="72"/>
        <v>-675</v>
      </c>
      <c r="AN176" s="668">
        <f t="shared" si="73"/>
        <v>675</v>
      </c>
      <c r="AO176" s="669"/>
      <c r="AP176" s="669"/>
      <c r="AQ176" s="669"/>
      <c r="AR176" s="669"/>
      <c r="AS176" s="669"/>
      <c r="AT176" s="669"/>
      <c r="AU176" s="669"/>
      <c r="AV176" s="668">
        <f t="shared" si="74"/>
        <v>675</v>
      </c>
      <c r="AW176" s="669"/>
      <c r="AX176" s="668">
        <f t="shared" si="75"/>
        <v>0</v>
      </c>
    </row>
    <row r="177" spans="1:50" ht="12">
      <c r="A177" s="288">
        <v>175</v>
      </c>
      <c r="B177" s="319" t="s">
        <v>356</v>
      </c>
      <c r="C177" s="320" t="s">
        <v>30</v>
      </c>
      <c r="D177" s="320" t="s">
        <v>12</v>
      </c>
      <c r="E177" s="320"/>
      <c r="F177" s="676"/>
      <c r="G177" s="671"/>
      <c r="H177" s="672"/>
      <c r="I177" s="672"/>
      <c r="J177" s="672"/>
      <c r="K177" s="672"/>
      <c r="L177" s="672"/>
      <c r="M177" s="672"/>
      <c r="N177" s="672"/>
      <c r="O177" s="671"/>
      <c r="P177" s="672"/>
      <c r="Q177" s="671"/>
      <c r="R177" s="671"/>
      <c r="S177" s="672"/>
      <c r="T177" s="672"/>
      <c r="U177" s="672"/>
      <c r="V177" s="672"/>
      <c r="W177" s="672"/>
      <c r="X177" s="672"/>
      <c r="Y177" s="672"/>
      <c r="Z177" s="671"/>
      <c r="AA177" s="672"/>
      <c r="AB177" s="671"/>
      <c r="AC177" s="671"/>
      <c r="AD177" s="672"/>
      <c r="AE177" s="672"/>
      <c r="AF177" s="672"/>
      <c r="AG177" s="672"/>
      <c r="AH177" s="672"/>
      <c r="AI177" s="672"/>
      <c r="AJ177" s="672"/>
      <c r="AK177" s="671"/>
      <c r="AL177" s="672"/>
      <c r="AM177" s="671"/>
      <c r="AN177" s="671"/>
      <c r="AO177" s="672"/>
      <c r="AP177" s="672"/>
      <c r="AQ177" s="672"/>
      <c r="AR177" s="672"/>
      <c r="AS177" s="672"/>
      <c r="AT177" s="672"/>
      <c r="AU177" s="672"/>
      <c r="AV177" s="671"/>
      <c r="AW177" s="672"/>
      <c r="AX177" s="671"/>
    </row>
    <row r="178" spans="1:50" ht="12">
      <c r="A178" s="288">
        <v>176</v>
      </c>
      <c r="B178" s="289" t="s">
        <v>358</v>
      </c>
      <c r="C178" s="290" t="s">
        <v>14</v>
      </c>
      <c r="D178" s="290" t="s">
        <v>360</v>
      </c>
      <c r="E178" s="290">
        <v>150</v>
      </c>
      <c r="F178" s="668">
        <v>450</v>
      </c>
      <c r="G178" s="668">
        <f t="shared" ref="G178:G191" si="78">E178*3</f>
        <v>450</v>
      </c>
      <c r="H178" s="669"/>
      <c r="I178" s="669"/>
      <c r="J178" s="669"/>
      <c r="K178" s="669"/>
      <c r="L178" s="669"/>
      <c r="M178" s="669"/>
      <c r="N178" s="669"/>
      <c r="O178" s="668">
        <f t="shared" ref="O178:O191" si="79">SUM(G178:N178)</f>
        <v>450</v>
      </c>
      <c r="P178" s="669">
        <v>900</v>
      </c>
      <c r="Q178" s="668">
        <f t="shared" ref="Q178:Q192" si="80">F178+O178-P178</f>
        <v>0</v>
      </c>
      <c r="R178" s="668">
        <f t="shared" ref="R178:R187" si="81">E178*3</f>
        <v>450</v>
      </c>
      <c r="S178" s="669"/>
      <c r="T178" s="669"/>
      <c r="U178" s="669"/>
      <c r="V178" s="669"/>
      <c r="W178" s="669">
        <v>100</v>
      </c>
      <c r="X178" s="669"/>
      <c r="Y178" s="669"/>
      <c r="Z178" s="668">
        <f t="shared" ref="Z178:Z191" si="82">SUM(R178:Y178)</f>
        <v>550</v>
      </c>
      <c r="AA178" s="669"/>
      <c r="AB178" s="668">
        <f t="shared" ref="AB178:AB192" si="83">Q178+Z178-AA178</f>
        <v>550</v>
      </c>
      <c r="AC178" s="668">
        <f t="shared" ref="AC178:AC187" si="84">$E178*3</f>
        <v>450</v>
      </c>
      <c r="AD178" s="669"/>
      <c r="AE178" s="669"/>
      <c r="AF178" s="669"/>
      <c r="AG178" s="669"/>
      <c r="AH178" s="669"/>
      <c r="AI178" s="669"/>
      <c r="AJ178" s="669"/>
      <c r="AK178" s="668">
        <f t="shared" ref="AK178:AK191" si="85">SUM(AC178:AJ178)</f>
        <v>450</v>
      </c>
      <c r="AL178" s="669">
        <v>550</v>
      </c>
      <c r="AM178" s="668">
        <f t="shared" ref="AM178:AM192" si="86">AB178+AK178-AL178</f>
        <v>450</v>
      </c>
      <c r="AN178" s="668">
        <f t="shared" ref="AN178:AN187" si="87">$E178*3</f>
        <v>450</v>
      </c>
      <c r="AO178" s="669"/>
      <c r="AP178" s="669"/>
      <c r="AQ178" s="669"/>
      <c r="AR178" s="669"/>
      <c r="AS178" s="669"/>
      <c r="AT178" s="669"/>
      <c r="AU178" s="669"/>
      <c r="AV178" s="668">
        <f t="shared" ref="AV178:AV191" si="88">SUM(AN178:AU178)</f>
        <v>450</v>
      </c>
      <c r="AW178" s="669">
        <v>450</v>
      </c>
      <c r="AX178" s="668">
        <f t="shared" ref="AX178:AX192" si="89">AM178+AV178-AW178</f>
        <v>450</v>
      </c>
    </row>
    <row r="179" spans="1:50" ht="12">
      <c r="A179" s="288">
        <v>177</v>
      </c>
      <c r="B179" s="289" t="s">
        <v>361</v>
      </c>
      <c r="C179" s="290" t="s">
        <v>14</v>
      </c>
      <c r="D179" s="290" t="s">
        <v>12</v>
      </c>
      <c r="E179" s="290">
        <v>330</v>
      </c>
      <c r="F179" s="668">
        <v>0</v>
      </c>
      <c r="G179" s="668">
        <v>750</v>
      </c>
      <c r="H179" s="669"/>
      <c r="I179" s="669"/>
      <c r="J179" s="669"/>
      <c r="K179" s="669"/>
      <c r="L179" s="669"/>
      <c r="M179" s="669"/>
      <c r="N179" s="669"/>
      <c r="O179" s="668">
        <f t="shared" si="79"/>
        <v>750</v>
      </c>
      <c r="P179" s="669">
        <v>750</v>
      </c>
      <c r="Q179" s="668">
        <f t="shared" si="80"/>
        <v>0</v>
      </c>
      <c r="R179" s="668">
        <v>750</v>
      </c>
      <c r="S179" s="669"/>
      <c r="T179" s="669"/>
      <c r="U179" s="669"/>
      <c r="V179" s="669"/>
      <c r="W179" s="669"/>
      <c r="X179" s="669"/>
      <c r="Y179" s="669"/>
      <c r="Z179" s="668">
        <f t="shared" si="82"/>
        <v>750</v>
      </c>
      <c r="AA179" s="669">
        <v>750</v>
      </c>
      <c r="AB179" s="668">
        <f t="shared" si="83"/>
        <v>0</v>
      </c>
      <c r="AC179" s="668">
        <f t="shared" si="84"/>
        <v>990</v>
      </c>
      <c r="AD179" s="669"/>
      <c r="AE179" s="669"/>
      <c r="AF179" s="669"/>
      <c r="AG179" s="669"/>
      <c r="AH179" s="669"/>
      <c r="AI179" s="669"/>
      <c r="AJ179" s="669"/>
      <c r="AK179" s="668">
        <f t="shared" si="85"/>
        <v>990</v>
      </c>
      <c r="AL179" s="669">
        <v>990</v>
      </c>
      <c r="AM179" s="668">
        <f t="shared" si="86"/>
        <v>0</v>
      </c>
      <c r="AN179" s="668">
        <f t="shared" si="87"/>
        <v>990</v>
      </c>
      <c r="AO179" s="669"/>
      <c r="AP179" s="669"/>
      <c r="AQ179" s="669"/>
      <c r="AR179" s="669"/>
      <c r="AS179" s="669"/>
      <c r="AT179" s="669"/>
      <c r="AU179" s="669"/>
      <c r="AV179" s="668">
        <f t="shared" si="88"/>
        <v>990</v>
      </c>
      <c r="AW179" s="669">
        <v>990</v>
      </c>
      <c r="AX179" s="668">
        <f t="shared" si="89"/>
        <v>0</v>
      </c>
    </row>
    <row r="180" spans="1:50" ht="12">
      <c r="A180" s="288">
        <v>178</v>
      </c>
      <c r="B180" s="289" t="s">
        <v>1465</v>
      </c>
      <c r="C180" s="290" t="s">
        <v>23</v>
      </c>
      <c r="D180" s="290"/>
      <c r="E180" s="290">
        <v>500</v>
      </c>
      <c r="F180" s="668">
        <v>0</v>
      </c>
      <c r="G180" s="668">
        <f t="shared" si="78"/>
        <v>1500</v>
      </c>
      <c r="H180" s="669"/>
      <c r="I180" s="669"/>
      <c r="J180" s="669"/>
      <c r="K180" s="669"/>
      <c r="L180" s="669"/>
      <c r="M180" s="669">
        <v>3000</v>
      </c>
      <c r="N180" s="669"/>
      <c r="O180" s="668">
        <f t="shared" si="79"/>
        <v>4500</v>
      </c>
      <c r="P180" s="669">
        <v>4500</v>
      </c>
      <c r="Q180" s="668">
        <f t="shared" si="80"/>
        <v>0</v>
      </c>
      <c r="R180" s="668">
        <f t="shared" si="81"/>
        <v>1500</v>
      </c>
      <c r="S180" s="669"/>
      <c r="T180" s="669">
        <v>277</v>
      </c>
      <c r="U180" s="669"/>
      <c r="V180" s="669"/>
      <c r="W180" s="669"/>
      <c r="X180" s="669">
        <v>3000</v>
      </c>
      <c r="Y180" s="669"/>
      <c r="Z180" s="668">
        <f t="shared" si="82"/>
        <v>4777</v>
      </c>
      <c r="AA180" s="669">
        <v>4777</v>
      </c>
      <c r="AB180" s="668">
        <f t="shared" si="83"/>
        <v>0</v>
      </c>
      <c r="AC180" s="668">
        <f t="shared" si="84"/>
        <v>1500</v>
      </c>
      <c r="AD180" s="669"/>
      <c r="AE180" s="669">
        <v>377</v>
      </c>
      <c r="AF180" s="669"/>
      <c r="AG180" s="669"/>
      <c r="AH180" s="669">
        <v>100</v>
      </c>
      <c r="AI180" s="669">
        <v>3000</v>
      </c>
      <c r="AJ180" s="669"/>
      <c r="AK180" s="668">
        <f t="shared" si="85"/>
        <v>4977</v>
      </c>
      <c r="AL180" s="669">
        <v>4977</v>
      </c>
      <c r="AM180" s="668">
        <f t="shared" si="86"/>
        <v>0</v>
      </c>
      <c r="AN180" s="668">
        <f t="shared" si="87"/>
        <v>1500</v>
      </c>
      <c r="AO180" s="669"/>
      <c r="AP180" s="669">
        <v>277</v>
      </c>
      <c r="AQ180" s="669"/>
      <c r="AR180" s="669"/>
      <c r="AS180" s="669"/>
      <c r="AT180" s="669">
        <v>3000</v>
      </c>
      <c r="AU180" s="669"/>
      <c r="AV180" s="668">
        <f t="shared" si="88"/>
        <v>4777</v>
      </c>
      <c r="AW180" s="669">
        <v>4777</v>
      </c>
      <c r="AX180" s="668">
        <f t="shared" si="89"/>
        <v>0</v>
      </c>
    </row>
    <row r="181" spans="1:50" ht="12">
      <c r="A181" s="288">
        <v>179</v>
      </c>
      <c r="B181" s="289" t="s">
        <v>368</v>
      </c>
      <c r="C181" s="290" t="s">
        <v>14</v>
      </c>
      <c r="D181" s="290" t="s">
        <v>902</v>
      </c>
      <c r="E181" s="290">
        <v>95</v>
      </c>
      <c r="F181" s="668">
        <v>0</v>
      </c>
      <c r="G181" s="668">
        <f t="shared" si="78"/>
        <v>285</v>
      </c>
      <c r="H181" s="669"/>
      <c r="I181" s="669"/>
      <c r="J181" s="669"/>
      <c r="K181" s="669"/>
      <c r="L181" s="669"/>
      <c r="M181" s="669"/>
      <c r="N181" s="669"/>
      <c r="O181" s="668">
        <f t="shared" si="79"/>
        <v>285</v>
      </c>
      <c r="P181" s="669"/>
      <c r="Q181" s="668">
        <f t="shared" si="80"/>
        <v>285</v>
      </c>
      <c r="R181" s="668">
        <f t="shared" si="81"/>
        <v>285</v>
      </c>
      <c r="S181" s="669"/>
      <c r="T181" s="669"/>
      <c r="U181" s="669"/>
      <c r="V181" s="669"/>
      <c r="W181" s="669"/>
      <c r="X181" s="669"/>
      <c r="Y181" s="669"/>
      <c r="Z181" s="668">
        <f t="shared" si="82"/>
        <v>285</v>
      </c>
      <c r="AA181" s="669"/>
      <c r="AB181" s="668">
        <f t="shared" si="83"/>
        <v>570</v>
      </c>
      <c r="AC181" s="668">
        <f t="shared" si="84"/>
        <v>285</v>
      </c>
      <c r="AD181" s="669"/>
      <c r="AE181" s="669"/>
      <c r="AF181" s="669"/>
      <c r="AG181" s="669"/>
      <c r="AH181" s="669"/>
      <c r="AI181" s="669"/>
      <c r="AJ181" s="669"/>
      <c r="AK181" s="668">
        <f t="shared" si="85"/>
        <v>285</v>
      </c>
      <c r="AL181" s="669"/>
      <c r="AM181" s="668">
        <f t="shared" si="86"/>
        <v>855</v>
      </c>
      <c r="AN181" s="668">
        <f t="shared" si="87"/>
        <v>285</v>
      </c>
      <c r="AO181" s="669"/>
      <c r="AP181" s="669"/>
      <c r="AQ181" s="669"/>
      <c r="AR181" s="669"/>
      <c r="AS181" s="669"/>
      <c r="AT181" s="669"/>
      <c r="AU181" s="669"/>
      <c r="AV181" s="668">
        <f t="shared" si="88"/>
        <v>285</v>
      </c>
      <c r="AW181" s="669"/>
      <c r="AX181" s="668">
        <f t="shared" si="89"/>
        <v>1140</v>
      </c>
    </row>
    <row r="182" spans="1:50" ht="12">
      <c r="A182" s="288">
        <v>180</v>
      </c>
      <c r="B182" s="289" t="s">
        <v>1399</v>
      </c>
      <c r="C182" s="290" t="s">
        <v>23</v>
      </c>
      <c r="D182" s="290"/>
      <c r="E182" s="290">
        <v>120</v>
      </c>
      <c r="F182" s="668">
        <v>0</v>
      </c>
      <c r="G182" s="668">
        <v>255</v>
      </c>
      <c r="H182" s="669"/>
      <c r="I182" s="669"/>
      <c r="J182" s="669"/>
      <c r="K182" s="669"/>
      <c r="L182" s="669"/>
      <c r="M182" s="669"/>
      <c r="N182" s="669"/>
      <c r="O182" s="668">
        <f t="shared" si="79"/>
        <v>255</v>
      </c>
      <c r="P182" s="669">
        <v>255</v>
      </c>
      <c r="Q182" s="668">
        <f t="shared" si="80"/>
        <v>0</v>
      </c>
      <c r="R182" s="668">
        <v>255</v>
      </c>
      <c r="S182" s="669">
        <v>100</v>
      </c>
      <c r="T182" s="669"/>
      <c r="U182" s="669"/>
      <c r="V182" s="669"/>
      <c r="W182" s="669"/>
      <c r="X182" s="669"/>
      <c r="Y182" s="669">
        <v>30</v>
      </c>
      <c r="Z182" s="668">
        <f t="shared" si="82"/>
        <v>385</v>
      </c>
      <c r="AA182" s="669">
        <v>385</v>
      </c>
      <c r="AB182" s="668">
        <f t="shared" si="83"/>
        <v>0</v>
      </c>
      <c r="AC182" s="668">
        <f t="shared" si="84"/>
        <v>360</v>
      </c>
      <c r="AD182" s="669"/>
      <c r="AE182" s="669"/>
      <c r="AF182" s="669"/>
      <c r="AG182" s="669"/>
      <c r="AH182" s="669"/>
      <c r="AI182" s="669"/>
      <c r="AJ182" s="669"/>
      <c r="AK182" s="668">
        <f t="shared" si="85"/>
        <v>360</v>
      </c>
      <c r="AL182" s="669">
        <v>360</v>
      </c>
      <c r="AM182" s="668">
        <f t="shared" si="86"/>
        <v>0</v>
      </c>
      <c r="AN182" s="668">
        <f t="shared" si="87"/>
        <v>360</v>
      </c>
      <c r="AO182" s="669"/>
      <c r="AP182" s="669"/>
      <c r="AQ182" s="669"/>
      <c r="AR182" s="669"/>
      <c r="AS182" s="669"/>
      <c r="AT182" s="669"/>
      <c r="AU182" s="669"/>
      <c r="AV182" s="668">
        <f t="shared" si="88"/>
        <v>360</v>
      </c>
      <c r="AW182" s="669">
        <v>360</v>
      </c>
      <c r="AX182" s="668">
        <f t="shared" si="89"/>
        <v>0</v>
      </c>
    </row>
    <row r="183" spans="1:50" ht="12">
      <c r="A183" s="288">
        <v>181</v>
      </c>
      <c r="B183" s="289" t="s">
        <v>371</v>
      </c>
      <c r="C183" s="290" t="s">
        <v>23</v>
      </c>
      <c r="D183" s="290" t="s">
        <v>373</v>
      </c>
      <c r="E183" s="290">
        <v>175</v>
      </c>
      <c r="F183" s="668">
        <v>0</v>
      </c>
      <c r="G183" s="668">
        <v>375</v>
      </c>
      <c r="H183" s="669"/>
      <c r="I183" s="669"/>
      <c r="J183" s="669"/>
      <c r="K183" s="669"/>
      <c r="L183" s="669"/>
      <c r="M183" s="669"/>
      <c r="N183" s="669"/>
      <c r="O183" s="668">
        <f t="shared" si="79"/>
        <v>375</v>
      </c>
      <c r="P183" s="669">
        <v>1500</v>
      </c>
      <c r="Q183" s="668">
        <f t="shared" si="80"/>
        <v>-1125</v>
      </c>
      <c r="R183" s="668">
        <v>375</v>
      </c>
      <c r="S183" s="669"/>
      <c r="T183" s="669"/>
      <c r="U183" s="669"/>
      <c r="V183" s="669"/>
      <c r="W183" s="669"/>
      <c r="X183" s="669"/>
      <c r="Y183" s="669"/>
      <c r="Z183" s="668">
        <f t="shared" si="82"/>
        <v>375</v>
      </c>
      <c r="AA183" s="669"/>
      <c r="AB183" s="668">
        <f t="shared" si="83"/>
        <v>-750</v>
      </c>
      <c r="AC183" s="668">
        <f t="shared" si="84"/>
        <v>525</v>
      </c>
      <c r="AD183" s="669"/>
      <c r="AE183" s="669"/>
      <c r="AF183" s="669"/>
      <c r="AG183" s="669"/>
      <c r="AH183" s="669"/>
      <c r="AI183" s="669"/>
      <c r="AJ183" s="669"/>
      <c r="AK183" s="668">
        <f t="shared" si="85"/>
        <v>525</v>
      </c>
      <c r="AL183" s="669">
        <v>300</v>
      </c>
      <c r="AM183" s="668">
        <f t="shared" si="86"/>
        <v>-525</v>
      </c>
      <c r="AN183" s="668">
        <f t="shared" si="87"/>
        <v>525</v>
      </c>
      <c r="AO183" s="669"/>
      <c r="AP183" s="669"/>
      <c r="AQ183" s="669"/>
      <c r="AR183" s="669"/>
      <c r="AS183" s="669"/>
      <c r="AT183" s="669"/>
      <c r="AU183" s="669"/>
      <c r="AV183" s="668">
        <f t="shared" si="88"/>
        <v>525</v>
      </c>
      <c r="AW183" s="669">
        <v>525</v>
      </c>
      <c r="AX183" s="668">
        <f t="shared" si="89"/>
        <v>-525</v>
      </c>
    </row>
    <row r="184" spans="1:50" s="172" customFormat="1" ht="12">
      <c r="A184" s="288">
        <v>182</v>
      </c>
      <c r="B184" s="294" t="s">
        <v>1267</v>
      </c>
      <c r="C184" s="290" t="s">
        <v>10</v>
      </c>
      <c r="D184" s="290" t="s">
        <v>12</v>
      </c>
      <c r="E184" s="670">
        <v>70</v>
      </c>
      <c r="F184" s="668">
        <v>0</v>
      </c>
      <c r="G184" s="668">
        <f t="shared" si="78"/>
        <v>210</v>
      </c>
      <c r="H184" s="669"/>
      <c r="I184" s="669"/>
      <c r="J184" s="669"/>
      <c r="K184" s="669"/>
      <c r="L184" s="669"/>
      <c r="M184" s="669"/>
      <c r="N184" s="669"/>
      <c r="O184" s="668">
        <f t="shared" si="79"/>
        <v>210</v>
      </c>
      <c r="P184" s="669">
        <v>840</v>
      </c>
      <c r="Q184" s="668">
        <f t="shared" si="80"/>
        <v>-630</v>
      </c>
      <c r="R184" s="668">
        <f t="shared" si="81"/>
        <v>210</v>
      </c>
      <c r="S184" s="669"/>
      <c r="T184" s="669"/>
      <c r="U184" s="669"/>
      <c r="V184" s="669"/>
      <c r="W184" s="669"/>
      <c r="X184" s="669"/>
      <c r="Y184" s="669"/>
      <c r="Z184" s="668">
        <f t="shared" si="82"/>
        <v>210</v>
      </c>
      <c r="AA184" s="669"/>
      <c r="AB184" s="668">
        <f t="shared" si="83"/>
        <v>-420</v>
      </c>
      <c r="AC184" s="668">
        <f t="shared" si="84"/>
        <v>210</v>
      </c>
      <c r="AD184" s="669"/>
      <c r="AE184" s="669"/>
      <c r="AF184" s="669"/>
      <c r="AG184" s="669"/>
      <c r="AH184" s="669"/>
      <c r="AI184" s="669"/>
      <c r="AJ184" s="669"/>
      <c r="AK184" s="668">
        <f t="shared" si="85"/>
        <v>210</v>
      </c>
      <c r="AL184" s="669"/>
      <c r="AM184" s="668">
        <f t="shared" si="86"/>
        <v>-210</v>
      </c>
      <c r="AN184" s="668">
        <f t="shared" si="87"/>
        <v>210</v>
      </c>
      <c r="AO184" s="669"/>
      <c r="AP184" s="669"/>
      <c r="AQ184" s="669"/>
      <c r="AR184" s="669"/>
      <c r="AS184" s="669"/>
      <c r="AT184" s="669"/>
      <c r="AU184" s="669"/>
      <c r="AV184" s="668">
        <f t="shared" si="88"/>
        <v>210</v>
      </c>
      <c r="AW184" s="669"/>
      <c r="AX184" s="668">
        <f t="shared" si="89"/>
        <v>0</v>
      </c>
    </row>
    <row r="185" spans="1:50" ht="12">
      <c r="A185" s="288">
        <v>183</v>
      </c>
      <c r="B185" s="289" t="s">
        <v>375</v>
      </c>
      <c r="C185" s="290" t="s">
        <v>23</v>
      </c>
      <c r="D185" s="290" t="s">
        <v>377</v>
      </c>
      <c r="E185" s="290">
        <v>40</v>
      </c>
      <c r="F185" s="668">
        <v>0</v>
      </c>
      <c r="G185" s="668">
        <f t="shared" si="78"/>
        <v>120</v>
      </c>
      <c r="H185" s="669"/>
      <c r="I185" s="669"/>
      <c r="J185" s="669"/>
      <c r="K185" s="669"/>
      <c r="L185" s="669"/>
      <c r="M185" s="669"/>
      <c r="N185" s="669"/>
      <c r="O185" s="668">
        <f t="shared" si="79"/>
        <v>120</v>
      </c>
      <c r="P185" s="669"/>
      <c r="Q185" s="668">
        <f t="shared" si="80"/>
        <v>120</v>
      </c>
      <c r="R185" s="668">
        <f t="shared" si="81"/>
        <v>120</v>
      </c>
      <c r="S185" s="669"/>
      <c r="T185" s="669"/>
      <c r="U185" s="669"/>
      <c r="V185" s="669"/>
      <c r="W185" s="669"/>
      <c r="X185" s="669"/>
      <c r="Y185" s="669"/>
      <c r="Z185" s="668">
        <f t="shared" si="82"/>
        <v>120</v>
      </c>
      <c r="AA185" s="669"/>
      <c r="AB185" s="668">
        <f t="shared" si="83"/>
        <v>240</v>
      </c>
      <c r="AC185" s="668">
        <f t="shared" si="84"/>
        <v>120</v>
      </c>
      <c r="AD185" s="669"/>
      <c r="AE185" s="669"/>
      <c r="AF185" s="669"/>
      <c r="AG185" s="669"/>
      <c r="AH185" s="669"/>
      <c r="AI185" s="669"/>
      <c r="AJ185" s="669"/>
      <c r="AK185" s="668">
        <f t="shared" si="85"/>
        <v>120</v>
      </c>
      <c r="AL185" s="669"/>
      <c r="AM185" s="668">
        <f t="shared" si="86"/>
        <v>360</v>
      </c>
      <c r="AN185" s="668">
        <f t="shared" si="87"/>
        <v>120</v>
      </c>
      <c r="AO185" s="669"/>
      <c r="AP185" s="669"/>
      <c r="AQ185" s="669"/>
      <c r="AR185" s="669"/>
      <c r="AS185" s="669"/>
      <c r="AT185" s="669"/>
      <c r="AU185" s="669"/>
      <c r="AV185" s="668">
        <f t="shared" si="88"/>
        <v>120</v>
      </c>
      <c r="AW185" s="669">
        <v>480</v>
      </c>
      <c r="AX185" s="668">
        <f t="shared" si="89"/>
        <v>0</v>
      </c>
    </row>
    <row r="186" spans="1:50" ht="13.5" customHeight="1">
      <c r="A186" s="288">
        <v>184</v>
      </c>
      <c r="B186" s="289" t="s">
        <v>378</v>
      </c>
      <c r="C186" s="290" t="s">
        <v>23</v>
      </c>
      <c r="D186" s="290" t="s">
        <v>835</v>
      </c>
      <c r="E186" s="290">
        <v>250</v>
      </c>
      <c r="F186" s="668">
        <v>0</v>
      </c>
      <c r="G186" s="668">
        <f t="shared" si="78"/>
        <v>750</v>
      </c>
      <c r="H186" s="669"/>
      <c r="I186" s="669"/>
      <c r="J186" s="669"/>
      <c r="K186" s="669"/>
      <c r="L186" s="669"/>
      <c r="M186" s="669"/>
      <c r="N186" s="669"/>
      <c r="O186" s="668">
        <f t="shared" si="79"/>
        <v>750</v>
      </c>
      <c r="P186" s="669">
        <v>750</v>
      </c>
      <c r="Q186" s="668">
        <f t="shared" si="80"/>
        <v>0</v>
      </c>
      <c r="R186" s="668">
        <f t="shared" si="81"/>
        <v>750</v>
      </c>
      <c r="S186" s="669"/>
      <c r="T186" s="669"/>
      <c r="U186" s="669"/>
      <c r="V186" s="669"/>
      <c r="W186" s="669"/>
      <c r="X186" s="669"/>
      <c r="Y186" s="669"/>
      <c r="Z186" s="668">
        <f t="shared" si="82"/>
        <v>750</v>
      </c>
      <c r="AA186" s="669">
        <v>750</v>
      </c>
      <c r="AB186" s="668">
        <f t="shared" si="83"/>
        <v>0</v>
      </c>
      <c r="AC186" s="668">
        <f t="shared" si="84"/>
        <v>750</v>
      </c>
      <c r="AD186" s="669"/>
      <c r="AE186" s="669"/>
      <c r="AF186" s="669"/>
      <c r="AG186" s="669"/>
      <c r="AH186" s="669">
        <v>100</v>
      </c>
      <c r="AI186" s="669"/>
      <c r="AJ186" s="669"/>
      <c r="AK186" s="668">
        <f t="shared" si="85"/>
        <v>850</v>
      </c>
      <c r="AL186" s="669">
        <v>1600</v>
      </c>
      <c r="AM186" s="668">
        <f t="shared" si="86"/>
        <v>-750</v>
      </c>
      <c r="AN186" s="668">
        <f t="shared" si="87"/>
        <v>750</v>
      </c>
      <c r="AO186" s="669"/>
      <c r="AP186" s="669"/>
      <c r="AQ186" s="669"/>
      <c r="AR186" s="669"/>
      <c r="AS186" s="669"/>
      <c r="AT186" s="669"/>
      <c r="AU186" s="669"/>
      <c r="AV186" s="668">
        <f t="shared" si="88"/>
        <v>750</v>
      </c>
      <c r="AW186" s="669"/>
      <c r="AX186" s="668">
        <f t="shared" si="89"/>
        <v>0</v>
      </c>
    </row>
    <row r="187" spans="1:50" ht="12">
      <c r="A187" s="288">
        <v>185</v>
      </c>
      <c r="B187" s="289" t="s">
        <v>1598</v>
      </c>
      <c r="C187" s="290" t="s">
        <v>14</v>
      </c>
      <c r="D187" s="290"/>
      <c r="E187" s="290">
        <v>50</v>
      </c>
      <c r="F187" s="668">
        <v>600</v>
      </c>
      <c r="G187" s="668">
        <f t="shared" si="78"/>
        <v>150</v>
      </c>
      <c r="H187" s="669"/>
      <c r="I187" s="669"/>
      <c r="J187" s="669"/>
      <c r="K187" s="669"/>
      <c r="L187" s="669"/>
      <c r="M187" s="669"/>
      <c r="N187" s="669"/>
      <c r="O187" s="668">
        <f t="shared" si="79"/>
        <v>150</v>
      </c>
      <c r="P187" s="669">
        <v>1200</v>
      </c>
      <c r="Q187" s="668">
        <f t="shared" si="80"/>
        <v>-450</v>
      </c>
      <c r="R187" s="668">
        <f t="shared" si="81"/>
        <v>150</v>
      </c>
      <c r="S187" s="669"/>
      <c r="T187" s="669"/>
      <c r="U187" s="669"/>
      <c r="V187" s="669"/>
      <c r="W187" s="669"/>
      <c r="X187" s="669"/>
      <c r="Y187" s="669"/>
      <c r="Z187" s="668">
        <f t="shared" si="82"/>
        <v>150</v>
      </c>
      <c r="AA187" s="669"/>
      <c r="AB187" s="668">
        <f t="shared" si="83"/>
        <v>-300</v>
      </c>
      <c r="AC187" s="668">
        <f t="shared" si="84"/>
        <v>150</v>
      </c>
      <c r="AD187" s="669"/>
      <c r="AE187" s="669"/>
      <c r="AF187" s="669"/>
      <c r="AG187" s="669"/>
      <c r="AH187" s="669"/>
      <c r="AI187" s="669"/>
      <c r="AJ187" s="669"/>
      <c r="AK187" s="668">
        <f t="shared" si="85"/>
        <v>150</v>
      </c>
      <c r="AL187" s="669"/>
      <c r="AM187" s="668">
        <f t="shared" si="86"/>
        <v>-150</v>
      </c>
      <c r="AN187" s="668">
        <f t="shared" si="87"/>
        <v>150</v>
      </c>
      <c r="AO187" s="669"/>
      <c r="AP187" s="669"/>
      <c r="AQ187" s="669"/>
      <c r="AR187" s="669"/>
      <c r="AS187" s="669"/>
      <c r="AT187" s="669"/>
      <c r="AU187" s="669"/>
      <c r="AV187" s="668">
        <f t="shared" si="88"/>
        <v>150</v>
      </c>
      <c r="AW187" s="669"/>
      <c r="AX187" s="668">
        <f t="shared" si="89"/>
        <v>0</v>
      </c>
    </row>
    <row r="188" spans="1:50" ht="12">
      <c r="A188" s="288">
        <v>186</v>
      </c>
      <c r="B188" s="289" t="s">
        <v>4013</v>
      </c>
      <c r="C188" s="290" t="s">
        <v>14</v>
      </c>
      <c r="D188" s="290" t="s">
        <v>1981</v>
      </c>
      <c r="E188" s="290">
        <v>90</v>
      </c>
      <c r="F188" s="668">
        <v>0</v>
      </c>
      <c r="G188" s="668">
        <f t="shared" si="78"/>
        <v>270</v>
      </c>
      <c r="H188" s="669"/>
      <c r="I188" s="669"/>
      <c r="J188" s="669"/>
      <c r="K188" s="669"/>
      <c r="L188" s="669"/>
      <c r="M188" s="669"/>
      <c r="N188" s="669">
        <v>1100</v>
      </c>
      <c r="O188" s="668">
        <f t="shared" si="79"/>
        <v>1370</v>
      </c>
      <c r="P188" s="669">
        <v>1370</v>
      </c>
      <c r="Q188" s="668">
        <f t="shared" si="80"/>
        <v>0</v>
      </c>
      <c r="R188" s="668"/>
      <c r="S188" s="669"/>
      <c r="T188" s="669"/>
      <c r="U188" s="669"/>
      <c r="V188" s="669"/>
      <c r="W188" s="669"/>
      <c r="X188" s="669"/>
      <c r="Y188" s="669"/>
      <c r="Z188" s="668">
        <f t="shared" si="82"/>
        <v>0</v>
      </c>
      <c r="AA188" s="669"/>
      <c r="AB188" s="668">
        <f t="shared" si="83"/>
        <v>0</v>
      </c>
      <c r="AC188" s="668"/>
      <c r="AD188" s="669"/>
      <c r="AE188" s="669"/>
      <c r="AF188" s="669"/>
      <c r="AG188" s="669"/>
      <c r="AH188" s="669"/>
      <c r="AI188" s="669"/>
      <c r="AJ188" s="669"/>
      <c r="AK188" s="668">
        <f t="shared" si="85"/>
        <v>0</v>
      </c>
      <c r="AL188" s="669"/>
      <c r="AM188" s="668">
        <f t="shared" si="86"/>
        <v>0</v>
      </c>
      <c r="AN188" s="668"/>
      <c r="AO188" s="669"/>
      <c r="AP188" s="669"/>
      <c r="AQ188" s="669"/>
      <c r="AR188" s="669"/>
      <c r="AS188" s="669"/>
      <c r="AT188" s="669"/>
      <c r="AU188" s="669"/>
      <c r="AV188" s="668">
        <f t="shared" si="88"/>
        <v>0</v>
      </c>
      <c r="AW188" s="669"/>
      <c r="AX188" s="668">
        <f t="shared" si="89"/>
        <v>0</v>
      </c>
    </row>
    <row r="189" spans="1:50" ht="12">
      <c r="A189" s="288">
        <v>187</v>
      </c>
      <c r="B189" s="294" t="s">
        <v>3092</v>
      </c>
      <c r="C189" s="290" t="s">
        <v>14</v>
      </c>
      <c r="D189" s="290"/>
      <c r="E189" s="670">
        <v>75</v>
      </c>
      <c r="F189" s="668">
        <v>0</v>
      </c>
      <c r="G189" s="668">
        <f t="shared" si="78"/>
        <v>225</v>
      </c>
      <c r="H189" s="669"/>
      <c r="I189" s="669"/>
      <c r="J189" s="669"/>
      <c r="K189" s="669"/>
      <c r="L189" s="669"/>
      <c r="M189" s="669"/>
      <c r="N189" s="669"/>
      <c r="O189" s="668">
        <f t="shared" si="79"/>
        <v>225</v>
      </c>
      <c r="P189" s="669"/>
      <c r="Q189" s="668">
        <f t="shared" si="80"/>
        <v>225</v>
      </c>
      <c r="R189" s="668">
        <f>E189*3</f>
        <v>225</v>
      </c>
      <c r="S189" s="669"/>
      <c r="T189" s="669"/>
      <c r="U189" s="669"/>
      <c r="V189" s="669"/>
      <c r="W189" s="669"/>
      <c r="X189" s="669"/>
      <c r="Y189" s="669"/>
      <c r="Z189" s="668">
        <f t="shared" si="82"/>
        <v>225</v>
      </c>
      <c r="AA189" s="669"/>
      <c r="AB189" s="668">
        <f t="shared" si="83"/>
        <v>450</v>
      </c>
      <c r="AC189" s="668">
        <f>$E189*3</f>
        <v>225</v>
      </c>
      <c r="AD189" s="669"/>
      <c r="AE189" s="669"/>
      <c r="AF189" s="669"/>
      <c r="AG189" s="669"/>
      <c r="AH189" s="669"/>
      <c r="AI189" s="669"/>
      <c r="AJ189" s="669"/>
      <c r="AK189" s="668">
        <f t="shared" si="85"/>
        <v>225</v>
      </c>
      <c r="AL189" s="669"/>
      <c r="AM189" s="668">
        <f t="shared" si="86"/>
        <v>675</v>
      </c>
      <c r="AN189" s="668">
        <f>$E189*3</f>
        <v>225</v>
      </c>
      <c r="AO189" s="669"/>
      <c r="AP189" s="669"/>
      <c r="AQ189" s="669"/>
      <c r="AR189" s="669"/>
      <c r="AS189" s="669"/>
      <c r="AT189" s="669"/>
      <c r="AU189" s="669"/>
      <c r="AV189" s="668">
        <f t="shared" si="88"/>
        <v>225</v>
      </c>
      <c r="AW189" s="669">
        <v>900</v>
      </c>
      <c r="AX189" s="668">
        <f t="shared" si="89"/>
        <v>0</v>
      </c>
    </row>
    <row r="190" spans="1:50" ht="12">
      <c r="A190" s="288">
        <v>188</v>
      </c>
      <c r="B190" s="294" t="s">
        <v>3093</v>
      </c>
      <c r="C190" s="290" t="s">
        <v>10</v>
      </c>
      <c r="D190" s="290" t="s">
        <v>382</v>
      </c>
      <c r="E190" s="670">
        <v>115</v>
      </c>
      <c r="F190" s="668">
        <v>0</v>
      </c>
      <c r="G190" s="668">
        <f t="shared" si="78"/>
        <v>345</v>
      </c>
      <c r="H190" s="669"/>
      <c r="I190" s="669"/>
      <c r="J190" s="669"/>
      <c r="K190" s="669"/>
      <c r="L190" s="669"/>
      <c r="M190" s="669"/>
      <c r="N190" s="669"/>
      <c r="O190" s="668">
        <f t="shared" si="79"/>
        <v>345</v>
      </c>
      <c r="P190" s="669"/>
      <c r="Q190" s="668">
        <f t="shared" si="80"/>
        <v>345</v>
      </c>
      <c r="R190" s="668">
        <f>E190*3</f>
        <v>345</v>
      </c>
      <c r="S190" s="669"/>
      <c r="T190" s="669"/>
      <c r="U190" s="669"/>
      <c r="V190" s="669"/>
      <c r="W190" s="669"/>
      <c r="X190" s="669"/>
      <c r="Y190" s="669"/>
      <c r="Z190" s="668">
        <f t="shared" si="82"/>
        <v>345</v>
      </c>
      <c r="AA190" s="669"/>
      <c r="AB190" s="668">
        <f t="shared" si="83"/>
        <v>690</v>
      </c>
      <c r="AC190" s="668">
        <f>$E190*3</f>
        <v>345</v>
      </c>
      <c r="AD190" s="669"/>
      <c r="AE190" s="669"/>
      <c r="AF190" s="669"/>
      <c r="AG190" s="669"/>
      <c r="AH190" s="669"/>
      <c r="AI190" s="669"/>
      <c r="AJ190" s="669"/>
      <c r="AK190" s="668">
        <f t="shared" si="85"/>
        <v>345</v>
      </c>
      <c r="AL190" s="669"/>
      <c r="AM190" s="668">
        <f t="shared" si="86"/>
        <v>1035</v>
      </c>
      <c r="AN190" s="668">
        <f>$E190*3</f>
        <v>345</v>
      </c>
      <c r="AO190" s="669"/>
      <c r="AP190" s="669"/>
      <c r="AQ190" s="669"/>
      <c r="AR190" s="669"/>
      <c r="AS190" s="669"/>
      <c r="AT190" s="669"/>
      <c r="AU190" s="669"/>
      <c r="AV190" s="668">
        <f t="shared" si="88"/>
        <v>345</v>
      </c>
      <c r="AW190" s="669">
        <v>1380</v>
      </c>
      <c r="AX190" s="668">
        <f t="shared" si="89"/>
        <v>0</v>
      </c>
    </row>
    <row r="191" spans="1:50" ht="12">
      <c r="A191" s="288">
        <v>189</v>
      </c>
      <c r="B191" s="294" t="s">
        <v>1502</v>
      </c>
      <c r="C191" s="290" t="s">
        <v>263</v>
      </c>
      <c r="D191" s="290" t="s">
        <v>385</v>
      </c>
      <c r="E191" s="677">
        <v>85</v>
      </c>
      <c r="F191" s="668">
        <v>0</v>
      </c>
      <c r="G191" s="668">
        <f t="shared" si="78"/>
        <v>255</v>
      </c>
      <c r="H191" s="669"/>
      <c r="I191" s="669"/>
      <c r="J191" s="669"/>
      <c r="K191" s="669"/>
      <c r="L191" s="669"/>
      <c r="M191" s="669"/>
      <c r="N191" s="669"/>
      <c r="O191" s="668">
        <f t="shared" si="79"/>
        <v>255</v>
      </c>
      <c r="P191" s="669"/>
      <c r="Q191" s="668">
        <f t="shared" si="80"/>
        <v>255</v>
      </c>
      <c r="R191" s="668">
        <f>E191*3</f>
        <v>255</v>
      </c>
      <c r="S191" s="669"/>
      <c r="T191" s="669"/>
      <c r="U191" s="669"/>
      <c r="V191" s="669"/>
      <c r="W191" s="669"/>
      <c r="X191" s="669"/>
      <c r="Y191" s="669"/>
      <c r="Z191" s="668">
        <f t="shared" si="82"/>
        <v>255</v>
      </c>
      <c r="AA191" s="669"/>
      <c r="AB191" s="668">
        <f t="shared" si="83"/>
        <v>510</v>
      </c>
      <c r="AC191" s="668">
        <f>$E191*3</f>
        <v>255</v>
      </c>
      <c r="AD191" s="669"/>
      <c r="AE191" s="669"/>
      <c r="AF191" s="669"/>
      <c r="AG191" s="669"/>
      <c r="AH191" s="669"/>
      <c r="AI191" s="669"/>
      <c r="AJ191" s="669"/>
      <c r="AK191" s="668">
        <f t="shared" si="85"/>
        <v>255</v>
      </c>
      <c r="AL191" s="669"/>
      <c r="AM191" s="668">
        <f t="shared" si="86"/>
        <v>765</v>
      </c>
      <c r="AN191" s="668">
        <f>$E191*3</f>
        <v>255</v>
      </c>
      <c r="AO191" s="669"/>
      <c r="AP191" s="669"/>
      <c r="AQ191" s="669"/>
      <c r="AR191" s="669"/>
      <c r="AS191" s="669"/>
      <c r="AT191" s="669"/>
      <c r="AU191" s="669"/>
      <c r="AV191" s="668">
        <f t="shared" si="88"/>
        <v>255</v>
      </c>
      <c r="AW191" s="669"/>
      <c r="AX191" s="668">
        <f t="shared" si="89"/>
        <v>1020</v>
      </c>
    </row>
    <row r="192" spans="1:50" ht="12">
      <c r="A192" s="288">
        <v>190</v>
      </c>
      <c r="B192" s="414" t="s">
        <v>3094</v>
      </c>
      <c r="C192" s="297" t="s">
        <v>30</v>
      </c>
      <c r="D192" s="297" t="s">
        <v>836</v>
      </c>
      <c r="E192" s="678"/>
      <c r="F192" s="671">
        <v>603</v>
      </c>
      <c r="G192" s="671"/>
      <c r="H192" s="672"/>
      <c r="I192" s="672"/>
      <c r="J192" s="672"/>
      <c r="K192" s="672"/>
      <c r="L192" s="672"/>
      <c r="M192" s="672"/>
      <c r="N192" s="672"/>
      <c r="O192" s="671"/>
      <c r="P192" s="672"/>
      <c r="Q192" s="671">
        <f t="shared" si="80"/>
        <v>603</v>
      </c>
      <c r="R192" s="671"/>
      <c r="S192" s="672"/>
      <c r="T192" s="672"/>
      <c r="U192" s="672"/>
      <c r="V192" s="672"/>
      <c r="W192" s="672"/>
      <c r="X192" s="672"/>
      <c r="Y192" s="672"/>
      <c r="Z192" s="671"/>
      <c r="AA192" s="672"/>
      <c r="AB192" s="671">
        <f t="shared" si="83"/>
        <v>603</v>
      </c>
      <c r="AC192" s="671"/>
      <c r="AD192" s="672"/>
      <c r="AE192" s="672"/>
      <c r="AF192" s="672"/>
      <c r="AG192" s="672"/>
      <c r="AH192" s="672"/>
      <c r="AI192" s="672"/>
      <c r="AJ192" s="672"/>
      <c r="AK192" s="671"/>
      <c r="AL192" s="672"/>
      <c r="AM192" s="671">
        <f t="shared" si="86"/>
        <v>603</v>
      </c>
      <c r="AN192" s="671"/>
      <c r="AO192" s="672"/>
      <c r="AP192" s="672"/>
      <c r="AQ192" s="672"/>
      <c r="AR192" s="672"/>
      <c r="AS192" s="672"/>
      <c r="AT192" s="672"/>
      <c r="AU192" s="672"/>
      <c r="AV192" s="671"/>
      <c r="AW192" s="672"/>
      <c r="AX192" s="671">
        <f t="shared" si="89"/>
        <v>603</v>
      </c>
    </row>
    <row r="193" spans="1:50" ht="12">
      <c r="A193" s="288">
        <v>191</v>
      </c>
      <c r="B193" s="448" t="s">
        <v>388</v>
      </c>
      <c r="C193" s="449" t="s">
        <v>30</v>
      </c>
      <c r="D193" s="450"/>
      <c r="E193" s="448"/>
      <c r="F193" s="671"/>
      <c r="G193" s="671"/>
      <c r="H193" s="672"/>
      <c r="I193" s="672"/>
      <c r="J193" s="672"/>
      <c r="K193" s="672"/>
      <c r="L193" s="672"/>
      <c r="M193" s="672"/>
      <c r="N193" s="672"/>
      <c r="O193" s="671"/>
      <c r="P193" s="672"/>
      <c r="Q193" s="671"/>
      <c r="R193" s="671"/>
      <c r="S193" s="672"/>
      <c r="T193" s="672"/>
      <c r="U193" s="672"/>
      <c r="V193" s="672"/>
      <c r="W193" s="672"/>
      <c r="X193" s="672"/>
      <c r="Y193" s="672"/>
      <c r="Z193" s="671"/>
      <c r="AA193" s="672"/>
      <c r="AB193" s="671"/>
      <c r="AC193" s="671"/>
      <c r="AD193" s="672"/>
      <c r="AE193" s="672"/>
      <c r="AF193" s="672"/>
      <c r="AG193" s="672"/>
      <c r="AH193" s="672"/>
      <c r="AI193" s="672"/>
      <c r="AJ193" s="672"/>
      <c r="AK193" s="671"/>
      <c r="AL193" s="672"/>
      <c r="AM193" s="671"/>
      <c r="AN193" s="671"/>
      <c r="AO193" s="672"/>
      <c r="AP193" s="672"/>
      <c r="AQ193" s="672"/>
      <c r="AR193" s="672"/>
      <c r="AS193" s="672"/>
      <c r="AT193" s="672"/>
      <c r="AU193" s="672"/>
      <c r="AV193" s="671"/>
      <c r="AW193" s="672"/>
      <c r="AX193" s="671"/>
    </row>
    <row r="194" spans="1:50" ht="12">
      <c r="A194" s="288">
        <v>192</v>
      </c>
      <c r="B194" s="296" t="s">
        <v>3095</v>
      </c>
      <c r="C194" s="297" t="s">
        <v>30</v>
      </c>
      <c r="D194" s="297" t="s">
        <v>391</v>
      </c>
      <c r="E194" s="297"/>
      <c r="F194" s="671">
        <v>1275</v>
      </c>
      <c r="G194" s="671"/>
      <c r="H194" s="672"/>
      <c r="I194" s="672"/>
      <c r="J194" s="672"/>
      <c r="K194" s="672"/>
      <c r="L194" s="672"/>
      <c r="M194" s="672"/>
      <c r="N194" s="672"/>
      <c r="O194" s="671"/>
      <c r="P194" s="672"/>
      <c r="Q194" s="671">
        <f t="shared" ref="Q194:Q205" si="90">F194+O194-P194</f>
        <v>1275</v>
      </c>
      <c r="R194" s="671"/>
      <c r="S194" s="672"/>
      <c r="T194" s="672"/>
      <c r="U194" s="672"/>
      <c r="V194" s="672"/>
      <c r="W194" s="672"/>
      <c r="X194" s="672"/>
      <c r="Y194" s="672"/>
      <c r="Z194" s="671"/>
      <c r="AA194" s="672"/>
      <c r="AB194" s="671">
        <f t="shared" ref="AB194:AB205" si="91">Q194+Z194-AA194</f>
        <v>1275</v>
      </c>
      <c r="AC194" s="671"/>
      <c r="AD194" s="672"/>
      <c r="AE194" s="672"/>
      <c r="AF194" s="672"/>
      <c r="AG194" s="672"/>
      <c r="AH194" s="672"/>
      <c r="AI194" s="672"/>
      <c r="AJ194" s="672"/>
      <c r="AK194" s="671"/>
      <c r="AL194" s="672"/>
      <c r="AM194" s="671">
        <f t="shared" ref="AM194:AM205" si="92">AB194+AK194-AL194</f>
        <v>1275</v>
      </c>
      <c r="AN194" s="671"/>
      <c r="AO194" s="672"/>
      <c r="AP194" s="672"/>
      <c r="AQ194" s="672"/>
      <c r="AR194" s="672"/>
      <c r="AS194" s="672"/>
      <c r="AT194" s="672"/>
      <c r="AU194" s="672"/>
      <c r="AV194" s="671"/>
      <c r="AW194" s="672"/>
      <c r="AX194" s="671">
        <f t="shared" ref="AX194:AX205" si="93">AM194+AV194-AW194</f>
        <v>1275</v>
      </c>
    </row>
    <row r="195" spans="1:50" ht="12">
      <c r="A195" s="288">
        <v>193</v>
      </c>
      <c r="B195" s="289" t="s">
        <v>3060</v>
      </c>
      <c r="C195" s="290" t="s">
        <v>3506</v>
      </c>
      <c r="D195" s="290" t="s">
        <v>1982</v>
      </c>
      <c r="E195" s="290"/>
      <c r="F195" s="668">
        <v>1800</v>
      </c>
      <c r="G195" s="668">
        <f t="shared" ref="G195:G205" si="94">E195*3</f>
        <v>0</v>
      </c>
      <c r="H195" s="669"/>
      <c r="I195" s="669"/>
      <c r="J195" s="669"/>
      <c r="K195" s="669"/>
      <c r="L195" s="669"/>
      <c r="M195" s="669"/>
      <c r="N195" s="669"/>
      <c r="O195" s="668">
        <f t="shared" ref="O195:O205" si="95">SUM(G195:N195)</f>
        <v>0</v>
      </c>
      <c r="P195" s="669"/>
      <c r="Q195" s="668">
        <f t="shared" si="90"/>
        <v>1800</v>
      </c>
      <c r="R195" s="668">
        <f>E195*3</f>
        <v>0</v>
      </c>
      <c r="S195" s="669"/>
      <c r="T195" s="669"/>
      <c r="U195" s="669"/>
      <c r="V195" s="669"/>
      <c r="W195" s="669"/>
      <c r="X195" s="669"/>
      <c r="Y195" s="669"/>
      <c r="Z195" s="668">
        <f t="shared" ref="Z195:Z205" si="96">SUM(R195:Y195)</f>
        <v>0</v>
      </c>
      <c r="AA195" s="669"/>
      <c r="AB195" s="668">
        <f t="shared" si="91"/>
        <v>1800</v>
      </c>
      <c r="AC195" s="668">
        <f>$E195*3</f>
        <v>0</v>
      </c>
      <c r="AD195" s="669"/>
      <c r="AE195" s="669"/>
      <c r="AF195" s="669"/>
      <c r="AG195" s="669"/>
      <c r="AH195" s="669"/>
      <c r="AI195" s="669"/>
      <c r="AJ195" s="669"/>
      <c r="AK195" s="668">
        <f t="shared" ref="AK195:AK205" si="97">SUM(AC195:AJ195)</f>
        <v>0</v>
      </c>
      <c r="AL195" s="669"/>
      <c r="AM195" s="668">
        <f t="shared" si="92"/>
        <v>1800</v>
      </c>
      <c r="AN195" s="668">
        <f>$E195*3</f>
        <v>0</v>
      </c>
      <c r="AO195" s="669"/>
      <c r="AP195" s="669"/>
      <c r="AQ195" s="669"/>
      <c r="AR195" s="669"/>
      <c r="AS195" s="669"/>
      <c r="AT195" s="669"/>
      <c r="AU195" s="669"/>
      <c r="AV195" s="668">
        <f t="shared" ref="AV195:AV205" si="98">SUM(AN195:AU195)</f>
        <v>0</v>
      </c>
      <c r="AW195" s="669"/>
      <c r="AX195" s="668">
        <f t="shared" si="93"/>
        <v>1800</v>
      </c>
    </row>
    <row r="196" spans="1:50" ht="12">
      <c r="A196" s="288">
        <v>194</v>
      </c>
      <c r="B196" s="294" t="s">
        <v>1613</v>
      </c>
      <c r="C196" s="290" t="s">
        <v>14</v>
      </c>
      <c r="D196" s="290"/>
      <c r="E196" s="290">
        <v>260</v>
      </c>
      <c r="F196" s="668">
        <v>585</v>
      </c>
      <c r="G196" s="668">
        <v>585</v>
      </c>
      <c r="H196" s="669"/>
      <c r="I196" s="669"/>
      <c r="J196" s="669"/>
      <c r="K196" s="669"/>
      <c r="L196" s="669"/>
      <c r="M196" s="669"/>
      <c r="N196" s="669"/>
      <c r="O196" s="668">
        <f t="shared" si="95"/>
        <v>585</v>
      </c>
      <c r="P196" s="669">
        <v>1170</v>
      </c>
      <c r="Q196" s="668">
        <f t="shared" si="90"/>
        <v>0</v>
      </c>
      <c r="R196" s="668">
        <v>585</v>
      </c>
      <c r="S196" s="669"/>
      <c r="T196" s="669"/>
      <c r="U196" s="669"/>
      <c r="V196" s="669"/>
      <c r="W196" s="669">
        <v>100</v>
      </c>
      <c r="X196" s="669"/>
      <c r="Y196" s="669"/>
      <c r="Z196" s="668">
        <f t="shared" si="96"/>
        <v>685</v>
      </c>
      <c r="AA196" s="669"/>
      <c r="AB196" s="668">
        <f t="shared" si="91"/>
        <v>685</v>
      </c>
      <c r="AC196" s="668">
        <f>$E196*3</f>
        <v>780</v>
      </c>
      <c r="AD196" s="669"/>
      <c r="AE196" s="669"/>
      <c r="AF196" s="669"/>
      <c r="AG196" s="669"/>
      <c r="AH196" s="669"/>
      <c r="AI196" s="669"/>
      <c r="AJ196" s="669"/>
      <c r="AK196" s="668">
        <f t="shared" si="97"/>
        <v>780</v>
      </c>
      <c r="AL196" s="669">
        <v>2245</v>
      </c>
      <c r="AM196" s="668">
        <f t="shared" si="92"/>
        <v>-780</v>
      </c>
      <c r="AN196" s="668">
        <f>$E196*3</f>
        <v>780</v>
      </c>
      <c r="AO196" s="669"/>
      <c r="AP196" s="669"/>
      <c r="AQ196" s="669"/>
      <c r="AR196" s="669"/>
      <c r="AS196" s="669"/>
      <c r="AT196" s="669"/>
      <c r="AU196" s="669"/>
      <c r="AV196" s="668">
        <f t="shared" si="98"/>
        <v>780</v>
      </c>
      <c r="AW196" s="669"/>
      <c r="AX196" s="668">
        <f t="shared" si="93"/>
        <v>0</v>
      </c>
    </row>
    <row r="197" spans="1:50" ht="12">
      <c r="A197" s="288">
        <v>195</v>
      </c>
      <c r="B197" s="540" t="s">
        <v>4107</v>
      </c>
      <c r="C197" s="290" t="s">
        <v>3506</v>
      </c>
      <c r="D197" s="290" t="s">
        <v>396</v>
      </c>
      <c r="E197" s="290">
        <v>240</v>
      </c>
      <c r="F197" s="668">
        <v>0</v>
      </c>
      <c r="G197" s="668">
        <f t="shared" si="94"/>
        <v>720</v>
      </c>
      <c r="H197" s="669"/>
      <c r="I197" s="669">
        <v>232</v>
      </c>
      <c r="J197" s="669"/>
      <c r="K197" s="669"/>
      <c r="L197" s="669"/>
      <c r="M197" s="669"/>
      <c r="N197" s="669"/>
      <c r="O197" s="668">
        <f t="shared" si="95"/>
        <v>952</v>
      </c>
      <c r="P197" s="669">
        <v>1192</v>
      </c>
      <c r="Q197" s="668">
        <f t="shared" si="90"/>
        <v>-240</v>
      </c>
      <c r="R197" s="668">
        <v>480</v>
      </c>
      <c r="S197" s="669"/>
      <c r="T197" s="669"/>
      <c r="U197" s="669"/>
      <c r="V197" s="669"/>
      <c r="W197" s="669"/>
      <c r="X197" s="669"/>
      <c r="Y197" s="669"/>
      <c r="Z197" s="668">
        <f t="shared" si="96"/>
        <v>480</v>
      </c>
      <c r="AA197" s="669"/>
      <c r="AB197" s="668">
        <f t="shared" si="91"/>
        <v>240</v>
      </c>
      <c r="AC197" s="668"/>
      <c r="AD197" s="669"/>
      <c r="AE197" s="669"/>
      <c r="AF197" s="669"/>
      <c r="AG197" s="669"/>
      <c r="AH197" s="669"/>
      <c r="AI197" s="669"/>
      <c r="AJ197" s="669"/>
      <c r="AK197" s="668">
        <f t="shared" si="97"/>
        <v>0</v>
      </c>
      <c r="AL197" s="669"/>
      <c r="AM197" s="668">
        <f t="shared" si="92"/>
        <v>240</v>
      </c>
      <c r="AN197" s="668"/>
      <c r="AO197" s="669"/>
      <c r="AP197" s="669"/>
      <c r="AQ197" s="669"/>
      <c r="AR197" s="669"/>
      <c r="AS197" s="669"/>
      <c r="AT197" s="669"/>
      <c r="AU197" s="669"/>
      <c r="AV197" s="668">
        <f t="shared" si="98"/>
        <v>0</v>
      </c>
      <c r="AW197" s="669"/>
      <c r="AX197" s="668">
        <f t="shared" si="93"/>
        <v>240</v>
      </c>
    </row>
    <row r="198" spans="1:50" ht="12">
      <c r="A198" s="288">
        <v>196</v>
      </c>
      <c r="B198" s="289" t="s">
        <v>3371</v>
      </c>
      <c r="C198" s="290" t="s">
        <v>14</v>
      </c>
      <c r="D198" s="290"/>
      <c r="E198" s="290">
        <v>105</v>
      </c>
      <c r="F198" s="668">
        <v>0</v>
      </c>
      <c r="G198" s="668">
        <v>225</v>
      </c>
      <c r="H198" s="669"/>
      <c r="I198" s="669"/>
      <c r="J198" s="669"/>
      <c r="K198" s="669"/>
      <c r="L198" s="669"/>
      <c r="M198" s="669"/>
      <c r="N198" s="669"/>
      <c r="O198" s="668">
        <f t="shared" si="95"/>
        <v>225</v>
      </c>
      <c r="P198" s="669">
        <v>900</v>
      </c>
      <c r="Q198" s="668">
        <f t="shared" si="90"/>
        <v>-675</v>
      </c>
      <c r="R198" s="668">
        <v>225</v>
      </c>
      <c r="S198" s="669"/>
      <c r="T198" s="669"/>
      <c r="U198" s="669"/>
      <c r="V198" s="669"/>
      <c r="W198" s="669">
        <v>100</v>
      </c>
      <c r="X198" s="669"/>
      <c r="Y198" s="669"/>
      <c r="Z198" s="668">
        <f t="shared" si="96"/>
        <v>325</v>
      </c>
      <c r="AA198" s="669">
        <v>280</v>
      </c>
      <c r="AB198" s="668">
        <f t="shared" si="91"/>
        <v>-630</v>
      </c>
      <c r="AC198" s="668">
        <f t="shared" ref="AC198:AC205" si="99">$E198*3</f>
        <v>315</v>
      </c>
      <c r="AD198" s="669"/>
      <c r="AE198" s="669">
        <v>100</v>
      </c>
      <c r="AF198" s="669"/>
      <c r="AG198" s="669"/>
      <c r="AH198" s="669"/>
      <c r="AI198" s="669"/>
      <c r="AJ198" s="669"/>
      <c r="AK198" s="668">
        <f t="shared" si="97"/>
        <v>415</v>
      </c>
      <c r="AL198" s="669">
        <v>180</v>
      </c>
      <c r="AM198" s="668">
        <f t="shared" si="92"/>
        <v>-395</v>
      </c>
      <c r="AN198" s="668">
        <f t="shared" ref="AN198:AN205" si="100">$E198*3</f>
        <v>315</v>
      </c>
      <c r="AO198" s="669"/>
      <c r="AP198" s="669"/>
      <c r="AQ198" s="669"/>
      <c r="AR198" s="669"/>
      <c r="AS198" s="669"/>
      <c r="AT198" s="669"/>
      <c r="AU198" s="669"/>
      <c r="AV198" s="668">
        <f t="shared" si="98"/>
        <v>315</v>
      </c>
      <c r="AW198" s="669"/>
      <c r="AX198" s="668">
        <f t="shared" si="93"/>
        <v>-80</v>
      </c>
    </row>
    <row r="199" spans="1:50" ht="12">
      <c r="A199" s="288">
        <v>197</v>
      </c>
      <c r="B199" s="294" t="s">
        <v>985</v>
      </c>
      <c r="C199" s="290" t="s">
        <v>14</v>
      </c>
      <c r="D199" s="290" t="s">
        <v>967</v>
      </c>
      <c r="E199" s="290">
        <v>280</v>
      </c>
      <c r="F199" s="668">
        <v>0</v>
      </c>
      <c r="G199" s="668">
        <v>630</v>
      </c>
      <c r="H199" s="669"/>
      <c r="I199" s="669"/>
      <c r="J199" s="669"/>
      <c r="K199" s="669"/>
      <c r="L199" s="669"/>
      <c r="M199" s="669"/>
      <c r="N199" s="669"/>
      <c r="O199" s="668">
        <f t="shared" si="95"/>
        <v>630</v>
      </c>
      <c r="P199" s="669">
        <v>630</v>
      </c>
      <c r="Q199" s="668">
        <f t="shared" si="90"/>
        <v>0</v>
      </c>
      <c r="R199" s="668">
        <v>630</v>
      </c>
      <c r="S199" s="669"/>
      <c r="T199" s="669"/>
      <c r="U199" s="669"/>
      <c r="V199" s="669"/>
      <c r="W199" s="669">
        <v>100</v>
      </c>
      <c r="X199" s="669"/>
      <c r="Y199" s="669"/>
      <c r="Z199" s="668">
        <f t="shared" si="96"/>
        <v>730</v>
      </c>
      <c r="AA199" s="669">
        <v>630</v>
      </c>
      <c r="AB199" s="668">
        <f t="shared" si="91"/>
        <v>100</v>
      </c>
      <c r="AC199" s="668">
        <f t="shared" si="99"/>
        <v>840</v>
      </c>
      <c r="AD199" s="669"/>
      <c r="AE199" s="669"/>
      <c r="AF199" s="669"/>
      <c r="AG199" s="669"/>
      <c r="AH199" s="669"/>
      <c r="AI199" s="669"/>
      <c r="AJ199" s="669"/>
      <c r="AK199" s="668">
        <f t="shared" si="97"/>
        <v>840</v>
      </c>
      <c r="AL199" s="669">
        <v>940</v>
      </c>
      <c r="AM199" s="668">
        <f t="shared" si="92"/>
        <v>0</v>
      </c>
      <c r="AN199" s="668">
        <f t="shared" si="100"/>
        <v>840</v>
      </c>
      <c r="AO199" s="669"/>
      <c r="AP199" s="669"/>
      <c r="AQ199" s="669"/>
      <c r="AR199" s="669"/>
      <c r="AS199" s="669"/>
      <c r="AT199" s="669"/>
      <c r="AU199" s="669"/>
      <c r="AV199" s="668">
        <f t="shared" si="98"/>
        <v>840</v>
      </c>
      <c r="AW199" s="669">
        <v>840</v>
      </c>
      <c r="AX199" s="668">
        <f t="shared" si="93"/>
        <v>0</v>
      </c>
    </row>
    <row r="200" spans="1:50" ht="12">
      <c r="A200" s="288">
        <v>198</v>
      </c>
      <c r="B200" s="289" t="s">
        <v>1511</v>
      </c>
      <c r="C200" s="290" t="s">
        <v>14</v>
      </c>
      <c r="D200" s="290" t="s">
        <v>885</v>
      </c>
      <c r="E200" s="290">
        <v>100</v>
      </c>
      <c r="F200" s="668">
        <v>0</v>
      </c>
      <c r="G200" s="668">
        <f t="shared" si="94"/>
        <v>300</v>
      </c>
      <c r="H200" s="669"/>
      <c r="I200" s="669"/>
      <c r="J200" s="669"/>
      <c r="K200" s="669"/>
      <c r="L200" s="669"/>
      <c r="M200" s="669"/>
      <c r="N200" s="669"/>
      <c r="O200" s="668">
        <f t="shared" si="95"/>
        <v>300</v>
      </c>
      <c r="P200" s="669"/>
      <c r="Q200" s="668">
        <f t="shared" si="90"/>
        <v>300</v>
      </c>
      <c r="R200" s="668">
        <f t="shared" ref="R200:R205" si="101">E200*3</f>
        <v>300</v>
      </c>
      <c r="S200" s="669"/>
      <c r="T200" s="669"/>
      <c r="U200" s="669"/>
      <c r="V200" s="669"/>
      <c r="W200" s="669"/>
      <c r="X200" s="669"/>
      <c r="Y200" s="669"/>
      <c r="Z200" s="668">
        <f t="shared" si="96"/>
        <v>300</v>
      </c>
      <c r="AA200" s="669"/>
      <c r="AB200" s="668">
        <f t="shared" si="91"/>
        <v>600</v>
      </c>
      <c r="AC200" s="668">
        <f t="shared" si="99"/>
        <v>300</v>
      </c>
      <c r="AD200" s="669"/>
      <c r="AE200" s="669"/>
      <c r="AF200" s="669"/>
      <c r="AG200" s="669"/>
      <c r="AH200" s="669"/>
      <c r="AI200" s="669"/>
      <c r="AJ200" s="669"/>
      <c r="AK200" s="668">
        <f t="shared" si="97"/>
        <v>300</v>
      </c>
      <c r="AL200" s="669"/>
      <c r="AM200" s="668">
        <f t="shared" si="92"/>
        <v>900</v>
      </c>
      <c r="AN200" s="668">
        <f t="shared" si="100"/>
        <v>300</v>
      </c>
      <c r="AO200" s="669"/>
      <c r="AP200" s="669"/>
      <c r="AQ200" s="669"/>
      <c r="AR200" s="669"/>
      <c r="AS200" s="669"/>
      <c r="AT200" s="669"/>
      <c r="AU200" s="669"/>
      <c r="AV200" s="668">
        <f t="shared" si="98"/>
        <v>300</v>
      </c>
      <c r="AW200" s="669">
        <v>1200</v>
      </c>
      <c r="AX200" s="668">
        <f t="shared" si="93"/>
        <v>0</v>
      </c>
    </row>
    <row r="201" spans="1:50" ht="12">
      <c r="A201" s="288">
        <v>199</v>
      </c>
      <c r="B201" s="294" t="s">
        <v>3097</v>
      </c>
      <c r="C201" s="290" t="s">
        <v>10</v>
      </c>
      <c r="D201" s="290" t="s">
        <v>399</v>
      </c>
      <c r="E201" s="670">
        <v>500</v>
      </c>
      <c r="F201" s="668">
        <v>0</v>
      </c>
      <c r="G201" s="668">
        <v>1230</v>
      </c>
      <c r="H201" s="669"/>
      <c r="I201" s="669"/>
      <c r="J201" s="669"/>
      <c r="K201" s="669"/>
      <c r="L201" s="669"/>
      <c r="M201" s="669"/>
      <c r="N201" s="669"/>
      <c r="O201" s="668">
        <f t="shared" si="95"/>
        <v>1230</v>
      </c>
      <c r="P201" s="669">
        <v>1230</v>
      </c>
      <c r="Q201" s="668">
        <f t="shared" si="90"/>
        <v>0</v>
      </c>
      <c r="R201" s="668">
        <v>1230</v>
      </c>
      <c r="S201" s="669"/>
      <c r="T201" s="669"/>
      <c r="U201" s="669"/>
      <c r="V201" s="669"/>
      <c r="W201" s="669"/>
      <c r="X201" s="669"/>
      <c r="Y201" s="669"/>
      <c r="Z201" s="668">
        <f t="shared" si="96"/>
        <v>1230</v>
      </c>
      <c r="AA201" s="669">
        <v>1230</v>
      </c>
      <c r="AB201" s="668">
        <f t="shared" si="91"/>
        <v>0</v>
      </c>
      <c r="AC201" s="668">
        <f t="shared" si="99"/>
        <v>1500</v>
      </c>
      <c r="AD201" s="669"/>
      <c r="AE201" s="669"/>
      <c r="AF201" s="669"/>
      <c r="AG201" s="669"/>
      <c r="AH201" s="669"/>
      <c r="AI201" s="669"/>
      <c r="AJ201" s="669"/>
      <c r="AK201" s="668">
        <f t="shared" si="97"/>
        <v>1500</v>
      </c>
      <c r="AL201" s="669">
        <v>1500</v>
      </c>
      <c r="AM201" s="668">
        <f t="shared" si="92"/>
        <v>0</v>
      </c>
      <c r="AN201" s="668">
        <f t="shared" si="100"/>
        <v>1500</v>
      </c>
      <c r="AO201" s="669"/>
      <c r="AP201" s="669"/>
      <c r="AQ201" s="669"/>
      <c r="AR201" s="669"/>
      <c r="AS201" s="669"/>
      <c r="AT201" s="669"/>
      <c r="AU201" s="669"/>
      <c r="AV201" s="668">
        <f t="shared" si="98"/>
        <v>1500</v>
      </c>
      <c r="AW201" s="669">
        <v>1500</v>
      </c>
      <c r="AX201" s="668">
        <f t="shared" si="93"/>
        <v>0</v>
      </c>
    </row>
    <row r="202" spans="1:50" ht="12">
      <c r="A202" s="288">
        <v>200</v>
      </c>
      <c r="B202" s="289" t="s">
        <v>1397</v>
      </c>
      <c r="C202" s="290" t="s">
        <v>23</v>
      </c>
      <c r="D202" s="290"/>
      <c r="E202" s="290">
        <v>400</v>
      </c>
      <c r="F202" s="668">
        <v>0</v>
      </c>
      <c r="G202" s="668">
        <v>900</v>
      </c>
      <c r="H202" s="669"/>
      <c r="I202" s="669"/>
      <c r="J202" s="669"/>
      <c r="K202" s="669"/>
      <c r="L202" s="669"/>
      <c r="M202" s="669"/>
      <c r="N202" s="669"/>
      <c r="O202" s="668">
        <f t="shared" si="95"/>
        <v>900</v>
      </c>
      <c r="P202" s="669">
        <v>900</v>
      </c>
      <c r="Q202" s="668">
        <f t="shared" si="90"/>
        <v>0</v>
      </c>
      <c r="R202" s="668">
        <v>900</v>
      </c>
      <c r="S202" s="669"/>
      <c r="T202" s="669"/>
      <c r="U202" s="669"/>
      <c r="V202" s="669"/>
      <c r="W202" s="669">
        <v>100</v>
      </c>
      <c r="X202" s="669"/>
      <c r="Y202" s="669"/>
      <c r="Z202" s="668">
        <f t="shared" si="96"/>
        <v>1000</v>
      </c>
      <c r="AA202" s="669">
        <v>1000</v>
      </c>
      <c r="AB202" s="668">
        <f t="shared" si="91"/>
        <v>0</v>
      </c>
      <c r="AC202" s="668">
        <f t="shared" si="99"/>
        <v>1200</v>
      </c>
      <c r="AD202" s="669"/>
      <c r="AE202" s="669"/>
      <c r="AF202" s="669"/>
      <c r="AG202" s="669"/>
      <c r="AH202" s="669"/>
      <c r="AI202" s="669"/>
      <c r="AJ202" s="669"/>
      <c r="AK202" s="668">
        <f t="shared" si="97"/>
        <v>1200</v>
      </c>
      <c r="AL202" s="669"/>
      <c r="AM202" s="668">
        <f t="shared" si="92"/>
        <v>1200</v>
      </c>
      <c r="AN202" s="668">
        <f t="shared" si="100"/>
        <v>1200</v>
      </c>
      <c r="AO202" s="669"/>
      <c r="AP202" s="669"/>
      <c r="AQ202" s="669"/>
      <c r="AR202" s="669"/>
      <c r="AS202" s="669"/>
      <c r="AT202" s="669"/>
      <c r="AU202" s="669"/>
      <c r="AV202" s="668">
        <f t="shared" si="98"/>
        <v>1200</v>
      </c>
      <c r="AW202" s="669">
        <v>2400</v>
      </c>
      <c r="AX202" s="668">
        <f t="shared" si="93"/>
        <v>0</v>
      </c>
    </row>
    <row r="203" spans="1:50" ht="13">
      <c r="A203" s="288">
        <v>201</v>
      </c>
      <c r="B203" s="502" t="s">
        <v>3596</v>
      </c>
      <c r="C203" s="290" t="s">
        <v>14</v>
      </c>
      <c r="D203" s="290"/>
      <c r="E203" s="670">
        <v>250</v>
      </c>
      <c r="F203" s="668">
        <v>0</v>
      </c>
      <c r="G203" s="668">
        <f t="shared" si="94"/>
        <v>750</v>
      </c>
      <c r="H203" s="669"/>
      <c r="I203" s="669"/>
      <c r="J203" s="669"/>
      <c r="K203" s="669">
        <v>300</v>
      </c>
      <c r="L203" s="669"/>
      <c r="M203" s="669"/>
      <c r="N203" s="669"/>
      <c r="O203" s="668">
        <f t="shared" si="95"/>
        <v>1050</v>
      </c>
      <c r="P203" s="669">
        <v>1050</v>
      </c>
      <c r="Q203" s="668">
        <f t="shared" si="90"/>
        <v>0</v>
      </c>
      <c r="R203" s="668">
        <f t="shared" si="101"/>
        <v>750</v>
      </c>
      <c r="S203" s="669"/>
      <c r="T203" s="669"/>
      <c r="U203" s="669"/>
      <c r="V203" s="669"/>
      <c r="W203" s="669">
        <v>100</v>
      </c>
      <c r="X203" s="669"/>
      <c r="Y203" s="669"/>
      <c r="Z203" s="668">
        <f t="shared" si="96"/>
        <v>850</v>
      </c>
      <c r="AA203" s="669">
        <v>850</v>
      </c>
      <c r="AB203" s="668">
        <f t="shared" si="91"/>
        <v>0</v>
      </c>
      <c r="AC203" s="668">
        <f t="shared" si="99"/>
        <v>750</v>
      </c>
      <c r="AD203" s="669"/>
      <c r="AE203" s="669"/>
      <c r="AF203" s="669"/>
      <c r="AG203" s="669"/>
      <c r="AH203" s="669"/>
      <c r="AI203" s="669"/>
      <c r="AJ203" s="669"/>
      <c r="AK203" s="668">
        <f t="shared" si="97"/>
        <v>750</v>
      </c>
      <c r="AL203" s="669">
        <v>1500</v>
      </c>
      <c r="AM203" s="671">
        <f t="shared" si="92"/>
        <v>-750</v>
      </c>
      <c r="AN203" s="668">
        <f t="shared" si="100"/>
        <v>750</v>
      </c>
      <c r="AO203" s="669"/>
      <c r="AP203" s="669"/>
      <c r="AQ203" s="669"/>
      <c r="AR203" s="669"/>
      <c r="AS203" s="669"/>
      <c r="AT203" s="669"/>
      <c r="AU203" s="669"/>
      <c r="AV203" s="668">
        <f t="shared" si="98"/>
        <v>750</v>
      </c>
      <c r="AW203" s="669"/>
      <c r="AX203" s="671">
        <f t="shared" si="93"/>
        <v>0</v>
      </c>
    </row>
    <row r="204" spans="1:50" ht="12">
      <c r="A204" s="288">
        <v>202</v>
      </c>
      <c r="B204" s="289" t="s">
        <v>402</v>
      </c>
      <c r="C204" s="290" t="s">
        <v>14</v>
      </c>
      <c r="D204" s="290" t="s">
        <v>404</v>
      </c>
      <c r="E204" s="290">
        <v>200</v>
      </c>
      <c r="F204" s="668">
        <v>0</v>
      </c>
      <c r="G204" s="668">
        <f t="shared" si="94"/>
        <v>600</v>
      </c>
      <c r="H204" s="669">
        <v>50</v>
      </c>
      <c r="I204" s="669">
        <v>100</v>
      </c>
      <c r="J204" s="669"/>
      <c r="K204" s="669"/>
      <c r="L204" s="669"/>
      <c r="M204" s="669"/>
      <c r="N204" s="669"/>
      <c r="O204" s="668">
        <f t="shared" si="95"/>
        <v>750</v>
      </c>
      <c r="P204" s="669"/>
      <c r="Q204" s="668">
        <f t="shared" si="90"/>
        <v>750</v>
      </c>
      <c r="R204" s="668">
        <f t="shared" si="101"/>
        <v>600</v>
      </c>
      <c r="S204" s="669"/>
      <c r="T204" s="669"/>
      <c r="U204" s="669"/>
      <c r="V204" s="669"/>
      <c r="W204" s="669"/>
      <c r="X204" s="669"/>
      <c r="Y204" s="669"/>
      <c r="Z204" s="668">
        <f t="shared" si="96"/>
        <v>600</v>
      </c>
      <c r="AA204" s="669">
        <v>1350</v>
      </c>
      <c r="AB204" s="668">
        <f t="shared" si="91"/>
        <v>0</v>
      </c>
      <c r="AC204" s="668">
        <f t="shared" si="99"/>
        <v>600</v>
      </c>
      <c r="AD204" s="669"/>
      <c r="AE204" s="669"/>
      <c r="AF204" s="669"/>
      <c r="AG204" s="669"/>
      <c r="AH204" s="669"/>
      <c r="AI204" s="669"/>
      <c r="AJ204" s="669"/>
      <c r="AK204" s="668">
        <f t="shared" si="97"/>
        <v>600</v>
      </c>
      <c r="AL204" s="669">
        <v>600</v>
      </c>
      <c r="AM204" s="668">
        <f t="shared" si="92"/>
        <v>0</v>
      </c>
      <c r="AN204" s="668">
        <f t="shared" si="100"/>
        <v>600</v>
      </c>
      <c r="AO204" s="669"/>
      <c r="AP204" s="669"/>
      <c r="AQ204" s="669"/>
      <c r="AR204" s="669"/>
      <c r="AS204" s="669"/>
      <c r="AT204" s="669"/>
      <c r="AU204" s="669"/>
      <c r="AV204" s="668">
        <f t="shared" si="98"/>
        <v>600</v>
      </c>
      <c r="AW204" s="669"/>
      <c r="AX204" s="668">
        <f t="shared" si="93"/>
        <v>600</v>
      </c>
    </row>
    <row r="205" spans="1:50" ht="12">
      <c r="A205" s="288">
        <v>203</v>
      </c>
      <c r="B205" s="289" t="s">
        <v>3916</v>
      </c>
      <c r="C205" s="290" t="s">
        <v>14</v>
      </c>
      <c r="D205" s="290" t="s">
        <v>873</v>
      </c>
      <c r="E205" s="290"/>
      <c r="F205" s="668">
        <v>0</v>
      </c>
      <c r="G205" s="668">
        <f t="shared" si="94"/>
        <v>0</v>
      </c>
      <c r="H205" s="669"/>
      <c r="I205" s="669"/>
      <c r="J205" s="669"/>
      <c r="K205" s="669"/>
      <c r="L205" s="669"/>
      <c r="M205" s="669"/>
      <c r="N205" s="669"/>
      <c r="O205" s="668">
        <f t="shared" si="95"/>
        <v>0</v>
      </c>
      <c r="P205" s="669"/>
      <c r="Q205" s="668">
        <f t="shared" si="90"/>
        <v>0</v>
      </c>
      <c r="R205" s="668">
        <f t="shared" si="101"/>
        <v>0</v>
      </c>
      <c r="S205" s="669"/>
      <c r="T205" s="669"/>
      <c r="U205" s="669"/>
      <c r="V205" s="669"/>
      <c r="W205" s="669"/>
      <c r="X205" s="669"/>
      <c r="Y205" s="669"/>
      <c r="Z205" s="668">
        <f t="shared" si="96"/>
        <v>0</v>
      </c>
      <c r="AA205" s="669"/>
      <c r="AB205" s="668">
        <f t="shared" si="91"/>
        <v>0</v>
      </c>
      <c r="AC205" s="668">
        <f t="shared" si="99"/>
        <v>0</v>
      </c>
      <c r="AD205" s="669"/>
      <c r="AE205" s="669"/>
      <c r="AF205" s="669"/>
      <c r="AG205" s="669"/>
      <c r="AH205" s="669"/>
      <c r="AI205" s="669"/>
      <c r="AJ205" s="669"/>
      <c r="AK205" s="668">
        <f t="shared" si="97"/>
        <v>0</v>
      </c>
      <c r="AL205" s="669"/>
      <c r="AM205" s="668">
        <f t="shared" si="92"/>
        <v>0</v>
      </c>
      <c r="AN205" s="668">
        <f t="shared" si="100"/>
        <v>0</v>
      </c>
      <c r="AO205" s="669"/>
      <c r="AP205" s="669"/>
      <c r="AQ205" s="669"/>
      <c r="AR205" s="669"/>
      <c r="AS205" s="669"/>
      <c r="AT205" s="669"/>
      <c r="AU205" s="669"/>
      <c r="AV205" s="668">
        <f t="shared" si="98"/>
        <v>0</v>
      </c>
      <c r="AW205" s="669"/>
      <c r="AX205" s="668">
        <f t="shared" si="93"/>
        <v>0</v>
      </c>
    </row>
    <row r="206" spans="1:50" ht="12">
      <c r="A206" s="288">
        <v>204</v>
      </c>
      <c r="B206" s="296" t="s">
        <v>3098</v>
      </c>
      <c r="C206" s="297" t="s">
        <v>30</v>
      </c>
      <c r="D206" s="297" t="s">
        <v>411</v>
      </c>
      <c r="E206" s="297"/>
      <c r="F206" s="671"/>
      <c r="G206" s="671"/>
      <c r="H206" s="672"/>
      <c r="I206" s="672"/>
      <c r="J206" s="672"/>
      <c r="K206" s="672"/>
      <c r="L206" s="672"/>
      <c r="M206" s="672"/>
      <c r="N206" s="672"/>
      <c r="O206" s="671"/>
      <c r="P206" s="672"/>
      <c r="Q206" s="671"/>
      <c r="R206" s="671"/>
      <c r="S206" s="672"/>
      <c r="T206" s="672"/>
      <c r="U206" s="672"/>
      <c r="V206" s="672"/>
      <c r="W206" s="672"/>
      <c r="X206" s="672"/>
      <c r="Y206" s="672"/>
      <c r="Z206" s="671"/>
      <c r="AA206" s="672"/>
      <c r="AB206" s="671"/>
      <c r="AC206" s="671"/>
      <c r="AD206" s="672"/>
      <c r="AE206" s="672"/>
      <c r="AF206" s="672"/>
      <c r="AG206" s="672"/>
      <c r="AH206" s="672"/>
      <c r="AI206" s="672"/>
      <c r="AJ206" s="672"/>
      <c r="AK206" s="671"/>
      <c r="AL206" s="672"/>
      <c r="AM206" s="671"/>
      <c r="AN206" s="671"/>
      <c r="AO206" s="672"/>
      <c r="AP206" s="672"/>
      <c r="AQ206" s="672"/>
      <c r="AR206" s="672"/>
      <c r="AS206" s="672"/>
      <c r="AT206" s="672"/>
      <c r="AU206" s="672"/>
      <c r="AV206" s="671"/>
      <c r="AW206" s="672"/>
      <c r="AX206" s="671"/>
    </row>
    <row r="207" spans="1:50" ht="12">
      <c r="A207" s="288">
        <v>205</v>
      </c>
      <c r="B207" s="289" t="s">
        <v>1557</v>
      </c>
      <c r="C207" s="290" t="s">
        <v>23</v>
      </c>
      <c r="D207" s="290"/>
      <c r="E207" s="290">
        <v>200</v>
      </c>
      <c r="F207" s="668">
        <v>0</v>
      </c>
      <c r="G207" s="668">
        <v>435</v>
      </c>
      <c r="H207" s="669"/>
      <c r="I207" s="669"/>
      <c r="J207" s="669"/>
      <c r="K207" s="669"/>
      <c r="L207" s="669"/>
      <c r="M207" s="669"/>
      <c r="N207" s="669"/>
      <c r="O207" s="668">
        <f>SUM(G207:N207)</f>
        <v>435</v>
      </c>
      <c r="P207" s="669">
        <v>1840</v>
      </c>
      <c r="Q207" s="668">
        <f>F207+O207-P207</f>
        <v>-1405</v>
      </c>
      <c r="R207" s="668">
        <v>435</v>
      </c>
      <c r="S207" s="669"/>
      <c r="T207" s="669"/>
      <c r="U207" s="669"/>
      <c r="V207" s="669"/>
      <c r="W207" s="669">
        <v>100</v>
      </c>
      <c r="X207" s="669"/>
      <c r="Y207" s="669"/>
      <c r="Z207" s="668">
        <f>SUM(R207:Y207)</f>
        <v>535</v>
      </c>
      <c r="AA207" s="669"/>
      <c r="AB207" s="668">
        <f>Q207+Z207-AA207</f>
        <v>-870</v>
      </c>
      <c r="AC207" s="668">
        <f>$E207*3</f>
        <v>600</v>
      </c>
      <c r="AD207" s="669"/>
      <c r="AE207" s="669">
        <v>163</v>
      </c>
      <c r="AF207" s="669"/>
      <c r="AG207" s="669"/>
      <c r="AH207" s="669"/>
      <c r="AI207" s="669"/>
      <c r="AJ207" s="669"/>
      <c r="AK207" s="668">
        <f>SUM(AC207:AJ207)</f>
        <v>763</v>
      </c>
      <c r="AL207" s="669">
        <v>493</v>
      </c>
      <c r="AM207" s="668">
        <f>AB207+AK207-AL207</f>
        <v>-600</v>
      </c>
      <c r="AN207" s="668">
        <f>$E207*3</f>
        <v>600</v>
      </c>
      <c r="AO207" s="669"/>
      <c r="AP207" s="669"/>
      <c r="AQ207" s="669"/>
      <c r="AR207" s="669"/>
      <c r="AS207" s="669"/>
      <c r="AT207" s="669"/>
      <c r="AU207" s="669"/>
      <c r="AV207" s="668">
        <f>SUM(AN207:AU207)</f>
        <v>600</v>
      </c>
      <c r="AW207" s="669"/>
      <c r="AX207" s="668">
        <f>AM207+AV207-AW207</f>
        <v>0</v>
      </c>
    </row>
    <row r="208" spans="1:50" ht="12">
      <c r="A208" s="288">
        <v>206</v>
      </c>
      <c r="B208" s="289" t="s">
        <v>412</v>
      </c>
      <c r="C208" s="290" t="s">
        <v>23</v>
      </c>
      <c r="D208" s="290" t="s">
        <v>414</v>
      </c>
      <c r="E208" s="290">
        <v>135</v>
      </c>
      <c r="F208" s="668">
        <v>100</v>
      </c>
      <c r="G208" s="668">
        <v>285</v>
      </c>
      <c r="H208" s="669"/>
      <c r="I208" s="669"/>
      <c r="J208" s="669"/>
      <c r="K208" s="669"/>
      <c r="L208" s="669"/>
      <c r="M208" s="669"/>
      <c r="N208" s="669"/>
      <c r="O208" s="668">
        <f>SUM(G208:N208)</f>
        <v>285</v>
      </c>
      <c r="P208" s="669">
        <v>570</v>
      </c>
      <c r="Q208" s="668">
        <f>F208+O208-P208</f>
        <v>-185</v>
      </c>
      <c r="R208" s="668">
        <v>285</v>
      </c>
      <c r="S208" s="669"/>
      <c r="T208" s="669"/>
      <c r="U208" s="669"/>
      <c r="V208" s="669"/>
      <c r="W208" s="669"/>
      <c r="X208" s="669"/>
      <c r="Y208" s="669"/>
      <c r="Z208" s="668">
        <f>SUM(R208:Y208)</f>
        <v>285</v>
      </c>
      <c r="AA208" s="669"/>
      <c r="AB208" s="668">
        <f>Q208+Z208-AA208</f>
        <v>100</v>
      </c>
      <c r="AC208" s="668">
        <f>$E208*3</f>
        <v>405</v>
      </c>
      <c r="AD208" s="669"/>
      <c r="AE208" s="669"/>
      <c r="AF208" s="669"/>
      <c r="AG208" s="669"/>
      <c r="AH208" s="669">
        <v>100</v>
      </c>
      <c r="AI208" s="669"/>
      <c r="AJ208" s="669"/>
      <c r="AK208" s="668">
        <f>SUM(AC208:AJ208)</f>
        <v>505</v>
      </c>
      <c r="AL208" s="669">
        <v>855</v>
      </c>
      <c r="AM208" s="668">
        <f>AB208+AK208-AL208</f>
        <v>-250</v>
      </c>
      <c r="AN208" s="668">
        <f>$E208*3</f>
        <v>405</v>
      </c>
      <c r="AO208" s="669"/>
      <c r="AP208" s="669">
        <v>100</v>
      </c>
      <c r="AQ208" s="669"/>
      <c r="AR208" s="669"/>
      <c r="AS208" s="669"/>
      <c r="AT208" s="669"/>
      <c r="AU208" s="669"/>
      <c r="AV208" s="668">
        <f>SUM(AN208:AU208)</f>
        <v>505</v>
      </c>
      <c r="AW208" s="669"/>
      <c r="AX208" s="668">
        <f>AM208+AV208-AW208</f>
        <v>255</v>
      </c>
    </row>
    <row r="209" spans="1:50" ht="12">
      <c r="A209" s="288">
        <v>207</v>
      </c>
      <c r="B209" s="414" t="s">
        <v>3099</v>
      </c>
      <c r="C209" s="297" t="s">
        <v>30</v>
      </c>
      <c r="D209" s="297" t="s">
        <v>417</v>
      </c>
      <c r="E209" s="673"/>
      <c r="F209" s="671"/>
      <c r="G209" s="671"/>
      <c r="H209" s="672"/>
      <c r="I209" s="672"/>
      <c r="J209" s="672"/>
      <c r="K209" s="672"/>
      <c r="L209" s="672"/>
      <c r="M209" s="672"/>
      <c r="N209" s="672"/>
      <c r="O209" s="671"/>
      <c r="P209" s="672"/>
      <c r="Q209" s="671"/>
      <c r="R209" s="671"/>
      <c r="S209" s="672"/>
      <c r="T209" s="672"/>
      <c r="U209" s="672"/>
      <c r="V209" s="672"/>
      <c r="W209" s="672"/>
      <c r="X209" s="672"/>
      <c r="Y209" s="672"/>
      <c r="Z209" s="671"/>
      <c r="AA209" s="672"/>
      <c r="AB209" s="671"/>
      <c r="AC209" s="671"/>
      <c r="AD209" s="672"/>
      <c r="AE209" s="672"/>
      <c r="AF209" s="672"/>
      <c r="AG209" s="672"/>
      <c r="AH209" s="672"/>
      <c r="AI209" s="672"/>
      <c r="AJ209" s="672"/>
      <c r="AK209" s="671"/>
      <c r="AL209" s="672"/>
      <c r="AM209" s="671"/>
      <c r="AN209" s="671"/>
      <c r="AO209" s="672"/>
      <c r="AP209" s="672"/>
      <c r="AQ209" s="672"/>
      <c r="AR209" s="672"/>
      <c r="AS209" s="672"/>
      <c r="AT209" s="672"/>
      <c r="AU209" s="672"/>
      <c r="AV209" s="671"/>
      <c r="AW209" s="672"/>
      <c r="AX209" s="671"/>
    </row>
    <row r="210" spans="1:50" ht="12">
      <c r="A210" s="288">
        <v>208</v>
      </c>
      <c r="B210" s="289" t="s">
        <v>1574</v>
      </c>
      <c r="C210" s="290" t="s">
        <v>23</v>
      </c>
      <c r="D210" s="290"/>
      <c r="E210" s="290">
        <v>420</v>
      </c>
      <c r="F210" s="668">
        <v>0</v>
      </c>
      <c r="G210" s="668">
        <v>960</v>
      </c>
      <c r="H210" s="669">
        <v>50</v>
      </c>
      <c r="I210" s="669"/>
      <c r="J210" s="669">
        <v>946</v>
      </c>
      <c r="K210" s="669"/>
      <c r="L210" s="669">
        <v>100</v>
      </c>
      <c r="M210" s="669"/>
      <c r="N210" s="669"/>
      <c r="O210" s="668">
        <f t="shared" ref="O210:O240" si="102">SUM(G210:N210)</f>
        <v>2056</v>
      </c>
      <c r="P210" s="669">
        <v>4886</v>
      </c>
      <c r="Q210" s="668">
        <f t="shared" ref="Q210:Q241" si="103">F210+O210-P210</f>
        <v>-2830</v>
      </c>
      <c r="R210" s="668">
        <v>960</v>
      </c>
      <c r="S210" s="669"/>
      <c r="T210" s="669"/>
      <c r="U210" s="669"/>
      <c r="V210" s="669"/>
      <c r="W210" s="669"/>
      <c r="X210" s="669"/>
      <c r="Y210" s="669"/>
      <c r="Z210" s="668">
        <f t="shared" ref="Z210:Z240" si="104">SUM(R210:Y210)</f>
        <v>960</v>
      </c>
      <c r="AA210" s="669"/>
      <c r="AB210" s="668">
        <f t="shared" ref="AB210:AB241" si="105">Q210+Z210-AA210</f>
        <v>-1870</v>
      </c>
      <c r="AC210" s="668">
        <f t="shared" ref="AC210:AC240" si="106">$E210*3</f>
        <v>1260</v>
      </c>
      <c r="AD210" s="669"/>
      <c r="AE210" s="669"/>
      <c r="AF210" s="669"/>
      <c r="AG210" s="669"/>
      <c r="AH210" s="669"/>
      <c r="AI210" s="669"/>
      <c r="AJ210" s="669"/>
      <c r="AK210" s="668">
        <f t="shared" ref="AK210:AK240" si="107">SUM(AC210:AJ210)</f>
        <v>1260</v>
      </c>
      <c r="AL210" s="669">
        <v>650</v>
      </c>
      <c r="AM210" s="668">
        <f t="shared" ref="AM210:AM241" si="108">AB210+AK210-AL210</f>
        <v>-1260</v>
      </c>
      <c r="AN210" s="668">
        <f t="shared" ref="AN210:AN240" si="109">$E210*3</f>
        <v>1260</v>
      </c>
      <c r="AO210" s="669"/>
      <c r="AP210" s="669"/>
      <c r="AQ210" s="669"/>
      <c r="AR210" s="669"/>
      <c r="AS210" s="669"/>
      <c r="AT210" s="669"/>
      <c r="AU210" s="669"/>
      <c r="AV210" s="668">
        <f t="shared" ref="AV210:AV240" si="110">SUM(AN210:AU210)</f>
        <v>1260</v>
      </c>
      <c r="AW210" s="669"/>
      <c r="AX210" s="668">
        <f t="shared" ref="AX210:AX241" si="111">AM210+AV210-AW210</f>
        <v>0</v>
      </c>
    </row>
    <row r="211" spans="1:50" ht="12">
      <c r="A211" s="288">
        <v>209</v>
      </c>
      <c r="B211" s="294" t="s">
        <v>1614</v>
      </c>
      <c r="C211" s="290" t="s">
        <v>14</v>
      </c>
      <c r="D211" s="290"/>
      <c r="E211" s="670">
        <v>95</v>
      </c>
      <c r="F211" s="668">
        <v>0</v>
      </c>
      <c r="G211" s="668">
        <f t="shared" ref="G211:G238" si="112">E211*3</f>
        <v>285</v>
      </c>
      <c r="H211" s="669"/>
      <c r="I211" s="669"/>
      <c r="J211" s="669"/>
      <c r="K211" s="669"/>
      <c r="L211" s="669"/>
      <c r="M211" s="669"/>
      <c r="N211" s="669"/>
      <c r="O211" s="668">
        <f t="shared" si="102"/>
        <v>285</v>
      </c>
      <c r="P211" s="669">
        <v>285</v>
      </c>
      <c r="Q211" s="668">
        <f t="shared" si="103"/>
        <v>0</v>
      </c>
      <c r="R211" s="668">
        <f t="shared" ref="R211:R238" si="113">E211*3</f>
        <v>285</v>
      </c>
      <c r="S211" s="669"/>
      <c r="T211" s="669"/>
      <c r="U211" s="669"/>
      <c r="V211" s="669"/>
      <c r="W211" s="669"/>
      <c r="X211" s="669"/>
      <c r="Y211" s="669"/>
      <c r="Z211" s="668">
        <f t="shared" si="104"/>
        <v>285</v>
      </c>
      <c r="AA211" s="669">
        <v>285</v>
      </c>
      <c r="AB211" s="668">
        <f t="shared" si="105"/>
        <v>0</v>
      </c>
      <c r="AC211" s="668">
        <f t="shared" si="106"/>
        <v>285</v>
      </c>
      <c r="AD211" s="669">
        <v>50</v>
      </c>
      <c r="AE211" s="669"/>
      <c r="AF211" s="669"/>
      <c r="AG211" s="669"/>
      <c r="AH211" s="669"/>
      <c r="AI211" s="669"/>
      <c r="AJ211" s="669"/>
      <c r="AK211" s="668">
        <f t="shared" si="107"/>
        <v>335</v>
      </c>
      <c r="AL211" s="669">
        <v>335</v>
      </c>
      <c r="AM211" s="668">
        <f t="shared" si="108"/>
        <v>0</v>
      </c>
      <c r="AN211" s="668">
        <f t="shared" si="109"/>
        <v>285</v>
      </c>
      <c r="AO211" s="669"/>
      <c r="AP211" s="669">
        <v>100</v>
      </c>
      <c r="AQ211" s="669"/>
      <c r="AR211" s="669"/>
      <c r="AS211" s="669"/>
      <c r="AT211" s="669"/>
      <c r="AU211" s="669"/>
      <c r="AV211" s="668">
        <f t="shared" si="110"/>
        <v>385</v>
      </c>
      <c r="AW211" s="669">
        <v>385</v>
      </c>
      <c r="AX211" s="668">
        <f t="shared" si="111"/>
        <v>0</v>
      </c>
    </row>
    <row r="212" spans="1:50" ht="12">
      <c r="A212" s="288">
        <v>210</v>
      </c>
      <c r="B212" s="289" t="s">
        <v>3159</v>
      </c>
      <c r="C212" s="290" t="s">
        <v>14</v>
      </c>
      <c r="D212" s="290" t="s">
        <v>1983</v>
      </c>
      <c r="E212" s="290">
        <v>130</v>
      </c>
      <c r="F212" s="668">
        <v>0</v>
      </c>
      <c r="G212" s="668">
        <v>270</v>
      </c>
      <c r="H212" s="669"/>
      <c r="I212" s="669"/>
      <c r="J212" s="669"/>
      <c r="K212" s="669"/>
      <c r="L212" s="669"/>
      <c r="M212" s="669"/>
      <c r="N212" s="669"/>
      <c r="O212" s="668">
        <f t="shared" si="102"/>
        <v>270</v>
      </c>
      <c r="P212" s="669"/>
      <c r="Q212" s="668">
        <f t="shared" si="103"/>
        <v>270</v>
      </c>
      <c r="R212" s="668">
        <v>270</v>
      </c>
      <c r="S212" s="669"/>
      <c r="T212" s="669"/>
      <c r="U212" s="669"/>
      <c r="V212" s="669"/>
      <c r="W212" s="669"/>
      <c r="X212" s="669"/>
      <c r="Y212" s="669"/>
      <c r="Z212" s="668">
        <f t="shared" si="104"/>
        <v>270</v>
      </c>
      <c r="AA212" s="669">
        <v>540</v>
      </c>
      <c r="AB212" s="668">
        <f t="shared" si="105"/>
        <v>0</v>
      </c>
      <c r="AC212" s="668">
        <f t="shared" si="106"/>
        <v>390</v>
      </c>
      <c r="AD212" s="669"/>
      <c r="AE212" s="669"/>
      <c r="AF212" s="669"/>
      <c r="AG212" s="669"/>
      <c r="AH212" s="669"/>
      <c r="AI212" s="669"/>
      <c r="AJ212" s="669"/>
      <c r="AK212" s="668">
        <f t="shared" si="107"/>
        <v>390</v>
      </c>
      <c r="AL212" s="669">
        <v>390</v>
      </c>
      <c r="AM212" s="668">
        <f t="shared" si="108"/>
        <v>0</v>
      </c>
      <c r="AN212" s="668">
        <f t="shared" si="109"/>
        <v>390</v>
      </c>
      <c r="AO212" s="669"/>
      <c r="AP212" s="669"/>
      <c r="AQ212" s="669"/>
      <c r="AR212" s="669"/>
      <c r="AS212" s="669"/>
      <c r="AT212" s="669"/>
      <c r="AU212" s="669"/>
      <c r="AV212" s="668">
        <f t="shared" si="110"/>
        <v>390</v>
      </c>
      <c r="AW212" s="669"/>
      <c r="AX212" s="668">
        <f t="shared" si="111"/>
        <v>390</v>
      </c>
    </row>
    <row r="213" spans="1:50" ht="12">
      <c r="A213" s="288">
        <v>211</v>
      </c>
      <c r="B213" s="289" t="s">
        <v>418</v>
      </c>
      <c r="C213" s="290" t="s">
        <v>14</v>
      </c>
      <c r="D213" s="290" t="s">
        <v>12</v>
      </c>
      <c r="E213" s="290">
        <v>1500</v>
      </c>
      <c r="F213" s="668">
        <v>-10000</v>
      </c>
      <c r="G213" s="668">
        <f t="shared" si="112"/>
        <v>4500</v>
      </c>
      <c r="H213" s="669"/>
      <c r="I213" s="669"/>
      <c r="J213" s="669"/>
      <c r="K213" s="669"/>
      <c r="L213" s="669"/>
      <c r="M213" s="669"/>
      <c r="N213" s="669"/>
      <c r="O213" s="668">
        <f t="shared" si="102"/>
        <v>4500</v>
      </c>
      <c r="P213" s="669"/>
      <c r="Q213" s="668">
        <f t="shared" si="103"/>
        <v>-5500</v>
      </c>
      <c r="R213" s="668">
        <f t="shared" si="113"/>
        <v>4500</v>
      </c>
      <c r="S213" s="669">
        <v>50</v>
      </c>
      <c r="T213" s="669"/>
      <c r="U213" s="669"/>
      <c r="V213" s="669"/>
      <c r="W213" s="669">
        <v>100</v>
      </c>
      <c r="X213" s="669"/>
      <c r="Y213" s="669"/>
      <c r="Z213" s="668">
        <f t="shared" si="104"/>
        <v>4650</v>
      </c>
      <c r="AA213" s="669">
        <v>240</v>
      </c>
      <c r="AB213" s="668">
        <f t="shared" si="105"/>
        <v>-1090</v>
      </c>
      <c r="AC213" s="668">
        <f t="shared" si="106"/>
        <v>4500</v>
      </c>
      <c r="AD213" s="669">
        <v>50</v>
      </c>
      <c r="AE213" s="669"/>
      <c r="AF213" s="669"/>
      <c r="AG213" s="669"/>
      <c r="AH213" s="669"/>
      <c r="AI213" s="669"/>
      <c r="AJ213" s="669"/>
      <c r="AK213" s="668">
        <f t="shared" si="107"/>
        <v>4550</v>
      </c>
      <c r="AL213" s="669">
        <v>3460</v>
      </c>
      <c r="AM213" s="668">
        <f t="shared" si="108"/>
        <v>0</v>
      </c>
      <c r="AN213" s="668">
        <f t="shared" si="109"/>
        <v>4500</v>
      </c>
      <c r="AO213" s="669">
        <v>50</v>
      </c>
      <c r="AP213" s="669"/>
      <c r="AQ213" s="669"/>
      <c r="AR213" s="669"/>
      <c r="AS213" s="669"/>
      <c r="AT213" s="669"/>
      <c r="AU213" s="669"/>
      <c r="AV213" s="668">
        <f t="shared" si="110"/>
        <v>4550</v>
      </c>
      <c r="AW213" s="669">
        <v>2000</v>
      </c>
      <c r="AX213" s="668">
        <f t="shared" si="111"/>
        <v>2550</v>
      </c>
    </row>
    <row r="214" spans="1:50" ht="12">
      <c r="A214" s="288">
        <v>212</v>
      </c>
      <c r="B214" s="294" t="s">
        <v>1529</v>
      </c>
      <c r="C214" s="290" t="s">
        <v>10</v>
      </c>
      <c r="D214" s="290" t="s">
        <v>12</v>
      </c>
      <c r="E214" s="670">
        <v>1500</v>
      </c>
      <c r="F214" s="668">
        <v>0</v>
      </c>
      <c r="G214" s="668">
        <f t="shared" si="112"/>
        <v>4500</v>
      </c>
      <c r="H214" s="669"/>
      <c r="I214" s="669"/>
      <c r="J214" s="669"/>
      <c r="K214" s="669"/>
      <c r="L214" s="669"/>
      <c r="M214" s="669"/>
      <c r="N214" s="669"/>
      <c r="O214" s="668">
        <f t="shared" si="102"/>
        <v>4500</v>
      </c>
      <c r="P214" s="669">
        <v>18000</v>
      </c>
      <c r="Q214" s="668">
        <f t="shared" si="103"/>
        <v>-13500</v>
      </c>
      <c r="R214" s="668">
        <f t="shared" si="113"/>
        <v>4500</v>
      </c>
      <c r="S214" s="669"/>
      <c r="T214" s="669"/>
      <c r="U214" s="669"/>
      <c r="V214" s="669"/>
      <c r="W214" s="669"/>
      <c r="X214" s="669"/>
      <c r="Y214" s="669"/>
      <c r="Z214" s="668">
        <f t="shared" si="104"/>
        <v>4500</v>
      </c>
      <c r="AA214" s="669"/>
      <c r="AB214" s="668">
        <f t="shared" si="105"/>
        <v>-9000</v>
      </c>
      <c r="AC214" s="668">
        <f t="shared" si="106"/>
        <v>4500</v>
      </c>
      <c r="AD214" s="669"/>
      <c r="AE214" s="669"/>
      <c r="AF214" s="669"/>
      <c r="AG214" s="669"/>
      <c r="AH214" s="669"/>
      <c r="AI214" s="669"/>
      <c r="AJ214" s="669"/>
      <c r="AK214" s="668">
        <f t="shared" si="107"/>
        <v>4500</v>
      </c>
      <c r="AL214" s="669"/>
      <c r="AM214" s="668">
        <f t="shared" si="108"/>
        <v>-4500</v>
      </c>
      <c r="AN214" s="668">
        <f t="shared" si="109"/>
        <v>4500</v>
      </c>
      <c r="AO214" s="669"/>
      <c r="AP214" s="669"/>
      <c r="AQ214" s="669"/>
      <c r="AR214" s="669"/>
      <c r="AS214" s="669"/>
      <c r="AT214" s="669"/>
      <c r="AU214" s="669"/>
      <c r="AV214" s="668">
        <f t="shared" si="110"/>
        <v>4500</v>
      </c>
      <c r="AW214" s="669"/>
      <c r="AX214" s="668">
        <f t="shared" si="111"/>
        <v>0</v>
      </c>
    </row>
    <row r="215" spans="1:50" ht="12">
      <c r="A215" s="288">
        <v>213</v>
      </c>
      <c r="B215" s="289" t="s">
        <v>422</v>
      </c>
      <c r="C215" s="290" t="s">
        <v>14</v>
      </c>
      <c r="D215" s="290" t="s">
        <v>12</v>
      </c>
      <c r="E215" s="290">
        <v>355</v>
      </c>
      <c r="F215" s="668">
        <v>0</v>
      </c>
      <c r="G215" s="668">
        <f t="shared" si="112"/>
        <v>1065</v>
      </c>
      <c r="H215" s="669"/>
      <c r="I215" s="669"/>
      <c r="J215" s="669"/>
      <c r="K215" s="669"/>
      <c r="L215" s="669"/>
      <c r="M215" s="669"/>
      <c r="N215" s="669"/>
      <c r="O215" s="668">
        <f t="shared" si="102"/>
        <v>1065</v>
      </c>
      <c r="P215" s="669">
        <v>1065</v>
      </c>
      <c r="Q215" s="668">
        <f t="shared" si="103"/>
        <v>0</v>
      </c>
      <c r="R215" s="668">
        <f t="shared" si="113"/>
        <v>1065</v>
      </c>
      <c r="S215" s="669">
        <v>50</v>
      </c>
      <c r="T215" s="669"/>
      <c r="U215" s="669"/>
      <c r="V215" s="669"/>
      <c r="W215" s="669">
        <v>100</v>
      </c>
      <c r="X215" s="669"/>
      <c r="Y215" s="669"/>
      <c r="Z215" s="668">
        <f t="shared" si="104"/>
        <v>1215</v>
      </c>
      <c r="AA215" s="669">
        <v>1215</v>
      </c>
      <c r="AB215" s="668">
        <f t="shared" si="105"/>
        <v>0</v>
      </c>
      <c r="AC215" s="668">
        <f t="shared" si="106"/>
        <v>1065</v>
      </c>
      <c r="AD215" s="669"/>
      <c r="AE215" s="669"/>
      <c r="AF215" s="669"/>
      <c r="AG215" s="669"/>
      <c r="AH215" s="669"/>
      <c r="AI215" s="669"/>
      <c r="AJ215" s="669"/>
      <c r="AK215" s="668">
        <f t="shared" si="107"/>
        <v>1065</v>
      </c>
      <c r="AL215" s="669">
        <v>1065</v>
      </c>
      <c r="AM215" s="668">
        <f t="shared" si="108"/>
        <v>0</v>
      </c>
      <c r="AN215" s="668">
        <f t="shared" si="109"/>
        <v>1065</v>
      </c>
      <c r="AO215" s="669"/>
      <c r="AP215" s="669">
        <v>100</v>
      </c>
      <c r="AQ215" s="669"/>
      <c r="AR215" s="669"/>
      <c r="AS215" s="669"/>
      <c r="AT215" s="669"/>
      <c r="AU215" s="669"/>
      <c r="AV215" s="668">
        <f t="shared" si="110"/>
        <v>1165</v>
      </c>
      <c r="AW215" s="669">
        <v>1165</v>
      </c>
      <c r="AX215" s="668">
        <f t="shared" si="111"/>
        <v>0</v>
      </c>
    </row>
    <row r="216" spans="1:50" ht="12">
      <c r="A216" s="288">
        <v>214</v>
      </c>
      <c r="B216" s="289" t="s">
        <v>2016</v>
      </c>
      <c r="C216" s="290" t="s">
        <v>14</v>
      </c>
      <c r="D216" s="290"/>
      <c r="E216" s="290">
        <v>140</v>
      </c>
      <c r="F216" s="668">
        <v>100</v>
      </c>
      <c r="G216" s="668">
        <v>300</v>
      </c>
      <c r="H216" s="669"/>
      <c r="I216" s="669"/>
      <c r="J216" s="669"/>
      <c r="K216" s="669"/>
      <c r="L216" s="669"/>
      <c r="M216" s="669"/>
      <c r="N216" s="669"/>
      <c r="O216" s="668">
        <f t="shared" si="102"/>
        <v>300</v>
      </c>
      <c r="P216" s="669"/>
      <c r="Q216" s="668">
        <f t="shared" si="103"/>
        <v>400</v>
      </c>
      <c r="R216" s="668">
        <v>300</v>
      </c>
      <c r="S216" s="669"/>
      <c r="T216" s="669"/>
      <c r="U216" s="669"/>
      <c r="V216" s="669"/>
      <c r="W216" s="669"/>
      <c r="X216" s="669"/>
      <c r="Y216" s="669"/>
      <c r="Z216" s="668">
        <f t="shared" si="104"/>
        <v>300</v>
      </c>
      <c r="AA216" s="669"/>
      <c r="AB216" s="668">
        <f t="shared" si="105"/>
        <v>700</v>
      </c>
      <c r="AC216" s="668">
        <f t="shared" si="106"/>
        <v>420</v>
      </c>
      <c r="AD216" s="669"/>
      <c r="AE216" s="669"/>
      <c r="AF216" s="669"/>
      <c r="AG216" s="669"/>
      <c r="AH216" s="669"/>
      <c r="AI216" s="669"/>
      <c r="AJ216" s="669"/>
      <c r="AK216" s="668">
        <f t="shared" si="107"/>
        <v>420</v>
      </c>
      <c r="AL216" s="669">
        <v>700</v>
      </c>
      <c r="AM216" s="668">
        <f t="shared" si="108"/>
        <v>420</v>
      </c>
      <c r="AN216" s="668">
        <f t="shared" si="109"/>
        <v>420</v>
      </c>
      <c r="AO216" s="669"/>
      <c r="AP216" s="669"/>
      <c r="AQ216" s="669"/>
      <c r="AR216" s="669"/>
      <c r="AS216" s="669"/>
      <c r="AT216" s="669"/>
      <c r="AU216" s="669"/>
      <c r="AV216" s="668">
        <f t="shared" si="110"/>
        <v>420</v>
      </c>
      <c r="AW216" s="669">
        <v>840</v>
      </c>
      <c r="AX216" s="668">
        <f t="shared" si="111"/>
        <v>0</v>
      </c>
    </row>
    <row r="217" spans="1:50" ht="12">
      <c r="A217" s="288">
        <v>215</v>
      </c>
      <c r="B217" s="289" t="s">
        <v>424</v>
      </c>
      <c r="C217" s="290" t="s">
        <v>23</v>
      </c>
      <c r="D217" s="290" t="s">
        <v>426</v>
      </c>
      <c r="E217" s="290">
        <v>200</v>
      </c>
      <c r="F217" s="668">
        <v>0</v>
      </c>
      <c r="G217" s="668">
        <v>420</v>
      </c>
      <c r="H217" s="669"/>
      <c r="I217" s="669"/>
      <c r="J217" s="669"/>
      <c r="K217" s="669"/>
      <c r="L217" s="669"/>
      <c r="M217" s="669"/>
      <c r="N217" s="669"/>
      <c r="O217" s="668">
        <f t="shared" si="102"/>
        <v>420</v>
      </c>
      <c r="P217" s="669">
        <v>1780</v>
      </c>
      <c r="Q217" s="668">
        <f t="shared" si="103"/>
        <v>-1360</v>
      </c>
      <c r="R217" s="668">
        <v>420</v>
      </c>
      <c r="S217" s="669"/>
      <c r="T217" s="669"/>
      <c r="U217" s="669"/>
      <c r="V217" s="669"/>
      <c r="W217" s="669"/>
      <c r="X217" s="669"/>
      <c r="Y217" s="669"/>
      <c r="Z217" s="668">
        <f t="shared" si="104"/>
        <v>420</v>
      </c>
      <c r="AA217" s="669">
        <v>460</v>
      </c>
      <c r="AB217" s="668">
        <f t="shared" si="105"/>
        <v>-1400</v>
      </c>
      <c r="AC217" s="668">
        <f t="shared" si="106"/>
        <v>600</v>
      </c>
      <c r="AD217" s="669"/>
      <c r="AE217" s="669">
        <v>100</v>
      </c>
      <c r="AF217" s="669"/>
      <c r="AG217" s="669"/>
      <c r="AH217" s="669">
        <v>100</v>
      </c>
      <c r="AI217" s="669"/>
      <c r="AJ217" s="669"/>
      <c r="AK217" s="668">
        <f t="shared" si="107"/>
        <v>800</v>
      </c>
      <c r="AL217" s="669"/>
      <c r="AM217" s="668">
        <f t="shared" si="108"/>
        <v>-600</v>
      </c>
      <c r="AN217" s="668">
        <f t="shared" si="109"/>
        <v>600</v>
      </c>
      <c r="AO217" s="669"/>
      <c r="AP217" s="669">
        <v>100</v>
      </c>
      <c r="AQ217" s="669"/>
      <c r="AR217" s="669">
        <v>300</v>
      </c>
      <c r="AS217" s="669"/>
      <c r="AT217" s="669"/>
      <c r="AU217" s="669"/>
      <c r="AV217" s="668">
        <f t="shared" si="110"/>
        <v>1000</v>
      </c>
      <c r="AW217" s="669">
        <v>500</v>
      </c>
      <c r="AX217" s="668">
        <f t="shared" si="111"/>
        <v>-100</v>
      </c>
    </row>
    <row r="218" spans="1:50" ht="12">
      <c r="A218" s="288">
        <v>216</v>
      </c>
      <c r="B218" s="289" t="s">
        <v>1947</v>
      </c>
      <c r="C218" s="290" t="s">
        <v>23</v>
      </c>
      <c r="D218" s="290"/>
      <c r="E218" s="290">
        <v>125</v>
      </c>
      <c r="F218" s="668">
        <v>0</v>
      </c>
      <c r="G218" s="668">
        <v>255</v>
      </c>
      <c r="H218" s="669"/>
      <c r="I218" s="669"/>
      <c r="J218" s="669"/>
      <c r="K218" s="669"/>
      <c r="L218" s="669"/>
      <c r="M218" s="669"/>
      <c r="N218" s="669"/>
      <c r="O218" s="668">
        <f t="shared" si="102"/>
        <v>255</v>
      </c>
      <c r="P218" s="669"/>
      <c r="Q218" s="668">
        <f t="shared" si="103"/>
        <v>255</v>
      </c>
      <c r="R218" s="668">
        <v>255</v>
      </c>
      <c r="S218" s="669"/>
      <c r="T218" s="669"/>
      <c r="U218" s="669"/>
      <c r="V218" s="669"/>
      <c r="W218" s="669"/>
      <c r="X218" s="669"/>
      <c r="Y218" s="669"/>
      <c r="Z218" s="668">
        <f t="shared" si="104"/>
        <v>255</v>
      </c>
      <c r="AA218" s="669"/>
      <c r="AB218" s="668">
        <f t="shared" si="105"/>
        <v>510</v>
      </c>
      <c r="AC218" s="668">
        <f t="shared" si="106"/>
        <v>375</v>
      </c>
      <c r="AD218" s="669"/>
      <c r="AE218" s="669"/>
      <c r="AF218" s="669"/>
      <c r="AG218" s="669"/>
      <c r="AH218" s="669"/>
      <c r="AI218" s="669"/>
      <c r="AJ218" s="669"/>
      <c r="AK218" s="668">
        <f t="shared" si="107"/>
        <v>375</v>
      </c>
      <c r="AL218" s="669"/>
      <c r="AM218" s="668">
        <f t="shared" si="108"/>
        <v>885</v>
      </c>
      <c r="AN218" s="668">
        <f t="shared" si="109"/>
        <v>375</v>
      </c>
      <c r="AO218" s="669"/>
      <c r="AP218" s="669"/>
      <c r="AQ218" s="669"/>
      <c r="AR218" s="669"/>
      <c r="AS218" s="669"/>
      <c r="AT218" s="669"/>
      <c r="AU218" s="669"/>
      <c r="AV218" s="668">
        <f t="shared" si="110"/>
        <v>375</v>
      </c>
      <c r="AW218" s="669"/>
      <c r="AX218" s="668">
        <f t="shared" si="111"/>
        <v>1260</v>
      </c>
    </row>
    <row r="219" spans="1:50" ht="12">
      <c r="A219" s="288">
        <v>217</v>
      </c>
      <c r="B219" s="289" t="s">
        <v>433</v>
      </c>
      <c r="C219" s="290" t="s">
        <v>14</v>
      </c>
      <c r="D219" s="290" t="s">
        <v>435</v>
      </c>
      <c r="E219" s="290">
        <v>300</v>
      </c>
      <c r="F219" s="668">
        <v>660</v>
      </c>
      <c r="G219" s="668">
        <v>660</v>
      </c>
      <c r="H219" s="669">
        <v>50</v>
      </c>
      <c r="I219" s="669"/>
      <c r="J219" s="669"/>
      <c r="K219" s="669"/>
      <c r="L219" s="669"/>
      <c r="M219" s="669"/>
      <c r="N219" s="669"/>
      <c r="O219" s="668">
        <f t="shared" si="102"/>
        <v>710</v>
      </c>
      <c r="P219" s="669">
        <v>1370</v>
      </c>
      <c r="Q219" s="668">
        <f t="shared" si="103"/>
        <v>0</v>
      </c>
      <c r="R219" s="668">
        <v>660</v>
      </c>
      <c r="S219" s="669"/>
      <c r="T219" s="669"/>
      <c r="U219" s="669"/>
      <c r="V219" s="669"/>
      <c r="W219" s="669">
        <v>100</v>
      </c>
      <c r="X219" s="669"/>
      <c r="Y219" s="669"/>
      <c r="Z219" s="668">
        <f t="shared" si="104"/>
        <v>760</v>
      </c>
      <c r="AA219" s="669">
        <v>760</v>
      </c>
      <c r="AB219" s="668">
        <f t="shared" si="105"/>
        <v>0</v>
      </c>
      <c r="AC219" s="668">
        <f t="shared" si="106"/>
        <v>900</v>
      </c>
      <c r="AD219" s="669"/>
      <c r="AE219" s="669"/>
      <c r="AF219" s="669"/>
      <c r="AG219" s="669"/>
      <c r="AH219" s="669"/>
      <c r="AI219" s="669"/>
      <c r="AJ219" s="669"/>
      <c r="AK219" s="668">
        <f t="shared" si="107"/>
        <v>900</v>
      </c>
      <c r="AL219" s="669">
        <v>900</v>
      </c>
      <c r="AM219" s="668">
        <f t="shared" si="108"/>
        <v>0</v>
      </c>
      <c r="AN219" s="668">
        <f t="shared" si="109"/>
        <v>900</v>
      </c>
      <c r="AO219" s="669"/>
      <c r="AP219" s="669">
        <v>100</v>
      </c>
      <c r="AQ219" s="669"/>
      <c r="AR219" s="669"/>
      <c r="AS219" s="669"/>
      <c r="AT219" s="669"/>
      <c r="AU219" s="669"/>
      <c r="AV219" s="668">
        <f t="shared" si="110"/>
        <v>1000</v>
      </c>
      <c r="AW219" s="669">
        <v>1000</v>
      </c>
      <c r="AX219" s="668">
        <f t="shared" si="111"/>
        <v>0</v>
      </c>
    </row>
    <row r="220" spans="1:50" ht="12">
      <c r="A220" s="288">
        <v>218</v>
      </c>
      <c r="B220" s="294" t="s">
        <v>3100</v>
      </c>
      <c r="C220" s="290" t="s">
        <v>10</v>
      </c>
      <c r="D220" s="290" t="s">
        <v>16</v>
      </c>
      <c r="E220" s="670">
        <v>120</v>
      </c>
      <c r="F220" s="668">
        <v>0</v>
      </c>
      <c r="G220" s="668">
        <f t="shared" si="112"/>
        <v>360</v>
      </c>
      <c r="H220" s="669"/>
      <c r="I220" s="669"/>
      <c r="J220" s="669"/>
      <c r="K220" s="669"/>
      <c r="L220" s="669"/>
      <c r="M220" s="669"/>
      <c r="N220" s="669"/>
      <c r="O220" s="668">
        <f t="shared" si="102"/>
        <v>360</v>
      </c>
      <c r="P220" s="669">
        <v>360</v>
      </c>
      <c r="Q220" s="668">
        <f t="shared" si="103"/>
        <v>0</v>
      </c>
      <c r="R220" s="668">
        <f t="shared" si="113"/>
        <v>360</v>
      </c>
      <c r="S220" s="669"/>
      <c r="T220" s="669"/>
      <c r="U220" s="669"/>
      <c r="V220" s="669"/>
      <c r="W220" s="669"/>
      <c r="X220" s="669"/>
      <c r="Y220" s="669"/>
      <c r="Z220" s="668">
        <f t="shared" si="104"/>
        <v>360</v>
      </c>
      <c r="AA220" s="669"/>
      <c r="AB220" s="668">
        <f t="shared" si="105"/>
        <v>360</v>
      </c>
      <c r="AC220" s="668">
        <f t="shared" si="106"/>
        <v>360</v>
      </c>
      <c r="AD220" s="669"/>
      <c r="AE220" s="669"/>
      <c r="AF220" s="669"/>
      <c r="AG220" s="669"/>
      <c r="AH220" s="669"/>
      <c r="AI220" s="669"/>
      <c r="AJ220" s="669"/>
      <c r="AK220" s="668">
        <f t="shared" si="107"/>
        <v>360</v>
      </c>
      <c r="AL220" s="669">
        <v>720</v>
      </c>
      <c r="AM220" s="668">
        <f t="shared" si="108"/>
        <v>0</v>
      </c>
      <c r="AN220" s="668">
        <f t="shared" si="109"/>
        <v>360</v>
      </c>
      <c r="AO220" s="669"/>
      <c r="AP220" s="669"/>
      <c r="AQ220" s="669"/>
      <c r="AR220" s="669"/>
      <c r="AS220" s="669"/>
      <c r="AT220" s="669"/>
      <c r="AU220" s="669"/>
      <c r="AV220" s="668">
        <f t="shared" si="110"/>
        <v>360</v>
      </c>
      <c r="AW220" s="669"/>
      <c r="AX220" s="668">
        <f t="shared" si="111"/>
        <v>360</v>
      </c>
    </row>
    <row r="221" spans="1:50" ht="12">
      <c r="A221" s="288">
        <v>219</v>
      </c>
      <c r="B221" s="289" t="s">
        <v>1559</v>
      </c>
      <c r="C221" s="290" t="s">
        <v>14</v>
      </c>
      <c r="D221" s="290"/>
      <c r="E221" s="290">
        <v>265</v>
      </c>
      <c r="F221" s="668">
        <v>0</v>
      </c>
      <c r="G221" s="668">
        <v>570</v>
      </c>
      <c r="H221" s="669"/>
      <c r="I221" s="669"/>
      <c r="J221" s="669"/>
      <c r="K221" s="669"/>
      <c r="L221" s="669"/>
      <c r="M221" s="669"/>
      <c r="N221" s="669"/>
      <c r="O221" s="668">
        <f t="shared" si="102"/>
        <v>570</v>
      </c>
      <c r="P221" s="669">
        <v>2300</v>
      </c>
      <c r="Q221" s="668">
        <f t="shared" si="103"/>
        <v>-1730</v>
      </c>
      <c r="R221" s="668">
        <v>570</v>
      </c>
      <c r="S221" s="669">
        <v>50</v>
      </c>
      <c r="T221" s="669"/>
      <c r="U221" s="669">
        <v>758</v>
      </c>
      <c r="V221" s="669"/>
      <c r="W221" s="669">
        <v>100</v>
      </c>
      <c r="X221" s="669"/>
      <c r="Y221" s="669"/>
      <c r="Z221" s="668">
        <f t="shared" si="104"/>
        <v>1478</v>
      </c>
      <c r="AA221" s="669"/>
      <c r="AB221" s="668">
        <f t="shared" si="105"/>
        <v>-252</v>
      </c>
      <c r="AC221" s="668">
        <f t="shared" si="106"/>
        <v>795</v>
      </c>
      <c r="AD221" s="669"/>
      <c r="AE221" s="669"/>
      <c r="AF221" s="669"/>
      <c r="AG221" s="669"/>
      <c r="AH221" s="669"/>
      <c r="AI221" s="669"/>
      <c r="AJ221" s="669"/>
      <c r="AK221" s="668">
        <f t="shared" si="107"/>
        <v>795</v>
      </c>
      <c r="AL221" s="669"/>
      <c r="AM221" s="668">
        <f t="shared" si="108"/>
        <v>543</v>
      </c>
      <c r="AN221" s="668">
        <f t="shared" si="109"/>
        <v>795</v>
      </c>
      <c r="AO221" s="669"/>
      <c r="AP221" s="669"/>
      <c r="AQ221" s="669"/>
      <c r="AR221" s="669"/>
      <c r="AS221" s="669"/>
      <c r="AT221" s="669"/>
      <c r="AU221" s="669"/>
      <c r="AV221" s="668">
        <f t="shared" si="110"/>
        <v>795</v>
      </c>
      <c r="AW221" s="669">
        <v>1338</v>
      </c>
      <c r="AX221" s="668">
        <f t="shared" si="111"/>
        <v>0</v>
      </c>
    </row>
    <row r="222" spans="1:50" ht="12">
      <c r="A222" s="288">
        <v>220</v>
      </c>
      <c r="B222" s="289" t="s">
        <v>440</v>
      </c>
      <c r="C222" s="290" t="s">
        <v>14</v>
      </c>
      <c r="D222" s="290" t="s">
        <v>150</v>
      </c>
      <c r="E222" s="290">
        <v>290</v>
      </c>
      <c r="F222" s="668">
        <v>0</v>
      </c>
      <c r="G222" s="668">
        <f t="shared" si="112"/>
        <v>870</v>
      </c>
      <c r="H222" s="669"/>
      <c r="I222" s="669"/>
      <c r="J222" s="669"/>
      <c r="K222" s="669"/>
      <c r="L222" s="669"/>
      <c r="M222" s="669"/>
      <c r="N222" s="669"/>
      <c r="O222" s="668">
        <f t="shared" si="102"/>
        <v>870</v>
      </c>
      <c r="P222" s="669"/>
      <c r="Q222" s="668">
        <f t="shared" si="103"/>
        <v>870</v>
      </c>
      <c r="R222" s="668">
        <f t="shared" si="113"/>
        <v>870</v>
      </c>
      <c r="S222" s="669"/>
      <c r="T222" s="669"/>
      <c r="U222" s="669"/>
      <c r="V222" s="669"/>
      <c r="W222" s="669"/>
      <c r="X222" s="669"/>
      <c r="Y222" s="669"/>
      <c r="Z222" s="668">
        <f t="shared" si="104"/>
        <v>870</v>
      </c>
      <c r="AA222" s="669">
        <v>1740</v>
      </c>
      <c r="AB222" s="668">
        <f t="shared" si="105"/>
        <v>0</v>
      </c>
      <c r="AC222" s="668">
        <f t="shared" si="106"/>
        <v>870</v>
      </c>
      <c r="AD222" s="669"/>
      <c r="AE222" s="669"/>
      <c r="AF222" s="669"/>
      <c r="AG222" s="669"/>
      <c r="AH222" s="669">
        <v>100</v>
      </c>
      <c r="AI222" s="669"/>
      <c r="AJ222" s="669"/>
      <c r="AK222" s="668">
        <f t="shared" si="107"/>
        <v>970</v>
      </c>
      <c r="AL222" s="669"/>
      <c r="AM222" s="668">
        <f t="shared" si="108"/>
        <v>970</v>
      </c>
      <c r="AN222" s="668">
        <f t="shared" si="109"/>
        <v>870</v>
      </c>
      <c r="AO222" s="669"/>
      <c r="AP222" s="669"/>
      <c r="AQ222" s="669"/>
      <c r="AR222" s="669"/>
      <c r="AS222" s="669"/>
      <c r="AT222" s="669"/>
      <c r="AU222" s="669"/>
      <c r="AV222" s="668">
        <f t="shared" si="110"/>
        <v>870</v>
      </c>
      <c r="AW222" s="669">
        <v>1840</v>
      </c>
      <c r="AX222" s="668">
        <f t="shared" si="111"/>
        <v>0</v>
      </c>
    </row>
    <row r="223" spans="1:50" ht="12">
      <c r="A223" s="288">
        <v>221</v>
      </c>
      <c r="B223" s="289" t="s">
        <v>1591</v>
      </c>
      <c r="C223" s="290" t="s">
        <v>23</v>
      </c>
      <c r="D223" s="290"/>
      <c r="E223" s="290">
        <v>110</v>
      </c>
      <c r="F223" s="668">
        <v>0</v>
      </c>
      <c r="G223" s="668">
        <v>210</v>
      </c>
      <c r="H223" s="669"/>
      <c r="I223" s="669"/>
      <c r="J223" s="669"/>
      <c r="K223" s="669"/>
      <c r="L223" s="669"/>
      <c r="M223" s="669"/>
      <c r="N223" s="669"/>
      <c r="O223" s="668">
        <f t="shared" si="102"/>
        <v>210</v>
      </c>
      <c r="P223" s="669">
        <v>210</v>
      </c>
      <c r="Q223" s="668">
        <f t="shared" si="103"/>
        <v>0</v>
      </c>
      <c r="R223" s="668">
        <v>210</v>
      </c>
      <c r="S223" s="669"/>
      <c r="T223" s="669"/>
      <c r="U223" s="669"/>
      <c r="V223" s="669"/>
      <c r="W223" s="669"/>
      <c r="X223" s="669"/>
      <c r="Y223" s="669"/>
      <c r="Z223" s="668">
        <f t="shared" si="104"/>
        <v>210</v>
      </c>
      <c r="AA223" s="669">
        <v>210</v>
      </c>
      <c r="AB223" s="668">
        <f t="shared" si="105"/>
        <v>0</v>
      </c>
      <c r="AC223" s="668">
        <f t="shared" si="106"/>
        <v>330</v>
      </c>
      <c r="AD223" s="669"/>
      <c r="AE223" s="669"/>
      <c r="AF223" s="669"/>
      <c r="AG223" s="669"/>
      <c r="AH223" s="669"/>
      <c r="AI223" s="669"/>
      <c r="AJ223" s="669"/>
      <c r="AK223" s="668">
        <f t="shared" si="107"/>
        <v>330</v>
      </c>
      <c r="AL223" s="669">
        <v>660</v>
      </c>
      <c r="AM223" s="668">
        <f t="shared" si="108"/>
        <v>-330</v>
      </c>
      <c r="AN223" s="668">
        <f t="shared" si="109"/>
        <v>330</v>
      </c>
      <c r="AO223" s="669"/>
      <c r="AP223" s="669"/>
      <c r="AQ223" s="669"/>
      <c r="AR223" s="669"/>
      <c r="AS223" s="669"/>
      <c r="AT223" s="669"/>
      <c r="AU223" s="669"/>
      <c r="AV223" s="668">
        <f t="shared" si="110"/>
        <v>330</v>
      </c>
      <c r="AW223" s="669"/>
      <c r="AX223" s="668">
        <f t="shared" si="111"/>
        <v>0</v>
      </c>
    </row>
    <row r="224" spans="1:50" ht="12">
      <c r="A224" s="288">
        <v>222</v>
      </c>
      <c r="B224" s="294" t="s">
        <v>1460</v>
      </c>
      <c r="C224" s="290" t="s">
        <v>23</v>
      </c>
      <c r="D224" s="290"/>
      <c r="E224" s="290">
        <v>100</v>
      </c>
      <c r="F224" s="668">
        <v>0</v>
      </c>
      <c r="G224" s="668">
        <f t="shared" si="112"/>
        <v>300</v>
      </c>
      <c r="H224" s="669">
        <v>50</v>
      </c>
      <c r="I224" s="669"/>
      <c r="J224" s="669"/>
      <c r="K224" s="669"/>
      <c r="L224" s="669"/>
      <c r="M224" s="669"/>
      <c r="N224" s="669"/>
      <c r="O224" s="668">
        <f t="shared" si="102"/>
        <v>350</v>
      </c>
      <c r="P224" s="669">
        <v>350</v>
      </c>
      <c r="Q224" s="668">
        <f t="shared" si="103"/>
        <v>0</v>
      </c>
      <c r="R224" s="668">
        <f t="shared" si="113"/>
        <v>300</v>
      </c>
      <c r="S224" s="669"/>
      <c r="T224" s="669"/>
      <c r="U224" s="669"/>
      <c r="V224" s="669"/>
      <c r="W224" s="669">
        <v>100</v>
      </c>
      <c r="X224" s="669"/>
      <c r="Y224" s="669"/>
      <c r="Z224" s="668">
        <f t="shared" si="104"/>
        <v>400</v>
      </c>
      <c r="AA224" s="669"/>
      <c r="AB224" s="668">
        <f t="shared" si="105"/>
        <v>400</v>
      </c>
      <c r="AC224" s="668">
        <f t="shared" si="106"/>
        <v>300</v>
      </c>
      <c r="AD224" s="669"/>
      <c r="AE224" s="669"/>
      <c r="AF224" s="669"/>
      <c r="AG224" s="669"/>
      <c r="AH224" s="669"/>
      <c r="AI224" s="669"/>
      <c r="AJ224" s="669"/>
      <c r="AK224" s="668">
        <f t="shared" si="107"/>
        <v>300</v>
      </c>
      <c r="AL224" s="669"/>
      <c r="AM224" s="668">
        <f t="shared" si="108"/>
        <v>700</v>
      </c>
      <c r="AN224" s="668">
        <f t="shared" si="109"/>
        <v>300</v>
      </c>
      <c r="AO224" s="669"/>
      <c r="AP224" s="669"/>
      <c r="AQ224" s="669"/>
      <c r="AR224" s="669"/>
      <c r="AS224" s="669"/>
      <c r="AT224" s="669"/>
      <c r="AU224" s="669"/>
      <c r="AV224" s="668">
        <f t="shared" si="110"/>
        <v>300</v>
      </c>
      <c r="AW224" s="669">
        <v>500</v>
      </c>
      <c r="AX224" s="668">
        <f t="shared" si="111"/>
        <v>500</v>
      </c>
    </row>
    <row r="225" spans="1:50" ht="12">
      <c r="A225" s="288">
        <v>223</v>
      </c>
      <c r="B225" s="289" t="s">
        <v>1962</v>
      </c>
      <c r="C225" s="290" t="s">
        <v>14</v>
      </c>
      <c r="D225" s="290" t="s">
        <v>1985</v>
      </c>
      <c r="E225" s="290">
        <v>900</v>
      </c>
      <c r="F225" s="668">
        <v>0</v>
      </c>
      <c r="G225" s="668">
        <v>2100</v>
      </c>
      <c r="H225" s="669">
        <v>50</v>
      </c>
      <c r="I225" s="669"/>
      <c r="J225" s="669"/>
      <c r="K225" s="669"/>
      <c r="L225" s="669"/>
      <c r="M225" s="669"/>
      <c r="N225" s="669"/>
      <c r="O225" s="668">
        <f t="shared" si="102"/>
        <v>2150</v>
      </c>
      <c r="P225" s="669">
        <v>2150</v>
      </c>
      <c r="Q225" s="668">
        <f t="shared" si="103"/>
        <v>0</v>
      </c>
      <c r="R225" s="668">
        <v>2100</v>
      </c>
      <c r="S225" s="669"/>
      <c r="T225" s="669"/>
      <c r="U225" s="669"/>
      <c r="V225" s="669"/>
      <c r="W225" s="669">
        <v>100</v>
      </c>
      <c r="X225" s="669"/>
      <c r="Y225" s="669"/>
      <c r="Z225" s="668">
        <f t="shared" si="104"/>
        <v>2200</v>
      </c>
      <c r="AA225" s="669">
        <v>2200</v>
      </c>
      <c r="AB225" s="668">
        <f t="shared" si="105"/>
        <v>0</v>
      </c>
      <c r="AC225" s="668">
        <f t="shared" si="106"/>
        <v>2700</v>
      </c>
      <c r="AD225" s="669">
        <v>50</v>
      </c>
      <c r="AE225" s="669"/>
      <c r="AF225" s="669"/>
      <c r="AG225" s="669"/>
      <c r="AH225" s="669"/>
      <c r="AI225" s="669"/>
      <c r="AJ225" s="669"/>
      <c r="AK225" s="668">
        <f t="shared" si="107"/>
        <v>2750</v>
      </c>
      <c r="AL225" s="669">
        <v>2750</v>
      </c>
      <c r="AM225" s="668">
        <f t="shared" si="108"/>
        <v>0</v>
      </c>
      <c r="AN225" s="668">
        <f t="shared" si="109"/>
        <v>2700</v>
      </c>
      <c r="AO225" s="669">
        <v>50</v>
      </c>
      <c r="AP225" s="669"/>
      <c r="AQ225" s="669"/>
      <c r="AR225" s="669"/>
      <c r="AS225" s="669"/>
      <c r="AT225" s="669"/>
      <c r="AU225" s="669"/>
      <c r="AV225" s="668">
        <f t="shared" si="110"/>
        <v>2750</v>
      </c>
      <c r="AW225" s="669">
        <v>2750</v>
      </c>
      <c r="AX225" s="668">
        <f t="shared" si="111"/>
        <v>0</v>
      </c>
    </row>
    <row r="226" spans="1:50" ht="12">
      <c r="A226" s="288">
        <v>224</v>
      </c>
      <c r="B226" s="289" t="s">
        <v>4394</v>
      </c>
      <c r="C226" s="290" t="s">
        <v>14</v>
      </c>
      <c r="D226" s="290"/>
      <c r="E226" s="290">
        <v>100</v>
      </c>
      <c r="F226" s="668">
        <v>150</v>
      </c>
      <c r="G226" s="668">
        <v>150</v>
      </c>
      <c r="H226" s="669"/>
      <c r="I226" s="669"/>
      <c r="J226" s="669"/>
      <c r="K226" s="669"/>
      <c r="L226" s="669"/>
      <c r="M226" s="669"/>
      <c r="N226" s="669"/>
      <c r="O226" s="668">
        <f t="shared" si="102"/>
        <v>150</v>
      </c>
      <c r="P226" s="669">
        <v>150</v>
      </c>
      <c r="Q226" s="668">
        <f t="shared" si="103"/>
        <v>150</v>
      </c>
      <c r="R226" s="668">
        <v>150</v>
      </c>
      <c r="S226" s="669"/>
      <c r="T226" s="669">
        <v>100</v>
      </c>
      <c r="U226" s="669"/>
      <c r="V226" s="669"/>
      <c r="W226" s="669"/>
      <c r="X226" s="669"/>
      <c r="Y226" s="669"/>
      <c r="Z226" s="668">
        <f t="shared" si="104"/>
        <v>250</v>
      </c>
      <c r="AA226" s="669">
        <v>250</v>
      </c>
      <c r="AB226" s="668">
        <f t="shared" si="105"/>
        <v>150</v>
      </c>
      <c r="AC226" s="668">
        <f t="shared" si="106"/>
        <v>300</v>
      </c>
      <c r="AD226" s="669"/>
      <c r="AE226" s="669"/>
      <c r="AF226" s="669"/>
      <c r="AG226" s="669"/>
      <c r="AH226" s="669"/>
      <c r="AI226" s="669"/>
      <c r="AJ226" s="669"/>
      <c r="AK226" s="668">
        <f t="shared" si="107"/>
        <v>300</v>
      </c>
      <c r="AL226" s="669">
        <v>1950</v>
      </c>
      <c r="AM226" s="668">
        <f t="shared" si="108"/>
        <v>-1500</v>
      </c>
      <c r="AN226" s="668">
        <v>100</v>
      </c>
      <c r="AO226" s="669"/>
      <c r="AP226" s="669"/>
      <c r="AQ226" s="669"/>
      <c r="AR226" s="669"/>
      <c r="AS226" s="669"/>
      <c r="AT226" s="669"/>
      <c r="AU226" s="669">
        <v>1400</v>
      </c>
      <c r="AV226" s="668">
        <f t="shared" si="110"/>
        <v>1500</v>
      </c>
      <c r="AW226" s="669"/>
      <c r="AX226" s="668">
        <f t="shared" si="111"/>
        <v>0</v>
      </c>
    </row>
    <row r="227" spans="1:50" ht="12">
      <c r="A227" s="288">
        <v>225</v>
      </c>
      <c r="B227" s="289" t="s">
        <v>1512</v>
      </c>
      <c r="C227" s="290" t="s">
        <v>14</v>
      </c>
      <c r="D227" s="290"/>
      <c r="E227" s="290">
        <v>90</v>
      </c>
      <c r="F227" s="668">
        <v>0</v>
      </c>
      <c r="G227" s="668">
        <f t="shared" si="112"/>
        <v>270</v>
      </c>
      <c r="H227" s="669"/>
      <c r="I227" s="669"/>
      <c r="J227" s="669"/>
      <c r="K227" s="669"/>
      <c r="L227" s="669"/>
      <c r="M227" s="669"/>
      <c r="N227" s="669"/>
      <c r="O227" s="668">
        <f t="shared" si="102"/>
        <v>270</v>
      </c>
      <c r="P227" s="669"/>
      <c r="Q227" s="668">
        <f t="shared" si="103"/>
        <v>270</v>
      </c>
      <c r="R227" s="668">
        <f t="shared" si="113"/>
        <v>270</v>
      </c>
      <c r="S227" s="669"/>
      <c r="T227" s="669"/>
      <c r="U227" s="669"/>
      <c r="V227" s="669"/>
      <c r="W227" s="669"/>
      <c r="X227" s="669"/>
      <c r="Y227" s="669"/>
      <c r="Z227" s="668">
        <f t="shared" si="104"/>
        <v>270</v>
      </c>
      <c r="AA227" s="669">
        <v>1080</v>
      </c>
      <c r="AB227" s="668">
        <f t="shared" si="105"/>
        <v>-540</v>
      </c>
      <c r="AC227" s="668">
        <f t="shared" si="106"/>
        <v>270</v>
      </c>
      <c r="AD227" s="669"/>
      <c r="AE227" s="669"/>
      <c r="AF227" s="669"/>
      <c r="AG227" s="669"/>
      <c r="AH227" s="669"/>
      <c r="AI227" s="669"/>
      <c r="AJ227" s="669"/>
      <c r="AK227" s="668">
        <f t="shared" si="107"/>
        <v>270</v>
      </c>
      <c r="AL227" s="669"/>
      <c r="AM227" s="668">
        <f t="shared" si="108"/>
        <v>-270</v>
      </c>
      <c r="AN227" s="668">
        <f t="shared" si="109"/>
        <v>270</v>
      </c>
      <c r="AO227" s="669"/>
      <c r="AP227" s="669"/>
      <c r="AQ227" s="669"/>
      <c r="AR227" s="669"/>
      <c r="AS227" s="669"/>
      <c r="AT227" s="669"/>
      <c r="AU227" s="669"/>
      <c r="AV227" s="668">
        <f t="shared" si="110"/>
        <v>270</v>
      </c>
      <c r="AW227" s="669"/>
      <c r="AX227" s="668">
        <f t="shared" si="111"/>
        <v>0</v>
      </c>
    </row>
    <row r="228" spans="1:50" ht="12">
      <c r="A228" s="288">
        <v>226</v>
      </c>
      <c r="B228" s="289" t="s">
        <v>1505</v>
      </c>
      <c r="C228" s="290" t="s">
        <v>14</v>
      </c>
      <c r="D228" s="290" t="s">
        <v>947</v>
      </c>
      <c r="E228" s="290">
        <v>140</v>
      </c>
      <c r="F228" s="668">
        <v>0</v>
      </c>
      <c r="G228" s="668">
        <v>300</v>
      </c>
      <c r="H228" s="669"/>
      <c r="I228" s="669"/>
      <c r="J228" s="669"/>
      <c r="K228" s="669"/>
      <c r="L228" s="669"/>
      <c r="M228" s="669"/>
      <c r="N228" s="669"/>
      <c r="O228" s="668">
        <f t="shared" si="102"/>
        <v>300</v>
      </c>
      <c r="P228" s="669">
        <v>300</v>
      </c>
      <c r="Q228" s="668">
        <f t="shared" si="103"/>
        <v>0</v>
      </c>
      <c r="R228" s="668">
        <v>300</v>
      </c>
      <c r="S228" s="669"/>
      <c r="T228" s="669"/>
      <c r="U228" s="669"/>
      <c r="V228" s="669"/>
      <c r="W228" s="669"/>
      <c r="X228" s="669"/>
      <c r="Y228" s="669"/>
      <c r="Z228" s="668">
        <f t="shared" si="104"/>
        <v>300</v>
      </c>
      <c r="AA228" s="669">
        <v>300</v>
      </c>
      <c r="AB228" s="668">
        <f t="shared" si="105"/>
        <v>0</v>
      </c>
      <c r="AC228" s="668">
        <f t="shared" si="106"/>
        <v>420</v>
      </c>
      <c r="AD228" s="669"/>
      <c r="AE228" s="669"/>
      <c r="AF228" s="669"/>
      <c r="AG228" s="669"/>
      <c r="AH228" s="669"/>
      <c r="AI228" s="669"/>
      <c r="AJ228" s="669"/>
      <c r="AK228" s="668">
        <f t="shared" si="107"/>
        <v>420</v>
      </c>
      <c r="AL228" s="669">
        <v>720</v>
      </c>
      <c r="AM228" s="668">
        <f t="shared" si="108"/>
        <v>-300</v>
      </c>
      <c r="AN228" s="668">
        <f t="shared" si="109"/>
        <v>420</v>
      </c>
      <c r="AO228" s="669"/>
      <c r="AP228" s="669"/>
      <c r="AQ228" s="669"/>
      <c r="AR228" s="669"/>
      <c r="AS228" s="669"/>
      <c r="AT228" s="669"/>
      <c r="AU228" s="669"/>
      <c r="AV228" s="668">
        <f t="shared" si="110"/>
        <v>420</v>
      </c>
      <c r="AW228" s="669"/>
      <c r="AX228" s="668">
        <f t="shared" si="111"/>
        <v>120</v>
      </c>
    </row>
    <row r="229" spans="1:50" ht="13">
      <c r="A229" s="288">
        <v>227</v>
      </c>
      <c r="B229" s="541" t="s">
        <v>3386</v>
      </c>
      <c r="C229" s="290" t="s">
        <v>14</v>
      </c>
      <c r="D229" s="290"/>
      <c r="E229" s="290">
        <v>100</v>
      </c>
      <c r="F229" s="668">
        <v>0</v>
      </c>
      <c r="G229" s="668">
        <f t="shared" si="112"/>
        <v>300</v>
      </c>
      <c r="H229" s="669"/>
      <c r="I229" s="669">
        <v>100</v>
      </c>
      <c r="J229" s="669">
        <v>216</v>
      </c>
      <c r="K229" s="669"/>
      <c r="L229" s="669"/>
      <c r="M229" s="669"/>
      <c r="N229" s="669"/>
      <c r="O229" s="668">
        <f t="shared" si="102"/>
        <v>616</v>
      </c>
      <c r="P229" s="669">
        <v>616</v>
      </c>
      <c r="Q229" s="668">
        <f t="shared" si="103"/>
        <v>0</v>
      </c>
      <c r="R229" s="668">
        <f t="shared" si="113"/>
        <v>300</v>
      </c>
      <c r="S229" s="669"/>
      <c r="T229" s="669"/>
      <c r="U229" s="669"/>
      <c r="V229" s="669"/>
      <c r="W229" s="669"/>
      <c r="X229" s="669"/>
      <c r="Y229" s="669"/>
      <c r="Z229" s="668">
        <f t="shared" si="104"/>
        <v>300</v>
      </c>
      <c r="AA229" s="669">
        <v>300</v>
      </c>
      <c r="AB229" s="668">
        <f t="shared" si="105"/>
        <v>0</v>
      </c>
      <c r="AC229" s="668">
        <v>100</v>
      </c>
      <c r="AD229" s="669"/>
      <c r="AE229" s="669"/>
      <c r="AF229" s="669"/>
      <c r="AG229" s="669"/>
      <c r="AH229" s="669"/>
      <c r="AI229" s="669"/>
      <c r="AJ229" s="669">
        <v>1425</v>
      </c>
      <c r="AK229" s="668">
        <f t="shared" si="107"/>
        <v>1525</v>
      </c>
      <c r="AL229" s="669">
        <v>1525</v>
      </c>
      <c r="AM229" s="668">
        <f t="shared" si="108"/>
        <v>0</v>
      </c>
      <c r="AN229" s="668"/>
      <c r="AO229" s="669"/>
      <c r="AP229" s="669"/>
      <c r="AQ229" s="669"/>
      <c r="AR229" s="669"/>
      <c r="AS229" s="669"/>
      <c r="AT229" s="669"/>
      <c r="AU229" s="669"/>
      <c r="AV229" s="668">
        <f t="shared" si="110"/>
        <v>0</v>
      </c>
      <c r="AW229" s="669"/>
      <c r="AX229" s="668">
        <f t="shared" si="111"/>
        <v>0</v>
      </c>
    </row>
    <row r="230" spans="1:50" ht="12">
      <c r="A230" s="288">
        <v>228</v>
      </c>
      <c r="B230" s="542" t="s">
        <v>451</v>
      </c>
      <c r="C230" s="290" t="s">
        <v>23</v>
      </c>
      <c r="D230" s="290" t="s">
        <v>1145</v>
      </c>
      <c r="E230" s="290">
        <v>175</v>
      </c>
      <c r="F230" s="668">
        <v>0</v>
      </c>
      <c r="G230" s="668">
        <v>375</v>
      </c>
      <c r="H230" s="669"/>
      <c r="I230" s="669"/>
      <c r="J230" s="669"/>
      <c r="K230" s="669"/>
      <c r="L230" s="669"/>
      <c r="M230" s="669"/>
      <c r="N230" s="669"/>
      <c r="O230" s="668">
        <f t="shared" si="102"/>
        <v>375</v>
      </c>
      <c r="P230" s="669"/>
      <c r="Q230" s="668">
        <f t="shared" si="103"/>
        <v>375</v>
      </c>
      <c r="R230" s="668">
        <v>375</v>
      </c>
      <c r="S230" s="669"/>
      <c r="T230" s="669"/>
      <c r="U230" s="669"/>
      <c r="V230" s="669"/>
      <c r="W230" s="669"/>
      <c r="X230" s="669"/>
      <c r="Y230" s="669"/>
      <c r="Z230" s="668">
        <f t="shared" si="104"/>
        <v>375</v>
      </c>
      <c r="AA230" s="669">
        <v>750</v>
      </c>
      <c r="AB230" s="668">
        <f t="shared" si="105"/>
        <v>0</v>
      </c>
      <c r="AC230" s="668">
        <f t="shared" si="106"/>
        <v>525</v>
      </c>
      <c r="AD230" s="669"/>
      <c r="AE230" s="669"/>
      <c r="AF230" s="669"/>
      <c r="AG230" s="669"/>
      <c r="AH230" s="669"/>
      <c r="AI230" s="669"/>
      <c r="AJ230" s="669"/>
      <c r="AK230" s="668">
        <f t="shared" si="107"/>
        <v>525</v>
      </c>
      <c r="AL230" s="669">
        <v>525</v>
      </c>
      <c r="AM230" s="668">
        <f t="shared" si="108"/>
        <v>0</v>
      </c>
      <c r="AN230" s="668">
        <f t="shared" si="109"/>
        <v>525</v>
      </c>
      <c r="AO230" s="669"/>
      <c r="AP230" s="669"/>
      <c r="AQ230" s="669"/>
      <c r="AR230" s="669"/>
      <c r="AS230" s="669"/>
      <c r="AT230" s="669"/>
      <c r="AU230" s="669"/>
      <c r="AV230" s="668">
        <f t="shared" si="110"/>
        <v>525</v>
      </c>
      <c r="AW230" s="669">
        <v>525</v>
      </c>
      <c r="AX230" s="668">
        <f t="shared" si="111"/>
        <v>0</v>
      </c>
    </row>
    <row r="231" spans="1:50" ht="12">
      <c r="A231" s="288">
        <v>229</v>
      </c>
      <c r="B231" s="536" t="s">
        <v>4372</v>
      </c>
      <c r="C231" s="290" t="s">
        <v>30</v>
      </c>
      <c r="D231" s="290"/>
      <c r="E231" s="290"/>
      <c r="F231" s="668">
        <v>20</v>
      </c>
      <c r="G231" s="668">
        <f t="shared" si="112"/>
        <v>0</v>
      </c>
      <c r="H231" s="669"/>
      <c r="I231" s="669"/>
      <c r="J231" s="669"/>
      <c r="K231" s="669"/>
      <c r="L231" s="669"/>
      <c r="M231" s="669"/>
      <c r="N231" s="669"/>
      <c r="O231" s="668">
        <f t="shared" si="102"/>
        <v>0</v>
      </c>
      <c r="P231" s="669"/>
      <c r="Q231" s="668">
        <f t="shared" si="103"/>
        <v>20</v>
      </c>
      <c r="R231" s="668">
        <f t="shared" si="113"/>
        <v>0</v>
      </c>
      <c r="S231" s="669"/>
      <c r="T231" s="669"/>
      <c r="U231" s="669"/>
      <c r="V231" s="669"/>
      <c r="W231" s="669"/>
      <c r="X231" s="669"/>
      <c r="Y231" s="669"/>
      <c r="Z231" s="668">
        <f t="shared" si="104"/>
        <v>0</v>
      </c>
      <c r="AA231" s="669"/>
      <c r="AB231" s="668">
        <f t="shared" si="105"/>
        <v>20</v>
      </c>
      <c r="AC231" s="668">
        <f t="shared" si="106"/>
        <v>0</v>
      </c>
      <c r="AD231" s="669"/>
      <c r="AE231" s="669"/>
      <c r="AF231" s="669"/>
      <c r="AG231" s="669"/>
      <c r="AH231" s="669"/>
      <c r="AI231" s="669"/>
      <c r="AJ231" s="669"/>
      <c r="AK231" s="668">
        <f t="shared" si="107"/>
        <v>0</v>
      </c>
      <c r="AL231" s="669">
        <v>20</v>
      </c>
      <c r="AM231" s="668">
        <f t="shared" si="108"/>
        <v>0</v>
      </c>
      <c r="AN231" s="668">
        <f t="shared" si="109"/>
        <v>0</v>
      </c>
      <c r="AO231" s="669"/>
      <c r="AP231" s="669"/>
      <c r="AQ231" s="669"/>
      <c r="AR231" s="669"/>
      <c r="AS231" s="669"/>
      <c r="AT231" s="669"/>
      <c r="AU231" s="669"/>
      <c r="AV231" s="668">
        <f t="shared" si="110"/>
        <v>0</v>
      </c>
      <c r="AW231" s="669"/>
      <c r="AX231" s="668">
        <f t="shared" si="111"/>
        <v>0</v>
      </c>
    </row>
    <row r="232" spans="1:50" ht="12">
      <c r="A232" s="288">
        <v>230</v>
      </c>
      <c r="B232" s="294" t="s">
        <v>3102</v>
      </c>
      <c r="C232" s="290" t="s">
        <v>10</v>
      </c>
      <c r="D232" s="290" t="s">
        <v>454</v>
      </c>
      <c r="E232" s="670">
        <v>450</v>
      </c>
      <c r="F232" s="668">
        <v>0</v>
      </c>
      <c r="G232" s="668">
        <v>1050</v>
      </c>
      <c r="H232" s="669"/>
      <c r="I232" s="669"/>
      <c r="J232" s="669"/>
      <c r="K232" s="669"/>
      <c r="L232" s="669"/>
      <c r="M232" s="669"/>
      <c r="N232" s="669"/>
      <c r="O232" s="668">
        <f t="shared" si="102"/>
        <v>1050</v>
      </c>
      <c r="P232" s="669">
        <v>1750</v>
      </c>
      <c r="Q232" s="668">
        <f t="shared" si="103"/>
        <v>-700</v>
      </c>
      <c r="R232" s="668">
        <v>1050</v>
      </c>
      <c r="S232" s="669">
        <v>50</v>
      </c>
      <c r="T232" s="669"/>
      <c r="U232" s="669"/>
      <c r="V232" s="669"/>
      <c r="W232" s="669">
        <v>100</v>
      </c>
      <c r="X232" s="669"/>
      <c r="Y232" s="669"/>
      <c r="Z232" s="668">
        <f t="shared" si="104"/>
        <v>1200</v>
      </c>
      <c r="AA232" s="669"/>
      <c r="AB232" s="668">
        <f t="shared" si="105"/>
        <v>500</v>
      </c>
      <c r="AC232" s="668">
        <f t="shared" si="106"/>
        <v>1350</v>
      </c>
      <c r="AD232" s="669"/>
      <c r="AE232" s="669"/>
      <c r="AF232" s="669"/>
      <c r="AG232" s="669"/>
      <c r="AH232" s="669"/>
      <c r="AI232" s="669"/>
      <c r="AJ232" s="669"/>
      <c r="AK232" s="668">
        <f t="shared" si="107"/>
        <v>1350</v>
      </c>
      <c r="AL232" s="669">
        <v>2300</v>
      </c>
      <c r="AM232" s="668">
        <f t="shared" si="108"/>
        <v>-450</v>
      </c>
      <c r="AN232" s="668">
        <f t="shared" si="109"/>
        <v>1350</v>
      </c>
      <c r="AO232" s="669"/>
      <c r="AP232" s="669"/>
      <c r="AQ232" s="669"/>
      <c r="AR232" s="669"/>
      <c r="AS232" s="669"/>
      <c r="AT232" s="669"/>
      <c r="AU232" s="669"/>
      <c r="AV232" s="668">
        <f t="shared" si="110"/>
        <v>1350</v>
      </c>
      <c r="AW232" s="669">
        <v>1800</v>
      </c>
      <c r="AX232" s="668">
        <f t="shared" si="111"/>
        <v>-900</v>
      </c>
    </row>
    <row r="233" spans="1:50" ht="12">
      <c r="A233" s="288">
        <v>231</v>
      </c>
      <c r="B233" s="289" t="s">
        <v>1963</v>
      </c>
      <c r="C233" s="290" t="s">
        <v>14</v>
      </c>
      <c r="D233" s="290" t="s">
        <v>1986</v>
      </c>
      <c r="E233" s="290">
        <v>120</v>
      </c>
      <c r="F233" s="668">
        <v>0</v>
      </c>
      <c r="G233" s="668">
        <v>240</v>
      </c>
      <c r="H233" s="669"/>
      <c r="I233" s="669"/>
      <c r="J233" s="669"/>
      <c r="K233" s="669"/>
      <c r="L233" s="669"/>
      <c r="M233" s="669"/>
      <c r="N233" s="669"/>
      <c r="O233" s="668">
        <f t="shared" si="102"/>
        <v>240</v>
      </c>
      <c r="P233" s="669">
        <v>960</v>
      </c>
      <c r="Q233" s="668">
        <f t="shared" si="103"/>
        <v>-720</v>
      </c>
      <c r="R233" s="668">
        <v>240</v>
      </c>
      <c r="S233" s="669"/>
      <c r="T233" s="669"/>
      <c r="U233" s="669"/>
      <c r="V233" s="669"/>
      <c r="W233" s="669"/>
      <c r="X233" s="669"/>
      <c r="Y233" s="669"/>
      <c r="Z233" s="668">
        <f t="shared" si="104"/>
        <v>240</v>
      </c>
      <c r="AA233" s="669"/>
      <c r="AB233" s="668">
        <f t="shared" si="105"/>
        <v>-480</v>
      </c>
      <c r="AC233" s="668">
        <f t="shared" si="106"/>
        <v>360</v>
      </c>
      <c r="AD233" s="669"/>
      <c r="AE233" s="669"/>
      <c r="AF233" s="669"/>
      <c r="AG233" s="669"/>
      <c r="AH233" s="669"/>
      <c r="AI233" s="669"/>
      <c r="AJ233" s="669"/>
      <c r="AK233" s="668">
        <f t="shared" si="107"/>
        <v>360</v>
      </c>
      <c r="AL233" s="669"/>
      <c r="AM233" s="668">
        <f t="shared" si="108"/>
        <v>-120</v>
      </c>
      <c r="AN233" s="668">
        <f t="shared" si="109"/>
        <v>360</v>
      </c>
      <c r="AO233" s="669"/>
      <c r="AP233" s="669"/>
      <c r="AQ233" s="669"/>
      <c r="AR233" s="669"/>
      <c r="AS233" s="669"/>
      <c r="AT233" s="669"/>
      <c r="AU233" s="669"/>
      <c r="AV233" s="668">
        <f t="shared" si="110"/>
        <v>360</v>
      </c>
      <c r="AW233" s="669"/>
      <c r="AX233" s="668">
        <f t="shared" si="111"/>
        <v>240</v>
      </c>
    </row>
    <row r="234" spans="1:50" ht="12">
      <c r="A234" s="288">
        <v>232</v>
      </c>
      <c r="B234" s="289" t="s">
        <v>457</v>
      </c>
      <c r="C234" s="290" t="s">
        <v>23</v>
      </c>
      <c r="D234" s="290" t="s">
        <v>459</v>
      </c>
      <c r="E234" s="290">
        <v>175</v>
      </c>
      <c r="F234" s="668">
        <v>0</v>
      </c>
      <c r="G234" s="668">
        <v>375</v>
      </c>
      <c r="H234" s="669"/>
      <c r="I234" s="669"/>
      <c r="J234" s="669"/>
      <c r="K234" s="669"/>
      <c r="L234" s="669"/>
      <c r="M234" s="669"/>
      <c r="N234" s="669"/>
      <c r="O234" s="668">
        <f t="shared" si="102"/>
        <v>375</v>
      </c>
      <c r="P234" s="669">
        <v>375</v>
      </c>
      <c r="Q234" s="668">
        <f t="shared" si="103"/>
        <v>0</v>
      </c>
      <c r="R234" s="668">
        <v>375</v>
      </c>
      <c r="S234" s="669"/>
      <c r="T234" s="669"/>
      <c r="U234" s="669"/>
      <c r="V234" s="669"/>
      <c r="W234" s="669"/>
      <c r="X234" s="669"/>
      <c r="Y234" s="669"/>
      <c r="Z234" s="668">
        <f t="shared" si="104"/>
        <v>375</v>
      </c>
      <c r="AA234" s="669">
        <v>375</v>
      </c>
      <c r="AB234" s="668">
        <f t="shared" si="105"/>
        <v>0</v>
      </c>
      <c r="AC234" s="668">
        <f t="shared" si="106"/>
        <v>525</v>
      </c>
      <c r="AD234" s="669"/>
      <c r="AE234" s="669"/>
      <c r="AF234" s="669"/>
      <c r="AG234" s="669"/>
      <c r="AH234" s="669"/>
      <c r="AI234" s="669"/>
      <c r="AJ234" s="669"/>
      <c r="AK234" s="668">
        <f t="shared" si="107"/>
        <v>525</v>
      </c>
      <c r="AL234" s="669">
        <v>525</v>
      </c>
      <c r="AM234" s="668">
        <f t="shared" si="108"/>
        <v>0</v>
      </c>
      <c r="AN234" s="668">
        <f t="shared" si="109"/>
        <v>525</v>
      </c>
      <c r="AO234" s="669"/>
      <c r="AP234" s="669"/>
      <c r="AQ234" s="669"/>
      <c r="AR234" s="669"/>
      <c r="AS234" s="669"/>
      <c r="AT234" s="669"/>
      <c r="AU234" s="669"/>
      <c r="AV234" s="668">
        <f t="shared" si="110"/>
        <v>525</v>
      </c>
      <c r="AW234" s="669">
        <v>525</v>
      </c>
      <c r="AX234" s="668">
        <f t="shared" si="111"/>
        <v>0</v>
      </c>
    </row>
    <row r="235" spans="1:50" ht="12">
      <c r="A235" s="288">
        <v>233</v>
      </c>
      <c r="B235" s="289" t="s">
        <v>460</v>
      </c>
      <c r="C235" s="290" t="s">
        <v>23</v>
      </c>
      <c r="D235" s="290" t="s">
        <v>462</v>
      </c>
      <c r="E235" s="290">
        <v>125</v>
      </c>
      <c r="F235" s="668">
        <v>0</v>
      </c>
      <c r="G235" s="668">
        <v>375</v>
      </c>
      <c r="H235" s="669"/>
      <c r="I235" s="669"/>
      <c r="J235" s="669"/>
      <c r="K235" s="669"/>
      <c r="L235" s="669"/>
      <c r="M235" s="669"/>
      <c r="N235" s="669"/>
      <c r="O235" s="668">
        <f t="shared" si="102"/>
        <v>375</v>
      </c>
      <c r="P235" s="669">
        <v>375</v>
      </c>
      <c r="Q235" s="668">
        <f t="shared" si="103"/>
        <v>0</v>
      </c>
      <c r="R235" s="668">
        <v>375</v>
      </c>
      <c r="S235" s="669"/>
      <c r="T235" s="669">
        <v>100</v>
      </c>
      <c r="U235" s="669"/>
      <c r="V235" s="669"/>
      <c r="W235" s="669"/>
      <c r="X235" s="669"/>
      <c r="Y235" s="669"/>
      <c r="Z235" s="668">
        <f t="shared" si="104"/>
        <v>475</v>
      </c>
      <c r="AA235" s="669">
        <v>475</v>
      </c>
      <c r="AB235" s="668">
        <f t="shared" si="105"/>
        <v>0</v>
      </c>
      <c r="AC235" s="668">
        <f t="shared" si="106"/>
        <v>375</v>
      </c>
      <c r="AD235" s="669"/>
      <c r="AE235" s="669"/>
      <c r="AF235" s="669"/>
      <c r="AG235" s="669"/>
      <c r="AH235" s="669"/>
      <c r="AI235" s="669"/>
      <c r="AJ235" s="669"/>
      <c r="AK235" s="668">
        <f t="shared" si="107"/>
        <v>375</v>
      </c>
      <c r="AL235" s="669">
        <v>375</v>
      </c>
      <c r="AM235" s="668">
        <f t="shared" si="108"/>
        <v>0</v>
      </c>
      <c r="AN235" s="668">
        <f t="shared" si="109"/>
        <v>375</v>
      </c>
      <c r="AO235" s="669"/>
      <c r="AP235" s="669"/>
      <c r="AQ235" s="669"/>
      <c r="AR235" s="669"/>
      <c r="AS235" s="669"/>
      <c r="AT235" s="669"/>
      <c r="AU235" s="669"/>
      <c r="AV235" s="668">
        <f t="shared" si="110"/>
        <v>375</v>
      </c>
      <c r="AW235" s="669">
        <v>375</v>
      </c>
      <c r="AX235" s="668">
        <f t="shared" si="111"/>
        <v>0</v>
      </c>
    </row>
    <row r="236" spans="1:50" ht="12">
      <c r="A236" s="288">
        <v>234</v>
      </c>
      <c r="B236" s="289" t="s">
        <v>463</v>
      </c>
      <c r="C236" s="290" t="s">
        <v>14</v>
      </c>
      <c r="D236" s="290" t="s">
        <v>465</v>
      </c>
      <c r="E236" s="290">
        <v>180</v>
      </c>
      <c r="F236" s="668">
        <v>0</v>
      </c>
      <c r="G236" s="668">
        <f t="shared" si="112"/>
        <v>540</v>
      </c>
      <c r="H236" s="669"/>
      <c r="I236" s="669"/>
      <c r="J236" s="669"/>
      <c r="K236" s="669"/>
      <c r="L236" s="669"/>
      <c r="M236" s="669"/>
      <c r="N236" s="669"/>
      <c r="O236" s="668">
        <f t="shared" si="102"/>
        <v>540</v>
      </c>
      <c r="P236" s="669">
        <v>1814</v>
      </c>
      <c r="Q236" s="668">
        <f t="shared" si="103"/>
        <v>-1274</v>
      </c>
      <c r="R236" s="668">
        <f t="shared" si="113"/>
        <v>540</v>
      </c>
      <c r="S236" s="669"/>
      <c r="T236" s="669"/>
      <c r="U236" s="669">
        <v>792</v>
      </c>
      <c r="V236" s="669"/>
      <c r="W236" s="669">
        <v>100</v>
      </c>
      <c r="X236" s="669"/>
      <c r="Y236" s="669"/>
      <c r="Z236" s="668">
        <f t="shared" si="104"/>
        <v>1432</v>
      </c>
      <c r="AA236" s="669">
        <v>158</v>
      </c>
      <c r="AB236" s="668">
        <f t="shared" si="105"/>
        <v>0</v>
      </c>
      <c r="AC236" s="668">
        <f t="shared" si="106"/>
        <v>540</v>
      </c>
      <c r="AD236" s="669"/>
      <c r="AE236" s="669"/>
      <c r="AF236" s="669"/>
      <c r="AG236" s="669"/>
      <c r="AH236" s="669"/>
      <c r="AI236" s="669"/>
      <c r="AJ236" s="669"/>
      <c r="AK236" s="668">
        <f t="shared" si="107"/>
        <v>540</v>
      </c>
      <c r="AL236" s="669">
        <v>1080</v>
      </c>
      <c r="AM236" s="668">
        <f t="shared" si="108"/>
        <v>-540</v>
      </c>
      <c r="AN236" s="668">
        <f t="shared" si="109"/>
        <v>540</v>
      </c>
      <c r="AO236" s="669"/>
      <c r="AP236" s="669"/>
      <c r="AQ236" s="669"/>
      <c r="AR236" s="669"/>
      <c r="AS236" s="669"/>
      <c r="AT236" s="669"/>
      <c r="AU236" s="669"/>
      <c r="AV236" s="668">
        <f t="shared" si="110"/>
        <v>540</v>
      </c>
      <c r="AW236" s="669"/>
      <c r="AX236" s="668">
        <f t="shared" si="111"/>
        <v>0</v>
      </c>
    </row>
    <row r="237" spans="1:50" ht="12">
      <c r="A237" s="288">
        <v>235</v>
      </c>
      <c r="B237" s="294" t="s">
        <v>3103</v>
      </c>
      <c r="C237" s="290" t="s">
        <v>10</v>
      </c>
      <c r="D237" s="290" t="s">
        <v>468</v>
      </c>
      <c r="E237" s="670">
        <v>155</v>
      </c>
      <c r="F237" s="668">
        <v>465</v>
      </c>
      <c r="G237" s="668">
        <f t="shared" si="112"/>
        <v>465</v>
      </c>
      <c r="H237" s="669"/>
      <c r="I237" s="669"/>
      <c r="J237" s="669"/>
      <c r="K237" s="669"/>
      <c r="L237" s="669"/>
      <c r="M237" s="669"/>
      <c r="N237" s="669"/>
      <c r="O237" s="668">
        <f t="shared" si="102"/>
        <v>465</v>
      </c>
      <c r="P237" s="669">
        <v>930</v>
      </c>
      <c r="Q237" s="668">
        <f t="shared" si="103"/>
        <v>0</v>
      </c>
      <c r="R237" s="668">
        <f t="shared" si="113"/>
        <v>465</v>
      </c>
      <c r="S237" s="669"/>
      <c r="T237" s="669"/>
      <c r="U237" s="669"/>
      <c r="V237" s="669"/>
      <c r="W237" s="669">
        <v>100</v>
      </c>
      <c r="X237" s="669"/>
      <c r="Y237" s="669"/>
      <c r="Z237" s="668">
        <f t="shared" si="104"/>
        <v>565</v>
      </c>
      <c r="AA237" s="669">
        <v>565</v>
      </c>
      <c r="AB237" s="668">
        <f t="shared" si="105"/>
        <v>0</v>
      </c>
      <c r="AC237" s="668">
        <f t="shared" si="106"/>
        <v>465</v>
      </c>
      <c r="AD237" s="669"/>
      <c r="AE237" s="669"/>
      <c r="AF237" s="669"/>
      <c r="AG237" s="669"/>
      <c r="AH237" s="669"/>
      <c r="AI237" s="669"/>
      <c r="AJ237" s="669"/>
      <c r="AK237" s="668">
        <f t="shared" si="107"/>
        <v>465</v>
      </c>
      <c r="AL237" s="669"/>
      <c r="AM237" s="668">
        <f t="shared" si="108"/>
        <v>465</v>
      </c>
      <c r="AN237" s="668">
        <f t="shared" si="109"/>
        <v>465</v>
      </c>
      <c r="AO237" s="669"/>
      <c r="AP237" s="669"/>
      <c r="AQ237" s="669"/>
      <c r="AR237" s="669"/>
      <c r="AS237" s="669"/>
      <c r="AT237" s="669"/>
      <c r="AU237" s="669"/>
      <c r="AV237" s="668">
        <f t="shared" si="110"/>
        <v>465</v>
      </c>
      <c r="AW237" s="669"/>
      <c r="AX237" s="668">
        <f t="shared" si="111"/>
        <v>930</v>
      </c>
    </row>
    <row r="238" spans="1:50" ht="12">
      <c r="A238" s="288">
        <v>236</v>
      </c>
      <c r="B238" s="289" t="s">
        <v>1615</v>
      </c>
      <c r="C238" s="290" t="s">
        <v>14</v>
      </c>
      <c r="D238" s="290" t="s">
        <v>807</v>
      </c>
      <c r="E238" s="290">
        <v>50</v>
      </c>
      <c r="F238" s="668">
        <v>0</v>
      </c>
      <c r="G238" s="668">
        <f t="shared" si="112"/>
        <v>150</v>
      </c>
      <c r="H238" s="669"/>
      <c r="I238" s="669"/>
      <c r="J238" s="669"/>
      <c r="K238" s="669"/>
      <c r="L238" s="669"/>
      <c r="M238" s="669"/>
      <c r="N238" s="669"/>
      <c r="O238" s="668">
        <f t="shared" si="102"/>
        <v>150</v>
      </c>
      <c r="P238" s="669">
        <v>150</v>
      </c>
      <c r="Q238" s="668">
        <f t="shared" si="103"/>
        <v>0</v>
      </c>
      <c r="R238" s="668">
        <f t="shared" si="113"/>
        <v>150</v>
      </c>
      <c r="S238" s="669"/>
      <c r="T238" s="669"/>
      <c r="U238" s="669"/>
      <c r="V238" s="669"/>
      <c r="W238" s="669"/>
      <c r="X238" s="669"/>
      <c r="Y238" s="669"/>
      <c r="Z238" s="668">
        <f t="shared" si="104"/>
        <v>150</v>
      </c>
      <c r="AA238" s="669">
        <v>150</v>
      </c>
      <c r="AB238" s="668">
        <f t="shared" si="105"/>
        <v>0</v>
      </c>
      <c r="AC238" s="668">
        <f t="shared" si="106"/>
        <v>150</v>
      </c>
      <c r="AD238" s="669"/>
      <c r="AE238" s="669"/>
      <c r="AF238" s="669"/>
      <c r="AG238" s="669"/>
      <c r="AH238" s="669"/>
      <c r="AI238" s="669"/>
      <c r="AJ238" s="669"/>
      <c r="AK238" s="668">
        <f t="shared" si="107"/>
        <v>150</v>
      </c>
      <c r="AL238" s="669">
        <v>150</v>
      </c>
      <c r="AM238" s="668">
        <f t="shared" si="108"/>
        <v>0</v>
      </c>
      <c r="AN238" s="668">
        <f t="shared" si="109"/>
        <v>150</v>
      </c>
      <c r="AO238" s="669"/>
      <c r="AP238" s="669"/>
      <c r="AQ238" s="669"/>
      <c r="AR238" s="669"/>
      <c r="AS238" s="669"/>
      <c r="AT238" s="669"/>
      <c r="AU238" s="669"/>
      <c r="AV238" s="668">
        <f t="shared" si="110"/>
        <v>150</v>
      </c>
      <c r="AW238" s="669">
        <v>150</v>
      </c>
      <c r="AX238" s="668">
        <f t="shared" si="111"/>
        <v>0</v>
      </c>
    </row>
    <row r="239" spans="1:50" ht="12">
      <c r="A239" s="288">
        <v>237</v>
      </c>
      <c r="B239" s="542" t="s">
        <v>1616</v>
      </c>
      <c r="C239" s="290" t="s">
        <v>14</v>
      </c>
      <c r="D239" s="290" t="s">
        <v>809</v>
      </c>
      <c r="E239" s="290">
        <v>85</v>
      </c>
      <c r="F239" s="668">
        <v>150</v>
      </c>
      <c r="G239" s="668">
        <v>150</v>
      </c>
      <c r="H239" s="669"/>
      <c r="I239" s="669"/>
      <c r="J239" s="669"/>
      <c r="K239" s="669"/>
      <c r="L239" s="669"/>
      <c r="M239" s="669"/>
      <c r="N239" s="669"/>
      <c r="O239" s="668">
        <f t="shared" si="102"/>
        <v>150</v>
      </c>
      <c r="P239" s="669">
        <v>350</v>
      </c>
      <c r="Q239" s="668">
        <f t="shared" si="103"/>
        <v>-50</v>
      </c>
      <c r="R239" s="668">
        <v>150</v>
      </c>
      <c r="S239" s="669">
        <v>50</v>
      </c>
      <c r="T239" s="669"/>
      <c r="U239" s="669"/>
      <c r="V239" s="669"/>
      <c r="W239" s="669"/>
      <c r="X239" s="669"/>
      <c r="Y239" s="669"/>
      <c r="Z239" s="668">
        <f t="shared" si="104"/>
        <v>200</v>
      </c>
      <c r="AA239" s="669"/>
      <c r="AB239" s="668">
        <f t="shared" si="105"/>
        <v>150</v>
      </c>
      <c r="AC239" s="668">
        <f t="shared" si="106"/>
        <v>255</v>
      </c>
      <c r="AD239" s="669"/>
      <c r="AE239" s="669"/>
      <c r="AF239" s="669"/>
      <c r="AG239" s="669"/>
      <c r="AH239" s="669"/>
      <c r="AI239" s="669"/>
      <c r="AJ239" s="669"/>
      <c r="AK239" s="668">
        <f t="shared" si="107"/>
        <v>255</v>
      </c>
      <c r="AL239" s="669">
        <v>255</v>
      </c>
      <c r="AM239" s="668">
        <f t="shared" si="108"/>
        <v>150</v>
      </c>
      <c r="AN239" s="668">
        <f t="shared" si="109"/>
        <v>255</v>
      </c>
      <c r="AO239" s="669"/>
      <c r="AP239" s="669"/>
      <c r="AQ239" s="669"/>
      <c r="AR239" s="669"/>
      <c r="AS239" s="669"/>
      <c r="AT239" s="669"/>
      <c r="AU239" s="669"/>
      <c r="AV239" s="668">
        <f t="shared" si="110"/>
        <v>255</v>
      </c>
      <c r="AW239" s="669">
        <v>255</v>
      </c>
      <c r="AX239" s="668">
        <f t="shared" si="111"/>
        <v>150</v>
      </c>
    </row>
    <row r="240" spans="1:50" ht="13">
      <c r="A240" s="288">
        <v>238</v>
      </c>
      <c r="B240" s="502" t="s">
        <v>3320</v>
      </c>
      <c r="C240" s="290" t="s">
        <v>14</v>
      </c>
      <c r="D240" s="290"/>
      <c r="E240" s="670">
        <v>195</v>
      </c>
      <c r="F240" s="668">
        <v>0</v>
      </c>
      <c r="G240" s="668">
        <v>420</v>
      </c>
      <c r="H240" s="669"/>
      <c r="I240" s="669"/>
      <c r="J240" s="669"/>
      <c r="K240" s="669"/>
      <c r="L240" s="669"/>
      <c r="M240" s="669"/>
      <c r="N240" s="669"/>
      <c r="O240" s="668">
        <f t="shared" si="102"/>
        <v>420</v>
      </c>
      <c r="P240" s="669">
        <v>840</v>
      </c>
      <c r="Q240" s="668">
        <f t="shared" si="103"/>
        <v>-420</v>
      </c>
      <c r="R240" s="668">
        <v>420</v>
      </c>
      <c r="S240" s="669"/>
      <c r="T240" s="669"/>
      <c r="U240" s="669"/>
      <c r="V240" s="669"/>
      <c r="W240" s="669"/>
      <c r="X240" s="669"/>
      <c r="Y240" s="669"/>
      <c r="Z240" s="668">
        <f t="shared" si="104"/>
        <v>420</v>
      </c>
      <c r="AA240" s="669">
        <v>420</v>
      </c>
      <c r="AB240" s="668">
        <f t="shared" si="105"/>
        <v>-420</v>
      </c>
      <c r="AC240" s="668">
        <f t="shared" si="106"/>
        <v>585</v>
      </c>
      <c r="AD240" s="669"/>
      <c r="AE240" s="669"/>
      <c r="AF240" s="669"/>
      <c r="AG240" s="669"/>
      <c r="AH240" s="669"/>
      <c r="AI240" s="669"/>
      <c r="AJ240" s="669"/>
      <c r="AK240" s="668">
        <f t="shared" si="107"/>
        <v>585</v>
      </c>
      <c r="AL240" s="669"/>
      <c r="AM240" s="668">
        <f t="shared" si="108"/>
        <v>165</v>
      </c>
      <c r="AN240" s="668">
        <f t="shared" si="109"/>
        <v>585</v>
      </c>
      <c r="AO240" s="669"/>
      <c r="AP240" s="669"/>
      <c r="AQ240" s="669"/>
      <c r="AR240" s="669"/>
      <c r="AS240" s="669"/>
      <c r="AT240" s="669"/>
      <c r="AU240" s="669"/>
      <c r="AV240" s="668">
        <f t="shared" si="110"/>
        <v>585</v>
      </c>
      <c r="AW240" s="669">
        <v>750</v>
      </c>
      <c r="AX240" s="668">
        <f t="shared" si="111"/>
        <v>0</v>
      </c>
    </row>
    <row r="241" spans="1:50" ht="12">
      <c r="A241" s="288">
        <v>239</v>
      </c>
      <c r="B241" s="329" t="s">
        <v>2641</v>
      </c>
      <c r="C241" s="320" t="s">
        <v>30</v>
      </c>
      <c r="D241" s="322"/>
      <c r="E241" s="676"/>
      <c r="F241" s="676">
        <v>630</v>
      </c>
      <c r="G241" s="671"/>
      <c r="H241" s="672"/>
      <c r="I241" s="672"/>
      <c r="J241" s="672"/>
      <c r="K241" s="672"/>
      <c r="L241" s="672"/>
      <c r="M241" s="672"/>
      <c r="N241" s="672"/>
      <c r="O241" s="671"/>
      <c r="P241" s="672"/>
      <c r="Q241" s="671">
        <f t="shared" si="103"/>
        <v>630</v>
      </c>
      <c r="R241" s="671"/>
      <c r="S241" s="672"/>
      <c r="T241" s="672"/>
      <c r="U241" s="672"/>
      <c r="V241" s="672"/>
      <c r="W241" s="672"/>
      <c r="X241" s="672"/>
      <c r="Y241" s="672"/>
      <c r="Z241" s="671"/>
      <c r="AA241" s="672"/>
      <c r="AB241" s="671">
        <f t="shared" si="105"/>
        <v>630</v>
      </c>
      <c r="AC241" s="671"/>
      <c r="AD241" s="672"/>
      <c r="AE241" s="672"/>
      <c r="AF241" s="672"/>
      <c r="AG241" s="672"/>
      <c r="AH241" s="672"/>
      <c r="AI241" s="672"/>
      <c r="AJ241" s="672"/>
      <c r="AK241" s="671"/>
      <c r="AL241" s="672"/>
      <c r="AM241" s="671">
        <f t="shared" si="108"/>
        <v>630</v>
      </c>
      <c r="AN241" s="671"/>
      <c r="AO241" s="672"/>
      <c r="AP241" s="672"/>
      <c r="AQ241" s="672"/>
      <c r="AR241" s="672"/>
      <c r="AS241" s="672"/>
      <c r="AT241" s="672"/>
      <c r="AU241" s="672"/>
      <c r="AV241" s="671"/>
      <c r="AW241" s="672"/>
      <c r="AX241" s="671">
        <f t="shared" si="111"/>
        <v>630</v>
      </c>
    </row>
    <row r="242" spans="1:50" ht="12">
      <c r="A242" s="288">
        <v>240</v>
      </c>
      <c r="B242" s="316" t="s">
        <v>471</v>
      </c>
      <c r="C242" s="297" t="s">
        <v>30</v>
      </c>
      <c r="D242" s="297" t="s">
        <v>12</v>
      </c>
      <c r="E242" s="297"/>
      <c r="F242" s="671"/>
      <c r="G242" s="671"/>
      <c r="H242" s="672"/>
      <c r="I242" s="672"/>
      <c r="J242" s="672"/>
      <c r="K242" s="672"/>
      <c r="L242" s="672"/>
      <c r="M242" s="672"/>
      <c r="N242" s="672"/>
      <c r="O242" s="671"/>
      <c r="P242" s="672"/>
      <c r="Q242" s="671"/>
      <c r="R242" s="671"/>
      <c r="S242" s="672"/>
      <c r="T242" s="672"/>
      <c r="U242" s="672"/>
      <c r="V242" s="672"/>
      <c r="W242" s="672"/>
      <c r="X242" s="672"/>
      <c r="Y242" s="672"/>
      <c r="Z242" s="671"/>
      <c r="AA242" s="672"/>
      <c r="AB242" s="671"/>
      <c r="AC242" s="671"/>
      <c r="AD242" s="672"/>
      <c r="AE242" s="672"/>
      <c r="AF242" s="672"/>
      <c r="AG242" s="672"/>
      <c r="AH242" s="672"/>
      <c r="AI242" s="672"/>
      <c r="AJ242" s="672"/>
      <c r="AK242" s="671"/>
      <c r="AL242" s="672"/>
      <c r="AM242" s="671"/>
      <c r="AN242" s="671"/>
      <c r="AO242" s="672"/>
      <c r="AP242" s="672"/>
      <c r="AQ242" s="672"/>
      <c r="AR242" s="672"/>
      <c r="AS242" s="672"/>
      <c r="AT242" s="672"/>
      <c r="AU242" s="672"/>
      <c r="AV242" s="671"/>
      <c r="AW242" s="672"/>
      <c r="AX242" s="671"/>
    </row>
    <row r="243" spans="1:50" ht="12">
      <c r="A243" s="288">
        <v>241</v>
      </c>
      <c r="B243" s="289" t="s">
        <v>3104</v>
      </c>
      <c r="C243" s="290" t="s">
        <v>23</v>
      </c>
      <c r="D243" s="290" t="s">
        <v>478</v>
      </c>
      <c r="E243" s="290">
        <v>175</v>
      </c>
      <c r="F243" s="668">
        <v>0</v>
      </c>
      <c r="G243" s="668">
        <v>375</v>
      </c>
      <c r="H243" s="669"/>
      <c r="I243" s="669"/>
      <c r="J243" s="669"/>
      <c r="K243" s="669"/>
      <c r="L243" s="669"/>
      <c r="M243" s="669"/>
      <c r="N243" s="669"/>
      <c r="O243" s="668">
        <f t="shared" ref="O243:O260" si="114">SUM(G243:N243)</f>
        <v>375</v>
      </c>
      <c r="P243" s="669">
        <v>375</v>
      </c>
      <c r="Q243" s="668">
        <f t="shared" ref="Q243:Q277" si="115">F243+O243-P243</f>
        <v>0</v>
      </c>
      <c r="R243" s="668">
        <v>375</v>
      </c>
      <c r="S243" s="669"/>
      <c r="T243" s="669"/>
      <c r="U243" s="669"/>
      <c r="V243" s="669"/>
      <c r="W243" s="669"/>
      <c r="X243" s="669"/>
      <c r="Y243" s="669"/>
      <c r="Z243" s="668">
        <f t="shared" ref="Z243:Z260" si="116">SUM(R243:Y243)</f>
        <v>375</v>
      </c>
      <c r="AA243" s="669">
        <v>375</v>
      </c>
      <c r="AB243" s="668">
        <f t="shared" ref="AB243:AB277" si="117">Q243+Z243-AA243</f>
        <v>0</v>
      </c>
      <c r="AC243" s="668">
        <f t="shared" ref="AC243:AC251" si="118">$E243*3</f>
        <v>525</v>
      </c>
      <c r="AD243" s="669"/>
      <c r="AE243" s="669"/>
      <c r="AF243" s="669"/>
      <c r="AG243" s="669"/>
      <c r="AH243" s="669"/>
      <c r="AI243" s="669"/>
      <c r="AJ243" s="669"/>
      <c r="AK243" s="668">
        <f t="shared" ref="AK243:AK260" si="119">SUM(AC243:AJ243)</f>
        <v>525</v>
      </c>
      <c r="AL243" s="669">
        <v>525</v>
      </c>
      <c r="AM243" s="668">
        <f t="shared" ref="AM243:AM277" si="120">AB243+AK243-AL243</f>
        <v>0</v>
      </c>
      <c r="AN243" s="668">
        <f t="shared" ref="AN243:AN251" si="121">$E243*3</f>
        <v>525</v>
      </c>
      <c r="AO243" s="669"/>
      <c r="AP243" s="669"/>
      <c r="AQ243" s="669"/>
      <c r="AR243" s="669"/>
      <c r="AS243" s="669"/>
      <c r="AT243" s="669"/>
      <c r="AU243" s="669"/>
      <c r="AV243" s="668">
        <f t="shared" ref="AV243:AV260" si="122">SUM(AN243:AU243)</f>
        <v>525</v>
      </c>
      <c r="AW243" s="669">
        <v>525</v>
      </c>
      <c r="AX243" s="668">
        <f t="shared" ref="AX243:AX277" si="123">AM243+AV243-AW243</f>
        <v>0</v>
      </c>
    </row>
    <row r="244" spans="1:50" ht="13">
      <c r="A244" s="288">
        <v>242</v>
      </c>
      <c r="B244" s="541" t="s">
        <v>3334</v>
      </c>
      <c r="C244" s="290" t="s">
        <v>14</v>
      </c>
      <c r="D244" s="290"/>
      <c r="E244" s="670">
        <v>300</v>
      </c>
      <c r="F244" s="668">
        <v>0</v>
      </c>
      <c r="G244" s="668">
        <f t="shared" ref="G244:G260" si="124">E244*3</f>
        <v>900</v>
      </c>
      <c r="H244" s="669"/>
      <c r="I244" s="669"/>
      <c r="J244" s="669"/>
      <c r="K244" s="669"/>
      <c r="L244" s="669"/>
      <c r="M244" s="669"/>
      <c r="N244" s="669"/>
      <c r="O244" s="668">
        <f t="shared" si="114"/>
        <v>900</v>
      </c>
      <c r="P244" s="669">
        <v>900</v>
      </c>
      <c r="Q244" s="668">
        <f t="shared" si="115"/>
        <v>0</v>
      </c>
      <c r="R244" s="668">
        <f t="shared" ref="R244:R249" si="125">E244*3</f>
        <v>900</v>
      </c>
      <c r="S244" s="669"/>
      <c r="T244" s="669"/>
      <c r="U244" s="669"/>
      <c r="V244" s="669"/>
      <c r="W244" s="669">
        <v>100</v>
      </c>
      <c r="X244" s="669"/>
      <c r="Y244" s="669"/>
      <c r="Z244" s="668">
        <f t="shared" si="116"/>
        <v>1000</v>
      </c>
      <c r="AA244" s="669">
        <v>1000</v>
      </c>
      <c r="AB244" s="668">
        <f t="shared" si="117"/>
        <v>0</v>
      </c>
      <c r="AC244" s="668">
        <f t="shared" si="118"/>
        <v>900</v>
      </c>
      <c r="AD244" s="669"/>
      <c r="AE244" s="669">
        <v>100</v>
      </c>
      <c r="AF244" s="669"/>
      <c r="AG244" s="669"/>
      <c r="AH244" s="669"/>
      <c r="AI244" s="669"/>
      <c r="AJ244" s="669"/>
      <c r="AK244" s="668">
        <f t="shared" si="119"/>
        <v>1000</v>
      </c>
      <c r="AL244" s="669">
        <v>1000</v>
      </c>
      <c r="AM244" s="668">
        <f t="shared" si="120"/>
        <v>0</v>
      </c>
      <c r="AN244" s="668">
        <f t="shared" si="121"/>
        <v>900</v>
      </c>
      <c r="AO244" s="669"/>
      <c r="AP244" s="669"/>
      <c r="AQ244" s="669"/>
      <c r="AR244" s="669"/>
      <c r="AS244" s="669"/>
      <c r="AT244" s="669"/>
      <c r="AU244" s="669"/>
      <c r="AV244" s="668">
        <f t="shared" si="122"/>
        <v>900</v>
      </c>
      <c r="AW244" s="669">
        <v>900</v>
      </c>
      <c r="AX244" s="668">
        <f t="shared" si="123"/>
        <v>0</v>
      </c>
    </row>
    <row r="245" spans="1:50" ht="12">
      <c r="A245" s="288">
        <v>243</v>
      </c>
      <c r="B245" s="289" t="s">
        <v>480</v>
      </c>
      <c r="C245" s="290" t="s">
        <v>23</v>
      </c>
      <c r="D245" s="290" t="s">
        <v>482</v>
      </c>
      <c r="E245" s="290">
        <v>180</v>
      </c>
      <c r="F245" s="668">
        <v>0</v>
      </c>
      <c r="G245" s="668">
        <v>390</v>
      </c>
      <c r="H245" s="669"/>
      <c r="I245" s="669"/>
      <c r="J245" s="669"/>
      <c r="K245" s="669"/>
      <c r="L245" s="669"/>
      <c r="M245" s="669"/>
      <c r="N245" s="669"/>
      <c r="O245" s="668">
        <f t="shared" si="114"/>
        <v>390</v>
      </c>
      <c r="P245" s="669">
        <v>1560</v>
      </c>
      <c r="Q245" s="668">
        <f t="shared" si="115"/>
        <v>-1170</v>
      </c>
      <c r="R245" s="668">
        <v>390</v>
      </c>
      <c r="S245" s="669"/>
      <c r="T245" s="669"/>
      <c r="U245" s="669"/>
      <c r="V245" s="669"/>
      <c r="W245" s="669"/>
      <c r="X245" s="669"/>
      <c r="Y245" s="669"/>
      <c r="Z245" s="668">
        <f t="shared" si="116"/>
        <v>390</v>
      </c>
      <c r="AA245" s="669"/>
      <c r="AB245" s="668">
        <f t="shared" si="117"/>
        <v>-780</v>
      </c>
      <c r="AC245" s="668">
        <f t="shared" si="118"/>
        <v>540</v>
      </c>
      <c r="AD245" s="669"/>
      <c r="AE245" s="669">
        <v>100</v>
      </c>
      <c r="AF245" s="669"/>
      <c r="AG245" s="669"/>
      <c r="AH245" s="669"/>
      <c r="AI245" s="669"/>
      <c r="AJ245" s="669"/>
      <c r="AK245" s="668">
        <f t="shared" si="119"/>
        <v>640</v>
      </c>
      <c r="AL245" s="669">
        <v>500</v>
      </c>
      <c r="AM245" s="668">
        <f t="shared" si="120"/>
        <v>-640</v>
      </c>
      <c r="AN245" s="668">
        <f t="shared" si="121"/>
        <v>540</v>
      </c>
      <c r="AO245" s="669"/>
      <c r="AP245" s="669">
        <v>100</v>
      </c>
      <c r="AQ245" s="669"/>
      <c r="AR245" s="669"/>
      <c r="AS245" s="669"/>
      <c r="AT245" s="669"/>
      <c r="AU245" s="669"/>
      <c r="AV245" s="668">
        <f t="shared" si="122"/>
        <v>640</v>
      </c>
      <c r="AW245" s="669"/>
      <c r="AX245" s="668">
        <f t="shared" si="123"/>
        <v>0</v>
      </c>
    </row>
    <row r="246" spans="1:50" ht="12">
      <c r="A246" s="288">
        <v>244</v>
      </c>
      <c r="B246" s="289" t="s">
        <v>1056</v>
      </c>
      <c r="C246" s="290" t="s">
        <v>14</v>
      </c>
      <c r="D246" s="290"/>
      <c r="E246" s="290">
        <v>230</v>
      </c>
      <c r="F246" s="668">
        <v>100</v>
      </c>
      <c r="G246" s="668">
        <v>510</v>
      </c>
      <c r="H246" s="669"/>
      <c r="I246" s="669"/>
      <c r="J246" s="669"/>
      <c r="K246" s="669"/>
      <c r="L246" s="669"/>
      <c r="M246" s="669"/>
      <c r="N246" s="669"/>
      <c r="O246" s="668">
        <f t="shared" si="114"/>
        <v>510</v>
      </c>
      <c r="P246" s="669">
        <v>2140</v>
      </c>
      <c r="Q246" s="668">
        <f t="shared" si="115"/>
        <v>-1530</v>
      </c>
      <c r="R246" s="668">
        <v>510</v>
      </c>
      <c r="S246" s="669"/>
      <c r="T246" s="669"/>
      <c r="U246" s="669"/>
      <c r="V246" s="669"/>
      <c r="W246" s="669"/>
      <c r="X246" s="669"/>
      <c r="Y246" s="669"/>
      <c r="Z246" s="668">
        <f t="shared" si="116"/>
        <v>510</v>
      </c>
      <c r="AA246" s="669"/>
      <c r="AB246" s="668">
        <f t="shared" si="117"/>
        <v>-1020</v>
      </c>
      <c r="AC246" s="668">
        <f t="shared" si="118"/>
        <v>690</v>
      </c>
      <c r="AD246" s="669"/>
      <c r="AE246" s="669"/>
      <c r="AF246" s="669"/>
      <c r="AG246" s="669"/>
      <c r="AH246" s="669"/>
      <c r="AI246" s="669"/>
      <c r="AJ246" s="669"/>
      <c r="AK246" s="668">
        <f t="shared" si="119"/>
        <v>690</v>
      </c>
      <c r="AL246" s="669"/>
      <c r="AM246" s="668">
        <f t="shared" si="120"/>
        <v>-330</v>
      </c>
      <c r="AN246" s="668">
        <f t="shared" si="121"/>
        <v>690</v>
      </c>
      <c r="AO246" s="669"/>
      <c r="AP246" s="669"/>
      <c r="AQ246" s="669"/>
      <c r="AR246" s="669"/>
      <c r="AS246" s="669"/>
      <c r="AT246" s="669"/>
      <c r="AU246" s="669"/>
      <c r="AV246" s="668">
        <f t="shared" si="122"/>
        <v>690</v>
      </c>
      <c r="AW246" s="669">
        <v>360</v>
      </c>
      <c r="AX246" s="668">
        <f t="shared" si="123"/>
        <v>0</v>
      </c>
    </row>
    <row r="247" spans="1:50" ht="12">
      <c r="A247" s="288">
        <v>245</v>
      </c>
      <c r="B247" s="289" t="s">
        <v>1964</v>
      </c>
      <c r="C247" s="290" t="s">
        <v>14</v>
      </c>
      <c r="D247" s="290" t="s">
        <v>1987</v>
      </c>
      <c r="E247" s="290">
        <v>130</v>
      </c>
      <c r="F247" s="668">
        <v>-270</v>
      </c>
      <c r="G247" s="668">
        <v>270</v>
      </c>
      <c r="H247" s="669"/>
      <c r="I247" s="669"/>
      <c r="J247" s="669"/>
      <c r="K247" s="669"/>
      <c r="L247" s="669"/>
      <c r="M247" s="669"/>
      <c r="N247" s="669"/>
      <c r="O247" s="668">
        <f t="shared" si="114"/>
        <v>270</v>
      </c>
      <c r="P247" s="669"/>
      <c r="Q247" s="668">
        <f t="shared" si="115"/>
        <v>0</v>
      </c>
      <c r="R247" s="668">
        <v>270</v>
      </c>
      <c r="S247" s="669"/>
      <c r="T247" s="669"/>
      <c r="U247" s="669"/>
      <c r="V247" s="669"/>
      <c r="W247" s="669"/>
      <c r="X247" s="669"/>
      <c r="Y247" s="669"/>
      <c r="Z247" s="668">
        <f t="shared" si="116"/>
        <v>270</v>
      </c>
      <c r="AA247" s="669">
        <v>270</v>
      </c>
      <c r="AB247" s="668">
        <f t="shared" si="117"/>
        <v>0</v>
      </c>
      <c r="AC247" s="668">
        <f t="shared" si="118"/>
        <v>390</v>
      </c>
      <c r="AD247" s="669"/>
      <c r="AE247" s="669"/>
      <c r="AF247" s="669"/>
      <c r="AG247" s="669"/>
      <c r="AH247" s="669"/>
      <c r="AI247" s="669"/>
      <c r="AJ247" s="669"/>
      <c r="AK247" s="668">
        <f t="shared" si="119"/>
        <v>390</v>
      </c>
      <c r="AL247" s="669">
        <v>270</v>
      </c>
      <c r="AM247" s="668">
        <f t="shared" si="120"/>
        <v>120</v>
      </c>
      <c r="AN247" s="668">
        <f t="shared" si="121"/>
        <v>390</v>
      </c>
      <c r="AO247" s="669"/>
      <c r="AP247" s="669"/>
      <c r="AQ247" s="669"/>
      <c r="AR247" s="669"/>
      <c r="AS247" s="669"/>
      <c r="AT247" s="669"/>
      <c r="AU247" s="669"/>
      <c r="AV247" s="668">
        <f t="shared" si="122"/>
        <v>390</v>
      </c>
      <c r="AW247" s="669">
        <v>510</v>
      </c>
      <c r="AX247" s="668">
        <f t="shared" si="123"/>
        <v>0</v>
      </c>
    </row>
    <row r="248" spans="1:50" ht="12">
      <c r="A248" s="288">
        <v>246</v>
      </c>
      <c r="B248" s="289" t="s">
        <v>483</v>
      </c>
      <c r="C248" s="290" t="s">
        <v>23</v>
      </c>
      <c r="D248" s="290" t="s">
        <v>485</v>
      </c>
      <c r="E248" s="290">
        <v>200</v>
      </c>
      <c r="F248" s="668">
        <v>0</v>
      </c>
      <c r="G248" s="668">
        <v>405</v>
      </c>
      <c r="H248" s="669">
        <v>50</v>
      </c>
      <c r="I248" s="669"/>
      <c r="J248" s="669"/>
      <c r="K248" s="669"/>
      <c r="L248" s="669"/>
      <c r="M248" s="669"/>
      <c r="N248" s="669"/>
      <c r="O248" s="668">
        <f t="shared" si="114"/>
        <v>455</v>
      </c>
      <c r="P248" s="669">
        <v>455</v>
      </c>
      <c r="Q248" s="668">
        <f t="shared" si="115"/>
        <v>0</v>
      </c>
      <c r="R248" s="668">
        <v>405</v>
      </c>
      <c r="S248" s="669"/>
      <c r="T248" s="669"/>
      <c r="U248" s="669"/>
      <c r="V248" s="669"/>
      <c r="W248" s="669">
        <v>100</v>
      </c>
      <c r="X248" s="669"/>
      <c r="Y248" s="669"/>
      <c r="Z248" s="668">
        <f t="shared" si="116"/>
        <v>505</v>
      </c>
      <c r="AA248" s="669">
        <v>505</v>
      </c>
      <c r="AB248" s="668">
        <f t="shared" si="117"/>
        <v>0</v>
      </c>
      <c r="AC248" s="668">
        <f t="shared" si="118"/>
        <v>600</v>
      </c>
      <c r="AD248" s="669"/>
      <c r="AE248" s="669">
        <v>100</v>
      </c>
      <c r="AF248" s="669"/>
      <c r="AG248" s="669"/>
      <c r="AH248" s="669"/>
      <c r="AI248" s="669"/>
      <c r="AJ248" s="669"/>
      <c r="AK248" s="668">
        <f t="shared" si="119"/>
        <v>700</v>
      </c>
      <c r="AL248" s="669">
        <v>700</v>
      </c>
      <c r="AM248" s="668">
        <f t="shared" si="120"/>
        <v>0</v>
      </c>
      <c r="AN248" s="668">
        <f t="shared" si="121"/>
        <v>600</v>
      </c>
      <c r="AO248" s="669"/>
      <c r="AP248" s="669">
        <v>100</v>
      </c>
      <c r="AQ248" s="669"/>
      <c r="AR248" s="669"/>
      <c r="AS248" s="669"/>
      <c r="AT248" s="669"/>
      <c r="AU248" s="669"/>
      <c r="AV248" s="668">
        <f t="shared" si="122"/>
        <v>700</v>
      </c>
      <c r="AW248" s="669"/>
      <c r="AX248" s="668">
        <f t="shared" si="123"/>
        <v>700</v>
      </c>
    </row>
    <row r="249" spans="1:50" ht="12">
      <c r="A249" s="288">
        <v>247</v>
      </c>
      <c r="B249" s="289" t="s">
        <v>4419</v>
      </c>
      <c r="C249" s="290" t="s">
        <v>14</v>
      </c>
      <c r="D249" s="290"/>
      <c r="E249" s="290">
        <v>85</v>
      </c>
      <c r="F249" s="668">
        <v>255</v>
      </c>
      <c r="G249" s="668">
        <f t="shared" si="124"/>
        <v>255</v>
      </c>
      <c r="H249" s="669"/>
      <c r="I249" s="669">
        <v>100</v>
      </c>
      <c r="J249" s="669"/>
      <c r="K249" s="669"/>
      <c r="L249" s="669"/>
      <c r="M249" s="669"/>
      <c r="N249" s="669"/>
      <c r="O249" s="668">
        <f t="shared" si="114"/>
        <v>355</v>
      </c>
      <c r="P249" s="669">
        <v>610</v>
      </c>
      <c r="Q249" s="668">
        <f t="shared" si="115"/>
        <v>0</v>
      </c>
      <c r="R249" s="668">
        <f t="shared" si="125"/>
        <v>255</v>
      </c>
      <c r="S249" s="669"/>
      <c r="T249" s="669"/>
      <c r="U249" s="669"/>
      <c r="V249" s="669"/>
      <c r="W249" s="669"/>
      <c r="X249" s="669"/>
      <c r="Y249" s="669"/>
      <c r="Z249" s="668">
        <f t="shared" si="116"/>
        <v>255</v>
      </c>
      <c r="AA249" s="669"/>
      <c r="AB249" s="668">
        <f t="shared" si="117"/>
        <v>255</v>
      </c>
      <c r="AC249" s="668">
        <f t="shared" si="118"/>
        <v>255</v>
      </c>
      <c r="AD249" s="669"/>
      <c r="AE249" s="669"/>
      <c r="AF249" s="669"/>
      <c r="AG249" s="669"/>
      <c r="AH249" s="669"/>
      <c r="AI249" s="669"/>
      <c r="AJ249" s="669"/>
      <c r="AK249" s="668">
        <f t="shared" si="119"/>
        <v>255</v>
      </c>
      <c r="AL249" s="669">
        <v>510</v>
      </c>
      <c r="AM249" s="668">
        <f t="shared" si="120"/>
        <v>0</v>
      </c>
      <c r="AN249" s="668">
        <v>170</v>
      </c>
      <c r="AO249" s="669"/>
      <c r="AP249" s="669">
        <v>100</v>
      </c>
      <c r="AQ249" s="669"/>
      <c r="AR249" s="669"/>
      <c r="AS249" s="669"/>
      <c r="AT249" s="669"/>
      <c r="AU249" s="669">
        <v>1050</v>
      </c>
      <c r="AV249" s="668">
        <f t="shared" si="122"/>
        <v>1320</v>
      </c>
      <c r="AW249" s="669">
        <v>1320</v>
      </c>
      <c r="AX249" s="668">
        <f t="shared" si="123"/>
        <v>0</v>
      </c>
    </row>
    <row r="250" spans="1:50" ht="12">
      <c r="A250" s="288">
        <v>248</v>
      </c>
      <c r="B250" s="289" t="s">
        <v>3348</v>
      </c>
      <c r="C250" s="290" t="s">
        <v>14</v>
      </c>
      <c r="D250" s="290"/>
      <c r="E250" s="290">
        <v>416</v>
      </c>
      <c r="F250" s="668"/>
      <c r="G250" s="668"/>
      <c r="H250" s="669"/>
      <c r="I250" s="669"/>
      <c r="J250" s="669"/>
      <c r="K250" s="669"/>
      <c r="L250" s="669"/>
      <c r="M250" s="669"/>
      <c r="N250" s="669"/>
      <c r="O250" s="668"/>
      <c r="P250" s="669"/>
      <c r="Q250" s="668"/>
      <c r="R250" s="668"/>
      <c r="S250" s="669"/>
      <c r="T250" s="669"/>
      <c r="U250" s="669"/>
      <c r="V250" s="669"/>
      <c r="W250" s="669"/>
      <c r="X250" s="669"/>
      <c r="Y250" s="669"/>
      <c r="Z250" s="668"/>
      <c r="AA250" s="669"/>
      <c r="AB250" s="668"/>
      <c r="AC250" s="668">
        <v>832</v>
      </c>
      <c r="AD250" s="669">
        <v>50</v>
      </c>
      <c r="AE250" s="669"/>
      <c r="AF250" s="669"/>
      <c r="AG250" s="669"/>
      <c r="AH250" s="669"/>
      <c r="AI250" s="669"/>
      <c r="AJ250" s="669">
        <v>25</v>
      </c>
      <c r="AK250" s="668">
        <f t="shared" si="119"/>
        <v>907</v>
      </c>
      <c r="AL250" s="669">
        <v>5067</v>
      </c>
      <c r="AM250" s="668">
        <f t="shared" si="120"/>
        <v>-4160</v>
      </c>
      <c r="AN250" s="668">
        <f t="shared" si="121"/>
        <v>1248</v>
      </c>
      <c r="AO250" s="669"/>
      <c r="AP250" s="669"/>
      <c r="AQ250" s="669"/>
      <c r="AR250" s="669"/>
      <c r="AS250" s="669"/>
      <c r="AT250" s="669"/>
      <c r="AU250" s="669"/>
      <c r="AV250" s="668">
        <f t="shared" si="122"/>
        <v>1248</v>
      </c>
      <c r="AW250" s="669"/>
      <c r="AX250" s="668">
        <f t="shared" si="123"/>
        <v>-2912</v>
      </c>
    </row>
    <row r="251" spans="1:50" ht="12">
      <c r="A251" s="288">
        <v>249</v>
      </c>
      <c r="B251" s="294" t="s">
        <v>2675</v>
      </c>
      <c r="C251" s="290" t="s">
        <v>10</v>
      </c>
      <c r="D251" s="290" t="s">
        <v>12</v>
      </c>
      <c r="E251" s="670">
        <v>300</v>
      </c>
      <c r="F251" s="668">
        <v>0</v>
      </c>
      <c r="G251" s="668">
        <v>600</v>
      </c>
      <c r="H251" s="669">
        <v>50</v>
      </c>
      <c r="I251" s="669">
        <v>207</v>
      </c>
      <c r="J251" s="669"/>
      <c r="K251" s="669"/>
      <c r="L251" s="669"/>
      <c r="M251" s="669"/>
      <c r="N251" s="669"/>
      <c r="O251" s="668">
        <f t="shared" si="114"/>
        <v>857</v>
      </c>
      <c r="P251" s="669">
        <v>857</v>
      </c>
      <c r="Q251" s="668">
        <f t="shared" si="115"/>
        <v>0</v>
      </c>
      <c r="R251" s="668">
        <v>600</v>
      </c>
      <c r="S251" s="669"/>
      <c r="T251" s="669"/>
      <c r="U251" s="669"/>
      <c r="V251" s="669"/>
      <c r="W251" s="669">
        <v>100</v>
      </c>
      <c r="X251" s="669"/>
      <c r="Y251" s="669"/>
      <c r="Z251" s="668">
        <f t="shared" si="116"/>
        <v>700</v>
      </c>
      <c r="AA251" s="669">
        <v>700</v>
      </c>
      <c r="AB251" s="668">
        <f t="shared" si="117"/>
        <v>0</v>
      </c>
      <c r="AC251" s="668">
        <f t="shared" si="118"/>
        <v>900</v>
      </c>
      <c r="AD251" s="669"/>
      <c r="AE251" s="669">
        <v>100</v>
      </c>
      <c r="AF251" s="669"/>
      <c r="AG251" s="669"/>
      <c r="AH251" s="669"/>
      <c r="AI251" s="669"/>
      <c r="AJ251" s="669"/>
      <c r="AK251" s="668">
        <f t="shared" si="119"/>
        <v>1000</v>
      </c>
      <c r="AL251" s="669">
        <v>1900</v>
      </c>
      <c r="AM251" s="668">
        <f t="shared" si="120"/>
        <v>-900</v>
      </c>
      <c r="AN251" s="668">
        <f t="shared" si="121"/>
        <v>900</v>
      </c>
      <c r="AO251" s="669"/>
      <c r="AP251" s="669"/>
      <c r="AQ251" s="669"/>
      <c r="AR251" s="669"/>
      <c r="AS251" s="669"/>
      <c r="AT251" s="669"/>
      <c r="AU251" s="669"/>
      <c r="AV251" s="668">
        <f t="shared" si="122"/>
        <v>900</v>
      </c>
      <c r="AW251" s="669"/>
      <c r="AX251" s="668">
        <f t="shared" si="123"/>
        <v>0</v>
      </c>
    </row>
    <row r="252" spans="1:50" s="172" customFormat="1" ht="12">
      <c r="A252" s="288">
        <v>250</v>
      </c>
      <c r="B252" s="289" t="s">
        <v>4111</v>
      </c>
      <c r="C252" s="290" t="s">
        <v>14</v>
      </c>
      <c r="D252" s="290"/>
      <c r="E252" s="290">
        <v>70</v>
      </c>
      <c r="F252" s="668">
        <v>200</v>
      </c>
      <c r="G252" s="668">
        <f t="shared" si="124"/>
        <v>210</v>
      </c>
      <c r="H252" s="669"/>
      <c r="I252" s="669"/>
      <c r="J252" s="669">
        <v>86</v>
      </c>
      <c r="K252" s="669"/>
      <c r="L252" s="669">
        <v>100</v>
      </c>
      <c r="M252" s="669"/>
      <c r="N252" s="669"/>
      <c r="O252" s="668">
        <f t="shared" si="114"/>
        <v>396</v>
      </c>
      <c r="P252" s="669">
        <v>1836</v>
      </c>
      <c r="Q252" s="668">
        <f t="shared" si="115"/>
        <v>-1240</v>
      </c>
      <c r="R252" s="668">
        <v>115</v>
      </c>
      <c r="S252" s="669"/>
      <c r="T252" s="669"/>
      <c r="U252" s="669"/>
      <c r="V252" s="669"/>
      <c r="W252" s="669"/>
      <c r="X252" s="669"/>
      <c r="Y252" s="669">
        <v>1125</v>
      </c>
      <c r="Z252" s="668">
        <f t="shared" si="116"/>
        <v>1240</v>
      </c>
      <c r="AA252" s="669"/>
      <c r="AB252" s="668">
        <f t="shared" si="117"/>
        <v>0</v>
      </c>
      <c r="AC252" s="668"/>
      <c r="AD252" s="669"/>
      <c r="AE252" s="669"/>
      <c r="AF252" s="669"/>
      <c r="AG252" s="669"/>
      <c r="AH252" s="669"/>
      <c r="AI252" s="669"/>
      <c r="AJ252" s="669"/>
      <c r="AK252" s="668">
        <f t="shared" si="119"/>
        <v>0</v>
      </c>
      <c r="AL252" s="669"/>
      <c r="AM252" s="668">
        <f t="shared" si="120"/>
        <v>0</v>
      </c>
      <c r="AN252" s="668"/>
      <c r="AO252" s="669"/>
      <c r="AP252" s="669"/>
      <c r="AQ252" s="669"/>
      <c r="AR252" s="669"/>
      <c r="AS252" s="669"/>
      <c r="AT252" s="669"/>
      <c r="AU252" s="669"/>
      <c r="AV252" s="668">
        <f t="shared" si="122"/>
        <v>0</v>
      </c>
      <c r="AW252" s="669"/>
      <c r="AX252" s="668">
        <f t="shared" si="123"/>
        <v>0</v>
      </c>
    </row>
    <row r="253" spans="1:50" ht="12">
      <c r="A253" s="288">
        <v>251</v>
      </c>
      <c r="B253" s="289" t="s">
        <v>1561</v>
      </c>
      <c r="C253" s="290" t="s">
        <v>14</v>
      </c>
      <c r="D253" s="290"/>
      <c r="E253" s="290">
        <v>120</v>
      </c>
      <c r="F253" s="668">
        <v>0</v>
      </c>
      <c r="G253" s="668">
        <v>180</v>
      </c>
      <c r="H253" s="669"/>
      <c r="I253" s="669">
        <v>100</v>
      </c>
      <c r="J253" s="669"/>
      <c r="K253" s="669"/>
      <c r="L253" s="669">
        <v>100</v>
      </c>
      <c r="M253" s="669"/>
      <c r="N253" s="669"/>
      <c r="O253" s="668">
        <f t="shared" si="114"/>
        <v>380</v>
      </c>
      <c r="P253" s="669">
        <v>560</v>
      </c>
      <c r="Q253" s="668">
        <f t="shared" si="115"/>
        <v>-180</v>
      </c>
      <c r="R253" s="668">
        <v>180</v>
      </c>
      <c r="S253" s="669"/>
      <c r="T253" s="669">
        <v>200</v>
      </c>
      <c r="U253" s="669"/>
      <c r="V253" s="669"/>
      <c r="W253" s="669"/>
      <c r="X253" s="669"/>
      <c r="Y253" s="669"/>
      <c r="Z253" s="668">
        <f t="shared" si="116"/>
        <v>380</v>
      </c>
      <c r="AA253" s="669"/>
      <c r="AB253" s="668">
        <f t="shared" si="117"/>
        <v>200</v>
      </c>
      <c r="AC253" s="668">
        <f t="shared" ref="AC253:AC260" si="126">$E253*3</f>
        <v>360</v>
      </c>
      <c r="AD253" s="669"/>
      <c r="AE253" s="669"/>
      <c r="AF253" s="669"/>
      <c r="AG253" s="669"/>
      <c r="AH253" s="669"/>
      <c r="AI253" s="669"/>
      <c r="AJ253" s="669"/>
      <c r="AK253" s="668">
        <f t="shared" si="119"/>
        <v>360</v>
      </c>
      <c r="AL253" s="669"/>
      <c r="AM253" s="668">
        <f t="shared" si="120"/>
        <v>560</v>
      </c>
      <c r="AN253" s="668">
        <f t="shared" ref="AN253:AN260" si="127">$E253*3</f>
        <v>360</v>
      </c>
      <c r="AO253" s="669"/>
      <c r="AP253" s="669"/>
      <c r="AQ253" s="669"/>
      <c r="AR253" s="669"/>
      <c r="AS253" s="669"/>
      <c r="AT253" s="669"/>
      <c r="AU253" s="669"/>
      <c r="AV253" s="668">
        <f t="shared" si="122"/>
        <v>360</v>
      </c>
      <c r="AW253" s="669">
        <v>920</v>
      </c>
      <c r="AX253" s="668">
        <f t="shared" si="123"/>
        <v>0</v>
      </c>
    </row>
    <row r="254" spans="1:50" ht="12">
      <c r="A254" s="288">
        <v>252</v>
      </c>
      <c r="B254" s="414" t="s">
        <v>3106</v>
      </c>
      <c r="C254" s="297" t="s">
        <v>30</v>
      </c>
      <c r="D254" s="297" t="s">
        <v>497</v>
      </c>
      <c r="E254" s="673"/>
      <c r="F254" s="671">
        <v>4350</v>
      </c>
      <c r="G254" s="671">
        <f t="shared" si="124"/>
        <v>0</v>
      </c>
      <c r="H254" s="672"/>
      <c r="I254" s="672"/>
      <c r="J254" s="672"/>
      <c r="K254" s="672"/>
      <c r="L254" s="672"/>
      <c r="M254" s="672"/>
      <c r="N254" s="672"/>
      <c r="O254" s="671">
        <f t="shared" si="114"/>
        <v>0</v>
      </c>
      <c r="P254" s="672"/>
      <c r="Q254" s="671">
        <f t="shared" si="115"/>
        <v>4350</v>
      </c>
      <c r="R254" s="671">
        <f t="shared" ref="R254:R260" si="128">E254*3</f>
        <v>0</v>
      </c>
      <c r="S254" s="672"/>
      <c r="T254" s="672"/>
      <c r="U254" s="672"/>
      <c r="V254" s="672"/>
      <c r="W254" s="672"/>
      <c r="X254" s="672"/>
      <c r="Y254" s="672"/>
      <c r="Z254" s="671">
        <f t="shared" si="116"/>
        <v>0</v>
      </c>
      <c r="AA254" s="672"/>
      <c r="AB254" s="671">
        <f t="shared" si="117"/>
        <v>4350</v>
      </c>
      <c r="AC254" s="671">
        <f t="shared" si="126"/>
        <v>0</v>
      </c>
      <c r="AD254" s="672"/>
      <c r="AE254" s="672"/>
      <c r="AF254" s="672"/>
      <c r="AG254" s="672"/>
      <c r="AH254" s="672"/>
      <c r="AI254" s="672"/>
      <c r="AJ254" s="672"/>
      <c r="AK254" s="671">
        <f t="shared" si="119"/>
        <v>0</v>
      </c>
      <c r="AL254" s="672"/>
      <c r="AM254" s="671">
        <f t="shared" si="120"/>
        <v>4350</v>
      </c>
      <c r="AN254" s="671">
        <f t="shared" si="127"/>
        <v>0</v>
      </c>
      <c r="AO254" s="672"/>
      <c r="AP254" s="672"/>
      <c r="AQ254" s="672"/>
      <c r="AR254" s="672"/>
      <c r="AS254" s="672"/>
      <c r="AT254" s="672"/>
      <c r="AU254" s="672"/>
      <c r="AV254" s="671">
        <f t="shared" si="122"/>
        <v>0</v>
      </c>
      <c r="AW254" s="672"/>
      <c r="AX254" s="668">
        <f t="shared" si="123"/>
        <v>4350</v>
      </c>
    </row>
    <row r="255" spans="1:50" ht="12">
      <c r="A255" s="288">
        <v>253</v>
      </c>
      <c r="B255" s="289" t="s">
        <v>1588</v>
      </c>
      <c r="C255" s="290" t="s">
        <v>23</v>
      </c>
      <c r="D255" s="290"/>
      <c r="E255" s="290">
        <v>40</v>
      </c>
      <c r="F255" s="668">
        <v>0</v>
      </c>
      <c r="G255" s="668">
        <f t="shared" si="124"/>
        <v>120</v>
      </c>
      <c r="H255" s="669"/>
      <c r="I255" s="669"/>
      <c r="J255" s="669"/>
      <c r="K255" s="669"/>
      <c r="L255" s="669"/>
      <c r="M255" s="669"/>
      <c r="N255" s="669"/>
      <c r="O255" s="668">
        <f t="shared" si="114"/>
        <v>120</v>
      </c>
      <c r="P255" s="669">
        <v>480</v>
      </c>
      <c r="Q255" s="668">
        <f t="shared" si="115"/>
        <v>-360</v>
      </c>
      <c r="R255" s="668">
        <f t="shared" si="128"/>
        <v>120</v>
      </c>
      <c r="S255" s="669"/>
      <c r="T255" s="669"/>
      <c r="U255" s="669"/>
      <c r="V255" s="669"/>
      <c r="W255" s="669"/>
      <c r="X255" s="669"/>
      <c r="Y255" s="669"/>
      <c r="Z255" s="668">
        <f t="shared" si="116"/>
        <v>120</v>
      </c>
      <c r="AA255" s="669"/>
      <c r="AB255" s="668">
        <f t="shared" si="117"/>
        <v>-240</v>
      </c>
      <c r="AC255" s="668">
        <f t="shared" si="126"/>
        <v>120</v>
      </c>
      <c r="AD255" s="669"/>
      <c r="AE255" s="669"/>
      <c r="AF255" s="669"/>
      <c r="AG255" s="669"/>
      <c r="AH255" s="669"/>
      <c r="AI255" s="669"/>
      <c r="AJ255" s="669"/>
      <c r="AK255" s="668">
        <f t="shared" si="119"/>
        <v>120</v>
      </c>
      <c r="AL255" s="669"/>
      <c r="AM255" s="668">
        <f t="shared" si="120"/>
        <v>-120</v>
      </c>
      <c r="AN255" s="668">
        <f t="shared" si="127"/>
        <v>120</v>
      </c>
      <c r="AO255" s="669"/>
      <c r="AP255" s="669"/>
      <c r="AQ255" s="669"/>
      <c r="AR255" s="669"/>
      <c r="AS255" s="669"/>
      <c r="AT255" s="669"/>
      <c r="AU255" s="669"/>
      <c r="AV255" s="668">
        <f t="shared" si="122"/>
        <v>120</v>
      </c>
      <c r="AW255" s="669"/>
      <c r="AX255" s="668">
        <f t="shared" si="123"/>
        <v>0</v>
      </c>
    </row>
    <row r="256" spans="1:50" ht="12">
      <c r="A256" s="288">
        <v>254</v>
      </c>
      <c r="B256" s="289" t="s">
        <v>498</v>
      </c>
      <c r="C256" s="290" t="s">
        <v>23</v>
      </c>
      <c r="D256" s="290" t="s">
        <v>500</v>
      </c>
      <c r="E256" s="290">
        <v>180</v>
      </c>
      <c r="F256" s="668">
        <v>0</v>
      </c>
      <c r="G256" s="668">
        <f t="shared" si="124"/>
        <v>540</v>
      </c>
      <c r="H256" s="669"/>
      <c r="I256" s="669"/>
      <c r="J256" s="669"/>
      <c r="K256" s="669"/>
      <c r="L256" s="669"/>
      <c r="M256" s="669"/>
      <c r="N256" s="669"/>
      <c r="O256" s="668">
        <f t="shared" si="114"/>
        <v>540</v>
      </c>
      <c r="P256" s="669">
        <v>1080</v>
      </c>
      <c r="Q256" s="668">
        <f t="shared" si="115"/>
        <v>-540</v>
      </c>
      <c r="R256" s="668">
        <f t="shared" si="128"/>
        <v>540</v>
      </c>
      <c r="S256" s="669"/>
      <c r="T256" s="669"/>
      <c r="U256" s="669"/>
      <c r="V256" s="669"/>
      <c r="W256" s="669">
        <v>100</v>
      </c>
      <c r="X256" s="669"/>
      <c r="Y256" s="669"/>
      <c r="Z256" s="668">
        <f t="shared" si="116"/>
        <v>640</v>
      </c>
      <c r="AA256" s="669">
        <v>100</v>
      </c>
      <c r="AB256" s="668">
        <f t="shared" si="117"/>
        <v>0</v>
      </c>
      <c r="AC256" s="668">
        <f t="shared" si="126"/>
        <v>540</v>
      </c>
      <c r="AD256" s="669"/>
      <c r="AE256" s="669"/>
      <c r="AF256" s="669"/>
      <c r="AG256" s="669"/>
      <c r="AH256" s="669"/>
      <c r="AI256" s="669"/>
      <c r="AJ256" s="669"/>
      <c r="AK256" s="668">
        <f t="shared" si="119"/>
        <v>540</v>
      </c>
      <c r="AL256" s="669">
        <v>1080</v>
      </c>
      <c r="AM256" s="668">
        <f t="shared" si="120"/>
        <v>-540</v>
      </c>
      <c r="AN256" s="668">
        <f t="shared" si="127"/>
        <v>540</v>
      </c>
      <c r="AO256" s="669"/>
      <c r="AP256" s="669"/>
      <c r="AQ256" s="669"/>
      <c r="AR256" s="669"/>
      <c r="AS256" s="669"/>
      <c r="AT256" s="669"/>
      <c r="AU256" s="669"/>
      <c r="AV256" s="668">
        <f t="shared" si="122"/>
        <v>540</v>
      </c>
      <c r="AW256" s="669"/>
      <c r="AX256" s="668">
        <f t="shared" si="123"/>
        <v>0</v>
      </c>
    </row>
    <row r="257" spans="1:50" ht="12">
      <c r="A257" s="288">
        <v>255</v>
      </c>
      <c r="B257" s="289" t="s">
        <v>1604</v>
      </c>
      <c r="C257" s="290" t="s">
        <v>14</v>
      </c>
      <c r="D257" s="290"/>
      <c r="E257" s="290">
        <v>70</v>
      </c>
      <c r="F257" s="668">
        <v>0</v>
      </c>
      <c r="G257" s="668">
        <v>150</v>
      </c>
      <c r="H257" s="669"/>
      <c r="I257" s="669"/>
      <c r="J257" s="669"/>
      <c r="K257" s="669"/>
      <c r="L257" s="669"/>
      <c r="M257" s="669"/>
      <c r="N257" s="669"/>
      <c r="O257" s="668">
        <f t="shared" si="114"/>
        <v>150</v>
      </c>
      <c r="P257" s="669"/>
      <c r="Q257" s="668">
        <f t="shared" si="115"/>
        <v>150</v>
      </c>
      <c r="R257" s="668">
        <v>150</v>
      </c>
      <c r="S257" s="669"/>
      <c r="T257" s="669"/>
      <c r="U257" s="669"/>
      <c r="V257" s="669"/>
      <c r="W257" s="669"/>
      <c r="X257" s="669"/>
      <c r="Y257" s="669"/>
      <c r="Z257" s="668">
        <f t="shared" si="116"/>
        <v>150</v>
      </c>
      <c r="AA257" s="669"/>
      <c r="AB257" s="668">
        <f t="shared" si="117"/>
        <v>300</v>
      </c>
      <c r="AC257" s="668">
        <f t="shared" si="126"/>
        <v>210</v>
      </c>
      <c r="AD257" s="669"/>
      <c r="AE257" s="669"/>
      <c r="AF257" s="669"/>
      <c r="AG257" s="669"/>
      <c r="AH257" s="669"/>
      <c r="AI257" s="669"/>
      <c r="AJ257" s="669"/>
      <c r="AK257" s="668">
        <f t="shared" si="119"/>
        <v>210</v>
      </c>
      <c r="AL257" s="669">
        <v>300</v>
      </c>
      <c r="AM257" s="668">
        <f t="shared" si="120"/>
        <v>210</v>
      </c>
      <c r="AN257" s="668">
        <f t="shared" si="127"/>
        <v>210</v>
      </c>
      <c r="AO257" s="669"/>
      <c r="AP257" s="669"/>
      <c r="AQ257" s="669"/>
      <c r="AR257" s="669"/>
      <c r="AS257" s="669"/>
      <c r="AT257" s="669"/>
      <c r="AU257" s="669"/>
      <c r="AV257" s="668">
        <f t="shared" si="122"/>
        <v>210</v>
      </c>
      <c r="AW257" s="669">
        <v>420</v>
      </c>
      <c r="AX257" s="668">
        <f t="shared" si="123"/>
        <v>0</v>
      </c>
    </row>
    <row r="258" spans="1:50" ht="12.75" customHeight="1">
      <c r="A258" s="288">
        <v>256</v>
      </c>
      <c r="B258" s="289" t="s">
        <v>1562</v>
      </c>
      <c r="C258" s="290" t="s">
        <v>23</v>
      </c>
      <c r="D258" s="290"/>
      <c r="E258" s="290">
        <v>140</v>
      </c>
      <c r="F258" s="668">
        <v>0</v>
      </c>
      <c r="G258" s="668">
        <v>300</v>
      </c>
      <c r="H258" s="669"/>
      <c r="I258" s="669">
        <v>100</v>
      </c>
      <c r="J258" s="669"/>
      <c r="K258" s="669"/>
      <c r="L258" s="669"/>
      <c r="M258" s="669"/>
      <c r="N258" s="669"/>
      <c r="O258" s="668">
        <f t="shared" si="114"/>
        <v>400</v>
      </c>
      <c r="P258" s="669">
        <v>400</v>
      </c>
      <c r="Q258" s="668">
        <f t="shared" si="115"/>
        <v>0</v>
      </c>
      <c r="R258" s="668">
        <v>300</v>
      </c>
      <c r="S258" s="669"/>
      <c r="T258" s="669">
        <v>100</v>
      </c>
      <c r="U258" s="669">
        <v>234</v>
      </c>
      <c r="V258" s="669"/>
      <c r="W258" s="669">
        <v>100</v>
      </c>
      <c r="X258" s="669"/>
      <c r="Y258" s="669"/>
      <c r="Z258" s="668">
        <f t="shared" si="116"/>
        <v>734</v>
      </c>
      <c r="AA258" s="669">
        <v>734</v>
      </c>
      <c r="AB258" s="668">
        <f t="shared" si="117"/>
        <v>0</v>
      </c>
      <c r="AC258" s="668">
        <f t="shared" si="126"/>
        <v>420</v>
      </c>
      <c r="AD258" s="669"/>
      <c r="AE258" s="669"/>
      <c r="AF258" s="669"/>
      <c r="AG258" s="669"/>
      <c r="AH258" s="669"/>
      <c r="AI258" s="669"/>
      <c r="AJ258" s="669"/>
      <c r="AK258" s="668">
        <f t="shared" si="119"/>
        <v>420</v>
      </c>
      <c r="AL258" s="669">
        <v>420</v>
      </c>
      <c r="AM258" s="668">
        <f t="shared" si="120"/>
        <v>0</v>
      </c>
      <c r="AN258" s="668">
        <f t="shared" si="127"/>
        <v>420</v>
      </c>
      <c r="AO258" s="669"/>
      <c r="AP258" s="669"/>
      <c r="AQ258" s="669"/>
      <c r="AR258" s="669"/>
      <c r="AS258" s="669"/>
      <c r="AT258" s="669"/>
      <c r="AU258" s="669"/>
      <c r="AV258" s="668">
        <f t="shared" si="122"/>
        <v>420</v>
      </c>
      <c r="AW258" s="669"/>
      <c r="AX258" s="668">
        <f t="shared" si="123"/>
        <v>420</v>
      </c>
    </row>
    <row r="259" spans="1:50" s="172" customFormat="1" ht="12">
      <c r="A259" s="288">
        <v>257</v>
      </c>
      <c r="B259" s="301" t="s">
        <v>501</v>
      </c>
      <c r="C259" s="290" t="s">
        <v>10</v>
      </c>
      <c r="D259" s="290" t="s">
        <v>943</v>
      </c>
      <c r="E259" s="290">
        <v>85</v>
      </c>
      <c r="F259" s="668">
        <v>0</v>
      </c>
      <c r="G259" s="668">
        <f t="shared" si="124"/>
        <v>255</v>
      </c>
      <c r="H259" s="669"/>
      <c r="I259" s="669"/>
      <c r="J259" s="669"/>
      <c r="K259" s="669"/>
      <c r="L259" s="669"/>
      <c r="M259" s="669"/>
      <c r="N259" s="669"/>
      <c r="O259" s="668">
        <f t="shared" si="114"/>
        <v>255</v>
      </c>
      <c r="P259" s="669"/>
      <c r="Q259" s="668">
        <f t="shared" si="115"/>
        <v>255</v>
      </c>
      <c r="R259" s="668">
        <f t="shared" si="128"/>
        <v>255</v>
      </c>
      <c r="S259" s="669"/>
      <c r="T259" s="669"/>
      <c r="U259" s="669"/>
      <c r="V259" s="669"/>
      <c r="W259" s="669"/>
      <c r="X259" s="669"/>
      <c r="Y259" s="669"/>
      <c r="Z259" s="668">
        <f t="shared" si="116"/>
        <v>255</v>
      </c>
      <c r="AA259" s="669"/>
      <c r="AB259" s="668">
        <f t="shared" si="117"/>
        <v>510</v>
      </c>
      <c r="AC259" s="668">
        <f t="shared" si="126"/>
        <v>255</v>
      </c>
      <c r="AD259" s="669"/>
      <c r="AE259" s="669"/>
      <c r="AF259" s="669"/>
      <c r="AG259" s="669"/>
      <c r="AH259" s="669"/>
      <c r="AI259" s="669"/>
      <c r="AJ259" s="669"/>
      <c r="AK259" s="668">
        <f t="shared" si="119"/>
        <v>255</v>
      </c>
      <c r="AL259" s="669"/>
      <c r="AM259" s="668">
        <f t="shared" si="120"/>
        <v>765</v>
      </c>
      <c r="AN259" s="668">
        <f t="shared" si="127"/>
        <v>255</v>
      </c>
      <c r="AO259" s="669"/>
      <c r="AP259" s="669"/>
      <c r="AQ259" s="669"/>
      <c r="AR259" s="669"/>
      <c r="AS259" s="669"/>
      <c r="AT259" s="669"/>
      <c r="AU259" s="669"/>
      <c r="AV259" s="668">
        <f t="shared" si="122"/>
        <v>255</v>
      </c>
      <c r="AW259" s="669">
        <v>1020</v>
      </c>
      <c r="AX259" s="668">
        <f t="shared" si="123"/>
        <v>0</v>
      </c>
    </row>
    <row r="260" spans="1:50" ht="12">
      <c r="A260" s="288">
        <v>258</v>
      </c>
      <c r="B260" s="289" t="s">
        <v>3977</v>
      </c>
      <c r="C260" s="290" t="s">
        <v>3506</v>
      </c>
      <c r="D260" s="290" t="s">
        <v>12</v>
      </c>
      <c r="E260" s="290"/>
      <c r="F260" s="668">
        <v>0</v>
      </c>
      <c r="G260" s="668">
        <f t="shared" si="124"/>
        <v>0</v>
      </c>
      <c r="H260" s="669"/>
      <c r="I260" s="669"/>
      <c r="J260" s="669"/>
      <c r="K260" s="669"/>
      <c r="L260" s="669"/>
      <c r="M260" s="669"/>
      <c r="N260" s="669"/>
      <c r="O260" s="668">
        <f t="shared" si="114"/>
        <v>0</v>
      </c>
      <c r="P260" s="669"/>
      <c r="Q260" s="668">
        <f t="shared" si="115"/>
        <v>0</v>
      </c>
      <c r="R260" s="668">
        <f t="shared" si="128"/>
        <v>0</v>
      </c>
      <c r="S260" s="669"/>
      <c r="T260" s="669"/>
      <c r="U260" s="669"/>
      <c r="V260" s="669"/>
      <c r="W260" s="669"/>
      <c r="X260" s="669"/>
      <c r="Y260" s="669"/>
      <c r="Z260" s="668">
        <f t="shared" si="116"/>
        <v>0</v>
      </c>
      <c r="AA260" s="669"/>
      <c r="AB260" s="668">
        <f t="shared" si="117"/>
        <v>0</v>
      </c>
      <c r="AC260" s="668">
        <f t="shared" si="126"/>
        <v>0</v>
      </c>
      <c r="AD260" s="669"/>
      <c r="AE260" s="669"/>
      <c r="AF260" s="669"/>
      <c r="AG260" s="669"/>
      <c r="AH260" s="669"/>
      <c r="AI260" s="669"/>
      <c r="AJ260" s="669"/>
      <c r="AK260" s="668">
        <f t="shared" si="119"/>
        <v>0</v>
      </c>
      <c r="AL260" s="669"/>
      <c r="AM260" s="668">
        <f t="shared" si="120"/>
        <v>0</v>
      </c>
      <c r="AN260" s="668">
        <f t="shared" si="127"/>
        <v>0</v>
      </c>
      <c r="AO260" s="669"/>
      <c r="AP260" s="669"/>
      <c r="AQ260" s="669"/>
      <c r="AR260" s="669"/>
      <c r="AS260" s="669"/>
      <c r="AT260" s="669"/>
      <c r="AU260" s="669"/>
      <c r="AV260" s="668">
        <f t="shared" si="122"/>
        <v>0</v>
      </c>
      <c r="AW260" s="669"/>
      <c r="AX260" s="668">
        <f t="shared" si="123"/>
        <v>0</v>
      </c>
    </row>
    <row r="261" spans="1:50" ht="12">
      <c r="A261" s="288">
        <v>259</v>
      </c>
      <c r="B261" s="296" t="s">
        <v>3107</v>
      </c>
      <c r="C261" s="297" t="s">
        <v>30</v>
      </c>
      <c r="D261" s="297" t="s">
        <v>12</v>
      </c>
      <c r="E261" s="297"/>
      <c r="F261" s="671">
        <v>300</v>
      </c>
      <c r="G261" s="671"/>
      <c r="H261" s="672"/>
      <c r="I261" s="672"/>
      <c r="J261" s="672"/>
      <c r="K261" s="672"/>
      <c r="L261" s="672"/>
      <c r="M261" s="672"/>
      <c r="N261" s="672"/>
      <c r="O261" s="671"/>
      <c r="P261" s="672"/>
      <c r="Q261" s="671">
        <f t="shared" si="115"/>
        <v>300</v>
      </c>
      <c r="R261" s="671"/>
      <c r="S261" s="672"/>
      <c r="T261" s="672"/>
      <c r="U261" s="672"/>
      <c r="V261" s="672"/>
      <c r="W261" s="672"/>
      <c r="X261" s="672"/>
      <c r="Y261" s="672"/>
      <c r="Z261" s="671"/>
      <c r="AA261" s="672"/>
      <c r="AB261" s="671">
        <f t="shared" si="117"/>
        <v>300</v>
      </c>
      <c r="AC261" s="671"/>
      <c r="AD261" s="672"/>
      <c r="AE261" s="672"/>
      <c r="AF261" s="672"/>
      <c r="AG261" s="672"/>
      <c r="AH261" s="672"/>
      <c r="AI261" s="672"/>
      <c r="AJ261" s="672"/>
      <c r="AK261" s="671"/>
      <c r="AL261" s="672"/>
      <c r="AM261" s="671">
        <f t="shared" si="120"/>
        <v>300</v>
      </c>
      <c r="AN261" s="671"/>
      <c r="AO261" s="672"/>
      <c r="AP261" s="672"/>
      <c r="AQ261" s="672"/>
      <c r="AR261" s="672"/>
      <c r="AS261" s="672"/>
      <c r="AT261" s="672"/>
      <c r="AU261" s="672"/>
      <c r="AV261" s="671"/>
      <c r="AW261" s="672"/>
      <c r="AX261" s="668">
        <f t="shared" si="123"/>
        <v>300</v>
      </c>
    </row>
    <row r="262" spans="1:50" ht="12">
      <c r="A262" s="288">
        <v>260</v>
      </c>
      <c r="B262" s="289" t="s">
        <v>507</v>
      </c>
      <c r="C262" s="290" t="s">
        <v>14</v>
      </c>
      <c r="D262" s="290" t="s">
        <v>12</v>
      </c>
      <c r="E262" s="290">
        <v>320</v>
      </c>
      <c r="F262" s="668">
        <v>0</v>
      </c>
      <c r="G262" s="668">
        <f t="shared" ref="G262:G277" si="129">E262*3</f>
        <v>960</v>
      </c>
      <c r="H262" s="669"/>
      <c r="I262" s="669"/>
      <c r="J262" s="669"/>
      <c r="K262" s="669"/>
      <c r="L262" s="669"/>
      <c r="M262" s="669"/>
      <c r="N262" s="669"/>
      <c r="O262" s="668">
        <f t="shared" ref="O262:O278" si="130">SUM(G262:N262)</f>
        <v>960</v>
      </c>
      <c r="P262" s="669">
        <v>1920</v>
      </c>
      <c r="Q262" s="668">
        <f t="shared" si="115"/>
        <v>-960</v>
      </c>
      <c r="R262" s="668">
        <f t="shared" ref="R262:R277" si="131">E262*3</f>
        <v>960</v>
      </c>
      <c r="S262" s="669">
        <v>50</v>
      </c>
      <c r="T262" s="669"/>
      <c r="U262" s="669"/>
      <c r="V262" s="669"/>
      <c r="W262" s="669">
        <v>100</v>
      </c>
      <c r="X262" s="669"/>
      <c r="Y262" s="669"/>
      <c r="Z262" s="668">
        <f t="shared" ref="Z262:Z278" si="132">SUM(R262:Y262)</f>
        <v>1110</v>
      </c>
      <c r="AA262" s="669">
        <v>150</v>
      </c>
      <c r="AB262" s="668">
        <f t="shared" si="117"/>
        <v>0</v>
      </c>
      <c r="AC262" s="668">
        <f t="shared" ref="AC262:AC278" si="133">$E262*3</f>
        <v>960</v>
      </c>
      <c r="AD262" s="669"/>
      <c r="AE262" s="669"/>
      <c r="AF262" s="669"/>
      <c r="AG262" s="669"/>
      <c r="AH262" s="669"/>
      <c r="AI262" s="669"/>
      <c r="AJ262" s="669"/>
      <c r="AK262" s="668">
        <f t="shared" ref="AK262:AK278" si="134">SUM(AC262:AJ262)</f>
        <v>960</v>
      </c>
      <c r="AL262" s="669"/>
      <c r="AM262" s="668">
        <f t="shared" si="120"/>
        <v>960</v>
      </c>
      <c r="AN262" s="668">
        <f t="shared" ref="AN262:AN278" si="135">$E262*3</f>
        <v>960</v>
      </c>
      <c r="AO262" s="669"/>
      <c r="AP262" s="669"/>
      <c r="AQ262" s="669"/>
      <c r="AR262" s="669"/>
      <c r="AS262" s="669"/>
      <c r="AT262" s="669"/>
      <c r="AU262" s="669"/>
      <c r="AV262" s="668">
        <f t="shared" ref="AV262:AV278" si="136">SUM(AN262:AU262)</f>
        <v>960</v>
      </c>
      <c r="AW262" s="669">
        <v>1920</v>
      </c>
      <c r="AX262" s="668">
        <f t="shared" si="123"/>
        <v>0</v>
      </c>
    </row>
    <row r="263" spans="1:50" ht="12">
      <c r="A263" s="288">
        <v>261</v>
      </c>
      <c r="B263" s="289" t="s">
        <v>1563</v>
      </c>
      <c r="C263" s="290" t="s">
        <v>14</v>
      </c>
      <c r="D263" s="290"/>
      <c r="E263" s="290">
        <v>400</v>
      </c>
      <c r="F263" s="668">
        <v>0</v>
      </c>
      <c r="G263" s="668">
        <v>900</v>
      </c>
      <c r="H263" s="669"/>
      <c r="I263" s="669"/>
      <c r="J263" s="669"/>
      <c r="K263" s="669"/>
      <c r="L263" s="669"/>
      <c r="M263" s="669"/>
      <c r="N263" s="669"/>
      <c r="O263" s="668">
        <f t="shared" si="130"/>
        <v>900</v>
      </c>
      <c r="P263" s="669">
        <v>900</v>
      </c>
      <c r="Q263" s="668">
        <f t="shared" si="115"/>
        <v>0</v>
      </c>
      <c r="R263" s="668">
        <v>900</v>
      </c>
      <c r="S263" s="669">
        <v>50</v>
      </c>
      <c r="T263" s="669"/>
      <c r="U263" s="669"/>
      <c r="V263" s="669"/>
      <c r="W263" s="669">
        <v>100</v>
      </c>
      <c r="X263" s="669"/>
      <c r="Y263" s="669"/>
      <c r="Z263" s="668">
        <f t="shared" si="132"/>
        <v>1050</v>
      </c>
      <c r="AA263" s="669">
        <v>1050</v>
      </c>
      <c r="AB263" s="668">
        <f t="shared" si="117"/>
        <v>0</v>
      </c>
      <c r="AC263" s="668">
        <f t="shared" si="133"/>
        <v>1200</v>
      </c>
      <c r="AD263" s="669"/>
      <c r="AE263" s="669"/>
      <c r="AF263" s="669"/>
      <c r="AG263" s="669"/>
      <c r="AH263" s="669"/>
      <c r="AI263" s="669"/>
      <c r="AJ263" s="669"/>
      <c r="AK263" s="668">
        <f t="shared" si="134"/>
        <v>1200</v>
      </c>
      <c r="AL263" s="669">
        <v>2400</v>
      </c>
      <c r="AM263" s="668">
        <f t="shared" si="120"/>
        <v>-1200</v>
      </c>
      <c r="AN263" s="668">
        <f t="shared" si="135"/>
        <v>1200</v>
      </c>
      <c r="AO263" s="669"/>
      <c r="AP263" s="669"/>
      <c r="AQ263" s="669"/>
      <c r="AR263" s="669"/>
      <c r="AS263" s="669"/>
      <c r="AT263" s="669"/>
      <c r="AU263" s="669"/>
      <c r="AV263" s="668">
        <f t="shared" si="136"/>
        <v>1200</v>
      </c>
      <c r="AW263" s="669"/>
      <c r="AX263" s="668">
        <f t="shared" si="123"/>
        <v>0</v>
      </c>
    </row>
    <row r="264" spans="1:50" ht="12">
      <c r="A264" s="288">
        <v>262</v>
      </c>
      <c r="B264" s="301" t="s">
        <v>509</v>
      </c>
      <c r="C264" s="290" t="s">
        <v>23</v>
      </c>
      <c r="D264" s="302"/>
      <c r="E264" s="290">
        <v>200</v>
      </c>
      <c r="F264" s="668">
        <v>0</v>
      </c>
      <c r="G264" s="668">
        <v>390</v>
      </c>
      <c r="H264" s="669"/>
      <c r="I264" s="669"/>
      <c r="J264" s="669"/>
      <c r="K264" s="669"/>
      <c r="L264" s="669"/>
      <c r="M264" s="669"/>
      <c r="N264" s="669"/>
      <c r="O264" s="668">
        <f t="shared" si="130"/>
        <v>390</v>
      </c>
      <c r="P264" s="669">
        <v>390</v>
      </c>
      <c r="Q264" s="668">
        <f t="shared" si="115"/>
        <v>0</v>
      </c>
      <c r="R264" s="668">
        <v>390</v>
      </c>
      <c r="S264" s="669"/>
      <c r="T264" s="669">
        <v>200</v>
      </c>
      <c r="U264" s="669"/>
      <c r="V264" s="669"/>
      <c r="W264" s="669"/>
      <c r="X264" s="669"/>
      <c r="Y264" s="669"/>
      <c r="Z264" s="668">
        <f t="shared" si="132"/>
        <v>590</v>
      </c>
      <c r="AA264" s="669">
        <v>590</v>
      </c>
      <c r="AB264" s="668">
        <f t="shared" si="117"/>
        <v>0</v>
      </c>
      <c r="AC264" s="668">
        <f t="shared" si="133"/>
        <v>600</v>
      </c>
      <c r="AD264" s="669"/>
      <c r="AE264" s="669"/>
      <c r="AF264" s="669"/>
      <c r="AG264" s="669"/>
      <c r="AH264" s="669"/>
      <c r="AI264" s="669"/>
      <c r="AJ264" s="669"/>
      <c r="AK264" s="668">
        <f t="shared" si="134"/>
        <v>600</v>
      </c>
      <c r="AL264" s="669">
        <v>600</v>
      </c>
      <c r="AM264" s="668">
        <f t="shared" si="120"/>
        <v>0</v>
      </c>
      <c r="AN264" s="668">
        <f t="shared" si="135"/>
        <v>600</v>
      </c>
      <c r="AO264" s="669"/>
      <c r="AP264" s="669"/>
      <c r="AQ264" s="669"/>
      <c r="AR264" s="669"/>
      <c r="AS264" s="669"/>
      <c r="AT264" s="669"/>
      <c r="AU264" s="669"/>
      <c r="AV264" s="668">
        <f t="shared" si="136"/>
        <v>600</v>
      </c>
      <c r="AW264" s="669">
        <v>600</v>
      </c>
      <c r="AX264" s="668">
        <f t="shared" si="123"/>
        <v>0</v>
      </c>
    </row>
    <row r="265" spans="1:50" ht="12">
      <c r="A265" s="288">
        <v>263</v>
      </c>
      <c r="B265" s="289" t="s">
        <v>510</v>
      </c>
      <c r="C265" s="290" t="s">
        <v>14</v>
      </c>
      <c r="D265" s="290" t="s">
        <v>512</v>
      </c>
      <c r="E265" s="290">
        <v>300</v>
      </c>
      <c r="F265" s="668">
        <v>0</v>
      </c>
      <c r="G265" s="668">
        <v>645</v>
      </c>
      <c r="H265" s="669"/>
      <c r="I265" s="669"/>
      <c r="J265" s="669"/>
      <c r="K265" s="669"/>
      <c r="L265" s="669">
        <v>100</v>
      </c>
      <c r="M265" s="669"/>
      <c r="N265" s="669"/>
      <c r="O265" s="668">
        <f t="shared" si="130"/>
        <v>745</v>
      </c>
      <c r="P265" s="669">
        <v>745</v>
      </c>
      <c r="Q265" s="668">
        <f t="shared" si="115"/>
        <v>0</v>
      </c>
      <c r="R265" s="668">
        <v>645</v>
      </c>
      <c r="S265" s="669"/>
      <c r="T265" s="669"/>
      <c r="U265" s="669"/>
      <c r="V265" s="669"/>
      <c r="W265" s="669"/>
      <c r="X265" s="669"/>
      <c r="Y265" s="669"/>
      <c r="Z265" s="668">
        <f t="shared" si="132"/>
        <v>645</v>
      </c>
      <c r="AA265" s="669">
        <v>645</v>
      </c>
      <c r="AB265" s="668">
        <f t="shared" si="117"/>
        <v>0</v>
      </c>
      <c r="AC265" s="668">
        <f t="shared" si="133"/>
        <v>900</v>
      </c>
      <c r="AD265" s="669"/>
      <c r="AE265" s="669"/>
      <c r="AF265" s="669"/>
      <c r="AG265" s="669"/>
      <c r="AH265" s="669"/>
      <c r="AI265" s="669"/>
      <c r="AJ265" s="669"/>
      <c r="AK265" s="668">
        <f t="shared" si="134"/>
        <v>900</v>
      </c>
      <c r="AL265" s="669">
        <v>900</v>
      </c>
      <c r="AM265" s="668">
        <f t="shared" si="120"/>
        <v>0</v>
      </c>
      <c r="AN265" s="668">
        <f t="shared" si="135"/>
        <v>900</v>
      </c>
      <c r="AO265" s="669"/>
      <c r="AP265" s="669">
        <v>172</v>
      </c>
      <c r="AQ265" s="669"/>
      <c r="AR265" s="669"/>
      <c r="AS265" s="669"/>
      <c r="AT265" s="669">
        <v>1700</v>
      </c>
      <c r="AU265" s="669"/>
      <c r="AV265" s="668">
        <f t="shared" si="136"/>
        <v>2772</v>
      </c>
      <c r="AW265" s="669">
        <v>2772</v>
      </c>
      <c r="AX265" s="668">
        <f t="shared" si="123"/>
        <v>0</v>
      </c>
    </row>
    <row r="266" spans="1:50" ht="12">
      <c r="A266" s="288">
        <v>264</v>
      </c>
      <c r="B266" s="289" t="s">
        <v>1564</v>
      </c>
      <c r="C266" s="290" t="s">
        <v>14</v>
      </c>
      <c r="D266" s="290"/>
      <c r="E266" s="290">
        <v>100</v>
      </c>
      <c r="F266" s="668">
        <v>0</v>
      </c>
      <c r="G266" s="668">
        <v>210</v>
      </c>
      <c r="H266" s="669">
        <v>50</v>
      </c>
      <c r="I266" s="669"/>
      <c r="J266" s="669"/>
      <c r="K266" s="669"/>
      <c r="L266" s="669">
        <v>100</v>
      </c>
      <c r="M266" s="669"/>
      <c r="N266" s="669"/>
      <c r="O266" s="668">
        <f t="shared" si="130"/>
        <v>360</v>
      </c>
      <c r="P266" s="669">
        <v>990</v>
      </c>
      <c r="Q266" s="668">
        <f t="shared" si="115"/>
        <v>-630</v>
      </c>
      <c r="R266" s="668">
        <v>210</v>
      </c>
      <c r="S266" s="669"/>
      <c r="T266" s="669"/>
      <c r="U266" s="669"/>
      <c r="V266" s="669"/>
      <c r="W266" s="669"/>
      <c r="X266" s="669"/>
      <c r="Y266" s="669"/>
      <c r="Z266" s="668">
        <f t="shared" si="132"/>
        <v>210</v>
      </c>
      <c r="AA266" s="669">
        <v>300</v>
      </c>
      <c r="AB266" s="668">
        <f t="shared" si="117"/>
        <v>-720</v>
      </c>
      <c r="AC266" s="668">
        <f t="shared" si="133"/>
        <v>300</v>
      </c>
      <c r="AD266" s="669"/>
      <c r="AE266" s="669"/>
      <c r="AF266" s="669"/>
      <c r="AG266" s="669"/>
      <c r="AH266" s="669"/>
      <c r="AI266" s="669"/>
      <c r="AJ266" s="669"/>
      <c r="AK266" s="668">
        <f t="shared" si="134"/>
        <v>300</v>
      </c>
      <c r="AL266" s="669"/>
      <c r="AM266" s="668">
        <f t="shared" si="120"/>
        <v>-420</v>
      </c>
      <c r="AN266" s="668">
        <f t="shared" si="135"/>
        <v>300</v>
      </c>
      <c r="AO266" s="669"/>
      <c r="AP266" s="669"/>
      <c r="AQ266" s="669"/>
      <c r="AR266" s="669"/>
      <c r="AS266" s="669"/>
      <c r="AT266" s="669"/>
      <c r="AU266" s="669"/>
      <c r="AV266" s="668">
        <f t="shared" si="136"/>
        <v>300</v>
      </c>
      <c r="AW266" s="669"/>
      <c r="AX266" s="668">
        <f t="shared" si="123"/>
        <v>-120</v>
      </c>
    </row>
    <row r="267" spans="1:50" ht="12">
      <c r="A267" s="288">
        <v>265</v>
      </c>
      <c r="B267" s="289" t="s">
        <v>4302</v>
      </c>
      <c r="C267" s="290" t="s">
        <v>23</v>
      </c>
      <c r="D267" s="290"/>
      <c r="E267" s="290">
        <v>400</v>
      </c>
      <c r="F267" s="668">
        <v>0</v>
      </c>
      <c r="G267" s="668">
        <v>900</v>
      </c>
      <c r="H267" s="669">
        <v>50</v>
      </c>
      <c r="I267" s="669">
        <v>100</v>
      </c>
      <c r="J267" s="669">
        <v>1069</v>
      </c>
      <c r="K267" s="669"/>
      <c r="L267" s="669">
        <v>100</v>
      </c>
      <c r="M267" s="669"/>
      <c r="N267" s="669">
        <v>50</v>
      </c>
      <c r="O267" s="668">
        <f t="shared" si="130"/>
        <v>2269</v>
      </c>
      <c r="P267" s="669">
        <v>2069</v>
      </c>
      <c r="Q267" s="668">
        <f t="shared" si="115"/>
        <v>200</v>
      </c>
      <c r="R267" s="668">
        <v>900</v>
      </c>
      <c r="S267" s="669"/>
      <c r="T267" s="669"/>
      <c r="U267" s="669"/>
      <c r="V267" s="669"/>
      <c r="W267" s="669"/>
      <c r="X267" s="669"/>
      <c r="Y267" s="669"/>
      <c r="Z267" s="668">
        <f t="shared" si="132"/>
        <v>900</v>
      </c>
      <c r="AA267" s="669">
        <v>1100</v>
      </c>
      <c r="AB267" s="668">
        <f t="shared" si="117"/>
        <v>0</v>
      </c>
      <c r="AC267" s="668">
        <f t="shared" si="133"/>
        <v>1200</v>
      </c>
      <c r="AD267" s="669"/>
      <c r="AE267" s="669"/>
      <c r="AF267" s="669"/>
      <c r="AG267" s="669"/>
      <c r="AH267" s="669"/>
      <c r="AI267" s="669"/>
      <c r="AJ267" s="669"/>
      <c r="AK267" s="668">
        <f t="shared" si="134"/>
        <v>1200</v>
      </c>
      <c r="AL267" s="669">
        <v>1200</v>
      </c>
      <c r="AM267" s="668">
        <f t="shared" si="120"/>
        <v>0</v>
      </c>
      <c r="AN267" s="668">
        <f t="shared" si="135"/>
        <v>1200</v>
      </c>
      <c r="AO267" s="669"/>
      <c r="AP267" s="669"/>
      <c r="AQ267" s="669"/>
      <c r="AR267" s="669"/>
      <c r="AS267" s="669"/>
      <c r="AT267" s="669"/>
      <c r="AU267" s="669"/>
      <c r="AV267" s="668">
        <f t="shared" si="136"/>
        <v>1200</v>
      </c>
      <c r="AW267" s="669">
        <v>1200</v>
      </c>
      <c r="AX267" s="668">
        <f t="shared" si="123"/>
        <v>0</v>
      </c>
    </row>
    <row r="268" spans="1:50" ht="12">
      <c r="A268" s="288">
        <v>266</v>
      </c>
      <c r="B268" s="289" t="s">
        <v>3382</v>
      </c>
      <c r="C268" s="290" t="s">
        <v>14</v>
      </c>
      <c r="D268" s="290"/>
      <c r="E268" s="290">
        <v>50</v>
      </c>
      <c r="F268" s="668">
        <v>0</v>
      </c>
      <c r="G268" s="668">
        <f t="shared" si="129"/>
        <v>150</v>
      </c>
      <c r="H268" s="669"/>
      <c r="I268" s="669"/>
      <c r="J268" s="669"/>
      <c r="K268" s="669"/>
      <c r="L268" s="669"/>
      <c r="M268" s="669"/>
      <c r="N268" s="669"/>
      <c r="O268" s="668">
        <f t="shared" si="130"/>
        <v>150</v>
      </c>
      <c r="P268" s="669">
        <v>150</v>
      </c>
      <c r="Q268" s="668">
        <f t="shared" si="115"/>
        <v>0</v>
      </c>
      <c r="R268" s="668">
        <f t="shared" si="131"/>
        <v>150</v>
      </c>
      <c r="S268" s="669"/>
      <c r="T268" s="669"/>
      <c r="U268" s="669"/>
      <c r="V268" s="669"/>
      <c r="W268" s="669"/>
      <c r="X268" s="669"/>
      <c r="Y268" s="669"/>
      <c r="Z268" s="668">
        <f t="shared" si="132"/>
        <v>150</v>
      </c>
      <c r="AA268" s="669">
        <v>150</v>
      </c>
      <c r="AB268" s="668">
        <f t="shared" si="117"/>
        <v>0</v>
      </c>
      <c r="AC268" s="668">
        <f t="shared" si="133"/>
        <v>150</v>
      </c>
      <c r="AD268" s="669"/>
      <c r="AE268" s="669"/>
      <c r="AF268" s="669"/>
      <c r="AG268" s="669"/>
      <c r="AH268" s="669"/>
      <c r="AI268" s="669"/>
      <c r="AJ268" s="669"/>
      <c r="AK268" s="668">
        <f t="shared" si="134"/>
        <v>150</v>
      </c>
      <c r="AL268" s="669">
        <v>150</v>
      </c>
      <c r="AM268" s="668">
        <f t="shared" si="120"/>
        <v>0</v>
      </c>
      <c r="AN268" s="668">
        <f t="shared" si="135"/>
        <v>150</v>
      </c>
      <c r="AO268" s="669"/>
      <c r="AP268" s="669"/>
      <c r="AQ268" s="669"/>
      <c r="AR268" s="669"/>
      <c r="AS268" s="669"/>
      <c r="AT268" s="669"/>
      <c r="AU268" s="669"/>
      <c r="AV268" s="668">
        <f t="shared" si="136"/>
        <v>150</v>
      </c>
      <c r="AW268" s="669">
        <v>150</v>
      </c>
      <c r="AX268" s="668">
        <f t="shared" si="123"/>
        <v>0</v>
      </c>
    </row>
    <row r="269" spans="1:50" ht="12">
      <c r="A269" s="288">
        <v>267</v>
      </c>
      <c r="B269" s="289" t="s">
        <v>1966</v>
      </c>
      <c r="C269" s="290" t="s">
        <v>14</v>
      </c>
      <c r="D269" s="290" t="s">
        <v>1989</v>
      </c>
      <c r="E269" s="290">
        <v>500</v>
      </c>
      <c r="F269" s="668">
        <v>0</v>
      </c>
      <c r="G269" s="668">
        <f t="shared" si="129"/>
        <v>1500</v>
      </c>
      <c r="H269" s="669"/>
      <c r="I269" s="669"/>
      <c r="J269" s="669"/>
      <c r="K269" s="669"/>
      <c r="L269" s="669"/>
      <c r="M269" s="669"/>
      <c r="N269" s="669"/>
      <c r="O269" s="668">
        <f t="shared" si="130"/>
        <v>1500</v>
      </c>
      <c r="P269" s="669">
        <v>1500</v>
      </c>
      <c r="Q269" s="668">
        <f t="shared" si="115"/>
        <v>0</v>
      </c>
      <c r="R269" s="668">
        <f t="shared" si="131"/>
        <v>1500</v>
      </c>
      <c r="S269" s="669">
        <v>50</v>
      </c>
      <c r="T269" s="669">
        <v>151</v>
      </c>
      <c r="U269" s="669">
        <v>958</v>
      </c>
      <c r="V269" s="669"/>
      <c r="W269" s="669">
        <v>100</v>
      </c>
      <c r="X269" s="669"/>
      <c r="Y269" s="669"/>
      <c r="Z269" s="668">
        <f t="shared" si="132"/>
        <v>2759</v>
      </c>
      <c r="AA269" s="669">
        <v>2759</v>
      </c>
      <c r="AB269" s="668">
        <f t="shared" si="117"/>
        <v>0</v>
      </c>
      <c r="AC269" s="668">
        <f t="shared" si="133"/>
        <v>1500</v>
      </c>
      <c r="AD269" s="669"/>
      <c r="AE269" s="669">
        <v>151</v>
      </c>
      <c r="AF269" s="669"/>
      <c r="AG269" s="669"/>
      <c r="AH269" s="669"/>
      <c r="AI269" s="669"/>
      <c r="AJ269" s="669"/>
      <c r="AK269" s="668">
        <f t="shared" si="134"/>
        <v>1651</v>
      </c>
      <c r="AL269" s="669">
        <v>1651</v>
      </c>
      <c r="AM269" s="668">
        <f t="shared" si="120"/>
        <v>0</v>
      </c>
      <c r="AN269" s="668">
        <f t="shared" si="135"/>
        <v>1500</v>
      </c>
      <c r="AO269" s="669"/>
      <c r="AP269" s="669">
        <v>151</v>
      </c>
      <c r="AQ269" s="669"/>
      <c r="AR269" s="669"/>
      <c r="AS269" s="669"/>
      <c r="AT269" s="669"/>
      <c r="AU269" s="669"/>
      <c r="AV269" s="668">
        <f t="shared" si="136"/>
        <v>1651</v>
      </c>
      <c r="AW269" s="669">
        <v>1651</v>
      </c>
      <c r="AX269" s="668">
        <f t="shared" si="123"/>
        <v>0</v>
      </c>
    </row>
    <row r="270" spans="1:50" ht="12">
      <c r="A270" s="288">
        <v>268</v>
      </c>
      <c r="B270" s="289" t="s">
        <v>1554</v>
      </c>
      <c r="C270" s="290" t="s">
        <v>14</v>
      </c>
      <c r="D270" s="290"/>
      <c r="E270" s="290">
        <v>400</v>
      </c>
      <c r="F270" s="668">
        <v>150</v>
      </c>
      <c r="G270" s="668">
        <v>870</v>
      </c>
      <c r="H270" s="669"/>
      <c r="I270" s="669"/>
      <c r="J270" s="669"/>
      <c r="K270" s="669"/>
      <c r="L270" s="669"/>
      <c r="M270" s="669"/>
      <c r="N270" s="669"/>
      <c r="O270" s="668">
        <f t="shared" si="130"/>
        <v>870</v>
      </c>
      <c r="P270" s="669">
        <v>1020</v>
      </c>
      <c r="Q270" s="668">
        <f t="shared" si="115"/>
        <v>0</v>
      </c>
      <c r="R270" s="668">
        <v>870</v>
      </c>
      <c r="S270" s="669">
        <v>50</v>
      </c>
      <c r="T270" s="669"/>
      <c r="U270" s="669"/>
      <c r="V270" s="669"/>
      <c r="W270" s="669">
        <v>100</v>
      </c>
      <c r="X270" s="669"/>
      <c r="Y270" s="669">
        <v>50</v>
      </c>
      <c r="Z270" s="668">
        <f t="shared" si="132"/>
        <v>1070</v>
      </c>
      <c r="AA270" s="669"/>
      <c r="AB270" s="668">
        <f t="shared" si="117"/>
        <v>1070</v>
      </c>
      <c r="AC270" s="668">
        <f t="shared" si="133"/>
        <v>1200</v>
      </c>
      <c r="AD270" s="669"/>
      <c r="AE270" s="669"/>
      <c r="AF270" s="669"/>
      <c r="AG270" s="669"/>
      <c r="AH270" s="669"/>
      <c r="AI270" s="669"/>
      <c r="AJ270" s="669"/>
      <c r="AK270" s="668">
        <f t="shared" si="134"/>
        <v>1200</v>
      </c>
      <c r="AL270" s="669">
        <v>3470</v>
      </c>
      <c r="AM270" s="668">
        <f t="shared" si="120"/>
        <v>-1200</v>
      </c>
      <c r="AN270" s="668">
        <f t="shared" si="135"/>
        <v>1200</v>
      </c>
      <c r="AO270" s="669"/>
      <c r="AP270" s="669"/>
      <c r="AQ270" s="669"/>
      <c r="AR270" s="669"/>
      <c r="AS270" s="669"/>
      <c r="AT270" s="669"/>
      <c r="AU270" s="669"/>
      <c r="AV270" s="668">
        <f t="shared" si="136"/>
        <v>1200</v>
      </c>
      <c r="AW270" s="669"/>
      <c r="AX270" s="668">
        <f t="shared" si="123"/>
        <v>0</v>
      </c>
    </row>
    <row r="271" spans="1:50" ht="12">
      <c r="A271" s="288">
        <v>269</v>
      </c>
      <c r="B271" s="289" t="s">
        <v>518</v>
      </c>
      <c r="C271" s="290" t="s">
        <v>14</v>
      </c>
      <c r="D271" s="290" t="s">
        <v>1148</v>
      </c>
      <c r="E271" s="290">
        <v>110</v>
      </c>
      <c r="F271" s="668">
        <v>0</v>
      </c>
      <c r="G271" s="668">
        <v>210</v>
      </c>
      <c r="H271" s="669">
        <v>50</v>
      </c>
      <c r="I271" s="669"/>
      <c r="J271" s="669"/>
      <c r="K271" s="669"/>
      <c r="L271" s="669"/>
      <c r="M271" s="669"/>
      <c r="N271" s="669"/>
      <c r="O271" s="668">
        <f t="shared" si="130"/>
        <v>260</v>
      </c>
      <c r="P271" s="669">
        <v>780</v>
      </c>
      <c r="Q271" s="668">
        <f t="shared" si="115"/>
        <v>-520</v>
      </c>
      <c r="R271" s="668">
        <v>210</v>
      </c>
      <c r="S271" s="669"/>
      <c r="T271" s="669"/>
      <c r="U271" s="669"/>
      <c r="V271" s="669"/>
      <c r="W271" s="669"/>
      <c r="X271" s="669"/>
      <c r="Y271" s="669"/>
      <c r="Z271" s="668">
        <f t="shared" si="132"/>
        <v>210</v>
      </c>
      <c r="AA271" s="669">
        <v>320</v>
      </c>
      <c r="AB271" s="668">
        <f t="shared" si="117"/>
        <v>-630</v>
      </c>
      <c r="AC271" s="668">
        <f t="shared" si="133"/>
        <v>330</v>
      </c>
      <c r="AD271" s="669"/>
      <c r="AE271" s="669">
        <v>100</v>
      </c>
      <c r="AF271" s="669"/>
      <c r="AG271" s="669"/>
      <c r="AH271" s="669"/>
      <c r="AI271" s="669"/>
      <c r="AJ271" s="669"/>
      <c r="AK271" s="668">
        <f t="shared" si="134"/>
        <v>430</v>
      </c>
      <c r="AL271" s="669">
        <v>430</v>
      </c>
      <c r="AM271" s="668">
        <f t="shared" si="120"/>
        <v>-630</v>
      </c>
      <c r="AN271" s="668">
        <f t="shared" si="135"/>
        <v>330</v>
      </c>
      <c r="AO271" s="669"/>
      <c r="AP271" s="669"/>
      <c r="AQ271" s="669"/>
      <c r="AR271" s="669"/>
      <c r="AS271" s="669"/>
      <c r="AT271" s="669"/>
      <c r="AU271" s="669">
        <v>1050</v>
      </c>
      <c r="AV271" s="668">
        <f t="shared" si="136"/>
        <v>1380</v>
      </c>
      <c r="AW271" s="669">
        <v>330</v>
      </c>
      <c r="AX271" s="668">
        <f t="shared" si="123"/>
        <v>420</v>
      </c>
    </row>
    <row r="272" spans="1:50" ht="12">
      <c r="A272" s="288">
        <v>270</v>
      </c>
      <c r="B272" s="289" t="s">
        <v>521</v>
      </c>
      <c r="C272" s="290" t="s">
        <v>14</v>
      </c>
      <c r="D272" s="290" t="s">
        <v>523</v>
      </c>
      <c r="E272" s="290">
        <v>300</v>
      </c>
      <c r="F272" s="668">
        <v>0</v>
      </c>
      <c r="G272" s="668">
        <v>645</v>
      </c>
      <c r="H272" s="669"/>
      <c r="I272" s="669"/>
      <c r="J272" s="669"/>
      <c r="K272" s="669"/>
      <c r="L272" s="669"/>
      <c r="M272" s="669"/>
      <c r="N272" s="669"/>
      <c r="O272" s="668">
        <f t="shared" si="130"/>
        <v>645</v>
      </c>
      <c r="P272" s="669">
        <v>645</v>
      </c>
      <c r="Q272" s="668">
        <f t="shared" si="115"/>
        <v>0</v>
      </c>
      <c r="R272" s="668">
        <v>645</v>
      </c>
      <c r="S272" s="669"/>
      <c r="T272" s="669"/>
      <c r="U272" s="669"/>
      <c r="V272" s="669"/>
      <c r="W272" s="669">
        <v>100</v>
      </c>
      <c r="X272" s="669"/>
      <c r="Y272" s="669"/>
      <c r="Z272" s="668">
        <f t="shared" si="132"/>
        <v>745</v>
      </c>
      <c r="AA272" s="669"/>
      <c r="AB272" s="668">
        <f t="shared" si="117"/>
        <v>745</v>
      </c>
      <c r="AC272" s="668">
        <f t="shared" si="133"/>
        <v>900</v>
      </c>
      <c r="AD272" s="669"/>
      <c r="AE272" s="669"/>
      <c r="AF272" s="669"/>
      <c r="AG272" s="669"/>
      <c r="AH272" s="669"/>
      <c r="AI272" s="669"/>
      <c r="AJ272" s="669"/>
      <c r="AK272" s="668">
        <f t="shared" si="134"/>
        <v>900</v>
      </c>
      <c r="AL272" s="669">
        <v>2545</v>
      </c>
      <c r="AM272" s="668">
        <f t="shared" si="120"/>
        <v>-900</v>
      </c>
      <c r="AN272" s="668">
        <f t="shared" si="135"/>
        <v>900</v>
      </c>
      <c r="AO272" s="669"/>
      <c r="AP272" s="669"/>
      <c r="AQ272" s="669"/>
      <c r="AR272" s="669"/>
      <c r="AS272" s="669"/>
      <c r="AT272" s="669"/>
      <c r="AU272" s="669"/>
      <c r="AV272" s="668">
        <f t="shared" si="136"/>
        <v>900</v>
      </c>
      <c r="AW272" s="669"/>
      <c r="AX272" s="668">
        <f t="shared" si="123"/>
        <v>0</v>
      </c>
    </row>
    <row r="273" spans="1:50" ht="12">
      <c r="A273" s="288">
        <v>271</v>
      </c>
      <c r="B273" s="289" t="s">
        <v>524</v>
      </c>
      <c r="C273" s="290" t="s">
        <v>23</v>
      </c>
      <c r="D273" s="290" t="s">
        <v>842</v>
      </c>
      <c r="E273" s="290">
        <v>150</v>
      </c>
      <c r="F273" s="668">
        <v>0</v>
      </c>
      <c r="G273" s="668">
        <v>300</v>
      </c>
      <c r="H273" s="669">
        <v>50</v>
      </c>
      <c r="I273" s="669"/>
      <c r="J273" s="669"/>
      <c r="K273" s="669"/>
      <c r="L273" s="669"/>
      <c r="M273" s="669"/>
      <c r="N273" s="669"/>
      <c r="O273" s="668">
        <f t="shared" si="130"/>
        <v>350</v>
      </c>
      <c r="P273" s="669">
        <v>350</v>
      </c>
      <c r="Q273" s="668">
        <f t="shared" si="115"/>
        <v>0</v>
      </c>
      <c r="R273" s="668">
        <v>300</v>
      </c>
      <c r="S273" s="669"/>
      <c r="T273" s="669"/>
      <c r="U273" s="669"/>
      <c r="V273" s="669"/>
      <c r="W273" s="669"/>
      <c r="X273" s="669"/>
      <c r="Y273" s="669"/>
      <c r="Z273" s="668">
        <f t="shared" si="132"/>
        <v>300</v>
      </c>
      <c r="AA273" s="669">
        <v>300</v>
      </c>
      <c r="AB273" s="668">
        <f t="shared" si="117"/>
        <v>0</v>
      </c>
      <c r="AC273" s="668">
        <f t="shared" si="133"/>
        <v>450</v>
      </c>
      <c r="AD273" s="669"/>
      <c r="AE273" s="669"/>
      <c r="AF273" s="669"/>
      <c r="AG273" s="669"/>
      <c r="AH273" s="669"/>
      <c r="AI273" s="669"/>
      <c r="AJ273" s="669"/>
      <c r="AK273" s="668">
        <f t="shared" si="134"/>
        <v>450</v>
      </c>
      <c r="AL273" s="669">
        <v>450</v>
      </c>
      <c r="AM273" s="668">
        <f t="shared" si="120"/>
        <v>0</v>
      </c>
      <c r="AN273" s="668">
        <f t="shared" si="135"/>
        <v>450</v>
      </c>
      <c r="AO273" s="669">
        <v>50</v>
      </c>
      <c r="AP273" s="669"/>
      <c r="AQ273" s="669"/>
      <c r="AR273" s="669"/>
      <c r="AS273" s="669"/>
      <c r="AT273" s="669"/>
      <c r="AU273" s="669"/>
      <c r="AV273" s="668">
        <f t="shared" si="136"/>
        <v>500</v>
      </c>
      <c r="AW273" s="669">
        <v>500</v>
      </c>
      <c r="AX273" s="668">
        <f t="shared" si="123"/>
        <v>0</v>
      </c>
    </row>
    <row r="274" spans="1:50" ht="12">
      <c r="A274" s="288">
        <v>272</v>
      </c>
      <c r="B274" s="289" t="s">
        <v>1579</v>
      </c>
      <c r="C274" s="290" t="s">
        <v>14</v>
      </c>
      <c r="D274" s="290"/>
      <c r="E274" s="290">
        <v>200</v>
      </c>
      <c r="F274" s="668">
        <v>125</v>
      </c>
      <c r="G274" s="668">
        <v>420</v>
      </c>
      <c r="H274" s="669"/>
      <c r="I274" s="669"/>
      <c r="J274" s="669"/>
      <c r="K274" s="669"/>
      <c r="L274" s="669"/>
      <c r="M274" s="669"/>
      <c r="N274" s="669"/>
      <c r="O274" s="668">
        <f t="shared" si="130"/>
        <v>420</v>
      </c>
      <c r="P274" s="669">
        <v>1115</v>
      </c>
      <c r="Q274" s="668">
        <f t="shared" si="115"/>
        <v>-570</v>
      </c>
      <c r="R274" s="668">
        <v>420</v>
      </c>
      <c r="S274" s="669"/>
      <c r="T274" s="669"/>
      <c r="U274" s="669"/>
      <c r="V274" s="669"/>
      <c r="W274" s="669">
        <v>100</v>
      </c>
      <c r="X274" s="669"/>
      <c r="Y274" s="669">
        <v>50</v>
      </c>
      <c r="Z274" s="668">
        <f t="shared" si="132"/>
        <v>570</v>
      </c>
      <c r="AA274" s="669"/>
      <c r="AB274" s="668">
        <f t="shared" si="117"/>
        <v>0</v>
      </c>
      <c r="AC274" s="668">
        <f t="shared" si="133"/>
        <v>600</v>
      </c>
      <c r="AD274" s="669"/>
      <c r="AE274" s="669"/>
      <c r="AF274" s="669"/>
      <c r="AG274" s="669"/>
      <c r="AH274" s="669"/>
      <c r="AI274" s="669"/>
      <c r="AJ274" s="669"/>
      <c r="AK274" s="668">
        <f t="shared" si="134"/>
        <v>600</v>
      </c>
      <c r="AL274" s="669"/>
      <c r="AM274" s="668">
        <f t="shared" si="120"/>
        <v>600</v>
      </c>
      <c r="AN274" s="668">
        <f t="shared" si="135"/>
        <v>600</v>
      </c>
      <c r="AO274" s="669"/>
      <c r="AP274" s="669"/>
      <c r="AQ274" s="669"/>
      <c r="AR274" s="669"/>
      <c r="AS274" s="669"/>
      <c r="AT274" s="669"/>
      <c r="AU274" s="669"/>
      <c r="AV274" s="668">
        <f t="shared" si="136"/>
        <v>600</v>
      </c>
      <c r="AW274" s="669">
        <v>1200</v>
      </c>
      <c r="AX274" s="668">
        <f t="shared" si="123"/>
        <v>0</v>
      </c>
    </row>
    <row r="275" spans="1:50" ht="12">
      <c r="A275" s="288">
        <v>273</v>
      </c>
      <c r="B275" s="289" t="s">
        <v>3308</v>
      </c>
      <c r="C275" s="290" t="s">
        <v>14</v>
      </c>
      <c r="D275" s="290"/>
      <c r="E275" s="290">
        <v>500</v>
      </c>
      <c r="F275" s="668"/>
      <c r="G275" s="668"/>
      <c r="H275" s="669"/>
      <c r="I275" s="669"/>
      <c r="J275" s="669"/>
      <c r="K275" s="669"/>
      <c r="L275" s="669"/>
      <c r="M275" s="669"/>
      <c r="N275" s="669"/>
      <c r="O275" s="668"/>
      <c r="P275" s="669"/>
      <c r="Q275" s="668"/>
      <c r="R275" s="668"/>
      <c r="S275" s="669"/>
      <c r="T275" s="669"/>
      <c r="U275" s="669"/>
      <c r="V275" s="669"/>
      <c r="W275" s="669"/>
      <c r="X275" s="669"/>
      <c r="Y275" s="669"/>
      <c r="Z275" s="668"/>
      <c r="AA275" s="669"/>
      <c r="AB275" s="668"/>
      <c r="AC275" s="668">
        <v>1000</v>
      </c>
      <c r="AD275" s="669"/>
      <c r="AE275" s="669"/>
      <c r="AF275" s="669"/>
      <c r="AG275" s="669"/>
      <c r="AH275" s="669"/>
      <c r="AI275" s="669"/>
      <c r="AJ275" s="669"/>
      <c r="AK275" s="668">
        <f t="shared" si="134"/>
        <v>1000</v>
      </c>
      <c r="AL275" s="669"/>
      <c r="AM275" s="668">
        <f t="shared" si="120"/>
        <v>1000</v>
      </c>
      <c r="AN275" s="668">
        <f t="shared" si="135"/>
        <v>1500</v>
      </c>
      <c r="AO275" s="669"/>
      <c r="AP275" s="669"/>
      <c r="AQ275" s="669"/>
      <c r="AR275" s="669"/>
      <c r="AS275" s="669"/>
      <c r="AT275" s="669"/>
      <c r="AU275" s="669"/>
      <c r="AV275" s="668">
        <f t="shared" si="136"/>
        <v>1500</v>
      </c>
      <c r="AW275" s="669">
        <v>2500</v>
      </c>
      <c r="AX275" s="668">
        <f t="shared" si="123"/>
        <v>0</v>
      </c>
    </row>
    <row r="276" spans="1:50" ht="12">
      <c r="A276" s="288">
        <v>274</v>
      </c>
      <c r="B276" s="289" t="s">
        <v>526</v>
      </c>
      <c r="C276" s="290" t="s">
        <v>14</v>
      </c>
      <c r="D276" s="290"/>
      <c r="E276" s="290">
        <v>300</v>
      </c>
      <c r="F276" s="668"/>
      <c r="G276" s="668"/>
      <c r="H276" s="669"/>
      <c r="I276" s="669"/>
      <c r="J276" s="669"/>
      <c r="K276" s="669"/>
      <c r="L276" s="669"/>
      <c r="M276" s="669"/>
      <c r="N276" s="669"/>
      <c r="O276" s="668">
        <f t="shared" si="130"/>
        <v>0</v>
      </c>
      <c r="P276" s="669"/>
      <c r="Q276" s="668">
        <f t="shared" si="115"/>
        <v>0</v>
      </c>
      <c r="R276" s="668"/>
      <c r="S276" s="669"/>
      <c r="T276" s="669"/>
      <c r="U276" s="669"/>
      <c r="V276" s="669"/>
      <c r="W276" s="669"/>
      <c r="X276" s="669"/>
      <c r="Y276" s="669"/>
      <c r="Z276" s="668">
        <f t="shared" si="132"/>
        <v>0</v>
      </c>
      <c r="AA276" s="669">
        <v>3600</v>
      </c>
      <c r="AB276" s="668">
        <f t="shared" si="117"/>
        <v>-3600</v>
      </c>
      <c r="AC276" s="668">
        <f t="shared" si="133"/>
        <v>900</v>
      </c>
      <c r="AD276" s="669"/>
      <c r="AE276" s="669"/>
      <c r="AF276" s="669"/>
      <c r="AG276" s="669"/>
      <c r="AH276" s="669"/>
      <c r="AI276" s="669"/>
      <c r="AJ276" s="669"/>
      <c r="AK276" s="668">
        <f t="shared" si="134"/>
        <v>900</v>
      </c>
      <c r="AL276" s="669"/>
      <c r="AM276" s="668">
        <f t="shared" si="120"/>
        <v>-2700</v>
      </c>
      <c r="AN276" s="668">
        <f t="shared" si="135"/>
        <v>900</v>
      </c>
      <c r="AO276" s="669"/>
      <c r="AP276" s="669"/>
      <c r="AQ276" s="669"/>
      <c r="AR276" s="669"/>
      <c r="AS276" s="669"/>
      <c r="AT276" s="669"/>
      <c r="AU276" s="669"/>
      <c r="AV276" s="668">
        <f t="shared" si="136"/>
        <v>900</v>
      </c>
      <c r="AW276" s="669"/>
      <c r="AX276" s="668">
        <f t="shared" si="123"/>
        <v>-1800</v>
      </c>
    </row>
    <row r="277" spans="1:50" ht="12">
      <c r="A277" s="288">
        <v>275</v>
      </c>
      <c r="B277" s="289" t="s">
        <v>529</v>
      </c>
      <c r="C277" s="290" t="s">
        <v>23</v>
      </c>
      <c r="D277" s="290" t="s">
        <v>531</v>
      </c>
      <c r="E277" s="290">
        <v>185</v>
      </c>
      <c r="F277" s="668">
        <v>0</v>
      </c>
      <c r="G277" s="668">
        <f t="shared" si="129"/>
        <v>555</v>
      </c>
      <c r="H277" s="669"/>
      <c r="I277" s="669"/>
      <c r="J277" s="669"/>
      <c r="K277" s="669"/>
      <c r="L277" s="669"/>
      <c r="M277" s="669"/>
      <c r="N277" s="669"/>
      <c r="O277" s="668">
        <f t="shared" si="130"/>
        <v>555</v>
      </c>
      <c r="P277" s="669">
        <v>555</v>
      </c>
      <c r="Q277" s="668">
        <f t="shared" si="115"/>
        <v>0</v>
      </c>
      <c r="R277" s="668">
        <f t="shared" si="131"/>
        <v>555</v>
      </c>
      <c r="S277" s="669"/>
      <c r="T277" s="669"/>
      <c r="U277" s="669"/>
      <c r="V277" s="669"/>
      <c r="W277" s="669"/>
      <c r="X277" s="669"/>
      <c r="Y277" s="669"/>
      <c r="Z277" s="668">
        <f t="shared" si="132"/>
        <v>555</v>
      </c>
      <c r="AA277" s="669">
        <v>555</v>
      </c>
      <c r="AB277" s="668">
        <f t="shared" si="117"/>
        <v>0</v>
      </c>
      <c r="AC277" s="668">
        <f t="shared" si="133"/>
        <v>555</v>
      </c>
      <c r="AD277" s="669"/>
      <c r="AE277" s="669"/>
      <c r="AF277" s="669"/>
      <c r="AG277" s="669"/>
      <c r="AH277" s="669"/>
      <c r="AI277" s="669"/>
      <c r="AJ277" s="669"/>
      <c r="AK277" s="668">
        <f t="shared" si="134"/>
        <v>555</v>
      </c>
      <c r="AL277" s="669">
        <v>1110</v>
      </c>
      <c r="AM277" s="668">
        <f t="shared" si="120"/>
        <v>-555</v>
      </c>
      <c r="AN277" s="668">
        <f t="shared" si="135"/>
        <v>555</v>
      </c>
      <c r="AO277" s="669"/>
      <c r="AP277" s="669"/>
      <c r="AQ277" s="669"/>
      <c r="AR277" s="669"/>
      <c r="AS277" s="669"/>
      <c r="AT277" s="669"/>
      <c r="AU277" s="669"/>
      <c r="AV277" s="668">
        <f t="shared" si="136"/>
        <v>555</v>
      </c>
      <c r="AW277" s="669"/>
      <c r="AX277" s="668">
        <f t="shared" si="123"/>
        <v>0</v>
      </c>
    </row>
    <row r="278" spans="1:50" ht="12">
      <c r="A278" s="288">
        <v>276</v>
      </c>
      <c r="B278" s="289" t="s">
        <v>532</v>
      </c>
      <c r="C278" s="290" t="s">
        <v>14</v>
      </c>
      <c r="D278" s="290" t="s">
        <v>1035</v>
      </c>
      <c r="E278" s="290">
        <v>130</v>
      </c>
      <c r="F278" s="668">
        <v>0</v>
      </c>
      <c r="G278" s="668">
        <v>255</v>
      </c>
      <c r="H278" s="669"/>
      <c r="I278" s="669"/>
      <c r="J278" s="669"/>
      <c r="K278" s="669"/>
      <c r="L278" s="669"/>
      <c r="M278" s="669"/>
      <c r="N278" s="669"/>
      <c r="O278" s="668">
        <f t="shared" si="130"/>
        <v>255</v>
      </c>
      <c r="P278" s="669"/>
      <c r="Q278" s="668">
        <f t="shared" ref="Q278:Q296" si="137">F278+O278-P278</f>
        <v>255</v>
      </c>
      <c r="R278" s="668">
        <v>255</v>
      </c>
      <c r="S278" s="669"/>
      <c r="T278" s="669"/>
      <c r="U278" s="669"/>
      <c r="V278" s="669"/>
      <c r="W278" s="669"/>
      <c r="X278" s="669"/>
      <c r="Y278" s="669"/>
      <c r="Z278" s="668">
        <f t="shared" si="132"/>
        <v>255</v>
      </c>
      <c r="AA278" s="669">
        <v>510</v>
      </c>
      <c r="AB278" s="668">
        <f t="shared" ref="AB278:AB296" si="138">Q278+Z278-AA278</f>
        <v>0</v>
      </c>
      <c r="AC278" s="668">
        <f t="shared" si="133"/>
        <v>390</v>
      </c>
      <c r="AD278" s="669"/>
      <c r="AE278" s="669"/>
      <c r="AF278" s="669"/>
      <c r="AG278" s="669"/>
      <c r="AH278" s="669"/>
      <c r="AI278" s="669"/>
      <c r="AJ278" s="669"/>
      <c r="AK278" s="668">
        <f t="shared" si="134"/>
        <v>390</v>
      </c>
      <c r="AL278" s="669">
        <v>780</v>
      </c>
      <c r="AM278" s="668">
        <f t="shared" ref="AM278:AM296" si="139">AB278+AK278-AL278</f>
        <v>-390</v>
      </c>
      <c r="AN278" s="668">
        <f t="shared" si="135"/>
        <v>390</v>
      </c>
      <c r="AO278" s="669"/>
      <c r="AP278" s="669"/>
      <c r="AQ278" s="669"/>
      <c r="AR278" s="669"/>
      <c r="AS278" s="669"/>
      <c r="AT278" s="669"/>
      <c r="AU278" s="669"/>
      <c r="AV278" s="668">
        <f t="shared" si="136"/>
        <v>390</v>
      </c>
      <c r="AW278" s="669"/>
      <c r="AX278" s="668">
        <f t="shared" ref="AX278:AX296" si="140">AM278+AV278-AW278</f>
        <v>0</v>
      </c>
    </row>
    <row r="279" spans="1:50" ht="12">
      <c r="A279" s="288">
        <v>277</v>
      </c>
      <c r="B279" s="329" t="s">
        <v>535</v>
      </c>
      <c r="C279" s="320" t="s">
        <v>30</v>
      </c>
      <c r="D279" s="321"/>
      <c r="E279" s="319"/>
      <c r="F279" s="676">
        <v>1680</v>
      </c>
      <c r="G279" s="671"/>
      <c r="H279" s="672"/>
      <c r="I279" s="672"/>
      <c r="J279" s="672"/>
      <c r="K279" s="672"/>
      <c r="L279" s="672"/>
      <c r="M279" s="672"/>
      <c r="N279" s="672"/>
      <c r="O279" s="671"/>
      <c r="P279" s="672"/>
      <c r="Q279" s="671">
        <f t="shared" si="137"/>
        <v>1680</v>
      </c>
      <c r="R279" s="671"/>
      <c r="S279" s="672"/>
      <c r="T279" s="672"/>
      <c r="U279" s="672"/>
      <c r="V279" s="672"/>
      <c r="W279" s="672"/>
      <c r="X279" s="672"/>
      <c r="Y279" s="672"/>
      <c r="Z279" s="671"/>
      <c r="AA279" s="672"/>
      <c r="AB279" s="671">
        <f t="shared" si="138"/>
        <v>1680</v>
      </c>
      <c r="AC279" s="671"/>
      <c r="AD279" s="672"/>
      <c r="AE279" s="672"/>
      <c r="AF279" s="672"/>
      <c r="AG279" s="672"/>
      <c r="AH279" s="672"/>
      <c r="AI279" s="672"/>
      <c r="AJ279" s="672"/>
      <c r="AK279" s="671"/>
      <c r="AL279" s="672"/>
      <c r="AM279" s="671">
        <f t="shared" si="139"/>
        <v>1680</v>
      </c>
      <c r="AN279" s="671"/>
      <c r="AO279" s="672"/>
      <c r="AP279" s="672"/>
      <c r="AQ279" s="672"/>
      <c r="AR279" s="672"/>
      <c r="AS279" s="672"/>
      <c r="AT279" s="672"/>
      <c r="AU279" s="672"/>
      <c r="AV279" s="671"/>
      <c r="AW279" s="672"/>
      <c r="AX279" s="668">
        <f t="shared" si="140"/>
        <v>1680</v>
      </c>
    </row>
    <row r="280" spans="1:50" ht="12">
      <c r="A280" s="288">
        <v>278</v>
      </c>
      <c r="B280" s="296" t="s">
        <v>3108</v>
      </c>
      <c r="C280" s="320" t="s">
        <v>30</v>
      </c>
      <c r="D280" s="297" t="s">
        <v>12</v>
      </c>
      <c r="E280" s="297"/>
      <c r="F280" s="671">
        <v>420</v>
      </c>
      <c r="G280" s="671"/>
      <c r="H280" s="672"/>
      <c r="I280" s="672"/>
      <c r="J280" s="672"/>
      <c r="K280" s="672"/>
      <c r="L280" s="672"/>
      <c r="M280" s="672"/>
      <c r="N280" s="672"/>
      <c r="O280" s="671">
        <f t="shared" ref="O280:O296" si="141">SUM(G280:N280)</f>
        <v>0</v>
      </c>
      <c r="P280" s="672"/>
      <c r="Q280" s="671">
        <f t="shared" si="137"/>
        <v>420</v>
      </c>
      <c r="R280" s="671">
        <f t="shared" ref="R280:R293" si="142">E280*3</f>
        <v>0</v>
      </c>
      <c r="S280" s="672"/>
      <c r="T280" s="672"/>
      <c r="U280" s="672"/>
      <c r="V280" s="672"/>
      <c r="W280" s="672"/>
      <c r="X280" s="672"/>
      <c r="Y280" s="672"/>
      <c r="Z280" s="671">
        <f t="shared" ref="Z280:Z296" si="143">SUM(R280:Y280)</f>
        <v>0</v>
      </c>
      <c r="AA280" s="672"/>
      <c r="AB280" s="671">
        <f t="shared" si="138"/>
        <v>420</v>
      </c>
      <c r="AC280" s="671">
        <f t="shared" ref="AC280:AC296" si="144">$E280*3</f>
        <v>0</v>
      </c>
      <c r="AD280" s="672"/>
      <c r="AE280" s="672"/>
      <c r="AF280" s="672"/>
      <c r="AG280" s="672"/>
      <c r="AH280" s="672"/>
      <c r="AI280" s="672"/>
      <c r="AJ280" s="672"/>
      <c r="AK280" s="671">
        <f t="shared" ref="AK280:AK296" si="145">SUM(AC280:AJ280)</f>
        <v>0</v>
      </c>
      <c r="AL280" s="672"/>
      <c r="AM280" s="671">
        <f t="shared" si="139"/>
        <v>420</v>
      </c>
      <c r="AN280" s="671">
        <f t="shared" ref="AN280:AN296" si="146">$E280*3</f>
        <v>0</v>
      </c>
      <c r="AO280" s="672"/>
      <c r="AP280" s="672"/>
      <c r="AQ280" s="672"/>
      <c r="AR280" s="672"/>
      <c r="AS280" s="672"/>
      <c r="AT280" s="672"/>
      <c r="AU280" s="672"/>
      <c r="AV280" s="671">
        <f t="shared" ref="AV280:AV296" si="147">SUM(AN280:AU280)</f>
        <v>0</v>
      </c>
      <c r="AW280" s="672"/>
      <c r="AX280" s="668">
        <f t="shared" si="140"/>
        <v>420</v>
      </c>
    </row>
    <row r="281" spans="1:50" ht="12">
      <c r="A281" s="288">
        <v>279</v>
      </c>
      <c r="B281" s="289" t="s">
        <v>3109</v>
      </c>
      <c r="C281" s="290" t="s">
        <v>30</v>
      </c>
      <c r="D281" s="290" t="s">
        <v>541</v>
      </c>
      <c r="E281" s="290"/>
      <c r="F281" s="668">
        <v>1610</v>
      </c>
      <c r="G281" s="668">
        <f t="shared" ref="G281:G293" si="148">E281*3</f>
        <v>0</v>
      </c>
      <c r="H281" s="669"/>
      <c r="I281" s="669"/>
      <c r="J281" s="669"/>
      <c r="K281" s="669"/>
      <c r="L281" s="669"/>
      <c r="M281" s="669"/>
      <c r="N281" s="669"/>
      <c r="O281" s="668">
        <f t="shared" si="141"/>
        <v>0</v>
      </c>
      <c r="P281" s="669"/>
      <c r="Q281" s="668">
        <f t="shared" si="137"/>
        <v>1610</v>
      </c>
      <c r="R281" s="668">
        <f t="shared" si="142"/>
        <v>0</v>
      </c>
      <c r="S281" s="669"/>
      <c r="T281" s="669"/>
      <c r="U281" s="669"/>
      <c r="V281" s="669"/>
      <c r="W281" s="669"/>
      <c r="X281" s="669"/>
      <c r="Y281" s="669"/>
      <c r="Z281" s="668">
        <f t="shared" si="143"/>
        <v>0</v>
      </c>
      <c r="AA281" s="669"/>
      <c r="AB281" s="668">
        <f t="shared" si="138"/>
        <v>1610</v>
      </c>
      <c r="AC281" s="668">
        <f t="shared" si="144"/>
        <v>0</v>
      </c>
      <c r="AD281" s="669"/>
      <c r="AE281" s="669"/>
      <c r="AF281" s="669"/>
      <c r="AG281" s="669"/>
      <c r="AH281" s="669"/>
      <c r="AI281" s="669"/>
      <c r="AJ281" s="669"/>
      <c r="AK281" s="668">
        <f t="shared" si="145"/>
        <v>0</v>
      </c>
      <c r="AL281" s="669"/>
      <c r="AM281" s="668">
        <f t="shared" si="139"/>
        <v>1610</v>
      </c>
      <c r="AN281" s="668">
        <f t="shared" si="146"/>
        <v>0</v>
      </c>
      <c r="AO281" s="669"/>
      <c r="AP281" s="669"/>
      <c r="AQ281" s="669"/>
      <c r="AR281" s="669"/>
      <c r="AS281" s="669"/>
      <c r="AT281" s="669"/>
      <c r="AU281" s="669"/>
      <c r="AV281" s="668">
        <f t="shared" si="147"/>
        <v>0</v>
      </c>
      <c r="AW281" s="669"/>
      <c r="AX281" s="668">
        <f t="shared" si="140"/>
        <v>1610</v>
      </c>
    </row>
    <row r="282" spans="1:50" ht="12">
      <c r="A282" s="288">
        <v>280</v>
      </c>
      <c r="B282" s="289" t="s">
        <v>542</v>
      </c>
      <c r="C282" s="290" t="s">
        <v>14</v>
      </c>
      <c r="D282" s="290" t="s">
        <v>869</v>
      </c>
      <c r="E282" s="290">
        <v>190</v>
      </c>
      <c r="F282" s="668">
        <v>375</v>
      </c>
      <c r="G282" s="668">
        <v>375</v>
      </c>
      <c r="H282" s="669"/>
      <c r="I282" s="669"/>
      <c r="J282" s="669"/>
      <c r="K282" s="669"/>
      <c r="L282" s="669"/>
      <c r="M282" s="669"/>
      <c r="N282" s="669"/>
      <c r="O282" s="668">
        <f t="shared" si="141"/>
        <v>375</v>
      </c>
      <c r="P282" s="669">
        <v>750</v>
      </c>
      <c r="Q282" s="668">
        <f t="shared" si="137"/>
        <v>0</v>
      </c>
      <c r="R282" s="668">
        <v>375</v>
      </c>
      <c r="S282" s="669"/>
      <c r="T282" s="669"/>
      <c r="U282" s="669"/>
      <c r="V282" s="669"/>
      <c r="W282" s="669">
        <v>100</v>
      </c>
      <c r="X282" s="669"/>
      <c r="Y282" s="669"/>
      <c r="Z282" s="668">
        <f t="shared" si="143"/>
        <v>475</v>
      </c>
      <c r="AA282" s="669">
        <v>475</v>
      </c>
      <c r="AB282" s="668">
        <f t="shared" si="138"/>
        <v>0</v>
      </c>
      <c r="AC282" s="668">
        <f t="shared" si="144"/>
        <v>570</v>
      </c>
      <c r="AD282" s="669"/>
      <c r="AE282" s="669"/>
      <c r="AF282" s="669"/>
      <c r="AG282" s="669"/>
      <c r="AH282" s="669"/>
      <c r="AI282" s="669"/>
      <c r="AJ282" s="669"/>
      <c r="AK282" s="668">
        <f t="shared" si="145"/>
        <v>570</v>
      </c>
      <c r="AL282" s="669">
        <v>570</v>
      </c>
      <c r="AM282" s="668">
        <f t="shared" si="139"/>
        <v>0</v>
      </c>
      <c r="AN282" s="668">
        <f t="shared" si="146"/>
        <v>570</v>
      </c>
      <c r="AO282" s="669"/>
      <c r="AP282" s="669"/>
      <c r="AQ282" s="669"/>
      <c r="AR282" s="669"/>
      <c r="AS282" s="669"/>
      <c r="AT282" s="669"/>
      <c r="AU282" s="669"/>
      <c r="AV282" s="668">
        <f t="shared" si="147"/>
        <v>570</v>
      </c>
      <c r="AW282" s="669">
        <v>570</v>
      </c>
      <c r="AX282" s="668">
        <f t="shared" si="140"/>
        <v>0</v>
      </c>
    </row>
    <row r="283" spans="1:50" ht="12">
      <c r="A283" s="288">
        <v>281</v>
      </c>
      <c r="B283" s="289" t="s">
        <v>546</v>
      </c>
      <c r="C283" s="290" t="s">
        <v>14</v>
      </c>
      <c r="D283" s="290" t="s">
        <v>548</v>
      </c>
      <c r="E283" s="290">
        <v>200</v>
      </c>
      <c r="F283" s="668">
        <v>100</v>
      </c>
      <c r="G283" s="668">
        <v>375</v>
      </c>
      <c r="H283" s="669"/>
      <c r="I283" s="669"/>
      <c r="J283" s="669"/>
      <c r="K283" s="669"/>
      <c r="L283" s="669"/>
      <c r="M283" s="669"/>
      <c r="N283" s="669"/>
      <c r="O283" s="668">
        <f t="shared" si="141"/>
        <v>375</v>
      </c>
      <c r="P283" s="669">
        <v>475</v>
      </c>
      <c r="Q283" s="668">
        <f t="shared" si="137"/>
        <v>0</v>
      </c>
      <c r="R283" s="668">
        <v>375</v>
      </c>
      <c r="S283" s="669"/>
      <c r="T283" s="669"/>
      <c r="U283" s="669"/>
      <c r="V283" s="669"/>
      <c r="W283" s="669">
        <v>100</v>
      </c>
      <c r="X283" s="669"/>
      <c r="Y283" s="669"/>
      <c r="Z283" s="668">
        <f t="shared" si="143"/>
        <v>475</v>
      </c>
      <c r="AA283" s="669"/>
      <c r="AB283" s="668">
        <f t="shared" si="138"/>
        <v>475</v>
      </c>
      <c r="AC283" s="668">
        <f t="shared" si="144"/>
        <v>600</v>
      </c>
      <c r="AD283" s="669"/>
      <c r="AE283" s="669"/>
      <c r="AF283" s="669"/>
      <c r="AG283" s="669"/>
      <c r="AH283" s="669"/>
      <c r="AI283" s="669"/>
      <c r="AJ283" s="669"/>
      <c r="AK283" s="668">
        <f t="shared" si="145"/>
        <v>600</v>
      </c>
      <c r="AL283" s="669">
        <v>1075</v>
      </c>
      <c r="AM283" s="668">
        <f t="shared" si="139"/>
        <v>0</v>
      </c>
      <c r="AN283" s="668">
        <f t="shared" si="146"/>
        <v>600</v>
      </c>
      <c r="AO283" s="669"/>
      <c r="AP283" s="669"/>
      <c r="AQ283" s="669"/>
      <c r="AR283" s="669"/>
      <c r="AS283" s="669"/>
      <c r="AT283" s="669"/>
      <c r="AU283" s="669"/>
      <c r="AV283" s="668">
        <f t="shared" si="147"/>
        <v>600</v>
      </c>
      <c r="AW283" s="669">
        <v>600</v>
      </c>
      <c r="AX283" s="668">
        <f t="shared" si="140"/>
        <v>0</v>
      </c>
    </row>
    <row r="284" spans="1:50" ht="12">
      <c r="A284" s="288">
        <v>282</v>
      </c>
      <c r="B284" s="289" t="s">
        <v>553</v>
      </c>
      <c r="C284" s="290" t="s">
        <v>14</v>
      </c>
      <c r="D284" s="290" t="s">
        <v>554</v>
      </c>
      <c r="E284" s="290">
        <v>200</v>
      </c>
      <c r="F284" s="668">
        <v>0</v>
      </c>
      <c r="G284" s="668">
        <v>480</v>
      </c>
      <c r="H284" s="669"/>
      <c r="I284" s="669"/>
      <c r="J284" s="669"/>
      <c r="K284" s="669"/>
      <c r="L284" s="669"/>
      <c r="M284" s="669"/>
      <c r="N284" s="669"/>
      <c r="O284" s="668">
        <f t="shared" si="141"/>
        <v>480</v>
      </c>
      <c r="P284" s="669">
        <v>480</v>
      </c>
      <c r="Q284" s="668">
        <f t="shared" si="137"/>
        <v>0</v>
      </c>
      <c r="R284" s="668">
        <v>480</v>
      </c>
      <c r="S284" s="669"/>
      <c r="T284" s="669"/>
      <c r="U284" s="669"/>
      <c r="V284" s="669"/>
      <c r="W284" s="669"/>
      <c r="X284" s="669"/>
      <c r="Y284" s="669"/>
      <c r="Z284" s="668">
        <f t="shared" si="143"/>
        <v>480</v>
      </c>
      <c r="AA284" s="669">
        <v>480</v>
      </c>
      <c r="AB284" s="668">
        <f t="shared" si="138"/>
        <v>0</v>
      </c>
      <c r="AC284" s="668">
        <f t="shared" si="144"/>
        <v>600</v>
      </c>
      <c r="AD284" s="669"/>
      <c r="AE284" s="669"/>
      <c r="AF284" s="669"/>
      <c r="AG284" s="669"/>
      <c r="AH284" s="669">
        <v>100</v>
      </c>
      <c r="AI284" s="669"/>
      <c r="AJ284" s="669"/>
      <c r="AK284" s="668">
        <f t="shared" si="145"/>
        <v>700</v>
      </c>
      <c r="AL284" s="669">
        <v>1300</v>
      </c>
      <c r="AM284" s="668">
        <f t="shared" si="139"/>
        <v>-600</v>
      </c>
      <c r="AN284" s="668">
        <f t="shared" si="146"/>
        <v>600</v>
      </c>
      <c r="AO284" s="669"/>
      <c r="AP284" s="669"/>
      <c r="AQ284" s="669"/>
      <c r="AR284" s="669"/>
      <c r="AS284" s="669"/>
      <c r="AT284" s="669"/>
      <c r="AU284" s="669"/>
      <c r="AV284" s="668">
        <f t="shared" si="147"/>
        <v>600</v>
      </c>
      <c r="AW284" s="669"/>
      <c r="AX284" s="668">
        <f t="shared" si="140"/>
        <v>0</v>
      </c>
    </row>
    <row r="285" spans="1:50" ht="12">
      <c r="A285" s="288">
        <v>283</v>
      </c>
      <c r="B285" s="289" t="s">
        <v>555</v>
      </c>
      <c r="C285" s="290" t="s">
        <v>14</v>
      </c>
      <c r="D285" s="290" t="s">
        <v>557</v>
      </c>
      <c r="E285" s="290">
        <v>300</v>
      </c>
      <c r="F285" s="668">
        <v>0</v>
      </c>
      <c r="G285" s="668">
        <v>660</v>
      </c>
      <c r="H285" s="669"/>
      <c r="I285" s="669"/>
      <c r="J285" s="669"/>
      <c r="K285" s="669"/>
      <c r="L285" s="669"/>
      <c r="M285" s="669"/>
      <c r="N285" s="669"/>
      <c r="O285" s="668">
        <f t="shared" si="141"/>
        <v>660</v>
      </c>
      <c r="P285" s="669">
        <v>1470</v>
      </c>
      <c r="Q285" s="668">
        <f t="shared" si="137"/>
        <v>-810</v>
      </c>
      <c r="R285" s="668">
        <v>660</v>
      </c>
      <c r="S285" s="669">
        <v>50</v>
      </c>
      <c r="T285" s="669"/>
      <c r="U285" s="669"/>
      <c r="V285" s="669"/>
      <c r="W285" s="669">
        <v>100</v>
      </c>
      <c r="X285" s="669"/>
      <c r="Y285" s="669"/>
      <c r="Z285" s="668">
        <f t="shared" si="143"/>
        <v>810</v>
      </c>
      <c r="AA285" s="669">
        <v>900</v>
      </c>
      <c r="AB285" s="668">
        <f t="shared" si="138"/>
        <v>-900</v>
      </c>
      <c r="AC285" s="668">
        <f t="shared" si="144"/>
        <v>900</v>
      </c>
      <c r="AD285" s="669"/>
      <c r="AE285" s="669">
        <v>190</v>
      </c>
      <c r="AF285" s="669"/>
      <c r="AG285" s="669"/>
      <c r="AH285" s="669"/>
      <c r="AI285" s="669"/>
      <c r="AJ285" s="669"/>
      <c r="AK285" s="668">
        <f t="shared" si="145"/>
        <v>1090</v>
      </c>
      <c r="AL285" s="669">
        <v>1090</v>
      </c>
      <c r="AM285" s="668">
        <f t="shared" si="139"/>
        <v>-900</v>
      </c>
      <c r="AN285" s="668">
        <f t="shared" si="146"/>
        <v>900</v>
      </c>
      <c r="AO285" s="669"/>
      <c r="AP285" s="669"/>
      <c r="AQ285" s="669"/>
      <c r="AR285" s="669"/>
      <c r="AS285" s="669"/>
      <c r="AT285" s="669"/>
      <c r="AU285" s="669"/>
      <c r="AV285" s="668">
        <f t="shared" si="147"/>
        <v>900</v>
      </c>
      <c r="AW285" s="669"/>
      <c r="AX285" s="668">
        <f t="shared" si="140"/>
        <v>0</v>
      </c>
    </row>
    <row r="286" spans="1:50" ht="12">
      <c r="A286" s="288">
        <v>284</v>
      </c>
      <c r="B286" s="294" t="s">
        <v>1370</v>
      </c>
      <c r="C286" s="290" t="s">
        <v>23</v>
      </c>
      <c r="D286" s="290" t="s">
        <v>1368</v>
      </c>
      <c r="E286" s="670">
        <v>280</v>
      </c>
      <c r="F286" s="668">
        <v>0</v>
      </c>
      <c r="G286" s="668">
        <v>540</v>
      </c>
      <c r="H286" s="669"/>
      <c r="I286" s="669"/>
      <c r="J286" s="669"/>
      <c r="K286" s="669"/>
      <c r="L286" s="669"/>
      <c r="M286" s="669"/>
      <c r="N286" s="669"/>
      <c r="O286" s="668">
        <f t="shared" si="141"/>
        <v>540</v>
      </c>
      <c r="P286" s="669">
        <v>540</v>
      </c>
      <c r="Q286" s="668">
        <f t="shared" si="137"/>
        <v>0</v>
      </c>
      <c r="R286" s="668">
        <v>540</v>
      </c>
      <c r="S286" s="669">
        <v>50</v>
      </c>
      <c r="T286" s="669"/>
      <c r="U286" s="669"/>
      <c r="V286" s="669"/>
      <c r="W286" s="669">
        <v>100</v>
      </c>
      <c r="X286" s="669"/>
      <c r="Y286" s="669">
        <v>50</v>
      </c>
      <c r="Z286" s="668">
        <f t="shared" si="143"/>
        <v>740</v>
      </c>
      <c r="AA286" s="669">
        <v>740</v>
      </c>
      <c r="AB286" s="668">
        <f t="shared" si="138"/>
        <v>0</v>
      </c>
      <c r="AC286" s="668">
        <f t="shared" si="144"/>
        <v>840</v>
      </c>
      <c r="AD286" s="669"/>
      <c r="AE286" s="669"/>
      <c r="AF286" s="669"/>
      <c r="AG286" s="669"/>
      <c r="AH286" s="669"/>
      <c r="AI286" s="669"/>
      <c r="AJ286" s="669"/>
      <c r="AK286" s="668">
        <f t="shared" si="145"/>
        <v>840</v>
      </c>
      <c r="AL286" s="669">
        <v>1680</v>
      </c>
      <c r="AM286" s="668">
        <f t="shared" si="139"/>
        <v>-840</v>
      </c>
      <c r="AN286" s="668">
        <f t="shared" si="146"/>
        <v>840</v>
      </c>
      <c r="AO286" s="669"/>
      <c r="AP286" s="669"/>
      <c r="AQ286" s="669"/>
      <c r="AR286" s="669"/>
      <c r="AS286" s="669"/>
      <c r="AT286" s="669"/>
      <c r="AU286" s="669"/>
      <c r="AV286" s="668">
        <f t="shared" si="147"/>
        <v>840</v>
      </c>
      <c r="AW286" s="669"/>
      <c r="AX286" s="668">
        <f t="shared" si="140"/>
        <v>0</v>
      </c>
    </row>
    <row r="287" spans="1:50" ht="12">
      <c r="A287" s="288">
        <v>285</v>
      </c>
      <c r="B287" s="289" t="s">
        <v>1967</v>
      </c>
      <c r="C287" s="290" t="s">
        <v>14</v>
      </c>
      <c r="D287" s="290" t="s">
        <v>1990</v>
      </c>
      <c r="E287" s="290">
        <v>500</v>
      </c>
      <c r="F287" s="668">
        <v>0</v>
      </c>
      <c r="G287" s="668">
        <v>1320</v>
      </c>
      <c r="H287" s="669"/>
      <c r="I287" s="669"/>
      <c r="J287" s="669"/>
      <c r="K287" s="669"/>
      <c r="L287" s="669"/>
      <c r="M287" s="669"/>
      <c r="N287" s="669"/>
      <c r="O287" s="668">
        <f t="shared" si="141"/>
        <v>1320</v>
      </c>
      <c r="P287" s="669">
        <v>2740</v>
      </c>
      <c r="Q287" s="668">
        <f t="shared" si="137"/>
        <v>-1420</v>
      </c>
      <c r="R287" s="668">
        <v>1320</v>
      </c>
      <c r="S287" s="669"/>
      <c r="T287" s="669"/>
      <c r="U287" s="669"/>
      <c r="V287" s="669"/>
      <c r="W287" s="669">
        <v>100</v>
      </c>
      <c r="X287" s="669"/>
      <c r="Y287" s="669"/>
      <c r="Z287" s="668">
        <f t="shared" si="143"/>
        <v>1420</v>
      </c>
      <c r="AA287" s="669"/>
      <c r="AB287" s="668">
        <f t="shared" si="138"/>
        <v>0</v>
      </c>
      <c r="AC287" s="668">
        <f t="shared" si="144"/>
        <v>1500</v>
      </c>
      <c r="AD287" s="669"/>
      <c r="AE287" s="669"/>
      <c r="AF287" s="669"/>
      <c r="AG287" s="669"/>
      <c r="AH287" s="669"/>
      <c r="AI287" s="669"/>
      <c r="AJ287" s="669"/>
      <c r="AK287" s="668">
        <f t="shared" si="145"/>
        <v>1500</v>
      </c>
      <c r="AL287" s="669">
        <v>1500</v>
      </c>
      <c r="AM287" s="668">
        <f t="shared" si="139"/>
        <v>0</v>
      </c>
      <c r="AN287" s="668">
        <f t="shared" si="146"/>
        <v>1500</v>
      </c>
      <c r="AO287" s="669"/>
      <c r="AP287" s="669"/>
      <c r="AQ287" s="669"/>
      <c r="AR287" s="669"/>
      <c r="AS287" s="669"/>
      <c r="AT287" s="669"/>
      <c r="AU287" s="669"/>
      <c r="AV287" s="668">
        <f t="shared" si="147"/>
        <v>1500</v>
      </c>
      <c r="AW287" s="669">
        <v>1500</v>
      </c>
      <c r="AX287" s="668">
        <f t="shared" si="140"/>
        <v>0</v>
      </c>
    </row>
    <row r="288" spans="1:50" ht="12">
      <c r="A288" s="288">
        <v>286</v>
      </c>
      <c r="B288" s="289" t="s">
        <v>563</v>
      </c>
      <c r="C288" s="290" t="s">
        <v>23</v>
      </c>
      <c r="D288" s="290" t="s">
        <v>565</v>
      </c>
      <c r="E288" s="290">
        <v>85</v>
      </c>
      <c r="F288" s="668">
        <v>255</v>
      </c>
      <c r="G288" s="668">
        <f t="shared" si="148"/>
        <v>255</v>
      </c>
      <c r="H288" s="669"/>
      <c r="I288" s="669"/>
      <c r="J288" s="669"/>
      <c r="K288" s="669"/>
      <c r="L288" s="669"/>
      <c r="M288" s="669"/>
      <c r="N288" s="669"/>
      <c r="O288" s="668">
        <f t="shared" si="141"/>
        <v>255</v>
      </c>
      <c r="P288" s="669">
        <v>255</v>
      </c>
      <c r="Q288" s="668">
        <f t="shared" si="137"/>
        <v>255</v>
      </c>
      <c r="R288" s="668">
        <f t="shared" si="142"/>
        <v>255</v>
      </c>
      <c r="S288" s="669"/>
      <c r="T288" s="669"/>
      <c r="U288" s="669"/>
      <c r="V288" s="669"/>
      <c r="W288" s="669"/>
      <c r="X288" s="669"/>
      <c r="Y288" s="669"/>
      <c r="Z288" s="668">
        <f t="shared" si="143"/>
        <v>255</v>
      </c>
      <c r="AA288" s="669">
        <v>610</v>
      </c>
      <c r="AB288" s="668">
        <f t="shared" si="138"/>
        <v>-100</v>
      </c>
      <c r="AC288" s="668">
        <f t="shared" si="144"/>
        <v>255</v>
      </c>
      <c r="AD288" s="669"/>
      <c r="AE288" s="669">
        <v>100</v>
      </c>
      <c r="AF288" s="669"/>
      <c r="AG288" s="669"/>
      <c r="AH288" s="669"/>
      <c r="AI288" s="669"/>
      <c r="AJ288" s="669"/>
      <c r="AK288" s="668">
        <f t="shared" si="145"/>
        <v>355</v>
      </c>
      <c r="AL288" s="669">
        <v>255</v>
      </c>
      <c r="AM288" s="668">
        <f t="shared" si="139"/>
        <v>0</v>
      </c>
      <c r="AN288" s="668">
        <f t="shared" si="146"/>
        <v>255</v>
      </c>
      <c r="AO288" s="669"/>
      <c r="AP288" s="669"/>
      <c r="AQ288" s="669"/>
      <c r="AR288" s="669"/>
      <c r="AS288" s="669"/>
      <c r="AT288" s="669"/>
      <c r="AU288" s="669"/>
      <c r="AV288" s="668">
        <f t="shared" si="147"/>
        <v>255</v>
      </c>
      <c r="AW288" s="669"/>
      <c r="AX288" s="668">
        <f t="shared" si="140"/>
        <v>255</v>
      </c>
    </row>
    <row r="289" spans="1:50" ht="12">
      <c r="A289" s="288">
        <v>287</v>
      </c>
      <c r="B289" s="294" t="s">
        <v>3110</v>
      </c>
      <c r="C289" s="290" t="s">
        <v>10</v>
      </c>
      <c r="D289" s="290" t="s">
        <v>568</v>
      </c>
      <c r="E289" s="670">
        <v>250</v>
      </c>
      <c r="F289" s="668">
        <v>0</v>
      </c>
      <c r="G289" s="668">
        <f t="shared" si="148"/>
        <v>750</v>
      </c>
      <c r="H289" s="669"/>
      <c r="I289" s="669"/>
      <c r="J289" s="669"/>
      <c r="K289" s="669"/>
      <c r="L289" s="669"/>
      <c r="M289" s="669"/>
      <c r="N289" s="669"/>
      <c r="O289" s="668">
        <f t="shared" si="141"/>
        <v>750</v>
      </c>
      <c r="P289" s="669">
        <v>750</v>
      </c>
      <c r="Q289" s="668">
        <f t="shared" si="137"/>
        <v>0</v>
      </c>
      <c r="R289" s="668">
        <f t="shared" si="142"/>
        <v>750</v>
      </c>
      <c r="S289" s="669"/>
      <c r="T289" s="669"/>
      <c r="U289" s="669"/>
      <c r="V289" s="669"/>
      <c r="W289" s="669">
        <v>100</v>
      </c>
      <c r="X289" s="669"/>
      <c r="Y289" s="669"/>
      <c r="Z289" s="668">
        <f t="shared" si="143"/>
        <v>850</v>
      </c>
      <c r="AA289" s="669">
        <v>870</v>
      </c>
      <c r="AB289" s="668">
        <f t="shared" si="138"/>
        <v>-20</v>
      </c>
      <c r="AC289" s="668">
        <f t="shared" si="144"/>
        <v>750</v>
      </c>
      <c r="AD289" s="669"/>
      <c r="AE289" s="669"/>
      <c r="AF289" s="669"/>
      <c r="AG289" s="669"/>
      <c r="AH289" s="669"/>
      <c r="AI289" s="669"/>
      <c r="AJ289" s="669"/>
      <c r="AK289" s="668">
        <f t="shared" si="145"/>
        <v>750</v>
      </c>
      <c r="AL289" s="669">
        <v>730</v>
      </c>
      <c r="AM289" s="668">
        <f t="shared" si="139"/>
        <v>0</v>
      </c>
      <c r="AN289" s="668">
        <f t="shared" si="146"/>
        <v>750</v>
      </c>
      <c r="AO289" s="669"/>
      <c r="AP289" s="669"/>
      <c r="AQ289" s="669"/>
      <c r="AR289" s="669"/>
      <c r="AS289" s="669"/>
      <c r="AT289" s="669"/>
      <c r="AU289" s="669"/>
      <c r="AV289" s="668">
        <f t="shared" si="147"/>
        <v>750</v>
      </c>
      <c r="AW289" s="669">
        <v>750</v>
      </c>
      <c r="AX289" s="668">
        <f t="shared" si="140"/>
        <v>0</v>
      </c>
    </row>
    <row r="290" spans="1:50" ht="12">
      <c r="A290" s="288">
        <v>288</v>
      </c>
      <c r="B290" s="289" t="s">
        <v>1603</v>
      </c>
      <c r="C290" s="290" t="s">
        <v>14</v>
      </c>
      <c r="D290" s="290"/>
      <c r="E290" s="290">
        <v>400</v>
      </c>
      <c r="F290" s="668">
        <v>0</v>
      </c>
      <c r="G290" s="668">
        <v>900</v>
      </c>
      <c r="H290" s="669"/>
      <c r="I290" s="669"/>
      <c r="J290" s="669"/>
      <c r="K290" s="669"/>
      <c r="L290" s="669"/>
      <c r="M290" s="669"/>
      <c r="N290" s="669"/>
      <c r="O290" s="668">
        <f t="shared" si="141"/>
        <v>900</v>
      </c>
      <c r="P290" s="669">
        <v>900</v>
      </c>
      <c r="Q290" s="668">
        <f t="shared" si="137"/>
        <v>0</v>
      </c>
      <c r="R290" s="668">
        <v>900</v>
      </c>
      <c r="S290" s="669"/>
      <c r="T290" s="669"/>
      <c r="U290" s="669">
        <v>2005</v>
      </c>
      <c r="V290" s="669"/>
      <c r="W290" s="669">
        <v>100</v>
      </c>
      <c r="X290" s="669"/>
      <c r="Y290" s="669"/>
      <c r="Z290" s="668">
        <f t="shared" si="143"/>
        <v>3005</v>
      </c>
      <c r="AA290" s="669">
        <v>3005</v>
      </c>
      <c r="AB290" s="668">
        <f t="shared" si="138"/>
        <v>0</v>
      </c>
      <c r="AC290" s="668">
        <f t="shared" si="144"/>
        <v>1200</v>
      </c>
      <c r="AD290" s="669"/>
      <c r="AE290" s="669"/>
      <c r="AF290" s="669"/>
      <c r="AG290" s="669"/>
      <c r="AH290" s="669"/>
      <c r="AI290" s="669"/>
      <c r="AJ290" s="669"/>
      <c r="AK290" s="668">
        <f t="shared" si="145"/>
        <v>1200</v>
      </c>
      <c r="AL290" s="669">
        <v>2400</v>
      </c>
      <c r="AM290" s="668">
        <f t="shared" si="139"/>
        <v>-1200</v>
      </c>
      <c r="AN290" s="668">
        <f t="shared" si="146"/>
        <v>1200</v>
      </c>
      <c r="AO290" s="669"/>
      <c r="AP290" s="669"/>
      <c r="AQ290" s="669"/>
      <c r="AR290" s="669"/>
      <c r="AS290" s="669"/>
      <c r="AT290" s="669"/>
      <c r="AU290" s="669"/>
      <c r="AV290" s="668">
        <f t="shared" si="147"/>
        <v>1200</v>
      </c>
      <c r="AW290" s="669"/>
      <c r="AX290" s="668">
        <f t="shared" si="140"/>
        <v>0</v>
      </c>
    </row>
    <row r="291" spans="1:50" ht="12">
      <c r="A291" s="288">
        <v>289</v>
      </c>
      <c r="B291" s="289" t="s">
        <v>569</v>
      </c>
      <c r="C291" s="290" t="s">
        <v>14</v>
      </c>
      <c r="D291" s="290" t="s">
        <v>571</v>
      </c>
      <c r="E291" s="290">
        <v>540</v>
      </c>
      <c r="F291" s="668">
        <v>0</v>
      </c>
      <c r="G291" s="668">
        <f t="shared" si="148"/>
        <v>1620</v>
      </c>
      <c r="H291" s="669">
        <v>50</v>
      </c>
      <c r="I291" s="669">
        <v>711</v>
      </c>
      <c r="J291" s="669"/>
      <c r="K291" s="669"/>
      <c r="L291" s="669"/>
      <c r="M291" s="669">
        <v>7000</v>
      </c>
      <c r="N291" s="669"/>
      <c r="O291" s="668">
        <f t="shared" si="141"/>
        <v>9381</v>
      </c>
      <c r="P291" s="669">
        <v>9281</v>
      </c>
      <c r="Q291" s="668">
        <f t="shared" si="137"/>
        <v>100</v>
      </c>
      <c r="R291" s="668">
        <f t="shared" si="142"/>
        <v>1620</v>
      </c>
      <c r="S291" s="669">
        <v>50</v>
      </c>
      <c r="T291" s="669"/>
      <c r="U291" s="669"/>
      <c r="V291" s="669"/>
      <c r="W291" s="669">
        <v>100</v>
      </c>
      <c r="X291" s="669"/>
      <c r="Y291" s="669"/>
      <c r="Z291" s="668">
        <f t="shared" si="143"/>
        <v>1770</v>
      </c>
      <c r="AA291" s="669">
        <v>27206</v>
      </c>
      <c r="AB291" s="668">
        <f t="shared" si="138"/>
        <v>-25336</v>
      </c>
      <c r="AC291" s="668">
        <f t="shared" si="144"/>
        <v>1620</v>
      </c>
      <c r="AD291" s="669">
        <v>270</v>
      </c>
      <c r="AE291" s="669">
        <v>1322</v>
      </c>
      <c r="AF291" s="669">
        <v>16814</v>
      </c>
      <c r="AG291" s="669"/>
      <c r="AH291" s="669"/>
      <c r="AI291" s="669">
        <v>7000</v>
      </c>
      <c r="AJ291" s="669"/>
      <c r="AK291" s="668">
        <f t="shared" si="145"/>
        <v>27026</v>
      </c>
      <c r="AL291" s="669">
        <v>1690</v>
      </c>
      <c r="AM291" s="668">
        <f t="shared" si="139"/>
        <v>0</v>
      </c>
      <c r="AN291" s="668">
        <f t="shared" si="146"/>
        <v>1620</v>
      </c>
      <c r="AO291" s="669"/>
      <c r="AP291" s="669"/>
      <c r="AQ291" s="669"/>
      <c r="AR291" s="669"/>
      <c r="AS291" s="669"/>
      <c r="AT291" s="669"/>
      <c r="AU291" s="669">
        <v>325</v>
      </c>
      <c r="AV291" s="668">
        <f t="shared" si="147"/>
        <v>1945</v>
      </c>
      <c r="AW291" s="669">
        <v>1995</v>
      </c>
      <c r="AX291" s="668">
        <f t="shared" si="140"/>
        <v>-50</v>
      </c>
    </row>
    <row r="292" spans="1:50" ht="12">
      <c r="A292" s="288">
        <v>290</v>
      </c>
      <c r="B292" s="289" t="s">
        <v>575</v>
      </c>
      <c r="C292" s="290" t="s">
        <v>23</v>
      </c>
      <c r="D292" s="290" t="s">
        <v>577</v>
      </c>
      <c r="E292" s="290">
        <v>150</v>
      </c>
      <c r="F292" s="668">
        <v>0</v>
      </c>
      <c r="G292" s="668">
        <v>285</v>
      </c>
      <c r="H292" s="669"/>
      <c r="I292" s="669"/>
      <c r="J292" s="669"/>
      <c r="K292" s="669"/>
      <c r="L292" s="669"/>
      <c r="M292" s="669"/>
      <c r="N292" s="669"/>
      <c r="O292" s="668">
        <f t="shared" si="141"/>
        <v>285</v>
      </c>
      <c r="P292" s="669">
        <v>1140</v>
      </c>
      <c r="Q292" s="668">
        <f t="shared" si="137"/>
        <v>-855</v>
      </c>
      <c r="R292" s="668">
        <v>285</v>
      </c>
      <c r="S292" s="669">
        <v>50</v>
      </c>
      <c r="T292" s="669"/>
      <c r="U292" s="669"/>
      <c r="V292" s="669"/>
      <c r="W292" s="669"/>
      <c r="X292" s="669"/>
      <c r="Y292" s="669"/>
      <c r="Z292" s="668">
        <f t="shared" si="143"/>
        <v>335</v>
      </c>
      <c r="AA292" s="669"/>
      <c r="AB292" s="668">
        <f t="shared" si="138"/>
        <v>-520</v>
      </c>
      <c r="AC292" s="668">
        <f t="shared" si="144"/>
        <v>450</v>
      </c>
      <c r="AD292" s="669"/>
      <c r="AE292" s="669"/>
      <c r="AF292" s="669"/>
      <c r="AG292" s="669"/>
      <c r="AH292" s="669"/>
      <c r="AI292" s="669"/>
      <c r="AJ292" s="669"/>
      <c r="AK292" s="668">
        <f t="shared" si="145"/>
        <v>450</v>
      </c>
      <c r="AL292" s="669"/>
      <c r="AM292" s="668">
        <f t="shared" si="139"/>
        <v>-70</v>
      </c>
      <c r="AN292" s="668">
        <f t="shared" si="146"/>
        <v>450</v>
      </c>
      <c r="AO292" s="669"/>
      <c r="AP292" s="669"/>
      <c r="AQ292" s="669"/>
      <c r="AR292" s="669"/>
      <c r="AS292" s="669"/>
      <c r="AT292" s="669"/>
      <c r="AU292" s="669"/>
      <c r="AV292" s="668">
        <f t="shared" si="147"/>
        <v>450</v>
      </c>
      <c r="AW292" s="669">
        <v>380</v>
      </c>
      <c r="AX292" s="668">
        <f t="shared" si="140"/>
        <v>0</v>
      </c>
    </row>
    <row r="293" spans="1:50" ht="12">
      <c r="A293" s="288">
        <v>291</v>
      </c>
      <c r="B293" s="289" t="s">
        <v>2006</v>
      </c>
      <c r="C293" s="290" t="s">
        <v>14</v>
      </c>
      <c r="D293" s="290" t="s">
        <v>2007</v>
      </c>
      <c r="E293" s="290">
        <v>140</v>
      </c>
      <c r="F293" s="668">
        <v>0</v>
      </c>
      <c r="G293" s="668">
        <f t="shared" si="148"/>
        <v>420</v>
      </c>
      <c r="H293" s="669"/>
      <c r="I293" s="669"/>
      <c r="J293" s="669"/>
      <c r="K293" s="669"/>
      <c r="L293" s="669"/>
      <c r="M293" s="669"/>
      <c r="N293" s="669"/>
      <c r="O293" s="668">
        <f t="shared" si="141"/>
        <v>420</v>
      </c>
      <c r="P293" s="669">
        <v>940</v>
      </c>
      <c r="Q293" s="668">
        <f t="shared" si="137"/>
        <v>-520</v>
      </c>
      <c r="R293" s="668">
        <f t="shared" si="142"/>
        <v>420</v>
      </c>
      <c r="S293" s="669"/>
      <c r="T293" s="669"/>
      <c r="U293" s="669"/>
      <c r="V293" s="669"/>
      <c r="W293" s="669">
        <v>100</v>
      </c>
      <c r="X293" s="669"/>
      <c r="Y293" s="669"/>
      <c r="Z293" s="668">
        <f t="shared" si="143"/>
        <v>520</v>
      </c>
      <c r="AA293" s="669"/>
      <c r="AB293" s="668">
        <f t="shared" si="138"/>
        <v>0</v>
      </c>
      <c r="AC293" s="668">
        <f t="shared" si="144"/>
        <v>420</v>
      </c>
      <c r="AD293" s="669"/>
      <c r="AE293" s="669"/>
      <c r="AF293" s="669"/>
      <c r="AG293" s="669"/>
      <c r="AH293" s="669"/>
      <c r="AI293" s="669"/>
      <c r="AJ293" s="669"/>
      <c r="AK293" s="668">
        <f t="shared" si="145"/>
        <v>420</v>
      </c>
      <c r="AL293" s="669"/>
      <c r="AM293" s="668">
        <f t="shared" si="139"/>
        <v>420</v>
      </c>
      <c r="AN293" s="668">
        <f t="shared" si="146"/>
        <v>420</v>
      </c>
      <c r="AO293" s="669"/>
      <c r="AP293" s="669"/>
      <c r="AQ293" s="669"/>
      <c r="AR293" s="669"/>
      <c r="AS293" s="669"/>
      <c r="AT293" s="669"/>
      <c r="AU293" s="669"/>
      <c r="AV293" s="668">
        <f t="shared" si="147"/>
        <v>420</v>
      </c>
      <c r="AW293" s="669">
        <v>840</v>
      </c>
      <c r="AX293" s="668">
        <f t="shared" si="140"/>
        <v>0</v>
      </c>
    </row>
    <row r="294" spans="1:50" ht="12">
      <c r="A294" s="288">
        <v>292</v>
      </c>
      <c r="B294" s="294" t="s">
        <v>3111</v>
      </c>
      <c r="C294" s="290" t="s">
        <v>10</v>
      </c>
      <c r="D294" s="290" t="s">
        <v>579</v>
      </c>
      <c r="E294" s="670">
        <v>180</v>
      </c>
      <c r="F294" s="668">
        <v>120</v>
      </c>
      <c r="G294" s="668">
        <v>330</v>
      </c>
      <c r="H294" s="669"/>
      <c r="I294" s="669"/>
      <c r="J294" s="669"/>
      <c r="K294" s="669"/>
      <c r="L294" s="669"/>
      <c r="M294" s="669"/>
      <c r="N294" s="669"/>
      <c r="O294" s="668">
        <f t="shared" si="141"/>
        <v>330</v>
      </c>
      <c r="P294" s="669">
        <v>780</v>
      </c>
      <c r="Q294" s="668">
        <f t="shared" si="137"/>
        <v>-330</v>
      </c>
      <c r="R294" s="668">
        <v>330</v>
      </c>
      <c r="S294" s="669"/>
      <c r="T294" s="669"/>
      <c r="U294" s="669"/>
      <c r="V294" s="669"/>
      <c r="W294" s="669"/>
      <c r="X294" s="669"/>
      <c r="Y294" s="669"/>
      <c r="Z294" s="668">
        <f t="shared" si="143"/>
        <v>330</v>
      </c>
      <c r="AA294" s="669">
        <v>330</v>
      </c>
      <c r="AB294" s="668">
        <f t="shared" si="138"/>
        <v>-330</v>
      </c>
      <c r="AC294" s="668">
        <f t="shared" si="144"/>
        <v>540</v>
      </c>
      <c r="AD294" s="669"/>
      <c r="AE294" s="669"/>
      <c r="AF294" s="669"/>
      <c r="AG294" s="669"/>
      <c r="AH294" s="669"/>
      <c r="AI294" s="669"/>
      <c r="AJ294" s="669"/>
      <c r="AK294" s="668">
        <f t="shared" si="145"/>
        <v>540</v>
      </c>
      <c r="AL294" s="669">
        <v>1080</v>
      </c>
      <c r="AM294" s="668">
        <f t="shared" si="139"/>
        <v>-870</v>
      </c>
      <c r="AN294" s="668">
        <f t="shared" si="146"/>
        <v>540</v>
      </c>
      <c r="AO294" s="669"/>
      <c r="AP294" s="669"/>
      <c r="AQ294" s="669"/>
      <c r="AR294" s="669"/>
      <c r="AS294" s="669"/>
      <c r="AT294" s="669"/>
      <c r="AU294" s="669"/>
      <c r="AV294" s="668">
        <f t="shared" si="147"/>
        <v>540</v>
      </c>
      <c r="AW294" s="669"/>
      <c r="AX294" s="668">
        <f t="shared" si="140"/>
        <v>-330</v>
      </c>
    </row>
    <row r="295" spans="1:50" ht="12">
      <c r="A295" s="288">
        <v>293</v>
      </c>
      <c r="B295" s="542" t="s">
        <v>934</v>
      </c>
      <c r="C295" s="290" t="s">
        <v>14</v>
      </c>
      <c r="D295" s="290" t="s">
        <v>948</v>
      </c>
      <c r="E295" s="290">
        <v>110</v>
      </c>
      <c r="F295" s="668">
        <v>0</v>
      </c>
      <c r="G295" s="668">
        <v>210</v>
      </c>
      <c r="H295" s="669"/>
      <c r="I295" s="669"/>
      <c r="J295" s="669"/>
      <c r="K295" s="669"/>
      <c r="L295" s="669"/>
      <c r="M295" s="669"/>
      <c r="N295" s="669"/>
      <c r="O295" s="668">
        <f t="shared" si="141"/>
        <v>210</v>
      </c>
      <c r="P295" s="669">
        <v>940</v>
      </c>
      <c r="Q295" s="668">
        <f t="shared" si="137"/>
        <v>-730</v>
      </c>
      <c r="R295" s="668">
        <v>210</v>
      </c>
      <c r="S295" s="669"/>
      <c r="T295" s="669"/>
      <c r="U295" s="669"/>
      <c r="V295" s="669"/>
      <c r="W295" s="669"/>
      <c r="X295" s="669"/>
      <c r="Y295" s="669"/>
      <c r="Z295" s="668">
        <f t="shared" si="143"/>
        <v>210</v>
      </c>
      <c r="AA295" s="669"/>
      <c r="AB295" s="668">
        <f t="shared" si="138"/>
        <v>-520</v>
      </c>
      <c r="AC295" s="668">
        <f t="shared" si="144"/>
        <v>330</v>
      </c>
      <c r="AD295" s="669"/>
      <c r="AE295" s="669"/>
      <c r="AF295" s="669"/>
      <c r="AG295" s="669"/>
      <c r="AH295" s="669">
        <v>100</v>
      </c>
      <c r="AI295" s="669"/>
      <c r="AJ295" s="669"/>
      <c r="AK295" s="668">
        <f t="shared" si="145"/>
        <v>430</v>
      </c>
      <c r="AL295" s="669"/>
      <c r="AM295" s="668">
        <f t="shared" si="139"/>
        <v>-90</v>
      </c>
      <c r="AN295" s="668">
        <f t="shared" si="146"/>
        <v>330</v>
      </c>
      <c r="AO295" s="669"/>
      <c r="AP295" s="669"/>
      <c r="AQ295" s="669"/>
      <c r="AR295" s="669"/>
      <c r="AS295" s="669"/>
      <c r="AT295" s="669"/>
      <c r="AU295" s="669"/>
      <c r="AV295" s="668">
        <f t="shared" si="147"/>
        <v>330</v>
      </c>
      <c r="AW295" s="669"/>
      <c r="AX295" s="668">
        <f t="shared" si="140"/>
        <v>240</v>
      </c>
    </row>
    <row r="296" spans="1:50" ht="13">
      <c r="A296" s="288">
        <v>294</v>
      </c>
      <c r="B296" s="502" t="s">
        <v>4252</v>
      </c>
      <c r="C296" s="290" t="s">
        <v>14</v>
      </c>
      <c r="D296" s="290"/>
      <c r="E296" s="290">
        <v>400</v>
      </c>
      <c r="F296" s="668">
        <v>0</v>
      </c>
      <c r="G296" s="668">
        <v>1050</v>
      </c>
      <c r="H296" s="669"/>
      <c r="I296" s="669"/>
      <c r="J296" s="669"/>
      <c r="K296" s="669"/>
      <c r="L296" s="669"/>
      <c r="M296" s="669"/>
      <c r="N296" s="669"/>
      <c r="O296" s="668">
        <f t="shared" si="141"/>
        <v>1050</v>
      </c>
      <c r="P296" s="669">
        <v>1050</v>
      </c>
      <c r="Q296" s="668">
        <f t="shared" si="137"/>
        <v>0</v>
      </c>
      <c r="R296" s="668">
        <v>1050</v>
      </c>
      <c r="S296" s="669">
        <v>50</v>
      </c>
      <c r="T296" s="669">
        <v>100</v>
      </c>
      <c r="U296" s="669"/>
      <c r="V296" s="669"/>
      <c r="W296" s="669">
        <v>100</v>
      </c>
      <c r="X296" s="669"/>
      <c r="Y296" s="669"/>
      <c r="Z296" s="668">
        <f t="shared" si="143"/>
        <v>1300</v>
      </c>
      <c r="AA296" s="669">
        <v>1300</v>
      </c>
      <c r="AB296" s="668">
        <f t="shared" si="138"/>
        <v>0</v>
      </c>
      <c r="AC296" s="668">
        <f t="shared" si="144"/>
        <v>1200</v>
      </c>
      <c r="AD296" s="669"/>
      <c r="AE296" s="669"/>
      <c r="AF296" s="669"/>
      <c r="AG296" s="669"/>
      <c r="AH296" s="669"/>
      <c r="AI296" s="669"/>
      <c r="AJ296" s="669"/>
      <c r="AK296" s="668">
        <f t="shared" si="145"/>
        <v>1200</v>
      </c>
      <c r="AL296" s="669">
        <v>2400</v>
      </c>
      <c r="AM296" s="668">
        <f t="shared" si="139"/>
        <v>-1200</v>
      </c>
      <c r="AN296" s="668">
        <f t="shared" si="146"/>
        <v>1200</v>
      </c>
      <c r="AO296" s="669"/>
      <c r="AP296" s="669"/>
      <c r="AQ296" s="669"/>
      <c r="AR296" s="669"/>
      <c r="AS296" s="669"/>
      <c r="AT296" s="669"/>
      <c r="AU296" s="669"/>
      <c r="AV296" s="668">
        <f t="shared" si="147"/>
        <v>1200</v>
      </c>
      <c r="AW296" s="669"/>
      <c r="AX296" s="668">
        <f t="shared" si="140"/>
        <v>0</v>
      </c>
    </row>
    <row r="297" spans="1:50" ht="12">
      <c r="A297" s="288">
        <v>295</v>
      </c>
      <c r="B297" s="296" t="s">
        <v>581</v>
      </c>
      <c r="C297" s="297" t="s">
        <v>30</v>
      </c>
      <c r="D297" s="297" t="s">
        <v>12</v>
      </c>
      <c r="E297" s="297"/>
      <c r="F297" s="671"/>
      <c r="G297" s="671"/>
      <c r="H297" s="672"/>
      <c r="I297" s="672"/>
      <c r="J297" s="672"/>
      <c r="K297" s="672"/>
      <c r="L297" s="672"/>
      <c r="M297" s="672"/>
      <c r="N297" s="672"/>
      <c r="O297" s="671"/>
      <c r="P297" s="672"/>
      <c r="Q297" s="671"/>
      <c r="R297" s="671"/>
      <c r="S297" s="672"/>
      <c r="T297" s="672"/>
      <c r="U297" s="672"/>
      <c r="V297" s="672"/>
      <c r="W297" s="672"/>
      <c r="X297" s="672"/>
      <c r="Y297" s="672"/>
      <c r="Z297" s="671"/>
      <c r="AA297" s="672"/>
      <c r="AB297" s="671"/>
      <c r="AC297" s="671"/>
      <c r="AD297" s="672"/>
      <c r="AE297" s="672"/>
      <c r="AF297" s="672"/>
      <c r="AG297" s="672"/>
      <c r="AH297" s="672"/>
      <c r="AI297" s="672"/>
      <c r="AJ297" s="672"/>
      <c r="AK297" s="671"/>
      <c r="AL297" s="672"/>
      <c r="AM297" s="671"/>
      <c r="AN297" s="671"/>
      <c r="AO297" s="672"/>
      <c r="AP297" s="672"/>
      <c r="AQ297" s="672"/>
      <c r="AR297" s="672"/>
      <c r="AS297" s="672"/>
      <c r="AT297" s="672"/>
      <c r="AU297" s="672"/>
      <c r="AV297" s="671"/>
      <c r="AW297" s="672"/>
      <c r="AX297" s="671"/>
    </row>
    <row r="298" spans="1:50" ht="13">
      <c r="A298" s="288">
        <v>296</v>
      </c>
      <c r="B298" s="541" t="s">
        <v>4253</v>
      </c>
      <c r="C298" s="290" t="s">
        <v>14</v>
      </c>
      <c r="D298" s="290"/>
      <c r="E298" s="290">
        <v>140</v>
      </c>
      <c r="F298" s="668">
        <v>0</v>
      </c>
      <c r="G298" s="668">
        <v>300</v>
      </c>
      <c r="H298" s="669"/>
      <c r="I298" s="669"/>
      <c r="J298" s="669"/>
      <c r="K298" s="669"/>
      <c r="L298" s="669"/>
      <c r="M298" s="669"/>
      <c r="N298" s="669"/>
      <c r="O298" s="668">
        <f t="shared" ref="O298:O305" si="149">SUM(G298:N298)</f>
        <v>300</v>
      </c>
      <c r="P298" s="669">
        <v>300</v>
      </c>
      <c r="Q298" s="668">
        <f t="shared" ref="Q298:Q337" si="150">F298+O298-P298</f>
        <v>0</v>
      </c>
      <c r="R298" s="668">
        <v>300</v>
      </c>
      <c r="S298" s="669"/>
      <c r="T298" s="669"/>
      <c r="U298" s="669"/>
      <c r="V298" s="669"/>
      <c r="W298" s="669"/>
      <c r="X298" s="669"/>
      <c r="Y298" s="669"/>
      <c r="Z298" s="668">
        <f t="shared" ref="Z298:Z305" si="151">SUM(R298:Y298)</f>
        <v>300</v>
      </c>
      <c r="AA298" s="669">
        <v>300</v>
      </c>
      <c r="AB298" s="668">
        <f t="shared" ref="AB298:AB337" si="152">Q298+Z298-AA298</f>
        <v>0</v>
      </c>
      <c r="AC298" s="668">
        <f t="shared" ref="AC298:AC305" si="153">$E298*3</f>
        <v>420</v>
      </c>
      <c r="AD298" s="669"/>
      <c r="AE298" s="669"/>
      <c r="AF298" s="669"/>
      <c r="AG298" s="669"/>
      <c r="AH298" s="669"/>
      <c r="AI298" s="669"/>
      <c r="AJ298" s="669"/>
      <c r="AK298" s="668">
        <f t="shared" ref="AK298:AK305" si="154">SUM(AC298:AJ298)</f>
        <v>420</v>
      </c>
      <c r="AL298" s="669">
        <v>420</v>
      </c>
      <c r="AM298" s="668">
        <f t="shared" ref="AM298:AM337" si="155">AB298+AK298-AL298</f>
        <v>0</v>
      </c>
      <c r="AN298" s="668">
        <f t="shared" ref="AN298:AN305" si="156">$E298*3</f>
        <v>420</v>
      </c>
      <c r="AO298" s="669"/>
      <c r="AP298" s="669"/>
      <c r="AQ298" s="669"/>
      <c r="AR298" s="669"/>
      <c r="AS298" s="669"/>
      <c r="AT298" s="669"/>
      <c r="AU298" s="669"/>
      <c r="AV298" s="668">
        <f t="shared" ref="AV298:AV305" si="157">SUM(AN298:AU298)</f>
        <v>420</v>
      </c>
      <c r="AW298" s="669"/>
      <c r="AX298" s="668">
        <f t="shared" ref="AX298:AX337" si="158">AM298+AV298-AW298</f>
        <v>420</v>
      </c>
    </row>
    <row r="299" spans="1:50" ht="12">
      <c r="A299" s="288">
        <v>297</v>
      </c>
      <c r="B299" s="289" t="s">
        <v>1968</v>
      </c>
      <c r="C299" s="290" t="s">
        <v>14</v>
      </c>
      <c r="D299" s="290" t="s">
        <v>1991</v>
      </c>
      <c r="E299" s="290">
        <v>110</v>
      </c>
      <c r="F299" s="668">
        <v>0</v>
      </c>
      <c r="G299" s="668">
        <v>240</v>
      </c>
      <c r="H299" s="669"/>
      <c r="I299" s="669"/>
      <c r="J299" s="669"/>
      <c r="K299" s="669">
        <v>300</v>
      </c>
      <c r="L299" s="669"/>
      <c r="M299" s="669"/>
      <c r="N299" s="669"/>
      <c r="O299" s="668">
        <f t="shared" si="149"/>
        <v>540</v>
      </c>
      <c r="P299" s="669">
        <v>540</v>
      </c>
      <c r="Q299" s="668">
        <f t="shared" si="150"/>
        <v>0</v>
      </c>
      <c r="R299" s="668">
        <v>240</v>
      </c>
      <c r="S299" s="669"/>
      <c r="T299" s="669"/>
      <c r="U299" s="669"/>
      <c r="V299" s="669"/>
      <c r="W299" s="669">
        <v>100</v>
      </c>
      <c r="X299" s="669"/>
      <c r="Y299" s="669"/>
      <c r="Z299" s="668">
        <f t="shared" si="151"/>
        <v>340</v>
      </c>
      <c r="AA299" s="669">
        <v>340</v>
      </c>
      <c r="AB299" s="668">
        <f t="shared" si="152"/>
        <v>0</v>
      </c>
      <c r="AC299" s="668">
        <f t="shared" si="153"/>
        <v>330</v>
      </c>
      <c r="AD299" s="669"/>
      <c r="AE299" s="669">
        <v>100</v>
      </c>
      <c r="AF299" s="669"/>
      <c r="AG299" s="669"/>
      <c r="AH299" s="669"/>
      <c r="AI299" s="669"/>
      <c r="AJ299" s="669"/>
      <c r="AK299" s="668">
        <f t="shared" si="154"/>
        <v>430</v>
      </c>
      <c r="AL299" s="669">
        <v>430</v>
      </c>
      <c r="AM299" s="668">
        <f t="shared" si="155"/>
        <v>0</v>
      </c>
      <c r="AN299" s="668">
        <f t="shared" si="156"/>
        <v>330</v>
      </c>
      <c r="AO299" s="669"/>
      <c r="AP299" s="669">
        <v>100</v>
      </c>
      <c r="AQ299" s="669"/>
      <c r="AR299" s="669">
        <v>300</v>
      </c>
      <c r="AS299" s="669"/>
      <c r="AT299" s="669"/>
      <c r="AU299" s="669"/>
      <c r="AV299" s="668">
        <f t="shared" si="157"/>
        <v>730</v>
      </c>
      <c r="AW299" s="669">
        <v>730</v>
      </c>
      <c r="AX299" s="668">
        <f t="shared" si="158"/>
        <v>0</v>
      </c>
    </row>
    <row r="300" spans="1:50" ht="12">
      <c r="A300" s="288">
        <v>298</v>
      </c>
      <c r="B300" s="538" t="s">
        <v>850</v>
      </c>
      <c r="C300" s="290" t="s">
        <v>14</v>
      </c>
      <c r="D300" s="290" t="s">
        <v>893</v>
      </c>
      <c r="E300" s="456">
        <v>50</v>
      </c>
      <c r="F300" s="668">
        <v>0</v>
      </c>
      <c r="G300" s="668">
        <f t="shared" ref="G300:G304" si="159">E300*3</f>
        <v>150</v>
      </c>
      <c r="H300" s="669"/>
      <c r="I300" s="669"/>
      <c r="J300" s="669"/>
      <c r="K300" s="669"/>
      <c r="L300" s="669"/>
      <c r="M300" s="669"/>
      <c r="N300" s="669"/>
      <c r="O300" s="668">
        <f t="shared" si="149"/>
        <v>150</v>
      </c>
      <c r="P300" s="669"/>
      <c r="Q300" s="668">
        <f t="shared" si="150"/>
        <v>150</v>
      </c>
      <c r="R300" s="668">
        <f t="shared" ref="R300:R304" si="160">E300*3</f>
        <v>150</v>
      </c>
      <c r="S300" s="669"/>
      <c r="T300" s="669"/>
      <c r="U300" s="669"/>
      <c r="V300" s="669"/>
      <c r="W300" s="669"/>
      <c r="X300" s="669"/>
      <c r="Y300" s="669"/>
      <c r="Z300" s="668">
        <f t="shared" si="151"/>
        <v>150</v>
      </c>
      <c r="AA300" s="669"/>
      <c r="AB300" s="668">
        <f t="shared" si="152"/>
        <v>300</v>
      </c>
      <c r="AC300" s="668">
        <f t="shared" si="153"/>
        <v>150</v>
      </c>
      <c r="AD300" s="669"/>
      <c r="AE300" s="669"/>
      <c r="AF300" s="669"/>
      <c r="AG300" s="669"/>
      <c r="AH300" s="669"/>
      <c r="AI300" s="669"/>
      <c r="AJ300" s="669"/>
      <c r="AK300" s="668">
        <f t="shared" si="154"/>
        <v>150</v>
      </c>
      <c r="AL300" s="669">
        <v>600</v>
      </c>
      <c r="AM300" s="668">
        <f t="shared" si="155"/>
        <v>-150</v>
      </c>
      <c r="AN300" s="668">
        <f t="shared" si="156"/>
        <v>150</v>
      </c>
      <c r="AO300" s="669">
        <v>50</v>
      </c>
      <c r="AP300" s="669"/>
      <c r="AQ300" s="669"/>
      <c r="AR300" s="669"/>
      <c r="AS300" s="669"/>
      <c r="AT300" s="669"/>
      <c r="AU300" s="669"/>
      <c r="AV300" s="668">
        <f t="shared" si="157"/>
        <v>200</v>
      </c>
      <c r="AW300" s="669"/>
      <c r="AX300" s="668">
        <f t="shared" si="158"/>
        <v>50</v>
      </c>
    </row>
    <row r="301" spans="1:50" ht="12">
      <c r="A301" s="288">
        <v>299</v>
      </c>
      <c r="B301" s="289" t="s">
        <v>1599</v>
      </c>
      <c r="C301" s="290" t="s">
        <v>14</v>
      </c>
      <c r="D301" s="290"/>
      <c r="E301" s="290">
        <v>165</v>
      </c>
      <c r="F301" s="668">
        <v>50</v>
      </c>
      <c r="G301" s="668">
        <v>345</v>
      </c>
      <c r="H301" s="669"/>
      <c r="I301" s="669"/>
      <c r="J301" s="669"/>
      <c r="K301" s="669"/>
      <c r="L301" s="669"/>
      <c r="M301" s="669"/>
      <c r="N301" s="669"/>
      <c r="O301" s="668">
        <f t="shared" si="149"/>
        <v>345</v>
      </c>
      <c r="P301" s="669">
        <v>395</v>
      </c>
      <c r="Q301" s="668">
        <f t="shared" si="150"/>
        <v>0</v>
      </c>
      <c r="R301" s="668">
        <v>345</v>
      </c>
      <c r="S301" s="669"/>
      <c r="T301" s="669"/>
      <c r="U301" s="669"/>
      <c r="V301" s="669"/>
      <c r="W301" s="669"/>
      <c r="X301" s="669"/>
      <c r="Y301" s="669"/>
      <c r="Z301" s="668">
        <f t="shared" si="151"/>
        <v>345</v>
      </c>
      <c r="AA301" s="669">
        <v>345</v>
      </c>
      <c r="AB301" s="668">
        <f t="shared" si="152"/>
        <v>0</v>
      </c>
      <c r="AC301" s="668">
        <f t="shared" si="153"/>
        <v>495</v>
      </c>
      <c r="AD301" s="669"/>
      <c r="AE301" s="669"/>
      <c r="AF301" s="669"/>
      <c r="AG301" s="669"/>
      <c r="AH301" s="669"/>
      <c r="AI301" s="669"/>
      <c r="AJ301" s="669"/>
      <c r="AK301" s="668">
        <f t="shared" si="154"/>
        <v>495</v>
      </c>
      <c r="AL301" s="669">
        <v>495</v>
      </c>
      <c r="AM301" s="668">
        <f t="shared" si="155"/>
        <v>0</v>
      </c>
      <c r="AN301" s="668">
        <f t="shared" si="156"/>
        <v>495</v>
      </c>
      <c r="AO301" s="669"/>
      <c r="AP301" s="669"/>
      <c r="AQ301" s="669"/>
      <c r="AR301" s="669"/>
      <c r="AS301" s="669"/>
      <c r="AT301" s="669"/>
      <c r="AU301" s="669"/>
      <c r="AV301" s="668">
        <f t="shared" si="157"/>
        <v>495</v>
      </c>
      <c r="AW301" s="669">
        <v>495</v>
      </c>
      <c r="AX301" s="668">
        <f t="shared" si="158"/>
        <v>0</v>
      </c>
    </row>
    <row r="302" spans="1:50" ht="12">
      <c r="A302" s="288">
        <v>300</v>
      </c>
      <c r="B302" s="289" t="s">
        <v>587</v>
      </c>
      <c r="C302" s="290" t="s">
        <v>14</v>
      </c>
      <c r="D302" s="290" t="s">
        <v>589</v>
      </c>
      <c r="E302" s="290">
        <v>580</v>
      </c>
      <c r="F302" s="668">
        <v>0</v>
      </c>
      <c r="G302" s="668">
        <f t="shared" si="159"/>
        <v>1740</v>
      </c>
      <c r="H302" s="669"/>
      <c r="I302" s="669"/>
      <c r="J302" s="669"/>
      <c r="K302" s="669"/>
      <c r="L302" s="669"/>
      <c r="M302" s="669"/>
      <c r="N302" s="669"/>
      <c r="O302" s="668">
        <f t="shared" si="149"/>
        <v>1740</v>
      </c>
      <c r="P302" s="669">
        <v>1740</v>
      </c>
      <c r="Q302" s="668">
        <f t="shared" si="150"/>
        <v>0</v>
      </c>
      <c r="R302" s="668">
        <f t="shared" si="160"/>
        <v>1740</v>
      </c>
      <c r="S302" s="669">
        <v>50</v>
      </c>
      <c r="T302" s="669"/>
      <c r="U302" s="669"/>
      <c r="V302" s="669"/>
      <c r="W302" s="669">
        <v>100</v>
      </c>
      <c r="X302" s="669"/>
      <c r="Y302" s="669"/>
      <c r="Z302" s="668">
        <f t="shared" si="151"/>
        <v>1890</v>
      </c>
      <c r="AA302" s="669">
        <v>1890</v>
      </c>
      <c r="AB302" s="668">
        <f t="shared" si="152"/>
        <v>0</v>
      </c>
      <c r="AC302" s="668">
        <f t="shared" si="153"/>
        <v>1740</v>
      </c>
      <c r="AD302" s="669"/>
      <c r="AE302" s="669"/>
      <c r="AF302" s="669"/>
      <c r="AG302" s="669"/>
      <c r="AH302" s="669"/>
      <c r="AI302" s="669"/>
      <c r="AJ302" s="669"/>
      <c r="AK302" s="668">
        <f t="shared" si="154"/>
        <v>1740</v>
      </c>
      <c r="AL302" s="669">
        <v>1740</v>
      </c>
      <c r="AM302" s="668">
        <f t="shared" si="155"/>
        <v>0</v>
      </c>
      <c r="AN302" s="668">
        <f t="shared" si="156"/>
        <v>1740</v>
      </c>
      <c r="AO302" s="669"/>
      <c r="AP302" s="669"/>
      <c r="AQ302" s="669"/>
      <c r="AR302" s="669"/>
      <c r="AS302" s="669"/>
      <c r="AT302" s="669"/>
      <c r="AU302" s="669"/>
      <c r="AV302" s="668">
        <f t="shared" si="157"/>
        <v>1740</v>
      </c>
      <c r="AW302" s="669">
        <v>1740</v>
      </c>
      <c r="AX302" s="668">
        <f t="shared" si="158"/>
        <v>0</v>
      </c>
    </row>
    <row r="303" spans="1:50" ht="12">
      <c r="A303" s="288">
        <v>301</v>
      </c>
      <c r="B303" s="289" t="s">
        <v>3505</v>
      </c>
      <c r="C303" s="290" t="s">
        <v>3506</v>
      </c>
      <c r="D303" s="290" t="s">
        <v>12</v>
      </c>
      <c r="E303" s="290"/>
      <c r="F303" s="668">
        <v>2201.65</v>
      </c>
      <c r="G303" s="668">
        <f t="shared" si="159"/>
        <v>0</v>
      </c>
      <c r="H303" s="669"/>
      <c r="I303" s="669"/>
      <c r="J303" s="669"/>
      <c r="K303" s="669"/>
      <c r="L303" s="669"/>
      <c r="M303" s="669"/>
      <c r="N303" s="669"/>
      <c r="O303" s="668">
        <f t="shared" si="149"/>
        <v>0</v>
      </c>
      <c r="P303" s="669"/>
      <c r="Q303" s="668">
        <f t="shared" si="150"/>
        <v>2201.65</v>
      </c>
      <c r="R303" s="668">
        <f t="shared" si="160"/>
        <v>0</v>
      </c>
      <c r="S303" s="669"/>
      <c r="T303" s="669"/>
      <c r="U303" s="669"/>
      <c r="V303" s="669"/>
      <c r="W303" s="669"/>
      <c r="X303" s="669"/>
      <c r="Y303" s="669"/>
      <c r="Z303" s="668">
        <f t="shared" si="151"/>
        <v>0</v>
      </c>
      <c r="AA303" s="669"/>
      <c r="AB303" s="668">
        <f t="shared" si="152"/>
        <v>2201.65</v>
      </c>
      <c r="AC303" s="668">
        <f t="shared" si="153"/>
        <v>0</v>
      </c>
      <c r="AD303" s="669"/>
      <c r="AE303" s="669"/>
      <c r="AF303" s="669"/>
      <c r="AG303" s="669"/>
      <c r="AH303" s="669"/>
      <c r="AI303" s="669"/>
      <c r="AJ303" s="669"/>
      <c r="AK303" s="668">
        <f t="shared" si="154"/>
        <v>0</v>
      </c>
      <c r="AL303" s="669"/>
      <c r="AM303" s="668">
        <f t="shared" si="155"/>
        <v>2201.65</v>
      </c>
      <c r="AN303" s="668">
        <f t="shared" si="156"/>
        <v>0</v>
      </c>
      <c r="AO303" s="669"/>
      <c r="AP303" s="669"/>
      <c r="AQ303" s="669"/>
      <c r="AR303" s="669"/>
      <c r="AS303" s="669"/>
      <c r="AT303" s="669"/>
      <c r="AU303" s="669"/>
      <c r="AV303" s="668">
        <f t="shared" si="157"/>
        <v>0</v>
      </c>
      <c r="AW303" s="669"/>
      <c r="AX303" s="668">
        <f t="shared" si="158"/>
        <v>2201.65</v>
      </c>
    </row>
    <row r="304" spans="1:50" ht="12">
      <c r="A304" s="288">
        <v>302</v>
      </c>
      <c r="B304" s="289" t="s">
        <v>590</v>
      </c>
      <c r="C304" s="290" t="s">
        <v>14</v>
      </c>
      <c r="D304" s="290" t="s">
        <v>12</v>
      </c>
      <c r="E304" s="290">
        <v>65</v>
      </c>
      <c r="F304" s="668">
        <v>0</v>
      </c>
      <c r="G304" s="668">
        <f t="shared" si="159"/>
        <v>195</v>
      </c>
      <c r="H304" s="669">
        <v>50</v>
      </c>
      <c r="I304" s="669"/>
      <c r="J304" s="669"/>
      <c r="K304" s="669"/>
      <c r="L304" s="669"/>
      <c r="M304" s="669"/>
      <c r="N304" s="669"/>
      <c r="O304" s="668">
        <f t="shared" si="149"/>
        <v>245</v>
      </c>
      <c r="P304" s="669">
        <v>195</v>
      </c>
      <c r="Q304" s="668">
        <f t="shared" si="150"/>
        <v>50</v>
      </c>
      <c r="R304" s="668">
        <f t="shared" si="160"/>
        <v>195</v>
      </c>
      <c r="S304" s="669"/>
      <c r="T304" s="669"/>
      <c r="U304" s="669">
        <v>53</v>
      </c>
      <c r="V304" s="669"/>
      <c r="W304" s="669">
        <v>100</v>
      </c>
      <c r="X304" s="669"/>
      <c r="Y304" s="669"/>
      <c r="Z304" s="668">
        <f t="shared" si="151"/>
        <v>348</v>
      </c>
      <c r="AA304" s="669">
        <v>398</v>
      </c>
      <c r="AB304" s="668">
        <f t="shared" si="152"/>
        <v>0</v>
      </c>
      <c r="AC304" s="668">
        <f t="shared" si="153"/>
        <v>195</v>
      </c>
      <c r="AD304" s="669">
        <v>50</v>
      </c>
      <c r="AE304" s="669"/>
      <c r="AF304" s="669"/>
      <c r="AG304" s="669"/>
      <c r="AH304" s="669"/>
      <c r="AI304" s="669"/>
      <c r="AJ304" s="669"/>
      <c r="AK304" s="668">
        <f t="shared" si="154"/>
        <v>245</v>
      </c>
      <c r="AL304" s="669">
        <v>245</v>
      </c>
      <c r="AM304" s="668">
        <f t="shared" si="155"/>
        <v>0</v>
      </c>
      <c r="AN304" s="668">
        <f t="shared" si="156"/>
        <v>195</v>
      </c>
      <c r="AO304" s="669">
        <v>50</v>
      </c>
      <c r="AP304" s="669"/>
      <c r="AQ304" s="669"/>
      <c r="AR304" s="669"/>
      <c r="AS304" s="669"/>
      <c r="AT304" s="669"/>
      <c r="AU304" s="669"/>
      <c r="AV304" s="668">
        <f t="shared" si="157"/>
        <v>245</v>
      </c>
      <c r="AW304" s="669">
        <v>245</v>
      </c>
      <c r="AX304" s="668">
        <f t="shared" si="158"/>
        <v>0</v>
      </c>
    </row>
    <row r="305" spans="1:50" ht="12">
      <c r="A305" s="288">
        <v>303</v>
      </c>
      <c r="B305" s="289" t="s">
        <v>597</v>
      </c>
      <c r="C305" s="290" t="s">
        <v>14</v>
      </c>
      <c r="D305" s="290" t="s">
        <v>12</v>
      </c>
      <c r="E305" s="290">
        <v>170</v>
      </c>
      <c r="F305" s="668">
        <v>-4</v>
      </c>
      <c r="G305" s="668">
        <v>360</v>
      </c>
      <c r="H305" s="669"/>
      <c r="I305" s="669"/>
      <c r="J305" s="669"/>
      <c r="K305" s="669"/>
      <c r="L305" s="669"/>
      <c r="M305" s="669"/>
      <c r="N305" s="669"/>
      <c r="O305" s="668">
        <f t="shared" si="149"/>
        <v>360</v>
      </c>
      <c r="P305" s="669">
        <v>1900</v>
      </c>
      <c r="Q305" s="668">
        <f t="shared" si="150"/>
        <v>-1544</v>
      </c>
      <c r="R305" s="668">
        <v>360</v>
      </c>
      <c r="S305" s="669"/>
      <c r="T305" s="669"/>
      <c r="U305" s="669">
        <v>64</v>
      </c>
      <c r="V305" s="669"/>
      <c r="W305" s="669">
        <v>100</v>
      </c>
      <c r="X305" s="669"/>
      <c r="Y305" s="669"/>
      <c r="Z305" s="668">
        <f t="shared" si="151"/>
        <v>524</v>
      </c>
      <c r="AA305" s="669"/>
      <c r="AB305" s="668">
        <f t="shared" si="152"/>
        <v>-1020</v>
      </c>
      <c r="AC305" s="668">
        <f t="shared" si="153"/>
        <v>510</v>
      </c>
      <c r="AD305" s="669"/>
      <c r="AE305" s="669"/>
      <c r="AF305" s="669"/>
      <c r="AG305" s="669"/>
      <c r="AH305" s="669"/>
      <c r="AI305" s="669"/>
      <c r="AJ305" s="669"/>
      <c r="AK305" s="668">
        <f t="shared" si="154"/>
        <v>510</v>
      </c>
      <c r="AL305" s="669"/>
      <c r="AM305" s="668">
        <f t="shared" si="155"/>
        <v>-510</v>
      </c>
      <c r="AN305" s="668">
        <f t="shared" si="156"/>
        <v>510</v>
      </c>
      <c r="AO305" s="669"/>
      <c r="AP305" s="669"/>
      <c r="AQ305" s="669"/>
      <c r="AR305" s="669"/>
      <c r="AS305" s="669"/>
      <c r="AT305" s="669"/>
      <c r="AU305" s="669"/>
      <c r="AV305" s="668">
        <f t="shared" si="157"/>
        <v>510</v>
      </c>
      <c r="AW305" s="669"/>
      <c r="AX305" s="668">
        <f t="shared" si="158"/>
        <v>0</v>
      </c>
    </row>
    <row r="306" spans="1:50" ht="12">
      <c r="A306" s="288">
        <v>304</v>
      </c>
      <c r="B306" s="543" t="s">
        <v>600</v>
      </c>
      <c r="C306" s="320" t="s">
        <v>30</v>
      </c>
      <c r="D306" s="321"/>
      <c r="E306" s="319"/>
      <c r="F306" s="676">
        <v>810</v>
      </c>
      <c r="G306" s="676"/>
      <c r="H306" s="672"/>
      <c r="I306" s="672"/>
      <c r="J306" s="672"/>
      <c r="K306" s="672"/>
      <c r="L306" s="672"/>
      <c r="M306" s="672"/>
      <c r="N306" s="672"/>
      <c r="O306" s="671"/>
      <c r="P306" s="672"/>
      <c r="Q306" s="671">
        <f t="shared" si="150"/>
        <v>810</v>
      </c>
      <c r="R306" s="671"/>
      <c r="S306" s="672"/>
      <c r="T306" s="672"/>
      <c r="U306" s="672"/>
      <c r="V306" s="672"/>
      <c r="W306" s="672"/>
      <c r="X306" s="672"/>
      <c r="Y306" s="672"/>
      <c r="Z306" s="671"/>
      <c r="AA306" s="672"/>
      <c r="AB306" s="671">
        <f t="shared" si="152"/>
        <v>810</v>
      </c>
      <c r="AC306" s="671"/>
      <c r="AD306" s="672"/>
      <c r="AE306" s="672"/>
      <c r="AF306" s="672"/>
      <c r="AG306" s="672"/>
      <c r="AH306" s="672"/>
      <c r="AI306" s="672"/>
      <c r="AJ306" s="672"/>
      <c r="AK306" s="671"/>
      <c r="AL306" s="672"/>
      <c r="AM306" s="671">
        <f t="shared" si="155"/>
        <v>810</v>
      </c>
      <c r="AN306" s="671"/>
      <c r="AO306" s="672"/>
      <c r="AP306" s="672"/>
      <c r="AQ306" s="672"/>
      <c r="AR306" s="672"/>
      <c r="AS306" s="672"/>
      <c r="AT306" s="672"/>
      <c r="AU306" s="672"/>
      <c r="AV306" s="671"/>
      <c r="AW306" s="672"/>
      <c r="AX306" s="671">
        <f t="shared" si="158"/>
        <v>810</v>
      </c>
    </row>
    <row r="307" spans="1:50" ht="12">
      <c r="A307" s="288">
        <v>305</v>
      </c>
      <c r="B307" s="537" t="s">
        <v>3493</v>
      </c>
      <c r="C307" s="290" t="s">
        <v>3506</v>
      </c>
      <c r="D307" s="290" t="s">
        <v>1993</v>
      </c>
      <c r="E307" s="290"/>
      <c r="F307" s="668">
        <v>50</v>
      </c>
      <c r="G307" s="668">
        <f t="shared" ref="G307:G346" si="161">E307*3</f>
        <v>0</v>
      </c>
      <c r="H307" s="669"/>
      <c r="I307" s="669"/>
      <c r="J307" s="669"/>
      <c r="K307" s="669"/>
      <c r="L307" s="669"/>
      <c r="M307" s="669"/>
      <c r="N307" s="669"/>
      <c r="O307" s="668">
        <f t="shared" ref="O307:O337" si="162">SUM(G307:N307)</f>
        <v>0</v>
      </c>
      <c r="P307" s="669"/>
      <c r="Q307" s="668">
        <f t="shared" si="150"/>
        <v>50</v>
      </c>
      <c r="R307" s="668">
        <f t="shared" ref="R307:R317" si="163">E307*3</f>
        <v>0</v>
      </c>
      <c r="S307" s="669"/>
      <c r="T307" s="669"/>
      <c r="U307" s="669"/>
      <c r="V307" s="669"/>
      <c r="W307" s="669"/>
      <c r="X307" s="669"/>
      <c r="Y307" s="669"/>
      <c r="Z307" s="668">
        <f t="shared" ref="Z307:Z337" si="164">SUM(R307:Y307)</f>
        <v>0</v>
      </c>
      <c r="AA307" s="669"/>
      <c r="AB307" s="668">
        <f t="shared" si="152"/>
        <v>50</v>
      </c>
      <c r="AC307" s="668">
        <f t="shared" ref="AC307:AC318" si="165">$E307*3</f>
        <v>0</v>
      </c>
      <c r="AD307" s="669"/>
      <c r="AE307" s="669"/>
      <c r="AF307" s="669"/>
      <c r="AG307" s="669"/>
      <c r="AH307" s="669"/>
      <c r="AI307" s="669"/>
      <c r="AJ307" s="669"/>
      <c r="AK307" s="668">
        <f t="shared" ref="AK307:AK337" si="166">SUM(AC307:AJ307)</f>
        <v>0</v>
      </c>
      <c r="AL307" s="669"/>
      <c r="AM307" s="668">
        <f t="shared" si="155"/>
        <v>50</v>
      </c>
      <c r="AN307" s="668">
        <f t="shared" ref="AN307:AN318" si="167">$E307*3</f>
        <v>0</v>
      </c>
      <c r="AO307" s="669"/>
      <c r="AP307" s="669"/>
      <c r="AQ307" s="669"/>
      <c r="AR307" s="669"/>
      <c r="AS307" s="669"/>
      <c r="AT307" s="669"/>
      <c r="AU307" s="669"/>
      <c r="AV307" s="668">
        <f t="shared" ref="AV307:AV337" si="168">SUM(AN307:AU307)</f>
        <v>0</v>
      </c>
      <c r="AW307" s="669"/>
      <c r="AX307" s="668">
        <f t="shared" si="158"/>
        <v>50</v>
      </c>
    </row>
    <row r="308" spans="1:50" ht="12">
      <c r="A308" s="288">
        <v>306</v>
      </c>
      <c r="B308" s="306" t="s">
        <v>4313</v>
      </c>
      <c r="C308" s="290" t="s">
        <v>14</v>
      </c>
      <c r="D308" s="290"/>
      <c r="E308" s="290">
        <v>100</v>
      </c>
      <c r="F308" s="668"/>
      <c r="G308" s="668"/>
      <c r="H308" s="669"/>
      <c r="I308" s="669"/>
      <c r="J308" s="669"/>
      <c r="K308" s="669"/>
      <c r="L308" s="669"/>
      <c r="M308" s="669"/>
      <c r="N308" s="669"/>
      <c r="O308" s="668">
        <f t="shared" si="162"/>
        <v>0</v>
      </c>
      <c r="P308" s="669"/>
      <c r="Q308" s="668">
        <f t="shared" si="150"/>
        <v>0</v>
      </c>
      <c r="R308" s="668"/>
      <c r="S308" s="669"/>
      <c r="T308" s="669"/>
      <c r="U308" s="669"/>
      <c r="V308" s="669"/>
      <c r="W308" s="669"/>
      <c r="X308" s="669"/>
      <c r="Y308" s="669"/>
      <c r="Z308" s="668">
        <f t="shared" si="164"/>
        <v>0</v>
      </c>
      <c r="AA308" s="669"/>
      <c r="AB308" s="668">
        <f t="shared" si="152"/>
        <v>0</v>
      </c>
      <c r="AC308" s="668">
        <v>200</v>
      </c>
      <c r="AD308" s="669">
        <v>50</v>
      </c>
      <c r="AE308" s="669"/>
      <c r="AF308" s="669"/>
      <c r="AG308" s="669"/>
      <c r="AH308" s="669"/>
      <c r="AI308" s="669"/>
      <c r="AJ308" s="669"/>
      <c r="AK308" s="668">
        <f t="shared" si="166"/>
        <v>250</v>
      </c>
      <c r="AL308" s="669">
        <v>250</v>
      </c>
      <c r="AM308" s="668">
        <f t="shared" si="155"/>
        <v>0</v>
      </c>
      <c r="AN308" s="668">
        <f t="shared" si="167"/>
        <v>300</v>
      </c>
      <c r="AO308" s="669"/>
      <c r="AP308" s="669">
        <v>100</v>
      </c>
      <c r="AQ308" s="669"/>
      <c r="AR308" s="669"/>
      <c r="AS308" s="669"/>
      <c r="AT308" s="669"/>
      <c r="AU308" s="669"/>
      <c r="AV308" s="668">
        <f t="shared" si="168"/>
        <v>400</v>
      </c>
      <c r="AW308" s="669">
        <v>400</v>
      </c>
      <c r="AX308" s="668">
        <f t="shared" si="158"/>
        <v>0</v>
      </c>
    </row>
    <row r="309" spans="1:50" ht="12">
      <c r="A309" s="288">
        <v>307</v>
      </c>
      <c r="B309" s="306" t="s">
        <v>601</v>
      </c>
      <c r="C309" s="290" t="s">
        <v>14</v>
      </c>
      <c r="D309" s="307" t="s">
        <v>602</v>
      </c>
      <c r="E309" s="307">
        <v>50</v>
      </c>
      <c r="F309" s="668">
        <v>0</v>
      </c>
      <c r="G309" s="668">
        <f t="shared" si="161"/>
        <v>150</v>
      </c>
      <c r="H309" s="669"/>
      <c r="I309" s="669"/>
      <c r="J309" s="669"/>
      <c r="K309" s="669"/>
      <c r="L309" s="669"/>
      <c r="M309" s="669"/>
      <c r="N309" s="669"/>
      <c r="O309" s="668">
        <f t="shared" si="162"/>
        <v>150</v>
      </c>
      <c r="P309" s="669"/>
      <c r="Q309" s="668">
        <f t="shared" si="150"/>
        <v>150</v>
      </c>
      <c r="R309" s="668">
        <f t="shared" si="163"/>
        <v>150</v>
      </c>
      <c r="S309" s="669"/>
      <c r="T309" s="669"/>
      <c r="U309" s="669"/>
      <c r="V309" s="669"/>
      <c r="W309" s="669"/>
      <c r="X309" s="669"/>
      <c r="Y309" s="669"/>
      <c r="Z309" s="668">
        <f t="shared" si="164"/>
        <v>150</v>
      </c>
      <c r="AA309" s="669">
        <v>1000</v>
      </c>
      <c r="AB309" s="668">
        <f t="shared" si="152"/>
        <v>-700</v>
      </c>
      <c r="AC309" s="668">
        <f t="shared" si="165"/>
        <v>150</v>
      </c>
      <c r="AD309" s="669"/>
      <c r="AE309" s="669"/>
      <c r="AF309" s="669"/>
      <c r="AG309" s="669"/>
      <c r="AH309" s="669">
        <v>100</v>
      </c>
      <c r="AI309" s="669"/>
      <c r="AJ309" s="669"/>
      <c r="AK309" s="668">
        <f t="shared" si="166"/>
        <v>250</v>
      </c>
      <c r="AL309" s="669"/>
      <c r="AM309" s="668">
        <f t="shared" si="155"/>
        <v>-450</v>
      </c>
      <c r="AN309" s="668">
        <f t="shared" si="167"/>
        <v>150</v>
      </c>
      <c r="AO309" s="669"/>
      <c r="AP309" s="669"/>
      <c r="AQ309" s="669"/>
      <c r="AR309" s="669"/>
      <c r="AS309" s="669"/>
      <c r="AT309" s="669"/>
      <c r="AU309" s="669"/>
      <c r="AV309" s="668">
        <f t="shared" si="168"/>
        <v>150</v>
      </c>
      <c r="AW309" s="669"/>
      <c r="AX309" s="668">
        <f t="shared" si="158"/>
        <v>-300</v>
      </c>
    </row>
    <row r="310" spans="1:50" ht="12">
      <c r="A310" s="288">
        <v>308</v>
      </c>
      <c r="B310" s="289" t="s">
        <v>603</v>
      </c>
      <c r="C310" s="290" t="s">
        <v>23</v>
      </c>
      <c r="D310" s="290" t="s">
        <v>12</v>
      </c>
      <c r="E310" s="290">
        <v>115</v>
      </c>
      <c r="F310" s="668">
        <v>0</v>
      </c>
      <c r="G310" s="668">
        <f t="shared" si="161"/>
        <v>345</v>
      </c>
      <c r="H310" s="669"/>
      <c r="I310" s="669"/>
      <c r="J310" s="669"/>
      <c r="K310" s="669"/>
      <c r="L310" s="669"/>
      <c r="M310" s="669"/>
      <c r="N310" s="669"/>
      <c r="O310" s="668">
        <f t="shared" si="162"/>
        <v>345</v>
      </c>
      <c r="P310" s="669">
        <v>345</v>
      </c>
      <c r="Q310" s="668">
        <f t="shared" si="150"/>
        <v>0</v>
      </c>
      <c r="R310" s="668">
        <f t="shared" si="163"/>
        <v>345</v>
      </c>
      <c r="S310" s="669"/>
      <c r="T310" s="669"/>
      <c r="U310" s="669"/>
      <c r="V310" s="669"/>
      <c r="W310" s="669"/>
      <c r="X310" s="669"/>
      <c r="Y310" s="669"/>
      <c r="Z310" s="668">
        <f t="shared" si="164"/>
        <v>345</v>
      </c>
      <c r="AA310" s="669">
        <v>345</v>
      </c>
      <c r="AB310" s="668">
        <f t="shared" si="152"/>
        <v>0</v>
      </c>
      <c r="AC310" s="668">
        <f t="shared" si="165"/>
        <v>345</v>
      </c>
      <c r="AD310" s="669"/>
      <c r="AE310" s="669"/>
      <c r="AF310" s="669"/>
      <c r="AG310" s="669"/>
      <c r="AH310" s="669"/>
      <c r="AI310" s="669"/>
      <c r="AJ310" s="669"/>
      <c r="AK310" s="668">
        <f t="shared" si="166"/>
        <v>345</v>
      </c>
      <c r="AL310" s="669">
        <v>345</v>
      </c>
      <c r="AM310" s="668">
        <f t="shared" si="155"/>
        <v>0</v>
      </c>
      <c r="AN310" s="668">
        <f t="shared" si="167"/>
        <v>345</v>
      </c>
      <c r="AO310" s="669"/>
      <c r="AP310" s="669"/>
      <c r="AQ310" s="669"/>
      <c r="AR310" s="669"/>
      <c r="AS310" s="669"/>
      <c r="AT310" s="669"/>
      <c r="AU310" s="669"/>
      <c r="AV310" s="668">
        <f t="shared" si="168"/>
        <v>345</v>
      </c>
      <c r="AW310" s="669">
        <v>345</v>
      </c>
      <c r="AX310" s="668">
        <f t="shared" si="158"/>
        <v>0</v>
      </c>
    </row>
    <row r="311" spans="1:50" ht="13">
      <c r="A311" s="288">
        <v>309</v>
      </c>
      <c r="B311" s="541" t="s">
        <v>3440</v>
      </c>
      <c r="C311" s="290" t="s">
        <v>14</v>
      </c>
      <c r="D311" s="290"/>
      <c r="E311" s="290">
        <v>180</v>
      </c>
      <c r="F311" s="668">
        <v>0</v>
      </c>
      <c r="G311" s="668">
        <v>390</v>
      </c>
      <c r="H311" s="669"/>
      <c r="I311" s="669"/>
      <c r="J311" s="669"/>
      <c r="K311" s="669"/>
      <c r="L311" s="669"/>
      <c r="M311" s="669"/>
      <c r="N311" s="669"/>
      <c r="O311" s="668">
        <f t="shared" si="162"/>
        <v>390</v>
      </c>
      <c r="P311" s="669"/>
      <c r="Q311" s="668">
        <f t="shared" si="150"/>
        <v>390</v>
      </c>
      <c r="R311" s="668">
        <v>390</v>
      </c>
      <c r="S311" s="669"/>
      <c r="T311" s="669"/>
      <c r="U311" s="669"/>
      <c r="V311" s="669"/>
      <c r="W311" s="669"/>
      <c r="X311" s="669"/>
      <c r="Y311" s="669"/>
      <c r="Z311" s="668">
        <f t="shared" si="164"/>
        <v>390</v>
      </c>
      <c r="AA311" s="669"/>
      <c r="AB311" s="668">
        <f t="shared" si="152"/>
        <v>780</v>
      </c>
      <c r="AC311" s="668">
        <f t="shared" si="165"/>
        <v>540</v>
      </c>
      <c r="AD311" s="669"/>
      <c r="AE311" s="669"/>
      <c r="AF311" s="669"/>
      <c r="AG311" s="669"/>
      <c r="AH311" s="669"/>
      <c r="AI311" s="669"/>
      <c r="AJ311" s="669"/>
      <c r="AK311" s="668">
        <f t="shared" si="166"/>
        <v>540</v>
      </c>
      <c r="AL311" s="669">
        <v>1860</v>
      </c>
      <c r="AM311" s="668">
        <f t="shared" si="155"/>
        <v>-540</v>
      </c>
      <c r="AN311" s="668">
        <f t="shared" si="167"/>
        <v>540</v>
      </c>
      <c r="AO311" s="669"/>
      <c r="AP311" s="669"/>
      <c r="AQ311" s="669"/>
      <c r="AR311" s="669"/>
      <c r="AS311" s="669"/>
      <c r="AT311" s="669"/>
      <c r="AU311" s="669"/>
      <c r="AV311" s="668">
        <f t="shared" si="168"/>
        <v>540</v>
      </c>
      <c r="AW311" s="669"/>
      <c r="AX311" s="668">
        <f t="shared" si="158"/>
        <v>0</v>
      </c>
    </row>
    <row r="312" spans="1:50" ht="12">
      <c r="A312" s="288">
        <v>310</v>
      </c>
      <c r="B312" s="289" t="s">
        <v>852</v>
      </c>
      <c r="C312" s="290" t="s">
        <v>23</v>
      </c>
      <c r="D312" s="290" t="s">
        <v>851</v>
      </c>
      <c r="E312" s="290">
        <v>200</v>
      </c>
      <c r="F312" s="668">
        <v>100</v>
      </c>
      <c r="G312" s="668">
        <v>390</v>
      </c>
      <c r="H312" s="669"/>
      <c r="I312" s="669"/>
      <c r="J312" s="669"/>
      <c r="K312" s="669"/>
      <c r="L312" s="669"/>
      <c r="M312" s="669"/>
      <c r="N312" s="669"/>
      <c r="O312" s="668">
        <f t="shared" si="162"/>
        <v>390</v>
      </c>
      <c r="P312" s="669">
        <v>490</v>
      </c>
      <c r="Q312" s="668">
        <f t="shared" si="150"/>
        <v>0</v>
      </c>
      <c r="R312" s="668">
        <v>390</v>
      </c>
      <c r="S312" s="669"/>
      <c r="T312" s="669"/>
      <c r="U312" s="669"/>
      <c r="V312" s="669"/>
      <c r="W312" s="669"/>
      <c r="X312" s="669"/>
      <c r="Y312" s="669"/>
      <c r="Z312" s="668">
        <f t="shared" si="164"/>
        <v>390</v>
      </c>
      <c r="AA312" s="669">
        <v>390</v>
      </c>
      <c r="AB312" s="668">
        <f t="shared" si="152"/>
        <v>0</v>
      </c>
      <c r="AC312" s="668">
        <f t="shared" si="165"/>
        <v>600</v>
      </c>
      <c r="AD312" s="669"/>
      <c r="AE312" s="669"/>
      <c r="AF312" s="669"/>
      <c r="AG312" s="669"/>
      <c r="AH312" s="669"/>
      <c r="AI312" s="669"/>
      <c r="AJ312" s="669"/>
      <c r="AK312" s="668">
        <f t="shared" si="166"/>
        <v>600</v>
      </c>
      <c r="AL312" s="669">
        <v>600</v>
      </c>
      <c r="AM312" s="668">
        <f t="shared" si="155"/>
        <v>0</v>
      </c>
      <c r="AN312" s="668">
        <f t="shared" si="167"/>
        <v>600</v>
      </c>
      <c r="AO312" s="669"/>
      <c r="AP312" s="669"/>
      <c r="AQ312" s="669"/>
      <c r="AR312" s="669"/>
      <c r="AS312" s="669"/>
      <c r="AT312" s="669"/>
      <c r="AU312" s="669"/>
      <c r="AV312" s="668">
        <f t="shared" si="168"/>
        <v>600</v>
      </c>
      <c r="AW312" s="669">
        <v>600</v>
      </c>
      <c r="AX312" s="668">
        <f t="shared" si="158"/>
        <v>0</v>
      </c>
    </row>
    <row r="313" spans="1:50" ht="12">
      <c r="A313" s="288">
        <v>311</v>
      </c>
      <c r="B313" s="289" t="s">
        <v>608</v>
      </c>
      <c r="C313" s="290" t="s">
        <v>23</v>
      </c>
      <c r="D313" s="290" t="s">
        <v>610</v>
      </c>
      <c r="E313" s="290">
        <v>25</v>
      </c>
      <c r="F313" s="668">
        <v>75</v>
      </c>
      <c r="G313" s="668">
        <f t="shared" si="161"/>
        <v>75</v>
      </c>
      <c r="H313" s="669"/>
      <c r="I313" s="669"/>
      <c r="J313" s="669"/>
      <c r="K313" s="669"/>
      <c r="L313" s="669"/>
      <c r="M313" s="669"/>
      <c r="N313" s="669"/>
      <c r="O313" s="668">
        <f t="shared" si="162"/>
        <v>75</v>
      </c>
      <c r="P313" s="669">
        <v>150</v>
      </c>
      <c r="Q313" s="668">
        <f t="shared" si="150"/>
        <v>0</v>
      </c>
      <c r="R313" s="668">
        <f t="shared" si="163"/>
        <v>75</v>
      </c>
      <c r="S313" s="669">
        <v>50</v>
      </c>
      <c r="T313" s="669"/>
      <c r="U313" s="669">
        <v>15</v>
      </c>
      <c r="V313" s="669"/>
      <c r="W313" s="669">
        <v>100</v>
      </c>
      <c r="X313" s="669"/>
      <c r="Y313" s="669"/>
      <c r="Z313" s="668">
        <f t="shared" si="164"/>
        <v>240</v>
      </c>
      <c r="AA313" s="669">
        <v>240</v>
      </c>
      <c r="AB313" s="668">
        <f t="shared" si="152"/>
        <v>0</v>
      </c>
      <c r="AC313" s="668">
        <f t="shared" si="165"/>
        <v>75</v>
      </c>
      <c r="AD313" s="669"/>
      <c r="AE313" s="669"/>
      <c r="AF313" s="669"/>
      <c r="AG313" s="669"/>
      <c r="AH313" s="669"/>
      <c r="AI313" s="669"/>
      <c r="AJ313" s="669"/>
      <c r="AK313" s="668">
        <f t="shared" si="166"/>
        <v>75</v>
      </c>
      <c r="AL313" s="669">
        <v>75</v>
      </c>
      <c r="AM313" s="668">
        <f t="shared" si="155"/>
        <v>0</v>
      </c>
      <c r="AN313" s="668">
        <f t="shared" si="167"/>
        <v>75</v>
      </c>
      <c r="AO313" s="669"/>
      <c r="AP313" s="669"/>
      <c r="AQ313" s="669"/>
      <c r="AR313" s="669"/>
      <c r="AS313" s="669"/>
      <c r="AT313" s="669"/>
      <c r="AU313" s="669"/>
      <c r="AV313" s="668">
        <f t="shared" si="168"/>
        <v>75</v>
      </c>
      <c r="AW313" s="669">
        <v>75</v>
      </c>
      <c r="AX313" s="668">
        <f t="shared" si="158"/>
        <v>0</v>
      </c>
    </row>
    <row r="314" spans="1:50" ht="12">
      <c r="A314" s="288">
        <v>312</v>
      </c>
      <c r="B314" s="289" t="s">
        <v>3375</v>
      </c>
      <c r="C314" s="290" t="s">
        <v>14</v>
      </c>
      <c r="D314" s="290"/>
      <c r="E314" s="290">
        <v>100</v>
      </c>
      <c r="F314" s="668">
        <v>300</v>
      </c>
      <c r="G314" s="668">
        <f t="shared" si="161"/>
        <v>300</v>
      </c>
      <c r="H314" s="669"/>
      <c r="I314" s="669"/>
      <c r="J314" s="669"/>
      <c r="K314" s="669"/>
      <c r="L314" s="669"/>
      <c r="M314" s="669"/>
      <c r="N314" s="669"/>
      <c r="O314" s="668">
        <f t="shared" si="162"/>
        <v>300</v>
      </c>
      <c r="P314" s="669"/>
      <c r="Q314" s="668">
        <f t="shared" si="150"/>
        <v>600</v>
      </c>
      <c r="R314" s="668">
        <f t="shared" si="163"/>
        <v>300</v>
      </c>
      <c r="S314" s="669">
        <v>50</v>
      </c>
      <c r="T314" s="669"/>
      <c r="U314" s="669"/>
      <c r="V314" s="669"/>
      <c r="W314" s="669"/>
      <c r="X314" s="669"/>
      <c r="Y314" s="669"/>
      <c r="Z314" s="668">
        <f t="shared" si="164"/>
        <v>350</v>
      </c>
      <c r="AA314" s="669">
        <v>950</v>
      </c>
      <c r="AB314" s="668">
        <f t="shared" si="152"/>
        <v>0</v>
      </c>
      <c r="AC314" s="668">
        <f t="shared" si="165"/>
        <v>300</v>
      </c>
      <c r="AD314" s="669"/>
      <c r="AE314" s="669"/>
      <c r="AF314" s="669"/>
      <c r="AG314" s="669"/>
      <c r="AH314" s="669"/>
      <c r="AI314" s="669"/>
      <c r="AJ314" s="669"/>
      <c r="AK314" s="668">
        <f t="shared" si="166"/>
        <v>300</v>
      </c>
      <c r="AL314" s="669"/>
      <c r="AM314" s="668">
        <f t="shared" si="155"/>
        <v>300</v>
      </c>
      <c r="AN314" s="668">
        <f t="shared" si="167"/>
        <v>300</v>
      </c>
      <c r="AO314" s="669"/>
      <c r="AP314" s="669"/>
      <c r="AQ314" s="669"/>
      <c r="AR314" s="669"/>
      <c r="AS314" s="669"/>
      <c r="AT314" s="669"/>
      <c r="AU314" s="669"/>
      <c r="AV314" s="668">
        <f t="shared" si="168"/>
        <v>300</v>
      </c>
      <c r="AW314" s="669">
        <v>600</v>
      </c>
      <c r="AX314" s="668">
        <f t="shared" si="158"/>
        <v>0</v>
      </c>
    </row>
    <row r="315" spans="1:50" ht="13">
      <c r="A315" s="288">
        <v>313</v>
      </c>
      <c r="B315" s="541" t="s">
        <v>3323</v>
      </c>
      <c r="C315" s="290" t="s">
        <v>14</v>
      </c>
      <c r="D315" s="290"/>
      <c r="E315" s="670">
        <v>200</v>
      </c>
      <c r="F315" s="668">
        <v>0</v>
      </c>
      <c r="G315" s="668">
        <v>255</v>
      </c>
      <c r="H315" s="669"/>
      <c r="I315" s="669"/>
      <c r="J315" s="669"/>
      <c r="K315" s="669"/>
      <c r="L315" s="669"/>
      <c r="M315" s="669"/>
      <c r="N315" s="669"/>
      <c r="O315" s="668">
        <f t="shared" si="162"/>
        <v>255</v>
      </c>
      <c r="P315" s="669">
        <v>255</v>
      </c>
      <c r="Q315" s="668">
        <f t="shared" si="150"/>
        <v>0</v>
      </c>
      <c r="R315" s="668">
        <v>255</v>
      </c>
      <c r="S315" s="669"/>
      <c r="T315" s="669"/>
      <c r="U315" s="669"/>
      <c r="V315" s="669"/>
      <c r="W315" s="669"/>
      <c r="X315" s="669"/>
      <c r="Y315" s="669"/>
      <c r="Z315" s="668">
        <f t="shared" si="164"/>
        <v>255</v>
      </c>
      <c r="AA315" s="669">
        <v>765</v>
      </c>
      <c r="AB315" s="668">
        <f t="shared" si="152"/>
        <v>-510</v>
      </c>
      <c r="AC315" s="668">
        <f t="shared" si="165"/>
        <v>600</v>
      </c>
      <c r="AD315" s="669"/>
      <c r="AE315" s="669"/>
      <c r="AF315" s="669"/>
      <c r="AG315" s="669"/>
      <c r="AH315" s="669">
        <v>100</v>
      </c>
      <c r="AI315" s="669"/>
      <c r="AJ315" s="669"/>
      <c r="AK315" s="668">
        <f t="shared" si="166"/>
        <v>700</v>
      </c>
      <c r="AL315" s="669">
        <v>790</v>
      </c>
      <c r="AM315" s="668">
        <f t="shared" si="155"/>
        <v>-600</v>
      </c>
      <c r="AN315" s="668">
        <f t="shared" si="167"/>
        <v>600</v>
      </c>
      <c r="AO315" s="669"/>
      <c r="AP315" s="669"/>
      <c r="AQ315" s="669"/>
      <c r="AR315" s="669"/>
      <c r="AS315" s="669"/>
      <c r="AT315" s="669"/>
      <c r="AU315" s="669"/>
      <c r="AV315" s="668">
        <f t="shared" si="168"/>
        <v>600</v>
      </c>
      <c r="AW315" s="669"/>
      <c r="AX315" s="668">
        <f t="shared" si="158"/>
        <v>0</v>
      </c>
    </row>
    <row r="316" spans="1:50" ht="12">
      <c r="A316" s="288">
        <v>314</v>
      </c>
      <c r="B316" s="289" t="s">
        <v>611</v>
      </c>
      <c r="C316" s="290" t="s">
        <v>23</v>
      </c>
      <c r="D316" s="290" t="s">
        <v>613</v>
      </c>
      <c r="E316" s="290">
        <v>200</v>
      </c>
      <c r="F316" s="668">
        <v>0</v>
      </c>
      <c r="G316" s="668">
        <v>405</v>
      </c>
      <c r="H316" s="669"/>
      <c r="I316" s="669"/>
      <c r="J316" s="669"/>
      <c r="K316" s="669"/>
      <c r="L316" s="669"/>
      <c r="M316" s="669"/>
      <c r="N316" s="669"/>
      <c r="O316" s="668">
        <f t="shared" si="162"/>
        <v>405</v>
      </c>
      <c r="P316" s="669">
        <v>405</v>
      </c>
      <c r="Q316" s="668">
        <f t="shared" si="150"/>
        <v>0</v>
      </c>
      <c r="R316" s="668">
        <v>405</v>
      </c>
      <c r="S316" s="669"/>
      <c r="T316" s="669"/>
      <c r="U316" s="669"/>
      <c r="V316" s="669"/>
      <c r="W316" s="669"/>
      <c r="X316" s="669"/>
      <c r="Y316" s="669"/>
      <c r="Z316" s="668">
        <f t="shared" si="164"/>
        <v>405</v>
      </c>
      <c r="AA316" s="669">
        <v>405</v>
      </c>
      <c r="AB316" s="668">
        <f t="shared" si="152"/>
        <v>0</v>
      </c>
      <c r="AC316" s="668">
        <f t="shared" si="165"/>
        <v>600</v>
      </c>
      <c r="AD316" s="669"/>
      <c r="AE316" s="669"/>
      <c r="AF316" s="669"/>
      <c r="AG316" s="669"/>
      <c r="AH316" s="669"/>
      <c r="AI316" s="669"/>
      <c r="AJ316" s="669"/>
      <c r="AK316" s="668">
        <f t="shared" si="166"/>
        <v>600</v>
      </c>
      <c r="AL316" s="669">
        <v>600</v>
      </c>
      <c r="AM316" s="668">
        <f t="shared" si="155"/>
        <v>0</v>
      </c>
      <c r="AN316" s="668">
        <f t="shared" si="167"/>
        <v>600</v>
      </c>
      <c r="AO316" s="669"/>
      <c r="AP316" s="669"/>
      <c r="AQ316" s="669"/>
      <c r="AR316" s="669"/>
      <c r="AS316" s="669"/>
      <c r="AT316" s="669"/>
      <c r="AU316" s="669"/>
      <c r="AV316" s="668">
        <f t="shared" si="168"/>
        <v>600</v>
      </c>
      <c r="AW316" s="669">
        <v>600</v>
      </c>
      <c r="AX316" s="668">
        <f t="shared" si="158"/>
        <v>0</v>
      </c>
    </row>
    <row r="317" spans="1:50" ht="12">
      <c r="A317" s="288">
        <v>315</v>
      </c>
      <c r="B317" s="542" t="s">
        <v>614</v>
      </c>
      <c r="C317" s="290" t="s">
        <v>23</v>
      </c>
      <c r="D317" s="290" t="s">
        <v>616</v>
      </c>
      <c r="E317" s="290">
        <v>135</v>
      </c>
      <c r="F317" s="668">
        <v>0</v>
      </c>
      <c r="G317" s="668">
        <f t="shared" si="161"/>
        <v>405</v>
      </c>
      <c r="H317" s="669"/>
      <c r="I317" s="669"/>
      <c r="J317" s="669"/>
      <c r="K317" s="669"/>
      <c r="L317" s="669"/>
      <c r="M317" s="669"/>
      <c r="N317" s="669"/>
      <c r="O317" s="668">
        <f t="shared" si="162"/>
        <v>405</v>
      </c>
      <c r="P317" s="669">
        <v>1720</v>
      </c>
      <c r="Q317" s="668">
        <f t="shared" si="150"/>
        <v>-1315</v>
      </c>
      <c r="R317" s="668">
        <f t="shared" si="163"/>
        <v>405</v>
      </c>
      <c r="S317" s="669"/>
      <c r="T317" s="669"/>
      <c r="U317" s="669"/>
      <c r="V317" s="669"/>
      <c r="W317" s="669">
        <v>100</v>
      </c>
      <c r="X317" s="669"/>
      <c r="Y317" s="669"/>
      <c r="Z317" s="668">
        <f t="shared" si="164"/>
        <v>505</v>
      </c>
      <c r="AA317" s="669"/>
      <c r="AB317" s="668">
        <f t="shared" si="152"/>
        <v>-810</v>
      </c>
      <c r="AC317" s="668">
        <f t="shared" si="165"/>
        <v>405</v>
      </c>
      <c r="AD317" s="669"/>
      <c r="AE317" s="669"/>
      <c r="AF317" s="669"/>
      <c r="AG317" s="669"/>
      <c r="AH317" s="669"/>
      <c r="AI317" s="669"/>
      <c r="AJ317" s="669"/>
      <c r="AK317" s="668">
        <f t="shared" si="166"/>
        <v>405</v>
      </c>
      <c r="AL317" s="669"/>
      <c r="AM317" s="668">
        <f t="shared" si="155"/>
        <v>-405</v>
      </c>
      <c r="AN317" s="668">
        <f t="shared" si="167"/>
        <v>405</v>
      </c>
      <c r="AO317" s="669"/>
      <c r="AP317" s="669"/>
      <c r="AQ317" s="669"/>
      <c r="AR317" s="669"/>
      <c r="AS317" s="669"/>
      <c r="AT317" s="669"/>
      <c r="AU317" s="669"/>
      <c r="AV317" s="668">
        <f t="shared" si="168"/>
        <v>405</v>
      </c>
      <c r="AW317" s="669"/>
      <c r="AX317" s="668">
        <f t="shared" si="158"/>
        <v>0</v>
      </c>
    </row>
    <row r="318" spans="1:50" ht="13">
      <c r="A318" s="288">
        <v>316</v>
      </c>
      <c r="B318" s="742" t="s">
        <v>3330</v>
      </c>
      <c r="C318" s="290" t="s">
        <v>14</v>
      </c>
      <c r="D318" s="290"/>
      <c r="E318" s="290">
        <v>350</v>
      </c>
      <c r="F318" s="668">
        <v>0</v>
      </c>
      <c r="G318" s="668">
        <v>750</v>
      </c>
      <c r="H318" s="669"/>
      <c r="I318" s="669"/>
      <c r="J318" s="669"/>
      <c r="K318" s="669"/>
      <c r="L318" s="669"/>
      <c r="M318" s="669"/>
      <c r="N318" s="669"/>
      <c r="O318" s="668">
        <f t="shared" si="162"/>
        <v>750</v>
      </c>
      <c r="P318" s="669">
        <v>3000</v>
      </c>
      <c r="Q318" s="668">
        <f t="shared" si="150"/>
        <v>-2250</v>
      </c>
      <c r="R318" s="668">
        <v>750</v>
      </c>
      <c r="S318" s="669"/>
      <c r="T318" s="669">
        <v>100</v>
      </c>
      <c r="U318" s="669"/>
      <c r="V318" s="669"/>
      <c r="W318" s="669">
        <v>100</v>
      </c>
      <c r="X318" s="669"/>
      <c r="Y318" s="669"/>
      <c r="Z318" s="668">
        <f t="shared" si="164"/>
        <v>950</v>
      </c>
      <c r="AA318" s="669">
        <v>800</v>
      </c>
      <c r="AB318" s="668">
        <f t="shared" si="152"/>
        <v>-2100</v>
      </c>
      <c r="AC318" s="668">
        <f t="shared" si="165"/>
        <v>1050</v>
      </c>
      <c r="AD318" s="669"/>
      <c r="AE318" s="669"/>
      <c r="AF318" s="669"/>
      <c r="AG318" s="669"/>
      <c r="AH318" s="669"/>
      <c r="AI318" s="669"/>
      <c r="AJ318" s="669"/>
      <c r="AK318" s="668">
        <f t="shared" si="166"/>
        <v>1050</v>
      </c>
      <c r="AL318" s="669"/>
      <c r="AM318" s="668">
        <f t="shared" si="155"/>
        <v>-1050</v>
      </c>
      <c r="AN318" s="668">
        <f t="shared" si="167"/>
        <v>1050</v>
      </c>
      <c r="AO318" s="669"/>
      <c r="AP318" s="669"/>
      <c r="AQ318" s="669"/>
      <c r="AR318" s="669"/>
      <c r="AS318" s="669"/>
      <c r="AT318" s="669"/>
      <c r="AU318" s="669"/>
      <c r="AV318" s="668">
        <f t="shared" si="168"/>
        <v>1050</v>
      </c>
      <c r="AW318" s="669"/>
      <c r="AX318" s="668">
        <f t="shared" si="158"/>
        <v>0</v>
      </c>
    </row>
    <row r="319" spans="1:50" ht="12">
      <c r="A319" s="288">
        <v>317</v>
      </c>
      <c r="B319" s="289" t="s">
        <v>4110</v>
      </c>
      <c r="C319" s="290" t="s">
        <v>23</v>
      </c>
      <c r="D319" s="290"/>
      <c r="E319" s="290">
        <v>140</v>
      </c>
      <c r="F319" s="668">
        <v>0</v>
      </c>
      <c r="G319" s="668">
        <f t="shared" si="161"/>
        <v>420</v>
      </c>
      <c r="H319" s="669"/>
      <c r="I319" s="669"/>
      <c r="J319" s="669"/>
      <c r="K319" s="669"/>
      <c r="L319" s="669"/>
      <c r="M319" s="669"/>
      <c r="N319" s="669"/>
      <c r="O319" s="668">
        <f t="shared" si="162"/>
        <v>420</v>
      </c>
      <c r="P319" s="669">
        <v>1710</v>
      </c>
      <c r="Q319" s="668">
        <f t="shared" si="150"/>
        <v>-1290</v>
      </c>
      <c r="R319" s="668">
        <v>140</v>
      </c>
      <c r="S319" s="669"/>
      <c r="T319" s="669"/>
      <c r="U319" s="669"/>
      <c r="V319" s="669"/>
      <c r="W319" s="669"/>
      <c r="X319" s="669"/>
      <c r="Y319" s="669">
        <v>1150</v>
      </c>
      <c r="Z319" s="668">
        <f t="shared" si="164"/>
        <v>1290</v>
      </c>
      <c r="AA319" s="669"/>
      <c r="AB319" s="668">
        <f t="shared" si="152"/>
        <v>0</v>
      </c>
      <c r="AC319" s="668"/>
      <c r="AD319" s="669"/>
      <c r="AE319" s="669"/>
      <c r="AF319" s="669"/>
      <c r="AG319" s="669"/>
      <c r="AH319" s="669"/>
      <c r="AI319" s="669"/>
      <c r="AJ319" s="669"/>
      <c r="AK319" s="668">
        <f t="shared" si="166"/>
        <v>0</v>
      </c>
      <c r="AL319" s="669"/>
      <c r="AM319" s="668">
        <f t="shared" si="155"/>
        <v>0</v>
      </c>
      <c r="AN319" s="668"/>
      <c r="AO319" s="669"/>
      <c r="AP319" s="669"/>
      <c r="AQ319" s="669"/>
      <c r="AR319" s="669"/>
      <c r="AS319" s="669"/>
      <c r="AT319" s="669"/>
      <c r="AU319" s="669"/>
      <c r="AV319" s="668">
        <f t="shared" si="168"/>
        <v>0</v>
      </c>
      <c r="AW319" s="669"/>
      <c r="AX319" s="668">
        <f t="shared" si="158"/>
        <v>0</v>
      </c>
    </row>
    <row r="320" spans="1:50" ht="12">
      <c r="A320" s="288">
        <v>318</v>
      </c>
      <c r="B320" s="294" t="s">
        <v>3113</v>
      </c>
      <c r="C320" s="290" t="s">
        <v>10</v>
      </c>
      <c r="D320" s="290" t="s">
        <v>619</v>
      </c>
      <c r="E320" s="670">
        <v>200</v>
      </c>
      <c r="F320" s="668">
        <v>0</v>
      </c>
      <c r="G320" s="668">
        <v>450</v>
      </c>
      <c r="H320" s="669"/>
      <c r="I320" s="669"/>
      <c r="J320" s="669"/>
      <c r="K320" s="669"/>
      <c r="L320" s="669"/>
      <c r="M320" s="669"/>
      <c r="N320" s="669"/>
      <c r="O320" s="668">
        <f t="shared" si="162"/>
        <v>450</v>
      </c>
      <c r="P320" s="669">
        <v>450</v>
      </c>
      <c r="Q320" s="668">
        <f t="shared" si="150"/>
        <v>0</v>
      </c>
      <c r="R320" s="668">
        <v>450</v>
      </c>
      <c r="S320" s="669"/>
      <c r="T320" s="669"/>
      <c r="U320" s="669"/>
      <c r="V320" s="669"/>
      <c r="W320" s="669"/>
      <c r="X320" s="669"/>
      <c r="Y320" s="669"/>
      <c r="Z320" s="668">
        <f t="shared" si="164"/>
        <v>450</v>
      </c>
      <c r="AA320" s="669">
        <v>450</v>
      </c>
      <c r="AB320" s="668">
        <f t="shared" si="152"/>
        <v>0</v>
      </c>
      <c r="AC320" s="668">
        <f t="shared" ref="AC320:AC337" si="169">$E320*3</f>
        <v>600</v>
      </c>
      <c r="AD320" s="669"/>
      <c r="AE320" s="669"/>
      <c r="AF320" s="669"/>
      <c r="AG320" s="669"/>
      <c r="AH320" s="669">
        <v>100</v>
      </c>
      <c r="AI320" s="669"/>
      <c r="AJ320" s="669"/>
      <c r="AK320" s="668">
        <f t="shared" si="166"/>
        <v>700</v>
      </c>
      <c r="AL320" s="669">
        <v>700</v>
      </c>
      <c r="AM320" s="668">
        <f t="shared" si="155"/>
        <v>0</v>
      </c>
      <c r="AN320" s="668">
        <f t="shared" ref="AN320:AN337" si="170">$E320*3</f>
        <v>600</v>
      </c>
      <c r="AO320" s="669"/>
      <c r="AP320" s="669"/>
      <c r="AQ320" s="669"/>
      <c r="AR320" s="669"/>
      <c r="AS320" s="669"/>
      <c r="AT320" s="669"/>
      <c r="AU320" s="669"/>
      <c r="AV320" s="668">
        <f t="shared" si="168"/>
        <v>600</v>
      </c>
      <c r="AW320" s="669">
        <v>600</v>
      </c>
      <c r="AX320" s="668">
        <f t="shared" si="158"/>
        <v>0</v>
      </c>
    </row>
    <row r="321" spans="1:50" ht="12">
      <c r="A321" s="288">
        <v>319</v>
      </c>
      <c r="B321" s="289" t="s">
        <v>620</v>
      </c>
      <c r="C321" s="290" t="s">
        <v>23</v>
      </c>
      <c r="D321" s="290" t="s">
        <v>622</v>
      </c>
      <c r="E321" s="290">
        <v>200</v>
      </c>
      <c r="F321" s="668">
        <v>0</v>
      </c>
      <c r="G321" s="668">
        <v>405</v>
      </c>
      <c r="H321" s="669"/>
      <c r="I321" s="669"/>
      <c r="J321" s="669"/>
      <c r="K321" s="669"/>
      <c r="L321" s="669"/>
      <c r="M321" s="669"/>
      <c r="N321" s="669"/>
      <c r="O321" s="668">
        <f t="shared" si="162"/>
        <v>405</v>
      </c>
      <c r="P321" s="669">
        <v>1620</v>
      </c>
      <c r="Q321" s="668">
        <f t="shared" si="150"/>
        <v>-1215</v>
      </c>
      <c r="R321" s="668">
        <v>405</v>
      </c>
      <c r="S321" s="669"/>
      <c r="T321" s="669"/>
      <c r="U321" s="669"/>
      <c r="V321" s="669"/>
      <c r="W321" s="669"/>
      <c r="X321" s="669"/>
      <c r="Y321" s="669"/>
      <c r="Z321" s="668">
        <f t="shared" si="164"/>
        <v>405</v>
      </c>
      <c r="AA321" s="669"/>
      <c r="AB321" s="668">
        <f t="shared" si="152"/>
        <v>-810</v>
      </c>
      <c r="AC321" s="668">
        <f t="shared" si="169"/>
        <v>600</v>
      </c>
      <c r="AD321" s="669"/>
      <c r="AE321" s="669"/>
      <c r="AF321" s="669"/>
      <c r="AG321" s="669"/>
      <c r="AH321" s="669"/>
      <c r="AI321" s="669"/>
      <c r="AJ321" s="669"/>
      <c r="AK321" s="668">
        <f t="shared" si="166"/>
        <v>600</v>
      </c>
      <c r="AL321" s="669">
        <v>390</v>
      </c>
      <c r="AM321" s="668">
        <f t="shared" si="155"/>
        <v>-600</v>
      </c>
      <c r="AN321" s="668">
        <f t="shared" si="170"/>
        <v>600</v>
      </c>
      <c r="AO321" s="669">
        <v>50</v>
      </c>
      <c r="AP321" s="669"/>
      <c r="AQ321" s="669"/>
      <c r="AR321" s="669"/>
      <c r="AS321" s="669"/>
      <c r="AT321" s="669"/>
      <c r="AU321" s="669"/>
      <c r="AV321" s="668">
        <f t="shared" si="168"/>
        <v>650</v>
      </c>
      <c r="AW321" s="669"/>
      <c r="AX321" s="668">
        <f t="shared" si="158"/>
        <v>50</v>
      </c>
    </row>
    <row r="322" spans="1:50" ht="12">
      <c r="A322" s="288">
        <v>320</v>
      </c>
      <c r="B322" s="289" t="s">
        <v>2001</v>
      </c>
      <c r="C322" s="290" t="s">
        <v>30</v>
      </c>
      <c r="D322" s="290" t="s">
        <v>895</v>
      </c>
      <c r="E322" s="290"/>
      <c r="F322" s="668">
        <v>1200</v>
      </c>
      <c r="G322" s="668">
        <f t="shared" si="161"/>
        <v>0</v>
      </c>
      <c r="H322" s="669"/>
      <c r="I322" s="669"/>
      <c r="J322" s="669"/>
      <c r="K322" s="669"/>
      <c r="L322" s="669"/>
      <c r="M322" s="669"/>
      <c r="N322" s="669"/>
      <c r="O322" s="668">
        <f t="shared" si="162"/>
        <v>0</v>
      </c>
      <c r="P322" s="669"/>
      <c r="Q322" s="668">
        <f t="shared" si="150"/>
        <v>1200</v>
      </c>
      <c r="R322" s="668">
        <f t="shared" ref="R322:R336" si="171">E322*3</f>
        <v>0</v>
      </c>
      <c r="S322" s="669"/>
      <c r="T322" s="669"/>
      <c r="U322" s="669"/>
      <c r="V322" s="669"/>
      <c r="W322" s="669"/>
      <c r="X322" s="669"/>
      <c r="Y322" s="669"/>
      <c r="Z322" s="668">
        <f t="shared" si="164"/>
        <v>0</v>
      </c>
      <c r="AA322" s="669"/>
      <c r="AB322" s="668">
        <f t="shared" si="152"/>
        <v>1200</v>
      </c>
      <c r="AC322" s="668">
        <f t="shared" si="169"/>
        <v>0</v>
      </c>
      <c r="AD322" s="669"/>
      <c r="AE322" s="669"/>
      <c r="AF322" s="669"/>
      <c r="AG322" s="669"/>
      <c r="AH322" s="669"/>
      <c r="AI322" s="669"/>
      <c r="AJ322" s="669"/>
      <c r="AK322" s="668">
        <f t="shared" si="166"/>
        <v>0</v>
      </c>
      <c r="AL322" s="669"/>
      <c r="AM322" s="668">
        <f t="shared" si="155"/>
        <v>1200</v>
      </c>
      <c r="AN322" s="668">
        <f t="shared" si="170"/>
        <v>0</v>
      </c>
      <c r="AO322" s="669"/>
      <c r="AP322" s="669"/>
      <c r="AQ322" s="669"/>
      <c r="AR322" s="669"/>
      <c r="AS322" s="669"/>
      <c r="AT322" s="669"/>
      <c r="AU322" s="669"/>
      <c r="AV322" s="668">
        <f t="shared" si="168"/>
        <v>0</v>
      </c>
      <c r="AW322" s="669"/>
      <c r="AX322" s="668">
        <f t="shared" si="158"/>
        <v>1200</v>
      </c>
    </row>
    <row r="323" spans="1:50" ht="12">
      <c r="A323" s="288">
        <v>321</v>
      </c>
      <c r="B323" s="289" t="s">
        <v>625</v>
      </c>
      <c r="C323" s="290" t="s">
        <v>23</v>
      </c>
      <c r="D323" s="290" t="s">
        <v>627</v>
      </c>
      <c r="E323" s="290">
        <v>140</v>
      </c>
      <c r="F323" s="668">
        <v>0</v>
      </c>
      <c r="G323" s="668">
        <v>300</v>
      </c>
      <c r="H323" s="669">
        <v>50</v>
      </c>
      <c r="I323" s="669"/>
      <c r="J323" s="669"/>
      <c r="K323" s="669"/>
      <c r="L323" s="669"/>
      <c r="M323" s="669"/>
      <c r="N323" s="669"/>
      <c r="O323" s="668">
        <f t="shared" si="162"/>
        <v>350</v>
      </c>
      <c r="P323" s="669">
        <v>350</v>
      </c>
      <c r="Q323" s="668">
        <f t="shared" si="150"/>
        <v>0</v>
      </c>
      <c r="R323" s="668">
        <v>300</v>
      </c>
      <c r="S323" s="669"/>
      <c r="T323" s="669"/>
      <c r="U323" s="669"/>
      <c r="V323" s="669"/>
      <c r="W323" s="669"/>
      <c r="X323" s="669"/>
      <c r="Y323" s="669"/>
      <c r="Z323" s="668">
        <f t="shared" si="164"/>
        <v>300</v>
      </c>
      <c r="AA323" s="669">
        <v>350</v>
      </c>
      <c r="AB323" s="668">
        <f t="shared" si="152"/>
        <v>-50</v>
      </c>
      <c r="AC323" s="668">
        <f t="shared" si="169"/>
        <v>420</v>
      </c>
      <c r="AD323" s="669">
        <v>50</v>
      </c>
      <c r="AE323" s="669"/>
      <c r="AF323" s="669"/>
      <c r="AG323" s="669"/>
      <c r="AH323" s="669"/>
      <c r="AI323" s="669"/>
      <c r="AJ323" s="669"/>
      <c r="AK323" s="668">
        <f t="shared" si="166"/>
        <v>470</v>
      </c>
      <c r="AL323" s="669">
        <v>840</v>
      </c>
      <c r="AM323" s="668">
        <f t="shared" si="155"/>
        <v>-420</v>
      </c>
      <c r="AN323" s="668">
        <f t="shared" si="170"/>
        <v>420</v>
      </c>
      <c r="AO323" s="669"/>
      <c r="AP323" s="669"/>
      <c r="AQ323" s="669"/>
      <c r="AR323" s="669"/>
      <c r="AS323" s="669"/>
      <c r="AT323" s="669"/>
      <c r="AU323" s="669"/>
      <c r="AV323" s="668">
        <f t="shared" si="168"/>
        <v>420</v>
      </c>
      <c r="AW323" s="669"/>
      <c r="AX323" s="668">
        <f t="shared" si="158"/>
        <v>0</v>
      </c>
    </row>
    <row r="324" spans="1:50" ht="12">
      <c r="A324" s="288">
        <v>322</v>
      </c>
      <c r="B324" s="294" t="s">
        <v>3842</v>
      </c>
      <c r="C324" s="290" t="s">
        <v>10</v>
      </c>
      <c r="D324" s="290" t="s">
        <v>631</v>
      </c>
      <c r="E324" s="670">
        <v>230</v>
      </c>
      <c r="F324" s="668">
        <v>0</v>
      </c>
      <c r="G324" s="668">
        <f t="shared" si="161"/>
        <v>690</v>
      </c>
      <c r="H324" s="669"/>
      <c r="I324" s="669"/>
      <c r="J324" s="669"/>
      <c r="K324" s="669"/>
      <c r="L324" s="669"/>
      <c r="M324" s="669"/>
      <c r="N324" s="669"/>
      <c r="O324" s="668">
        <f t="shared" si="162"/>
        <v>690</v>
      </c>
      <c r="P324" s="669">
        <v>1380</v>
      </c>
      <c r="Q324" s="668">
        <f t="shared" si="150"/>
        <v>-690</v>
      </c>
      <c r="R324" s="668">
        <f t="shared" si="171"/>
        <v>690</v>
      </c>
      <c r="S324" s="669"/>
      <c r="T324" s="669"/>
      <c r="U324" s="669"/>
      <c r="V324" s="669"/>
      <c r="W324" s="669"/>
      <c r="X324" s="669"/>
      <c r="Y324" s="669"/>
      <c r="Z324" s="668">
        <f t="shared" si="164"/>
        <v>690</v>
      </c>
      <c r="AA324" s="669"/>
      <c r="AB324" s="668">
        <f t="shared" si="152"/>
        <v>0</v>
      </c>
      <c r="AC324" s="668">
        <f t="shared" si="169"/>
        <v>690</v>
      </c>
      <c r="AD324" s="669"/>
      <c r="AE324" s="669"/>
      <c r="AF324" s="669"/>
      <c r="AG324" s="669"/>
      <c r="AH324" s="669"/>
      <c r="AI324" s="669"/>
      <c r="AJ324" s="669"/>
      <c r="AK324" s="668">
        <f t="shared" si="166"/>
        <v>690</v>
      </c>
      <c r="AL324" s="669"/>
      <c r="AM324" s="668">
        <f t="shared" si="155"/>
        <v>690</v>
      </c>
      <c r="AN324" s="668">
        <f t="shared" si="170"/>
        <v>690</v>
      </c>
      <c r="AO324" s="669"/>
      <c r="AP324" s="669"/>
      <c r="AQ324" s="669"/>
      <c r="AR324" s="669"/>
      <c r="AS324" s="669"/>
      <c r="AT324" s="669"/>
      <c r="AU324" s="669"/>
      <c r="AV324" s="668">
        <f t="shared" si="168"/>
        <v>690</v>
      </c>
      <c r="AW324" s="669">
        <v>2070</v>
      </c>
      <c r="AX324" s="668">
        <f t="shared" si="158"/>
        <v>-690</v>
      </c>
    </row>
    <row r="325" spans="1:50" ht="12">
      <c r="A325" s="288">
        <v>323</v>
      </c>
      <c r="B325" s="535" t="s">
        <v>3483</v>
      </c>
      <c r="C325" s="290" t="s">
        <v>14</v>
      </c>
      <c r="D325" s="290"/>
      <c r="E325" s="670">
        <v>140</v>
      </c>
      <c r="F325" s="668">
        <v>300</v>
      </c>
      <c r="G325" s="668">
        <v>300</v>
      </c>
      <c r="H325" s="669"/>
      <c r="I325" s="669"/>
      <c r="J325" s="669"/>
      <c r="K325" s="669"/>
      <c r="L325" s="669"/>
      <c r="M325" s="669"/>
      <c r="N325" s="669"/>
      <c r="O325" s="668">
        <f t="shared" si="162"/>
        <v>300</v>
      </c>
      <c r="P325" s="669"/>
      <c r="Q325" s="668">
        <f t="shared" si="150"/>
        <v>600</v>
      </c>
      <c r="R325" s="668">
        <v>300</v>
      </c>
      <c r="S325" s="669"/>
      <c r="T325" s="669"/>
      <c r="U325" s="669"/>
      <c r="V325" s="669"/>
      <c r="W325" s="669"/>
      <c r="X325" s="669"/>
      <c r="Y325" s="669"/>
      <c r="Z325" s="668">
        <f t="shared" si="164"/>
        <v>300</v>
      </c>
      <c r="AA325" s="669"/>
      <c r="AB325" s="668">
        <f t="shared" si="152"/>
        <v>900</v>
      </c>
      <c r="AC325" s="668">
        <f t="shared" si="169"/>
        <v>420</v>
      </c>
      <c r="AD325" s="669"/>
      <c r="AE325" s="669"/>
      <c r="AF325" s="669"/>
      <c r="AG325" s="669"/>
      <c r="AH325" s="669"/>
      <c r="AI325" s="669"/>
      <c r="AJ325" s="669"/>
      <c r="AK325" s="668">
        <f t="shared" si="166"/>
        <v>420</v>
      </c>
      <c r="AL325" s="669">
        <v>1740</v>
      </c>
      <c r="AM325" s="668">
        <f t="shared" si="155"/>
        <v>-420</v>
      </c>
      <c r="AN325" s="668">
        <f t="shared" si="170"/>
        <v>420</v>
      </c>
      <c r="AO325" s="669"/>
      <c r="AP325" s="669"/>
      <c r="AQ325" s="669"/>
      <c r="AR325" s="669"/>
      <c r="AS325" s="669"/>
      <c r="AT325" s="669"/>
      <c r="AU325" s="669"/>
      <c r="AV325" s="668">
        <f t="shared" si="168"/>
        <v>420</v>
      </c>
      <c r="AW325" s="669"/>
      <c r="AX325" s="668">
        <f t="shared" si="158"/>
        <v>0</v>
      </c>
    </row>
    <row r="326" spans="1:50" ht="12">
      <c r="A326" s="288">
        <v>324</v>
      </c>
      <c r="B326" s="542" t="s">
        <v>633</v>
      </c>
      <c r="C326" s="290" t="s">
        <v>14</v>
      </c>
      <c r="D326" s="290" t="s">
        <v>634</v>
      </c>
      <c r="E326" s="290">
        <v>180</v>
      </c>
      <c r="F326" s="668">
        <v>100</v>
      </c>
      <c r="G326" s="668">
        <v>330</v>
      </c>
      <c r="H326" s="669"/>
      <c r="I326" s="669"/>
      <c r="J326" s="669"/>
      <c r="K326" s="669"/>
      <c r="L326" s="669"/>
      <c r="M326" s="669"/>
      <c r="N326" s="669"/>
      <c r="O326" s="668">
        <f t="shared" si="162"/>
        <v>330</v>
      </c>
      <c r="P326" s="669">
        <v>550</v>
      </c>
      <c r="Q326" s="668">
        <f t="shared" si="150"/>
        <v>-120</v>
      </c>
      <c r="R326" s="668">
        <v>330</v>
      </c>
      <c r="S326" s="669"/>
      <c r="T326" s="669"/>
      <c r="U326" s="669"/>
      <c r="V326" s="669"/>
      <c r="W326" s="669"/>
      <c r="X326" s="669"/>
      <c r="Y326" s="669"/>
      <c r="Z326" s="668">
        <f t="shared" si="164"/>
        <v>330</v>
      </c>
      <c r="AA326" s="669"/>
      <c r="AB326" s="668">
        <f t="shared" si="152"/>
        <v>210</v>
      </c>
      <c r="AC326" s="668">
        <f t="shared" si="169"/>
        <v>540</v>
      </c>
      <c r="AD326" s="669"/>
      <c r="AE326" s="669"/>
      <c r="AF326" s="669"/>
      <c r="AG326" s="669"/>
      <c r="AH326" s="669"/>
      <c r="AI326" s="669"/>
      <c r="AJ326" s="669"/>
      <c r="AK326" s="668">
        <f t="shared" si="166"/>
        <v>540</v>
      </c>
      <c r="AL326" s="669"/>
      <c r="AM326" s="668">
        <f t="shared" si="155"/>
        <v>750</v>
      </c>
      <c r="AN326" s="668">
        <f t="shared" si="170"/>
        <v>540</v>
      </c>
      <c r="AO326" s="669"/>
      <c r="AP326" s="669"/>
      <c r="AQ326" s="669"/>
      <c r="AR326" s="669"/>
      <c r="AS326" s="669"/>
      <c r="AT326" s="669"/>
      <c r="AU326" s="669"/>
      <c r="AV326" s="668">
        <f t="shared" si="168"/>
        <v>540</v>
      </c>
      <c r="AW326" s="669">
        <v>1830</v>
      </c>
      <c r="AX326" s="668">
        <f t="shared" si="158"/>
        <v>-540</v>
      </c>
    </row>
    <row r="327" spans="1:50" ht="12">
      <c r="A327" s="288">
        <v>325</v>
      </c>
      <c r="B327" s="289" t="s">
        <v>635</v>
      </c>
      <c r="C327" s="290" t="s">
        <v>23</v>
      </c>
      <c r="D327" s="290" t="s">
        <v>12</v>
      </c>
      <c r="E327" s="290">
        <v>80</v>
      </c>
      <c r="F327" s="668">
        <v>0</v>
      </c>
      <c r="G327" s="668">
        <v>120</v>
      </c>
      <c r="H327" s="669"/>
      <c r="I327" s="669"/>
      <c r="J327" s="669"/>
      <c r="K327" s="669"/>
      <c r="L327" s="669"/>
      <c r="M327" s="669"/>
      <c r="N327" s="669"/>
      <c r="O327" s="668">
        <f t="shared" si="162"/>
        <v>120</v>
      </c>
      <c r="P327" s="669"/>
      <c r="Q327" s="668">
        <f t="shared" si="150"/>
        <v>120</v>
      </c>
      <c r="R327" s="668">
        <v>120</v>
      </c>
      <c r="S327" s="669"/>
      <c r="T327" s="669"/>
      <c r="U327" s="669"/>
      <c r="V327" s="669"/>
      <c r="W327" s="669"/>
      <c r="X327" s="669"/>
      <c r="Y327" s="669"/>
      <c r="Z327" s="668">
        <f t="shared" si="164"/>
        <v>120</v>
      </c>
      <c r="AA327" s="669"/>
      <c r="AB327" s="668">
        <f t="shared" si="152"/>
        <v>240</v>
      </c>
      <c r="AC327" s="668">
        <f t="shared" si="169"/>
        <v>240</v>
      </c>
      <c r="AD327" s="669"/>
      <c r="AE327" s="669"/>
      <c r="AF327" s="669"/>
      <c r="AG327" s="669"/>
      <c r="AH327" s="669"/>
      <c r="AI327" s="669"/>
      <c r="AJ327" s="669"/>
      <c r="AK327" s="668">
        <f t="shared" si="166"/>
        <v>240</v>
      </c>
      <c r="AL327" s="669"/>
      <c r="AM327" s="668">
        <f t="shared" si="155"/>
        <v>480</v>
      </c>
      <c r="AN327" s="668">
        <f t="shared" si="170"/>
        <v>240</v>
      </c>
      <c r="AO327" s="669"/>
      <c r="AP327" s="669"/>
      <c r="AQ327" s="669"/>
      <c r="AR327" s="669"/>
      <c r="AS327" s="669"/>
      <c r="AT327" s="669"/>
      <c r="AU327" s="669"/>
      <c r="AV327" s="668">
        <f t="shared" si="168"/>
        <v>240</v>
      </c>
      <c r="AW327" s="669">
        <v>720</v>
      </c>
      <c r="AX327" s="668">
        <f t="shared" si="158"/>
        <v>0</v>
      </c>
    </row>
    <row r="328" spans="1:50" ht="12">
      <c r="A328" s="288">
        <v>326</v>
      </c>
      <c r="B328" s="289" t="s">
        <v>639</v>
      </c>
      <c r="C328" s="290" t="s">
        <v>14</v>
      </c>
      <c r="D328" s="290" t="s">
        <v>641</v>
      </c>
      <c r="E328" s="290">
        <v>135</v>
      </c>
      <c r="F328" s="668">
        <v>0</v>
      </c>
      <c r="G328" s="668">
        <f t="shared" si="161"/>
        <v>405</v>
      </c>
      <c r="H328" s="669"/>
      <c r="I328" s="669"/>
      <c r="J328" s="669"/>
      <c r="K328" s="669"/>
      <c r="L328" s="669"/>
      <c r="M328" s="669"/>
      <c r="N328" s="669"/>
      <c r="O328" s="668">
        <f t="shared" si="162"/>
        <v>405</v>
      </c>
      <c r="P328" s="669"/>
      <c r="Q328" s="668">
        <f t="shared" si="150"/>
        <v>405</v>
      </c>
      <c r="R328" s="668">
        <f t="shared" si="171"/>
        <v>405</v>
      </c>
      <c r="S328" s="669"/>
      <c r="T328" s="669"/>
      <c r="U328" s="669"/>
      <c r="V328" s="669"/>
      <c r="W328" s="669"/>
      <c r="X328" s="669"/>
      <c r="Y328" s="669"/>
      <c r="Z328" s="668">
        <f t="shared" si="164"/>
        <v>405</v>
      </c>
      <c r="AA328" s="669"/>
      <c r="AB328" s="668">
        <f t="shared" si="152"/>
        <v>810</v>
      </c>
      <c r="AC328" s="668">
        <f t="shared" si="169"/>
        <v>405</v>
      </c>
      <c r="AD328" s="669"/>
      <c r="AE328" s="669"/>
      <c r="AF328" s="669"/>
      <c r="AG328" s="669"/>
      <c r="AH328" s="669"/>
      <c r="AI328" s="669"/>
      <c r="AJ328" s="669"/>
      <c r="AK328" s="668">
        <f t="shared" si="166"/>
        <v>405</v>
      </c>
      <c r="AL328" s="669"/>
      <c r="AM328" s="668">
        <f t="shared" si="155"/>
        <v>1215</v>
      </c>
      <c r="AN328" s="668">
        <f t="shared" si="170"/>
        <v>405</v>
      </c>
      <c r="AO328" s="669"/>
      <c r="AP328" s="669">
        <v>100</v>
      </c>
      <c r="AQ328" s="669"/>
      <c r="AR328" s="669"/>
      <c r="AS328" s="669"/>
      <c r="AT328" s="669"/>
      <c r="AU328" s="669"/>
      <c r="AV328" s="668">
        <f t="shared" si="168"/>
        <v>505</v>
      </c>
      <c r="AW328" s="669">
        <v>1720</v>
      </c>
      <c r="AX328" s="668">
        <f t="shared" si="158"/>
        <v>0</v>
      </c>
    </row>
    <row r="329" spans="1:50" ht="12">
      <c r="A329" s="288">
        <v>327</v>
      </c>
      <c r="B329" s="289" t="s">
        <v>1971</v>
      </c>
      <c r="C329" s="290" t="s">
        <v>14</v>
      </c>
      <c r="D329" s="290" t="s">
        <v>1994</v>
      </c>
      <c r="E329" s="290">
        <v>150</v>
      </c>
      <c r="F329" s="668">
        <v>0</v>
      </c>
      <c r="G329" s="668">
        <v>285</v>
      </c>
      <c r="H329" s="669"/>
      <c r="I329" s="669"/>
      <c r="J329" s="669"/>
      <c r="K329" s="669"/>
      <c r="L329" s="669"/>
      <c r="M329" s="669"/>
      <c r="N329" s="669"/>
      <c r="O329" s="668">
        <f t="shared" si="162"/>
        <v>285</v>
      </c>
      <c r="P329" s="669">
        <v>285</v>
      </c>
      <c r="Q329" s="668">
        <f t="shared" si="150"/>
        <v>0</v>
      </c>
      <c r="R329" s="668">
        <v>285</v>
      </c>
      <c r="S329" s="669"/>
      <c r="T329" s="669">
        <v>100</v>
      </c>
      <c r="U329" s="669"/>
      <c r="V329" s="669"/>
      <c r="W329" s="669"/>
      <c r="X329" s="669"/>
      <c r="Y329" s="669"/>
      <c r="Z329" s="668">
        <f t="shared" si="164"/>
        <v>385</v>
      </c>
      <c r="AA329" s="669">
        <v>285</v>
      </c>
      <c r="AB329" s="668">
        <f t="shared" si="152"/>
        <v>100</v>
      </c>
      <c r="AC329" s="668">
        <f t="shared" si="169"/>
        <v>450</v>
      </c>
      <c r="AD329" s="669"/>
      <c r="AE329" s="669"/>
      <c r="AF329" s="669"/>
      <c r="AG329" s="669"/>
      <c r="AH329" s="669"/>
      <c r="AI329" s="669"/>
      <c r="AJ329" s="669"/>
      <c r="AK329" s="668">
        <f t="shared" si="166"/>
        <v>450</v>
      </c>
      <c r="AL329" s="669"/>
      <c r="AM329" s="668">
        <f t="shared" si="155"/>
        <v>550</v>
      </c>
      <c r="AN329" s="668">
        <f t="shared" si="170"/>
        <v>450</v>
      </c>
      <c r="AO329" s="669"/>
      <c r="AP329" s="669"/>
      <c r="AQ329" s="669"/>
      <c r="AR329" s="669"/>
      <c r="AS329" s="669"/>
      <c r="AT329" s="669"/>
      <c r="AU329" s="669"/>
      <c r="AV329" s="668">
        <f t="shared" si="168"/>
        <v>450</v>
      </c>
      <c r="AW329" s="669">
        <v>1000</v>
      </c>
      <c r="AX329" s="668">
        <f t="shared" si="158"/>
        <v>0</v>
      </c>
    </row>
    <row r="330" spans="1:50" ht="12">
      <c r="A330" s="288">
        <v>328</v>
      </c>
      <c r="B330" s="294" t="s">
        <v>2866</v>
      </c>
      <c r="C330" s="290" t="s">
        <v>14</v>
      </c>
      <c r="D330" s="290" t="s">
        <v>12</v>
      </c>
      <c r="E330" s="670">
        <v>125</v>
      </c>
      <c r="F330" s="668">
        <v>0</v>
      </c>
      <c r="G330" s="668">
        <v>255</v>
      </c>
      <c r="H330" s="669"/>
      <c r="I330" s="669"/>
      <c r="J330" s="669"/>
      <c r="K330" s="669"/>
      <c r="L330" s="669"/>
      <c r="M330" s="669"/>
      <c r="N330" s="669"/>
      <c r="O330" s="668">
        <f t="shared" si="162"/>
        <v>255</v>
      </c>
      <c r="P330" s="669"/>
      <c r="Q330" s="668">
        <f t="shared" si="150"/>
        <v>255</v>
      </c>
      <c r="R330" s="668">
        <v>255</v>
      </c>
      <c r="S330" s="669"/>
      <c r="T330" s="669"/>
      <c r="U330" s="669"/>
      <c r="V330" s="669"/>
      <c r="W330" s="669"/>
      <c r="X330" s="669"/>
      <c r="Y330" s="669"/>
      <c r="Z330" s="668">
        <f t="shared" si="164"/>
        <v>255</v>
      </c>
      <c r="AA330" s="669"/>
      <c r="AB330" s="668">
        <f t="shared" si="152"/>
        <v>510</v>
      </c>
      <c r="AC330" s="668">
        <f t="shared" si="169"/>
        <v>375</v>
      </c>
      <c r="AD330" s="669"/>
      <c r="AE330" s="669"/>
      <c r="AF330" s="669"/>
      <c r="AG330" s="669"/>
      <c r="AH330" s="669"/>
      <c r="AI330" s="669"/>
      <c r="AJ330" s="669"/>
      <c r="AK330" s="668">
        <f t="shared" si="166"/>
        <v>375</v>
      </c>
      <c r="AL330" s="669"/>
      <c r="AM330" s="668">
        <f t="shared" si="155"/>
        <v>885</v>
      </c>
      <c r="AN330" s="668">
        <f t="shared" si="170"/>
        <v>375</v>
      </c>
      <c r="AO330" s="669"/>
      <c r="AP330" s="669"/>
      <c r="AQ330" s="669"/>
      <c r="AR330" s="669"/>
      <c r="AS330" s="669"/>
      <c r="AT330" s="669"/>
      <c r="AU330" s="669"/>
      <c r="AV330" s="668">
        <f t="shared" si="168"/>
        <v>375</v>
      </c>
      <c r="AW330" s="669">
        <v>1260</v>
      </c>
      <c r="AX330" s="668">
        <f t="shared" si="158"/>
        <v>0</v>
      </c>
    </row>
    <row r="331" spans="1:50" ht="12">
      <c r="A331" s="288">
        <v>329</v>
      </c>
      <c r="B331" s="294" t="s">
        <v>988</v>
      </c>
      <c r="C331" s="290" t="s">
        <v>23</v>
      </c>
      <c r="D331" s="290" t="s">
        <v>3276</v>
      </c>
      <c r="E331" s="670">
        <v>140</v>
      </c>
      <c r="F331" s="668">
        <v>0</v>
      </c>
      <c r="G331" s="668">
        <v>270</v>
      </c>
      <c r="H331" s="669"/>
      <c r="I331" s="669"/>
      <c r="J331" s="669"/>
      <c r="K331" s="669"/>
      <c r="L331" s="669"/>
      <c r="M331" s="669"/>
      <c r="N331" s="669"/>
      <c r="O331" s="668">
        <f t="shared" si="162"/>
        <v>270</v>
      </c>
      <c r="P331" s="669"/>
      <c r="Q331" s="668">
        <f t="shared" si="150"/>
        <v>270</v>
      </c>
      <c r="R331" s="668">
        <v>270</v>
      </c>
      <c r="S331" s="669"/>
      <c r="T331" s="669"/>
      <c r="U331" s="669"/>
      <c r="V331" s="669"/>
      <c r="W331" s="669"/>
      <c r="X331" s="669"/>
      <c r="Y331" s="669"/>
      <c r="Z331" s="668">
        <f t="shared" si="164"/>
        <v>270</v>
      </c>
      <c r="AA331" s="669"/>
      <c r="AB331" s="668">
        <f t="shared" si="152"/>
        <v>540</v>
      </c>
      <c r="AC331" s="668">
        <f t="shared" si="169"/>
        <v>420</v>
      </c>
      <c r="AD331" s="669"/>
      <c r="AE331" s="669"/>
      <c r="AF331" s="669"/>
      <c r="AG331" s="669"/>
      <c r="AH331" s="669"/>
      <c r="AI331" s="669"/>
      <c r="AJ331" s="669"/>
      <c r="AK331" s="668">
        <f t="shared" si="166"/>
        <v>420</v>
      </c>
      <c r="AL331" s="669">
        <v>960</v>
      </c>
      <c r="AM331" s="668">
        <f t="shared" si="155"/>
        <v>0</v>
      </c>
      <c r="AN331" s="668">
        <f t="shared" si="170"/>
        <v>420</v>
      </c>
      <c r="AO331" s="669"/>
      <c r="AP331" s="669"/>
      <c r="AQ331" s="669"/>
      <c r="AR331" s="669"/>
      <c r="AS331" s="669"/>
      <c r="AT331" s="669"/>
      <c r="AU331" s="669"/>
      <c r="AV331" s="668">
        <f t="shared" si="168"/>
        <v>420</v>
      </c>
      <c r="AW331" s="669">
        <v>420</v>
      </c>
      <c r="AX331" s="668">
        <f t="shared" si="158"/>
        <v>0</v>
      </c>
    </row>
    <row r="332" spans="1:50" ht="12">
      <c r="A332" s="288">
        <v>330</v>
      </c>
      <c r="B332" s="289" t="s">
        <v>644</v>
      </c>
      <c r="C332" s="290" t="s">
        <v>23</v>
      </c>
      <c r="D332" s="290" t="s">
        <v>1846</v>
      </c>
      <c r="E332" s="290">
        <v>180</v>
      </c>
      <c r="F332" s="668">
        <v>-50</v>
      </c>
      <c r="G332" s="668">
        <v>360</v>
      </c>
      <c r="H332" s="669">
        <v>50</v>
      </c>
      <c r="I332" s="669"/>
      <c r="J332" s="669"/>
      <c r="K332" s="669"/>
      <c r="L332" s="669"/>
      <c r="M332" s="669"/>
      <c r="N332" s="669"/>
      <c r="O332" s="668">
        <f t="shared" si="162"/>
        <v>410</v>
      </c>
      <c r="P332" s="669">
        <v>1440</v>
      </c>
      <c r="Q332" s="668">
        <f t="shared" si="150"/>
        <v>-1080</v>
      </c>
      <c r="R332" s="668">
        <v>360</v>
      </c>
      <c r="S332" s="669">
        <v>50</v>
      </c>
      <c r="T332" s="669"/>
      <c r="U332" s="669"/>
      <c r="V332" s="669"/>
      <c r="W332" s="669"/>
      <c r="X332" s="669"/>
      <c r="Y332" s="669"/>
      <c r="Z332" s="668">
        <f t="shared" si="164"/>
        <v>410</v>
      </c>
      <c r="AA332" s="669">
        <v>50</v>
      </c>
      <c r="AB332" s="668">
        <f t="shared" si="152"/>
        <v>-720</v>
      </c>
      <c r="AC332" s="668">
        <f t="shared" si="169"/>
        <v>540</v>
      </c>
      <c r="AD332" s="669"/>
      <c r="AE332" s="669"/>
      <c r="AF332" s="669"/>
      <c r="AG332" s="669"/>
      <c r="AH332" s="669"/>
      <c r="AI332" s="669"/>
      <c r="AJ332" s="669"/>
      <c r="AK332" s="668">
        <f t="shared" si="166"/>
        <v>540</v>
      </c>
      <c r="AL332" s="669"/>
      <c r="AM332" s="668">
        <f t="shared" si="155"/>
        <v>-180</v>
      </c>
      <c r="AN332" s="668">
        <f t="shared" si="170"/>
        <v>540</v>
      </c>
      <c r="AO332" s="669"/>
      <c r="AP332" s="669"/>
      <c r="AQ332" s="669"/>
      <c r="AR332" s="669"/>
      <c r="AS332" s="669"/>
      <c r="AT332" s="669"/>
      <c r="AU332" s="669"/>
      <c r="AV332" s="668">
        <f t="shared" si="168"/>
        <v>540</v>
      </c>
      <c r="AW332" s="669">
        <v>360</v>
      </c>
      <c r="AX332" s="668">
        <f t="shared" si="158"/>
        <v>0</v>
      </c>
    </row>
    <row r="333" spans="1:50" ht="12">
      <c r="A333" s="288">
        <v>331</v>
      </c>
      <c r="B333" s="289" t="s">
        <v>647</v>
      </c>
      <c r="C333" s="290" t="s">
        <v>23</v>
      </c>
      <c r="D333" s="290" t="s">
        <v>649</v>
      </c>
      <c r="E333" s="290">
        <v>165</v>
      </c>
      <c r="F333" s="668">
        <v>0</v>
      </c>
      <c r="G333" s="668">
        <v>345</v>
      </c>
      <c r="H333" s="669"/>
      <c r="I333" s="669"/>
      <c r="J333" s="669"/>
      <c r="K333" s="669"/>
      <c r="L333" s="669"/>
      <c r="M333" s="669"/>
      <c r="N333" s="669"/>
      <c r="O333" s="668">
        <f t="shared" si="162"/>
        <v>345</v>
      </c>
      <c r="P333" s="669">
        <v>345</v>
      </c>
      <c r="Q333" s="668">
        <f t="shared" si="150"/>
        <v>0</v>
      </c>
      <c r="R333" s="668">
        <v>345</v>
      </c>
      <c r="S333" s="669"/>
      <c r="T333" s="669"/>
      <c r="U333" s="669"/>
      <c r="V333" s="669"/>
      <c r="W333" s="669"/>
      <c r="X333" s="669"/>
      <c r="Y333" s="669"/>
      <c r="Z333" s="668">
        <f t="shared" si="164"/>
        <v>345</v>
      </c>
      <c r="AA333" s="669">
        <v>345</v>
      </c>
      <c r="AB333" s="668">
        <f t="shared" si="152"/>
        <v>0</v>
      </c>
      <c r="AC333" s="668">
        <f t="shared" si="169"/>
        <v>495</v>
      </c>
      <c r="AD333" s="669"/>
      <c r="AE333" s="669"/>
      <c r="AF333" s="669"/>
      <c r="AG333" s="669"/>
      <c r="AH333" s="669"/>
      <c r="AI333" s="669"/>
      <c r="AJ333" s="669">
        <v>25</v>
      </c>
      <c r="AK333" s="668">
        <f t="shared" si="166"/>
        <v>520</v>
      </c>
      <c r="AL333" s="669">
        <v>520</v>
      </c>
      <c r="AM333" s="668">
        <f t="shared" si="155"/>
        <v>0</v>
      </c>
      <c r="AN333" s="668">
        <f t="shared" si="170"/>
        <v>495</v>
      </c>
      <c r="AO333" s="669"/>
      <c r="AP333" s="669"/>
      <c r="AQ333" s="669"/>
      <c r="AR333" s="669"/>
      <c r="AS333" s="669"/>
      <c r="AT333" s="669"/>
      <c r="AU333" s="669"/>
      <c r="AV333" s="668">
        <f t="shared" si="168"/>
        <v>495</v>
      </c>
      <c r="AW333" s="669">
        <v>495</v>
      </c>
      <c r="AX333" s="668">
        <f t="shared" si="158"/>
        <v>0</v>
      </c>
    </row>
    <row r="334" spans="1:50" ht="12">
      <c r="A334" s="288">
        <v>332</v>
      </c>
      <c r="B334" s="289" t="s">
        <v>650</v>
      </c>
      <c r="C334" s="290" t="s">
        <v>14</v>
      </c>
      <c r="D334" s="290" t="s">
        <v>44</v>
      </c>
      <c r="E334" s="290">
        <v>380</v>
      </c>
      <c r="F334" s="668">
        <v>0</v>
      </c>
      <c r="G334" s="668">
        <v>840</v>
      </c>
      <c r="H334" s="669">
        <v>50</v>
      </c>
      <c r="I334" s="669">
        <v>197</v>
      </c>
      <c r="J334" s="669"/>
      <c r="K334" s="669"/>
      <c r="L334" s="669"/>
      <c r="M334" s="669"/>
      <c r="N334" s="669"/>
      <c r="O334" s="668">
        <f t="shared" si="162"/>
        <v>1087</v>
      </c>
      <c r="P334" s="669">
        <v>3557</v>
      </c>
      <c r="Q334" s="668">
        <f t="shared" si="150"/>
        <v>-2470</v>
      </c>
      <c r="R334" s="668">
        <v>840</v>
      </c>
      <c r="S334" s="669"/>
      <c r="T334" s="669">
        <v>193</v>
      </c>
      <c r="U334" s="669"/>
      <c r="V334" s="669"/>
      <c r="W334" s="669">
        <v>100</v>
      </c>
      <c r="X334" s="669"/>
      <c r="Y334" s="669"/>
      <c r="Z334" s="668">
        <f t="shared" si="164"/>
        <v>1133</v>
      </c>
      <c r="AA334" s="669"/>
      <c r="AB334" s="668">
        <f t="shared" si="152"/>
        <v>-1337</v>
      </c>
      <c r="AC334" s="668">
        <f t="shared" si="169"/>
        <v>1140</v>
      </c>
      <c r="AD334" s="669"/>
      <c r="AE334" s="669">
        <v>198</v>
      </c>
      <c r="AF334" s="669"/>
      <c r="AG334" s="669"/>
      <c r="AH334" s="669"/>
      <c r="AI334" s="669"/>
      <c r="AJ334" s="669"/>
      <c r="AK334" s="668">
        <f t="shared" si="166"/>
        <v>1338</v>
      </c>
      <c r="AL334" s="669"/>
      <c r="AM334" s="668">
        <f t="shared" si="155"/>
        <v>1</v>
      </c>
      <c r="AN334" s="668">
        <f t="shared" si="170"/>
        <v>1140</v>
      </c>
      <c r="AO334" s="669"/>
      <c r="AP334" s="669">
        <v>198</v>
      </c>
      <c r="AQ334" s="669"/>
      <c r="AR334" s="669"/>
      <c r="AS334" s="669"/>
      <c r="AT334" s="669"/>
      <c r="AU334" s="669"/>
      <c r="AV334" s="668">
        <f t="shared" si="168"/>
        <v>1338</v>
      </c>
      <c r="AW334" s="669"/>
      <c r="AX334" s="668">
        <f t="shared" si="158"/>
        <v>1339</v>
      </c>
    </row>
    <row r="335" spans="1:50" ht="12">
      <c r="A335" s="288">
        <v>333</v>
      </c>
      <c r="B335" s="544" t="s">
        <v>653</v>
      </c>
      <c r="C335" s="290" t="s">
        <v>23</v>
      </c>
      <c r="D335" s="290" t="s">
        <v>843</v>
      </c>
      <c r="E335" s="290">
        <v>175</v>
      </c>
      <c r="F335" s="668">
        <v>0</v>
      </c>
      <c r="G335" s="668">
        <v>375</v>
      </c>
      <c r="H335" s="669"/>
      <c r="I335" s="669"/>
      <c r="J335" s="669"/>
      <c r="K335" s="669"/>
      <c r="L335" s="669"/>
      <c r="M335" s="669"/>
      <c r="N335" s="669"/>
      <c r="O335" s="668">
        <f t="shared" si="162"/>
        <v>375</v>
      </c>
      <c r="P335" s="669"/>
      <c r="Q335" s="668">
        <f t="shared" si="150"/>
        <v>375</v>
      </c>
      <c r="R335" s="668">
        <v>375</v>
      </c>
      <c r="S335" s="669"/>
      <c r="T335" s="669"/>
      <c r="U335" s="669"/>
      <c r="V335" s="669"/>
      <c r="W335" s="669"/>
      <c r="X335" s="669"/>
      <c r="Y335" s="669"/>
      <c r="Z335" s="668">
        <f t="shared" si="164"/>
        <v>375</v>
      </c>
      <c r="AA335" s="669"/>
      <c r="AB335" s="668">
        <f t="shared" si="152"/>
        <v>750</v>
      </c>
      <c r="AC335" s="668">
        <f t="shared" si="169"/>
        <v>525</v>
      </c>
      <c r="AD335" s="669"/>
      <c r="AE335" s="669">
        <v>100</v>
      </c>
      <c r="AF335" s="669"/>
      <c r="AG335" s="669"/>
      <c r="AH335" s="669"/>
      <c r="AI335" s="669"/>
      <c r="AJ335" s="669"/>
      <c r="AK335" s="668">
        <f t="shared" si="166"/>
        <v>625</v>
      </c>
      <c r="AL335" s="669">
        <v>2000</v>
      </c>
      <c r="AM335" s="668">
        <f t="shared" si="155"/>
        <v>-625</v>
      </c>
      <c r="AN335" s="668">
        <f t="shared" si="170"/>
        <v>525</v>
      </c>
      <c r="AO335" s="669"/>
      <c r="AP335" s="669">
        <v>100</v>
      </c>
      <c r="AQ335" s="669"/>
      <c r="AR335" s="669"/>
      <c r="AS335" s="669"/>
      <c r="AT335" s="669"/>
      <c r="AU335" s="669"/>
      <c r="AV335" s="668">
        <f t="shared" si="168"/>
        <v>625</v>
      </c>
      <c r="AW335" s="669"/>
      <c r="AX335" s="668">
        <f t="shared" si="158"/>
        <v>0</v>
      </c>
    </row>
    <row r="336" spans="1:50" ht="12">
      <c r="A336" s="288">
        <v>334</v>
      </c>
      <c r="B336" s="294" t="s">
        <v>3116</v>
      </c>
      <c r="C336" s="290" t="s">
        <v>10</v>
      </c>
      <c r="D336" s="290" t="s">
        <v>662</v>
      </c>
      <c r="E336" s="670">
        <v>175</v>
      </c>
      <c r="F336" s="668">
        <v>900</v>
      </c>
      <c r="G336" s="668">
        <f t="shared" si="161"/>
        <v>525</v>
      </c>
      <c r="H336" s="669"/>
      <c r="I336" s="669"/>
      <c r="J336" s="669"/>
      <c r="K336" s="669"/>
      <c r="L336" s="669"/>
      <c r="M336" s="669"/>
      <c r="N336" s="669"/>
      <c r="O336" s="668">
        <f t="shared" si="162"/>
        <v>525</v>
      </c>
      <c r="P336" s="669">
        <v>1425</v>
      </c>
      <c r="Q336" s="668">
        <f t="shared" si="150"/>
        <v>0</v>
      </c>
      <c r="R336" s="668">
        <f t="shared" si="171"/>
        <v>525</v>
      </c>
      <c r="S336" s="669"/>
      <c r="T336" s="669"/>
      <c r="U336" s="669"/>
      <c r="V336" s="669"/>
      <c r="W336" s="669"/>
      <c r="X336" s="669"/>
      <c r="Y336" s="669"/>
      <c r="Z336" s="668">
        <f t="shared" si="164"/>
        <v>525</v>
      </c>
      <c r="AA336" s="669"/>
      <c r="AB336" s="668">
        <f t="shared" si="152"/>
        <v>525</v>
      </c>
      <c r="AC336" s="668">
        <f t="shared" si="169"/>
        <v>525</v>
      </c>
      <c r="AD336" s="669"/>
      <c r="AE336" s="669"/>
      <c r="AF336" s="669"/>
      <c r="AG336" s="669"/>
      <c r="AH336" s="669"/>
      <c r="AI336" s="669"/>
      <c r="AJ336" s="669"/>
      <c r="AK336" s="668">
        <f t="shared" si="166"/>
        <v>525</v>
      </c>
      <c r="AL336" s="669"/>
      <c r="AM336" s="668">
        <f t="shared" si="155"/>
        <v>1050</v>
      </c>
      <c r="AN336" s="668">
        <f t="shared" si="170"/>
        <v>525</v>
      </c>
      <c r="AO336" s="669"/>
      <c r="AP336" s="669"/>
      <c r="AQ336" s="669"/>
      <c r="AR336" s="669"/>
      <c r="AS336" s="669"/>
      <c r="AT336" s="669"/>
      <c r="AU336" s="669"/>
      <c r="AV336" s="668">
        <f t="shared" si="168"/>
        <v>525</v>
      </c>
      <c r="AW336" s="669">
        <v>1575</v>
      </c>
      <c r="AX336" s="668">
        <f t="shared" si="158"/>
        <v>0</v>
      </c>
    </row>
    <row r="337" spans="1:50" ht="13">
      <c r="A337" s="288">
        <v>335</v>
      </c>
      <c r="B337" s="541" t="s">
        <v>3444</v>
      </c>
      <c r="C337" s="290" t="s">
        <v>14</v>
      </c>
      <c r="D337" s="290"/>
      <c r="E337" s="290">
        <v>230</v>
      </c>
      <c r="F337" s="668">
        <v>0</v>
      </c>
      <c r="G337" s="668">
        <v>495</v>
      </c>
      <c r="H337" s="669"/>
      <c r="I337" s="669"/>
      <c r="J337" s="669"/>
      <c r="K337" s="669"/>
      <c r="L337" s="669"/>
      <c r="M337" s="669"/>
      <c r="N337" s="669"/>
      <c r="O337" s="668">
        <f t="shared" si="162"/>
        <v>495</v>
      </c>
      <c r="P337" s="669"/>
      <c r="Q337" s="668">
        <f t="shared" si="150"/>
        <v>495</v>
      </c>
      <c r="R337" s="668">
        <v>495</v>
      </c>
      <c r="S337" s="669"/>
      <c r="T337" s="669"/>
      <c r="U337" s="669"/>
      <c r="V337" s="669"/>
      <c r="W337" s="669">
        <v>100</v>
      </c>
      <c r="X337" s="669"/>
      <c r="Y337" s="669"/>
      <c r="Z337" s="668">
        <f t="shared" si="164"/>
        <v>595</v>
      </c>
      <c r="AA337" s="669">
        <v>1090</v>
      </c>
      <c r="AB337" s="668">
        <f t="shared" si="152"/>
        <v>0</v>
      </c>
      <c r="AC337" s="668">
        <f t="shared" si="169"/>
        <v>690</v>
      </c>
      <c r="AD337" s="669"/>
      <c r="AE337" s="669"/>
      <c r="AF337" s="669"/>
      <c r="AG337" s="669"/>
      <c r="AH337" s="669"/>
      <c r="AI337" s="669"/>
      <c r="AJ337" s="669"/>
      <c r="AK337" s="668">
        <f t="shared" si="166"/>
        <v>690</v>
      </c>
      <c r="AL337" s="669">
        <v>1380</v>
      </c>
      <c r="AM337" s="668">
        <f t="shared" si="155"/>
        <v>-690</v>
      </c>
      <c r="AN337" s="668">
        <f t="shared" si="170"/>
        <v>690</v>
      </c>
      <c r="AO337" s="669"/>
      <c r="AP337" s="669"/>
      <c r="AQ337" s="669"/>
      <c r="AR337" s="669"/>
      <c r="AS337" s="669"/>
      <c r="AT337" s="669"/>
      <c r="AU337" s="669"/>
      <c r="AV337" s="668">
        <f t="shared" si="168"/>
        <v>690</v>
      </c>
      <c r="AW337" s="669"/>
      <c r="AX337" s="668">
        <f t="shared" si="158"/>
        <v>0</v>
      </c>
    </row>
    <row r="338" spans="1:50" ht="12">
      <c r="A338" s="288">
        <v>336</v>
      </c>
      <c r="B338" s="414" t="s">
        <v>982</v>
      </c>
      <c r="C338" s="297" t="s">
        <v>30</v>
      </c>
      <c r="D338" s="297" t="s">
        <v>970</v>
      </c>
      <c r="E338" s="297"/>
      <c r="F338" s="671"/>
      <c r="G338" s="671">
        <f t="shared" si="161"/>
        <v>0</v>
      </c>
      <c r="H338" s="672"/>
      <c r="I338" s="672"/>
      <c r="J338" s="672"/>
      <c r="K338" s="672"/>
      <c r="L338" s="672"/>
      <c r="M338" s="672"/>
      <c r="N338" s="672"/>
      <c r="O338" s="671"/>
      <c r="P338" s="672"/>
      <c r="Q338" s="671"/>
      <c r="R338" s="671"/>
      <c r="S338" s="672"/>
      <c r="T338" s="672"/>
      <c r="U338" s="672"/>
      <c r="V338" s="672"/>
      <c r="W338" s="672"/>
      <c r="X338" s="672"/>
      <c r="Y338" s="672"/>
      <c r="Z338" s="671"/>
      <c r="AA338" s="672"/>
      <c r="AB338" s="671"/>
      <c r="AC338" s="671"/>
      <c r="AD338" s="672"/>
      <c r="AE338" s="672"/>
      <c r="AF338" s="672"/>
      <c r="AG338" s="672"/>
      <c r="AH338" s="672"/>
      <c r="AI338" s="672"/>
      <c r="AJ338" s="672"/>
      <c r="AK338" s="671"/>
      <c r="AL338" s="672"/>
      <c r="AM338" s="671"/>
      <c r="AN338" s="671"/>
      <c r="AO338" s="672"/>
      <c r="AP338" s="672"/>
      <c r="AQ338" s="672"/>
      <c r="AR338" s="672"/>
      <c r="AS338" s="672"/>
      <c r="AT338" s="672"/>
      <c r="AU338" s="672"/>
      <c r="AV338" s="671"/>
      <c r="AW338" s="672"/>
      <c r="AX338" s="671"/>
    </row>
    <row r="339" spans="1:50" ht="12">
      <c r="A339" s="288">
        <v>337</v>
      </c>
      <c r="B339" s="414" t="s">
        <v>3117</v>
      </c>
      <c r="C339" s="297" t="s">
        <v>30</v>
      </c>
      <c r="D339" s="297" t="s">
        <v>997</v>
      </c>
      <c r="E339" s="297"/>
      <c r="F339" s="671"/>
      <c r="G339" s="671">
        <f t="shared" si="161"/>
        <v>0</v>
      </c>
      <c r="H339" s="672"/>
      <c r="I339" s="672"/>
      <c r="J339" s="672"/>
      <c r="K339" s="672"/>
      <c r="L339" s="672"/>
      <c r="M339" s="672"/>
      <c r="N339" s="672"/>
      <c r="O339" s="671"/>
      <c r="P339" s="672"/>
      <c r="Q339" s="671"/>
      <c r="R339" s="671"/>
      <c r="S339" s="672"/>
      <c r="T339" s="672"/>
      <c r="U339" s="672"/>
      <c r="V339" s="672"/>
      <c r="W339" s="672"/>
      <c r="X339" s="672"/>
      <c r="Y339" s="672"/>
      <c r="Z339" s="671"/>
      <c r="AA339" s="672"/>
      <c r="AB339" s="671"/>
      <c r="AC339" s="671"/>
      <c r="AD339" s="672"/>
      <c r="AE339" s="672"/>
      <c r="AF339" s="672"/>
      <c r="AG339" s="672"/>
      <c r="AH339" s="672"/>
      <c r="AI339" s="672"/>
      <c r="AJ339" s="672"/>
      <c r="AK339" s="671"/>
      <c r="AL339" s="672"/>
      <c r="AM339" s="671"/>
      <c r="AN339" s="671"/>
      <c r="AO339" s="672"/>
      <c r="AP339" s="672"/>
      <c r="AQ339" s="672"/>
      <c r="AR339" s="672"/>
      <c r="AS339" s="672"/>
      <c r="AT339" s="672"/>
      <c r="AU339" s="672"/>
      <c r="AV339" s="671"/>
      <c r="AW339" s="672"/>
      <c r="AX339" s="671"/>
    </row>
    <row r="340" spans="1:50" ht="12">
      <c r="A340" s="288">
        <v>338</v>
      </c>
      <c r="B340" s="289" t="s">
        <v>666</v>
      </c>
      <c r="C340" s="290" t="s">
        <v>23</v>
      </c>
      <c r="D340" s="290" t="s">
        <v>668</v>
      </c>
      <c r="E340" s="290">
        <v>130</v>
      </c>
      <c r="F340" s="668">
        <v>0</v>
      </c>
      <c r="G340" s="668">
        <f t="shared" si="161"/>
        <v>390</v>
      </c>
      <c r="H340" s="669"/>
      <c r="I340" s="669"/>
      <c r="J340" s="669"/>
      <c r="K340" s="669"/>
      <c r="L340" s="669"/>
      <c r="M340" s="669"/>
      <c r="N340" s="669"/>
      <c r="O340" s="668">
        <f t="shared" ref="O340:O346" si="172">SUM(G340:N340)</f>
        <v>390</v>
      </c>
      <c r="P340" s="669">
        <v>390</v>
      </c>
      <c r="Q340" s="668">
        <f t="shared" ref="Q340:Q346" si="173">F340+O340-P340</f>
        <v>0</v>
      </c>
      <c r="R340" s="668">
        <f t="shared" ref="R340:R346" si="174">E340*3</f>
        <v>390</v>
      </c>
      <c r="S340" s="669"/>
      <c r="T340" s="669">
        <v>100</v>
      </c>
      <c r="U340" s="669"/>
      <c r="V340" s="669"/>
      <c r="W340" s="669"/>
      <c r="X340" s="669"/>
      <c r="Y340" s="669"/>
      <c r="Z340" s="668">
        <f t="shared" ref="Z340:Z346" si="175">SUM(R340:Y340)</f>
        <v>490</v>
      </c>
      <c r="AA340" s="669">
        <v>490</v>
      </c>
      <c r="AB340" s="668">
        <f t="shared" ref="AB340:AB346" si="176">Q340+Z340-AA340</f>
        <v>0</v>
      </c>
      <c r="AC340" s="668">
        <v>260</v>
      </c>
      <c r="AD340" s="669"/>
      <c r="AE340" s="669"/>
      <c r="AF340" s="669"/>
      <c r="AG340" s="669"/>
      <c r="AH340" s="669"/>
      <c r="AI340" s="669"/>
      <c r="AJ340" s="669">
        <v>800</v>
      </c>
      <c r="AK340" s="668">
        <f t="shared" ref="AK340:AK346" si="177">SUM(AC340:AJ340)</f>
        <v>1060</v>
      </c>
      <c r="AL340" s="669">
        <v>1060</v>
      </c>
      <c r="AM340" s="668">
        <f t="shared" ref="AM340:AM346" si="178">AB340+AK340-AL340</f>
        <v>0</v>
      </c>
      <c r="AN340" s="668"/>
      <c r="AO340" s="669"/>
      <c r="AP340" s="669"/>
      <c r="AQ340" s="669"/>
      <c r="AR340" s="669"/>
      <c r="AS340" s="669"/>
      <c r="AT340" s="669"/>
      <c r="AU340" s="669"/>
      <c r="AV340" s="668">
        <f t="shared" ref="AV340:AV346" si="179">SUM(AN340:AU340)</f>
        <v>0</v>
      </c>
      <c r="AW340" s="669"/>
      <c r="AX340" s="668">
        <f t="shared" ref="AX340:AX346" si="180">AM340+AV340-AW340</f>
        <v>0</v>
      </c>
    </row>
    <row r="341" spans="1:50" ht="12">
      <c r="A341" s="288">
        <v>339</v>
      </c>
      <c r="B341" s="289" t="s">
        <v>669</v>
      </c>
      <c r="C341" s="290" t="s">
        <v>23</v>
      </c>
      <c r="D341" s="290" t="s">
        <v>671</v>
      </c>
      <c r="E341" s="290">
        <v>175</v>
      </c>
      <c r="F341" s="668">
        <v>0</v>
      </c>
      <c r="G341" s="668">
        <v>345</v>
      </c>
      <c r="H341" s="669"/>
      <c r="I341" s="669"/>
      <c r="J341" s="669"/>
      <c r="K341" s="669"/>
      <c r="L341" s="669"/>
      <c r="M341" s="669"/>
      <c r="N341" s="669"/>
      <c r="O341" s="668">
        <f t="shared" si="172"/>
        <v>345</v>
      </c>
      <c r="P341" s="669">
        <v>345</v>
      </c>
      <c r="Q341" s="668">
        <f t="shared" si="173"/>
        <v>0</v>
      </c>
      <c r="R341" s="668">
        <v>345</v>
      </c>
      <c r="S341" s="669"/>
      <c r="T341" s="669">
        <v>100</v>
      </c>
      <c r="U341" s="669"/>
      <c r="V341" s="669"/>
      <c r="W341" s="669"/>
      <c r="X341" s="669"/>
      <c r="Y341" s="669"/>
      <c r="Z341" s="668">
        <f t="shared" si="175"/>
        <v>445</v>
      </c>
      <c r="AA341" s="669">
        <v>445</v>
      </c>
      <c r="AB341" s="668">
        <f t="shared" si="176"/>
        <v>0</v>
      </c>
      <c r="AC341" s="668">
        <f t="shared" ref="AC341:AC346" si="181">$E341*3</f>
        <v>525</v>
      </c>
      <c r="AD341" s="669"/>
      <c r="AE341" s="669"/>
      <c r="AF341" s="669"/>
      <c r="AG341" s="669"/>
      <c r="AH341" s="669"/>
      <c r="AI341" s="669"/>
      <c r="AJ341" s="669"/>
      <c r="AK341" s="668">
        <f t="shared" si="177"/>
        <v>525</v>
      </c>
      <c r="AL341" s="669">
        <v>1050</v>
      </c>
      <c r="AM341" s="668">
        <f t="shared" si="178"/>
        <v>-525</v>
      </c>
      <c r="AN341" s="668">
        <f t="shared" ref="AN341:AN346" si="182">$E341*3</f>
        <v>525</v>
      </c>
      <c r="AO341" s="669"/>
      <c r="AP341" s="669">
        <v>100</v>
      </c>
      <c r="AQ341" s="669"/>
      <c r="AR341" s="669"/>
      <c r="AS341" s="669"/>
      <c r="AT341" s="669"/>
      <c r="AU341" s="669"/>
      <c r="AV341" s="668">
        <f t="shared" si="179"/>
        <v>625</v>
      </c>
      <c r="AW341" s="669"/>
      <c r="AX341" s="668">
        <f t="shared" si="180"/>
        <v>100</v>
      </c>
    </row>
    <row r="342" spans="1:50" ht="12">
      <c r="A342" s="288">
        <v>340</v>
      </c>
      <c r="B342" s="289" t="s">
        <v>1972</v>
      </c>
      <c r="C342" s="290" t="s">
        <v>14</v>
      </c>
      <c r="D342" s="290" t="s">
        <v>1995</v>
      </c>
      <c r="E342" s="290">
        <v>75</v>
      </c>
      <c r="F342" s="668">
        <v>0</v>
      </c>
      <c r="G342" s="668">
        <f t="shared" si="161"/>
        <v>225</v>
      </c>
      <c r="H342" s="669"/>
      <c r="I342" s="669"/>
      <c r="J342" s="669"/>
      <c r="K342" s="669"/>
      <c r="L342" s="669"/>
      <c r="M342" s="669"/>
      <c r="N342" s="669"/>
      <c r="O342" s="668">
        <f t="shared" si="172"/>
        <v>225</v>
      </c>
      <c r="P342" s="669"/>
      <c r="Q342" s="668">
        <f t="shared" si="173"/>
        <v>225</v>
      </c>
      <c r="R342" s="668">
        <f t="shared" si="174"/>
        <v>225</v>
      </c>
      <c r="S342" s="669"/>
      <c r="T342" s="669"/>
      <c r="U342" s="669"/>
      <c r="V342" s="669"/>
      <c r="W342" s="669"/>
      <c r="X342" s="669"/>
      <c r="Y342" s="669"/>
      <c r="Z342" s="668">
        <f t="shared" si="175"/>
        <v>225</v>
      </c>
      <c r="AA342" s="669"/>
      <c r="AB342" s="668">
        <f t="shared" si="176"/>
        <v>450</v>
      </c>
      <c r="AC342" s="668">
        <f t="shared" si="181"/>
        <v>225</v>
      </c>
      <c r="AD342" s="669"/>
      <c r="AE342" s="669"/>
      <c r="AF342" s="669"/>
      <c r="AG342" s="669"/>
      <c r="AH342" s="669"/>
      <c r="AI342" s="669"/>
      <c r="AJ342" s="669"/>
      <c r="AK342" s="668">
        <f t="shared" si="177"/>
        <v>225</v>
      </c>
      <c r="AL342" s="669">
        <v>900</v>
      </c>
      <c r="AM342" s="668">
        <f t="shared" si="178"/>
        <v>-225</v>
      </c>
      <c r="AN342" s="668">
        <f t="shared" si="182"/>
        <v>225</v>
      </c>
      <c r="AO342" s="669"/>
      <c r="AP342" s="669"/>
      <c r="AQ342" s="669"/>
      <c r="AR342" s="669"/>
      <c r="AS342" s="669"/>
      <c r="AT342" s="669"/>
      <c r="AU342" s="669"/>
      <c r="AV342" s="668">
        <f t="shared" si="179"/>
        <v>225</v>
      </c>
      <c r="AW342" s="669"/>
      <c r="AX342" s="668">
        <f t="shared" si="180"/>
        <v>0</v>
      </c>
    </row>
    <row r="343" spans="1:50" ht="12">
      <c r="A343" s="288">
        <v>341</v>
      </c>
      <c r="B343" s="289" t="s">
        <v>679</v>
      </c>
      <c r="C343" s="290" t="s">
        <v>14</v>
      </c>
      <c r="D343" s="290" t="s">
        <v>904</v>
      </c>
      <c r="E343" s="290">
        <v>240</v>
      </c>
      <c r="F343" s="668">
        <v>-80</v>
      </c>
      <c r="G343" s="668">
        <f t="shared" si="161"/>
        <v>720</v>
      </c>
      <c r="H343" s="669"/>
      <c r="I343" s="669"/>
      <c r="J343" s="669"/>
      <c r="K343" s="669"/>
      <c r="L343" s="669"/>
      <c r="M343" s="669"/>
      <c r="N343" s="669"/>
      <c r="O343" s="668">
        <f t="shared" si="172"/>
        <v>720</v>
      </c>
      <c r="P343" s="669">
        <v>1440</v>
      </c>
      <c r="Q343" s="668">
        <f t="shared" si="173"/>
        <v>-800</v>
      </c>
      <c r="R343" s="668">
        <f t="shared" si="174"/>
        <v>720</v>
      </c>
      <c r="S343" s="669"/>
      <c r="T343" s="669"/>
      <c r="U343" s="669"/>
      <c r="V343" s="669"/>
      <c r="W343" s="669"/>
      <c r="X343" s="669"/>
      <c r="Y343" s="669"/>
      <c r="Z343" s="668">
        <f t="shared" si="175"/>
        <v>720</v>
      </c>
      <c r="AA343" s="669"/>
      <c r="AB343" s="668">
        <f t="shared" si="176"/>
        <v>-80</v>
      </c>
      <c r="AC343" s="668">
        <f t="shared" si="181"/>
        <v>720</v>
      </c>
      <c r="AD343" s="669"/>
      <c r="AE343" s="669"/>
      <c r="AF343" s="669"/>
      <c r="AG343" s="669"/>
      <c r="AH343" s="669"/>
      <c r="AI343" s="669"/>
      <c r="AJ343" s="669"/>
      <c r="AK343" s="668">
        <f t="shared" si="177"/>
        <v>720</v>
      </c>
      <c r="AL343" s="669">
        <v>1360</v>
      </c>
      <c r="AM343" s="668">
        <f t="shared" si="178"/>
        <v>-720</v>
      </c>
      <c r="AN343" s="668">
        <f t="shared" si="182"/>
        <v>720</v>
      </c>
      <c r="AO343" s="669"/>
      <c r="AP343" s="669"/>
      <c r="AQ343" s="669"/>
      <c r="AR343" s="669"/>
      <c r="AS343" s="669"/>
      <c r="AT343" s="669"/>
      <c r="AU343" s="669"/>
      <c r="AV343" s="668">
        <f t="shared" si="179"/>
        <v>720</v>
      </c>
      <c r="AW343" s="669"/>
      <c r="AX343" s="668">
        <f t="shared" si="180"/>
        <v>0</v>
      </c>
    </row>
    <row r="344" spans="1:50" ht="12">
      <c r="A344" s="288">
        <v>342</v>
      </c>
      <c r="B344" s="289" t="s">
        <v>3825</v>
      </c>
      <c r="C344" s="290" t="s">
        <v>14</v>
      </c>
      <c r="D344" s="290"/>
      <c r="E344" s="290">
        <v>200</v>
      </c>
      <c r="F344" s="668">
        <v>0</v>
      </c>
      <c r="G344" s="668">
        <f t="shared" si="161"/>
        <v>600</v>
      </c>
      <c r="H344" s="669"/>
      <c r="I344" s="669"/>
      <c r="J344" s="669"/>
      <c r="K344" s="669"/>
      <c r="L344" s="669"/>
      <c r="M344" s="669"/>
      <c r="N344" s="669"/>
      <c r="O344" s="668">
        <f t="shared" si="172"/>
        <v>600</v>
      </c>
      <c r="P344" s="669">
        <v>2500</v>
      </c>
      <c r="Q344" s="668">
        <f t="shared" si="173"/>
        <v>-1900</v>
      </c>
      <c r="R344" s="668">
        <f t="shared" si="174"/>
        <v>600</v>
      </c>
      <c r="S344" s="669"/>
      <c r="T344" s="669">
        <v>100</v>
      </c>
      <c r="U344" s="669"/>
      <c r="V344" s="669"/>
      <c r="W344" s="669"/>
      <c r="X344" s="669"/>
      <c r="Y344" s="669"/>
      <c r="Z344" s="668">
        <f t="shared" si="175"/>
        <v>700</v>
      </c>
      <c r="AA344" s="669"/>
      <c r="AB344" s="668">
        <f t="shared" si="176"/>
        <v>-1200</v>
      </c>
      <c r="AC344" s="668">
        <f t="shared" si="181"/>
        <v>600</v>
      </c>
      <c r="AD344" s="669"/>
      <c r="AE344" s="669"/>
      <c r="AF344" s="669"/>
      <c r="AG344" s="669"/>
      <c r="AH344" s="669"/>
      <c r="AI344" s="669"/>
      <c r="AJ344" s="669"/>
      <c r="AK344" s="668">
        <f t="shared" si="177"/>
        <v>600</v>
      </c>
      <c r="AL344" s="669"/>
      <c r="AM344" s="668">
        <f t="shared" si="178"/>
        <v>-600</v>
      </c>
      <c r="AN344" s="668">
        <f t="shared" si="182"/>
        <v>600</v>
      </c>
      <c r="AO344" s="669"/>
      <c r="AP344" s="669"/>
      <c r="AQ344" s="669"/>
      <c r="AR344" s="669"/>
      <c r="AS344" s="669"/>
      <c r="AT344" s="669"/>
      <c r="AU344" s="669"/>
      <c r="AV344" s="668">
        <f t="shared" si="179"/>
        <v>600</v>
      </c>
      <c r="AW344" s="669"/>
      <c r="AX344" s="668">
        <f t="shared" si="180"/>
        <v>0</v>
      </c>
    </row>
    <row r="345" spans="1:50" ht="12">
      <c r="A345" s="288">
        <v>343</v>
      </c>
      <c r="B345" s="289" t="s">
        <v>681</v>
      </c>
      <c r="C345" s="290" t="s">
        <v>14</v>
      </c>
      <c r="D345" s="290" t="s">
        <v>683</v>
      </c>
      <c r="E345" s="290">
        <v>170</v>
      </c>
      <c r="F345" s="668">
        <v>0</v>
      </c>
      <c r="G345" s="668">
        <v>330</v>
      </c>
      <c r="H345" s="669"/>
      <c r="I345" s="669"/>
      <c r="J345" s="669"/>
      <c r="K345" s="669"/>
      <c r="L345" s="669"/>
      <c r="M345" s="669"/>
      <c r="N345" s="669"/>
      <c r="O345" s="668">
        <f t="shared" si="172"/>
        <v>330</v>
      </c>
      <c r="P345" s="669">
        <v>1320</v>
      </c>
      <c r="Q345" s="668">
        <f t="shared" si="173"/>
        <v>-990</v>
      </c>
      <c r="R345" s="668">
        <v>330</v>
      </c>
      <c r="S345" s="669"/>
      <c r="T345" s="669"/>
      <c r="U345" s="669"/>
      <c r="V345" s="669"/>
      <c r="W345" s="669">
        <v>100</v>
      </c>
      <c r="X345" s="669"/>
      <c r="Y345" s="669"/>
      <c r="Z345" s="668">
        <f t="shared" si="175"/>
        <v>430</v>
      </c>
      <c r="AA345" s="669"/>
      <c r="AB345" s="668">
        <f t="shared" si="176"/>
        <v>-560</v>
      </c>
      <c r="AC345" s="668">
        <f t="shared" si="181"/>
        <v>510</v>
      </c>
      <c r="AD345" s="669"/>
      <c r="AE345" s="669"/>
      <c r="AF345" s="669"/>
      <c r="AG345" s="669"/>
      <c r="AH345" s="669"/>
      <c r="AI345" s="669"/>
      <c r="AJ345" s="669"/>
      <c r="AK345" s="668">
        <f t="shared" si="177"/>
        <v>510</v>
      </c>
      <c r="AL345" s="669"/>
      <c r="AM345" s="668">
        <f t="shared" si="178"/>
        <v>-50</v>
      </c>
      <c r="AN345" s="668">
        <f t="shared" si="182"/>
        <v>510</v>
      </c>
      <c r="AO345" s="669"/>
      <c r="AP345" s="669"/>
      <c r="AQ345" s="669"/>
      <c r="AR345" s="669"/>
      <c r="AS345" s="669"/>
      <c r="AT345" s="669"/>
      <c r="AU345" s="669"/>
      <c r="AV345" s="668">
        <f t="shared" si="179"/>
        <v>510</v>
      </c>
      <c r="AW345" s="669">
        <v>460</v>
      </c>
      <c r="AX345" s="668">
        <f t="shared" si="180"/>
        <v>0</v>
      </c>
    </row>
    <row r="346" spans="1:50" ht="12">
      <c r="A346" s="288">
        <v>344</v>
      </c>
      <c r="B346" s="289" t="s">
        <v>1580</v>
      </c>
      <c r="C346" s="290" t="s">
        <v>14</v>
      </c>
      <c r="D346" s="290"/>
      <c r="E346" s="290">
        <v>165</v>
      </c>
      <c r="F346" s="668">
        <v>100</v>
      </c>
      <c r="G346" s="668">
        <f t="shared" si="161"/>
        <v>495</v>
      </c>
      <c r="H346" s="669"/>
      <c r="I346" s="669"/>
      <c r="J346" s="669"/>
      <c r="K346" s="669"/>
      <c r="L346" s="669"/>
      <c r="M346" s="669"/>
      <c r="N346" s="669"/>
      <c r="O346" s="668">
        <f t="shared" si="172"/>
        <v>495</v>
      </c>
      <c r="P346" s="669">
        <v>695</v>
      </c>
      <c r="Q346" s="668">
        <f t="shared" si="173"/>
        <v>-100</v>
      </c>
      <c r="R346" s="668">
        <f t="shared" si="174"/>
        <v>495</v>
      </c>
      <c r="S346" s="669"/>
      <c r="T346" s="669"/>
      <c r="U346" s="669"/>
      <c r="V346" s="669"/>
      <c r="W346" s="669">
        <v>100</v>
      </c>
      <c r="X346" s="669"/>
      <c r="Y346" s="669"/>
      <c r="Z346" s="668">
        <f t="shared" si="175"/>
        <v>595</v>
      </c>
      <c r="AA346" s="669"/>
      <c r="AB346" s="668">
        <f t="shared" si="176"/>
        <v>495</v>
      </c>
      <c r="AC346" s="668">
        <f t="shared" si="181"/>
        <v>495</v>
      </c>
      <c r="AD346" s="669"/>
      <c r="AE346" s="669"/>
      <c r="AF346" s="669"/>
      <c r="AG346" s="669"/>
      <c r="AH346" s="669"/>
      <c r="AI346" s="669"/>
      <c r="AJ346" s="669"/>
      <c r="AK346" s="668">
        <f t="shared" si="177"/>
        <v>495</v>
      </c>
      <c r="AL346" s="669"/>
      <c r="AM346" s="668">
        <f t="shared" si="178"/>
        <v>990</v>
      </c>
      <c r="AN346" s="668">
        <f t="shared" si="182"/>
        <v>495</v>
      </c>
      <c r="AO346" s="669"/>
      <c r="AP346" s="669"/>
      <c r="AQ346" s="669"/>
      <c r="AR346" s="669"/>
      <c r="AS346" s="669"/>
      <c r="AT346" s="669"/>
      <c r="AU346" s="669"/>
      <c r="AV346" s="668">
        <f t="shared" si="179"/>
        <v>495</v>
      </c>
      <c r="AW346" s="669">
        <v>990</v>
      </c>
      <c r="AX346" s="668">
        <f t="shared" si="180"/>
        <v>495</v>
      </c>
    </row>
    <row r="347" spans="1:50" ht="12">
      <c r="A347" s="288">
        <v>345</v>
      </c>
      <c r="B347" s="319" t="s">
        <v>684</v>
      </c>
      <c r="C347" s="320" t="s">
        <v>30</v>
      </c>
      <c r="D347" s="321"/>
      <c r="E347" s="319"/>
      <c r="F347" s="676"/>
      <c r="G347" s="671"/>
      <c r="H347" s="672"/>
      <c r="I347" s="672"/>
      <c r="J347" s="672"/>
      <c r="K347" s="672"/>
      <c r="L347" s="672"/>
      <c r="M347" s="672"/>
      <c r="N347" s="672"/>
      <c r="O347" s="671"/>
      <c r="P347" s="672"/>
      <c r="Q347" s="671"/>
      <c r="R347" s="671"/>
      <c r="S347" s="672"/>
      <c r="T347" s="672"/>
      <c r="U347" s="672"/>
      <c r="V347" s="672"/>
      <c r="W347" s="672"/>
      <c r="X347" s="672"/>
      <c r="Y347" s="672"/>
      <c r="Z347" s="671"/>
      <c r="AA347" s="672"/>
      <c r="AB347" s="671"/>
      <c r="AC347" s="671"/>
      <c r="AD347" s="672"/>
      <c r="AE347" s="672"/>
      <c r="AF347" s="672"/>
      <c r="AG347" s="672"/>
      <c r="AH347" s="672"/>
      <c r="AI347" s="672"/>
      <c r="AJ347" s="672"/>
      <c r="AK347" s="671"/>
      <c r="AL347" s="672"/>
      <c r="AM347" s="671"/>
      <c r="AN347" s="671"/>
      <c r="AO347" s="672"/>
      <c r="AP347" s="672"/>
      <c r="AQ347" s="672"/>
      <c r="AR347" s="672"/>
      <c r="AS347" s="672"/>
      <c r="AT347" s="672"/>
      <c r="AU347" s="672"/>
      <c r="AV347" s="671"/>
      <c r="AW347" s="672"/>
      <c r="AX347" s="671"/>
    </row>
    <row r="348" spans="1:50" ht="12">
      <c r="A348" s="288">
        <v>346</v>
      </c>
      <c r="B348" s="289" t="s">
        <v>689</v>
      </c>
      <c r="C348" s="290" t="s">
        <v>23</v>
      </c>
      <c r="D348" s="290" t="s">
        <v>691</v>
      </c>
      <c r="E348" s="290">
        <v>130</v>
      </c>
      <c r="F348" s="668">
        <v>-1560</v>
      </c>
      <c r="G348" s="668">
        <f>E348*3</f>
        <v>390</v>
      </c>
      <c r="H348" s="669"/>
      <c r="I348" s="669"/>
      <c r="J348" s="669"/>
      <c r="K348" s="669"/>
      <c r="L348" s="669"/>
      <c r="M348" s="669"/>
      <c r="N348" s="669"/>
      <c r="O348" s="668">
        <f>SUM(G348:N348)</f>
        <v>390</v>
      </c>
      <c r="P348" s="669"/>
      <c r="Q348" s="668">
        <f t="shared" ref="Q348:Q354" si="183">F348+O348-P348</f>
        <v>-1170</v>
      </c>
      <c r="R348" s="668">
        <f>E348*3</f>
        <v>390</v>
      </c>
      <c r="S348" s="669"/>
      <c r="T348" s="669"/>
      <c r="U348" s="669"/>
      <c r="V348" s="669"/>
      <c r="W348" s="669"/>
      <c r="X348" s="669"/>
      <c r="Y348" s="669"/>
      <c r="Z348" s="668">
        <f>SUM(R348:Y348)</f>
        <v>390</v>
      </c>
      <c r="AA348" s="669"/>
      <c r="AB348" s="668">
        <f t="shared" ref="AB348:AB354" si="184">Q348+Z348-AA348</f>
        <v>-780</v>
      </c>
      <c r="AC348" s="668">
        <f>$E348*3</f>
        <v>390</v>
      </c>
      <c r="AD348" s="669"/>
      <c r="AE348" s="669"/>
      <c r="AF348" s="669"/>
      <c r="AG348" s="669"/>
      <c r="AH348" s="669"/>
      <c r="AI348" s="669"/>
      <c r="AJ348" s="669"/>
      <c r="AK348" s="668">
        <f>SUM(AC348:AJ348)</f>
        <v>390</v>
      </c>
      <c r="AL348" s="669"/>
      <c r="AM348" s="668">
        <f t="shared" ref="AM348:AM354" si="185">AB348+AK348-AL348</f>
        <v>-390</v>
      </c>
      <c r="AN348" s="668">
        <f>$E348*3</f>
        <v>390</v>
      </c>
      <c r="AO348" s="669"/>
      <c r="AP348" s="669"/>
      <c r="AQ348" s="669"/>
      <c r="AR348" s="669"/>
      <c r="AS348" s="669"/>
      <c r="AT348" s="669"/>
      <c r="AU348" s="669"/>
      <c r="AV348" s="668">
        <f>SUM(AN348:AU348)</f>
        <v>390</v>
      </c>
      <c r="AW348" s="669"/>
      <c r="AX348" s="668">
        <f t="shared" ref="AX348:AX354" si="186">AM348+AV348-AW348</f>
        <v>0</v>
      </c>
    </row>
    <row r="349" spans="1:50" ht="12">
      <c r="A349" s="288">
        <v>347</v>
      </c>
      <c r="B349" s="289" t="s">
        <v>692</v>
      </c>
      <c r="C349" s="290" t="s">
        <v>14</v>
      </c>
      <c r="D349" s="290" t="s">
        <v>694</v>
      </c>
      <c r="E349" s="290">
        <v>280</v>
      </c>
      <c r="F349" s="668">
        <v>0</v>
      </c>
      <c r="G349" s="668">
        <v>600</v>
      </c>
      <c r="H349" s="669"/>
      <c r="I349" s="669"/>
      <c r="J349" s="669"/>
      <c r="K349" s="669"/>
      <c r="L349" s="669"/>
      <c r="M349" s="669"/>
      <c r="N349" s="669"/>
      <c r="O349" s="668">
        <f>SUM(G349:N349)</f>
        <v>600</v>
      </c>
      <c r="P349" s="669">
        <v>2400</v>
      </c>
      <c r="Q349" s="668">
        <f t="shared" si="183"/>
        <v>-1800</v>
      </c>
      <c r="R349" s="668">
        <v>600</v>
      </c>
      <c r="S349" s="669"/>
      <c r="T349" s="669"/>
      <c r="U349" s="669"/>
      <c r="V349" s="669"/>
      <c r="W349" s="669">
        <v>100</v>
      </c>
      <c r="X349" s="669"/>
      <c r="Y349" s="669"/>
      <c r="Z349" s="668">
        <f>SUM(R349:Y349)</f>
        <v>700</v>
      </c>
      <c r="AA349" s="669">
        <v>100</v>
      </c>
      <c r="AB349" s="668">
        <f t="shared" si="184"/>
        <v>-1200</v>
      </c>
      <c r="AC349" s="668">
        <f>$E349*3</f>
        <v>840</v>
      </c>
      <c r="AD349" s="669"/>
      <c r="AE349" s="669"/>
      <c r="AF349" s="669"/>
      <c r="AG349" s="669"/>
      <c r="AH349" s="669"/>
      <c r="AI349" s="669"/>
      <c r="AJ349" s="669"/>
      <c r="AK349" s="668">
        <f>SUM(AC349:AJ349)</f>
        <v>840</v>
      </c>
      <c r="AL349" s="669">
        <v>480</v>
      </c>
      <c r="AM349" s="668">
        <f t="shared" si="185"/>
        <v>-840</v>
      </c>
      <c r="AN349" s="668">
        <f>$E349*3</f>
        <v>840</v>
      </c>
      <c r="AO349" s="669"/>
      <c r="AP349" s="669"/>
      <c r="AQ349" s="669"/>
      <c r="AR349" s="669"/>
      <c r="AS349" s="669"/>
      <c r="AT349" s="669"/>
      <c r="AU349" s="669"/>
      <c r="AV349" s="668">
        <f>SUM(AN349:AU349)</f>
        <v>840</v>
      </c>
      <c r="AW349" s="669">
        <v>840</v>
      </c>
      <c r="AX349" s="668">
        <f t="shared" si="186"/>
        <v>-840</v>
      </c>
    </row>
    <row r="350" spans="1:50" ht="12">
      <c r="A350" s="288">
        <v>348</v>
      </c>
      <c r="B350" s="319" t="s">
        <v>695</v>
      </c>
      <c r="C350" s="320" t="s">
        <v>30</v>
      </c>
      <c r="D350" s="321"/>
      <c r="E350" s="319"/>
      <c r="F350" s="676">
        <v>560</v>
      </c>
      <c r="G350" s="671"/>
      <c r="H350" s="672"/>
      <c r="I350" s="672"/>
      <c r="J350" s="672"/>
      <c r="K350" s="672"/>
      <c r="L350" s="672"/>
      <c r="M350" s="672"/>
      <c r="N350" s="672"/>
      <c r="O350" s="671"/>
      <c r="P350" s="672"/>
      <c r="Q350" s="671">
        <f t="shared" si="183"/>
        <v>560</v>
      </c>
      <c r="R350" s="671"/>
      <c r="S350" s="672"/>
      <c r="T350" s="672"/>
      <c r="U350" s="672"/>
      <c r="V350" s="672"/>
      <c r="W350" s="672"/>
      <c r="X350" s="672"/>
      <c r="Y350" s="672"/>
      <c r="Z350" s="671"/>
      <c r="AA350" s="672"/>
      <c r="AB350" s="671">
        <f t="shared" si="184"/>
        <v>560</v>
      </c>
      <c r="AC350" s="671"/>
      <c r="AD350" s="672"/>
      <c r="AE350" s="672"/>
      <c r="AF350" s="672"/>
      <c r="AG350" s="672"/>
      <c r="AH350" s="672"/>
      <c r="AI350" s="672"/>
      <c r="AJ350" s="672"/>
      <c r="AK350" s="671"/>
      <c r="AL350" s="672"/>
      <c r="AM350" s="671">
        <f t="shared" si="185"/>
        <v>560</v>
      </c>
      <c r="AN350" s="671"/>
      <c r="AO350" s="672"/>
      <c r="AP350" s="672"/>
      <c r="AQ350" s="672"/>
      <c r="AR350" s="672"/>
      <c r="AS350" s="672"/>
      <c r="AT350" s="672"/>
      <c r="AU350" s="672"/>
      <c r="AV350" s="671"/>
      <c r="AW350" s="672"/>
      <c r="AX350" s="671">
        <f t="shared" si="186"/>
        <v>560</v>
      </c>
    </row>
    <row r="351" spans="1:50" ht="12">
      <c r="A351" s="288">
        <v>349</v>
      </c>
      <c r="B351" s="319" t="s">
        <v>3119</v>
      </c>
      <c r="C351" s="320" t="s">
        <v>30</v>
      </c>
      <c r="D351" s="321"/>
      <c r="E351" s="319"/>
      <c r="F351" s="676">
        <v>984.8</v>
      </c>
      <c r="G351" s="671"/>
      <c r="H351" s="672"/>
      <c r="I351" s="672"/>
      <c r="J351" s="672"/>
      <c r="K351" s="672"/>
      <c r="L351" s="672"/>
      <c r="M351" s="672"/>
      <c r="N351" s="672"/>
      <c r="O351" s="671"/>
      <c r="P351" s="672"/>
      <c r="Q351" s="671">
        <f t="shared" si="183"/>
        <v>984.8</v>
      </c>
      <c r="R351" s="671"/>
      <c r="S351" s="672"/>
      <c r="T351" s="672"/>
      <c r="U351" s="672"/>
      <c r="V351" s="672"/>
      <c r="W351" s="672"/>
      <c r="X351" s="672"/>
      <c r="Y351" s="672"/>
      <c r="Z351" s="671"/>
      <c r="AA351" s="672"/>
      <c r="AB351" s="671">
        <f t="shared" si="184"/>
        <v>984.8</v>
      </c>
      <c r="AC351" s="671"/>
      <c r="AD351" s="672"/>
      <c r="AE351" s="672"/>
      <c r="AF351" s="672"/>
      <c r="AG351" s="672"/>
      <c r="AH351" s="672"/>
      <c r="AI351" s="672"/>
      <c r="AJ351" s="672"/>
      <c r="AK351" s="671"/>
      <c r="AL351" s="672"/>
      <c r="AM351" s="671">
        <f t="shared" si="185"/>
        <v>984.8</v>
      </c>
      <c r="AN351" s="671"/>
      <c r="AO351" s="672"/>
      <c r="AP351" s="672"/>
      <c r="AQ351" s="672"/>
      <c r="AR351" s="672"/>
      <c r="AS351" s="672"/>
      <c r="AT351" s="672"/>
      <c r="AU351" s="672"/>
      <c r="AV351" s="671"/>
      <c r="AW351" s="672"/>
      <c r="AX351" s="671">
        <f t="shared" si="186"/>
        <v>984.8</v>
      </c>
    </row>
    <row r="352" spans="1:50" ht="12">
      <c r="A352" s="288">
        <v>350</v>
      </c>
      <c r="B352" s="289" t="s">
        <v>699</v>
      </c>
      <c r="C352" s="290" t="s">
        <v>23</v>
      </c>
      <c r="D352" s="290" t="s">
        <v>701</v>
      </c>
      <c r="E352" s="290">
        <v>175</v>
      </c>
      <c r="F352" s="668">
        <v>0</v>
      </c>
      <c r="G352" s="668">
        <v>375</v>
      </c>
      <c r="H352" s="669"/>
      <c r="I352" s="669"/>
      <c r="J352" s="669"/>
      <c r="K352" s="669"/>
      <c r="L352" s="669"/>
      <c r="M352" s="669"/>
      <c r="N352" s="669"/>
      <c r="O352" s="668">
        <f>SUM(G352:N352)</f>
        <v>375</v>
      </c>
      <c r="P352" s="669">
        <v>375</v>
      </c>
      <c r="Q352" s="668">
        <f t="shared" si="183"/>
        <v>0</v>
      </c>
      <c r="R352" s="668">
        <v>375</v>
      </c>
      <c r="S352" s="669"/>
      <c r="T352" s="669"/>
      <c r="U352" s="669"/>
      <c r="V352" s="669"/>
      <c r="W352" s="669"/>
      <c r="X352" s="669"/>
      <c r="Y352" s="669"/>
      <c r="Z352" s="668">
        <f>SUM(R352:Y352)</f>
        <v>375</v>
      </c>
      <c r="AA352" s="669">
        <v>400</v>
      </c>
      <c r="AB352" s="668">
        <f t="shared" si="184"/>
        <v>-25</v>
      </c>
      <c r="AC352" s="668">
        <f>$E352*3</f>
        <v>525</v>
      </c>
      <c r="AD352" s="669"/>
      <c r="AE352" s="669"/>
      <c r="AF352" s="669"/>
      <c r="AG352" s="669"/>
      <c r="AH352" s="669"/>
      <c r="AI352" s="669"/>
      <c r="AJ352" s="669"/>
      <c r="AK352" s="668">
        <f>SUM(AC352:AJ352)</f>
        <v>525</v>
      </c>
      <c r="AL352" s="669">
        <v>500</v>
      </c>
      <c r="AM352" s="668">
        <f t="shared" si="185"/>
        <v>0</v>
      </c>
      <c r="AN352" s="668">
        <f>$E352*3</f>
        <v>525</v>
      </c>
      <c r="AO352" s="669"/>
      <c r="AP352" s="669"/>
      <c r="AQ352" s="669"/>
      <c r="AR352" s="669"/>
      <c r="AS352" s="669"/>
      <c r="AT352" s="669"/>
      <c r="AU352" s="669"/>
      <c r="AV352" s="668">
        <f>SUM(AN352:AU352)</f>
        <v>525</v>
      </c>
      <c r="AW352" s="669">
        <v>525</v>
      </c>
      <c r="AX352" s="668">
        <f t="shared" si="186"/>
        <v>0</v>
      </c>
    </row>
    <row r="353" spans="1:50" ht="12">
      <c r="A353" s="288">
        <v>351</v>
      </c>
      <c r="B353" s="294" t="s">
        <v>702</v>
      </c>
      <c r="C353" s="290" t="s">
        <v>10</v>
      </c>
      <c r="D353" s="290" t="s">
        <v>704</v>
      </c>
      <c r="E353" s="670">
        <v>25</v>
      </c>
      <c r="F353" s="668">
        <v>0</v>
      </c>
      <c r="G353" s="668">
        <f>E353*3</f>
        <v>75</v>
      </c>
      <c r="H353" s="669"/>
      <c r="I353" s="669"/>
      <c r="J353" s="669"/>
      <c r="K353" s="669"/>
      <c r="L353" s="669"/>
      <c r="M353" s="669"/>
      <c r="N353" s="669"/>
      <c r="O353" s="668">
        <f>SUM(G353:N353)</f>
        <v>75</v>
      </c>
      <c r="P353" s="669"/>
      <c r="Q353" s="668">
        <f t="shared" si="183"/>
        <v>75</v>
      </c>
      <c r="R353" s="668">
        <f>E353*3</f>
        <v>75</v>
      </c>
      <c r="S353" s="669"/>
      <c r="T353" s="669"/>
      <c r="U353" s="669"/>
      <c r="V353" s="669"/>
      <c r="W353" s="669"/>
      <c r="X353" s="669"/>
      <c r="Y353" s="669"/>
      <c r="Z353" s="668">
        <f>SUM(R353:Y353)</f>
        <v>75</v>
      </c>
      <c r="AA353" s="669"/>
      <c r="AB353" s="668">
        <f t="shared" si="184"/>
        <v>150</v>
      </c>
      <c r="AC353" s="668">
        <f>$E353*3</f>
        <v>75</v>
      </c>
      <c r="AD353" s="669"/>
      <c r="AE353" s="669"/>
      <c r="AF353" s="669"/>
      <c r="AG353" s="669"/>
      <c r="AH353" s="669"/>
      <c r="AI353" s="669"/>
      <c r="AJ353" s="669"/>
      <c r="AK353" s="668">
        <f>SUM(AC353:AJ353)</f>
        <v>75</v>
      </c>
      <c r="AL353" s="669"/>
      <c r="AM353" s="668">
        <f t="shared" si="185"/>
        <v>225</v>
      </c>
      <c r="AN353" s="668">
        <f>$E353*3</f>
        <v>75</v>
      </c>
      <c r="AO353" s="669"/>
      <c r="AP353" s="669"/>
      <c r="AQ353" s="669"/>
      <c r="AR353" s="669"/>
      <c r="AS353" s="669"/>
      <c r="AT353" s="669"/>
      <c r="AU353" s="669"/>
      <c r="AV353" s="668">
        <f>SUM(AN353:AU353)</f>
        <v>75</v>
      </c>
      <c r="AW353" s="669"/>
      <c r="AX353" s="668">
        <f t="shared" si="186"/>
        <v>300</v>
      </c>
    </row>
    <row r="354" spans="1:50" ht="12">
      <c r="A354" s="288">
        <v>352</v>
      </c>
      <c r="B354" s="289" t="s">
        <v>705</v>
      </c>
      <c r="C354" s="290" t="s">
        <v>23</v>
      </c>
      <c r="D354" s="290" t="s">
        <v>12</v>
      </c>
      <c r="E354" s="290">
        <v>70</v>
      </c>
      <c r="F354" s="668">
        <v>470</v>
      </c>
      <c r="G354" s="668">
        <f>E354*3</f>
        <v>210</v>
      </c>
      <c r="H354" s="669"/>
      <c r="I354" s="669"/>
      <c r="J354" s="669"/>
      <c r="K354" s="669"/>
      <c r="L354" s="669"/>
      <c r="M354" s="669"/>
      <c r="N354" s="669"/>
      <c r="O354" s="668">
        <f>SUM(G354:N354)</f>
        <v>210</v>
      </c>
      <c r="P354" s="669"/>
      <c r="Q354" s="668">
        <f t="shared" si="183"/>
        <v>680</v>
      </c>
      <c r="R354" s="668">
        <f>E354*3</f>
        <v>210</v>
      </c>
      <c r="S354" s="669"/>
      <c r="T354" s="669"/>
      <c r="U354" s="669"/>
      <c r="V354" s="669"/>
      <c r="W354" s="669"/>
      <c r="X354" s="669"/>
      <c r="Y354" s="669"/>
      <c r="Z354" s="668">
        <f>SUM(R354:Y354)</f>
        <v>210</v>
      </c>
      <c r="AA354" s="669">
        <v>1410</v>
      </c>
      <c r="AB354" s="668">
        <f t="shared" si="184"/>
        <v>-520</v>
      </c>
      <c r="AC354" s="668">
        <f>$E354*3</f>
        <v>210</v>
      </c>
      <c r="AD354" s="669">
        <v>50</v>
      </c>
      <c r="AE354" s="669"/>
      <c r="AF354" s="669"/>
      <c r="AG354" s="669"/>
      <c r="AH354" s="669"/>
      <c r="AI354" s="669"/>
      <c r="AJ354" s="669"/>
      <c r="AK354" s="668">
        <f>SUM(AC354:AJ354)</f>
        <v>260</v>
      </c>
      <c r="AL354" s="669"/>
      <c r="AM354" s="668">
        <f t="shared" si="185"/>
        <v>-260</v>
      </c>
      <c r="AN354" s="668">
        <f>$E354*3</f>
        <v>210</v>
      </c>
      <c r="AO354" s="669"/>
      <c r="AP354" s="669"/>
      <c r="AQ354" s="669"/>
      <c r="AR354" s="669"/>
      <c r="AS354" s="669"/>
      <c r="AT354" s="669"/>
      <c r="AU354" s="669"/>
      <c r="AV354" s="668">
        <f>SUM(AN354:AU354)</f>
        <v>210</v>
      </c>
      <c r="AW354" s="669"/>
      <c r="AX354" s="668">
        <f t="shared" si="186"/>
        <v>-50</v>
      </c>
    </row>
    <row r="355" spans="1:50" ht="12">
      <c r="A355" s="288">
        <v>353</v>
      </c>
      <c r="B355" s="414" t="s">
        <v>983</v>
      </c>
      <c r="C355" s="297" t="s">
        <v>30</v>
      </c>
      <c r="D355" s="297"/>
      <c r="E355" s="297"/>
      <c r="F355" s="671"/>
      <c r="G355" s="671"/>
      <c r="H355" s="672"/>
      <c r="I355" s="672"/>
      <c r="J355" s="672"/>
      <c r="K355" s="672"/>
      <c r="L355" s="672"/>
      <c r="M355" s="672"/>
      <c r="N355" s="672"/>
      <c r="O355" s="671"/>
      <c r="P355" s="672"/>
      <c r="Q355" s="671"/>
      <c r="R355" s="671"/>
      <c r="S355" s="672"/>
      <c r="T355" s="672"/>
      <c r="U355" s="672"/>
      <c r="V355" s="672"/>
      <c r="W355" s="672"/>
      <c r="X355" s="672"/>
      <c r="Y355" s="672"/>
      <c r="Z355" s="671"/>
      <c r="AA355" s="672"/>
      <c r="AB355" s="671"/>
      <c r="AC355" s="671"/>
      <c r="AD355" s="672"/>
      <c r="AE355" s="672"/>
      <c r="AF355" s="672"/>
      <c r="AG355" s="672"/>
      <c r="AH355" s="672"/>
      <c r="AI355" s="672"/>
      <c r="AJ355" s="672"/>
      <c r="AK355" s="671"/>
      <c r="AL355" s="672"/>
      <c r="AM355" s="671"/>
      <c r="AN355" s="671"/>
      <c r="AO355" s="672"/>
      <c r="AP355" s="672"/>
      <c r="AQ355" s="672"/>
      <c r="AR355" s="672"/>
      <c r="AS355" s="672"/>
      <c r="AT355" s="672"/>
      <c r="AU355" s="672"/>
      <c r="AV355" s="671"/>
      <c r="AW355" s="672"/>
      <c r="AX355" s="671"/>
    </row>
    <row r="356" spans="1:50" ht="12">
      <c r="A356" s="288">
        <v>354</v>
      </c>
      <c r="B356" s="289" t="s">
        <v>957</v>
      </c>
      <c r="C356" s="290" t="s">
        <v>23</v>
      </c>
      <c r="D356" s="290" t="s">
        <v>956</v>
      </c>
      <c r="E356" s="290">
        <v>200</v>
      </c>
      <c r="F356" s="668">
        <v>0</v>
      </c>
      <c r="G356" s="668">
        <v>420</v>
      </c>
      <c r="H356" s="669"/>
      <c r="I356" s="669"/>
      <c r="J356" s="669"/>
      <c r="K356" s="669"/>
      <c r="L356" s="669"/>
      <c r="M356" s="669"/>
      <c r="N356" s="669"/>
      <c r="O356" s="668">
        <f t="shared" ref="O356:O377" si="187">SUM(G356:N356)</f>
        <v>420</v>
      </c>
      <c r="P356" s="669">
        <v>1680</v>
      </c>
      <c r="Q356" s="668">
        <f t="shared" ref="Q356:Q377" si="188">F356+O356-P356</f>
        <v>-1260</v>
      </c>
      <c r="R356" s="668">
        <v>420</v>
      </c>
      <c r="S356" s="669"/>
      <c r="T356" s="669"/>
      <c r="U356" s="669"/>
      <c r="V356" s="669"/>
      <c r="W356" s="669"/>
      <c r="X356" s="669"/>
      <c r="Y356" s="669"/>
      <c r="Z356" s="668">
        <f t="shared" ref="Z356:Z377" si="189">SUM(R356:Y356)</f>
        <v>420</v>
      </c>
      <c r="AA356" s="669"/>
      <c r="AB356" s="668">
        <f t="shared" ref="AB356:AB377" si="190">Q356+Z356-AA356</f>
        <v>-840</v>
      </c>
      <c r="AC356" s="668">
        <f t="shared" ref="AC356:AC363" si="191">$E356*3</f>
        <v>600</v>
      </c>
      <c r="AD356" s="669"/>
      <c r="AE356" s="669"/>
      <c r="AF356" s="669"/>
      <c r="AG356" s="669"/>
      <c r="AH356" s="669"/>
      <c r="AI356" s="669"/>
      <c r="AJ356" s="669"/>
      <c r="AK356" s="668">
        <f t="shared" ref="AK356:AK377" si="192">SUM(AC356:AJ356)</f>
        <v>600</v>
      </c>
      <c r="AL356" s="669"/>
      <c r="AM356" s="668">
        <f t="shared" ref="AM356:AM377" si="193">AB356+AK356-AL356</f>
        <v>-240</v>
      </c>
      <c r="AN356" s="668">
        <f t="shared" ref="AN356:AN363" si="194">$E356*3</f>
        <v>600</v>
      </c>
      <c r="AO356" s="669"/>
      <c r="AP356" s="669"/>
      <c r="AQ356" s="669"/>
      <c r="AR356" s="669"/>
      <c r="AS356" s="669"/>
      <c r="AT356" s="669"/>
      <c r="AU356" s="669"/>
      <c r="AV356" s="668">
        <f t="shared" ref="AV356:AV377" si="195">SUM(AN356:AU356)</f>
        <v>600</v>
      </c>
      <c r="AW356" s="669">
        <v>360</v>
      </c>
      <c r="AX356" s="668">
        <f t="shared" ref="AX356:AX377" si="196">AM356+AV356-AW356</f>
        <v>0</v>
      </c>
    </row>
    <row r="357" spans="1:50" ht="13">
      <c r="A357" s="288">
        <v>355</v>
      </c>
      <c r="B357" s="541" t="s">
        <v>3354</v>
      </c>
      <c r="C357" s="290" t="s">
        <v>14</v>
      </c>
      <c r="D357" s="290"/>
      <c r="E357" s="290">
        <v>235</v>
      </c>
      <c r="F357" s="668">
        <v>0</v>
      </c>
      <c r="G357" s="668">
        <v>510</v>
      </c>
      <c r="H357" s="669"/>
      <c r="I357" s="669"/>
      <c r="J357" s="669"/>
      <c r="K357" s="669"/>
      <c r="L357" s="669"/>
      <c r="M357" s="669"/>
      <c r="N357" s="669"/>
      <c r="O357" s="668">
        <f t="shared" si="187"/>
        <v>510</v>
      </c>
      <c r="P357" s="669">
        <v>2040</v>
      </c>
      <c r="Q357" s="668">
        <f t="shared" si="188"/>
        <v>-1530</v>
      </c>
      <c r="R357" s="668">
        <v>510</v>
      </c>
      <c r="S357" s="669">
        <v>50</v>
      </c>
      <c r="T357" s="669"/>
      <c r="U357" s="669"/>
      <c r="V357" s="669"/>
      <c r="W357" s="669">
        <v>100</v>
      </c>
      <c r="X357" s="669"/>
      <c r="Y357" s="669"/>
      <c r="Z357" s="668">
        <f t="shared" si="189"/>
        <v>660</v>
      </c>
      <c r="AA357" s="669"/>
      <c r="AB357" s="668">
        <f t="shared" si="190"/>
        <v>-870</v>
      </c>
      <c r="AC357" s="668">
        <f t="shared" si="191"/>
        <v>705</v>
      </c>
      <c r="AD357" s="669"/>
      <c r="AE357" s="669"/>
      <c r="AF357" s="669"/>
      <c r="AG357" s="669"/>
      <c r="AH357" s="669"/>
      <c r="AI357" s="669"/>
      <c r="AJ357" s="669"/>
      <c r="AK357" s="668">
        <f t="shared" si="192"/>
        <v>705</v>
      </c>
      <c r="AL357" s="669"/>
      <c r="AM357" s="668">
        <f t="shared" si="193"/>
        <v>-165</v>
      </c>
      <c r="AN357" s="668">
        <f t="shared" si="194"/>
        <v>705</v>
      </c>
      <c r="AO357" s="669">
        <v>50</v>
      </c>
      <c r="AP357" s="669">
        <v>108</v>
      </c>
      <c r="AQ357" s="669"/>
      <c r="AR357" s="669"/>
      <c r="AS357" s="669"/>
      <c r="AT357" s="669"/>
      <c r="AU357" s="669"/>
      <c r="AV357" s="668">
        <f t="shared" si="195"/>
        <v>863</v>
      </c>
      <c r="AW357" s="669"/>
      <c r="AX357" s="668">
        <f t="shared" si="196"/>
        <v>698</v>
      </c>
    </row>
    <row r="358" spans="1:50" ht="12">
      <c r="A358" s="288">
        <v>356</v>
      </c>
      <c r="B358" s="289" t="s">
        <v>1568</v>
      </c>
      <c r="C358" s="290" t="s">
        <v>14</v>
      </c>
      <c r="D358" s="290"/>
      <c r="E358" s="290">
        <v>100</v>
      </c>
      <c r="F358" s="668">
        <v>0</v>
      </c>
      <c r="G358" s="668">
        <f t="shared" ref="G358:G376" si="197">E358*3</f>
        <v>300</v>
      </c>
      <c r="H358" s="669"/>
      <c r="I358" s="669"/>
      <c r="J358" s="669"/>
      <c r="K358" s="669"/>
      <c r="L358" s="669"/>
      <c r="M358" s="669"/>
      <c r="N358" s="669"/>
      <c r="O358" s="668">
        <f t="shared" si="187"/>
        <v>300</v>
      </c>
      <c r="P358" s="669"/>
      <c r="Q358" s="668">
        <f t="shared" si="188"/>
        <v>300</v>
      </c>
      <c r="R358" s="668">
        <f t="shared" ref="R358:R363" si="198">E358*3</f>
        <v>300</v>
      </c>
      <c r="S358" s="669"/>
      <c r="T358" s="669"/>
      <c r="U358" s="669"/>
      <c r="V358" s="669"/>
      <c r="W358" s="669"/>
      <c r="X358" s="669"/>
      <c r="Y358" s="669"/>
      <c r="Z358" s="668">
        <f t="shared" si="189"/>
        <v>300</v>
      </c>
      <c r="AA358" s="669">
        <v>1200</v>
      </c>
      <c r="AB358" s="668">
        <f t="shared" si="190"/>
        <v>-600</v>
      </c>
      <c r="AC358" s="668">
        <f t="shared" si="191"/>
        <v>300</v>
      </c>
      <c r="AD358" s="669"/>
      <c r="AE358" s="669"/>
      <c r="AF358" s="669"/>
      <c r="AG358" s="669"/>
      <c r="AH358" s="669"/>
      <c r="AI358" s="669"/>
      <c r="AJ358" s="669"/>
      <c r="AK358" s="668">
        <f t="shared" si="192"/>
        <v>300</v>
      </c>
      <c r="AL358" s="669"/>
      <c r="AM358" s="668">
        <f t="shared" si="193"/>
        <v>-300</v>
      </c>
      <c r="AN358" s="668">
        <f t="shared" si="194"/>
        <v>300</v>
      </c>
      <c r="AO358" s="669"/>
      <c r="AP358" s="669"/>
      <c r="AQ358" s="669"/>
      <c r="AR358" s="669"/>
      <c r="AS358" s="669"/>
      <c r="AT358" s="669"/>
      <c r="AU358" s="669"/>
      <c r="AV358" s="668">
        <f t="shared" si="195"/>
        <v>300</v>
      </c>
      <c r="AW358" s="669"/>
      <c r="AX358" s="668">
        <f t="shared" si="196"/>
        <v>0</v>
      </c>
    </row>
    <row r="359" spans="1:50" ht="12.75" customHeight="1">
      <c r="A359" s="288">
        <v>357</v>
      </c>
      <c r="B359" s="289" t="s">
        <v>709</v>
      </c>
      <c r="C359" s="290" t="s">
        <v>30</v>
      </c>
      <c r="D359" s="290" t="s">
        <v>711</v>
      </c>
      <c r="E359" s="290">
        <v>140</v>
      </c>
      <c r="F359" s="668">
        <v>0</v>
      </c>
      <c r="G359" s="668">
        <f t="shared" si="197"/>
        <v>420</v>
      </c>
      <c r="H359" s="669"/>
      <c r="I359" s="669"/>
      <c r="J359" s="669"/>
      <c r="K359" s="669"/>
      <c r="L359" s="669">
        <v>100</v>
      </c>
      <c r="M359" s="669"/>
      <c r="N359" s="669">
        <v>30</v>
      </c>
      <c r="O359" s="668">
        <f t="shared" si="187"/>
        <v>550</v>
      </c>
      <c r="P359" s="669">
        <v>550</v>
      </c>
      <c r="Q359" s="668">
        <f t="shared" si="188"/>
        <v>0</v>
      </c>
      <c r="R359" s="668">
        <f t="shared" si="198"/>
        <v>420</v>
      </c>
      <c r="S359" s="669"/>
      <c r="T359" s="669"/>
      <c r="U359" s="669"/>
      <c r="V359" s="669"/>
      <c r="W359" s="669"/>
      <c r="X359" s="669"/>
      <c r="Y359" s="669"/>
      <c r="Z359" s="668">
        <f t="shared" si="189"/>
        <v>420</v>
      </c>
      <c r="AA359" s="669">
        <v>1835</v>
      </c>
      <c r="AB359" s="668">
        <f t="shared" si="190"/>
        <v>-1415</v>
      </c>
      <c r="AC359" s="668">
        <v>140</v>
      </c>
      <c r="AD359" s="669"/>
      <c r="AE359" s="669"/>
      <c r="AF359" s="669"/>
      <c r="AG359" s="669"/>
      <c r="AH359" s="669"/>
      <c r="AI359" s="669"/>
      <c r="AJ359" s="669">
        <v>1275</v>
      </c>
      <c r="AK359" s="668">
        <f t="shared" si="192"/>
        <v>1415</v>
      </c>
      <c r="AL359" s="669"/>
      <c r="AM359" s="668">
        <f t="shared" si="193"/>
        <v>0</v>
      </c>
      <c r="AN359" s="668"/>
      <c r="AO359" s="669"/>
      <c r="AP359" s="669"/>
      <c r="AQ359" s="669"/>
      <c r="AR359" s="669"/>
      <c r="AS359" s="669"/>
      <c r="AT359" s="669"/>
      <c r="AU359" s="669"/>
      <c r="AV359" s="668">
        <f t="shared" si="195"/>
        <v>0</v>
      </c>
      <c r="AW359" s="669"/>
      <c r="AX359" s="668">
        <f t="shared" si="196"/>
        <v>0</v>
      </c>
    </row>
    <row r="360" spans="1:50" ht="12">
      <c r="A360" s="288">
        <v>358</v>
      </c>
      <c r="B360" s="289" t="s">
        <v>712</v>
      </c>
      <c r="C360" s="290" t="s">
        <v>14</v>
      </c>
      <c r="D360" s="290" t="s">
        <v>12</v>
      </c>
      <c r="E360" s="290">
        <v>70</v>
      </c>
      <c r="F360" s="668">
        <v>0</v>
      </c>
      <c r="G360" s="668">
        <f t="shared" si="197"/>
        <v>210</v>
      </c>
      <c r="H360" s="669"/>
      <c r="I360" s="669"/>
      <c r="J360" s="669"/>
      <c r="K360" s="669"/>
      <c r="L360" s="669"/>
      <c r="M360" s="669"/>
      <c r="N360" s="669"/>
      <c r="O360" s="668">
        <f t="shared" si="187"/>
        <v>210</v>
      </c>
      <c r="P360" s="669">
        <v>210</v>
      </c>
      <c r="Q360" s="668">
        <f t="shared" si="188"/>
        <v>0</v>
      </c>
      <c r="R360" s="668">
        <f t="shared" si="198"/>
        <v>210</v>
      </c>
      <c r="S360" s="669"/>
      <c r="T360" s="669"/>
      <c r="U360" s="669"/>
      <c r="V360" s="669"/>
      <c r="W360" s="669"/>
      <c r="X360" s="669"/>
      <c r="Y360" s="669"/>
      <c r="Z360" s="668">
        <f t="shared" si="189"/>
        <v>210</v>
      </c>
      <c r="AA360" s="669">
        <v>540</v>
      </c>
      <c r="AB360" s="668">
        <f t="shared" si="190"/>
        <v>-330</v>
      </c>
      <c r="AC360" s="668">
        <f t="shared" si="191"/>
        <v>210</v>
      </c>
      <c r="AD360" s="669">
        <v>20</v>
      </c>
      <c r="AE360" s="669">
        <v>100</v>
      </c>
      <c r="AF360" s="669"/>
      <c r="AG360" s="669"/>
      <c r="AH360" s="669"/>
      <c r="AI360" s="669"/>
      <c r="AJ360" s="669"/>
      <c r="AK360" s="668">
        <f t="shared" si="192"/>
        <v>330</v>
      </c>
      <c r="AL360" s="669">
        <v>210</v>
      </c>
      <c r="AM360" s="668">
        <f t="shared" si="193"/>
        <v>-210</v>
      </c>
      <c r="AN360" s="668">
        <f t="shared" si="194"/>
        <v>210</v>
      </c>
      <c r="AO360" s="669"/>
      <c r="AP360" s="669"/>
      <c r="AQ360" s="669"/>
      <c r="AR360" s="669"/>
      <c r="AS360" s="669"/>
      <c r="AT360" s="669"/>
      <c r="AU360" s="669"/>
      <c r="AV360" s="668">
        <f t="shared" si="195"/>
        <v>210</v>
      </c>
      <c r="AW360" s="669"/>
      <c r="AX360" s="668">
        <f t="shared" si="196"/>
        <v>0</v>
      </c>
    </row>
    <row r="361" spans="1:50" ht="12">
      <c r="A361" s="288">
        <v>359</v>
      </c>
      <c r="B361" s="289" t="s">
        <v>715</v>
      </c>
      <c r="C361" s="290" t="s">
        <v>14</v>
      </c>
      <c r="D361" s="290" t="s">
        <v>717</v>
      </c>
      <c r="E361" s="290">
        <v>70</v>
      </c>
      <c r="F361" s="668">
        <v>0</v>
      </c>
      <c r="G361" s="668">
        <f t="shared" si="197"/>
        <v>210</v>
      </c>
      <c r="H361" s="669"/>
      <c r="I361" s="669"/>
      <c r="J361" s="669"/>
      <c r="K361" s="669"/>
      <c r="L361" s="669"/>
      <c r="M361" s="669"/>
      <c r="N361" s="669"/>
      <c r="O361" s="668">
        <f t="shared" si="187"/>
        <v>210</v>
      </c>
      <c r="P361" s="669"/>
      <c r="Q361" s="668">
        <f t="shared" si="188"/>
        <v>210</v>
      </c>
      <c r="R361" s="668">
        <f t="shared" si="198"/>
        <v>210</v>
      </c>
      <c r="S361" s="669"/>
      <c r="T361" s="669"/>
      <c r="U361" s="669"/>
      <c r="V361" s="669"/>
      <c r="W361" s="669"/>
      <c r="X361" s="669"/>
      <c r="Y361" s="669"/>
      <c r="Z361" s="668">
        <f t="shared" si="189"/>
        <v>210</v>
      </c>
      <c r="AA361" s="669"/>
      <c r="AB361" s="668">
        <f t="shared" si="190"/>
        <v>420</v>
      </c>
      <c r="AC361" s="668">
        <f t="shared" si="191"/>
        <v>210</v>
      </c>
      <c r="AD361" s="669"/>
      <c r="AE361" s="669"/>
      <c r="AF361" s="669"/>
      <c r="AG361" s="669"/>
      <c r="AH361" s="669"/>
      <c r="AI361" s="669"/>
      <c r="AJ361" s="669"/>
      <c r="AK361" s="668">
        <f t="shared" si="192"/>
        <v>210</v>
      </c>
      <c r="AL361" s="669"/>
      <c r="AM361" s="668">
        <f t="shared" si="193"/>
        <v>630</v>
      </c>
      <c r="AN361" s="668">
        <f t="shared" si="194"/>
        <v>210</v>
      </c>
      <c r="AO361" s="669"/>
      <c r="AP361" s="669"/>
      <c r="AQ361" s="669"/>
      <c r="AR361" s="669"/>
      <c r="AS361" s="669"/>
      <c r="AT361" s="669"/>
      <c r="AU361" s="669"/>
      <c r="AV361" s="668">
        <f t="shared" si="195"/>
        <v>210</v>
      </c>
      <c r="AW361" s="669">
        <v>840</v>
      </c>
      <c r="AX361" s="668">
        <f t="shared" si="196"/>
        <v>0</v>
      </c>
    </row>
    <row r="362" spans="1:50" ht="12">
      <c r="A362" s="288">
        <v>360</v>
      </c>
      <c r="B362" s="289" t="s">
        <v>1461</v>
      </c>
      <c r="C362" s="290" t="s">
        <v>23</v>
      </c>
      <c r="D362" s="290"/>
      <c r="E362" s="290">
        <v>150</v>
      </c>
      <c r="F362" s="668">
        <v>0</v>
      </c>
      <c r="G362" s="668">
        <v>285</v>
      </c>
      <c r="H362" s="669"/>
      <c r="I362" s="669"/>
      <c r="J362" s="669"/>
      <c r="K362" s="669"/>
      <c r="L362" s="669"/>
      <c r="M362" s="669"/>
      <c r="N362" s="669"/>
      <c r="O362" s="668">
        <f t="shared" si="187"/>
        <v>285</v>
      </c>
      <c r="P362" s="669">
        <v>1140</v>
      </c>
      <c r="Q362" s="668">
        <f t="shared" si="188"/>
        <v>-855</v>
      </c>
      <c r="R362" s="668">
        <v>285</v>
      </c>
      <c r="S362" s="669">
        <v>70</v>
      </c>
      <c r="T362" s="669">
        <v>200</v>
      </c>
      <c r="U362" s="669"/>
      <c r="V362" s="669"/>
      <c r="W362" s="669">
        <v>100</v>
      </c>
      <c r="X362" s="669"/>
      <c r="Y362" s="669"/>
      <c r="Z362" s="668">
        <f t="shared" si="189"/>
        <v>655</v>
      </c>
      <c r="AA362" s="669">
        <v>370</v>
      </c>
      <c r="AB362" s="668">
        <f t="shared" si="190"/>
        <v>-570</v>
      </c>
      <c r="AC362" s="668">
        <f t="shared" si="191"/>
        <v>450</v>
      </c>
      <c r="AD362" s="669"/>
      <c r="AE362" s="669"/>
      <c r="AF362" s="669"/>
      <c r="AG362" s="669"/>
      <c r="AH362" s="669"/>
      <c r="AI362" s="669"/>
      <c r="AJ362" s="669"/>
      <c r="AK362" s="668">
        <f t="shared" si="192"/>
        <v>450</v>
      </c>
      <c r="AL362" s="669"/>
      <c r="AM362" s="668">
        <f t="shared" si="193"/>
        <v>-120</v>
      </c>
      <c r="AN362" s="668">
        <f t="shared" si="194"/>
        <v>450</v>
      </c>
      <c r="AO362" s="669">
        <v>50</v>
      </c>
      <c r="AP362" s="669"/>
      <c r="AQ362" s="669"/>
      <c r="AR362" s="669"/>
      <c r="AS362" s="669"/>
      <c r="AT362" s="669"/>
      <c r="AU362" s="669"/>
      <c r="AV362" s="668">
        <f t="shared" si="195"/>
        <v>500</v>
      </c>
      <c r="AW362" s="669">
        <v>380</v>
      </c>
      <c r="AX362" s="668">
        <f t="shared" si="196"/>
        <v>0</v>
      </c>
    </row>
    <row r="363" spans="1:50" ht="12">
      <c r="A363" s="288">
        <v>361</v>
      </c>
      <c r="B363" s="294" t="s">
        <v>3120</v>
      </c>
      <c r="C363" s="290" t="s">
        <v>10</v>
      </c>
      <c r="D363" s="290" t="s">
        <v>723</v>
      </c>
      <c r="E363" s="670">
        <v>320</v>
      </c>
      <c r="F363" s="668">
        <v>0</v>
      </c>
      <c r="G363" s="668">
        <f t="shared" si="197"/>
        <v>960</v>
      </c>
      <c r="H363" s="669"/>
      <c r="I363" s="669"/>
      <c r="J363" s="669"/>
      <c r="K363" s="669"/>
      <c r="L363" s="669"/>
      <c r="M363" s="669"/>
      <c r="N363" s="669"/>
      <c r="O363" s="668">
        <f t="shared" si="187"/>
        <v>960</v>
      </c>
      <c r="P363" s="669"/>
      <c r="Q363" s="668">
        <f t="shared" si="188"/>
        <v>960</v>
      </c>
      <c r="R363" s="668">
        <f t="shared" si="198"/>
        <v>960</v>
      </c>
      <c r="S363" s="669"/>
      <c r="T363" s="669"/>
      <c r="U363" s="669"/>
      <c r="V363" s="669"/>
      <c r="W363" s="669"/>
      <c r="X363" s="669"/>
      <c r="Y363" s="669"/>
      <c r="Z363" s="668">
        <f t="shared" si="189"/>
        <v>960</v>
      </c>
      <c r="AA363" s="669"/>
      <c r="AB363" s="668">
        <f t="shared" si="190"/>
        <v>1920</v>
      </c>
      <c r="AC363" s="668">
        <f t="shared" si="191"/>
        <v>960</v>
      </c>
      <c r="AD363" s="669"/>
      <c r="AE363" s="669"/>
      <c r="AF363" s="669"/>
      <c r="AG363" s="669"/>
      <c r="AH363" s="669"/>
      <c r="AI363" s="669"/>
      <c r="AJ363" s="669"/>
      <c r="AK363" s="668">
        <f t="shared" si="192"/>
        <v>960</v>
      </c>
      <c r="AL363" s="669"/>
      <c r="AM363" s="668">
        <f t="shared" si="193"/>
        <v>2880</v>
      </c>
      <c r="AN363" s="668">
        <f t="shared" si="194"/>
        <v>960</v>
      </c>
      <c r="AO363" s="669"/>
      <c r="AP363" s="669"/>
      <c r="AQ363" s="669"/>
      <c r="AR363" s="669"/>
      <c r="AS363" s="669"/>
      <c r="AT363" s="669"/>
      <c r="AU363" s="669"/>
      <c r="AV363" s="668">
        <f t="shared" si="195"/>
        <v>960</v>
      </c>
      <c r="AW363" s="669"/>
      <c r="AX363" s="668">
        <f t="shared" si="196"/>
        <v>3840</v>
      </c>
    </row>
    <row r="364" spans="1:50" ht="12">
      <c r="A364" s="288">
        <v>362</v>
      </c>
      <c r="B364" s="294" t="s">
        <v>4055</v>
      </c>
      <c r="C364" s="290" t="s">
        <v>23</v>
      </c>
      <c r="D364" s="290"/>
      <c r="E364" s="670">
        <v>100</v>
      </c>
      <c r="F364" s="668">
        <v>0</v>
      </c>
      <c r="G364" s="668">
        <f t="shared" si="197"/>
        <v>300</v>
      </c>
      <c r="H364" s="669"/>
      <c r="I364" s="669"/>
      <c r="J364" s="669"/>
      <c r="K364" s="669"/>
      <c r="L364" s="669"/>
      <c r="M364" s="669"/>
      <c r="N364" s="669">
        <v>1150</v>
      </c>
      <c r="O364" s="668">
        <f t="shared" si="187"/>
        <v>1450</v>
      </c>
      <c r="P364" s="669">
        <v>1550</v>
      </c>
      <c r="Q364" s="668">
        <f t="shared" si="188"/>
        <v>-100</v>
      </c>
      <c r="R364" s="668">
        <v>100</v>
      </c>
      <c r="S364" s="669"/>
      <c r="T364" s="669"/>
      <c r="U364" s="669"/>
      <c r="V364" s="669"/>
      <c r="W364" s="669"/>
      <c r="X364" s="669"/>
      <c r="Y364" s="669"/>
      <c r="Z364" s="668">
        <f t="shared" si="189"/>
        <v>100</v>
      </c>
      <c r="AA364" s="669"/>
      <c r="AB364" s="668">
        <f t="shared" si="190"/>
        <v>0</v>
      </c>
      <c r="AC364" s="668"/>
      <c r="AD364" s="669"/>
      <c r="AE364" s="669"/>
      <c r="AF364" s="669"/>
      <c r="AG364" s="669"/>
      <c r="AH364" s="669"/>
      <c r="AI364" s="669"/>
      <c r="AJ364" s="669"/>
      <c r="AK364" s="668">
        <f t="shared" si="192"/>
        <v>0</v>
      </c>
      <c r="AL364" s="669"/>
      <c r="AM364" s="668">
        <f t="shared" si="193"/>
        <v>0</v>
      </c>
      <c r="AN364" s="668"/>
      <c r="AO364" s="669"/>
      <c r="AP364" s="669"/>
      <c r="AQ364" s="669"/>
      <c r="AR364" s="669"/>
      <c r="AS364" s="669"/>
      <c r="AT364" s="669"/>
      <c r="AU364" s="669"/>
      <c r="AV364" s="668">
        <f t="shared" si="195"/>
        <v>0</v>
      </c>
      <c r="AW364" s="669"/>
      <c r="AX364" s="668">
        <f t="shared" si="196"/>
        <v>0</v>
      </c>
    </row>
    <row r="365" spans="1:50" ht="12">
      <c r="A365" s="288">
        <v>363</v>
      </c>
      <c r="B365" s="289" t="s">
        <v>888</v>
      </c>
      <c r="C365" s="290" t="s">
        <v>14</v>
      </c>
      <c r="D365" s="290" t="s">
        <v>889</v>
      </c>
      <c r="E365" s="290">
        <v>195</v>
      </c>
      <c r="F365" s="668">
        <v>0</v>
      </c>
      <c r="G365" s="668">
        <f t="shared" si="197"/>
        <v>585</v>
      </c>
      <c r="H365" s="669"/>
      <c r="I365" s="669"/>
      <c r="J365" s="669"/>
      <c r="K365" s="669"/>
      <c r="L365" s="669"/>
      <c r="M365" s="669"/>
      <c r="N365" s="669"/>
      <c r="O365" s="668">
        <f t="shared" si="187"/>
        <v>585</v>
      </c>
      <c r="P365" s="669">
        <v>585</v>
      </c>
      <c r="Q365" s="668">
        <f t="shared" si="188"/>
        <v>0</v>
      </c>
      <c r="R365" s="668">
        <f t="shared" ref="R365:R376" si="199">E365*3</f>
        <v>585</v>
      </c>
      <c r="S365" s="669"/>
      <c r="T365" s="669"/>
      <c r="U365" s="669"/>
      <c r="V365" s="669"/>
      <c r="W365" s="669"/>
      <c r="X365" s="669"/>
      <c r="Y365" s="669"/>
      <c r="Z365" s="668">
        <f t="shared" si="189"/>
        <v>585</v>
      </c>
      <c r="AA365" s="669">
        <v>1485</v>
      </c>
      <c r="AB365" s="668">
        <f t="shared" si="190"/>
        <v>-900</v>
      </c>
      <c r="AC365" s="668">
        <f t="shared" ref="AC365:AC377" si="200">$E365*3</f>
        <v>585</v>
      </c>
      <c r="AD365" s="669"/>
      <c r="AE365" s="669">
        <v>100</v>
      </c>
      <c r="AF365" s="669">
        <v>215</v>
      </c>
      <c r="AG365" s="669"/>
      <c r="AH365" s="669">
        <v>100</v>
      </c>
      <c r="AI365" s="669"/>
      <c r="AJ365" s="669"/>
      <c r="AK365" s="668">
        <f t="shared" si="192"/>
        <v>1000</v>
      </c>
      <c r="AL365" s="669">
        <v>100</v>
      </c>
      <c r="AM365" s="668">
        <f t="shared" si="193"/>
        <v>0</v>
      </c>
      <c r="AN365" s="668">
        <f t="shared" ref="AN365:AN377" si="201">$E365*3</f>
        <v>585</v>
      </c>
      <c r="AO365" s="669"/>
      <c r="AP365" s="669">
        <v>200</v>
      </c>
      <c r="AQ365" s="669">
        <v>418</v>
      </c>
      <c r="AR365" s="669">
        <v>300</v>
      </c>
      <c r="AS365" s="669"/>
      <c r="AT365" s="669"/>
      <c r="AU365" s="669"/>
      <c r="AV365" s="668">
        <f t="shared" si="195"/>
        <v>1503</v>
      </c>
      <c r="AW365" s="669">
        <v>1503</v>
      </c>
      <c r="AX365" s="668">
        <f t="shared" si="196"/>
        <v>0</v>
      </c>
    </row>
    <row r="366" spans="1:50" ht="12">
      <c r="A366" s="288">
        <v>364</v>
      </c>
      <c r="B366" s="289" t="s">
        <v>732</v>
      </c>
      <c r="C366" s="290" t="s">
        <v>14</v>
      </c>
      <c r="D366" s="290" t="s">
        <v>734</v>
      </c>
      <c r="E366" s="290">
        <v>200</v>
      </c>
      <c r="F366" s="668">
        <v>0</v>
      </c>
      <c r="G366" s="668">
        <v>435</v>
      </c>
      <c r="H366" s="669"/>
      <c r="I366" s="669"/>
      <c r="J366" s="669"/>
      <c r="K366" s="669"/>
      <c r="L366" s="669"/>
      <c r="M366" s="669"/>
      <c r="N366" s="669"/>
      <c r="O366" s="668">
        <f t="shared" si="187"/>
        <v>435</v>
      </c>
      <c r="P366" s="669">
        <v>970</v>
      </c>
      <c r="Q366" s="668">
        <f t="shared" si="188"/>
        <v>-535</v>
      </c>
      <c r="R366" s="668">
        <v>435</v>
      </c>
      <c r="S366" s="669"/>
      <c r="T366" s="669"/>
      <c r="U366" s="669"/>
      <c r="V366" s="669"/>
      <c r="W366" s="669">
        <v>100</v>
      </c>
      <c r="X366" s="669"/>
      <c r="Y366" s="669"/>
      <c r="Z366" s="668">
        <f t="shared" si="189"/>
        <v>535</v>
      </c>
      <c r="AA366" s="669"/>
      <c r="AB366" s="668">
        <f t="shared" si="190"/>
        <v>0</v>
      </c>
      <c r="AC366" s="668">
        <f t="shared" si="200"/>
        <v>600</v>
      </c>
      <c r="AD366" s="669"/>
      <c r="AE366" s="669"/>
      <c r="AF366" s="669"/>
      <c r="AG366" s="669"/>
      <c r="AH366" s="669"/>
      <c r="AI366" s="669"/>
      <c r="AJ366" s="669"/>
      <c r="AK366" s="668">
        <f t="shared" si="192"/>
        <v>600</v>
      </c>
      <c r="AL366" s="669">
        <v>600</v>
      </c>
      <c r="AM366" s="668">
        <f t="shared" si="193"/>
        <v>0</v>
      </c>
      <c r="AN366" s="668">
        <f t="shared" si="201"/>
        <v>600</v>
      </c>
      <c r="AO366" s="669"/>
      <c r="AP366" s="669"/>
      <c r="AQ366" s="669"/>
      <c r="AR366" s="669"/>
      <c r="AS366" s="669"/>
      <c r="AT366" s="669"/>
      <c r="AU366" s="669"/>
      <c r="AV366" s="668">
        <f t="shared" si="195"/>
        <v>600</v>
      </c>
      <c r="AW366" s="669"/>
      <c r="AX366" s="668">
        <f t="shared" si="196"/>
        <v>600</v>
      </c>
    </row>
    <row r="367" spans="1:50" ht="12">
      <c r="A367" s="288">
        <v>365</v>
      </c>
      <c r="B367" s="289" t="s">
        <v>1569</v>
      </c>
      <c r="C367" s="290" t="s">
        <v>14</v>
      </c>
      <c r="D367" s="290"/>
      <c r="E367" s="290">
        <v>340</v>
      </c>
      <c r="F367" s="668">
        <v>0</v>
      </c>
      <c r="G367" s="668">
        <v>720</v>
      </c>
      <c r="H367" s="669">
        <v>50</v>
      </c>
      <c r="I367" s="669">
        <v>161</v>
      </c>
      <c r="J367" s="669"/>
      <c r="K367" s="669"/>
      <c r="L367" s="669"/>
      <c r="M367" s="669"/>
      <c r="N367" s="669"/>
      <c r="O367" s="668">
        <f t="shared" si="187"/>
        <v>931</v>
      </c>
      <c r="P367" s="669"/>
      <c r="Q367" s="668">
        <f t="shared" si="188"/>
        <v>931</v>
      </c>
      <c r="R367" s="668">
        <v>720</v>
      </c>
      <c r="S367" s="669"/>
      <c r="T367" s="669"/>
      <c r="U367" s="669"/>
      <c r="V367" s="669"/>
      <c r="W367" s="669"/>
      <c r="X367" s="669"/>
      <c r="Y367" s="669"/>
      <c r="Z367" s="668">
        <f t="shared" si="189"/>
        <v>720</v>
      </c>
      <c r="AA367" s="669"/>
      <c r="AB367" s="668">
        <f t="shared" si="190"/>
        <v>1651</v>
      </c>
      <c r="AC367" s="668">
        <f t="shared" si="200"/>
        <v>1020</v>
      </c>
      <c r="AD367" s="669"/>
      <c r="AE367" s="669"/>
      <c r="AF367" s="669"/>
      <c r="AG367" s="669"/>
      <c r="AH367" s="669"/>
      <c r="AI367" s="669"/>
      <c r="AJ367" s="669"/>
      <c r="AK367" s="668">
        <f t="shared" si="192"/>
        <v>1020</v>
      </c>
      <c r="AL367" s="669"/>
      <c r="AM367" s="668">
        <f t="shared" si="193"/>
        <v>2671</v>
      </c>
      <c r="AN367" s="668">
        <f t="shared" si="201"/>
        <v>1020</v>
      </c>
      <c r="AO367" s="669"/>
      <c r="AP367" s="669"/>
      <c r="AQ367" s="669"/>
      <c r="AR367" s="669"/>
      <c r="AS367" s="669"/>
      <c r="AT367" s="669"/>
      <c r="AU367" s="669"/>
      <c r="AV367" s="668">
        <f t="shared" si="195"/>
        <v>1020</v>
      </c>
      <c r="AW367" s="669">
        <v>3691</v>
      </c>
      <c r="AX367" s="668">
        <f t="shared" si="196"/>
        <v>0</v>
      </c>
    </row>
    <row r="368" spans="1:50" ht="12">
      <c r="A368" s="288">
        <v>366</v>
      </c>
      <c r="B368" s="289" t="s">
        <v>735</v>
      </c>
      <c r="C368" s="290" t="s">
        <v>23</v>
      </c>
      <c r="D368" s="290" t="s">
        <v>12</v>
      </c>
      <c r="E368" s="290">
        <v>300</v>
      </c>
      <c r="F368" s="668">
        <v>0</v>
      </c>
      <c r="G368" s="668">
        <v>750</v>
      </c>
      <c r="H368" s="669"/>
      <c r="I368" s="669"/>
      <c r="J368" s="669"/>
      <c r="K368" s="669"/>
      <c r="L368" s="669"/>
      <c r="M368" s="669"/>
      <c r="N368" s="669"/>
      <c r="O368" s="668">
        <f t="shared" si="187"/>
        <v>750</v>
      </c>
      <c r="P368" s="669"/>
      <c r="Q368" s="668">
        <f t="shared" si="188"/>
        <v>750</v>
      </c>
      <c r="R368" s="668">
        <v>750</v>
      </c>
      <c r="S368" s="669"/>
      <c r="T368" s="669"/>
      <c r="U368" s="669"/>
      <c r="V368" s="669"/>
      <c r="W368" s="669"/>
      <c r="X368" s="669"/>
      <c r="Y368" s="669"/>
      <c r="Z368" s="668">
        <f t="shared" si="189"/>
        <v>750</v>
      </c>
      <c r="AA368" s="669"/>
      <c r="AB368" s="668">
        <f t="shared" si="190"/>
        <v>1500</v>
      </c>
      <c r="AC368" s="668">
        <f t="shared" si="200"/>
        <v>900</v>
      </c>
      <c r="AD368" s="669"/>
      <c r="AE368" s="669"/>
      <c r="AF368" s="669"/>
      <c r="AG368" s="669"/>
      <c r="AH368" s="669"/>
      <c r="AI368" s="669"/>
      <c r="AJ368" s="669"/>
      <c r="AK368" s="668">
        <f t="shared" si="192"/>
        <v>900</v>
      </c>
      <c r="AL368" s="669"/>
      <c r="AM368" s="668">
        <f t="shared" si="193"/>
        <v>2400</v>
      </c>
      <c r="AN368" s="668">
        <f t="shared" si="201"/>
        <v>900</v>
      </c>
      <c r="AO368" s="669"/>
      <c r="AP368" s="669"/>
      <c r="AQ368" s="669"/>
      <c r="AR368" s="669"/>
      <c r="AS368" s="669"/>
      <c r="AT368" s="669"/>
      <c r="AU368" s="669"/>
      <c r="AV368" s="668">
        <f t="shared" si="195"/>
        <v>900</v>
      </c>
      <c r="AW368" s="669">
        <v>3300</v>
      </c>
      <c r="AX368" s="668">
        <f t="shared" si="196"/>
        <v>0</v>
      </c>
    </row>
    <row r="369" spans="1:50" ht="12">
      <c r="A369" s="288">
        <v>367</v>
      </c>
      <c r="B369" s="289" t="s">
        <v>737</v>
      </c>
      <c r="C369" s="290" t="s">
        <v>14</v>
      </c>
      <c r="D369" s="290" t="s">
        <v>847</v>
      </c>
      <c r="E369" s="290">
        <v>150</v>
      </c>
      <c r="F369" s="668">
        <v>0</v>
      </c>
      <c r="G369" s="668">
        <v>288</v>
      </c>
      <c r="H369" s="669"/>
      <c r="I369" s="669"/>
      <c r="J369" s="669"/>
      <c r="K369" s="669"/>
      <c r="L369" s="669"/>
      <c r="M369" s="669"/>
      <c r="N369" s="669"/>
      <c r="O369" s="668">
        <f t="shared" si="187"/>
        <v>288</v>
      </c>
      <c r="P369" s="669"/>
      <c r="Q369" s="668">
        <f t="shared" si="188"/>
        <v>288</v>
      </c>
      <c r="R369" s="668">
        <v>288</v>
      </c>
      <c r="S369" s="669"/>
      <c r="T369" s="669"/>
      <c r="U369" s="669"/>
      <c r="V369" s="669"/>
      <c r="W369" s="669"/>
      <c r="X369" s="669"/>
      <c r="Y369" s="669"/>
      <c r="Z369" s="668">
        <f t="shared" si="189"/>
        <v>288</v>
      </c>
      <c r="AA369" s="669"/>
      <c r="AB369" s="668">
        <f t="shared" si="190"/>
        <v>576</v>
      </c>
      <c r="AC369" s="668">
        <f t="shared" si="200"/>
        <v>450</v>
      </c>
      <c r="AD369" s="669"/>
      <c r="AE369" s="669"/>
      <c r="AF369" s="669"/>
      <c r="AG369" s="669"/>
      <c r="AH369" s="669"/>
      <c r="AI369" s="669"/>
      <c r="AJ369" s="669"/>
      <c r="AK369" s="668">
        <f t="shared" si="192"/>
        <v>450</v>
      </c>
      <c r="AL369" s="669">
        <v>1026</v>
      </c>
      <c r="AM369" s="668">
        <f t="shared" si="193"/>
        <v>0</v>
      </c>
      <c r="AN369" s="668">
        <f t="shared" si="201"/>
        <v>450</v>
      </c>
      <c r="AO369" s="669"/>
      <c r="AP369" s="669"/>
      <c r="AQ369" s="669"/>
      <c r="AR369" s="669"/>
      <c r="AS369" s="669"/>
      <c r="AT369" s="669"/>
      <c r="AU369" s="669"/>
      <c r="AV369" s="668">
        <f t="shared" si="195"/>
        <v>450</v>
      </c>
      <c r="AW369" s="669"/>
      <c r="AX369" s="668">
        <f t="shared" si="196"/>
        <v>450</v>
      </c>
    </row>
    <row r="370" spans="1:50" ht="12">
      <c r="A370" s="288">
        <v>368</v>
      </c>
      <c r="B370" s="289" t="s">
        <v>739</v>
      </c>
      <c r="C370" s="290" t="s">
        <v>14</v>
      </c>
      <c r="D370" s="290" t="s">
        <v>741</v>
      </c>
      <c r="E370" s="290">
        <v>190</v>
      </c>
      <c r="F370" s="668">
        <v>0</v>
      </c>
      <c r="G370" s="668">
        <f t="shared" si="197"/>
        <v>570</v>
      </c>
      <c r="H370" s="669"/>
      <c r="I370" s="669"/>
      <c r="J370" s="669"/>
      <c r="K370" s="669"/>
      <c r="L370" s="669"/>
      <c r="M370" s="669"/>
      <c r="N370" s="669"/>
      <c r="O370" s="668">
        <f t="shared" si="187"/>
        <v>570</v>
      </c>
      <c r="P370" s="669"/>
      <c r="Q370" s="668">
        <f t="shared" si="188"/>
        <v>570</v>
      </c>
      <c r="R370" s="668">
        <f t="shared" si="199"/>
        <v>570</v>
      </c>
      <c r="S370" s="669"/>
      <c r="T370" s="669"/>
      <c r="U370" s="669"/>
      <c r="V370" s="669"/>
      <c r="W370" s="669"/>
      <c r="X370" s="669"/>
      <c r="Y370" s="669"/>
      <c r="Z370" s="668">
        <f t="shared" si="189"/>
        <v>570</v>
      </c>
      <c r="AA370" s="669"/>
      <c r="AB370" s="668">
        <f t="shared" si="190"/>
        <v>1140</v>
      </c>
      <c r="AC370" s="668">
        <f t="shared" si="200"/>
        <v>570</v>
      </c>
      <c r="AD370" s="669"/>
      <c r="AE370" s="669"/>
      <c r="AF370" s="669"/>
      <c r="AG370" s="669"/>
      <c r="AH370" s="669"/>
      <c r="AI370" s="669"/>
      <c r="AJ370" s="669"/>
      <c r="AK370" s="668">
        <f t="shared" si="192"/>
        <v>570</v>
      </c>
      <c r="AL370" s="669"/>
      <c r="AM370" s="668">
        <f t="shared" si="193"/>
        <v>1710</v>
      </c>
      <c r="AN370" s="668">
        <f t="shared" si="201"/>
        <v>570</v>
      </c>
      <c r="AO370" s="669"/>
      <c r="AP370" s="669"/>
      <c r="AQ370" s="669"/>
      <c r="AR370" s="669"/>
      <c r="AS370" s="669"/>
      <c r="AT370" s="669"/>
      <c r="AU370" s="669"/>
      <c r="AV370" s="668">
        <f t="shared" si="195"/>
        <v>570</v>
      </c>
      <c r="AW370" s="669">
        <v>2280</v>
      </c>
      <c r="AX370" s="668">
        <f t="shared" si="196"/>
        <v>0</v>
      </c>
    </row>
    <row r="371" spans="1:50" ht="12">
      <c r="A371" s="288">
        <v>369</v>
      </c>
      <c r="B371" s="289" t="s">
        <v>742</v>
      </c>
      <c r="C371" s="290" t="s">
        <v>14</v>
      </c>
      <c r="D371" s="290" t="s">
        <v>744</v>
      </c>
      <c r="E371" s="290">
        <v>125</v>
      </c>
      <c r="F371" s="668">
        <v>375</v>
      </c>
      <c r="G371" s="668">
        <f t="shared" si="197"/>
        <v>375</v>
      </c>
      <c r="H371" s="669"/>
      <c r="I371" s="669"/>
      <c r="J371" s="669"/>
      <c r="K371" s="669"/>
      <c r="L371" s="669"/>
      <c r="M371" s="669"/>
      <c r="N371" s="669"/>
      <c r="O371" s="668">
        <f t="shared" si="187"/>
        <v>375</v>
      </c>
      <c r="P371" s="669">
        <v>750</v>
      </c>
      <c r="Q371" s="668">
        <f t="shared" si="188"/>
        <v>0</v>
      </c>
      <c r="R371" s="668">
        <f t="shared" si="199"/>
        <v>375</v>
      </c>
      <c r="S371" s="669"/>
      <c r="T371" s="669"/>
      <c r="U371" s="669"/>
      <c r="V371" s="669"/>
      <c r="W371" s="669"/>
      <c r="X371" s="669"/>
      <c r="Y371" s="669"/>
      <c r="Z371" s="668">
        <f t="shared" si="189"/>
        <v>375</v>
      </c>
      <c r="AA371" s="669">
        <v>375</v>
      </c>
      <c r="AB371" s="668">
        <f t="shared" si="190"/>
        <v>0</v>
      </c>
      <c r="AC371" s="668">
        <f t="shared" si="200"/>
        <v>375</v>
      </c>
      <c r="AD371" s="669"/>
      <c r="AE371" s="669"/>
      <c r="AF371" s="669"/>
      <c r="AG371" s="669"/>
      <c r="AH371" s="669"/>
      <c r="AI371" s="669"/>
      <c r="AJ371" s="669"/>
      <c r="AK371" s="668">
        <f t="shared" si="192"/>
        <v>375</v>
      </c>
      <c r="AL371" s="669">
        <v>375</v>
      </c>
      <c r="AM371" s="668">
        <f t="shared" si="193"/>
        <v>0</v>
      </c>
      <c r="AN371" s="668">
        <f t="shared" si="201"/>
        <v>375</v>
      </c>
      <c r="AO371" s="669"/>
      <c r="AP371" s="669"/>
      <c r="AQ371" s="669"/>
      <c r="AR371" s="669"/>
      <c r="AS371" s="669"/>
      <c r="AT371" s="669"/>
      <c r="AU371" s="669"/>
      <c r="AV371" s="668">
        <f t="shared" si="195"/>
        <v>375</v>
      </c>
      <c r="AW371" s="669"/>
      <c r="AX371" s="668">
        <f t="shared" si="196"/>
        <v>375</v>
      </c>
    </row>
    <row r="372" spans="1:50" ht="12">
      <c r="A372" s="288">
        <v>370</v>
      </c>
      <c r="B372" s="289" t="s">
        <v>1572</v>
      </c>
      <c r="C372" s="290" t="s">
        <v>14</v>
      </c>
      <c r="D372" s="290"/>
      <c r="E372" s="290">
        <v>300</v>
      </c>
      <c r="F372" s="668">
        <v>0</v>
      </c>
      <c r="G372" s="668">
        <v>600</v>
      </c>
      <c r="H372" s="669"/>
      <c r="I372" s="669"/>
      <c r="J372" s="669"/>
      <c r="K372" s="669"/>
      <c r="L372" s="669"/>
      <c r="M372" s="669"/>
      <c r="N372" s="669"/>
      <c r="O372" s="668">
        <f t="shared" si="187"/>
        <v>600</v>
      </c>
      <c r="P372" s="669">
        <v>600</v>
      </c>
      <c r="Q372" s="668">
        <f t="shared" si="188"/>
        <v>0</v>
      </c>
      <c r="R372" s="668">
        <v>600</v>
      </c>
      <c r="S372" s="669">
        <v>50</v>
      </c>
      <c r="T372" s="669"/>
      <c r="U372" s="669"/>
      <c r="V372" s="669"/>
      <c r="W372" s="669">
        <v>100</v>
      </c>
      <c r="X372" s="669"/>
      <c r="Y372" s="669"/>
      <c r="Z372" s="668">
        <f t="shared" si="189"/>
        <v>750</v>
      </c>
      <c r="AA372" s="669">
        <v>750</v>
      </c>
      <c r="AB372" s="668">
        <f t="shared" si="190"/>
        <v>0</v>
      </c>
      <c r="AC372" s="668">
        <f t="shared" si="200"/>
        <v>900</v>
      </c>
      <c r="AD372" s="669"/>
      <c r="AE372" s="669">
        <v>2419</v>
      </c>
      <c r="AF372" s="669"/>
      <c r="AG372" s="669"/>
      <c r="AH372" s="669"/>
      <c r="AI372" s="669"/>
      <c r="AJ372" s="669"/>
      <c r="AK372" s="668">
        <f t="shared" si="192"/>
        <v>3319</v>
      </c>
      <c r="AL372" s="669">
        <v>6688</v>
      </c>
      <c r="AM372" s="668">
        <f t="shared" si="193"/>
        <v>-3369</v>
      </c>
      <c r="AN372" s="668">
        <f t="shared" si="201"/>
        <v>900</v>
      </c>
      <c r="AO372" s="669">
        <v>50</v>
      </c>
      <c r="AP372" s="669">
        <v>2419</v>
      </c>
      <c r="AQ372" s="669"/>
      <c r="AR372" s="669"/>
      <c r="AS372" s="669"/>
      <c r="AT372" s="669"/>
      <c r="AU372" s="669"/>
      <c r="AV372" s="668">
        <f t="shared" si="195"/>
        <v>3369</v>
      </c>
      <c r="AW372" s="669"/>
      <c r="AX372" s="668">
        <f t="shared" si="196"/>
        <v>0</v>
      </c>
    </row>
    <row r="373" spans="1:50" ht="12">
      <c r="A373" s="288">
        <v>371</v>
      </c>
      <c r="B373" s="289" t="s">
        <v>745</v>
      </c>
      <c r="C373" s="290" t="s">
        <v>14</v>
      </c>
      <c r="D373" s="290" t="s">
        <v>365</v>
      </c>
      <c r="E373" s="290">
        <v>240</v>
      </c>
      <c r="F373" s="668">
        <v>0</v>
      </c>
      <c r="G373" s="668">
        <f t="shared" si="197"/>
        <v>720</v>
      </c>
      <c r="H373" s="669"/>
      <c r="I373" s="669">
        <v>400</v>
      </c>
      <c r="J373" s="669"/>
      <c r="K373" s="669"/>
      <c r="L373" s="669"/>
      <c r="M373" s="669"/>
      <c r="N373" s="669"/>
      <c r="O373" s="668">
        <f t="shared" si="187"/>
        <v>1120</v>
      </c>
      <c r="P373" s="669">
        <v>1120</v>
      </c>
      <c r="Q373" s="668">
        <f t="shared" si="188"/>
        <v>0</v>
      </c>
      <c r="R373" s="668">
        <f t="shared" si="199"/>
        <v>720</v>
      </c>
      <c r="S373" s="669"/>
      <c r="T373" s="669"/>
      <c r="U373" s="669"/>
      <c r="V373" s="669"/>
      <c r="W373" s="669"/>
      <c r="X373" s="669"/>
      <c r="Y373" s="669"/>
      <c r="Z373" s="668">
        <f t="shared" si="189"/>
        <v>720</v>
      </c>
      <c r="AA373" s="669">
        <v>720</v>
      </c>
      <c r="AB373" s="668">
        <f t="shared" si="190"/>
        <v>0</v>
      </c>
      <c r="AC373" s="668">
        <f t="shared" si="200"/>
        <v>720</v>
      </c>
      <c r="AD373" s="669"/>
      <c r="AE373" s="669">
        <v>100</v>
      </c>
      <c r="AF373" s="669"/>
      <c r="AG373" s="669"/>
      <c r="AH373" s="669">
        <v>100</v>
      </c>
      <c r="AI373" s="669"/>
      <c r="AJ373" s="669"/>
      <c r="AK373" s="668">
        <f t="shared" si="192"/>
        <v>920</v>
      </c>
      <c r="AL373" s="669">
        <v>920</v>
      </c>
      <c r="AM373" s="668">
        <f t="shared" si="193"/>
        <v>0</v>
      </c>
      <c r="AN373" s="668">
        <f t="shared" si="201"/>
        <v>720</v>
      </c>
      <c r="AO373" s="669"/>
      <c r="AP373" s="669">
        <v>200</v>
      </c>
      <c r="AQ373" s="669"/>
      <c r="AR373" s="669"/>
      <c r="AS373" s="669"/>
      <c r="AT373" s="669"/>
      <c r="AU373" s="669"/>
      <c r="AV373" s="668">
        <f t="shared" si="195"/>
        <v>920</v>
      </c>
      <c r="AW373" s="669">
        <v>720</v>
      </c>
      <c r="AX373" s="668">
        <f t="shared" si="196"/>
        <v>200</v>
      </c>
    </row>
    <row r="374" spans="1:50" ht="12">
      <c r="A374" s="288">
        <v>372</v>
      </c>
      <c r="B374" s="289" t="s">
        <v>1581</v>
      </c>
      <c r="C374" s="290" t="s">
        <v>23</v>
      </c>
      <c r="D374" s="290"/>
      <c r="E374" s="290">
        <v>100</v>
      </c>
      <c r="F374" s="668">
        <v>50</v>
      </c>
      <c r="G374" s="668">
        <v>150</v>
      </c>
      <c r="H374" s="669"/>
      <c r="I374" s="669">
        <v>100</v>
      </c>
      <c r="J374" s="669"/>
      <c r="K374" s="669"/>
      <c r="L374" s="669"/>
      <c r="M374" s="669"/>
      <c r="N374" s="669"/>
      <c r="O374" s="668">
        <f t="shared" si="187"/>
        <v>250</v>
      </c>
      <c r="P374" s="669">
        <v>1050</v>
      </c>
      <c r="Q374" s="668">
        <f t="shared" si="188"/>
        <v>-750</v>
      </c>
      <c r="R374" s="668">
        <v>150</v>
      </c>
      <c r="S374" s="669"/>
      <c r="T374" s="669"/>
      <c r="U374" s="669"/>
      <c r="V374" s="669"/>
      <c r="W374" s="669"/>
      <c r="X374" s="669"/>
      <c r="Y374" s="669"/>
      <c r="Z374" s="668">
        <f t="shared" si="189"/>
        <v>150</v>
      </c>
      <c r="AA374" s="669"/>
      <c r="AB374" s="668">
        <f t="shared" si="190"/>
        <v>-600</v>
      </c>
      <c r="AC374" s="668">
        <f t="shared" si="200"/>
        <v>300</v>
      </c>
      <c r="AD374" s="669"/>
      <c r="AE374" s="669"/>
      <c r="AF374" s="669"/>
      <c r="AG374" s="669"/>
      <c r="AH374" s="669"/>
      <c r="AI374" s="669"/>
      <c r="AJ374" s="669"/>
      <c r="AK374" s="668">
        <f t="shared" si="192"/>
        <v>300</v>
      </c>
      <c r="AL374" s="669"/>
      <c r="AM374" s="668">
        <f t="shared" si="193"/>
        <v>-300</v>
      </c>
      <c r="AN374" s="668">
        <f t="shared" si="201"/>
        <v>300</v>
      </c>
      <c r="AO374" s="669"/>
      <c r="AP374" s="669"/>
      <c r="AQ374" s="669"/>
      <c r="AR374" s="669"/>
      <c r="AS374" s="669"/>
      <c r="AT374" s="669"/>
      <c r="AU374" s="669"/>
      <c r="AV374" s="668">
        <f t="shared" si="195"/>
        <v>300</v>
      </c>
      <c r="AW374" s="669"/>
      <c r="AX374" s="668">
        <f t="shared" si="196"/>
        <v>0</v>
      </c>
    </row>
    <row r="375" spans="1:50" ht="12">
      <c r="A375" s="288">
        <v>373</v>
      </c>
      <c r="B375" s="296" t="s">
        <v>3122</v>
      </c>
      <c r="C375" s="297" t="s">
        <v>30</v>
      </c>
      <c r="D375" s="297" t="s">
        <v>748</v>
      </c>
      <c r="E375" s="297"/>
      <c r="F375" s="671">
        <v>1200</v>
      </c>
      <c r="G375" s="671">
        <f t="shared" si="197"/>
        <v>0</v>
      </c>
      <c r="H375" s="672"/>
      <c r="I375" s="672"/>
      <c r="J375" s="672"/>
      <c r="K375" s="672"/>
      <c r="L375" s="672"/>
      <c r="M375" s="672"/>
      <c r="N375" s="672"/>
      <c r="O375" s="671">
        <f t="shared" si="187"/>
        <v>0</v>
      </c>
      <c r="P375" s="672"/>
      <c r="Q375" s="671">
        <f t="shared" si="188"/>
        <v>1200</v>
      </c>
      <c r="R375" s="671">
        <f t="shared" si="199"/>
        <v>0</v>
      </c>
      <c r="S375" s="672"/>
      <c r="T375" s="672"/>
      <c r="U375" s="672"/>
      <c r="V375" s="672"/>
      <c r="W375" s="672"/>
      <c r="X375" s="672"/>
      <c r="Y375" s="672"/>
      <c r="Z375" s="671">
        <f t="shared" si="189"/>
        <v>0</v>
      </c>
      <c r="AA375" s="672"/>
      <c r="AB375" s="671">
        <f t="shared" si="190"/>
        <v>1200</v>
      </c>
      <c r="AC375" s="671">
        <f t="shared" si="200"/>
        <v>0</v>
      </c>
      <c r="AD375" s="672"/>
      <c r="AE375" s="672"/>
      <c r="AF375" s="672"/>
      <c r="AG375" s="672"/>
      <c r="AH375" s="672"/>
      <c r="AI375" s="672"/>
      <c r="AJ375" s="672"/>
      <c r="AK375" s="671">
        <f t="shared" si="192"/>
        <v>0</v>
      </c>
      <c r="AL375" s="672"/>
      <c r="AM375" s="671">
        <f t="shared" si="193"/>
        <v>1200</v>
      </c>
      <c r="AN375" s="671">
        <f t="shared" si="201"/>
        <v>0</v>
      </c>
      <c r="AO375" s="672"/>
      <c r="AP375" s="672"/>
      <c r="AQ375" s="672"/>
      <c r="AR375" s="672"/>
      <c r="AS375" s="672"/>
      <c r="AT375" s="672"/>
      <c r="AU375" s="672"/>
      <c r="AV375" s="671">
        <f t="shared" si="195"/>
        <v>0</v>
      </c>
      <c r="AW375" s="672"/>
      <c r="AX375" s="671">
        <f t="shared" si="196"/>
        <v>1200</v>
      </c>
    </row>
    <row r="376" spans="1:50" ht="12">
      <c r="A376" s="288">
        <v>374</v>
      </c>
      <c r="B376" s="471" t="s">
        <v>3123</v>
      </c>
      <c r="C376" s="290" t="s">
        <v>10</v>
      </c>
      <c r="D376" s="290" t="s">
        <v>12</v>
      </c>
      <c r="E376" s="670">
        <v>140</v>
      </c>
      <c r="F376" s="668">
        <v>-420</v>
      </c>
      <c r="G376" s="668">
        <f t="shared" si="197"/>
        <v>420</v>
      </c>
      <c r="H376" s="669"/>
      <c r="I376" s="669"/>
      <c r="J376" s="669"/>
      <c r="K376" s="669"/>
      <c r="L376" s="669"/>
      <c r="M376" s="669"/>
      <c r="N376" s="669"/>
      <c r="O376" s="668">
        <f t="shared" si="187"/>
        <v>420</v>
      </c>
      <c r="P376" s="669"/>
      <c r="Q376" s="668">
        <f t="shared" si="188"/>
        <v>0</v>
      </c>
      <c r="R376" s="668">
        <f t="shared" si="199"/>
        <v>420</v>
      </c>
      <c r="S376" s="669"/>
      <c r="T376" s="669"/>
      <c r="U376" s="669"/>
      <c r="V376" s="669"/>
      <c r="W376" s="669"/>
      <c r="X376" s="669"/>
      <c r="Y376" s="669"/>
      <c r="Z376" s="668">
        <f t="shared" si="189"/>
        <v>420</v>
      </c>
      <c r="AA376" s="669"/>
      <c r="AB376" s="668">
        <f t="shared" si="190"/>
        <v>420</v>
      </c>
      <c r="AC376" s="668">
        <f t="shared" si="200"/>
        <v>420</v>
      </c>
      <c r="AD376" s="669"/>
      <c r="AE376" s="669"/>
      <c r="AF376" s="669"/>
      <c r="AG376" s="669"/>
      <c r="AH376" s="669"/>
      <c r="AI376" s="669"/>
      <c r="AJ376" s="669"/>
      <c r="AK376" s="668">
        <f t="shared" si="192"/>
        <v>420</v>
      </c>
      <c r="AL376" s="669"/>
      <c r="AM376" s="668">
        <f t="shared" si="193"/>
        <v>840</v>
      </c>
      <c r="AN376" s="668">
        <f t="shared" si="201"/>
        <v>420</v>
      </c>
      <c r="AO376" s="669"/>
      <c r="AP376" s="669"/>
      <c r="AQ376" s="669"/>
      <c r="AR376" s="669"/>
      <c r="AS376" s="669"/>
      <c r="AT376" s="669"/>
      <c r="AU376" s="669"/>
      <c r="AV376" s="668">
        <f t="shared" si="195"/>
        <v>420</v>
      </c>
      <c r="AW376" s="669">
        <v>1260</v>
      </c>
      <c r="AX376" s="668">
        <f t="shared" si="196"/>
        <v>0</v>
      </c>
    </row>
    <row r="377" spans="1:50" ht="12">
      <c r="A377" s="288">
        <v>375</v>
      </c>
      <c r="B377" s="339" t="s">
        <v>1381</v>
      </c>
      <c r="C377" s="290" t="s">
        <v>23</v>
      </c>
      <c r="D377" s="290" t="s">
        <v>1355</v>
      </c>
      <c r="E377" s="290">
        <v>400</v>
      </c>
      <c r="F377" s="668">
        <v>0</v>
      </c>
      <c r="G377" s="668">
        <v>1050</v>
      </c>
      <c r="H377" s="669">
        <v>50</v>
      </c>
      <c r="I377" s="669"/>
      <c r="J377" s="669"/>
      <c r="K377" s="669"/>
      <c r="L377" s="669"/>
      <c r="M377" s="669"/>
      <c r="N377" s="669"/>
      <c r="O377" s="668">
        <f t="shared" si="187"/>
        <v>1100</v>
      </c>
      <c r="P377" s="669">
        <v>4400</v>
      </c>
      <c r="Q377" s="668">
        <f t="shared" si="188"/>
        <v>-3300</v>
      </c>
      <c r="R377" s="668">
        <v>1050</v>
      </c>
      <c r="S377" s="669">
        <v>50</v>
      </c>
      <c r="T377" s="669">
        <v>117</v>
      </c>
      <c r="U377" s="669"/>
      <c r="V377" s="669"/>
      <c r="W377" s="669">
        <v>100</v>
      </c>
      <c r="X377" s="669"/>
      <c r="Y377" s="669"/>
      <c r="Z377" s="668">
        <f t="shared" si="189"/>
        <v>1317</v>
      </c>
      <c r="AA377" s="669"/>
      <c r="AB377" s="668">
        <f t="shared" si="190"/>
        <v>-1983</v>
      </c>
      <c r="AC377" s="668">
        <f t="shared" si="200"/>
        <v>1200</v>
      </c>
      <c r="AD377" s="669"/>
      <c r="AE377" s="669"/>
      <c r="AF377" s="669"/>
      <c r="AG377" s="669"/>
      <c r="AH377" s="669"/>
      <c r="AI377" s="669"/>
      <c r="AJ377" s="669"/>
      <c r="AK377" s="668">
        <f t="shared" si="192"/>
        <v>1200</v>
      </c>
      <c r="AL377" s="669">
        <v>417</v>
      </c>
      <c r="AM377" s="668">
        <f t="shared" si="193"/>
        <v>-1200</v>
      </c>
      <c r="AN377" s="668">
        <f t="shared" si="201"/>
        <v>1200</v>
      </c>
      <c r="AO377" s="669">
        <v>50</v>
      </c>
      <c r="AP377" s="669">
        <v>117</v>
      </c>
      <c r="AQ377" s="669"/>
      <c r="AR377" s="669"/>
      <c r="AS377" s="669"/>
      <c r="AT377" s="669"/>
      <c r="AU377" s="669"/>
      <c r="AV377" s="668">
        <f t="shared" si="195"/>
        <v>1367</v>
      </c>
      <c r="AW377" s="669">
        <v>167</v>
      </c>
      <c r="AX377" s="668">
        <f t="shared" si="196"/>
        <v>0</v>
      </c>
    </row>
    <row r="378" spans="1:50" ht="12">
      <c r="A378" s="288">
        <v>376</v>
      </c>
      <c r="B378" s="515" t="s">
        <v>3124</v>
      </c>
      <c r="C378" s="311" t="s">
        <v>30</v>
      </c>
      <c r="D378" s="311" t="s">
        <v>1051</v>
      </c>
      <c r="E378" s="311"/>
      <c r="F378" s="671"/>
      <c r="G378" s="671"/>
      <c r="H378" s="671"/>
      <c r="I378" s="671"/>
      <c r="J378" s="671"/>
      <c r="K378" s="671"/>
      <c r="L378" s="671"/>
      <c r="M378" s="671"/>
      <c r="N378" s="671"/>
      <c r="O378" s="671"/>
      <c r="P378" s="671"/>
      <c r="Q378" s="671"/>
      <c r="R378" s="671"/>
      <c r="S378" s="671"/>
      <c r="T378" s="671"/>
      <c r="U378" s="671"/>
      <c r="V378" s="671"/>
      <c r="W378" s="671"/>
      <c r="X378" s="671"/>
      <c r="Y378" s="671"/>
      <c r="Z378" s="671"/>
      <c r="AA378" s="671"/>
      <c r="AB378" s="671"/>
      <c r="AC378" s="671"/>
      <c r="AD378" s="671"/>
      <c r="AE378" s="671"/>
      <c r="AF378" s="671"/>
      <c r="AG378" s="671"/>
      <c r="AH378" s="671"/>
      <c r="AI378" s="671"/>
      <c r="AJ378" s="671"/>
      <c r="AK378" s="671"/>
      <c r="AL378" s="671"/>
      <c r="AM378" s="671"/>
      <c r="AN378" s="671"/>
      <c r="AO378" s="671"/>
      <c r="AP378" s="671"/>
      <c r="AQ378" s="671"/>
      <c r="AR378" s="671"/>
      <c r="AS378" s="671"/>
      <c r="AT378" s="671"/>
      <c r="AU378" s="671"/>
      <c r="AV378" s="671"/>
      <c r="AW378" s="671"/>
      <c r="AX378" s="671"/>
    </row>
    <row r="379" spans="1:50" ht="11.25" customHeight="1">
      <c r="A379" s="288">
        <v>377</v>
      </c>
      <c r="B379" s="348" t="s">
        <v>752</v>
      </c>
      <c r="C379" s="290" t="s">
        <v>14</v>
      </c>
      <c r="D379" s="345" t="s">
        <v>754</v>
      </c>
      <c r="E379" s="345">
        <v>200</v>
      </c>
      <c r="F379" s="679">
        <v>0</v>
      </c>
      <c r="G379" s="668">
        <v>480</v>
      </c>
      <c r="H379" s="669"/>
      <c r="I379" s="669"/>
      <c r="J379" s="669"/>
      <c r="K379" s="669"/>
      <c r="L379" s="669"/>
      <c r="M379" s="669"/>
      <c r="N379" s="669"/>
      <c r="O379" s="668">
        <f t="shared" ref="O379:O398" si="202">SUM(G379:N379)</f>
        <v>480</v>
      </c>
      <c r="P379" s="669">
        <v>480</v>
      </c>
      <c r="Q379" s="668">
        <f t="shared" ref="Q379:Q398" si="203">F379+O379-P379</f>
        <v>0</v>
      </c>
      <c r="R379" s="668">
        <v>480</v>
      </c>
      <c r="S379" s="669"/>
      <c r="T379" s="669"/>
      <c r="U379" s="669"/>
      <c r="V379" s="669"/>
      <c r="W379" s="669">
        <v>100</v>
      </c>
      <c r="X379" s="669"/>
      <c r="Y379" s="669"/>
      <c r="Z379" s="668">
        <f t="shared" ref="Z379:Z398" si="204">SUM(R379:Y379)</f>
        <v>580</v>
      </c>
      <c r="AA379" s="669">
        <v>580</v>
      </c>
      <c r="AB379" s="668">
        <f t="shared" ref="AB379:AB398" si="205">Q379+Z379-AA379</f>
        <v>0</v>
      </c>
      <c r="AC379" s="668">
        <f>$E379*3</f>
        <v>600</v>
      </c>
      <c r="AD379" s="669"/>
      <c r="AE379" s="669"/>
      <c r="AF379" s="669"/>
      <c r="AG379" s="669"/>
      <c r="AH379" s="669"/>
      <c r="AI379" s="669"/>
      <c r="AJ379" s="669"/>
      <c r="AK379" s="668">
        <f t="shared" ref="AK379:AK398" si="206">SUM(AC379:AJ379)</f>
        <v>600</v>
      </c>
      <c r="AL379" s="669">
        <v>600</v>
      </c>
      <c r="AM379" s="668">
        <f t="shared" ref="AM379:AM398" si="207">AB379+AK379-AL379</f>
        <v>0</v>
      </c>
      <c r="AN379" s="668">
        <f>$E379*3</f>
        <v>600</v>
      </c>
      <c r="AO379" s="669"/>
      <c r="AP379" s="669"/>
      <c r="AQ379" s="669"/>
      <c r="AR379" s="669"/>
      <c r="AS379" s="669"/>
      <c r="AT379" s="669"/>
      <c r="AU379" s="669"/>
      <c r="AV379" s="668">
        <f t="shared" ref="AV379:AV398" si="208">SUM(AN379:AU379)</f>
        <v>600</v>
      </c>
      <c r="AW379" s="669"/>
      <c r="AX379" s="668">
        <f t="shared" ref="AX379:AX398" si="209">AM379+AV379-AW379</f>
        <v>600</v>
      </c>
    </row>
    <row r="380" spans="1:50" ht="12">
      <c r="A380" s="288">
        <v>378</v>
      </c>
      <c r="B380" s="348" t="s">
        <v>3184</v>
      </c>
      <c r="C380" s="290" t="s">
        <v>14</v>
      </c>
      <c r="D380" s="345" t="s">
        <v>1997</v>
      </c>
      <c r="E380" s="345">
        <v>200</v>
      </c>
      <c r="F380" s="668">
        <v>0</v>
      </c>
      <c r="G380" s="668">
        <v>435</v>
      </c>
      <c r="H380" s="669"/>
      <c r="I380" s="669"/>
      <c r="J380" s="669"/>
      <c r="K380" s="669"/>
      <c r="L380" s="669"/>
      <c r="M380" s="669"/>
      <c r="N380" s="669"/>
      <c r="O380" s="668">
        <f t="shared" si="202"/>
        <v>435</v>
      </c>
      <c r="P380" s="669"/>
      <c r="Q380" s="668">
        <f t="shared" si="203"/>
        <v>435</v>
      </c>
      <c r="R380" s="668">
        <v>435</v>
      </c>
      <c r="S380" s="669"/>
      <c r="T380" s="669"/>
      <c r="U380" s="669"/>
      <c r="V380" s="669"/>
      <c r="W380" s="669"/>
      <c r="X380" s="669"/>
      <c r="Y380" s="669"/>
      <c r="Z380" s="668">
        <f t="shared" si="204"/>
        <v>435</v>
      </c>
      <c r="AA380" s="669"/>
      <c r="AB380" s="668">
        <f t="shared" si="205"/>
        <v>870</v>
      </c>
      <c r="AC380" s="668">
        <f>$E380*3</f>
        <v>600</v>
      </c>
      <c r="AD380" s="669"/>
      <c r="AE380" s="669"/>
      <c r="AF380" s="669"/>
      <c r="AG380" s="669"/>
      <c r="AH380" s="669"/>
      <c r="AI380" s="669"/>
      <c r="AJ380" s="669"/>
      <c r="AK380" s="668">
        <f t="shared" si="206"/>
        <v>600</v>
      </c>
      <c r="AL380" s="669">
        <v>870</v>
      </c>
      <c r="AM380" s="668">
        <f t="shared" si="207"/>
        <v>600</v>
      </c>
      <c r="AN380" s="668">
        <f>$E380*3</f>
        <v>600</v>
      </c>
      <c r="AO380" s="669"/>
      <c r="AP380" s="669"/>
      <c r="AQ380" s="669"/>
      <c r="AR380" s="669"/>
      <c r="AS380" s="669"/>
      <c r="AT380" s="669"/>
      <c r="AU380" s="669"/>
      <c r="AV380" s="668">
        <f t="shared" si="208"/>
        <v>600</v>
      </c>
      <c r="AW380" s="669">
        <v>1200</v>
      </c>
      <c r="AX380" s="668">
        <f t="shared" si="209"/>
        <v>0</v>
      </c>
    </row>
    <row r="381" spans="1:50" ht="12">
      <c r="A381" s="288">
        <v>379</v>
      </c>
      <c r="B381" s="348" t="s">
        <v>3311</v>
      </c>
      <c r="C381" s="290" t="s">
        <v>23</v>
      </c>
      <c r="D381" s="345"/>
      <c r="E381" s="345">
        <v>130</v>
      </c>
      <c r="F381" s="680">
        <v>0</v>
      </c>
      <c r="G381" s="668">
        <v>240</v>
      </c>
      <c r="H381" s="669"/>
      <c r="I381" s="669"/>
      <c r="J381" s="669"/>
      <c r="K381" s="669"/>
      <c r="L381" s="669"/>
      <c r="M381" s="669"/>
      <c r="N381" s="669"/>
      <c r="O381" s="668">
        <f t="shared" si="202"/>
        <v>240</v>
      </c>
      <c r="P381" s="669">
        <v>240</v>
      </c>
      <c r="Q381" s="668">
        <f t="shared" si="203"/>
        <v>0</v>
      </c>
      <c r="R381" s="668">
        <v>240</v>
      </c>
      <c r="S381" s="669"/>
      <c r="T381" s="669"/>
      <c r="U381" s="669"/>
      <c r="V381" s="669"/>
      <c r="W381" s="669"/>
      <c r="X381" s="669"/>
      <c r="Y381" s="669"/>
      <c r="Z381" s="668">
        <f t="shared" si="204"/>
        <v>240</v>
      </c>
      <c r="AA381" s="669">
        <v>240</v>
      </c>
      <c r="AB381" s="668">
        <f t="shared" si="205"/>
        <v>0</v>
      </c>
      <c r="AC381" s="668">
        <f>$E381*3</f>
        <v>390</v>
      </c>
      <c r="AD381" s="669"/>
      <c r="AE381" s="669"/>
      <c r="AF381" s="669"/>
      <c r="AG381" s="669"/>
      <c r="AH381" s="669"/>
      <c r="AI381" s="669"/>
      <c r="AJ381" s="669"/>
      <c r="AK381" s="668">
        <f t="shared" si="206"/>
        <v>390</v>
      </c>
      <c r="AL381" s="669">
        <v>780</v>
      </c>
      <c r="AM381" s="668">
        <f t="shared" si="207"/>
        <v>-390</v>
      </c>
      <c r="AN381" s="668">
        <f>$E381*3</f>
        <v>390</v>
      </c>
      <c r="AO381" s="669"/>
      <c r="AP381" s="669"/>
      <c r="AQ381" s="669"/>
      <c r="AR381" s="669"/>
      <c r="AS381" s="669"/>
      <c r="AT381" s="669"/>
      <c r="AU381" s="669"/>
      <c r="AV381" s="668">
        <f t="shared" si="208"/>
        <v>390</v>
      </c>
      <c r="AW381" s="669"/>
      <c r="AX381" s="668">
        <f t="shared" si="209"/>
        <v>0</v>
      </c>
    </row>
    <row r="382" spans="1:50" ht="12">
      <c r="A382" s="288">
        <v>380</v>
      </c>
      <c r="B382" s="348" t="s">
        <v>3921</v>
      </c>
      <c r="C382" s="290" t="s">
        <v>23</v>
      </c>
      <c r="D382" s="345" t="s">
        <v>12</v>
      </c>
      <c r="E382" s="345">
        <v>75</v>
      </c>
      <c r="F382" s="668">
        <v>-900</v>
      </c>
      <c r="G382" s="668">
        <f t="shared" ref="G382:G397" si="210">E382*3</f>
        <v>225</v>
      </c>
      <c r="H382" s="669"/>
      <c r="I382" s="669"/>
      <c r="J382" s="669"/>
      <c r="K382" s="669"/>
      <c r="L382" s="669"/>
      <c r="M382" s="669"/>
      <c r="N382" s="669"/>
      <c r="O382" s="668">
        <f t="shared" si="202"/>
        <v>225</v>
      </c>
      <c r="P382" s="669"/>
      <c r="Q382" s="668">
        <f t="shared" si="203"/>
        <v>-675</v>
      </c>
      <c r="R382" s="668">
        <f>E382*3</f>
        <v>225</v>
      </c>
      <c r="S382" s="669"/>
      <c r="T382" s="669"/>
      <c r="U382" s="669"/>
      <c r="V382" s="669"/>
      <c r="W382" s="669"/>
      <c r="X382" s="669"/>
      <c r="Y382" s="669"/>
      <c r="Z382" s="668">
        <f t="shared" si="204"/>
        <v>225</v>
      </c>
      <c r="AA382" s="669"/>
      <c r="AB382" s="668">
        <f t="shared" si="205"/>
        <v>-450</v>
      </c>
      <c r="AC382" s="668">
        <f>$E382*3</f>
        <v>225</v>
      </c>
      <c r="AD382" s="669"/>
      <c r="AE382" s="669"/>
      <c r="AF382" s="669"/>
      <c r="AG382" s="669"/>
      <c r="AH382" s="669"/>
      <c r="AI382" s="669"/>
      <c r="AJ382" s="669"/>
      <c r="AK382" s="668">
        <f t="shared" si="206"/>
        <v>225</v>
      </c>
      <c r="AL382" s="669"/>
      <c r="AM382" s="668">
        <f t="shared" si="207"/>
        <v>-225</v>
      </c>
      <c r="AN382" s="668">
        <f>$E382*3</f>
        <v>225</v>
      </c>
      <c r="AO382" s="669"/>
      <c r="AP382" s="669"/>
      <c r="AQ382" s="669"/>
      <c r="AR382" s="669"/>
      <c r="AS382" s="669"/>
      <c r="AT382" s="669"/>
      <c r="AU382" s="669"/>
      <c r="AV382" s="668">
        <f t="shared" si="208"/>
        <v>225</v>
      </c>
      <c r="AW382" s="669"/>
      <c r="AX382" s="668">
        <f t="shared" si="209"/>
        <v>0</v>
      </c>
    </row>
    <row r="383" spans="1:50" ht="12">
      <c r="A383" s="288">
        <v>381</v>
      </c>
      <c r="B383" s="348" t="s">
        <v>1169</v>
      </c>
      <c r="C383" s="290" t="s">
        <v>23</v>
      </c>
      <c r="D383" s="345" t="s">
        <v>1120</v>
      </c>
      <c r="E383" s="345">
        <v>170</v>
      </c>
      <c r="F383" s="668">
        <v>0</v>
      </c>
      <c r="G383" s="668">
        <v>360</v>
      </c>
      <c r="H383" s="669"/>
      <c r="I383" s="669"/>
      <c r="J383" s="669"/>
      <c r="K383" s="669"/>
      <c r="L383" s="669"/>
      <c r="M383" s="669"/>
      <c r="N383" s="669"/>
      <c r="O383" s="668">
        <f t="shared" si="202"/>
        <v>360</v>
      </c>
      <c r="P383" s="669">
        <v>360</v>
      </c>
      <c r="Q383" s="668">
        <f t="shared" si="203"/>
        <v>0</v>
      </c>
      <c r="R383" s="668">
        <v>360</v>
      </c>
      <c r="S383" s="669"/>
      <c r="T383" s="669"/>
      <c r="U383" s="669"/>
      <c r="V383" s="669"/>
      <c r="W383" s="669">
        <v>100</v>
      </c>
      <c r="X383" s="669"/>
      <c r="Y383" s="669"/>
      <c r="Z383" s="668">
        <f t="shared" si="204"/>
        <v>460</v>
      </c>
      <c r="AA383" s="669">
        <v>460</v>
      </c>
      <c r="AB383" s="668">
        <f t="shared" si="205"/>
        <v>0</v>
      </c>
      <c r="AC383" s="668">
        <f>$E383*3</f>
        <v>510</v>
      </c>
      <c r="AD383" s="669"/>
      <c r="AE383" s="669"/>
      <c r="AF383" s="669"/>
      <c r="AG383" s="669"/>
      <c r="AH383" s="669"/>
      <c r="AI383" s="669"/>
      <c r="AJ383" s="669"/>
      <c r="AK383" s="668">
        <f t="shared" si="206"/>
        <v>510</v>
      </c>
      <c r="AL383" s="669">
        <v>1530</v>
      </c>
      <c r="AM383" s="668">
        <f t="shared" si="207"/>
        <v>-1020</v>
      </c>
      <c r="AN383" s="668">
        <f>$E383*3</f>
        <v>510</v>
      </c>
      <c r="AO383" s="669"/>
      <c r="AP383" s="669"/>
      <c r="AQ383" s="669"/>
      <c r="AR383" s="669"/>
      <c r="AS383" s="669"/>
      <c r="AT383" s="669"/>
      <c r="AU383" s="669"/>
      <c r="AV383" s="668">
        <f t="shared" si="208"/>
        <v>510</v>
      </c>
      <c r="AW383" s="669"/>
      <c r="AX383" s="668">
        <f t="shared" si="209"/>
        <v>-510</v>
      </c>
    </row>
    <row r="384" spans="1:50" ht="12">
      <c r="A384" s="288">
        <v>382</v>
      </c>
      <c r="B384" s="348" t="s">
        <v>4054</v>
      </c>
      <c r="C384" s="290" t="s">
        <v>14</v>
      </c>
      <c r="D384" s="345" t="s">
        <v>12</v>
      </c>
      <c r="E384" s="345">
        <v>50</v>
      </c>
      <c r="F384" s="668">
        <v>0</v>
      </c>
      <c r="G384" s="668">
        <f t="shared" si="210"/>
        <v>150</v>
      </c>
      <c r="H384" s="681"/>
      <c r="I384" s="669"/>
      <c r="J384" s="669"/>
      <c r="K384" s="669"/>
      <c r="L384" s="669"/>
      <c r="M384" s="669"/>
      <c r="N384" s="669">
        <v>1375</v>
      </c>
      <c r="O384" s="668">
        <f t="shared" si="202"/>
        <v>1525</v>
      </c>
      <c r="P384" s="669">
        <v>1605</v>
      </c>
      <c r="Q384" s="668">
        <f t="shared" si="203"/>
        <v>-80</v>
      </c>
      <c r="R384" s="668">
        <v>80</v>
      </c>
      <c r="S384" s="669"/>
      <c r="T384" s="669"/>
      <c r="U384" s="669"/>
      <c r="V384" s="669"/>
      <c r="W384" s="669"/>
      <c r="X384" s="669"/>
      <c r="Y384" s="669"/>
      <c r="Z384" s="668">
        <f t="shared" si="204"/>
        <v>80</v>
      </c>
      <c r="AA384" s="669"/>
      <c r="AB384" s="668">
        <f t="shared" si="205"/>
        <v>0</v>
      </c>
      <c r="AC384" s="668"/>
      <c r="AD384" s="669"/>
      <c r="AE384" s="669"/>
      <c r="AF384" s="669"/>
      <c r="AG384" s="669"/>
      <c r="AH384" s="669"/>
      <c r="AI384" s="669"/>
      <c r="AJ384" s="669"/>
      <c r="AK384" s="668">
        <f t="shared" si="206"/>
        <v>0</v>
      </c>
      <c r="AL384" s="669"/>
      <c r="AM384" s="668">
        <f t="shared" si="207"/>
        <v>0</v>
      </c>
      <c r="AN384" s="668"/>
      <c r="AO384" s="669"/>
      <c r="AP384" s="669"/>
      <c r="AQ384" s="669"/>
      <c r="AR384" s="669"/>
      <c r="AS384" s="669"/>
      <c r="AT384" s="669"/>
      <c r="AU384" s="669"/>
      <c r="AV384" s="668">
        <f t="shared" si="208"/>
        <v>0</v>
      </c>
      <c r="AW384" s="669"/>
      <c r="AX384" s="668">
        <f t="shared" si="209"/>
        <v>0</v>
      </c>
    </row>
    <row r="385" spans="1:50" ht="12">
      <c r="A385" s="288">
        <v>383</v>
      </c>
      <c r="B385" s="344" t="s">
        <v>4017</v>
      </c>
      <c r="C385" s="290" t="s">
        <v>10</v>
      </c>
      <c r="D385" s="345" t="s">
        <v>765</v>
      </c>
      <c r="E385" s="682">
        <v>220</v>
      </c>
      <c r="F385" s="668">
        <v>0</v>
      </c>
      <c r="G385" s="683">
        <f t="shared" si="210"/>
        <v>660</v>
      </c>
      <c r="H385" s="681"/>
      <c r="I385" s="669"/>
      <c r="J385" s="669"/>
      <c r="K385" s="669"/>
      <c r="L385" s="669"/>
      <c r="M385" s="669"/>
      <c r="N385" s="669">
        <v>1645</v>
      </c>
      <c r="O385" s="668">
        <f t="shared" si="202"/>
        <v>2305</v>
      </c>
      <c r="P385" s="669">
        <v>2305</v>
      </c>
      <c r="Q385" s="668">
        <f t="shared" si="203"/>
        <v>0</v>
      </c>
      <c r="R385" s="668"/>
      <c r="S385" s="669"/>
      <c r="T385" s="669"/>
      <c r="U385" s="669"/>
      <c r="V385" s="669"/>
      <c r="W385" s="669"/>
      <c r="X385" s="669"/>
      <c r="Y385" s="669"/>
      <c r="Z385" s="668">
        <f t="shared" si="204"/>
        <v>0</v>
      </c>
      <c r="AA385" s="668"/>
      <c r="AB385" s="668">
        <f t="shared" si="205"/>
        <v>0</v>
      </c>
      <c r="AC385" s="668"/>
      <c r="AD385" s="669"/>
      <c r="AE385" s="669"/>
      <c r="AF385" s="669"/>
      <c r="AG385" s="669"/>
      <c r="AH385" s="669"/>
      <c r="AI385" s="669"/>
      <c r="AJ385" s="669"/>
      <c r="AK385" s="668">
        <f t="shared" si="206"/>
        <v>0</v>
      </c>
      <c r="AL385" s="669"/>
      <c r="AM385" s="668">
        <f t="shared" si="207"/>
        <v>0</v>
      </c>
      <c r="AN385" s="668"/>
      <c r="AO385" s="669"/>
      <c r="AP385" s="669"/>
      <c r="AQ385" s="669"/>
      <c r="AR385" s="669"/>
      <c r="AS385" s="669"/>
      <c r="AT385" s="669"/>
      <c r="AU385" s="669"/>
      <c r="AV385" s="668">
        <f t="shared" si="208"/>
        <v>0</v>
      </c>
      <c r="AW385" s="669"/>
      <c r="AX385" s="668">
        <f t="shared" si="209"/>
        <v>0</v>
      </c>
    </row>
    <row r="386" spans="1:50" ht="12">
      <c r="A386" s="288">
        <v>384</v>
      </c>
      <c r="B386" s="348" t="s">
        <v>766</v>
      </c>
      <c r="C386" s="290" t="s">
        <v>14</v>
      </c>
      <c r="D386" s="345" t="s">
        <v>328</v>
      </c>
      <c r="E386" s="345">
        <v>200</v>
      </c>
      <c r="F386" s="668">
        <v>480</v>
      </c>
      <c r="G386" s="668">
        <v>480</v>
      </c>
      <c r="H386" s="681"/>
      <c r="I386" s="669"/>
      <c r="J386" s="669"/>
      <c r="K386" s="669"/>
      <c r="L386" s="669"/>
      <c r="M386" s="669"/>
      <c r="N386" s="669"/>
      <c r="O386" s="668">
        <f t="shared" si="202"/>
        <v>480</v>
      </c>
      <c r="P386" s="669">
        <v>960</v>
      </c>
      <c r="Q386" s="668">
        <f t="shared" si="203"/>
        <v>0</v>
      </c>
      <c r="R386" s="668">
        <v>480</v>
      </c>
      <c r="S386" s="669"/>
      <c r="T386" s="669"/>
      <c r="U386" s="669"/>
      <c r="V386" s="669"/>
      <c r="W386" s="669"/>
      <c r="X386" s="669"/>
      <c r="Y386" s="669"/>
      <c r="Z386" s="668">
        <f t="shared" si="204"/>
        <v>480</v>
      </c>
      <c r="AA386" s="669">
        <v>480</v>
      </c>
      <c r="AB386" s="668">
        <f t="shared" si="205"/>
        <v>0</v>
      </c>
      <c r="AC386" s="668">
        <f t="shared" ref="AC386:AC398" si="211">$E386*3</f>
        <v>600</v>
      </c>
      <c r="AD386" s="669"/>
      <c r="AE386" s="669"/>
      <c r="AF386" s="669"/>
      <c r="AG386" s="669"/>
      <c r="AH386" s="669"/>
      <c r="AI386" s="669"/>
      <c r="AJ386" s="669"/>
      <c r="AK386" s="668">
        <f t="shared" si="206"/>
        <v>600</v>
      </c>
      <c r="AL386" s="669">
        <v>600</v>
      </c>
      <c r="AM386" s="668">
        <f t="shared" si="207"/>
        <v>0</v>
      </c>
      <c r="AN386" s="668">
        <f t="shared" ref="AN386:AN398" si="212">$E386*3</f>
        <v>600</v>
      </c>
      <c r="AO386" s="669"/>
      <c r="AP386" s="669"/>
      <c r="AQ386" s="669"/>
      <c r="AR386" s="669"/>
      <c r="AS386" s="669"/>
      <c r="AT386" s="669"/>
      <c r="AU386" s="669"/>
      <c r="AV386" s="668">
        <f t="shared" si="208"/>
        <v>600</v>
      </c>
      <c r="AW386" s="669"/>
      <c r="AX386" s="668">
        <f t="shared" si="209"/>
        <v>600</v>
      </c>
    </row>
    <row r="387" spans="1:50" ht="12">
      <c r="A387" s="288">
        <v>385</v>
      </c>
      <c r="B387" s="348" t="s">
        <v>1600</v>
      </c>
      <c r="C387" s="290" t="s">
        <v>14</v>
      </c>
      <c r="D387" s="345"/>
      <c r="E387" s="345">
        <v>200</v>
      </c>
      <c r="F387" s="668">
        <v>390</v>
      </c>
      <c r="G387" s="668">
        <v>390</v>
      </c>
      <c r="H387" s="681"/>
      <c r="I387" s="669"/>
      <c r="J387" s="669"/>
      <c r="K387" s="669"/>
      <c r="L387" s="669"/>
      <c r="M387" s="669"/>
      <c r="N387" s="669"/>
      <c r="O387" s="668">
        <f t="shared" si="202"/>
        <v>390</v>
      </c>
      <c r="P387" s="669">
        <v>780</v>
      </c>
      <c r="Q387" s="668">
        <f t="shared" si="203"/>
        <v>0</v>
      </c>
      <c r="R387" s="668">
        <v>390</v>
      </c>
      <c r="S387" s="669"/>
      <c r="T387" s="669"/>
      <c r="U387" s="669"/>
      <c r="V387" s="669"/>
      <c r="W387" s="669">
        <v>100</v>
      </c>
      <c r="X387" s="669"/>
      <c r="Y387" s="669"/>
      <c r="Z387" s="668">
        <f t="shared" si="204"/>
        <v>490</v>
      </c>
      <c r="AA387" s="669">
        <v>490</v>
      </c>
      <c r="AB387" s="668">
        <f t="shared" si="205"/>
        <v>0</v>
      </c>
      <c r="AC387" s="668">
        <f t="shared" si="211"/>
        <v>600</v>
      </c>
      <c r="AD387" s="669"/>
      <c r="AE387" s="669"/>
      <c r="AF387" s="669"/>
      <c r="AG387" s="669"/>
      <c r="AH387" s="669">
        <v>100</v>
      </c>
      <c r="AI387" s="669"/>
      <c r="AJ387" s="669"/>
      <c r="AK387" s="668">
        <f t="shared" si="206"/>
        <v>700</v>
      </c>
      <c r="AL387" s="669"/>
      <c r="AM387" s="668">
        <f t="shared" si="207"/>
        <v>700</v>
      </c>
      <c r="AN387" s="668">
        <f t="shared" si="212"/>
        <v>600</v>
      </c>
      <c r="AO387" s="669"/>
      <c r="AP387" s="669"/>
      <c r="AQ387" s="669"/>
      <c r="AR387" s="669"/>
      <c r="AS387" s="669"/>
      <c r="AT387" s="669"/>
      <c r="AU387" s="669"/>
      <c r="AV387" s="668">
        <f t="shared" si="208"/>
        <v>600</v>
      </c>
      <c r="AW387" s="669">
        <v>1300</v>
      </c>
      <c r="AX387" s="668">
        <f t="shared" si="209"/>
        <v>0</v>
      </c>
    </row>
    <row r="388" spans="1:50" ht="12">
      <c r="A388" s="288">
        <v>386</v>
      </c>
      <c r="B388" s="348" t="s">
        <v>936</v>
      </c>
      <c r="C388" s="290" t="s">
        <v>14</v>
      </c>
      <c r="D388" s="345" t="s">
        <v>954</v>
      </c>
      <c r="E388" s="345">
        <v>40</v>
      </c>
      <c r="F388" s="668">
        <v>-240</v>
      </c>
      <c r="G388" s="668">
        <f t="shared" si="210"/>
        <v>120</v>
      </c>
      <c r="H388" s="681"/>
      <c r="I388" s="669"/>
      <c r="J388" s="669"/>
      <c r="K388" s="669"/>
      <c r="L388" s="669"/>
      <c r="M388" s="669"/>
      <c r="N388" s="669"/>
      <c r="O388" s="668">
        <f t="shared" si="202"/>
        <v>120</v>
      </c>
      <c r="P388" s="669"/>
      <c r="Q388" s="668">
        <f t="shared" si="203"/>
        <v>-120</v>
      </c>
      <c r="R388" s="668">
        <f t="shared" ref="R388:R397" si="213">E388*3</f>
        <v>120</v>
      </c>
      <c r="S388" s="669"/>
      <c r="T388" s="669"/>
      <c r="U388" s="669"/>
      <c r="V388" s="669"/>
      <c r="W388" s="669"/>
      <c r="X388" s="669"/>
      <c r="Y388" s="669"/>
      <c r="Z388" s="668">
        <f t="shared" si="204"/>
        <v>120</v>
      </c>
      <c r="AA388" s="669"/>
      <c r="AB388" s="668">
        <f t="shared" si="205"/>
        <v>0</v>
      </c>
      <c r="AC388" s="668">
        <f t="shared" si="211"/>
        <v>120</v>
      </c>
      <c r="AD388" s="669"/>
      <c r="AE388" s="669"/>
      <c r="AF388" s="669"/>
      <c r="AG388" s="669"/>
      <c r="AH388" s="669"/>
      <c r="AI388" s="669"/>
      <c r="AJ388" s="669"/>
      <c r="AK388" s="668">
        <f t="shared" si="206"/>
        <v>120</v>
      </c>
      <c r="AL388" s="669"/>
      <c r="AM388" s="668">
        <f t="shared" si="207"/>
        <v>120</v>
      </c>
      <c r="AN388" s="668">
        <f t="shared" si="212"/>
        <v>120</v>
      </c>
      <c r="AO388" s="669"/>
      <c r="AP388" s="669"/>
      <c r="AQ388" s="669"/>
      <c r="AR388" s="669"/>
      <c r="AS388" s="669"/>
      <c r="AT388" s="669"/>
      <c r="AU388" s="669"/>
      <c r="AV388" s="668">
        <f t="shared" si="208"/>
        <v>120</v>
      </c>
      <c r="AW388" s="669"/>
      <c r="AX388" s="668">
        <f t="shared" si="209"/>
        <v>240</v>
      </c>
    </row>
    <row r="389" spans="1:50" ht="13">
      <c r="A389" s="288">
        <v>387</v>
      </c>
      <c r="B389" s="545" t="s">
        <v>3498</v>
      </c>
      <c r="C389" s="290" t="s">
        <v>14</v>
      </c>
      <c r="D389" s="345"/>
      <c r="E389" s="345">
        <v>500</v>
      </c>
      <c r="F389" s="668">
        <v>0</v>
      </c>
      <c r="G389" s="668">
        <f t="shared" si="210"/>
        <v>1500</v>
      </c>
      <c r="H389" s="681"/>
      <c r="I389" s="669"/>
      <c r="J389" s="669"/>
      <c r="K389" s="669"/>
      <c r="L389" s="669"/>
      <c r="M389" s="669"/>
      <c r="N389" s="669"/>
      <c r="O389" s="668">
        <f t="shared" si="202"/>
        <v>1500</v>
      </c>
      <c r="P389" s="669"/>
      <c r="Q389" s="668">
        <f t="shared" si="203"/>
        <v>1500</v>
      </c>
      <c r="R389" s="668">
        <f t="shared" si="213"/>
        <v>1500</v>
      </c>
      <c r="S389" s="669"/>
      <c r="T389" s="669"/>
      <c r="U389" s="669"/>
      <c r="V389" s="669"/>
      <c r="W389" s="669"/>
      <c r="X389" s="669"/>
      <c r="Y389" s="669"/>
      <c r="Z389" s="668">
        <f t="shared" si="204"/>
        <v>1500</v>
      </c>
      <c r="AA389" s="669">
        <v>1500</v>
      </c>
      <c r="AB389" s="668">
        <f t="shared" si="205"/>
        <v>1500</v>
      </c>
      <c r="AC389" s="668">
        <f t="shared" si="211"/>
        <v>1500</v>
      </c>
      <c r="AD389" s="669"/>
      <c r="AE389" s="669"/>
      <c r="AF389" s="669"/>
      <c r="AG389" s="669"/>
      <c r="AH389" s="669"/>
      <c r="AI389" s="669"/>
      <c r="AJ389" s="669"/>
      <c r="AK389" s="668">
        <f t="shared" si="206"/>
        <v>1500</v>
      </c>
      <c r="AL389" s="669">
        <v>4500</v>
      </c>
      <c r="AM389" s="668">
        <f t="shared" si="207"/>
        <v>-1500</v>
      </c>
      <c r="AN389" s="668">
        <f t="shared" si="212"/>
        <v>1500</v>
      </c>
      <c r="AO389" s="669"/>
      <c r="AP389" s="669"/>
      <c r="AQ389" s="669"/>
      <c r="AR389" s="669"/>
      <c r="AS389" s="669"/>
      <c r="AT389" s="669"/>
      <c r="AU389" s="669"/>
      <c r="AV389" s="668">
        <f t="shared" si="208"/>
        <v>1500</v>
      </c>
      <c r="AW389" s="669"/>
      <c r="AX389" s="668">
        <f t="shared" si="209"/>
        <v>0</v>
      </c>
    </row>
    <row r="390" spans="1:50" ht="12">
      <c r="A390" s="288">
        <v>388</v>
      </c>
      <c r="B390" s="348" t="s">
        <v>3527</v>
      </c>
      <c r="C390" s="290" t="s">
        <v>14</v>
      </c>
      <c r="D390" s="345"/>
      <c r="E390" s="345">
        <v>200</v>
      </c>
      <c r="F390" s="668">
        <v>600</v>
      </c>
      <c r="G390" s="668">
        <f t="shared" si="210"/>
        <v>600</v>
      </c>
      <c r="H390" s="681"/>
      <c r="I390" s="669"/>
      <c r="J390" s="669"/>
      <c r="K390" s="669"/>
      <c r="L390" s="669"/>
      <c r="M390" s="669"/>
      <c r="N390" s="669"/>
      <c r="O390" s="668">
        <f t="shared" si="202"/>
        <v>600</v>
      </c>
      <c r="P390" s="669">
        <v>1200</v>
      </c>
      <c r="Q390" s="668">
        <f t="shared" si="203"/>
        <v>0</v>
      </c>
      <c r="R390" s="668">
        <f t="shared" si="213"/>
        <v>600</v>
      </c>
      <c r="S390" s="669"/>
      <c r="T390" s="669"/>
      <c r="U390" s="669"/>
      <c r="V390" s="669"/>
      <c r="W390" s="669"/>
      <c r="X390" s="669"/>
      <c r="Y390" s="669"/>
      <c r="Z390" s="668">
        <f t="shared" si="204"/>
        <v>600</v>
      </c>
      <c r="AA390" s="669">
        <v>600</v>
      </c>
      <c r="AB390" s="668">
        <f t="shared" si="205"/>
        <v>0</v>
      </c>
      <c r="AC390" s="668">
        <f t="shared" si="211"/>
        <v>600</v>
      </c>
      <c r="AD390" s="669"/>
      <c r="AE390" s="669">
        <v>100</v>
      </c>
      <c r="AF390" s="669"/>
      <c r="AG390" s="669"/>
      <c r="AH390" s="669"/>
      <c r="AI390" s="669"/>
      <c r="AJ390" s="669"/>
      <c r="AK390" s="668">
        <f t="shared" si="206"/>
        <v>700</v>
      </c>
      <c r="AL390" s="669">
        <v>700</v>
      </c>
      <c r="AM390" s="668">
        <f t="shared" si="207"/>
        <v>0</v>
      </c>
      <c r="AN390" s="668">
        <f t="shared" si="212"/>
        <v>600</v>
      </c>
      <c r="AO390" s="669"/>
      <c r="AP390" s="669">
        <v>200</v>
      </c>
      <c r="AQ390" s="669"/>
      <c r="AR390" s="669"/>
      <c r="AS390" s="669"/>
      <c r="AT390" s="669"/>
      <c r="AU390" s="669"/>
      <c r="AV390" s="668">
        <f t="shared" si="208"/>
        <v>800</v>
      </c>
      <c r="AW390" s="669">
        <v>1400</v>
      </c>
      <c r="AX390" s="668">
        <f t="shared" si="209"/>
        <v>-600</v>
      </c>
    </row>
    <row r="391" spans="1:50" ht="12">
      <c r="A391" s="288">
        <v>389</v>
      </c>
      <c r="B391" s="344" t="s">
        <v>3127</v>
      </c>
      <c r="C391" s="290" t="s">
        <v>10</v>
      </c>
      <c r="D391" s="345" t="s">
        <v>775</v>
      </c>
      <c r="E391" s="682">
        <v>200</v>
      </c>
      <c r="F391" s="668">
        <v>0</v>
      </c>
      <c r="G391" s="668">
        <v>420</v>
      </c>
      <c r="H391" s="681"/>
      <c r="I391" s="669"/>
      <c r="J391" s="669"/>
      <c r="K391" s="669"/>
      <c r="L391" s="669"/>
      <c r="M391" s="669"/>
      <c r="N391" s="669"/>
      <c r="O391" s="668">
        <f t="shared" si="202"/>
        <v>420</v>
      </c>
      <c r="P391" s="669">
        <v>420</v>
      </c>
      <c r="Q391" s="668">
        <f t="shared" si="203"/>
        <v>0</v>
      </c>
      <c r="R391" s="668">
        <v>420</v>
      </c>
      <c r="S391" s="669"/>
      <c r="T391" s="669"/>
      <c r="U391" s="669"/>
      <c r="V391" s="669"/>
      <c r="W391" s="669"/>
      <c r="X391" s="669"/>
      <c r="Y391" s="669"/>
      <c r="Z391" s="668">
        <f t="shared" si="204"/>
        <v>420</v>
      </c>
      <c r="AA391" s="668"/>
      <c r="AB391" s="668">
        <f t="shared" si="205"/>
        <v>420</v>
      </c>
      <c r="AC391" s="668">
        <f t="shared" si="211"/>
        <v>600</v>
      </c>
      <c r="AD391" s="669"/>
      <c r="AE391" s="669"/>
      <c r="AF391" s="669"/>
      <c r="AG391" s="669"/>
      <c r="AH391" s="669"/>
      <c r="AI391" s="669"/>
      <c r="AJ391" s="669"/>
      <c r="AK391" s="668">
        <f t="shared" si="206"/>
        <v>600</v>
      </c>
      <c r="AL391" s="669">
        <v>1620</v>
      </c>
      <c r="AM391" s="668">
        <f t="shared" si="207"/>
        <v>-600</v>
      </c>
      <c r="AN391" s="668">
        <f t="shared" si="212"/>
        <v>600</v>
      </c>
      <c r="AO391" s="669"/>
      <c r="AP391" s="669"/>
      <c r="AQ391" s="669"/>
      <c r="AR391" s="669"/>
      <c r="AS391" s="669"/>
      <c r="AT391" s="669"/>
      <c r="AU391" s="669"/>
      <c r="AV391" s="668">
        <f t="shared" si="208"/>
        <v>600</v>
      </c>
      <c r="AW391" s="669"/>
      <c r="AX391" s="668">
        <f t="shared" si="209"/>
        <v>0</v>
      </c>
    </row>
    <row r="392" spans="1:50" ht="12">
      <c r="A392" s="288">
        <v>390</v>
      </c>
      <c r="B392" s="542" t="s">
        <v>1570</v>
      </c>
      <c r="C392" s="290" t="s">
        <v>14</v>
      </c>
      <c r="D392" s="345"/>
      <c r="E392" s="345">
        <v>280</v>
      </c>
      <c r="F392" s="668">
        <v>0</v>
      </c>
      <c r="G392" s="668">
        <v>600</v>
      </c>
      <c r="H392" s="681"/>
      <c r="I392" s="669"/>
      <c r="J392" s="669"/>
      <c r="K392" s="669"/>
      <c r="L392" s="669"/>
      <c r="M392" s="669"/>
      <c r="N392" s="669"/>
      <c r="O392" s="668">
        <f t="shared" si="202"/>
        <v>600</v>
      </c>
      <c r="P392" s="669">
        <v>1300</v>
      </c>
      <c r="Q392" s="668">
        <f t="shared" si="203"/>
        <v>-700</v>
      </c>
      <c r="R392" s="668">
        <v>600</v>
      </c>
      <c r="S392" s="669"/>
      <c r="T392" s="669"/>
      <c r="U392" s="669"/>
      <c r="V392" s="669"/>
      <c r="W392" s="669">
        <v>100</v>
      </c>
      <c r="X392" s="669"/>
      <c r="Y392" s="669"/>
      <c r="Z392" s="668">
        <f t="shared" si="204"/>
        <v>700</v>
      </c>
      <c r="AA392" s="669"/>
      <c r="AB392" s="668">
        <f t="shared" si="205"/>
        <v>0</v>
      </c>
      <c r="AC392" s="668">
        <f t="shared" si="211"/>
        <v>840</v>
      </c>
      <c r="AD392" s="669"/>
      <c r="AE392" s="669"/>
      <c r="AF392" s="669"/>
      <c r="AG392" s="669"/>
      <c r="AH392" s="669"/>
      <c r="AI392" s="669"/>
      <c r="AJ392" s="669"/>
      <c r="AK392" s="668">
        <f t="shared" si="206"/>
        <v>840</v>
      </c>
      <c r="AL392" s="669">
        <v>1680</v>
      </c>
      <c r="AM392" s="668">
        <f t="shared" si="207"/>
        <v>-840</v>
      </c>
      <c r="AN392" s="668">
        <f t="shared" si="212"/>
        <v>840</v>
      </c>
      <c r="AO392" s="669"/>
      <c r="AP392" s="669"/>
      <c r="AQ392" s="669"/>
      <c r="AR392" s="669"/>
      <c r="AS392" s="669"/>
      <c r="AT392" s="669"/>
      <c r="AU392" s="669"/>
      <c r="AV392" s="668">
        <f t="shared" si="208"/>
        <v>840</v>
      </c>
      <c r="AW392" s="669"/>
      <c r="AX392" s="668">
        <f t="shared" si="209"/>
        <v>0</v>
      </c>
    </row>
    <row r="393" spans="1:50" ht="12">
      <c r="A393" s="288">
        <v>391</v>
      </c>
      <c r="B393" s="469" t="s">
        <v>776</v>
      </c>
      <c r="C393" s="290" t="s">
        <v>14</v>
      </c>
      <c r="D393" s="474"/>
      <c r="E393" s="682">
        <v>85</v>
      </c>
      <c r="F393" s="668">
        <v>0</v>
      </c>
      <c r="G393" s="668">
        <f t="shared" si="210"/>
        <v>255</v>
      </c>
      <c r="H393" s="681"/>
      <c r="I393" s="669"/>
      <c r="J393" s="669"/>
      <c r="K393" s="669"/>
      <c r="L393" s="669"/>
      <c r="M393" s="669"/>
      <c r="N393" s="669"/>
      <c r="O393" s="668">
        <f t="shared" si="202"/>
        <v>255</v>
      </c>
      <c r="P393" s="669"/>
      <c r="Q393" s="668">
        <f t="shared" si="203"/>
        <v>255</v>
      </c>
      <c r="R393" s="668">
        <f t="shared" si="213"/>
        <v>255</v>
      </c>
      <c r="S393" s="669"/>
      <c r="T393" s="669"/>
      <c r="U393" s="669"/>
      <c r="V393" s="669"/>
      <c r="W393" s="669"/>
      <c r="X393" s="669"/>
      <c r="Y393" s="669"/>
      <c r="Z393" s="668">
        <f t="shared" si="204"/>
        <v>255</v>
      </c>
      <c r="AA393" s="669">
        <v>1020</v>
      </c>
      <c r="AB393" s="668">
        <f t="shared" si="205"/>
        <v>-510</v>
      </c>
      <c r="AC393" s="668">
        <f t="shared" si="211"/>
        <v>255</v>
      </c>
      <c r="AD393" s="669"/>
      <c r="AE393" s="669"/>
      <c r="AF393" s="669"/>
      <c r="AG393" s="669"/>
      <c r="AH393" s="669"/>
      <c r="AI393" s="669"/>
      <c r="AJ393" s="669"/>
      <c r="AK393" s="668">
        <f t="shared" si="206"/>
        <v>255</v>
      </c>
      <c r="AL393" s="669"/>
      <c r="AM393" s="668">
        <f t="shared" si="207"/>
        <v>-255</v>
      </c>
      <c r="AN393" s="668">
        <f t="shared" si="212"/>
        <v>255</v>
      </c>
      <c r="AO393" s="669"/>
      <c r="AP393" s="669"/>
      <c r="AQ393" s="669"/>
      <c r="AR393" s="669"/>
      <c r="AS393" s="669"/>
      <c r="AT393" s="669"/>
      <c r="AU393" s="669"/>
      <c r="AV393" s="668">
        <f t="shared" si="208"/>
        <v>255</v>
      </c>
      <c r="AW393" s="669"/>
      <c r="AX393" s="668">
        <f t="shared" si="209"/>
        <v>0</v>
      </c>
    </row>
    <row r="394" spans="1:50" ht="12">
      <c r="A394" s="288">
        <v>392</v>
      </c>
      <c r="B394" s="348" t="s">
        <v>777</v>
      </c>
      <c r="C394" s="290" t="s">
        <v>23</v>
      </c>
      <c r="D394" s="345" t="s">
        <v>911</v>
      </c>
      <c r="E394" s="345">
        <v>100</v>
      </c>
      <c r="F394" s="668">
        <v>0</v>
      </c>
      <c r="G394" s="668">
        <v>210</v>
      </c>
      <c r="H394" s="669"/>
      <c r="I394" s="669"/>
      <c r="J394" s="669"/>
      <c r="K394" s="669"/>
      <c r="L394" s="669"/>
      <c r="M394" s="669"/>
      <c r="N394" s="669"/>
      <c r="O394" s="668">
        <f t="shared" si="202"/>
        <v>210</v>
      </c>
      <c r="P394" s="669">
        <v>940</v>
      </c>
      <c r="Q394" s="668">
        <f t="shared" si="203"/>
        <v>-730</v>
      </c>
      <c r="R394" s="668">
        <v>210</v>
      </c>
      <c r="S394" s="669"/>
      <c r="T394" s="669">
        <v>100</v>
      </c>
      <c r="U394" s="669"/>
      <c r="V394" s="669"/>
      <c r="W394" s="669"/>
      <c r="X394" s="669"/>
      <c r="Y394" s="669"/>
      <c r="Z394" s="668">
        <f t="shared" si="204"/>
        <v>310</v>
      </c>
      <c r="AA394" s="669"/>
      <c r="AB394" s="668">
        <f t="shared" si="205"/>
        <v>-420</v>
      </c>
      <c r="AC394" s="668">
        <f t="shared" si="211"/>
        <v>300</v>
      </c>
      <c r="AD394" s="669"/>
      <c r="AE394" s="669"/>
      <c r="AF394" s="669"/>
      <c r="AG394" s="669"/>
      <c r="AH394" s="669"/>
      <c r="AI394" s="669"/>
      <c r="AJ394" s="669"/>
      <c r="AK394" s="668">
        <f t="shared" si="206"/>
        <v>300</v>
      </c>
      <c r="AL394" s="669"/>
      <c r="AM394" s="668">
        <f t="shared" si="207"/>
        <v>-120</v>
      </c>
      <c r="AN394" s="668">
        <f t="shared" si="212"/>
        <v>300</v>
      </c>
      <c r="AO394" s="669"/>
      <c r="AP394" s="669"/>
      <c r="AQ394" s="669"/>
      <c r="AR394" s="669"/>
      <c r="AS394" s="669"/>
      <c r="AT394" s="669"/>
      <c r="AU394" s="669"/>
      <c r="AV394" s="668">
        <f t="shared" si="208"/>
        <v>300</v>
      </c>
      <c r="AW394" s="669">
        <v>180</v>
      </c>
      <c r="AX394" s="668">
        <f t="shared" si="209"/>
        <v>0</v>
      </c>
    </row>
    <row r="395" spans="1:50" ht="12">
      <c r="A395" s="288">
        <v>393</v>
      </c>
      <c r="B395" s="348" t="s">
        <v>4304</v>
      </c>
      <c r="C395" s="290" t="s">
        <v>23</v>
      </c>
      <c r="D395" s="345"/>
      <c r="E395" s="345">
        <v>200</v>
      </c>
      <c r="F395" s="668">
        <v>-1320</v>
      </c>
      <c r="G395" s="668">
        <v>420</v>
      </c>
      <c r="H395" s="669"/>
      <c r="I395" s="669"/>
      <c r="J395" s="669"/>
      <c r="K395" s="669"/>
      <c r="L395" s="669"/>
      <c r="M395" s="669"/>
      <c r="N395" s="669"/>
      <c r="O395" s="668">
        <f t="shared" si="202"/>
        <v>420</v>
      </c>
      <c r="P395" s="669"/>
      <c r="Q395" s="668">
        <f t="shared" si="203"/>
        <v>-900</v>
      </c>
      <c r="R395" s="668">
        <v>420</v>
      </c>
      <c r="S395" s="669"/>
      <c r="T395" s="669"/>
      <c r="U395" s="669"/>
      <c r="V395" s="669"/>
      <c r="W395" s="669"/>
      <c r="X395" s="669"/>
      <c r="Y395" s="669"/>
      <c r="Z395" s="668">
        <f t="shared" si="204"/>
        <v>420</v>
      </c>
      <c r="AA395" s="669"/>
      <c r="AB395" s="668">
        <f t="shared" si="205"/>
        <v>-480</v>
      </c>
      <c r="AC395" s="668">
        <f t="shared" si="211"/>
        <v>600</v>
      </c>
      <c r="AD395" s="669"/>
      <c r="AE395" s="669"/>
      <c r="AF395" s="669"/>
      <c r="AG395" s="669"/>
      <c r="AH395" s="669"/>
      <c r="AI395" s="669"/>
      <c r="AJ395" s="669"/>
      <c r="AK395" s="668">
        <f t="shared" si="206"/>
        <v>600</v>
      </c>
      <c r="AL395" s="669">
        <v>720</v>
      </c>
      <c r="AM395" s="668">
        <f t="shared" si="207"/>
        <v>-600</v>
      </c>
      <c r="AN395" s="668">
        <f t="shared" si="212"/>
        <v>600</v>
      </c>
      <c r="AO395" s="669"/>
      <c r="AP395" s="669"/>
      <c r="AQ395" s="669"/>
      <c r="AR395" s="669"/>
      <c r="AS395" s="669"/>
      <c r="AT395" s="669"/>
      <c r="AU395" s="669"/>
      <c r="AV395" s="668">
        <f t="shared" si="208"/>
        <v>600</v>
      </c>
      <c r="AW395" s="669"/>
      <c r="AX395" s="668">
        <f t="shared" si="209"/>
        <v>0</v>
      </c>
    </row>
    <row r="396" spans="1:50" ht="12">
      <c r="A396" s="288">
        <v>394</v>
      </c>
      <c r="B396" s="344" t="s">
        <v>3128</v>
      </c>
      <c r="C396" s="290" t="s">
        <v>10</v>
      </c>
      <c r="D396" s="345" t="s">
        <v>784</v>
      </c>
      <c r="E396" s="682">
        <v>180</v>
      </c>
      <c r="F396" s="668">
        <v>420</v>
      </c>
      <c r="G396" s="683">
        <v>420</v>
      </c>
      <c r="H396" s="681"/>
      <c r="I396" s="669"/>
      <c r="J396" s="669"/>
      <c r="K396" s="669"/>
      <c r="L396" s="669"/>
      <c r="M396" s="669"/>
      <c r="N396" s="669"/>
      <c r="O396" s="668">
        <f t="shared" si="202"/>
        <v>420</v>
      </c>
      <c r="P396" s="669">
        <v>840</v>
      </c>
      <c r="Q396" s="668">
        <f t="shared" si="203"/>
        <v>0</v>
      </c>
      <c r="R396" s="668">
        <v>420</v>
      </c>
      <c r="S396" s="669"/>
      <c r="T396" s="669"/>
      <c r="U396" s="669"/>
      <c r="V396" s="669"/>
      <c r="W396" s="669"/>
      <c r="X396" s="669"/>
      <c r="Y396" s="669"/>
      <c r="Z396" s="668">
        <f t="shared" si="204"/>
        <v>420</v>
      </c>
      <c r="AA396" s="668">
        <v>420</v>
      </c>
      <c r="AB396" s="668">
        <f t="shared" si="205"/>
        <v>0</v>
      </c>
      <c r="AC396" s="668">
        <f t="shared" si="211"/>
        <v>540</v>
      </c>
      <c r="AD396" s="669"/>
      <c r="AE396" s="669"/>
      <c r="AF396" s="669"/>
      <c r="AG396" s="669"/>
      <c r="AH396" s="669"/>
      <c r="AI396" s="669"/>
      <c r="AJ396" s="669"/>
      <c r="AK396" s="668">
        <f t="shared" si="206"/>
        <v>540</v>
      </c>
      <c r="AL396" s="669">
        <v>1180</v>
      </c>
      <c r="AM396" s="668">
        <f t="shared" si="207"/>
        <v>-640</v>
      </c>
      <c r="AN396" s="668">
        <f t="shared" si="212"/>
        <v>540</v>
      </c>
      <c r="AO396" s="669"/>
      <c r="AP396" s="669">
        <v>200</v>
      </c>
      <c r="AQ396" s="669"/>
      <c r="AR396" s="669"/>
      <c r="AS396" s="669"/>
      <c r="AT396" s="669"/>
      <c r="AU396" s="669"/>
      <c r="AV396" s="668">
        <f t="shared" si="208"/>
        <v>740</v>
      </c>
      <c r="AW396" s="669"/>
      <c r="AX396" s="668">
        <f t="shared" si="209"/>
        <v>100</v>
      </c>
    </row>
    <row r="397" spans="1:50" ht="12">
      <c r="A397" s="288">
        <v>395</v>
      </c>
      <c r="B397" s="344" t="s">
        <v>1509</v>
      </c>
      <c r="C397" s="290" t="s">
        <v>10</v>
      </c>
      <c r="D397" s="345" t="s">
        <v>788</v>
      </c>
      <c r="E397" s="682">
        <v>195</v>
      </c>
      <c r="F397" s="668">
        <v>770</v>
      </c>
      <c r="G397" s="683">
        <f t="shared" si="210"/>
        <v>585</v>
      </c>
      <c r="H397" s="681"/>
      <c r="I397" s="669">
        <v>300</v>
      </c>
      <c r="J397" s="669"/>
      <c r="K397" s="669"/>
      <c r="L397" s="669"/>
      <c r="M397" s="669"/>
      <c r="N397" s="669"/>
      <c r="O397" s="668">
        <f t="shared" si="202"/>
        <v>885</v>
      </c>
      <c r="P397" s="669">
        <v>2340</v>
      </c>
      <c r="Q397" s="668">
        <f t="shared" si="203"/>
        <v>-685</v>
      </c>
      <c r="R397" s="668">
        <f t="shared" si="213"/>
        <v>585</v>
      </c>
      <c r="S397" s="669">
        <v>50</v>
      </c>
      <c r="T397" s="669"/>
      <c r="U397" s="669"/>
      <c r="V397" s="669"/>
      <c r="W397" s="669">
        <v>100</v>
      </c>
      <c r="X397" s="669"/>
      <c r="Y397" s="669"/>
      <c r="Z397" s="668">
        <f t="shared" si="204"/>
        <v>735</v>
      </c>
      <c r="AA397" s="668"/>
      <c r="AB397" s="668">
        <f t="shared" si="205"/>
        <v>50</v>
      </c>
      <c r="AC397" s="668">
        <f t="shared" si="211"/>
        <v>585</v>
      </c>
      <c r="AD397" s="669"/>
      <c r="AE397" s="669"/>
      <c r="AF397" s="669"/>
      <c r="AG397" s="669"/>
      <c r="AH397" s="669"/>
      <c r="AI397" s="669"/>
      <c r="AJ397" s="669"/>
      <c r="AK397" s="668">
        <f t="shared" si="206"/>
        <v>585</v>
      </c>
      <c r="AL397" s="669"/>
      <c r="AM397" s="668">
        <f t="shared" si="207"/>
        <v>635</v>
      </c>
      <c r="AN397" s="668">
        <f t="shared" si="212"/>
        <v>585</v>
      </c>
      <c r="AO397" s="669"/>
      <c r="AP397" s="669"/>
      <c r="AQ397" s="669"/>
      <c r="AR397" s="669">
        <v>300</v>
      </c>
      <c r="AS397" s="669"/>
      <c r="AT397" s="669"/>
      <c r="AU397" s="669"/>
      <c r="AV397" s="668">
        <f t="shared" si="208"/>
        <v>885</v>
      </c>
      <c r="AW397" s="669">
        <v>1520</v>
      </c>
      <c r="AX397" s="668">
        <f t="shared" si="209"/>
        <v>0</v>
      </c>
    </row>
    <row r="398" spans="1:50" ht="12">
      <c r="A398" s="288">
        <v>396</v>
      </c>
      <c r="B398" s="348" t="s">
        <v>1508</v>
      </c>
      <c r="C398" s="290" t="s">
        <v>14</v>
      </c>
      <c r="D398" s="345" t="s">
        <v>12</v>
      </c>
      <c r="E398" s="345">
        <v>550</v>
      </c>
      <c r="F398" s="668">
        <v>0</v>
      </c>
      <c r="G398" s="668">
        <v>1350</v>
      </c>
      <c r="H398" s="681"/>
      <c r="I398" s="669"/>
      <c r="J398" s="669"/>
      <c r="K398" s="669"/>
      <c r="L398" s="669"/>
      <c r="M398" s="669"/>
      <c r="N398" s="669"/>
      <c r="O398" s="668">
        <f t="shared" si="202"/>
        <v>1350</v>
      </c>
      <c r="P398" s="669">
        <v>1350</v>
      </c>
      <c r="Q398" s="668">
        <f t="shared" si="203"/>
        <v>0</v>
      </c>
      <c r="R398" s="668">
        <v>1350</v>
      </c>
      <c r="S398" s="669">
        <v>50</v>
      </c>
      <c r="T398" s="669"/>
      <c r="U398" s="669"/>
      <c r="V398" s="669"/>
      <c r="W398" s="669">
        <v>100</v>
      </c>
      <c r="X398" s="669"/>
      <c r="Y398" s="669"/>
      <c r="Z398" s="668">
        <f t="shared" si="204"/>
        <v>1500</v>
      </c>
      <c r="AA398" s="669">
        <v>1500</v>
      </c>
      <c r="AB398" s="668">
        <f t="shared" si="205"/>
        <v>0</v>
      </c>
      <c r="AC398" s="668">
        <f t="shared" si="211"/>
        <v>1650</v>
      </c>
      <c r="AD398" s="669"/>
      <c r="AE398" s="669"/>
      <c r="AF398" s="669"/>
      <c r="AG398" s="669"/>
      <c r="AH398" s="669"/>
      <c r="AI398" s="669"/>
      <c r="AJ398" s="669"/>
      <c r="AK398" s="668">
        <f t="shared" si="206"/>
        <v>1650</v>
      </c>
      <c r="AL398" s="669">
        <v>1650</v>
      </c>
      <c r="AM398" s="668">
        <f t="shared" si="207"/>
        <v>0</v>
      </c>
      <c r="AN398" s="668">
        <f t="shared" si="212"/>
        <v>1650</v>
      </c>
      <c r="AO398" s="669"/>
      <c r="AP398" s="669"/>
      <c r="AQ398" s="669"/>
      <c r="AR398" s="669"/>
      <c r="AS398" s="669"/>
      <c r="AT398" s="669"/>
      <c r="AU398" s="669"/>
      <c r="AV398" s="668">
        <f t="shared" si="208"/>
        <v>1650</v>
      </c>
      <c r="AW398" s="669">
        <v>1650</v>
      </c>
      <c r="AX398" s="668">
        <f t="shared" si="209"/>
        <v>0</v>
      </c>
    </row>
    <row r="399" spans="1:50" ht="12">
      <c r="A399" s="288">
        <v>397</v>
      </c>
      <c r="B399" s="468" t="s">
        <v>3129</v>
      </c>
      <c r="C399" s="311" t="s">
        <v>30</v>
      </c>
      <c r="D399" s="473" t="s">
        <v>959</v>
      </c>
      <c r="E399" s="411"/>
      <c r="F399" s="684"/>
      <c r="G399" s="685"/>
      <c r="H399" s="686"/>
      <c r="I399" s="672"/>
      <c r="J399" s="672"/>
      <c r="K399" s="672"/>
      <c r="L399" s="672"/>
      <c r="M399" s="672"/>
      <c r="N399" s="672"/>
      <c r="O399" s="671"/>
      <c r="P399" s="672"/>
      <c r="Q399" s="672"/>
      <c r="R399" s="671"/>
      <c r="S399" s="672"/>
      <c r="T399" s="672"/>
      <c r="U399" s="672"/>
      <c r="V399" s="672"/>
      <c r="W399" s="672"/>
      <c r="X399" s="672"/>
      <c r="Y399" s="672"/>
      <c r="Z399" s="671"/>
      <c r="AA399" s="672"/>
      <c r="AB399" s="672"/>
      <c r="AC399" s="672"/>
      <c r="AD399" s="672"/>
      <c r="AE399" s="672"/>
      <c r="AF399" s="672"/>
      <c r="AG399" s="672"/>
      <c r="AH399" s="672"/>
      <c r="AI399" s="672"/>
      <c r="AJ399" s="672"/>
      <c r="AK399" s="672"/>
      <c r="AL399" s="672"/>
      <c r="AM399" s="672"/>
      <c r="AN399" s="672"/>
      <c r="AO399" s="672"/>
      <c r="AP399" s="672"/>
      <c r="AQ399" s="672"/>
      <c r="AR399" s="672"/>
      <c r="AS399" s="672"/>
      <c r="AT399" s="672"/>
      <c r="AU399" s="672"/>
      <c r="AV399" s="672"/>
      <c r="AW399" s="672"/>
      <c r="AX399" s="672"/>
    </row>
    <row r="400" spans="1:50" ht="12">
      <c r="A400" s="288">
        <v>398</v>
      </c>
      <c r="B400" s="348" t="s">
        <v>789</v>
      </c>
      <c r="C400" s="290" t="s">
        <v>23</v>
      </c>
      <c r="D400" s="345" t="s">
        <v>791</v>
      </c>
      <c r="E400" s="345">
        <v>95</v>
      </c>
      <c r="F400" s="668">
        <v>285</v>
      </c>
      <c r="G400" s="668">
        <f t="shared" ref="G400:G405" si="214">E400*3</f>
        <v>285</v>
      </c>
      <c r="H400" s="669"/>
      <c r="I400" s="669"/>
      <c r="J400" s="669"/>
      <c r="K400" s="669"/>
      <c r="L400" s="669"/>
      <c r="M400" s="669"/>
      <c r="N400" s="669"/>
      <c r="O400" s="668">
        <f t="shared" ref="O400:O405" si="215">SUM(G400:N400)</f>
        <v>285</v>
      </c>
      <c r="P400" s="669">
        <v>905</v>
      </c>
      <c r="Q400" s="668">
        <f t="shared" ref="Q400:Q405" si="216">F400+O400-P400</f>
        <v>-335</v>
      </c>
      <c r="R400" s="668">
        <f t="shared" ref="R400:R405" si="217">E400*3</f>
        <v>285</v>
      </c>
      <c r="S400" s="669">
        <v>100</v>
      </c>
      <c r="T400" s="669"/>
      <c r="U400" s="669"/>
      <c r="V400" s="669"/>
      <c r="W400" s="669"/>
      <c r="X400" s="669"/>
      <c r="Y400" s="669"/>
      <c r="Z400" s="668">
        <f t="shared" ref="Z400:Z405" si="218">SUM(R400:Y400)</f>
        <v>385</v>
      </c>
      <c r="AA400" s="669">
        <v>335</v>
      </c>
      <c r="AB400" s="668">
        <f t="shared" ref="AB400:AB405" si="219">Q400+Z400-AA400</f>
        <v>-285</v>
      </c>
      <c r="AC400" s="668">
        <f t="shared" ref="AC400:AC405" si="220">$E400*3</f>
        <v>285</v>
      </c>
      <c r="AD400" s="669"/>
      <c r="AE400" s="669"/>
      <c r="AF400" s="669"/>
      <c r="AG400" s="669"/>
      <c r="AH400" s="669"/>
      <c r="AI400" s="669"/>
      <c r="AJ400" s="669"/>
      <c r="AK400" s="668">
        <f t="shared" ref="AK400:AK405" si="221">SUM(AC400:AJ400)</f>
        <v>285</v>
      </c>
      <c r="AL400" s="669"/>
      <c r="AM400" s="668">
        <f t="shared" ref="AM400:AM405" si="222">AB400+AK400-AL400</f>
        <v>0</v>
      </c>
      <c r="AN400" s="668">
        <f t="shared" ref="AN400:AN404" si="223">$E400*3</f>
        <v>285</v>
      </c>
      <c r="AO400" s="669"/>
      <c r="AP400" s="669"/>
      <c r="AQ400" s="669"/>
      <c r="AR400" s="669"/>
      <c r="AS400" s="669"/>
      <c r="AT400" s="669"/>
      <c r="AU400" s="669"/>
      <c r="AV400" s="668">
        <f t="shared" ref="AV400:AV405" si="224">SUM(AN400:AU400)</f>
        <v>285</v>
      </c>
      <c r="AW400" s="669"/>
      <c r="AX400" s="668">
        <f t="shared" ref="AX400:AX405" si="225">AM400+AV400-AW400</f>
        <v>285</v>
      </c>
    </row>
    <row r="401" spans="1:50" ht="12">
      <c r="A401" s="288">
        <v>399</v>
      </c>
      <c r="B401" s="348" t="s">
        <v>792</v>
      </c>
      <c r="C401" s="290" t="s">
        <v>14</v>
      </c>
      <c r="D401" s="345" t="s">
        <v>12</v>
      </c>
      <c r="E401" s="345">
        <v>130</v>
      </c>
      <c r="F401" s="668">
        <v>0</v>
      </c>
      <c r="G401" s="668">
        <v>285</v>
      </c>
      <c r="H401" s="681"/>
      <c r="I401" s="669"/>
      <c r="J401" s="669"/>
      <c r="K401" s="669"/>
      <c r="L401" s="669"/>
      <c r="M401" s="669"/>
      <c r="N401" s="669"/>
      <c r="O401" s="668">
        <f t="shared" si="215"/>
        <v>285</v>
      </c>
      <c r="P401" s="669">
        <v>285</v>
      </c>
      <c r="Q401" s="668">
        <f t="shared" si="216"/>
        <v>0</v>
      </c>
      <c r="R401" s="668">
        <v>285</v>
      </c>
      <c r="S401" s="669">
        <v>50</v>
      </c>
      <c r="T401" s="669"/>
      <c r="U401" s="669"/>
      <c r="V401" s="669"/>
      <c r="W401" s="669">
        <v>100</v>
      </c>
      <c r="X401" s="669"/>
      <c r="Y401" s="669"/>
      <c r="Z401" s="668">
        <f t="shared" si="218"/>
        <v>435</v>
      </c>
      <c r="AA401" s="669">
        <v>435</v>
      </c>
      <c r="AB401" s="668">
        <f t="shared" si="219"/>
        <v>0</v>
      </c>
      <c r="AC401" s="668">
        <f t="shared" si="220"/>
        <v>390</v>
      </c>
      <c r="AD401" s="669"/>
      <c r="AE401" s="669"/>
      <c r="AF401" s="669"/>
      <c r="AG401" s="669"/>
      <c r="AH401" s="669"/>
      <c r="AI401" s="669"/>
      <c r="AJ401" s="669"/>
      <c r="AK401" s="668">
        <f t="shared" si="221"/>
        <v>390</v>
      </c>
      <c r="AL401" s="669">
        <v>390</v>
      </c>
      <c r="AM401" s="668">
        <f t="shared" si="222"/>
        <v>0</v>
      </c>
      <c r="AN401" s="668">
        <f t="shared" si="223"/>
        <v>390</v>
      </c>
      <c r="AO401" s="669"/>
      <c r="AP401" s="669"/>
      <c r="AQ401" s="669"/>
      <c r="AR401" s="669"/>
      <c r="AS401" s="669"/>
      <c r="AT401" s="669"/>
      <c r="AU401" s="669"/>
      <c r="AV401" s="668">
        <f t="shared" si="224"/>
        <v>390</v>
      </c>
      <c r="AW401" s="669">
        <v>390</v>
      </c>
      <c r="AX401" s="668">
        <f t="shared" si="225"/>
        <v>0</v>
      </c>
    </row>
    <row r="402" spans="1:50" ht="12">
      <c r="A402" s="288">
        <v>400</v>
      </c>
      <c r="B402" s="348" t="s">
        <v>1510</v>
      </c>
      <c r="C402" s="290" t="s">
        <v>14</v>
      </c>
      <c r="D402" s="345" t="s">
        <v>796</v>
      </c>
      <c r="E402" s="345">
        <v>165</v>
      </c>
      <c r="F402" s="668">
        <v>0</v>
      </c>
      <c r="G402" s="668">
        <f t="shared" si="214"/>
        <v>495</v>
      </c>
      <c r="H402" s="681"/>
      <c r="I402" s="669"/>
      <c r="J402" s="669"/>
      <c r="K402" s="669"/>
      <c r="L402" s="669"/>
      <c r="M402" s="669"/>
      <c r="N402" s="669"/>
      <c r="O402" s="668">
        <f t="shared" si="215"/>
        <v>495</v>
      </c>
      <c r="P402" s="669">
        <v>990</v>
      </c>
      <c r="Q402" s="668">
        <f t="shared" si="216"/>
        <v>-495</v>
      </c>
      <c r="R402" s="668">
        <f t="shared" si="217"/>
        <v>495</v>
      </c>
      <c r="S402" s="669"/>
      <c r="T402" s="669"/>
      <c r="U402" s="669"/>
      <c r="V402" s="669"/>
      <c r="W402" s="669"/>
      <c r="X402" s="669"/>
      <c r="Y402" s="669"/>
      <c r="Z402" s="668">
        <f t="shared" si="218"/>
        <v>495</v>
      </c>
      <c r="AA402" s="669"/>
      <c r="AB402" s="668">
        <f t="shared" si="219"/>
        <v>0</v>
      </c>
      <c r="AC402" s="668">
        <f t="shared" si="220"/>
        <v>495</v>
      </c>
      <c r="AD402" s="669"/>
      <c r="AE402" s="669"/>
      <c r="AF402" s="669"/>
      <c r="AG402" s="669"/>
      <c r="AH402" s="669"/>
      <c r="AI402" s="669"/>
      <c r="AJ402" s="669"/>
      <c r="AK402" s="668">
        <f t="shared" si="221"/>
        <v>495</v>
      </c>
      <c r="AL402" s="669">
        <v>990</v>
      </c>
      <c r="AM402" s="668">
        <f t="shared" si="222"/>
        <v>-495</v>
      </c>
      <c r="AN402" s="668">
        <f t="shared" si="223"/>
        <v>495</v>
      </c>
      <c r="AO402" s="669"/>
      <c r="AP402" s="669"/>
      <c r="AQ402" s="669"/>
      <c r="AR402" s="669"/>
      <c r="AS402" s="669"/>
      <c r="AT402" s="669"/>
      <c r="AU402" s="669"/>
      <c r="AV402" s="668">
        <f t="shared" si="224"/>
        <v>495</v>
      </c>
      <c r="AW402" s="669"/>
      <c r="AX402" s="668">
        <f t="shared" si="225"/>
        <v>0</v>
      </c>
    </row>
    <row r="403" spans="1:50" s="233" customFormat="1" ht="12">
      <c r="A403" s="288">
        <v>401</v>
      </c>
      <c r="B403" s="451" t="s">
        <v>3507</v>
      </c>
      <c r="C403" s="290" t="s">
        <v>14</v>
      </c>
      <c r="D403" s="452" t="s">
        <v>994</v>
      </c>
      <c r="E403" s="452">
        <v>50</v>
      </c>
      <c r="F403" s="668">
        <v>0</v>
      </c>
      <c r="G403" s="668">
        <f t="shared" si="214"/>
        <v>150</v>
      </c>
      <c r="H403" s="681"/>
      <c r="I403" s="669"/>
      <c r="J403" s="669"/>
      <c r="K403" s="669"/>
      <c r="L403" s="669"/>
      <c r="M403" s="669"/>
      <c r="N403" s="669"/>
      <c r="O403" s="668">
        <f t="shared" si="215"/>
        <v>150</v>
      </c>
      <c r="P403" s="669">
        <v>600</v>
      </c>
      <c r="Q403" s="668">
        <f t="shared" si="216"/>
        <v>-450</v>
      </c>
      <c r="R403" s="668">
        <f t="shared" si="217"/>
        <v>150</v>
      </c>
      <c r="S403" s="669"/>
      <c r="T403" s="669"/>
      <c r="U403" s="669"/>
      <c r="V403" s="669"/>
      <c r="W403" s="669"/>
      <c r="X403" s="669"/>
      <c r="Y403" s="669"/>
      <c r="Z403" s="668">
        <f t="shared" si="218"/>
        <v>150</v>
      </c>
      <c r="AA403" s="669"/>
      <c r="AB403" s="668">
        <f t="shared" si="219"/>
        <v>-300</v>
      </c>
      <c r="AC403" s="668">
        <f t="shared" si="220"/>
        <v>150</v>
      </c>
      <c r="AD403" s="669"/>
      <c r="AE403" s="669"/>
      <c r="AF403" s="669"/>
      <c r="AG403" s="669"/>
      <c r="AH403" s="669"/>
      <c r="AI403" s="669"/>
      <c r="AJ403" s="669"/>
      <c r="AK403" s="668">
        <f t="shared" si="221"/>
        <v>150</v>
      </c>
      <c r="AL403" s="669"/>
      <c r="AM403" s="668">
        <f t="shared" si="222"/>
        <v>-150</v>
      </c>
      <c r="AN403" s="668">
        <f t="shared" si="223"/>
        <v>150</v>
      </c>
      <c r="AO403" s="669"/>
      <c r="AP403" s="669"/>
      <c r="AQ403" s="669"/>
      <c r="AR403" s="669"/>
      <c r="AS403" s="669"/>
      <c r="AT403" s="669"/>
      <c r="AU403" s="669"/>
      <c r="AV403" s="668">
        <f t="shared" si="224"/>
        <v>150</v>
      </c>
      <c r="AW403" s="669"/>
      <c r="AX403" s="668">
        <f t="shared" si="225"/>
        <v>0</v>
      </c>
    </row>
    <row r="404" spans="1:50" s="233" customFormat="1" ht="13">
      <c r="A404" s="288">
        <v>402</v>
      </c>
      <c r="B404" s="502" t="s">
        <v>3337</v>
      </c>
      <c r="C404" s="290" t="s">
        <v>14</v>
      </c>
      <c r="D404" s="452"/>
      <c r="E404" s="452">
        <v>500</v>
      </c>
      <c r="F404" s="668">
        <v>0</v>
      </c>
      <c r="G404" s="668">
        <f t="shared" si="214"/>
        <v>1500</v>
      </c>
      <c r="H404" s="681"/>
      <c r="I404" s="669"/>
      <c r="J404" s="669"/>
      <c r="K404" s="669"/>
      <c r="L404" s="669"/>
      <c r="M404" s="669"/>
      <c r="N404" s="669"/>
      <c r="O404" s="668">
        <f t="shared" si="215"/>
        <v>1500</v>
      </c>
      <c r="P404" s="669">
        <v>1500</v>
      </c>
      <c r="Q404" s="668">
        <f t="shared" si="216"/>
        <v>0</v>
      </c>
      <c r="R404" s="668">
        <f t="shared" si="217"/>
        <v>1500</v>
      </c>
      <c r="S404" s="669"/>
      <c r="T404" s="669"/>
      <c r="U404" s="669"/>
      <c r="V404" s="669"/>
      <c r="W404" s="669"/>
      <c r="X404" s="669"/>
      <c r="Y404" s="669"/>
      <c r="Z404" s="668">
        <f t="shared" si="218"/>
        <v>1500</v>
      </c>
      <c r="AA404" s="669">
        <v>1500</v>
      </c>
      <c r="AB404" s="668">
        <f t="shared" si="219"/>
        <v>0</v>
      </c>
      <c r="AC404" s="668">
        <f t="shared" si="220"/>
        <v>1500</v>
      </c>
      <c r="AD404" s="669">
        <v>50</v>
      </c>
      <c r="AE404" s="669"/>
      <c r="AF404" s="669"/>
      <c r="AG404" s="669"/>
      <c r="AH404" s="669"/>
      <c r="AI404" s="669"/>
      <c r="AJ404" s="669"/>
      <c r="AK404" s="668">
        <f t="shared" si="221"/>
        <v>1550</v>
      </c>
      <c r="AL404" s="669">
        <v>3050</v>
      </c>
      <c r="AM404" s="668">
        <f t="shared" si="222"/>
        <v>-1500</v>
      </c>
      <c r="AN404" s="668">
        <f t="shared" si="223"/>
        <v>1500</v>
      </c>
      <c r="AO404" s="669"/>
      <c r="AP404" s="669"/>
      <c r="AQ404" s="669"/>
      <c r="AR404" s="669"/>
      <c r="AS404" s="669"/>
      <c r="AT404" s="669"/>
      <c r="AU404" s="669"/>
      <c r="AV404" s="668">
        <f t="shared" si="224"/>
        <v>1500</v>
      </c>
      <c r="AW404" s="669"/>
      <c r="AX404" s="668">
        <f t="shared" si="225"/>
        <v>0</v>
      </c>
    </row>
    <row r="405" spans="1:50" ht="12">
      <c r="A405" s="288">
        <v>403</v>
      </c>
      <c r="B405" s="348" t="s">
        <v>4393</v>
      </c>
      <c r="C405" s="290" t="s">
        <v>23</v>
      </c>
      <c r="D405" s="345"/>
      <c r="E405" s="345">
        <v>110</v>
      </c>
      <c r="F405" s="668">
        <v>0</v>
      </c>
      <c r="G405" s="668">
        <f t="shared" si="214"/>
        <v>330</v>
      </c>
      <c r="H405" s="669"/>
      <c r="I405" s="669"/>
      <c r="J405" s="669"/>
      <c r="K405" s="669"/>
      <c r="L405" s="669"/>
      <c r="M405" s="669"/>
      <c r="N405" s="669"/>
      <c r="O405" s="668">
        <f t="shared" si="215"/>
        <v>330</v>
      </c>
      <c r="P405" s="669">
        <v>430</v>
      </c>
      <c r="Q405" s="668">
        <f t="shared" si="216"/>
        <v>-100</v>
      </c>
      <c r="R405" s="668">
        <f t="shared" si="217"/>
        <v>330</v>
      </c>
      <c r="S405" s="669"/>
      <c r="T405" s="669">
        <v>100</v>
      </c>
      <c r="U405" s="669"/>
      <c r="V405" s="669"/>
      <c r="W405" s="669"/>
      <c r="X405" s="669"/>
      <c r="Y405" s="669"/>
      <c r="Z405" s="668">
        <f t="shared" si="218"/>
        <v>430</v>
      </c>
      <c r="AA405" s="669"/>
      <c r="AB405" s="668">
        <f t="shared" si="219"/>
        <v>330</v>
      </c>
      <c r="AC405" s="668">
        <f t="shared" si="220"/>
        <v>330</v>
      </c>
      <c r="AD405" s="669"/>
      <c r="AE405" s="669"/>
      <c r="AF405" s="669"/>
      <c r="AG405" s="669"/>
      <c r="AH405" s="669"/>
      <c r="AI405" s="669"/>
      <c r="AJ405" s="669"/>
      <c r="AK405" s="668">
        <f t="shared" si="221"/>
        <v>330</v>
      </c>
      <c r="AL405" s="669">
        <v>1420</v>
      </c>
      <c r="AM405" s="668">
        <f t="shared" si="222"/>
        <v>-760</v>
      </c>
      <c r="AN405" s="668">
        <v>110</v>
      </c>
      <c r="AO405" s="669"/>
      <c r="AP405" s="669"/>
      <c r="AQ405" s="669"/>
      <c r="AR405" s="669"/>
      <c r="AS405" s="669"/>
      <c r="AT405" s="669"/>
      <c r="AU405" s="669">
        <v>650</v>
      </c>
      <c r="AV405" s="668">
        <f t="shared" si="224"/>
        <v>760</v>
      </c>
      <c r="AW405" s="669"/>
      <c r="AX405" s="668">
        <f t="shared" si="225"/>
        <v>0</v>
      </c>
    </row>
    <row r="406" spans="1:50" ht="12">
      <c r="B406" s="350"/>
      <c r="C406" s="350"/>
      <c r="D406" s="351"/>
      <c r="E406" s="352"/>
      <c r="F406" s="683">
        <f>SUM(F3:F380)</f>
        <v>38341.15</v>
      </c>
      <c r="G406" s="683">
        <f>SUM(G3:G405)</f>
        <v>177092</v>
      </c>
      <c r="H406" s="683">
        <f t="shared" ref="H406:AV406" si="226">SUM(H3:H405)</f>
        <v>2485</v>
      </c>
      <c r="I406" s="683">
        <f t="shared" si="226"/>
        <v>4242</v>
      </c>
      <c r="J406" s="683">
        <f t="shared" si="226"/>
        <v>2498</v>
      </c>
      <c r="K406" s="683">
        <f t="shared" si="226"/>
        <v>600</v>
      </c>
      <c r="L406" s="683">
        <f t="shared" si="226"/>
        <v>1500</v>
      </c>
      <c r="M406" s="683">
        <f t="shared" si="226"/>
        <v>10000</v>
      </c>
      <c r="N406" s="683">
        <f t="shared" si="226"/>
        <v>8825</v>
      </c>
      <c r="O406" s="683">
        <f t="shared" si="226"/>
        <v>207242</v>
      </c>
      <c r="P406" s="683">
        <f>SUM(P3:P405)</f>
        <v>332597</v>
      </c>
      <c r="Q406" s="683">
        <f t="shared" si="226"/>
        <v>-86528.85</v>
      </c>
      <c r="R406" s="683">
        <f t="shared" si="226"/>
        <v>173982</v>
      </c>
      <c r="S406" s="683">
        <f t="shared" si="226"/>
        <v>2990</v>
      </c>
      <c r="T406" s="683">
        <f t="shared" si="226"/>
        <v>4834</v>
      </c>
      <c r="U406" s="683">
        <f t="shared" si="226"/>
        <v>18963</v>
      </c>
      <c r="V406" s="683">
        <f t="shared" si="226"/>
        <v>600</v>
      </c>
      <c r="W406" s="683">
        <f t="shared" si="226"/>
        <v>11200</v>
      </c>
      <c r="X406" s="683">
        <f t="shared" si="226"/>
        <v>22688</v>
      </c>
      <c r="Y406" s="683">
        <f t="shared" si="226"/>
        <v>2605</v>
      </c>
      <c r="Z406" s="683">
        <f t="shared" si="226"/>
        <v>237862</v>
      </c>
      <c r="AA406" s="683">
        <f t="shared" si="226"/>
        <v>214511.7</v>
      </c>
      <c r="AB406" s="683">
        <f t="shared" si="226"/>
        <v>-63178.55</v>
      </c>
      <c r="AC406" s="683">
        <f t="shared" si="226"/>
        <v>215447</v>
      </c>
      <c r="AD406" s="683">
        <f t="shared" si="226"/>
        <v>990</v>
      </c>
      <c r="AE406" s="683">
        <f t="shared" si="226"/>
        <v>8243</v>
      </c>
      <c r="AF406" s="683">
        <f t="shared" si="226"/>
        <v>24645</v>
      </c>
      <c r="AG406" s="683">
        <f t="shared" si="226"/>
        <v>600</v>
      </c>
      <c r="AH406" s="683">
        <f t="shared" si="226"/>
        <v>2200</v>
      </c>
      <c r="AI406" s="683">
        <f t="shared" si="226"/>
        <v>25000</v>
      </c>
      <c r="AJ406" s="683">
        <f t="shared" si="226"/>
        <v>5275</v>
      </c>
      <c r="AK406" s="683">
        <f t="shared" si="226"/>
        <v>282400</v>
      </c>
      <c r="AL406" s="683">
        <f t="shared" si="226"/>
        <v>229532</v>
      </c>
      <c r="AM406" s="683">
        <f t="shared" si="226"/>
        <v>-10310.550000000001</v>
      </c>
      <c r="AN406" s="683">
        <f t="shared" si="226"/>
        <v>214048</v>
      </c>
      <c r="AO406" s="683">
        <f t="shared" si="226"/>
        <v>1090</v>
      </c>
      <c r="AP406" s="683">
        <f t="shared" si="226"/>
        <v>6966</v>
      </c>
      <c r="AQ406" s="683">
        <f t="shared" si="226"/>
        <v>2224</v>
      </c>
      <c r="AR406" s="683">
        <f t="shared" si="226"/>
        <v>2700</v>
      </c>
      <c r="AS406" s="683">
        <f t="shared" si="226"/>
        <v>100</v>
      </c>
      <c r="AT406" s="683">
        <f t="shared" si="226"/>
        <v>4700</v>
      </c>
      <c r="AU406" s="683">
        <f t="shared" si="226"/>
        <v>10538</v>
      </c>
      <c r="AV406" s="683">
        <f t="shared" si="226"/>
        <v>242366</v>
      </c>
      <c r="AW406" s="683">
        <f>SUM(AW3:AW405)</f>
        <v>183045</v>
      </c>
      <c r="AX406" s="683">
        <f>SUM(AX3:AX405)</f>
        <v>49010.450000000004</v>
      </c>
    </row>
  </sheetData>
  <sheetProtection selectLockedCells="1" selectUnlockedCells="1"/>
  <autoFilter ref="A1:AX406" xr:uid="{00000000-0009-0000-0000-000003000000}"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</autoFilter>
  <sortState xmlns:xlrd2="http://schemas.microsoft.com/office/spreadsheetml/2017/richdata2" ref="B3:AX405">
    <sortCondition ref="B3:B405"/>
  </sortState>
  <dataConsolidate/>
  <mergeCells count="26">
    <mergeCell ref="F1:F2"/>
    <mergeCell ref="A1:A2"/>
    <mergeCell ref="B1:B2"/>
    <mergeCell ref="C1:C2"/>
    <mergeCell ref="D1:D2"/>
    <mergeCell ref="E1:E2"/>
    <mergeCell ref="G1:G2"/>
    <mergeCell ref="H1:N1"/>
    <mergeCell ref="O1:O2"/>
    <mergeCell ref="P1:P2"/>
    <mergeCell ref="Q1:Q2"/>
    <mergeCell ref="R1:R2"/>
    <mergeCell ref="AV1:AV2"/>
    <mergeCell ref="AW1:AW2"/>
    <mergeCell ref="AX1:AX2"/>
    <mergeCell ref="S1:Y1"/>
    <mergeCell ref="Z1:Z2"/>
    <mergeCell ref="AA1:AA2"/>
    <mergeCell ref="AB1:AB2"/>
    <mergeCell ref="AC1:AC2"/>
    <mergeCell ref="AD1:AJ1"/>
    <mergeCell ref="AK1:AK2"/>
    <mergeCell ref="AL1:AL2"/>
    <mergeCell ref="AM1:AM2"/>
    <mergeCell ref="AN1:AN2"/>
    <mergeCell ref="AO1:AU1"/>
  </mergeCells>
  <conditionalFormatting sqref="AC339 AX339 Q117:Q129 Q131:Q194 Q206:Q242 Q347:Q375 Q379:Q398 Q400:Q405 AB117:AB129 AM117:AM129 AM131:AM194 AB131:AB194 AX117:AX194 AC351:AC354 AC356:AC374 AX347:AX375 AM347:AM375 AB347:AB375 AB379:AB398 AM379:AM398 AX379:AX398 AX400:AX405 AB400:AB405 AM400:AM405 Q3:Q20 AB3:AB20 AM3:AM20 AX3:AX20 AB206:AB252 AM22:AM115 AX22:AX115 Q22:Q115 AB22:AB115 Q254:Q337 AM254:AM339 AX254:AX337 AM206:AM252 AX206:AX252 AB254:AB337">
    <cfRule type="cellIs" dxfId="489" priority="95" operator="lessThanOrEqual">
      <formula>0</formula>
    </cfRule>
  </conditionalFormatting>
  <conditionalFormatting sqref="Q378">
    <cfRule type="cellIs" dxfId="488" priority="94" operator="lessThanOrEqual">
      <formula>0</formula>
    </cfRule>
  </conditionalFormatting>
  <conditionalFormatting sqref="AB378">
    <cfRule type="cellIs" dxfId="487" priority="93" operator="lessThanOrEqual">
      <formula>0</formula>
    </cfRule>
  </conditionalFormatting>
  <conditionalFormatting sqref="Q339">
    <cfRule type="cellIs" dxfId="486" priority="92" operator="lessThanOrEqual">
      <formula>0</formula>
    </cfRule>
  </conditionalFormatting>
  <conditionalFormatting sqref="AB339">
    <cfRule type="cellIs" dxfId="485" priority="91" operator="lessThanOrEqual">
      <formula>0</formula>
    </cfRule>
  </conditionalFormatting>
  <conditionalFormatting sqref="AM378">
    <cfRule type="cellIs" dxfId="484" priority="90" operator="lessThanOrEqual">
      <formula>0</formula>
    </cfRule>
  </conditionalFormatting>
  <conditionalFormatting sqref="AX378">
    <cfRule type="cellIs" dxfId="483" priority="89" operator="lessThanOrEqual">
      <formula>0</formula>
    </cfRule>
  </conditionalFormatting>
  <conditionalFormatting sqref="F5:F19 F382:F398 F204:F207 F245 F247:F255 F311:F339 F84:F115 F400:F405 F283:F299 F301:F309 F180:F183 F358:F375 F342:F346 F212 F67:F82 F51:F61 F138:F178 F263:F280 F118:F119 F214:F243 F22:F49">
    <cfRule type="cellIs" dxfId="482" priority="88" operator="greaterThan">
      <formula>0</formula>
    </cfRule>
  </conditionalFormatting>
  <conditionalFormatting sqref="F63:F65">
    <cfRule type="cellIs" dxfId="481" priority="87" operator="greaterThan">
      <formula>0</formula>
    </cfRule>
  </conditionalFormatting>
  <conditionalFormatting sqref="F120:F123">
    <cfRule type="cellIs" dxfId="480" priority="85" operator="greaterThan">
      <formula>0</formula>
    </cfRule>
  </conditionalFormatting>
  <conditionalFormatting sqref="F127:F130">
    <cfRule type="cellIs" dxfId="479" priority="84" operator="greaterThan">
      <formula>0</formula>
    </cfRule>
  </conditionalFormatting>
  <conditionalFormatting sqref="F133:F134">
    <cfRule type="cellIs" dxfId="478" priority="83" operator="greaterThan">
      <formula>0</formula>
    </cfRule>
  </conditionalFormatting>
  <conditionalFormatting sqref="F136">
    <cfRule type="cellIs" dxfId="477" priority="82" operator="greaterThan">
      <formula>0</formula>
    </cfRule>
  </conditionalFormatting>
  <conditionalFormatting sqref="F185:F193">
    <cfRule type="cellIs" dxfId="476" priority="81" operator="greaterThan">
      <formula>0</formula>
    </cfRule>
  </conditionalFormatting>
  <conditionalFormatting sqref="F196:F201">
    <cfRule type="cellIs" dxfId="475" priority="80" operator="greaterThan">
      <formula>0</formula>
    </cfRule>
  </conditionalFormatting>
  <conditionalFormatting sqref="F209:F210">
    <cfRule type="cellIs" dxfId="474" priority="79" operator="greaterThan">
      <formula>0</formula>
    </cfRule>
  </conditionalFormatting>
  <conditionalFormatting sqref="F257:F261">
    <cfRule type="cellIs" dxfId="473" priority="78" operator="greaterThan">
      <formula>0</formula>
    </cfRule>
  </conditionalFormatting>
  <conditionalFormatting sqref="F348:F351">
    <cfRule type="cellIs" dxfId="472" priority="76" operator="greaterThan">
      <formula>0</formula>
    </cfRule>
  </conditionalFormatting>
  <conditionalFormatting sqref="F353:F356">
    <cfRule type="cellIs" dxfId="471" priority="75" operator="greaterThan">
      <formula>0</formula>
    </cfRule>
  </conditionalFormatting>
  <conditionalFormatting sqref="F377:F378">
    <cfRule type="cellIs" dxfId="470" priority="74" operator="greaterThan">
      <formula>0</formula>
    </cfRule>
  </conditionalFormatting>
  <conditionalFormatting sqref="F380">
    <cfRule type="cellIs" dxfId="469" priority="73" operator="greaterThan">
      <formula>0</formula>
    </cfRule>
  </conditionalFormatting>
  <conditionalFormatting sqref="F300">
    <cfRule type="cellIs" dxfId="468" priority="68" operator="greaterThan">
      <formula>0</formula>
    </cfRule>
  </conditionalFormatting>
  <conditionalFormatting sqref="F282">
    <cfRule type="cellIs" dxfId="467" priority="67" operator="greaterThan">
      <formula>0</formula>
    </cfRule>
  </conditionalFormatting>
  <conditionalFormatting sqref="Q340:Q346">
    <cfRule type="cellIs" dxfId="466" priority="66" operator="lessThanOrEqual">
      <formula>0</formula>
    </cfRule>
  </conditionalFormatting>
  <conditionalFormatting sqref="AB340:AB346">
    <cfRule type="cellIs" dxfId="465" priority="65" operator="lessThanOrEqual">
      <formula>0</formula>
    </cfRule>
  </conditionalFormatting>
  <conditionalFormatting sqref="AM340:AM346">
    <cfRule type="cellIs" dxfId="464" priority="64" operator="lessThanOrEqual">
      <formula>0</formula>
    </cfRule>
  </conditionalFormatting>
  <conditionalFormatting sqref="AX340:AX346">
    <cfRule type="cellIs" dxfId="463" priority="63" operator="lessThanOrEqual">
      <formula>0</formula>
    </cfRule>
  </conditionalFormatting>
  <conditionalFormatting sqref="Q379:Q398">
    <cfRule type="cellIs" dxfId="462" priority="55" operator="lessThanOrEqual">
      <formula>0</formula>
    </cfRule>
  </conditionalFormatting>
  <conditionalFormatting sqref="AB379:AB398">
    <cfRule type="cellIs" dxfId="461" priority="54" operator="lessThanOrEqual">
      <formula>0</formula>
    </cfRule>
  </conditionalFormatting>
  <conditionalFormatting sqref="AM379:AM398">
    <cfRule type="cellIs" dxfId="460" priority="53" operator="lessThanOrEqual">
      <formula>0</formula>
    </cfRule>
  </conditionalFormatting>
  <conditionalFormatting sqref="AX379:AX398">
    <cfRule type="cellIs" dxfId="459" priority="52" operator="lessThanOrEqual">
      <formula>0</formula>
    </cfRule>
  </conditionalFormatting>
  <conditionalFormatting sqref="AM376:AM377">
    <cfRule type="cellIs" dxfId="458" priority="41" operator="lessThanOrEqual">
      <formula>0</formula>
    </cfRule>
  </conditionalFormatting>
  <conditionalFormatting sqref="AX376:AX377">
    <cfRule type="cellIs" dxfId="457" priority="40" operator="lessThanOrEqual">
      <formula>0</formula>
    </cfRule>
  </conditionalFormatting>
  <conditionalFormatting sqref="F246">
    <cfRule type="cellIs" dxfId="456" priority="38" operator="greaterThan">
      <formula>0</formula>
    </cfRule>
  </conditionalFormatting>
  <conditionalFormatting sqref="F208">
    <cfRule type="cellIs" dxfId="455" priority="37" operator="greaterThan">
      <formula>0</formula>
    </cfRule>
  </conditionalFormatting>
  <conditionalFormatting sqref="F213">
    <cfRule type="cellIs" dxfId="454" priority="36" operator="greaterThan">
      <formula>0</formula>
    </cfRule>
  </conditionalFormatting>
  <conditionalFormatting sqref="Q253">
    <cfRule type="cellIs" dxfId="453" priority="35" operator="lessThanOrEqual">
      <formula>0</formula>
    </cfRule>
  </conditionalFormatting>
  <conditionalFormatting sqref="AB253">
    <cfRule type="cellIs" dxfId="452" priority="34" operator="lessThanOrEqual">
      <formula>0</formula>
    </cfRule>
  </conditionalFormatting>
  <conditionalFormatting sqref="AM253">
    <cfRule type="cellIs" dxfId="451" priority="33" operator="lessThanOrEqual">
      <formula>0</formula>
    </cfRule>
  </conditionalFormatting>
  <conditionalFormatting sqref="AX253">
    <cfRule type="cellIs" dxfId="450" priority="32" operator="lessThanOrEqual">
      <formula>0</formula>
    </cfRule>
  </conditionalFormatting>
  <conditionalFormatting sqref="Q249:Q251">
    <cfRule type="cellIs" dxfId="449" priority="31" operator="lessThanOrEqual">
      <formula>0</formula>
    </cfRule>
  </conditionalFormatting>
  <conditionalFormatting sqref="Q198">
    <cfRule type="cellIs" dxfId="448" priority="30" operator="lessThanOrEqual">
      <formula>0</formula>
    </cfRule>
  </conditionalFormatting>
  <conditionalFormatting sqref="AB198">
    <cfRule type="cellIs" dxfId="447" priority="29" operator="lessThanOrEqual">
      <formula>0</formula>
    </cfRule>
  </conditionalFormatting>
  <conditionalFormatting sqref="AM198">
    <cfRule type="cellIs" dxfId="446" priority="28" operator="lessThanOrEqual">
      <formula>0</formula>
    </cfRule>
  </conditionalFormatting>
  <conditionalFormatting sqref="AX197">
    <cfRule type="cellIs" dxfId="445" priority="27" operator="lessThanOrEqual">
      <formula>0</formula>
    </cfRule>
  </conditionalFormatting>
  <conditionalFormatting sqref="AX198">
    <cfRule type="cellIs" dxfId="444" priority="26" operator="lessThanOrEqual">
      <formula>0</formula>
    </cfRule>
  </conditionalFormatting>
  <conditionalFormatting sqref="Q204">
    <cfRule type="cellIs" dxfId="443" priority="25" operator="lessThanOrEqual">
      <formula>0</formula>
    </cfRule>
  </conditionalFormatting>
  <conditionalFormatting sqref="AB203">
    <cfRule type="cellIs" dxfId="442" priority="24" operator="lessThanOrEqual">
      <formula>0</formula>
    </cfRule>
  </conditionalFormatting>
  <conditionalFormatting sqref="AB204">
    <cfRule type="cellIs" dxfId="441" priority="23" operator="lessThanOrEqual">
      <formula>0</formula>
    </cfRule>
  </conditionalFormatting>
  <conditionalFormatting sqref="AM204">
    <cfRule type="cellIs" dxfId="440" priority="22" operator="lessThanOrEqual">
      <formula>0</formula>
    </cfRule>
  </conditionalFormatting>
  <conditionalFormatting sqref="AX204">
    <cfRule type="cellIs" dxfId="439" priority="21" operator="lessThanOrEqual">
      <formula>0</formula>
    </cfRule>
  </conditionalFormatting>
  <conditionalFormatting sqref="Q196">
    <cfRule type="cellIs" dxfId="438" priority="20" operator="lessThanOrEqual">
      <formula>0</formula>
    </cfRule>
  </conditionalFormatting>
  <conditionalFormatting sqref="Q201">
    <cfRule type="cellIs" dxfId="437" priority="19" operator="lessThanOrEqual">
      <formula>0</formula>
    </cfRule>
  </conditionalFormatting>
  <conditionalFormatting sqref="Q202">
    <cfRule type="cellIs" dxfId="436" priority="18" operator="lessThanOrEqual">
      <formula>0</formula>
    </cfRule>
  </conditionalFormatting>
  <conditionalFormatting sqref="Q244">
    <cfRule type="cellIs" dxfId="435" priority="17" operator="lessThanOrEqual">
      <formula>0</formula>
    </cfRule>
  </conditionalFormatting>
  <conditionalFormatting sqref="Q243">
    <cfRule type="cellIs" dxfId="434" priority="16" operator="lessThanOrEqual">
      <formula>0</formula>
    </cfRule>
  </conditionalFormatting>
  <conditionalFormatting sqref="Q199">
    <cfRule type="cellIs" dxfId="433" priority="15" operator="lessThanOrEqual">
      <formula>0</formula>
    </cfRule>
  </conditionalFormatting>
  <conditionalFormatting sqref="Q377">
    <cfRule type="cellIs" dxfId="432" priority="14" operator="lessThanOrEqual">
      <formula>0</formula>
    </cfRule>
  </conditionalFormatting>
  <conditionalFormatting sqref="AB377">
    <cfRule type="cellIs" dxfId="431" priority="13" operator="lessThanOrEqual">
      <formula>0</formula>
    </cfRule>
  </conditionalFormatting>
  <conditionalFormatting sqref="Q197">
    <cfRule type="cellIs" dxfId="430" priority="12" operator="lessThanOrEqual">
      <formula>0</formula>
    </cfRule>
  </conditionalFormatting>
  <conditionalFormatting sqref="Q252">
    <cfRule type="cellIs" dxfId="429" priority="11" operator="lessThanOrEqual">
      <formula>0</formula>
    </cfRule>
  </conditionalFormatting>
  <conditionalFormatting sqref="AB199">
    <cfRule type="cellIs" dxfId="428" priority="10" operator="lessThanOrEqual">
      <formula>0</formula>
    </cfRule>
  </conditionalFormatting>
  <conditionalFormatting sqref="AB205">
    <cfRule type="cellIs" dxfId="427" priority="9" operator="lessThanOrEqual">
      <formula>0</formula>
    </cfRule>
  </conditionalFormatting>
  <conditionalFormatting sqref="AM203">
    <cfRule type="cellIs" dxfId="426" priority="8" operator="lessThanOrEqual">
      <formula>0</formula>
    </cfRule>
  </conditionalFormatting>
  <conditionalFormatting sqref="AX203">
    <cfRule type="cellIs" dxfId="425" priority="7" operator="lessThanOrEqual">
      <formula>0</formula>
    </cfRule>
  </conditionalFormatting>
  <conditionalFormatting sqref="AM199">
    <cfRule type="cellIs" dxfId="424" priority="6" operator="lessThanOrEqual">
      <formula>0</formula>
    </cfRule>
  </conditionalFormatting>
  <conditionalFormatting sqref="AX199">
    <cfRule type="cellIs" dxfId="423" priority="5" operator="lessThanOrEqual">
      <formula>0</formula>
    </cfRule>
  </conditionalFormatting>
  <conditionalFormatting sqref="AM201">
    <cfRule type="cellIs" dxfId="422" priority="4" operator="lessThanOrEqual">
      <formula>0</formula>
    </cfRule>
  </conditionalFormatting>
  <conditionalFormatting sqref="AX201">
    <cfRule type="cellIs" dxfId="421" priority="3" operator="lessThanOrEqual">
      <formula>0</formula>
    </cfRule>
  </conditionalFormatting>
  <conditionalFormatting sqref="AX202">
    <cfRule type="cellIs" dxfId="420" priority="2" operator="lessThanOrEqual">
      <formula>0</formula>
    </cfRule>
  </conditionalFormatting>
  <conditionalFormatting sqref="AX200">
    <cfRule type="cellIs" dxfId="419" priority="1" operator="lessThanOrEqual">
      <formula>0</formula>
    </cfRule>
  </conditionalFormatting>
  <pageMargins left="0.19685039370078741" right="0.19685039370078741" top="0.19685039370078741" bottom="0.19685039370078741" header="0.51181102362204722" footer="0.51181102362204722"/>
  <pageSetup paperSize="9" scale="77" firstPageNumber="0" fitToHeight="0" orientation="landscape" horizontalDpi="4294967292" verticalDpi="36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25">
    <tabColor theme="7"/>
    <pageSetUpPr fitToPage="1"/>
  </sheetPr>
  <dimension ref="A1:J604"/>
  <sheetViews>
    <sheetView tabSelected="1" zoomScale="80" zoomScaleNormal="80" workbookViewId="0">
      <selection activeCell="I4" sqref="I4"/>
    </sheetView>
  </sheetViews>
  <sheetFormatPr baseColWidth="10" defaultColWidth="12" defaultRowHeight="14" outlineLevelCol="1"/>
  <cols>
    <col min="1" max="1" width="5.19921875" style="358" bestFit="1" customWidth="1"/>
    <col min="2" max="2" width="27" style="358" customWidth="1"/>
    <col min="3" max="3" width="10" style="358" hidden="1" customWidth="1" outlineLevel="1"/>
    <col min="4" max="4" width="12.59765625" style="358" hidden="1" customWidth="1" outlineLevel="1"/>
    <col min="5" max="5" width="21.796875" style="358" hidden="1" customWidth="1" outlineLevel="1"/>
    <col min="6" max="6" width="10" style="358" hidden="1" customWidth="1" outlineLevel="1"/>
    <col min="7" max="7" width="55.796875" style="358" customWidth="1" collapsed="1"/>
    <col min="8" max="8" width="76.19921875" style="358" customWidth="1"/>
    <col min="9" max="9" width="82.3984375" style="358" customWidth="1"/>
    <col min="10" max="10" width="42.59765625" style="358" customWidth="1"/>
    <col min="11" max="16384" width="12" style="358"/>
  </cols>
  <sheetData>
    <row r="1" spans="1:10" s="496" customFormat="1" ht="45">
      <c r="A1" s="546" t="s">
        <v>2092</v>
      </c>
      <c r="B1" s="547" t="s">
        <v>990</v>
      </c>
      <c r="C1" s="548" t="s">
        <v>2093</v>
      </c>
      <c r="D1" s="549" t="s">
        <v>2094</v>
      </c>
      <c r="E1" s="548" t="s">
        <v>2095</v>
      </c>
      <c r="F1" s="548" t="s">
        <v>2096</v>
      </c>
      <c r="G1" s="547" t="s">
        <v>2097</v>
      </c>
      <c r="H1" s="547" t="s">
        <v>2098</v>
      </c>
      <c r="I1" s="550" t="s">
        <v>3059</v>
      </c>
      <c r="J1" s="501" t="s">
        <v>2099</v>
      </c>
    </row>
    <row r="2" spans="1:10" s="497" customFormat="1" ht="15">
      <c r="A2" s="551">
        <v>1</v>
      </c>
      <c r="B2" s="552" t="s">
        <v>1584</v>
      </c>
      <c r="C2" s="553"/>
      <c r="D2" s="554"/>
      <c r="E2" s="553"/>
      <c r="F2" s="553">
        <v>125</v>
      </c>
      <c r="G2" s="552" t="s">
        <v>2100</v>
      </c>
      <c r="H2" s="555" t="s">
        <v>3529</v>
      </c>
      <c r="I2" s="556" t="s">
        <v>3807</v>
      </c>
      <c r="J2" s="504"/>
    </row>
    <row r="3" spans="1:10" s="497" customFormat="1" ht="15">
      <c r="A3" s="551">
        <f>A2+1</f>
        <v>2</v>
      </c>
      <c r="B3" s="552" t="s">
        <v>1585</v>
      </c>
      <c r="C3" s="553"/>
      <c r="D3" s="554"/>
      <c r="E3" s="553"/>
      <c r="F3" s="553">
        <v>40</v>
      </c>
      <c r="G3" s="552" t="s">
        <v>2103</v>
      </c>
      <c r="H3" s="555" t="s">
        <v>3270</v>
      </c>
      <c r="I3" s="556" t="s">
        <v>3807</v>
      </c>
      <c r="J3" s="504"/>
    </row>
    <row r="4" spans="1:10" s="497" customFormat="1" ht="15">
      <c r="A4" s="551">
        <f t="shared" ref="A4:A67" si="0">A3+1</f>
        <v>3</v>
      </c>
      <c r="B4" s="552" t="s">
        <v>1586</v>
      </c>
      <c r="C4" s="553"/>
      <c r="D4" s="554"/>
      <c r="E4" s="553"/>
      <c r="F4" s="553"/>
      <c r="G4" s="552" t="s">
        <v>2101</v>
      </c>
      <c r="H4" s="555" t="s">
        <v>3269</v>
      </c>
      <c r="I4" s="556"/>
      <c r="J4" s="504"/>
    </row>
    <row r="5" spans="1:10" s="497" customFormat="1" ht="15">
      <c r="A5" s="551">
        <f t="shared" si="0"/>
        <v>4</v>
      </c>
      <c r="B5" s="557" t="s">
        <v>2104</v>
      </c>
      <c r="C5" s="558">
        <v>73</v>
      </c>
      <c r="D5" s="559">
        <v>35733</v>
      </c>
      <c r="E5" s="559">
        <v>37057</v>
      </c>
      <c r="F5" s="558">
        <v>70</v>
      </c>
      <c r="G5" s="557" t="s">
        <v>3264</v>
      </c>
      <c r="H5" s="557" t="s">
        <v>2105</v>
      </c>
      <c r="I5" s="556" t="s">
        <v>2106</v>
      </c>
      <c r="J5" s="505"/>
    </row>
    <row r="6" spans="1:10" s="497" customFormat="1" ht="15">
      <c r="A6" s="551">
        <f t="shared" si="0"/>
        <v>5</v>
      </c>
      <c r="B6" s="560" t="s">
        <v>13</v>
      </c>
      <c r="C6" s="553">
        <v>71</v>
      </c>
      <c r="D6" s="554">
        <v>39815</v>
      </c>
      <c r="E6" s="553"/>
      <c r="F6" s="553">
        <v>240</v>
      </c>
      <c r="G6" s="552" t="s">
        <v>2107</v>
      </c>
      <c r="H6" s="555" t="s">
        <v>3271</v>
      </c>
      <c r="I6" s="556"/>
      <c r="J6" s="506"/>
    </row>
    <row r="7" spans="1:10" s="497" customFormat="1" ht="30">
      <c r="A7" s="551">
        <f t="shared" si="0"/>
        <v>6</v>
      </c>
      <c r="B7" s="552" t="s">
        <v>3273</v>
      </c>
      <c r="C7" s="553">
        <v>630</v>
      </c>
      <c r="D7" s="554">
        <v>40990</v>
      </c>
      <c r="E7" s="553"/>
      <c r="F7" s="553">
        <v>50</v>
      </c>
      <c r="G7" s="552" t="s">
        <v>3187</v>
      </c>
      <c r="H7" s="555" t="s">
        <v>3272</v>
      </c>
      <c r="I7" s="556" t="s">
        <v>3808</v>
      </c>
      <c r="J7" s="504"/>
    </row>
    <row r="8" spans="1:10" s="497" customFormat="1" ht="15">
      <c r="A8" s="551">
        <f t="shared" si="0"/>
        <v>7</v>
      </c>
      <c r="B8" s="552" t="s">
        <v>938</v>
      </c>
      <c r="C8" s="553">
        <v>572</v>
      </c>
      <c r="D8" s="554">
        <v>39846</v>
      </c>
      <c r="E8" s="553"/>
      <c r="F8" s="553">
        <v>50</v>
      </c>
      <c r="G8" s="552" t="s">
        <v>2108</v>
      </c>
      <c r="H8" s="555" t="s">
        <v>3893</v>
      </c>
      <c r="I8" s="556" t="s">
        <v>3891</v>
      </c>
      <c r="J8" s="504"/>
    </row>
    <row r="9" spans="1:10" s="497" customFormat="1" ht="30">
      <c r="A9" s="551">
        <f t="shared" si="0"/>
        <v>8</v>
      </c>
      <c r="B9" s="560" t="s">
        <v>992</v>
      </c>
      <c r="C9" s="553">
        <v>557</v>
      </c>
      <c r="D9" s="554">
        <v>39842</v>
      </c>
      <c r="E9" s="553"/>
      <c r="F9" s="553">
        <v>50</v>
      </c>
      <c r="G9" s="552" t="s">
        <v>2109</v>
      </c>
      <c r="H9" s="555" t="s">
        <v>2110</v>
      </c>
      <c r="I9" s="556" t="s">
        <v>2111</v>
      </c>
      <c r="J9" s="506"/>
    </row>
    <row r="10" spans="1:10" s="497" customFormat="1" ht="15">
      <c r="A10" s="551">
        <f t="shared" si="0"/>
        <v>9</v>
      </c>
      <c r="B10" s="552" t="s">
        <v>1545</v>
      </c>
      <c r="C10" s="553"/>
      <c r="D10" s="554"/>
      <c r="E10" s="553"/>
      <c r="F10" s="553"/>
      <c r="G10" s="552" t="s">
        <v>2112</v>
      </c>
      <c r="H10" s="555" t="s">
        <v>3482</v>
      </c>
      <c r="I10" s="556" t="s">
        <v>4003</v>
      </c>
      <c r="J10" s="504"/>
    </row>
    <row r="11" spans="1:10" s="497" customFormat="1" ht="15">
      <c r="A11" s="551">
        <f t="shared" si="0"/>
        <v>10</v>
      </c>
      <c r="B11" s="552" t="s">
        <v>1594</v>
      </c>
      <c r="C11" s="553">
        <v>58</v>
      </c>
      <c r="D11" s="554">
        <v>35282</v>
      </c>
      <c r="E11" s="554">
        <v>37061</v>
      </c>
      <c r="F11" s="553">
        <v>315</v>
      </c>
      <c r="G11" s="552" t="s">
        <v>2113</v>
      </c>
      <c r="H11" s="555" t="s">
        <v>3262</v>
      </c>
      <c r="I11" s="556" t="s">
        <v>3884</v>
      </c>
      <c r="J11" s="506"/>
    </row>
    <row r="12" spans="1:10" s="497" customFormat="1" ht="30">
      <c r="A12" s="551">
        <f t="shared" si="0"/>
        <v>11</v>
      </c>
      <c r="B12" s="552" t="s">
        <v>4305</v>
      </c>
      <c r="C12" s="553">
        <v>510</v>
      </c>
      <c r="D12" s="554">
        <v>39815</v>
      </c>
      <c r="E12" s="553"/>
      <c r="F12" s="553">
        <v>75</v>
      </c>
      <c r="G12" s="552" t="s">
        <v>2114</v>
      </c>
      <c r="H12" s="555" t="s">
        <v>3456</v>
      </c>
      <c r="I12" s="556" t="s">
        <v>4316</v>
      </c>
      <c r="J12" s="504"/>
    </row>
    <row r="13" spans="1:10" s="497" customFormat="1" ht="15">
      <c r="A13" s="551">
        <f t="shared" si="0"/>
        <v>12</v>
      </c>
      <c r="B13" s="560" t="s">
        <v>26</v>
      </c>
      <c r="C13" s="553">
        <v>368</v>
      </c>
      <c r="D13" s="554">
        <v>39815</v>
      </c>
      <c r="E13" s="553"/>
      <c r="F13" s="553">
        <v>85</v>
      </c>
      <c r="G13" s="552" t="s">
        <v>2117</v>
      </c>
      <c r="H13" s="555" t="s">
        <v>3894</v>
      </c>
      <c r="I13" s="556" t="s">
        <v>2118</v>
      </c>
      <c r="J13" s="504"/>
    </row>
    <row r="14" spans="1:10" s="497" customFormat="1" ht="30">
      <c r="A14" s="551">
        <f t="shared" si="0"/>
        <v>13</v>
      </c>
      <c r="B14" s="552" t="s">
        <v>29</v>
      </c>
      <c r="C14" s="553">
        <v>494</v>
      </c>
      <c r="D14" s="554">
        <v>37853</v>
      </c>
      <c r="E14" s="553"/>
      <c r="F14" s="553">
        <v>70</v>
      </c>
      <c r="G14" s="552" t="s">
        <v>2115</v>
      </c>
      <c r="H14" s="555" t="s">
        <v>2116</v>
      </c>
      <c r="I14" s="556"/>
      <c r="J14" s="506"/>
    </row>
    <row r="15" spans="1:10" s="497" customFormat="1" ht="15">
      <c r="A15" s="551">
        <f t="shared" si="0"/>
        <v>14</v>
      </c>
      <c r="B15" s="552" t="s">
        <v>1602</v>
      </c>
      <c r="C15" s="553"/>
      <c r="D15" s="554"/>
      <c r="E15" s="553"/>
      <c r="F15" s="553"/>
      <c r="G15" s="552" t="s">
        <v>2119</v>
      </c>
      <c r="H15" s="555" t="s">
        <v>3263</v>
      </c>
      <c r="I15" s="556" t="s">
        <v>3457</v>
      </c>
      <c r="J15" s="504"/>
    </row>
    <row r="16" spans="1:10" s="497" customFormat="1" ht="30">
      <c r="A16" s="551">
        <f t="shared" si="0"/>
        <v>15</v>
      </c>
      <c r="B16" s="552" t="s">
        <v>31</v>
      </c>
      <c r="C16" s="553">
        <v>161</v>
      </c>
      <c r="D16" s="554">
        <v>39815</v>
      </c>
      <c r="E16" s="553"/>
      <c r="F16" s="553">
        <v>150</v>
      </c>
      <c r="G16" s="552" t="s">
        <v>2120</v>
      </c>
      <c r="H16" s="555" t="s">
        <v>3275</v>
      </c>
      <c r="I16" s="556" t="s">
        <v>2121</v>
      </c>
      <c r="J16" s="506"/>
    </row>
    <row r="17" spans="1:10" s="497" customFormat="1" ht="15">
      <c r="A17" s="551">
        <f t="shared" si="0"/>
        <v>16</v>
      </c>
      <c r="B17" s="552" t="s">
        <v>1618</v>
      </c>
      <c r="C17" s="553">
        <v>738</v>
      </c>
      <c r="D17" s="554">
        <v>42955</v>
      </c>
      <c r="E17" s="553"/>
      <c r="F17" s="553">
        <v>200</v>
      </c>
      <c r="G17" s="552" t="s">
        <v>2122</v>
      </c>
      <c r="H17" s="555" t="s">
        <v>3847</v>
      </c>
      <c r="I17" s="556" t="s">
        <v>4370</v>
      </c>
      <c r="J17" s="506"/>
    </row>
    <row r="18" spans="1:10" s="497" customFormat="1" ht="15">
      <c r="A18" s="551">
        <f t="shared" si="0"/>
        <v>17</v>
      </c>
      <c r="B18" s="552" t="s">
        <v>3299</v>
      </c>
      <c r="C18" s="553">
        <v>44</v>
      </c>
      <c r="D18" s="554">
        <v>35297</v>
      </c>
      <c r="E18" s="554">
        <v>37056</v>
      </c>
      <c r="F18" s="553">
        <v>95</v>
      </c>
      <c r="G18" s="552" t="s">
        <v>2123</v>
      </c>
      <c r="H18" s="555" t="s">
        <v>4333</v>
      </c>
      <c r="I18" s="556" t="s">
        <v>3885</v>
      </c>
      <c r="J18" s="506"/>
    </row>
    <row r="19" spans="1:10" s="497" customFormat="1" ht="15">
      <c r="A19" s="551">
        <f t="shared" si="0"/>
        <v>18</v>
      </c>
      <c r="B19" s="552" t="s">
        <v>39</v>
      </c>
      <c r="C19" s="553">
        <v>129</v>
      </c>
      <c r="D19" s="554">
        <v>39815</v>
      </c>
      <c r="E19" s="554">
        <v>39815</v>
      </c>
      <c r="F19" s="553">
        <v>190</v>
      </c>
      <c r="G19" s="552" t="s">
        <v>3261</v>
      </c>
      <c r="H19" s="555" t="s">
        <v>2124</v>
      </c>
      <c r="I19" s="556" t="s">
        <v>2125</v>
      </c>
      <c r="J19" s="506"/>
    </row>
    <row r="20" spans="1:10" s="497" customFormat="1" ht="15">
      <c r="A20" s="551">
        <f t="shared" si="0"/>
        <v>19</v>
      </c>
      <c r="B20" s="552" t="s">
        <v>935</v>
      </c>
      <c r="C20" s="553">
        <v>581</v>
      </c>
      <c r="D20" s="554">
        <v>39846</v>
      </c>
      <c r="E20" s="553"/>
      <c r="F20" s="553">
        <v>100</v>
      </c>
      <c r="G20" s="552" t="s">
        <v>2126</v>
      </c>
      <c r="H20" s="555" t="s">
        <v>2127</v>
      </c>
      <c r="I20" s="556"/>
      <c r="J20" s="504"/>
    </row>
    <row r="21" spans="1:10" s="497" customFormat="1" ht="15">
      <c r="A21" s="551">
        <f t="shared" si="0"/>
        <v>20</v>
      </c>
      <c r="B21" s="552" t="s">
        <v>3135</v>
      </c>
      <c r="C21" s="553"/>
      <c r="D21" s="554"/>
      <c r="E21" s="553"/>
      <c r="F21" s="553"/>
      <c r="G21" s="552"/>
      <c r="H21" s="555" t="s">
        <v>2128</v>
      </c>
      <c r="I21" s="556"/>
      <c r="J21" s="504"/>
    </row>
    <row r="22" spans="1:10" s="497" customFormat="1" ht="30">
      <c r="A22" s="551">
        <f t="shared" si="0"/>
        <v>21</v>
      </c>
      <c r="B22" s="560" t="s">
        <v>2129</v>
      </c>
      <c r="C22" s="553">
        <v>14</v>
      </c>
      <c r="D22" s="554">
        <v>35051</v>
      </c>
      <c r="E22" s="554">
        <v>37006</v>
      </c>
      <c r="F22" s="553">
        <v>200</v>
      </c>
      <c r="G22" s="552" t="s">
        <v>2130</v>
      </c>
      <c r="H22" s="555" t="s">
        <v>3848</v>
      </c>
      <c r="I22" s="556" t="s">
        <v>2131</v>
      </c>
      <c r="J22" s="506"/>
    </row>
    <row r="23" spans="1:10" s="497" customFormat="1" ht="30">
      <c r="A23" s="551">
        <f t="shared" si="0"/>
        <v>22</v>
      </c>
      <c r="B23" s="552" t="s">
        <v>2132</v>
      </c>
      <c r="C23" s="553">
        <v>143</v>
      </c>
      <c r="D23" s="554">
        <v>40827</v>
      </c>
      <c r="E23" s="554">
        <v>37006</v>
      </c>
      <c r="F23" s="553">
        <v>85</v>
      </c>
      <c r="G23" s="552" t="s">
        <v>2133</v>
      </c>
      <c r="H23" s="555" t="s">
        <v>3849</v>
      </c>
      <c r="I23" s="556" t="s">
        <v>2131</v>
      </c>
      <c r="J23" s="504"/>
    </row>
    <row r="24" spans="1:10" s="497" customFormat="1" ht="15">
      <c r="A24" s="551">
        <f t="shared" si="0"/>
        <v>23</v>
      </c>
      <c r="B24" s="552" t="s">
        <v>3446</v>
      </c>
      <c r="C24" s="553">
        <v>813</v>
      </c>
      <c r="D24" s="554">
        <v>44160</v>
      </c>
      <c r="E24" s="553"/>
      <c r="F24" s="553">
        <v>291</v>
      </c>
      <c r="G24" s="552" t="s">
        <v>3447</v>
      </c>
      <c r="H24" s="555" t="s">
        <v>3850</v>
      </c>
      <c r="I24" s="556" t="s">
        <v>3851</v>
      </c>
      <c r="J24" s="504"/>
    </row>
    <row r="25" spans="1:10" s="497" customFormat="1" ht="45">
      <c r="A25" s="551">
        <f t="shared" si="0"/>
        <v>24</v>
      </c>
      <c r="B25" s="552" t="s">
        <v>45</v>
      </c>
      <c r="C25" s="553">
        <v>86</v>
      </c>
      <c r="D25" s="554">
        <v>38720</v>
      </c>
      <c r="E25" s="553"/>
      <c r="F25" s="553" t="s">
        <v>2134</v>
      </c>
      <c r="G25" s="552" t="s">
        <v>2135</v>
      </c>
      <c r="H25" s="555" t="s">
        <v>2136</v>
      </c>
      <c r="I25" s="556"/>
      <c r="J25" s="504"/>
    </row>
    <row r="26" spans="1:10" s="497" customFormat="1" ht="15">
      <c r="A26" s="551">
        <f t="shared" si="0"/>
        <v>25</v>
      </c>
      <c r="B26" s="552" t="s">
        <v>1020</v>
      </c>
      <c r="C26" s="553"/>
      <c r="D26" s="554"/>
      <c r="E26" s="553"/>
      <c r="F26" s="553"/>
      <c r="G26" s="552"/>
      <c r="H26" s="555"/>
      <c r="I26" s="556"/>
      <c r="J26" s="504"/>
    </row>
    <row r="27" spans="1:10" s="497" customFormat="1" ht="30">
      <c r="A27" s="551">
        <f t="shared" si="0"/>
        <v>26</v>
      </c>
      <c r="B27" s="552" t="s">
        <v>50</v>
      </c>
      <c r="C27" s="553">
        <v>20</v>
      </c>
      <c r="D27" s="554">
        <v>38720</v>
      </c>
      <c r="E27" s="553"/>
      <c r="F27" s="553">
        <v>150</v>
      </c>
      <c r="G27" s="552" t="s">
        <v>2137</v>
      </c>
      <c r="H27" s="555" t="s">
        <v>2138</v>
      </c>
      <c r="I27" s="556"/>
      <c r="J27" s="504"/>
    </row>
    <row r="28" spans="1:10" s="497" customFormat="1" ht="15">
      <c r="A28" s="551">
        <f t="shared" si="0"/>
        <v>27</v>
      </c>
      <c r="B28" s="552" t="s">
        <v>2139</v>
      </c>
      <c r="C28" s="553">
        <v>156</v>
      </c>
      <c r="D28" s="554">
        <v>38078</v>
      </c>
      <c r="E28" s="553"/>
      <c r="F28" s="553">
        <v>80</v>
      </c>
      <c r="G28" s="552" t="s">
        <v>2140</v>
      </c>
      <c r="H28" s="555" t="s">
        <v>2141</v>
      </c>
      <c r="I28" s="556"/>
      <c r="J28" s="506"/>
    </row>
    <row r="29" spans="1:10" s="497" customFormat="1" ht="30">
      <c r="A29" s="551">
        <f t="shared" si="0"/>
        <v>28</v>
      </c>
      <c r="B29" s="552" t="s">
        <v>52</v>
      </c>
      <c r="C29" s="553">
        <v>396</v>
      </c>
      <c r="D29" s="554">
        <v>39815</v>
      </c>
      <c r="E29" s="553"/>
      <c r="F29" s="553">
        <v>65</v>
      </c>
      <c r="G29" s="552" t="s">
        <v>2142</v>
      </c>
      <c r="H29" s="555" t="s">
        <v>4432</v>
      </c>
      <c r="I29" s="556" t="s">
        <v>3892</v>
      </c>
      <c r="J29" s="506"/>
    </row>
    <row r="30" spans="1:10" s="497" customFormat="1" ht="30">
      <c r="A30" s="551">
        <f t="shared" si="0"/>
        <v>29</v>
      </c>
      <c r="B30" s="560" t="s">
        <v>55</v>
      </c>
      <c r="C30" s="553">
        <v>306</v>
      </c>
      <c r="D30" s="554">
        <v>39815</v>
      </c>
      <c r="E30" s="553"/>
      <c r="F30" s="553">
        <v>80</v>
      </c>
      <c r="G30" s="552" t="s">
        <v>2143</v>
      </c>
      <c r="H30" s="555" t="s">
        <v>2144</v>
      </c>
      <c r="I30" s="556" t="s">
        <v>3809</v>
      </c>
      <c r="J30" s="506"/>
    </row>
    <row r="31" spans="1:10" s="497" customFormat="1" ht="30">
      <c r="A31" s="551">
        <f t="shared" si="0"/>
        <v>30</v>
      </c>
      <c r="B31" s="560" t="s">
        <v>879</v>
      </c>
      <c r="C31" s="553">
        <v>568</v>
      </c>
      <c r="D31" s="554">
        <v>39846</v>
      </c>
      <c r="E31" s="553"/>
      <c r="F31" s="553">
        <v>50</v>
      </c>
      <c r="G31" s="552" t="s">
        <v>3188</v>
      </c>
      <c r="H31" s="555" t="s">
        <v>2145</v>
      </c>
      <c r="I31" s="556" t="s">
        <v>2146</v>
      </c>
      <c r="J31" s="506"/>
    </row>
    <row r="32" spans="1:10" s="497" customFormat="1" ht="15">
      <c r="A32" s="551">
        <f t="shared" si="0"/>
        <v>31</v>
      </c>
      <c r="B32" s="552" t="s">
        <v>1334</v>
      </c>
      <c r="C32" s="553">
        <v>633</v>
      </c>
      <c r="D32" s="554">
        <v>41051</v>
      </c>
      <c r="E32" s="554">
        <v>44196</v>
      </c>
      <c r="F32" s="553">
        <v>55</v>
      </c>
      <c r="G32" s="552" t="s">
        <v>3189</v>
      </c>
      <c r="H32" s="555" t="s">
        <v>2147</v>
      </c>
      <c r="I32" s="556" t="s">
        <v>2148</v>
      </c>
      <c r="J32" s="504"/>
    </row>
    <row r="33" spans="1:10" s="497" customFormat="1" ht="15">
      <c r="A33" s="551">
        <f t="shared" si="0"/>
        <v>32</v>
      </c>
      <c r="B33" s="552" t="s">
        <v>2149</v>
      </c>
      <c r="C33" s="553"/>
      <c r="D33" s="554"/>
      <c r="E33" s="553"/>
      <c r="F33" s="553"/>
      <c r="G33" s="552" t="s">
        <v>2150</v>
      </c>
      <c r="H33" s="555" t="s">
        <v>4303</v>
      </c>
      <c r="I33" s="556" t="s">
        <v>4063</v>
      </c>
      <c r="J33" s="506"/>
    </row>
    <row r="34" spans="1:10" s="497" customFormat="1" ht="15">
      <c r="A34" s="551">
        <f t="shared" si="0"/>
        <v>33</v>
      </c>
      <c r="B34" s="560" t="s">
        <v>58</v>
      </c>
      <c r="C34" s="553">
        <v>278</v>
      </c>
      <c r="D34" s="554">
        <v>39815</v>
      </c>
      <c r="E34" s="553"/>
      <c r="F34" s="553">
        <v>55</v>
      </c>
      <c r="G34" s="552" t="s">
        <v>2151</v>
      </c>
      <c r="H34" s="555" t="s">
        <v>3458</v>
      </c>
      <c r="I34" s="556" t="s">
        <v>2152</v>
      </c>
      <c r="J34" s="504"/>
    </row>
    <row r="35" spans="1:10" s="497" customFormat="1" ht="15">
      <c r="A35" s="551">
        <f t="shared" si="0"/>
        <v>34</v>
      </c>
      <c r="B35" s="552" t="s">
        <v>3064</v>
      </c>
      <c r="C35" s="553"/>
      <c r="D35" s="554"/>
      <c r="E35" s="553"/>
      <c r="F35" s="553"/>
      <c r="G35" s="552" t="s">
        <v>2153</v>
      </c>
      <c r="H35" s="555" t="s">
        <v>3550</v>
      </c>
      <c r="I35" s="556" t="s">
        <v>3305</v>
      </c>
      <c r="J35" s="504"/>
    </row>
    <row r="36" spans="1:10" s="497" customFormat="1" ht="30">
      <c r="A36" s="551">
        <f t="shared" si="0"/>
        <v>35</v>
      </c>
      <c r="B36" s="552" t="s">
        <v>61</v>
      </c>
      <c r="C36" s="553">
        <v>348</v>
      </c>
      <c r="D36" s="554">
        <v>39815</v>
      </c>
      <c r="E36" s="553"/>
      <c r="F36" s="553">
        <v>70</v>
      </c>
      <c r="G36" s="552" t="s">
        <v>2154</v>
      </c>
      <c r="H36" s="555" t="s">
        <v>3459</v>
      </c>
      <c r="I36" s="556" t="s">
        <v>3861</v>
      </c>
      <c r="J36" s="506"/>
    </row>
    <row r="37" spans="1:10" s="497" customFormat="1" ht="15">
      <c r="A37" s="551">
        <f t="shared" si="0"/>
        <v>36</v>
      </c>
      <c r="B37" s="560" t="s">
        <v>1373</v>
      </c>
      <c r="C37" s="553">
        <v>645</v>
      </c>
      <c r="D37" s="554" t="s">
        <v>2155</v>
      </c>
      <c r="E37" s="553"/>
      <c r="F37" s="553">
        <v>60</v>
      </c>
      <c r="G37" s="552" t="s">
        <v>2156</v>
      </c>
      <c r="H37" s="555" t="s">
        <v>2157</v>
      </c>
      <c r="I37" s="556" t="s">
        <v>2158</v>
      </c>
      <c r="J37" s="506"/>
    </row>
    <row r="38" spans="1:10" s="497" customFormat="1" ht="15">
      <c r="A38" s="551">
        <f t="shared" si="0"/>
        <v>37</v>
      </c>
      <c r="B38" s="561" t="s">
        <v>62</v>
      </c>
      <c r="C38" s="553">
        <v>387</v>
      </c>
      <c r="D38" s="554">
        <v>39815</v>
      </c>
      <c r="E38" s="553"/>
      <c r="F38" s="553">
        <v>85</v>
      </c>
      <c r="G38" s="552" t="s">
        <v>2159</v>
      </c>
      <c r="H38" s="555" t="s">
        <v>3556</v>
      </c>
      <c r="I38" s="556" t="s">
        <v>4338</v>
      </c>
      <c r="J38" s="504"/>
    </row>
    <row r="39" spans="1:10" s="497" customFormat="1" ht="30">
      <c r="A39" s="551">
        <f t="shared" si="0"/>
        <v>38</v>
      </c>
      <c r="B39" s="552" t="s">
        <v>1546</v>
      </c>
      <c r="C39" s="553"/>
      <c r="D39" s="554"/>
      <c r="E39" s="553"/>
      <c r="F39" s="553"/>
      <c r="G39" s="552" t="s">
        <v>2160</v>
      </c>
      <c r="H39" s="555" t="s">
        <v>3852</v>
      </c>
      <c r="I39" s="556" t="s">
        <v>3530</v>
      </c>
      <c r="J39" s="504"/>
    </row>
    <row r="40" spans="1:10" s="497" customFormat="1" ht="15">
      <c r="A40" s="551">
        <f t="shared" si="0"/>
        <v>39</v>
      </c>
      <c r="B40" s="552" t="s">
        <v>65</v>
      </c>
      <c r="C40" s="553">
        <v>180</v>
      </c>
      <c r="D40" s="554">
        <v>39815</v>
      </c>
      <c r="E40" s="553"/>
      <c r="F40" s="553">
        <v>100</v>
      </c>
      <c r="G40" s="552" t="s">
        <v>2161</v>
      </c>
      <c r="H40" s="555" t="s">
        <v>4402</v>
      </c>
      <c r="I40" s="556" t="s">
        <v>2162</v>
      </c>
      <c r="J40" s="506"/>
    </row>
    <row r="41" spans="1:10" s="497" customFormat="1" ht="15">
      <c r="A41" s="551">
        <f t="shared" si="0"/>
        <v>40</v>
      </c>
      <c r="B41" s="552" t="s">
        <v>3356</v>
      </c>
      <c r="C41" s="553">
        <v>792</v>
      </c>
      <c r="D41" s="554">
        <v>44102</v>
      </c>
      <c r="E41" s="553"/>
      <c r="F41" s="553">
        <v>165</v>
      </c>
      <c r="G41" s="552" t="s">
        <v>3357</v>
      </c>
      <c r="H41" s="555" t="s">
        <v>3358</v>
      </c>
      <c r="I41" s="556" t="s">
        <v>3359</v>
      </c>
      <c r="J41" s="504"/>
    </row>
    <row r="42" spans="1:10" s="497" customFormat="1" ht="15">
      <c r="A42" s="551">
        <f t="shared" si="0"/>
        <v>41</v>
      </c>
      <c r="B42" s="552" t="s">
        <v>68</v>
      </c>
      <c r="C42" s="553">
        <v>145</v>
      </c>
      <c r="D42" s="554">
        <v>39815</v>
      </c>
      <c r="E42" s="553"/>
      <c r="F42" s="553">
        <v>85</v>
      </c>
      <c r="G42" s="552" t="s">
        <v>2163</v>
      </c>
      <c r="H42" s="555" t="s">
        <v>2164</v>
      </c>
      <c r="I42" s="556" t="s">
        <v>2165</v>
      </c>
      <c r="J42" s="504"/>
    </row>
    <row r="43" spans="1:10" s="497" customFormat="1" ht="30">
      <c r="A43" s="551">
        <f t="shared" si="0"/>
        <v>42</v>
      </c>
      <c r="B43" s="552" t="s">
        <v>1606</v>
      </c>
      <c r="C43" s="553">
        <v>51</v>
      </c>
      <c r="D43" s="554">
        <v>39898</v>
      </c>
      <c r="E43" s="553"/>
      <c r="F43" s="553">
        <v>100</v>
      </c>
      <c r="G43" s="552" t="s">
        <v>2166</v>
      </c>
      <c r="H43" s="555" t="s">
        <v>3460</v>
      </c>
      <c r="I43" s="556" t="s">
        <v>2167</v>
      </c>
      <c r="J43" s="507"/>
    </row>
    <row r="44" spans="1:10" s="497" customFormat="1" ht="15">
      <c r="A44" s="551">
        <f t="shared" si="0"/>
        <v>43</v>
      </c>
      <c r="B44" s="552" t="s">
        <v>1547</v>
      </c>
      <c r="C44" s="553"/>
      <c r="D44" s="554"/>
      <c r="E44" s="553"/>
      <c r="F44" s="553"/>
      <c r="G44" s="552" t="s">
        <v>2168</v>
      </c>
      <c r="H44" s="555" t="s">
        <v>3278</v>
      </c>
      <c r="I44" s="556" t="s">
        <v>2169</v>
      </c>
      <c r="J44" s="508"/>
    </row>
    <row r="45" spans="1:10" s="497" customFormat="1" ht="15">
      <c r="A45" s="551">
        <f t="shared" si="0"/>
        <v>44</v>
      </c>
      <c r="B45" s="552" t="s">
        <v>1935</v>
      </c>
      <c r="C45" s="553">
        <v>742</v>
      </c>
      <c r="D45" s="554">
        <v>43418</v>
      </c>
      <c r="E45" s="553"/>
      <c r="F45" s="553">
        <v>100</v>
      </c>
      <c r="G45" s="552" t="s">
        <v>3190</v>
      </c>
      <c r="H45" s="555" t="s">
        <v>2170</v>
      </c>
      <c r="I45" s="556" t="s">
        <v>2171</v>
      </c>
      <c r="J45" s="504"/>
    </row>
    <row r="46" spans="1:10" s="497" customFormat="1" ht="30">
      <c r="A46" s="551">
        <f t="shared" si="0"/>
        <v>45</v>
      </c>
      <c r="B46" s="552" t="s">
        <v>73</v>
      </c>
      <c r="C46" s="553">
        <v>428</v>
      </c>
      <c r="D46" s="554">
        <v>40299</v>
      </c>
      <c r="E46" s="553"/>
      <c r="F46" s="553">
        <v>70</v>
      </c>
      <c r="G46" s="552" t="s">
        <v>2172</v>
      </c>
      <c r="H46" s="555" t="s">
        <v>4173</v>
      </c>
      <c r="I46" s="556" t="s">
        <v>2173</v>
      </c>
      <c r="J46" s="506"/>
    </row>
    <row r="47" spans="1:10" s="497" customFormat="1" ht="15">
      <c r="A47" s="551">
        <f t="shared" si="0"/>
        <v>46</v>
      </c>
      <c r="B47" s="552" t="s">
        <v>1587</v>
      </c>
      <c r="C47" s="553"/>
      <c r="D47" s="554"/>
      <c r="E47" s="553"/>
      <c r="F47" s="553"/>
      <c r="G47" s="552" t="s">
        <v>2174</v>
      </c>
      <c r="H47" s="555" t="s">
        <v>3270</v>
      </c>
      <c r="I47" s="556" t="s">
        <v>2102</v>
      </c>
      <c r="J47" s="504"/>
    </row>
    <row r="48" spans="1:10" s="497" customFormat="1" ht="30">
      <c r="A48" s="551">
        <f t="shared" si="0"/>
        <v>47</v>
      </c>
      <c r="B48" s="552" t="s">
        <v>75</v>
      </c>
      <c r="C48" s="553">
        <v>505</v>
      </c>
      <c r="D48" s="554">
        <v>39815</v>
      </c>
      <c r="E48" s="553"/>
      <c r="F48" s="553">
        <v>70</v>
      </c>
      <c r="G48" s="552" t="s">
        <v>2175</v>
      </c>
      <c r="H48" s="555" t="s">
        <v>2176</v>
      </c>
      <c r="I48" s="556" t="s">
        <v>2177</v>
      </c>
      <c r="J48" s="506"/>
    </row>
    <row r="49" spans="1:10" s="497" customFormat="1" ht="15">
      <c r="A49" s="551">
        <f t="shared" si="0"/>
        <v>48</v>
      </c>
      <c r="B49" s="552" t="s">
        <v>1483</v>
      </c>
      <c r="C49" s="553"/>
      <c r="D49" s="554"/>
      <c r="E49" s="553"/>
      <c r="F49" s="553"/>
      <c r="G49" s="552"/>
      <c r="H49" s="555" t="s">
        <v>3279</v>
      </c>
      <c r="I49" s="556" t="s">
        <v>2178</v>
      </c>
      <c r="J49" s="504"/>
    </row>
    <row r="50" spans="1:10" s="497" customFormat="1" ht="15">
      <c r="A50" s="551">
        <f t="shared" si="0"/>
        <v>49</v>
      </c>
      <c r="B50" s="552" t="s">
        <v>78</v>
      </c>
      <c r="C50" s="553">
        <v>497</v>
      </c>
      <c r="D50" s="554">
        <v>39815</v>
      </c>
      <c r="E50" s="553"/>
      <c r="F50" s="553">
        <v>90</v>
      </c>
      <c r="G50" s="552" t="s">
        <v>2179</v>
      </c>
      <c r="H50" s="555" t="s">
        <v>3461</v>
      </c>
      <c r="I50" s="556" t="s">
        <v>4369</v>
      </c>
      <c r="J50" s="504"/>
    </row>
    <row r="51" spans="1:10" s="497" customFormat="1" ht="15">
      <c r="A51" s="551">
        <f t="shared" si="0"/>
        <v>50</v>
      </c>
      <c r="B51" s="552" t="s">
        <v>1714</v>
      </c>
      <c r="C51" s="553">
        <v>657</v>
      </c>
      <c r="D51" s="554">
        <v>41793</v>
      </c>
      <c r="E51" s="553"/>
      <c r="F51" s="553">
        <v>85</v>
      </c>
      <c r="G51" s="552" t="s">
        <v>3191</v>
      </c>
      <c r="H51" s="555" t="s">
        <v>3280</v>
      </c>
      <c r="I51" s="556" t="s">
        <v>2180</v>
      </c>
      <c r="J51" s="504"/>
    </row>
    <row r="52" spans="1:10" s="497" customFormat="1" ht="30">
      <c r="A52" s="551">
        <f t="shared" si="0"/>
        <v>51</v>
      </c>
      <c r="B52" s="552" t="s">
        <v>81</v>
      </c>
      <c r="C52" s="553">
        <v>458</v>
      </c>
      <c r="D52" s="554">
        <v>39815</v>
      </c>
      <c r="E52" s="553"/>
      <c r="F52" s="553">
        <v>145</v>
      </c>
      <c r="G52" s="552" t="s">
        <v>2181</v>
      </c>
      <c r="H52" s="555" t="s">
        <v>4174</v>
      </c>
      <c r="I52" s="556" t="s">
        <v>4339</v>
      </c>
      <c r="J52" s="504"/>
    </row>
    <row r="53" spans="1:10" s="497" customFormat="1" ht="15">
      <c r="A53" s="551">
        <f t="shared" si="0"/>
        <v>52</v>
      </c>
      <c r="B53" s="552" t="s">
        <v>84</v>
      </c>
      <c r="C53" s="553">
        <v>281</v>
      </c>
      <c r="D53" s="554">
        <v>39815</v>
      </c>
      <c r="E53" s="553"/>
      <c r="F53" s="553">
        <v>70</v>
      </c>
      <c r="G53" s="552" t="s">
        <v>2182</v>
      </c>
      <c r="H53" s="555" t="s">
        <v>3669</v>
      </c>
      <c r="I53" s="556" t="s">
        <v>2183</v>
      </c>
      <c r="J53" s="504"/>
    </row>
    <row r="54" spans="1:10" s="497" customFormat="1" ht="15">
      <c r="A54" s="551">
        <f t="shared" si="0"/>
        <v>53</v>
      </c>
      <c r="B54" s="552" t="s">
        <v>1548</v>
      </c>
      <c r="C54" s="553"/>
      <c r="D54" s="554"/>
      <c r="E54" s="553"/>
      <c r="F54" s="553"/>
      <c r="G54" s="552" t="s">
        <v>2184</v>
      </c>
      <c r="H54" s="555" t="s">
        <v>3281</v>
      </c>
      <c r="I54" s="556" t="s">
        <v>2185</v>
      </c>
      <c r="J54" s="504"/>
    </row>
    <row r="55" spans="1:10" s="497" customFormat="1" ht="30">
      <c r="A55" s="551">
        <f t="shared" si="0"/>
        <v>54</v>
      </c>
      <c r="B55" s="552" t="s">
        <v>86</v>
      </c>
      <c r="C55" s="553">
        <v>133</v>
      </c>
      <c r="D55" s="554">
        <v>39815</v>
      </c>
      <c r="E55" s="553"/>
      <c r="F55" s="553">
        <v>120</v>
      </c>
      <c r="G55" s="552" t="s">
        <v>2186</v>
      </c>
      <c r="H55" s="555" t="s">
        <v>2187</v>
      </c>
      <c r="I55" s="556" t="s">
        <v>2188</v>
      </c>
      <c r="J55" s="506"/>
    </row>
    <row r="56" spans="1:10" s="497" customFormat="1" ht="30">
      <c r="A56" s="551">
        <f t="shared" si="0"/>
        <v>55</v>
      </c>
      <c r="B56" s="552" t="s">
        <v>3374</v>
      </c>
      <c r="C56" s="553">
        <v>797</v>
      </c>
      <c r="D56" s="554">
        <v>44104</v>
      </c>
      <c r="E56" s="553"/>
      <c r="F56" s="553">
        <v>65</v>
      </c>
      <c r="G56" s="552" t="s">
        <v>3372</v>
      </c>
      <c r="H56" s="555">
        <v>69123314</v>
      </c>
      <c r="I56" s="556" t="s">
        <v>2456</v>
      </c>
      <c r="J56" s="506"/>
    </row>
    <row r="57" spans="1:10" s="497" customFormat="1" ht="15">
      <c r="A57" s="551">
        <f t="shared" si="0"/>
        <v>56</v>
      </c>
      <c r="B57" s="552" t="s">
        <v>979</v>
      </c>
      <c r="C57" s="553"/>
      <c r="D57" s="554"/>
      <c r="E57" s="553"/>
      <c r="F57" s="553"/>
      <c r="G57" s="552"/>
      <c r="H57" s="555"/>
      <c r="I57" s="556"/>
      <c r="J57" s="506"/>
    </row>
    <row r="58" spans="1:10" s="497" customFormat="1" ht="15">
      <c r="A58" s="551">
        <f t="shared" si="0"/>
        <v>57</v>
      </c>
      <c r="B58" s="552" t="s">
        <v>89</v>
      </c>
      <c r="C58" s="553">
        <v>593</v>
      </c>
      <c r="D58" s="554">
        <v>39878</v>
      </c>
      <c r="E58" s="553"/>
      <c r="F58" s="553">
        <v>50</v>
      </c>
      <c r="G58" s="552" t="s">
        <v>2189</v>
      </c>
      <c r="H58" s="555" t="s">
        <v>3462</v>
      </c>
      <c r="I58" s="556" t="s">
        <v>4340</v>
      </c>
      <c r="J58" s="504"/>
    </row>
    <row r="59" spans="1:10" s="497" customFormat="1" ht="60">
      <c r="A59" s="551">
        <f t="shared" si="0"/>
        <v>58</v>
      </c>
      <c r="B59" s="552" t="s">
        <v>91</v>
      </c>
      <c r="C59" s="553">
        <v>108</v>
      </c>
      <c r="D59" s="554">
        <v>39815</v>
      </c>
      <c r="E59" s="553"/>
      <c r="F59" s="553">
        <v>285</v>
      </c>
      <c r="G59" s="552" t="s">
        <v>2190</v>
      </c>
      <c r="H59" s="555" t="s">
        <v>4175</v>
      </c>
      <c r="I59" s="556" t="s">
        <v>4139</v>
      </c>
      <c r="J59" s="506"/>
    </row>
    <row r="60" spans="1:10" s="497" customFormat="1" ht="15">
      <c r="A60" s="551">
        <f t="shared" si="0"/>
        <v>59</v>
      </c>
      <c r="B60" s="552" t="s">
        <v>94</v>
      </c>
      <c r="C60" s="553">
        <v>95</v>
      </c>
      <c r="D60" s="554">
        <v>39995</v>
      </c>
      <c r="E60" s="553"/>
      <c r="F60" s="553">
        <v>100</v>
      </c>
      <c r="G60" s="552" t="s">
        <v>2191</v>
      </c>
      <c r="H60" s="555" t="s">
        <v>2192</v>
      </c>
      <c r="I60" s="556"/>
      <c r="J60" s="509"/>
    </row>
    <row r="61" spans="1:10" s="497" customFormat="1" ht="30">
      <c r="A61" s="551">
        <f t="shared" si="0"/>
        <v>60</v>
      </c>
      <c r="B61" s="560" t="s">
        <v>96</v>
      </c>
      <c r="C61" s="553">
        <v>516</v>
      </c>
      <c r="D61" s="554">
        <v>39815</v>
      </c>
      <c r="E61" s="553"/>
      <c r="F61" s="553">
        <v>145</v>
      </c>
      <c r="G61" s="552" t="s">
        <v>2193</v>
      </c>
      <c r="H61" s="555" t="s">
        <v>4176</v>
      </c>
      <c r="I61" s="556" t="s">
        <v>2194</v>
      </c>
      <c r="J61" s="506"/>
    </row>
    <row r="62" spans="1:10" s="497" customFormat="1" ht="15">
      <c r="A62" s="551">
        <f t="shared" si="0"/>
        <v>61</v>
      </c>
      <c r="B62" s="552" t="s">
        <v>2048</v>
      </c>
      <c r="C62" s="553"/>
      <c r="D62" s="554"/>
      <c r="E62" s="553"/>
      <c r="F62" s="553"/>
      <c r="G62" s="562" t="s">
        <v>2195</v>
      </c>
      <c r="H62" s="562" t="s">
        <v>3531</v>
      </c>
      <c r="I62" s="556" t="s">
        <v>4140</v>
      </c>
      <c r="J62" s="506"/>
    </row>
    <row r="63" spans="1:10" s="497" customFormat="1" ht="30">
      <c r="A63" s="551">
        <f t="shared" si="0"/>
        <v>62</v>
      </c>
      <c r="B63" s="552" t="s">
        <v>99</v>
      </c>
      <c r="C63" s="553">
        <v>659</v>
      </c>
      <c r="D63" s="554">
        <v>41831</v>
      </c>
      <c r="E63" s="553"/>
      <c r="F63" s="553">
        <v>250</v>
      </c>
      <c r="G63" s="552" t="s">
        <v>2196</v>
      </c>
      <c r="H63" s="555" t="s">
        <v>4177</v>
      </c>
      <c r="I63" s="556" t="s">
        <v>2197</v>
      </c>
      <c r="J63" s="506"/>
    </row>
    <row r="64" spans="1:10" s="497" customFormat="1" ht="30">
      <c r="A64" s="551">
        <f t="shared" si="0"/>
        <v>63</v>
      </c>
      <c r="B64" s="560" t="s">
        <v>101</v>
      </c>
      <c r="C64" s="553">
        <v>319</v>
      </c>
      <c r="D64" s="554">
        <v>39815</v>
      </c>
      <c r="E64" s="553"/>
      <c r="F64" s="553">
        <v>95</v>
      </c>
      <c r="G64" s="552" t="s">
        <v>2198</v>
      </c>
      <c r="H64" s="555" t="s">
        <v>2199</v>
      </c>
      <c r="I64" s="556" t="s">
        <v>2200</v>
      </c>
      <c r="J64" s="506"/>
    </row>
    <row r="65" spans="1:10" s="497" customFormat="1" ht="15">
      <c r="A65" s="551">
        <f t="shared" si="0"/>
        <v>64</v>
      </c>
      <c r="B65" s="552" t="s">
        <v>104</v>
      </c>
      <c r="C65" s="553">
        <v>122</v>
      </c>
      <c r="D65" s="554">
        <v>39815</v>
      </c>
      <c r="E65" s="553"/>
      <c r="F65" s="553">
        <v>135</v>
      </c>
      <c r="G65" s="552" t="s">
        <v>2201</v>
      </c>
      <c r="H65" s="555" t="s">
        <v>2202</v>
      </c>
      <c r="I65" s="556" t="s">
        <v>2203</v>
      </c>
      <c r="J65" s="504"/>
    </row>
    <row r="66" spans="1:10" s="497" customFormat="1" ht="15">
      <c r="A66" s="551">
        <f t="shared" si="0"/>
        <v>65</v>
      </c>
      <c r="B66" s="560" t="s">
        <v>1337</v>
      </c>
      <c r="C66" s="553">
        <v>472</v>
      </c>
      <c r="D66" s="554">
        <v>39815</v>
      </c>
      <c r="E66" s="553"/>
      <c r="F66" s="553">
        <v>95</v>
      </c>
      <c r="G66" s="552" t="s">
        <v>2204</v>
      </c>
      <c r="H66" s="555" t="s">
        <v>2205</v>
      </c>
      <c r="I66" s="556" t="s">
        <v>2206</v>
      </c>
      <c r="J66" s="504"/>
    </row>
    <row r="67" spans="1:10" s="497" customFormat="1" ht="30">
      <c r="A67" s="551">
        <f t="shared" si="0"/>
        <v>66</v>
      </c>
      <c r="B67" s="552" t="s">
        <v>853</v>
      </c>
      <c r="C67" s="553">
        <v>565</v>
      </c>
      <c r="D67" s="554">
        <v>39846</v>
      </c>
      <c r="E67" s="553"/>
      <c r="F67" s="553">
        <v>50</v>
      </c>
      <c r="G67" s="552" t="s">
        <v>3192</v>
      </c>
      <c r="H67" s="555" t="s">
        <v>4178</v>
      </c>
      <c r="I67" s="556" t="s">
        <v>3992</v>
      </c>
      <c r="J67" s="506"/>
    </row>
    <row r="68" spans="1:10" s="497" customFormat="1" ht="15">
      <c r="A68" s="551">
        <f t="shared" ref="A68:A131" si="1">A67+1</f>
        <v>67</v>
      </c>
      <c r="B68" s="552" t="s">
        <v>1619</v>
      </c>
      <c r="C68" s="553">
        <v>661</v>
      </c>
      <c r="D68" s="554">
        <v>41950</v>
      </c>
      <c r="E68" s="553"/>
      <c r="F68" s="553">
        <v>50</v>
      </c>
      <c r="G68" s="552" t="s">
        <v>3192</v>
      </c>
      <c r="H68" s="555" t="s">
        <v>3942</v>
      </c>
      <c r="I68" s="556" t="s">
        <v>4413</v>
      </c>
      <c r="J68" s="506"/>
    </row>
    <row r="69" spans="1:10" s="497" customFormat="1" ht="30">
      <c r="A69" s="551">
        <f t="shared" si="1"/>
        <v>68</v>
      </c>
      <c r="B69" s="552" t="s">
        <v>109</v>
      </c>
      <c r="C69" s="553">
        <v>28</v>
      </c>
      <c r="D69" s="554">
        <v>39815</v>
      </c>
      <c r="E69" s="553"/>
      <c r="F69" s="553">
        <v>75</v>
      </c>
      <c r="G69" s="552" t="s">
        <v>2207</v>
      </c>
      <c r="H69" s="555" t="s">
        <v>2208</v>
      </c>
      <c r="I69" s="556" t="s">
        <v>2209</v>
      </c>
      <c r="J69" s="504"/>
    </row>
    <row r="70" spans="1:10" s="497" customFormat="1" ht="30">
      <c r="A70" s="551">
        <f t="shared" si="1"/>
        <v>69</v>
      </c>
      <c r="B70" s="552" t="s">
        <v>112</v>
      </c>
      <c r="C70" s="553">
        <v>563</v>
      </c>
      <c r="D70" s="554">
        <v>39846</v>
      </c>
      <c r="E70" s="553"/>
      <c r="F70" s="553">
        <v>300</v>
      </c>
      <c r="G70" s="552" t="s">
        <v>3192</v>
      </c>
      <c r="H70" s="555" t="s">
        <v>4179</v>
      </c>
      <c r="I70" s="556" t="s">
        <v>2210</v>
      </c>
      <c r="J70" s="504"/>
    </row>
    <row r="71" spans="1:10" s="497" customFormat="1" ht="30">
      <c r="A71" s="551">
        <f t="shared" si="1"/>
        <v>70</v>
      </c>
      <c r="B71" s="552" t="s">
        <v>114</v>
      </c>
      <c r="C71" s="553">
        <v>352</v>
      </c>
      <c r="D71" s="554">
        <v>39815</v>
      </c>
      <c r="E71" s="553"/>
      <c r="F71" s="553">
        <v>85</v>
      </c>
      <c r="G71" s="552" t="s">
        <v>2211</v>
      </c>
      <c r="H71" s="555" t="s">
        <v>2212</v>
      </c>
      <c r="I71" s="556" t="s">
        <v>2213</v>
      </c>
      <c r="J71" s="504"/>
    </row>
    <row r="72" spans="1:10" s="497" customFormat="1" ht="15">
      <c r="A72" s="551">
        <f t="shared" si="1"/>
        <v>71</v>
      </c>
      <c r="B72" s="552" t="s">
        <v>1549</v>
      </c>
      <c r="C72" s="553"/>
      <c r="D72" s="554"/>
      <c r="E72" s="553"/>
      <c r="F72" s="553"/>
      <c r="G72" s="552" t="s">
        <v>2214</v>
      </c>
      <c r="H72" s="555" t="s">
        <v>3282</v>
      </c>
      <c r="I72" s="556" t="s">
        <v>4141</v>
      </c>
      <c r="J72" s="506"/>
    </row>
    <row r="73" spans="1:10" s="497" customFormat="1" ht="30">
      <c r="A73" s="551">
        <f t="shared" si="1"/>
        <v>72</v>
      </c>
      <c r="B73" s="552" t="s">
        <v>117</v>
      </c>
      <c r="C73" s="553">
        <v>109</v>
      </c>
      <c r="D73" s="554">
        <v>39815</v>
      </c>
      <c r="E73" s="553"/>
      <c r="F73" s="553">
        <v>125</v>
      </c>
      <c r="G73" s="552" t="s">
        <v>2215</v>
      </c>
      <c r="H73" s="555" t="s">
        <v>2216</v>
      </c>
      <c r="I73" s="556"/>
      <c r="J73" s="504"/>
    </row>
    <row r="74" spans="1:10" s="497" customFormat="1" ht="15">
      <c r="A74" s="551">
        <f t="shared" si="1"/>
        <v>73</v>
      </c>
      <c r="B74" s="552" t="s">
        <v>120</v>
      </c>
      <c r="C74" s="553">
        <v>96</v>
      </c>
      <c r="D74" s="554">
        <v>39815</v>
      </c>
      <c r="E74" s="553"/>
      <c r="F74" s="553">
        <v>85</v>
      </c>
      <c r="G74" s="552" t="s">
        <v>2217</v>
      </c>
      <c r="H74" s="555" t="s">
        <v>2218</v>
      </c>
      <c r="I74" s="556" t="s">
        <v>2111</v>
      </c>
      <c r="J74" s="506"/>
    </row>
    <row r="75" spans="1:10" s="497" customFormat="1" ht="30">
      <c r="A75" s="551">
        <f t="shared" si="1"/>
        <v>74</v>
      </c>
      <c r="B75" s="552" t="s">
        <v>886</v>
      </c>
      <c r="C75" s="553">
        <v>574</v>
      </c>
      <c r="D75" s="554">
        <v>39846</v>
      </c>
      <c r="E75" s="553"/>
      <c r="F75" s="553">
        <v>50</v>
      </c>
      <c r="G75" s="552" t="s">
        <v>3193</v>
      </c>
      <c r="H75" s="563" t="s">
        <v>3479</v>
      </c>
      <c r="I75" s="556" t="s">
        <v>2219</v>
      </c>
      <c r="J75" s="504"/>
    </row>
    <row r="76" spans="1:10" s="497" customFormat="1" ht="30">
      <c r="A76" s="551">
        <f t="shared" si="1"/>
        <v>75</v>
      </c>
      <c r="B76" s="552" t="s">
        <v>122</v>
      </c>
      <c r="C76" s="553">
        <v>99</v>
      </c>
      <c r="D76" s="554">
        <v>39815</v>
      </c>
      <c r="E76" s="553"/>
      <c r="F76" s="553">
        <v>40</v>
      </c>
      <c r="G76" s="552" t="s">
        <v>2220</v>
      </c>
      <c r="H76" s="555" t="s">
        <v>2221</v>
      </c>
      <c r="I76" s="556" t="s">
        <v>3943</v>
      </c>
      <c r="J76" s="506"/>
    </row>
    <row r="77" spans="1:10" s="497" customFormat="1" ht="30">
      <c r="A77" s="551">
        <f t="shared" si="1"/>
        <v>76</v>
      </c>
      <c r="B77" s="552" t="s">
        <v>3932</v>
      </c>
      <c r="C77" s="553">
        <v>72</v>
      </c>
      <c r="D77" s="554">
        <v>39815</v>
      </c>
      <c r="E77" s="554">
        <v>39815</v>
      </c>
      <c r="F77" s="553">
        <v>435</v>
      </c>
      <c r="G77" s="552" t="s">
        <v>2222</v>
      </c>
      <c r="H77" s="552" t="s">
        <v>2223</v>
      </c>
      <c r="I77" s="556" t="s">
        <v>2224</v>
      </c>
      <c r="J77" s="504"/>
    </row>
    <row r="78" spans="1:10" s="497" customFormat="1" ht="15">
      <c r="A78" s="551">
        <f t="shared" si="1"/>
        <v>77</v>
      </c>
      <c r="B78" s="552" t="s">
        <v>3933</v>
      </c>
      <c r="C78" s="553">
        <v>652</v>
      </c>
      <c r="D78" s="554">
        <v>41710</v>
      </c>
      <c r="E78" s="553"/>
      <c r="F78" s="553">
        <v>1000</v>
      </c>
      <c r="G78" s="552" t="s">
        <v>2225</v>
      </c>
      <c r="H78" s="555" t="s">
        <v>3283</v>
      </c>
      <c r="I78" s="556" t="s">
        <v>2226</v>
      </c>
      <c r="J78" s="506"/>
    </row>
    <row r="79" spans="1:10" s="497" customFormat="1" ht="15">
      <c r="A79" s="551">
        <f t="shared" si="1"/>
        <v>78</v>
      </c>
      <c r="B79" s="552" t="s">
        <v>2227</v>
      </c>
      <c r="C79" s="553">
        <v>653</v>
      </c>
      <c r="D79" s="554">
        <v>41716</v>
      </c>
      <c r="E79" s="553"/>
      <c r="F79" s="553">
        <v>2900</v>
      </c>
      <c r="G79" s="552" t="s">
        <v>3194</v>
      </c>
      <c r="H79" s="555" t="s">
        <v>2228</v>
      </c>
      <c r="I79" s="556" t="s">
        <v>2229</v>
      </c>
      <c r="J79" s="506"/>
    </row>
    <row r="80" spans="1:10" s="497" customFormat="1" ht="15">
      <c r="A80" s="551">
        <f t="shared" si="1"/>
        <v>79</v>
      </c>
      <c r="B80" s="552" t="s">
        <v>3136</v>
      </c>
      <c r="C80" s="553">
        <v>4</v>
      </c>
      <c r="D80" s="554">
        <v>34919</v>
      </c>
      <c r="E80" s="554">
        <v>36965</v>
      </c>
      <c r="F80" s="553">
        <v>135</v>
      </c>
      <c r="G80" s="552" t="s">
        <v>2230</v>
      </c>
      <c r="H80" s="555" t="s">
        <v>3284</v>
      </c>
      <c r="I80" s="556" t="s">
        <v>2231</v>
      </c>
      <c r="J80" s="506"/>
    </row>
    <row r="81" spans="1:10" s="497" customFormat="1" ht="15">
      <c r="A81" s="551">
        <f t="shared" si="1"/>
        <v>80</v>
      </c>
      <c r="B81" s="552" t="s">
        <v>3066</v>
      </c>
      <c r="C81" s="553">
        <v>64</v>
      </c>
      <c r="D81" s="554">
        <v>35345</v>
      </c>
      <c r="E81" s="554">
        <v>36977</v>
      </c>
      <c r="F81" s="553">
        <v>140</v>
      </c>
      <c r="G81" s="552" t="s">
        <v>2232</v>
      </c>
      <c r="H81" s="555" t="s">
        <v>2233</v>
      </c>
      <c r="I81" s="556" t="s">
        <v>2234</v>
      </c>
      <c r="J81" s="506"/>
    </row>
    <row r="82" spans="1:10" s="497" customFormat="1" ht="15">
      <c r="A82" s="551">
        <f t="shared" si="1"/>
        <v>81</v>
      </c>
      <c r="B82" s="552" t="s">
        <v>1400</v>
      </c>
      <c r="C82" s="553"/>
      <c r="D82" s="554"/>
      <c r="E82" s="553"/>
      <c r="F82" s="553"/>
      <c r="G82" s="741" t="s">
        <v>4133</v>
      </c>
      <c r="H82" s="555" t="s">
        <v>2235</v>
      </c>
      <c r="I82" s="556" t="s">
        <v>2236</v>
      </c>
      <c r="J82" s="506"/>
    </row>
    <row r="83" spans="1:10" s="497" customFormat="1" ht="15">
      <c r="A83" s="551">
        <f t="shared" si="1"/>
        <v>82</v>
      </c>
      <c r="B83" s="560" t="s">
        <v>131</v>
      </c>
      <c r="C83" s="553">
        <v>284</v>
      </c>
      <c r="D83" s="554">
        <v>39815</v>
      </c>
      <c r="E83" s="553"/>
      <c r="F83" s="553">
        <v>90</v>
      </c>
      <c r="G83" s="552" t="s">
        <v>2237</v>
      </c>
      <c r="H83" s="555" t="s">
        <v>2238</v>
      </c>
      <c r="I83" s="556" t="s">
        <v>2971</v>
      </c>
      <c r="J83" s="506"/>
    </row>
    <row r="84" spans="1:10" s="497" customFormat="1" ht="45">
      <c r="A84" s="551">
        <f t="shared" si="1"/>
        <v>83</v>
      </c>
      <c r="B84" s="552" t="s">
        <v>134</v>
      </c>
      <c r="C84" s="553">
        <v>223</v>
      </c>
      <c r="D84" s="554">
        <v>39815</v>
      </c>
      <c r="E84" s="553"/>
      <c r="F84" s="553">
        <v>85</v>
      </c>
      <c r="G84" s="552" t="s">
        <v>3195</v>
      </c>
      <c r="H84" s="555" t="s">
        <v>4180</v>
      </c>
      <c r="I84" s="556" t="s">
        <v>4341</v>
      </c>
      <c r="J84" s="509"/>
    </row>
    <row r="85" spans="1:10" s="497" customFormat="1" ht="45">
      <c r="A85" s="551">
        <f t="shared" si="1"/>
        <v>84</v>
      </c>
      <c r="B85" s="560" t="s">
        <v>137</v>
      </c>
      <c r="C85" s="553">
        <v>285</v>
      </c>
      <c r="D85" s="554">
        <v>38720</v>
      </c>
      <c r="E85" s="553"/>
      <c r="F85" s="553">
        <v>50</v>
      </c>
      <c r="G85" s="552" t="s">
        <v>2239</v>
      </c>
      <c r="H85" s="555" t="s">
        <v>4181</v>
      </c>
      <c r="I85" s="556" t="s">
        <v>2240</v>
      </c>
      <c r="J85" s="504"/>
    </row>
    <row r="86" spans="1:10" s="497" customFormat="1" ht="30">
      <c r="A86" s="551">
        <f t="shared" si="1"/>
        <v>85</v>
      </c>
      <c r="B86" s="560" t="s">
        <v>1055</v>
      </c>
      <c r="C86" s="553">
        <v>583</v>
      </c>
      <c r="D86" s="554">
        <v>39846</v>
      </c>
      <c r="E86" s="553"/>
      <c r="F86" s="553">
        <v>100</v>
      </c>
      <c r="G86" s="552" t="s">
        <v>2241</v>
      </c>
      <c r="H86" s="555" t="s">
        <v>2242</v>
      </c>
      <c r="I86" s="556" t="s">
        <v>4334</v>
      </c>
      <c r="J86" s="504"/>
    </row>
    <row r="87" spans="1:10" s="497" customFormat="1" ht="15">
      <c r="A87" s="551">
        <f t="shared" si="1"/>
        <v>86</v>
      </c>
      <c r="B87" s="562" t="s">
        <v>1951</v>
      </c>
      <c r="C87" s="553">
        <v>757</v>
      </c>
      <c r="D87" s="554">
        <v>43462</v>
      </c>
      <c r="E87" s="553"/>
      <c r="F87" s="553">
        <v>500</v>
      </c>
      <c r="G87" s="562" t="s">
        <v>2243</v>
      </c>
      <c r="H87" s="562" t="s">
        <v>3285</v>
      </c>
      <c r="I87" s="556" t="s">
        <v>4352</v>
      </c>
      <c r="J87" s="504"/>
    </row>
    <row r="88" spans="1:10" s="497" customFormat="1" ht="15">
      <c r="A88" s="551">
        <f t="shared" si="1"/>
        <v>87</v>
      </c>
      <c r="B88" s="552" t="s">
        <v>3378</v>
      </c>
      <c r="C88" s="553">
        <v>799</v>
      </c>
      <c r="D88" s="554">
        <v>44104</v>
      </c>
      <c r="E88" s="553"/>
      <c r="F88" s="553">
        <v>90</v>
      </c>
      <c r="G88" s="552" t="s">
        <v>3379</v>
      </c>
      <c r="H88" s="555" t="s">
        <v>3380</v>
      </c>
      <c r="I88" s="556" t="s">
        <v>3381</v>
      </c>
      <c r="J88" s="506"/>
    </row>
    <row r="89" spans="1:10" s="497" customFormat="1" ht="30">
      <c r="A89" s="551">
        <f t="shared" si="1"/>
        <v>88</v>
      </c>
      <c r="B89" s="552" t="s">
        <v>138</v>
      </c>
      <c r="C89" s="553">
        <v>421</v>
      </c>
      <c r="D89" s="554">
        <v>39815</v>
      </c>
      <c r="E89" s="553"/>
      <c r="F89" s="553">
        <v>85</v>
      </c>
      <c r="G89" s="552" t="s">
        <v>2244</v>
      </c>
      <c r="H89" s="555" t="s">
        <v>4182</v>
      </c>
      <c r="I89" s="556"/>
      <c r="J89" s="504"/>
    </row>
    <row r="90" spans="1:10" s="497" customFormat="1" ht="15">
      <c r="A90" s="551">
        <f t="shared" si="1"/>
        <v>89</v>
      </c>
      <c r="B90" s="552" t="s">
        <v>140</v>
      </c>
      <c r="C90" s="553">
        <v>393</v>
      </c>
      <c r="D90" s="554">
        <v>39815</v>
      </c>
      <c r="E90" s="553"/>
      <c r="F90" s="553">
        <v>50</v>
      </c>
      <c r="G90" s="552" t="s">
        <v>2245</v>
      </c>
      <c r="H90" s="555" t="s">
        <v>4408</v>
      </c>
      <c r="I90" s="556" t="s">
        <v>2246</v>
      </c>
      <c r="J90" s="507"/>
    </row>
    <row r="91" spans="1:10" s="497" customFormat="1" ht="15">
      <c r="A91" s="551">
        <f t="shared" si="1"/>
        <v>90</v>
      </c>
      <c r="B91" s="552" t="s">
        <v>2047</v>
      </c>
      <c r="C91" s="553">
        <v>622</v>
      </c>
      <c r="D91" s="554">
        <v>40667</v>
      </c>
      <c r="E91" s="553"/>
      <c r="F91" s="553">
        <v>60</v>
      </c>
      <c r="G91" s="552" t="s">
        <v>2247</v>
      </c>
      <c r="H91" s="555" t="s">
        <v>3286</v>
      </c>
      <c r="I91" s="556" t="s">
        <v>2248</v>
      </c>
      <c r="J91" s="504"/>
    </row>
    <row r="92" spans="1:10" s="497" customFormat="1" ht="30">
      <c r="A92" s="551">
        <f t="shared" si="1"/>
        <v>91</v>
      </c>
      <c r="B92" s="552" t="s">
        <v>143</v>
      </c>
      <c r="C92" s="553">
        <v>397</v>
      </c>
      <c r="D92" s="554">
        <v>39815</v>
      </c>
      <c r="E92" s="553"/>
      <c r="F92" s="553">
        <v>65</v>
      </c>
      <c r="G92" s="552" t="s">
        <v>2249</v>
      </c>
      <c r="H92" s="555" t="s">
        <v>4401</v>
      </c>
      <c r="I92" s="556" t="s">
        <v>2250</v>
      </c>
      <c r="J92" s="509"/>
    </row>
    <row r="93" spans="1:10" s="497" customFormat="1" ht="15">
      <c r="A93" s="551">
        <f t="shared" si="1"/>
        <v>92</v>
      </c>
      <c r="B93" s="552" t="s">
        <v>3137</v>
      </c>
      <c r="C93" s="553">
        <v>138</v>
      </c>
      <c r="D93" s="554">
        <v>36977</v>
      </c>
      <c r="E93" s="553"/>
      <c r="F93" s="553">
        <v>250</v>
      </c>
      <c r="G93" s="552" t="s">
        <v>2251</v>
      </c>
      <c r="H93" s="555" t="s">
        <v>2252</v>
      </c>
      <c r="I93" s="556"/>
      <c r="J93" s="504"/>
    </row>
    <row r="94" spans="1:10" s="696" customFormat="1" ht="15">
      <c r="A94" s="690">
        <f t="shared" si="1"/>
        <v>93</v>
      </c>
      <c r="B94" s="691" t="s">
        <v>1610</v>
      </c>
      <c r="C94" s="692">
        <v>732</v>
      </c>
      <c r="D94" s="693">
        <v>42916</v>
      </c>
      <c r="E94" s="692"/>
      <c r="F94" s="692">
        <v>50</v>
      </c>
      <c r="G94" s="691" t="s">
        <v>3196</v>
      </c>
      <c r="H94" s="694" t="s">
        <v>2253</v>
      </c>
      <c r="I94" s="556" t="s">
        <v>2254</v>
      </c>
      <c r="J94" s="695"/>
    </row>
    <row r="95" spans="1:10" s="497" customFormat="1" ht="15">
      <c r="A95" s="551">
        <f t="shared" si="1"/>
        <v>94</v>
      </c>
      <c r="B95" s="552" t="s">
        <v>864</v>
      </c>
      <c r="C95" s="553">
        <v>591</v>
      </c>
      <c r="D95" s="554">
        <v>39878</v>
      </c>
      <c r="E95" s="553"/>
      <c r="F95" s="553">
        <v>35</v>
      </c>
      <c r="G95" s="552" t="s">
        <v>2255</v>
      </c>
      <c r="H95" s="555" t="s">
        <v>3287</v>
      </c>
      <c r="I95" s="556" t="s">
        <v>2256</v>
      </c>
      <c r="J95" s="504"/>
    </row>
    <row r="96" spans="1:10" s="497" customFormat="1" ht="15">
      <c r="A96" s="551">
        <f t="shared" si="1"/>
        <v>95</v>
      </c>
      <c r="B96" s="562" t="s">
        <v>1952</v>
      </c>
      <c r="C96" s="553">
        <v>756</v>
      </c>
      <c r="D96" s="554">
        <v>43462</v>
      </c>
      <c r="E96" s="553" t="s">
        <v>2257</v>
      </c>
      <c r="F96" s="553">
        <v>220</v>
      </c>
      <c r="G96" s="562" t="s">
        <v>2258</v>
      </c>
      <c r="H96" s="562" t="s">
        <v>3551</v>
      </c>
      <c r="I96" s="556" t="s">
        <v>4317</v>
      </c>
      <c r="J96" s="510"/>
    </row>
    <row r="97" spans="1:10" s="497" customFormat="1" ht="30">
      <c r="A97" s="551">
        <f t="shared" si="1"/>
        <v>96</v>
      </c>
      <c r="B97" s="552" t="s">
        <v>1329</v>
      </c>
      <c r="C97" s="553"/>
      <c r="D97" s="554"/>
      <c r="E97" s="553"/>
      <c r="F97" s="553"/>
      <c r="G97" s="552" t="s">
        <v>4412</v>
      </c>
      <c r="H97" s="555" t="s">
        <v>2259</v>
      </c>
      <c r="I97" s="556" t="s">
        <v>3463</v>
      </c>
      <c r="J97" s="506"/>
    </row>
    <row r="98" spans="1:10" s="497" customFormat="1" ht="30">
      <c r="A98" s="551">
        <f t="shared" si="1"/>
        <v>97</v>
      </c>
      <c r="B98" s="561" t="s">
        <v>151</v>
      </c>
      <c r="C98" s="553">
        <v>564</v>
      </c>
      <c r="D98" s="554">
        <v>39846</v>
      </c>
      <c r="E98" s="553"/>
      <c r="F98" s="553">
        <v>250</v>
      </c>
      <c r="G98" s="552" t="s">
        <v>2260</v>
      </c>
      <c r="H98" s="555" t="s">
        <v>2261</v>
      </c>
      <c r="I98" s="556" t="s">
        <v>2262</v>
      </c>
      <c r="J98" s="506"/>
    </row>
    <row r="99" spans="1:10" s="497" customFormat="1" ht="15">
      <c r="A99" s="551">
        <f t="shared" si="1"/>
        <v>98</v>
      </c>
      <c r="B99" s="552" t="s">
        <v>153</v>
      </c>
      <c r="C99" s="553">
        <v>87</v>
      </c>
      <c r="D99" s="554">
        <v>39815</v>
      </c>
      <c r="E99" s="554">
        <v>39815</v>
      </c>
      <c r="F99" s="553">
        <v>85</v>
      </c>
      <c r="G99" s="552" t="s">
        <v>2263</v>
      </c>
      <c r="H99" s="555" t="s">
        <v>4183</v>
      </c>
      <c r="I99" s="556" t="s">
        <v>2111</v>
      </c>
      <c r="J99" s="506"/>
    </row>
    <row r="100" spans="1:10" s="497" customFormat="1" ht="30">
      <c r="A100" s="551">
        <f t="shared" si="1"/>
        <v>99</v>
      </c>
      <c r="B100" s="552" t="s">
        <v>980</v>
      </c>
      <c r="C100" s="564" t="s">
        <v>2264</v>
      </c>
      <c r="D100" s="554">
        <v>39932</v>
      </c>
      <c r="E100" s="553"/>
      <c r="F100" s="553">
        <v>50</v>
      </c>
      <c r="G100" s="552" t="s">
        <v>2265</v>
      </c>
      <c r="H100" s="555" t="s">
        <v>3911</v>
      </c>
      <c r="I100" s="556" t="s">
        <v>3554</v>
      </c>
      <c r="J100" s="511"/>
    </row>
    <row r="101" spans="1:10" s="497" customFormat="1" ht="30">
      <c r="A101" s="551">
        <f t="shared" si="1"/>
        <v>100</v>
      </c>
      <c r="B101" s="552" t="s">
        <v>155</v>
      </c>
      <c r="C101" s="553">
        <v>12</v>
      </c>
      <c r="D101" s="554">
        <v>39815</v>
      </c>
      <c r="E101" s="553"/>
      <c r="F101" s="553">
        <v>190</v>
      </c>
      <c r="G101" s="552" t="s">
        <v>2266</v>
      </c>
      <c r="H101" s="555" t="s">
        <v>2267</v>
      </c>
      <c r="I101" s="556" t="s">
        <v>3464</v>
      </c>
      <c r="J101" s="504"/>
    </row>
    <row r="102" spans="1:10" s="497" customFormat="1" ht="15">
      <c r="A102" s="551">
        <f t="shared" si="1"/>
        <v>101</v>
      </c>
      <c r="B102" s="552" t="s">
        <v>158</v>
      </c>
      <c r="C102" s="553">
        <v>143</v>
      </c>
      <c r="D102" s="554">
        <v>39815</v>
      </c>
      <c r="E102" s="553"/>
      <c r="F102" s="553">
        <v>115</v>
      </c>
      <c r="G102" s="552" t="s">
        <v>2268</v>
      </c>
      <c r="H102" s="555" t="s">
        <v>4397</v>
      </c>
      <c r="I102" s="556" t="s">
        <v>4398</v>
      </c>
      <c r="J102" s="506"/>
    </row>
    <row r="103" spans="1:10" s="497" customFormat="1" ht="30">
      <c r="A103" s="551">
        <f t="shared" si="1"/>
        <v>102</v>
      </c>
      <c r="B103" s="552" t="s">
        <v>159</v>
      </c>
      <c r="C103" s="553">
        <v>106</v>
      </c>
      <c r="D103" s="554">
        <v>39815</v>
      </c>
      <c r="E103" s="553"/>
      <c r="F103" s="553">
        <v>190</v>
      </c>
      <c r="G103" s="552" t="s">
        <v>2269</v>
      </c>
      <c r="H103" s="555" t="s">
        <v>3465</v>
      </c>
      <c r="I103" s="556" t="s">
        <v>2270</v>
      </c>
      <c r="J103" s="506"/>
    </row>
    <row r="104" spans="1:10" s="497" customFormat="1" ht="30">
      <c r="A104" s="551">
        <f t="shared" si="1"/>
        <v>103</v>
      </c>
      <c r="B104" s="560" t="s">
        <v>162</v>
      </c>
      <c r="C104" s="553">
        <v>16</v>
      </c>
      <c r="D104" s="554">
        <v>39815</v>
      </c>
      <c r="E104" s="553"/>
      <c r="F104" s="553">
        <v>215</v>
      </c>
      <c r="G104" s="552" t="s">
        <v>2271</v>
      </c>
      <c r="H104" s="555" t="s">
        <v>2272</v>
      </c>
      <c r="I104" s="556" t="s">
        <v>3466</v>
      </c>
      <c r="J104" s="506"/>
    </row>
    <row r="105" spans="1:10" s="497" customFormat="1" ht="15">
      <c r="A105" s="551">
        <f t="shared" si="1"/>
        <v>104</v>
      </c>
      <c r="B105" s="552" t="s">
        <v>987</v>
      </c>
      <c r="C105" s="553">
        <v>11</v>
      </c>
      <c r="D105" s="554">
        <v>36949</v>
      </c>
      <c r="E105" s="554">
        <v>39815</v>
      </c>
      <c r="F105" s="553">
        <v>140</v>
      </c>
      <c r="G105" s="552" t="s">
        <v>3197</v>
      </c>
      <c r="H105" s="552" t="s">
        <v>2273</v>
      </c>
      <c r="I105" s="556" t="s">
        <v>3467</v>
      </c>
      <c r="J105" s="504"/>
    </row>
    <row r="106" spans="1:10" s="497" customFormat="1" ht="15">
      <c r="A106" s="551">
        <f t="shared" si="1"/>
        <v>105</v>
      </c>
      <c r="B106" s="560" t="s">
        <v>3138</v>
      </c>
      <c r="C106" s="553">
        <v>619</v>
      </c>
      <c r="D106" s="554">
        <v>40582</v>
      </c>
      <c r="E106" s="553"/>
      <c r="F106" s="553">
        <v>85</v>
      </c>
      <c r="G106" s="552" t="s">
        <v>2274</v>
      </c>
      <c r="H106" s="555" t="s">
        <v>2275</v>
      </c>
      <c r="I106" s="556" t="s">
        <v>2276</v>
      </c>
      <c r="J106" s="506"/>
    </row>
    <row r="107" spans="1:10" s="497" customFormat="1" ht="30">
      <c r="A107" s="551">
        <f t="shared" si="1"/>
        <v>106</v>
      </c>
      <c r="B107" s="560" t="s">
        <v>1118</v>
      </c>
      <c r="C107" s="553">
        <v>84</v>
      </c>
      <c r="D107" s="554">
        <v>39815</v>
      </c>
      <c r="E107" s="553"/>
      <c r="F107" s="553">
        <v>60</v>
      </c>
      <c r="G107" s="552" t="s">
        <v>2277</v>
      </c>
      <c r="H107" s="555" t="s">
        <v>4184</v>
      </c>
      <c r="I107" s="556" t="s">
        <v>2111</v>
      </c>
      <c r="J107" s="504"/>
    </row>
    <row r="108" spans="1:10" s="497" customFormat="1" ht="15">
      <c r="A108" s="551">
        <f t="shared" si="1"/>
        <v>107</v>
      </c>
      <c r="B108" s="560" t="s">
        <v>3139</v>
      </c>
      <c r="C108" s="553"/>
      <c r="D108" s="554"/>
      <c r="E108" s="553"/>
      <c r="F108" s="553"/>
      <c r="G108" s="552"/>
      <c r="H108" s="555" t="s">
        <v>2278</v>
      </c>
      <c r="I108" s="556" t="s">
        <v>2279</v>
      </c>
      <c r="J108" s="507"/>
    </row>
    <row r="109" spans="1:10" s="497" customFormat="1" ht="15">
      <c r="A109" s="551">
        <f t="shared" si="1"/>
        <v>108</v>
      </c>
      <c r="B109" s="552" t="s">
        <v>3426</v>
      </c>
      <c r="C109" s="553">
        <v>808</v>
      </c>
      <c r="D109" s="554">
        <v>44153</v>
      </c>
      <c r="E109" s="553"/>
      <c r="F109" s="553">
        <v>200</v>
      </c>
      <c r="G109" s="552" t="s">
        <v>3427</v>
      </c>
      <c r="H109" s="555" t="s">
        <v>3428</v>
      </c>
      <c r="I109" s="556" t="s">
        <v>3429</v>
      </c>
      <c r="J109" s="504"/>
    </row>
    <row r="110" spans="1:10" s="497" customFormat="1" ht="15">
      <c r="A110" s="551">
        <f t="shared" si="1"/>
        <v>109</v>
      </c>
      <c r="B110" s="552" t="s">
        <v>2280</v>
      </c>
      <c r="C110" s="553"/>
      <c r="D110" s="554"/>
      <c r="E110" s="553"/>
      <c r="F110" s="553"/>
      <c r="G110" s="552" t="s">
        <v>2281</v>
      </c>
      <c r="H110" s="552" t="s">
        <v>2282</v>
      </c>
      <c r="I110" s="556"/>
      <c r="J110" s="504"/>
    </row>
    <row r="111" spans="1:10" s="497" customFormat="1" ht="30">
      <c r="A111" s="551">
        <f t="shared" si="1"/>
        <v>110</v>
      </c>
      <c r="B111" s="552" t="s">
        <v>3436</v>
      </c>
      <c r="C111" s="553">
        <v>810</v>
      </c>
      <c r="D111" s="554">
        <v>44160</v>
      </c>
      <c r="E111" s="553"/>
      <c r="F111" s="553">
        <v>40</v>
      </c>
      <c r="G111" s="552" t="s">
        <v>3437</v>
      </c>
      <c r="H111" s="555" t="s">
        <v>3439</v>
      </c>
      <c r="I111" s="556" t="s">
        <v>3438</v>
      </c>
      <c r="J111" s="506"/>
    </row>
    <row r="112" spans="1:10" s="497" customFormat="1" ht="30">
      <c r="A112" s="551">
        <f t="shared" si="1"/>
        <v>111</v>
      </c>
      <c r="B112" s="552" t="s">
        <v>1048</v>
      </c>
      <c r="C112" s="564" t="s">
        <v>2283</v>
      </c>
      <c r="D112" s="554" t="s">
        <v>2284</v>
      </c>
      <c r="E112" s="553"/>
      <c r="F112" s="553">
        <v>50</v>
      </c>
      <c r="G112" s="552" t="s">
        <v>2285</v>
      </c>
      <c r="H112" s="555" t="s">
        <v>4185</v>
      </c>
      <c r="I112" s="556" t="s">
        <v>2286</v>
      </c>
      <c r="J112" s="504"/>
    </row>
    <row r="113" spans="1:10" s="497" customFormat="1" ht="15">
      <c r="A113" s="551">
        <f t="shared" si="1"/>
        <v>112</v>
      </c>
      <c r="B113" s="552" t="s">
        <v>1550</v>
      </c>
      <c r="C113" s="553"/>
      <c r="D113" s="554"/>
      <c r="E113" s="553"/>
      <c r="F113" s="553"/>
      <c r="G113" s="552" t="s">
        <v>2287</v>
      </c>
      <c r="H113" s="555" t="s">
        <v>4404</v>
      </c>
      <c r="I113" s="556" t="s">
        <v>4332</v>
      </c>
      <c r="J113" s="504"/>
    </row>
    <row r="114" spans="1:10" s="497" customFormat="1" ht="15">
      <c r="A114" s="551">
        <f t="shared" si="1"/>
        <v>113</v>
      </c>
      <c r="B114" s="552" t="s">
        <v>1589</v>
      </c>
      <c r="C114" s="553"/>
      <c r="D114" s="554"/>
      <c r="E114" s="553"/>
      <c r="F114" s="553"/>
      <c r="G114" s="552" t="s">
        <v>2288</v>
      </c>
      <c r="H114" s="555" t="s">
        <v>2289</v>
      </c>
      <c r="I114" s="556" t="s">
        <v>2290</v>
      </c>
      <c r="J114" s="506"/>
    </row>
    <row r="115" spans="1:10" s="497" customFormat="1" ht="30">
      <c r="A115" s="551">
        <f t="shared" si="1"/>
        <v>114</v>
      </c>
      <c r="B115" s="552" t="s">
        <v>849</v>
      </c>
      <c r="C115" s="553">
        <v>604</v>
      </c>
      <c r="D115" s="554">
        <v>39905</v>
      </c>
      <c r="E115" s="553"/>
      <c r="F115" s="553">
        <v>125</v>
      </c>
      <c r="G115" s="552" t="s">
        <v>2291</v>
      </c>
      <c r="H115" s="555" t="s">
        <v>3288</v>
      </c>
      <c r="I115" s="556" t="s">
        <v>2292</v>
      </c>
      <c r="J115" s="504"/>
    </row>
    <row r="116" spans="1:10" s="497" customFormat="1" ht="15">
      <c r="A116" s="551">
        <f t="shared" si="1"/>
        <v>115</v>
      </c>
      <c r="B116" s="552" t="s">
        <v>1607</v>
      </c>
      <c r="C116" s="553"/>
      <c r="D116" s="554"/>
      <c r="E116" s="553"/>
      <c r="F116" s="553"/>
      <c r="G116" s="552"/>
      <c r="H116" s="555" t="s">
        <v>3289</v>
      </c>
      <c r="I116" s="556" t="s">
        <v>2293</v>
      </c>
      <c r="J116" s="504"/>
    </row>
    <row r="117" spans="1:10" s="497" customFormat="1" ht="15">
      <c r="A117" s="551">
        <f t="shared" si="1"/>
        <v>116</v>
      </c>
      <c r="B117" s="552" t="s">
        <v>1576</v>
      </c>
      <c r="C117" s="553"/>
      <c r="D117" s="554"/>
      <c r="E117" s="553"/>
      <c r="F117" s="553"/>
      <c r="G117" s="552" t="s">
        <v>2294</v>
      </c>
      <c r="H117" s="555" t="s">
        <v>2295</v>
      </c>
      <c r="I117" s="556" t="s">
        <v>4186</v>
      </c>
      <c r="J117" s="510"/>
    </row>
    <row r="118" spans="1:10" s="497" customFormat="1" ht="15">
      <c r="A118" s="551">
        <f t="shared" si="1"/>
        <v>117</v>
      </c>
      <c r="B118" s="552" t="s">
        <v>169</v>
      </c>
      <c r="C118" s="553">
        <v>488</v>
      </c>
      <c r="D118" s="554">
        <v>39815</v>
      </c>
      <c r="E118" s="553"/>
      <c r="F118" s="553">
        <v>70</v>
      </c>
      <c r="G118" s="552" t="s">
        <v>2296</v>
      </c>
      <c r="H118" s="555" t="s">
        <v>4187</v>
      </c>
      <c r="I118" s="556" t="s">
        <v>4400</v>
      </c>
      <c r="J118" s="504"/>
    </row>
    <row r="119" spans="1:10" s="497" customFormat="1" ht="15">
      <c r="A119" s="551">
        <f t="shared" si="1"/>
        <v>118</v>
      </c>
      <c r="B119" s="552" t="s">
        <v>1583</v>
      </c>
      <c r="C119" s="553"/>
      <c r="D119" s="554"/>
      <c r="E119" s="553"/>
      <c r="F119" s="553"/>
      <c r="G119" s="552" t="s">
        <v>2297</v>
      </c>
      <c r="H119" s="555" t="s">
        <v>4188</v>
      </c>
      <c r="I119" s="556" t="s">
        <v>2298</v>
      </c>
      <c r="J119" s="506"/>
    </row>
    <row r="120" spans="1:10" s="497" customFormat="1" ht="15">
      <c r="A120" s="551">
        <f t="shared" si="1"/>
        <v>119</v>
      </c>
      <c r="B120" s="560" t="s">
        <v>854</v>
      </c>
      <c r="C120" s="553">
        <v>602</v>
      </c>
      <c r="D120" s="554">
        <v>39905</v>
      </c>
      <c r="E120" s="553"/>
      <c r="F120" s="553">
        <v>70</v>
      </c>
      <c r="G120" s="552" t="s">
        <v>2299</v>
      </c>
      <c r="H120" s="555" t="s">
        <v>2300</v>
      </c>
      <c r="I120" s="556" t="s">
        <v>2301</v>
      </c>
      <c r="J120" s="504"/>
    </row>
    <row r="121" spans="1:10" s="497" customFormat="1" ht="15">
      <c r="A121" s="551">
        <f t="shared" si="1"/>
        <v>120</v>
      </c>
      <c r="B121" s="552" t="s">
        <v>171</v>
      </c>
      <c r="C121" s="553">
        <v>159</v>
      </c>
      <c r="D121" s="554">
        <v>39815</v>
      </c>
      <c r="E121" s="553"/>
      <c r="F121" s="553">
        <v>125</v>
      </c>
      <c r="G121" s="552" t="s">
        <v>2302</v>
      </c>
      <c r="H121" s="555" t="s">
        <v>2303</v>
      </c>
      <c r="I121" s="556"/>
      <c r="J121" s="504"/>
    </row>
    <row r="122" spans="1:10" s="497" customFormat="1" ht="30">
      <c r="A122" s="551">
        <f t="shared" si="1"/>
        <v>121</v>
      </c>
      <c r="B122" s="552" t="s">
        <v>3495</v>
      </c>
      <c r="C122" s="553">
        <v>785</v>
      </c>
      <c r="D122" s="554">
        <v>44096</v>
      </c>
      <c r="E122" s="553"/>
      <c r="F122" s="553">
        <v>125</v>
      </c>
      <c r="G122" s="552" t="s">
        <v>3340</v>
      </c>
      <c r="H122" s="555" t="s">
        <v>3341</v>
      </c>
      <c r="I122" s="556" t="s">
        <v>3486</v>
      </c>
      <c r="J122" s="506"/>
    </row>
    <row r="123" spans="1:10" s="497" customFormat="1" ht="15">
      <c r="A123" s="551">
        <f t="shared" si="1"/>
        <v>122</v>
      </c>
      <c r="B123" s="552" t="s">
        <v>3364</v>
      </c>
      <c r="C123" s="553">
        <v>794</v>
      </c>
      <c r="D123" s="554">
        <v>44102</v>
      </c>
      <c r="E123" s="553"/>
      <c r="F123" s="553">
        <v>250</v>
      </c>
      <c r="G123" s="552" t="s">
        <v>3365</v>
      </c>
      <c r="H123" s="555" t="s">
        <v>3366</v>
      </c>
      <c r="I123" s="556" t="s">
        <v>3367</v>
      </c>
      <c r="J123" s="504"/>
    </row>
    <row r="124" spans="1:10" s="497" customFormat="1" ht="30">
      <c r="A124" s="551">
        <f t="shared" si="1"/>
        <v>123</v>
      </c>
      <c r="B124" s="552" t="s">
        <v>1592</v>
      </c>
      <c r="C124" s="553"/>
      <c r="D124" s="554"/>
      <c r="E124" s="553"/>
      <c r="F124" s="553"/>
      <c r="G124" s="552" t="s">
        <v>2304</v>
      </c>
      <c r="H124" s="555" t="s">
        <v>3532</v>
      </c>
      <c r="I124" s="556" t="s">
        <v>4142</v>
      </c>
      <c r="J124" s="504"/>
    </row>
    <row r="125" spans="1:10" s="497" customFormat="1" ht="15">
      <c r="A125" s="551">
        <f t="shared" si="1"/>
        <v>124</v>
      </c>
      <c r="B125" s="552" t="s">
        <v>3198</v>
      </c>
      <c r="C125" s="553">
        <v>56</v>
      </c>
      <c r="D125" s="554">
        <v>36942</v>
      </c>
      <c r="E125" s="554">
        <v>39815</v>
      </c>
      <c r="F125" s="553">
        <v>60</v>
      </c>
      <c r="G125" s="552" t="s">
        <v>3199</v>
      </c>
      <c r="H125" s="555" t="s">
        <v>2305</v>
      </c>
      <c r="I125" s="556" t="s">
        <v>4368</v>
      </c>
      <c r="J125" s="506"/>
    </row>
    <row r="126" spans="1:10" s="497" customFormat="1" ht="15">
      <c r="A126" s="551">
        <f t="shared" si="1"/>
        <v>125</v>
      </c>
      <c r="B126" s="552" t="s">
        <v>3140</v>
      </c>
      <c r="C126" s="553"/>
      <c r="D126" s="554"/>
      <c r="E126" s="553"/>
      <c r="F126" s="553"/>
      <c r="G126" s="552"/>
      <c r="H126" s="555" t="s">
        <v>2306</v>
      </c>
      <c r="I126" s="556"/>
      <c r="J126" s="506"/>
    </row>
    <row r="127" spans="1:10" s="497" customFormat="1" ht="15">
      <c r="A127" s="551">
        <f t="shared" si="1"/>
        <v>126</v>
      </c>
      <c r="B127" s="560" t="s">
        <v>175</v>
      </c>
      <c r="C127" s="553">
        <v>542</v>
      </c>
      <c r="D127" s="554">
        <v>39815</v>
      </c>
      <c r="E127" s="553"/>
      <c r="F127" s="553">
        <v>35</v>
      </c>
      <c r="G127" s="552" t="s">
        <v>3200</v>
      </c>
      <c r="H127" s="555" t="s">
        <v>2307</v>
      </c>
      <c r="I127" s="556" t="s">
        <v>2308</v>
      </c>
      <c r="J127" s="508"/>
    </row>
    <row r="128" spans="1:10" s="497" customFormat="1" ht="30">
      <c r="A128" s="551">
        <f t="shared" si="1"/>
        <v>127</v>
      </c>
      <c r="B128" s="552" t="s">
        <v>3141</v>
      </c>
      <c r="C128" s="553">
        <v>43</v>
      </c>
      <c r="D128" s="554">
        <v>36963</v>
      </c>
      <c r="E128" s="554">
        <v>39815</v>
      </c>
      <c r="F128" s="553">
        <v>175</v>
      </c>
      <c r="G128" s="552" t="s">
        <v>2309</v>
      </c>
      <c r="H128" s="555" t="s">
        <v>2310</v>
      </c>
      <c r="I128" s="556"/>
      <c r="J128" s="506"/>
    </row>
    <row r="129" spans="1:10" s="497" customFormat="1" ht="15">
      <c r="A129" s="551">
        <f t="shared" si="1"/>
        <v>128</v>
      </c>
      <c r="B129" s="552" t="s">
        <v>3132</v>
      </c>
      <c r="C129" s="553"/>
      <c r="D129" s="554"/>
      <c r="E129" s="553"/>
      <c r="F129" s="553"/>
      <c r="G129" s="552" t="s">
        <v>2311</v>
      </c>
      <c r="H129" s="555" t="s">
        <v>3290</v>
      </c>
      <c r="I129" s="556" t="s">
        <v>4359</v>
      </c>
      <c r="J129" s="506"/>
    </row>
    <row r="130" spans="1:10" s="497" customFormat="1" ht="30">
      <c r="A130" s="551">
        <f t="shared" si="1"/>
        <v>129</v>
      </c>
      <c r="B130" s="561" t="s">
        <v>3201</v>
      </c>
      <c r="C130" s="553">
        <v>543</v>
      </c>
      <c r="D130" s="554">
        <v>39251</v>
      </c>
      <c r="E130" s="553"/>
      <c r="F130" s="553">
        <v>50</v>
      </c>
      <c r="G130" s="552" t="s">
        <v>3202</v>
      </c>
      <c r="H130" s="563" t="s">
        <v>3468</v>
      </c>
      <c r="I130" s="556" t="s">
        <v>3203</v>
      </c>
      <c r="J130" s="506"/>
    </row>
    <row r="131" spans="1:10" s="497" customFormat="1" ht="30">
      <c r="A131" s="551">
        <f t="shared" si="1"/>
        <v>130</v>
      </c>
      <c r="B131" s="552" t="s">
        <v>1582</v>
      </c>
      <c r="C131" s="553"/>
      <c r="D131" s="554"/>
      <c r="E131" s="553"/>
      <c r="F131" s="553"/>
      <c r="G131" s="552" t="s">
        <v>2312</v>
      </c>
      <c r="H131" s="555" t="s">
        <v>3895</v>
      </c>
      <c r="I131" s="556" t="s">
        <v>4143</v>
      </c>
      <c r="J131" s="506"/>
    </row>
    <row r="132" spans="1:10" s="497" customFormat="1" ht="15">
      <c r="A132" s="551">
        <f t="shared" ref="A132:A195" si="2">A131+1</f>
        <v>131</v>
      </c>
      <c r="B132" s="552" t="s">
        <v>937</v>
      </c>
      <c r="C132" s="553">
        <v>559</v>
      </c>
      <c r="D132" s="554">
        <v>39846</v>
      </c>
      <c r="E132" s="553"/>
      <c r="F132" s="553">
        <v>50</v>
      </c>
      <c r="G132" s="552" t="s">
        <v>3204</v>
      </c>
      <c r="H132" s="555" t="s">
        <v>3291</v>
      </c>
      <c r="I132" s="556" t="s">
        <v>2313</v>
      </c>
      <c r="J132" s="504"/>
    </row>
    <row r="133" spans="1:10" s="497" customFormat="1" ht="30">
      <c r="A133" s="551">
        <f t="shared" si="2"/>
        <v>132</v>
      </c>
      <c r="B133" s="560" t="s">
        <v>855</v>
      </c>
      <c r="C133" s="553">
        <v>595</v>
      </c>
      <c r="D133" s="554">
        <v>39891</v>
      </c>
      <c r="E133" s="553"/>
      <c r="F133" s="553">
        <v>50</v>
      </c>
      <c r="G133" s="552" t="s">
        <v>2314</v>
      </c>
      <c r="H133" s="555" t="s">
        <v>3944</v>
      </c>
      <c r="I133" s="556" t="s">
        <v>2315</v>
      </c>
      <c r="J133" s="504"/>
    </row>
    <row r="134" spans="1:10" s="497" customFormat="1" ht="45">
      <c r="A134" s="551">
        <f t="shared" si="2"/>
        <v>133</v>
      </c>
      <c r="B134" s="560" t="s">
        <v>3360</v>
      </c>
      <c r="C134" s="553">
        <v>793</v>
      </c>
      <c r="D134" s="554">
        <v>44102</v>
      </c>
      <c r="E134" s="553"/>
      <c r="F134" s="553">
        <v>80</v>
      </c>
      <c r="G134" s="552" t="s">
        <v>3361</v>
      </c>
      <c r="H134" s="555" t="s">
        <v>3362</v>
      </c>
      <c r="I134" s="556" t="s">
        <v>3363</v>
      </c>
      <c r="J134" s="506"/>
    </row>
    <row r="135" spans="1:10" s="497" customFormat="1" ht="15">
      <c r="A135" s="551">
        <f t="shared" si="2"/>
        <v>134</v>
      </c>
      <c r="B135" s="552" t="s">
        <v>1328</v>
      </c>
      <c r="C135" s="553"/>
      <c r="D135" s="554"/>
      <c r="E135" s="554"/>
      <c r="F135" s="553"/>
      <c r="G135" s="562" t="s">
        <v>3205</v>
      </c>
      <c r="H135" s="562" t="s">
        <v>2316</v>
      </c>
      <c r="I135" s="556" t="s">
        <v>2317</v>
      </c>
      <c r="J135" s="504"/>
    </row>
    <row r="136" spans="1:10" s="497" customFormat="1" ht="30">
      <c r="A136" s="551">
        <f t="shared" si="2"/>
        <v>135</v>
      </c>
      <c r="B136" s="552" t="s">
        <v>1953</v>
      </c>
      <c r="C136" s="553">
        <v>755</v>
      </c>
      <c r="D136" s="554">
        <v>43462</v>
      </c>
      <c r="E136" s="553">
        <v>44196</v>
      </c>
      <c r="F136" s="553">
        <v>990</v>
      </c>
      <c r="G136" s="552" t="s">
        <v>2318</v>
      </c>
      <c r="H136" s="555" t="s">
        <v>2319</v>
      </c>
      <c r="I136" s="556" t="s">
        <v>4144</v>
      </c>
      <c r="J136" s="506"/>
    </row>
    <row r="137" spans="1:10" s="497" customFormat="1" ht="30">
      <c r="A137" s="551">
        <f t="shared" si="2"/>
        <v>136</v>
      </c>
      <c r="B137" s="552" t="s">
        <v>181</v>
      </c>
      <c r="C137" s="553">
        <v>63</v>
      </c>
      <c r="D137" s="554">
        <v>39815</v>
      </c>
      <c r="E137" s="553"/>
      <c r="F137" s="553">
        <v>170</v>
      </c>
      <c r="G137" s="552" t="s">
        <v>2320</v>
      </c>
      <c r="H137" s="555" t="s">
        <v>4189</v>
      </c>
      <c r="I137" s="556" t="s">
        <v>4145</v>
      </c>
      <c r="J137" s="504"/>
    </row>
    <row r="138" spans="1:10" s="497" customFormat="1" ht="30">
      <c r="A138" s="551">
        <f t="shared" si="2"/>
        <v>137</v>
      </c>
      <c r="B138" s="552" t="s">
        <v>3872</v>
      </c>
      <c r="C138" s="553">
        <v>823</v>
      </c>
      <c r="D138" s="554">
        <v>44364</v>
      </c>
      <c r="E138" s="553"/>
      <c r="F138" s="553">
        <v>150</v>
      </c>
      <c r="G138" s="552" t="s">
        <v>3874</v>
      </c>
      <c r="H138" s="555" t="s">
        <v>3875</v>
      </c>
      <c r="I138" s="556" t="s">
        <v>3910</v>
      </c>
      <c r="J138" s="504"/>
    </row>
    <row r="139" spans="1:10" s="497" customFormat="1" ht="45">
      <c r="A139" s="551">
        <f t="shared" si="2"/>
        <v>138</v>
      </c>
      <c r="B139" s="552" t="s">
        <v>2321</v>
      </c>
      <c r="C139" s="553">
        <v>275</v>
      </c>
      <c r="D139" s="554">
        <v>39815</v>
      </c>
      <c r="E139" s="553"/>
      <c r="F139" s="553">
        <v>80</v>
      </c>
      <c r="G139" s="552" t="s">
        <v>2322</v>
      </c>
      <c r="H139" s="555" t="s">
        <v>4190</v>
      </c>
      <c r="I139" s="556" t="s">
        <v>3206</v>
      </c>
      <c r="J139" s="504"/>
    </row>
    <row r="140" spans="1:10" s="497" customFormat="1" ht="30">
      <c r="A140" s="551">
        <f t="shared" si="2"/>
        <v>139</v>
      </c>
      <c r="B140" s="552" t="s">
        <v>3830</v>
      </c>
      <c r="C140" s="553">
        <v>780</v>
      </c>
      <c r="D140" s="554">
        <v>44076</v>
      </c>
      <c r="E140" s="553"/>
      <c r="F140" s="553">
        <v>175</v>
      </c>
      <c r="G140" s="552" t="s">
        <v>4191</v>
      </c>
      <c r="H140" s="555" t="s">
        <v>3391</v>
      </c>
      <c r="I140" s="556" t="s">
        <v>3831</v>
      </c>
      <c r="J140" s="504"/>
    </row>
    <row r="141" spans="1:10" s="497" customFormat="1" ht="30">
      <c r="A141" s="551">
        <f t="shared" si="2"/>
        <v>140</v>
      </c>
      <c r="B141" s="560" t="s">
        <v>187</v>
      </c>
      <c r="C141" s="553">
        <v>473</v>
      </c>
      <c r="D141" s="554">
        <v>39815</v>
      </c>
      <c r="E141" s="553"/>
      <c r="F141" s="553">
        <v>95</v>
      </c>
      <c r="G141" s="552" t="s">
        <v>2323</v>
      </c>
      <c r="H141" s="555" t="s">
        <v>2324</v>
      </c>
      <c r="I141" s="556" t="s">
        <v>2325</v>
      </c>
      <c r="J141" s="506"/>
    </row>
    <row r="142" spans="1:10" s="497" customFormat="1" ht="30">
      <c r="A142" s="551">
        <f t="shared" si="2"/>
        <v>141</v>
      </c>
      <c r="B142" s="552" t="s">
        <v>190</v>
      </c>
      <c r="C142" s="553">
        <v>525</v>
      </c>
      <c r="D142" s="554">
        <v>39815</v>
      </c>
      <c r="E142" s="553"/>
      <c r="F142" s="553">
        <v>145</v>
      </c>
      <c r="G142" s="552" t="s">
        <v>2326</v>
      </c>
      <c r="H142" s="555" t="s">
        <v>2327</v>
      </c>
      <c r="I142" s="556" t="s">
        <v>2328</v>
      </c>
      <c r="J142" s="504"/>
    </row>
    <row r="143" spans="1:10" s="497" customFormat="1" ht="30">
      <c r="A143" s="551">
        <f t="shared" si="2"/>
        <v>142</v>
      </c>
      <c r="B143" s="552" t="s">
        <v>1551</v>
      </c>
      <c r="C143" s="553"/>
      <c r="D143" s="554"/>
      <c r="E143" s="553"/>
      <c r="F143" s="553"/>
      <c r="G143" s="552" t="s">
        <v>2329</v>
      </c>
      <c r="H143" s="555" t="s">
        <v>2330</v>
      </c>
      <c r="I143" s="556" t="s">
        <v>2331</v>
      </c>
      <c r="J143" s="504"/>
    </row>
    <row r="144" spans="1:10" s="497" customFormat="1" ht="15">
      <c r="A144" s="551">
        <f t="shared" si="2"/>
        <v>143</v>
      </c>
      <c r="B144" s="552" t="s">
        <v>1573</v>
      </c>
      <c r="C144" s="553"/>
      <c r="D144" s="554"/>
      <c r="E144" s="553"/>
      <c r="F144" s="553"/>
      <c r="G144" s="552" t="s">
        <v>2332</v>
      </c>
      <c r="H144" s="555" t="s">
        <v>2333</v>
      </c>
      <c r="I144" s="556" t="s">
        <v>2334</v>
      </c>
      <c r="J144" s="506"/>
    </row>
    <row r="145" spans="1:10" s="497" customFormat="1" ht="60">
      <c r="A145" s="551">
        <f t="shared" si="2"/>
        <v>144</v>
      </c>
      <c r="B145" s="560" t="s">
        <v>1320</v>
      </c>
      <c r="C145" s="553">
        <v>639</v>
      </c>
      <c r="D145" s="554">
        <v>41153</v>
      </c>
      <c r="E145" s="553"/>
      <c r="F145" s="553">
        <v>3000</v>
      </c>
      <c r="G145" s="552" t="s">
        <v>2335</v>
      </c>
      <c r="H145" s="555" t="s">
        <v>3469</v>
      </c>
      <c r="I145" s="556" t="s">
        <v>4318</v>
      </c>
      <c r="J145" s="504"/>
    </row>
    <row r="146" spans="1:10" s="497" customFormat="1" ht="15">
      <c r="A146" s="551">
        <f t="shared" si="2"/>
        <v>145</v>
      </c>
      <c r="B146" s="552" t="s">
        <v>2336</v>
      </c>
      <c r="C146" s="553"/>
      <c r="D146" s="554"/>
      <c r="E146" s="553"/>
      <c r="F146" s="553"/>
      <c r="G146" s="552" t="s">
        <v>2337</v>
      </c>
      <c r="H146" s="555" t="s">
        <v>2338</v>
      </c>
      <c r="I146" s="556"/>
      <c r="J146" s="504"/>
    </row>
    <row r="147" spans="1:10" s="696" customFormat="1" ht="15">
      <c r="A147" s="690">
        <f t="shared" si="2"/>
        <v>146</v>
      </c>
      <c r="B147" s="697" t="s">
        <v>193</v>
      </c>
      <c r="C147" s="692">
        <v>30</v>
      </c>
      <c r="D147" s="693">
        <v>39815</v>
      </c>
      <c r="E147" s="692"/>
      <c r="F147" s="692">
        <v>95</v>
      </c>
      <c r="G147" s="691" t="s">
        <v>2339</v>
      </c>
      <c r="H147" s="694" t="s">
        <v>4192</v>
      </c>
      <c r="I147" s="556" t="s">
        <v>2340</v>
      </c>
      <c r="J147" s="695"/>
    </row>
    <row r="148" spans="1:10" s="497" customFormat="1" ht="15">
      <c r="A148" s="551">
        <f t="shared" si="2"/>
        <v>147</v>
      </c>
      <c r="B148" s="552" t="s">
        <v>196</v>
      </c>
      <c r="C148" s="553">
        <v>322</v>
      </c>
      <c r="D148" s="554">
        <v>39815</v>
      </c>
      <c r="E148" s="553"/>
      <c r="F148" s="553">
        <v>70</v>
      </c>
      <c r="G148" s="552" t="s">
        <v>3207</v>
      </c>
      <c r="H148" s="555" t="s">
        <v>2341</v>
      </c>
      <c r="I148" s="556"/>
      <c r="J148" s="504"/>
    </row>
    <row r="149" spans="1:10" s="497" customFormat="1" ht="15">
      <c r="A149" s="551">
        <f t="shared" si="2"/>
        <v>148</v>
      </c>
      <c r="B149" s="552" t="s">
        <v>197</v>
      </c>
      <c r="C149" s="553">
        <v>64</v>
      </c>
      <c r="D149" s="554">
        <v>39815</v>
      </c>
      <c r="E149" s="553"/>
      <c r="F149" s="553">
        <v>260</v>
      </c>
      <c r="G149" s="552" t="s">
        <v>2342</v>
      </c>
      <c r="H149" s="555" t="s">
        <v>2343</v>
      </c>
      <c r="I149" s="556"/>
      <c r="J149" s="506"/>
    </row>
    <row r="150" spans="1:10" s="497" customFormat="1" ht="15">
      <c r="A150" s="551">
        <f t="shared" si="2"/>
        <v>149</v>
      </c>
      <c r="B150" s="552" t="s">
        <v>198</v>
      </c>
      <c r="C150" s="553">
        <v>103</v>
      </c>
      <c r="D150" s="554">
        <v>39815</v>
      </c>
      <c r="E150" s="553"/>
      <c r="F150" s="553">
        <v>105</v>
      </c>
      <c r="G150" s="552" t="s">
        <v>2344</v>
      </c>
      <c r="H150" s="555" t="s">
        <v>4342</v>
      </c>
      <c r="I150" s="751" t="s">
        <v>4406</v>
      </c>
      <c r="J150" s="504"/>
    </row>
    <row r="151" spans="1:10" s="497" customFormat="1" ht="15">
      <c r="A151" s="551">
        <f t="shared" si="2"/>
        <v>150</v>
      </c>
      <c r="B151" s="560" t="s">
        <v>3070</v>
      </c>
      <c r="C151" s="553">
        <v>40</v>
      </c>
      <c r="D151" s="554">
        <v>38720</v>
      </c>
      <c r="E151" s="554">
        <v>39815</v>
      </c>
      <c r="F151" s="553">
        <v>195</v>
      </c>
      <c r="G151" s="552" t="s">
        <v>3208</v>
      </c>
      <c r="H151" s="555" t="s">
        <v>2345</v>
      </c>
      <c r="I151" s="556" t="s">
        <v>2346</v>
      </c>
      <c r="J151" s="506"/>
    </row>
    <row r="152" spans="1:10" s="497" customFormat="1" ht="15">
      <c r="A152" s="551">
        <f t="shared" si="2"/>
        <v>151</v>
      </c>
      <c r="B152" s="552" t="s">
        <v>204</v>
      </c>
      <c r="C152" s="553">
        <v>585</v>
      </c>
      <c r="D152" s="554">
        <v>39846</v>
      </c>
      <c r="E152" s="553"/>
      <c r="F152" s="553">
        <v>250</v>
      </c>
      <c r="G152" s="552" t="s">
        <v>2347</v>
      </c>
      <c r="H152" s="555" t="s">
        <v>2348</v>
      </c>
      <c r="I152" s="556"/>
      <c r="J152" s="511"/>
    </row>
    <row r="153" spans="1:10" s="497" customFormat="1" ht="15">
      <c r="A153" s="551">
        <f t="shared" si="2"/>
        <v>152</v>
      </c>
      <c r="B153" s="552" t="s">
        <v>3142</v>
      </c>
      <c r="C153" s="553"/>
      <c r="D153" s="554"/>
      <c r="E153" s="553"/>
      <c r="F153" s="553"/>
      <c r="G153" s="552" t="s">
        <v>2349</v>
      </c>
      <c r="H153" s="555" t="s">
        <v>2350</v>
      </c>
      <c r="I153" s="556" t="s">
        <v>2351</v>
      </c>
      <c r="J153" s="506"/>
    </row>
    <row r="154" spans="1:10" s="497" customFormat="1" ht="30">
      <c r="A154" s="551">
        <f t="shared" si="2"/>
        <v>153</v>
      </c>
      <c r="B154" s="552" t="s">
        <v>206</v>
      </c>
      <c r="C154" s="553">
        <v>424</v>
      </c>
      <c r="D154" s="554">
        <v>39815</v>
      </c>
      <c r="E154" s="553"/>
      <c r="F154" s="553">
        <v>85</v>
      </c>
      <c r="G154" s="552" t="s">
        <v>2352</v>
      </c>
      <c r="H154" s="555" t="s">
        <v>4193</v>
      </c>
      <c r="I154" s="556" t="s">
        <v>3806</v>
      </c>
      <c r="J154" s="504"/>
    </row>
    <row r="155" spans="1:10" s="497" customFormat="1" ht="15">
      <c r="A155" s="551">
        <f t="shared" si="2"/>
        <v>154</v>
      </c>
      <c r="B155" s="552" t="s">
        <v>3609</v>
      </c>
      <c r="C155" s="553">
        <v>819</v>
      </c>
      <c r="D155" s="554">
        <v>39839</v>
      </c>
      <c r="E155" s="553"/>
      <c r="F155" s="553">
        <v>250</v>
      </c>
      <c r="G155" s="552" t="s">
        <v>4194</v>
      </c>
      <c r="H155" s="555" t="s">
        <v>3671</v>
      </c>
      <c r="I155" s="556" t="s">
        <v>3672</v>
      </c>
      <c r="J155" s="504"/>
    </row>
    <row r="156" spans="1:10" s="497" customFormat="1" ht="45">
      <c r="A156" s="551">
        <f t="shared" si="2"/>
        <v>155</v>
      </c>
      <c r="B156" s="552" t="s">
        <v>3304</v>
      </c>
      <c r="C156" s="553">
        <v>93</v>
      </c>
      <c r="D156" s="554">
        <v>39815</v>
      </c>
      <c r="E156" s="553"/>
      <c r="F156" s="553">
        <v>230</v>
      </c>
      <c r="G156" s="552" t="s">
        <v>2353</v>
      </c>
      <c r="H156" s="555" t="s">
        <v>2354</v>
      </c>
      <c r="I156" s="556"/>
      <c r="J156" s="504"/>
    </row>
    <row r="157" spans="1:10" s="497" customFormat="1" ht="15">
      <c r="A157" s="551">
        <f t="shared" si="2"/>
        <v>156</v>
      </c>
      <c r="B157" s="552" t="s">
        <v>1398</v>
      </c>
      <c r="C157" s="553">
        <v>655</v>
      </c>
      <c r="D157" s="554">
        <v>41722</v>
      </c>
      <c r="E157" s="553"/>
      <c r="F157" s="553">
        <v>50</v>
      </c>
      <c r="G157" s="552" t="s">
        <v>3209</v>
      </c>
      <c r="H157" s="555" t="s">
        <v>2355</v>
      </c>
      <c r="I157" s="556" t="s">
        <v>2356</v>
      </c>
      <c r="J157" s="504"/>
    </row>
    <row r="158" spans="1:10" s="497" customFormat="1" ht="15">
      <c r="A158" s="551">
        <f t="shared" si="2"/>
        <v>157</v>
      </c>
      <c r="B158" s="552" t="s">
        <v>212</v>
      </c>
      <c r="C158" s="553">
        <v>508</v>
      </c>
      <c r="D158" s="554">
        <v>39815</v>
      </c>
      <c r="E158" s="553"/>
      <c r="F158" s="553">
        <v>100</v>
      </c>
      <c r="G158" s="552" t="s">
        <v>2357</v>
      </c>
      <c r="H158" s="555" t="s">
        <v>4335</v>
      </c>
      <c r="I158" s="556" t="s">
        <v>4336</v>
      </c>
      <c r="J158" s="506"/>
    </row>
    <row r="159" spans="1:10" s="497" customFormat="1" ht="15">
      <c r="A159" s="551">
        <f t="shared" si="2"/>
        <v>158</v>
      </c>
      <c r="B159" s="552" t="s">
        <v>215</v>
      </c>
      <c r="C159" s="553">
        <v>438</v>
      </c>
      <c r="D159" s="554">
        <v>40545</v>
      </c>
      <c r="E159" s="554">
        <v>41274</v>
      </c>
      <c r="F159" s="553">
        <v>50</v>
      </c>
      <c r="G159" s="552" t="s">
        <v>3210</v>
      </c>
      <c r="H159" s="555" t="s">
        <v>2358</v>
      </c>
      <c r="I159" s="556"/>
      <c r="J159" s="507"/>
    </row>
    <row r="160" spans="1:10" s="497" customFormat="1" ht="15">
      <c r="A160" s="551">
        <f t="shared" si="2"/>
        <v>159</v>
      </c>
      <c r="B160" s="560" t="s">
        <v>216</v>
      </c>
      <c r="C160" s="553">
        <v>541</v>
      </c>
      <c r="D160" s="554">
        <v>39815</v>
      </c>
      <c r="E160" s="553"/>
      <c r="F160" s="553">
        <v>145</v>
      </c>
      <c r="G160" s="552" t="s">
        <v>2359</v>
      </c>
      <c r="H160" s="555" t="s">
        <v>2360</v>
      </c>
      <c r="I160" s="556" t="s">
        <v>2361</v>
      </c>
      <c r="J160" s="506"/>
    </row>
    <row r="161" spans="1:10" s="497" customFormat="1" ht="30">
      <c r="A161" s="551">
        <f t="shared" si="2"/>
        <v>160</v>
      </c>
      <c r="B161" s="552" t="s">
        <v>1577</v>
      </c>
      <c r="C161" s="553"/>
      <c r="D161" s="554"/>
      <c r="E161" s="553"/>
      <c r="F161" s="553"/>
      <c r="G161" s="552" t="s">
        <v>2362</v>
      </c>
      <c r="H161" s="555" t="s">
        <v>3470</v>
      </c>
      <c r="I161" s="556" t="s">
        <v>2363</v>
      </c>
      <c r="J161" s="504"/>
    </row>
    <row r="162" spans="1:10" s="497" customFormat="1" ht="30">
      <c r="A162" s="551">
        <f t="shared" si="2"/>
        <v>161</v>
      </c>
      <c r="B162" s="552" t="s">
        <v>3072</v>
      </c>
      <c r="C162" s="553">
        <v>30</v>
      </c>
      <c r="D162" s="554">
        <v>39815</v>
      </c>
      <c r="E162" s="553"/>
      <c r="F162" s="553">
        <v>135</v>
      </c>
      <c r="G162" s="552" t="s">
        <v>2364</v>
      </c>
      <c r="H162" s="555" t="s">
        <v>3555</v>
      </c>
      <c r="I162" s="556"/>
      <c r="J162" s="506"/>
    </row>
    <row r="163" spans="1:10" s="497" customFormat="1" ht="15">
      <c r="A163" s="551">
        <f t="shared" si="2"/>
        <v>162</v>
      </c>
      <c r="B163" s="552" t="s">
        <v>3073</v>
      </c>
      <c r="C163" s="553">
        <v>76</v>
      </c>
      <c r="D163" s="554">
        <v>39815</v>
      </c>
      <c r="E163" s="553"/>
      <c r="F163" s="553">
        <v>150</v>
      </c>
      <c r="G163" s="552" t="s">
        <v>2365</v>
      </c>
      <c r="H163" s="555" t="s">
        <v>3945</v>
      </c>
      <c r="I163" s="556" t="s">
        <v>2194</v>
      </c>
      <c r="J163" s="509"/>
    </row>
    <row r="164" spans="1:10" s="497" customFormat="1" ht="30">
      <c r="A164" s="551">
        <f t="shared" si="2"/>
        <v>163</v>
      </c>
      <c r="B164" s="560" t="s">
        <v>223</v>
      </c>
      <c r="C164" s="553">
        <v>277</v>
      </c>
      <c r="D164" s="554">
        <v>39815</v>
      </c>
      <c r="E164" s="553"/>
      <c r="F164" s="553">
        <v>85</v>
      </c>
      <c r="G164" s="552" t="s">
        <v>2366</v>
      </c>
      <c r="H164" s="555" t="s">
        <v>2367</v>
      </c>
      <c r="I164" s="556" t="s">
        <v>2368</v>
      </c>
      <c r="J164" s="509"/>
    </row>
    <row r="165" spans="1:10" s="497" customFormat="1" ht="15">
      <c r="A165" s="551">
        <f t="shared" si="2"/>
        <v>164</v>
      </c>
      <c r="B165" s="552" t="s">
        <v>1590</v>
      </c>
      <c r="C165" s="553"/>
      <c r="D165" s="554"/>
      <c r="E165" s="553"/>
      <c r="F165" s="553"/>
      <c r="G165" s="552" t="s">
        <v>2369</v>
      </c>
      <c r="H165" s="555" t="s">
        <v>3918</v>
      </c>
      <c r="I165" s="556" t="s">
        <v>3919</v>
      </c>
      <c r="J165" s="504"/>
    </row>
    <row r="166" spans="1:10" s="497" customFormat="1" ht="15">
      <c r="A166" s="551">
        <f t="shared" si="2"/>
        <v>165</v>
      </c>
      <c r="B166" s="552" t="s">
        <v>1478</v>
      </c>
      <c r="C166" s="553"/>
      <c r="D166" s="554"/>
      <c r="E166" s="553"/>
      <c r="F166" s="553"/>
      <c r="G166" s="552" t="s">
        <v>2370</v>
      </c>
      <c r="H166" s="555" t="s">
        <v>2371</v>
      </c>
      <c r="I166" s="556"/>
      <c r="J166" s="504"/>
    </row>
    <row r="167" spans="1:10" s="497" customFormat="1" ht="30">
      <c r="A167" s="551">
        <f t="shared" si="2"/>
        <v>166</v>
      </c>
      <c r="B167" s="552" t="s">
        <v>226</v>
      </c>
      <c r="C167" s="553">
        <v>265</v>
      </c>
      <c r="D167" s="554">
        <v>39815</v>
      </c>
      <c r="E167" s="553"/>
      <c r="F167" s="553">
        <v>90</v>
      </c>
      <c r="G167" s="552"/>
      <c r="H167" s="555" t="s">
        <v>2372</v>
      </c>
      <c r="I167" s="556"/>
      <c r="J167" s="504"/>
    </row>
    <row r="168" spans="1:10" s="497" customFormat="1" ht="30">
      <c r="A168" s="551">
        <f t="shared" si="2"/>
        <v>167</v>
      </c>
      <c r="B168" s="552" t="s">
        <v>229</v>
      </c>
      <c r="C168" s="553">
        <v>345</v>
      </c>
      <c r="D168" s="554">
        <v>39815</v>
      </c>
      <c r="E168" s="553"/>
      <c r="F168" s="553">
        <v>65</v>
      </c>
      <c r="G168" s="552"/>
      <c r="H168" s="555" t="s">
        <v>4195</v>
      </c>
      <c r="I168" s="556" t="s">
        <v>2373</v>
      </c>
      <c r="J168" s="506"/>
    </row>
    <row r="169" spans="1:10" s="696" customFormat="1" ht="15">
      <c r="A169" s="690">
        <f t="shared" si="2"/>
        <v>168</v>
      </c>
      <c r="B169" s="691" t="s">
        <v>232</v>
      </c>
      <c r="C169" s="692">
        <v>391</v>
      </c>
      <c r="D169" s="693">
        <v>39815</v>
      </c>
      <c r="E169" s="692"/>
      <c r="F169" s="692">
        <v>85</v>
      </c>
      <c r="G169" s="691"/>
      <c r="H169" s="694" t="s">
        <v>3471</v>
      </c>
      <c r="I169" s="556" t="s">
        <v>4319</v>
      </c>
      <c r="J169" s="698"/>
    </row>
    <row r="170" spans="1:10" s="497" customFormat="1" ht="30">
      <c r="A170" s="551">
        <f t="shared" si="2"/>
        <v>169</v>
      </c>
      <c r="B170" s="552" t="s">
        <v>235</v>
      </c>
      <c r="C170" s="553">
        <v>174</v>
      </c>
      <c r="D170" s="554">
        <v>39815</v>
      </c>
      <c r="E170" s="553"/>
      <c r="F170" s="553">
        <v>80</v>
      </c>
      <c r="G170" s="552"/>
      <c r="H170" s="555" t="s">
        <v>2374</v>
      </c>
      <c r="I170" s="556" t="s">
        <v>4146</v>
      </c>
      <c r="J170" s="504"/>
    </row>
    <row r="171" spans="1:10" s="497" customFormat="1" ht="30">
      <c r="A171" s="551">
        <f t="shared" si="2"/>
        <v>170</v>
      </c>
      <c r="B171" s="552" t="s">
        <v>238</v>
      </c>
      <c r="C171" s="553" t="s">
        <v>2375</v>
      </c>
      <c r="D171" s="554">
        <v>39815</v>
      </c>
      <c r="E171" s="553"/>
      <c r="F171" s="553">
        <v>200</v>
      </c>
      <c r="G171" s="552"/>
      <c r="H171" s="555" t="s">
        <v>2376</v>
      </c>
      <c r="I171" s="556"/>
      <c r="J171" s="506"/>
    </row>
    <row r="172" spans="1:10" s="497" customFormat="1" ht="15">
      <c r="A172" s="551">
        <f t="shared" si="2"/>
        <v>171</v>
      </c>
      <c r="B172" s="552" t="s">
        <v>1954</v>
      </c>
      <c r="C172" s="553">
        <v>758</v>
      </c>
      <c r="D172" s="554">
        <v>43467</v>
      </c>
      <c r="E172" s="554" t="s">
        <v>2377</v>
      </c>
      <c r="F172" s="553">
        <v>100</v>
      </c>
      <c r="G172" s="562" t="s">
        <v>2378</v>
      </c>
      <c r="H172" s="562" t="s">
        <v>2379</v>
      </c>
      <c r="I172" s="556" t="s">
        <v>4395</v>
      </c>
      <c r="J172" s="506"/>
    </row>
    <row r="173" spans="1:10" s="497" customFormat="1" ht="30">
      <c r="A173" s="551">
        <f t="shared" si="2"/>
        <v>172</v>
      </c>
      <c r="B173" s="552" t="s">
        <v>1955</v>
      </c>
      <c r="C173" s="553">
        <v>759</v>
      </c>
      <c r="D173" s="554">
        <v>43467</v>
      </c>
      <c r="E173" s="553" t="s">
        <v>2380</v>
      </c>
      <c r="F173" s="553">
        <v>100</v>
      </c>
      <c r="G173" s="562" t="s">
        <v>2378</v>
      </c>
      <c r="H173" s="562" t="s">
        <v>2381</v>
      </c>
      <c r="I173" s="556" t="s">
        <v>4395</v>
      </c>
      <c r="J173" s="504"/>
    </row>
    <row r="174" spans="1:10" s="497" customFormat="1" ht="15">
      <c r="A174" s="551">
        <f t="shared" si="2"/>
        <v>173</v>
      </c>
      <c r="B174" s="552" t="s">
        <v>1956</v>
      </c>
      <c r="C174" s="553">
        <v>749</v>
      </c>
      <c r="D174" s="554">
        <v>43460</v>
      </c>
      <c r="E174" s="553" t="s">
        <v>2380</v>
      </c>
      <c r="F174" s="553">
        <v>180</v>
      </c>
      <c r="G174" s="562" t="s">
        <v>2382</v>
      </c>
      <c r="H174" s="562" t="s">
        <v>3989</v>
      </c>
      <c r="I174" s="556" t="s">
        <v>2383</v>
      </c>
      <c r="J174" s="504"/>
    </row>
    <row r="175" spans="1:10" s="497" customFormat="1" ht="30">
      <c r="A175" s="551">
        <f t="shared" si="2"/>
        <v>174</v>
      </c>
      <c r="B175" s="552" t="s">
        <v>241</v>
      </c>
      <c r="C175" s="553">
        <v>356</v>
      </c>
      <c r="D175" s="554">
        <v>39815</v>
      </c>
      <c r="E175" s="553"/>
      <c r="F175" s="553">
        <v>35</v>
      </c>
      <c r="G175" s="552"/>
      <c r="H175" s="555" t="s">
        <v>4417</v>
      </c>
      <c r="I175" s="556" t="s">
        <v>4147</v>
      </c>
      <c r="J175" s="507"/>
    </row>
    <row r="176" spans="1:10" s="497" customFormat="1" ht="15">
      <c r="A176" s="551">
        <f t="shared" si="2"/>
        <v>175</v>
      </c>
      <c r="B176" s="552" t="s">
        <v>244</v>
      </c>
      <c r="C176" s="553">
        <v>558</v>
      </c>
      <c r="D176" s="554">
        <v>39846</v>
      </c>
      <c r="E176" s="553"/>
      <c r="F176" s="553">
        <v>50</v>
      </c>
      <c r="G176" s="552" t="s">
        <v>2384</v>
      </c>
      <c r="H176" s="555" t="s">
        <v>2385</v>
      </c>
      <c r="I176" s="556"/>
      <c r="J176" s="504"/>
    </row>
    <row r="177" spans="1:10" s="497" customFormat="1" ht="15">
      <c r="A177" s="551">
        <f t="shared" si="2"/>
        <v>176</v>
      </c>
      <c r="B177" s="552" t="s">
        <v>3448</v>
      </c>
      <c r="C177" s="553">
        <v>814</v>
      </c>
      <c r="D177" s="554">
        <v>44175</v>
      </c>
      <c r="E177" s="553"/>
      <c r="F177" s="553">
        <v>85</v>
      </c>
      <c r="G177" s="552" t="s">
        <v>3449</v>
      </c>
      <c r="H177" s="555" t="s">
        <v>3450</v>
      </c>
      <c r="I177" s="556" t="s">
        <v>3451</v>
      </c>
      <c r="J177" s="504"/>
    </row>
    <row r="178" spans="1:10" s="497" customFormat="1" ht="15">
      <c r="A178" s="551">
        <f t="shared" si="2"/>
        <v>177</v>
      </c>
      <c r="B178" s="552" t="s">
        <v>246</v>
      </c>
      <c r="C178" s="553">
        <v>460</v>
      </c>
      <c r="D178" s="554">
        <v>39815</v>
      </c>
      <c r="E178" s="553"/>
      <c r="F178" s="553">
        <v>120</v>
      </c>
      <c r="G178" s="552" t="s">
        <v>2386</v>
      </c>
      <c r="H178" s="555" t="s">
        <v>2387</v>
      </c>
      <c r="I178" s="556"/>
      <c r="J178" s="504"/>
    </row>
    <row r="179" spans="1:10" s="497" customFormat="1" ht="30">
      <c r="A179" s="551">
        <f t="shared" si="2"/>
        <v>178</v>
      </c>
      <c r="B179" s="552" t="s">
        <v>248</v>
      </c>
      <c r="C179" s="553">
        <v>518</v>
      </c>
      <c r="D179" s="554">
        <v>39815</v>
      </c>
      <c r="E179" s="553"/>
      <c r="F179" s="553">
        <v>65</v>
      </c>
      <c r="G179" s="552" t="s">
        <v>2388</v>
      </c>
      <c r="H179" s="555" t="s">
        <v>2389</v>
      </c>
      <c r="I179" s="556" t="s">
        <v>4320</v>
      </c>
      <c r="J179" s="504"/>
    </row>
    <row r="180" spans="1:10" s="497" customFormat="1" ht="15">
      <c r="A180" s="551">
        <f t="shared" si="2"/>
        <v>179</v>
      </c>
      <c r="B180" s="552" t="s">
        <v>866</v>
      </c>
      <c r="C180" s="553">
        <v>607</v>
      </c>
      <c r="D180" s="554">
        <v>39938</v>
      </c>
      <c r="E180" s="553"/>
      <c r="F180" s="553">
        <v>50</v>
      </c>
      <c r="G180" s="552" t="s">
        <v>2390</v>
      </c>
      <c r="H180" s="555" t="s">
        <v>2391</v>
      </c>
      <c r="I180" s="556"/>
      <c r="J180" s="506"/>
    </row>
    <row r="181" spans="1:10" s="497" customFormat="1" ht="30">
      <c r="A181" s="551">
        <f t="shared" si="2"/>
        <v>180</v>
      </c>
      <c r="B181" s="552" t="s">
        <v>3352</v>
      </c>
      <c r="C181" s="553">
        <v>790</v>
      </c>
      <c r="D181" s="554">
        <v>44097</v>
      </c>
      <c r="E181" s="553"/>
      <c r="F181" s="553">
        <v>67</v>
      </c>
      <c r="G181" s="552" t="s">
        <v>3353</v>
      </c>
      <c r="H181" s="555" t="s">
        <v>3896</v>
      </c>
      <c r="I181" s="556" t="s">
        <v>4321</v>
      </c>
      <c r="J181" s="504"/>
    </row>
    <row r="182" spans="1:10" s="497" customFormat="1" ht="30">
      <c r="A182" s="551">
        <f t="shared" si="2"/>
        <v>181</v>
      </c>
      <c r="B182" s="552" t="s">
        <v>3345</v>
      </c>
      <c r="C182" s="553">
        <v>787</v>
      </c>
      <c r="D182" s="554">
        <v>44096</v>
      </c>
      <c r="E182" s="553"/>
      <c r="F182" s="553">
        <v>500</v>
      </c>
      <c r="G182" s="552" t="s">
        <v>3346</v>
      </c>
      <c r="H182" s="555" t="s">
        <v>3347</v>
      </c>
      <c r="I182" s="556" t="s">
        <v>3486</v>
      </c>
      <c r="J182" s="506"/>
    </row>
    <row r="183" spans="1:10" s="497" customFormat="1" ht="15">
      <c r="A183" s="551">
        <f t="shared" si="2"/>
        <v>182</v>
      </c>
      <c r="B183" s="552" t="s">
        <v>3077</v>
      </c>
      <c r="C183" s="553">
        <v>21</v>
      </c>
      <c r="D183" s="554">
        <v>39815</v>
      </c>
      <c r="E183" s="553"/>
      <c r="F183" s="553">
        <v>85</v>
      </c>
      <c r="G183" s="552" t="s">
        <v>3211</v>
      </c>
      <c r="H183" s="555" t="s">
        <v>2392</v>
      </c>
      <c r="I183" s="556" t="s">
        <v>3997</v>
      </c>
      <c r="J183" s="506"/>
    </row>
    <row r="184" spans="1:10" s="497" customFormat="1" ht="15">
      <c r="A184" s="551">
        <f t="shared" si="2"/>
        <v>183</v>
      </c>
      <c r="B184" s="560" t="s">
        <v>252</v>
      </c>
      <c r="C184" s="553">
        <v>534</v>
      </c>
      <c r="D184" s="554">
        <v>39815</v>
      </c>
      <c r="E184" s="553"/>
      <c r="F184" s="553">
        <v>65</v>
      </c>
      <c r="G184" s="552" t="s">
        <v>2393</v>
      </c>
      <c r="H184" s="555" t="s">
        <v>2394</v>
      </c>
      <c r="I184" s="556" t="s">
        <v>2395</v>
      </c>
      <c r="J184" s="504"/>
    </row>
    <row r="185" spans="1:10" s="497" customFormat="1" ht="15">
      <c r="A185" s="551">
        <f t="shared" si="2"/>
        <v>184</v>
      </c>
      <c r="B185" s="552" t="s">
        <v>255</v>
      </c>
      <c r="C185" s="553">
        <v>110</v>
      </c>
      <c r="D185" s="554">
        <v>39815</v>
      </c>
      <c r="E185" s="553"/>
      <c r="F185" s="553">
        <v>100</v>
      </c>
      <c r="G185" s="552" t="s">
        <v>2396</v>
      </c>
      <c r="H185" s="555" t="s">
        <v>3993</v>
      </c>
      <c r="I185" s="556" t="s">
        <v>2397</v>
      </c>
      <c r="J185" s="506"/>
    </row>
    <row r="186" spans="1:10" s="497" customFormat="1" ht="15">
      <c r="A186" s="551">
        <f t="shared" si="2"/>
        <v>185</v>
      </c>
      <c r="B186" s="552" t="s">
        <v>3315</v>
      </c>
      <c r="C186" s="553">
        <v>803</v>
      </c>
      <c r="D186" s="554">
        <v>44131</v>
      </c>
      <c r="E186" s="553"/>
      <c r="F186" s="553">
        <v>165</v>
      </c>
      <c r="G186" s="552" t="s">
        <v>3494</v>
      </c>
      <c r="H186" s="555" t="s">
        <v>3316</v>
      </c>
      <c r="I186" s="556" t="s">
        <v>3317</v>
      </c>
      <c r="J186" s="504"/>
    </row>
    <row r="187" spans="1:10" s="497" customFormat="1" ht="15">
      <c r="A187" s="551">
        <f t="shared" si="2"/>
        <v>186</v>
      </c>
      <c r="B187" s="552" t="s">
        <v>257</v>
      </c>
      <c r="C187" s="553">
        <v>439</v>
      </c>
      <c r="D187" s="554">
        <v>39084</v>
      </c>
      <c r="E187" s="553"/>
      <c r="F187" s="553">
        <v>50</v>
      </c>
      <c r="G187" s="552" t="s">
        <v>2398</v>
      </c>
      <c r="H187" s="555" t="s">
        <v>2399</v>
      </c>
      <c r="I187" s="556"/>
      <c r="J187" s="504"/>
    </row>
    <row r="188" spans="1:10" s="497" customFormat="1" ht="30">
      <c r="A188" s="551">
        <f t="shared" si="2"/>
        <v>187</v>
      </c>
      <c r="B188" s="552" t="s">
        <v>909</v>
      </c>
      <c r="C188" s="553">
        <v>605</v>
      </c>
      <c r="D188" s="554">
        <v>39932</v>
      </c>
      <c r="E188" s="553"/>
      <c r="F188" s="553">
        <v>50</v>
      </c>
      <c r="G188" s="552" t="s">
        <v>2400</v>
      </c>
      <c r="H188" s="555" t="s">
        <v>2401</v>
      </c>
      <c r="I188" s="556" t="s">
        <v>4376</v>
      </c>
      <c r="J188" s="512"/>
    </row>
    <row r="189" spans="1:10" s="497" customFormat="1" ht="15">
      <c r="A189" s="551">
        <f t="shared" si="2"/>
        <v>188</v>
      </c>
      <c r="B189" s="560" t="s">
        <v>259</v>
      </c>
      <c r="C189" s="553">
        <v>370</v>
      </c>
      <c r="D189" s="554">
        <v>39815</v>
      </c>
      <c r="E189" s="553"/>
      <c r="F189" s="553">
        <v>85</v>
      </c>
      <c r="G189" s="552" t="s">
        <v>2402</v>
      </c>
      <c r="H189" s="555" t="s">
        <v>4337</v>
      </c>
      <c r="I189" s="556" t="s">
        <v>3994</v>
      </c>
      <c r="J189" s="506"/>
    </row>
    <row r="190" spans="1:10" s="497" customFormat="1" ht="30">
      <c r="A190" s="551">
        <f t="shared" si="2"/>
        <v>189</v>
      </c>
      <c r="B190" s="552" t="s">
        <v>3080</v>
      </c>
      <c r="C190" s="553">
        <v>113</v>
      </c>
      <c r="D190" s="554">
        <v>38789</v>
      </c>
      <c r="E190" s="553"/>
      <c r="F190" s="553">
        <v>0</v>
      </c>
      <c r="G190" s="552" t="s">
        <v>2403</v>
      </c>
      <c r="H190" s="555" t="s">
        <v>2404</v>
      </c>
      <c r="I190" s="556"/>
      <c r="J190" s="507"/>
    </row>
    <row r="191" spans="1:10" s="497" customFormat="1" ht="30">
      <c r="A191" s="551">
        <f t="shared" si="2"/>
        <v>190</v>
      </c>
      <c r="B191" s="552" t="s">
        <v>1611</v>
      </c>
      <c r="C191" s="553"/>
      <c r="D191" s="554"/>
      <c r="E191" s="553"/>
      <c r="F191" s="553"/>
      <c r="G191" s="552" t="s">
        <v>2405</v>
      </c>
      <c r="H191" s="555" t="s">
        <v>2406</v>
      </c>
      <c r="I191" s="556" t="s">
        <v>2407</v>
      </c>
      <c r="J191" s="509"/>
    </row>
    <row r="192" spans="1:10" s="497" customFormat="1" ht="30">
      <c r="A192" s="551">
        <f t="shared" si="2"/>
        <v>191</v>
      </c>
      <c r="B192" s="552" t="s">
        <v>4138</v>
      </c>
      <c r="C192" s="553">
        <v>809</v>
      </c>
      <c r="D192" s="554">
        <v>44159</v>
      </c>
      <c r="E192" s="553"/>
      <c r="F192" s="553">
        <v>180</v>
      </c>
      <c r="G192" s="552" t="s">
        <v>3430</v>
      </c>
      <c r="H192" s="555" t="s">
        <v>3431</v>
      </c>
      <c r="I192" s="556" t="s">
        <v>3432</v>
      </c>
      <c r="J192" s="507"/>
    </row>
    <row r="193" spans="1:10" s="497" customFormat="1" ht="15">
      <c r="A193" s="551">
        <f t="shared" si="2"/>
        <v>192</v>
      </c>
      <c r="B193" s="552" t="s">
        <v>265</v>
      </c>
      <c r="C193" s="553">
        <v>538</v>
      </c>
      <c r="D193" s="554">
        <v>39142</v>
      </c>
      <c r="E193" s="554">
        <v>39508</v>
      </c>
      <c r="F193" s="553">
        <v>70</v>
      </c>
      <c r="G193" s="552" t="s">
        <v>2408</v>
      </c>
      <c r="H193" s="555" t="s">
        <v>2409</v>
      </c>
      <c r="I193" s="556"/>
      <c r="J193" s="506"/>
    </row>
    <row r="194" spans="1:10" s="497" customFormat="1" ht="30">
      <c r="A194" s="551">
        <f t="shared" si="2"/>
        <v>193</v>
      </c>
      <c r="B194" s="552" t="s">
        <v>266</v>
      </c>
      <c r="C194" s="553">
        <v>148</v>
      </c>
      <c r="D194" s="554">
        <v>39815</v>
      </c>
      <c r="E194" s="553"/>
      <c r="F194" s="553">
        <v>80</v>
      </c>
      <c r="G194" s="552" t="s">
        <v>2410</v>
      </c>
      <c r="H194" s="555" t="s">
        <v>2411</v>
      </c>
      <c r="I194" s="556" t="s">
        <v>2412</v>
      </c>
      <c r="J194" s="504"/>
    </row>
    <row r="195" spans="1:10" s="497" customFormat="1" ht="15">
      <c r="A195" s="551">
        <f t="shared" si="2"/>
        <v>194</v>
      </c>
      <c r="B195" s="552" t="s">
        <v>269</v>
      </c>
      <c r="C195" s="553">
        <v>470</v>
      </c>
      <c r="D195" s="554">
        <v>39449</v>
      </c>
      <c r="E195" s="553"/>
      <c r="F195" s="553">
        <v>50</v>
      </c>
      <c r="G195" s="552" t="s">
        <v>2413</v>
      </c>
      <c r="H195" s="555" t="s">
        <v>3472</v>
      </c>
      <c r="I195" s="556" t="s">
        <v>2414</v>
      </c>
      <c r="J195" s="504"/>
    </row>
    <row r="196" spans="1:10" s="497" customFormat="1" ht="30">
      <c r="A196" s="551">
        <f t="shared" ref="A196:A259" si="3">A195+1</f>
        <v>195</v>
      </c>
      <c r="B196" s="552" t="s">
        <v>975</v>
      </c>
      <c r="C196" s="553">
        <v>609</v>
      </c>
      <c r="D196" s="554">
        <v>40051</v>
      </c>
      <c r="E196" s="553"/>
      <c r="F196" s="553">
        <v>70</v>
      </c>
      <c r="G196" s="552" t="s">
        <v>2415</v>
      </c>
      <c r="H196" s="555" t="s">
        <v>2416</v>
      </c>
      <c r="I196" s="556"/>
      <c r="J196" s="509"/>
    </row>
    <row r="197" spans="1:10" s="497" customFormat="1" ht="45">
      <c r="A197" s="551">
        <f t="shared" si="3"/>
        <v>196</v>
      </c>
      <c r="B197" s="560" t="s">
        <v>272</v>
      </c>
      <c r="C197" s="553">
        <v>144</v>
      </c>
      <c r="D197" s="554">
        <v>38720</v>
      </c>
      <c r="E197" s="553"/>
      <c r="F197" s="553" t="s">
        <v>2417</v>
      </c>
      <c r="G197" s="552" t="s">
        <v>2418</v>
      </c>
      <c r="H197" s="555" t="s">
        <v>4196</v>
      </c>
      <c r="I197" s="556" t="s">
        <v>2419</v>
      </c>
      <c r="J197" s="504"/>
    </row>
    <row r="198" spans="1:10" s="497" customFormat="1" ht="30">
      <c r="A198" s="551">
        <f t="shared" si="3"/>
        <v>197</v>
      </c>
      <c r="B198" s="560" t="s">
        <v>858</v>
      </c>
      <c r="C198" s="553">
        <v>601</v>
      </c>
      <c r="D198" s="554">
        <v>39903</v>
      </c>
      <c r="E198" s="553"/>
      <c r="F198" s="553">
        <v>75</v>
      </c>
      <c r="G198" s="552" t="s">
        <v>2420</v>
      </c>
      <c r="H198" s="555" t="s">
        <v>2421</v>
      </c>
      <c r="I198" s="556" t="s">
        <v>3810</v>
      </c>
      <c r="J198" s="513"/>
    </row>
    <row r="199" spans="1:10" s="497" customFormat="1" ht="30">
      <c r="A199" s="551">
        <f t="shared" si="3"/>
        <v>198</v>
      </c>
      <c r="B199" s="552" t="s">
        <v>274</v>
      </c>
      <c r="C199" s="553">
        <v>5</v>
      </c>
      <c r="D199" s="554">
        <v>38720</v>
      </c>
      <c r="E199" s="553"/>
      <c r="F199" s="553">
        <v>155</v>
      </c>
      <c r="G199" s="552" t="s">
        <v>2422</v>
      </c>
      <c r="H199" s="555" t="s">
        <v>2423</v>
      </c>
      <c r="I199" s="556" t="s">
        <v>2424</v>
      </c>
      <c r="J199" s="506"/>
    </row>
    <row r="200" spans="1:10" s="497" customFormat="1" ht="15">
      <c r="A200" s="551">
        <f t="shared" si="3"/>
        <v>199</v>
      </c>
      <c r="B200" s="552" t="s">
        <v>1330</v>
      </c>
      <c r="C200" s="553"/>
      <c r="D200" s="554"/>
      <c r="E200" s="553"/>
      <c r="F200" s="553"/>
      <c r="G200" s="552"/>
      <c r="H200" s="555" t="s">
        <v>2425</v>
      </c>
      <c r="I200" s="556" t="s">
        <v>2426</v>
      </c>
      <c r="J200" s="504"/>
    </row>
    <row r="201" spans="1:10" s="497" customFormat="1" ht="15">
      <c r="A201" s="551">
        <f t="shared" si="3"/>
        <v>200</v>
      </c>
      <c r="B201" s="552" t="s">
        <v>1553</v>
      </c>
      <c r="C201" s="553"/>
      <c r="D201" s="554"/>
      <c r="E201" s="553"/>
      <c r="F201" s="553"/>
      <c r="G201" s="552" t="s">
        <v>2427</v>
      </c>
      <c r="H201" s="555" t="s">
        <v>2428</v>
      </c>
      <c r="I201" s="556" t="s">
        <v>4148</v>
      </c>
      <c r="J201" s="506"/>
    </row>
    <row r="202" spans="1:10" s="497" customFormat="1" ht="15">
      <c r="A202" s="551">
        <f t="shared" si="3"/>
        <v>201</v>
      </c>
      <c r="B202" s="552" t="s">
        <v>832</v>
      </c>
      <c r="C202" s="553">
        <v>555</v>
      </c>
      <c r="D202" s="554">
        <v>39845</v>
      </c>
      <c r="E202" s="553"/>
      <c r="F202" s="553">
        <v>100</v>
      </c>
      <c r="G202" s="552" t="s">
        <v>3212</v>
      </c>
      <c r="H202" s="555" t="s">
        <v>2429</v>
      </c>
      <c r="I202" s="556"/>
      <c r="J202" s="506"/>
    </row>
    <row r="203" spans="1:10" s="497" customFormat="1" ht="15">
      <c r="A203" s="551">
        <f t="shared" si="3"/>
        <v>202</v>
      </c>
      <c r="B203" s="552" t="s">
        <v>1957</v>
      </c>
      <c r="C203" s="553">
        <v>747</v>
      </c>
      <c r="D203" s="554">
        <v>43455</v>
      </c>
      <c r="E203" s="553"/>
      <c r="F203" s="553">
        <v>250</v>
      </c>
      <c r="G203" s="562" t="s">
        <v>2430</v>
      </c>
      <c r="H203" s="562" t="s">
        <v>2431</v>
      </c>
      <c r="I203" s="556" t="s">
        <v>2432</v>
      </c>
      <c r="J203" s="504"/>
    </row>
    <row r="204" spans="1:10" s="497" customFormat="1" ht="30">
      <c r="A204" s="551">
        <f t="shared" si="3"/>
        <v>203</v>
      </c>
      <c r="B204" s="552" t="s">
        <v>1115</v>
      </c>
      <c r="C204" s="553">
        <v>617</v>
      </c>
      <c r="D204" s="554">
        <v>40494</v>
      </c>
      <c r="E204" s="553"/>
      <c r="F204" s="553">
        <v>150</v>
      </c>
      <c r="G204" s="552" t="s">
        <v>2433</v>
      </c>
      <c r="H204" s="555" t="s">
        <v>2434</v>
      </c>
      <c r="I204" s="556" t="s">
        <v>2435</v>
      </c>
      <c r="J204" s="506"/>
    </row>
    <row r="205" spans="1:10" s="497" customFormat="1" ht="15">
      <c r="A205" s="551">
        <f t="shared" si="3"/>
        <v>204</v>
      </c>
      <c r="B205" s="552" t="s">
        <v>3082</v>
      </c>
      <c r="C205" s="553">
        <v>142</v>
      </c>
      <c r="D205" s="554">
        <v>39815</v>
      </c>
      <c r="E205" s="553"/>
      <c r="F205" s="553">
        <v>90</v>
      </c>
      <c r="G205" s="552" t="s">
        <v>2436</v>
      </c>
      <c r="H205" s="555" t="s">
        <v>2437</v>
      </c>
      <c r="I205" s="556" t="s">
        <v>4149</v>
      </c>
      <c r="J205" s="504"/>
    </row>
    <row r="206" spans="1:10" s="497" customFormat="1" ht="15">
      <c r="A206" s="551">
        <f t="shared" si="3"/>
        <v>205</v>
      </c>
      <c r="B206" s="552" t="s">
        <v>3133</v>
      </c>
      <c r="C206" s="553"/>
      <c r="D206" s="554"/>
      <c r="E206" s="553"/>
      <c r="F206" s="553"/>
      <c r="G206" s="562" t="s">
        <v>2438</v>
      </c>
      <c r="H206" s="562" t="s">
        <v>2439</v>
      </c>
      <c r="I206" s="556"/>
      <c r="J206" s="504"/>
    </row>
    <row r="207" spans="1:10" s="497" customFormat="1" ht="15">
      <c r="A207" s="551">
        <f t="shared" si="3"/>
        <v>206</v>
      </c>
      <c r="B207" s="560" t="s">
        <v>281</v>
      </c>
      <c r="C207" s="553">
        <v>81</v>
      </c>
      <c r="D207" s="554">
        <v>39815</v>
      </c>
      <c r="E207" s="553"/>
      <c r="F207" s="553">
        <v>95</v>
      </c>
      <c r="G207" s="552" t="s">
        <v>2440</v>
      </c>
      <c r="H207" s="555" t="s">
        <v>3946</v>
      </c>
      <c r="I207" s="556" t="s">
        <v>2441</v>
      </c>
      <c r="J207" s="506"/>
    </row>
    <row r="208" spans="1:10" s="497" customFormat="1" ht="30">
      <c r="A208" s="551">
        <f t="shared" si="3"/>
        <v>207</v>
      </c>
      <c r="B208" s="552" t="s">
        <v>284</v>
      </c>
      <c r="C208" s="553">
        <v>478</v>
      </c>
      <c r="D208" s="554">
        <v>39815</v>
      </c>
      <c r="E208" s="553"/>
      <c r="F208" s="553">
        <v>115</v>
      </c>
      <c r="G208" s="552" t="s">
        <v>2442</v>
      </c>
      <c r="H208" s="555" t="s">
        <v>3934</v>
      </c>
      <c r="I208" s="556" t="s">
        <v>2443</v>
      </c>
      <c r="J208" s="506"/>
    </row>
    <row r="209" spans="1:10" s="497" customFormat="1" ht="30">
      <c r="A209" s="551">
        <f t="shared" si="3"/>
        <v>208</v>
      </c>
      <c r="B209" s="552" t="s">
        <v>287</v>
      </c>
      <c r="C209" s="553">
        <v>519</v>
      </c>
      <c r="D209" s="554">
        <v>39815</v>
      </c>
      <c r="E209" s="553"/>
      <c r="F209" s="553">
        <v>90</v>
      </c>
      <c r="G209" s="552" t="s">
        <v>2444</v>
      </c>
      <c r="H209" s="555" t="s">
        <v>3935</v>
      </c>
      <c r="I209" s="556" t="s">
        <v>3996</v>
      </c>
      <c r="J209" s="506"/>
    </row>
    <row r="210" spans="1:10" s="497" customFormat="1" ht="15">
      <c r="A210" s="551">
        <f t="shared" si="3"/>
        <v>209</v>
      </c>
      <c r="B210" s="552" t="s">
        <v>290</v>
      </c>
      <c r="C210" s="553">
        <v>496</v>
      </c>
      <c r="D210" s="554">
        <v>39815</v>
      </c>
      <c r="E210" s="553"/>
      <c r="F210" s="553">
        <v>105</v>
      </c>
      <c r="G210" s="552" t="s">
        <v>2445</v>
      </c>
      <c r="H210" s="555" t="s">
        <v>3998</v>
      </c>
      <c r="I210" s="556" t="s">
        <v>2446</v>
      </c>
      <c r="J210" s="507"/>
    </row>
    <row r="211" spans="1:10" s="497" customFormat="1" ht="15">
      <c r="A211" s="551">
        <f t="shared" si="3"/>
        <v>210</v>
      </c>
      <c r="B211" s="552" t="s">
        <v>3143</v>
      </c>
      <c r="C211" s="553"/>
      <c r="D211" s="554"/>
      <c r="E211" s="553"/>
      <c r="F211" s="553"/>
      <c r="G211" s="562" t="s">
        <v>2447</v>
      </c>
      <c r="H211" s="562" t="s">
        <v>2448</v>
      </c>
      <c r="I211" s="556"/>
      <c r="J211" s="504"/>
    </row>
    <row r="212" spans="1:10" s="497" customFormat="1" ht="30">
      <c r="A212" s="551">
        <f t="shared" si="3"/>
        <v>211</v>
      </c>
      <c r="B212" s="552" t="s">
        <v>877</v>
      </c>
      <c r="C212" s="553">
        <v>552</v>
      </c>
      <c r="D212" s="554">
        <v>39840</v>
      </c>
      <c r="E212" s="553"/>
      <c r="F212" s="553">
        <v>95</v>
      </c>
      <c r="G212" s="552" t="s">
        <v>3213</v>
      </c>
      <c r="H212" s="563" t="s">
        <v>2449</v>
      </c>
      <c r="I212" s="556"/>
      <c r="J212" s="506"/>
    </row>
    <row r="213" spans="1:10" s="497" customFormat="1" ht="45">
      <c r="A213" s="551">
        <f t="shared" si="3"/>
        <v>212</v>
      </c>
      <c r="B213" s="552" t="s">
        <v>293</v>
      </c>
      <c r="C213" s="553" t="s">
        <v>2450</v>
      </c>
      <c r="D213" s="554">
        <v>39829</v>
      </c>
      <c r="E213" s="553"/>
      <c r="F213" s="553">
        <v>125</v>
      </c>
      <c r="G213" s="552" t="s">
        <v>2451</v>
      </c>
      <c r="H213" s="555" t="s">
        <v>2452</v>
      </c>
      <c r="I213" s="556" t="s">
        <v>2453</v>
      </c>
      <c r="J213" s="506"/>
    </row>
    <row r="214" spans="1:10" s="497" customFormat="1" ht="30">
      <c r="A214" s="551">
        <f t="shared" si="3"/>
        <v>213</v>
      </c>
      <c r="B214" s="552" t="s">
        <v>3083</v>
      </c>
      <c r="C214" s="553">
        <v>141</v>
      </c>
      <c r="D214" s="554">
        <v>39815</v>
      </c>
      <c r="E214" s="553"/>
      <c r="F214" s="553">
        <v>115</v>
      </c>
      <c r="G214" s="552" t="s">
        <v>3214</v>
      </c>
      <c r="H214" s="555" t="s">
        <v>4197</v>
      </c>
      <c r="I214" s="556" t="s">
        <v>3990</v>
      </c>
      <c r="J214" s="504"/>
    </row>
    <row r="215" spans="1:10" s="497" customFormat="1" ht="15">
      <c r="A215" s="551">
        <f t="shared" si="3"/>
        <v>214</v>
      </c>
      <c r="B215" s="552" t="s">
        <v>3084</v>
      </c>
      <c r="C215" s="553">
        <v>139</v>
      </c>
      <c r="D215" s="554">
        <v>37895</v>
      </c>
      <c r="E215" s="553"/>
      <c r="F215" s="553">
        <v>90</v>
      </c>
      <c r="G215" s="552" t="s">
        <v>2454</v>
      </c>
      <c r="H215" s="555" t="s">
        <v>4198</v>
      </c>
      <c r="I215" s="556" t="s">
        <v>3533</v>
      </c>
      <c r="J215" s="506"/>
    </row>
    <row r="216" spans="1:10" s="497" customFormat="1" ht="30">
      <c r="A216" s="551">
        <f t="shared" si="3"/>
        <v>215</v>
      </c>
      <c r="B216" s="552" t="s">
        <v>3144</v>
      </c>
      <c r="C216" s="553">
        <v>637</v>
      </c>
      <c r="D216" s="554">
        <v>41120</v>
      </c>
      <c r="E216" s="553"/>
      <c r="F216" s="553">
        <v>65</v>
      </c>
      <c r="G216" s="552" t="s">
        <v>3215</v>
      </c>
      <c r="H216" s="555" t="s">
        <v>2455</v>
      </c>
      <c r="I216" s="556" t="s">
        <v>2456</v>
      </c>
      <c r="J216" s="506"/>
    </row>
    <row r="217" spans="1:10" s="497" customFormat="1" ht="30">
      <c r="A217" s="551">
        <f t="shared" si="3"/>
        <v>216</v>
      </c>
      <c r="B217" s="552" t="s">
        <v>1429</v>
      </c>
      <c r="C217" s="553">
        <v>650</v>
      </c>
      <c r="D217" s="554">
        <v>41673</v>
      </c>
      <c r="E217" s="553"/>
      <c r="F217" s="553">
        <v>350</v>
      </c>
      <c r="G217" s="552" t="s">
        <v>3216</v>
      </c>
      <c r="H217" s="555" t="s">
        <v>4199</v>
      </c>
      <c r="I217" s="556" t="s">
        <v>2457</v>
      </c>
      <c r="J217" s="504"/>
    </row>
    <row r="218" spans="1:10" s="497" customFormat="1" ht="15">
      <c r="A218" s="551">
        <f t="shared" si="3"/>
        <v>217</v>
      </c>
      <c r="B218" s="560" t="s">
        <v>301</v>
      </c>
      <c r="C218" s="553">
        <v>402</v>
      </c>
      <c r="D218" s="554">
        <v>39815</v>
      </c>
      <c r="E218" s="553"/>
      <c r="F218" s="553">
        <v>115</v>
      </c>
      <c r="G218" s="552" t="s">
        <v>3217</v>
      </c>
      <c r="H218" s="555" t="s">
        <v>4200</v>
      </c>
      <c r="I218" s="556" t="s">
        <v>3811</v>
      </c>
      <c r="J218" s="506"/>
    </row>
    <row r="219" spans="1:10" s="497" customFormat="1" ht="15">
      <c r="A219" s="551">
        <f t="shared" si="3"/>
        <v>218</v>
      </c>
      <c r="B219" s="552" t="s">
        <v>1116</v>
      </c>
      <c r="C219" s="553">
        <v>125</v>
      </c>
      <c r="D219" s="554">
        <v>39815</v>
      </c>
      <c r="E219" s="553"/>
      <c r="F219" s="553">
        <v>175</v>
      </c>
      <c r="G219" s="552" t="s">
        <v>2458</v>
      </c>
      <c r="H219" s="555" t="s">
        <v>2459</v>
      </c>
      <c r="I219" s="556" t="s">
        <v>2460</v>
      </c>
      <c r="J219" s="506"/>
    </row>
    <row r="220" spans="1:10" s="497" customFormat="1" ht="15">
      <c r="A220" s="551">
        <f t="shared" si="3"/>
        <v>219</v>
      </c>
      <c r="B220" s="552" t="s">
        <v>1612</v>
      </c>
      <c r="C220" s="553"/>
      <c r="D220" s="554"/>
      <c r="E220" s="553"/>
      <c r="F220" s="553"/>
      <c r="G220" s="552" t="s">
        <v>2461</v>
      </c>
      <c r="H220" s="555" t="s">
        <v>2462</v>
      </c>
      <c r="I220" s="556" t="s">
        <v>2463</v>
      </c>
      <c r="J220" s="504"/>
    </row>
    <row r="221" spans="1:10" s="497" customFormat="1" ht="45">
      <c r="A221" s="551">
        <f t="shared" si="3"/>
        <v>220</v>
      </c>
      <c r="B221" s="552" t="s">
        <v>304</v>
      </c>
      <c r="C221" s="553">
        <v>258</v>
      </c>
      <c r="D221" s="554">
        <v>39815</v>
      </c>
      <c r="E221" s="553"/>
      <c r="F221" s="553">
        <v>50</v>
      </c>
      <c r="G221" s="552" t="s">
        <v>3218</v>
      </c>
      <c r="H221" s="555" t="s">
        <v>2464</v>
      </c>
      <c r="I221" s="556"/>
      <c r="J221" s="504"/>
    </row>
    <row r="222" spans="1:10" s="497" customFormat="1" ht="30">
      <c r="A222" s="551">
        <f t="shared" si="3"/>
        <v>221</v>
      </c>
      <c r="B222" s="552" t="s">
        <v>3318</v>
      </c>
      <c r="C222" s="553">
        <v>804</v>
      </c>
      <c r="D222" s="554">
        <v>44131</v>
      </c>
      <c r="E222" s="553"/>
      <c r="F222" s="553">
        <v>100</v>
      </c>
      <c r="G222" s="552" t="s">
        <v>3319</v>
      </c>
      <c r="H222" s="555" t="s">
        <v>4403</v>
      </c>
      <c r="I222" s="556" t="s">
        <v>3995</v>
      </c>
      <c r="J222" s="506"/>
    </row>
    <row r="223" spans="1:10" s="497" customFormat="1" ht="45">
      <c r="A223" s="551">
        <f t="shared" si="3"/>
        <v>222</v>
      </c>
      <c r="B223" s="552" t="s">
        <v>306</v>
      </c>
      <c r="C223" s="553">
        <v>314</v>
      </c>
      <c r="D223" s="554">
        <v>39449</v>
      </c>
      <c r="E223" s="553"/>
      <c r="F223" s="553">
        <v>50</v>
      </c>
      <c r="G223" s="552" t="s">
        <v>2465</v>
      </c>
      <c r="H223" s="555" t="s">
        <v>4418</v>
      </c>
      <c r="I223" s="556" t="s">
        <v>3812</v>
      </c>
      <c r="J223" s="504"/>
    </row>
    <row r="224" spans="1:10" s="497" customFormat="1" ht="30">
      <c r="A224" s="551">
        <f t="shared" si="3"/>
        <v>223</v>
      </c>
      <c r="B224" s="552" t="s">
        <v>3086</v>
      </c>
      <c r="C224" s="553">
        <v>140</v>
      </c>
      <c r="D224" s="554">
        <v>39815</v>
      </c>
      <c r="E224" s="553"/>
      <c r="F224" s="553">
        <v>105</v>
      </c>
      <c r="G224" s="552" t="s">
        <v>2466</v>
      </c>
      <c r="H224" s="555" t="s">
        <v>4201</v>
      </c>
      <c r="I224" s="556" t="s">
        <v>2467</v>
      </c>
      <c r="J224" s="504"/>
    </row>
    <row r="225" spans="1:10" s="497" customFormat="1" ht="45">
      <c r="A225" s="551">
        <f t="shared" si="3"/>
        <v>224</v>
      </c>
      <c r="B225" s="552" t="s">
        <v>3145</v>
      </c>
      <c r="C225" s="553">
        <v>579</v>
      </c>
      <c r="D225" s="554">
        <v>39846</v>
      </c>
      <c r="E225" s="553"/>
      <c r="F225" s="553">
        <v>300</v>
      </c>
      <c r="G225" s="552" t="s">
        <v>2468</v>
      </c>
      <c r="H225" s="555" t="s">
        <v>4202</v>
      </c>
      <c r="I225" s="556" t="s">
        <v>2469</v>
      </c>
      <c r="J225" s="504"/>
    </row>
    <row r="226" spans="1:10" s="497" customFormat="1" ht="30">
      <c r="A226" s="551">
        <f t="shared" si="3"/>
        <v>225</v>
      </c>
      <c r="B226" s="552" t="s">
        <v>3835</v>
      </c>
      <c r="C226" s="553">
        <v>821</v>
      </c>
      <c r="D226" s="554">
        <v>44305</v>
      </c>
      <c r="E226" s="553"/>
      <c r="F226" s="553">
        <v>330</v>
      </c>
      <c r="G226" s="552" t="s">
        <v>3837</v>
      </c>
      <c r="H226" s="555" t="s">
        <v>3838</v>
      </c>
      <c r="I226" s="556" t="s">
        <v>4203</v>
      </c>
      <c r="J226" s="506"/>
    </row>
    <row r="227" spans="1:10" s="497" customFormat="1" ht="30">
      <c r="A227" s="551">
        <f t="shared" si="3"/>
        <v>226</v>
      </c>
      <c r="B227" s="560" t="s">
        <v>1498</v>
      </c>
      <c r="C227" s="553">
        <v>101</v>
      </c>
      <c r="D227" s="554">
        <v>39815</v>
      </c>
      <c r="E227" s="553"/>
      <c r="F227" s="553">
        <v>135</v>
      </c>
      <c r="G227" s="552" t="s">
        <v>2490</v>
      </c>
      <c r="H227" s="555" t="s">
        <v>4204</v>
      </c>
      <c r="I227" s="556" t="s">
        <v>3475</v>
      </c>
      <c r="J227" s="504"/>
    </row>
    <row r="228" spans="1:10" s="497" customFormat="1" ht="30">
      <c r="A228" s="551">
        <f t="shared" si="3"/>
        <v>227</v>
      </c>
      <c r="B228" s="560" t="s">
        <v>3088</v>
      </c>
      <c r="C228" s="553">
        <v>37</v>
      </c>
      <c r="D228" s="554">
        <v>2012009</v>
      </c>
      <c r="E228" s="553"/>
      <c r="F228" s="553">
        <v>155</v>
      </c>
      <c r="G228" s="552" t="s">
        <v>2470</v>
      </c>
      <c r="H228" s="555" t="s">
        <v>4362</v>
      </c>
      <c r="I228" s="556" t="s">
        <v>4361</v>
      </c>
      <c r="J228" s="506"/>
    </row>
    <row r="229" spans="1:10" s="497" customFormat="1" ht="30">
      <c r="A229" s="551">
        <f t="shared" si="3"/>
        <v>228</v>
      </c>
      <c r="B229" s="552" t="s">
        <v>1497</v>
      </c>
      <c r="C229" s="553">
        <v>74</v>
      </c>
      <c r="D229" s="554">
        <v>39815</v>
      </c>
      <c r="E229" s="553"/>
      <c r="F229" s="553">
        <v>80</v>
      </c>
      <c r="G229" s="552" t="s">
        <v>2491</v>
      </c>
      <c r="H229" s="555" t="s">
        <v>2492</v>
      </c>
      <c r="I229" s="556" t="s">
        <v>2493</v>
      </c>
      <c r="J229" s="504"/>
    </row>
    <row r="230" spans="1:10" s="497" customFormat="1" ht="15">
      <c r="A230" s="551">
        <f t="shared" si="3"/>
        <v>229</v>
      </c>
      <c r="B230" s="552" t="s">
        <v>3146</v>
      </c>
      <c r="C230" s="553"/>
      <c r="D230" s="554"/>
      <c r="E230" s="553"/>
      <c r="F230" s="553"/>
      <c r="G230" s="552"/>
      <c r="H230" s="555">
        <v>69135577</v>
      </c>
      <c r="I230" s="556"/>
      <c r="J230" s="506"/>
    </row>
    <row r="231" spans="1:10" s="497" customFormat="1" ht="30">
      <c r="A231" s="551">
        <f t="shared" si="3"/>
        <v>230</v>
      </c>
      <c r="B231" s="552" t="s">
        <v>1075</v>
      </c>
      <c r="C231" s="553">
        <v>173</v>
      </c>
      <c r="D231" s="554">
        <v>39815</v>
      </c>
      <c r="E231" s="553"/>
      <c r="F231" s="553">
        <v>145</v>
      </c>
      <c r="G231" s="552" t="s">
        <v>2471</v>
      </c>
      <c r="H231" s="555" t="s">
        <v>4399</v>
      </c>
      <c r="I231" s="556" t="s">
        <v>4360</v>
      </c>
      <c r="J231" s="504"/>
    </row>
    <row r="232" spans="1:10" s="497" customFormat="1" ht="30">
      <c r="A232" s="551">
        <f t="shared" si="3"/>
        <v>231</v>
      </c>
      <c r="B232" s="552" t="s">
        <v>3147</v>
      </c>
      <c r="C232" s="553">
        <v>79</v>
      </c>
      <c r="D232" s="554">
        <v>39815</v>
      </c>
      <c r="E232" s="553"/>
      <c r="F232" s="553">
        <v>90</v>
      </c>
      <c r="G232" s="552" t="s">
        <v>2472</v>
      </c>
      <c r="H232" s="555" t="s">
        <v>4205</v>
      </c>
      <c r="I232" s="556" t="s">
        <v>2473</v>
      </c>
      <c r="J232" s="506"/>
    </row>
    <row r="233" spans="1:10" s="497" customFormat="1" ht="15">
      <c r="A233" s="551">
        <f t="shared" si="3"/>
        <v>232</v>
      </c>
      <c r="B233" s="552" t="s">
        <v>1500</v>
      </c>
      <c r="C233" s="553">
        <v>172</v>
      </c>
      <c r="D233" s="554">
        <v>39815</v>
      </c>
      <c r="E233" s="553"/>
      <c r="F233" s="553">
        <v>60</v>
      </c>
      <c r="G233" s="552" t="s">
        <v>2474</v>
      </c>
      <c r="H233" s="555" t="s">
        <v>2475</v>
      </c>
      <c r="I233" s="556"/>
      <c r="J233" s="506"/>
    </row>
    <row r="234" spans="1:10" s="497" customFormat="1" ht="30">
      <c r="A234" s="551">
        <f t="shared" si="3"/>
        <v>233</v>
      </c>
      <c r="B234" s="561" t="s">
        <v>319</v>
      </c>
      <c r="C234" s="553">
        <v>58</v>
      </c>
      <c r="D234" s="554">
        <v>39815</v>
      </c>
      <c r="E234" s="553"/>
      <c r="F234" s="553">
        <v>300</v>
      </c>
      <c r="G234" s="552" t="s">
        <v>2476</v>
      </c>
      <c r="H234" s="555" t="s">
        <v>4206</v>
      </c>
      <c r="I234" s="556" t="s">
        <v>4150</v>
      </c>
      <c r="J234" s="506"/>
    </row>
    <row r="235" spans="1:10" s="497" customFormat="1" ht="30">
      <c r="A235" s="551">
        <f t="shared" si="3"/>
        <v>234</v>
      </c>
      <c r="B235" s="552" t="s">
        <v>321</v>
      </c>
      <c r="C235" s="553">
        <v>100</v>
      </c>
      <c r="D235" s="554">
        <v>39815</v>
      </c>
      <c r="E235" s="553"/>
      <c r="F235" s="553">
        <v>60</v>
      </c>
      <c r="G235" s="552" t="s">
        <v>2477</v>
      </c>
      <c r="H235" s="555" t="s">
        <v>3473</v>
      </c>
      <c r="I235" s="556" t="s">
        <v>2478</v>
      </c>
      <c r="J235" s="506"/>
    </row>
    <row r="236" spans="1:10" s="497" customFormat="1" ht="15">
      <c r="A236" s="551">
        <f t="shared" si="3"/>
        <v>235</v>
      </c>
      <c r="B236" s="560" t="s">
        <v>3425</v>
      </c>
      <c r="C236" s="553">
        <v>781</v>
      </c>
      <c r="D236" s="554">
        <v>44085</v>
      </c>
      <c r="E236" s="553"/>
      <c r="F236" s="553">
        <v>80</v>
      </c>
      <c r="G236" s="552" t="s">
        <v>3328</v>
      </c>
      <c r="H236" s="555" t="s">
        <v>3329</v>
      </c>
      <c r="I236" s="556" t="s">
        <v>3452</v>
      </c>
      <c r="J236" s="504"/>
    </row>
    <row r="237" spans="1:10" s="497" customFormat="1" ht="15">
      <c r="A237" s="551">
        <f t="shared" si="3"/>
        <v>236</v>
      </c>
      <c r="B237" s="552" t="s">
        <v>1125</v>
      </c>
      <c r="C237" s="553">
        <v>32</v>
      </c>
      <c r="D237" s="554">
        <v>39815</v>
      </c>
      <c r="E237" s="553"/>
      <c r="F237" s="553">
        <v>110</v>
      </c>
      <c r="G237" s="552" t="s">
        <v>2479</v>
      </c>
      <c r="H237" s="555" t="s">
        <v>2480</v>
      </c>
      <c r="I237" s="556" t="s">
        <v>2481</v>
      </c>
      <c r="J237" s="504"/>
    </row>
    <row r="238" spans="1:10" s="497" customFormat="1" ht="15">
      <c r="A238" s="551">
        <f t="shared" si="3"/>
        <v>237</v>
      </c>
      <c r="B238" s="552" t="s">
        <v>1126</v>
      </c>
      <c r="C238" s="553">
        <v>556</v>
      </c>
      <c r="D238" s="554">
        <v>39846</v>
      </c>
      <c r="E238" s="553"/>
      <c r="F238" s="553">
        <v>160</v>
      </c>
      <c r="G238" s="552" t="s">
        <v>2482</v>
      </c>
      <c r="H238" s="555" t="s">
        <v>3936</v>
      </c>
      <c r="I238" s="556" t="s">
        <v>4151</v>
      </c>
      <c r="J238" s="509"/>
    </row>
    <row r="239" spans="1:10" s="497" customFormat="1" ht="30">
      <c r="A239" s="551">
        <f t="shared" si="3"/>
        <v>238</v>
      </c>
      <c r="B239" s="552" t="s">
        <v>1601</v>
      </c>
      <c r="C239" s="553"/>
      <c r="D239" s="554"/>
      <c r="E239" s="553"/>
      <c r="F239" s="553"/>
      <c r="G239" s="552"/>
      <c r="H239" s="555" t="s">
        <v>3474</v>
      </c>
      <c r="I239" s="556" t="s">
        <v>4152</v>
      </c>
      <c r="J239" s="506"/>
    </row>
    <row r="240" spans="1:10" s="497" customFormat="1" ht="15">
      <c r="A240" s="551">
        <f t="shared" si="3"/>
        <v>239</v>
      </c>
      <c r="B240" s="560" t="s">
        <v>3089</v>
      </c>
      <c r="C240" s="553">
        <v>83</v>
      </c>
      <c r="D240" s="554">
        <v>39815</v>
      </c>
      <c r="E240" s="553"/>
      <c r="F240" s="553">
        <v>70</v>
      </c>
      <c r="G240" s="552" t="s">
        <v>2483</v>
      </c>
      <c r="H240" s="555" t="s">
        <v>4407</v>
      </c>
      <c r="I240" s="556" t="s">
        <v>2484</v>
      </c>
      <c r="J240" s="504"/>
    </row>
    <row r="241" spans="1:10" s="497" customFormat="1" ht="30">
      <c r="A241" s="551">
        <f t="shared" si="3"/>
        <v>240</v>
      </c>
      <c r="B241" s="552" t="s">
        <v>329</v>
      </c>
      <c r="C241" s="553">
        <v>6</v>
      </c>
      <c r="D241" s="554">
        <v>39815</v>
      </c>
      <c r="E241" s="553"/>
      <c r="F241" s="553">
        <v>300</v>
      </c>
      <c r="G241" s="552" t="s">
        <v>2485</v>
      </c>
      <c r="H241" s="555" t="s">
        <v>4207</v>
      </c>
      <c r="I241" s="556" t="s">
        <v>4153</v>
      </c>
      <c r="J241" s="504"/>
    </row>
    <row r="242" spans="1:10" s="497" customFormat="1" ht="30">
      <c r="A242" s="551">
        <f t="shared" si="3"/>
        <v>241</v>
      </c>
      <c r="B242" s="560" t="s">
        <v>3087</v>
      </c>
      <c r="C242" s="553">
        <v>129</v>
      </c>
      <c r="D242" s="554">
        <v>39815</v>
      </c>
      <c r="E242" s="553"/>
      <c r="F242" s="553">
        <v>145</v>
      </c>
      <c r="G242" s="552" t="s">
        <v>4114</v>
      </c>
      <c r="H242" s="555" t="s">
        <v>4208</v>
      </c>
      <c r="I242" s="556" t="s">
        <v>2486</v>
      </c>
      <c r="J242" s="506"/>
    </row>
    <row r="243" spans="1:10" s="497" customFormat="1" ht="45">
      <c r="A243" s="551">
        <f t="shared" si="3"/>
        <v>242</v>
      </c>
      <c r="B243" s="552" t="s">
        <v>3148</v>
      </c>
      <c r="C243" s="553">
        <v>102</v>
      </c>
      <c r="D243" s="554">
        <v>38720</v>
      </c>
      <c r="E243" s="553"/>
      <c r="F243" s="553">
        <v>115</v>
      </c>
      <c r="G243" s="552" t="s">
        <v>2487</v>
      </c>
      <c r="H243" s="555" t="s">
        <v>2488</v>
      </c>
      <c r="I243" s="556"/>
      <c r="J243" s="506"/>
    </row>
    <row r="244" spans="1:10" s="497" customFormat="1" ht="30">
      <c r="A244" s="551">
        <f t="shared" si="3"/>
        <v>243</v>
      </c>
      <c r="B244" s="552" t="s">
        <v>3149</v>
      </c>
      <c r="C244" s="553">
        <v>99</v>
      </c>
      <c r="D244" s="554">
        <v>39815</v>
      </c>
      <c r="E244" s="553"/>
      <c r="F244" s="553">
        <v>95</v>
      </c>
      <c r="G244" s="552" t="s">
        <v>2489</v>
      </c>
      <c r="H244" s="555" t="s">
        <v>3853</v>
      </c>
      <c r="I244" s="556"/>
      <c r="J244" s="509"/>
    </row>
    <row r="245" spans="1:10" s="497" customFormat="1" ht="15">
      <c r="A245" s="551">
        <f t="shared" si="3"/>
        <v>244</v>
      </c>
      <c r="B245" s="552" t="s">
        <v>1555</v>
      </c>
      <c r="C245" s="553"/>
      <c r="D245" s="554"/>
      <c r="E245" s="553"/>
      <c r="F245" s="553"/>
      <c r="G245" s="552" t="s">
        <v>2494</v>
      </c>
      <c r="H245" s="555" t="s">
        <v>2495</v>
      </c>
      <c r="I245" s="556" t="s">
        <v>4154</v>
      </c>
      <c r="J245" s="506"/>
    </row>
    <row r="246" spans="1:10" s="497" customFormat="1" ht="30">
      <c r="A246" s="551">
        <f t="shared" si="3"/>
        <v>245</v>
      </c>
      <c r="B246" s="552" t="s">
        <v>3090</v>
      </c>
      <c r="C246" s="553">
        <v>569</v>
      </c>
      <c r="D246" s="554">
        <v>39846</v>
      </c>
      <c r="E246" s="553"/>
      <c r="F246" s="553">
        <v>70</v>
      </c>
      <c r="G246" s="552" t="s">
        <v>2496</v>
      </c>
      <c r="H246" s="565" t="s">
        <v>4209</v>
      </c>
      <c r="I246" s="556" t="s">
        <v>4155</v>
      </c>
      <c r="J246" s="506"/>
    </row>
    <row r="247" spans="1:10" s="497" customFormat="1" ht="30">
      <c r="A247" s="551">
        <f t="shared" si="3"/>
        <v>246</v>
      </c>
      <c r="B247" s="552" t="s">
        <v>347</v>
      </c>
      <c r="C247" s="553">
        <v>140</v>
      </c>
      <c r="D247" s="554">
        <v>39815</v>
      </c>
      <c r="E247" s="553"/>
      <c r="F247" s="553">
        <v>110</v>
      </c>
      <c r="G247" s="552" t="s">
        <v>2497</v>
      </c>
      <c r="H247" s="555" t="s">
        <v>4210</v>
      </c>
      <c r="I247" s="556"/>
      <c r="J247" s="504"/>
    </row>
    <row r="248" spans="1:10" s="497" customFormat="1" ht="15">
      <c r="A248" s="551">
        <f t="shared" si="3"/>
        <v>247</v>
      </c>
      <c r="B248" s="552" t="s">
        <v>349</v>
      </c>
      <c r="C248" s="553">
        <v>232</v>
      </c>
      <c r="D248" s="554">
        <v>39904</v>
      </c>
      <c r="E248" s="553"/>
      <c r="F248" s="553">
        <v>155</v>
      </c>
      <c r="G248" s="552" t="s">
        <v>3219</v>
      </c>
      <c r="H248" s="555" t="s">
        <v>4211</v>
      </c>
      <c r="I248" s="556" t="s">
        <v>2498</v>
      </c>
      <c r="J248" s="506"/>
    </row>
    <row r="249" spans="1:10" s="497" customFormat="1" ht="30">
      <c r="A249" s="551">
        <f t="shared" si="3"/>
        <v>248</v>
      </c>
      <c r="B249" s="552" t="s">
        <v>860</v>
      </c>
      <c r="C249" s="553">
        <v>598</v>
      </c>
      <c r="D249" s="554">
        <v>39895</v>
      </c>
      <c r="E249" s="553"/>
      <c r="F249" s="553">
        <v>50</v>
      </c>
      <c r="G249" s="552" t="s">
        <v>2499</v>
      </c>
      <c r="H249" s="555" t="s">
        <v>2500</v>
      </c>
      <c r="I249" s="556"/>
      <c r="J249" s="506"/>
    </row>
    <row r="250" spans="1:10" s="497" customFormat="1" ht="15">
      <c r="A250" s="551">
        <f t="shared" si="3"/>
        <v>249</v>
      </c>
      <c r="B250" s="552" t="s">
        <v>351</v>
      </c>
      <c r="C250" s="553">
        <v>521</v>
      </c>
      <c r="D250" s="554">
        <v>39815</v>
      </c>
      <c r="E250" s="553"/>
      <c r="F250" s="553">
        <v>75</v>
      </c>
      <c r="G250" s="552" t="s">
        <v>2501</v>
      </c>
      <c r="H250" s="555" t="s">
        <v>2502</v>
      </c>
      <c r="I250" s="556" t="s">
        <v>2503</v>
      </c>
      <c r="J250" s="504"/>
    </row>
    <row r="251" spans="1:10" s="497" customFormat="1" ht="15">
      <c r="A251" s="551">
        <f t="shared" si="3"/>
        <v>250</v>
      </c>
      <c r="B251" s="552" t="s">
        <v>3819</v>
      </c>
      <c r="C251" s="553"/>
      <c r="D251" s="554"/>
      <c r="E251" s="553"/>
      <c r="F251" s="553"/>
      <c r="G251" s="552"/>
      <c r="H251" s="555"/>
      <c r="I251" s="556"/>
      <c r="J251" s="504"/>
    </row>
    <row r="252" spans="1:10" s="497" customFormat="1" ht="15">
      <c r="A252" s="551">
        <f t="shared" si="3"/>
        <v>251</v>
      </c>
      <c r="B252" s="552" t="s">
        <v>1556</v>
      </c>
      <c r="C252" s="553"/>
      <c r="D252" s="554"/>
      <c r="E252" s="553"/>
      <c r="F252" s="553"/>
      <c r="G252" s="552" t="s">
        <v>2504</v>
      </c>
      <c r="H252" s="555" t="s">
        <v>2505</v>
      </c>
      <c r="I252" s="556" t="s">
        <v>2506</v>
      </c>
      <c r="J252" s="504"/>
    </row>
    <row r="253" spans="1:10" s="497" customFormat="1" ht="60">
      <c r="A253" s="551">
        <f t="shared" si="3"/>
        <v>252</v>
      </c>
      <c r="B253" s="552" t="s">
        <v>354</v>
      </c>
      <c r="C253" s="553">
        <v>153</v>
      </c>
      <c r="D253" s="554">
        <v>38720</v>
      </c>
      <c r="E253" s="553"/>
      <c r="F253" s="553">
        <v>330</v>
      </c>
      <c r="G253" s="552" t="s">
        <v>2507</v>
      </c>
      <c r="H253" s="555" t="s">
        <v>4212</v>
      </c>
      <c r="I253" s="556" t="s">
        <v>4156</v>
      </c>
      <c r="J253" s="504"/>
    </row>
    <row r="254" spans="1:10" s="497" customFormat="1" ht="15">
      <c r="A254" s="551">
        <f t="shared" si="3"/>
        <v>253</v>
      </c>
      <c r="B254" s="560" t="s">
        <v>1369</v>
      </c>
      <c r="C254" s="553">
        <v>644</v>
      </c>
      <c r="D254" s="554">
        <v>41375</v>
      </c>
      <c r="E254" s="553"/>
      <c r="F254" s="553">
        <v>100</v>
      </c>
      <c r="G254" s="552" t="s">
        <v>3220</v>
      </c>
      <c r="H254" s="555" t="s">
        <v>2508</v>
      </c>
      <c r="I254" s="556" t="s">
        <v>2509</v>
      </c>
      <c r="J254" s="699"/>
    </row>
    <row r="255" spans="1:10" s="497" customFormat="1" ht="15">
      <c r="A255" s="551">
        <f t="shared" si="3"/>
        <v>254</v>
      </c>
      <c r="B255" s="552" t="s">
        <v>356</v>
      </c>
      <c r="C255" s="553">
        <v>336</v>
      </c>
      <c r="D255" s="554">
        <v>38720</v>
      </c>
      <c r="E255" s="553"/>
      <c r="F255" s="553">
        <v>50</v>
      </c>
      <c r="G255" s="552" t="s">
        <v>2510</v>
      </c>
      <c r="H255" s="555" t="s">
        <v>2511</v>
      </c>
      <c r="I255" s="556"/>
      <c r="J255" s="506"/>
    </row>
    <row r="256" spans="1:10" s="497" customFormat="1" ht="30">
      <c r="A256" s="551">
        <f t="shared" si="3"/>
        <v>255</v>
      </c>
      <c r="B256" s="552" t="s">
        <v>358</v>
      </c>
      <c r="C256" s="553">
        <v>513</v>
      </c>
      <c r="D256" s="554">
        <v>39815</v>
      </c>
      <c r="E256" s="553"/>
      <c r="F256" s="553">
        <v>150</v>
      </c>
      <c r="G256" s="552" t="s">
        <v>2512</v>
      </c>
      <c r="H256" s="555" t="s">
        <v>4213</v>
      </c>
      <c r="I256" s="556" t="s">
        <v>3854</v>
      </c>
      <c r="J256" s="506"/>
    </row>
    <row r="257" spans="1:10" s="497" customFormat="1" ht="45">
      <c r="A257" s="551">
        <f t="shared" si="3"/>
        <v>256</v>
      </c>
      <c r="B257" s="552" t="s">
        <v>3150</v>
      </c>
      <c r="C257" s="553">
        <v>752</v>
      </c>
      <c r="D257" s="554">
        <v>43825</v>
      </c>
      <c r="E257" s="554">
        <v>43684</v>
      </c>
      <c r="F257" s="553">
        <v>200</v>
      </c>
      <c r="G257" s="562" t="s">
        <v>3221</v>
      </c>
      <c r="H257" s="552" t="s">
        <v>2513</v>
      </c>
      <c r="I257" s="556" t="s">
        <v>2514</v>
      </c>
      <c r="J257" s="506"/>
    </row>
    <row r="258" spans="1:10" s="497" customFormat="1" ht="45">
      <c r="A258" s="551">
        <f t="shared" si="3"/>
        <v>257</v>
      </c>
      <c r="B258" s="560" t="s">
        <v>361</v>
      </c>
      <c r="C258" s="553">
        <v>15</v>
      </c>
      <c r="D258" s="554">
        <v>40180</v>
      </c>
      <c r="E258" s="553"/>
      <c r="F258" s="553">
        <v>150</v>
      </c>
      <c r="G258" s="552" t="s">
        <v>2515</v>
      </c>
      <c r="H258" s="555" t="s">
        <v>4214</v>
      </c>
      <c r="I258" s="556" t="s">
        <v>2516</v>
      </c>
      <c r="J258" s="504"/>
    </row>
    <row r="259" spans="1:10" s="497" customFormat="1" ht="30">
      <c r="A259" s="551">
        <f t="shared" si="3"/>
        <v>258</v>
      </c>
      <c r="B259" s="552" t="s">
        <v>3151</v>
      </c>
      <c r="C259" s="553">
        <v>121</v>
      </c>
      <c r="D259" s="554">
        <v>39815</v>
      </c>
      <c r="E259" s="553"/>
      <c r="F259" s="553">
        <v>125</v>
      </c>
      <c r="G259" s="552" t="s">
        <v>3855</v>
      </c>
      <c r="H259" s="555" t="s">
        <v>3856</v>
      </c>
      <c r="I259" s="556" t="s">
        <v>2517</v>
      </c>
      <c r="J259" s="504"/>
    </row>
    <row r="260" spans="1:10" s="497" customFormat="1" ht="30">
      <c r="A260" s="551">
        <f t="shared" ref="A260:A323" si="4">A259+1</f>
        <v>259</v>
      </c>
      <c r="B260" s="552" t="s">
        <v>1465</v>
      </c>
      <c r="C260" s="553">
        <v>651</v>
      </c>
      <c r="D260" s="554">
        <v>41704</v>
      </c>
      <c r="E260" s="553"/>
      <c r="F260" s="553">
        <v>500</v>
      </c>
      <c r="G260" s="552" t="s">
        <v>3222</v>
      </c>
      <c r="H260" s="555" t="s">
        <v>4434</v>
      </c>
      <c r="I260" s="556" t="s">
        <v>4157</v>
      </c>
      <c r="J260" s="504"/>
    </row>
    <row r="261" spans="1:10" s="497" customFormat="1" ht="30">
      <c r="A261" s="551">
        <f t="shared" si="4"/>
        <v>260</v>
      </c>
      <c r="B261" s="560" t="s">
        <v>1531</v>
      </c>
      <c r="C261" s="553"/>
      <c r="D261" s="554"/>
      <c r="E261" s="553"/>
      <c r="F261" s="553"/>
      <c r="G261" s="552"/>
      <c r="H261" s="555" t="s">
        <v>2518</v>
      </c>
      <c r="I261" s="556" t="s">
        <v>2519</v>
      </c>
      <c r="J261" s="506"/>
    </row>
    <row r="262" spans="1:10" s="497" customFormat="1" ht="15">
      <c r="A262" s="551">
        <f t="shared" si="4"/>
        <v>261</v>
      </c>
      <c r="B262" s="552" t="s">
        <v>3152</v>
      </c>
      <c r="C262" s="553"/>
      <c r="D262" s="554"/>
      <c r="E262" s="553"/>
      <c r="F262" s="553"/>
      <c r="G262" s="562" t="s">
        <v>2520</v>
      </c>
      <c r="H262" s="562" t="s">
        <v>2521</v>
      </c>
      <c r="I262" s="556"/>
      <c r="J262" s="509"/>
    </row>
    <row r="263" spans="1:10" s="497" customFormat="1" ht="15">
      <c r="A263" s="551">
        <f t="shared" si="4"/>
        <v>262</v>
      </c>
      <c r="B263" s="560" t="s">
        <v>368</v>
      </c>
      <c r="C263" s="553">
        <v>240</v>
      </c>
      <c r="D263" s="554">
        <v>39815</v>
      </c>
      <c r="E263" s="553"/>
      <c r="F263" s="553">
        <v>95</v>
      </c>
      <c r="G263" s="552" t="s">
        <v>2522</v>
      </c>
      <c r="H263" s="555" t="s">
        <v>4215</v>
      </c>
      <c r="I263" s="556" t="s">
        <v>2523</v>
      </c>
      <c r="J263" s="504"/>
    </row>
    <row r="264" spans="1:10" s="497" customFormat="1" ht="30">
      <c r="A264" s="551">
        <f t="shared" si="4"/>
        <v>263</v>
      </c>
      <c r="B264" s="552" t="s">
        <v>1399</v>
      </c>
      <c r="C264" s="553">
        <v>654</v>
      </c>
      <c r="D264" s="554">
        <v>41719</v>
      </c>
      <c r="E264" s="553"/>
      <c r="F264" s="553">
        <v>55</v>
      </c>
      <c r="G264" s="552" t="s">
        <v>3223</v>
      </c>
      <c r="H264" s="555" t="s">
        <v>2524</v>
      </c>
      <c r="I264" s="556" t="s">
        <v>2525</v>
      </c>
      <c r="J264" s="504"/>
    </row>
    <row r="265" spans="1:10" s="497" customFormat="1" ht="30">
      <c r="A265" s="551">
        <f t="shared" si="4"/>
        <v>264</v>
      </c>
      <c r="B265" s="552" t="s">
        <v>370</v>
      </c>
      <c r="C265" s="553">
        <v>362</v>
      </c>
      <c r="D265" s="554">
        <v>39052</v>
      </c>
      <c r="E265" s="553"/>
      <c r="F265" s="553">
        <v>50</v>
      </c>
      <c r="G265" s="552" t="s">
        <v>2526</v>
      </c>
      <c r="H265" s="555" t="s">
        <v>2527</v>
      </c>
      <c r="I265" s="556" t="s">
        <v>2528</v>
      </c>
      <c r="J265" s="504"/>
    </row>
    <row r="266" spans="1:10" s="497" customFormat="1" ht="15">
      <c r="A266" s="551">
        <f t="shared" si="4"/>
        <v>265</v>
      </c>
      <c r="B266" s="552" t="s">
        <v>371</v>
      </c>
      <c r="C266" s="553">
        <v>423</v>
      </c>
      <c r="D266" s="554">
        <v>39815</v>
      </c>
      <c r="E266" s="553"/>
      <c r="F266" s="553">
        <v>85</v>
      </c>
      <c r="G266" s="552" t="s">
        <v>2529</v>
      </c>
      <c r="H266" s="555" t="s">
        <v>2530</v>
      </c>
      <c r="I266" s="556" t="s">
        <v>2531</v>
      </c>
      <c r="J266" s="509"/>
    </row>
    <row r="267" spans="1:10" s="497" customFormat="1" ht="45">
      <c r="A267" s="551">
        <f t="shared" si="4"/>
        <v>266</v>
      </c>
      <c r="B267" s="552" t="s">
        <v>1267</v>
      </c>
      <c r="C267" s="553">
        <v>96</v>
      </c>
      <c r="D267" s="554">
        <v>38720</v>
      </c>
      <c r="E267" s="553"/>
      <c r="F267" s="553">
        <v>70</v>
      </c>
      <c r="G267" s="552" t="s">
        <v>4116</v>
      </c>
      <c r="H267" s="555" t="s">
        <v>3477</v>
      </c>
      <c r="I267" s="556" t="s">
        <v>3923</v>
      </c>
      <c r="J267" s="506"/>
    </row>
    <row r="268" spans="1:10" s="497" customFormat="1" ht="15">
      <c r="A268" s="551">
        <f t="shared" si="4"/>
        <v>267</v>
      </c>
      <c r="B268" s="552" t="s">
        <v>375</v>
      </c>
      <c r="C268" s="553">
        <v>255</v>
      </c>
      <c r="D268" s="554">
        <v>39815</v>
      </c>
      <c r="E268" s="553"/>
      <c r="F268" s="553">
        <v>85</v>
      </c>
      <c r="G268" s="552" t="s">
        <v>2532</v>
      </c>
      <c r="H268" s="555" t="s">
        <v>3897</v>
      </c>
      <c r="I268" s="556"/>
      <c r="J268" s="504"/>
    </row>
    <row r="269" spans="1:10" s="497" customFormat="1" ht="45">
      <c r="A269" s="551">
        <f t="shared" si="4"/>
        <v>268</v>
      </c>
      <c r="B269" s="552" t="s">
        <v>378</v>
      </c>
      <c r="C269" s="553">
        <v>273</v>
      </c>
      <c r="D269" s="554">
        <v>39815</v>
      </c>
      <c r="E269" s="553"/>
      <c r="F269" s="553">
        <v>250</v>
      </c>
      <c r="G269" s="552" t="s">
        <v>2533</v>
      </c>
      <c r="H269" s="555" t="s">
        <v>4216</v>
      </c>
      <c r="I269" s="556"/>
      <c r="J269" s="504"/>
    </row>
    <row r="270" spans="1:10" s="497" customFormat="1" ht="30">
      <c r="A270" s="551">
        <f t="shared" si="4"/>
        <v>269</v>
      </c>
      <c r="B270" s="552" t="s">
        <v>1598</v>
      </c>
      <c r="C270" s="553"/>
      <c r="D270" s="554"/>
      <c r="E270" s="553"/>
      <c r="F270" s="553"/>
      <c r="G270" s="552" t="s">
        <v>2534</v>
      </c>
      <c r="H270" s="555" t="s">
        <v>2535</v>
      </c>
      <c r="I270" s="556" t="s">
        <v>2536</v>
      </c>
      <c r="J270" s="504"/>
    </row>
    <row r="271" spans="1:10" s="497" customFormat="1" ht="15">
      <c r="A271" s="551">
        <f t="shared" si="4"/>
        <v>270</v>
      </c>
      <c r="B271" s="552" t="s">
        <v>1958</v>
      </c>
      <c r="C271" s="553">
        <v>762</v>
      </c>
      <c r="D271" s="554">
        <v>43479</v>
      </c>
      <c r="E271" s="554">
        <v>44196</v>
      </c>
      <c r="F271" s="553">
        <v>50</v>
      </c>
      <c r="G271" s="562" t="s">
        <v>2537</v>
      </c>
      <c r="H271" s="562" t="s">
        <v>2538</v>
      </c>
      <c r="I271" s="556" t="s">
        <v>3862</v>
      </c>
      <c r="J271" s="504"/>
    </row>
    <row r="272" spans="1:10" s="497" customFormat="1" ht="15">
      <c r="A272" s="551">
        <f t="shared" si="4"/>
        <v>271</v>
      </c>
      <c r="B272" s="560" t="s">
        <v>3092</v>
      </c>
      <c r="C272" s="553">
        <v>739</v>
      </c>
      <c r="D272" s="554">
        <v>43034</v>
      </c>
      <c r="E272" s="554">
        <v>43465</v>
      </c>
      <c r="F272" s="553">
        <v>75</v>
      </c>
      <c r="G272" s="552" t="s">
        <v>4119</v>
      </c>
      <c r="H272" s="555" t="s">
        <v>3947</v>
      </c>
      <c r="I272" s="556" t="s">
        <v>3863</v>
      </c>
      <c r="J272" s="506"/>
    </row>
    <row r="273" spans="1:10" s="497" customFormat="1" ht="15">
      <c r="A273" s="551">
        <f t="shared" si="4"/>
        <v>272</v>
      </c>
      <c r="B273" s="552" t="s">
        <v>3093</v>
      </c>
      <c r="C273" s="553">
        <v>1</v>
      </c>
      <c r="D273" s="554">
        <v>39815</v>
      </c>
      <c r="E273" s="553"/>
      <c r="F273" s="553">
        <v>115</v>
      </c>
      <c r="G273" s="552" t="s">
        <v>3224</v>
      </c>
      <c r="H273" s="555" t="s">
        <v>3476</v>
      </c>
      <c r="I273" s="556" t="s">
        <v>4343</v>
      </c>
      <c r="J273" s="506"/>
    </row>
    <row r="274" spans="1:10" s="497" customFormat="1" ht="30">
      <c r="A274" s="551">
        <f t="shared" si="4"/>
        <v>273</v>
      </c>
      <c r="B274" s="560" t="s">
        <v>1502</v>
      </c>
      <c r="C274" s="553">
        <v>22</v>
      </c>
      <c r="D274" s="554">
        <v>39815</v>
      </c>
      <c r="E274" s="553"/>
      <c r="F274" s="553">
        <v>50</v>
      </c>
      <c r="G274" s="552" t="s">
        <v>4117</v>
      </c>
      <c r="H274" s="555" t="s">
        <v>4433</v>
      </c>
      <c r="I274" s="556" t="s">
        <v>2539</v>
      </c>
      <c r="J274" s="506"/>
    </row>
    <row r="275" spans="1:10" s="497" customFormat="1" ht="30">
      <c r="A275" s="551">
        <f t="shared" si="4"/>
        <v>274</v>
      </c>
      <c r="B275" s="552" t="s">
        <v>3153</v>
      </c>
      <c r="C275" s="553" t="s">
        <v>2540</v>
      </c>
      <c r="D275" s="554"/>
      <c r="E275" s="553"/>
      <c r="F275" s="553">
        <v>67</v>
      </c>
      <c r="G275" s="552" t="s">
        <v>4118</v>
      </c>
      <c r="H275" s="555" t="s">
        <v>2541</v>
      </c>
      <c r="I275" s="556"/>
      <c r="J275" s="504"/>
    </row>
    <row r="276" spans="1:10" s="497" customFormat="1" ht="15">
      <c r="A276" s="551">
        <f t="shared" si="4"/>
        <v>275</v>
      </c>
      <c r="B276" s="552" t="s">
        <v>388</v>
      </c>
      <c r="C276" s="553"/>
      <c r="D276" s="554"/>
      <c r="E276" s="553"/>
      <c r="F276" s="553"/>
      <c r="G276" s="552"/>
      <c r="H276" s="555"/>
      <c r="I276" s="556"/>
      <c r="J276" s="504"/>
    </row>
    <row r="277" spans="1:10" s="497" customFormat="1" ht="30">
      <c r="A277" s="551">
        <f t="shared" si="4"/>
        <v>276</v>
      </c>
      <c r="B277" s="552" t="s">
        <v>389</v>
      </c>
      <c r="C277" s="553">
        <v>187</v>
      </c>
      <c r="D277" s="554">
        <v>39815</v>
      </c>
      <c r="E277" s="553"/>
      <c r="F277" s="553">
        <v>85</v>
      </c>
      <c r="G277" s="552" t="s">
        <v>2542</v>
      </c>
      <c r="H277" s="555" t="s">
        <v>2543</v>
      </c>
      <c r="I277" s="556"/>
      <c r="J277" s="504"/>
    </row>
    <row r="278" spans="1:10" s="497" customFormat="1" ht="30">
      <c r="A278" s="551">
        <f t="shared" si="4"/>
        <v>277</v>
      </c>
      <c r="B278" s="552" t="s">
        <v>981</v>
      </c>
      <c r="C278" s="553">
        <v>616</v>
      </c>
      <c r="D278" s="554">
        <v>40318</v>
      </c>
      <c r="E278" s="553"/>
      <c r="F278" s="553">
        <v>50</v>
      </c>
      <c r="G278" s="552" t="s">
        <v>2544</v>
      </c>
      <c r="H278" s="555" t="s">
        <v>4217</v>
      </c>
      <c r="I278" s="556" t="s">
        <v>2545</v>
      </c>
      <c r="J278" s="507"/>
    </row>
    <row r="279" spans="1:10" s="497" customFormat="1" ht="15">
      <c r="A279" s="551">
        <f t="shared" si="4"/>
        <v>278</v>
      </c>
      <c r="B279" s="552" t="s">
        <v>3820</v>
      </c>
      <c r="C279" s="553"/>
      <c r="D279" s="554"/>
      <c r="E279" s="553"/>
      <c r="F279" s="553"/>
      <c r="G279" s="562"/>
      <c r="H279" s="562"/>
      <c r="I279" s="556"/>
      <c r="J279" s="504"/>
    </row>
    <row r="280" spans="1:10" s="497" customFormat="1" ht="15">
      <c r="A280" s="551">
        <f t="shared" si="4"/>
        <v>279</v>
      </c>
      <c r="B280" s="552" t="s">
        <v>3060</v>
      </c>
      <c r="C280" s="553">
        <v>743</v>
      </c>
      <c r="D280" s="554">
        <v>43452</v>
      </c>
      <c r="E280" s="553" t="s">
        <v>2380</v>
      </c>
      <c r="F280" s="553">
        <v>50</v>
      </c>
      <c r="G280" s="562" t="s">
        <v>2546</v>
      </c>
      <c r="H280" s="562" t="s">
        <v>3508</v>
      </c>
      <c r="I280" s="556" t="s">
        <v>2547</v>
      </c>
      <c r="J280" s="504"/>
    </row>
    <row r="281" spans="1:10" s="497" customFormat="1" ht="15">
      <c r="A281" s="551">
        <f t="shared" si="4"/>
        <v>280</v>
      </c>
      <c r="B281" s="552" t="s">
        <v>392</v>
      </c>
      <c r="C281" s="553">
        <v>360</v>
      </c>
      <c r="D281" s="554">
        <v>36982</v>
      </c>
      <c r="E281" s="553"/>
      <c r="F281" s="553">
        <v>30</v>
      </c>
      <c r="G281" s="552" t="s">
        <v>2548</v>
      </c>
      <c r="H281" s="555" t="s">
        <v>2549</v>
      </c>
      <c r="I281" s="556"/>
      <c r="J281" s="504"/>
    </row>
    <row r="282" spans="1:10" s="497" customFormat="1" ht="30">
      <c r="A282" s="551">
        <f t="shared" si="4"/>
        <v>281</v>
      </c>
      <c r="B282" s="552" t="s">
        <v>393</v>
      </c>
      <c r="C282" s="553">
        <v>557</v>
      </c>
      <c r="D282" s="554">
        <v>39846</v>
      </c>
      <c r="E282" s="553"/>
      <c r="F282" s="553">
        <v>125</v>
      </c>
      <c r="G282" s="552" t="s">
        <v>2550</v>
      </c>
      <c r="H282" s="555" t="s">
        <v>4218</v>
      </c>
      <c r="I282" s="556"/>
      <c r="J282" s="506"/>
    </row>
    <row r="283" spans="1:10" s="497" customFormat="1" ht="15">
      <c r="A283" s="551">
        <f t="shared" si="4"/>
        <v>282</v>
      </c>
      <c r="B283" s="552" t="s">
        <v>1613</v>
      </c>
      <c r="C283" s="553"/>
      <c r="D283" s="554"/>
      <c r="E283" s="553"/>
      <c r="F283" s="553"/>
      <c r="G283" s="552" t="s">
        <v>2551</v>
      </c>
      <c r="H283" s="555" t="s">
        <v>4409</v>
      </c>
      <c r="I283" s="556" t="s">
        <v>4322</v>
      </c>
      <c r="J283" s="504"/>
    </row>
    <row r="284" spans="1:10" s="497" customFormat="1" ht="15">
      <c r="A284" s="551">
        <f t="shared" si="4"/>
        <v>283</v>
      </c>
      <c r="B284" s="552" t="s">
        <v>3154</v>
      </c>
      <c r="C284" s="553"/>
      <c r="D284" s="554"/>
      <c r="E284" s="553"/>
      <c r="F284" s="553"/>
      <c r="G284" s="562" t="s">
        <v>2552</v>
      </c>
      <c r="H284" s="562" t="s">
        <v>2553</v>
      </c>
      <c r="I284" s="556"/>
      <c r="J284" s="504"/>
    </row>
    <row r="285" spans="1:10" s="497" customFormat="1" ht="45">
      <c r="A285" s="551">
        <f t="shared" si="4"/>
        <v>284</v>
      </c>
      <c r="B285" s="560" t="s">
        <v>395</v>
      </c>
      <c r="C285" s="553">
        <v>102</v>
      </c>
      <c r="D285" s="554">
        <v>38720</v>
      </c>
      <c r="E285" s="553"/>
      <c r="F285" s="553">
        <v>240</v>
      </c>
      <c r="G285" s="552" t="s">
        <v>2554</v>
      </c>
      <c r="H285" s="555" t="s">
        <v>4219</v>
      </c>
      <c r="I285" s="556" t="s">
        <v>3924</v>
      </c>
      <c r="J285" s="506"/>
    </row>
    <row r="286" spans="1:10" s="497" customFormat="1" ht="30">
      <c r="A286" s="551">
        <f t="shared" si="4"/>
        <v>285</v>
      </c>
      <c r="B286" s="552" t="s">
        <v>3371</v>
      </c>
      <c r="C286" s="553">
        <v>796</v>
      </c>
      <c r="D286" s="554">
        <v>44104</v>
      </c>
      <c r="E286" s="553"/>
      <c r="F286" s="553">
        <v>75</v>
      </c>
      <c r="G286" s="552" t="s">
        <v>3372</v>
      </c>
      <c r="H286" s="555">
        <v>69123314</v>
      </c>
      <c r="I286" s="556" t="s">
        <v>3373</v>
      </c>
      <c r="J286" s="506"/>
    </row>
    <row r="287" spans="1:10" s="497" customFormat="1" ht="30">
      <c r="A287" s="551">
        <f t="shared" si="4"/>
        <v>286</v>
      </c>
      <c r="B287" s="552" t="s">
        <v>985</v>
      </c>
      <c r="C287" s="553">
        <v>560</v>
      </c>
      <c r="D287" s="554">
        <v>39846</v>
      </c>
      <c r="E287" s="553"/>
      <c r="F287" s="553">
        <v>140</v>
      </c>
      <c r="G287" s="552" t="s">
        <v>2555</v>
      </c>
      <c r="H287" s="555" t="s">
        <v>4220</v>
      </c>
      <c r="I287" s="556" t="s">
        <v>2556</v>
      </c>
      <c r="J287" s="504"/>
    </row>
    <row r="288" spans="1:10" s="497" customFormat="1" ht="15">
      <c r="A288" s="551">
        <f t="shared" si="4"/>
        <v>287</v>
      </c>
      <c r="B288" s="552" t="s">
        <v>1511</v>
      </c>
      <c r="C288" s="553">
        <v>575</v>
      </c>
      <c r="D288" s="554">
        <v>39846</v>
      </c>
      <c r="E288" s="553"/>
      <c r="F288" s="553">
        <v>50</v>
      </c>
      <c r="G288" s="552" t="s">
        <v>3225</v>
      </c>
      <c r="H288" s="555" t="s">
        <v>4068</v>
      </c>
      <c r="I288" s="556" t="s">
        <v>2557</v>
      </c>
      <c r="J288" s="506"/>
    </row>
    <row r="289" spans="1:10" s="497" customFormat="1" ht="15">
      <c r="A289" s="551">
        <f t="shared" si="4"/>
        <v>288</v>
      </c>
      <c r="B289" s="552" t="s">
        <v>3155</v>
      </c>
      <c r="C289" s="553">
        <v>42</v>
      </c>
      <c r="D289" s="554">
        <v>35207</v>
      </c>
      <c r="E289" s="553"/>
      <c r="F289" s="553">
        <v>95</v>
      </c>
      <c r="G289" s="552" t="s">
        <v>4132</v>
      </c>
      <c r="H289" s="565" t="s">
        <v>4221</v>
      </c>
      <c r="I289" s="556"/>
      <c r="J289" s="506"/>
    </row>
    <row r="290" spans="1:10" s="497" customFormat="1" ht="30">
      <c r="A290" s="551">
        <f t="shared" si="4"/>
        <v>289</v>
      </c>
      <c r="B290" s="552" t="s">
        <v>1062</v>
      </c>
      <c r="C290" s="553">
        <v>550</v>
      </c>
      <c r="D290" s="554">
        <v>39738</v>
      </c>
      <c r="E290" s="553"/>
      <c r="F290" s="553">
        <v>70</v>
      </c>
      <c r="G290" s="552" t="s">
        <v>2558</v>
      </c>
      <c r="H290" s="555" t="s">
        <v>2559</v>
      </c>
      <c r="I290" s="556"/>
      <c r="J290" s="506"/>
    </row>
    <row r="291" spans="1:10" s="497" customFormat="1" ht="30">
      <c r="A291" s="551">
        <f t="shared" si="4"/>
        <v>290</v>
      </c>
      <c r="B291" s="560" t="s">
        <v>3097</v>
      </c>
      <c r="C291" s="553">
        <v>130</v>
      </c>
      <c r="D291" s="554">
        <v>39815</v>
      </c>
      <c r="E291" s="553"/>
      <c r="F291" s="553">
        <v>325</v>
      </c>
      <c r="G291" s="552" t="s">
        <v>4120</v>
      </c>
      <c r="H291" s="555" t="s">
        <v>2560</v>
      </c>
      <c r="I291" s="556" t="s">
        <v>3928</v>
      </c>
      <c r="J291" s="512"/>
    </row>
    <row r="292" spans="1:10" s="497" customFormat="1" ht="30">
      <c r="A292" s="551">
        <f t="shared" si="4"/>
        <v>291</v>
      </c>
      <c r="B292" s="552" t="s">
        <v>400</v>
      </c>
      <c r="C292" s="553">
        <v>92</v>
      </c>
      <c r="D292" s="554">
        <v>39815</v>
      </c>
      <c r="E292" s="553"/>
      <c r="F292" s="553">
        <v>135</v>
      </c>
      <c r="G292" s="552" t="s">
        <v>2561</v>
      </c>
      <c r="H292" s="555" t="s">
        <v>4222</v>
      </c>
      <c r="I292" s="556" t="s">
        <v>3813</v>
      </c>
      <c r="J292" s="504"/>
    </row>
    <row r="293" spans="1:10" s="497" customFormat="1" ht="15">
      <c r="A293" s="551">
        <f t="shared" si="4"/>
        <v>292</v>
      </c>
      <c r="B293" s="552" t="s">
        <v>1397</v>
      </c>
      <c r="C293" s="553">
        <v>656</v>
      </c>
      <c r="D293" s="554">
        <v>41725</v>
      </c>
      <c r="E293" s="553"/>
      <c r="F293" s="553">
        <v>300</v>
      </c>
      <c r="G293" s="552" t="s">
        <v>2562</v>
      </c>
      <c r="H293" s="555" t="s">
        <v>3481</v>
      </c>
      <c r="I293" s="556" t="s">
        <v>4323</v>
      </c>
      <c r="J293" s="504"/>
    </row>
    <row r="294" spans="1:10" s="497" customFormat="1" ht="15">
      <c r="A294" s="551">
        <f t="shared" si="4"/>
        <v>293</v>
      </c>
      <c r="B294" s="561" t="s">
        <v>3596</v>
      </c>
      <c r="C294" s="553">
        <v>811</v>
      </c>
      <c r="D294" s="554">
        <v>44160</v>
      </c>
      <c r="E294" s="553"/>
      <c r="F294" s="553">
        <v>250</v>
      </c>
      <c r="G294" s="552" t="s">
        <v>3433</v>
      </c>
      <c r="H294" s="555" t="s">
        <v>3434</v>
      </c>
      <c r="I294" s="556" t="s">
        <v>3435</v>
      </c>
      <c r="J294" s="506"/>
    </row>
    <row r="295" spans="1:10" s="497" customFormat="1" ht="30">
      <c r="A295" s="551">
        <f t="shared" si="4"/>
        <v>294</v>
      </c>
      <c r="B295" s="552" t="s">
        <v>402</v>
      </c>
      <c r="C295" s="553">
        <v>511</v>
      </c>
      <c r="D295" s="554">
        <v>39815</v>
      </c>
      <c r="E295" s="553"/>
      <c r="F295" s="553">
        <v>125</v>
      </c>
      <c r="G295" s="552" t="s">
        <v>4121</v>
      </c>
      <c r="H295" s="555" t="s">
        <v>4223</v>
      </c>
      <c r="I295" s="556" t="s">
        <v>3925</v>
      </c>
      <c r="J295" s="506"/>
    </row>
    <row r="296" spans="1:10" s="497" customFormat="1" ht="15">
      <c r="A296" s="551">
        <f t="shared" si="4"/>
        <v>295</v>
      </c>
      <c r="B296" s="552" t="s">
        <v>3156</v>
      </c>
      <c r="C296" s="553">
        <v>3</v>
      </c>
      <c r="D296" s="554">
        <v>39815</v>
      </c>
      <c r="E296" s="553"/>
      <c r="F296" s="553">
        <v>365</v>
      </c>
      <c r="G296" s="552" t="s">
        <v>2563</v>
      </c>
      <c r="H296" s="555" t="s">
        <v>2564</v>
      </c>
      <c r="I296" s="556"/>
      <c r="J296" s="504"/>
    </row>
    <row r="297" spans="1:10" s="497" customFormat="1" ht="15">
      <c r="A297" s="551">
        <f t="shared" si="4"/>
        <v>296</v>
      </c>
      <c r="B297" s="552" t="s">
        <v>3157</v>
      </c>
      <c r="C297" s="553">
        <v>131</v>
      </c>
      <c r="D297" s="554">
        <v>39815</v>
      </c>
      <c r="E297" s="553">
        <v>557380</v>
      </c>
      <c r="F297" s="553">
        <v>115</v>
      </c>
      <c r="G297" s="552" t="s">
        <v>2565</v>
      </c>
      <c r="H297" s="555" t="s">
        <v>2566</v>
      </c>
      <c r="I297" s="556"/>
      <c r="J297" s="506"/>
    </row>
    <row r="298" spans="1:10" s="497" customFormat="1" ht="15">
      <c r="A298" s="551">
        <f t="shared" si="4"/>
        <v>297</v>
      </c>
      <c r="B298" s="552" t="s">
        <v>872</v>
      </c>
      <c r="C298" s="553">
        <v>606</v>
      </c>
      <c r="D298" s="554">
        <v>39932</v>
      </c>
      <c r="E298" s="553"/>
      <c r="F298" s="553">
        <v>50</v>
      </c>
      <c r="G298" s="552" t="s">
        <v>2567</v>
      </c>
      <c r="H298" s="555" t="s">
        <v>2568</v>
      </c>
      <c r="I298" s="556" t="s">
        <v>2569</v>
      </c>
      <c r="J298" s="504"/>
    </row>
    <row r="299" spans="1:10" s="497" customFormat="1" ht="15">
      <c r="A299" s="551">
        <f t="shared" si="4"/>
        <v>298</v>
      </c>
      <c r="B299" s="552" t="s">
        <v>409</v>
      </c>
      <c r="C299" s="553">
        <v>321</v>
      </c>
      <c r="D299" s="554">
        <v>39815</v>
      </c>
      <c r="E299" s="553"/>
      <c r="F299" s="553">
        <v>85</v>
      </c>
      <c r="G299" s="552" t="s">
        <v>2570</v>
      </c>
      <c r="H299" s="555" t="s">
        <v>2571</v>
      </c>
      <c r="I299" s="556"/>
      <c r="J299" s="504"/>
    </row>
    <row r="300" spans="1:10" s="497" customFormat="1" ht="15">
      <c r="A300" s="551">
        <f t="shared" si="4"/>
        <v>299</v>
      </c>
      <c r="B300" s="552" t="s">
        <v>1557</v>
      </c>
      <c r="C300" s="553"/>
      <c r="D300" s="554"/>
      <c r="E300" s="553"/>
      <c r="F300" s="553"/>
      <c r="G300" s="552" t="s">
        <v>2572</v>
      </c>
      <c r="H300" s="555" t="s">
        <v>4224</v>
      </c>
      <c r="I300" s="556" t="s">
        <v>2573</v>
      </c>
      <c r="J300" s="504"/>
    </row>
    <row r="301" spans="1:10" s="497" customFormat="1" ht="15">
      <c r="A301" s="551">
        <f t="shared" si="4"/>
        <v>300</v>
      </c>
      <c r="B301" s="552" t="s">
        <v>412</v>
      </c>
      <c r="C301" s="553">
        <v>371</v>
      </c>
      <c r="D301" s="554">
        <v>39815</v>
      </c>
      <c r="E301" s="553"/>
      <c r="F301" s="553">
        <v>95</v>
      </c>
      <c r="G301" s="552" t="s">
        <v>2574</v>
      </c>
      <c r="H301" s="555" t="s">
        <v>4225</v>
      </c>
      <c r="I301" s="556" t="s">
        <v>3999</v>
      </c>
      <c r="J301" s="506"/>
    </row>
    <row r="302" spans="1:10" s="497" customFormat="1" ht="30">
      <c r="A302" s="551">
        <f t="shared" si="4"/>
        <v>301</v>
      </c>
      <c r="B302" s="552" t="s">
        <v>3158</v>
      </c>
      <c r="C302" s="553">
        <v>136</v>
      </c>
      <c r="D302" s="554">
        <v>39815</v>
      </c>
      <c r="E302" s="553"/>
      <c r="F302" s="553">
        <v>115</v>
      </c>
      <c r="G302" s="741" t="s">
        <v>4134</v>
      </c>
      <c r="H302" s="555" t="s">
        <v>2575</v>
      </c>
      <c r="I302" s="556"/>
      <c r="J302" s="504"/>
    </row>
    <row r="303" spans="1:10" s="497" customFormat="1" ht="15">
      <c r="A303" s="551">
        <f t="shared" si="4"/>
        <v>302</v>
      </c>
      <c r="B303" s="552" t="s">
        <v>1574</v>
      </c>
      <c r="C303" s="553"/>
      <c r="D303" s="554"/>
      <c r="E303" s="553"/>
      <c r="F303" s="553"/>
      <c r="G303" s="552" t="s">
        <v>2576</v>
      </c>
      <c r="H303" s="555" t="s">
        <v>2577</v>
      </c>
      <c r="I303" s="556" t="s">
        <v>2578</v>
      </c>
      <c r="J303" s="504"/>
    </row>
    <row r="304" spans="1:10" s="497" customFormat="1" ht="15">
      <c r="A304" s="551">
        <f t="shared" si="4"/>
        <v>303</v>
      </c>
      <c r="B304" s="560" t="s">
        <v>1614</v>
      </c>
      <c r="C304" s="553"/>
      <c r="D304" s="554"/>
      <c r="E304" s="553"/>
      <c r="F304" s="553"/>
      <c r="G304" s="552" t="s">
        <v>2579</v>
      </c>
      <c r="H304" s="555" t="s">
        <v>2580</v>
      </c>
      <c r="I304" s="556" t="s">
        <v>3926</v>
      </c>
      <c r="J304" s="509"/>
    </row>
    <row r="305" spans="1:10" s="497" customFormat="1" ht="15">
      <c r="A305" s="551">
        <f t="shared" si="4"/>
        <v>304</v>
      </c>
      <c r="B305" s="552" t="s">
        <v>3159</v>
      </c>
      <c r="C305" s="553">
        <v>767</v>
      </c>
      <c r="D305" s="554">
        <v>43495</v>
      </c>
      <c r="E305" s="553" t="s">
        <v>2380</v>
      </c>
      <c r="F305" s="553">
        <v>50</v>
      </c>
      <c r="G305" s="562" t="s">
        <v>2581</v>
      </c>
      <c r="H305" s="557" t="s">
        <v>2582</v>
      </c>
      <c r="I305" s="556" t="s">
        <v>2583</v>
      </c>
      <c r="J305" s="506"/>
    </row>
    <row r="306" spans="1:10" s="497" customFormat="1" ht="15">
      <c r="A306" s="551">
        <f t="shared" si="4"/>
        <v>305</v>
      </c>
      <c r="B306" s="552" t="s">
        <v>2584</v>
      </c>
      <c r="C306" s="553"/>
      <c r="D306" s="554"/>
      <c r="E306" s="553"/>
      <c r="F306" s="553"/>
      <c r="G306" s="552" t="s">
        <v>2585</v>
      </c>
      <c r="H306" s="555" t="s">
        <v>2586</v>
      </c>
      <c r="I306" s="556"/>
      <c r="J306" s="504"/>
    </row>
    <row r="307" spans="1:10" s="497" customFormat="1" ht="15">
      <c r="A307" s="551">
        <f t="shared" si="4"/>
        <v>306</v>
      </c>
      <c r="B307" s="552" t="s">
        <v>418</v>
      </c>
      <c r="C307" s="553">
        <v>500</v>
      </c>
      <c r="D307" s="554">
        <v>39257</v>
      </c>
      <c r="E307" s="553"/>
      <c r="F307" s="553">
        <v>3500</v>
      </c>
      <c r="G307" s="552" t="s">
        <v>2587</v>
      </c>
      <c r="H307" s="555" t="s">
        <v>4226</v>
      </c>
      <c r="I307" s="556" t="s">
        <v>2588</v>
      </c>
      <c r="J307" s="508"/>
    </row>
    <row r="308" spans="1:10" s="497" customFormat="1" ht="45">
      <c r="A308" s="551">
        <f t="shared" si="4"/>
        <v>307</v>
      </c>
      <c r="B308" s="560" t="s">
        <v>1166</v>
      </c>
      <c r="C308" s="553">
        <v>181</v>
      </c>
      <c r="D308" s="554">
        <v>39815</v>
      </c>
      <c r="E308" s="553"/>
      <c r="F308" s="553">
        <v>85</v>
      </c>
      <c r="G308" s="552" t="s">
        <v>2589</v>
      </c>
      <c r="H308" s="555" t="s">
        <v>2590</v>
      </c>
      <c r="I308" s="556" t="s">
        <v>2591</v>
      </c>
      <c r="J308" s="506"/>
    </row>
    <row r="309" spans="1:10" s="497" customFormat="1" ht="30">
      <c r="A309" s="551">
        <f t="shared" si="4"/>
        <v>308</v>
      </c>
      <c r="B309" s="552" t="s">
        <v>422</v>
      </c>
      <c r="C309" s="553">
        <v>157</v>
      </c>
      <c r="D309" s="554">
        <v>39815</v>
      </c>
      <c r="E309" s="553"/>
      <c r="F309" s="553">
        <v>355</v>
      </c>
      <c r="G309" s="552" t="s">
        <v>2592</v>
      </c>
      <c r="H309" s="555" t="s">
        <v>4227</v>
      </c>
      <c r="I309" s="556" t="s">
        <v>3927</v>
      </c>
      <c r="J309" s="506"/>
    </row>
    <row r="310" spans="1:10" s="497" customFormat="1" ht="15">
      <c r="A310" s="551">
        <f t="shared" si="4"/>
        <v>309</v>
      </c>
      <c r="B310" s="552" t="s">
        <v>2016</v>
      </c>
      <c r="C310" s="553"/>
      <c r="D310" s="554"/>
      <c r="E310" s="553"/>
      <c r="F310" s="553"/>
      <c r="G310" s="562" t="s">
        <v>2593</v>
      </c>
      <c r="H310" s="562" t="s">
        <v>3937</v>
      </c>
      <c r="I310" s="556" t="s">
        <v>4000</v>
      </c>
      <c r="J310" s="504"/>
    </row>
    <row r="311" spans="1:10" s="497" customFormat="1" ht="30">
      <c r="A311" s="551">
        <f t="shared" si="4"/>
        <v>310</v>
      </c>
      <c r="B311" s="552" t="s">
        <v>424</v>
      </c>
      <c r="C311" s="553">
        <v>215</v>
      </c>
      <c r="D311" s="554">
        <v>39815</v>
      </c>
      <c r="E311" s="553"/>
      <c r="F311" s="553">
        <v>95</v>
      </c>
      <c r="G311" s="552" t="s">
        <v>3226</v>
      </c>
      <c r="H311" s="555" t="s">
        <v>3534</v>
      </c>
      <c r="I311" s="556" t="s">
        <v>4396</v>
      </c>
      <c r="J311" s="504"/>
    </row>
    <row r="312" spans="1:10" s="497" customFormat="1" ht="15">
      <c r="A312" s="551">
        <f t="shared" si="4"/>
        <v>311</v>
      </c>
      <c r="B312" s="552" t="s">
        <v>1947</v>
      </c>
      <c r="C312" s="553">
        <v>769</v>
      </c>
      <c r="D312" s="554">
        <v>43514</v>
      </c>
      <c r="E312" s="553"/>
      <c r="F312" s="553">
        <v>50</v>
      </c>
      <c r="G312" s="552" t="s">
        <v>2616</v>
      </c>
      <c r="H312" s="555">
        <v>69172120</v>
      </c>
      <c r="I312" s="556" t="s">
        <v>4113</v>
      </c>
      <c r="J312" s="504"/>
    </row>
    <row r="313" spans="1:10" s="497" customFormat="1" ht="30">
      <c r="A313" s="551">
        <f t="shared" si="4"/>
        <v>312</v>
      </c>
      <c r="B313" s="560" t="s">
        <v>427</v>
      </c>
      <c r="C313" s="553">
        <v>151</v>
      </c>
      <c r="D313" s="554">
        <v>39815</v>
      </c>
      <c r="E313" s="553"/>
      <c r="F313" s="553">
        <v>475</v>
      </c>
      <c r="G313" s="552" t="s">
        <v>2594</v>
      </c>
      <c r="H313" s="555" t="s">
        <v>4228</v>
      </c>
      <c r="I313" s="556" t="s">
        <v>2595</v>
      </c>
      <c r="J313" s="504"/>
    </row>
    <row r="314" spans="1:10" s="497" customFormat="1" ht="30">
      <c r="A314" s="551">
        <f t="shared" si="4"/>
        <v>313</v>
      </c>
      <c r="B314" s="552" t="s">
        <v>3424</v>
      </c>
      <c r="C314" s="553">
        <v>301</v>
      </c>
      <c r="D314" s="554">
        <v>39815</v>
      </c>
      <c r="E314" s="553"/>
      <c r="F314" s="553">
        <v>85</v>
      </c>
      <c r="G314" s="552" t="s">
        <v>2596</v>
      </c>
      <c r="H314" s="555" t="s">
        <v>2597</v>
      </c>
      <c r="I314" s="556" t="s">
        <v>2598</v>
      </c>
      <c r="J314" s="506"/>
    </row>
    <row r="315" spans="1:10" s="497" customFormat="1" ht="15">
      <c r="A315" s="551">
        <f t="shared" si="4"/>
        <v>314</v>
      </c>
      <c r="B315" s="552" t="s">
        <v>433</v>
      </c>
      <c r="C315" s="553">
        <v>234</v>
      </c>
      <c r="D315" s="554">
        <v>39815</v>
      </c>
      <c r="E315" s="553"/>
      <c r="F315" s="553">
        <v>135</v>
      </c>
      <c r="G315" s="552" t="s">
        <v>3227</v>
      </c>
      <c r="H315" s="555" t="s">
        <v>2599</v>
      </c>
      <c r="I315" s="556" t="s">
        <v>4344</v>
      </c>
      <c r="J315" s="509"/>
    </row>
    <row r="316" spans="1:10" s="497" customFormat="1" ht="15">
      <c r="A316" s="551">
        <f t="shared" si="4"/>
        <v>315</v>
      </c>
      <c r="B316" s="560" t="s">
        <v>3100</v>
      </c>
      <c r="C316" s="553">
        <v>71</v>
      </c>
      <c r="D316" s="554">
        <v>39815</v>
      </c>
      <c r="E316" s="553"/>
      <c r="F316" s="553">
        <v>100</v>
      </c>
      <c r="G316" s="552" t="s">
        <v>2600</v>
      </c>
      <c r="H316" s="555" t="s">
        <v>2601</v>
      </c>
      <c r="I316" s="556" t="s">
        <v>3929</v>
      </c>
      <c r="J316" s="504"/>
    </row>
    <row r="317" spans="1:10" s="497" customFormat="1" ht="30">
      <c r="A317" s="551">
        <f t="shared" si="4"/>
        <v>316</v>
      </c>
      <c r="B317" s="552" t="s">
        <v>437</v>
      </c>
      <c r="C317" s="553">
        <v>177</v>
      </c>
      <c r="D317" s="554">
        <v>39815</v>
      </c>
      <c r="E317" s="553"/>
      <c r="F317" s="553">
        <v>100</v>
      </c>
      <c r="G317" s="552" t="s">
        <v>2602</v>
      </c>
      <c r="H317" s="555" t="s">
        <v>4229</v>
      </c>
      <c r="I317" s="556" t="s">
        <v>2603</v>
      </c>
      <c r="J317" s="504"/>
    </row>
    <row r="318" spans="1:10" s="497" customFormat="1" ht="15">
      <c r="A318" s="551">
        <f t="shared" si="4"/>
        <v>317</v>
      </c>
      <c r="B318" s="552" t="s">
        <v>1558</v>
      </c>
      <c r="C318" s="553"/>
      <c r="D318" s="554"/>
      <c r="E318" s="553"/>
      <c r="F318" s="553"/>
      <c r="G318" s="552" t="s">
        <v>2604</v>
      </c>
      <c r="H318" s="555" t="s">
        <v>2605</v>
      </c>
      <c r="I318" s="556" t="s">
        <v>2606</v>
      </c>
      <c r="J318" s="506"/>
    </row>
    <row r="319" spans="1:10" s="497" customFormat="1" ht="15">
      <c r="A319" s="551">
        <f t="shared" si="4"/>
        <v>318</v>
      </c>
      <c r="B319" s="552" t="s">
        <v>439</v>
      </c>
      <c r="C319" s="553">
        <v>506</v>
      </c>
      <c r="D319" s="554">
        <v>38345</v>
      </c>
      <c r="E319" s="553"/>
      <c r="F319" s="553">
        <v>120</v>
      </c>
      <c r="G319" s="552" t="s">
        <v>2607</v>
      </c>
      <c r="H319" s="555" t="s">
        <v>2608</v>
      </c>
      <c r="I319" s="556"/>
      <c r="J319" s="506"/>
    </row>
    <row r="320" spans="1:10" s="497" customFormat="1" ht="30">
      <c r="A320" s="551">
        <f t="shared" si="4"/>
        <v>319</v>
      </c>
      <c r="B320" s="552" t="s">
        <v>1559</v>
      </c>
      <c r="C320" s="553"/>
      <c r="D320" s="554"/>
      <c r="E320" s="553"/>
      <c r="F320" s="553"/>
      <c r="G320" s="552" t="s">
        <v>2609</v>
      </c>
      <c r="H320" s="555" t="s">
        <v>4230</v>
      </c>
      <c r="I320" s="556" t="s">
        <v>3509</v>
      </c>
      <c r="J320" s="506"/>
    </row>
    <row r="321" spans="1:10" s="497" customFormat="1" ht="15">
      <c r="A321" s="551">
        <f t="shared" si="4"/>
        <v>320</v>
      </c>
      <c r="B321" s="552" t="s">
        <v>440</v>
      </c>
      <c r="C321" s="553">
        <v>11</v>
      </c>
      <c r="D321" s="554">
        <v>39815</v>
      </c>
      <c r="E321" s="553"/>
      <c r="F321" s="553">
        <v>225</v>
      </c>
      <c r="G321" s="552" t="s">
        <v>2610</v>
      </c>
      <c r="H321" s="555" t="s">
        <v>2611</v>
      </c>
      <c r="I321" s="556" t="s">
        <v>2612</v>
      </c>
      <c r="J321" s="509"/>
    </row>
    <row r="322" spans="1:10" s="497" customFormat="1" ht="15">
      <c r="A322" s="551">
        <f t="shared" si="4"/>
        <v>321</v>
      </c>
      <c r="B322" s="552" t="s">
        <v>442</v>
      </c>
      <c r="C322" s="553">
        <v>549</v>
      </c>
      <c r="D322" s="554">
        <v>39693</v>
      </c>
      <c r="E322" s="553"/>
      <c r="F322" s="553">
        <v>70</v>
      </c>
      <c r="G322" s="552"/>
      <c r="H322" s="555" t="s">
        <v>2613</v>
      </c>
      <c r="I322" s="556"/>
      <c r="J322" s="504"/>
    </row>
    <row r="323" spans="1:10" s="497" customFormat="1" ht="15">
      <c r="A323" s="551">
        <f t="shared" si="4"/>
        <v>322</v>
      </c>
      <c r="B323" s="552" t="s">
        <v>1591</v>
      </c>
      <c r="C323" s="553"/>
      <c r="D323" s="554"/>
      <c r="E323" s="553"/>
      <c r="F323" s="553"/>
      <c r="G323" s="562" t="s">
        <v>2614</v>
      </c>
      <c r="H323" s="557" t="s">
        <v>2615</v>
      </c>
      <c r="I323" s="556" t="s">
        <v>4353</v>
      </c>
      <c r="J323" s="506"/>
    </row>
    <row r="324" spans="1:10" s="497" customFormat="1" ht="30">
      <c r="A324" s="551">
        <f t="shared" ref="A324:A387" si="5">A323+1</f>
        <v>323</v>
      </c>
      <c r="B324" s="552" t="s">
        <v>1460</v>
      </c>
      <c r="C324" s="553">
        <v>658</v>
      </c>
      <c r="D324" s="554">
        <v>41821</v>
      </c>
      <c r="E324" s="553"/>
      <c r="F324" s="553">
        <v>100</v>
      </c>
      <c r="G324" s="552" t="s">
        <v>3228</v>
      </c>
      <c r="H324" s="555" t="s">
        <v>2617</v>
      </c>
      <c r="I324" s="556" t="s">
        <v>2588</v>
      </c>
      <c r="J324" s="504"/>
    </row>
    <row r="325" spans="1:10" s="497" customFormat="1" ht="15">
      <c r="A325" s="551">
        <f t="shared" si="5"/>
        <v>324</v>
      </c>
      <c r="B325" s="552" t="s">
        <v>443</v>
      </c>
      <c r="C325" s="553">
        <v>113</v>
      </c>
      <c r="D325" s="554">
        <v>39815</v>
      </c>
      <c r="E325" s="553"/>
      <c r="F325" s="553">
        <v>75</v>
      </c>
      <c r="G325" s="552" t="s">
        <v>2618</v>
      </c>
      <c r="H325" s="555" t="s">
        <v>2619</v>
      </c>
      <c r="I325" s="556"/>
      <c r="J325" s="504"/>
    </row>
    <row r="326" spans="1:10" s="497" customFormat="1" ht="45">
      <c r="A326" s="551">
        <f t="shared" si="5"/>
        <v>325</v>
      </c>
      <c r="B326" s="552" t="s">
        <v>1962</v>
      </c>
      <c r="C326" s="553">
        <v>763</v>
      </c>
      <c r="D326" s="554">
        <v>43483</v>
      </c>
      <c r="E326" s="553"/>
      <c r="F326" s="553">
        <v>600</v>
      </c>
      <c r="G326" s="562" t="s">
        <v>2620</v>
      </c>
      <c r="H326" s="555" t="s">
        <v>3870</v>
      </c>
      <c r="I326" s="556" t="s">
        <v>3930</v>
      </c>
      <c r="J326" s="504"/>
    </row>
    <row r="327" spans="1:10" s="497" customFormat="1" ht="15">
      <c r="A327" s="551">
        <f t="shared" si="5"/>
        <v>326</v>
      </c>
      <c r="B327" s="552" t="s">
        <v>3832</v>
      </c>
      <c r="C327" s="553">
        <v>822</v>
      </c>
      <c r="D327" s="554">
        <v>44313</v>
      </c>
      <c r="E327" s="553"/>
      <c r="F327" s="553">
        <v>50</v>
      </c>
      <c r="G327" s="562" t="s">
        <v>3833</v>
      </c>
      <c r="H327" s="552" t="s">
        <v>3939</v>
      </c>
      <c r="I327" s="556" t="s">
        <v>3887</v>
      </c>
      <c r="J327" s="509"/>
    </row>
    <row r="328" spans="1:10" s="497" customFormat="1" ht="15">
      <c r="A328" s="551">
        <f t="shared" si="5"/>
        <v>327</v>
      </c>
      <c r="B328" s="560" t="s">
        <v>445</v>
      </c>
      <c r="C328" s="553"/>
      <c r="D328" s="554"/>
      <c r="E328" s="553"/>
      <c r="F328" s="553">
        <v>85</v>
      </c>
      <c r="G328" s="552"/>
      <c r="H328" s="555" t="s">
        <v>2621</v>
      </c>
      <c r="I328" s="556" t="s">
        <v>2622</v>
      </c>
      <c r="J328" s="506"/>
    </row>
    <row r="329" spans="1:10" s="497" customFormat="1" ht="30">
      <c r="A329" s="551">
        <f t="shared" si="5"/>
        <v>328</v>
      </c>
      <c r="B329" s="561" t="s">
        <v>448</v>
      </c>
      <c r="C329" s="553">
        <v>114</v>
      </c>
      <c r="D329" s="554">
        <v>38720</v>
      </c>
      <c r="E329" s="553"/>
      <c r="F329" s="553">
        <v>75</v>
      </c>
      <c r="G329" s="552" t="s">
        <v>2623</v>
      </c>
      <c r="H329" s="555" t="s">
        <v>2624</v>
      </c>
      <c r="I329" s="556" t="s">
        <v>4345</v>
      </c>
      <c r="J329" s="506"/>
    </row>
    <row r="330" spans="1:10" s="497" customFormat="1" ht="15">
      <c r="A330" s="551">
        <f t="shared" si="5"/>
        <v>329</v>
      </c>
      <c r="B330" s="552" t="s">
        <v>1512</v>
      </c>
      <c r="C330" s="553"/>
      <c r="D330" s="554"/>
      <c r="E330" s="553"/>
      <c r="F330" s="553"/>
      <c r="G330" s="741" t="s">
        <v>4135</v>
      </c>
      <c r="H330" s="555" t="s">
        <v>3938</v>
      </c>
      <c r="I330" s="556" t="s">
        <v>2625</v>
      </c>
      <c r="J330" s="506"/>
    </row>
    <row r="331" spans="1:10" s="497" customFormat="1" ht="15">
      <c r="A331" s="551">
        <f t="shared" si="5"/>
        <v>330</v>
      </c>
      <c r="B331" s="552" t="s">
        <v>1505</v>
      </c>
      <c r="C331" s="553">
        <v>562</v>
      </c>
      <c r="D331" s="554">
        <v>39846</v>
      </c>
      <c r="E331" s="553"/>
      <c r="F331" s="553">
        <v>25</v>
      </c>
      <c r="G331" s="552" t="s">
        <v>3229</v>
      </c>
      <c r="H331" s="555" t="s">
        <v>4365</v>
      </c>
      <c r="I331" s="556" t="s">
        <v>4366</v>
      </c>
      <c r="J331" s="504"/>
    </row>
    <row r="332" spans="1:10" s="497" customFormat="1" ht="15">
      <c r="A332" s="551">
        <f t="shared" si="5"/>
        <v>331</v>
      </c>
      <c r="B332" s="552" t="s">
        <v>3386</v>
      </c>
      <c r="C332" s="553">
        <v>802</v>
      </c>
      <c r="D332" s="554">
        <v>44104</v>
      </c>
      <c r="E332" s="553"/>
      <c r="F332" s="553">
        <v>100</v>
      </c>
      <c r="G332" s="552" t="s">
        <v>3387</v>
      </c>
      <c r="H332" s="555" t="s">
        <v>3388</v>
      </c>
      <c r="I332" s="556" t="s">
        <v>3389</v>
      </c>
      <c r="J332" s="506"/>
    </row>
    <row r="333" spans="1:10" s="497" customFormat="1" ht="30">
      <c r="A333" s="551">
        <f t="shared" si="5"/>
        <v>332</v>
      </c>
      <c r="B333" s="552" t="s">
        <v>451</v>
      </c>
      <c r="C333" s="553">
        <v>548</v>
      </c>
      <c r="D333" s="554">
        <v>40725</v>
      </c>
      <c r="E333" s="553"/>
      <c r="F333" s="553">
        <v>70</v>
      </c>
      <c r="G333" s="552" t="s">
        <v>3230</v>
      </c>
      <c r="H333" s="565" t="s">
        <v>4231</v>
      </c>
      <c r="I333" s="556" t="s">
        <v>2626</v>
      </c>
      <c r="J333" s="504"/>
    </row>
    <row r="334" spans="1:10" s="497" customFormat="1" ht="30">
      <c r="A334" s="551">
        <f t="shared" si="5"/>
        <v>333</v>
      </c>
      <c r="B334" s="552" t="s">
        <v>1578</v>
      </c>
      <c r="C334" s="553"/>
      <c r="D334" s="554"/>
      <c r="E334" s="553"/>
      <c r="F334" s="553"/>
      <c r="G334" s="552" t="s">
        <v>2627</v>
      </c>
      <c r="H334" s="555" t="s">
        <v>3134</v>
      </c>
      <c r="I334" s="556" t="s">
        <v>2628</v>
      </c>
      <c r="J334" s="506"/>
    </row>
    <row r="335" spans="1:10" s="497" customFormat="1" ht="15">
      <c r="A335" s="551">
        <f t="shared" si="5"/>
        <v>334</v>
      </c>
      <c r="B335" s="552" t="s">
        <v>3102</v>
      </c>
      <c r="C335" s="553"/>
      <c r="D335" s="554"/>
      <c r="E335" s="553"/>
      <c r="F335" s="553">
        <v>285</v>
      </c>
      <c r="G335" s="552"/>
      <c r="H335" s="555" t="s">
        <v>2629</v>
      </c>
      <c r="I335" s="556" t="s">
        <v>2630</v>
      </c>
      <c r="J335" s="509"/>
    </row>
    <row r="336" spans="1:10" s="497" customFormat="1" ht="30">
      <c r="A336" s="551">
        <f t="shared" si="5"/>
        <v>335</v>
      </c>
      <c r="B336" s="552" t="s">
        <v>3160</v>
      </c>
      <c r="C336" s="553">
        <v>760</v>
      </c>
      <c r="D336" s="554">
        <v>43467</v>
      </c>
      <c r="E336" s="553" t="s">
        <v>2631</v>
      </c>
      <c r="F336" s="553">
        <v>50</v>
      </c>
      <c r="G336" s="562" t="s">
        <v>2632</v>
      </c>
      <c r="H336" s="552" t="s">
        <v>3871</v>
      </c>
      <c r="I336" s="556" t="s">
        <v>3535</v>
      </c>
      <c r="J336" s="506"/>
    </row>
    <row r="337" spans="1:10" s="497" customFormat="1" ht="15">
      <c r="A337" s="551">
        <f t="shared" si="5"/>
        <v>336</v>
      </c>
      <c r="B337" s="552" t="s">
        <v>455</v>
      </c>
      <c r="C337" s="553">
        <v>339</v>
      </c>
      <c r="D337" s="554">
        <v>39448</v>
      </c>
      <c r="E337" s="553"/>
      <c r="F337" s="553">
        <v>70</v>
      </c>
      <c r="G337" s="552" t="s">
        <v>2633</v>
      </c>
      <c r="H337" s="555" t="s">
        <v>4232</v>
      </c>
      <c r="I337" s="556"/>
      <c r="J337" s="504"/>
    </row>
    <row r="338" spans="1:10" s="497" customFormat="1" ht="30">
      <c r="A338" s="551">
        <f t="shared" si="5"/>
        <v>337</v>
      </c>
      <c r="B338" s="552" t="s">
        <v>457</v>
      </c>
      <c r="C338" s="553">
        <v>343</v>
      </c>
      <c r="D338" s="554">
        <v>39815</v>
      </c>
      <c r="E338" s="553"/>
      <c r="F338" s="553">
        <v>90</v>
      </c>
      <c r="G338" s="552" t="s">
        <v>2634</v>
      </c>
      <c r="H338" s="555" t="s">
        <v>3536</v>
      </c>
      <c r="I338" s="556" t="s">
        <v>3814</v>
      </c>
      <c r="J338" s="504"/>
    </row>
    <row r="339" spans="1:10" s="497" customFormat="1" ht="30">
      <c r="A339" s="551">
        <f t="shared" si="5"/>
        <v>338</v>
      </c>
      <c r="B339" s="560" t="s">
        <v>460</v>
      </c>
      <c r="C339" s="553">
        <v>407</v>
      </c>
      <c r="D339" s="554">
        <v>39815</v>
      </c>
      <c r="E339" s="553"/>
      <c r="F339" s="553">
        <v>95</v>
      </c>
      <c r="G339" s="552" t="s">
        <v>2635</v>
      </c>
      <c r="H339" s="555" t="s">
        <v>2636</v>
      </c>
      <c r="I339" s="556" t="s">
        <v>2200</v>
      </c>
      <c r="J339" s="504"/>
    </row>
    <row r="340" spans="1:10" s="497" customFormat="1" ht="30">
      <c r="A340" s="551">
        <f t="shared" si="5"/>
        <v>339</v>
      </c>
      <c r="B340" s="552" t="s">
        <v>463</v>
      </c>
      <c r="C340" s="553">
        <v>41</v>
      </c>
      <c r="D340" s="554">
        <v>39815</v>
      </c>
      <c r="E340" s="553"/>
      <c r="F340" s="553">
        <v>195</v>
      </c>
      <c r="G340" s="552" t="s">
        <v>2637</v>
      </c>
      <c r="H340" s="555" t="s">
        <v>4233</v>
      </c>
      <c r="I340" s="556" t="s">
        <v>3931</v>
      </c>
      <c r="J340" s="504"/>
    </row>
    <row r="341" spans="1:10" s="497" customFormat="1" ht="15">
      <c r="A341" s="551">
        <f t="shared" si="5"/>
        <v>340</v>
      </c>
      <c r="B341" s="552" t="s">
        <v>3103</v>
      </c>
      <c r="C341" s="553">
        <v>65</v>
      </c>
      <c r="D341" s="554">
        <v>39815</v>
      </c>
      <c r="E341" s="553"/>
      <c r="F341" s="553">
        <v>135</v>
      </c>
      <c r="G341" s="552" t="s">
        <v>2638</v>
      </c>
      <c r="H341" s="555" t="s">
        <v>2639</v>
      </c>
      <c r="I341" s="556" t="s">
        <v>3815</v>
      </c>
      <c r="J341" s="506"/>
    </row>
    <row r="342" spans="1:10" s="497" customFormat="1" ht="15">
      <c r="A342" s="551">
        <f t="shared" si="5"/>
        <v>341</v>
      </c>
      <c r="B342" s="552" t="s">
        <v>3368</v>
      </c>
      <c r="C342" s="553">
        <v>795</v>
      </c>
      <c r="D342" s="554">
        <v>44102</v>
      </c>
      <c r="E342" s="553"/>
      <c r="F342" s="553">
        <v>100</v>
      </c>
      <c r="G342" s="552" t="s">
        <v>3369</v>
      </c>
      <c r="H342" s="555" t="s">
        <v>3857</v>
      </c>
      <c r="I342" s="556" t="s">
        <v>3370</v>
      </c>
      <c r="J342" s="504"/>
    </row>
    <row r="343" spans="1:10" s="497" customFormat="1" ht="15">
      <c r="A343" s="551">
        <f t="shared" si="5"/>
        <v>342</v>
      </c>
      <c r="B343" s="552" t="s">
        <v>3161</v>
      </c>
      <c r="C343" s="553"/>
      <c r="D343" s="554"/>
      <c r="E343" s="553"/>
      <c r="F343" s="553"/>
      <c r="G343" s="562" t="s">
        <v>2640</v>
      </c>
      <c r="H343" s="562" t="s">
        <v>2521</v>
      </c>
      <c r="I343" s="556"/>
      <c r="J343" s="504"/>
    </row>
    <row r="344" spans="1:10" s="497" customFormat="1" ht="30">
      <c r="A344" s="551">
        <f t="shared" si="5"/>
        <v>343</v>
      </c>
      <c r="B344" s="552" t="s">
        <v>1615</v>
      </c>
      <c r="C344" s="553">
        <v>566</v>
      </c>
      <c r="D344" s="554">
        <v>39846</v>
      </c>
      <c r="E344" s="553"/>
      <c r="F344" s="553">
        <v>50</v>
      </c>
      <c r="G344" s="552" t="s">
        <v>2260</v>
      </c>
      <c r="H344" s="555" t="s">
        <v>3899</v>
      </c>
      <c r="I344" s="556" t="s">
        <v>3898</v>
      </c>
      <c r="J344" s="504"/>
    </row>
    <row r="345" spans="1:10" s="497" customFormat="1" ht="15">
      <c r="A345" s="551">
        <f t="shared" si="5"/>
        <v>344</v>
      </c>
      <c r="B345" s="560" t="s">
        <v>1616</v>
      </c>
      <c r="C345" s="553">
        <v>567</v>
      </c>
      <c r="D345" s="554">
        <v>39846</v>
      </c>
      <c r="E345" s="553"/>
      <c r="F345" s="553">
        <v>50</v>
      </c>
      <c r="G345" s="552" t="s">
        <v>2260</v>
      </c>
      <c r="H345" s="565" t="s">
        <v>4234</v>
      </c>
      <c r="I345" s="556"/>
      <c r="J345" s="506"/>
    </row>
    <row r="346" spans="1:10" s="497" customFormat="1" ht="15">
      <c r="A346" s="551">
        <f t="shared" si="5"/>
        <v>345</v>
      </c>
      <c r="B346" s="552" t="s">
        <v>3320</v>
      </c>
      <c r="C346" s="553">
        <v>805</v>
      </c>
      <c r="D346" s="554">
        <v>44134</v>
      </c>
      <c r="E346" s="553"/>
      <c r="F346" s="553">
        <v>140</v>
      </c>
      <c r="G346" s="552" t="s">
        <v>3321</v>
      </c>
      <c r="H346" s="555" t="s">
        <v>3322</v>
      </c>
      <c r="I346" s="556"/>
      <c r="J346" s="504"/>
    </row>
    <row r="347" spans="1:10" s="497" customFormat="1" ht="30">
      <c r="A347" s="551">
        <f t="shared" si="5"/>
        <v>346</v>
      </c>
      <c r="B347" s="552" t="s">
        <v>2641</v>
      </c>
      <c r="C347" s="553">
        <v>337</v>
      </c>
      <c r="D347" s="554">
        <v>38720</v>
      </c>
      <c r="E347" s="553"/>
      <c r="F347" s="553">
        <v>70</v>
      </c>
      <c r="G347" s="552" t="s">
        <v>2642</v>
      </c>
      <c r="H347" s="555" t="s">
        <v>2643</v>
      </c>
      <c r="I347" s="556"/>
      <c r="J347" s="504"/>
    </row>
    <row r="348" spans="1:10" s="497" customFormat="1" ht="15">
      <c r="A348" s="551">
        <f t="shared" si="5"/>
        <v>347</v>
      </c>
      <c r="B348" s="552" t="s">
        <v>471</v>
      </c>
      <c r="C348" s="553">
        <v>441</v>
      </c>
      <c r="D348" s="554">
        <v>38720</v>
      </c>
      <c r="E348" s="553"/>
      <c r="F348" s="553">
        <v>70</v>
      </c>
      <c r="G348" s="552" t="s">
        <v>2644</v>
      </c>
      <c r="H348" s="555" t="s">
        <v>2645</v>
      </c>
      <c r="I348" s="556"/>
      <c r="J348" s="504"/>
    </row>
    <row r="349" spans="1:10" s="497" customFormat="1" ht="15">
      <c r="A349" s="551">
        <f t="shared" si="5"/>
        <v>348</v>
      </c>
      <c r="B349" s="552" t="s">
        <v>3162</v>
      </c>
      <c r="C349" s="553"/>
      <c r="D349" s="554"/>
      <c r="E349" s="553"/>
      <c r="F349" s="553"/>
      <c r="G349" s="562" t="s">
        <v>2646</v>
      </c>
      <c r="H349" s="562" t="s">
        <v>2647</v>
      </c>
      <c r="I349" s="556"/>
      <c r="J349" s="506"/>
    </row>
    <row r="350" spans="1:10" s="497" customFormat="1" ht="30">
      <c r="A350" s="551">
        <f t="shared" si="5"/>
        <v>349</v>
      </c>
      <c r="B350" s="552" t="s">
        <v>473</v>
      </c>
      <c r="C350" s="553">
        <v>479</v>
      </c>
      <c r="D350" s="554">
        <v>39815</v>
      </c>
      <c r="E350" s="553"/>
      <c r="F350" s="553">
        <v>65</v>
      </c>
      <c r="G350" s="552" t="s">
        <v>2648</v>
      </c>
      <c r="H350" s="555" t="s">
        <v>2649</v>
      </c>
      <c r="I350" s="556" t="s">
        <v>2650</v>
      </c>
      <c r="J350" s="504"/>
    </row>
    <row r="351" spans="1:10" s="497" customFormat="1" ht="30">
      <c r="A351" s="551">
        <f t="shared" si="5"/>
        <v>350</v>
      </c>
      <c r="B351" s="560" t="s">
        <v>3104</v>
      </c>
      <c r="C351" s="553">
        <v>359</v>
      </c>
      <c r="D351" s="554">
        <v>39815</v>
      </c>
      <c r="E351" s="553"/>
      <c r="F351" s="553">
        <v>65</v>
      </c>
      <c r="G351" s="552" t="s">
        <v>2651</v>
      </c>
      <c r="H351" s="555" t="s">
        <v>2652</v>
      </c>
      <c r="I351" s="556" t="s">
        <v>2653</v>
      </c>
      <c r="J351" s="507"/>
    </row>
    <row r="352" spans="1:10" s="497" customFormat="1" ht="30">
      <c r="A352" s="551">
        <f t="shared" si="5"/>
        <v>351</v>
      </c>
      <c r="B352" s="560" t="s">
        <v>1506</v>
      </c>
      <c r="C352" s="553">
        <v>623</v>
      </c>
      <c r="D352" s="554">
        <v>40757</v>
      </c>
      <c r="E352" s="553"/>
      <c r="F352" s="553">
        <v>50</v>
      </c>
      <c r="G352" s="552" t="s">
        <v>2654</v>
      </c>
      <c r="H352" s="555" t="s">
        <v>4235</v>
      </c>
      <c r="I352" s="556" t="s">
        <v>4236</v>
      </c>
      <c r="J352" s="504"/>
    </row>
    <row r="353" spans="1:10" s="497" customFormat="1" ht="30">
      <c r="A353" s="551">
        <f t="shared" si="5"/>
        <v>352</v>
      </c>
      <c r="B353" s="552" t="s">
        <v>3334</v>
      </c>
      <c r="C353" s="553">
        <v>783</v>
      </c>
      <c r="D353" s="554">
        <v>44096</v>
      </c>
      <c r="E353" s="553"/>
      <c r="F353" s="553">
        <v>300</v>
      </c>
      <c r="G353" s="552" t="s">
        <v>3335</v>
      </c>
      <c r="H353" s="555" t="s">
        <v>3336</v>
      </c>
      <c r="I353" s="556" t="s">
        <v>3816</v>
      </c>
      <c r="J353" s="509"/>
    </row>
    <row r="354" spans="1:10" s="497" customFormat="1" ht="30">
      <c r="A354" s="551">
        <f t="shared" si="5"/>
        <v>353</v>
      </c>
      <c r="B354" s="552" t="s">
        <v>479</v>
      </c>
      <c r="C354" s="553"/>
      <c r="D354" s="554"/>
      <c r="E354" s="553"/>
      <c r="F354" s="553"/>
      <c r="G354" s="552"/>
      <c r="H354" s="555" t="s">
        <v>2655</v>
      </c>
      <c r="I354" s="556"/>
      <c r="J354" s="504"/>
    </row>
    <row r="355" spans="1:10" s="497" customFormat="1" ht="15">
      <c r="A355" s="551">
        <f t="shared" si="5"/>
        <v>354</v>
      </c>
      <c r="B355" s="552" t="s">
        <v>480</v>
      </c>
      <c r="C355" s="553">
        <v>466</v>
      </c>
      <c r="D355" s="554">
        <v>39815</v>
      </c>
      <c r="E355" s="553"/>
      <c r="F355" s="553">
        <v>95</v>
      </c>
      <c r="G355" s="552" t="s">
        <v>2709</v>
      </c>
      <c r="H355" s="555" t="s">
        <v>2710</v>
      </c>
      <c r="I355" s="556" t="s">
        <v>2656</v>
      </c>
      <c r="J355" s="509"/>
    </row>
    <row r="356" spans="1:10" s="497" customFormat="1" ht="15">
      <c r="A356" s="551">
        <f t="shared" si="5"/>
        <v>355</v>
      </c>
      <c r="B356" s="552" t="s">
        <v>1056</v>
      </c>
      <c r="C356" s="553">
        <v>551</v>
      </c>
      <c r="D356" s="554">
        <v>39829</v>
      </c>
      <c r="E356" s="553"/>
      <c r="F356" s="553">
        <v>120</v>
      </c>
      <c r="G356" s="562" t="s">
        <v>2657</v>
      </c>
      <c r="H356" s="557" t="s">
        <v>2658</v>
      </c>
      <c r="I356" s="556" t="s">
        <v>2659</v>
      </c>
      <c r="J356" s="504"/>
    </row>
    <row r="357" spans="1:10" s="497" customFormat="1" ht="15">
      <c r="A357" s="551">
        <f t="shared" si="5"/>
        <v>356</v>
      </c>
      <c r="B357" s="552" t="s">
        <v>1964</v>
      </c>
      <c r="C357" s="553">
        <v>761</v>
      </c>
      <c r="D357" s="554">
        <v>43468</v>
      </c>
      <c r="E357" s="553" t="s">
        <v>2631</v>
      </c>
      <c r="F357" s="553">
        <v>50</v>
      </c>
      <c r="G357" s="552" t="s">
        <v>2660</v>
      </c>
      <c r="H357" s="555" t="s">
        <v>2661</v>
      </c>
      <c r="I357" s="556" t="s">
        <v>2662</v>
      </c>
      <c r="J357" s="504"/>
    </row>
    <row r="358" spans="1:10" s="497" customFormat="1" ht="15">
      <c r="A358" s="551">
        <f t="shared" si="5"/>
        <v>357</v>
      </c>
      <c r="B358" s="552" t="s">
        <v>2663</v>
      </c>
      <c r="C358" s="553"/>
      <c r="D358" s="554"/>
      <c r="E358" s="553"/>
      <c r="F358" s="553"/>
      <c r="G358" s="552" t="s">
        <v>2664</v>
      </c>
      <c r="H358" s="555" t="s">
        <v>2665</v>
      </c>
      <c r="I358" s="556" t="s">
        <v>4158</v>
      </c>
      <c r="J358" s="504"/>
    </row>
    <row r="359" spans="1:10" s="497" customFormat="1" ht="15">
      <c r="A359" s="551">
        <f t="shared" si="5"/>
        <v>358</v>
      </c>
      <c r="B359" s="552" t="s">
        <v>483</v>
      </c>
      <c r="C359" s="553">
        <v>485</v>
      </c>
      <c r="D359" s="554">
        <v>39815</v>
      </c>
      <c r="E359" s="553"/>
      <c r="F359" s="553">
        <v>100</v>
      </c>
      <c r="G359" s="552" t="s">
        <v>2666</v>
      </c>
      <c r="H359" s="555" t="s">
        <v>2667</v>
      </c>
      <c r="I359" s="556" t="s">
        <v>2668</v>
      </c>
      <c r="J359" s="506"/>
    </row>
    <row r="360" spans="1:10" s="497" customFormat="1" ht="15">
      <c r="A360" s="551">
        <f t="shared" si="5"/>
        <v>359</v>
      </c>
      <c r="B360" s="552" t="s">
        <v>486</v>
      </c>
      <c r="C360" s="553">
        <v>540</v>
      </c>
      <c r="D360" s="554">
        <v>39185</v>
      </c>
      <c r="E360" s="553"/>
      <c r="F360" s="553"/>
      <c r="G360" s="552" t="s">
        <v>2669</v>
      </c>
      <c r="H360" s="555" t="s">
        <v>2670</v>
      </c>
      <c r="I360" s="556"/>
      <c r="J360" s="506"/>
    </row>
    <row r="361" spans="1:10" s="497" customFormat="1" ht="15">
      <c r="A361" s="551">
        <f t="shared" si="5"/>
        <v>360</v>
      </c>
      <c r="B361" s="552" t="s">
        <v>488</v>
      </c>
      <c r="C361" s="553">
        <v>361</v>
      </c>
      <c r="D361" s="554">
        <v>39815</v>
      </c>
      <c r="E361" s="553"/>
      <c r="F361" s="553">
        <v>50</v>
      </c>
      <c r="G361" s="552" t="s">
        <v>2671</v>
      </c>
      <c r="H361" s="555" t="s">
        <v>2672</v>
      </c>
      <c r="I361" s="556"/>
      <c r="J361" s="504"/>
    </row>
    <row r="362" spans="1:10" s="497" customFormat="1" ht="30">
      <c r="A362" s="551">
        <f t="shared" si="5"/>
        <v>361</v>
      </c>
      <c r="B362" s="552" t="s">
        <v>1560</v>
      </c>
      <c r="C362" s="553"/>
      <c r="D362" s="554"/>
      <c r="E362" s="553"/>
      <c r="F362" s="553"/>
      <c r="G362" s="552" t="s">
        <v>2673</v>
      </c>
      <c r="H362" s="555" t="s">
        <v>3510</v>
      </c>
      <c r="I362" s="556" t="s">
        <v>2674</v>
      </c>
      <c r="J362" s="504"/>
    </row>
    <row r="363" spans="1:10" s="497" customFormat="1" ht="15">
      <c r="A363" s="551">
        <f t="shared" si="5"/>
        <v>362</v>
      </c>
      <c r="B363" s="552" t="s">
        <v>3348</v>
      </c>
      <c r="C363" s="553">
        <v>788</v>
      </c>
      <c r="D363" s="554">
        <v>44096</v>
      </c>
      <c r="E363" s="554"/>
      <c r="F363" s="553">
        <v>416.67</v>
      </c>
      <c r="G363" s="552" t="s">
        <v>3349</v>
      </c>
      <c r="H363" s="555" t="s">
        <v>3350</v>
      </c>
      <c r="I363" s="556" t="s">
        <v>3351</v>
      </c>
      <c r="J363" s="508"/>
    </row>
    <row r="364" spans="1:10" s="497" customFormat="1" ht="15">
      <c r="A364" s="551">
        <f t="shared" si="5"/>
        <v>363</v>
      </c>
      <c r="B364" s="552" t="s">
        <v>2675</v>
      </c>
      <c r="C364" s="553">
        <v>108</v>
      </c>
      <c r="D364" s="554">
        <v>40180</v>
      </c>
      <c r="E364" s="553">
        <v>40908</v>
      </c>
      <c r="F364" s="553">
        <v>210</v>
      </c>
      <c r="G364" s="552" t="s">
        <v>2676</v>
      </c>
      <c r="H364" s="555" t="s">
        <v>3948</v>
      </c>
      <c r="I364" s="556" t="s">
        <v>3511</v>
      </c>
      <c r="J364" s="504"/>
    </row>
    <row r="365" spans="1:10" s="497" customFormat="1" ht="30">
      <c r="A365" s="551">
        <f t="shared" si="5"/>
        <v>364</v>
      </c>
      <c r="B365" s="552" t="s">
        <v>490</v>
      </c>
      <c r="C365" s="553">
        <v>376</v>
      </c>
      <c r="D365" s="554">
        <v>39815</v>
      </c>
      <c r="E365" s="553"/>
      <c r="F365" s="553">
        <v>90</v>
      </c>
      <c r="G365" s="552" t="s">
        <v>2677</v>
      </c>
      <c r="H365" s="555" t="s">
        <v>2678</v>
      </c>
      <c r="I365" s="556"/>
      <c r="J365" s="514"/>
    </row>
    <row r="366" spans="1:10" s="497" customFormat="1" ht="15">
      <c r="A366" s="551">
        <f t="shared" si="5"/>
        <v>365</v>
      </c>
      <c r="B366" s="552" t="s">
        <v>1127</v>
      </c>
      <c r="C366" s="553">
        <v>12</v>
      </c>
      <c r="D366" s="554">
        <v>39815</v>
      </c>
      <c r="E366" s="553"/>
      <c r="F366" s="553">
        <v>90</v>
      </c>
      <c r="G366" s="552" t="s">
        <v>2679</v>
      </c>
      <c r="H366" s="555" t="s">
        <v>4237</v>
      </c>
      <c r="I366" s="556"/>
      <c r="J366" s="504"/>
    </row>
    <row r="367" spans="1:10" s="497" customFormat="1" ht="15">
      <c r="A367" s="551">
        <f t="shared" si="5"/>
        <v>366</v>
      </c>
      <c r="B367" s="560" t="s">
        <v>1017</v>
      </c>
      <c r="C367" s="553">
        <v>599</v>
      </c>
      <c r="D367" s="554">
        <v>39895</v>
      </c>
      <c r="E367" s="553"/>
      <c r="F367" s="553">
        <v>50</v>
      </c>
      <c r="G367" s="552" t="s">
        <v>2680</v>
      </c>
      <c r="H367" s="555" t="s">
        <v>2681</v>
      </c>
      <c r="I367" s="556"/>
      <c r="J367" s="506"/>
    </row>
    <row r="368" spans="1:10" s="497" customFormat="1" ht="30">
      <c r="A368" s="551">
        <f t="shared" si="5"/>
        <v>367</v>
      </c>
      <c r="B368" s="552" t="s">
        <v>4090</v>
      </c>
      <c r="C368" s="553">
        <v>587</v>
      </c>
      <c r="D368" s="554">
        <v>39846</v>
      </c>
      <c r="E368" s="553"/>
      <c r="F368" s="553">
        <v>25</v>
      </c>
      <c r="G368" s="552" t="s">
        <v>3231</v>
      </c>
      <c r="H368" s="555" t="s">
        <v>3859</v>
      </c>
      <c r="I368" s="556" t="s">
        <v>2682</v>
      </c>
      <c r="J368" s="506"/>
    </row>
    <row r="369" spans="1:10" s="497" customFormat="1" ht="15">
      <c r="A369" s="551">
        <f t="shared" si="5"/>
        <v>368</v>
      </c>
      <c r="B369" s="552" t="s">
        <v>1593</v>
      </c>
      <c r="C369" s="553"/>
      <c r="D369" s="554"/>
      <c r="E369" s="553"/>
      <c r="F369" s="553"/>
      <c r="G369" s="552" t="s">
        <v>2683</v>
      </c>
      <c r="H369" s="555" t="s">
        <v>2684</v>
      </c>
      <c r="I369" s="556" t="s">
        <v>4354</v>
      </c>
      <c r="J369" s="506"/>
    </row>
    <row r="370" spans="1:10" s="497" customFormat="1" ht="30">
      <c r="A370" s="551">
        <f t="shared" si="5"/>
        <v>369</v>
      </c>
      <c r="B370" s="552" t="s">
        <v>1561</v>
      </c>
      <c r="C370" s="553"/>
      <c r="D370" s="554"/>
      <c r="E370" s="553"/>
      <c r="F370" s="553"/>
      <c r="G370" s="552" t="s">
        <v>2685</v>
      </c>
      <c r="H370" s="555" t="s">
        <v>3858</v>
      </c>
      <c r="I370" s="556" t="s">
        <v>4355</v>
      </c>
      <c r="J370" s="509"/>
    </row>
    <row r="371" spans="1:10" s="497" customFormat="1" ht="15">
      <c r="A371" s="551">
        <f t="shared" si="5"/>
        <v>370</v>
      </c>
      <c r="B371" s="552" t="s">
        <v>493</v>
      </c>
      <c r="C371" s="553">
        <v>251</v>
      </c>
      <c r="D371" s="554">
        <v>38720</v>
      </c>
      <c r="E371" s="553"/>
      <c r="F371" s="553">
        <v>55</v>
      </c>
      <c r="G371" s="552" t="s">
        <v>2686</v>
      </c>
      <c r="H371" s="555" t="s">
        <v>2687</v>
      </c>
      <c r="I371" s="556"/>
      <c r="J371" s="507"/>
    </row>
    <row r="372" spans="1:10" s="497" customFormat="1" ht="15">
      <c r="A372" s="551">
        <f t="shared" si="5"/>
        <v>371</v>
      </c>
      <c r="B372" s="552" t="s">
        <v>3163</v>
      </c>
      <c r="C372" s="553">
        <v>69</v>
      </c>
      <c r="D372" s="554">
        <v>39815</v>
      </c>
      <c r="E372" s="553"/>
      <c r="F372" s="553">
        <v>145</v>
      </c>
      <c r="G372" s="552" t="s">
        <v>3232</v>
      </c>
      <c r="H372" s="555" t="s">
        <v>2688</v>
      </c>
      <c r="I372" s="556" t="s">
        <v>2689</v>
      </c>
      <c r="J372" s="504"/>
    </row>
    <row r="373" spans="1:10" s="497" customFormat="1" ht="15">
      <c r="A373" s="551">
        <f t="shared" si="5"/>
        <v>372</v>
      </c>
      <c r="B373" s="560" t="s">
        <v>1588</v>
      </c>
      <c r="C373" s="553"/>
      <c r="D373" s="554"/>
      <c r="E373" s="553"/>
      <c r="F373" s="553"/>
      <c r="G373" s="552" t="s">
        <v>2103</v>
      </c>
      <c r="H373" s="555" t="s">
        <v>2690</v>
      </c>
      <c r="I373" s="556" t="s">
        <v>3807</v>
      </c>
      <c r="J373" s="506"/>
    </row>
    <row r="374" spans="1:10" s="497" customFormat="1" ht="15">
      <c r="A374" s="551">
        <f t="shared" si="5"/>
        <v>373</v>
      </c>
      <c r="B374" s="552" t="s">
        <v>498</v>
      </c>
      <c r="C374" s="553">
        <v>454</v>
      </c>
      <c r="D374" s="554">
        <v>39815</v>
      </c>
      <c r="E374" s="553"/>
      <c r="F374" s="553">
        <v>180</v>
      </c>
      <c r="G374" s="552" t="s">
        <v>2691</v>
      </c>
      <c r="H374" s="555" t="s">
        <v>3537</v>
      </c>
      <c r="I374" s="556" t="s">
        <v>3818</v>
      </c>
      <c r="J374" s="504"/>
    </row>
    <row r="375" spans="1:10" s="497" customFormat="1" ht="15">
      <c r="A375" s="551">
        <f t="shared" si="5"/>
        <v>374</v>
      </c>
      <c r="B375" s="552" t="s">
        <v>1604</v>
      </c>
      <c r="C375" s="553"/>
      <c r="D375" s="554"/>
      <c r="E375" s="553"/>
      <c r="F375" s="553"/>
      <c r="G375" s="562" t="s">
        <v>2692</v>
      </c>
      <c r="H375" s="562" t="s">
        <v>2693</v>
      </c>
      <c r="I375" s="556" t="s">
        <v>4160</v>
      </c>
      <c r="J375" s="511"/>
    </row>
    <row r="376" spans="1:10" s="497" customFormat="1" ht="15">
      <c r="A376" s="551">
        <f t="shared" si="5"/>
        <v>375</v>
      </c>
      <c r="B376" s="552" t="s">
        <v>3164</v>
      </c>
      <c r="C376" s="553"/>
      <c r="D376" s="554"/>
      <c r="E376" s="553"/>
      <c r="F376" s="553"/>
      <c r="G376" s="552" t="s">
        <v>2694</v>
      </c>
      <c r="H376" s="555" t="s">
        <v>2695</v>
      </c>
      <c r="I376" s="556"/>
      <c r="J376" s="506"/>
    </row>
    <row r="377" spans="1:10" s="497" customFormat="1" ht="15">
      <c r="A377" s="551">
        <f t="shared" si="5"/>
        <v>376</v>
      </c>
      <c r="B377" s="552" t="s">
        <v>1562</v>
      </c>
      <c r="C377" s="553"/>
      <c r="D377" s="554"/>
      <c r="E377" s="553"/>
      <c r="F377" s="553"/>
      <c r="G377" s="552" t="s">
        <v>2696</v>
      </c>
      <c r="H377" s="555" t="s">
        <v>2697</v>
      </c>
      <c r="I377" s="556" t="s">
        <v>2698</v>
      </c>
      <c r="J377" s="504"/>
    </row>
    <row r="378" spans="1:10" s="497" customFormat="1" ht="30">
      <c r="A378" s="551">
        <f t="shared" si="5"/>
        <v>377</v>
      </c>
      <c r="B378" s="552" t="s">
        <v>501</v>
      </c>
      <c r="C378" s="553">
        <v>610</v>
      </c>
      <c r="D378" s="554">
        <v>40057</v>
      </c>
      <c r="E378" s="553"/>
      <c r="F378" s="553">
        <v>85</v>
      </c>
      <c r="G378" s="552" t="s">
        <v>2699</v>
      </c>
      <c r="H378" s="566" t="s">
        <v>4238</v>
      </c>
      <c r="I378" s="556" t="s">
        <v>2700</v>
      </c>
      <c r="J378" s="504"/>
    </row>
    <row r="379" spans="1:10" s="497" customFormat="1" ht="15">
      <c r="A379" s="551">
        <f t="shared" si="5"/>
        <v>378</v>
      </c>
      <c r="B379" s="552" t="s">
        <v>502</v>
      </c>
      <c r="C379" s="553">
        <v>252</v>
      </c>
      <c r="D379" s="554">
        <v>39815</v>
      </c>
      <c r="E379" s="553"/>
      <c r="F379" s="553">
        <v>70</v>
      </c>
      <c r="G379" s="562" t="s">
        <v>3233</v>
      </c>
      <c r="H379" s="557" t="s">
        <v>3303</v>
      </c>
      <c r="I379" s="556" t="s">
        <v>3302</v>
      </c>
      <c r="J379" s="504"/>
    </row>
    <row r="380" spans="1:10" s="497" customFormat="1" ht="15">
      <c r="A380" s="551">
        <f t="shared" si="5"/>
        <v>379</v>
      </c>
      <c r="B380" s="552" t="s">
        <v>2025</v>
      </c>
      <c r="C380" s="553"/>
      <c r="D380" s="554"/>
      <c r="E380" s="553"/>
      <c r="F380" s="553"/>
      <c r="G380" s="552" t="s">
        <v>2701</v>
      </c>
      <c r="H380" s="555" t="s">
        <v>3512</v>
      </c>
      <c r="I380" s="556" t="s">
        <v>3538</v>
      </c>
      <c r="J380" s="506"/>
    </row>
    <row r="381" spans="1:10" s="497" customFormat="1" ht="15">
      <c r="A381" s="551">
        <f t="shared" si="5"/>
        <v>380</v>
      </c>
      <c r="B381" s="552" t="s">
        <v>504</v>
      </c>
      <c r="C381" s="553">
        <v>123</v>
      </c>
      <c r="D381" s="554">
        <v>36934</v>
      </c>
      <c r="E381" s="553"/>
      <c r="F381" s="553">
        <v>70</v>
      </c>
      <c r="G381" s="552" t="s">
        <v>2702</v>
      </c>
      <c r="H381" s="555" t="s">
        <v>2703</v>
      </c>
      <c r="I381" s="556"/>
      <c r="J381" s="504"/>
    </row>
    <row r="382" spans="1:10" s="497" customFormat="1" ht="15">
      <c r="A382" s="551">
        <f t="shared" si="5"/>
        <v>381</v>
      </c>
      <c r="B382" s="552" t="s">
        <v>505</v>
      </c>
      <c r="C382" s="553">
        <v>535</v>
      </c>
      <c r="D382" s="554">
        <v>39077</v>
      </c>
      <c r="E382" s="553"/>
      <c r="F382" s="553">
        <v>50</v>
      </c>
      <c r="G382" s="562" t="s">
        <v>2704</v>
      </c>
      <c r="H382" s="557" t="s">
        <v>2705</v>
      </c>
      <c r="I382" s="556"/>
      <c r="J382" s="504"/>
    </row>
    <row r="383" spans="1:10" s="497" customFormat="1" ht="15">
      <c r="A383" s="551">
        <f t="shared" si="5"/>
        <v>382</v>
      </c>
      <c r="B383" s="552" t="s">
        <v>1965</v>
      </c>
      <c r="C383" s="553">
        <v>753</v>
      </c>
      <c r="D383" s="554">
        <v>43461</v>
      </c>
      <c r="E383" s="553" t="s">
        <v>2380</v>
      </c>
      <c r="F383" s="553">
        <v>900</v>
      </c>
      <c r="G383" s="552" t="s">
        <v>2706</v>
      </c>
      <c r="H383" s="555" t="s">
        <v>2707</v>
      </c>
      <c r="I383" s="556" t="s">
        <v>4159</v>
      </c>
      <c r="J383" s="504"/>
    </row>
    <row r="384" spans="1:10" s="497" customFormat="1" ht="30">
      <c r="A384" s="551">
        <f t="shared" si="5"/>
        <v>383</v>
      </c>
      <c r="B384" s="560" t="s">
        <v>507</v>
      </c>
      <c r="C384" s="553">
        <v>35</v>
      </c>
      <c r="D384" s="554">
        <v>38720</v>
      </c>
      <c r="E384" s="553"/>
      <c r="F384" s="553">
        <v>275</v>
      </c>
      <c r="G384" s="552" t="s">
        <v>2708</v>
      </c>
      <c r="H384" s="555" t="s">
        <v>4239</v>
      </c>
      <c r="I384" s="556" t="s">
        <v>4367</v>
      </c>
      <c r="J384" s="504"/>
    </row>
    <row r="385" spans="1:10" s="497" customFormat="1" ht="15">
      <c r="A385" s="551">
        <f t="shared" si="5"/>
        <v>384</v>
      </c>
      <c r="B385" s="552" t="s">
        <v>1563</v>
      </c>
      <c r="C385" s="553"/>
      <c r="D385" s="554"/>
      <c r="E385" s="553"/>
      <c r="F385" s="553"/>
      <c r="G385" s="552" t="s">
        <v>2711</v>
      </c>
      <c r="H385" s="555" t="s">
        <v>2712</v>
      </c>
      <c r="I385" s="556" t="s">
        <v>2713</v>
      </c>
      <c r="J385" s="504"/>
    </row>
    <row r="386" spans="1:10" s="497" customFormat="1" ht="30">
      <c r="A386" s="551">
        <f t="shared" si="5"/>
        <v>385</v>
      </c>
      <c r="B386" s="552" t="s">
        <v>509</v>
      </c>
      <c r="C386" s="553">
        <v>498</v>
      </c>
      <c r="D386" s="554">
        <v>39449</v>
      </c>
      <c r="E386" s="553"/>
      <c r="F386" s="553">
        <v>50</v>
      </c>
      <c r="G386" s="552" t="s">
        <v>3478</v>
      </c>
      <c r="H386" s="555" t="s">
        <v>4240</v>
      </c>
      <c r="I386" s="556" t="s">
        <v>3817</v>
      </c>
      <c r="J386" s="504"/>
    </row>
    <row r="387" spans="1:10" s="497" customFormat="1" ht="15">
      <c r="A387" s="551">
        <f t="shared" si="5"/>
        <v>386</v>
      </c>
      <c r="B387" s="560" t="s">
        <v>510</v>
      </c>
      <c r="C387" s="553" t="s">
        <v>2714</v>
      </c>
      <c r="D387" s="554">
        <v>39815</v>
      </c>
      <c r="E387" s="553"/>
      <c r="F387" s="553">
        <v>165</v>
      </c>
      <c r="G387" s="552" t="s">
        <v>2715</v>
      </c>
      <c r="H387" s="555" t="s">
        <v>4241</v>
      </c>
      <c r="I387" s="556" t="s">
        <v>2716</v>
      </c>
      <c r="J387" s="504"/>
    </row>
    <row r="388" spans="1:10" s="497" customFormat="1" ht="60">
      <c r="A388" s="551">
        <f t="shared" ref="A388:A451" si="6">A387+1</f>
        <v>387</v>
      </c>
      <c r="B388" s="552" t="s">
        <v>1564</v>
      </c>
      <c r="C388" s="553"/>
      <c r="D388" s="554"/>
      <c r="E388" s="553"/>
      <c r="F388" s="553"/>
      <c r="G388" s="552" t="s">
        <v>2717</v>
      </c>
      <c r="H388" s="555" t="s">
        <v>3410</v>
      </c>
      <c r="I388" s="556" t="s">
        <v>4160</v>
      </c>
      <c r="J388" s="504"/>
    </row>
    <row r="389" spans="1:10" s="497" customFormat="1" ht="15">
      <c r="A389" s="551">
        <f t="shared" si="6"/>
        <v>388</v>
      </c>
      <c r="B389" s="557" t="s">
        <v>1362</v>
      </c>
      <c r="C389" s="558">
        <v>646</v>
      </c>
      <c r="D389" s="559">
        <v>41445</v>
      </c>
      <c r="E389" s="559"/>
      <c r="F389" s="558">
        <v>50</v>
      </c>
      <c r="G389" s="558" t="s">
        <v>3234</v>
      </c>
      <c r="H389" s="557">
        <v>60837155</v>
      </c>
      <c r="I389" s="556" t="s">
        <v>4161</v>
      </c>
      <c r="J389" s="504"/>
    </row>
    <row r="390" spans="1:10" s="497" customFormat="1" ht="15">
      <c r="A390" s="551">
        <f t="shared" si="6"/>
        <v>389</v>
      </c>
      <c r="B390" s="552" t="s">
        <v>4302</v>
      </c>
      <c r="C390" s="553"/>
      <c r="D390" s="554"/>
      <c r="E390" s="553"/>
      <c r="F390" s="553"/>
      <c r="G390" s="552" t="s">
        <v>2718</v>
      </c>
      <c r="H390" s="555" t="s">
        <v>2719</v>
      </c>
      <c r="I390" s="556" t="s">
        <v>2720</v>
      </c>
      <c r="J390" s="504"/>
    </row>
    <row r="391" spans="1:10" s="497" customFormat="1" ht="30">
      <c r="A391" s="551">
        <f t="shared" si="6"/>
        <v>390</v>
      </c>
      <c r="B391" s="552" t="s">
        <v>3382</v>
      </c>
      <c r="C391" s="553">
        <v>801</v>
      </c>
      <c r="D391" s="554">
        <v>44104</v>
      </c>
      <c r="E391" s="553"/>
      <c r="F391" s="553">
        <v>50</v>
      </c>
      <c r="G391" s="552" t="s">
        <v>3383</v>
      </c>
      <c r="H391" s="555" t="s">
        <v>3384</v>
      </c>
      <c r="I391" s="556" t="s">
        <v>3385</v>
      </c>
      <c r="J391" s="504"/>
    </row>
    <row r="392" spans="1:10" s="497" customFormat="1" ht="30">
      <c r="A392" s="551">
        <f t="shared" si="6"/>
        <v>391</v>
      </c>
      <c r="B392" s="552" t="s">
        <v>1331</v>
      </c>
      <c r="C392" s="553">
        <v>631</v>
      </c>
      <c r="D392" s="554">
        <v>41024</v>
      </c>
      <c r="E392" s="553"/>
      <c r="F392" s="553">
        <v>55</v>
      </c>
      <c r="G392" s="552" t="s">
        <v>3235</v>
      </c>
      <c r="H392" s="555" t="s">
        <v>3670</v>
      </c>
      <c r="I392" s="556" t="s">
        <v>2721</v>
      </c>
      <c r="J392" s="504"/>
    </row>
    <row r="393" spans="1:10" s="497" customFormat="1" ht="30">
      <c r="A393" s="551">
        <f t="shared" si="6"/>
        <v>392</v>
      </c>
      <c r="B393" s="552" t="s">
        <v>513</v>
      </c>
      <c r="C393" s="553">
        <v>443</v>
      </c>
      <c r="D393" s="554">
        <v>39815</v>
      </c>
      <c r="E393" s="553"/>
      <c r="F393" s="553">
        <v>100</v>
      </c>
      <c r="G393" s="552" t="s">
        <v>2722</v>
      </c>
      <c r="H393" s="555" t="s">
        <v>4242</v>
      </c>
      <c r="I393" s="556" t="s">
        <v>4162</v>
      </c>
      <c r="J393" s="507"/>
    </row>
    <row r="394" spans="1:10" s="497" customFormat="1" ht="15">
      <c r="A394" s="551">
        <f t="shared" si="6"/>
        <v>393</v>
      </c>
      <c r="B394" s="560" t="s">
        <v>515</v>
      </c>
      <c r="C394" s="553">
        <v>490</v>
      </c>
      <c r="D394" s="554">
        <v>39815</v>
      </c>
      <c r="E394" s="553"/>
      <c r="F394" s="553">
        <v>85</v>
      </c>
      <c r="G394" s="552" t="s">
        <v>2723</v>
      </c>
      <c r="H394" s="555" t="s">
        <v>2724</v>
      </c>
      <c r="I394" s="556" t="s">
        <v>2725</v>
      </c>
      <c r="J394" s="506"/>
    </row>
    <row r="395" spans="1:10" s="497" customFormat="1" ht="30">
      <c r="A395" s="551">
        <f t="shared" si="6"/>
        <v>394</v>
      </c>
      <c r="B395" s="552" t="s">
        <v>1966</v>
      </c>
      <c r="C395" s="553">
        <v>750</v>
      </c>
      <c r="D395" s="554">
        <v>43460</v>
      </c>
      <c r="E395" s="553" t="s">
        <v>2380</v>
      </c>
      <c r="F395" s="553">
        <v>500</v>
      </c>
      <c r="G395" s="562" t="s">
        <v>2726</v>
      </c>
      <c r="H395" s="552" t="s">
        <v>3539</v>
      </c>
      <c r="I395" s="556" t="s">
        <v>2727</v>
      </c>
      <c r="J395" s="504"/>
    </row>
    <row r="396" spans="1:10" s="497" customFormat="1" ht="30">
      <c r="A396" s="551">
        <f t="shared" si="6"/>
        <v>395</v>
      </c>
      <c r="B396" s="561" t="s">
        <v>1554</v>
      </c>
      <c r="C396" s="553"/>
      <c r="D396" s="554"/>
      <c r="E396" s="553"/>
      <c r="F396" s="553"/>
      <c r="G396" s="552" t="s">
        <v>2728</v>
      </c>
      <c r="H396" s="555" t="s">
        <v>4001</v>
      </c>
      <c r="I396" s="556" t="s">
        <v>4163</v>
      </c>
      <c r="J396" s="506"/>
    </row>
    <row r="397" spans="1:10" s="497" customFormat="1" ht="30">
      <c r="A397" s="551">
        <f t="shared" si="6"/>
        <v>396</v>
      </c>
      <c r="B397" s="552" t="s">
        <v>1565</v>
      </c>
      <c r="C397" s="553"/>
      <c r="D397" s="554"/>
      <c r="E397" s="553"/>
      <c r="F397" s="553"/>
      <c r="G397" s="552" t="s">
        <v>2729</v>
      </c>
      <c r="H397" s="555" t="s">
        <v>2730</v>
      </c>
      <c r="I397" s="556" t="s">
        <v>4164</v>
      </c>
      <c r="J397" s="504"/>
    </row>
    <row r="398" spans="1:10" s="497" customFormat="1" ht="15">
      <c r="A398" s="551">
        <f t="shared" si="6"/>
        <v>397</v>
      </c>
      <c r="B398" s="560" t="s">
        <v>518</v>
      </c>
      <c r="C398" s="553">
        <v>546</v>
      </c>
      <c r="D398" s="554">
        <v>39479</v>
      </c>
      <c r="E398" s="553"/>
      <c r="F398" s="553">
        <v>50</v>
      </c>
      <c r="G398" s="552" t="s">
        <v>3236</v>
      </c>
      <c r="H398" s="555" t="s">
        <v>4243</v>
      </c>
      <c r="I398" s="556" t="s">
        <v>3991</v>
      </c>
      <c r="J398" s="504"/>
    </row>
    <row r="399" spans="1:10" s="497" customFormat="1" ht="15">
      <c r="A399" s="551">
        <f t="shared" si="6"/>
        <v>398</v>
      </c>
      <c r="B399" s="552" t="s">
        <v>3308</v>
      </c>
      <c r="C399" s="553">
        <v>789</v>
      </c>
      <c r="D399" s="554">
        <v>44096</v>
      </c>
      <c r="E399" s="553"/>
      <c r="F399" s="553">
        <v>500</v>
      </c>
      <c r="G399" s="552" t="s">
        <v>3310</v>
      </c>
      <c r="H399" s="555" t="s">
        <v>4410</v>
      </c>
      <c r="I399" s="556" t="s">
        <v>4411</v>
      </c>
      <c r="J399" s="509"/>
    </row>
    <row r="400" spans="1:10" s="497" customFormat="1" ht="15">
      <c r="A400" s="551">
        <f t="shared" si="6"/>
        <v>399</v>
      </c>
      <c r="B400" s="552" t="s">
        <v>519</v>
      </c>
      <c r="C400" s="553">
        <v>420</v>
      </c>
      <c r="D400" s="554">
        <v>39815</v>
      </c>
      <c r="E400" s="553"/>
      <c r="F400" s="553">
        <v>65</v>
      </c>
      <c r="G400" s="552" t="s">
        <v>2731</v>
      </c>
      <c r="H400" s="555" t="s">
        <v>2732</v>
      </c>
      <c r="I400" s="556"/>
      <c r="J400" s="506"/>
    </row>
    <row r="401" spans="1:10" s="497" customFormat="1" ht="15">
      <c r="A401" s="551">
        <f t="shared" si="6"/>
        <v>400</v>
      </c>
      <c r="B401" s="560" t="s">
        <v>521</v>
      </c>
      <c r="C401" s="553">
        <v>150</v>
      </c>
      <c r="D401" s="554">
        <v>39815</v>
      </c>
      <c r="E401" s="553"/>
      <c r="F401" s="553">
        <v>140</v>
      </c>
      <c r="G401" s="552" t="s">
        <v>2733</v>
      </c>
      <c r="H401" s="555" t="s">
        <v>4244</v>
      </c>
      <c r="I401" s="556" t="s">
        <v>2734</v>
      </c>
      <c r="J401" s="506"/>
    </row>
    <row r="402" spans="1:10" s="497" customFormat="1" ht="15">
      <c r="A402" s="551">
        <f t="shared" si="6"/>
        <v>401</v>
      </c>
      <c r="B402" s="552" t="s">
        <v>524</v>
      </c>
      <c r="C402" s="553">
        <v>295</v>
      </c>
      <c r="D402" s="554">
        <v>39815</v>
      </c>
      <c r="E402" s="553"/>
      <c r="F402" s="553">
        <v>70</v>
      </c>
      <c r="G402" s="552" t="s">
        <v>2735</v>
      </c>
      <c r="H402" s="555" t="s">
        <v>2736</v>
      </c>
      <c r="I402" s="556" t="s">
        <v>4165</v>
      </c>
      <c r="J402" s="504"/>
    </row>
    <row r="403" spans="1:10" s="497" customFormat="1" ht="15">
      <c r="A403" s="551">
        <f t="shared" si="6"/>
        <v>402</v>
      </c>
      <c r="B403" s="552" t="s">
        <v>1579</v>
      </c>
      <c r="C403" s="553"/>
      <c r="D403" s="554"/>
      <c r="E403" s="553"/>
      <c r="F403" s="553"/>
      <c r="G403" s="552" t="s">
        <v>2737</v>
      </c>
      <c r="H403" s="555" t="s">
        <v>3867</v>
      </c>
      <c r="I403" s="556" t="s">
        <v>3868</v>
      </c>
      <c r="J403" s="506"/>
    </row>
    <row r="404" spans="1:10" s="497" customFormat="1" ht="15">
      <c r="A404" s="551">
        <f t="shared" si="6"/>
        <v>403</v>
      </c>
      <c r="B404" s="552" t="s">
        <v>526</v>
      </c>
      <c r="C404" s="553">
        <v>512</v>
      </c>
      <c r="D404" s="554">
        <v>39815</v>
      </c>
      <c r="E404" s="553"/>
      <c r="F404" s="553">
        <v>235</v>
      </c>
      <c r="G404" s="552" t="s">
        <v>2738</v>
      </c>
      <c r="H404" s="555" t="s">
        <v>2739</v>
      </c>
      <c r="I404" s="556"/>
      <c r="J404" s="506"/>
    </row>
    <row r="405" spans="1:10" s="497" customFormat="1" ht="15">
      <c r="A405" s="551">
        <f t="shared" si="6"/>
        <v>404</v>
      </c>
      <c r="B405" s="552" t="s">
        <v>529</v>
      </c>
      <c r="C405" s="553">
        <v>204</v>
      </c>
      <c r="D405" s="554">
        <v>39815</v>
      </c>
      <c r="E405" s="553"/>
      <c r="F405" s="553">
        <v>90</v>
      </c>
      <c r="G405" s="552" t="s">
        <v>2740</v>
      </c>
      <c r="H405" s="555" t="s">
        <v>4002</v>
      </c>
      <c r="I405" s="556" t="s">
        <v>4346</v>
      </c>
      <c r="J405" s="504"/>
    </row>
    <row r="406" spans="1:10" s="497" customFormat="1" ht="15">
      <c r="A406" s="551">
        <f t="shared" si="6"/>
        <v>405</v>
      </c>
      <c r="B406" s="560" t="s">
        <v>532</v>
      </c>
      <c r="C406" s="553">
        <v>184</v>
      </c>
      <c r="D406" s="554">
        <v>40545</v>
      </c>
      <c r="E406" s="554">
        <v>40908</v>
      </c>
      <c r="F406" s="553">
        <v>35</v>
      </c>
      <c r="G406" s="552" t="s">
        <v>2741</v>
      </c>
      <c r="H406" s="555" t="s">
        <v>2742</v>
      </c>
      <c r="I406" s="556" t="s">
        <v>2743</v>
      </c>
      <c r="J406" s="512"/>
    </row>
    <row r="407" spans="1:10" s="497" customFormat="1" ht="30">
      <c r="A407" s="551">
        <f t="shared" si="6"/>
        <v>406</v>
      </c>
      <c r="B407" s="552" t="s">
        <v>534</v>
      </c>
      <c r="C407" s="553" t="s">
        <v>2744</v>
      </c>
      <c r="D407" s="554">
        <v>39022</v>
      </c>
      <c r="E407" s="553"/>
      <c r="F407" s="553">
        <v>50</v>
      </c>
      <c r="G407" s="552" t="s">
        <v>2442</v>
      </c>
      <c r="H407" s="555" t="s">
        <v>2745</v>
      </c>
      <c r="I407" s="556"/>
      <c r="J407" s="507"/>
    </row>
    <row r="408" spans="1:10" s="497" customFormat="1" ht="15">
      <c r="A408" s="551">
        <f t="shared" si="6"/>
        <v>407</v>
      </c>
      <c r="B408" s="552" t="s">
        <v>2746</v>
      </c>
      <c r="C408" s="553">
        <v>432</v>
      </c>
      <c r="D408" s="554">
        <v>38720</v>
      </c>
      <c r="E408" s="553"/>
      <c r="F408" s="553">
        <v>70</v>
      </c>
      <c r="G408" s="552" t="s">
        <v>2747</v>
      </c>
      <c r="H408" s="555" t="s">
        <v>2748</v>
      </c>
      <c r="I408" s="556"/>
      <c r="J408" s="504"/>
    </row>
    <row r="409" spans="1:10" s="497" customFormat="1" ht="15">
      <c r="A409" s="551">
        <f t="shared" si="6"/>
        <v>408</v>
      </c>
      <c r="B409" s="552" t="s">
        <v>536</v>
      </c>
      <c r="C409" s="553">
        <v>201</v>
      </c>
      <c r="D409" s="554">
        <v>39815</v>
      </c>
      <c r="E409" s="553"/>
      <c r="F409" s="553">
        <v>70</v>
      </c>
      <c r="G409" s="552" t="s">
        <v>2749</v>
      </c>
      <c r="H409" s="555" t="s">
        <v>2750</v>
      </c>
      <c r="I409" s="556"/>
      <c r="J409" s="504"/>
    </row>
    <row r="410" spans="1:10" s="497" customFormat="1" ht="15">
      <c r="A410" s="551">
        <f t="shared" si="6"/>
        <v>409</v>
      </c>
      <c r="B410" s="552" t="s">
        <v>538</v>
      </c>
      <c r="C410" s="553">
        <v>98</v>
      </c>
      <c r="D410" s="554">
        <v>37987</v>
      </c>
      <c r="E410" s="553"/>
      <c r="F410" s="553"/>
      <c r="G410" s="552"/>
      <c r="H410" s="555" t="s">
        <v>2751</v>
      </c>
      <c r="I410" s="556"/>
      <c r="J410" s="504"/>
    </row>
    <row r="411" spans="1:10" s="497" customFormat="1" ht="15">
      <c r="A411" s="551">
        <f t="shared" si="6"/>
        <v>410</v>
      </c>
      <c r="B411" s="552" t="s">
        <v>539</v>
      </c>
      <c r="C411" s="553">
        <v>437</v>
      </c>
      <c r="D411" s="554">
        <v>39815</v>
      </c>
      <c r="E411" s="553"/>
      <c r="F411" s="553">
        <v>70</v>
      </c>
      <c r="G411" s="552" t="s">
        <v>2752</v>
      </c>
      <c r="H411" s="555" t="s">
        <v>2753</v>
      </c>
      <c r="I411" s="556" t="s">
        <v>2754</v>
      </c>
      <c r="J411" s="509"/>
    </row>
    <row r="412" spans="1:10" s="497" customFormat="1" ht="15">
      <c r="A412" s="551">
        <f t="shared" si="6"/>
        <v>411</v>
      </c>
      <c r="B412" s="552" t="s">
        <v>542</v>
      </c>
      <c r="C412" s="553">
        <v>594</v>
      </c>
      <c r="D412" s="554">
        <v>39846</v>
      </c>
      <c r="E412" s="553"/>
      <c r="F412" s="553">
        <v>85</v>
      </c>
      <c r="G412" s="552" t="s">
        <v>2755</v>
      </c>
      <c r="H412" s="555" t="s">
        <v>4245</v>
      </c>
      <c r="I412" s="556" t="s">
        <v>2756</v>
      </c>
      <c r="J412" s="504"/>
    </row>
    <row r="413" spans="1:10" s="497" customFormat="1" ht="15">
      <c r="A413" s="551">
        <f t="shared" si="6"/>
        <v>412</v>
      </c>
      <c r="B413" s="552" t="s">
        <v>3165</v>
      </c>
      <c r="C413" s="553"/>
      <c r="D413" s="554"/>
      <c r="E413" s="553"/>
      <c r="F413" s="553"/>
      <c r="G413" s="552"/>
      <c r="H413" s="555" t="s">
        <v>2757</v>
      </c>
      <c r="I413" s="556"/>
      <c r="J413" s="506"/>
    </row>
    <row r="414" spans="1:10" s="497" customFormat="1" ht="15">
      <c r="A414" s="551">
        <f t="shared" si="6"/>
        <v>413</v>
      </c>
      <c r="B414" s="552" t="s">
        <v>1609</v>
      </c>
      <c r="C414" s="553"/>
      <c r="D414" s="554"/>
      <c r="E414" s="553"/>
      <c r="F414" s="553"/>
      <c r="G414" s="552" t="s">
        <v>2758</v>
      </c>
      <c r="H414" s="555" t="s">
        <v>2759</v>
      </c>
      <c r="I414" s="556" t="s">
        <v>3540</v>
      </c>
      <c r="J414" s="506"/>
    </row>
    <row r="415" spans="1:10" s="497" customFormat="1" ht="15">
      <c r="A415" s="551">
        <f t="shared" si="6"/>
        <v>414</v>
      </c>
      <c r="B415" s="552" t="s">
        <v>543</v>
      </c>
      <c r="C415" s="553">
        <v>364</v>
      </c>
      <c r="D415" s="554">
        <v>39815</v>
      </c>
      <c r="E415" s="553"/>
      <c r="F415" s="553">
        <v>70</v>
      </c>
      <c r="G415" s="552" t="s">
        <v>2760</v>
      </c>
      <c r="H415" s="555" t="s">
        <v>2761</v>
      </c>
      <c r="I415" s="556" t="s">
        <v>2762</v>
      </c>
      <c r="J415" s="506"/>
    </row>
    <row r="416" spans="1:10" s="497" customFormat="1" ht="15">
      <c r="A416" s="551">
        <f t="shared" si="6"/>
        <v>415</v>
      </c>
      <c r="B416" s="552" t="s">
        <v>546</v>
      </c>
      <c r="C416" s="553">
        <v>487</v>
      </c>
      <c r="D416" s="554">
        <v>39815</v>
      </c>
      <c r="E416" s="553"/>
      <c r="F416" s="553">
        <v>125</v>
      </c>
      <c r="G416" s="552" t="s">
        <v>2763</v>
      </c>
      <c r="H416" s="555" t="s">
        <v>2764</v>
      </c>
      <c r="I416" s="556"/>
      <c r="J416" s="504"/>
    </row>
    <row r="417" spans="1:10" s="497" customFormat="1" ht="30">
      <c r="A417" s="551">
        <f t="shared" si="6"/>
        <v>416</v>
      </c>
      <c r="B417" s="552" t="s">
        <v>549</v>
      </c>
      <c r="C417" s="553">
        <v>280</v>
      </c>
      <c r="D417" s="554">
        <v>39815</v>
      </c>
      <c r="E417" s="553"/>
      <c r="F417" s="553">
        <v>85</v>
      </c>
      <c r="G417" s="552" t="s">
        <v>2765</v>
      </c>
      <c r="H417" s="555" t="s">
        <v>2766</v>
      </c>
      <c r="I417" s="556"/>
      <c r="J417" s="506"/>
    </row>
    <row r="418" spans="1:10" s="497" customFormat="1" ht="15">
      <c r="A418" s="551">
        <f t="shared" si="6"/>
        <v>417</v>
      </c>
      <c r="B418" s="552" t="s">
        <v>551</v>
      </c>
      <c r="C418" s="553">
        <v>491</v>
      </c>
      <c r="D418" s="554">
        <v>38720</v>
      </c>
      <c r="E418" s="553"/>
      <c r="F418" s="553">
        <v>50</v>
      </c>
      <c r="G418" s="552" t="s">
        <v>2767</v>
      </c>
      <c r="H418" s="555" t="s">
        <v>2768</v>
      </c>
      <c r="I418" s="556"/>
      <c r="J418" s="504"/>
    </row>
    <row r="419" spans="1:10" s="497" customFormat="1" ht="15">
      <c r="A419" s="551">
        <f t="shared" si="6"/>
        <v>418</v>
      </c>
      <c r="B419" s="552" t="s">
        <v>553</v>
      </c>
      <c r="C419" s="553">
        <v>101</v>
      </c>
      <c r="D419" s="554">
        <v>39815</v>
      </c>
      <c r="E419" s="553"/>
      <c r="F419" s="553">
        <v>90</v>
      </c>
      <c r="G419" s="552" t="s">
        <v>2769</v>
      </c>
      <c r="H419" s="555" t="s">
        <v>2770</v>
      </c>
      <c r="I419" s="556" t="s">
        <v>2771</v>
      </c>
      <c r="J419" s="504"/>
    </row>
    <row r="420" spans="1:10" s="497" customFormat="1" ht="30">
      <c r="A420" s="551">
        <f t="shared" si="6"/>
        <v>419</v>
      </c>
      <c r="B420" s="552" t="s">
        <v>555</v>
      </c>
      <c r="C420" s="553">
        <v>517</v>
      </c>
      <c r="D420" s="554">
        <v>39815</v>
      </c>
      <c r="E420" s="553"/>
      <c r="F420" s="553">
        <v>130</v>
      </c>
      <c r="G420" s="552" t="s">
        <v>2772</v>
      </c>
      <c r="H420" s="555" t="s">
        <v>4246</v>
      </c>
      <c r="I420" s="556" t="s">
        <v>4347</v>
      </c>
      <c r="J420" s="506"/>
    </row>
    <row r="421" spans="1:10" s="497" customFormat="1" ht="15">
      <c r="A421" s="551">
        <f t="shared" si="6"/>
        <v>420</v>
      </c>
      <c r="B421" s="552" t="s">
        <v>1367</v>
      </c>
      <c r="C421" s="553">
        <v>89</v>
      </c>
      <c r="D421" s="554">
        <v>37895</v>
      </c>
      <c r="E421" s="554">
        <v>39815</v>
      </c>
      <c r="F421" s="553">
        <v>90</v>
      </c>
      <c r="G421" s="552" t="s">
        <v>2773</v>
      </c>
      <c r="H421" s="552" t="s">
        <v>2774</v>
      </c>
      <c r="I421" s="556"/>
      <c r="J421" s="504"/>
    </row>
    <row r="422" spans="1:10" s="497" customFormat="1" ht="30">
      <c r="A422" s="551">
        <f t="shared" si="6"/>
        <v>421</v>
      </c>
      <c r="B422" s="552" t="s">
        <v>1370</v>
      </c>
      <c r="C422" s="553">
        <v>648</v>
      </c>
      <c r="D422" s="554">
        <v>41456</v>
      </c>
      <c r="E422" s="554"/>
      <c r="F422" s="553">
        <v>125</v>
      </c>
      <c r="G422" s="552" t="s">
        <v>2775</v>
      </c>
      <c r="H422" s="555" t="s">
        <v>3480</v>
      </c>
      <c r="I422" s="556" t="s">
        <v>2776</v>
      </c>
      <c r="J422" s="504"/>
    </row>
    <row r="423" spans="1:10" s="497" customFormat="1" ht="15">
      <c r="A423" s="551">
        <f t="shared" si="6"/>
        <v>422</v>
      </c>
      <c r="B423" s="552" t="s">
        <v>3166</v>
      </c>
      <c r="C423" s="553">
        <v>57</v>
      </c>
      <c r="D423" s="554">
        <v>39815</v>
      </c>
      <c r="E423" s="553"/>
      <c r="F423" s="553">
        <v>375</v>
      </c>
      <c r="G423" s="552" t="s">
        <v>2777</v>
      </c>
      <c r="H423" s="555" t="s">
        <v>2778</v>
      </c>
      <c r="I423" s="556"/>
      <c r="J423" s="512"/>
    </row>
    <row r="424" spans="1:10" s="497" customFormat="1" ht="30">
      <c r="A424" s="551">
        <f t="shared" si="6"/>
        <v>423</v>
      </c>
      <c r="B424" s="552" t="s">
        <v>561</v>
      </c>
      <c r="C424" s="553">
        <v>390</v>
      </c>
      <c r="D424" s="554">
        <v>36892</v>
      </c>
      <c r="E424" s="553"/>
      <c r="F424" s="553">
        <v>60</v>
      </c>
      <c r="G424" s="552" t="s">
        <v>2779</v>
      </c>
      <c r="H424" s="555" t="s">
        <v>2780</v>
      </c>
      <c r="I424" s="556"/>
      <c r="J424" s="506"/>
    </row>
    <row r="425" spans="1:10" s="497" customFormat="1" ht="30">
      <c r="A425" s="551">
        <f t="shared" si="6"/>
        <v>424</v>
      </c>
      <c r="B425" s="552" t="s">
        <v>1967</v>
      </c>
      <c r="C425" s="553">
        <v>746</v>
      </c>
      <c r="D425" s="554">
        <v>43454</v>
      </c>
      <c r="E425" s="553" t="s">
        <v>2380</v>
      </c>
      <c r="F425" s="553">
        <v>390</v>
      </c>
      <c r="G425" s="562" t="s">
        <v>2781</v>
      </c>
      <c r="H425" s="552" t="s">
        <v>3513</v>
      </c>
      <c r="I425" s="556" t="s">
        <v>2782</v>
      </c>
      <c r="J425" s="507"/>
    </row>
    <row r="426" spans="1:10" s="497" customFormat="1" ht="15">
      <c r="A426" s="551">
        <f t="shared" si="6"/>
        <v>425</v>
      </c>
      <c r="B426" s="560" t="s">
        <v>563</v>
      </c>
      <c r="C426" s="553">
        <v>309</v>
      </c>
      <c r="D426" s="554">
        <v>39815</v>
      </c>
      <c r="E426" s="553"/>
      <c r="F426" s="553">
        <v>85</v>
      </c>
      <c r="G426" s="552" t="s">
        <v>2783</v>
      </c>
      <c r="H426" s="555" t="s">
        <v>4247</v>
      </c>
      <c r="I426" s="556" t="s">
        <v>2784</v>
      </c>
      <c r="J426" s="504"/>
    </row>
    <row r="427" spans="1:10" s="497" customFormat="1" ht="15">
      <c r="A427" s="551">
        <f t="shared" si="6"/>
        <v>426</v>
      </c>
      <c r="B427" s="560" t="s">
        <v>3110</v>
      </c>
      <c r="C427" s="553">
        <v>17</v>
      </c>
      <c r="D427" s="554">
        <v>39815</v>
      </c>
      <c r="E427" s="553"/>
      <c r="F427" s="553">
        <v>200</v>
      </c>
      <c r="G427" s="552" t="s">
        <v>2785</v>
      </c>
      <c r="H427" s="555" t="s">
        <v>4248</v>
      </c>
      <c r="I427" s="556" t="s">
        <v>2786</v>
      </c>
      <c r="J427" s="506"/>
    </row>
    <row r="428" spans="1:10" s="497" customFormat="1" ht="30">
      <c r="A428" s="551">
        <f t="shared" si="6"/>
        <v>427</v>
      </c>
      <c r="B428" s="552" t="s">
        <v>1603</v>
      </c>
      <c r="C428" s="553"/>
      <c r="D428" s="554"/>
      <c r="E428" s="553"/>
      <c r="F428" s="553"/>
      <c r="G428" s="552" t="s">
        <v>2787</v>
      </c>
      <c r="H428" s="555" t="s">
        <v>2788</v>
      </c>
      <c r="I428" s="556" t="s">
        <v>2789</v>
      </c>
      <c r="J428" s="504"/>
    </row>
    <row r="429" spans="1:10" s="497" customFormat="1" ht="30">
      <c r="A429" s="551">
        <f t="shared" si="6"/>
        <v>428</v>
      </c>
      <c r="B429" s="552" t="s">
        <v>569</v>
      </c>
      <c r="C429" s="553" t="s">
        <v>2790</v>
      </c>
      <c r="D429" s="554">
        <v>39815</v>
      </c>
      <c r="E429" s="553"/>
      <c r="F429" s="553">
        <v>425</v>
      </c>
      <c r="G429" s="552" t="s">
        <v>2791</v>
      </c>
      <c r="H429" s="555" t="s">
        <v>4249</v>
      </c>
      <c r="I429" s="556" t="s">
        <v>2792</v>
      </c>
      <c r="J429" s="509"/>
    </row>
    <row r="430" spans="1:10" s="497" customFormat="1" ht="45">
      <c r="A430" s="551">
        <f t="shared" si="6"/>
        <v>429</v>
      </c>
      <c r="B430" s="552" t="s">
        <v>572</v>
      </c>
      <c r="C430" s="553" t="s">
        <v>2793</v>
      </c>
      <c r="D430" s="554">
        <v>39815</v>
      </c>
      <c r="E430" s="553"/>
      <c r="F430" s="553">
        <v>145</v>
      </c>
      <c r="G430" s="552" t="s">
        <v>2794</v>
      </c>
      <c r="H430" s="555" t="s">
        <v>4250</v>
      </c>
      <c r="I430" s="556" t="s">
        <v>2795</v>
      </c>
      <c r="J430" s="506"/>
    </row>
    <row r="431" spans="1:10" s="497" customFormat="1" ht="15">
      <c r="A431" s="551">
        <f t="shared" si="6"/>
        <v>430</v>
      </c>
      <c r="B431" s="552" t="s">
        <v>575</v>
      </c>
      <c r="C431" s="553">
        <v>329</v>
      </c>
      <c r="D431" s="554">
        <v>39815</v>
      </c>
      <c r="E431" s="553"/>
      <c r="F431" s="553">
        <v>95</v>
      </c>
      <c r="G431" s="552" t="s">
        <v>2796</v>
      </c>
      <c r="H431" s="555" t="s">
        <v>2797</v>
      </c>
      <c r="I431" s="556" t="s">
        <v>3541</v>
      </c>
      <c r="J431" s="504"/>
    </row>
    <row r="432" spans="1:10" s="497" customFormat="1" ht="15">
      <c r="A432" s="551">
        <f t="shared" si="6"/>
        <v>431</v>
      </c>
      <c r="B432" s="552" t="s">
        <v>2006</v>
      </c>
      <c r="C432" s="553"/>
      <c r="D432" s="554"/>
      <c r="E432" s="553"/>
      <c r="F432" s="553"/>
      <c r="G432" s="562" t="s">
        <v>2798</v>
      </c>
      <c r="H432" s="562" t="s">
        <v>2799</v>
      </c>
      <c r="I432" s="556" t="s">
        <v>4364</v>
      </c>
      <c r="J432" s="506"/>
    </row>
    <row r="433" spans="1:10" s="497" customFormat="1" ht="30">
      <c r="A433" s="551">
        <f t="shared" si="6"/>
        <v>432</v>
      </c>
      <c r="B433" s="552" t="s">
        <v>3111</v>
      </c>
      <c r="C433" s="553">
        <v>137</v>
      </c>
      <c r="D433" s="554">
        <v>39815</v>
      </c>
      <c r="E433" s="553"/>
      <c r="F433" s="553">
        <v>70</v>
      </c>
      <c r="G433" s="552" t="s">
        <v>4122</v>
      </c>
      <c r="H433" s="555" t="s">
        <v>4251</v>
      </c>
      <c r="I433" s="556" t="s">
        <v>3888</v>
      </c>
      <c r="J433" s="506"/>
    </row>
    <row r="434" spans="1:10" s="497" customFormat="1" ht="15">
      <c r="A434" s="551">
        <f t="shared" si="6"/>
        <v>433</v>
      </c>
      <c r="B434" s="552" t="s">
        <v>934</v>
      </c>
      <c r="C434" s="553">
        <v>578</v>
      </c>
      <c r="D434" s="554">
        <v>39846</v>
      </c>
      <c r="E434" s="553"/>
      <c r="F434" s="553">
        <v>20</v>
      </c>
      <c r="G434" s="552" t="s">
        <v>3237</v>
      </c>
      <c r="H434" s="555" t="s">
        <v>2800</v>
      </c>
      <c r="I434" s="556"/>
      <c r="J434" s="506"/>
    </row>
    <row r="435" spans="1:10" s="497" customFormat="1" ht="15">
      <c r="A435" s="551">
        <f t="shared" si="6"/>
        <v>434</v>
      </c>
      <c r="B435" s="552" t="s">
        <v>4252</v>
      </c>
      <c r="C435" s="553">
        <v>786</v>
      </c>
      <c r="D435" s="554">
        <v>44096</v>
      </c>
      <c r="E435" s="553"/>
      <c r="F435" s="553">
        <v>350</v>
      </c>
      <c r="G435" s="552" t="s">
        <v>3343</v>
      </c>
      <c r="H435" s="555" t="s">
        <v>3913</v>
      </c>
      <c r="I435" s="556" t="s">
        <v>3344</v>
      </c>
      <c r="J435" s="504"/>
    </row>
    <row r="436" spans="1:10" s="497" customFormat="1" ht="45">
      <c r="A436" s="551">
        <f t="shared" si="6"/>
        <v>435</v>
      </c>
      <c r="B436" s="552" t="s">
        <v>580</v>
      </c>
      <c r="C436" s="553">
        <v>374</v>
      </c>
      <c r="D436" s="554">
        <v>39085</v>
      </c>
      <c r="E436" s="553"/>
      <c r="F436" s="553" t="s">
        <v>2801</v>
      </c>
      <c r="G436" s="552" t="s">
        <v>2802</v>
      </c>
      <c r="H436" s="555" t="s">
        <v>2803</v>
      </c>
      <c r="I436" s="556"/>
      <c r="J436" s="506"/>
    </row>
    <row r="437" spans="1:10" s="497" customFormat="1" ht="15">
      <c r="A437" s="551">
        <f t="shared" si="6"/>
        <v>436</v>
      </c>
      <c r="B437" s="552" t="s">
        <v>2804</v>
      </c>
      <c r="C437" s="553">
        <v>45</v>
      </c>
      <c r="D437" s="554">
        <v>38355</v>
      </c>
      <c r="E437" s="553"/>
      <c r="F437" s="553">
        <v>0</v>
      </c>
      <c r="G437" s="552" t="s">
        <v>2805</v>
      </c>
      <c r="H437" s="555" t="s">
        <v>2806</v>
      </c>
      <c r="I437" s="556"/>
      <c r="J437" s="504"/>
    </row>
    <row r="438" spans="1:10" s="497" customFormat="1" ht="15">
      <c r="A438" s="551">
        <f t="shared" si="6"/>
        <v>437</v>
      </c>
      <c r="B438" s="552" t="s">
        <v>4253</v>
      </c>
      <c r="C438" s="553">
        <v>818</v>
      </c>
      <c r="D438" s="554">
        <v>44189</v>
      </c>
      <c r="E438" s="553"/>
      <c r="F438" s="553">
        <v>100</v>
      </c>
      <c r="G438" s="552" t="s">
        <v>3499</v>
      </c>
      <c r="H438" s="555" t="s">
        <v>3500</v>
      </c>
      <c r="I438" s="556" t="s">
        <v>3501</v>
      </c>
      <c r="J438" s="504"/>
    </row>
    <row r="439" spans="1:10" s="497" customFormat="1" ht="15">
      <c r="A439" s="551">
        <f t="shared" si="6"/>
        <v>438</v>
      </c>
      <c r="B439" s="552" t="s">
        <v>1968</v>
      </c>
      <c r="C439" s="553">
        <v>744</v>
      </c>
      <c r="D439" s="554">
        <v>43453</v>
      </c>
      <c r="E439" s="554">
        <v>44196</v>
      </c>
      <c r="F439" s="553">
        <v>50</v>
      </c>
      <c r="G439" s="562" t="s">
        <v>2807</v>
      </c>
      <c r="H439" s="562" t="s">
        <v>2808</v>
      </c>
      <c r="I439" s="556" t="s">
        <v>2809</v>
      </c>
      <c r="J439" s="506"/>
    </row>
    <row r="440" spans="1:10" s="497" customFormat="1" ht="30">
      <c r="A440" s="551">
        <f t="shared" si="6"/>
        <v>439</v>
      </c>
      <c r="B440" s="552" t="s">
        <v>583</v>
      </c>
      <c r="C440" s="553">
        <v>452</v>
      </c>
      <c r="D440" s="554">
        <v>40299</v>
      </c>
      <c r="E440" s="554">
        <v>40663</v>
      </c>
      <c r="F440" s="553">
        <v>50</v>
      </c>
      <c r="G440" s="552" t="s">
        <v>2810</v>
      </c>
      <c r="H440" s="555" t="s">
        <v>2811</v>
      </c>
      <c r="I440" s="556" t="s">
        <v>2812</v>
      </c>
      <c r="J440" s="504"/>
    </row>
    <row r="441" spans="1:10" s="497" customFormat="1" ht="15">
      <c r="A441" s="551">
        <f t="shared" si="6"/>
        <v>440</v>
      </c>
      <c r="B441" s="552" t="s">
        <v>3167</v>
      </c>
      <c r="C441" s="553">
        <v>642</v>
      </c>
      <c r="D441" s="554">
        <v>41278</v>
      </c>
      <c r="E441" s="553"/>
      <c r="F441" s="553">
        <v>200</v>
      </c>
      <c r="G441" s="552" t="s">
        <v>3238</v>
      </c>
      <c r="H441" s="555" t="s">
        <v>4254</v>
      </c>
      <c r="I441" s="556" t="s">
        <v>4329</v>
      </c>
      <c r="J441" s="506"/>
    </row>
    <row r="442" spans="1:10" s="497" customFormat="1" ht="30">
      <c r="A442" s="551">
        <f t="shared" si="6"/>
        <v>441</v>
      </c>
      <c r="B442" s="552" t="s">
        <v>960</v>
      </c>
      <c r="C442" s="553">
        <v>600</v>
      </c>
      <c r="D442" s="554">
        <v>39895</v>
      </c>
      <c r="E442" s="553"/>
      <c r="F442" s="553">
        <v>50</v>
      </c>
      <c r="G442" s="552" t="s">
        <v>2813</v>
      </c>
      <c r="H442" s="555" t="s">
        <v>4255</v>
      </c>
      <c r="I442" s="556" t="s">
        <v>2814</v>
      </c>
      <c r="J442" s="504"/>
    </row>
    <row r="443" spans="1:10" s="497" customFormat="1" ht="30">
      <c r="A443" s="551">
        <f t="shared" si="6"/>
        <v>442</v>
      </c>
      <c r="B443" s="561" t="s">
        <v>850</v>
      </c>
      <c r="C443" s="553">
        <v>554</v>
      </c>
      <c r="D443" s="554">
        <v>39842</v>
      </c>
      <c r="E443" s="553"/>
      <c r="F443" s="553">
        <v>225</v>
      </c>
      <c r="G443" s="552" t="s">
        <v>2815</v>
      </c>
      <c r="H443" s="555" t="s">
        <v>2816</v>
      </c>
      <c r="I443" s="556" t="s">
        <v>2817</v>
      </c>
      <c r="J443" s="506"/>
    </row>
    <row r="444" spans="1:10" s="497" customFormat="1" ht="15">
      <c r="A444" s="551">
        <f t="shared" si="6"/>
        <v>443</v>
      </c>
      <c r="B444" s="552" t="s">
        <v>1599</v>
      </c>
      <c r="C444" s="553"/>
      <c r="D444" s="554"/>
      <c r="E444" s="553"/>
      <c r="F444" s="553"/>
      <c r="G444" s="552" t="s">
        <v>2818</v>
      </c>
      <c r="H444" s="555" t="s">
        <v>3514</v>
      </c>
      <c r="I444" s="556" t="s">
        <v>3869</v>
      </c>
      <c r="J444" s="507"/>
    </row>
    <row r="445" spans="1:10" s="497" customFormat="1" ht="30">
      <c r="A445" s="551">
        <f t="shared" si="6"/>
        <v>444</v>
      </c>
      <c r="B445" s="560" t="s">
        <v>587</v>
      </c>
      <c r="C445" s="553">
        <v>501</v>
      </c>
      <c r="D445" s="554">
        <v>39815</v>
      </c>
      <c r="E445" s="553" t="s">
        <v>1416</v>
      </c>
      <c r="F445" s="553">
        <v>430</v>
      </c>
      <c r="G445" s="552" t="s">
        <v>2819</v>
      </c>
      <c r="H445" s="555" t="s">
        <v>4256</v>
      </c>
      <c r="I445" s="556" t="s">
        <v>4363</v>
      </c>
      <c r="J445" s="506"/>
    </row>
    <row r="446" spans="1:10" s="497" customFormat="1" ht="15">
      <c r="A446" s="551">
        <f t="shared" si="6"/>
        <v>445</v>
      </c>
      <c r="B446" s="552" t="s">
        <v>2820</v>
      </c>
      <c r="C446" s="553"/>
      <c r="D446" s="554"/>
      <c r="E446" s="553"/>
      <c r="F446" s="553"/>
      <c r="G446" s="552"/>
      <c r="H446" s="555" t="s">
        <v>2821</v>
      </c>
      <c r="I446" s="556" t="s">
        <v>2822</v>
      </c>
      <c r="J446" s="504"/>
    </row>
    <row r="447" spans="1:10" s="497" customFormat="1" ht="15">
      <c r="A447" s="551">
        <f t="shared" si="6"/>
        <v>446</v>
      </c>
      <c r="B447" s="552" t="s">
        <v>1282</v>
      </c>
      <c r="C447" s="553"/>
      <c r="D447" s="554"/>
      <c r="E447" s="553"/>
      <c r="F447" s="553"/>
      <c r="G447" s="552"/>
      <c r="H447" s="555" t="s">
        <v>2823</v>
      </c>
      <c r="I447" s="556"/>
      <c r="J447" s="504"/>
    </row>
    <row r="448" spans="1:10" s="497" customFormat="1" ht="30">
      <c r="A448" s="551">
        <f t="shared" si="6"/>
        <v>447</v>
      </c>
      <c r="B448" s="552" t="s">
        <v>590</v>
      </c>
      <c r="C448" s="553">
        <v>509</v>
      </c>
      <c r="D448" s="554">
        <v>39084</v>
      </c>
      <c r="E448" s="553"/>
      <c r="F448" s="553">
        <v>55</v>
      </c>
      <c r="G448" s="560" t="s">
        <v>2633</v>
      </c>
      <c r="H448" s="555" t="s">
        <v>2824</v>
      </c>
      <c r="I448" s="556" t="s">
        <v>3900</v>
      </c>
      <c r="J448" s="506"/>
    </row>
    <row r="449" spans="1:10" s="497" customFormat="1" ht="15">
      <c r="A449" s="551">
        <f t="shared" si="6"/>
        <v>448</v>
      </c>
      <c r="B449" s="552" t="s">
        <v>592</v>
      </c>
      <c r="C449" s="553">
        <v>42</v>
      </c>
      <c r="D449" s="554">
        <v>39074</v>
      </c>
      <c r="E449" s="553"/>
      <c r="F449" s="553">
        <v>200</v>
      </c>
      <c r="G449" s="552" t="s">
        <v>2825</v>
      </c>
      <c r="H449" s="555" t="s">
        <v>2826</v>
      </c>
      <c r="I449" s="556"/>
      <c r="J449" s="508"/>
    </row>
    <row r="450" spans="1:10" s="497" customFormat="1" ht="30">
      <c r="A450" s="551">
        <f t="shared" si="6"/>
        <v>449</v>
      </c>
      <c r="B450" s="552" t="s">
        <v>593</v>
      </c>
      <c r="C450" s="553">
        <v>481</v>
      </c>
      <c r="D450" s="554">
        <v>39815</v>
      </c>
      <c r="E450" s="554">
        <v>40543</v>
      </c>
      <c r="F450" s="553">
        <v>70</v>
      </c>
      <c r="G450" s="552" t="s">
        <v>2827</v>
      </c>
      <c r="H450" s="555" t="s">
        <v>2828</v>
      </c>
      <c r="I450" s="556"/>
      <c r="J450" s="506"/>
    </row>
    <row r="451" spans="1:10" s="497" customFormat="1" ht="15">
      <c r="A451" s="551">
        <f t="shared" si="6"/>
        <v>450</v>
      </c>
      <c r="B451" s="552" t="s">
        <v>1969</v>
      </c>
      <c r="C451" s="553">
        <v>754</v>
      </c>
      <c r="D451" s="554">
        <v>43461</v>
      </c>
      <c r="E451" s="553" t="s">
        <v>2631</v>
      </c>
      <c r="F451" s="553">
        <v>100</v>
      </c>
      <c r="G451" s="562" t="s">
        <v>2829</v>
      </c>
      <c r="H451" s="557" t="s">
        <v>3515</v>
      </c>
      <c r="I451" s="556" t="s">
        <v>3516</v>
      </c>
      <c r="J451" s="506"/>
    </row>
    <row r="452" spans="1:10" s="497" customFormat="1" ht="15">
      <c r="A452" s="551">
        <f t="shared" ref="A452:A516" si="7">A451+1</f>
        <v>451</v>
      </c>
      <c r="B452" s="560" t="s">
        <v>1018</v>
      </c>
      <c r="C452" s="553">
        <v>98</v>
      </c>
      <c r="D452" s="554">
        <v>40179</v>
      </c>
      <c r="E452" s="553"/>
      <c r="F452" s="553">
        <v>35</v>
      </c>
      <c r="G452" s="552" t="s">
        <v>2830</v>
      </c>
      <c r="H452" s="555" t="s">
        <v>3517</v>
      </c>
      <c r="I452" s="556" t="s">
        <v>2831</v>
      </c>
      <c r="J452" s="506"/>
    </row>
    <row r="453" spans="1:10" s="497" customFormat="1" ht="15">
      <c r="A453" s="551">
        <f t="shared" si="7"/>
        <v>452</v>
      </c>
      <c r="B453" s="552" t="s">
        <v>1921</v>
      </c>
      <c r="C453" s="553"/>
      <c r="D453" s="554"/>
      <c r="E453" s="553"/>
      <c r="F453" s="553"/>
      <c r="G453" s="552"/>
      <c r="H453" s="555" t="s">
        <v>2832</v>
      </c>
      <c r="I453" s="556" t="s">
        <v>4166</v>
      </c>
      <c r="J453" s="504"/>
    </row>
    <row r="454" spans="1:10" s="497" customFormat="1" ht="30">
      <c r="A454" s="551">
        <f t="shared" si="7"/>
        <v>453</v>
      </c>
      <c r="B454" s="552" t="s">
        <v>3168</v>
      </c>
      <c r="C454" s="553">
        <v>137</v>
      </c>
      <c r="D454" s="554">
        <v>39815</v>
      </c>
      <c r="E454" s="553"/>
      <c r="F454" s="553">
        <v>95</v>
      </c>
      <c r="G454" s="552" t="s">
        <v>2833</v>
      </c>
      <c r="H454" s="555" t="s">
        <v>2834</v>
      </c>
      <c r="I454" s="556"/>
      <c r="J454" s="504"/>
    </row>
    <row r="455" spans="1:10" s="497" customFormat="1" ht="30">
      <c r="A455" s="551">
        <f t="shared" si="7"/>
        <v>454</v>
      </c>
      <c r="B455" s="560" t="s">
        <v>597</v>
      </c>
      <c r="C455" s="553">
        <v>434</v>
      </c>
      <c r="D455" s="554">
        <v>39815</v>
      </c>
      <c r="E455" s="553"/>
      <c r="F455" s="553">
        <v>85</v>
      </c>
      <c r="G455" s="552" t="s">
        <v>2835</v>
      </c>
      <c r="H455" s="565" t="s">
        <v>4257</v>
      </c>
      <c r="I455" s="556" t="s">
        <v>4167</v>
      </c>
      <c r="J455" s="504"/>
    </row>
    <row r="456" spans="1:10" s="497" customFormat="1" ht="15">
      <c r="A456" s="551">
        <f t="shared" si="7"/>
        <v>455</v>
      </c>
      <c r="B456" s="552" t="s">
        <v>600</v>
      </c>
      <c r="C456" s="553">
        <v>126</v>
      </c>
      <c r="D456" s="554">
        <v>38899</v>
      </c>
      <c r="E456" s="553"/>
      <c r="F456" s="553">
        <v>45</v>
      </c>
      <c r="G456" s="552" t="s">
        <v>4123</v>
      </c>
      <c r="H456" s="555" t="s">
        <v>2836</v>
      </c>
      <c r="I456" s="556"/>
      <c r="J456" s="504"/>
    </row>
    <row r="457" spans="1:10" s="497" customFormat="1" ht="15">
      <c r="A457" s="551">
        <f t="shared" si="7"/>
        <v>456</v>
      </c>
      <c r="B457" s="552" t="s">
        <v>1970</v>
      </c>
      <c r="C457" s="553">
        <v>765</v>
      </c>
      <c r="D457" s="554">
        <v>43496</v>
      </c>
      <c r="E457" s="553"/>
      <c r="F457" s="553">
        <v>50</v>
      </c>
      <c r="G457" s="562" t="s">
        <v>2837</v>
      </c>
      <c r="H457" s="557" t="s">
        <v>3542</v>
      </c>
      <c r="I457" s="556" t="s">
        <v>4168</v>
      </c>
      <c r="J457" s="506"/>
    </row>
    <row r="458" spans="1:10" s="497" customFormat="1" ht="15">
      <c r="A458" s="551"/>
      <c r="B458" s="552" t="s">
        <v>4313</v>
      </c>
      <c r="C458" s="553"/>
      <c r="D458" s="554"/>
      <c r="E458" s="553"/>
      <c r="F458" s="553"/>
      <c r="G458" s="552" t="s">
        <v>4314</v>
      </c>
      <c r="H458" s="557" t="s">
        <v>4315</v>
      </c>
      <c r="I458" s="556" t="s">
        <v>3486</v>
      </c>
      <c r="J458" s="506"/>
    </row>
    <row r="459" spans="1:10" s="497" customFormat="1" ht="15">
      <c r="A459" s="551">
        <f>A457+1</f>
        <v>457</v>
      </c>
      <c r="B459" s="560" t="s">
        <v>601</v>
      </c>
      <c r="C459" s="553">
        <v>553</v>
      </c>
      <c r="D459" s="554">
        <v>39842</v>
      </c>
      <c r="E459" s="553"/>
      <c r="F459" s="553">
        <v>100</v>
      </c>
      <c r="G459" s="552" t="s">
        <v>3239</v>
      </c>
      <c r="H459" s="563" t="s">
        <v>3949</v>
      </c>
      <c r="I459" s="556" t="s">
        <v>2838</v>
      </c>
      <c r="J459" s="506"/>
    </row>
    <row r="460" spans="1:10" s="497" customFormat="1" ht="30">
      <c r="A460" s="551">
        <f t="shared" si="7"/>
        <v>458</v>
      </c>
      <c r="B460" s="552" t="s">
        <v>603</v>
      </c>
      <c r="C460" s="553">
        <v>394</v>
      </c>
      <c r="D460" s="554">
        <v>39815</v>
      </c>
      <c r="E460" s="553"/>
      <c r="F460" s="553">
        <v>70</v>
      </c>
      <c r="G460" s="552" t="s">
        <v>3240</v>
      </c>
      <c r="H460" s="555" t="s">
        <v>2839</v>
      </c>
      <c r="I460" s="556" t="s">
        <v>3398</v>
      </c>
      <c r="J460" s="506"/>
    </row>
    <row r="461" spans="1:10" s="497" customFormat="1" ht="30">
      <c r="A461" s="551">
        <f t="shared" si="7"/>
        <v>459</v>
      </c>
      <c r="B461" s="552" t="s">
        <v>3440</v>
      </c>
      <c r="C461" s="553">
        <v>812</v>
      </c>
      <c r="D461" s="554">
        <v>44161</v>
      </c>
      <c r="E461" s="553"/>
      <c r="F461" s="553">
        <v>130</v>
      </c>
      <c r="G461" s="552" t="s">
        <v>3441</v>
      </c>
      <c r="H461" s="555" t="s">
        <v>3442</v>
      </c>
      <c r="I461" s="556" t="s">
        <v>3443</v>
      </c>
      <c r="J461" s="506"/>
    </row>
    <row r="462" spans="1:10" s="497" customFormat="1" ht="15">
      <c r="A462" s="551">
        <f t="shared" si="7"/>
        <v>460</v>
      </c>
      <c r="B462" s="561" t="s">
        <v>852</v>
      </c>
      <c r="C462" s="553">
        <v>586</v>
      </c>
      <c r="D462" s="554">
        <v>39848</v>
      </c>
      <c r="E462" s="553"/>
      <c r="F462" s="553">
        <v>50</v>
      </c>
      <c r="G462" s="552" t="s">
        <v>3241</v>
      </c>
      <c r="H462" s="555" t="s">
        <v>3901</v>
      </c>
      <c r="I462" s="556" t="s">
        <v>2840</v>
      </c>
      <c r="J462" s="506"/>
    </row>
    <row r="463" spans="1:10" s="497" customFormat="1" ht="15">
      <c r="A463" s="551">
        <f t="shared" si="7"/>
        <v>461</v>
      </c>
      <c r="B463" s="560" t="s">
        <v>605</v>
      </c>
      <c r="C463" s="553">
        <v>176</v>
      </c>
      <c r="D463" s="554">
        <v>39815</v>
      </c>
      <c r="E463" s="553"/>
      <c r="F463" s="553">
        <v>30</v>
      </c>
      <c r="G463" s="552" t="s">
        <v>2841</v>
      </c>
      <c r="H463" s="555" t="s">
        <v>2842</v>
      </c>
      <c r="I463" s="556" t="s">
        <v>2843</v>
      </c>
      <c r="J463" s="504"/>
    </row>
    <row r="464" spans="1:10" s="497" customFormat="1" ht="15">
      <c r="A464" s="551">
        <f t="shared" si="7"/>
        <v>462</v>
      </c>
      <c r="B464" s="552" t="s">
        <v>608</v>
      </c>
      <c r="C464" s="553">
        <v>533</v>
      </c>
      <c r="D464" s="554">
        <v>39815</v>
      </c>
      <c r="E464" s="553"/>
      <c r="F464" s="553">
        <v>25</v>
      </c>
      <c r="G464" s="552" t="s">
        <v>2844</v>
      </c>
      <c r="H464" s="555" t="s">
        <v>2845</v>
      </c>
      <c r="I464" s="556" t="s">
        <v>2588</v>
      </c>
      <c r="J464" s="506"/>
    </row>
    <row r="465" spans="1:10" s="497" customFormat="1" ht="15">
      <c r="A465" s="551">
        <f t="shared" si="7"/>
        <v>463</v>
      </c>
      <c r="B465" s="552" t="s">
        <v>3375</v>
      </c>
      <c r="C465" s="553">
        <v>798</v>
      </c>
      <c r="D465" s="554">
        <v>44104</v>
      </c>
      <c r="E465" s="553"/>
      <c r="F465" s="553">
        <v>100</v>
      </c>
      <c r="G465" s="552" t="s">
        <v>3376</v>
      </c>
      <c r="H465" s="555" t="s">
        <v>4258</v>
      </c>
      <c r="I465" s="556" t="s">
        <v>3377</v>
      </c>
      <c r="J465" s="504"/>
    </row>
    <row r="466" spans="1:10" s="497" customFormat="1" ht="15">
      <c r="A466" s="551">
        <f t="shared" si="7"/>
        <v>464</v>
      </c>
      <c r="B466" s="552" t="s">
        <v>3323</v>
      </c>
      <c r="C466" s="553">
        <v>806</v>
      </c>
      <c r="D466" s="554">
        <v>44134</v>
      </c>
      <c r="E466" s="553"/>
      <c r="F466" s="553">
        <v>85</v>
      </c>
      <c r="G466" s="552" t="s">
        <v>3324</v>
      </c>
      <c r="H466" s="555" t="s">
        <v>3325</v>
      </c>
      <c r="I466" s="556" t="s">
        <v>3326</v>
      </c>
      <c r="J466" s="506"/>
    </row>
    <row r="467" spans="1:10" s="497" customFormat="1" ht="30">
      <c r="A467" s="551">
        <f t="shared" si="7"/>
        <v>465</v>
      </c>
      <c r="B467" s="552" t="s">
        <v>611</v>
      </c>
      <c r="C467" s="553">
        <v>167</v>
      </c>
      <c r="D467" s="554">
        <v>39815</v>
      </c>
      <c r="E467" s="553"/>
      <c r="F467" s="553">
        <v>85</v>
      </c>
      <c r="G467" s="552" t="s">
        <v>2846</v>
      </c>
      <c r="H467" s="555" t="s">
        <v>3518</v>
      </c>
      <c r="I467" s="556" t="s">
        <v>3543</v>
      </c>
      <c r="J467" s="506"/>
    </row>
    <row r="468" spans="1:10" s="497" customFormat="1" ht="15">
      <c r="A468" s="551">
        <f t="shared" si="7"/>
        <v>466</v>
      </c>
      <c r="B468" s="560" t="s">
        <v>614</v>
      </c>
      <c r="C468" s="553">
        <v>316</v>
      </c>
      <c r="D468" s="554">
        <v>39815</v>
      </c>
      <c r="E468" s="553"/>
      <c r="F468" s="553">
        <v>85</v>
      </c>
      <c r="G468" s="552" t="s">
        <v>2847</v>
      </c>
      <c r="H468" s="555" t="s">
        <v>2848</v>
      </c>
      <c r="I468" s="556" t="s">
        <v>2849</v>
      </c>
      <c r="J468" s="504"/>
    </row>
    <row r="469" spans="1:10" s="497" customFormat="1" ht="30">
      <c r="A469" s="551">
        <f t="shared" si="7"/>
        <v>467</v>
      </c>
      <c r="B469" s="552" t="s">
        <v>3330</v>
      </c>
      <c r="C469" s="553">
        <v>782</v>
      </c>
      <c r="D469" s="554">
        <v>44096</v>
      </c>
      <c r="E469" s="553"/>
      <c r="F469" s="553">
        <v>250</v>
      </c>
      <c r="G469" s="552" t="s">
        <v>3331</v>
      </c>
      <c r="H469" s="555" t="s">
        <v>3332</v>
      </c>
      <c r="I469" s="556" t="s">
        <v>3486</v>
      </c>
      <c r="J469" s="504"/>
    </row>
    <row r="470" spans="1:10" s="497" customFormat="1" ht="15">
      <c r="A470" s="551">
        <f t="shared" si="7"/>
        <v>468</v>
      </c>
      <c r="B470" s="552" t="s">
        <v>1566</v>
      </c>
      <c r="C470" s="553"/>
      <c r="D470" s="554"/>
      <c r="E470" s="553"/>
      <c r="F470" s="553"/>
      <c r="G470" s="552" t="s">
        <v>2850</v>
      </c>
      <c r="H470" s="555" t="s">
        <v>2851</v>
      </c>
      <c r="I470" s="556" t="s">
        <v>2852</v>
      </c>
      <c r="J470" s="506"/>
    </row>
    <row r="471" spans="1:10" s="497" customFormat="1" ht="30">
      <c r="A471" s="551">
        <f t="shared" si="7"/>
        <v>469</v>
      </c>
      <c r="B471" s="552" t="s">
        <v>3113</v>
      </c>
      <c r="C471" s="553">
        <v>67</v>
      </c>
      <c r="D471" s="554">
        <v>39815</v>
      </c>
      <c r="E471" s="553"/>
      <c r="F471" s="553">
        <v>85</v>
      </c>
      <c r="G471" s="552" t="s">
        <v>2853</v>
      </c>
      <c r="H471" s="555" t="s">
        <v>2854</v>
      </c>
      <c r="I471" s="556" t="s">
        <v>3544</v>
      </c>
      <c r="J471" s="504"/>
    </row>
    <row r="472" spans="1:10" s="497" customFormat="1" ht="30">
      <c r="A472" s="551">
        <f t="shared" si="7"/>
        <v>470</v>
      </c>
      <c r="B472" s="560" t="s">
        <v>620</v>
      </c>
      <c r="C472" s="553">
        <v>389</v>
      </c>
      <c r="D472" s="554">
        <v>39815</v>
      </c>
      <c r="E472" s="553"/>
      <c r="F472" s="553">
        <v>95</v>
      </c>
      <c r="G472" s="552" t="s">
        <v>3552</v>
      </c>
      <c r="H472" s="555" t="s">
        <v>4259</v>
      </c>
      <c r="I472" s="556" t="s">
        <v>3397</v>
      </c>
      <c r="J472" s="509"/>
    </row>
    <row r="473" spans="1:10" s="497" customFormat="1" ht="15">
      <c r="A473" s="551">
        <f t="shared" si="7"/>
        <v>471</v>
      </c>
      <c r="B473" s="552" t="s">
        <v>623</v>
      </c>
      <c r="C473" s="553">
        <v>243</v>
      </c>
      <c r="D473" s="554">
        <v>39815</v>
      </c>
      <c r="E473" s="553"/>
      <c r="F473" s="553">
        <v>50</v>
      </c>
      <c r="G473" s="552" t="s">
        <v>3242</v>
      </c>
      <c r="H473" s="555" t="s">
        <v>2855</v>
      </c>
      <c r="I473" s="556"/>
      <c r="J473" s="504"/>
    </row>
    <row r="474" spans="1:10" s="497" customFormat="1" ht="45">
      <c r="A474" s="551">
        <f t="shared" si="7"/>
        <v>472</v>
      </c>
      <c r="B474" s="552" t="s">
        <v>625</v>
      </c>
      <c r="C474" s="553">
        <v>261</v>
      </c>
      <c r="D474" s="554">
        <v>39815</v>
      </c>
      <c r="E474" s="553"/>
      <c r="F474" s="553">
        <v>100</v>
      </c>
      <c r="G474" s="552" t="s">
        <v>3243</v>
      </c>
      <c r="H474" s="555" t="s">
        <v>4260</v>
      </c>
      <c r="I474" s="556" t="s">
        <v>4324</v>
      </c>
      <c r="J474" s="504"/>
    </row>
    <row r="475" spans="1:10" s="497" customFormat="1" ht="15">
      <c r="A475" s="551">
        <f t="shared" si="7"/>
        <v>473</v>
      </c>
      <c r="B475" s="552" t="s">
        <v>3169</v>
      </c>
      <c r="C475" s="553">
        <v>529</v>
      </c>
      <c r="D475" s="554">
        <v>38957</v>
      </c>
      <c r="E475" s="553"/>
      <c r="F475" s="553">
        <v>50</v>
      </c>
      <c r="G475" s="552" t="s">
        <v>2856</v>
      </c>
      <c r="H475" s="555" t="s">
        <v>2857</v>
      </c>
      <c r="I475" s="556"/>
      <c r="J475" s="504"/>
    </row>
    <row r="476" spans="1:10" s="497" customFormat="1" ht="30">
      <c r="A476" s="551">
        <f t="shared" si="7"/>
        <v>474</v>
      </c>
      <c r="B476" s="560" t="s">
        <v>3842</v>
      </c>
      <c r="C476" s="553">
        <v>82</v>
      </c>
      <c r="D476" s="554">
        <v>39815</v>
      </c>
      <c r="E476" s="553"/>
      <c r="F476" s="553">
        <v>150</v>
      </c>
      <c r="G476" s="552" t="s">
        <v>4124</v>
      </c>
      <c r="H476" s="555" t="s">
        <v>4261</v>
      </c>
      <c r="I476" s="556" t="s">
        <v>4415</v>
      </c>
      <c r="J476" s="507"/>
    </row>
    <row r="477" spans="1:10" s="497" customFormat="1" ht="15">
      <c r="A477" s="551">
        <f t="shared" si="7"/>
        <v>475</v>
      </c>
      <c r="B477" s="552" t="s">
        <v>3483</v>
      </c>
      <c r="C477" s="553">
        <v>817</v>
      </c>
      <c r="D477" s="554">
        <v>44166</v>
      </c>
      <c r="E477" s="553"/>
      <c r="F477" s="553">
        <v>100</v>
      </c>
      <c r="G477" s="552" t="s">
        <v>4262</v>
      </c>
      <c r="H477" s="555" t="s">
        <v>3484</v>
      </c>
      <c r="I477" s="556" t="s">
        <v>3485</v>
      </c>
      <c r="J477" s="504"/>
    </row>
    <row r="478" spans="1:10" s="497" customFormat="1" ht="15">
      <c r="A478" s="551">
        <f t="shared" si="7"/>
        <v>476</v>
      </c>
      <c r="B478" s="552" t="s">
        <v>633</v>
      </c>
      <c r="C478" s="553">
        <v>550</v>
      </c>
      <c r="D478" s="554">
        <v>39771</v>
      </c>
      <c r="E478" s="553"/>
      <c r="F478" s="553">
        <v>70</v>
      </c>
      <c r="G478" s="552" t="s">
        <v>3244</v>
      </c>
      <c r="H478" s="555" t="s">
        <v>2858</v>
      </c>
      <c r="I478" s="556" t="s">
        <v>2346</v>
      </c>
      <c r="J478" s="506"/>
    </row>
    <row r="479" spans="1:10" s="497" customFormat="1" ht="15">
      <c r="A479" s="551">
        <f t="shared" si="7"/>
        <v>477</v>
      </c>
      <c r="B479" s="560" t="s">
        <v>3115</v>
      </c>
      <c r="C479" s="553">
        <v>589</v>
      </c>
      <c r="D479" s="554">
        <v>39846</v>
      </c>
      <c r="E479" s="553"/>
      <c r="F479" s="553">
        <v>50</v>
      </c>
      <c r="G479" s="552" t="s">
        <v>4414</v>
      </c>
      <c r="H479" s="555" t="s">
        <v>2859</v>
      </c>
      <c r="I479" s="556" t="s">
        <v>2860</v>
      </c>
      <c r="J479" s="504"/>
    </row>
    <row r="480" spans="1:10" s="497" customFormat="1" ht="15">
      <c r="A480" s="551">
        <f t="shared" si="7"/>
        <v>478</v>
      </c>
      <c r="B480" s="552" t="s">
        <v>635</v>
      </c>
      <c r="C480" s="553">
        <v>338</v>
      </c>
      <c r="D480" s="554">
        <v>38720</v>
      </c>
      <c r="E480" s="553"/>
      <c r="F480" s="553">
        <v>70</v>
      </c>
      <c r="G480" s="552" t="s">
        <v>2861</v>
      </c>
      <c r="H480" s="555" t="s">
        <v>3395</v>
      </c>
      <c r="I480" s="556" t="s">
        <v>3396</v>
      </c>
      <c r="J480" s="504"/>
    </row>
    <row r="481" spans="1:10" s="497" customFormat="1" ht="15">
      <c r="A481" s="551">
        <f t="shared" si="7"/>
        <v>479</v>
      </c>
      <c r="B481" s="552" t="s">
        <v>3170</v>
      </c>
      <c r="C481" s="553">
        <v>239</v>
      </c>
      <c r="D481" s="554">
        <v>38720</v>
      </c>
      <c r="E481" s="553"/>
      <c r="F481" s="553">
        <v>230</v>
      </c>
      <c r="G481" s="552" t="s">
        <v>2862</v>
      </c>
      <c r="H481" s="555" t="s">
        <v>2863</v>
      </c>
      <c r="I481" s="556"/>
      <c r="J481" s="504"/>
    </row>
    <row r="482" spans="1:10" s="497" customFormat="1" ht="30">
      <c r="A482" s="551">
        <f t="shared" si="7"/>
        <v>480</v>
      </c>
      <c r="B482" s="552" t="s">
        <v>639</v>
      </c>
      <c r="C482" s="553">
        <v>149</v>
      </c>
      <c r="D482" s="554">
        <v>39815</v>
      </c>
      <c r="E482" s="553"/>
      <c r="F482" s="553">
        <v>115</v>
      </c>
      <c r="G482" s="552" t="s">
        <v>2864</v>
      </c>
      <c r="H482" s="555" t="s">
        <v>4263</v>
      </c>
      <c r="I482" s="556" t="s">
        <v>3519</v>
      </c>
      <c r="J482" s="504"/>
    </row>
    <row r="483" spans="1:10" s="497" customFormat="1" ht="15">
      <c r="A483" s="551">
        <f t="shared" si="7"/>
        <v>481</v>
      </c>
      <c r="B483" s="552" t="s">
        <v>1971</v>
      </c>
      <c r="C483" s="553">
        <v>751</v>
      </c>
      <c r="D483" s="554">
        <v>43460</v>
      </c>
      <c r="E483" s="553"/>
      <c r="F483" s="553">
        <v>60</v>
      </c>
      <c r="G483" s="562" t="s">
        <v>2865</v>
      </c>
      <c r="H483" s="562" t="s">
        <v>4349</v>
      </c>
      <c r="I483" s="556" t="s">
        <v>4348</v>
      </c>
      <c r="J483" s="504"/>
    </row>
    <row r="484" spans="1:10" s="497" customFormat="1" ht="15">
      <c r="A484" s="551">
        <f t="shared" si="7"/>
        <v>482</v>
      </c>
      <c r="B484" s="560" t="s">
        <v>2866</v>
      </c>
      <c r="C484" s="553">
        <v>544</v>
      </c>
      <c r="D484" s="554">
        <v>39342</v>
      </c>
      <c r="E484" s="553"/>
      <c r="F484" s="553">
        <v>50</v>
      </c>
      <c r="G484" s="552" t="s">
        <v>3245</v>
      </c>
      <c r="H484" s="555" t="s">
        <v>4264</v>
      </c>
      <c r="I484" s="556" t="s">
        <v>4392</v>
      </c>
      <c r="J484" s="506"/>
    </row>
    <row r="485" spans="1:10" s="497" customFormat="1" ht="15">
      <c r="A485" s="551">
        <f t="shared" si="7"/>
        <v>483</v>
      </c>
      <c r="B485" s="560" t="s">
        <v>988</v>
      </c>
      <c r="C485" s="553">
        <v>638</v>
      </c>
      <c r="D485" s="554">
        <v>41426</v>
      </c>
      <c r="E485" s="553"/>
      <c r="F485" s="553">
        <v>90</v>
      </c>
      <c r="G485" s="552" t="s">
        <v>2867</v>
      </c>
      <c r="H485" s="555" t="s">
        <v>4331</v>
      </c>
      <c r="I485" s="556" t="s">
        <v>4330</v>
      </c>
      <c r="J485" s="506"/>
    </row>
    <row r="486" spans="1:10" s="497" customFormat="1" ht="15">
      <c r="A486" s="551">
        <f t="shared" si="7"/>
        <v>484</v>
      </c>
      <c r="B486" s="560" t="s">
        <v>644</v>
      </c>
      <c r="C486" s="553">
        <v>530</v>
      </c>
      <c r="D486" s="554">
        <v>39815</v>
      </c>
      <c r="E486" s="553"/>
      <c r="F486" s="553">
        <v>80</v>
      </c>
      <c r="G486" s="552" t="s">
        <v>2868</v>
      </c>
      <c r="H486" s="555" t="s">
        <v>4265</v>
      </c>
      <c r="I486" s="556" t="s">
        <v>4324</v>
      </c>
      <c r="J486" s="504"/>
    </row>
    <row r="487" spans="1:10" s="497" customFormat="1" ht="15">
      <c r="A487" s="551">
        <f t="shared" si="7"/>
        <v>485</v>
      </c>
      <c r="B487" s="552" t="s">
        <v>647</v>
      </c>
      <c r="C487" s="553">
        <v>354</v>
      </c>
      <c r="D487" s="554">
        <v>39815</v>
      </c>
      <c r="E487" s="553"/>
      <c r="F487" s="553">
        <v>90</v>
      </c>
      <c r="G487" s="552" t="s">
        <v>2869</v>
      </c>
      <c r="H487" s="555" t="s">
        <v>4266</v>
      </c>
      <c r="I487" s="556" t="s">
        <v>3821</v>
      </c>
      <c r="J487" s="504"/>
    </row>
    <row r="488" spans="1:10" s="497" customFormat="1" ht="30">
      <c r="A488" s="551">
        <f t="shared" si="7"/>
        <v>486</v>
      </c>
      <c r="B488" s="552" t="s">
        <v>650</v>
      </c>
      <c r="C488" s="553">
        <v>14</v>
      </c>
      <c r="D488" s="554">
        <v>39815</v>
      </c>
      <c r="E488" s="553"/>
      <c r="F488" s="553">
        <v>235</v>
      </c>
      <c r="G488" s="552" t="s">
        <v>2870</v>
      </c>
      <c r="H488" s="555" t="s">
        <v>3902</v>
      </c>
      <c r="I488" s="556" t="s">
        <v>3864</v>
      </c>
      <c r="J488" s="504"/>
    </row>
    <row r="489" spans="1:10" s="497" customFormat="1" ht="15">
      <c r="A489" s="551">
        <f t="shared" si="7"/>
        <v>487</v>
      </c>
      <c r="B489" s="552" t="s">
        <v>2871</v>
      </c>
      <c r="C489" s="553">
        <v>483</v>
      </c>
      <c r="D489" s="554">
        <v>39783</v>
      </c>
      <c r="E489" s="553"/>
      <c r="F489" s="553">
        <v>50</v>
      </c>
      <c r="G489" s="552" t="s">
        <v>2872</v>
      </c>
      <c r="H489" s="555" t="s">
        <v>2873</v>
      </c>
      <c r="I489" s="556"/>
      <c r="J489" s="504"/>
    </row>
    <row r="490" spans="1:10" s="497" customFormat="1" ht="15">
      <c r="A490" s="551">
        <f t="shared" si="7"/>
        <v>488</v>
      </c>
      <c r="B490" s="552" t="s">
        <v>2874</v>
      </c>
      <c r="C490" s="553"/>
      <c r="D490" s="554"/>
      <c r="E490" s="553"/>
      <c r="F490" s="553"/>
      <c r="G490" s="552" t="s">
        <v>2875</v>
      </c>
      <c r="H490" s="555" t="s">
        <v>2876</v>
      </c>
      <c r="I490" s="556"/>
      <c r="J490" s="504"/>
    </row>
    <row r="491" spans="1:10" s="497" customFormat="1" ht="15">
      <c r="A491" s="551">
        <f t="shared" si="7"/>
        <v>489</v>
      </c>
      <c r="B491" s="552" t="s">
        <v>653</v>
      </c>
      <c r="C491" s="553">
        <v>286</v>
      </c>
      <c r="D491" s="554">
        <v>39815</v>
      </c>
      <c r="E491" s="553"/>
      <c r="F491" s="553">
        <v>85</v>
      </c>
      <c r="G491" s="552" t="s">
        <v>2877</v>
      </c>
      <c r="H491" s="555" t="s">
        <v>3394</v>
      </c>
      <c r="I491" s="556" t="s">
        <v>2878</v>
      </c>
      <c r="J491" s="504"/>
    </row>
    <row r="492" spans="1:10" s="497" customFormat="1" ht="30">
      <c r="A492" s="551">
        <f t="shared" si="7"/>
        <v>490</v>
      </c>
      <c r="B492" s="552" t="s">
        <v>3171</v>
      </c>
      <c r="C492" s="553">
        <v>495</v>
      </c>
      <c r="D492" s="554">
        <v>39815</v>
      </c>
      <c r="E492" s="553"/>
      <c r="F492" s="553">
        <v>70</v>
      </c>
      <c r="G492" s="552" t="s">
        <v>2879</v>
      </c>
      <c r="H492" s="555" t="s">
        <v>2880</v>
      </c>
      <c r="I492" s="556" t="s">
        <v>2881</v>
      </c>
      <c r="J492" s="506"/>
    </row>
    <row r="493" spans="1:10" s="497" customFormat="1" ht="15">
      <c r="A493" s="551">
        <f t="shared" si="7"/>
        <v>491</v>
      </c>
      <c r="B493" s="560" t="s">
        <v>3172</v>
      </c>
      <c r="C493" s="553">
        <v>109</v>
      </c>
      <c r="D493" s="554">
        <v>39815</v>
      </c>
      <c r="E493" s="553"/>
      <c r="F493" s="553">
        <v>70</v>
      </c>
      <c r="G493" s="552" t="s">
        <v>3246</v>
      </c>
      <c r="H493" s="555" t="s">
        <v>4267</v>
      </c>
      <c r="I493" s="556" t="s">
        <v>2882</v>
      </c>
      <c r="J493" s="506"/>
    </row>
    <row r="494" spans="1:10" s="497" customFormat="1" ht="15">
      <c r="A494" s="551">
        <f t="shared" si="7"/>
        <v>492</v>
      </c>
      <c r="B494" s="552" t="s">
        <v>3116</v>
      </c>
      <c r="C494" s="553">
        <v>48</v>
      </c>
      <c r="D494" s="554">
        <v>39815</v>
      </c>
      <c r="E494" s="553"/>
      <c r="F494" s="553">
        <v>125</v>
      </c>
      <c r="G494" s="552" t="s">
        <v>4125</v>
      </c>
      <c r="H494" s="565" t="s">
        <v>3941</v>
      </c>
      <c r="I494" s="556" t="s">
        <v>3940</v>
      </c>
      <c r="J494" s="504"/>
    </row>
    <row r="495" spans="1:10" s="497" customFormat="1" ht="15">
      <c r="A495" s="551">
        <f t="shared" si="7"/>
        <v>493</v>
      </c>
      <c r="B495" s="552" t="s">
        <v>3444</v>
      </c>
      <c r="C495" s="553">
        <v>807</v>
      </c>
      <c r="D495" s="554">
        <v>44148</v>
      </c>
      <c r="E495" s="553"/>
      <c r="F495" s="553">
        <v>165</v>
      </c>
      <c r="G495" s="552" t="s">
        <v>4268</v>
      </c>
      <c r="H495" s="555">
        <v>69364975</v>
      </c>
      <c r="I495" s="556" t="s">
        <v>3445</v>
      </c>
      <c r="J495" s="506"/>
    </row>
    <row r="496" spans="1:10" s="497" customFormat="1" ht="15">
      <c r="A496" s="551">
        <f t="shared" si="7"/>
        <v>494</v>
      </c>
      <c r="B496" s="552" t="s">
        <v>3173</v>
      </c>
      <c r="C496" s="553">
        <v>133</v>
      </c>
      <c r="D496" s="554">
        <v>39815</v>
      </c>
      <c r="E496" s="553"/>
      <c r="F496" s="553">
        <v>85</v>
      </c>
      <c r="G496" s="552" t="s">
        <v>2883</v>
      </c>
      <c r="H496" s="555" t="s">
        <v>2884</v>
      </c>
      <c r="I496" s="556" t="s">
        <v>4350</v>
      </c>
      <c r="J496" s="504"/>
    </row>
    <row r="497" spans="1:10" s="497" customFormat="1" ht="15">
      <c r="A497" s="551">
        <f t="shared" si="7"/>
        <v>495</v>
      </c>
      <c r="B497" s="552" t="s">
        <v>982</v>
      </c>
      <c r="C497" s="553">
        <v>561</v>
      </c>
      <c r="D497" s="554">
        <v>39846</v>
      </c>
      <c r="E497" s="553"/>
      <c r="F497" s="553">
        <v>20</v>
      </c>
      <c r="G497" s="552" t="s">
        <v>3247</v>
      </c>
      <c r="H497" s="555" t="s">
        <v>2885</v>
      </c>
      <c r="I497" s="556"/>
      <c r="J497" s="504"/>
    </row>
    <row r="498" spans="1:10" s="497" customFormat="1" ht="15">
      <c r="A498" s="551">
        <f t="shared" si="7"/>
        <v>496</v>
      </c>
      <c r="B498" s="552" t="s">
        <v>1332</v>
      </c>
      <c r="C498" s="553">
        <v>634</v>
      </c>
      <c r="D498" s="554">
        <v>41051</v>
      </c>
      <c r="E498" s="553"/>
      <c r="F498" s="553">
        <v>55</v>
      </c>
      <c r="G498" s="552" t="s">
        <v>2886</v>
      </c>
      <c r="H498" s="555" t="s">
        <v>2887</v>
      </c>
      <c r="I498" s="556" t="s">
        <v>2888</v>
      </c>
      <c r="J498" s="506"/>
    </row>
    <row r="499" spans="1:10" s="497" customFormat="1" ht="30">
      <c r="A499" s="551">
        <f t="shared" si="7"/>
        <v>497</v>
      </c>
      <c r="B499" s="552" t="s">
        <v>996</v>
      </c>
      <c r="C499" s="553">
        <v>613</v>
      </c>
      <c r="D499" s="554">
        <v>40545</v>
      </c>
      <c r="E499" s="554">
        <v>40908</v>
      </c>
      <c r="F499" s="553">
        <v>40</v>
      </c>
      <c r="G499" s="552" t="s">
        <v>2889</v>
      </c>
      <c r="H499" s="555" t="s">
        <v>2890</v>
      </c>
      <c r="I499" s="556"/>
      <c r="J499" s="506"/>
    </row>
    <row r="500" spans="1:10" s="497" customFormat="1" ht="15">
      <c r="A500" s="551">
        <f t="shared" si="7"/>
        <v>498</v>
      </c>
      <c r="B500" s="560" t="s">
        <v>666</v>
      </c>
      <c r="C500" s="553">
        <v>311</v>
      </c>
      <c r="D500" s="554">
        <v>39815</v>
      </c>
      <c r="E500" s="553"/>
      <c r="F500" s="553">
        <v>85</v>
      </c>
      <c r="G500" s="552" t="s">
        <v>2891</v>
      </c>
      <c r="H500" s="555" t="s">
        <v>2892</v>
      </c>
      <c r="I500" s="556" t="s">
        <v>4325</v>
      </c>
      <c r="J500" s="506"/>
    </row>
    <row r="501" spans="1:10" s="497" customFormat="1" ht="15">
      <c r="A501" s="551">
        <f t="shared" si="7"/>
        <v>499</v>
      </c>
      <c r="B501" s="560" t="s">
        <v>669</v>
      </c>
      <c r="C501" s="553">
        <v>310</v>
      </c>
      <c r="D501" s="554">
        <v>39815</v>
      </c>
      <c r="E501" s="553"/>
      <c r="F501" s="553">
        <v>70</v>
      </c>
      <c r="G501" s="552" t="s">
        <v>2893</v>
      </c>
      <c r="H501" s="555" t="s">
        <v>2894</v>
      </c>
      <c r="I501" s="556" t="s">
        <v>3822</v>
      </c>
      <c r="J501" s="506"/>
    </row>
    <row r="502" spans="1:10" s="497" customFormat="1" ht="30">
      <c r="A502" s="551">
        <f t="shared" si="7"/>
        <v>500</v>
      </c>
      <c r="B502" s="552" t="s">
        <v>672</v>
      </c>
      <c r="C502" s="553">
        <v>18</v>
      </c>
      <c r="D502" s="554">
        <v>39815</v>
      </c>
      <c r="E502" s="553"/>
      <c r="F502" s="553">
        <v>165</v>
      </c>
      <c r="G502" s="552" t="s">
        <v>2895</v>
      </c>
      <c r="H502" s="555" t="s">
        <v>4269</v>
      </c>
      <c r="I502" s="556"/>
      <c r="J502" s="506"/>
    </row>
    <row r="503" spans="1:10" s="497" customFormat="1" ht="15">
      <c r="A503" s="551">
        <f t="shared" si="7"/>
        <v>501</v>
      </c>
      <c r="B503" s="552" t="s">
        <v>675</v>
      </c>
      <c r="C503" s="553">
        <v>25</v>
      </c>
      <c r="D503" s="554">
        <v>38720</v>
      </c>
      <c r="E503" s="553"/>
      <c r="F503" s="553">
        <v>85</v>
      </c>
      <c r="G503" s="552"/>
      <c r="H503" s="555" t="s">
        <v>2896</v>
      </c>
      <c r="I503" s="556"/>
      <c r="J503" s="506"/>
    </row>
    <row r="504" spans="1:10" s="497" customFormat="1" ht="15">
      <c r="A504" s="551">
        <f t="shared" si="7"/>
        <v>502</v>
      </c>
      <c r="B504" s="560" t="s">
        <v>896</v>
      </c>
      <c r="C504" s="553">
        <v>570</v>
      </c>
      <c r="D504" s="554">
        <v>39846</v>
      </c>
      <c r="E504" s="553"/>
      <c r="F504" s="553">
        <v>70</v>
      </c>
      <c r="G504" s="552" t="s">
        <v>3248</v>
      </c>
      <c r="H504" s="555">
        <v>274496</v>
      </c>
      <c r="I504" s="556" t="s">
        <v>2897</v>
      </c>
      <c r="J504" s="506"/>
    </row>
    <row r="505" spans="1:10" s="497" customFormat="1" ht="15">
      <c r="A505" s="551">
        <f t="shared" si="7"/>
        <v>503</v>
      </c>
      <c r="B505" s="552" t="s">
        <v>678</v>
      </c>
      <c r="C505" s="553">
        <v>531</v>
      </c>
      <c r="D505" s="554">
        <v>38961</v>
      </c>
      <c r="E505" s="553"/>
      <c r="F505" s="553">
        <v>50</v>
      </c>
      <c r="G505" s="552" t="s">
        <v>2898</v>
      </c>
      <c r="H505" s="555" t="s">
        <v>2899</v>
      </c>
      <c r="I505" s="556"/>
      <c r="J505" s="506"/>
    </row>
    <row r="506" spans="1:10" s="497" customFormat="1" ht="30">
      <c r="A506" s="551">
        <f t="shared" si="7"/>
        <v>504</v>
      </c>
      <c r="B506" s="552" t="s">
        <v>1972</v>
      </c>
      <c r="C506" s="553">
        <v>764</v>
      </c>
      <c r="D506" s="554">
        <v>43468</v>
      </c>
      <c r="E506" s="553"/>
      <c r="F506" s="553">
        <v>75</v>
      </c>
      <c r="G506" s="562" t="s">
        <v>2900</v>
      </c>
      <c r="H506" s="557" t="s">
        <v>3545</v>
      </c>
      <c r="I506" s="556" t="s">
        <v>4356</v>
      </c>
      <c r="J506" s="507"/>
    </row>
    <row r="507" spans="1:10" s="497" customFormat="1" ht="45">
      <c r="A507" s="551">
        <f t="shared" si="7"/>
        <v>505</v>
      </c>
      <c r="B507" s="552" t="s">
        <v>2901</v>
      </c>
      <c r="C507" s="553">
        <v>663</v>
      </c>
      <c r="D507" s="554">
        <v>42051</v>
      </c>
      <c r="E507" s="553"/>
      <c r="F507" s="553">
        <v>100</v>
      </c>
      <c r="G507" s="552" t="s">
        <v>2902</v>
      </c>
      <c r="H507" s="555" t="s">
        <v>2903</v>
      </c>
      <c r="I507" s="556" t="s">
        <v>2904</v>
      </c>
      <c r="J507" s="506"/>
    </row>
    <row r="508" spans="1:10" s="497" customFormat="1" ht="15">
      <c r="A508" s="551">
        <f t="shared" si="7"/>
        <v>506</v>
      </c>
      <c r="B508" s="552" t="s">
        <v>3174</v>
      </c>
      <c r="C508" s="553">
        <v>647</v>
      </c>
      <c r="D508" s="554">
        <v>41456</v>
      </c>
      <c r="E508" s="553"/>
      <c r="F508" s="553">
        <v>50</v>
      </c>
      <c r="G508" s="552" t="s">
        <v>3249</v>
      </c>
      <c r="H508" s="555" t="s">
        <v>2905</v>
      </c>
      <c r="I508" s="556" t="s">
        <v>2906</v>
      </c>
      <c r="J508" s="506"/>
    </row>
    <row r="509" spans="1:10" s="497" customFormat="1" ht="15">
      <c r="A509" s="551">
        <f t="shared" si="7"/>
        <v>507</v>
      </c>
      <c r="B509" s="552" t="s">
        <v>679</v>
      </c>
      <c r="C509" s="553">
        <v>54</v>
      </c>
      <c r="D509" s="554">
        <v>39815</v>
      </c>
      <c r="E509" s="553"/>
      <c r="F509" s="553">
        <v>195</v>
      </c>
      <c r="G509" s="552" t="s">
        <v>2907</v>
      </c>
      <c r="H509" s="555" t="s">
        <v>4270</v>
      </c>
      <c r="I509" s="556" t="s">
        <v>3520</v>
      </c>
      <c r="J509" s="506"/>
    </row>
    <row r="510" spans="1:10" s="497" customFormat="1" ht="15">
      <c r="A510" s="551">
        <f t="shared" si="7"/>
        <v>508</v>
      </c>
      <c r="B510" s="552" t="s">
        <v>3825</v>
      </c>
      <c r="C510" s="553">
        <v>820</v>
      </c>
      <c r="D510" s="554">
        <v>44256</v>
      </c>
      <c r="E510" s="553"/>
      <c r="F510" s="553">
        <v>200</v>
      </c>
      <c r="G510" s="552" t="s">
        <v>3826</v>
      </c>
      <c r="H510" s="555" t="s">
        <v>3827</v>
      </c>
      <c r="I510" s="556" t="s">
        <v>3828</v>
      </c>
      <c r="J510" s="506"/>
    </row>
    <row r="511" spans="1:10" s="497" customFormat="1" ht="15">
      <c r="A511" s="551">
        <f t="shared" si="7"/>
        <v>509</v>
      </c>
      <c r="B511" s="552" t="s">
        <v>3175</v>
      </c>
      <c r="C511" s="553">
        <v>741</v>
      </c>
      <c r="D511" s="554">
        <v>43357</v>
      </c>
      <c r="E511" s="553"/>
      <c r="F511" s="553">
        <v>200</v>
      </c>
      <c r="G511" s="552" t="s">
        <v>3250</v>
      </c>
      <c r="H511" s="555" t="s">
        <v>3546</v>
      </c>
      <c r="I511" s="556" t="s">
        <v>2908</v>
      </c>
      <c r="J511" s="509"/>
    </row>
    <row r="512" spans="1:10" s="497" customFormat="1" ht="15">
      <c r="A512" s="551">
        <f t="shared" si="7"/>
        <v>510</v>
      </c>
      <c r="B512" s="560" t="s">
        <v>681</v>
      </c>
      <c r="C512" s="553">
        <v>33</v>
      </c>
      <c r="D512" s="554">
        <v>39815</v>
      </c>
      <c r="E512" s="553"/>
      <c r="F512" s="553">
        <v>75</v>
      </c>
      <c r="G512" s="552" t="s">
        <v>2911</v>
      </c>
      <c r="H512" s="555" t="s">
        <v>4271</v>
      </c>
      <c r="I512" s="556" t="s">
        <v>4169</v>
      </c>
      <c r="J512" s="506"/>
    </row>
    <row r="513" spans="1:10" s="497" customFormat="1" ht="15">
      <c r="A513" s="551">
        <f t="shared" si="7"/>
        <v>511</v>
      </c>
      <c r="B513" s="552" t="s">
        <v>3176</v>
      </c>
      <c r="C513" s="553">
        <v>603</v>
      </c>
      <c r="D513" s="554">
        <v>39932</v>
      </c>
      <c r="E513" s="553"/>
      <c r="F513" s="553">
        <v>50</v>
      </c>
      <c r="G513" s="552" t="s">
        <v>2909</v>
      </c>
      <c r="H513" s="555" t="s">
        <v>2910</v>
      </c>
      <c r="I513" s="556"/>
      <c r="J513" s="504"/>
    </row>
    <row r="514" spans="1:10" s="497" customFormat="1" ht="15">
      <c r="A514" s="551">
        <f t="shared" si="7"/>
        <v>512</v>
      </c>
      <c r="B514" s="552" t="s">
        <v>1580</v>
      </c>
      <c r="C514" s="553"/>
      <c r="D514" s="554"/>
      <c r="E514" s="553"/>
      <c r="F514" s="553"/>
      <c r="G514" s="552" t="s">
        <v>2912</v>
      </c>
      <c r="H514" s="555" t="s">
        <v>4272</v>
      </c>
      <c r="I514" s="556" t="s">
        <v>3865</v>
      </c>
      <c r="J514" s="507"/>
    </row>
    <row r="515" spans="1:10" s="497" customFormat="1" ht="15">
      <c r="A515" s="551">
        <f t="shared" si="7"/>
        <v>513</v>
      </c>
      <c r="B515" s="552" t="s">
        <v>684</v>
      </c>
      <c r="C515" s="553">
        <v>68</v>
      </c>
      <c r="D515" s="554">
        <v>38720</v>
      </c>
      <c r="E515" s="553"/>
      <c r="F515" s="553">
        <v>125</v>
      </c>
      <c r="G515" s="552" t="s">
        <v>4127</v>
      </c>
      <c r="H515" s="555" t="s">
        <v>2913</v>
      </c>
      <c r="I515" s="556"/>
      <c r="J515" s="504"/>
    </row>
    <row r="516" spans="1:10" s="497" customFormat="1" ht="15">
      <c r="A516" s="551">
        <f t="shared" si="7"/>
        <v>514</v>
      </c>
      <c r="B516" s="552" t="s">
        <v>2914</v>
      </c>
      <c r="C516" s="553">
        <v>399</v>
      </c>
      <c r="D516" s="554">
        <v>38720</v>
      </c>
      <c r="E516" s="553"/>
      <c r="F516" s="553">
        <v>70</v>
      </c>
      <c r="G516" s="552" t="s">
        <v>2915</v>
      </c>
      <c r="H516" s="555" t="s">
        <v>2916</v>
      </c>
      <c r="I516" s="556"/>
      <c r="J516" s="507"/>
    </row>
    <row r="517" spans="1:10" s="497" customFormat="1" ht="30">
      <c r="A517" s="551">
        <f t="shared" ref="A517:A580" si="8">A516+1</f>
        <v>515</v>
      </c>
      <c r="B517" s="552" t="s">
        <v>686</v>
      </c>
      <c r="C517" s="553">
        <v>259</v>
      </c>
      <c r="D517" s="554">
        <v>39815</v>
      </c>
      <c r="E517" s="553"/>
      <c r="F517" s="553">
        <v>125</v>
      </c>
      <c r="G517" s="552" t="s">
        <v>3251</v>
      </c>
      <c r="H517" s="555" t="s">
        <v>2917</v>
      </c>
      <c r="I517" s="556" t="s">
        <v>3521</v>
      </c>
      <c r="J517" s="506"/>
    </row>
    <row r="518" spans="1:10" s="497" customFormat="1" ht="15">
      <c r="A518" s="551">
        <f t="shared" si="8"/>
        <v>516</v>
      </c>
      <c r="B518" s="552" t="s">
        <v>1305</v>
      </c>
      <c r="C518" s="553">
        <v>632</v>
      </c>
      <c r="D518" s="554">
        <v>41031</v>
      </c>
      <c r="E518" s="553"/>
      <c r="F518" s="553">
        <v>50</v>
      </c>
      <c r="G518" s="552" t="s">
        <v>3252</v>
      </c>
      <c r="H518" s="555" t="s">
        <v>2918</v>
      </c>
      <c r="I518" s="556" t="s">
        <v>2919</v>
      </c>
      <c r="J518" s="504"/>
    </row>
    <row r="519" spans="1:10" s="497" customFormat="1" ht="15">
      <c r="A519" s="551">
        <f t="shared" si="8"/>
        <v>517</v>
      </c>
      <c r="B519" s="552" t="s">
        <v>689</v>
      </c>
      <c r="C519" s="553">
        <v>493</v>
      </c>
      <c r="D519" s="554">
        <v>39815</v>
      </c>
      <c r="E519" s="553"/>
      <c r="F519" s="553">
        <v>90</v>
      </c>
      <c r="G519" s="552" t="s">
        <v>2920</v>
      </c>
      <c r="H519" s="555" t="s">
        <v>2921</v>
      </c>
      <c r="I519" s="556" t="s">
        <v>2922</v>
      </c>
      <c r="J519" s="504"/>
    </row>
    <row r="520" spans="1:10" s="497" customFormat="1" ht="30">
      <c r="A520" s="551">
        <f t="shared" si="8"/>
        <v>518</v>
      </c>
      <c r="B520" s="560" t="s">
        <v>692</v>
      </c>
      <c r="C520" s="553">
        <v>527</v>
      </c>
      <c r="D520" s="554">
        <v>39815</v>
      </c>
      <c r="E520" s="553"/>
      <c r="F520" s="553">
        <v>100</v>
      </c>
      <c r="G520" s="552" t="s">
        <v>2923</v>
      </c>
      <c r="H520" s="555" t="s">
        <v>4273</v>
      </c>
      <c r="I520" s="556" t="s">
        <v>2924</v>
      </c>
      <c r="J520" s="504"/>
    </row>
    <row r="521" spans="1:10" s="497" customFormat="1" ht="15">
      <c r="A521" s="551">
        <f t="shared" si="8"/>
        <v>519</v>
      </c>
      <c r="B521" s="552" t="s">
        <v>695</v>
      </c>
      <c r="C521" s="553">
        <v>524</v>
      </c>
      <c r="D521" s="554">
        <v>38741</v>
      </c>
      <c r="E521" s="553"/>
      <c r="F521" s="553">
        <v>35</v>
      </c>
      <c r="G521" s="552" t="s">
        <v>2925</v>
      </c>
      <c r="H521" s="555" t="s">
        <v>2926</v>
      </c>
      <c r="I521" s="556"/>
      <c r="J521" s="504"/>
    </row>
    <row r="522" spans="1:10" s="497" customFormat="1" ht="15">
      <c r="A522" s="551">
        <f t="shared" si="8"/>
        <v>520</v>
      </c>
      <c r="B522" s="552" t="s">
        <v>3119</v>
      </c>
      <c r="C522" s="553">
        <v>119</v>
      </c>
      <c r="D522" s="554">
        <v>39084</v>
      </c>
      <c r="E522" s="553"/>
      <c r="F522" s="553"/>
      <c r="G522" s="552" t="s">
        <v>4126</v>
      </c>
      <c r="H522" s="555"/>
      <c r="I522" s="556"/>
      <c r="J522" s="506"/>
    </row>
    <row r="523" spans="1:10" s="497" customFormat="1" ht="15">
      <c r="A523" s="551">
        <f t="shared" si="8"/>
        <v>521</v>
      </c>
      <c r="B523" s="552" t="s">
        <v>3177</v>
      </c>
      <c r="C523" s="553" t="s">
        <v>2927</v>
      </c>
      <c r="D523" s="554">
        <v>38777</v>
      </c>
      <c r="E523" s="553"/>
      <c r="F523" s="553">
        <v>1000</v>
      </c>
      <c r="G523" s="552" t="s">
        <v>4126</v>
      </c>
      <c r="H523" s="555" t="s">
        <v>2928</v>
      </c>
      <c r="I523" s="556"/>
      <c r="J523" s="506"/>
    </row>
    <row r="524" spans="1:10" s="497" customFormat="1" ht="15">
      <c r="A524" s="551">
        <f t="shared" si="8"/>
        <v>522</v>
      </c>
      <c r="B524" s="552" t="s">
        <v>699</v>
      </c>
      <c r="C524" s="553">
        <v>200</v>
      </c>
      <c r="D524" s="554">
        <v>39815</v>
      </c>
      <c r="E524" s="553"/>
      <c r="F524" s="553">
        <v>95</v>
      </c>
      <c r="G524" s="552" t="s">
        <v>2929</v>
      </c>
      <c r="H524" s="555" t="s">
        <v>4274</v>
      </c>
      <c r="I524" s="556" t="s">
        <v>3522</v>
      </c>
      <c r="J524" s="506"/>
    </row>
    <row r="525" spans="1:10" s="497" customFormat="1" ht="15">
      <c r="A525" s="551">
        <f t="shared" si="8"/>
        <v>523</v>
      </c>
      <c r="B525" s="552" t="s">
        <v>3178</v>
      </c>
      <c r="C525" s="553">
        <v>608</v>
      </c>
      <c r="D525" s="554">
        <v>39943</v>
      </c>
      <c r="E525" s="553"/>
      <c r="F525" s="553">
        <v>50</v>
      </c>
      <c r="G525" s="552" t="s">
        <v>2930</v>
      </c>
      <c r="H525" s="555" t="s">
        <v>2931</v>
      </c>
      <c r="I525" s="556"/>
      <c r="J525" s="512"/>
    </row>
    <row r="526" spans="1:10" s="497" customFormat="1" ht="15">
      <c r="A526" s="551">
        <f t="shared" si="8"/>
        <v>524</v>
      </c>
      <c r="B526" s="552" t="s">
        <v>1567</v>
      </c>
      <c r="C526" s="553"/>
      <c r="D526" s="554"/>
      <c r="E526" s="553"/>
      <c r="F526" s="553"/>
      <c r="G526" s="552" t="s">
        <v>2932</v>
      </c>
      <c r="H526" s="555" t="s">
        <v>3903</v>
      </c>
      <c r="I526" s="556" t="s">
        <v>3866</v>
      </c>
      <c r="J526" s="504"/>
    </row>
    <row r="527" spans="1:10" s="497" customFormat="1" ht="15">
      <c r="A527" s="551">
        <f t="shared" si="8"/>
        <v>525</v>
      </c>
      <c r="B527" s="560" t="s">
        <v>702</v>
      </c>
      <c r="C527" s="553">
        <v>35</v>
      </c>
      <c r="D527" s="554">
        <v>39815</v>
      </c>
      <c r="E527" s="553"/>
      <c r="F527" s="553">
        <v>85</v>
      </c>
      <c r="G527" s="552" t="s">
        <v>4129</v>
      </c>
      <c r="H527" s="555" t="s">
        <v>4275</v>
      </c>
      <c r="I527" s="556" t="s">
        <v>2933</v>
      </c>
      <c r="J527" s="504"/>
    </row>
    <row r="528" spans="1:10" s="497" customFormat="1" ht="15">
      <c r="A528" s="551">
        <f t="shared" si="8"/>
        <v>526</v>
      </c>
      <c r="B528" s="560" t="s">
        <v>705</v>
      </c>
      <c r="C528" s="553">
        <v>431</v>
      </c>
      <c r="D528" s="554">
        <v>39815</v>
      </c>
      <c r="E528" s="553"/>
      <c r="F528" s="553">
        <v>50</v>
      </c>
      <c r="G528" s="552" t="s">
        <v>4128</v>
      </c>
      <c r="H528" s="555" t="s">
        <v>4276</v>
      </c>
      <c r="I528" s="556" t="s">
        <v>2934</v>
      </c>
      <c r="J528" s="506"/>
    </row>
    <row r="529" spans="1:10" s="497" customFormat="1" ht="15">
      <c r="A529" s="551">
        <f t="shared" si="8"/>
        <v>527</v>
      </c>
      <c r="B529" s="552" t="s">
        <v>983</v>
      </c>
      <c r="C529" s="553"/>
      <c r="D529" s="554"/>
      <c r="E529" s="553"/>
      <c r="F529" s="553"/>
      <c r="G529" s="552" t="s">
        <v>4136</v>
      </c>
      <c r="H529" s="555"/>
      <c r="I529" s="556"/>
      <c r="J529" s="504"/>
    </row>
    <row r="530" spans="1:10" s="497" customFormat="1" ht="15">
      <c r="A530" s="551">
        <f t="shared" si="8"/>
        <v>528</v>
      </c>
      <c r="B530" s="560" t="s">
        <v>957</v>
      </c>
      <c r="C530" s="553">
        <v>584</v>
      </c>
      <c r="D530" s="554">
        <v>39846</v>
      </c>
      <c r="E530" s="553"/>
      <c r="F530" s="553">
        <v>25</v>
      </c>
      <c r="G530" s="552" t="s">
        <v>2935</v>
      </c>
      <c r="H530" s="555" t="s">
        <v>2936</v>
      </c>
      <c r="I530" s="556" t="s">
        <v>2937</v>
      </c>
      <c r="J530" s="509"/>
    </row>
    <row r="531" spans="1:10" s="497" customFormat="1" ht="15">
      <c r="A531" s="551">
        <f t="shared" si="8"/>
        <v>529</v>
      </c>
      <c r="B531" s="552" t="s">
        <v>707</v>
      </c>
      <c r="C531" s="553">
        <v>115</v>
      </c>
      <c r="D531" s="554">
        <v>39995</v>
      </c>
      <c r="E531" s="553"/>
      <c r="F531" s="553">
        <v>75</v>
      </c>
      <c r="G531" s="552" t="s">
        <v>2938</v>
      </c>
      <c r="H531" s="555" t="s">
        <v>2939</v>
      </c>
      <c r="I531" s="556"/>
      <c r="J531" s="504"/>
    </row>
    <row r="532" spans="1:10" s="497" customFormat="1" ht="15">
      <c r="A532" s="551">
        <f t="shared" si="8"/>
        <v>530</v>
      </c>
      <c r="B532" s="552" t="s">
        <v>3354</v>
      </c>
      <c r="C532" s="553">
        <v>791</v>
      </c>
      <c r="D532" s="554">
        <v>44102</v>
      </c>
      <c r="E532" s="553"/>
      <c r="F532" s="553">
        <v>170</v>
      </c>
      <c r="G532" s="552" t="s">
        <v>3355</v>
      </c>
      <c r="H532" s="555" t="s">
        <v>3453</v>
      </c>
      <c r="I532" s="556" t="s">
        <v>3454</v>
      </c>
      <c r="J532" s="504"/>
    </row>
    <row r="533" spans="1:10" s="497" customFormat="1" ht="15">
      <c r="A533" s="551">
        <f t="shared" si="8"/>
        <v>531</v>
      </c>
      <c r="B533" s="552" t="s">
        <v>1568</v>
      </c>
      <c r="C533" s="553"/>
      <c r="D533" s="554"/>
      <c r="E533" s="553"/>
      <c r="F533" s="553">
        <v>200</v>
      </c>
      <c r="G533" s="552" t="s">
        <v>2940</v>
      </c>
      <c r="H533" s="555" t="s">
        <v>4277</v>
      </c>
      <c r="I533" s="556" t="s">
        <v>4357</v>
      </c>
      <c r="J533" s="504"/>
    </row>
    <row r="534" spans="1:10" s="497" customFormat="1" ht="30">
      <c r="A534" s="551">
        <f t="shared" si="8"/>
        <v>532</v>
      </c>
      <c r="B534" s="561" t="s">
        <v>709</v>
      </c>
      <c r="C534" s="553">
        <v>514</v>
      </c>
      <c r="D534" s="554">
        <v>39815</v>
      </c>
      <c r="E534" s="553"/>
      <c r="F534" s="553">
        <v>85</v>
      </c>
      <c r="G534" s="560" t="s">
        <v>4278</v>
      </c>
      <c r="H534" s="555" t="s">
        <v>3547</v>
      </c>
      <c r="I534" s="556" t="s">
        <v>2941</v>
      </c>
      <c r="J534" s="504"/>
    </row>
    <row r="535" spans="1:10" s="497" customFormat="1" ht="15">
      <c r="A535" s="551">
        <f t="shared" si="8"/>
        <v>533</v>
      </c>
      <c r="B535" s="552" t="s">
        <v>712</v>
      </c>
      <c r="C535" s="553">
        <v>139</v>
      </c>
      <c r="D535" s="554">
        <v>39815</v>
      </c>
      <c r="E535" s="553"/>
      <c r="F535" s="553">
        <v>70</v>
      </c>
      <c r="G535" s="552" t="s">
        <v>2942</v>
      </c>
      <c r="H535" s="555" t="s">
        <v>4279</v>
      </c>
      <c r="I535" s="556"/>
      <c r="J535" s="504"/>
    </row>
    <row r="536" spans="1:10" s="497" customFormat="1" ht="30">
      <c r="A536" s="551">
        <f t="shared" si="8"/>
        <v>534</v>
      </c>
      <c r="B536" s="552" t="s">
        <v>715</v>
      </c>
      <c r="C536" s="553">
        <v>78</v>
      </c>
      <c r="D536" s="554">
        <v>39815</v>
      </c>
      <c r="E536" s="553"/>
      <c r="F536" s="553">
        <v>85</v>
      </c>
      <c r="G536" s="552" t="s">
        <v>2943</v>
      </c>
      <c r="H536" s="555" t="s">
        <v>4280</v>
      </c>
      <c r="I536" s="556" t="s">
        <v>2944</v>
      </c>
      <c r="J536" s="506"/>
    </row>
    <row r="537" spans="1:10" s="497" customFormat="1" ht="15">
      <c r="A537" s="551">
        <f t="shared" si="8"/>
        <v>535</v>
      </c>
      <c r="B537" s="552" t="s">
        <v>718</v>
      </c>
      <c r="C537" s="553">
        <v>91</v>
      </c>
      <c r="D537" s="554">
        <v>39815</v>
      </c>
      <c r="E537" s="553"/>
      <c r="F537" s="553">
        <v>145</v>
      </c>
      <c r="G537" s="552" t="s">
        <v>2945</v>
      </c>
      <c r="H537" s="555" t="s">
        <v>2946</v>
      </c>
      <c r="I537" s="556" t="s">
        <v>2947</v>
      </c>
      <c r="J537" s="504"/>
    </row>
    <row r="538" spans="1:10" s="497" customFormat="1" ht="15">
      <c r="A538" s="551">
        <f t="shared" si="8"/>
        <v>536</v>
      </c>
      <c r="B538" s="560" t="s">
        <v>1461</v>
      </c>
      <c r="C538" s="553">
        <v>660</v>
      </c>
      <c r="D538" s="554">
        <v>41855</v>
      </c>
      <c r="E538" s="553"/>
      <c r="F538" s="553">
        <v>50</v>
      </c>
      <c r="G538" s="552" t="s">
        <v>3253</v>
      </c>
      <c r="H538" s="555" t="s">
        <v>2948</v>
      </c>
      <c r="I538" s="556" t="s">
        <v>2949</v>
      </c>
      <c r="J538" s="506"/>
    </row>
    <row r="539" spans="1:10" s="497" customFormat="1" ht="15">
      <c r="A539" s="551">
        <f t="shared" si="8"/>
        <v>537</v>
      </c>
      <c r="B539" s="560" t="s">
        <v>3120</v>
      </c>
      <c r="C539" s="553">
        <v>38</v>
      </c>
      <c r="D539" s="554">
        <v>39815</v>
      </c>
      <c r="E539" s="553"/>
      <c r="F539" s="553">
        <v>320</v>
      </c>
      <c r="G539" s="552" t="s">
        <v>2950</v>
      </c>
      <c r="H539" s="565" t="s">
        <v>4281</v>
      </c>
      <c r="I539" s="556" t="s">
        <v>2951</v>
      </c>
      <c r="J539" s="506"/>
    </row>
    <row r="540" spans="1:10" s="576" customFormat="1" ht="15">
      <c r="A540" s="551">
        <f t="shared" si="8"/>
        <v>538</v>
      </c>
      <c r="B540" s="552" t="s">
        <v>3876</v>
      </c>
      <c r="C540" s="553">
        <v>824</v>
      </c>
      <c r="D540" s="554">
        <v>44410</v>
      </c>
      <c r="E540" s="553"/>
      <c r="F540" s="553">
        <v>100</v>
      </c>
      <c r="G540" s="562" t="s">
        <v>3878</v>
      </c>
      <c r="H540" s="555" t="s">
        <v>3879</v>
      </c>
      <c r="I540" s="556" t="s">
        <v>4326</v>
      </c>
      <c r="J540" s="575"/>
    </row>
    <row r="541" spans="1:10" s="497" customFormat="1" ht="15">
      <c r="A541" s="551">
        <f t="shared" si="8"/>
        <v>539</v>
      </c>
      <c r="B541" s="552" t="s">
        <v>724</v>
      </c>
      <c r="C541" s="553">
        <v>382</v>
      </c>
      <c r="D541" s="554">
        <v>39815</v>
      </c>
      <c r="E541" s="553"/>
      <c r="F541" s="553">
        <v>90</v>
      </c>
      <c r="G541" s="552" t="s">
        <v>2952</v>
      </c>
      <c r="H541" s="555" t="s">
        <v>2953</v>
      </c>
      <c r="I541" s="556" t="s">
        <v>2954</v>
      </c>
      <c r="J541" s="504"/>
    </row>
    <row r="542" spans="1:10" s="497" customFormat="1" ht="15">
      <c r="A542" s="551">
        <f t="shared" si="8"/>
        <v>540</v>
      </c>
      <c r="B542" s="552" t="s">
        <v>3179</v>
      </c>
      <c r="C542" s="553">
        <v>10</v>
      </c>
      <c r="D542" s="554">
        <v>39815</v>
      </c>
      <c r="E542" s="553"/>
      <c r="F542" s="553">
        <v>185</v>
      </c>
      <c r="G542" s="552" t="s">
        <v>3254</v>
      </c>
      <c r="H542" s="555" t="s">
        <v>2955</v>
      </c>
      <c r="I542" s="556" t="s">
        <v>2956</v>
      </c>
      <c r="J542" s="504"/>
    </row>
    <row r="543" spans="1:10" s="497" customFormat="1" ht="15">
      <c r="A543" s="551">
        <f t="shared" si="8"/>
        <v>541</v>
      </c>
      <c r="B543" s="552" t="s">
        <v>2002</v>
      </c>
      <c r="C543" s="553">
        <v>768</v>
      </c>
      <c r="D543" s="554">
        <v>43500</v>
      </c>
      <c r="E543" s="553"/>
      <c r="F543" s="553">
        <v>70</v>
      </c>
      <c r="G543" s="552" t="s">
        <v>3255</v>
      </c>
      <c r="H543" s="555" t="s">
        <v>2957</v>
      </c>
      <c r="I543" s="556" t="s">
        <v>2958</v>
      </c>
      <c r="J543" s="504"/>
    </row>
    <row r="544" spans="1:10" s="497" customFormat="1" ht="30">
      <c r="A544" s="551">
        <f t="shared" si="8"/>
        <v>542</v>
      </c>
      <c r="B544" s="552" t="s">
        <v>888</v>
      </c>
      <c r="C544" s="553">
        <v>571</v>
      </c>
      <c r="D544" s="554">
        <v>39846</v>
      </c>
      <c r="E544" s="553"/>
      <c r="F544" s="553">
        <v>125</v>
      </c>
      <c r="G544" s="552" t="s">
        <v>3256</v>
      </c>
      <c r="H544" s="555" t="s">
        <v>4282</v>
      </c>
      <c r="I544" s="556" t="s">
        <v>2959</v>
      </c>
      <c r="J544" s="504"/>
    </row>
    <row r="545" spans="1:10" s="497" customFormat="1" ht="30">
      <c r="A545" s="551">
        <f t="shared" si="8"/>
        <v>543</v>
      </c>
      <c r="B545" s="552" t="s">
        <v>730</v>
      </c>
      <c r="C545" s="553">
        <v>111</v>
      </c>
      <c r="D545" s="554">
        <v>39083</v>
      </c>
      <c r="E545" s="553"/>
      <c r="F545" s="553">
        <v>80</v>
      </c>
      <c r="G545" s="552" t="s">
        <v>2960</v>
      </c>
      <c r="H545" s="555" t="s">
        <v>2961</v>
      </c>
      <c r="I545" s="556" t="s">
        <v>2962</v>
      </c>
      <c r="J545" s="506"/>
    </row>
    <row r="546" spans="1:10" s="497" customFormat="1" ht="15">
      <c r="A546" s="551">
        <f t="shared" si="8"/>
        <v>544</v>
      </c>
      <c r="B546" s="552" t="s">
        <v>1333</v>
      </c>
      <c r="C546" s="553">
        <v>635</v>
      </c>
      <c r="D546" s="554">
        <v>41082</v>
      </c>
      <c r="E546" s="553"/>
      <c r="F546" s="553">
        <v>70</v>
      </c>
      <c r="G546" s="552" t="s">
        <v>2963</v>
      </c>
      <c r="H546" s="555" t="s">
        <v>4283</v>
      </c>
      <c r="I546" s="556" t="s">
        <v>2958</v>
      </c>
      <c r="J546" s="504"/>
    </row>
    <row r="547" spans="1:10" s="497" customFormat="1" ht="15">
      <c r="A547" s="551">
        <f t="shared" si="8"/>
        <v>545</v>
      </c>
      <c r="B547" s="552" t="s">
        <v>3180</v>
      </c>
      <c r="C547" s="553">
        <v>748</v>
      </c>
      <c r="D547" s="554">
        <v>43455</v>
      </c>
      <c r="E547" s="553"/>
      <c r="F547" s="553">
        <v>100</v>
      </c>
      <c r="G547" s="562" t="s">
        <v>3877</v>
      </c>
      <c r="H547" s="562" t="s">
        <v>2964</v>
      </c>
      <c r="I547" s="556" t="s">
        <v>2965</v>
      </c>
      <c r="J547" s="504"/>
    </row>
    <row r="548" spans="1:10" s="497" customFormat="1" ht="30">
      <c r="A548" s="551">
        <f t="shared" si="8"/>
        <v>546</v>
      </c>
      <c r="B548" s="552" t="s">
        <v>732</v>
      </c>
      <c r="C548" s="553">
        <v>49</v>
      </c>
      <c r="D548" s="554">
        <v>39815</v>
      </c>
      <c r="E548" s="553"/>
      <c r="F548" s="553">
        <v>105</v>
      </c>
      <c r="G548" s="552" t="s">
        <v>2966</v>
      </c>
      <c r="H548" s="555" t="s">
        <v>4284</v>
      </c>
      <c r="I548" s="556" t="s">
        <v>2967</v>
      </c>
      <c r="J548" s="504"/>
    </row>
    <row r="549" spans="1:10" s="497" customFormat="1" ht="15">
      <c r="A549" s="551">
        <f t="shared" si="8"/>
        <v>547</v>
      </c>
      <c r="B549" s="552" t="s">
        <v>3497</v>
      </c>
      <c r="C549" s="553">
        <v>815</v>
      </c>
      <c r="D549" s="554">
        <v>44186</v>
      </c>
      <c r="E549" s="553"/>
      <c r="F549" s="553">
        <v>200</v>
      </c>
      <c r="G549" s="552" t="s">
        <v>3502</v>
      </c>
      <c r="H549" s="555">
        <v>69011600</v>
      </c>
      <c r="I549" s="556" t="s">
        <v>2958</v>
      </c>
      <c r="J549" s="508"/>
    </row>
    <row r="550" spans="1:10" s="497" customFormat="1" ht="15">
      <c r="A550" s="551">
        <f t="shared" si="8"/>
        <v>548</v>
      </c>
      <c r="B550" s="687" t="s">
        <v>1569</v>
      </c>
      <c r="C550" s="688"/>
      <c r="D550" s="689"/>
      <c r="E550" s="688"/>
      <c r="F550" s="688"/>
      <c r="G550" s="687" t="s">
        <v>2968</v>
      </c>
      <c r="H550" s="700" t="s">
        <v>4285</v>
      </c>
      <c r="I550" s="701" t="s">
        <v>3298</v>
      </c>
      <c r="J550" s="743"/>
    </row>
    <row r="551" spans="1:10" s="497" customFormat="1" ht="15">
      <c r="A551" s="551">
        <f t="shared" si="8"/>
        <v>549</v>
      </c>
      <c r="B551" s="552" t="s">
        <v>735</v>
      </c>
      <c r="C551" s="553">
        <v>456</v>
      </c>
      <c r="D551" s="554">
        <v>40057</v>
      </c>
      <c r="E551" s="553"/>
      <c r="F551" s="553">
        <v>200</v>
      </c>
      <c r="G551" s="552" t="s">
        <v>2969</v>
      </c>
      <c r="H551" s="555" t="s">
        <v>2970</v>
      </c>
      <c r="I551" s="556" t="s">
        <v>4327</v>
      </c>
      <c r="J551" s="504"/>
    </row>
    <row r="552" spans="1:10" s="497" customFormat="1" ht="15">
      <c r="A552" s="551">
        <f t="shared" si="8"/>
        <v>550</v>
      </c>
      <c r="B552" s="552" t="s">
        <v>737</v>
      </c>
      <c r="C552" s="553">
        <v>237</v>
      </c>
      <c r="D552" s="554">
        <v>37895</v>
      </c>
      <c r="E552" s="553"/>
      <c r="F552" s="553">
        <v>96</v>
      </c>
      <c r="G552" s="552" t="s">
        <v>2972</v>
      </c>
      <c r="H552" s="555" t="s">
        <v>2973</v>
      </c>
      <c r="I552" s="556" t="s">
        <v>3523</v>
      </c>
      <c r="J552" s="504"/>
    </row>
    <row r="553" spans="1:10" s="497" customFormat="1" ht="30">
      <c r="A553" s="551">
        <f t="shared" si="8"/>
        <v>551</v>
      </c>
      <c r="B553" s="552" t="s">
        <v>739</v>
      </c>
      <c r="C553" s="553">
        <v>127</v>
      </c>
      <c r="D553" s="554">
        <v>39815</v>
      </c>
      <c r="E553" s="553"/>
      <c r="F553" s="553">
        <v>100</v>
      </c>
      <c r="G553" s="552" t="s">
        <v>2974</v>
      </c>
      <c r="H553" s="555" t="s">
        <v>2975</v>
      </c>
      <c r="I553" s="556" t="s">
        <v>2976</v>
      </c>
      <c r="J553" s="504"/>
    </row>
    <row r="554" spans="1:10" s="497" customFormat="1" ht="30">
      <c r="A554" s="551">
        <f t="shared" si="8"/>
        <v>552</v>
      </c>
      <c r="B554" s="560" t="s">
        <v>742</v>
      </c>
      <c r="C554" s="553">
        <v>405</v>
      </c>
      <c r="D554" s="554">
        <v>39815</v>
      </c>
      <c r="E554" s="553"/>
      <c r="F554" s="553">
        <v>125</v>
      </c>
      <c r="G554" s="552" t="s">
        <v>2977</v>
      </c>
      <c r="H554" s="555" t="s">
        <v>2978</v>
      </c>
      <c r="I554" s="556" t="s">
        <v>2944</v>
      </c>
      <c r="J554" s="504"/>
    </row>
    <row r="555" spans="1:10" s="497" customFormat="1" ht="30">
      <c r="A555" s="551">
        <f t="shared" si="8"/>
        <v>553</v>
      </c>
      <c r="B555" s="552" t="s">
        <v>1572</v>
      </c>
      <c r="C555" s="553"/>
      <c r="D555" s="554"/>
      <c r="E555" s="553"/>
      <c r="F555" s="553"/>
      <c r="G555" s="552" t="s">
        <v>2979</v>
      </c>
      <c r="H555" s="555" t="s">
        <v>3548</v>
      </c>
      <c r="I555" s="556" t="s">
        <v>2980</v>
      </c>
      <c r="J555" s="506"/>
    </row>
    <row r="556" spans="1:10" s="497" customFormat="1" ht="60">
      <c r="A556" s="551">
        <f t="shared" si="8"/>
        <v>554</v>
      </c>
      <c r="B556" s="552" t="s">
        <v>745</v>
      </c>
      <c r="C556" s="553">
        <v>121</v>
      </c>
      <c r="D556" s="554">
        <v>39815</v>
      </c>
      <c r="E556" s="553"/>
      <c r="F556" s="553">
        <v>195</v>
      </c>
      <c r="G556" s="552" t="s">
        <v>2981</v>
      </c>
      <c r="H556" s="555" t="s">
        <v>4286</v>
      </c>
      <c r="I556" s="556" t="s">
        <v>3950</v>
      </c>
      <c r="J556" s="506"/>
    </row>
    <row r="557" spans="1:10" s="497" customFormat="1" ht="15">
      <c r="A557" s="551">
        <f t="shared" si="8"/>
        <v>555</v>
      </c>
      <c r="B557" s="552" t="s">
        <v>951</v>
      </c>
      <c r="C557" s="553">
        <v>573</v>
      </c>
      <c r="D557" s="554">
        <v>39846</v>
      </c>
      <c r="E557" s="553"/>
      <c r="F557" s="553">
        <v>50</v>
      </c>
      <c r="G557" s="552" t="s">
        <v>2982</v>
      </c>
      <c r="H557" s="555" t="s">
        <v>2983</v>
      </c>
      <c r="I557" s="556"/>
      <c r="J557" s="504"/>
    </row>
    <row r="558" spans="1:10" s="497" customFormat="1" ht="15">
      <c r="A558" s="551">
        <f t="shared" si="8"/>
        <v>556</v>
      </c>
      <c r="B558" s="552" t="s">
        <v>1581</v>
      </c>
      <c r="C558" s="553"/>
      <c r="D558" s="554"/>
      <c r="E558" s="553"/>
      <c r="F558" s="553"/>
      <c r="G558" s="552" t="s">
        <v>2984</v>
      </c>
      <c r="H558" s="555" t="s">
        <v>2985</v>
      </c>
      <c r="I558" s="556" t="s">
        <v>2986</v>
      </c>
      <c r="J558" s="506"/>
    </row>
    <row r="559" spans="1:10" s="497" customFormat="1" ht="15">
      <c r="A559" s="551">
        <f t="shared" si="8"/>
        <v>557</v>
      </c>
      <c r="B559" s="552" t="s">
        <v>746</v>
      </c>
      <c r="C559" s="553">
        <v>324</v>
      </c>
      <c r="D559" s="554">
        <v>39815</v>
      </c>
      <c r="E559" s="553"/>
      <c r="F559" s="553">
        <v>85</v>
      </c>
      <c r="G559" s="552" t="s">
        <v>2987</v>
      </c>
      <c r="H559" s="555" t="s">
        <v>2988</v>
      </c>
      <c r="I559" s="556" t="s">
        <v>2989</v>
      </c>
      <c r="J559" s="504"/>
    </row>
    <row r="560" spans="1:10" s="497" customFormat="1" ht="45">
      <c r="A560" s="551">
        <f t="shared" si="8"/>
        <v>558</v>
      </c>
      <c r="B560" s="561" t="s">
        <v>3123</v>
      </c>
      <c r="C560" s="553">
        <v>90</v>
      </c>
      <c r="D560" s="554">
        <v>37896</v>
      </c>
      <c r="E560" s="553"/>
      <c r="F560" s="553">
        <v>140</v>
      </c>
      <c r="G560" s="552" t="s">
        <v>4130</v>
      </c>
      <c r="H560" s="555" t="s">
        <v>4287</v>
      </c>
      <c r="I560" s="556" t="s">
        <v>2990</v>
      </c>
      <c r="J560" s="504"/>
    </row>
    <row r="561" spans="1:10" s="497" customFormat="1" ht="30">
      <c r="A561" s="551">
        <f t="shared" si="8"/>
        <v>559</v>
      </c>
      <c r="B561" s="552" t="s">
        <v>1381</v>
      </c>
      <c r="C561" s="553"/>
      <c r="D561" s="554"/>
      <c r="E561" s="553"/>
      <c r="F561" s="553"/>
      <c r="G561" s="552" t="s">
        <v>4137</v>
      </c>
      <c r="H561" s="555" t="s">
        <v>4288</v>
      </c>
      <c r="I561" s="556" t="s">
        <v>2991</v>
      </c>
      <c r="J561" s="504"/>
    </row>
    <row r="562" spans="1:10" s="496" customFormat="1" ht="30">
      <c r="A562" s="551">
        <f t="shared" si="8"/>
        <v>560</v>
      </c>
      <c r="B562" s="552" t="s">
        <v>3181</v>
      </c>
      <c r="C562" s="553">
        <v>766</v>
      </c>
      <c r="D562" s="554">
        <v>43494</v>
      </c>
      <c r="E562" s="553" t="s">
        <v>2631</v>
      </c>
      <c r="F562" s="553">
        <v>200</v>
      </c>
      <c r="G562" s="562" t="s">
        <v>2992</v>
      </c>
      <c r="H562" s="555" t="s">
        <v>2993</v>
      </c>
      <c r="I562" s="556" t="s">
        <v>4170</v>
      </c>
      <c r="J562" s="504"/>
    </row>
    <row r="563" spans="1:10" s="496" customFormat="1" ht="15">
      <c r="A563" s="551">
        <f t="shared" si="8"/>
        <v>561</v>
      </c>
      <c r="B563" s="552" t="s">
        <v>3182</v>
      </c>
      <c r="C563" s="553">
        <v>615</v>
      </c>
      <c r="D563" s="554">
        <v>40220</v>
      </c>
      <c r="E563" s="554">
        <v>40543</v>
      </c>
      <c r="F563" s="553">
        <v>70</v>
      </c>
      <c r="G563" s="552" t="s">
        <v>2994</v>
      </c>
      <c r="H563" s="555" t="s">
        <v>2995</v>
      </c>
      <c r="I563" s="556"/>
      <c r="J563" s="504"/>
    </row>
    <row r="564" spans="1:10" s="496" customFormat="1" ht="30">
      <c r="A564" s="551">
        <f t="shared" si="8"/>
        <v>562</v>
      </c>
      <c r="B564" s="552" t="s">
        <v>3183</v>
      </c>
      <c r="C564" s="553"/>
      <c r="D564" s="554"/>
      <c r="E564" s="553"/>
      <c r="F564" s="553"/>
      <c r="G564" s="552"/>
      <c r="H564" s="555" t="s">
        <v>4289</v>
      </c>
      <c r="I564" s="556"/>
      <c r="J564" s="504"/>
    </row>
    <row r="565" spans="1:10" ht="15">
      <c r="A565" s="551">
        <f t="shared" si="8"/>
        <v>563</v>
      </c>
      <c r="B565" s="560" t="s">
        <v>752</v>
      </c>
      <c r="C565" s="553">
        <v>147</v>
      </c>
      <c r="D565" s="554">
        <v>39815</v>
      </c>
      <c r="E565" s="553"/>
      <c r="F565" s="553">
        <v>90</v>
      </c>
      <c r="G565" s="552" t="s">
        <v>2996</v>
      </c>
      <c r="H565" s="555" t="s">
        <v>4290</v>
      </c>
      <c r="I565" s="556" t="s">
        <v>3951</v>
      </c>
      <c r="J565" s="503"/>
    </row>
    <row r="566" spans="1:10" ht="15">
      <c r="A566" s="551">
        <f t="shared" si="8"/>
        <v>564</v>
      </c>
      <c r="B566" s="552" t="s">
        <v>755</v>
      </c>
      <c r="C566" s="553">
        <v>231</v>
      </c>
      <c r="D566" s="554">
        <v>39815</v>
      </c>
      <c r="E566" s="553" t="s">
        <v>2997</v>
      </c>
      <c r="F566" s="553">
        <v>85</v>
      </c>
      <c r="G566" s="552" t="s">
        <v>3257</v>
      </c>
      <c r="H566" s="555" t="s">
        <v>2998</v>
      </c>
      <c r="I566" s="556"/>
      <c r="J566" s="497"/>
    </row>
    <row r="567" spans="1:10" ht="15">
      <c r="A567" s="551">
        <f t="shared" si="8"/>
        <v>565</v>
      </c>
      <c r="B567" s="552" t="s">
        <v>3184</v>
      </c>
      <c r="C567" s="553">
        <v>745</v>
      </c>
      <c r="D567" s="554">
        <v>43453</v>
      </c>
      <c r="E567" s="553" t="s">
        <v>2380</v>
      </c>
      <c r="F567" s="553">
        <v>100</v>
      </c>
      <c r="G567" s="562" t="s">
        <v>2999</v>
      </c>
      <c r="H567" s="557" t="s">
        <v>3846</v>
      </c>
      <c r="I567" s="556" t="s">
        <v>3000</v>
      </c>
      <c r="J567" s="497"/>
    </row>
    <row r="568" spans="1:10" ht="15">
      <c r="A568" s="551">
        <f t="shared" si="8"/>
        <v>566</v>
      </c>
      <c r="B568" s="552" t="s">
        <v>757</v>
      </c>
      <c r="C568" s="553">
        <v>492</v>
      </c>
      <c r="D568" s="554">
        <v>39603</v>
      </c>
      <c r="E568" s="553"/>
      <c r="F568" s="553">
        <v>70</v>
      </c>
      <c r="G568" s="552" t="s">
        <v>3001</v>
      </c>
      <c r="H568" s="555" t="s">
        <v>3002</v>
      </c>
      <c r="I568" s="556"/>
      <c r="J568" s="497"/>
    </row>
    <row r="569" spans="1:10" ht="15">
      <c r="A569" s="551">
        <f t="shared" si="8"/>
        <v>567</v>
      </c>
      <c r="B569" s="552" t="s">
        <v>758</v>
      </c>
      <c r="C569" s="553">
        <v>199</v>
      </c>
      <c r="D569" s="554">
        <v>39449</v>
      </c>
      <c r="E569" s="553"/>
      <c r="F569" s="553">
        <v>85</v>
      </c>
      <c r="G569" s="552" t="s">
        <v>3003</v>
      </c>
      <c r="H569" s="555" t="s">
        <v>3004</v>
      </c>
      <c r="I569" s="556"/>
      <c r="J569" s="497"/>
    </row>
    <row r="570" spans="1:10" ht="15">
      <c r="A570" s="551">
        <f t="shared" si="8"/>
        <v>568</v>
      </c>
      <c r="B570" s="552" t="s">
        <v>3005</v>
      </c>
      <c r="C570" s="553">
        <v>649</v>
      </c>
      <c r="D570" s="554">
        <v>41505</v>
      </c>
      <c r="E570" s="553"/>
      <c r="F570" s="553">
        <v>65</v>
      </c>
      <c r="G570" s="552" t="s">
        <v>3258</v>
      </c>
      <c r="H570" s="555" t="s">
        <v>3006</v>
      </c>
      <c r="I570" s="556"/>
      <c r="J570" s="497"/>
    </row>
    <row r="571" spans="1:10" ht="15">
      <c r="A571" s="551">
        <f t="shared" si="8"/>
        <v>569</v>
      </c>
      <c r="B571" s="552" t="s">
        <v>3311</v>
      </c>
      <c r="C571" s="553">
        <v>800</v>
      </c>
      <c r="D571" s="554">
        <v>44112</v>
      </c>
      <c r="E571" s="553"/>
      <c r="F571" s="553">
        <v>80</v>
      </c>
      <c r="G571" s="552" t="s">
        <v>3312</v>
      </c>
      <c r="H571" s="555" t="s">
        <v>3313</v>
      </c>
      <c r="I571" s="556" t="s">
        <v>3314</v>
      </c>
      <c r="J571" s="497"/>
    </row>
    <row r="572" spans="1:10" ht="15">
      <c r="A572" s="551">
        <f t="shared" si="8"/>
        <v>570</v>
      </c>
      <c r="B572" s="552" t="s">
        <v>3185</v>
      </c>
      <c r="C572" s="553">
        <v>445</v>
      </c>
      <c r="D572" s="554">
        <v>39815</v>
      </c>
      <c r="E572" s="554">
        <v>40908</v>
      </c>
      <c r="F572" s="553">
        <v>25</v>
      </c>
      <c r="G572" s="552" t="s">
        <v>3007</v>
      </c>
      <c r="H572" s="555" t="s">
        <v>3008</v>
      </c>
      <c r="I572" s="556" t="s">
        <v>3524</v>
      </c>
      <c r="J572" s="497"/>
    </row>
    <row r="573" spans="1:10" ht="30">
      <c r="A573" s="551">
        <f t="shared" si="8"/>
        <v>571</v>
      </c>
      <c r="B573" s="552" t="s">
        <v>1169</v>
      </c>
      <c r="C573" s="553"/>
      <c r="D573" s="554"/>
      <c r="E573" s="553"/>
      <c r="F573" s="553"/>
      <c r="G573" s="552"/>
      <c r="H573" s="555" t="s">
        <v>3009</v>
      </c>
      <c r="I573" s="556" t="s">
        <v>3010</v>
      </c>
      <c r="J573" s="497"/>
    </row>
    <row r="574" spans="1:10" ht="15">
      <c r="A574" s="551">
        <f t="shared" si="8"/>
        <v>572</v>
      </c>
      <c r="B574" s="552" t="s">
        <v>1479</v>
      </c>
      <c r="C574" s="553"/>
      <c r="D574" s="554"/>
      <c r="E574" s="553"/>
      <c r="F574" s="553"/>
      <c r="G574" s="552"/>
      <c r="H574" s="555" t="s">
        <v>3011</v>
      </c>
      <c r="I574" s="556" t="s">
        <v>4171</v>
      </c>
      <c r="J574" s="497"/>
    </row>
    <row r="575" spans="1:10" ht="15">
      <c r="A575" s="551">
        <f t="shared" si="8"/>
        <v>573</v>
      </c>
      <c r="B575" s="552" t="s">
        <v>761</v>
      </c>
      <c r="C575" s="553">
        <v>59</v>
      </c>
      <c r="D575" s="554">
        <v>38720</v>
      </c>
      <c r="E575" s="553"/>
      <c r="F575" s="553">
        <v>70</v>
      </c>
      <c r="G575" s="552" t="s">
        <v>3012</v>
      </c>
      <c r="H575" s="555" t="s">
        <v>4291</v>
      </c>
      <c r="I575" s="556" t="s">
        <v>3013</v>
      </c>
      <c r="J575" s="497"/>
    </row>
    <row r="576" spans="1:10" ht="30">
      <c r="A576" s="551">
        <f t="shared" si="8"/>
        <v>574</v>
      </c>
      <c r="B576" s="560" t="s">
        <v>1507</v>
      </c>
      <c r="C576" s="553">
        <v>46</v>
      </c>
      <c r="D576" s="554">
        <v>39815</v>
      </c>
      <c r="E576" s="553"/>
      <c r="F576" s="553">
        <v>165</v>
      </c>
      <c r="G576" s="552" t="s">
        <v>3014</v>
      </c>
      <c r="H576" s="555" t="s">
        <v>4292</v>
      </c>
      <c r="I576" s="556" t="s">
        <v>3015</v>
      </c>
      <c r="J576" s="497"/>
    </row>
    <row r="577" spans="1:10" ht="30">
      <c r="A577" s="551">
        <f t="shared" si="8"/>
        <v>575</v>
      </c>
      <c r="B577" s="560" t="s">
        <v>766</v>
      </c>
      <c r="C577" s="553">
        <v>83</v>
      </c>
      <c r="D577" s="554">
        <v>39815</v>
      </c>
      <c r="E577" s="553"/>
      <c r="F577" s="553">
        <v>115</v>
      </c>
      <c r="G577" s="552" t="s">
        <v>3016</v>
      </c>
      <c r="H577" s="555" t="s">
        <v>4293</v>
      </c>
      <c r="I577" s="556" t="s">
        <v>4351</v>
      </c>
      <c r="J577" s="497"/>
    </row>
    <row r="578" spans="1:10" ht="15">
      <c r="A578" s="551">
        <f t="shared" si="8"/>
        <v>576</v>
      </c>
      <c r="B578" s="552" t="s">
        <v>1600</v>
      </c>
      <c r="C578" s="553"/>
      <c r="D578" s="554"/>
      <c r="E578" s="553"/>
      <c r="F578" s="553"/>
      <c r="G578" s="552" t="s">
        <v>3017</v>
      </c>
      <c r="H578" s="555" t="s">
        <v>4405</v>
      </c>
      <c r="I578" s="556" t="s">
        <v>3018</v>
      </c>
      <c r="J578" s="497"/>
    </row>
    <row r="579" spans="1:10" ht="15">
      <c r="A579" s="551">
        <f t="shared" si="8"/>
        <v>577</v>
      </c>
      <c r="B579" s="552" t="s">
        <v>768</v>
      </c>
      <c r="C579" s="553">
        <v>230</v>
      </c>
      <c r="D579" s="554">
        <v>39815</v>
      </c>
      <c r="E579" s="553"/>
      <c r="F579" s="553">
        <v>85</v>
      </c>
      <c r="G579" s="552" t="s">
        <v>3257</v>
      </c>
      <c r="H579" s="555" t="s">
        <v>2998</v>
      </c>
      <c r="I579" s="556"/>
      <c r="J579" s="497"/>
    </row>
    <row r="580" spans="1:10" ht="15">
      <c r="A580" s="551">
        <f t="shared" si="8"/>
        <v>578</v>
      </c>
      <c r="B580" s="552" t="s">
        <v>1575</v>
      </c>
      <c r="C580" s="553"/>
      <c r="D580" s="554"/>
      <c r="E580" s="553"/>
      <c r="F580" s="553"/>
      <c r="G580" s="552" t="s">
        <v>3019</v>
      </c>
      <c r="H580" s="555" t="s">
        <v>3020</v>
      </c>
      <c r="I580" s="556" t="s">
        <v>3021</v>
      </c>
      <c r="J580" s="497"/>
    </row>
    <row r="581" spans="1:10" ht="45">
      <c r="A581" s="551">
        <f t="shared" ref="A581:A604" si="9">A580+1</f>
        <v>579</v>
      </c>
      <c r="B581" s="552" t="s">
        <v>3022</v>
      </c>
      <c r="C581" s="553">
        <v>97</v>
      </c>
      <c r="D581" s="554">
        <v>39815</v>
      </c>
      <c r="E581" s="553"/>
      <c r="F581" s="553">
        <v>375</v>
      </c>
      <c r="G581" s="552" t="s">
        <v>3023</v>
      </c>
      <c r="H581" s="555" t="s">
        <v>4294</v>
      </c>
      <c r="I581" s="556" t="s">
        <v>4172</v>
      </c>
      <c r="J581" s="497"/>
    </row>
    <row r="582" spans="1:10" ht="15">
      <c r="A582" s="551">
        <f t="shared" si="9"/>
        <v>580</v>
      </c>
      <c r="B582" s="560" t="s">
        <v>936</v>
      </c>
      <c r="C582" s="553">
        <v>576</v>
      </c>
      <c r="D582" s="554">
        <v>39846</v>
      </c>
      <c r="E582" s="553"/>
      <c r="F582" s="553">
        <v>20</v>
      </c>
      <c r="G582" s="552" t="s">
        <v>3024</v>
      </c>
      <c r="H582" s="555" t="s">
        <v>3025</v>
      </c>
      <c r="I582" s="556" t="s">
        <v>3026</v>
      </c>
      <c r="J582" s="497"/>
    </row>
    <row r="583" spans="1:10" ht="30">
      <c r="A583" s="551">
        <f t="shared" si="9"/>
        <v>581</v>
      </c>
      <c r="B583" s="552" t="s">
        <v>984</v>
      </c>
      <c r="C583" s="553">
        <v>611</v>
      </c>
      <c r="D583" s="554">
        <v>40087</v>
      </c>
      <c r="E583" s="553"/>
      <c r="F583" s="553">
        <v>60</v>
      </c>
      <c r="G583" s="552" t="s">
        <v>3027</v>
      </c>
      <c r="H583" s="555" t="s">
        <v>3028</v>
      </c>
      <c r="I583" s="556"/>
      <c r="J583" s="497"/>
    </row>
    <row r="584" spans="1:10" ht="15">
      <c r="A584" s="551">
        <f t="shared" si="9"/>
        <v>582</v>
      </c>
      <c r="B584" s="552" t="s">
        <v>3498</v>
      </c>
      <c r="C584" s="553">
        <v>816</v>
      </c>
      <c r="D584" s="554">
        <v>44193</v>
      </c>
      <c r="E584" s="553"/>
      <c r="F584" s="553">
        <v>500</v>
      </c>
      <c r="G584" s="552" t="s">
        <v>4295</v>
      </c>
      <c r="H584" s="555">
        <v>69150119</v>
      </c>
      <c r="I584" s="556" t="s">
        <v>3503</v>
      </c>
      <c r="J584" s="497"/>
    </row>
    <row r="585" spans="1:10" ht="15">
      <c r="A585" s="551">
        <f t="shared" si="9"/>
        <v>583</v>
      </c>
      <c r="B585" s="552" t="s">
        <v>3527</v>
      </c>
      <c r="C585" s="553">
        <v>778</v>
      </c>
      <c r="D585" s="554">
        <v>43864</v>
      </c>
      <c r="E585" s="553"/>
      <c r="F585" s="553">
        <v>200</v>
      </c>
      <c r="G585" s="552" t="s">
        <v>3528</v>
      </c>
      <c r="H585" s="555" t="s">
        <v>3549</v>
      </c>
      <c r="I585" s="556" t="s">
        <v>3526</v>
      </c>
      <c r="J585" s="497"/>
    </row>
    <row r="586" spans="1:10" ht="15">
      <c r="A586" s="551">
        <f t="shared" si="9"/>
        <v>584</v>
      </c>
      <c r="B586" s="552" t="s">
        <v>3127</v>
      </c>
      <c r="C586" s="553">
        <v>9</v>
      </c>
      <c r="D586" s="554">
        <v>39815</v>
      </c>
      <c r="E586" s="553"/>
      <c r="F586" s="553">
        <v>140</v>
      </c>
      <c r="G586" s="552" t="s">
        <v>4131</v>
      </c>
      <c r="H586" s="555" t="s">
        <v>3029</v>
      </c>
      <c r="I586" s="556" t="s">
        <v>3030</v>
      </c>
      <c r="J586" s="497"/>
    </row>
    <row r="587" spans="1:10" ht="15">
      <c r="A587" s="551">
        <f t="shared" si="9"/>
        <v>585</v>
      </c>
      <c r="B587" s="552" t="s">
        <v>1570</v>
      </c>
      <c r="C587" s="553"/>
      <c r="D587" s="554"/>
      <c r="E587" s="553"/>
      <c r="F587" s="553"/>
      <c r="G587" s="552" t="s">
        <v>3031</v>
      </c>
      <c r="H587" s="555" t="s">
        <v>3032</v>
      </c>
      <c r="I587" s="556" t="s">
        <v>4328</v>
      </c>
      <c r="J587" s="497"/>
    </row>
    <row r="588" spans="1:10" ht="15">
      <c r="A588" s="551">
        <f t="shared" si="9"/>
        <v>586</v>
      </c>
      <c r="B588" s="560" t="s">
        <v>776</v>
      </c>
      <c r="C588" s="553">
        <v>41</v>
      </c>
      <c r="D588" s="554">
        <v>39084</v>
      </c>
      <c r="E588" s="553"/>
      <c r="F588" s="553"/>
      <c r="G588" s="552" t="s">
        <v>3259</v>
      </c>
      <c r="H588" s="552" t="s">
        <v>3033</v>
      </c>
      <c r="I588" s="556" t="s">
        <v>3034</v>
      </c>
      <c r="J588" s="497"/>
    </row>
    <row r="589" spans="1:10" ht="30">
      <c r="A589" s="551">
        <f t="shared" si="9"/>
        <v>587</v>
      </c>
      <c r="B589" s="560" t="s">
        <v>777</v>
      </c>
      <c r="C589" s="553">
        <v>523</v>
      </c>
      <c r="D589" s="554">
        <v>39815</v>
      </c>
      <c r="E589" s="553"/>
      <c r="F589" s="553">
        <v>70</v>
      </c>
      <c r="G589" s="552" t="s">
        <v>3035</v>
      </c>
      <c r="H589" s="555" t="s">
        <v>3860</v>
      </c>
      <c r="I589" s="556" t="s">
        <v>3036</v>
      </c>
      <c r="J589" s="497"/>
    </row>
    <row r="590" spans="1:10" ht="15">
      <c r="A590" s="551">
        <f t="shared" si="9"/>
        <v>588</v>
      </c>
      <c r="B590" s="552" t="s">
        <v>779</v>
      </c>
      <c r="C590" s="553">
        <v>264</v>
      </c>
      <c r="D590" s="554">
        <v>39815</v>
      </c>
      <c r="E590" s="553"/>
      <c r="F590" s="553">
        <v>70</v>
      </c>
      <c r="G590" s="552" t="s">
        <v>3260</v>
      </c>
      <c r="H590" s="555" t="s">
        <v>3037</v>
      </c>
      <c r="I590" s="556"/>
      <c r="J590" s="497"/>
    </row>
    <row r="591" spans="1:10" ht="15">
      <c r="A591" s="551">
        <f t="shared" si="9"/>
        <v>589</v>
      </c>
      <c r="B591" s="552" t="s">
        <v>781</v>
      </c>
      <c r="C591" s="553">
        <v>141</v>
      </c>
      <c r="D591" s="554">
        <v>39815</v>
      </c>
      <c r="E591" s="553"/>
      <c r="F591" s="553">
        <v>90</v>
      </c>
      <c r="G591" s="552" t="s">
        <v>3038</v>
      </c>
      <c r="H591" s="555" t="s">
        <v>3039</v>
      </c>
      <c r="I591" s="556"/>
      <c r="J591" s="497"/>
    </row>
    <row r="592" spans="1:10" ht="15">
      <c r="A592" s="551">
        <f t="shared" si="9"/>
        <v>590</v>
      </c>
      <c r="B592" s="552" t="s">
        <v>4304</v>
      </c>
      <c r="C592" s="553">
        <v>662</v>
      </c>
      <c r="D592" s="554">
        <v>41944</v>
      </c>
      <c r="E592" s="553"/>
      <c r="F592" s="553">
        <v>100</v>
      </c>
      <c r="G592" s="552" t="s">
        <v>3040</v>
      </c>
      <c r="H592" s="555" t="s">
        <v>3041</v>
      </c>
      <c r="I592" s="556" t="s">
        <v>4358</v>
      </c>
    </row>
    <row r="593" spans="1:9" ht="15">
      <c r="A593" s="551">
        <f t="shared" si="9"/>
        <v>591</v>
      </c>
      <c r="B593" s="552" t="s">
        <v>3128</v>
      </c>
      <c r="C593" s="553">
        <v>86</v>
      </c>
      <c r="D593" s="554">
        <v>39815</v>
      </c>
      <c r="E593" s="553"/>
      <c r="F593" s="553">
        <v>105</v>
      </c>
      <c r="G593" s="552" t="s">
        <v>3042</v>
      </c>
      <c r="H593" s="555" t="s">
        <v>3043</v>
      </c>
      <c r="I593" s="556" t="s">
        <v>3525</v>
      </c>
    </row>
    <row r="594" spans="1:9" ht="30">
      <c r="A594" s="551">
        <f t="shared" si="9"/>
        <v>592</v>
      </c>
      <c r="B594" s="560" t="s">
        <v>1509</v>
      </c>
      <c r="C594" s="553">
        <v>53</v>
      </c>
      <c r="D594" s="554">
        <v>39996</v>
      </c>
      <c r="E594" s="553"/>
      <c r="F594" s="553">
        <v>165</v>
      </c>
      <c r="G594" s="552" t="s">
        <v>3046</v>
      </c>
      <c r="H594" s="555" t="s">
        <v>4296</v>
      </c>
      <c r="I594" s="556" t="s">
        <v>3889</v>
      </c>
    </row>
    <row r="595" spans="1:9" ht="30">
      <c r="A595" s="551">
        <f t="shared" si="9"/>
        <v>593</v>
      </c>
      <c r="B595" s="561" t="s">
        <v>1508</v>
      </c>
      <c r="C595" s="553">
        <v>73</v>
      </c>
      <c r="D595" s="554">
        <v>39815</v>
      </c>
      <c r="E595" s="553"/>
      <c r="F595" s="553">
        <v>390</v>
      </c>
      <c r="G595" s="552" t="s">
        <v>3044</v>
      </c>
      <c r="H595" s="555" t="s">
        <v>4297</v>
      </c>
      <c r="I595" s="556" t="s">
        <v>3045</v>
      </c>
    </row>
    <row r="596" spans="1:9" ht="15">
      <c r="A596" s="551">
        <f t="shared" si="9"/>
        <v>594</v>
      </c>
      <c r="B596" s="552" t="s">
        <v>958</v>
      </c>
      <c r="C596" s="553">
        <v>597</v>
      </c>
      <c r="D596" s="554">
        <v>39895</v>
      </c>
      <c r="E596" s="553"/>
      <c r="F596" s="553">
        <v>50</v>
      </c>
      <c r="G596" s="552" t="s">
        <v>3047</v>
      </c>
      <c r="H596" s="555" t="s">
        <v>3048</v>
      </c>
      <c r="I596" s="556"/>
    </row>
    <row r="597" spans="1:9" ht="30">
      <c r="A597" s="551">
        <f t="shared" si="9"/>
        <v>595</v>
      </c>
      <c r="B597" s="560" t="s">
        <v>789</v>
      </c>
      <c r="C597" s="553">
        <v>279</v>
      </c>
      <c r="D597" s="554">
        <v>39815</v>
      </c>
      <c r="E597" s="553"/>
      <c r="F597" s="553">
        <v>95</v>
      </c>
      <c r="G597" s="552" t="s">
        <v>3049</v>
      </c>
      <c r="H597" s="555" t="s">
        <v>4008</v>
      </c>
      <c r="I597" s="556" t="s">
        <v>4009</v>
      </c>
    </row>
    <row r="598" spans="1:9" ht="30">
      <c r="A598" s="551">
        <f t="shared" si="9"/>
        <v>596</v>
      </c>
      <c r="B598" s="552" t="s">
        <v>792</v>
      </c>
      <c r="C598" s="553">
        <v>52</v>
      </c>
      <c r="D598" s="554">
        <v>38720</v>
      </c>
      <c r="E598" s="553"/>
      <c r="F598" s="553">
        <v>60</v>
      </c>
      <c r="G598" s="552" t="s">
        <v>3050</v>
      </c>
      <c r="H598" s="555" t="s">
        <v>4298</v>
      </c>
      <c r="I598" s="556" t="s">
        <v>2111</v>
      </c>
    </row>
    <row r="599" spans="1:9" ht="30">
      <c r="A599" s="551">
        <f t="shared" si="9"/>
        <v>597</v>
      </c>
      <c r="B599" s="552" t="s">
        <v>1510</v>
      </c>
      <c r="C599" s="553">
        <v>164</v>
      </c>
      <c r="D599" s="554">
        <v>39815</v>
      </c>
      <c r="E599" s="553"/>
      <c r="F599" s="553">
        <v>125</v>
      </c>
      <c r="G599" s="552" t="s">
        <v>3333</v>
      </c>
      <c r="H599" s="555" t="s">
        <v>4299</v>
      </c>
      <c r="I599" s="556"/>
    </row>
    <row r="600" spans="1:9" ht="30">
      <c r="A600" s="551">
        <f t="shared" si="9"/>
        <v>598</v>
      </c>
      <c r="B600" s="552" t="s">
        <v>797</v>
      </c>
      <c r="C600" s="553">
        <v>46</v>
      </c>
      <c r="D600" s="554">
        <v>39815</v>
      </c>
      <c r="E600" s="553"/>
      <c r="F600" s="553">
        <v>120</v>
      </c>
      <c r="G600" s="552" t="s">
        <v>3051</v>
      </c>
      <c r="H600" s="555" t="s">
        <v>4300</v>
      </c>
      <c r="I600" s="556"/>
    </row>
    <row r="601" spans="1:9" ht="15">
      <c r="A601" s="551">
        <f t="shared" si="9"/>
        <v>599</v>
      </c>
      <c r="B601" s="552" t="s">
        <v>3186</v>
      </c>
      <c r="C601" s="553">
        <v>28</v>
      </c>
      <c r="D601" s="554">
        <v>39815</v>
      </c>
      <c r="E601" s="553" t="s">
        <v>4301</v>
      </c>
      <c r="F601" s="553">
        <v>140</v>
      </c>
      <c r="G601" s="552" t="s">
        <v>3052</v>
      </c>
      <c r="H601" s="555" t="s">
        <v>3053</v>
      </c>
      <c r="I601" s="556" t="s">
        <v>3054</v>
      </c>
    </row>
    <row r="602" spans="1:9" ht="15">
      <c r="A602" s="551">
        <f t="shared" si="9"/>
        <v>600</v>
      </c>
      <c r="B602" s="552" t="s">
        <v>993</v>
      </c>
      <c r="C602" s="553">
        <v>612</v>
      </c>
      <c r="D602" s="554">
        <v>40087</v>
      </c>
      <c r="E602" s="553"/>
      <c r="F602" s="553">
        <v>50</v>
      </c>
      <c r="G602" s="552" t="s">
        <v>3055</v>
      </c>
      <c r="H602" s="555" t="s">
        <v>3056</v>
      </c>
      <c r="I602" s="556"/>
    </row>
    <row r="603" spans="1:9" ht="30">
      <c r="A603" s="551">
        <f t="shared" si="9"/>
        <v>601</v>
      </c>
      <c r="B603" s="552" t="s">
        <v>3337</v>
      </c>
      <c r="C603" s="553">
        <v>784</v>
      </c>
      <c r="D603" s="554">
        <v>44096</v>
      </c>
      <c r="E603" s="553"/>
      <c r="F603" s="553">
        <v>500</v>
      </c>
      <c r="G603" s="552" t="s">
        <v>3338</v>
      </c>
      <c r="H603" s="555" t="s">
        <v>3339</v>
      </c>
      <c r="I603" s="556" t="s">
        <v>3890</v>
      </c>
    </row>
    <row r="604" spans="1:9" ht="15">
      <c r="A604" s="551">
        <f t="shared" si="9"/>
        <v>602</v>
      </c>
      <c r="B604" s="552" t="s">
        <v>801</v>
      </c>
      <c r="C604" s="553">
        <v>323</v>
      </c>
      <c r="D604" s="554">
        <v>39084</v>
      </c>
      <c r="E604" s="553"/>
      <c r="F604" s="553">
        <v>70</v>
      </c>
      <c r="G604" s="552" t="s">
        <v>3057</v>
      </c>
      <c r="H604" s="555" t="s">
        <v>3309</v>
      </c>
      <c r="I604" s="556" t="s">
        <v>3058</v>
      </c>
    </row>
  </sheetData>
  <sortState xmlns:xlrd2="http://schemas.microsoft.com/office/spreadsheetml/2017/richdata2" ref="B2:I604">
    <sortCondition ref="B2"/>
  </sortState>
  <hyperlinks>
    <hyperlink ref="H94" r:id="rId1" display="mail@bourovcompany.com" xr:uid="{00000000-0004-0000-0400-000000000000}"/>
    <hyperlink ref="I214" r:id="rId2" xr:uid="{00000000-0004-0000-0400-000001000000}"/>
    <hyperlink ref="I398" r:id="rId3" display="molmetal.01@mail.ru" xr:uid="{00000000-0004-0000-0400-000002000000}"/>
    <hyperlink ref="I67" r:id="rId4" xr:uid="{00000000-0004-0000-0400-000003000000}"/>
    <hyperlink ref="I577" r:id="rId5" display="fautor@fautor.md,novakwinery@gmail.com" xr:uid="{00000000-0004-0000-0400-000004000000}"/>
    <hyperlink ref="I222" r:id="rId6" xr:uid="{00000000-0004-0000-0400-000005000000}"/>
    <hyperlink ref="I209" r:id="rId7" xr:uid="{00000000-0004-0000-0400-000006000000}"/>
    <hyperlink ref="I486" r:id="rId8" display="rotann.md@gmail.com,officerotan@gmail.com" xr:uid="{00000000-0004-0000-0400-000007000000}"/>
    <hyperlink ref="I183" r:id="rId9" xr:uid="{00000000-0004-0000-0400-000008000000}"/>
    <hyperlink ref="I241" r:id="rId10" display="indoitu.daniel90@gmail.com," xr:uid="{00000000-0004-0000-0400-000009000000}"/>
    <hyperlink ref="I301" r:id="rId11" xr:uid="{00000000-0004-0000-0400-00000A000000}"/>
    <hyperlink ref="I310" r:id="rId12" xr:uid="{00000000-0004-0000-0400-00000B000000}"/>
    <hyperlink ref="I258" r:id="rId13" xr:uid="{00000000-0004-0000-0400-00000C000000}"/>
    <hyperlink ref="I263" r:id="rId14" xr:uid="{00000000-0004-0000-0400-00000D000000}"/>
    <hyperlink ref="I264" r:id="rId15" xr:uid="{00000000-0004-0000-0400-00000E000000}"/>
    <hyperlink ref="I266" r:id="rId16" xr:uid="{00000000-0004-0000-0400-00000F000000}"/>
    <hyperlink ref="I270" r:id="rId17" xr:uid="{00000000-0004-0000-0400-000010000000}"/>
    <hyperlink ref="I273" r:id="rId18" display="selic05@mail.ru,officeselsic@gmail.com" xr:uid="{00000000-0004-0000-0400-000011000000}"/>
    <hyperlink ref="I286" r:id="rId19" xr:uid="{00000000-0004-0000-0400-000012000000}"/>
    <hyperlink ref="I405" r:id="rId20" display="diana.leahu@pamconstruct.md,malachi.boris@gmail.com" xr:uid="{00000000-0004-0000-0400-000013000000}"/>
    <hyperlink ref="I399" r:id="rId21" display="registru-ind@yandex.ru" xr:uid="{00000000-0004-0000-0400-000014000000}"/>
    <hyperlink ref="I33" r:id="rId22" xr:uid="{00000000-0004-0000-0400-000015000000}"/>
    <hyperlink ref="I261" r:id="rId23" xr:uid="{00000000-0004-0000-0400-000016000000}"/>
    <hyperlink ref="I383" r:id="rId24" display="julliette.b@list.ru,lenon2512@mail.ru" xr:uid="{00000000-0004-0000-0400-000017000000}"/>
    <hyperlink ref="I485" r:id="rId25" xr:uid="{00000000-0004-0000-0400-000018000000}"/>
    <hyperlink ref="I113" r:id="rId26" xr:uid="{00000000-0004-0000-0400-000019000000}"/>
    <hyperlink ref="I483" r:id="rId27" xr:uid="{00000000-0004-0000-0400-00001A000000}"/>
    <hyperlink ref="I87" r:id="rId28" xr:uid="{00000000-0004-0000-0400-00001B000000}"/>
    <hyperlink ref="I323" r:id="rId29" display="Lena.nanofarm1@yandex.ru" xr:uid="{00000000-0004-0000-0400-00001C000000}"/>
    <hyperlink ref="I228" r:id="rId30" xr:uid="{00000000-0004-0000-0400-00001D000000}"/>
    <hyperlink ref="I384" r:id="rId31" display="lenon2512@mail.ru" xr:uid="{00000000-0004-0000-0400-00001E000000}"/>
    <hyperlink ref="I188" r:id="rId32" xr:uid="{00000000-0004-0000-0400-00001F000000}"/>
    <hyperlink ref="I484" r:id="rId33" xr:uid="{00000000-0004-0000-0400-000020000000}"/>
    <hyperlink ref="I172" r:id="rId34" xr:uid="{00000000-0004-0000-0400-000021000000}"/>
    <hyperlink ref="I150" r:id="rId35" xr:uid="{00000000-0004-0000-0400-000022000000}"/>
  </hyperlinks>
  <pageMargins left="0.25" right="0.25" top="0.75" bottom="0.75" header="0.3" footer="0.3"/>
  <pageSetup paperSize="9" scale="50" fitToHeight="0" orientation="landscape" horizontalDpi="4294967293" r:id="rId3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>
    <pageSetUpPr fitToPage="1"/>
  </sheetPr>
  <dimension ref="A1:R605"/>
  <sheetViews>
    <sheetView zoomScale="85" zoomScaleNormal="85" zoomScalePageLayoutView="87" workbookViewId="0">
      <pane ySplit="640" topLeftCell="A61" activePane="bottomLeft"/>
      <selection activeCell="O1" sqref="O1:O2"/>
      <selection pane="bottomLeft" activeCell="Q78" sqref="Q78"/>
    </sheetView>
  </sheetViews>
  <sheetFormatPr baseColWidth="10" defaultColWidth="9" defaultRowHeight="13"/>
  <cols>
    <col min="1" max="1" width="3.59765625" style="1" customWidth="1"/>
    <col min="2" max="2" width="35.59765625" style="1" bestFit="1" customWidth="1"/>
    <col min="3" max="4" width="5.3984375" style="2" bestFit="1" customWidth="1"/>
    <col min="5" max="6" width="7.19921875" style="2" customWidth="1"/>
    <col min="7" max="7" width="15.59765625" style="3" bestFit="1" customWidth="1"/>
    <col min="8" max="8" width="16.3984375" bestFit="1" customWidth="1"/>
    <col min="9" max="9" width="15.59765625" bestFit="1" customWidth="1"/>
    <col min="10" max="10" width="5.59765625" style="135" customWidth="1"/>
    <col min="11" max="12" width="5.796875" style="127" customWidth="1"/>
    <col min="13" max="13" width="6.3984375" style="127" customWidth="1"/>
    <col min="14" max="16" width="5.796875" style="127" customWidth="1"/>
    <col min="17" max="17" width="8.3984375" style="127" customWidth="1"/>
    <col min="18" max="18" width="25.19921875" style="121" customWidth="1"/>
    <col min="20" max="20" width="3.59765625" bestFit="1" customWidth="1"/>
    <col min="21" max="21" width="21.59765625" customWidth="1"/>
    <col min="22" max="22" width="6.3984375" bestFit="1" customWidth="1"/>
    <col min="23" max="23" width="7.19921875" bestFit="1" customWidth="1"/>
    <col min="24" max="24" width="14.19921875" customWidth="1"/>
  </cols>
  <sheetData>
    <row r="1" spans="1:18" ht="12.75" customHeight="1">
      <c r="A1" s="798" t="s">
        <v>0</v>
      </c>
      <c r="B1" s="799" t="s">
        <v>1</v>
      </c>
      <c r="C1" s="797" t="s">
        <v>1085</v>
      </c>
      <c r="D1" s="797" t="s">
        <v>1085</v>
      </c>
      <c r="E1" s="797" t="s">
        <v>1758</v>
      </c>
      <c r="F1" s="494">
        <v>2020</v>
      </c>
      <c r="G1" s="800" t="s">
        <v>4</v>
      </c>
      <c r="H1" s="797" t="s">
        <v>4</v>
      </c>
      <c r="I1" s="797" t="s">
        <v>1322</v>
      </c>
      <c r="J1" s="804" t="s">
        <v>1031</v>
      </c>
      <c r="K1" s="802" t="s">
        <v>5</v>
      </c>
      <c r="L1" s="802" t="s">
        <v>6</v>
      </c>
      <c r="M1" s="802" t="s">
        <v>7</v>
      </c>
      <c r="N1" s="802" t="s">
        <v>8</v>
      </c>
      <c r="O1" s="802" t="s">
        <v>3613</v>
      </c>
      <c r="P1" s="802" t="s">
        <v>1725</v>
      </c>
      <c r="Q1" s="803" t="s">
        <v>4021</v>
      </c>
      <c r="R1" s="797"/>
    </row>
    <row r="2" spans="1:18">
      <c r="A2" s="798"/>
      <c r="B2" s="799"/>
      <c r="C2" s="797"/>
      <c r="D2" s="797"/>
      <c r="E2" s="797"/>
      <c r="F2" s="495"/>
      <c r="G2" s="801"/>
      <c r="H2" s="797"/>
      <c r="I2" s="797"/>
      <c r="J2" s="804"/>
      <c r="K2" s="802"/>
      <c r="L2" s="802"/>
      <c r="M2" s="802"/>
      <c r="N2" s="802"/>
      <c r="O2" s="802"/>
      <c r="P2" s="802"/>
      <c r="Q2" s="803"/>
      <c r="R2" s="797"/>
    </row>
    <row r="3" spans="1:18">
      <c r="A3" s="662">
        <v>1</v>
      </c>
      <c r="B3" s="221" t="s">
        <v>1584</v>
      </c>
      <c r="C3" s="518"/>
      <c r="D3" s="519">
        <v>60</v>
      </c>
      <c r="E3" s="519"/>
      <c r="F3" s="7"/>
      <c r="G3" s="4"/>
      <c r="H3" s="4" t="s">
        <v>1696</v>
      </c>
      <c r="I3" s="4" t="s">
        <v>1696</v>
      </c>
      <c r="J3" s="128"/>
      <c r="K3" s="50"/>
      <c r="L3" s="50"/>
      <c r="M3" s="50"/>
      <c r="N3" s="50"/>
      <c r="O3" s="738" t="s">
        <v>17</v>
      </c>
      <c r="P3" s="50" t="s">
        <v>1911</v>
      </c>
      <c r="Q3" s="744" t="s">
        <v>4026</v>
      </c>
      <c r="R3" s="114"/>
    </row>
    <row r="4" spans="1:18">
      <c r="A4" s="662">
        <f>A3+1</f>
        <v>2</v>
      </c>
      <c r="B4" s="221" t="s">
        <v>1585</v>
      </c>
      <c r="C4" s="518"/>
      <c r="D4" s="519">
        <v>30</v>
      </c>
      <c r="E4" s="519"/>
      <c r="F4" s="7"/>
      <c r="G4" s="4"/>
      <c r="H4" s="4" t="s">
        <v>1698</v>
      </c>
      <c r="I4" s="4" t="s">
        <v>1698</v>
      </c>
      <c r="J4" s="128"/>
      <c r="K4" s="50"/>
      <c r="L4" s="50"/>
      <c r="M4" s="50"/>
      <c r="N4" s="50"/>
      <c r="O4" s="738" t="s">
        <v>17</v>
      </c>
      <c r="P4" s="50" t="s">
        <v>1911</v>
      </c>
      <c r="Q4" s="50" t="s">
        <v>4049</v>
      </c>
      <c r="R4" s="114"/>
    </row>
    <row r="5" spans="1:18" s="585" customFormat="1">
      <c r="A5" s="662">
        <f t="shared" ref="A5:A68" si="0">A4+1</f>
        <v>3</v>
      </c>
      <c r="B5" s="578" t="s">
        <v>3756</v>
      </c>
      <c r="C5" s="579"/>
      <c r="D5" s="580">
        <v>30</v>
      </c>
      <c r="E5" s="580"/>
      <c r="F5" s="581"/>
      <c r="G5" s="577"/>
      <c r="H5" s="577" t="s">
        <v>1699</v>
      </c>
      <c r="I5" s="577" t="s">
        <v>1699</v>
      </c>
      <c r="J5" s="582"/>
      <c r="K5" s="583"/>
      <c r="L5" s="583"/>
      <c r="M5" s="583"/>
      <c r="N5" s="583"/>
      <c r="O5" s="583"/>
      <c r="P5" s="583" t="s">
        <v>1911</v>
      </c>
      <c r="Q5" s="583"/>
      <c r="R5" s="584"/>
    </row>
    <row r="6" spans="1:18" s="585" customFormat="1">
      <c r="A6" s="662">
        <f t="shared" si="0"/>
        <v>4</v>
      </c>
      <c r="B6" s="586" t="s">
        <v>3689</v>
      </c>
      <c r="C6" s="580"/>
      <c r="D6" s="580"/>
      <c r="E6" s="580">
        <v>70</v>
      </c>
      <c r="F6" s="581"/>
      <c r="G6" s="577"/>
      <c r="H6" s="577" t="s">
        <v>11</v>
      </c>
      <c r="I6" s="577"/>
      <c r="J6" s="582"/>
      <c r="K6" s="583"/>
      <c r="L6" s="583"/>
      <c r="M6" s="583"/>
      <c r="N6" s="583"/>
      <c r="O6" s="583"/>
      <c r="P6" s="583"/>
      <c r="Q6" s="583"/>
      <c r="R6" s="584"/>
    </row>
    <row r="7" spans="1:18">
      <c r="A7" s="662">
        <f t="shared" si="0"/>
        <v>5</v>
      </c>
      <c r="B7" s="9" t="s">
        <v>13</v>
      </c>
      <c r="C7" s="518">
        <v>152</v>
      </c>
      <c r="D7" s="518">
        <v>175</v>
      </c>
      <c r="E7" s="518">
        <v>195</v>
      </c>
      <c r="F7" s="10">
        <v>240</v>
      </c>
      <c r="G7" s="4" t="s">
        <v>15</v>
      </c>
      <c r="H7" s="4" t="s">
        <v>16</v>
      </c>
      <c r="I7" s="4" t="s">
        <v>1462</v>
      </c>
      <c r="J7" s="128" t="s">
        <v>17</v>
      </c>
      <c r="K7" s="50" t="s">
        <v>17</v>
      </c>
      <c r="L7" s="50"/>
      <c r="M7" s="51" t="s">
        <v>17</v>
      </c>
      <c r="N7" s="51"/>
      <c r="O7" s="738" t="s">
        <v>17</v>
      </c>
      <c r="P7" s="51"/>
      <c r="Q7" s="745" t="s">
        <v>4025</v>
      </c>
      <c r="R7" s="114"/>
    </row>
    <row r="8" spans="1:18" s="585" customFormat="1">
      <c r="A8" s="662">
        <f t="shared" si="0"/>
        <v>6</v>
      </c>
      <c r="B8" s="578" t="s">
        <v>3658</v>
      </c>
      <c r="C8" s="580"/>
      <c r="D8" s="580">
        <v>50</v>
      </c>
      <c r="E8" s="580"/>
      <c r="F8" s="581"/>
      <c r="G8" s="577"/>
      <c r="H8" s="577" t="s">
        <v>1348</v>
      </c>
      <c r="I8" s="577"/>
      <c r="J8" s="587" t="s">
        <v>17</v>
      </c>
      <c r="K8" s="583"/>
      <c r="L8" s="583"/>
      <c r="M8" s="588" t="s">
        <v>17</v>
      </c>
      <c r="N8" s="588"/>
      <c r="O8" s="588"/>
      <c r="P8" s="588"/>
      <c r="Q8" s="588"/>
      <c r="R8" s="584"/>
    </row>
    <row r="9" spans="1:18">
      <c r="A9" s="732">
        <f t="shared" si="0"/>
        <v>7</v>
      </c>
      <c r="B9" s="9" t="s">
        <v>938</v>
      </c>
      <c r="C9" s="520"/>
      <c r="D9" s="518">
        <v>50</v>
      </c>
      <c r="E9" s="518">
        <v>65</v>
      </c>
      <c r="F9" s="10">
        <v>105</v>
      </c>
      <c r="G9" s="4"/>
      <c r="H9" s="4" t="s">
        <v>944</v>
      </c>
      <c r="I9" s="656">
        <v>43818</v>
      </c>
      <c r="J9" s="128" t="s">
        <v>17</v>
      </c>
      <c r="K9" s="51" t="s">
        <v>17</v>
      </c>
      <c r="L9" s="51" t="s">
        <v>17</v>
      </c>
      <c r="M9" s="51"/>
      <c r="N9" s="51" t="s">
        <v>1069</v>
      </c>
      <c r="O9" s="51"/>
      <c r="P9" s="51" t="s">
        <v>1726</v>
      </c>
      <c r="Q9" s="745" t="s">
        <v>4067</v>
      </c>
      <c r="R9" s="115" t="s">
        <v>4306</v>
      </c>
    </row>
    <row r="10" spans="1:18">
      <c r="A10" s="662">
        <f t="shared" si="0"/>
        <v>8</v>
      </c>
      <c r="B10" s="9" t="s">
        <v>992</v>
      </c>
      <c r="C10" s="518"/>
      <c r="D10" s="518">
        <v>50</v>
      </c>
      <c r="E10" s="518">
        <v>65</v>
      </c>
      <c r="F10" s="10"/>
      <c r="G10" s="101" t="s">
        <v>1064</v>
      </c>
      <c r="H10" s="4" t="s">
        <v>971</v>
      </c>
      <c r="I10" s="4"/>
      <c r="J10" s="128" t="s">
        <v>17</v>
      </c>
      <c r="K10" s="50" t="s">
        <v>17</v>
      </c>
      <c r="L10" s="50" t="s">
        <v>17</v>
      </c>
      <c r="M10" s="50" t="s">
        <v>17</v>
      </c>
      <c r="N10" s="50" t="s">
        <v>919</v>
      </c>
      <c r="O10" s="738" t="s">
        <v>17</v>
      </c>
      <c r="P10" s="50" t="s">
        <v>1726</v>
      </c>
      <c r="Q10" s="744" t="s">
        <v>4038</v>
      </c>
      <c r="R10" s="114" t="s">
        <v>4380</v>
      </c>
    </row>
    <row r="11" spans="1:18">
      <c r="A11" s="662">
        <f t="shared" si="0"/>
        <v>9</v>
      </c>
      <c r="B11" s="221" t="s">
        <v>1545</v>
      </c>
      <c r="C11" s="518"/>
      <c r="D11" s="519">
        <v>35</v>
      </c>
      <c r="E11" s="519"/>
      <c r="F11" s="7" t="s">
        <v>3411</v>
      </c>
      <c r="G11" s="4"/>
      <c r="H11" s="4" t="s">
        <v>1651</v>
      </c>
      <c r="I11" s="220"/>
      <c r="J11" s="128"/>
      <c r="K11" s="50"/>
      <c r="L11" s="50"/>
      <c r="M11" s="50"/>
      <c r="N11" s="50"/>
      <c r="O11" s="22" t="s">
        <v>17</v>
      </c>
      <c r="P11" s="50" t="s">
        <v>1911</v>
      </c>
      <c r="Q11" s="744" t="s">
        <v>4069</v>
      </c>
      <c r="R11" s="114"/>
    </row>
    <row r="12" spans="1:18">
      <c r="A12" s="662">
        <f t="shared" si="0"/>
        <v>10</v>
      </c>
      <c r="B12" s="5" t="s">
        <v>18</v>
      </c>
      <c r="C12" s="519">
        <v>285</v>
      </c>
      <c r="D12" s="519">
        <v>315</v>
      </c>
      <c r="E12" s="519"/>
      <c r="F12" s="7">
        <v>400</v>
      </c>
      <c r="G12" s="4" t="s">
        <v>19</v>
      </c>
      <c r="H12" s="4" t="s">
        <v>1224</v>
      </c>
      <c r="I12" s="656">
        <v>43790</v>
      </c>
      <c r="J12" s="131" t="s">
        <v>17</v>
      </c>
      <c r="K12" s="75" t="s">
        <v>1065</v>
      </c>
      <c r="L12" s="50" t="s">
        <v>1340</v>
      </c>
      <c r="M12" s="51" t="s">
        <v>17</v>
      </c>
      <c r="N12" s="51" t="s">
        <v>17</v>
      </c>
      <c r="O12" s="739" t="s">
        <v>17</v>
      </c>
      <c r="P12" s="51"/>
      <c r="Q12" s="51"/>
      <c r="R12" s="114"/>
    </row>
    <row r="13" spans="1:18">
      <c r="A13" s="662">
        <f t="shared" si="0"/>
        <v>11</v>
      </c>
      <c r="B13" s="9" t="s">
        <v>4053</v>
      </c>
      <c r="C13" s="518">
        <v>50</v>
      </c>
      <c r="D13" s="518">
        <v>75</v>
      </c>
      <c r="E13" s="518"/>
      <c r="F13" s="10" t="s">
        <v>2051</v>
      </c>
      <c r="G13" s="4" t="s">
        <v>24</v>
      </c>
      <c r="H13" s="4" t="s">
        <v>25</v>
      </c>
      <c r="I13" s="4"/>
      <c r="J13" s="128" t="s">
        <v>17</v>
      </c>
      <c r="K13" s="50" t="s">
        <v>17</v>
      </c>
      <c r="L13" s="50"/>
      <c r="M13" s="51" t="s">
        <v>17</v>
      </c>
      <c r="N13" s="51" t="s">
        <v>928</v>
      </c>
      <c r="O13" s="51"/>
      <c r="P13" s="51"/>
      <c r="Q13" s="22" t="s">
        <v>4037</v>
      </c>
      <c r="R13" s="114"/>
    </row>
    <row r="14" spans="1:18" s="585" customFormat="1">
      <c r="A14" s="662">
        <f t="shared" si="0"/>
        <v>12</v>
      </c>
      <c r="B14" s="586" t="s">
        <v>26</v>
      </c>
      <c r="C14" s="579">
        <v>70</v>
      </c>
      <c r="D14" s="579">
        <v>85</v>
      </c>
      <c r="E14" s="579">
        <v>100</v>
      </c>
      <c r="F14" s="704" t="s">
        <v>2052</v>
      </c>
      <c r="G14" s="577" t="s">
        <v>27</v>
      </c>
      <c r="H14" s="577" t="s">
        <v>28</v>
      </c>
      <c r="I14" s="577"/>
      <c r="J14" s="582"/>
      <c r="K14" s="583" t="s">
        <v>17</v>
      </c>
      <c r="L14" s="583" t="s">
        <v>17</v>
      </c>
      <c r="M14" s="588" t="s">
        <v>17</v>
      </c>
      <c r="N14" s="588" t="s">
        <v>915</v>
      </c>
      <c r="O14" s="588" t="s">
        <v>17</v>
      </c>
      <c r="P14" s="705"/>
      <c r="Q14" s="588"/>
      <c r="R14" s="584"/>
    </row>
    <row r="15" spans="1:18" s="585" customFormat="1" ht="24">
      <c r="A15" s="662">
        <f t="shared" si="0"/>
        <v>13</v>
      </c>
      <c r="B15" s="667" t="s">
        <v>3987</v>
      </c>
      <c r="C15" s="580"/>
      <c r="D15" s="580"/>
      <c r="E15" s="580">
        <v>70</v>
      </c>
      <c r="F15" s="581"/>
      <c r="G15" s="577"/>
      <c r="H15" s="577" t="s">
        <v>3674</v>
      </c>
      <c r="I15" s="577"/>
      <c r="J15" s="582"/>
      <c r="K15" s="583"/>
      <c r="L15" s="583"/>
      <c r="M15" s="583"/>
      <c r="N15" s="583"/>
      <c r="O15" s="583"/>
      <c r="P15" s="583"/>
      <c r="Q15" s="583"/>
      <c r="R15" s="584"/>
    </row>
    <row r="16" spans="1:18">
      <c r="A16" s="662">
        <f t="shared" si="0"/>
        <v>14</v>
      </c>
      <c r="B16" s="221" t="s">
        <v>1667</v>
      </c>
      <c r="C16" s="518"/>
      <c r="D16" s="519">
        <v>375</v>
      </c>
      <c r="E16" s="519"/>
      <c r="F16" s="7">
        <v>420</v>
      </c>
      <c r="G16" s="4"/>
      <c r="H16" s="4" t="s">
        <v>1668</v>
      </c>
      <c r="I16" s="220"/>
      <c r="J16" s="128"/>
      <c r="K16" s="50"/>
      <c r="L16" s="50"/>
      <c r="M16" s="50"/>
      <c r="N16" s="50"/>
      <c r="O16" s="50"/>
      <c r="P16" s="50" t="s">
        <v>1911</v>
      </c>
      <c r="Q16" s="50" t="s">
        <v>4049</v>
      </c>
      <c r="R16" s="114"/>
    </row>
    <row r="17" spans="1:18" s="585" customFormat="1">
      <c r="A17" s="662">
        <f t="shared" si="0"/>
        <v>15</v>
      </c>
      <c r="B17" s="586" t="s">
        <v>31</v>
      </c>
      <c r="C17" s="579">
        <v>120</v>
      </c>
      <c r="D17" s="579">
        <v>150</v>
      </c>
      <c r="E17" s="579"/>
      <c r="F17" s="704"/>
      <c r="G17" s="577" t="s">
        <v>32</v>
      </c>
      <c r="H17" s="577" t="s">
        <v>33</v>
      </c>
      <c r="I17" s="577"/>
      <c r="J17" s="582" t="s">
        <v>17</v>
      </c>
      <c r="K17" s="583" t="s">
        <v>17</v>
      </c>
      <c r="L17" s="583" t="s">
        <v>17</v>
      </c>
      <c r="M17" s="588" t="s">
        <v>17</v>
      </c>
      <c r="N17" s="588"/>
      <c r="O17" s="588"/>
      <c r="P17" s="705"/>
      <c r="Q17" s="588"/>
      <c r="R17" s="584"/>
    </row>
    <row r="18" spans="1:18" s="598" customFormat="1">
      <c r="A18" s="662">
        <f t="shared" si="0"/>
        <v>16</v>
      </c>
      <c r="B18" s="590" t="s">
        <v>1618</v>
      </c>
      <c r="C18" s="591"/>
      <c r="D18" s="592">
        <v>200</v>
      </c>
      <c r="E18" s="592"/>
      <c r="F18" s="593"/>
      <c r="G18" s="589"/>
      <c r="H18" s="589" t="s">
        <v>1623</v>
      </c>
      <c r="I18" s="594"/>
      <c r="J18" s="595"/>
      <c r="K18" s="596"/>
      <c r="L18" s="596"/>
      <c r="M18" s="596"/>
      <c r="N18" s="596"/>
      <c r="O18" s="739" t="s">
        <v>17</v>
      </c>
      <c r="P18" s="596"/>
      <c r="Q18" s="596" t="s">
        <v>4049</v>
      </c>
      <c r="R18" s="597"/>
    </row>
    <row r="19" spans="1:18">
      <c r="A19" s="662">
        <f t="shared" si="0"/>
        <v>17</v>
      </c>
      <c r="B19" s="5" t="s">
        <v>36</v>
      </c>
      <c r="C19" s="519">
        <v>80</v>
      </c>
      <c r="D19" s="519">
        <v>95</v>
      </c>
      <c r="E19" s="519"/>
      <c r="F19" s="7">
        <v>125</v>
      </c>
      <c r="G19" s="4" t="s">
        <v>37</v>
      </c>
      <c r="H19" s="4" t="s">
        <v>1231</v>
      </c>
      <c r="I19" s="656">
        <v>43796</v>
      </c>
      <c r="J19" s="128" t="s">
        <v>17</v>
      </c>
      <c r="K19" s="50" t="s">
        <v>17</v>
      </c>
      <c r="L19" s="50" t="s">
        <v>17</v>
      </c>
      <c r="M19" s="51"/>
      <c r="N19" s="51" t="s">
        <v>17</v>
      </c>
      <c r="O19" s="51" t="s">
        <v>17</v>
      </c>
      <c r="P19" s="51"/>
      <c r="Q19" s="745" t="s">
        <v>4045</v>
      </c>
      <c r="R19" s="114"/>
    </row>
    <row r="20" spans="1:18">
      <c r="A20" s="662">
        <f t="shared" si="0"/>
        <v>18</v>
      </c>
      <c r="B20" s="9" t="s">
        <v>39</v>
      </c>
      <c r="C20" s="518">
        <v>170</v>
      </c>
      <c r="D20" s="518">
        <v>190</v>
      </c>
      <c r="E20" s="518">
        <v>240</v>
      </c>
      <c r="F20" s="10">
        <v>300</v>
      </c>
      <c r="G20" s="4" t="s">
        <v>40</v>
      </c>
      <c r="H20" s="4" t="s">
        <v>41</v>
      </c>
      <c r="I20" s="4" t="s">
        <v>1727</v>
      </c>
      <c r="J20" s="128" t="s">
        <v>17</v>
      </c>
      <c r="K20" s="50" t="s">
        <v>17</v>
      </c>
      <c r="L20" s="50"/>
      <c r="M20" s="51" t="s">
        <v>17</v>
      </c>
      <c r="N20" s="51" t="s">
        <v>17</v>
      </c>
      <c r="O20" s="51" t="s">
        <v>17</v>
      </c>
      <c r="P20" s="51"/>
      <c r="Q20" s="745" t="s">
        <v>4024</v>
      </c>
      <c r="R20" s="114" t="s">
        <v>4307</v>
      </c>
    </row>
    <row r="21" spans="1:18" s="606" customFormat="1">
      <c r="A21" s="662">
        <f t="shared" si="0"/>
        <v>19</v>
      </c>
      <c r="B21" s="600" t="s">
        <v>3690</v>
      </c>
      <c r="C21" s="601"/>
      <c r="D21" s="601"/>
      <c r="E21" s="601">
        <v>100</v>
      </c>
      <c r="F21" s="602"/>
      <c r="G21" s="599"/>
      <c r="H21" s="599" t="s">
        <v>945</v>
      </c>
      <c r="I21" s="599"/>
      <c r="J21" s="603"/>
      <c r="K21" s="604"/>
      <c r="L21" s="604"/>
      <c r="M21" s="604"/>
      <c r="N21" s="604"/>
      <c r="O21" s="604"/>
      <c r="P21" s="604"/>
      <c r="Q21" s="604"/>
      <c r="R21" s="605"/>
    </row>
    <row r="22" spans="1:18" s="606" customFormat="1">
      <c r="A22" s="662">
        <f t="shared" si="0"/>
        <v>20</v>
      </c>
      <c r="B22" s="600" t="s">
        <v>3761</v>
      </c>
      <c r="C22" s="601"/>
      <c r="D22" s="601"/>
      <c r="E22" s="601">
        <v>50</v>
      </c>
      <c r="F22" s="602"/>
      <c r="G22" s="599"/>
      <c r="H22" s="599" t="s">
        <v>946</v>
      </c>
      <c r="I22" s="599"/>
      <c r="J22" s="603"/>
      <c r="K22" s="604"/>
      <c r="L22" s="604"/>
      <c r="M22" s="604"/>
      <c r="N22" s="604"/>
      <c r="O22" s="604"/>
      <c r="P22" s="604"/>
      <c r="Q22" s="604"/>
      <c r="R22" s="605"/>
    </row>
    <row r="23" spans="1:18">
      <c r="A23" s="662">
        <f t="shared" si="0"/>
        <v>21</v>
      </c>
      <c r="B23" s="5" t="s">
        <v>42</v>
      </c>
      <c r="C23" s="519">
        <v>180</v>
      </c>
      <c r="D23" s="519">
        <v>200</v>
      </c>
      <c r="E23" s="519"/>
      <c r="F23" s="7"/>
      <c r="G23" s="4" t="s">
        <v>43</v>
      </c>
      <c r="H23" s="4" t="s">
        <v>1253</v>
      </c>
      <c r="I23" s="4"/>
      <c r="J23" s="128" t="s">
        <v>17</v>
      </c>
      <c r="K23" s="50" t="s">
        <v>17</v>
      </c>
      <c r="L23" s="50" t="s">
        <v>17</v>
      </c>
      <c r="M23" s="51" t="s">
        <v>17</v>
      </c>
      <c r="N23" s="51"/>
      <c r="O23" s="51"/>
      <c r="P23" s="51"/>
      <c r="Q23" s="51" t="s">
        <v>4049</v>
      </c>
      <c r="R23" s="114"/>
    </row>
    <row r="24" spans="1:18">
      <c r="A24" s="662">
        <f t="shared" si="0"/>
        <v>22</v>
      </c>
      <c r="B24" s="9" t="s">
        <v>3599</v>
      </c>
      <c r="C24" s="519"/>
      <c r="D24" s="519"/>
      <c r="E24" s="519">
        <v>291</v>
      </c>
      <c r="F24" s="7"/>
      <c r="G24" s="4"/>
      <c r="H24" s="4" t="s">
        <v>3600</v>
      </c>
      <c r="I24" s="4"/>
      <c r="J24" s="128"/>
      <c r="K24" s="50"/>
      <c r="L24" s="50"/>
      <c r="M24" s="50"/>
      <c r="N24" s="50"/>
      <c r="O24" s="738" t="s">
        <v>17</v>
      </c>
      <c r="P24" s="50" t="s">
        <v>3615</v>
      </c>
      <c r="Q24" s="744" t="s">
        <v>4024</v>
      </c>
      <c r="R24" s="114" t="s">
        <v>4380</v>
      </c>
    </row>
    <row r="25" spans="1:18">
      <c r="A25" s="662">
        <f t="shared" si="0"/>
        <v>23</v>
      </c>
      <c r="B25" s="9" t="s">
        <v>2080</v>
      </c>
      <c r="C25" s="518">
        <v>110</v>
      </c>
      <c r="D25" s="518">
        <v>90</v>
      </c>
      <c r="E25" s="518"/>
      <c r="F25" s="10"/>
      <c r="G25" s="4" t="s">
        <v>46</v>
      </c>
      <c r="H25" s="4" t="s">
        <v>46</v>
      </c>
      <c r="I25" s="4"/>
      <c r="J25" s="128" t="s">
        <v>17</v>
      </c>
      <c r="K25" s="50"/>
      <c r="L25" s="50"/>
      <c r="M25" s="51"/>
      <c r="N25" s="51"/>
      <c r="O25" s="51"/>
      <c r="P25" s="51"/>
      <c r="Q25" s="51" t="s">
        <v>4049</v>
      </c>
      <c r="R25" s="114"/>
    </row>
    <row r="26" spans="1:18">
      <c r="A26" s="662">
        <f t="shared" si="0"/>
        <v>24</v>
      </c>
      <c r="B26" s="5" t="s">
        <v>47</v>
      </c>
      <c r="C26" s="519">
        <v>70</v>
      </c>
      <c r="D26" s="519">
        <v>85</v>
      </c>
      <c r="E26" s="519"/>
      <c r="F26" s="7">
        <v>110</v>
      </c>
      <c r="G26" s="4" t="s">
        <v>48</v>
      </c>
      <c r="H26" s="4" t="s">
        <v>1256</v>
      </c>
      <c r="I26" s="656">
        <v>43783</v>
      </c>
      <c r="J26" s="128" t="s">
        <v>17</v>
      </c>
      <c r="K26" s="50" t="s">
        <v>17</v>
      </c>
      <c r="L26" s="50"/>
      <c r="M26" s="51" t="s">
        <v>17</v>
      </c>
      <c r="N26" s="51"/>
      <c r="O26" s="51"/>
      <c r="P26" s="51"/>
      <c r="Q26" s="51" t="s">
        <v>4049</v>
      </c>
      <c r="R26" s="114"/>
    </row>
    <row r="27" spans="1:18">
      <c r="A27" s="662">
        <f t="shared" si="0"/>
        <v>25</v>
      </c>
      <c r="B27" s="9" t="s">
        <v>3691</v>
      </c>
      <c r="C27" s="519"/>
      <c r="D27" s="519"/>
      <c r="E27" s="519">
        <v>291</v>
      </c>
      <c r="F27" s="7"/>
      <c r="G27" s="4"/>
      <c r="H27" s="4" t="s">
        <v>3600</v>
      </c>
      <c r="I27" s="4"/>
      <c r="J27" s="128"/>
      <c r="K27" s="50"/>
      <c r="L27" s="50"/>
      <c r="M27" s="50"/>
      <c r="N27" s="50"/>
      <c r="O27" s="50"/>
      <c r="P27" s="50" t="s">
        <v>3615</v>
      </c>
      <c r="Q27" s="604"/>
      <c r="R27" s="605"/>
    </row>
    <row r="28" spans="1:18">
      <c r="A28" s="662">
        <f t="shared" si="0"/>
        <v>26</v>
      </c>
      <c r="B28" s="9" t="s">
        <v>3692</v>
      </c>
      <c r="C28" s="519"/>
      <c r="D28" s="519"/>
      <c r="E28" s="519">
        <v>85</v>
      </c>
      <c r="F28" s="7"/>
      <c r="G28" s="4"/>
      <c r="H28" s="4" t="s">
        <v>3601</v>
      </c>
      <c r="I28" s="4"/>
      <c r="J28" s="128"/>
      <c r="K28" s="50"/>
      <c r="L28" s="50"/>
      <c r="M28" s="50"/>
      <c r="N28" s="50"/>
      <c r="O28" s="50"/>
      <c r="P28" s="50" t="s">
        <v>3615</v>
      </c>
      <c r="Q28" s="604"/>
      <c r="R28" s="605"/>
    </row>
    <row r="29" spans="1:18" s="606" customFormat="1">
      <c r="A29" s="662">
        <f t="shared" si="0"/>
        <v>27</v>
      </c>
      <c r="B29" s="600" t="s">
        <v>3907</v>
      </c>
      <c r="C29" s="601"/>
      <c r="D29" s="601"/>
      <c r="E29" s="601"/>
      <c r="F29" s="602"/>
      <c r="G29" s="599" t="s">
        <v>1066</v>
      </c>
      <c r="H29" s="599" t="s">
        <v>1067</v>
      </c>
      <c r="I29" s="599"/>
      <c r="J29" s="603"/>
      <c r="K29" s="604"/>
      <c r="L29" s="604"/>
      <c r="M29" s="604"/>
      <c r="N29" s="604"/>
      <c r="O29" s="604"/>
      <c r="P29" s="604"/>
      <c r="Q29" s="604"/>
      <c r="R29" s="605"/>
    </row>
    <row r="30" spans="1:18">
      <c r="A30" s="662">
        <f t="shared" si="0"/>
        <v>28</v>
      </c>
      <c r="B30" s="9" t="s">
        <v>52</v>
      </c>
      <c r="C30" s="518">
        <v>50</v>
      </c>
      <c r="D30" s="518">
        <v>65</v>
      </c>
      <c r="E30" s="518">
        <v>95</v>
      </c>
      <c r="F30" s="10"/>
      <c r="G30" s="4" t="s">
        <v>53</v>
      </c>
      <c r="H30" s="4" t="s">
        <v>54</v>
      </c>
      <c r="I30" s="4" t="s">
        <v>1728</v>
      </c>
      <c r="J30" s="128" t="s">
        <v>17</v>
      </c>
      <c r="K30" s="50" t="s">
        <v>17</v>
      </c>
      <c r="L30" s="50"/>
      <c r="M30" s="51"/>
      <c r="N30" s="51"/>
      <c r="O30" s="51"/>
      <c r="P30" s="51"/>
      <c r="Q30" s="51" t="s">
        <v>4023</v>
      </c>
      <c r="R30" s="114"/>
    </row>
    <row r="31" spans="1:18" s="706" customFormat="1">
      <c r="A31" s="662">
        <f t="shared" si="0"/>
        <v>29</v>
      </c>
      <c r="B31" s="586" t="s">
        <v>55</v>
      </c>
      <c r="C31" s="579">
        <v>70</v>
      </c>
      <c r="D31" s="579">
        <v>80</v>
      </c>
      <c r="E31" s="579">
        <v>80</v>
      </c>
      <c r="F31" s="704">
        <v>115</v>
      </c>
      <c r="G31" s="577" t="s">
        <v>56</v>
      </c>
      <c r="H31" s="577" t="s">
        <v>57</v>
      </c>
      <c r="I31" s="577" t="s">
        <v>1729</v>
      </c>
      <c r="J31" s="582" t="s">
        <v>17</v>
      </c>
      <c r="K31" s="583" t="s">
        <v>17</v>
      </c>
      <c r="L31" s="583" t="s">
        <v>17</v>
      </c>
      <c r="M31" s="588" t="s">
        <v>17</v>
      </c>
      <c r="N31" s="588" t="s">
        <v>915</v>
      </c>
      <c r="O31" s="588"/>
      <c r="P31" s="588"/>
      <c r="Q31" s="705"/>
      <c r="R31" s="584"/>
    </row>
    <row r="32" spans="1:18" s="585" customFormat="1">
      <c r="A32" s="662">
        <f t="shared" si="0"/>
        <v>30</v>
      </c>
      <c r="B32" s="586" t="s">
        <v>924</v>
      </c>
      <c r="C32" s="707"/>
      <c r="D32" s="579">
        <v>50</v>
      </c>
      <c r="E32" s="579"/>
      <c r="F32" s="704">
        <v>70</v>
      </c>
      <c r="G32" s="708" t="s">
        <v>1064</v>
      </c>
      <c r="H32" s="577" t="s">
        <v>966</v>
      </c>
      <c r="I32" s="709">
        <v>43809</v>
      </c>
      <c r="J32" s="582" t="s">
        <v>17</v>
      </c>
      <c r="K32" s="588" t="s">
        <v>17</v>
      </c>
      <c r="L32" s="588" t="s">
        <v>925</v>
      </c>
      <c r="M32" s="588" t="s">
        <v>17</v>
      </c>
      <c r="N32" s="588"/>
      <c r="O32" s="588"/>
      <c r="P32" s="588" t="s">
        <v>1726</v>
      </c>
      <c r="Q32" s="588"/>
      <c r="R32" s="584" t="s">
        <v>21</v>
      </c>
    </row>
    <row r="33" spans="1:18" s="606" customFormat="1">
      <c r="A33" s="662">
        <f t="shared" si="0"/>
        <v>31</v>
      </c>
      <c r="B33" s="607" t="s">
        <v>3617</v>
      </c>
      <c r="C33" s="608"/>
      <c r="D33" s="609">
        <v>55</v>
      </c>
      <c r="E33" s="609">
        <v>55</v>
      </c>
      <c r="F33" s="610"/>
      <c r="G33" s="611"/>
      <c r="H33" s="599" t="s">
        <v>1351</v>
      </c>
      <c r="I33" s="599" t="s">
        <v>1730</v>
      </c>
      <c r="J33" s="603" t="s">
        <v>17</v>
      </c>
      <c r="K33" s="612"/>
      <c r="L33" s="612" t="s">
        <v>17</v>
      </c>
      <c r="M33" s="612" t="s">
        <v>17</v>
      </c>
      <c r="N33" s="612" t="s">
        <v>1340</v>
      </c>
      <c r="O33" s="612"/>
      <c r="P33" s="612"/>
      <c r="Q33" s="612"/>
      <c r="R33" s="605"/>
    </row>
    <row r="34" spans="1:18">
      <c r="A34" s="662">
        <f t="shared" si="0"/>
        <v>32</v>
      </c>
      <c r="B34" s="221" t="s">
        <v>2008</v>
      </c>
      <c r="C34" s="520"/>
      <c r="D34" s="518"/>
      <c r="E34" s="518">
        <v>70</v>
      </c>
      <c r="F34" s="10" t="s">
        <v>2060</v>
      </c>
      <c r="G34" s="101"/>
      <c r="H34" s="4" t="s">
        <v>2009</v>
      </c>
      <c r="I34" s="4"/>
      <c r="J34" s="128"/>
      <c r="K34" s="51"/>
      <c r="L34" s="51"/>
      <c r="M34" s="51"/>
      <c r="N34" s="51"/>
      <c r="O34" s="51" t="s">
        <v>17</v>
      </c>
      <c r="P34" s="50" t="s">
        <v>1911</v>
      </c>
      <c r="Q34" s="745" t="s">
        <v>4050</v>
      </c>
      <c r="R34" s="114"/>
    </row>
    <row r="35" spans="1:18">
      <c r="A35" s="662">
        <f t="shared" si="0"/>
        <v>33</v>
      </c>
      <c r="B35" s="9" t="s">
        <v>58</v>
      </c>
      <c r="C35" s="518">
        <v>35</v>
      </c>
      <c r="D35" s="518">
        <v>55</v>
      </c>
      <c r="E35" s="518">
        <v>55</v>
      </c>
      <c r="F35" s="10">
        <v>85</v>
      </c>
      <c r="G35" s="4" t="s">
        <v>59</v>
      </c>
      <c r="H35" s="4" t="s">
        <v>60</v>
      </c>
      <c r="I35" s="4" t="s">
        <v>1731</v>
      </c>
      <c r="J35" s="128" t="s">
        <v>17</v>
      </c>
      <c r="K35" s="50" t="s">
        <v>17</v>
      </c>
      <c r="L35" s="50" t="s">
        <v>17</v>
      </c>
      <c r="M35" s="51" t="s">
        <v>17</v>
      </c>
      <c r="N35" s="51" t="s">
        <v>915</v>
      </c>
      <c r="O35" s="51"/>
      <c r="P35" s="51"/>
      <c r="Q35" s="51" t="s">
        <v>4049</v>
      </c>
      <c r="R35" s="114"/>
    </row>
    <row r="36" spans="1:18" s="585" customFormat="1">
      <c r="A36" s="662">
        <f t="shared" si="0"/>
        <v>34</v>
      </c>
      <c r="B36" s="586" t="s">
        <v>3584</v>
      </c>
      <c r="C36" s="580"/>
      <c r="D36" s="580"/>
      <c r="E36" s="580">
        <v>200</v>
      </c>
      <c r="F36" s="581"/>
      <c r="G36" s="577"/>
      <c r="H36" s="577" t="s">
        <v>3585</v>
      </c>
      <c r="I36" s="577"/>
      <c r="J36" s="582"/>
      <c r="K36" s="583"/>
      <c r="L36" s="583"/>
      <c r="M36" s="583"/>
      <c r="N36" s="583"/>
      <c r="O36" s="739" t="s">
        <v>17</v>
      </c>
      <c r="P36" s="583" t="s">
        <v>1911</v>
      </c>
      <c r="Q36" s="583"/>
      <c r="R36" s="584"/>
    </row>
    <row r="37" spans="1:18">
      <c r="A37" s="732">
        <f t="shared" si="0"/>
        <v>35</v>
      </c>
      <c r="B37" s="53" t="s">
        <v>61</v>
      </c>
      <c r="C37" s="518">
        <v>35</v>
      </c>
      <c r="D37" s="518">
        <v>70</v>
      </c>
      <c r="E37" s="518">
        <v>85</v>
      </c>
      <c r="F37" s="10">
        <v>115</v>
      </c>
      <c r="G37" s="4" t="s">
        <v>1033</v>
      </c>
      <c r="H37" s="4" t="s">
        <v>1034</v>
      </c>
      <c r="I37" s="4"/>
      <c r="J37" s="132" t="s">
        <v>17</v>
      </c>
      <c r="K37" s="76" t="s">
        <v>17</v>
      </c>
      <c r="L37" s="76" t="s">
        <v>17</v>
      </c>
      <c r="M37" s="76" t="s">
        <v>17</v>
      </c>
      <c r="N37" s="76"/>
      <c r="O37" s="739" t="s">
        <v>17</v>
      </c>
      <c r="P37" s="76"/>
      <c r="Q37" s="746" t="s">
        <v>4070</v>
      </c>
      <c r="R37" s="118"/>
    </row>
    <row r="38" spans="1:18" s="606" customFormat="1">
      <c r="A38" s="662">
        <f t="shared" si="0"/>
        <v>36</v>
      </c>
      <c r="B38" s="607" t="s">
        <v>3557</v>
      </c>
      <c r="C38" s="601">
        <v>60</v>
      </c>
      <c r="D38" s="601"/>
      <c r="E38" s="601"/>
      <c r="F38" s="602">
        <v>90</v>
      </c>
      <c r="G38" s="611" t="s">
        <v>1064</v>
      </c>
      <c r="H38" s="599" t="s">
        <v>1884</v>
      </c>
      <c r="I38" s="613"/>
      <c r="J38" s="603"/>
      <c r="K38" s="604"/>
      <c r="L38" s="604"/>
      <c r="M38" s="604"/>
      <c r="N38" s="604"/>
      <c r="O38" s="604"/>
      <c r="P38" s="604" t="s">
        <v>1829</v>
      </c>
      <c r="Q38" s="604"/>
      <c r="R38" s="605"/>
    </row>
    <row r="39" spans="1:18" s="606" customFormat="1">
      <c r="A39" s="662">
        <f t="shared" si="0"/>
        <v>37</v>
      </c>
      <c r="B39" s="600" t="s">
        <v>3558</v>
      </c>
      <c r="C39" s="609">
        <v>70</v>
      </c>
      <c r="D39" s="609">
        <v>85</v>
      </c>
      <c r="E39" s="609">
        <v>60</v>
      </c>
      <c r="F39" s="610">
        <v>90</v>
      </c>
      <c r="G39" s="599" t="s">
        <v>63</v>
      </c>
      <c r="H39" s="599" t="s">
        <v>64</v>
      </c>
      <c r="I39" s="599" t="s">
        <v>1744</v>
      </c>
      <c r="J39" s="603" t="s">
        <v>17</v>
      </c>
      <c r="K39" s="604" t="s">
        <v>17</v>
      </c>
      <c r="L39" s="604" t="s">
        <v>17</v>
      </c>
      <c r="M39" s="612" t="s">
        <v>17</v>
      </c>
      <c r="N39" s="614" t="s">
        <v>918</v>
      </c>
      <c r="O39" s="612"/>
      <c r="P39" s="615"/>
      <c r="Q39" s="612"/>
      <c r="R39" s="605"/>
    </row>
    <row r="40" spans="1:18">
      <c r="A40" s="662">
        <f t="shared" si="0"/>
        <v>38</v>
      </c>
      <c r="B40" s="221" t="s">
        <v>1546</v>
      </c>
      <c r="C40" s="518"/>
      <c r="D40" s="519">
        <v>250</v>
      </c>
      <c r="E40" s="519"/>
      <c r="F40" s="7">
        <v>300</v>
      </c>
      <c r="G40" s="4"/>
      <c r="H40" s="4" t="s">
        <v>1653</v>
      </c>
      <c r="I40" s="656">
        <v>43784</v>
      </c>
      <c r="J40" s="128"/>
      <c r="K40" s="50"/>
      <c r="L40" s="50"/>
      <c r="M40" s="50"/>
      <c r="N40" s="50"/>
      <c r="O40" s="738" t="s">
        <v>17</v>
      </c>
      <c r="P40" s="50" t="s">
        <v>1911</v>
      </c>
      <c r="Q40" s="744" t="s">
        <v>4024</v>
      </c>
      <c r="R40" s="114"/>
    </row>
    <row r="41" spans="1:18">
      <c r="A41" s="662">
        <f t="shared" si="0"/>
        <v>39</v>
      </c>
      <c r="B41" s="9" t="s">
        <v>1732</v>
      </c>
      <c r="C41" s="518">
        <v>85</v>
      </c>
      <c r="D41" s="518">
        <v>100</v>
      </c>
      <c r="E41" s="518">
        <v>60</v>
      </c>
      <c r="F41" s="10"/>
      <c r="G41" s="4" t="s">
        <v>66</v>
      </c>
      <c r="H41" s="4" t="s">
        <v>67</v>
      </c>
      <c r="I41" s="4"/>
      <c r="J41" s="128" t="s">
        <v>17</v>
      </c>
      <c r="K41" s="50" t="s">
        <v>17</v>
      </c>
      <c r="L41" s="50" t="s">
        <v>17</v>
      </c>
      <c r="M41" s="51"/>
      <c r="N41" s="51"/>
      <c r="O41" s="50" t="s">
        <v>17</v>
      </c>
      <c r="P41" s="22"/>
      <c r="Q41" s="745" t="s">
        <v>4071</v>
      </c>
      <c r="R41" s="114"/>
    </row>
    <row r="42" spans="1:18">
      <c r="A42" s="662">
        <f t="shared" si="0"/>
        <v>40</v>
      </c>
      <c r="B42" s="9" t="s">
        <v>3356</v>
      </c>
      <c r="C42" s="519"/>
      <c r="D42" s="519"/>
      <c r="E42" s="519">
        <v>165</v>
      </c>
      <c r="F42" s="7"/>
      <c r="G42" s="4"/>
      <c r="H42" s="4" t="s">
        <v>3570</v>
      </c>
      <c r="I42" s="4"/>
      <c r="J42" s="128"/>
      <c r="K42" s="50"/>
      <c r="L42" s="50"/>
      <c r="M42" s="50"/>
      <c r="N42" s="50"/>
      <c r="O42" s="50" t="s">
        <v>17</v>
      </c>
      <c r="P42" s="50" t="s">
        <v>3615</v>
      </c>
      <c r="Q42" s="744" t="s">
        <v>4047</v>
      </c>
      <c r="R42" s="114"/>
    </row>
    <row r="43" spans="1:18" ht="24">
      <c r="A43" s="662">
        <f t="shared" si="0"/>
        <v>41</v>
      </c>
      <c r="B43" s="9" t="s">
        <v>68</v>
      </c>
      <c r="C43" s="518">
        <v>70</v>
      </c>
      <c r="D43" s="518">
        <v>85</v>
      </c>
      <c r="E43" s="518"/>
      <c r="F43" s="10">
        <v>120</v>
      </c>
      <c r="G43" s="4" t="s">
        <v>69</v>
      </c>
      <c r="H43" s="4" t="s">
        <v>848</v>
      </c>
      <c r="I43" s="220"/>
      <c r="J43" s="128" t="s">
        <v>17</v>
      </c>
      <c r="K43" s="50" t="s">
        <v>17</v>
      </c>
      <c r="L43" s="50"/>
      <c r="M43" s="51"/>
      <c r="N43" s="51"/>
      <c r="O43" s="50" t="s">
        <v>17</v>
      </c>
      <c r="P43" s="51"/>
      <c r="Q43" s="745" t="s">
        <v>4030</v>
      </c>
      <c r="R43" s="702" t="s">
        <v>4382</v>
      </c>
    </row>
    <row r="44" spans="1:18" s="606" customFormat="1">
      <c r="A44" s="662">
        <f t="shared" si="0"/>
        <v>42</v>
      </c>
      <c r="B44" s="600" t="s">
        <v>3633</v>
      </c>
      <c r="C44" s="609">
        <v>80</v>
      </c>
      <c r="D44" s="609">
        <v>100</v>
      </c>
      <c r="E44" s="609">
        <v>125</v>
      </c>
      <c r="F44" s="610">
        <v>200</v>
      </c>
      <c r="G44" s="599" t="s">
        <v>71</v>
      </c>
      <c r="H44" s="599" t="s">
        <v>72</v>
      </c>
      <c r="I44" s="599" t="s">
        <v>1730</v>
      </c>
      <c r="J44" s="603" t="s">
        <v>17</v>
      </c>
      <c r="K44" s="604" t="s">
        <v>17</v>
      </c>
      <c r="L44" s="604" t="s">
        <v>17</v>
      </c>
      <c r="M44" s="612" t="s">
        <v>17</v>
      </c>
      <c r="N44" s="612" t="s">
        <v>17</v>
      </c>
      <c r="O44" s="612"/>
      <c r="P44" s="612"/>
      <c r="Q44" s="612"/>
      <c r="R44" s="605"/>
    </row>
    <row r="45" spans="1:18" s="606" customFormat="1">
      <c r="A45" s="662">
        <f t="shared" si="0"/>
        <v>43</v>
      </c>
      <c r="B45" s="607" t="s">
        <v>3632</v>
      </c>
      <c r="C45" s="609"/>
      <c r="D45" s="601">
        <v>300</v>
      </c>
      <c r="E45" s="601"/>
      <c r="F45" s="602"/>
      <c r="G45" s="599"/>
      <c r="H45" s="599" t="s">
        <v>1686</v>
      </c>
      <c r="I45" s="599"/>
      <c r="J45" s="603"/>
      <c r="K45" s="604"/>
      <c r="L45" s="604"/>
      <c r="M45" s="604"/>
      <c r="N45" s="604"/>
      <c r="O45" s="604"/>
      <c r="P45" s="604" t="s">
        <v>1911</v>
      </c>
      <c r="Q45" s="604"/>
      <c r="R45" s="605"/>
    </row>
    <row r="46" spans="1:18">
      <c r="A46" s="662">
        <f t="shared" si="0"/>
        <v>44</v>
      </c>
      <c r="B46" s="9" t="s">
        <v>1936</v>
      </c>
      <c r="C46" s="519"/>
      <c r="D46" s="519"/>
      <c r="E46" s="519">
        <v>100</v>
      </c>
      <c r="F46" s="7"/>
      <c r="G46" s="4" t="s">
        <v>1937</v>
      </c>
      <c r="H46" s="4" t="s">
        <v>1937</v>
      </c>
      <c r="I46" s="4"/>
      <c r="J46" s="128" t="s">
        <v>17</v>
      </c>
      <c r="K46" s="128" t="s">
        <v>17</v>
      </c>
      <c r="L46" s="128" t="s">
        <v>17</v>
      </c>
      <c r="M46" s="50"/>
      <c r="N46" s="128" t="s">
        <v>17</v>
      </c>
      <c r="O46" s="738" t="s">
        <v>17</v>
      </c>
      <c r="P46" s="50"/>
      <c r="Q46" s="744" t="s">
        <v>4043</v>
      </c>
      <c r="R46" s="114" t="s">
        <v>4308</v>
      </c>
    </row>
    <row r="47" spans="1:18">
      <c r="A47" s="662">
        <f t="shared" si="0"/>
        <v>45</v>
      </c>
      <c r="B47" s="123" t="s">
        <v>73</v>
      </c>
      <c r="C47" s="521"/>
      <c r="D47" s="522">
        <v>70</v>
      </c>
      <c r="E47" s="522"/>
      <c r="F47" s="122" t="s">
        <v>2060</v>
      </c>
      <c r="G47" s="4" t="s">
        <v>1090</v>
      </c>
      <c r="H47" s="4" t="s">
        <v>1091</v>
      </c>
      <c r="I47" s="4"/>
      <c r="J47" s="132" t="s">
        <v>17</v>
      </c>
      <c r="K47" s="76" t="s">
        <v>17</v>
      </c>
      <c r="L47" s="76" t="s">
        <v>17</v>
      </c>
      <c r="M47" s="76" t="s">
        <v>17</v>
      </c>
      <c r="N47" s="76"/>
      <c r="O47" s="76"/>
      <c r="P47" s="76"/>
      <c r="Q47" s="76" t="s">
        <v>4049</v>
      </c>
      <c r="R47" s="117"/>
    </row>
    <row r="48" spans="1:18">
      <c r="A48" s="662">
        <f t="shared" si="0"/>
        <v>46</v>
      </c>
      <c r="B48" s="221" t="s">
        <v>1694</v>
      </c>
      <c r="C48" s="518"/>
      <c r="D48" s="519">
        <v>30</v>
      </c>
      <c r="E48" s="519"/>
      <c r="F48" s="7"/>
      <c r="G48" s="4"/>
      <c r="H48" s="4" t="s">
        <v>1695</v>
      </c>
      <c r="I48" s="4"/>
      <c r="J48" s="128"/>
      <c r="K48" s="50"/>
      <c r="L48" s="50"/>
      <c r="M48" s="50"/>
      <c r="N48" s="50"/>
      <c r="O48" s="738" t="s">
        <v>17</v>
      </c>
      <c r="P48" s="50" t="s">
        <v>1911</v>
      </c>
      <c r="Q48" s="744" t="s">
        <v>4065</v>
      </c>
      <c r="R48" s="114"/>
    </row>
    <row r="49" spans="1:18" s="585" customFormat="1">
      <c r="A49" s="662">
        <f t="shared" si="0"/>
        <v>47</v>
      </c>
      <c r="B49" s="586" t="s">
        <v>75</v>
      </c>
      <c r="C49" s="579">
        <v>70</v>
      </c>
      <c r="D49" s="579">
        <v>70</v>
      </c>
      <c r="E49" s="579"/>
      <c r="F49" s="704"/>
      <c r="G49" s="577" t="s">
        <v>76</v>
      </c>
      <c r="H49" s="577" t="s">
        <v>77</v>
      </c>
      <c r="I49" s="710"/>
      <c r="J49" s="582" t="s">
        <v>17</v>
      </c>
      <c r="K49" s="583" t="s">
        <v>17</v>
      </c>
      <c r="L49" s="583" t="s">
        <v>1028</v>
      </c>
      <c r="M49" s="588" t="s">
        <v>17</v>
      </c>
      <c r="N49" s="588" t="s">
        <v>915</v>
      </c>
      <c r="O49" s="588"/>
      <c r="P49" s="588"/>
      <c r="Q49" s="588"/>
      <c r="R49" s="584"/>
    </row>
    <row r="50" spans="1:18" s="606" customFormat="1">
      <c r="A50" s="662">
        <f t="shared" si="0"/>
        <v>48</v>
      </c>
      <c r="B50" s="607" t="s">
        <v>3419</v>
      </c>
      <c r="C50" s="609">
        <v>85</v>
      </c>
      <c r="D50" s="601"/>
      <c r="E50" s="601"/>
      <c r="F50" s="602"/>
      <c r="G50" s="611" t="s">
        <v>1064</v>
      </c>
      <c r="H50" s="599" t="s">
        <v>1885</v>
      </c>
      <c r="I50" s="613"/>
      <c r="J50" s="603"/>
      <c r="K50" s="604"/>
      <c r="L50" s="604"/>
      <c r="M50" s="604"/>
      <c r="N50" s="604"/>
      <c r="O50" s="604"/>
      <c r="P50" s="604"/>
      <c r="Q50" s="604"/>
      <c r="R50" s="605"/>
    </row>
    <row r="51" spans="1:18">
      <c r="A51" s="662">
        <f t="shared" si="0"/>
        <v>49</v>
      </c>
      <c r="B51" s="9" t="s">
        <v>78</v>
      </c>
      <c r="C51" s="518">
        <v>70</v>
      </c>
      <c r="D51" s="518">
        <v>90</v>
      </c>
      <c r="E51" s="518"/>
      <c r="F51" s="10">
        <v>130</v>
      </c>
      <c r="G51" s="4" t="s">
        <v>79</v>
      </c>
      <c r="H51" s="4" t="s">
        <v>80</v>
      </c>
      <c r="I51" s="4"/>
      <c r="J51" s="128" t="s">
        <v>17</v>
      </c>
      <c r="K51" s="50" t="s">
        <v>17</v>
      </c>
      <c r="L51" s="50" t="s">
        <v>17</v>
      </c>
      <c r="M51" s="51"/>
      <c r="N51" s="51" t="s">
        <v>1341</v>
      </c>
      <c r="O51" s="738" t="s">
        <v>17</v>
      </c>
      <c r="P51" s="51"/>
      <c r="Q51" s="745" t="s">
        <v>4072</v>
      </c>
      <c r="R51" s="114"/>
    </row>
    <row r="52" spans="1:18" s="606" customFormat="1">
      <c r="A52" s="662">
        <f t="shared" si="0"/>
        <v>50</v>
      </c>
      <c r="B52" s="600" t="s">
        <v>3755</v>
      </c>
      <c r="C52" s="609"/>
      <c r="D52" s="609"/>
      <c r="E52" s="609">
        <v>85</v>
      </c>
      <c r="F52" s="610"/>
      <c r="G52" s="599"/>
      <c r="H52" s="599" t="s">
        <v>1733</v>
      </c>
      <c r="I52" s="599" t="s">
        <v>3582</v>
      </c>
      <c r="J52" s="603"/>
      <c r="K52" s="604"/>
      <c r="L52" s="604"/>
      <c r="M52" s="612"/>
      <c r="N52" s="612"/>
      <c r="O52" s="612"/>
      <c r="P52" s="612"/>
      <c r="Q52" s="612"/>
      <c r="R52" s="605"/>
    </row>
    <row r="53" spans="1:18">
      <c r="A53" s="662">
        <f t="shared" si="0"/>
        <v>51</v>
      </c>
      <c r="B53" s="9" t="s">
        <v>81</v>
      </c>
      <c r="C53" s="518">
        <v>130</v>
      </c>
      <c r="D53" s="518">
        <v>145</v>
      </c>
      <c r="E53" s="518">
        <v>165</v>
      </c>
      <c r="F53" s="10">
        <v>190</v>
      </c>
      <c r="G53" s="4" t="s">
        <v>82</v>
      </c>
      <c r="H53" s="4" t="s">
        <v>83</v>
      </c>
      <c r="I53" s="4" t="s">
        <v>1734</v>
      </c>
      <c r="J53" s="128" t="s">
        <v>17</v>
      </c>
      <c r="K53" s="50" t="s">
        <v>17</v>
      </c>
      <c r="L53" s="50" t="s">
        <v>17</v>
      </c>
      <c r="M53" s="51" t="s">
        <v>17</v>
      </c>
      <c r="N53" s="51" t="s">
        <v>17</v>
      </c>
      <c r="O53" s="738" t="s">
        <v>17</v>
      </c>
      <c r="P53" s="51"/>
      <c r="Q53" s="51" t="s">
        <v>4023</v>
      </c>
      <c r="R53" s="114"/>
    </row>
    <row r="54" spans="1:18">
      <c r="A54" s="662">
        <f t="shared" si="0"/>
        <v>52</v>
      </c>
      <c r="B54" s="9" t="s">
        <v>84</v>
      </c>
      <c r="C54" s="518">
        <v>70</v>
      </c>
      <c r="D54" s="518">
        <v>70</v>
      </c>
      <c r="E54" s="518">
        <v>85</v>
      </c>
      <c r="F54" s="10">
        <v>125</v>
      </c>
      <c r="G54" s="4" t="s">
        <v>85</v>
      </c>
      <c r="H54" s="4" t="s">
        <v>1092</v>
      </c>
      <c r="I54" s="220"/>
      <c r="J54" s="128" t="s">
        <v>17</v>
      </c>
      <c r="K54" s="50" t="s">
        <v>17</v>
      </c>
      <c r="L54" s="50"/>
      <c r="M54" s="51" t="s">
        <v>17</v>
      </c>
      <c r="N54" s="51"/>
      <c r="O54" s="50" t="s">
        <v>17</v>
      </c>
      <c r="P54" s="51"/>
      <c r="Q54" s="745" t="s">
        <v>4045</v>
      </c>
      <c r="R54" s="114"/>
    </row>
    <row r="55" spans="1:18">
      <c r="A55" s="662">
        <f t="shared" si="0"/>
        <v>53</v>
      </c>
      <c r="B55" s="221" t="s">
        <v>1643</v>
      </c>
      <c r="C55" s="518"/>
      <c r="D55" s="519">
        <v>115</v>
      </c>
      <c r="E55" s="519"/>
      <c r="F55" s="7"/>
      <c r="G55" s="4"/>
      <c r="H55" s="4" t="s">
        <v>1642</v>
      </c>
      <c r="I55" s="4"/>
      <c r="J55" s="128"/>
      <c r="K55" s="50"/>
      <c r="L55" s="50"/>
      <c r="M55" s="50"/>
      <c r="N55" s="50"/>
      <c r="O55" s="50"/>
      <c r="P55" s="50" t="s">
        <v>1911</v>
      </c>
      <c r="Q55" s="50" t="s">
        <v>4049</v>
      </c>
      <c r="R55" s="114"/>
    </row>
    <row r="56" spans="1:18">
      <c r="A56" s="662">
        <f t="shared" si="0"/>
        <v>54</v>
      </c>
      <c r="B56" s="9" t="s">
        <v>86</v>
      </c>
      <c r="C56" s="518">
        <v>95</v>
      </c>
      <c r="D56" s="518">
        <v>120</v>
      </c>
      <c r="E56" s="518">
        <v>140</v>
      </c>
      <c r="F56" s="10">
        <v>180</v>
      </c>
      <c r="G56" s="4" t="s">
        <v>87</v>
      </c>
      <c r="H56" s="4" t="s">
        <v>88</v>
      </c>
      <c r="I56" s="4" t="s">
        <v>1735</v>
      </c>
      <c r="J56" s="128" t="s">
        <v>17</v>
      </c>
      <c r="K56" s="50" t="s">
        <v>17</v>
      </c>
      <c r="L56" s="50" t="s">
        <v>17</v>
      </c>
      <c r="M56" s="51" t="s">
        <v>17</v>
      </c>
      <c r="N56" s="51" t="s">
        <v>17</v>
      </c>
      <c r="O56" s="738" t="s">
        <v>17</v>
      </c>
      <c r="P56" s="22"/>
      <c r="Q56" s="745" t="s">
        <v>4051</v>
      </c>
      <c r="R56" s="114"/>
    </row>
    <row r="57" spans="1:18">
      <c r="A57" s="662">
        <f t="shared" si="0"/>
        <v>55</v>
      </c>
      <c r="B57" s="9" t="s">
        <v>3374</v>
      </c>
      <c r="C57" s="519"/>
      <c r="D57" s="519"/>
      <c r="E57" s="519">
        <v>65</v>
      </c>
      <c r="F57" s="7"/>
      <c r="G57" s="4"/>
      <c r="H57" s="4" t="s">
        <v>3566</v>
      </c>
      <c r="I57" s="4"/>
      <c r="J57" s="128"/>
      <c r="K57" s="50"/>
      <c r="L57" s="50"/>
      <c r="M57" s="50"/>
      <c r="N57" s="50"/>
      <c r="O57" s="50" t="s">
        <v>17</v>
      </c>
      <c r="P57" s="50" t="s">
        <v>3615</v>
      </c>
      <c r="Q57" s="744" t="s">
        <v>4038</v>
      </c>
      <c r="R57" s="114"/>
    </row>
    <row r="58" spans="1:18" s="606" customFormat="1">
      <c r="A58" s="662">
        <f t="shared" si="0"/>
        <v>56</v>
      </c>
      <c r="B58" s="607" t="s">
        <v>3726</v>
      </c>
      <c r="C58" s="609">
        <v>50</v>
      </c>
      <c r="D58" s="601"/>
      <c r="E58" s="601"/>
      <c r="F58" s="602"/>
      <c r="G58" s="611" t="s">
        <v>1064</v>
      </c>
      <c r="H58" s="599" t="s">
        <v>1485</v>
      </c>
      <c r="I58" s="613"/>
      <c r="J58" s="603"/>
      <c r="K58" s="604"/>
      <c r="L58" s="604"/>
      <c r="M58" s="604"/>
      <c r="N58" s="604"/>
      <c r="O58" s="604"/>
      <c r="P58" s="604"/>
      <c r="Q58" s="604"/>
      <c r="R58" s="605"/>
    </row>
    <row r="59" spans="1:18" s="606" customFormat="1" ht="24">
      <c r="A59" s="662">
        <f t="shared" si="0"/>
        <v>57</v>
      </c>
      <c r="B59" s="666" t="s">
        <v>3986</v>
      </c>
      <c r="C59" s="601"/>
      <c r="D59" s="601"/>
      <c r="E59" s="601">
        <v>500</v>
      </c>
      <c r="F59" s="602"/>
      <c r="G59" s="599"/>
      <c r="H59" s="599" t="s">
        <v>3604</v>
      </c>
      <c r="I59" s="599"/>
      <c r="J59" s="603"/>
      <c r="K59" s="604"/>
      <c r="L59" s="604"/>
      <c r="M59" s="604"/>
      <c r="N59" s="604"/>
      <c r="O59" s="604"/>
      <c r="P59" s="604" t="s">
        <v>3615</v>
      </c>
      <c r="Q59" s="604"/>
      <c r="R59" s="605"/>
    </row>
    <row r="60" spans="1:18" ht="22">
      <c r="A60" s="662">
        <f t="shared" si="0"/>
        <v>58</v>
      </c>
      <c r="B60" s="9" t="s">
        <v>89</v>
      </c>
      <c r="C60" s="518"/>
      <c r="D60" s="518">
        <v>50</v>
      </c>
      <c r="E60" s="518"/>
      <c r="F60" s="10" t="s">
        <v>2069</v>
      </c>
      <c r="G60" s="101" t="s">
        <v>1064</v>
      </c>
      <c r="H60" s="14" t="s">
        <v>1178</v>
      </c>
      <c r="I60" s="4"/>
      <c r="J60" s="128" t="s">
        <v>17</v>
      </c>
      <c r="K60" s="50" t="s">
        <v>17</v>
      </c>
      <c r="L60" s="50" t="s">
        <v>17</v>
      </c>
      <c r="M60" s="50" t="s">
        <v>17</v>
      </c>
      <c r="N60" s="102" t="s">
        <v>1068</v>
      </c>
      <c r="O60" s="738" t="s">
        <v>17</v>
      </c>
      <c r="P60" s="50" t="s">
        <v>1726</v>
      </c>
      <c r="Q60" s="744" t="s">
        <v>4056</v>
      </c>
      <c r="R60" s="114"/>
    </row>
    <row r="61" spans="1:18" s="606" customFormat="1">
      <c r="A61" s="662">
        <f t="shared" si="0"/>
        <v>59</v>
      </c>
      <c r="B61" s="600" t="s">
        <v>3656</v>
      </c>
      <c r="C61" s="609">
        <v>250</v>
      </c>
      <c r="D61" s="609">
        <v>285</v>
      </c>
      <c r="E61" s="609"/>
      <c r="F61" s="610"/>
      <c r="G61" s="599" t="s">
        <v>92</v>
      </c>
      <c r="H61" s="599" t="s">
        <v>93</v>
      </c>
      <c r="I61" s="599"/>
      <c r="J61" s="603" t="s">
        <v>17</v>
      </c>
      <c r="K61" s="604" t="s">
        <v>17</v>
      </c>
      <c r="L61" s="604" t="s">
        <v>17</v>
      </c>
      <c r="M61" s="615" t="s">
        <v>17</v>
      </c>
      <c r="N61" s="612"/>
      <c r="O61" s="612"/>
      <c r="P61" s="615"/>
      <c r="Q61" s="615" t="s">
        <v>21</v>
      </c>
      <c r="R61" s="605"/>
    </row>
    <row r="62" spans="1:18">
      <c r="A62" s="662">
        <f t="shared" si="0"/>
        <v>60</v>
      </c>
      <c r="B62" s="9" t="s">
        <v>1339</v>
      </c>
      <c r="C62" s="520"/>
      <c r="D62" s="518">
        <v>50</v>
      </c>
      <c r="E62" s="518">
        <v>70</v>
      </c>
      <c r="F62" s="10">
        <v>100</v>
      </c>
      <c r="G62" s="101" t="s">
        <v>1064</v>
      </c>
      <c r="H62" s="14" t="s">
        <v>803</v>
      </c>
      <c r="I62" s="4" t="s">
        <v>1736</v>
      </c>
      <c r="J62" s="128" t="s">
        <v>17</v>
      </c>
      <c r="K62" s="51" t="s">
        <v>17</v>
      </c>
      <c r="L62" s="51" t="s">
        <v>17</v>
      </c>
      <c r="M62" s="51" t="s">
        <v>17</v>
      </c>
      <c r="N62" s="51"/>
      <c r="O62" s="51"/>
      <c r="P62" s="51" t="s">
        <v>1726</v>
      </c>
      <c r="Q62" s="745" t="s">
        <v>4043</v>
      </c>
      <c r="R62" s="114"/>
    </row>
    <row r="63" spans="1:18" s="606" customFormat="1">
      <c r="A63" s="662">
        <f t="shared" si="0"/>
        <v>61</v>
      </c>
      <c r="B63" s="600" t="s">
        <v>3729</v>
      </c>
      <c r="C63" s="609">
        <v>85</v>
      </c>
      <c r="D63" s="609">
        <v>100</v>
      </c>
      <c r="E63" s="609"/>
      <c r="F63" s="610"/>
      <c r="G63" s="599" t="s">
        <v>95</v>
      </c>
      <c r="H63" s="599" t="s">
        <v>912</v>
      </c>
      <c r="I63" s="599"/>
      <c r="J63" s="603" t="s">
        <v>17</v>
      </c>
      <c r="K63" s="604"/>
      <c r="L63" s="604" t="s">
        <v>17</v>
      </c>
      <c r="M63" s="612" t="s">
        <v>17</v>
      </c>
      <c r="N63" s="612" t="s">
        <v>914</v>
      </c>
      <c r="O63" s="612"/>
      <c r="P63" s="616"/>
      <c r="Q63" s="612"/>
      <c r="R63" s="605"/>
    </row>
    <row r="64" spans="1:18">
      <c r="A64" s="662">
        <f t="shared" si="0"/>
        <v>62</v>
      </c>
      <c r="B64" s="9" t="s">
        <v>96</v>
      </c>
      <c r="C64" s="518">
        <v>120</v>
      </c>
      <c r="D64" s="518">
        <v>145</v>
      </c>
      <c r="E64" s="518"/>
      <c r="F64" s="10" t="s">
        <v>2057</v>
      </c>
      <c r="G64" s="4" t="s">
        <v>97</v>
      </c>
      <c r="H64" s="4" t="s">
        <v>98</v>
      </c>
      <c r="I64" s="4"/>
      <c r="J64" s="128" t="s">
        <v>17</v>
      </c>
      <c r="K64" s="50" t="s">
        <v>17</v>
      </c>
      <c r="L64" s="50" t="s">
        <v>17</v>
      </c>
      <c r="M64" s="51" t="s">
        <v>17</v>
      </c>
      <c r="N64" s="51" t="s">
        <v>915</v>
      </c>
      <c r="O64" s="738" t="s">
        <v>17</v>
      </c>
      <c r="P64" s="22"/>
      <c r="Q64" s="745" t="s">
        <v>4027</v>
      </c>
      <c r="R64" s="114"/>
    </row>
    <row r="65" spans="1:18" s="606" customFormat="1">
      <c r="A65" s="662">
        <f t="shared" si="0"/>
        <v>63</v>
      </c>
      <c r="B65" s="600" t="s">
        <v>3802</v>
      </c>
      <c r="C65" s="601"/>
      <c r="D65" s="601">
        <v>100</v>
      </c>
      <c r="E65" s="601"/>
      <c r="F65" s="602" t="s">
        <v>2060</v>
      </c>
      <c r="G65" s="599"/>
      <c r="H65" s="599" t="s">
        <v>2090</v>
      </c>
      <c r="I65" s="599"/>
      <c r="J65" s="603"/>
      <c r="K65" s="604"/>
      <c r="L65" s="604"/>
      <c r="M65" s="604"/>
      <c r="N65" s="604"/>
      <c r="O65" s="612" t="s">
        <v>17</v>
      </c>
      <c r="P65" s="604"/>
      <c r="Q65" s="604"/>
      <c r="R65" s="605"/>
    </row>
    <row r="66" spans="1:18" s="606" customFormat="1">
      <c r="A66" s="662">
        <f t="shared" si="0"/>
        <v>64</v>
      </c>
      <c r="B66" s="600" t="s">
        <v>3711</v>
      </c>
      <c r="C66" s="609">
        <v>250</v>
      </c>
      <c r="D66" s="609">
        <v>250</v>
      </c>
      <c r="E66" s="609"/>
      <c r="F66" s="610"/>
      <c r="G66" s="611" t="s">
        <v>1064</v>
      </c>
      <c r="H66" s="599" t="s">
        <v>100</v>
      </c>
      <c r="I66" s="599" t="s">
        <v>1738</v>
      </c>
      <c r="J66" s="603" t="s">
        <v>17</v>
      </c>
      <c r="K66" s="604" t="s">
        <v>17</v>
      </c>
      <c r="L66" s="604"/>
      <c r="M66" s="612" t="s">
        <v>17</v>
      </c>
      <c r="N66" s="612"/>
      <c r="O66" s="612"/>
      <c r="P66" s="612"/>
      <c r="Q66" s="612"/>
      <c r="R66" s="605"/>
    </row>
    <row r="67" spans="1:18" s="606" customFormat="1">
      <c r="A67" s="662">
        <f t="shared" si="0"/>
        <v>65</v>
      </c>
      <c r="B67" s="600" t="s">
        <v>3420</v>
      </c>
      <c r="C67" s="609">
        <v>70</v>
      </c>
      <c r="D67" s="609">
        <v>95</v>
      </c>
      <c r="E67" s="609">
        <v>95</v>
      </c>
      <c r="F67" s="610"/>
      <c r="G67" s="599" t="s">
        <v>102</v>
      </c>
      <c r="H67" s="599" t="s">
        <v>103</v>
      </c>
      <c r="I67" s="599" t="s">
        <v>1730</v>
      </c>
      <c r="J67" s="603" t="s">
        <v>17</v>
      </c>
      <c r="K67" s="604" t="s">
        <v>17</v>
      </c>
      <c r="L67" s="604" t="s">
        <v>17</v>
      </c>
      <c r="M67" s="612" t="s">
        <v>17</v>
      </c>
      <c r="N67" s="612" t="s">
        <v>915</v>
      </c>
      <c r="O67" s="612"/>
      <c r="P67" s="612"/>
      <c r="Q67" s="612"/>
      <c r="R67" s="605"/>
    </row>
    <row r="68" spans="1:18">
      <c r="A68" s="662">
        <f t="shared" si="0"/>
        <v>66</v>
      </c>
      <c r="B68" s="9" t="s">
        <v>104</v>
      </c>
      <c r="C68" s="518">
        <v>105</v>
      </c>
      <c r="D68" s="518">
        <v>135</v>
      </c>
      <c r="E68" s="518"/>
      <c r="F68" s="10">
        <v>170</v>
      </c>
      <c r="G68" s="4" t="s">
        <v>105</v>
      </c>
      <c r="H68" s="4" t="s">
        <v>898</v>
      </c>
      <c r="I68" s="220"/>
      <c r="J68" s="128" t="s">
        <v>17</v>
      </c>
      <c r="K68" s="50" t="s">
        <v>17</v>
      </c>
      <c r="L68" s="50"/>
      <c r="M68" s="51"/>
      <c r="N68" s="51"/>
      <c r="O68" s="51"/>
      <c r="P68" s="51"/>
      <c r="Q68" s="745" t="s">
        <v>4028</v>
      </c>
      <c r="R68" s="114" t="s">
        <v>4379</v>
      </c>
    </row>
    <row r="69" spans="1:18" s="606" customFormat="1" ht="24">
      <c r="A69" s="662">
        <f t="shared" ref="A69:A132" si="1">A68+1</f>
        <v>67</v>
      </c>
      <c r="B69" s="666" t="s">
        <v>3985</v>
      </c>
      <c r="C69" s="609">
        <v>70</v>
      </c>
      <c r="D69" s="609">
        <v>95</v>
      </c>
      <c r="E69" s="609">
        <v>115</v>
      </c>
      <c r="F69" s="610"/>
      <c r="G69" s="599" t="s">
        <v>107</v>
      </c>
      <c r="H69" s="599" t="s">
        <v>108</v>
      </c>
      <c r="I69" s="599" t="s">
        <v>1737</v>
      </c>
      <c r="J69" s="603" t="s">
        <v>17</v>
      </c>
      <c r="K69" s="604" t="s">
        <v>17</v>
      </c>
      <c r="L69" s="604" t="s">
        <v>922</v>
      </c>
      <c r="M69" s="612" t="s">
        <v>17</v>
      </c>
      <c r="N69" s="612"/>
      <c r="O69" s="612"/>
      <c r="P69" s="612"/>
      <c r="Q69" s="615"/>
      <c r="R69" s="605"/>
    </row>
    <row r="70" spans="1:18">
      <c r="A70" s="662">
        <f t="shared" si="1"/>
        <v>68</v>
      </c>
      <c r="B70" s="221" t="s">
        <v>1915</v>
      </c>
      <c r="C70" s="518">
        <v>50</v>
      </c>
      <c r="D70" s="519"/>
      <c r="E70" s="519"/>
      <c r="F70" s="7">
        <v>80</v>
      </c>
      <c r="G70" s="101" t="s">
        <v>1064</v>
      </c>
      <c r="H70" s="4" t="s">
        <v>1916</v>
      </c>
      <c r="I70" s="220"/>
      <c r="J70" s="128"/>
      <c r="K70" s="50"/>
      <c r="L70" s="50"/>
      <c r="M70" s="50"/>
      <c r="N70" s="50"/>
      <c r="O70" s="50"/>
      <c r="P70" s="75"/>
      <c r="Q70" s="744" t="s">
        <v>4058</v>
      </c>
      <c r="R70" s="114"/>
    </row>
    <row r="71" spans="1:18">
      <c r="A71" s="662">
        <f t="shared" si="1"/>
        <v>69</v>
      </c>
      <c r="B71" s="9" t="s">
        <v>109</v>
      </c>
      <c r="C71" s="518">
        <v>75</v>
      </c>
      <c r="D71" s="518">
        <v>110</v>
      </c>
      <c r="E71" s="518">
        <v>140</v>
      </c>
      <c r="F71" s="10">
        <v>185</v>
      </c>
      <c r="G71" s="4" t="s">
        <v>110</v>
      </c>
      <c r="H71" s="4" t="s">
        <v>111</v>
      </c>
      <c r="I71" s="4" t="s">
        <v>1739</v>
      </c>
      <c r="J71" s="128" t="s">
        <v>17</v>
      </c>
      <c r="K71" s="50" t="s">
        <v>17</v>
      </c>
      <c r="L71" s="50" t="s">
        <v>17</v>
      </c>
      <c r="M71" s="51" t="s">
        <v>17</v>
      </c>
      <c r="N71" s="51"/>
      <c r="O71" s="738" t="s">
        <v>17</v>
      </c>
      <c r="P71" s="51"/>
      <c r="Q71" s="745" t="s">
        <v>4073</v>
      </c>
      <c r="R71" s="114"/>
    </row>
    <row r="72" spans="1:18" s="606" customFormat="1">
      <c r="A72" s="662">
        <f t="shared" si="1"/>
        <v>70</v>
      </c>
      <c r="B72" s="600" t="s">
        <v>3662</v>
      </c>
      <c r="C72" s="609"/>
      <c r="D72" s="609">
        <v>300</v>
      </c>
      <c r="E72" s="609">
        <v>200</v>
      </c>
      <c r="F72" s="610"/>
      <c r="G72" s="611" t="s">
        <v>1064</v>
      </c>
      <c r="H72" s="617" t="s">
        <v>1172</v>
      </c>
      <c r="I72" s="617" t="s">
        <v>1740</v>
      </c>
      <c r="J72" s="603" t="s">
        <v>17</v>
      </c>
      <c r="K72" s="604" t="s">
        <v>17</v>
      </c>
      <c r="L72" s="604" t="s">
        <v>17</v>
      </c>
      <c r="M72" s="604" t="s">
        <v>17</v>
      </c>
      <c r="N72" s="604" t="s">
        <v>17</v>
      </c>
      <c r="O72" s="604"/>
      <c r="P72" s="604" t="s">
        <v>1726</v>
      </c>
      <c r="Q72" s="604"/>
      <c r="R72" s="605"/>
    </row>
    <row r="73" spans="1:18">
      <c r="A73" s="662">
        <f t="shared" si="1"/>
        <v>71</v>
      </c>
      <c r="B73" s="9" t="s">
        <v>114</v>
      </c>
      <c r="C73" s="518">
        <v>70</v>
      </c>
      <c r="D73" s="518">
        <v>85</v>
      </c>
      <c r="E73" s="518"/>
      <c r="F73" s="10">
        <v>125</v>
      </c>
      <c r="G73" s="4" t="s">
        <v>115</v>
      </c>
      <c r="H73" s="4" t="s">
        <v>116</v>
      </c>
      <c r="I73" s="4"/>
      <c r="J73" s="128" t="s">
        <v>17</v>
      </c>
      <c r="K73" s="50" t="s">
        <v>17</v>
      </c>
      <c r="L73" s="50" t="s">
        <v>17</v>
      </c>
      <c r="M73" s="51" t="s">
        <v>17</v>
      </c>
      <c r="N73" s="51"/>
      <c r="O73" s="50" t="s">
        <v>17</v>
      </c>
      <c r="P73" s="51"/>
      <c r="Q73" s="745" t="s">
        <v>4045</v>
      </c>
      <c r="R73" s="114"/>
    </row>
    <row r="74" spans="1:18">
      <c r="A74" s="662">
        <f t="shared" si="1"/>
        <v>72</v>
      </c>
      <c r="B74" s="221" t="s">
        <v>1549</v>
      </c>
      <c r="C74" s="518"/>
      <c r="D74" s="519">
        <v>60</v>
      </c>
      <c r="E74" s="519"/>
      <c r="F74" s="7">
        <v>100</v>
      </c>
      <c r="G74" s="4"/>
      <c r="H74" s="4" t="s">
        <v>1663</v>
      </c>
      <c r="I74" s="14"/>
      <c r="J74" s="128"/>
      <c r="K74" s="50"/>
      <c r="L74" s="50"/>
      <c r="M74" s="50"/>
      <c r="N74" s="50"/>
      <c r="O74" s="738" t="s">
        <v>17</v>
      </c>
      <c r="P74" s="50" t="s">
        <v>1911</v>
      </c>
      <c r="Q74" s="744" t="s">
        <v>4043</v>
      </c>
      <c r="R74" s="114" t="s">
        <v>4007</v>
      </c>
    </row>
    <row r="75" spans="1:18" s="606" customFormat="1">
      <c r="A75" s="662">
        <f t="shared" si="1"/>
        <v>73</v>
      </c>
      <c r="B75" s="600" t="s">
        <v>3618</v>
      </c>
      <c r="C75" s="609">
        <v>125</v>
      </c>
      <c r="D75" s="609">
        <v>125</v>
      </c>
      <c r="E75" s="609">
        <v>30</v>
      </c>
      <c r="F75" s="610"/>
      <c r="G75" s="599" t="s">
        <v>118</v>
      </c>
      <c r="H75" s="599" t="s">
        <v>119</v>
      </c>
      <c r="I75" s="599" t="s">
        <v>1741</v>
      </c>
      <c r="J75" s="603" t="s">
        <v>17</v>
      </c>
      <c r="K75" s="604"/>
      <c r="L75" s="604"/>
      <c r="M75" s="612"/>
      <c r="N75" s="612"/>
      <c r="O75" s="612"/>
      <c r="P75" s="612"/>
      <c r="Q75" s="612"/>
      <c r="R75" s="605"/>
    </row>
    <row r="76" spans="1:18">
      <c r="A76" s="662">
        <f t="shared" si="1"/>
        <v>74</v>
      </c>
      <c r="B76" s="9" t="s">
        <v>120</v>
      </c>
      <c r="C76" s="518">
        <v>110</v>
      </c>
      <c r="D76" s="518">
        <v>85</v>
      </c>
      <c r="E76" s="518">
        <v>105</v>
      </c>
      <c r="F76" s="10"/>
      <c r="G76" s="4" t="s">
        <v>121</v>
      </c>
      <c r="H76" s="4" t="s">
        <v>899</v>
      </c>
      <c r="I76" s="4" t="s">
        <v>1739</v>
      </c>
      <c r="J76" s="128" t="s">
        <v>17</v>
      </c>
      <c r="K76" s="50" t="s">
        <v>17</v>
      </c>
      <c r="L76" s="50" t="s">
        <v>17</v>
      </c>
      <c r="M76" s="51" t="s">
        <v>17</v>
      </c>
      <c r="N76" s="51" t="s">
        <v>17</v>
      </c>
      <c r="O76" s="738" t="s">
        <v>17</v>
      </c>
      <c r="P76" s="51"/>
      <c r="Q76" s="745" t="s">
        <v>4067</v>
      </c>
      <c r="R76" s="114" t="s">
        <v>4380</v>
      </c>
    </row>
    <row r="77" spans="1:18" s="585" customFormat="1">
      <c r="A77" s="662">
        <f t="shared" si="1"/>
        <v>75</v>
      </c>
      <c r="B77" s="586" t="s">
        <v>886</v>
      </c>
      <c r="C77" s="579"/>
      <c r="D77" s="579">
        <v>50</v>
      </c>
      <c r="E77" s="579">
        <v>70</v>
      </c>
      <c r="F77" s="704">
        <v>110</v>
      </c>
      <c r="G77" s="708" t="s">
        <v>1064</v>
      </c>
      <c r="H77" s="577" t="s">
        <v>887</v>
      </c>
      <c r="I77" s="577" t="s">
        <v>1742</v>
      </c>
      <c r="J77" s="582" t="s">
        <v>17</v>
      </c>
      <c r="K77" s="583" t="s">
        <v>17</v>
      </c>
      <c r="L77" s="583" t="s">
        <v>915</v>
      </c>
      <c r="M77" s="588" t="s">
        <v>17</v>
      </c>
      <c r="N77" s="583" t="s">
        <v>915</v>
      </c>
      <c r="O77" s="588"/>
      <c r="P77" s="588" t="s">
        <v>1726</v>
      </c>
      <c r="Q77" s="588"/>
      <c r="R77" s="584"/>
    </row>
    <row r="78" spans="1:18">
      <c r="A78" s="662">
        <f t="shared" si="1"/>
        <v>76</v>
      </c>
      <c r="B78" s="15" t="s">
        <v>122</v>
      </c>
      <c r="C78" s="518">
        <v>40</v>
      </c>
      <c r="D78" s="518">
        <v>40</v>
      </c>
      <c r="E78" s="518"/>
      <c r="F78" s="10" t="s">
        <v>2054</v>
      </c>
      <c r="G78" s="4" t="s">
        <v>123</v>
      </c>
      <c r="H78" s="4" t="s">
        <v>339</v>
      </c>
      <c r="I78" s="4"/>
      <c r="J78" s="128" t="s">
        <v>17</v>
      </c>
      <c r="K78" s="50" t="s">
        <v>17</v>
      </c>
      <c r="L78" s="50" t="s">
        <v>1069</v>
      </c>
      <c r="M78" s="51" t="s">
        <v>17</v>
      </c>
      <c r="N78" s="51"/>
      <c r="O78" s="51"/>
      <c r="P78" s="51"/>
      <c r="Q78" s="745" t="s">
        <v>4069</v>
      </c>
      <c r="R78" s="114" t="s">
        <v>4423</v>
      </c>
    </row>
    <row r="79" spans="1:18" s="585" customFormat="1">
      <c r="A79" s="662">
        <f t="shared" si="1"/>
        <v>77</v>
      </c>
      <c r="B79" s="711" t="s">
        <v>124</v>
      </c>
      <c r="C79" s="579">
        <v>410</v>
      </c>
      <c r="D79" s="579">
        <v>435</v>
      </c>
      <c r="E79" s="579">
        <v>475</v>
      </c>
      <c r="F79" s="704" t="s">
        <v>2091</v>
      </c>
      <c r="G79" s="577" t="s">
        <v>125</v>
      </c>
      <c r="H79" s="577" t="s">
        <v>454</v>
      </c>
      <c r="I79" s="577" t="s">
        <v>1743</v>
      </c>
      <c r="J79" s="582" t="s">
        <v>17</v>
      </c>
      <c r="K79" s="583" t="s">
        <v>17</v>
      </c>
      <c r="L79" s="583" t="s">
        <v>17</v>
      </c>
      <c r="M79" s="588" t="s">
        <v>17</v>
      </c>
      <c r="N79" s="588" t="s">
        <v>1342</v>
      </c>
      <c r="O79" s="588"/>
      <c r="P79" s="588"/>
      <c r="Q79" s="588"/>
      <c r="R79" s="584"/>
    </row>
    <row r="80" spans="1:18" s="606" customFormat="1">
      <c r="A80" s="662">
        <f t="shared" si="1"/>
        <v>78</v>
      </c>
      <c r="B80" s="618" t="s">
        <v>3742</v>
      </c>
      <c r="C80" s="609"/>
      <c r="D80" s="609">
        <v>1000</v>
      </c>
      <c r="E80" s="609"/>
      <c r="F80" s="610"/>
      <c r="G80" s="599"/>
      <c r="H80" s="599" t="s">
        <v>1720</v>
      </c>
      <c r="I80" s="599"/>
      <c r="J80" s="603"/>
      <c r="K80" s="604"/>
      <c r="L80" s="604"/>
      <c r="M80" s="612"/>
      <c r="N80" s="612"/>
      <c r="O80" s="612"/>
      <c r="P80" s="619" t="s">
        <v>1748</v>
      </c>
      <c r="Q80" s="612"/>
      <c r="R80" s="605"/>
    </row>
    <row r="81" spans="1:18" s="606" customFormat="1">
      <c r="A81" s="662">
        <f t="shared" si="1"/>
        <v>79</v>
      </c>
      <c r="B81" s="618" t="s">
        <v>3631</v>
      </c>
      <c r="C81" s="609">
        <v>2900</v>
      </c>
      <c r="D81" s="609">
        <v>900</v>
      </c>
      <c r="E81" s="609">
        <v>450</v>
      </c>
      <c r="F81" s="610"/>
      <c r="G81" s="599" t="s">
        <v>1745</v>
      </c>
      <c r="H81" s="599" t="s">
        <v>1719</v>
      </c>
      <c r="I81" s="620" t="s">
        <v>1746</v>
      </c>
      <c r="J81" s="603"/>
      <c r="K81" s="604"/>
      <c r="L81" s="604"/>
      <c r="M81" s="612"/>
      <c r="N81" s="612"/>
      <c r="O81" s="612"/>
      <c r="P81" s="619" t="s">
        <v>1747</v>
      </c>
      <c r="Q81" s="612"/>
      <c r="R81" s="605"/>
    </row>
    <row r="82" spans="1:18">
      <c r="A82" s="662">
        <f t="shared" si="1"/>
        <v>80</v>
      </c>
      <c r="B82" s="5" t="s">
        <v>3823</v>
      </c>
      <c r="C82" s="519">
        <v>120</v>
      </c>
      <c r="D82" s="519">
        <v>140</v>
      </c>
      <c r="E82" s="519">
        <v>170</v>
      </c>
      <c r="F82" s="7" t="s">
        <v>2055</v>
      </c>
      <c r="G82" s="4" t="s">
        <v>129</v>
      </c>
      <c r="H82" s="4" t="s">
        <v>1242</v>
      </c>
      <c r="I82" s="4" t="s">
        <v>1749</v>
      </c>
      <c r="J82" s="128" t="s">
        <v>17</v>
      </c>
      <c r="K82" s="75" t="s">
        <v>1065</v>
      </c>
      <c r="L82" s="50" t="s">
        <v>17</v>
      </c>
      <c r="M82" s="22" t="s">
        <v>17</v>
      </c>
      <c r="N82" s="51" t="s">
        <v>928</v>
      </c>
      <c r="O82" s="51" t="s">
        <v>17</v>
      </c>
      <c r="P82" s="22"/>
      <c r="Q82" s="745" t="s">
        <v>4020</v>
      </c>
      <c r="R82" s="114" t="s">
        <v>4379</v>
      </c>
    </row>
    <row r="83" spans="1:18">
      <c r="A83" s="662">
        <f t="shared" si="1"/>
        <v>81</v>
      </c>
      <c r="B83" s="221" t="s">
        <v>1886</v>
      </c>
      <c r="C83" s="518">
        <v>300</v>
      </c>
      <c r="D83" s="519"/>
      <c r="E83" s="519"/>
      <c r="F83" s="7">
        <v>350</v>
      </c>
      <c r="G83" s="4"/>
      <c r="H83" s="4" t="s">
        <v>1887</v>
      </c>
      <c r="I83" s="220"/>
      <c r="J83" s="128"/>
      <c r="K83" s="50"/>
      <c r="L83" s="50"/>
      <c r="M83" s="50"/>
      <c r="N83" s="50"/>
      <c r="O83" s="50"/>
      <c r="P83" s="50" t="s">
        <v>1829</v>
      </c>
      <c r="Q83" s="744" t="s">
        <v>4076</v>
      </c>
      <c r="R83" s="114" t="s">
        <v>4380</v>
      </c>
    </row>
    <row r="84" spans="1:18">
      <c r="A84" s="662">
        <f t="shared" si="1"/>
        <v>82</v>
      </c>
      <c r="B84" s="9" t="s">
        <v>131</v>
      </c>
      <c r="C84" s="518">
        <v>70</v>
      </c>
      <c r="D84" s="518">
        <v>90</v>
      </c>
      <c r="E84" s="518"/>
      <c r="F84" s="10"/>
      <c r="G84" s="4" t="s">
        <v>132</v>
      </c>
      <c r="H84" s="4" t="s">
        <v>133</v>
      </c>
      <c r="I84" s="220"/>
      <c r="J84" s="128" t="s">
        <v>17</v>
      </c>
      <c r="K84" s="50" t="s">
        <v>17</v>
      </c>
      <c r="L84" s="50" t="s">
        <v>17</v>
      </c>
      <c r="M84" s="51"/>
      <c r="N84" s="22" t="s">
        <v>17</v>
      </c>
      <c r="O84" s="51"/>
      <c r="P84" s="22"/>
      <c r="Q84" s="51" t="s">
        <v>4049</v>
      </c>
      <c r="R84" s="114"/>
    </row>
    <row r="85" spans="1:18">
      <c r="A85" s="662">
        <f t="shared" si="1"/>
        <v>83</v>
      </c>
      <c r="B85" s="9" t="s">
        <v>134</v>
      </c>
      <c r="C85" s="518">
        <v>70</v>
      </c>
      <c r="D85" s="518">
        <v>85</v>
      </c>
      <c r="E85" s="518">
        <v>100</v>
      </c>
      <c r="F85" s="10"/>
      <c r="G85" s="4" t="s">
        <v>135</v>
      </c>
      <c r="H85" s="4" t="s">
        <v>136</v>
      </c>
      <c r="I85" s="4" t="s">
        <v>1750</v>
      </c>
      <c r="J85" s="128" t="s">
        <v>17</v>
      </c>
      <c r="K85" s="50" t="s">
        <v>17</v>
      </c>
      <c r="L85" s="50"/>
      <c r="M85" s="51" t="s">
        <v>17</v>
      </c>
      <c r="N85" s="51"/>
      <c r="O85" s="50" t="s">
        <v>17</v>
      </c>
      <c r="P85" s="51"/>
      <c r="Q85" s="51" t="s">
        <v>4049</v>
      </c>
      <c r="R85" s="114"/>
    </row>
    <row r="86" spans="1:18">
      <c r="A86" s="662">
        <f t="shared" si="1"/>
        <v>84</v>
      </c>
      <c r="B86" s="11" t="s">
        <v>137</v>
      </c>
      <c r="C86" s="523">
        <v>50</v>
      </c>
      <c r="D86" s="523"/>
      <c r="E86" s="523"/>
      <c r="F86" s="73"/>
      <c r="G86" s="73" t="s">
        <v>1197</v>
      </c>
      <c r="H86" s="73"/>
      <c r="I86" s="73"/>
      <c r="J86" s="129" t="s">
        <v>17</v>
      </c>
      <c r="K86" s="73"/>
      <c r="L86" s="73"/>
      <c r="M86" s="73"/>
      <c r="N86" s="73"/>
      <c r="O86" s="73"/>
      <c r="P86" s="73"/>
      <c r="Q86" s="73"/>
      <c r="R86" s="73"/>
    </row>
    <row r="87" spans="1:18">
      <c r="A87" s="662">
        <f t="shared" si="1"/>
        <v>85</v>
      </c>
      <c r="B87" s="9" t="s">
        <v>862</v>
      </c>
      <c r="C87" s="520"/>
      <c r="D87" s="518">
        <v>100</v>
      </c>
      <c r="E87" s="518">
        <v>125</v>
      </c>
      <c r="F87" s="10">
        <v>190</v>
      </c>
      <c r="G87" s="101" t="s">
        <v>1064</v>
      </c>
      <c r="H87" s="14" t="s">
        <v>863</v>
      </c>
      <c r="I87" s="4" t="s">
        <v>1750</v>
      </c>
      <c r="J87" s="128" t="s">
        <v>17</v>
      </c>
      <c r="K87" s="51" t="s">
        <v>17</v>
      </c>
      <c r="L87" s="51" t="s">
        <v>17</v>
      </c>
      <c r="M87" s="51" t="s">
        <v>17</v>
      </c>
      <c r="N87" s="235" t="s">
        <v>915</v>
      </c>
      <c r="O87" s="51"/>
      <c r="P87" s="51" t="s">
        <v>1726</v>
      </c>
      <c r="Q87" s="745" t="s">
        <v>4040</v>
      </c>
      <c r="R87" s="136" t="s">
        <v>4389</v>
      </c>
    </row>
    <row r="88" spans="1:18">
      <c r="A88" s="662">
        <f t="shared" si="1"/>
        <v>86</v>
      </c>
      <c r="B88" s="9" t="s">
        <v>1951</v>
      </c>
      <c r="C88" s="519"/>
      <c r="D88" s="519"/>
      <c r="E88" s="519">
        <v>500</v>
      </c>
      <c r="F88" s="7">
        <v>600</v>
      </c>
      <c r="G88" s="4"/>
      <c r="H88" s="4" t="s">
        <v>1974</v>
      </c>
      <c r="I88" s="4"/>
      <c r="J88" s="128"/>
      <c r="K88" s="128"/>
      <c r="L88" s="128"/>
      <c r="M88" s="50"/>
      <c r="N88" s="128"/>
      <c r="O88" s="738" t="s">
        <v>17</v>
      </c>
      <c r="P88" s="74" t="s">
        <v>1748</v>
      </c>
      <c r="Q88" s="744" t="s">
        <v>4042</v>
      </c>
      <c r="R88" s="114"/>
    </row>
    <row r="89" spans="1:18">
      <c r="A89" s="662">
        <f t="shared" si="1"/>
        <v>87</v>
      </c>
      <c r="B89" s="9" t="s">
        <v>3378</v>
      </c>
      <c r="C89" s="519"/>
      <c r="D89" s="519"/>
      <c r="E89" s="519">
        <v>90</v>
      </c>
      <c r="F89" s="7"/>
      <c r="G89" s="4"/>
      <c r="H89" s="4" t="s">
        <v>3564</v>
      </c>
      <c r="I89" s="4"/>
      <c r="J89" s="128"/>
      <c r="K89" s="50"/>
      <c r="L89" s="50"/>
      <c r="M89" s="50"/>
      <c r="N89" s="50"/>
      <c r="O89" s="738" t="s">
        <v>17</v>
      </c>
      <c r="P89" s="50" t="s">
        <v>3615</v>
      </c>
      <c r="Q89" s="744" t="s">
        <v>4061</v>
      </c>
      <c r="R89" s="114"/>
    </row>
    <row r="90" spans="1:18">
      <c r="A90" s="662">
        <f t="shared" si="1"/>
        <v>88</v>
      </c>
      <c r="B90" s="9" t="s">
        <v>138</v>
      </c>
      <c r="C90" s="518">
        <v>70</v>
      </c>
      <c r="D90" s="518">
        <v>85</v>
      </c>
      <c r="E90" s="518">
        <v>115</v>
      </c>
      <c r="F90" s="10"/>
      <c r="G90" s="4" t="s">
        <v>139</v>
      </c>
      <c r="H90" s="4" t="s">
        <v>913</v>
      </c>
      <c r="I90" s="4" t="s">
        <v>1751</v>
      </c>
      <c r="J90" s="128" t="s">
        <v>17</v>
      </c>
      <c r="K90" s="50" t="s">
        <v>17</v>
      </c>
      <c r="L90" s="50" t="s">
        <v>17</v>
      </c>
      <c r="M90" s="51" t="s">
        <v>17</v>
      </c>
      <c r="N90" s="51" t="s">
        <v>1021</v>
      </c>
      <c r="O90" s="51"/>
      <c r="P90" s="51"/>
      <c r="Q90" s="745" t="s">
        <v>4070</v>
      </c>
      <c r="R90" s="114"/>
    </row>
    <row r="91" spans="1:18">
      <c r="A91" s="662">
        <f t="shared" si="1"/>
        <v>89</v>
      </c>
      <c r="B91" s="221" t="s">
        <v>1752</v>
      </c>
      <c r="C91" s="518"/>
      <c r="D91" s="518">
        <v>60</v>
      </c>
      <c r="E91" s="518"/>
      <c r="F91" s="10"/>
      <c r="G91" s="4"/>
      <c r="H91" s="220" t="s">
        <v>1158</v>
      </c>
      <c r="I91" s="4"/>
      <c r="J91" s="128" t="s">
        <v>17</v>
      </c>
      <c r="K91" s="50" t="s">
        <v>17</v>
      </c>
      <c r="L91" s="50" t="s">
        <v>17</v>
      </c>
      <c r="M91" s="50" t="s">
        <v>17</v>
      </c>
      <c r="N91" s="50" t="s">
        <v>1168</v>
      </c>
      <c r="O91" s="50"/>
      <c r="P91" s="50"/>
      <c r="Q91" s="604" t="s">
        <v>4049</v>
      </c>
      <c r="R91" s="605"/>
    </row>
    <row r="92" spans="1:18">
      <c r="A92" s="662">
        <f t="shared" si="1"/>
        <v>90</v>
      </c>
      <c r="B92" s="9" t="s">
        <v>140</v>
      </c>
      <c r="C92" s="518">
        <v>35</v>
      </c>
      <c r="D92" s="518">
        <v>50</v>
      </c>
      <c r="E92" s="518"/>
      <c r="F92" s="10"/>
      <c r="G92" s="4" t="s">
        <v>141</v>
      </c>
      <c r="H92" s="4" t="s">
        <v>142</v>
      </c>
      <c r="I92" s="4"/>
      <c r="J92" s="128" t="s">
        <v>17</v>
      </c>
      <c r="K92" s="50" t="s">
        <v>17</v>
      </c>
      <c r="L92" s="50"/>
      <c r="M92" s="51" t="s">
        <v>17</v>
      </c>
      <c r="N92" s="51"/>
      <c r="O92" s="50" t="s">
        <v>17</v>
      </c>
      <c r="P92" s="51"/>
      <c r="Q92" s="51" t="s">
        <v>4049</v>
      </c>
      <c r="R92" s="114"/>
    </row>
    <row r="93" spans="1:18">
      <c r="A93" s="662">
        <f t="shared" si="1"/>
        <v>91</v>
      </c>
      <c r="B93" s="9" t="s">
        <v>143</v>
      </c>
      <c r="C93" s="518">
        <v>50</v>
      </c>
      <c r="D93" s="518">
        <v>65</v>
      </c>
      <c r="E93" s="518"/>
      <c r="F93" s="10">
        <v>95</v>
      </c>
      <c r="G93" s="4" t="s">
        <v>144</v>
      </c>
      <c r="H93" s="4" t="s">
        <v>145</v>
      </c>
      <c r="I93" s="4"/>
      <c r="J93" s="128" t="s">
        <v>17</v>
      </c>
      <c r="K93" s="50" t="s">
        <v>17</v>
      </c>
      <c r="L93" s="50" t="s">
        <v>17</v>
      </c>
      <c r="M93" s="51" t="s">
        <v>17</v>
      </c>
      <c r="N93" s="51" t="s">
        <v>17</v>
      </c>
      <c r="O93" s="51"/>
      <c r="P93" s="51"/>
      <c r="Q93" s="745" t="s">
        <v>4066</v>
      </c>
      <c r="R93" s="114"/>
    </row>
    <row r="94" spans="1:18" s="606" customFormat="1">
      <c r="A94" s="662">
        <f t="shared" si="1"/>
        <v>92</v>
      </c>
      <c r="B94" s="621" t="s">
        <v>3623</v>
      </c>
      <c r="C94" s="601">
        <v>250</v>
      </c>
      <c r="D94" s="601">
        <v>100</v>
      </c>
      <c r="E94" s="601"/>
      <c r="F94" s="602"/>
      <c r="G94" s="599" t="s">
        <v>147</v>
      </c>
      <c r="H94" s="599" t="s">
        <v>1239</v>
      </c>
      <c r="I94" s="599"/>
      <c r="J94" s="603" t="s">
        <v>17</v>
      </c>
      <c r="K94" s="604" t="s">
        <v>17</v>
      </c>
      <c r="L94" s="604" t="s">
        <v>17</v>
      </c>
      <c r="M94" s="612" t="s">
        <v>17</v>
      </c>
      <c r="N94" s="612"/>
      <c r="O94" s="612"/>
      <c r="P94" s="612"/>
      <c r="Q94" s="612"/>
      <c r="R94" s="605"/>
    </row>
    <row r="95" spans="1:18">
      <c r="A95" s="662">
        <f t="shared" si="1"/>
        <v>93</v>
      </c>
      <c r="B95" s="221" t="s">
        <v>1610</v>
      </c>
      <c r="C95" s="518"/>
      <c r="D95" s="519">
        <v>50</v>
      </c>
      <c r="E95" s="519"/>
      <c r="F95" s="7"/>
      <c r="G95" s="4"/>
      <c r="H95" s="4" t="s">
        <v>1629</v>
      </c>
      <c r="I95" s="4"/>
      <c r="J95" s="128"/>
      <c r="K95" s="50"/>
      <c r="L95" s="50"/>
      <c r="M95" s="50"/>
      <c r="N95" s="50"/>
      <c r="O95" s="50"/>
      <c r="P95" s="50" t="s">
        <v>1911</v>
      </c>
      <c r="Q95" s="50" t="s">
        <v>4049</v>
      </c>
      <c r="R95" s="114"/>
    </row>
    <row r="96" spans="1:18" s="606" customFormat="1">
      <c r="A96" s="662">
        <f t="shared" si="1"/>
        <v>94</v>
      </c>
      <c r="B96" s="600" t="s">
        <v>864</v>
      </c>
      <c r="C96" s="608"/>
      <c r="D96" s="601">
        <v>35</v>
      </c>
      <c r="E96" s="601">
        <v>60</v>
      </c>
      <c r="F96" s="602">
        <v>90</v>
      </c>
      <c r="G96" s="611" t="s">
        <v>1064</v>
      </c>
      <c r="H96" s="617" t="s">
        <v>865</v>
      </c>
      <c r="I96" s="599" t="s">
        <v>1753</v>
      </c>
      <c r="J96" s="603" t="s">
        <v>17</v>
      </c>
      <c r="K96" s="612" t="s">
        <v>17</v>
      </c>
      <c r="L96" s="612" t="s">
        <v>925</v>
      </c>
      <c r="M96" s="612" t="s">
        <v>17</v>
      </c>
      <c r="N96" s="612" t="s">
        <v>926</v>
      </c>
      <c r="O96" s="604" t="s">
        <v>17</v>
      </c>
      <c r="P96" s="612"/>
      <c r="Q96" s="612"/>
      <c r="R96" s="605" t="s">
        <v>21</v>
      </c>
    </row>
    <row r="97" spans="1:18">
      <c r="A97" s="662">
        <f t="shared" si="1"/>
        <v>95</v>
      </c>
      <c r="B97" s="9" t="s">
        <v>1952</v>
      </c>
      <c r="C97" s="519"/>
      <c r="D97" s="519"/>
      <c r="E97" s="519">
        <v>220</v>
      </c>
      <c r="F97" s="7">
        <v>240</v>
      </c>
      <c r="G97" s="4"/>
      <c r="H97" s="4" t="s">
        <v>1975</v>
      </c>
      <c r="I97" s="656">
        <v>43795</v>
      </c>
      <c r="J97" s="128"/>
      <c r="K97" s="128"/>
      <c r="L97" s="128"/>
      <c r="M97" s="50"/>
      <c r="N97" s="128"/>
      <c r="O97" s="738" t="s">
        <v>17</v>
      </c>
      <c r="P97" s="74" t="s">
        <v>1748</v>
      </c>
      <c r="Q97" s="744" t="s">
        <v>4020</v>
      </c>
      <c r="R97" s="114" t="s">
        <v>4379</v>
      </c>
    </row>
    <row r="98" spans="1:18">
      <c r="A98" s="662">
        <f t="shared" si="1"/>
        <v>96</v>
      </c>
      <c r="B98" s="221" t="s">
        <v>1329</v>
      </c>
      <c r="C98" s="520"/>
      <c r="D98" s="519">
        <v>20</v>
      </c>
      <c r="E98" s="519"/>
      <c r="F98" s="7"/>
      <c r="G98" s="101"/>
      <c r="H98" s="14" t="s">
        <v>1346</v>
      </c>
      <c r="I98" s="4"/>
      <c r="J98" s="128" t="s">
        <v>17</v>
      </c>
      <c r="K98" s="51"/>
      <c r="L98" s="51" t="s">
        <v>17</v>
      </c>
      <c r="M98" s="51" t="s">
        <v>17</v>
      </c>
      <c r="N98" s="51" t="s">
        <v>17</v>
      </c>
      <c r="O98" s="738" t="s">
        <v>17</v>
      </c>
      <c r="P98" s="51"/>
      <c r="Q98" s="51" t="s">
        <v>4049</v>
      </c>
      <c r="R98" s="114"/>
    </row>
    <row r="99" spans="1:18">
      <c r="A99" s="662">
        <f t="shared" si="1"/>
        <v>97</v>
      </c>
      <c r="B99" s="5" t="s">
        <v>148</v>
      </c>
      <c r="C99" s="519">
        <v>110</v>
      </c>
      <c r="D99" s="519">
        <v>140</v>
      </c>
      <c r="E99" s="519">
        <v>180</v>
      </c>
      <c r="F99" s="7">
        <v>230</v>
      </c>
      <c r="G99" s="4" t="s">
        <v>149</v>
      </c>
      <c r="H99" s="4" t="s">
        <v>1247</v>
      </c>
      <c r="I99" s="14" t="s">
        <v>1754</v>
      </c>
      <c r="J99" s="128" t="s">
        <v>17</v>
      </c>
      <c r="K99" s="50" t="s">
        <v>17</v>
      </c>
      <c r="L99" s="50" t="s">
        <v>17</v>
      </c>
      <c r="M99" s="51" t="s">
        <v>17</v>
      </c>
      <c r="N99" s="51" t="s">
        <v>916</v>
      </c>
      <c r="O99" s="740" t="s">
        <v>17</v>
      </c>
      <c r="P99" s="51"/>
      <c r="Q99" s="745" t="s">
        <v>4020</v>
      </c>
      <c r="R99" s="114"/>
    </row>
    <row r="100" spans="1:18">
      <c r="A100" s="662">
        <f t="shared" si="1"/>
        <v>98</v>
      </c>
      <c r="B100" s="9" t="s">
        <v>151</v>
      </c>
      <c r="C100" s="518">
        <v>250</v>
      </c>
      <c r="D100" s="518">
        <v>150</v>
      </c>
      <c r="E100" s="518">
        <v>190</v>
      </c>
      <c r="F100" s="10">
        <v>250</v>
      </c>
      <c r="G100" s="101" t="s">
        <v>1064</v>
      </c>
      <c r="H100" s="14" t="s">
        <v>1173</v>
      </c>
      <c r="I100" s="4" t="s">
        <v>1756</v>
      </c>
      <c r="J100" s="128" t="s">
        <v>17</v>
      </c>
      <c r="K100" s="50" t="s">
        <v>17</v>
      </c>
      <c r="L100" s="50"/>
      <c r="M100" s="50"/>
      <c r="N100" s="50" t="s">
        <v>17</v>
      </c>
      <c r="O100" s="50"/>
      <c r="P100" s="50"/>
      <c r="Q100" s="744" t="s">
        <v>4031</v>
      </c>
      <c r="R100" s="114"/>
    </row>
    <row r="101" spans="1:18">
      <c r="A101" s="662">
        <f t="shared" si="1"/>
        <v>99</v>
      </c>
      <c r="B101" s="9" t="s">
        <v>153</v>
      </c>
      <c r="C101" s="518">
        <v>80</v>
      </c>
      <c r="D101" s="518">
        <v>85</v>
      </c>
      <c r="E101" s="518">
        <v>100</v>
      </c>
      <c r="F101" s="10"/>
      <c r="G101" s="4" t="s">
        <v>154</v>
      </c>
      <c r="H101" s="4" t="s">
        <v>905</v>
      </c>
      <c r="I101" s="220" t="s">
        <v>1750</v>
      </c>
      <c r="J101" s="128" t="s">
        <v>17</v>
      </c>
      <c r="K101" s="50" t="s">
        <v>17</v>
      </c>
      <c r="L101" s="50"/>
      <c r="M101" s="51" t="s">
        <v>17</v>
      </c>
      <c r="N101" s="51"/>
      <c r="O101" s="738" t="s">
        <v>17</v>
      </c>
      <c r="P101" s="51"/>
      <c r="Q101" s="745" t="s">
        <v>4043</v>
      </c>
      <c r="R101" s="114" t="s">
        <v>4380</v>
      </c>
    </row>
    <row r="102" spans="1:18">
      <c r="A102" s="662">
        <f t="shared" si="1"/>
        <v>100</v>
      </c>
      <c r="B102" s="9" t="s">
        <v>980</v>
      </c>
      <c r="C102" s="519"/>
      <c r="D102" s="519">
        <v>50</v>
      </c>
      <c r="E102" s="519">
        <v>65</v>
      </c>
      <c r="F102" s="7">
        <v>110</v>
      </c>
      <c r="G102" s="101" t="s">
        <v>1064</v>
      </c>
      <c r="H102" s="4" t="s">
        <v>1180</v>
      </c>
      <c r="I102" s="4" t="s">
        <v>1750</v>
      </c>
      <c r="J102" s="128" t="s">
        <v>17</v>
      </c>
      <c r="K102" s="50"/>
      <c r="L102" s="50"/>
      <c r="M102" s="50"/>
      <c r="N102" s="50"/>
      <c r="O102" s="738" t="s">
        <v>17</v>
      </c>
      <c r="P102" s="50" t="s">
        <v>1726</v>
      </c>
      <c r="Q102" s="744" t="s">
        <v>4035</v>
      </c>
      <c r="R102" s="114"/>
    </row>
    <row r="103" spans="1:18">
      <c r="A103" s="662">
        <f t="shared" si="1"/>
        <v>101</v>
      </c>
      <c r="B103" s="9" t="s">
        <v>155</v>
      </c>
      <c r="C103" s="518">
        <v>170</v>
      </c>
      <c r="D103" s="518">
        <v>190</v>
      </c>
      <c r="E103" s="518"/>
      <c r="F103" s="10">
        <v>265</v>
      </c>
      <c r="G103" s="4" t="s">
        <v>156</v>
      </c>
      <c r="H103" s="4" t="s">
        <v>157</v>
      </c>
      <c r="I103" s="656">
        <v>43826</v>
      </c>
      <c r="J103" s="128" t="s">
        <v>21</v>
      </c>
      <c r="K103" s="50" t="s">
        <v>17</v>
      </c>
      <c r="L103" s="50" t="s">
        <v>928</v>
      </c>
      <c r="M103" s="51" t="s">
        <v>17</v>
      </c>
      <c r="N103" s="51"/>
      <c r="O103" s="50" t="s">
        <v>17</v>
      </c>
      <c r="P103" s="51"/>
      <c r="Q103" s="745" t="s">
        <v>4074</v>
      </c>
      <c r="R103" s="114"/>
    </row>
    <row r="104" spans="1:18">
      <c r="A104" s="662">
        <f t="shared" si="1"/>
        <v>102</v>
      </c>
      <c r="B104" s="9" t="s">
        <v>158</v>
      </c>
      <c r="C104" s="518">
        <v>90</v>
      </c>
      <c r="D104" s="518">
        <v>55</v>
      </c>
      <c r="E104" s="518">
        <v>145</v>
      </c>
      <c r="F104" s="10">
        <v>185</v>
      </c>
      <c r="G104" s="4" t="s">
        <v>48</v>
      </c>
      <c r="H104" s="4" t="s">
        <v>49</v>
      </c>
      <c r="I104" s="4" t="s">
        <v>1739</v>
      </c>
      <c r="J104" s="128" t="s">
        <v>17</v>
      </c>
      <c r="K104" s="50" t="s">
        <v>17</v>
      </c>
      <c r="L104" s="50" t="s">
        <v>17</v>
      </c>
      <c r="M104" s="51" t="s">
        <v>17</v>
      </c>
      <c r="N104" s="51" t="s">
        <v>17</v>
      </c>
      <c r="O104" s="738" t="s">
        <v>17</v>
      </c>
      <c r="P104" s="51"/>
      <c r="Q104" s="745" t="s">
        <v>4095</v>
      </c>
      <c r="R104" s="114"/>
    </row>
    <row r="105" spans="1:18" ht="22">
      <c r="A105" s="662">
        <f t="shared" si="1"/>
        <v>103</v>
      </c>
      <c r="B105" s="9" t="s">
        <v>159</v>
      </c>
      <c r="C105" s="518">
        <v>190</v>
      </c>
      <c r="D105" s="518">
        <v>230</v>
      </c>
      <c r="E105" s="518">
        <v>270</v>
      </c>
      <c r="F105" s="10">
        <v>315</v>
      </c>
      <c r="G105" s="4" t="s">
        <v>160</v>
      </c>
      <c r="H105" s="4" t="s">
        <v>161</v>
      </c>
      <c r="I105" s="220" t="s">
        <v>1757</v>
      </c>
      <c r="J105" s="128" t="s">
        <v>17</v>
      </c>
      <c r="K105" s="50" t="s">
        <v>17</v>
      </c>
      <c r="L105" s="50" t="s">
        <v>1340</v>
      </c>
      <c r="M105" s="51" t="s">
        <v>17</v>
      </c>
      <c r="N105" s="52" t="s">
        <v>917</v>
      </c>
      <c r="O105" s="738" t="s">
        <v>17</v>
      </c>
      <c r="P105" s="51"/>
      <c r="Q105" s="745" t="s">
        <v>4024</v>
      </c>
      <c r="R105" s="114"/>
    </row>
    <row r="106" spans="1:18">
      <c r="A106" s="662">
        <f t="shared" si="1"/>
        <v>104</v>
      </c>
      <c r="B106" s="9" t="s">
        <v>162</v>
      </c>
      <c r="C106" s="518">
        <v>195</v>
      </c>
      <c r="D106" s="518">
        <v>215</v>
      </c>
      <c r="E106" s="518">
        <v>250</v>
      </c>
      <c r="F106" s="10">
        <v>300</v>
      </c>
      <c r="G106" s="4" t="s">
        <v>163</v>
      </c>
      <c r="H106" s="4" t="s">
        <v>164</v>
      </c>
      <c r="I106" s="14" t="s">
        <v>1755</v>
      </c>
      <c r="J106" s="128" t="s">
        <v>17</v>
      </c>
      <c r="K106" s="50" t="s">
        <v>17</v>
      </c>
      <c r="L106" s="50" t="s">
        <v>17</v>
      </c>
      <c r="M106" s="51" t="s">
        <v>17</v>
      </c>
      <c r="N106" s="51"/>
      <c r="O106" s="739" t="s">
        <v>17</v>
      </c>
      <c r="P106" s="51"/>
      <c r="Q106" s="745" t="s">
        <v>4022</v>
      </c>
      <c r="R106" s="114" t="s">
        <v>4380</v>
      </c>
    </row>
    <row r="107" spans="1:18">
      <c r="A107" s="662">
        <f t="shared" si="1"/>
        <v>105</v>
      </c>
      <c r="B107" s="9" t="s">
        <v>166</v>
      </c>
      <c r="C107" s="518">
        <v>145</v>
      </c>
      <c r="D107" s="518">
        <v>60</v>
      </c>
      <c r="E107" s="518">
        <v>75</v>
      </c>
      <c r="F107" s="10"/>
      <c r="G107" s="4" t="s">
        <v>167</v>
      </c>
      <c r="H107" s="4" t="s">
        <v>168</v>
      </c>
      <c r="I107" s="4" t="s">
        <v>1750</v>
      </c>
      <c r="J107" s="128" t="s">
        <v>17</v>
      </c>
      <c r="K107" s="50" t="s">
        <v>17</v>
      </c>
      <c r="L107" s="50" t="s">
        <v>17</v>
      </c>
      <c r="M107" s="51" t="s">
        <v>17</v>
      </c>
      <c r="N107" s="51" t="s">
        <v>17</v>
      </c>
      <c r="O107" s="738" t="s">
        <v>17</v>
      </c>
      <c r="P107" s="51" t="s">
        <v>17</v>
      </c>
      <c r="Q107" s="745" t="s">
        <v>4037</v>
      </c>
      <c r="R107" s="114" t="s">
        <v>4380</v>
      </c>
    </row>
    <row r="108" spans="1:18" s="606" customFormat="1">
      <c r="A108" s="662">
        <f t="shared" si="1"/>
        <v>106</v>
      </c>
      <c r="B108" s="622" t="s">
        <v>3421</v>
      </c>
      <c r="C108" s="601"/>
      <c r="D108" s="601">
        <v>85</v>
      </c>
      <c r="E108" s="601"/>
      <c r="F108" s="602"/>
      <c r="G108" s="599"/>
      <c r="H108" s="599" t="s">
        <v>1113</v>
      </c>
      <c r="I108" s="617"/>
      <c r="J108" s="603" t="s">
        <v>17</v>
      </c>
      <c r="K108" s="604" t="s">
        <v>17</v>
      </c>
      <c r="L108" s="604" t="s">
        <v>17</v>
      </c>
      <c r="M108" s="604" t="s">
        <v>17</v>
      </c>
      <c r="N108" s="604" t="s">
        <v>17</v>
      </c>
      <c r="O108" s="604"/>
      <c r="P108" s="604"/>
      <c r="Q108" s="604"/>
      <c r="R108" s="605"/>
    </row>
    <row r="109" spans="1:18" s="606" customFormat="1">
      <c r="A109" s="662">
        <f t="shared" si="1"/>
        <v>107</v>
      </c>
      <c r="B109" s="600" t="s">
        <v>3693</v>
      </c>
      <c r="C109" s="601"/>
      <c r="D109" s="601"/>
      <c r="E109" s="601">
        <v>100</v>
      </c>
      <c r="F109" s="602"/>
      <c r="G109" s="599"/>
      <c r="H109" s="599" t="s">
        <v>3608</v>
      </c>
      <c r="I109" s="599"/>
      <c r="J109" s="603"/>
      <c r="K109" s="604"/>
      <c r="L109" s="604"/>
      <c r="M109" s="604"/>
      <c r="N109" s="604"/>
      <c r="O109" s="604" t="s">
        <v>17</v>
      </c>
      <c r="P109" s="604" t="s">
        <v>3615</v>
      </c>
      <c r="Q109" s="604"/>
      <c r="R109" s="605"/>
    </row>
    <row r="110" spans="1:18">
      <c r="A110" s="662">
        <f t="shared" si="1"/>
        <v>108</v>
      </c>
      <c r="B110" s="9" t="s">
        <v>3426</v>
      </c>
      <c r="C110" s="519"/>
      <c r="D110" s="519"/>
      <c r="E110" s="519">
        <v>200</v>
      </c>
      <c r="F110" s="7"/>
      <c r="G110" s="4"/>
      <c r="H110" s="4" t="s">
        <v>3593</v>
      </c>
      <c r="I110" s="4"/>
      <c r="J110" s="128"/>
      <c r="K110" s="50"/>
      <c r="L110" s="50"/>
      <c r="M110" s="50"/>
      <c r="N110" s="50"/>
      <c r="O110" s="50" t="s">
        <v>17</v>
      </c>
      <c r="P110" s="50" t="s">
        <v>3615</v>
      </c>
      <c r="Q110" s="744" t="s">
        <v>4027</v>
      </c>
      <c r="R110" s="114"/>
    </row>
    <row r="111" spans="1:18">
      <c r="A111" s="662">
        <f t="shared" si="1"/>
        <v>109</v>
      </c>
      <c r="B111" s="9" t="s">
        <v>3436</v>
      </c>
      <c r="C111" s="519"/>
      <c r="D111" s="519"/>
      <c r="E111" s="519">
        <v>40</v>
      </c>
      <c r="F111" s="7"/>
      <c r="G111" s="4"/>
      <c r="H111" s="4" t="s">
        <v>3595</v>
      </c>
      <c r="I111" s="4"/>
      <c r="J111" s="128"/>
      <c r="K111" s="50"/>
      <c r="L111" s="50"/>
      <c r="M111" s="50"/>
      <c r="N111" s="50"/>
      <c r="O111" s="50" t="s">
        <v>17</v>
      </c>
      <c r="P111" s="50" t="s">
        <v>1911</v>
      </c>
      <c r="Q111" s="50" t="s">
        <v>4023</v>
      </c>
      <c r="R111" s="114"/>
    </row>
    <row r="112" spans="1:18">
      <c r="A112" s="662">
        <f t="shared" si="1"/>
        <v>110</v>
      </c>
      <c r="B112" s="221" t="s">
        <v>1550</v>
      </c>
      <c r="C112" s="518"/>
      <c r="D112" s="519">
        <v>75</v>
      </c>
      <c r="E112" s="519"/>
      <c r="F112" s="7">
        <v>115</v>
      </c>
      <c r="G112" s="4"/>
      <c r="H112" s="4" t="s">
        <v>1674</v>
      </c>
      <c r="I112" s="655">
        <v>43820</v>
      </c>
      <c r="J112" s="128"/>
      <c r="K112" s="50"/>
      <c r="L112" s="50"/>
      <c r="M112" s="50"/>
      <c r="N112" s="50"/>
      <c r="O112" s="738" t="s">
        <v>17</v>
      </c>
      <c r="P112" s="50" t="s">
        <v>1911</v>
      </c>
      <c r="Q112" s="744" t="s">
        <v>4070</v>
      </c>
      <c r="R112" s="114" t="s">
        <v>4379</v>
      </c>
    </row>
    <row r="113" spans="1:18">
      <c r="A113" s="662">
        <f t="shared" si="1"/>
        <v>111</v>
      </c>
      <c r="B113" s="221" t="s">
        <v>1589</v>
      </c>
      <c r="C113" s="518"/>
      <c r="D113" s="519">
        <v>150</v>
      </c>
      <c r="E113" s="519"/>
      <c r="F113" s="7"/>
      <c r="G113" s="4"/>
      <c r="H113" s="4" t="s">
        <v>1688</v>
      </c>
      <c r="I113" s="4"/>
      <c r="J113" s="128"/>
      <c r="K113" s="50"/>
      <c r="L113" s="50"/>
      <c r="M113" s="50"/>
      <c r="N113" s="50"/>
      <c r="O113" s="50"/>
      <c r="P113" s="50" t="s">
        <v>1911</v>
      </c>
      <c r="Q113" s="50" t="s">
        <v>4049</v>
      </c>
      <c r="R113" s="114"/>
    </row>
    <row r="114" spans="1:18">
      <c r="A114" s="662">
        <f t="shared" si="1"/>
        <v>112</v>
      </c>
      <c r="B114" s="9" t="s">
        <v>1759</v>
      </c>
      <c r="C114" s="520"/>
      <c r="D114" s="518">
        <v>50</v>
      </c>
      <c r="E114" s="518"/>
      <c r="F114" s="10"/>
      <c r="G114" s="101" t="s">
        <v>1064</v>
      </c>
      <c r="H114" s="14" t="s">
        <v>874</v>
      </c>
      <c r="I114" s="4"/>
      <c r="J114" s="128" t="s">
        <v>17</v>
      </c>
      <c r="K114" s="51" t="s">
        <v>17</v>
      </c>
      <c r="L114" s="51"/>
      <c r="M114" s="51"/>
      <c r="N114" s="51" t="s">
        <v>926</v>
      </c>
      <c r="O114" s="51"/>
      <c r="P114" s="51" t="s">
        <v>1726</v>
      </c>
      <c r="Q114" s="612" t="s">
        <v>4049</v>
      </c>
      <c r="R114" s="605" t="s">
        <v>21</v>
      </c>
    </row>
    <row r="115" spans="1:18" s="606" customFormat="1">
      <c r="A115" s="662">
        <f t="shared" si="1"/>
        <v>113</v>
      </c>
      <c r="B115" s="607" t="s">
        <v>3657</v>
      </c>
      <c r="C115" s="609"/>
      <c r="D115" s="601">
        <v>100</v>
      </c>
      <c r="E115" s="601"/>
      <c r="F115" s="602"/>
      <c r="G115" s="599"/>
      <c r="H115" s="599" t="s">
        <v>1632</v>
      </c>
      <c r="I115" s="599"/>
      <c r="J115" s="603"/>
      <c r="K115" s="604"/>
      <c r="L115" s="604"/>
      <c r="M115" s="604"/>
      <c r="N115" s="604"/>
      <c r="O115" s="604"/>
      <c r="P115" s="604"/>
      <c r="Q115" s="604"/>
      <c r="R115" s="605"/>
    </row>
    <row r="116" spans="1:18">
      <c r="A116" s="662">
        <f t="shared" si="1"/>
        <v>114</v>
      </c>
      <c r="B116" s="221" t="s">
        <v>1576</v>
      </c>
      <c r="C116" s="518"/>
      <c r="D116" s="519">
        <v>165</v>
      </c>
      <c r="E116" s="519"/>
      <c r="F116" s="7"/>
      <c r="G116" s="4"/>
      <c r="H116" s="4" t="s">
        <v>1644</v>
      </c>
      <c r="I116" s="4"/>
      <c r="J116" s="128"/>
      <c r="K116" s="50"/>
      <c r="L116" s="50"/>
      <c r="M116" s="50"/>
      <c r="N116" s="50"/>
      <c r="O116" s="50"/>
      <c r="P116" s="50" t="s">
        <v>1911</v>
      </c>
      <c r="Q116" s="604"/>
      <c r="R116" s="605"/>
    </row>
    <row r="117" spans="1:18">
      <c r="A117" s="662">
        <f t="shared" si="1"/>
        <v>115</v>
      </c>
      <c r="B117" s="9" t="s">
        <v>169</v>
      </c>
      <c r="C117" s="518">
        <v>70</v>
      </c>
      <c r="D117" s="518">
        <v>70</v>
      </c>
      <c r="E117" s="518">
        <v>85</v>
      </c>
      <c r="F117" s="10" t="s">
        <v>2056</v>
      </c>
      <c r="G117" s="4" t="s">
        <v>170</v>
      </c>
      <c r="H117" s="4" t="s">
        <v>1022</v>
      </c>
      <c r="I117" s="4" t="s">
        <v>1760</v>
      </c>
      <c r="J117" s="128" t="s">
        <v>17</v>
      </c>
      <c r="K117" s="50" t="s">
        <v>17</v>
      </c>
      <c r="L117" s="50" t="s">
        <v>17</v>
      </c>
      <c r="M117" s="51" t="s">
        <v>17</v>
      </c>
      <c r="N117" s="51" t="s">
        <v>17</v>
      </c>
      <c r="O117" s="51"/>
      <c r="P117" s="51"/>
      <c r="Q117" s="51" t="s">
        <v>4075</v>
      </c>
      <c r="R117" s="114"/>
    </row>
    <row r="118" spans="1:18">
      <c r="A118" s="662">
        <f t="shared" si="1"/>
        <v>116</v>
      </c>
      <c r="B118" s="221" t="s">
        <v>1583</v>
      </c>
      <c r="C118" s="518"/>
      <c r="D118" s="519">
        <v>665</v>
      </c>
      <c r="E118" s="519"/>
      <c r="F118" s="7"/>
      <c r="G118" s="4"/>
      <c r="H118" s="4" t="s">
        <v>1652</v>
      </c>
      <c r="I118" s="4"/>
      <c r="J118" s="128"/>
      <c r="K118" s="50"/>
      <c r="L118" s="50"/>
      <c r="M118" s="50"/>
      <c r="N118" s="50"/>
      <c r="O118" s="738" t="s">
        <v>17</v>
      </c>
      <c r="P118" s="50" t="s">
        <v>1911</v>
      </c>
      <c r="Q118" s="50" t="s">
        <v>4049</v>
      </c>
      <c r="R118" s="114"/>
    </row>
    <row r="119" spans="1:18" s="606" customFormat="1">
      <c r="A119" s="662">
        <f t="shared" si="1"/>
        <v>117</v>
      </c>
      <c r="B119" s="600" t="s">
        <v>3696</v>
      </c>
      <c r="C119" s="601"/>
      <c r="D119" s="601"/>
      <c r="E119" s="601">
        <v>250</v>
      </c>
      <c r="F119" s="602"/>
      <c r="G119" s="599"/>
      <c r="H119" s="599" t="s">
        <v>804</v>
      </c>
      <c r="I119" s="599"/>
      <c r="J119" s="603"/>
      <c r="K119" s="604"/>
      <c r="L119" s="604"/>
      <c r="M119" s="604"/>
      <c r="N119" s="604"/>
      <c r="O119" s="604"/>
      <c r="P119" s="604"/>
      <c r="Q119" s="604"/>
      <c r="R119" s="605"/>
    </row>
    <row r="120" spans="1:18" s="606" customFormat="1">
      <c r="A120" s="662">
        <f t="shared" si="1"/>
        <v>118</v>
      </c>
      <c r="B120" s="600" t="s">
        <v>3769</v>
      </c>
      <c r="C120" s="601"/>
      <c r="D120" s="601"/>
      <c r="E120" s="601">
        <v>125</v>
      </c>
      <c r="F120" s="602"/>
      <c r="G120" s="599"/>
      <c r="H120" s="599" t="s">
        <v>172</v>
      </c>
      <c r="I120" s="599"/>
      <c r="J120" s="603"/>
      <c r="K120" s="604"/>
      <c r="L120" s="604"/>
      <c r="M120" s="604"/>
      <c r="N120" s="604"/>
      <c r="O120" s="604"/>
      <c r="P120" s="604"/>
      <c r="Q120" s="604"/>
      <c r="R120" s="605"/>
    </row>
    <row r="121" spans="1:18">
      <c r="A121" s="662">
        <f t="shared" si="1"/>
        <v>119</v>
      </c>
      <c r="B121" s="719" t="s">
        <v>3495</v>
      </c>
      <c r="C121" s="519"/>
      <c r="D121" s="519"/>
      <c r="E121" s="519">
        <v>125</v>
      </c>
      <c r="F121" s="7"/>
      <c r="G121" s="4"/>
      <c r="H121" s="4" t="s">
        <v>3578</v>
      </c>
      <c r="I121" s="4"/>
      <c r="J121" s="128"/>
      <c r="K121" s="50"/>
      <c r="L121" s="50"/>
      <c r="M121" s="50"/>
      <c r="N121" s="50"/>
      <c r="O121" s="50" t="s">
        <v>17</v>
      </c>
      <c r="P121" s="50" t="s">
        <v>3615</v>
      </c>
      <c r="Q121" s="744" t="s">
        <v>4045</v>
      </c>
      <c r="R121" s="114"/>
    </row>
    <row r="122" spans="1:18">
      <c r="A122" s="662">
        <f t="shared" si="1"/>
        <v>120</v>
      </c>
      <c r="B122" s="221" t="s">
        <v>1665</v>
      </c>
      <c r="C122" s="518"/>
      <c r="D122" s="519">
        <v>750</v>
      </c>
      <c r="E122" s="519"/>
      <c r="F122" s="7"/>
      <c r="G122" s="4"/>
      <c r="H122" s="4" t="s">
        <v>1666</v>
      </c>
      <c r="I122" s="4"/>
      <c r="J122" s="128"/>
      <c r="K122" s="50"/>
      <c r="L122" s="50"/>
      <c r="M122" s="50"/>
      <c r="N122" s="50"/>
      <c r="O122" s="739" t="s">
        <v>17</v>
      </c>
      <c r="P122" s="50" t="s">
        <v>1911</v>
      </c>
      <c r="Q122" s="744" t="s">
        <v>4032</v>
      </c>
      <c r="R122" s="114"/>
    </row>
    <row r="123" spans="1:18">
      <c r="A123" s="662">
        <f t="shared" si="1"/>
        <v>121</v>
      </c>
      <c r="B123" s="9" t="s">
        <v>3364</v>
      </c>
      <c r="C123" s="519"/>
      <c r="D123" s="519"/>
      <c r="E123" s="519">
        <v>250</v>
      </c>
      <c r="F123" s="7"/>
      <c r="G123" s="4"/>
      <c r="H123" s="4" t="s">
        <v>3568</v>
      </c>
      <c r="I123" s="4"/>
      <c r="J123" s="128"/>
      <c r="K123" s="50"/>
      <c r="L123" s="50"/>
      <c r="M123" s="50"/>
      <c r="N123" s="50"/>
      <c r="O123" s="740" t="s">
        <v>17</v>
      </c>
      <c r="P123" s="50" t="s">
        <v>3615</v>
      </c>
      <c r="Q123" s="744" t="s">
        <v>4031</v>
      </c>
      <c r="R123" s="114"/>
    </row>
    <row r="124" spans="1:18">
      <c r="A124" s="662">
        <f t="shared" si="1"/>
        <v>122</v>
      </c>
      <c r="B124" s="5" t="s">
        <v>173</v>
      </c>
      <c r="C124" s="519">
        <v>60</v>
      </c>
      <c r="D124" s="519">
        <v>60</v>
      </c>
      <c r="E124" s="519">
        <v>120</v>
      </c>
      <c r="F124" s="7" t="s">
        <v>2057</v>
      </c>
      <c r="G124" s="4" t="s">
        <v>174</v>
      </c>
      <c r="H124" s="4" t="s">
        <v>1303</v>
      </c>
      <c r="I124" s="4" t="s">
        <v>1761</v>
      </c>
      <c r="J124" s="130" t="s">
        <v>17</v>
      </c>
      <c r="K124" s="50" t="s">
        <v>17</v>
      </c>
      <c r="L124" s="50" t="s">
        <v>17</v>
      </c>
      <c r="M124" s="51" t="s">
        <v>17</v>
      </c>
      <c r="N124" s="51"/>
      <c r="O124" s="739" t="s">
        <v>3840</v>
      </c>
      <c r="P124" s="51"/>
      <c r="Q124" s="745" t="s">
        <v>4020</v>
      </c>
      <c r="R124" s="114"/>
    </row>
    <row r="125" spans="1:18" s="606" customFormat="1">
      <c r="A125" s="662">
        <f t="shared" si="1"/>
        <v>123</v>
      </c>
      <c r="B125" s="600" t="s">
        <v>3759</v>
      </c>
      <c r="C125" s="601"/>
      <c r="D125" s="601"/>
      <c r="E125" s="601">
        <v>120</v>
      </c>
      <c r="F125" s="602"/>
      <c r="G125" s="599"/>
      <c r="H125" s="599" t="s">
        <v>3760</v>
      </c>
      <c r="I125" s="599"/>
      <c r="J125" s="603"/>
      <c r="K125" s="604"/>
      <c r="L125" s="604"/>
      <c r="M125" s="604"/>
      <c r="N125" s="604"/>
      <c r="O125" s="604"/>
      <c r="P125" s="604"/>
      <c r="Q125" s="604"/>
      <c r="R125" s="605"/>
    </row>
    <row r="126" spans="1:18">
      <c r="A126" s="662">
        <f t="shared" si="1"/>
        <v>124</v>
      </c>
      <c r="B126" s="9" t="s">
        <v>175</v>
      </c>
      <c r="C126" s="519">
        <v>25</v>
      </c>
      <c r="D126" s="519">
        <v>35</v>
      </c>
      <c r="E126" s="519"/>
      <c r="F126" s="7"/>
      <c r="G126" s="4" t="s">
        <v>176</v>
      </c>
      <c r="H126" s="4" t="s">
        <v>177</v>
      </c>
      <c r="I126" s="220"/>
      <c r="J126" s="128" t="s">
        <v>17</v>
      </c>
      <c r="K126" s="50" t="s">
        <v>17</v>
      </c>
      <c r="L126" s="50"/>
      <c r="M126" s="50" t="s">
        <v>17</v>
      </c>
      <c r="N126" s="50"/>
      <c r="O126" s="22" t="s">
        <v>17</v>
      </c>
      <c r="P126" s="50"/>
      <c r="Q126" s="50" t="s">
        <v>4049</v>
      </c>
      <c r="R126" s="119"/>
    </row>
    <row r="127" spans="1:18" s="606" customFormat="1">
      <c r="A127" s="662">
        <f t="shared" si="1"/>
        <v>125</v>
      </c>
      <c r="B127" s="621" t="s">
        <v>3710</v>
      </c>
      <c r="C127" s="601">
        <v>150</v>
      </c>
      <c r="D127" s="601">
        <v>175</v>
      </c>
      <c r="E127" s="601"/>
      <c r="F127" s="602"/>
      <c r="G127" s="599" t="s">
        <v>34</v>
      </c>
      <c r="H127" s="599" t="s">
        <v>1244</v>
      </c>
      <c r="I127" s="613"/>
      <c r="J127" s="603" t="s">
        <v>17</v>
      </c>
      <c r="K127" s="623" t="s">
        <v>1065</v>
      </c>
      <c r="L127" s="604" t="s">
        <v>17</v>
      </c>
      <c r="M127" s="612" t="s">
        <v>17</v>
      </c>
      <c r="N127" s="615" t="s">
        <v>17</v>
      </c>
      <c r="O127" s="612"/>
      <c r="P127" s="615"/>
      <c r="Q127" s="612"/>
      <c r="R127" s="605"/>
    </row>
    <row r="128" spans="1:18" s="606" customFormat="1">
      <c r="A128" s="662">
        <f t="shared" si="1"/>
        <v>126</v>
      </c>
      <c r="B128" s="600" t="s">
        <v>3735</v>
      </c>
      <c r="C128" s="601"/>
      <c r="D128" s="601"/>
      <c r="E128" s="601">
        <v>90</v>
      </c>
      <c r="F128" s="602"/>
      <c r="G128" s="599"/>
      <c r="H128" s="599" t="s">
        <v>3734</v>
      </c>
      <c r="I128" s="599"/>
      <c r="J128" s="603"/>
      <c r="K128" s="604"/>
      <c r="L128" s="604"/>
      <c r="M128" s="604"/>
      <c r="N128" s="604"/>
      <c r="O128" s="604"/>
      <c r="P128" s="604"/>
      <c r="Q128" s="604"/>
      <c r="R128" s="605"/>
    </row>
    <row r="129" spans="1:18" s="606" customFormat="1">
      <c r="A129" s="662">
        <f t="shared" si="1"/>
        <v>127</v>
      </c>
      <c r="B129" s="621" t="s">
        <v>3640</v>
      </c>
      <c r="C129" s="609">
        <v>50</v>
      </c>
      <c r="D129" s="609">
        <v>50</v>
      </c>
      <c r="E129" s="609"/>
      <c r="F129" s="610"/>
      <c r="G129" s="599" t="s">
        <v>180</v>
      </c>
      <c r="H129" s="599" t="s">
        <v>1284</v>
      </c>
      <c r="I129" s="617"/>
      <c r="J129" s="603" t="s">
        <v>17</v>
      </c>
      <c r="K129" s="604" t="s">
        <v>17</v>
      </c>
      <c r="L129" s="604" t="s">
        <v>17</v>
      </c>
      <c r="M129" s="612" t="s">
        <v>17</v>
      </c>
      <c r="N129" s="612"/>
      <c r="O129" s="612"/>
      <c r="P129" s="612"/>
      <c r="Q129" s="612"/>
      <c r="R129" s="605"/>
    </row>
    <row r="130" spans="1:18">
      <c r="A130" s="662">
        <f t="shared" si="1"/>
        <v>128</v>
      </c>
      <c r="B130" s="221" t="s">
        <v>1582</v>
      </c>
      <c r="C130" s="518"/>
      <c r="D130" s="519">
        <v>300</v>
      </c>
      <c r="E130" s="519"/>
      <c r="F130" s="7">
        <v>350</v>
      </c>
      <c r="G130" s="4"/>
      <c r="H130" s="4" t="s">
        <v>1685</v>
      </c>
      <c r="I130" s="654">
        <v>43820</v>
      </c>
      <c r="J130" s="128"/>
      <c r="K130" s="50"/>
      <c r="L130" s="50"/>
      <c r="M130" s="50"/>
      <c r="N130" s="50"/>
      <c r="O130" s="738" t="s">
        <v>17</v>
      </c>
      <c r="P130" s="50" t="s">
        <v>1911</v>
      </c>
      <c r="Q130" s="744" t="s">
        <v>4076</v>
      </c>
      <c r="R130" s="114" t="s">
        <v>4380</v>
      </c>
    </row>
    <row r="131" spans="1:18" s="606" customFormat="1">
      <c r="A131" s="662">
        <f t="shared" si="1"/>
        <v>129</v>
      </c>
      <c r="B131" s="600" t="s">
        <v>3422</v>
      </c>
      <c r="C131" s="609">
        <v>50</v>
      </c>
      <c r="D131" s="609">
        <v>30</v>
      </c>
      <c r="E131" s="609">
        <v>50</v>
      </c>
      <c r="F131" s="610">
        <v>90</v>
      </c>
      <c r="G131" s="611" t="s">
        <v>1064</v>
      </c>
      <c r="H131" s="599" t="s">
        <v>1171</v>
      </c>
      <c r="I131" s="653">
        <v>43798</v>
      </c>
      <c r="J131" s="603" t="s">
        <v>17</v>
      </c>
      <c r="K131" s="612" t="s">
        <v>17</v>
      </c>
      <c r="L131" s="612"/>
      <c r="M131" s="612" t="s">
        <v>17</v>
      </c>
      <c r="N131" s="612" t="s">
        <v>1023</v>
      </c>
      <c r="O131" s="612"/>
      <c r="P131" s="612" t="s">
        <v>1726</v>
      </c>
      <c r="Q131" s="612"/>
      <c r="R131" s="624"/>
    </row>
    <row r="132" spans="1:18">
      <c r="A132" s="662">
        <f t="shared" si="1"/>
        <v>130</v>
      </c>
      <c r="B132" s="9" t="s">
        <v>855</v>
      </c>
      <c r="C132" s="520"/>
      <c r="D132" s="518">
        <v>50</v>
      </c>
      <c r="E132" s="518">
        <v>70</v>
      </c>
      <c r="F132" s="10">
        <v>110</v>
      </c>
      <c r="G132" s="101" t="s">
        <v>1064</v>
      </c>
      <c r="H132" s="14" t="s">
        <v>805</v>
      </c>
      <c r="I132" s="4" t="s">
        <v>1762</v>
      </c>
      <c r="J132" s="128" t="s">
        <v>17</v>
      </c>
      <c r="K132" s="51" t="s">
        <v>17</v>
      </c>
      <c r="L132" s="51" t="s">
        <v>17</v>
      </c>
      <c r="M132" s="51" t="s">
        <v>17</v>
      </c>
      <c r="N132" s="51"/>
      <c r="O132" s="739" t="s">
        <v>17</v>
      </c>
      <c r="P132" s="51" t="s">
        <v>1726</v>
      </c>
      <c r="Q132" s="745" t="s">
        <v>4077</v>
      </c>
      <c r="R132" s="114" t="s">
        <v>4380</v>
      </c>
    </row>
    <row r="133" spans="1:18">
      <c r="A133" s="662">
        <f t="shared" ref="A133:A196" si="2">A132+1</f>
        <v>131</v>
      </c>
      <c r="B133" s="221" t="s">
        <v>1888</v>
      </c>
      <c r="C133" s="518">
        <v>50</v>
      </c>
      <c r="D133" s="519"/>
      <c r="E133" s="519"/>
      <c r="F133" s="7"/>
      <c r="G133" s="101" t="s">
        <v>1064</v>
      </c>
      <c r="H133" s="4" t="s">
        <v>1889</v>
      </c>
      <c r="I133" s="220"/>
      <c r="J133" s="128"/>
      <c r="K133" s="50"/>
      <c r="L133" s="50"/>
      <c r="M133" s="50"/>
      <c r="N133" s="50"/>
      <c r="O133" s="51" t="s">
        <v>17</v>
      </c>
      <c r="P133" s="50"/>
      <c r="Q133" s="50" t="s">
        <v>4049</v>
      </c>
      <c r="R133" s="114"/>
    </row>
    <row r="134" spans="1:18" ht="24">
      <c r="A134" s="662">
        <f t="shared" si="2"/>
        <v>132</v>
      </c>
      <c r="B134" s="665" t="s">
        <v>3984</v>
      </c>
      <c r="C134" s="519"/>
      <c r="D134" s="519"/>
      <c r="E134" s="519">
        <v>990</v>
      </c>
      <c r="F134" s="7"/>
      <c r="G134" s="4"/>
      <c r="H134" s="4" t="s">
        <v>1976</v>
      </c>
      <c r="I134" s="4"/>
      <c r="J134" s="128"/>
      <c r="K134" s="128"/>
      <c r="L134" s="128"/>
      <c r="M134" s="50"/>
      <c r="N134" s="128"/>
      <c r="O134" s="739" t="s">
        <v>17</v>
      </c>
      <c r="P134" s="74" t="s">
        <v>1748</v>
      </c>
      <c r="Q134" s="744" t="s">
        <v>4029</v>
      </c>
      <c r="R134" s="114"/>
    </row>
    <row r="135" spans="1:18" ht="28">
      <c r="A135" s="662">
        <f t="shared" si="2"/>
        <v>133</v>
      </c>
      <c r="B135" s="9" t="s">
        <v>181</v>
      </c>
      <c r="C135" s="518">
        <v>145</v>
      </c>
      <c r="D135" s="518">
        <v>170</v>
      </c>
      <c r="E135" s="518">
        <v>180</v>
      </c>
      <c r="F135" s="10">
        <v>250</v>
      </c>
      <c r="G135" s="4" t="s">
        <v>182</v>
      </c>
      <c r="H135" s="4" t="s">
        <v>183</v>
      </c>
      <c r="I135" s="220" t="s">
        <v>1739</v>
      </c>
      <c r="J135" s="128" t="s">
        <v>17</v>
      </c>
      <c r="K135" s="50" t="s">
        <v>17</v>
      </c>
      <c r="L135" s="50" t="s">
        <v>17</v>
      </c>
      <c r="M135" s="51" t="s">
        <v>17</v>
      </c>
      <c r="N135" s="51"/>
      <c r="O135" s="739" t="s">
        <v>17</v>
      </c>
      <c r="P135" s="51"/>
      <c r="Q135" s="745" t="s">
        <v>4031</v>
      </c>
      <c r="R135" s="703" t="s">
        <v>4012</v>
      </c>
    </row>
    <row r="136" spans="1:18" ht="24">
      <c r="A136" s="662">
        <f t="shared" si="2"/>
        <v>134</v>
      </c>
      <c r="B136" s="665" t="s">
        <v>3983</v>
      </c>
      <c r="C136" s="518">
        <v>80</v>
      </c>
      <c r="D136" s="518">
        <v>100</v>
      </c>
      <c r="E136" s="518">
        <v>125</v>
      </c>
      <c r="F136" s="10"/>
      <c r="G136" s="4" t="s">
        <v>185</v>
      </c>
      <c r="H136" s="4" t="s">
        <v>186</v>
      </c>
      <c r="I136" s="220" t="s">
        <v>1763</v>
      </c>
      <c r="J136" s="128" t="s">
        <v>17</v>
      </c>
      <c r="K136" s="50" t="s">
        <v>17</v>
      </c>
      <c r="L136" s="50" t="s">
        <v>17</v>
      </c>
      <c r="M136" s="51" t="s">
        <v>17</v>
      </c>
      <c r="N136" s="51" t="s">
        <v>1069</v>
      </c>
      <c r="O136" s="51"/>
      <c r="P136" s="51"/>
      <c r="Q136" s="612"/>
      <c r="R136" s="605"/>
    </row>
    <row r="137" spans="1:18" ht="24">
      <c r="A137" s="662">
        <f t="shared" si="2"/>
        <v>135</v>
      </c>
      <c r="B137" s="665" t="s">
        <v>3360</v>
      </c>
      <c r="C137" s="519"/>
      <c r="D137" s="519"/>
      <c r="E137" s="519">
        <v>80</v>
      </c>
      <c r="F137" s="7"/>
      <c r="G137" s="4"/>
      <c r="H137" s="4" t="s">
        <v>3569</v>
      </c>
      <c r="I137" s="4"/>
      <c r="J137" s="128"/>
      <c r="K137" s="50"/>
      <c r="L137" s="50"/>
      <c r="M137" s="50"/>
      <c r="N137" s="50"/>
      <c r="O137" s="50" t="s">
        <v>17</v>
      </c>
      <c r="P137" s="50" t="s">
        <v>3615</v>
      </c>
      <c r="Q137" s="744" t="s">
        <v>4052</v>
      </c>
      <c r="R137" s="114"/>
    </row>
    <row r="138" spans="1:18">
      <c r="A138" s="662">
        <f t="shared" si="2"/>
        <v>136</v>
      </c>
      <c r="B138" s="9" t="s">
        <v>3872</v>
      </c>
      <c r="C138" s="519"/>
      <c r="D138" s="519"/>
      <c r="E138" s="519">
        <v>150</v>
      </c>
      <c r="F138" s="7"/>
      <c r="G138" s="4"/>
      <c r="H138" s="4" t="s">
        <v>3912</v>
      </c>
      <c r="I138" s="4"/>
      <c r="J138" s="128"/>
      <c r="K138" s="50" t="s">
        <v>17</v>
      </c>
      <c r="L138" s="50"/>
      <c r="M138" s="50"/>
      <c r="N138" s="50"/>
      <c r="O138" s="738" t="s">
        <v>17</v>
      </c>
      <c r="P138" s="50" t="s">
        <v>3615</v>
      </c>
      <c r="Q138" s="50" t="s">
        <v>4078</v>
      </c>
      <c r="R138" s="114"/>
    </row>
    <row r="139" spans="1:18" ht="36">
      <c r="A139" s="662">
        <f t="shared" si="2"/>
        <v>137</v>
      </c>
      <c r="B139" s="9" t="s">
        <v>3390</v>
      </c>
      <c r="C139" s="519"/>
      <c r="D139" s="519"/>
      <c r="E139" s="519">
        <v>175</v>
      </c>
      <c r="F139" s="7"/>
      <c r="G139" s="4"/>
      <c r="H139" s="4" t="s">
        <v>3612</v>
      </c>
      <c r="I139" s="4"/>
      <c r="J139" s="128"/>
      <c r="K139" s="50"/>
      <c r="L139" s="50"/>
      <c r="M139" s="50"/>
      <c r="N139" s="50"/>
      <c r="O139" s="738" t="s">
        <v>17</v>
      </c>
      <c r="P139" s="50" t="s">
        <v>3615</v>
      </c>
      <c r="Q139" s="744" t="s">
        <v>4079</v>
      </c>
      <c r="R139" s="702" t="s">
        <v>4385</v>
      </c>
    </row>
    <row r="140" spans="1:18" s="606" customFormat="1">
      <c r="A140" s="662">
        <f t="shared" si="2"/>
        <v>138</v>
      </c>
      <c r="B140" s="600" t="s">
        <v>3659</v>
      </c>
      <c r="C140" s="609">
        <v>70</v>
      </c>
      <c r="D140" s="609">
        <v>95</v>
      </c>
      <c r="E140" s="609"/>
      <c r="F140" s="610"/>
      <c r="G140" s="599" t="s">
        <v>188</v>
      </c>
      <c r="H140" s="599" t="s">
        <v>189</v>
      </c>
      <c r="I140" s="599"/>
      <c r="J140" s="603" t="s">
        <v>17</v>
      </c>
      <c r="K140" s="604" t="s">
        <v>17</v>
      </c>
      <c r="L140" s="604" t="s">
        <v>17</v>
      </c>
      <c r="M140" s="612" t="s">
        <v>17</v>
      </c>
      <c r="N140" s="612"/>
      <c r="O140" s="612"/>
      <c r="P140" s="615"/>
      <c r="Q140" s="612"/>
      <c r="R140" s="605"/>
    </row>
    <row r="141" spans="1:18">
      <c r="A141" s="662">
        <f t="shared" si="2"/>
        <v>139</v>
      </c>
      <c r="B141" s="9" t="s">
        <v>190</v>
      </c>
      <c r="C141" s="518">
        <v>125</v>
      </c>
      <c r="D141" s="518">
        <v>145</v>
      </c>
      <c r="E141" s="518"/>
      <c r="F141" s="10">
        <v>200</v>
      </c>
      <c r="G141" s="4" t="s">
        <v>191</v>
      </c>
      <c r="H141" s="4" t="s">
        <v>192</v>
      </c>
      <c r="I141" s="4"/>
      <c r="J141" s="128" t="s">
        <v>17</v>
      </c>
      <c r="K141" s="50"/>
      <c r="L141" s="50" t="s">
        <v>17</v>
      </c>
      <c r="M141" s="51" t="s">
        <v>17</v>
      </c>
      <c r="N141" s="51"/>
      <c r="O141" s="50" t="s">
        <v>17</v>
      </c>
      <c r="P141" s="51"/>
      <c r="Q141" s="745" t="s">
        <v>4027</v>
      </c>
      <c r="R141" s="114"/>
    </row>
    <row r="142" spans="1:18" s="606" customFormat="1">
      <c r="A142" s="662">
        <f t="shared" si="2"/>
        <v>140</v>
      </c>
      <c r="B142" s="607" t="s">
        <v>3630</v>
      </c>
      <c r="C142" s="609"/>
      <c r="D142" s="601">
        <v>300</v>
      </c>
      <c r="E142" s="601"/>
      <c r="F142" s="602">
        <v>390</v>
      </c>
      <c r="G142" s="599"/>
      <c r="H142" s="599" t="s">
        <v>1691</v>
      </c>
      <c r="I142" s="599"/>
      <c r="J142" s="603"/>
      <c r="K142" s="604"/>
      <c r="L142" s="604"/>
      <c r="M142" s="604"/>
      <c r="N142" s="604"/>
      <c r="O142" s="604"/>
      <c r="P142" s="604" t="s">
        <v>1911</v>
      </c>
      <c r="Q142" s="604"/>
      <c r="R142" s="605"/>
    </row>
    <row r="143" spans="1:18">
      <c r="A143" s="662">
        <f t="shared" si="2"/>
        <v>141</v>
      </c>
      <c r="B143" s="221" t="s">
        <v>1680</v>
      </c>
      <c r="C143" s="518"/>
      <c r="D143" s="519">
        <v>140</v>
      </c>
      <c r="E143" s="519"/>
      <c r="F143" s="7">
        <v>185</v>
      </c>
      <c r="G143" s="4"/>
      <c r="H143" s="4" t="s">
        <v>1681</v>
      </c>
      <c r="I143" s="656">
        <v>43821</v>
      </c>
      <c r="J143" s="128"/>
      <c r="K143" s="50"/>
      <c r="L143" s="50"/>
      <c r="M143" s="50"/>
      <c r="N143" s="50"/>
      <c r="O143" s="50"/>
      <c r="P143" s="50" t="s">
        <v>1911</v>
      </c>
      <c r="Q143" s="50" t="s">
        <v>4049</v>
      </c>
      <c r="R143" s="114"/>
    </row>
    <row r="144" spans="1:18">
      <c r="A144" s="662">
        <f t="shared" si="2"/>
        <v>142</v>
      </c>
      <c r="B144" s="221" t="s">
        <v>1320</v>
      </c>
      <c r="C144" s="518"/>
      <c r="D144" s="518">
        <v>250</v>
      </c>
      <c r="E144" s="518"/>
      <c r="F144" s="10"/>
      <c r="G144" s="4"/>
      <c r="H144" s="4" t="s">
        <v>1321</v>
      </c>
      <c r="I144" s="220"/>
      <c r="J144" s="128" t="s">
        <v>17</v>
      </c>
      <c r="K144" s="50"/>
      <c r="L144" s="50"/>
      <c r="M144" s="51"/>
      <c r="N144" s="51" t="s">
        <v>17</v>
      </c>
      <c r="O144" s="738" t="s">
        <v>17</v>
      </c>
      <c r="P144" s="574" t="s">
        <v>3824</v>
      </c>
      <c r="Q144" s="745" t="s">
        <v>4031</v>
      </c>
      <c r="R144" s="114" t="s">
        <v>4379</v>
      </c>
    </row>
    <row r="145" spans="1:18" s="606" customFormat="1">
      <c r="A145" s="662">
        <f t="shared" si="2"/>
        <v>143</v>
      </c>
      <c r="B145" s="600" t="s">
        <v>3789</v>
      </c>
      <c r="C145" s="601"/>
      <c r="D145" s="601"/>
      <c r="E145" s="601"/>
      <c r="F145" s="602"/>
      <c r="G145" s="599"/>
      <c r="H145" s="599"/>
      <c r="I145" s="599"/>
      <c r="J145" s="603"/>
      <c r="K145" s="604"/>
      <c r="L145" s="604"/>
      <c r="M145" s="604"/>
      <c r="N145" s="604"/>
      <c r="O145" s="604"/>
      <c r="P145" s="604"/>
      <c r="Q145" s="625" t="s">
        <v>1747</v>
      </c>
      <c r="R145" s="605"/>
    </row>
    <row r="146" spans="1:18">
      <c r="A146" s="662">
        <f t="shared" si="2"/>
        <v>144</v>
      </c>
      <c r="B146" s="9" t="s">
        <v>193</v>
      </c>
      <c r="C146" s="518">
        <v>85</v>
      </c>
      <c r="D146" s="518">
        <v>95</v>
      </c>
      <c r="E146" s="518"/>
      <c r="F146" s="10">
        <v>135</v>
      </c>
      <c r="G146" s="4" t="s">
        <v>194</v>
      </c>
      <c r="H146" s="4" t="s">
        <v>195</v>
      </c>
      <c r="I146" s="4"/>
      <c r="J146" s="128" t="s">
        <v>17</v>
      </c>
      <c r="K146" s="50" t="s">
        <v>17</v>
      </c>
      <c r="L146" s="50" t="s">
        <v>17</v>
      </c>
      <c r="M146" s="51" t="s">
        <v>17</v>
      </c>
      <c r="N146" s="51" t="s">
        <v>17</v>
      </c>
      <c r="O146" s="51"/>
      <c r="P146" s="51"/>
      <c r="Q146" s="745" t="s">
        <v>4080</v>
      </c>
      <c r="R146" s="114"/>
    </row>
    <row r="147" spans="1:18" s="606" customFormat="1">
      <c r="A147" s="662">
        <f t="shared" si="2"/>
        <v>145</v>
      </c>
      <c r="B147" s="600" t="s">
        <v>3700</v>
      </c>
      <c r="C147" s="601"/>
      <c r="D147" s="601"/>
      <c r="E147" s="601">
        <v>70</v>
      </c>
      <c r="F147" s="602"/>
      <c r="G147" s="599"/>
      <c r="H147" s="599" t="s">
        <v>3680</v>
      </c>
      <c r="I147" s="599"/>
      <c r="J147" s="603"/>
      <c r="K147" s="604"/>
      <c r="L147" s="604"/>
      <c r="M147" s="604"/>
      <c r="N147" s="604"/>
      <c r="O147" s="604"/>
      <c r="P147" s="604"/>
      <c r="Q147" s="604"/>
      <c r="R147" s="605"/>
    </row>
    <row r="148" spans="1:18" s="606" customFormat="1">
      <c r="A148" s="662">
        <f t="shared" si="2"/>
        <v>146</v>
      </c>
      <c r="B148" s="600" t="s">
        <v>3708</v>
      </c>
      <c r="C148" s="609">
        <v>235</v>
      </c>
      <c r="D148" s="609">
        <v>260</v>
      </c>
      <c r="E148" s="609">
        <v>220</v>
      </c>
      <c r="F148" s="610"/>
      <c r="G148" s="599" t="s">
        <v>129</v>
      </c>
      <c r="H148" s="599" t="s">
        <v>130</v>
      </c>
      <c r="I148" s="617" t="s">
        <v>1764</v>
      </c>
      <c r="J148" s="603" t="s">
        <v>17</v>
      </c>
      <c r="K148" s="604" t="s">
        <v>17</v>
      </c>
      <c r="L148" s="604" t="s">
        <v>17</v>
      </c>
      <c r="M148" s="615" t="s">
        <v>17</v>
      </c>
      <c r="N148" s="612"/>
      <c r="O148" s="612"/>
      <c r="P148" s="615"/>
      <c r="Q148" s="612"/>
      <c r="R148" s="605"/>
    </row>
    <row r="149" spans="1:18" s="606" customFormat="1">
      <c r="A149" s="662">
        <f t="shared" si="2"/>
        <v>147</v>
      </c>
      <c r="B149" s="600" t="s">
        <v>3712</v>
      </c>
      <c r="C149" s="609">
        <v>85</v>
      </c>
      <c r="D149" s="609">
        <v>105</v>
      </c>
      <c r="E149" s="609">
        <v>200</v>
      </c>
      <c r="F149" s="610"/>
      <c r="G149" s="599" t="s">
        <v>199</v>
      </c>
      <c r="H149" s="599" t="s">
        <v>200</v>
      </c>
      <c r="I149" s="599" t="s">
        <v>2031</v>
      </c>
      <c r="J149" s="603" t="s">
        <v>17</v>
      </c>
      <c r="K149" s="604" t="s">
        <v>17</v>
      </c>
      <c r="L149" s="604" t="s">
        <v>17</v>
      </c>
      <c r="M149" s="612" t="s">
        <v>915</v>
      </c>
      <c r="N149" s="612" t="s">
        <v>915</v>
      </c>
      <c r="O149" s="738" t="s">
        <v>17</v>
      </c>
      <c r="P149" s="612"/>
      <c r="Q149" s="612"/>
      <c r="R149" s="605"/>
    </row>
    <row r="150" spans="1:18">
      <c r="A150" s="662">
        <f t="shared" si="2"/>
        <v>148</v>
      </c>
      <c r="B150" s="5" t="s">
        <v>201</v>
      </c>
      <c r="C150" s="519">
        <v>170</v>
      </c>
      <c r="D150" s="519">
        <v>195</v>
      </c>
      <c r="E150" s="519">
        <v>230</v>
      </c>
      <c r="F150" s="7">
        <v>280</v>
      </c>
      <c r="G150" s="4" t="s">
        <v>202</v>
      </c>
      <c r="H150" s="4" t="s">
        <v>203</v>
      </c>
      <c r="I150" s="4" t="s">
        <v>1765</v>
      </c>
      <c r="J150" s="128" t="s">
        <v>17</v>
      </c>
      <c r="K150" s="50"/>
      <c r="L150" s="50"/>
      <c r="M150" s="51" t="s">
        <v>17</v>
      </c>
      <c r="N150" s="51"/>
      <c r="O150" s="51"/>
      <c r="P150" s="51"/>
      <c r="Q150" s="51" t="s">
        <v>4081</v>
      </c>
      <c r="R150" s="114" t="s">
        <v>3412</v>
      </c>
    </row>
    <row r="151" spans="1:18" s="606" customFormat="1">
      <c r="A151" s="662">
        <f t="shared" si="2"/>
        <v>149</v>
      </c>
      <c r="B151" s="600" t="s">
        <v>3745</v>
      </c>
      <c r="C151" s="609"/>
      <c r="D151" s="609">
        <v>250</v>
      </c>
      <c r="E151" s="609">
        <v>290</v>
      </c>
      <c r="F151" s="610"/>
      <c r="G151" s="611" t="s">
        <v>1064</v>
      </c>
      <c r="H151" s="617" t="s">
        <v>1177</v>
      </c>
      <c r="I151" s="599" t="s">
        <v>1766</v>
      </c>
      <c r="J151" s="603" t="s">
        <v>17</v>
      </c>
      <c r="K151" s="604" t="s">
        <v>17</v>
      </c>
      <c r="L151" s="604" t="s">
        <v>17</v>
      </c>
      <c r="M151" s="604" t="s">
        <v>17</v>
      </c>
      <c r="N151" s="604"/>
      <c r="O151" s="604"/>
      <c r="P151" s="604" t="s">
        <v>1726</v>
      </c>
      <c r="Q151" s="604"/>
      <c r="R151" s="605"/>
    </row>
    <row r="152" spans="1:18" s="606" customFormat="1">
      <c r="A152" s="662">
        <f t="shared" si="2"/>
        <v>150</v>
      </c>
      <c r="B152" s="607" t="s">
        <v>3641</v>
      </c>
      <c r="C152" s="609"/>
      <c r="D152" s="601">
        <v>40</v>
      </c>
      <c r="E152" s="601"/>
      <c r="F152" s="602">
        <v>75</v>
      </c>
      <c r="G152" s="599"/>
      <c r="H152" s="599" t="s">
        <v>1670</v>
      </c>
      <c r="I152" s="620">
        <v>43803</v>
      </c>
      <c r="J152" s="603"/>
      <c r="K152" s="604"/>
      <c r="L152" s="604"/>
      <c r="M152" s="604"/>
      <c r="N152" s="604"/>
      <c r="O152" s="604"/>
      <c r="P152" s="604" t="s">
        <v>1911</v>
      </c>
      <c r="Q152" s="604"/>
      <c r="R152" s="605"/>
    </row>
    <row r="153" spans="1:18">
      <c r="A153" s="662">
        <f t="shared" si="2"/>
        <v>151</v>
      </c>
      <c r="B153" s="9" t="s">
        <v>206</v>
      </c>
      <c r="C153" s="518">
        <v>70</v>
      </c>
      <c r="D153" s="518">
        <v>85</v>
      </c>
      <c r="E153" s="518"/>
      <c r="F153" s="10">
        <v>125</v>
      </c>
      <c r="G153" s="4" t="s">
        <v>207</v>
      </c>
      <c r="H153" s="4" t="s">
        <v>208</v>
      </c>
      <c r="I153" s="220"/>
      <c r="J153" s="128" t="s">
        <v>17</v>
      </c>
      <c r="K153" s="50" t="s">
        <v>17</v>
      </c>
      <c r="L153" s="50"/>
      <c r="M153" s="51" t="s">
        <v>17</v>
      </c>
      <c r="N153" s="51"/>
      <c r="O153" s="51"/>
      <c r="P153" s="51"/>
      <c r="Q153" s="745" t="s">
        <v>4045</v>
      </c>
      <c r="R153" s="114" t="s">
        <v>4387</v>
      </c>
    </row>
    <row r="154" spans="1:18">
      <c r="A154" s="662">
        <f t="shared" si="2"/>
        <v>152</v>
      </c>
      <c r="B154" s="9" t="s">
        <v>3609</v>
      </c>
      <c r="C154" s="519"/>
      <c r="D154" s="519"/>
      <c r="E154" s="519">
        <v>250</v>
      </c>
      <c r="F154" s="7"/>
      <c r="G154" s="4"/>
      <c r="H154" s="4" t="s">
        <v>3610</v>
      </c>
      <c r="I154" s="4"/>
      <c r="J154" s="128"/>
      <c r="K154" s="50"/>
      <c r="L154" s="50"/>
      <c r="M154" s="50"/>
      <c r="N154" s="50"/>
      <c r="O154" s="50" t="s">
        <v>17</v>
      </c>
      <c r="P154" s="50" t="s">
        <v>3615</v>
      </c>
      <c r="Q154" s="50" t="s">
        <v>4049</v>
      </c>
      <c r="R154" s="114"/>
    </row>
    <row r="155" spans="1:18" s="606" customFormat="1">
      <c r="A155" s="662">
        <f t="shared" si="2"/>
        <v>153</v>
      </c>
      <c r="B155" s="600" t="s">
        <v>3716</v>
      </c>
      <c r="C155" s="609">
        <v>200</v>
      </c>
      <c r="D155" s="609">
        <v>230</v>
      </c>
      <c r="E155" s="609"/>
      <c r="F155" s="610"/>
      <c r="G155" s="599" t="s">
        <v>210</v>
      </c>
      <c r="H155" s="599" t="s">
        <v>211</v>
      </c>
      <c r="I155" s="613"/>
      <c r="J155" s="603" t="s">
        <v>17</v>
      </c>
      <c r="K155" s="604" t="s">
        <v>17</v>
      </c>
      <c r="L155" s="604" t="s">
        <v>17</v>
      </c>
      <c r="M155" s="612" t="s">
        <v>17</v>
      </c>
      <c r="N155" s="612"/>
      <c r="O155" s="612"/>
      <c r="P155" s="615"/>
      <c r="Q155" s="612"/>
      <c r="R155" s="605"/>
    </row>
    <row r="156" spans="1:18">
      <c r="A156" s="662">
        <f t="shared" si="2"/>
        <v>154</v>
      </c>
      <c r="B156" s="221" t="s">
        <v>1890</v>
      </c>
      <c r="C156" s="518">
        <v>50</v>
      </c>
      <c r="D156" s="519"/>
      <c r="E156" s="519"/>
      <c r="F156" s="7">
        <v>85</v>
      </c>
      <c r="G156" s="101" t="s">
        <v>1064</v>
      </c>
      <c r="H156" s="4" t="s">
        <v>1891</v>
      </c>
      <c r="I156" s="220"/>
      <c r="J156" s="128"/>
      <c r="K156" s="50"/>
      <c r="L156" s="50"/>
      <c r="M156" s="50"/>
      <c r="N156" s="50"/>
      <c r="O156" s="739" t="s">
        <v>17</v>
      </c>
      <c r="P156" s="50" t="s">
        <v>1829</v>
      </c>
      <c r="Q156" s="744" t="s">
        <v>4044</v>
      </c>
      <c r="R156" s="114"/>
    </row>
    <row r="157" spans="1:18">
      <c r="A157" s="662">
        <f t="shared" si="2"/>
        <v>155</v>
      </c>
      <c r="B157" s="9" t="s">
        <v>2081</v>
      </c>
      <c r="C157" s="518">
        <v>100</v>
      </c>
      <c r="D157" s="518">
        <v>100</v>
      </c>
      <c r="E157" s="518">
        <v>150</v>
      </c>
      <c r="F157" s="10"/>
      <c r="G157" s="4" t="s">
        <v>213</v>
      </c>
      <c r="H157" s="4" t="s">
        <v>214</v>
      </c>
      <c r="I157" s="4" t="s">
        <v>1767</v>
      </c>
      <c r="J157" s="128" t="s">
        <v>17</v>
      </c>
      <c r="K157" s="50" t="s">
        <v>17</v>
      </c>
      <c r="L157" s="50" t="s">
        <v>17</v>
      </c>
      <c r="M157" s="51" t="s">
        <v>17</v>
      </c>
      <c r="N157" s="51"/>
      <c r="O157" s="51"/>
      <c r="P157" s="51"/>
      <c r="Q157" s="22" t="s">
        <v>4023</v>
      </c>
      <c r="R157" s="114"/>
    </row>
    <row r="158" spans="1:18">
      <c r="A158" s="662">
        <f t="shared" si="2"/>
        <v>156</v>
      </c>
      <c r="B158" s="47" t="s">
        <v>1768</v>
      </c>
      <c r="C158" s="568">
        <v>50</v>
      </c>
      <c r="D158" s="568">
        <v>50</v>
      </c>
      <c r="E158" s="568"/>
      <c r="F158" s="112"/>
      <c r="G158" s="4" t="s">
        <v>1093</v>
      </c>
      <c r="H158" s="4" t="s">
        <v>1094</v>
      </c>
      <c r="I158" s="4"/>
      <c r="J158" s="134" t="s">
        <v>17</v>
      </c>
      <c r="K158" s="22" t="s">
        <v>17</v>
      </c>
      <c r="L158" s="22"/>
      <c r="M158" s="22" t="s">
        <v>17</v>
      </c>
      <c r="N158" s="22"/>
      <c r="O158" s="50" t="s">
        <v>17</v>
      </c>
      <c r="P158" s="22"/>
      <c r="Q158" s="22" t="s">
        <v>4023</v>
      </c>
      <c r="R158" s="114"/>
    </row>
    <row r="159" spans="1:18" s="606" customFormat="1">
      <c r="A159" s="662">
        <f t="shared" si="2"/>
        <v>157</v>
      </c>
      <c r="B159" s="600" t="s">
        <v>3709</v>
      </c>
      <c r="C159" s="609">
        <v>120</v>
      </c>
      <c r="D159" s="609">
        <v>145</v>
      </c>
      <c r="E159" s="609"/>
      <c r="F159" s="610"/>
      <c r="G159" s="599" t="s">
        <v>217</v>
      </c>
      <c r="H159" s="599" t="s">
        <v>908</v>
      </c>
      <c r="I159" s="599"/>
      <c r="J159" s="603" t="s">
        <v>17</v>
      </c>
      <c r="K159" s="604" t="s">
        <v>17</v>
      </c>
      <c r="L159" s="604" t="s">
        <v>915</v>
      </c>
      <c r="M159" s="612" t="s">
        <v>17</v>
      </c>
      <c r="N159" s="612" t="s">
        <v>919</v>
      </c>
      <c r="O159" s="612"/>
      <c r="P159" s="612"/>
      <c r="Q159" s="612"/>
      <c r="R159" s="605"/>
    </row>
    <row r="160" spans="1:18" ht="28">
      <c r="A160" s="662">
        <f t="shared" si="2"/>
        <v>158</v>
      </c>
      <c r="B160" s="221" t="s">
        <v>1648</v>
      </c>
      <c r="C160" s="518"/>
      <c r="D160" s="519">
        <v>175</v>
      </c>
      <c r="E160" s="519"/>
      <c r="F160" s="7">
        <v>200</v>
      </c>
      <c r="G160" s="4"/>
      <c r="H160" s="4" t="s">
        <v>1647</v>
      </c>
      <c r="I160" s="4"/>
      <c r="J160" s="128"/>
      <c r="K160" s="50"/>
      <c r="L160" s="50"/>
      <c r="M160" s="50"/>
      <c r="N160" s="50"/>
      <c r="O160" s="738" t="s">
        <v>17</v>
      </c>
      <c r="P160" s="50" t="s">
        <v>1911</v>
      </c>
      <c r="Q160" s="50"/>
      <c r="R160" s="703" t="s">
        <v>4034</v>
      </c>
    </row>
    <row r="161" spans="1:18">
      <c r="A161" s="662">
        <f t="shared" si="2"/>
        <v>159</v>
      </c>
      <c r="B161" s="734" t="s">
        <v>4112</v>
      </c>
      <c r="C161" s="735">
        <v>135</v>
      </c>
      <c r="D161" s="735">
        <v>135</v>
      </c>
      <c r="E161" s="735">
        <v>165</v>
      </c>
      <c r="F161" s="736"/>
      <c r="G161" s="662" t="s">
        <v>219</v>
      </c>
      <c r="H161" s="662" t="s">
        <v>1229</v>
      </c>
      <c r="I161" s="662" t="s">
        <v>1769</v>
      </c>
      <c r="J161" s="134" t="s">
        <v>17</v>
      </c>
      <c r="K161" s="22" t="s">
        <v>17</v>
      </c>
      <c r="L161" s="22" t="s">
        <v>17</v>
      </c>
      <c r="M161" s="51" t="s">
        <v>17</v>
      </c>
      <c r="N161" s="51" t="s">
        <v>915</v>
      </c>
      <c r="O161" s="738" t="s">
        <v>17</v>
      </c>
      <c r="P161" s="51"/>
      <c r="Q161" s="51"/>
      <c r="R161" s="114"/>
    </row>
    <row r="162" spans="1:18">
      <c r="A162" s="662">
        <f t="shared" si="2"/>
        <v>160</v>
      </c>
      <c r="B162" s="5" t="s">
        <v>220</v>
      </c>
      <c r="C162" s="519">
        <v>150</v>
      </c>
      <c r="D162" s="519">
        <v>150</v>
      </c>
      <c r="E162" s="519"/>
      <c r="F162" s="7" t="s">
        <v>2057</v>
      </c>
      <c r="G162" s="4" t="s">
        <v>221</v>
      </c>
      <c r="H162" s="4" t="s">
        <v>1218</v>
      </c>
      <c r="I162" s="14"/>
      <c r="J162" s="128" t="s">
        <v>17</v>
      </c>
      <c r="K162" s="50" t="s">
        <v>17</v>
      </c>
      <c r="L162" s="50" t="s">
        <v>17</v>
      </c>
      <c r="M162" s="51" t="s">
        <v>17</v>
      </c>
      <c r="N162" s="51" t="s">
        <v>915</v>
      </c>
      <c r="O162" s="738" t="s">
        <v>17</v>
      </c>
      <c r="P162" s="22"/>
      <c r="Q162" s="745" t="s">
        <v>4020</v>
      </c>
      <c r="R162" s="114"/>
    </row>
    <row r="163" spans="1:18" s="606" customFormat="1">
      <c r="A163" s="662">
        <f t="shared" si="2"/>
        <v>161</v>
      </c>
      <c r="B163" s="600" t="s">
        <v>3423</v>
      </c>
      <c r="C163" s="609">
        <v>70</v>
      </c>
      <c r="D163" s="609">
        <v>85</v>
      </c>
      <c r="E163" s="609"/>
      <c r="F163" s="610"/>
      <c r="G163" s="599" t="s">
        <v>224</v>
      </c>
      <c r="H163" s="626" t="s">
        <v>225</v>
      </c>
      <c r="I163" s="613" t="s">
        <v>1740</v>
      </c>
      <c r="J163" s="627" t="s">
        <v>17</v>
      </c>
      <c r="K163" s="604" t="s">
        <v>17</v>
      </c>
      <c r="L163" s="604" t="s">
        <v>17</v>
      </c>
      <c r="M163" s="612" t="s">
        <v>17</v>
      </c>
      <c r="N163" s="615" t="s">
        <v>915</v>
      </c>
      <c r="O163" s="612"/>
      <c r="P163" s="612"/>
      <c r="Q163" s="612"/>
      <c r="R163" s="605"/>
    </row>
    <row r="164" spans="1:18">
      <c r="A164" s="662">
        <f t="shared" si="2"/>
        <v>162</v>
      </c>
      <c r="B164" s="221" t="s">
        <v>1590</v>
      </c>
      <c r="C164" s="518"/>
      <c r="D164" s="519">
        <v>100</v>
      </c>
      <c r="E164" s="570"/>
      <c r="F164" s="571">
        <v>140</v>
      </c>
      <c r="G164" s="284"/>
      <c r="H164" s="283" t="s">
        <v>1689</v>
      </c>
      <c r="I164" s="656">
        <v>43801</v>
      </c>
      <c r="J164" s="573"/>
      <c r="K164" s="50"/>
      <c r="L164" s="50"/>
      <c r="M164" s="50"/>
      <c r="N164" s="50"/>
      <c r="O164" s="50" t="s">
        <v>17</v>
      </c>
      <c r="P164" s="50" t="s">
        <v>1911</v>
      </c>
      <c r="Q164" s="744" t="s">
        <v>4026</v>
      </c>
      <c r="R164" s="114" t="s">
        <v>4379</v>
      </c>
    </row>
    <row r="165" spans="1:18" s="606" customFormat="1">
      <c r="A165" s="662">
        <f t="shared" si="2"/>
        <v>163</v>
      </c>
      <c r="B165" s="618" t="s">
        <v>1478</v>
      </c>
      <c r="C165" s="609"/>
      <c r="D165" s="609"/>
      <c r="E165" s="609">
        <v>50</v>
      </c>
      <c r="F165" s="610"/>
      <c r="G165" s="599"/>
      <c r="H165" s="720" t="s">
        <v>1721</v>
      </c>
      <c r="I165" s="599"/>
      <c r="J165" s="627" t="s">
        <v>17</v>
      </c>
      <c r="K165" s="604"/>
      <c r="L165" s="604"/>
      <c r="M165" s="612"/>
      <c r="N165" s="612" t="s">
        <v>17</v>
      </c>
      <c r="O165" s="612"/>
      <c r="P165" s="612"/>
      <c r="Q165" s="51"/>
      <c r="R165" s="114"/>
    </row>
    <row r="166" spans="1:18" s="606" customFormat="1">
      <c r="A166" s="662">
        <f t="shared" si="2"/>
        <v>164</v>
      </c>
      <c r="B166" s="600" t="s">
        <v>3683</v>
      </c>
      <c r="C166" s="609">
        <v>70</v>
      </c>
      <c r="D166" s="609">
        <v>90</v>
      </c>
      <c r="E166" s="609"/>
      <c r="F166" s="610"/>
      <c r="G166" s="599" t="s">
        <v>227</v>
      </c>
      <c r="H166" s="599" t="s">
        <v>228</v>
      </c>
      <c r="I166" s="599" t="s">
        <v>1740</v>
      </c>
      <c r="J166" s="603" t="s">
        <v>17</v>
      </c>
      <c r="K166" s="604" t="s">
        <v>17</v>
      </c>
      <c r="L166" s="604" t="s">
        <v>17</v>
      </c>
      <c r="M166" s="612"/>
      <c r="N166" s="612"/>
      <c r="O166" s="612"/>
      <c r="P166" s="612"/>
      <c r="Q166" s="612"/>
      <c r="R166" s="605"/>
    </row>
    <row r="167" spans="1:18">
      <c r="A167" s="662">
        <f t="shared" si="2"/>
        <v>165</v>
      </c>
      <c r="B167" s="9" t="s">
        <v>229</v>
      </c>
      <c r="C167" s="518">
        <v>50</v>
      </c>
      <c r="D167" s="518">
        <v>65</v>
      </c>
      <c r="E167" s="518"/>
      <c r="F167" s="10" t="s">
        <v>2059</v>
      </c>
      <c r="G167" s="4" t="s">
        <v>230</v>
      </c>
      <c r="H167" s="4" t="s">
        <v>231</v>
      </c>
      <c r="I167" s="4"/>
      <c r="J167" s="128" t="s">
        <v>17</v>
      </c>
      <c r="K167" s="50" t="s">
        <v>17</v>
      </c>
      <c r="L167" s="50" t="s">
        <v>17</v>
      </c>
      <c r="M167" s="51" t="s">
        <v>17</v>
      </c>
      <c r="N167" s="51" t="s">
        <v>915</v>
      </c>
      <c r="O167" s="50" t="s">
        <v>17</v>
      </c>
      <c r="P167" s="51"/>
      <c r="Q167" s="745" t="s">
        <v>4050</v>
      </c>
      <c r="R167" s="114" t="s">
        <v>4380</v>
      </c>
    </row>
    <row r="168" spans="1:18" s="606" customFormat="1">
      <c r="A168" s="662">
        <f t="shared" si="2"/>
        <v>166</v>
      </c>
      <c r="B168" s="600" t="s">
        <v>232</v>
      </c>
      <c r="C168" s="609">
        <v>70</v>
      </c>
      <c r="D168" s="609">
        <v>85</v>
      </c>
      <c r="E168" s="609"/>
      <c r="F168" s="610" t="s">
        <v>2060</v>
      </c>
      <c r="G168" s="599" t="s">
        <v>233</v>
      </c>
      <c r="H168" s="599" t="s">
        <v>234</v>
      </c>
      <c r="I168" s="599"/>
      <c r="J168" s="603" t="s">
        <v>17</v>
      </c>
      <c r="K168" s="604" t="s">
        <v>17</v>
      </c>
      <c r="L168" s="604"/>
      <c r="M168" s="612" t="s">
        <v>17</v>
      </c>
      <c r="N168" s="612"/>
      <c r="O168" s="612"/>
      <c r="P168" s="612"/>
      <c r="Q168" s="51"/>
      <c r="R168" s="114"/>
    </row>
    <row r="169" spans="1:18" s="606" customFormat="1">
      <c r="A169" s="662">
        <f t="shared" si="2"/>
        <v>167</v>
      </c>
      <c r="B169" s="600" t="s">
        <v>235</v>
      </c>
      <c r="C169" s="609">
        <v>65</v>
      </c>
      <c r="D169" s="609">
        <v>80</v>
      </c>
      <c r="E169" s="609"/>
      <c r="F169" s="610"/>
      <c r="G169" s="599" t="s">
        <v>236</v>
      </c>
      <c r="H169" s="599" t="s">
        <v>237</v>
      </c>
      <c r="I169" s="613"/>
      <c r="J169" s="603" t="s">
        <v>17</v>
      </c>
      <c r="K169" s="604" t="s">
        <v>17</v>
      </c>
      <c r="L169" s="604" t="s">
        <v>17</v>
      </c>
      <c r="M169" s="612" t="s">
        <v>17</v>
      </c>
      <c r="N169" s="612" t="s">
        <v>1069</v>
      </c>
      <c r="O169" s="612"/>
      <c r="P169" s="612"/>
      <c r="Q169" s="51"/>
      <c r="R169" s="114"/>
    </row>
    <row r="170" spans="1:18" s="606" customFormat="1">
      <c r="A170" s="662">
        <f t="shared" si="2"/>
        <v>168</v>
      </c>
      <c r="B170" s="600" t="s">
        <v>1770</v>
      </c>
      <c r="C170" s="609">
        <v>200</v>
      </c>
      <c r="D170" s="609">
        <v>200</v>
      </c>
      <c r="E170" s="609"/>
      <c r="F170" s="610"/>
      <c r="G170" s="599" t="s">
        <v>239</v>
      </c>
      <c r="H170" s="599" t="s">
        <v>240</v>
      </c>
      <c r="I170" s="599"/>
      <c r="J170" s="603" t="s">
        <v>17</v>
      </c>
      <c r="K170" s="604" t="s">
        <v>17</v>
      </c>
      <c r="L170" s="604"/>
      <c r="M170" s="612"/>
      <c r="N170" s="612"/>
      <c r="O170" s="612"/>
      <c r="P170" s="612"/>
      <c r="Q170" s="51"/>
      <c r="R170" s="114"/>
    </row>
    <row r="171" spans="1:18" s="606" customFormat="1">
      <c r="A171" s="662">
        <f t="shared" si="2"/>
        <v>169</v>
      </c>
      <c r="B171" s="600" t="s">
        <v>3625</v>
      </c>
      <c r="C171" s="601"/>
      <c r="D171" s="601"/>
      <c r="E171" s="601">
        <v>100</v>
      </c>
      <c r="F171" s="602">
        <v>145</v>
      </c>
      <c r="G171" s="599"/>
      <c r="H171" s="599" t="s">
        <v>1977</v>
      </c>
      <c r="I171" s="657">
        <v>43795</v>
      </c>
      <c r="J171" s="603"/>
      <c r="K171" s="603"/>
      <c r="L171" s="603"/>
      <c r="M171" s="604"/>
      <c r="N171" s="603"/>
      <c r="O171" s="604"/>
      <c r="P171" s="625" t="s">
        <v>1748</v>
      </c>
      <c r="Q171" s="604"/>
      <c r="R171" s="605"/>
    </row>
    <row r="172" spans="1:18" ht="24">
      <c r="A172" s="662">
        <f t="shared" si="2"/>
        <v>170</v>
      </c>
      <c r="B172" s="665" t="s">
        <v>3982</v>
      </c>
      <c r="C172" s="519"/>
      <c r="D172" s="519"/>
      <c r="E172" s="519">
        <v>100</v>
      </c>
      <c r="F172" s="7">
        <v>145</v>
      </c>
      <c r="G172" s="4"/>
      <c r="H172" s="4" t="s">
        <v>1978</v>
      </c>
      <c r="I172" s="658">
        <v>43795</v>
      </c>
      <c r="J172" s="128"/>
      <c r="K172" s="128"/>
      <c r="L172" s="128"/>
      <c r="M172" s="50"/>
      <c r="N172" s="128"/>
      <c r="O172" s="50" t="s">
        <v>17</v>
      </c>
      <c r="P172" s="74" t="s">
        <v>1748</v>
      </c>
      <c r="Q172" s="744" t="s">
        <v>4026</v>
      </c>
      <c r="R172" s="114" t="s">
        <v>4309</v>
      </c>
    </row>
    <row r="173" spans="1:18">
      <c r="A173" s="662">
        <f t="shared" si="2"/>
        <v>171</v>
      </c>
      <c r="B173" s="9" t="s">
        <v>1956</v>
      </c>
      <c r="C173" s="519"/>
      <c r="D173" s="519"/>
      <c r="E173" s="519">
        <v>180</v>
      </c>
      <c r="F173" s="7">
        <v>225</v>
      </c>
      <c r="G173" s="4"/>
      <c r="H173" s="4" t="s">
        <v>1979</v>
      </c>
      <c r="I173" s="77"/>
      <c r="J173" s="128"/>
      <c r="K173" s="128"/>
      <c r="L173" s="128"/>
      <c r="M173" s="50"/>
      <c r="N173" s="128"/>
      <c r="O173" s="50" t="s">
        <v>17</v>
      </c>
      <c r="P173" s="74" t="s">
        <v>1748</v>
      </c>
      <c r="Q173" s="744" t="s">
        <v>4086</v>
      </c>
      <c r="R173" s="114"/>
    </row>
    <row r="174" spans="1:18">
      <c r="A174" s="662">
        <f t="shared" si="2"/>
        <v>172</v>
      </c>
      <c r="B174" s="9" t="s">
        <v>241</v>
      </c>
      <c r="C174" s="518">
        <v>25</v>
      </c>
      <c r="D174" s="518">
        <v>35</v>
      </c>
      <c r="E174" s="518"/>
      <c r="F174" s="10"/>
      <c r="G174" s="4" t="s">
        <v>242</v>
      </c>
      <c r="H174" s="4" t="s">
        <v>243</v>
      </c>
      <c r="I174" s="77"/>
      <c r="J174" s="128" t="s">
        <v>17</v>
      </c>
      <c r="K174" s="50"/>
      <c r="L174" s="50" t="s">
        <v>17</v>
      </c>
      <c r="M174" s="51" t="s">
        <v>17</v>
      </c>
      <c r="N174" s="51" t="s">
        <v>17</v>
      </c>
      <c r="O174" s="51" t="s">
        <v>17</v>
      </c>
      <c r="P174" s="51"/>
      <c r="Q174" s="745" t="s">
        <v>4069</v>
      </c>
      <c r="R174" s="114" t="s">
        <v>4380</v>
      </c>
    </row>
    <row r="175" spans="1:18" s="606" customFormat="1">
      <c r="A175" s="662">
        <f t="shared" si="2"/>
        <v>173</v>
      </c>
      <c r="B175" s="600" t="s">
        <v>3800</v>
      </c>
      <c r="C175" s="601"/>
      <c r="D175" s="601"/>
      <c r="E175" s="601">
        <v>50</v>
      </c>
      <c r="F175" s="602"/>
      <c r="G175" s="599"/>
      <c r="H175" s="599" t="s">
        <v>3791</v>
      </c>
      <c r="I175" s="628"/>
      <c r="J175" s="603"/>
      <c r="K175" s="604"/>
      <c r="L175" s="604"/>
      <c r="M175" s="604"/>
      <c r="N175" s="604"/>
      <c r="O175" s="604"/>
      <c r="P175" s="604"/>
      <c r="Q175" s="625"/>
      <c r="R175" s="605"/>
    </row>
    <row r="176" spans="1:18">
      <c r="A176" s="662">
        <f t="shared" si="2"/>
        <v>174</v>
      </c>
      <c r="B176" s="9" t="s">
        <v>3448</v>
      </c>
      <c r="C176" s="519"/>
      <c r="D176" s="519"/>
      <c r="E176" s="519">
        <v>85</v>
      </c>
      <c r="F176" s="7"/>
      <c r="G176" s="4"/>
      <c r="H176" s="4" t="s">
        <v>3601</v>
      </c>
      <c r="I176" s="4"/>
      <c r="J176" s="128"/>
      <c r="K176" s="50"/>
      <c r="L176" s="50"/>
      <c r="M176" s="50"/>
      <c r="N176" s="50"/>
      <c r="O176" s="50"/>
      <c r="P176" s="50" t="s">
        <v>3615</v>
      </c>
      <c r="Q176" s="749" t="s">
        <v>4044</v>
      </c>
      <c r="R176" s="114"/>
    </row>
    <row r="177" spans="1:18" s="606" customFormat="1">
      <c r="A177" s="662">
        <f t="shared" si="2"/>
        <v>175</v>
      </c>
      <c r="B177" s="600" t="s">
        <v>3792</v>
      </c>
      <c r="C177" s="601"/>
      <c r="D177" s="601"/>
      <c r="E177" s="601">
        <v>120</v>
      </c>
      <c r="F177" s="602"/>
      <c r="G177" s="599"/>
      <c r="H177" s="599" t="s">
        <v>247</v>
      </c>
      <c r="I177" s="599"/>
      <c r="J177" s="603"/>
      <c r="K177" s="604"/>
      <c r="L177" s="604"/>
      <c r="M177" s="604"/>
      <c r="N177" s="604"/>
      <c r="O177" s="604"/>
      <c r="P177" s="604"/>
      <c r="Q177" s="625"/>
      <c r="R177" s="605"/>
    </row>
    <row r="178" spans="1:18" s="606" customFormat="1">
      <c r="A178" s="662">
        <f t="shared" si="2"/>
        <v>176</v>
      </c>
      <c r="B178" s="600" t="s">
        <v>3706</v>
      </c>
      <c r="C178" s="601">
        <v>50</v>
      </c>
      <c r="D178" s="601">
        <v>50</v>
      </c>
      <c r="E178" s="601"/>
      <c r="F178" s="602"/>
      <c r="G178" s="599" t="s">
        <v>1183</v>
      </c>
      <c r="H178" s="599" t="s">
        <v>1050</v>
      </c>
      <c r="I178" s="599"/>
      <c r="J178" s="603" t="s">
        <v>17</v>
      </c>
      <c r="K178" s="604"/>
      <c r="L178" s="604" t="s">
        <v>17</v>
      </c>
      <c r="M178" s="604" t="s">
        <v>17</v>
      </c>
      <c r="N178" s="604" t="s">
        <v>914</v>
      </c>
      <c r="O178" s="604"/>
      <c r="P178" s="604"/>
      <c r="Q178" s="604"/>
      <c r="R178" s="605"/>
    </row>
    <row r="179" spans="1:18" s="606" customFormat="1">
      <c r="A179" s="662">
        <f t="shared" si="2"/>
        <v>177</v>
      </c>
      <c r="B179" s="600" t="s">
        <v>3675</v>
      </c>
      <c r="C179" s="601"/>
      <c r="D179" s="601"/>
      <c r="E179" s="601"/>
      <c r="F179" s="602"/>
      <c r="G179" s="599"/>
      <c r="H179" s="599" t="s">
        <v>1050</v>
      </c>
      <c r="I179" s="599"/>
      <c r="J179" s="603"/>
      <c r="K179" s="604"/>
      <c r="L179" s="604"/>
      <c r="M179" s="604"/>
      <c r="N179" s="604"/>
      <c r="O179" s="604"/>
      <c r="P179" s="604"/>
      <c r="Q179" s="604"/>
      <c r="R179" s="605"/>
    </row>
    <row r="180" spans="1:18">
      <c r="A180" s="662">
        <f t="shared" si="2"/>
        <v>178</v>
      </c>
      <c r="B180" s="9" t="s">
        <v>248</v>
      </c>
      <c r="C180" s="518">
        <v>50</v>
      </c>
      <c r="D180" s="518">
        <v>65</v>
      </c>
      <c r="E180" s="518"/>
      <c r="F180" s="10">
        <v>105</v>
      </c>
      <c r="G180" s="4" t="s">
        <v>249</v>
      </c>
      <c r="H180" s="4" t="s">
        <v>1061</v>
      </c>
      <c r="I180" s="220"/>
      <c r="J180" s="128" t="s">
        <v>17</v>
      </c>
      <c r="K180" s="50" t="s">
        <v>17</v>
      </c>
      <c r="L180" s="50"/>
      <c r="M180" s="51" t="s">
        <v>17</v>
      </c>
      <c r="N180" s="51"/>
      <c r="O180" s="50" t="s">
        <v>17</v>
      </c>
      <c r="P180" s="51"/>
      <c r="Q180" s="748" t="s">
        <v>4067</v>
      </c>
      <c r="R180" s="114"/>
    </row>
    <row r="181" spans="1:18" s="606" customFormat="1">
      <c r="A181" s="662">
        <f t="shared" si="2"/>
        <v>179</v>
      </c>
      <c r="B181" s="600" t="s">
        <v>3638</v>
      </c>
      <c r="C181" s="609">
        <v>50</v>
      </c>
      <c r="D181" s="609">
        <v>25</v>
      </c>
      <c r="E181" s="609"/>
      <c r="F181" s="610"/>
      <c r="G181" s="611" t="s">
        <v>1064</v>
      </c>
      <c r="H181" s="599" t="s">
        <v>867</v>
      </c>
      <c r="I181" s="599"/>
      <c r="J181" s="603" t="s">
        <v>17</v>
      </c>
      <c r="K181" s="604"/>
      <c r="L181" s="604" t="s">
        <v>17</v>
      </c>
      <c r="M181" s="604" t="s">
        <v>17</v>
      </c>
      <c r="N181" s="604"/>
      <c r="O181" s="604"/>
      <c r="P181" s="604" t="s">
        <v>1726</v>
      </c>
      <c r="Q181" s="604"/>
      <c r="R181" s="605"/>
    </row>
    <row r="182" spans="1:18">
      <c r="A182" s="662">
        <f t="shared" si="2"/>
        <v>180</v>
      </c>
      <c r="B182" s="9" t="s">
        <v>3352</v>
      </c>
      <c r="C182" s="519"/>
      <c r="D182" s="519"/>
      <c r="E182" s="519">
        <v>67</v>
      </c>
      <c r="F182" s="7"/>
      <c r="G182" s="4"/>
      <c r="H182" s="4" t="s">
        <v>3572</v>
      </c>
      <c r="I182" s="4"/>
      <c r="J182" s="128"/>
      <c r="K182" s="50"/>
      <c r="L182" s="50"/>
      <c r="M182" s="50"/>
      <c r="N182" s="50"/>
      <c r="O182" s="738" t="s">
        <v>17</v>
      </c>
      <c r="P182" s="50" t="s">
        <v>3615</v>
      </c>
      <c r="Q182" s="744" t="s">
        <v>4061</v>
      </c>
      <c r="R182" s="114" t="s">
        <v>4379</v>
      </c>
    </row>
    <row r="183" spans="1:18">
      <c r="A183" s="662">
        <f t="shared" si="2"/>
        <v>181</v>
      </c>
      <c r="B183" s="9" t="s">
        <v>3345</v>
      </c>
      <c r="C183" s="519"/>
      <c r="D183" s="519"/>
      <c r="E183" s="519">
        <v>500</v>
      </c>
      <c r="F183" s="7"/>
      <c r="G183" s="4"/>
      <c r="H183" s="4" t="s">
        <v>3580</v>
      </c>
      <c r="I183" s="4"/>
      <c r="J183" s="128"/>
      <c r="K183" s="50"/>
      <c r="L183" s="50"/>
      <c r="M183" s="50"/>
      <c r="N183" s="50"/>
      <c r="O183" s="50" t="s">
        <v>17</v>
      </c>
      <c r="P183" s="50" t="s">
        <v>3615</v>
      </c>
      <c r="Q183" s="744" t="s">
        <v>4057</v>
      </c>
      <c r="R183" s="114"/>
    </row>
    <row r="184" spans="1:18" s="585" customFormat="1">
      <c r="A184" s="662">
        <f t="shared" si="2"/>
        <v>182</v>
      </c>
      <c r="B184" s="712" t="s">
        <v>250</v>
      </c>
      <c r="C184" s="580">
        <v>70</v>
      </c>
      <c r="D184" s="580">
        <v>85</v>
      </c>
      <c r="E184" s="580"/>
      <c r="F184" s="581">
        <v>125</v>
      </c>
      <c r="G184" s="577" t="s">
        <v>251</v>
      </c>
      <c r="H184" s="577" t="s">
        <v>1233</v>
      </c>
      <c r="I184" s="577"/>
      <c r="J184" s="582" t="s">
        <v>17</v>
      </c>
      <c r="K184" s="583" t="s">
        <v>17</v>
      </c>
      <c r="L184" s="583"/>
      <c r="M184" s="588" t="s">
        <v>17</v>
      </c>
      <c r="N184" s="588" t="s">
        <v>1340</v>
      </c>
      <c r="O184" s="583" t="s">
        <v>17</v>
      </c>
      <c r="P184" s="588"/>
      <c r="Q184" s="588"/>
      <c r="R184" s="584"/>
    </row>
    <row r="185" spans="1:18">
      <c r="A185" s="662">
        <f t="shared" si="2"/>
        <v>183</v>
      </c>
      <c r="B185" s="9" t="s">
        <v>252</v>
      </c>
      <c r="C185" s="518">
        <v>50</v>
      </c>
      <c r="D185" s="518">
        <v>65</v>
      </c>
      <c r="E185" s="518"/>
      <c r="F185" s="567" t="s">
        <v>3559</v>
      </c>
      <c r="G185" s="4" t="s">
        <v>253</v>
      </c>
      <c r="H185" s="4" t="s">
        <v>254</v>
      </c>
      <c r="I185" s="656">
        <v>43831</v>
      </c>
      <c r="J185" s="128" t="s">
        <v>17</v>
      </c>
      <c r="K185" s="50" t="s">
        <v>17</v>
      </c>
      <c r="L185" s="50" t="s">
        <v>17</v>
      </c>
      <c r="M185" s="51" t="s">
        <v>17</v>
      </c>
      <c r="N185" s="51"/>
      <c r="O185" s="51"/>
      <c r="P185" s="51"/>
      <c r="Q185" s="745" t="s">
        <v>4070</v>
      </c>
      <c r="R185" s="114"/>
    </row>
    <row r="186" spans="1:18">
      <c r="A186" s="662">
        <f t="shared" si="2"/>
        <v>184</v>
      </c>
      <c r="B186" s="9" t="s">
        <v>255</v>
      </c>
      <c r="C186" s="518">
        <v>90</v>
      </c>
      <c r="D186" s="518">
        <v>100</v>
      </c>
      <c r="E186" s="518"/>
      <c r="F186" s="10"/>
      <c r="G186" s="4" t="s">
        <v>256</v>
      </c>
      <c r="H186" s="4" t="s">
        <v>897</v>
      </c>
      <c r="I186" s="4"/>
      <c r="J186" s="128" t="s">
        <v>17</v>
      </c>
      <c r="K186" s="50" t="s">
        <v>17</v>
      </c>
      <c r="L186" s="50" t="s">
        <v>17</v>
      </c>
      <c r="M186" s="51" t="s">
        <v>17</v>
      </c>
      <c r="N186" s="51" t="s">
        <v>17</v>
      </c>
      <c r="O186" s="51"/>
      <c r="P186" s="51"/>
      <c r="Q186" s="51"/>
      <c r="R186" s="114"/>
    </row>
    <row r="187" spans="1:18">
      <c r="A187" s="662">
        <f t="shared" si="2"/>
        <v>185</v>
      </c>
      <c r="B187" s="9" t="s">
        <v>3315</v>
      </c>
      <c r="C187" s="519"/>
      <c r="D187" s="519">
        <v>165</v>
      </c>
      <c r="E187" s="519"/>
      <c r="F187" s="7"/>
      <c r="G187" s="4"/>
      <c r="H187" s="4" t="s">
        <v>3588</v>
      </c>
      <c r="I187" s="4"/>
      <c r="J187" s="128"/>
      <c r="K187" s="50"/>
      <c r="L187" s="50"/>
      <c r="M187" s="50"/>
      <c r="N187" s="50"/>
      <c r="O187" s="50" t="s">
        <v>17</v>
      </c>
      <c r="P187" s="50" t="s">
        <v>3615</v>
      </c>
      <c r="Q187" s="744" t="s">
        <v>4026</v>
      </c>
      <c r="R187" s="114"/>
    </row>
    <row r="188" spans="1:18" s="606" customFormat="1">
      <c r="A188" s="662">
        <f t="shared" si="2"/>
        <v>186</v>
      </c>
      <c r="B188" s="600" t="s">
        <v>1771</v>
      </c>
      <c r="C188" s="609">
        <v>50</v>
      </c>
      <c r="D188" s="609">
        <v>50</v>
      </c>
      <c r="E188" s="609"/>
      <c r="F188" s="610"/>
      <c r="G188" s="599" t="s">
        <v>258</v>
      </c>
      <c r="H188" s="599" t="s">
        <v>258</v>
      </c>
      <c r="I188" s="599"/>
      <c r="J188" s="603" t="s">
        <v>21</v>
      </c>
      <c r="K188" s="604"/>
      <c r="L188" s="604"/>
      <c r="M188" s="612" t="s">
        <v>17</v>
      </c>
      <c r="N188" s="612"/>
      <c r="O188" s="612"/>
      <c r="P188" s="612"/>
      <c r="Q188" s="51"/>
      <c r="R188" s="114"/>
    </row>
    <row r="189" spans="1:18">
      <c r="A189" s="662">
        <f t="shared" si="2"/>
        <v>187</v>
      </c>
      <c r="B189" s="9" t="s">
        <v>909</v>
      </c>
      <c r="C189" s="518"/>
      <c r="D189" s="518">
        <v>50</v>
      </c>
      <c r="E189" s="518">
        <v>75</v>
      </c>
      <c r="F189" s="10"/>
      <c r="G189" s="101" t="s">
        <v>1064</v>
      </c>
      <c r="H189" s="4" t="s">
        <v>910</v>
      </c>
      <c r="I189" s="4" t="s">
        <v>1739</v>
      </c>
      <c r="J189" s="128" t="s">
        <v>17</v>
      </c>
      <c r="K189" s="50" t="s">
        <v>17</v>
      </c>
      <c r="L189" s="50" t="s">
        <v>17</v>
      </c>
      <c r="M189" s="50" t="s">
        <v>17</v>
      </c>
      <c r="N189" s="50" t="s">
        <v>17</v>
      </c>
      <c r="O189" s="50" t="s">
        <v>17</v>
      </c>
      <c r="P189" s="50" t="s">
        <v>1726</v>
      </c>
      <c r="Q189" s="744" t="s">
        <v>4052</v>
      </c>
      <c r="R189" s="114"/>
    </row>
    <row r="190" spans="1:18">
      <c r="A190" s="662">
        <f t="shared" si="2"/>
        <v>188</v>
      </c>
      <c r="B190" s="9" t="s">
        <v>259</v>
      </c>
      <c r="C190" s="518">
        <v>70</v>
      </c>
      <c r="D190" s="518">
        <v>85</v>
      </c>
      <c r="E190" s="518">
        <v>100</v>
      </c>
      <c r="F190" s="10">
        <v>140</v>
      </c>
      <c r="G190" s="4" t="s">
        <v>260</v>
      </c>
      <c r="H190" s="4" t="s">
        <v>261</v>
      </c>
      <c r="I190" s="4" t="s">
        <v>1772</v>
      </c>
      <c r="J190" s="128" t="s">
        <v>17</v>
      </c>
      <c r="K190" s="50" t="s">
        <v>17</v>
      </c>
      <c r="L190" s="50" t="s">
        <v>17</v>
      </c>
      <c r="M190" s="51" t="s">
        <v>17</v>
      </c>
      <c r="N190" s="51" t="s">
        <v>1069</v>
      </c>
      <c r="O190" s="51"/>
      <c r="P190" s="51"/>
      <c r="Q190" s="745" t="s">
        <v>4062</v>
      </c>
      <c r="R190" s="114" t="s">
        <v>4310</v>
      </c>
    </row>
    <row r="191" spans="1:18" s="585" customFormat="1">
      <c r="A191" s="662">
        <f t="shared" si="2"/>
        <v>189</v>
      </c>
      <c r="B191" s="712" t="s">
        <v>1773</v>
      </c>
      <c r="C191" s="713">
        <v>275</v>
      </c>
      <c r="D191" s="713">
        <v>275</v>
      </c>
      <c r="E191" s="713"/>
      <c r="F191" s="714"/>
      <c r="G191" s="577" t="s">
        <v>264</v>
      </c>
      <c r="H191" s="577" t="s">
        <v>1260</v>
      </c>
      <c r="I191" s="577"/>
      <c r="J191" s="587" t="s">
        <v>925</v>
      </c>
      <c r="K191" s="583" t="s">
        <v>17</v>
      </c>
      <c r="L191" s="583" t="s">
        <v>17</v>
      </c>
      <c r="M191" s="588"/>
      <c r="N191" s="588"/>
      <c r="O191" s="588"/>
      <c r="P191" s="588"/>
      <c r="Q191" s="588"/>
      <c r="R191" s="584"/>
    </row>
    <row r="192" spans="1:18">
      <c r="A192" s="662">
        <f t="shared" si="2"/>
        <v>190</v>
      </c>
      <c r="B192" s="221" t="s">
        <v>1611</v>
      </c>
      <c r="C192" s="518"/>
      <c r="D192" s="519">
        <v>62.5</v>
      </c>
      <c r="E192" s="519"/>
      <c r="F192" s="7">
        <v>100</v>
      </c>
      <c r="G192" s="4"/>
      <c r="H192" s="4" t="s">
        <v>1627</v>
      </c>
      <c r="I192" s="4"/>
      <c r="J192" s="128"/>
      <c r="K192" s="50"/>
      <c r="L192" s="50"/>
      <c r="M192" s="50"/>
      <c r="N192" s="50"/>
      <c r="O192" s="50" t="s">
        <v>17</v>
      </c>
      <c r="P192" s="50" t="s">
        <v>1911</v>
      </c>
      <c r="Q192" s="744" t="s">
        <v>4043</v>
      </c>
      <c r="R192" s="114"/>
    </row>
    <row r="193" spans="1:18">
      <c r="A193" s="662">
        <f t="shared" si="2"/>
        <v>191</v>
      </c>
      <c r="B193" s="9" t="s">
        <v>4138</v>
      </c>
      <c r="C193" s="519"/>
      <c r="D193" s="519"/>
      <c r="E193" s="519">
        <v>180</v>
      </c>
      <c r="F193" s="7"/>
      <c r="G193" s="4"/>
      <c r="H193" s="4" t="s">
        <v>3594</v>
      </c>
      <c r="I193" s="4"/>
      <c r="J193" s="128"/>
      <c r="K193" s="50"/>
      <c r="L193" s="50"/>
      <c r="M193" s="50"/>
      <c r="N193" s="50"/>
      <c r="O193" s="50" t="s">
        <v>17</v>
      </c>
      <c r="P193" s="50" t="s">
        <v>3615</v>
      </c>
      <c r="Q193" s="744" t="s">
        <v>4026</v>
      </c>
      <c r="R193" s="114" t="s">
        <v>4380</v>
      </c>
    </row>
    <row r="194" spans="1:18">
      <c r="A194" s="662">
        <f t="shared" si="2"/>
        <v>192</v>
      </c>
      <c r="B194" s="11" t="s">
        <v>265</v>
      </c>
      <c r="C194" s="525">
        <v>70</v>
      </c>
      <c r="D194" s="526"/>
      <c r="E194" s="526"/>
      <c r="F194" s="12"/>
      <c r="G194" s="73" t="s">
        <v>1095</v>
      </c>
      <c r="H194" s="13"/>
      <c r="I194" s="13"/>
      <c r="J194" s="129" t="s">
        <v>17</v>
      </c>
      <c r="K194" s="125"/>
      <c r="L194" s="125" t="s">
        <v>17</v>
      </c>
      <c r="M194" s="125" t="s">
        <v>17</v>
      </c>
      <c r="N194" s="125"/>
      <c r="O194" s="125"/>
      <c r="P194" s="125"/>
      <c r="Q194" s="125"/>
      <c r="R194" s="116"/>
    </row>
    <row r="195" spans="1:18">
      <c r="A195" s="662">
        <f t="shared" si="2"/>
        <v>193</v>
      </c>
      <c r="B195" s="9" t="s">
        <v>266</v>
      </c>
      <c r="C195" s="518">
        <v>76.67</v>
      </c>
      <c r="D195" s="518">
        <v>80</v>
      </c>
      <c r="E195" s="518"/>
      <c r="F195" s="10" t="s">
        <v>2062</v>
      </c>
      <c r="G195" s="4" t="s">
        <v>267</v>
      </c>
      <c r="H195" s="4" t="s">
        <v>268</v>
      </c>
      <c r="I195" s="4"/>
      <c r="J195" s="128" t="s">
        <v>17</v>
      </c>
      <c r="K195" s="50" t="s">
        <v>17</v>
      </c>
      <c r="L195" s="50" t="s">
        <v>17</v>
      </c>
      <c r="M195" s="51" t="s">
        <v>17</v>
      </c>
      <c r="N195" s="51"/>
      <c r="O195" s="51" t="s">
        <v>17</v>
      </c>
      <c r="P195" s="51"/>
      <c r="Q195" s="745" t="s">
        <v>4087</v>
      </c>
      <c r="R195" s="114" t="s">
        <v>4307</v>
      </c>
    </row>
    <row r="196" spans="1:18" s="606" customFormat="1">
      <c r="A196" s="662">
        <f t="shared" si="2"/>
        <v>194</v>
      </c>
      <c r="B196" s="600" t="s">
        <v>269</v>
      </c>
      <c r="C196" s="609">
        <v>50</v>
      </c>
      <c r="D196" s="609">
        <v>50</v>
      </c>
      <c r="E196" s="609"/>
      <c r="F196" s="610"/>
      <c r="G196" s="599" t="s">
        <v>270</v>
      </c>
      <c r="H196" s="599" t="s">
        <v>1196</v>
      </c>
      <c r="I196" s="599"/>
      <c r="J196" s="603" t="s">
        <v>17</v>
      </c>
      <c r="K196" s="604" t="s">
        <v>17</v>
      </c>
      <c r="L196" s="604" t="s">
        <v>17</v>
      </c>
      <c r="M196" s="612" t="s">
        <v>17</v>
      </c>
      <c r="N196" s="612" t="s">
        <v>17</v>
      </c>
      <c r="O196" s="612"/>
      <c r="P196" s="615"/>
      <c r="Q196" s="51"/>
      <c r="R196" s="114"/>
    </row>
    <row r="197" spans="1:18" s="606" customFormat="1">
      <c r="A197" s="662">
        <f t="shared" ref="A197:A260" si="3">A196+1</f>
        <v>195</v>
      </c>
      <c r="B197" s="600" t="s">
        <v>3730</v>
      </c>
      <c r="C197" s="601"/>
      <c r="D197" s="601">
        <v>70</v>
      </c>
      <c r="E197" s="601"/>
      <c r="F197" s="602"/>
      <c r="G197" s="611" t="s">
        <v>1064</v>
      </c>
      <c r="H197" s="599" t="s">
        <v>1186</v>
      </c>
      <c r="I197" s="599"/>
      <c r="J197" s="603" t="s">
        <v>17</v>
      </c>
      <c r="K197" s="604" t="s">
        <v>17</v>
      </c>
      <c r="L197" s="604" t="s">
        <v>17</v>
      </c>
      <c r="M197" s="604" t="s">
        <v>17</v>
      </c>
      <c r="N197" s="604" t="s">
        <v>915</v>
      </c>
      <c r="O197" s="604"/>
      <c r="P197" s="604"/>
      <c r="Q197" s="604"/>
      <c r="R197" s="605"/>
    </row>
    <row r="198" spans="1:18">
      <c r="A198" s="662">
        <f t="shared" si="3"/>
        <v>196</v>
      </c>
      <c r="B198" s="9" t="s">
        <v>272</v>
      </c>
      <c r="C198" s="518">
        <v>125</v>
      </c>
      <c r="D198" s="518">
        <v>125</v>
      </c>
      <c r="E198" s="518"/>
      <c r="F198" s="10"/>
      <c r="G198" s="4" t="s">
        <v>273</v>
      </c>
      <c r="H198" s="4" t="s">
        <v>1354</v>
      </c>
      <c r="I198" s="4"/>
      <c r="J198" s="128" t="s">
        <v>17</v>
      </c>
      <c r="K198" s="50" t="s">
        <v>17</v>
      </c>
      <c r="L198" s="50" t="s">
        <v>17</v>
      </c>
      <c r="M198" s="51" t="s">
        <v>17</v>
      </c>
      <c r="N198" s="51" t="s">
        <v>915</v>
      </c>
      <c r="O198" s="738" t="s">
        <v>17</v>
      </c>
      <c r="P198" s="51"/>
      <c r="Q198" s="51" t="s">
        <v>4075</v>
      </c>
      <c r="R198" s="114"/>
    </row>
    <row r="199" spans="1:18">
      <c r="A199" s="662">
        <f t="shared" si="3"/>
        <v>197</v>
      </c>
      <c r="B199" s="9" t="s">
        <v>858</v>
      </c>
      <c r="C199" s="520"/>
      <c r="D199" s="518">
        <v>75</v>
      </c>
      <c r="E199" s="518">
        <v>125</v>
      </c>
      <c r="F199" s="10">
        <v>165</v>
      </c>
      <c r="G199" s="101" t="s">
        <v>1064</v>
      </c>
      <c r="H199" s="4" t="s">
        <v>859</v>
      </c>
      <c r="I199" s="4" t="s">
        <v>1774</v>
      </c>
      <c r="J199" s="128" t="s">
        <v>17</v>
      </c>
      <c r="K199" s="51" t="s">
        <v>17</v>
      </c>
      <c r="L199" s="51" t="s">
        <v>17</v>
      </c>
      <c r="M199" s="51" t="s">
        <v>17</v>
      </c>
      <c r="N199" s="51" t="s">
        <v>928</v>
      </c>
      <c r="O199" s="738" t="s">
        <v>17</v>
      </c>
      <c r="P199" s="51"/>
      <c r="Q199" s="51" t="s">
        <v>4075</v>
      </c>
      <c r="R199" s="115"/>
    </row>
    <row r="200" spans="1:18">
      <c r="A200" s="662">
        <f t="shared" si="3"/>
        <v>198</v>
      </c>
      <c r="B200" s="47" t="s">
        <v>274</v>
      </c>
      <c r="C200" s="568">
        <v>155</v>
      </c>
      <c r="D200" s="568">
        <v>155</v>
      </c>
      <c r="E200" s="568">
        <v>185</v>
      </c>
      <c r="F200" s="112">
        <v>230</v>
      </c>
      <c r="G200" s="662" t="s">
        <v>275</v>
      </c>
      <c r="H200" s="662" t="s">
        <v>1276</v>
      </c>
      <c r="I200" s="662" t="s">
        <v>1739</v>
      </c>
      <c r="J200" s="134" t="s">
        <v>17</v>
      </c>
      <c r="K200" s="22" t="s">
        <v>17</v>
      </c>
      <c r="L200" s="22" t="s">
        <v>17</v>
      </c>
      <c r="M200" s="51" t="s">
        <v>17</v>
      </c>
      <c r="N200" s="51" t="s">
        <v>919</v>
      </c>
      <c r="O200" s="51"/>
      <c r="P200" s="51"/>
      <c r="Q200" s="51" t="s">
        <v>4075</v>
      </c>
      <c r="R200" s="114"/>
    </row>
    <row r="201" spans="1:18" s="606" customFormat="1">
      <c r="A201" s="662">
        <f t="shared" si="3"/>
        <v>199</v>
      </c>
      <c r="B201" s="607" t="s">
        <v>2082</v>
      </c>
      <c r="C201" s="609"/>
      <c r="D201" s="609">
        <v>60</v>
      </c>
      <c r="E201" s="609">
        <v>80</v>
      </c>
      <c r="F201" s="610"/>
      <c r="G201" s="599"/>
      <c r="H201" s="599" t="s">
        <v>1347</v>
      </c>
      <c r="I201" s="599" t="s">
        <v>1739</v>
      </c>
      <c r="J201" s="603" t="s">
        <v>17</v>
      </c>
      <c r="K201" s="604"/>
      <c r="L201" s="604" t="s">
        <v>17</v>
      </c>
      <c r="M201" s="612" t="s">
        <v>17</v>
      </c>
      <c r="N201" s="612"/>
      <c r="O201" s="612"/>
      <c r="P201" s="612"/>
      <c r="Q201" s="612"/>
      <c r="R201" s="605"/>
    </row>
    <row r="202" spans="1:18" ht="28">
      <c r="A202" s="662">
        <f t="shared" si="3"/>
        <v>200</v>
      </c>
      <c r="B202" s="221" t="s">
        <v>1553</v>
      </c>
      <c r="C202" s="518"/>
      <c r="D202" s="519">
        <v>180</v>
      </c>
      <c r="E202" s="519"/>
      <c r="F202" s="7">
        <v>200</v>
      </c>
      <c r="G202" s="4"/>
      <c r="H202" s="4" t="s">
        <v>1673</v>
      </c>
      <c r="I202" s="654">
        <v>43829</v>
      </c>
      <c r="J202" s="128"/>
      <c r="K202" s="50"/>
      <c r="L202" s="50"/>
      <c r="M202" s="50"/>
      <c r="N202" s="50"/>
      <c r="O202" s="739" t="s">
        <v>17</v>
      </c>
      <c r="P202" s="50" t="s">
        <v>1911</v>
      </c>
      <c r="Q202" s="50" t="s">
        <v>4023</v>
      </c>
      <c r="R202" s="703" t="s">
        <v>4036</v>
      </c>
    </row>
    <row r="203" spans="1:18">
      <c r="A203" s="662">
        <f t="shared" si="3"/>
        <v>201</v>
      </c>
      <c r="B203" s="9" t="s">
        <v>276</v>
      </c>
      <c r="C203" s="520"/>
      <c r="D203" s="518">
        <v>100</v>
      </c>
      <c r="E203" s="518"/>
      <c r="F203" s="10"/>
      <c r="G203" s="101" t="s">
        <v>1064</v>
      </c>
      <c r="H203" s="4" t="s">
        <v>277</v>
      </c>
      <c r="I203" s="4"/>
      <c r="J203" s="128" t="s">
        <v>17</v>
      </c>
      <c r="K203" s="51" t="s">
        <v>17</v>
      </c>
      <c r="L203" s="51" t="s">
        <v>17</v>
      </c>
      <c r="M203" s="51" t="s">
        <v>17</v>
      </c>
      <c r="N203" s="51"/>
      <c r="O203" s="738" t="s">
        <v>17</v>
      </c>
      <c r="P203" s="51"/>
      <c r="Q203" s="51" t="s">
        <v>4049</v>
      </c>
      <c r="R203" s="114"/>
    </row>
    <row r="204" spans="1:18">
      <c r="A204" s="662">
        <f t="shared" si="3"/>
        <v>202</v>
      </c>
      <c r="B204" s="9" t="s">
        <v>1957</v>
      </c>
      <c r="C204" s="519"/>
      <c r="D204" s="519"/>
      <c r="E204" s="519">
        <v>250</v>
      </c>
      <c r="F204" s="7">
        <v>285</v>
      </c>
      <c r="G204" s="4"/>
      <c r="H204" s="4" t="s">
        <v>1980</v>
      </c>
      <c r="I204" s="656">
        <v>43809</v>
      </c>
      <c r="J204" s="128"/>
      <c r="K204" s="128"/>
      <c r="L204" s="128"/>
      <c r="M204" s="50"/>
      <c r="N204" s="128"/>
      <c r="O204" s="51" t="s">
        <v>17</v>
      </c>
      <c r="P204" s="74" t="s">
        <v>1748</v>
      </c>
      <c r="Q204" s="744" t="s">
        <v>4088</v>
      </c>
      <c r="R204" s="114"/>
    </row>
    <row r="205" spans="1:18" ht="24">
      <c r="A205" s="662">
        <f t="shared" si="3"/>
        <v>203</v>
      </c>
      <c r="B205" s="9" t="s">
        <v>1115</v>
      </c>
      <c r="C205" s="519"/>
      <c r="D205" s="519">
        <v>150</v>
      </c>
      <c r="E205" s="519">
        <v>185</v>
      </c>
      <c r="F205" s="7">
        <v>225</v>
      </c>
      <c r="G205" s="101" t="s">
        <v>1064</v>
      </c>
      <c r="H205" s="4" t="s">
        <v>1080</v>
      </c>
      <c r="I205" s="4" t="s">
        <v>3952</v>
      </c>
      <c r="J205" s="128" t="s">
        <v>17</v>
      </c>
      <c r="K205" s="50" t="s">
        <v>17</v>
      </c>
      <c r="L205" s="50" t="s">
        <v>17</v>
      </c>
      <c r="M205" s="50" t="s">
        <v>17</v>
      </c>
      <c r="N205" s="50" t="s">
        <v>17</v>
      </c>
      <c r="O205" s="739" t="s">
        <v>17</v>
      </c>
      <c r="P205" s="50"/>
      <c r="Q205" s="50" t="s">
        <v>4049</v>
      </c>
      <c r="R205" s="702" t="s">
        <v>4011</v>
      </c>
    </row>
    <row r="206" spans="1:18">
      <c r="A206" s="662">
        <f t="shared" si="3"/>
        <v>204</v>
      </c>
      <c r="B206" s="5" t="s">
        <v>278</v>
      </c>
      <c r="C206" s="519">
        <v>70</v>
      </c>
      <c r="D206" s="519">
        <v>90</v>
      </c>
      <c r="E206" s="519"/>
      <c r="F206" s="7" t="s">
        <v>3061</v>
      </c>
      <c r="G206" s="4" t="s">
        <v>279</v>
      </c>
      <c r="H206" s="4" t="s">
        <v>1245</v>
      </c>
      <c r="I206" s="4"/>
      <c r="J206" s="128" t="s">
        <v>17</v>
      </c>
      <c r="K206" s="50" t="s">
        <v>17</v>
      </c>
      <c r="L206" s="50" t="s">
        <v>17</v>
      </c>
      <c r="M206" s="51" t="s">
        <v>17</v>
      </c>
      <c r="N206" s="51" t="s">
        <v>17</v>
      </c>
      <c r="O206" s="738" t="s">
        <v>17</v>
      </c>
      <c r="P206" s="51"/>
      <c r="Q206" s="51" t="s">
        <v>4075</v>
      </c>
      <c r="R206" s="114"/>
    </row>
    <row r="207" spans="1:18" s="606" customFormat="1">
      <c r="A207" s="662">
        <f t="shared" si="3"/>
        <v>205</v>
      </c>
      <c r="B207" s="600" t="s">
        <v>3788</v>
      </c>
      <c r="C207" s="601"/>
      <c r="D207" s="601"/>
      <c r="E207" s="601"/>
      <c r="F207" s="602"/>
      <c r="G207" s="599"/>
      <c r="H207" s="599"/>
      <c r="I207" s="599"/>
      <c r="J207" s="603"/>
      <c r="K207" s="604"/>
      <c r="L207" s="604"/>
      <c r="M207" s="604"/>
      <c r="N207" s="604"/>
      <c r="O207" s="604"/>
      <c r="P207" s="604"/>
      <c r="Q207" s="625" t="s">
        <v>3790</v>
      </c>
      <c r="R207" s="605"/>
    </row>
    <row r="208" spans="1:18" ht="56">
      <c r="A208" s="662">
        <f t="shared" si="3"/>
        <v>206</v>
      </c>
      <c r="B208" s="9" t="s">
        <v>281</v>
      </c>
      <c r="C208" s="518">
        <v>70</v>
      </c>
      <c r="D208" s="518">
        <v>95</v>
      </c>
      <c r="E208" s="518"/>
      <c r="F208" s="10">
        <v>125</v>
      </c>
      <c r="G208" s="4" t="s">
        <v>282</v>
      </c>
      <c r="H208" s="4" t="s">
        <v>283</v>
      </c>
      <c r="I208" s="4"/>
      <c r="J208" s="128" t="s">
        <v>17</v>
      </c>
      <c r="K208" s="50" t="s">
        <v>17</v>
      </c>
      <c r="L208" s="50" t="s">
        <v>17</v>
      </c>
      <c r="M208" s="51" t="s">
        <v>17</v>
      </c>
      <c r="N208" s="51" t="s">
        <v>915</v>
      </c>
      <c r="O208" s="739" t="s">
        <v>17</v>
      </c>
      <c r="P208" s="51"/>
      <c r="Q208" s="745" t="s">
        <v>4045</v>
      </c>
      <c r="R208" s="703" t="s">
        <v>4383</v>
      </c>
    </row>
    <row r="209" spans="1:18">
      <c r="A209" s="662">
        <f t="shared" si="3"/>
        <v>207</v>
      </c>
      <c r="B209" s="9" t="s">
        <v>284</v>
      </c>
      <c r="C209" s="518">
        <v>85</v>
      </c>
      <c r="D209" s="518">
        <v>115</v>
      </c>
      <c r="E209" s="518">
        <v>150</v>
      </c>
      <c r="F209" s="10">
        <v>175</v>
      </c>
      <c r="G209" s="4" t="s">
        <v>285</v>
      </c>
      <c r="H209" s="4" t="s">
        <v>286</v>
      </c>
      <c r="I209" s="4" t="s">
        <v>1775</v>
      </c>
      <c r="J209" s="128" t="s">
        <v>17</v>
      </c>
      <c r="K209" s="50" t="s">
        <v>17</v>
      </c>
      <c r="L209" s="50" t="s">
        <v>17</v>
      </c>
      <c r="M209" s="51"/>
      <c r="N209" s="22" t="s">
        <v>17</v>
      </c>
      <c r="O209" s="738" t="s">
        <v>17</v>
      </c>
      <c r="P209" s="22"/>
      <c r="Q209" s="745" t="s">
        <v>4026</v>
      </c>
      <c r="R209" s="114"/>
    </row>
    <row r="210" spans="1:18">
      <c r="A210" s="662">
        <f t="shared" si="3"/>
        <v>208</v>
      </c>
      <c r="B210" s="9" t="s">
        <v>287</v>
      </c>
      <c r="C210" s="518">
        <v>65</v>
      </c>
      <c r="D210" s="518">
        <v>90</v>
      </c>
      <c r="E210" s="518">
        <v>145</v>
      </c>
      <c r="F210" s="10">
        <v>175</v>
      </c>
      <c r="G210" s="4" t="s">
        <v>288</v>
      </c>
      <c r="H210" s="4" t="s">
        <v>289</v>
      </c>
      <c r="I210" s="4" t="s">
        <v>1776</v>
      </c>
      <c r="J210" s="128" t="s">
        <v>17</v>
      </c>
      <c r="K210" s="50"/>
      <c r="L210" s="50" t="s">
        <v>17</v>
      </c>
      <c r="M210" s="51"/>
      <c r="N210" s="51" t="s">
        <v>1340</v>
      </c>
      <c r="O210" s="738" t="s">
        <v>17</v>
      </c>
      <c r="P210" s="51"/>
      <c r="Q210" s="745" t="s">
        <v>4026</v>
      </c>
      <c r="R210" s="114"/>
    </row>
    <row r="211" spans="1:18">
      <c r="A211" s="662">
        <f t="shared" si="3"/>
        <v>209</v>
      </c>
      <c r="B211" s="9" t="s">
        <v>290</v>
      </c>
      <c r="C211" s="518">
        <v>85</v>
      </c>
      <c r="D211" s="518">
        <v>105</v>
      </c>
      <c r="E211" s="518"/>
      <c r="F211" s="10"/>
      <c r="G211" s="4" t="s">
        <v>291</v>
      </c>
      <c r="H211" s="4" t="s">
        <v>292</v>
      </c>
      <c r="I211" s="4"/>
      <c r="J211" s="128" t="s">
        <v>17</v>
      </c>
      <c r="K211" s="50" t="s">
        <v>17</v>
      </c>
      <c r="L211" s="50" t="s">
        <v>17</v>
      </c>
      <c r="M211" s="51" t="s">
        <v>17</v>
      </c>
      <c r="N211" s="51" t="s">
        <v>17</v>
      </c>
      <c r="O211" s="51"/>
      <c r="P211" s="51"/>
      <c r="Q211" s="51" t="s">
        <v>4049</v>
      </c>
      <c r="R211" s="114"/>
    </row>
    <row r="212" spans="1:18" s="606" customFormat="1">
      <c r="A212" s="662">
        <f t="shared" si="3"/>
        <v>210</v>
      </c>
      <c r="B212" s="600" t="s">
        <v>3785</v>
      </c>
      <c r="C212" s="601"/>
      <c r="D212" s="601"/>
      <c r="E212" s="601"/>
      <c r="F212" s="602"/>
      <c r="G212" s="599"/>
      <c r="H212" s="599"/>
      <c r="I212" s="599"/>
      <c r="J212" s="603"/>
      <c r="K212" s="604"/>
      <c r="L212" s="604"/>
      <c r="M212" s="604"/>
      <c r="N212" s="604"/>
      <c r="O212" s="604"/>
      <c r="P212" s="604"/>
      <c r="Q212" s="625" t="s">
        <v>3790</v>
      </c>
      <c r="R212" s="605"/>
    </row>
    <row r="213" spans="1:18" s="606" customFormat="1">
      <c r="A213" s="662">
        <f t="shared" si="3"/>
        <v>211</v>
      </c>
      <c r="B213" s="600" t="s">
        <v>3765</v>
      </c>
      <c r="C213" s="601"/>
      <c r="D213" s="601"/>
      <c r="E213" s="601">
        <v>95</v>
      </c>
      <c r="F213" s="602"/>
      <c r="G213" s="599"/>
      <c r="H213" s="599" t="s">
        <v>878</v>
      </c>
      <c r="I213" s="599"/>
      <c r="J213" s="603"/>
      <c r="K213" s="604"/>
      <c r="L213" s="604"/>
      <c r="M213" s="604"/>
      <c r="N213" s="604"/>
      <c r="O213" s="604"/>
      <c r="P213" s="604"/>
      <c r="Q213" s="604"/>
      <c r="R213" s="605"/>
    </row>
    <row r="214" spans="1:18" s="606" customFormat="1">
      <c r="A214" s="662">
        <f t="shared" si="3"/>
        <v>212</v>
      </c>
      <c r="B214" s="600" t="s">
        <v>3664</v>
      </c>
      <c r="C214" s="609">
        <v>125</v>
      </c>
      <c r="D214" s="609">
        <v>175</v>
      </c>
      <c r="E214" s="609">
        <v>200</v>
      </c>
      <c r="F214" s="610"/>
      <c r="G214" s="599" t="s">
        <v>294</v>
      </c>
      <c r="H214" s="599" t="s">
        <v>1194</v>
      </c>
      <c r="I214" s="599" t="s">
        <v>1739</v>
      </c>
      <c r="J214" s="603" t="s">
        <v>17</v>
      </c>
      <c r="K214" s="604" t="s">
        <v>17</v>
      </c>
      <c r="L214" s="604"/>
      <c r="M214" s="612"/>
      <c r="N214" s="612"/>
      <c r="O214" s="612"/>
      <c r="P214" s="612"/>
      <c r="Q214" s="612"/>
      <c r="R214" s="605"/>
    </row>
    <row r="215" spans="1:18">
      <c r="A215" s="662">
        <f t="shared" si="3"/>
        <v>213</v>
      </c>
      <c r="B215" s="5" t="s">
        <v>296</v>
      </c>
      <c r="C215" s="519">
        <v>90</v>
      </c>
      <c r="D215" s="519">
        <v>115</v>
      </c>
      <c r="E215" s="519">
        <v>135</v>
      </c>
      <c r="F215" s="7">
        <v>165</v>
      </c>
      <c r="G215" s="4" t="s">
        <v>297</v>
      </c>
      <c r="H215" s="4" t="s">
        <v>1257</v>
      </c>
      <c r="I215" s="220" t="s">
        <v>1739</v>
      </c>
      <c r="J215" s="130" t="s">
        <v>17</v>
      </c>
      <c r="K215" s="50" t="s">
        <v>17</v>
      </c>
      <c r="L215" s="50" t="s">
        <v>17</v>
      </c>
      <c r="M215" s="51" t="s">
        <v>17</v>
      </c>
      <c r="N215" s="51" t="s">
        <v>17</v>
      </c>
      <c r="O215" s="738" t="s">
        <v>17</v>
      </c>
      <c r="P215" s="51"/>
      <c r="Q215" s="51" t="s">
        <v>4049</v>
      </c>
      <c r="R215" s="114"/>
    </row>
    <row r="216" spans="1:18">
      <c r="A216" s="662">
        <f t="shared" si="3"/>
        <v>214</v>
      </c>
      <c r="B216" s="5" t="s">
        <v>299</v>
      </c>
      <c r="C216" s="519">
        <v>90</v>
      </c>
      <c r="D216" s="519">
        <v>90</v>
      </c>
      <c r="E216" s="519">
        <v>45</v>
      </c>
      <c r="F216" s="7"/>
      <c r="G216" s="4" t="s">
        <v>300</v>
      </c>
      <c r="H216" s="4" t="s">
        <v>1277</v>
      </c>
      <c r="I216" s="4" t="s">
        <v>1777</v>
      </c>
      <c r="J216" s="130" t="s">
        <v>1340</v>
      </c>
      <c r="K216" s="50" t="s">
        <v>17</v>
      </c>
      <c r="L216" s="50" t="s">
        <v>1168</v>
      </c>
      <c r="M216" s="51" t="s">
        <v>17</v>
      </c>
      <c r="N216" s="51" t="s">
        <v>17</v>
      </c>
      <c r="O216" s="738" t="s">
        <v>17</v>
      </c>
      <c r="P216" s="51"/>
      <c r="Q216" s="51" t="s">
        <v>4049</v>
      </c>
      <c r="R216" s="114"/>
    </row>
    <row r="217" spans="1:18">
      <c r="A217" s="662">
        <f t="shared" si="3"/>
        <v>215</v>
      </c>
      <c r="B217" s="221" t="s">
        <v>1892</v>
      </c>
      <c r="C217" s="518">
        <v>65</v>
      </c>
      <c r="D217" s="519">
        <v>40</v>
      </c>
      <c r="E217" s="519"/>
      <c r="F217" s="7"/>
      <c r="G217" s="4" t="s">
        <v>1893</v>
      </c>
      <c r="H217" s="4" t="s">
        <v>1879</v>
      </c>
      <c r="I217" s="220"/>
      <c r="J217" s="128"/>
      <c r="K217" s="50"/>
      <c r="L217" s="50"/>
      <c r="M217" s="50"/>
      <c r="N217" s="50"/>
      <c r="O217" s="50"/>
      <c r="P217" s="50"/>
      <c r="Q217" s="50" t="s">
        <v>4049</v>
      </c>
      <c r="R217" s="114"/>
    </row>
    <row r="218" spans="1:18" s="606" customFormat="1">
      <c r="A218" s="662">
        <f t="shared" si="3"/>
        <v>216</v>
      </c>
      <c r="B218" s="607" t="s">
        <v>3666</v>
      </c>
      <c r="C218" s="609">
        <v>350</v>
      </c>
      <c r="D218" s="601"/>
      <c r="E218" s="601"/>
      <c r="F218" s="602"/>
      <c r="G218" s="611" t="s">
        <v>1064</v>
      </c>
      <c r="H218" s="599" t="s">
        <v>1894</v>
      </c>
      <c r="I218" s="613"/>
      <c r="J218" s="603"/>
      <c r="K218" s="604"/>
      <c r="L218" s="604"/>
      <c r="M218" s="604"/>
      <c r="N218" s="604"/>
      <c r="O218" s="604"/>
      <c r="P218" s="604"/>
      <c r="Q218" s="604"/>
      <c r="R218" s="605"/>
    </row>
    <row r="219" spans="1:18" ht="70">
      <c r="A219" s="662">
        <f t="shared" si="3"/>
        <v>217</v>
      </c>
      <c r="B219" s="9" t="s">
        <v>301</v>
      </c>
      <c r="C219" s="518">
        <v>80</v>
      </c>
      <c r="D219" s="518">
        <v>115</v>
      </c>
      <c r="E219" s="518">
        <v>135</v>
      </c>
      <c r="F219" s="10">
        <v>180</v>
      </c>
      <c r="G219" s="4" t="s">
        <v>302</v>
      </c>
      <c r="H219" s="4" t="s">
        <v>303</v>
      </c>
      <c r="I219" s="656">
        <v>43797</v>
      </c>
      <c r="J219" s="128" t="s">
        <v>17</v>
      </c>
      <c r="K219" s="50"/>
      <c r="L219" s="50"/>
      <c r="M219" s="51" t="s">
        <v>17</v>
      </c>
      <c r="N219" s="51" t="s">
        <v>17</v>
      </c>
      <c r="O219" s="738" t="s">
        <v>17</v>
      </c>
      <c r="P219" s="51"/>
      <c r="Q219" s="51" t="s">
        <v>4075</v>
      </c>
      <c r="R219" s="703" t="s">
        <v>4018</v>
      </c>
    </row>
    <row r="220" spans="1:18" s="606" customFormat="1">
      <c r="A220" s="662">
        <f t="shared" si="3"/>
        <v>218</v>
      </c>
      <c r="B220" s="600" t="s">
        <v>3786</v>
      </c>
      <c r="C220" s="609">
        <v>155</v>
      </c>
      <c r="D220" s="609">
        <v>175</v>
      </c>
      <c r="E220" s="609"/>
      <c r="F220" s="610"/>
      <c r="G220" s="599" t="s">
        <v>165</v>
      </c>
      <c r="H220" s="599" t="s">
        <v>894</v>
      </c>
      <c r="I220" s="599" t="s">
        <v>1778</v>
      </c>
      <c r="J220" s="603" t="s">
        <v>17</v>
      </c>
      <c r="K220" s="604" t="s">
        <v>17</v>
      </c>
      <c r="L220" s="604" t="s">
        <v>17</v>
      </c>
      <c r="M220" s="612" t="s">
        <v>17</v>
      </c>
      <c r="N220" s="612"/>
      <c r="O220" s="612"/>
      <c r="P220" s="612"/>
      <c r="Q220" s="612"/>
      <c r="R220" s="605"/>
    </row>
    <row r="221" spans="1:18">
      <c r="A221" s="662">
        <f t="shared" si="3"/>
        <v>219</v>
      </c>
      <c r="B221" s="221" t="s">
        <v>1612</v>
      </c>
      <c r="C221" s="518"/>
      <c r="D221" s="519">
        <v>60</v>
      </c>
      <c r="E221" s="519"/>
      <c r="F221" s="7">
        <v>100</v>
      </c>
      <c r="G221" s="4"/>
      <c r="H221" s="4" t="s">
        <v>1625</v>
      </c>
      <c r="I221" s="656">
        <v>43811</v>
      </c>
      <c r="J221" s="128"/>
      <c r="K221" s="50"/>
      <c r="L221" s="50"/>
      <c r="M221" s="50"/>
      <c r="N221" s="50"/>
      <c r="O221" s="738" t="s">
        <v>17</v>
      </c>
      <c r="P221" s="50" t="s">
        <v>1911</v>
      </c>
      <c r="Q221" s="50"/>
      <c r="R221" s="114"/>
    </row>
    <row r="222" spans="1:18" s="606" customFormat="1">
      <c r="A222" s="662">
        <f t="shared" si="3"/>
        <v>220</v>
      </c>
      <c r="B222" s="600" t="s">
        <v>4082</v>
      </c>
      <c r="C222" s="609">
        <v>50</v>
      </c>
      <c r="D222" s="609">
        <v>50</v>
      </c>
      <c r="E222" s="609"/>
      <c r="F222" s="610"/>
      <c r="G222" s="611" t="s">
        <v>1064</v>
      </c>
      <c r="H222" s="599" t="s">
        <v>305</v>
      </c>
      <c r="I222" s="599"/>
      <c r="J222" s="603" t="s">
        <v>17</v>
      </c>
      <c r="K222" s="604" t="s">
        <v>17</v>
      </c>
      <c r="L222" s="604"/>
      <c r="M222" s="604" t="s">
        <v>17</v>
      </c>
      <c r="N222" s="604"/>
      <c r="O222" s="604"/>
      <c r="P222" s="604"/>
      <c r="Q222" s="604"/>
      <c r="R222" s="721"/>
    </row>
    <row r="223" spans="1:18">
      <c r="A223" s="662">
        <f t="shared" si="3"/>
        <v>221</v>
      </c>
      <c r="B223" s="9" t="s">
        <v>3318</v>
      </c>
      <c r="C223" s="519"/>
      <c r="D223" s="519">
        <v>100</v>
      </c>
      <c r="E223" s="519"/>
      <c r="F223" s="7"/>
      <c r="G223" s="4"/>
      <c r="H223" s="4" t="s">
        <v>3589</v>
      </c>
      <c r="I223" s="4"/>
      <c r="J223" s="128"/>
      <c r="K223" s="50"/>
      <c r="L223" s="50"/>
      <c r="M223" s="50"/>
      <c r="N223" s="50"/>
      <c r="O223" s="50"/>
      <c r="P223" s="50" t="s">
        <v>3615</v>
      </c>
      <c r="Q223" s="50" t="s">
        <v>4049</v>
      </c>
      <c r="R223" s="114"/>
    </row>
    <row r="224" spans="1:18">
      <c r="A224" s="662">
        <f t="shared" si="3"/>
        <v>222</v>
      </c>
      <c r="B224" s="9" t="s">
        <v>306</v>
      </c>
      <c r="C224" s="518">
        <v>50</v>
      </c>
      <c r="D224" s="518">
        <v>50</v>
      </c>
      <c r="E224" s="518">
        <v>70</v>
      </c>
      <c r="F224" s="10">
        <v>110</v>
      </c>
      <c r="G224" s="4" t="s">
        <v>307</v>
      </c>
      <c r="H224" s="4" t="s">
        <v>1198</v>
      </c>
      <c r="I224" s="4" t="s">
        <v>1779</v>
      </c>
      <c r="J224" s="128" t="s">
        <v>17</v>
      </c>
      <c r="K224" s="50"/>
      <c r="L224" s="50" t="s">
        <v>17</v>
      </c>
      <c r="M224" s="51" t="s">
        <v>17</v>
      </c>
      <c r="N224" s="51" t="s">
        <v>1340</v>
      </c>
      <c r="O224" s="738" t="s">
        <v>17</v>
      </c>
      <c r="P224" s="51"/>
      <c r="Q224" s="51"/>
      <c r="R224" s="114" t="s">
        <v>3954</v>
      </c>
    </row>
    <row r="225" spans="1:18">
      <c r="A225" s="662">
        <f t="shared" si="3"/>
        <v>223</v>
      </c>
      <c r="B225" s="5" t="s">
        <v>308</v>
      </c>
      <c r="C225" s="519">
        <v>85</v>
      </c>
      <c r="D225" s="519">
        <v>105</v>
      </c>
      <c r="E225" s="519">
        <v>125</v>
      </c>
      <c r="F225" s="7"/>
      <c r="G225" s="4" t="s">
        <v>309</v>
      </c>
      <c r="H225" s="4" t="s">
        <v>1246</v>
      </c>
      <c r="I225" s="4" t="s">
        <v>1780</v>
      </c>
      <c r="J225" s="128" t="s">
        <v>17</v>
      </c>
      <c r="K225" s="75" t="s">
        <v>1065</v>
      </c>
      <c r="L225" s="50" t="s">
        <v>17</v>
      </c>
      <c r="M225" s="51" t="s">
        <v>17</v>
      </c>
      <c r="N225" s="51" t="s">
        <v>915</v>
      </c>
      <c r="O225" s="51"/>
      <c r="P225" s="51"/>
      <c r="Q225" s="51"/>
      <c r="R225" s="114"/>
    </row>
    <row r="226" spans="1:18" s="585" customFormat="1">
      <c r="A226" s="662">
        <f t="shared" si="3"/>
        <v>224</v>
      </c>
      <c r="B226" s="586" t="s">
        <v>3799</v>
      </c>
      <c r="C226" s="580"/>
      <c r="D226" s="580"/>
      <c r="E226" s="580">
        <v>100</v>
      </c>
      <c r="F226" s="581"/>
      <c r="G226" s="577"/>
      <c r="H226" s="577" t="s">
        <v>3794</v>
      </c>
      <c r="I226" s="577"/>
      <c r="J226" s="582"/>
      <c r="K226" s="583"/>
      <c r="L226" s="583"/>
      <c r="M226" s="583"/>
      <c r="N226" s="583"/>
      <c r="O226" s="583"/>
      <c r="P226" s="583"/>
      <c r="Q226" s="715"/>
      <c r="R226" s="584"/>
    </row>
    <row r="227" spans="1:18">
      <c r="A227" s="662">
        <f t="shared" si="3"/>
        <v>225</v>
      </c>
      <c r="B227" s="9" t="s">
        <v>311</v>
      </c>
      <c r="C227" s="518">
        <v>145</v>
      </c>
      <c r="D227" s="518">
        <v>145</v>
      </c>
      <c r="E227" s="518">
        <v>185</v>
      </c>
      <c r="F227" s="10"/>
      <c r="G227" s="4" t="s">
        <v>312</v>
      </c>
      <c r="H227" s="4" t="s">
        <v>1076</v>
      </c>
      <c r="I227" s="4" t="s">
        <v>1781</v>
      </c>
      <c r="J227" s="128" t="s">
        <v>17</v>
      </c>
      <c r="K227" s="50" t="s">
        <v>17</v>
      </c>
      <c r="L227" s="50" t="s">
        <v>17</v>
      </c>
      <c r="M227" s="51" t="s">
        <v>17</v>
      </c>
      <c r="N227" s="51"/>
      <c r="O227" s="51"/>
      <c r="P227" s="51"/>
      <c r="Q227" s="51" t="s">
        <v>4049</v>
      </c>
      <c r="R227" s="114"/>
    </row>
    <row r="228" spans="1:18" s="606" customFormat="1">
      <c r="A228" s="662">
        <f t="shared" si="3"/>
        <v>226</v>
      </c>
      <c r="B228" s="621" t="s">
        <v>3648</v>
      </c>
      <c r="C228" s="601">
        <v>70</v>
      </c>
      <c r="D228" s="601">
        <v>90</v>
      </c>
      <c r="E228" s="601">
        <v>90</v>
      </c>
      <c r="F228" s="602"/>
      <c r="G228" s="599" t="s">
        <v>314</v>
      </c>
      <c r="H228" s="599" t="s">
        <v>1249</v>
      </c>
      <c r="I228" s="599" t="s">
        <v>1782</v>
      </c>
      <c r="J228" s="603" t="s">
        <v>17</v>
      </c>
      <c r="K228" s="604" t="s">
        <v>17</v>
      </c>
      <c r="L228" s="604"/>
      <c r="M228" s="612" t="s">
        <v>17</v>
      </c>
      <c r="N228" s="612"/>
      <c r="O228" s="612"/>
      <c r="P228" s="612"/>
      <c r="Q228" s="612"/>
      <c r="R228" s="605"/>
    </row>
    <row r="229" spans="1:18">
      <c r="A229" s="662">
        <f t="shared" si="3"/>
        <v>227</v>
      </c>
      <c r="B229" s="9" t="s">
        <v>316</v>
      </c>
      <c r="C229" s="518">
        <v>50</v>
      </c>
      <c r="D229" s="518">
        <v>60</v>
      </c>
      <c r="E229" s="518"/>
      <c r="F229" s="10">
        <v>90</v>
      </c>
      <c r="G229" s="4" t="s">
        <v>317</v>
      </c>
      <c r="H229" s="4" t="s">
        <v>318</v>
      </c>
      <c r="I229" s="4"/>
      <c r="J229" s="128" t="s">
        <v>17</v>
      </c>
      <c r="K229" s="50" t="s">
        <v>17</v>
      </c>
      <c r="L229" s="50"/>
      <c r="M229" s="51" t="s">
        <v>17</v>
      </c>
      <c r="N229" s="51" t="s">
        <v>1069</v>
      </c>
      <c r="O229" s="51"/>
      <c r="P229" s="51"/>
      <c r="Q229" s="51" t="s">
        <v>4049</v>
      </c>
      <c r="R229" s="114" t="s">
        <v>3413</v>
      </c>
    </row>
    <row r="230" spans="1:18" s="606" customFormat="1">
      <c r="A230" s="662">
        <f t="shared" si="3"/>
        <v>228</v>
      </c>
      <c r="B230" s="600" t="s">
        <v>3652</v>
      </c>
      <c r="C230" s="609">
        <v>275</v>
      </c>
      <c r="D230" s="609">
        <v>300</v>
      </c>
      <c r="E230" s="609">
        <v>340</v>
      </c>
      <c r="F230" s="610"/>
      <c r="G230" s="599" t="s">
        <v>19</v>
      </c>
      <c r="H230" s="599" t="s">
        <v>20</v>
      </c>
      <c r="I230" s="599" t="s">
        <v>1783</v>
      </c>
      <c r="J230" s="603" t="s">
        <v>17</v>
      </c>
      <c r="K230" s="604" t="s">
        <v>17</v>
      </c>
      <c r="L230" s="604" t="s">
        <v>17</v>
      </c>
      <c r="M230" s="612" t="s">
        <v>17</v>
      </c>
      <c r="N230" s="612" t="s">
        <v>320</v>
      </c>
      <c r="O230" s="612"/>
      <c r="P230" s="612"/>
      <c r="Q230" s="612"/>
      <c r="R230" s="605"/>
    </row>
    <row r="231" spans="1:18">
      <c r="A231" s="662">
        <f t="shared" si="3"/>
        <v>229</v>
      </c>
      <c r="B231" s="9" t="s">
        <v>321</v>
      </c>
      <c r="C231" s="518">
        <v>40</v>
      </c>
      <c r="D231" s="518">
        <v>60</v>
      </c>
      <c r="E231" s="518"/>
      <c r="F231" s="10">
        <v>100</v>
      </c>
      <c r="G231" s="4" t="s">
        <v>322</v>
      </c>
      <c r="H231" s="4" t="s">
        <v>323</v>
      </c>
      <c r="I231" s="220"/>
      <c r="J231" s="128" t="s">
        <v>17</v>
      </c>
      <c r="K231" s="50" t="s">
        <v>17</v>
      </c>
      <c r="L231" s="50" t="s">
        <v>17</v>
      </c>
      <c r="M231" s="22" t="s">
        <v>17</v>
      </c>
      <c r="N231" s="51"/>
      <c r="O231" s="738" t="s">
        <v>17</v>
      </c>
      <c r="P231" s="22"/>
      <c r="Q231" s="745" t="s">
        <v>4043</v>
      </c>
      <c r="R231" s="114"/>
    </row>
    <row r="232" spans="1:18">
      <c r="A232" s="662">
        <f t="shared" si="3"/>
        <v>230</v>
      </c>
      <c r="B232" s="9" t="s">
        <v>3327</v>
      </c>
      <c r="C232" s="519"/>
      <c r="D232" s="519"/>
      <c r="E232" s="519">
        <v>80</v>
      </c>
      <c r="F232" s="7"/>
      <c r="G232" s="4"/>
      <c r="H232" s="4" t="s">
        <v>3574</v>
      </c>
      <c r="I232" s="4"/>
      <c r="J232" s="128"/>
      <c r="K232" s="50"/>
      <c r="L232" s="50"/>
      <c r="M232" s="50"/>
      <c r="N232" s="50"/>
      <c r="O232" s="738" t="s">
        <v>17</v>
      </c>
      <c r="P232" s="50" t="s">
        <v>3615</v>
      </c>
      <c r="Q232" s="744" t="s">
        <v>4061</v>
      </c>
      <c r="R232" s="114"/>
    </row>
    <row r="233" spans="1:18">
      <c r="A233" s="662">
        <f t="shared" si="3"/>
        <v>231</v>
      </c>
      <c r="B233" s="5" t="s">
        <v>999</v>
      </c>
      <c r="C233" s="519">
        <v>95</v>
      </c>
      <c r="D233" s="519">
        <v>110</v>
      </c>
      <c r="E233" s="519"/>
      <c r="F233" s="7">
        <v>150</v>
      </c>
      <c r="G233" s="4" t="s">
        <v>324</v>
      </c>
      <c r="H233" s="4" t="s">
        <v>1214</v>
      </c>
      <c r="I233" s="4" t="s">
        <v>1784</v>
      </c>
      <c r="J233" s="128" t="s">
        <v>17</v>
      </c>
      <c r="K233" s="50" t="s">
        <v>17</v>
      </c>
      <c r="L233" s="50" t="s">
        <v>17</v>
      </c>
      <c r="M233" s="51"/>
      <c r="N233" s="51" t="s">
        <v>17</v>
      </c>
      <c r="O233" s="738" t="s">
        <v>17</v>
      </c>
      <c r="P233" s="51"/>
      <c r="Q233" s="745" t="s">
        <v>4026</v>
      </c>
      <c r="R233" s="114"/>
    </row>
    <row r="234" spans="1:18">
      <c r="A234" s="662">
        <f t="shared" si="3"/>
        <v>232</v>
      </c>
      <c r="B234" s="5" t="s">
        <v>977</v>
      </c>
      <c r="C234" s="518"/>
      <c r="D234" s="518">
        <v>160</v>
      </c>
      <c r="E234" s="518"/>
      <c r="F234" s="10">
        <v>200</v>
      </c>
      <c r="G234" s="101" t="s">
        <v>1064</v>
      </c>
      <c r="H234" s="4" t="s">
        <v>969</v>
      </c>
      <c r="I234" s="4"/>
      <c r="J234" s="128" t="s">
        <v>17</v>
      </c>
      <c r="K234" s="50" t="s">
        <v>17</v>
      </c>
      <c r="L234" s="50" t="s">
        <v>17</v>
      </c>
      <c r="M234" s="50"/>
      <c r="N234" s="50" t="s">
        <v>17</v>
      </c>
      <c r="O234" s="50" t="s">
        <v>17</v>
      </c>
      <c r="P234" s="50"/>
      <c r="Q234" s="50" t="s">
        <v>4049</v>
      </c>
      <c r="R234" s="114"/>
    </row>
    <row r="235" spans="1:18">
      <c r="A235" s="662">
        <f t="shared" si="3"/>
        <v>233</v>
      </c>
      <c r="B235" s="221" t="s">
        <v>1601</v>
      </c>
      <c r="C235" s="518"/>
      <c r="D235" s="519">
        <v>100</v>
      </c>
      <c r="E235" s="519"/>
      <c r="F235" s="7">
        <v>150</v>
      </c>
      <c r="G235" s="4"/>
      <c r="H235" s="4" t="s">
        <v>1633</v>
      </c>
      <c r="I235" s="4"/>
      <c r="J235" s="128"/>
      <c r="K235" s="50"/>
      <c r="L235" s="50"/>
      <c r="M235" s="50"/>
      <c r="N235" s="50"/>
      <c r="O235" s="738" t="s">
        <v>17</v>
      </c>
      <c r="P235" s="50" t="s">
        <v>1911</v>
      </c>
      <c r="Q235" s="744" t="s">
        <v>4093</v>
      </c>
      <c r="R235" s="114" t="s">
        <v>4379</v>
      </c>
    </row>
    <row r="236" spans="1:18">
      <c r="A236" s="662">
        <f t="shared" si="3"/>
        <v>234</v>
      </c>
      <c r="B236" s="5" t="s">
        <v>326</v>
      </c>
      <c r="C236" s="519">
        <v>50</v>
      </c>
      <c r="D236" s="519">
        <v>70</v>
      </c>
      <c r="E236" s="519"/>
      <c r="F236" s="7" t="s">
        <v>2061</v>
      </c>
      <c r="G236" s="4" t="s">
        <v>327</v>
      </c>
      <c r="H236" s="4" t="s">
        <v>1223</v>
      </c>
      <c r="I236" s="4"/>
      <c r="J236" s="128" t="s">
        <v>17</v>
      </c>
      <c r="K236" s="75" t="s">
        <v>1065</v>
      </c>
      <c r="L236" s="50" t="s">
        <v>17</v>
      </c>
      <c r="M236" s="51"/>
      <c r="N236" s="51" t="s">
        <v>17</v>
      </c>
      <c r="O236" s="51"/>
      <c r="P236" s="51"/>
      <c r="Q236" s="745" t="s">
        <v>4043</v>
      </c>
      <c r="R236" s="114"/>
    </row>
    <row r="237" spans="1:18" s="606" customFormat="1">
      <c r="A237" s="662">
        <f t="shared" si="3"/>
        <v>235</v>
      </c>
      <c r="B237" s="607" t="s">
        <v>3654</v>
      </c>
      <c r="C237" s="609">
        <v>275</v>
      </c>
      <c r="D237" s="609">
        <v>300</v>
      </c>
      <c r="E237" s="609">
        <v>340</v>
      </c>
      <c r="F237" s="610"/>
      <c r="G237" s="599" t="s">
        <v>330</v>
      </c>
      <c r="H237" s="599" t="s">
        <v>331</v>
      </c>
      <c r="I237" s="599" t="s">
        <v>1740</v>
      </c>
      <c r="J237" s="603" t="s">
        <v>17</v>
      </c>
      <c r="K237" s="604" t="s">
        <v>17</v>
      </c>
      <c r="L237" s="604" t="s">
        <v>1168</v>
      </c>
      <c r="M237" s="612" t="s">
        <v>17</v>
      </c>
      <c r="N237" s="612" t="s">
        <v>915</v>
      </c>
      <c r="O237" s="612"/>
      <c r="P237" s="612"/>
      <c r="Q237" s="612"/>
      <c r="R237" s="605"/>
    </row>
    <row r="238" spans="1:18" s="606" customFormat="1">
      <c r="A238" s="662">
        <f t="shared" si="3"/>
        <v>236</v>
      </c>
      <c r="B238" s="600" t="s">
        <v>3728</v>
      </c>
      <c r="C238" s="608"/>
      <c r="D238" s="609">
        <v>300</v>
      </c>
      <c r="E238" s="609">
        <v>100</v>
      </c>
      <c r="F238" s="610"/>
      <c r="G238" s="611" t="s">
        <v>1064</v>
      </c>
      <c r="H238" s="599" t="s">
        <v>890</v>
      </c>
      <c r="I238" s="599" t="s">
        <v>1740</v>
      </c>
      <c r="J238" s="603" t="s">
        <v>17</v>
      </c>
      <c r="K238" s="612" t="s">
        <v>17</v>
      </c>
      <c r="L238" s="612" t="s">
        <v>919</v>
      </c>
      <c r="M238" s="612" t="s">
        <v>17</v>
      </c>
      <c r="N238" s="612"/>
      <c r="O238" s="612"/>
      <c r="P238" s="612"/>
      <c r="Q238" s="612"/>
      <c r="R238" s="624"/>
    </row>
    <row r="239" spans="1:18">
      <c r="A239" s="662">
        <f t="shared" si="3"/>
        <v>237</v>
      </c>
      <c r="B239" s="9" t="s">
        <v>3835</v>
      </c>
      <c r="C239" s="520"/>
      <c r="D239" s="518"/>
      <c r="E239" s="518"/>
      <c r="F239" s="10">
        <v>330</v>
      </c>
      <c r="G239" s="101"/>
      <c r="H239" s="4" t="s">
        <v>3836</v>
      </c>
      <c r="I239" s="4"/>
      <c r="J239" s="128"/>
      <c r="K239" s="51"/>
      <c r="L239" s="51"/>
      <c r="M239" s="51"/>
      <c r="N239" s="51"/>
      <c r="O239" s="50" t="s">
        <v>17</v>
      </c>
      <c r="P239" s="51" t="s">
        <v>3615</v>
      </c>
      <c r="Q239" s="745" t="s">
        <v>4094</v>
      </c>
      <c r="R239" s="115"/>
    </row>
    <row r="240" spans="1:18">
      <c r="A240" s="662">
        <f t="shared" si="3"/>
        <v>238</v>
      </c>
      <c r="B240" s="5" t="s">
        <v>332</v>
      </c>
      <c r="C240" s="519">
        <v>115</v>
      </c>
      <c r="D240" s="519">
        <v>145</v>
      </c>
      <c r="E240" s="519"/>
      <c r="F240" s="7"/>
      <c r="G240" s="4" t="s">
        <v>40</v>
      </c>
      <c r="H240" s="4" t="s">
        <v>1232</v>
      </c>
      <c r="I240" s="4"/>
      <c r="J240" s="128" t="s">
        <v>17</v>
      </c>
      <c r="K240" s="50" t="s">
        <v>17</v>
      </c>
      <c r="L240" s="50" t="s">
        <v>915</v>
      </c>
      <c r="M240" s="51" t="s">
        <v>17</v>
      </c>
      <c r="N240" s="51" t="s">
        <v>915</v>
      </c>
      <c r="O240" s="50" t="s">
        <v>17</v>
      </c>
      <c r="P240" s="22"/>
      <c r="Q240" s="745" t="s">
        <v>4080</v>
      </c>
      <c r="R240" s="114" t="s">
        <v>4380</v>
      </c>
    </row>
    <row r="241" spans="1:18">
      <c r="A241" s="662">
        <f t="shared" si="3"/>
        <v>239</v>
      </c>
      <c r="B241" s="5" t="s">
        <v>333</v>
      </c>
      <c r="C241" s="519">
        <v>125</v>
      </c>
      <c r="D241" s="519">
        <v>155</v>
      </c>
      <c r="E241" s="519"/>
      <c r="F241" s="7">
        <v>190</v>
      </c>
      <c r="G241" s="4" t="s">
        <v>334</v>
      </c>
      <c r="H241" s="4" t="s">
        <v>1228</v>
      </c>
      <c r="I241" s="659" t="s">
        <v>3953</v>
      </c>
      <c r="J241" s="128" t="s">
        <v>17</v>
      </c>
      <c r="K241" s="50" t="s">
        <v>17</v>
      </c>
      <c r="L241" s="50" t="s">
        <v>17</v>
      </c>
      <c r="M241" s="51" t="s">
        <v>17</v>
      </c>
      <c r="N241" s="51" t="s">
        <v>1343</v>
      </c>
      <c r="O241" s="51"/>
      <c r="P241" s="51"/>
      <c r="Q241" s="745" t="s">
        <v>4095</v>
      </c>
      <c r="R241" s="114"/>
    </row>
    <row r="242" spans="1:18" s="606" customFormat="1">
      <c r="A242" s="662">
        <f t="shared" si="3"/>
        <v>240</v>
      </c>
      <c r="B242" s="621" t="s">
        <v>3717</v>
      </c>
      <c r="C242" s="601">
        <v>115</v>
      </c>
      <c r="D242" s="601">
        <v>115</v>
      </c>
      <c r="E242" s="601"/>
      <c r="F242" s="602"/>
      <c r="G242" s="599" t="s">
        <v>336</v>
      </c>
      <c r="H242" s="599" t="s">
        <v>1270</v>
      </c>
      <c r="I242" s="599"/>
      <c r="J242" s="629" t="s">
        <v>1340</v>
      </c>
      <c r="K242" s="604" t="s">
        <v>17</v>
      </c>
      <c r="L242" s="604" t="s">
        <v>17</v>
      </c>
      <c r="M242" s="612" t="s">
        <v>17</v>
      </c>
      <c r="N242" s="612" t="s">
        <v>914</v>
      </c>
      <c r="O242" s="612"/>
      <c r="P242" s="612"/>
      <c r="Q242" s="612"/>
      <c r="R242" s="605"/>
    </row>
    <row r="243" spans="1:18" s="606" customFormat="1">
      <c r="A243" s="662">
        <f t="shared" si="3"/>
        <v>241</v>
      </c>
      <c r="B243" s="621" t="s">
        <v>3721</v>
      </c>
      <c r="C243" s="601">
        <v>95</v>
      </c>
      <c r="D243" s="601">
        <v>95</v>
      </c>
      <c r="E243" s="601"/>
      <c r="F243" s="602"/>
      <c r="G243" s="599" t="s">
        <v>338</v>
      </c>
      <c r="H243" s="599" t="s">
        <v>1234</v>
      </c>
      <c r="I243" s="599"/>
      <c r="J243" s="603" t="s">
        <v>17</v>
      </c>
      <c r="K243" s="604" t="s">
        <v>17</v>
      </c>
      <c r="L243" s="604" t="s">
        <v>1168</v>
      </c>
      <c r="M243" s="612" t="s">
        <v>17</v>
      </c>
      <c r="N243" s="612"/>
      <c r="O243" s="612"/>
      <c r="P243" s="612"/>
      <c r="Q243" s="612"/>
      <c r="R243" s="605"/>
    </row>
    <row r="244" spans="1:18" s="606" customFormat="1">
      <c r="A244" s="662">
        <f t="shared" si="3"/>
        <v>242</v>
      </c>
      <c r="B244" s="621" t="s">
        <v>3616</v>
      </c>
      <c r="C244" s="601">
        <v>135</v>
      </c>
      <c r="D244" s="601">
        <v>135</v>
      </c>
      <c r="E244" s="601">
        <v>35</v>
      </c>
      <c r="F244" s="602"/>
      <c r="G244" s="599" t="s">
        <v>341</v>
      </c>
      <c r="H244" s="599" t="s">
        <v>1241</v>
      </c>
      <c r="I244" s="599" t="s">
        <v>1785</v>
      </c>
      <c r="J244" s="603" t="s">
        <v>17</v>
      </c>
      <c r="K244" s="604"/>
      <c r="L244" s="604" t="s">
        <v>17</v>
      </c>
      <c r="M244" s="612" t="s">
        <v>17</v>
      </c>
      <c r="N244" s="612"/>
      <c r="O244" s="612"/>
      <c r="P244" s="612"/>
      <c r="Q244" s="612"/>
      <c r="R244" s="605"/>
    </row>
    <row r="245" spans="1:18">
      <c r="A245" s="662">
        <f t="shared" si="3"/>
        <v>243</v>
      </c>
      <c r="B245" s="5" t="s">
        <v>344</v>
      </c>
      <c r="C245" s="519">
        <v>75</v>
      </c>
      <c r="D245" s="519">
        <v>80</v>
      </c>
      <c r="E245" s="519">
        <v>120</v>
      </c>
      <c r="F245" s="7" t="s">
        <v>2063</v>
      </c>
      <c r="G245" s="4" t="s">
        <v>345</v>
      </c>
      <c r="H245" s="4" t="s">
        <v>1207</v>
      </c>
      <c r="I245" s="220" t="s">
        <v>1786</v>
      </c>
      <c r="J245" s="128" t="s">
        <v>17</v>
      </c>
      <c r="K245" s="50" t="s">
        <v>17</v>
      </c>
      <c r="L245" s="50" t="s">
        <v>17</v>
      </c>
      <c r="M245" s="51"/>
      <c r="N245" s="51" t="s">
        <v>915</v>
      </c>
      <c r="O245" s="50" t="s">
        <v>17</v>
      </c>
      <c r="P245" s="51"/>
      <c r="Q245" s="745" t="s">
        <v>4087</v>
      </c>
      <c r="R245" s="114"/>
    </row>
    <row r="246" spans="1:18">
      <c r="A246" s="662">
        <f t="shared" si="3"/>
        <v>244</v>
      </c>
      <c r="B246" s="9" t="s">
        <v>930</v>
      </c>
      <c r="C246" s="520">
        <v>70</v>
      </c>
      <c r="D246" s="519">
        <v>120</v>
      </c>
      <c r="E246" s="519">
        <v>140</v>
      </c>
      <c r="F246" s="7">
        <v>170</v>
      </c>
      <c r="G246" s="4" t="s">
        <v>892</v>
      </c>
      <c r="H246" s="4" t="s">
        <v>1787</v>
      </c>
      <c r="I246" s="656">
        <v>43819</v>
      </c>
      <c r="J246" s="128" t="s">
        <v>17</v>
      </c>
      <c r="K246" s="51" t="s">
        <v>17</v>
      </c>
      <c r="L246" s="51"/>
      <c r="M246" s="51"/>
      <c r="N246" s="51" t="s">
        <v>927</v>
      </c>
      <c r="O246" s="51"/>
      <c r="P246" s="51"/>
      <c r="Q246" s="745" t="s">
        <v>4028</v>
      </c>
      <c r="R246" s="115" t="s">
        <v>4380</v>
      </c>
    </row>
    <row r="247" spans="1:18" s="606" customFormat="1">
      <c r="A247" s="662">
        <f t="shared" si="3"/>
        <v>245</v>
      </c>
      <c r="B247" s="600" t="s">
        <v>3749</v>
      </c>
      <c r="C247" s="609">
        <v>90</v>
      </c>
      <c r="D247" s="609">
        <v>110</v>
      </c>
      <c r="E247" s="609"/>
      <c r="F247" s="610"/>
      <c r="G247" s="599" t="s">
        <v>348</v>
      </c>
      <c r="H247" s="599" t="s">
        <v>310</v>
      </c>
      <c r="I247" s="599"/>
      <c r="J247" s="603" t="s">
        <v>17</v>
      </c>
      <c r="K247" s="604" t="s">
        <v>17</v>
      </c>
      <c r="L247" s="604"/>
      <c r="M247" s="612"/>
      <c r="N247" s="612"/>
      <c r="O247" s="612"/>
      <c r="P247" s="612"/>
      <c r="Q247" s="612"/>
      <c r="R247" s="605"/>
    </row>
    <row r="248" spans="1:18">
      <c r="A248" s="662">
        <f t="shared" si="3"/>
        <v>246</v>
      </c>
      <c r="B248" s="221" t="s">
        <v>1640</v>
      </c>
      <c r="C248" s="518"/>
      <c r="D248" s="519">
        <v>165</v>
      </c>
      <c r="E248" s="519"/>
      <c r="F248" s="7">
        <v>200</v>
      </c>
      <c r="G248" s="4"/>
      <c r="H248" s="4" t="s">
        <v>1641</v>
      </c>
      <c r="I248" s="656">
        <v>43830</v>
      </c>
      <c r="J248" s="128"/>
      <c r="K248" s="50"/>
      <c r="L248" s="50"/>
      <c r="M248" s="50"/>
      <c r="N248" s="50"/>
      <c r="O248" s="739" t="s">
        <v>17</v>
      </c>
      <c r="P248" s="50" t="s">
        <v>1911</v>
      </c>
      <c r="Q248" s="744" t="s">
        <v>4027</v>
      </c>
      <c r="R248" s="114" t="s">
        <v>4039</v>
      </c>
    </row>
    <row r="249" spans="1:18">
      <c r="A249" s="662">
        <f t="shared" si="3"/>
        <v>247</v>
      </c>
      <c r="B249" s="9" t="s">
        <v>349</v>
      </c>
      <c r="C249" s="518">
        <v>135</v>
      </c>
      <c r="D249" s="518">
        <v>155</v>
      </c>
      <c r="E249" s="518">
        <v>175</v>
      </c>
      <c r="F249" s="10" t="s">
        <v>2065</v>
      </c>
      <c r="G249" s="4" t="s">
        <v>350</v>
      </c>
      <c r="H249" s="4" t="s">
        <v>1189</v>
      </c>
      <c r="I249" s="4" t="s">
        <v>1788</v>
      </c>
      <c r="J249" s="128" t="s">
        <v>17</v>
      </c>
      <c r="K249" s="50" t="s">
        <v>17</v>
      </c>
      <c r="L249" s="50" t="s">
        <v>17</v>
      </c>
      <c r="M249" s="51" t="s">
        <v>17</v>
      </c>
      <c r="N249" s="51"/>
      <c r="O249" s="51" t="s">
        <v>17</v>
      </c>
      <c r="P249" s="51"/>
      <c r="Q249" s="745" t="s">
        <v>4093</v>
      </c>
      <c r="R249" s="114"/>
    </row>
    <row r="250" spans="1:18" s="606" customFormat="1">
      <c r="A250" s="662">
        <f t="shared" si="3"/>
        <v>248</v>
      </c>
      <c r="B250" s="600" t="s">
        <v>3718</v>
      </c>
      <c r="C250" s="609"/>
      <c r="D250" s="609">
        <v>50</v>
      </c>
      <c r="E250" s="609"/>
      <c r="F250" s="610"/>
      <c r="G250" s="611" t="s">
        <v>1064</v>
      </c>
      <c r="H250" s="599" t="s">
        <v>861</v>
      </c>
      <c r="I250" s="599"/>
      <c r="J250" s="603" t="s">
        <v>17</v>
      </c>
      <c r="K250" s="604" t="s">
        <v>17</v>
      </c>
      <c r="L250" s="604" t="s">
        <v>919</v>
      </c>
      <c r="M250" s="604" t="s">
        <v>17</v>
      </c>
      <c r="N250" s="604" t="s">
        <v>919</v>
      </c>
      <c r="O250" s="604"/>
      <c r="P250" s="604"/>
      <c r="Q250" s="604"/>
      <c r="R250" s="605"/>
    </row>
    <row r="251" spans="1:18">
      <c r="A251" s="662">
        <f t="shared" si="3"/>
        <v>249</v>
      </c>
      <c r="B251" s="9" t="s">
        <v>351</v>
      </c>
      <c r="C251" s="518">
        <v>55</v>
      </c>
      <c r="D251" s="518">
        <v>75</v>
      </c>
      <c r="E251" s="532">
        <v>100</v>
      </c>
      <c r="F251" s="10" t="s">
        <v>2066</v>
      </c>
      <c r="G251" s="4" t="s">
        <v>352</v>
      </c>
      <c r="H251" s="4" t="s">
        <v>353</v>
      </c>
      <c r="I251" s="220" t="s">
        <v>1789</v>
      </c>
      <c r="J251" s="128" t="s">
        <v>17</v>
      </c>
      <c r="K251" s="50" t="s">
        <v>17</v>
      </c>
      <c r="L251" s="50" t="s">
        <v>1342</v>
      </c>
      <c r="M251" s="51" t="s">
        <v>17</v>
      </c>
      <c r="N251" s="51" t="s">
        <v>915</v>
      </c>
      <c r="O251" s="739" t="s">
        <v>17</v>
      </c>
      <c r="P251" s="51"/>
      <c r="Q251" s="747" t="s">
        <v>4035</v>
      </c>
      <c r="R251" s="114"/>
    </row>
    <row r="252" spans="1:18" s="606" customFormat="1">
      <c r="A252" s="662">
        <f t="shared" si="3"/>
        <v>250</v>
      </c>
      <c r="B252" s="607" t="s">
        <v>3619</v>
      </c>
      <c r="C252" s="609">
        <v>50</v>
      </c>
      <c r="D252" s="601"/>
      <c r="E252" s="601"/>
      <c r="F252" s="602"/>
      <c r="G252" s="611" t="s">
        <v>1064</v>
      </c>
      <c r="H252" s="599" t="s">
        <v>1895</v>
      </c>
      <c r="I252" s="613"/>
      <c r="J252" s="603"/>
      <c r="K252" s="604"/>
      <c r="L252" s="604"/>
      <c r="M252" s="604"/>
      <c r="N252" s="604"/>
      <c r="O252" s="604"/>
      <c r="P252" s="604"/>
      <c r="Q252" s="604"/>
      <c r="R252" s="605"/>
    </row>
    <row r="253" spans="1:18">
      <c r="A253" s="662">
        <f t="shared" si="3"/>
        <v>251</v>
      </c>
      <c r="B253" s="221" t="s">
        <v>1682</v>
      </c>
      <c r="C253" s="518"/>
      <c r="D253" s="519">
        <v>50</v>
      </c>
      <c r="E253" s="519"/>
      <c r="F253" s="7">
        <v>90</v>
      </c>
      <c r="G253" s="4"/>
      <c r="H253" s="4" t="s">
        <v>1684</v>
      </c>
      <c r="I253" s="656">
        <v>43820</v>
      </c>
      <c r="J253" s="128"/>
      <c r="K253" s="50"/>
      <c r="L253" s="50"/>
      <c r="M253" s="50"/>
      <c r="N253" s="50"/>
      <c r="O253" s="51" t="s">
        <v>17</v>
      </c>
      <c r="P253" s="50" t="s">
        <v>1911</v>
      </c>
      <c r="Q253" s="744" t="s">
        <v>4066</v>
      </c>
      <c r="R253" s="114"/>
    </row>
    <row r="254" spans="1:18" s="606" customFormat="1">
      <c r="A254" s="662">
        <f t="shared" si="3"/>
        <v>252</v>
      </c>
      <c r="B254" s="600" t="s">
        <v>3743</v>
      </c>
      <c r="C254" s="609">
        <v>330</v>
      </c>
      <c r="D254" s="609">
        <v>330</v>
      </c>
      <c r="E254" s="609">
        <v>350</v>
      </c>
      <c r="F254" s="610"/>
      <c r="G254" s="599" t="s">
        <v>355</v>
      </c>
      <c r="H254" s="599" t="s">
        <v>1278</v>
      </c>
      <c r="I254" s="599" t="s">
        <v>1790</v>
      </c>
      <c r="J254" s="603" t="s">
        <v>17</v>
      </c>
      <c r="K254" s="604" t="s">
        <v>17</v>
      </c>
      <c r="L254" s="604" t="s">
        <v>17</v>
      </c>
      <c r="M254" s="612" t="s">
        <v>17</v>
      </c>
      <c r="N254" s="612"/>
      <c r="O254" s="612"/>
      <c r="P254" s="612"/>
      <c r="Q254" s="612"/>
      <c r="R254" s="605"/>
    </row>
    <row r="255" spans="1:18">
      <c r="A255" s="662">
        <f t="shared" si="3"/>
        <v>253</v>
      </c>
      <c r="B255" s="221" t="s">
        <v>1896</v>
      </c>
      <c r="C255" s="518">
        <v>100</v>
      </c>
      <c r="D255" s="519">
        <v>120</v>
      </c>
      <c r="E255" s="519"/>
      <c r="F255" s="7">
        <v>160</v>
      </c>
      <c r="G255" s="101" t="s">
        <v>1064</v>
      </c>
      <c r="H255" s="4" t="s">
        <v>1897</v>
      </c>
      <c r="I255" s="4" t="s">
        <v>1750</v>
      </c>
      <c r="J255" s="128"/>
      <c r="K255" s="50"/>
      <c r="L255" s="50"/>
      <c r="M255" s="50"/>
      <c r="N255" s="50"/>
      <c r="O255" s="738" t="s">
        <v>17</v>
      </c>
      <c r="P255" s="50" t="s">
        <v>1829</v>
      </c>
      <c r="Q255" s="744" t="s">
        <v>4048</v>
      </c>
      <c r="R255" s="114"/>
    </row>
    <row r="256" spans="1:18" s="606" customFormat="1">
      <c r="A256" s="662">
        <f t="shared" si="3"/>
        <v>254</v>
      </c>
      <c r="B256" s="600" t="s">
        <v>1791</v>
      </c>
      <c r="C256" s="609">
        <v>70</v>
      </c>
      <c r="D256" s="609">
        <v>70</v>
      </c>
      <c r="E256" s="609"/>
      <c r="F256" s="610"/>
      <c r="G256" s="599" t="s">
        <v>357</v>
      </c>
      <c r="H256" s="599" t="s">
        <v>357</v>
      </c>
      <c r="I256" s="599"/>
      <c r="J256" s="603" t="s">
        <v>17</v>
      </c>
      <c r="K256" s="604"/>
      <c r="L256" s="604"/>
      <c r="M256" s="612"/>
      <c r="N256" s="612"/>
      <c r="O256" s="612"/>
      <c r="P256" s="612"/>
      <c r="Q256" s="612"/>
      <c r="R256" s="605"/>
    </row>
    <row r="257" spans="1:18">
      <c r="A257" s="662">
        <f t="shared" si="3"/>
        <v>255</v>
      </c>
      <c r="B257" s="9" t="s">
        <v>358</v>
      </c>
      <c r="C257" s="518">
        <v>150</v>
      </c>
      <c r="D257" s="518">
        <v>150</v>
      </c>
      <c r="E257" s="518"/>
      <c r="F257" s="10"/>
      <c r="G257" s="4" t="s">
        <v>359</v>
      </c>
      <c r="H257" s="4" t="s">
        <v>360</v>
      </c>
      <c r="I257" s="4"/>
      <c r="J257" s="128" t="s">
        <v>17</v>
      </c>
      <c r="K257" s="50" t="s">
        <v>17</v>
      </c>
      <c r="L257" s="50"/>
      <c r="M257" s="51" t="s">
        <v>17</v>
      </c>
      <c r="N257" s="51"/>
      <c r="O257" s="738" t="s">
        <v>17</v>
      </c>
      <c r="P257" s="51" t="s">
        <v>17</v>
      </c>
      <c r="Q257" s="51" t="s">
        <v>4049</v>
      </c>
      <c r="R257" s="114"/>
    </row>
    <row r="258" spans="1:18" s="606" customFormat="1">
      <c r="A258" s="662">
        <f t="shared" si="3"/>
        <v>256</v>
      </c>
      <c r="B258" s="600" t="s">
        <v>3757</v>
      </c>
      <c r="C258" s="601"/>
      <c r="D258" s="601"/>
      <c r="E258" s="601">
        <v>200</v>
      </c>
      <c r="F258" s="602"/>
      <c r="G258" s="599"/>
      <c r="H258" s="599" t="s">
        <v>1998</v>
      </c>
      <c r="I258" s="599"/>
      <c r="J258" s="603"/>
      <c r="K258" s="603"/>
      <c r="L258" s="603"/>
      <c r="M258" s="604"/>
      <c r="N258" s="603"/>
      <c r="O258" s="604"/>
      <c r="P258" s="604"/>
      <c r="Q258" s="604"/>
      <c r="R258" s="605"/>
    </row>
    <row r="259" spans="1:18">
      <c r="A259" s="662">
        <f t="shared" si="3"/>
        <v>257</v>
      </c>
      <c r="B259" s="9" t="s">
        <v>361</v>
      </c>
      <c r="C259" s="518">
        <v>150</v>
      </c>
      <c r="D259" s="518">
        <v>150</v>
      </c>
      <c r="E259" s="518">
        <v>200</v>
      </c>
      <c r="F259" s="10">
        <v>250</v>
      </c>
      <c r="G259" s="4" t="s">
        <v>362</v>
      </c>
      <c r="H259" s="4" t="s">
        <v>1188</v>
      </c>
      <c r="I259" s="4" t="s">
        <v>1792</v>
      </c>
      <c r="J259" s="128" t="s">
        <v>17</v>
      </c>
      <c r="K259" s="50" t="s">
        <v>17</v>
      </c>
      <c r="L259" s="50" t="s">
        <v>17</v>
      </c>
      <c r="M259" s="51" t="s">
        <v>17</v>
      </c>
      <c r="N259" s="51" t="s">
        <v>915</v>
      </c>
      <c r="O259" s="51"/>
      <c r="P259" s="51"/>
      <c r="Q259" s="745" t="s">
        <v>4096</v>
      </c>
      <c r="R259" s="114" t="s">
        <v>4380</v>
      </c>
    </row>
    <row r="260" spans="1:18" s="606" customFormat="1">
      <c r="A260" s="662">
        <f t="shared" si="3"/>
        <v>258</v>
      </c>
      <c r="B260" s="621" t="s">
        <v>3665</v>
      </c>
      <c r="C260" s="601">
        <v>85</v>
      </c>
      <c r="D260" s="601">
        <v>125</v>
      </c>
      <c r="E260" s="601"/>
      <c r="F260" s="602"/>
      <c r="G260" s="599" t="s">
        <v>364</v>
      </c>
      <c r="H260" s="599" t="s">
        <v>1250</v>
      </c>
      <c r="I260" s="599"/>
      <c r="J260" s="603" t="s">
        <v>17</v>
      </c>
      <c r="K260" s="604" t="s">
        <v>17</v>
      </c>
      <c r="L260" s="604" t="s">
        <v>17</v>
      </c>
      <c r="M260" s="612"/>
      <c r="N260" s="612"/>
      <c r="O260" s="615"/>
      <c r="P260" s="612" t="s">
        <v>17</v>
      </c>
      <c r="Q260" s="612"/>
      <c r="R260" s="605"/>
    </row>
    <row r="261" spans="1:18">
      <c r="A261" s="662">
        <f t="shared" ref="A261:A324" si="4">A260+1</f>
        <v>259</v>
      </c>
      <c r="B261" s="15" t="s">
        <v>1465</v>
      </c>
      <c r="C261" s="518"/>
      <c r="D261" s="518"/>
      <c r="E261" s="518"/>
      <c r="F261" s="10">
        <v>500</v>
      </c>
      <c r="G261" s="4"/>
      <c r="H261" s="4" t="s">
        <v>1722</v>
      </c>
      <c r="I261" s="4"/>
      <c r="J261" s="128"/>
      <c r="K261" s="50"/>
      <c r="L261" s="50"/>
      <c r="M261" s="51"/>
      <c r="N261" s="51"/>
      <c r="O261" s="739" t="s">
        <v>17</v>
      </c>
      <c r="P261" s="51"/>
      <c r="Q261" s="51" t="s">
        <v>4049</v>
      </c>
      <c r="R261" s="114"/>
    </row>
    <row r="262" spans="1:18" s="606" customFormat="1">
      <c r="A262" s="662">
        <f t="shared" si="4"/>
        <v>260</v>
      </c>
      <c r="B262" s="607" t="s">
        <v>3663</v>
      </c>
      <c r="C262" s="609"/>
      <c r="D262" s="601">
        <v>150</v>
      </c>
      <c r="E262" s="601"/>
      <c r="F262" s="602"/>
      <c r="G262" s="599"/>
      <c r="H262" s="599" t="s">
        <v>1700</v>
      </c>
      <c r="I262" s="613"/>
      <c r="J262" s="603"/>
      <c r="K262" s="604"/>
      <c r="L262" s="604"/>
      <c r="M262" s="604"/>
      <c r="N262" s="604"/>
      <c r="O262" s="604"/>
      <c r="P262" s="604"/>
      <c r="Q262" s="604"/>
      <c r="R262" s="605"/>
    </row>
    <row r="263" spans="1:18" s="606" customFormat="1">
      <c r="A263" s="662">
        <f t="shared" si="4"/>
        <v>261</v>
      </c>
      <c r="B263" s="600" t="s">
        <v>3688</v>
      </c>
      <c r="C263" s="601"/>
      <c r="D263" s="601"/>
      <c r="E263" s="601">
        <v>200</v>
      </c>
      <c r="F263" s="602"/>
      <c r="G263" s="599"/>
      <c r="H263" s="599" t="s">
        <v>3593</v>
      </c>
      <c r="I263" s="599"/>
      <c r="J263" s="603"/>
      <c r="K263" s="604"/>
      <c r="L263" s="604"/>
      <c r="M263" s="604"/>
      <c r="N263" s="604"/>
      <c r="O263" s="604"/>
      <c r="P263" s="604" t="s">
        <v>3615</v>
      </c>
      <c r="Q263" s="604"/>
      <c r="R263" s="605"/>
    </row>
    <row r="264" spans="1:18" s="606" customFormat="1">
      <c r="A264" s="662">
        <f t="shared" si="4"/>
        <v>262</v>
      </c>
      <c r="B264" s="600" t="s">
        <v>3688</v>
      </c>
      <c r="C264" s="601"/>
      <c r="D264" s="601"/>
      <c r="E264" s="601"/>
      <c r="F264" s="602"/>
      <c r="G264" s="599"/>
      <c r="H264" s="599"/>
      <c r="I264" s="599"/>
      <c r="J264" s="603"/>
      <c r="K264" s="604"/>
      <c r="L264" s="604"/>
      <c r="M264" s="604"/>
      <c r="N264" s="604"/>
      <c r="O264" s="604"/>
      <c r="P264" s="604"/>
      <c r="Q264" s="625" t="s">
        <v>3790</v>
      </c>
      <c r="R264" s="605"/>
    </row>
    <row r="265" spans="1:18">
      <c r="A265" s="662">
        <f t="shared" si="4"/>
        <v>263</v>
      </c>
      <c r="B265" s="9" t="s">
        <v>368</v>
      </c>
      <c r="C265" s="518">
        <v>75</v>
      </c>
      <c r="D265" s="518">
        <v>95</v>
      </c>
      <c r="E265" s="518"/>
      <c r="F265" s="10"/>
      <c r="G265" s="4" t="s">
        <v>369</v>
      </c>
      <c r="H265" s="4" t="s">
        <v>902</v>
      </c>
      <c r="I265" s="4"/>
      <c r="J265" s="128" t="s">
        <v>17</v>
      </c>
      <c r="K265" s="50" t="s">
        <v>17</v>
      </c>
      <c r="L265" s="50" t="s">
        <v>17</v>
      </c>
      <c r="M265" s="51" t="s">
        <v>17</v>
      </c>
      <c r="N265" s="51" t="s">
        <v>17</v>
      </c>
      <c r="O265" s="51"/>
      <c r="P265" s="51" t="s">
        <v>17</v>
      </c>
      <c r="Q265" s="51" t="s">
        <v>4049</v>
      </c>
      <c r="R265" s="114"/>
    </row>
    <row r="266" spans="1:18" ht="26.25" customHeight="1">
      <c r="A266" s="662">
        <f t="shared" si="4"/>
        <v>264</v>
      </c>
      <c r="B266" s="221" t="s">
        <v>1898</v>
      </c>
      <c r="C266" s="518">
        <v>55</v>
      </c>
      <c r="D266" s="519"/>
      <c r="E266" s="519"/>
      <c r="F266" s="7" t="s">
        <v>2067</v>
      </c>
      <c r="G266" s="101" t="s">
        <v>1064</v>
      </c>
      <c r="H266" s="4" t="s">
        <v>1899</v>
      </c>
      <c r="I266" s="220"/>
      <c r="J266" s="128"/>
      <c r="K266" s="50"/>
      <c r="L266" s="50"/>
      <c r="M266" s="50"/>
      <c r="N266" s="50"/>
      <c r="O266" s="739" t="s">
        <v>17</v>
      </c>
      <c r="P266" s="50" t="s">
        <v>1829</v>
      </c>
      <c r="Q266" s="744" t="s">
        <v>4044</v>
      </c>
      <c r="R266" s="702" t="s">
        <v>4006</v>
      </c>
    </row>
    <row r="267" spans="1:18" s="606" customFormat="1">
      <c r="A267" s="662">
        <f t="shared" si="4"/>
        <v>265</v>
      </c>
      <c r="B267" s="630" t="s">
        <v>3673</v>
      </c>
      <c r="C267" s="609">
        <v>50</v>
      </c>
      <c r="D267" s="631"/>
      <c r="E267" s="631"/>
      <c r="F267" s="632"/>
      <c r="G267" s="599" t="s">
        <v>1096</v>
      </c>
      <c r="H267" s="599"/>
      <c r="I267" s="599" t="s">
        <v>1793</v>
      </c>
      <c r="J267" s="633" t="s">
        <v>17</v>
      </c>
      <c r="K267" s="634"/>
      <c r="L267" s="634"/>
      <c r="M267" s="634"/>
      <c r="N267" s="634"/>
      <c r="O267" s="634"/>
      <c r="P267" s="634"/>
      <c r="Q267" s="634"/>
      <c r="R267" s="635"/>
    </row>
    <row r="268" spans="1:18">
      <c r="A268" s="662">
        <f t="shared" si="4"/>
        <v>266</v>
      </c>
      <c r="B268" s="9" t="s">
        <v>371</v>
      </c>
      <c r="C268" s="518">
        <v>70</v>
      </c>
      <c r="D268" s="518">
        <v>85</v>
      </c>
      <c r="E268" s="518"/>
      <c r="F268" s="10">
        <v>125</v>
      </c>
      <c r="G268" s="4" t="s">
        <v>372</v>
      </c>
      <c r="H268" s="4" t="s">
        <v>373</v>
      </c>
      <c r="I268" s="4"/>
      <c r="J268" s="128" t="s">
        <v>17</v>
      </c>
      <c r="K268" s="50" t="s">
        <v>17</v>
      </c>
      <c r="L268" s="50"/>
      <c r="M268" s="51"/>
      <c r="N268" s="51"/>
      <c r="O268" s="51"/>
      <c r="P268" s="51"/>
      <c r="Q268" s="745" t="s">
        <v>4045</v>
      </c>
      <c r="R268" s="114" t="s">
        <v>4380</v>
      </c>
    </row>
    <row r="269" spans="1:18">
      <c r="A269" s="662">
        <f t="shared" si="4"/>
        <v>267</v>
      </c>
      <c r="B269" s="5" t="s">
        <v>1267</v>
      </c>
      <c r="C269" s="519">
        <v>70</v>
      </c>
      <c r="D269" s="519">
        <v>70</v>
      </c>
      <c r="E269" s="519"/>
      <c r="F269" s="7" t="s">
        <v>2060</v>
      </c>
      <c r="G269" s="4" t="s">
        <v>121</v>
      </c>
      <c r="H269" s="4" t="s">
        <v>1252</v>
      </c>
      <c r="I269" s="4"/>
      <c r="J269" s="130" t="s">
        <v>925</v>
      </c>
      <c r="K269" s="50" t="s">
        <v>17</v>
      </c>
      <c r="L269" s="50" t="s">
        <v>17</v>
      </c>
      <c r="M269" s="51" t="s">
        <v>17</v>
      </c>
      <c r="N269" s="51" t="s">
        <v>915</v>
      </c>
      <c r="O269" s="51"/>
      <c r="P269" s="51"/>
      <c r="Q269" s="51" t="s">
        <v>4049</v>
      </c>
      <c r="R269" s="114"/>
    </row>
    <row r="270" spans="1:18">
      <c r="A270" s="662">
        <f t="shared" si="4"/>
        <v>268</v>
      </c>
      <c r="B270" s="9" t="s">
        <v>375</v>
      </c>
      <c r="C270" s="518">
        <v>70</v>
      </c>
      <c r="D270" s="518">
        <v>40</v>
      </c>
      <c r="E270" s="518"/>
      <c r="F270" s="10" t="s">
        <v>2054</v>
      </c>
      <c r="G270" s="4" t="s">
        <v>376</v>
      </c>
      <c r="H270" s="4" t="s">
        <v>377</v>
      </c>
      <c r="I270" s="4"/>
      <c r="J270" s="128" t="s">
        <v>17</v>
      </c>
      <c r="K270" s="50"/>
      <c r="L270" s="50"/>
      <c r="M270" s="51"/>
      <c r="N270" s="51" t="s">
        <v>17</v>
      </c>
      <c r="O270" s="51"/>
      <c r="P270" s="51"/>
      <c r="Q270" s="51" t="s">
        <v>4049</v>
      </c>
      <c r="R270" s="114"/>
    </row>
    <row r="271" spans="1:18">
      <c r="A271" s="662">
        <f t="shared" si="4"/>
        <v>269</v>
      </c>
      <c r="B271" s="9" t="s">
        <v>378</v>
      </c>
      <c r="C271" s="518">
        <v>225</v>
      </c>
      <c r="D271" s="518">
        <v>250</v>
      </c>
      <c r="E271" s="518"/>
      <c r="F271" s="10" t="s">
        <v>2068</v>
      </c>
      <c r="G271" s="4" t="s">
        <v>379</v>
      </c>
      <c r="H271" s="4" t="s">
        <v>380</v>
      </c>
      <c r="I271" s="4"/>
      <c r="J271" s="128" t="s">
        <v>17</v>
      </c>
      <c r="K271" s="50"/>
      <c r="L271" s="50" t="s">
        <v>17</v>
      </c>
      <c r="M271" s="51" t="s">
        <v>17</v>
      </c>
      <c r="N271" s="51" t="s">
        <v>17</v>
      </c>
      <c r="O271" s="738" t="s">
        <v>17</v>
      </c>
      <c r="P271" s="51" t="s">
        <v>17</v>
      </c>
      <c r="Q271" s="51" t="s">
        <v>4049</v>
      </c>
      <c r="R271" s="114"/>
    </row>
    <row r="272" spans="1:18" ht="21.75" customHeight="1">
      <c r="A272" s="662">
        <f t="shared" si="4"/>
        <v>270</v>
      </c>
      <c r="B272" s="221" t="s">
        <v>1598</v>
      </c>
      <c r="C272" s="518"/>
      <c r="D272" s="519">
        <v>50</v>
      </c>
      <c r="E272" s="519"/>
      <c r="F272" s="7"/>
      <c r="G272" s="4"/>
      <c r="H272" s="4" t="s">
        <v>1634</v>
      </c>
      <c r="I272" s="220"/>
      <c r="J272" s="128"/>
      <c r="K272" s="50"/>
      <c r="L272" s="50"/>
      <c r="M272" s="50"/>
      <c r="N272" s="50"/>
      <c r="O272" s="51" t="s">
        <v>17</v>
      </c>
      <c r="P272" s="50" t="s">
        <v>1911</v>
      </c>
      <c r="Q272" s="50" t="s">
        <v>4075</v>
      </c>
      <c r="R272" s="115" t="s">
        <v>4004</v>
      </c>
    </row>
    <row r="273" spans="1:18" s="585" customFormat="1">
      <c r="A273" s="662">
        <f t="shared" si="4"/>
        <v>271</v>
      </c>
      <c r="B273" s="586" t="s">
        <v>1958</v>
      </c>
      <c r="C273" s="580"/>
      <c r="D273" s="580"/>
      <c r="E273" s="580">
        <v>50</v>
      </c>
      <c r="F273" s="581">
        <v>90</v>
      </c>
      <c r="G273" s="577"/>
      <c r="H273" s="577" t="s">
        <v>1981</v>
      </c>
      <c r="I273" s="577"/>
      <c r="J273" s="582"/>
      <c r="K273" s="582"/>
      <c r="L273" s="582"/>
      <c r="M273" s="583"/>
      <c r="N273" s="582"/>
      <c r="O273" s="583" t="s">
        <v>17</v>
      </c>
      <c r="P273" s="715" t="s">
        <v>1748</v>
      </c>
      <c r="Q273" s="583"/>
      <c r="R273" s="584"/>
    </row>
    <row r="274" spans="1:18">
      <c r="A274" s="662">
        <f t="shared" si="4"/>
        <v>272</v>
      </c>
      <c r="B274" s="221" t="s">
        <v>1621</v>
      </c>
      <c r="C274" s="518"/>
      <c r="D274" s="519">
        <v>75</v>
      </c>
      <c r="E274" s="519"/>
      <c r="F274" s="7"/>
      <c r="G274" s="4"/>
      <c r="H274" s="4" t="s">
        <v>1622</v>
      </c>
      <c r="I274" s="220"/>
      <c r="J274" s="128"/>
      <c r="K274" s="50"/>
      <c r="L274" s="50"/>
      <c r="M274" s="50"/>
      <c r="N274" s="50"/>
      <c r="O274" s="50"/>
      <c r="P274" s="50"/>
      <c r="Q274" s="50" t="s">
        <v>4075</v>
      </c>
      <c r="R274" s="114"/>
    </row>
    <row r="275" spans="1:18">
      <c r="A275" s="662">
        <f t="shared" si="4"/>
        <v>273</v>
      </c>
      <c r="B275" s="5" t="s">
        <v>381</v>
      </c>
      <c r="C275" s="519">
        <v>100</v>
      </c>
      <c r="D275" s="519">
        <v>115</v>
      </c>
      <c r="E275" s="519"/>
      <c r="F275" s="7"/>
      <c r="G275" s="4" t="s">
        <v>1212</v>
      </c>
      <c r="H275" s="4" t="s">
        <v>1275</v>
      </c>
      <c r="I275" s="4"/>
      <c r="J275" s="128" t="s">
        <v>17</v>
      </c>
      <c r="K275" s="50" t="s">
        <v>17</v>
      </c>
      <c r="L275" s="74" t="s">
        <v>1024</v>
      </c>
      <c r="M275" s="51" t="s">
        <v>17</v>
      </c>
      <c r="N275" s="51"/>
      <c r="O275" s="52"/>
      <c r="P275" s="51" t="s">
        <v>17</v>
      </c>
      <c r="Q275" s="51" t="s">
        <v>4075</v>
      </c>
      <c r="R275" s="114"/>
    </row>
    <row r="276" spans="1:18">
      <c r="A276" s="662">
        <f t="shared" si="4"/>
        <v>274</v>
      </c>
      <c r="B276" s="5" t="s">
        <v>383</v>
      </c>
      <c r="C276" s="524">
        <v>50</v>
      </c>
      <c r="D276" s="524">
        <v>50</v>
      </c>
      <c r="E276" s="524"/>
      <c r="F276" s="16">
        <v>85</v>
      </c>
      <c r="G276" s="4" t="s">
        <v>384</v>
      </c>
      <c r="H276" s="4" t="s">
        <v>1258</v>
      </c>
      <c r="I276" s="4"/>
      <c r="J276" s="128" t="s">
        <v>17</v>
      </c>
      <c r="K276" s="50"/>
      <c r="L276" s="50"/>
      <c r="M276" s="51"/>
      <c r="N276" s="51"/>
      <c r="O276" s="50" t="s">
        <v>17</v>
      </c>
      <c r="P276" s="51"/>
      <c r="Q276" s="51" t="s">
        <v>4075</v>
      </c>
      <c r="R276" s="114"/>
    </row>
    <row r="277" spans="1:18" s="585" customFormat="1">
      <c r="A277" s="662">
        <f t="shared" si="4"/>
        <v>275</v>
      </c>
      <c r="B277" s="712" t="s">
        <v>386</v>
      </c>
      <c r="C277" s="713">
        <v>67</v>
      </c>
      <c r="D277" s="713">
        <v>67</v>
      </c>
      <c r="E277" s="713"/>
      <c r="F277" s="714"/>
      <c r="G277" s="577" t="s">
        <v>387</v>
      </c>
      <c r="H277" s="577" t="s">
        <v>12</v>
      </c>
      <c r="I277" s="577"/>
      <c r="J277" s="582" t="s">
        <v>21</v>
      </c>
      <c r="K277" s="583"/>
      <c r="L277" s="583"/>
      <c r="M277" s="588"/>
      <c r="N277" s="588"/>
      <c r="O277" s="588"/>
      <c r="P277" s="588"/>
      <c r="Q277" s="588"/>
      <c r="R277" s="584"/>
    </row>
    <row r="278" spans="1:18">
      <c r="A278" s="662">
        <f t="shared" si="4"/>
        <v>276</v>
      </c>
      <c r="B278" s="17" t="s">
        <v>388</v>
      </c>
      <c r="C278" s="528"/>
      <c r="D278" s="528"/>
      <c r="E278" s="528"/>
      <c r="F278" s="18"/>
      <c r="G278" s="19"/>
      <c r="H278" s="20"/>
      <c r="I278" s="20"/>
      <c r="J278" s="133"/>
      <c r="K278" s="126"/>
      <c r="L278" s="126"/>
      <c r="M278" s="126"/>
      <c r="N278" s="126"/>
      <c r="O278" s="126"/>
      <c r="P278" s="126"/>
      <c r="Q278" s="126"/>
      <c r="R278" s="120"/>
    </row>
    <row r="279" spans="1:18" s="606" customFormat="1">
      <c r="A279" s="662">
        <f t="shared" si="4"/>
        <v>277</v>
      </c>
      <c r="B279" s="600" t="s">
        <v>4083</v>
      </c>
      <c r="C279" s="609">
        <v>70</v>
      </c>
      <c r="D279" s="609">
        <v>85</v>
      </c>
      <c r="E279" s="609"/>
      <c r="F279" s="610"/>
      <c r="G279" s="599" t="s">
        <v>390</v>
      </c>
      <c r="H279" s="599" t="s">
        <v>391</v>
      </c>
      <c r="I279" s="599"/>
      <c r="J279" s="603" t="s">
        <v>17</v>
      </c>
      <c r="K279" s="604" t="s">
        <v>17</v>
      </c>
      <c r="L279" s="604"/>
      <c r="M279" s="612"/>
      <c r="N279" s="612"/>
      <c r="O279" s="612"/>
      <c r="P279" s="612" t="s">
        <v>17</v>
      </c>
      <c r="Q279" s="612"/>
      <c r="R279" s="605"/>
    </row>
    <row r="280" spans="1:18" s="606" customFormat="1">
      <c r="A280" s="662">
        <f t="shared" si="4"/>
        <v>278</v>
      </c>
      <c r="B280" s="600" t="s">
        <v>3634</v>
      </c>
      <c r="C280" s="636" t="s">
        <v>1070</v>
      </c>
      <c r="D280" s="637">
        <v>50</v>
      </c>
      <c r="E280" s="637">
        <v>65</v>
      </c>
      <c r="F280" s="638" t="s">
        <v>2069</v>
      </c>
      <c r="G280" s="611" t="s">
        <v>1064</v>
      </c>
      <c r="H280" s="599" t="s">
        <v>1071</v>
      </c>
      <c r="I280" s="599" t="s">
        <v>1794</v>
      </c>
      <c r="J280" s="603" t="s">
        <v>17</v>
      </c>
      <c r="K280" s="604" t="s">
        <v>17</v>
      </c>
      <c r="L280" s="604" t="s">
        <v>17</v>
      </c>
      <c r="M280" s="604" t="s">
        <v>17</v>
      </c>
      <c r="N280" s="604" t="s">
        <v>914</v>
      </c>
      <c r="O280" s="604"/>
      <c r="P280" s="604"/>
      <c r="Q280" s="604"/>
      <c r="R280" s="605"/>
    </row>
    <row r="281" spans="1:18" s="606" customFormat="1">
      <c r="A281" s="662">
        <f t="shared" si="4"/>
        <v>279</v>
      </c>
      <c r="B281" s="607" t="s">
        <v>1179</v>
      </c>
      <c r="C281" s="609"/>
      <c r="D281" s="601">
        <v>50</v>
      </c>
      <c r="E281" s="601"/>
      <c r="F281" s="602"/>
      <c r="G281" s="599"/>
      <c r="H281" s="613" t="s">
        <v>962</v>
      </c>
      <c r="I281" s="613"/>
      <c r="J281" s="603" t="s">
        <v>17</v>
      </c>
      <c r="K281" s="604"/>
      <c r="L281" s="604"/>
      <c r="M281" s="604"/>
      <c r="N281" s="604"/>
      <c r="O281" s="604"/>
      <c r="P281" s="604"/>
      <c r="Q281" s="604"/>
      <c r="R281" s="605"/>
    </row>
    <row r="282" spans="1:18" s="585" customFormat="1">
      <c r="A282" s="662">
        <f t="shared" si="4"/>
        <v>280</v>
      </c>
      <c r="B282" s="586" t="s">
        <v>1959</v>
      </c>
      <c r="C282" s="580"/>
      <c r="D282" s="580"/>
      <c r="E282" s="580">
        <v>50</v>
      </c>
      <c r="F282" s="581"/>
      <c r="G282" s="577"/>
      <c r="H282" s="577" t="s">
        <v>1982</v>
      </c>
      <c r="I282" s="577"/>
      <c r="J282" s="582"/>
      <c r="K282" s="582"/>
      <c r="L282" s="582"/>
      <c r="M282" s="583"/>
      <c r="N282" s="582"/>
      <c r="O282" s="583"/>
      <c r="P282" s="715" t="s">
        <v>1748</v>
      </c>
      <c r="Q282" s="583"/>
      <c r="R282" s="584"/>
    </row>
    <row r="283" spans="1:18" s="606" customFormat="1">
      <c r="A283" s="662">
        <f t="shared" si="4"/>
        <v>281</v>
      </c>
      <c r="B283" s="600" t="s">
        <v>3698</v>
      </c>
      <c r="C283" s="601"/>
      <c r="D283" s="601"/>
      <c r="E283" s="601">
        <v>30</v>
      </c>
      <c r="F283" s="602"/>
      <c r="G283" s="599"/>
      <c r="H283" s="599" t="s">
        <v>3679</v>
      </c>
      <c r="I283" s="599"/>
      <c r="J283" s="603"/>
      <c r="K283" s="604"/>
      <c r="L283" s="604"/>
      <c r="M283" s="604"/>
      <c r="N283" s="604"/>
      <c r="O283" s="604"/>
      <c r="P283" s="604"/>
      <c r="Q283" s="604"/>
      <c r="R283" s="605"/>
    </row>
    <row r="284" spans="1:18" s="606" customFormat="1">
      <c r="A284" s="662">
        <f t="shared" si="4"/>
        <v>282</v>
      </c>
      <c r="B284" s="600" t="s">
        <v>3719</v>
      </c>
      <c r="C284" s="608"/>
      <c r="D284" s="609">
        <v>125</v>
      </c>
      <c r="E284" s="609">
        <v>145</v>
      </c>
      <c r="F284" s="610"/>
      <c r="G284" s="611" t="s">
        <v>1064</v>
      </c>
      <c r="H284" s="617" t="s">
        <v>1176</v>
      </c>
      <c r="I284" s="617" t="s">
        <v>1795</v>
      </c>
      <c r="J284" s="639" t="s">
        <v>17</v>
      </c>
      <c r="K284" s="612"/>
      <c r="L284" s="612" t="s">
        <v>928</v>
      </c>
      <c r="M284" s="612" t="s">
        <v>17</v>
      </c>
      <c r="N284" s="612"/>
      <c r="O284" s="612"/>
      <c r="P284" s="612" t="s">
        <v>1726</v>
      </c>
      <c r="Q284" s="612"/>
      <c r="R284" s="624"/>
    </row>
    <row r="285" spans="1:18" ht="36">
      <c r="A285" s="662">
        <f t="shared" si="4"/>
        <v>283</v>
      </c>
      <c r="B285" s="221" t="s">
        <v>1613</v>
      </c>
      <c r="C285" s="518"/>
      <c r="D285" s="519">
        <v>195</v>
      </c>
      <c r="E285" s="519"/>
      <c r="F285" s="7"/>
      <c r="G285" s="4"/>
      <c r="H285" s="4" t="s">
        <v>1626</v>
      </c>
      <c r="I285" s="8"/>
      <c r="J285" s="128"/>
      <c r="K285" s="50"/>
      <c r="L285" s="50"/>
      <c r="M285" s="50"/>
      <c r="N285" s="50"/>
      <c r="O285" s="738" t="s">
        <v>17</v>
      </c>
      <c r="P285" s="50" t="s">
        <v>1911</v>
      </c>
      <c r="Q285" s="744" t="s">
        <v>4097</v>
      </c>
      <c r="R285" s="716" t="s">
        <v>4421</v>
      </c>
    </row>
    <row r="286" spans="1:18">
      <c r="A286" s="662">
        <f t="shared" si="4"/>
        <v>284</v>
      </c>
      <c r="B286" s="9" t="s">
        <v>4019</v>
      </c>
      <c r="C286" s="518">
        <v>240</v>
      </c>
      <c r="D286" s="518">
        <v>240</v>
      </c>
      <c r="E286" s="518"/>
      <c r="F286" s="10"/>
      <c r="G286" s="4" t="s">
        <v>336</v>
      </c>
      <c r="H286" s="4" t="s">
        <v>396</v>
      </c>
      <c r="I286" s="4"/>
      <c r="J286" s="128" t="s">
        <v>17</v>
      </c>
      <c r="K286" s="50"/>
      <c r="L286" s="50" t="s">
        <v>17</v>
      </c>
      <c r="M286" s="51" t="s">
        <v>17</v>
      </c>
      <c r="N286" s="51" t="s">
        <v>1168</v>
      </c>
      <c r="O286" s="738" t="s">
        <v>17</v>
      </c>
      <c r="P286" s="51"/>
      <c r="Q286" s="51" t="s">
        <v>21</v>
      </c>
      <c r="R286" s="114"/>
    </row>
    <row r="287" spans="1:18" s="606" customFormat="1">
      <c r="A287" s="662">
        <f t="shared" si="4"/>
        <v>285</v>
      </c>
      <c r="B287" s="600" t="s">
        <v>3784</v>
      </c>
      <c r="C287" s="601"/>
      <c r="D287" s="601"/>
      <c r="E287" s="601"/>
      <c r="F287" s="602"/>
      <c r="G287" s="599"/>
      <c r="H287" s="599"/>
      <c r="I287" s="599"/>
      <c r="J287" s="603"/>
      <c r="K287" s="604"/>
      <c r="L287" s="604"/>
      <c r="M287" s="604"/>
      <c r="N287" s="604"/>
      <c r="O287" s="604"/>
      <c r="P287" s="604"/>
      <c r="Q287" s="625" t="s">
        <v>3790</v>
      </c>
      <c r="R287" s="605"/>
    </row>
    <row r="288" spans="1:18">
      <c r="A288" s="662">
        <f t="shared" si="4"/>
        <v>286</v>
      </c>
      <c r="B288" s="9" t="s">
        <v>3371</v>
      </c>
      <c r="C288" s="519"/>
      <c r="D288" s="519"/>
      <c r="E288" s="519">
        <v>75</v>
      </c>
      <c r="F288" s="7"/>
      <c r="G288" s="4"/>
      <c r="H288" s="4" t="s">
        <v>3565</v>
      </c>
      <c r="I288" s="4"/>
      <c r="J288" s="128"/>
      <c r="K288" s="50"/>
      <c r="L288" s="50"/>
      <c r="M288" s="50"/>
      <c r="N288" s="50"/>
      <c r="O288" s="50" t="s">
        <v>17</v>
      </c>
      <c r="P288" s="50" t="s">
        <v>3615</v>
      </c>
      <c r="Q288" s="744" t="s">
        <v>4037</v>
      </c>
      <c r="R288" s="114"/>
    </row>
    <row r="289" spans="1:18">
      <c r="A289" s="662">
        <f t="shared" si="4"/>
        <v>287</v>
      </c>
      <c r="B289" s="9" t="s">
        <v>1032</v>
      </c>
      <c r="C289" s="518"/>
      <c r="D289" s="518">
        <v>140</v>
      </c>
      <c r="E289" s="518">
        <v>175</v>
      </c>
      <c r="F289" s="10">
        <v>210</v>
      </c>
      <c r="G289" s="101" t="s">
        <v>1064</v>
      </c>
      <c r="H289" s="4" t="s">
        <v>967</v>
      </c>
      <c r="I289" s="4"/>
      <c r="J289" s="128" t="s">
        <v>17</v>
      </c>
      <c r="K289" s="50" t="s">
        <v>17</v>
      </c>
      <c r="L289" s="50" t="s">
        <v>17</v>
      </c>
      <c r="M289" s="50" t="s">
        <v>17</v>
      </c>
      <c r="N289" s="50" t="s">
        <v>17</v>
      </c>
      <c r="O289" s="738" t="s">
        <v>17</v>
      </c>
      <c r="P289" s="50"/>
      <c r="Q289" s="744" t="s">
        <v>4027</v>
      </c>
      <c r="R289" s="114"/>
    </row>
    <row r="290" spans="1:18">
      <c r="A290" s="662">
        <f t="shared" si="4"/>
        <v>288</v>
      </c>
      <c r="B290" s="9" t="s">
        <v>968</v>
      </c>
      <c r="C290" s="518"/>
      <c r="D290" s="518">
        <v>50</v>
      </c>
      <c r="E290" s="518">
        <v>65</v>
      </c>
      <c r="F290" s="10">
        <v>100</v>
      </c>
      <c r="G290" s="101" t="s">
        <v>1064</v>
      </c>
      <c r="H290" s="4" t="s">
        <v>885</v>
      </c>
      <c r="I290" s="4" t="s">
        <v>1739</v>
      </c>
      <c r="J290" s="128" t="s">
        <v>17</v>
      </c>
      <c r="K290" s="50" t="s">
        <v>17</v>
      </c>
      <c r="L290" s="50"/>
      <c r="M290" s="50"/>
      <c r="N290" s="50"/>
      <c r="O290" s="50"/>
      <c r="P290" s="50"/>
      <c r="Q290" s="50" t="s">
        <v>4070</v>
      </c>
      <c r="R290" s="114"/>
    </row>
    <row r="291" spans="1:18" s="606" customFormat="1">
      <c r="A291" s="662">
        <f t="shared" si="4"/>
        <v>289</v>
      </c>
      <c r="B291" s="622" t="s">
        <v>3643</v>
      </c>
      <c r="C291" s="640"/>
      <c r="D291" s="640"/>
      <c r="E291" s="640"/>
      <c r="F291" s="641"/>
      <c r="G291" s="642"/>
      <c r="H291" s="599" t="s">
        <v>1261</v>
      </c>
      <c r="I291" s="599"/>
      <c r="J291" s="603" t="s">
        <v>17</v>
      </c>
      <c r="K291" s="604"/>
      <c r="L291" s="604"/>
      <c r="M291" s="604"/>
      <c r="N291" s="604" t="s">
        <v>17</v>
      </c>
      <c r="O291" s="604"/>
      <c r="P291" s="604"/>
      <c r="Q291" s="604"/>
      <c r="R291" s="643"/>
    </row>
    <row r="292" spans="1:18" s="606" customFormat="1">
      <c r="A292" s="662">
        <f t="shared" si="4"/>
        <v>290</v>
      </c>
      <c r="B292" s="600" t="s">
        <v>3752</v>
      </c>
      <c r="C292" s="609"/>
      <c r="D292" s="609">
        <v>70</v>
      </c>
      <c r="E292" s="609">
        <v>50</v>
      </c>
      <c r="F292" s="610"/>
      <c r="G292" s="599" t="s">
        <v>430</v>
      </c>
      <c r="H292" s="613" t="s">
        <v>1149</v>
      </c>
      <c r="I292" s="613" t="s">
        <v>1919</v>
      </c>
      <c r="J292" s="603" t="s">
        <v>17</v>
      </c>
      <c r="K292" s="604" t="s">
        <v>17</v>
      </c>
      <c r="L292" s="604" t="s">
        <v>17</v>
      </c>
      <c r="M292" s="612" t="s">
        <v>17</v>
      </c>
      <c r="N292" s="612"/>
      <c r="O292" s="612"/>
      <c r="P292" s="612" t="s">
        <v>17</v>
      </c>
      <c r="Q292" s="612"/>
      <c r="R292" s="605"/>
    </row>
    <row r="293" spans="1:18" s="606" customFormat="1">
      <c r="A293" s="662">
        <f t="shared" si="4"/>
        <v>291</v>
      </c>
      <c r="B293" s="621" t="s">
        <v>3740</v>
      </c>
      <c r="C293" s="601">
        <v>110</v>
      </c>
      <c r="D293" s="601">
        <v>135</v>
      </c>
      <c r="E293" s="601">
        <v>135</v>
      </c>
      <c r="F293" s="602"/>
      <c r="G293" s="599" t="s">
        <v>127</v>
      </c>
      <c r="H293" s="599" t="s">
        <v>1220</v>
      </c>
      <c r="I293" s="617" t="s">
        <v>1740</v>
      </c>
      <c r="J293" s="603"/>
      <c r="K293" s="604" t="s">
        <v>17</v>
      </c>
      <c r="L293" s="604" t="s">
        <v>17</v>
      </c>
      <c r="M293" s="612" t="s">
        <v>17</v>
      </c>
      <c r="N293" s="612"/>
      <c r="O293" s="612"/>
      <c r="P293" s="612"/>
      <c r="Q293" s="612"/>
      <c r="R293" s="605"/>
    </row>
    <row r="294" spans="1:18">
      <c r="A294" s="662">
        <f t="shared" si="4"/>
        <v>292</v>
      </c>
      <c r="B294" s="5" t="s">
        <v>397</v>
      </c>
      <c r="C294" s="519">
        <v>305</v>
      </c>
      <c r="D294" s="519">
        <v>325</v>
      </c>
      <c r="E294" s="519">
        <v>365</v>
      </c>
      <c r="F294" s="7">
        <v>410</v>
      </c>
      <c r="G294" s="4" t="s">
        <v>398</v>
      </c>
      <c r="H294" s="4" t="s">
        <v>1209</v>
      </c>
      <c r="I294" s="4" t="s">
        <v>1796</v>
      </c>
      <c r="J294" s="128" t="s">
        <v>17</v>
      </c>
      <c r="K294" s="50" t="s">
        <v>17</v>
      </c>
      <c r="L294" s="50" t="s">
        <v>17</v>
      </c>
      <c r="M294" s="51" t="s">
        <v>17</v>
      </c>
      <c r="N294" s="51"/>
      <c r="O294" s="51"/>
      <c r="P294" s="51"/>
      <c r="Q294" s="745" t="s">
        <v>4041</v>
      </c>
      <c r="R294" s="114" t="s">
        <v>3955</v>
      </c>
    </row>
    <row r="295" spans="1:18" s="606" customFormat="1">
      <c r="A295" s="662">
        <f t="shared" si="4"/>
        <v>293</v>
      </c>
      <c r="B295" s="600" t="s">
        <v>3629</v>
      </c>
      <c r="C295" s="609">
        <v>120</v>
      </c>
      <c r="D295" s="609">
        <v>135</v>
      </c>
      <c r="E295" s="609">
        <v>175</v>
      </c>
      <c r="F295" s="610">
        <v>220</v>
      </c>
      <c r="G295" s="599" t="s">
        <v>401</v>
      </c>
      <c r="H295" s="599" t="s">
        <v>1205</v>
      </c>
      <c r="I295" s="620">
        <v>43829</v>
      </c>
      <c r="J295" s="603" t="s">
        <v>17</v>
      </c>
      <c r="K295" s="604" t="s">
        <v>17</v>
      </c>
      <c r="L295" s="604" t="s">
        <v>17</v>
      </c>
      <c r="M295" s="612" t="s">
        <v>17</v>
      </c>
      <c r="N295" s="612"/>
      <c r="O295" s="612"/>
      <c r="P295" s="612"/>
      <c r="Q295" s="612"/>
      <c r="R295" s="605"/>
    </row>
    <row r="296" spans="1:18">
      <c r="A296" s="662">
        <f t="shared" si="4"/>
        <v>294</v>
      </c>
      <c r="B296" s="221" t="s">
        <v>1900</v>
      </c>
      <c r="C296" s="518">
        <v>300</v>
      </c>
      <c r="D296" s="519"/>
      <c r="E296" s="519"/>
      <c r="F296" s="7"/>
      <c r="G296" s="101" t="s">
        <v>1064</v>
      </c>
      <c r="H296" s="4" t="s">
        <v>1901</v>
      </c>
      <c r="I296" s="220"/>
      <c r="J296" s="128"/>
      <c r="K296" s="50"/>
      <c r="L296" s="50"/>
      <c r="M296" s="50"/>
      <c r="N296" s="50"/>
      <c r="O296" s="738" t="s">
        <v>17</v>
      </c>
      <c r="P296" s="50" t="s">
        <v>1829</v>
      </c>
      <c r="Q296" s="744" t="s">
        <v>4024</v>
      </c>
      <c r="R296" s="114" t="s">
        <v>4046</v>
      </c>
    </row>
    <row r="297" spans="1:18">
      <c r="A297" s="662">
        <f t="shared" si="4"/>
        <v>295</v>
      </c>
      <c r="B297" s="9" t="s">
        <v>3596</v>
      </c>
      <c r="C297" s="519"/>
      <c r="D297" s="519"/>
      <c r="E297" s="519">
        <v>250</v>
      </c>
      <c r="F297" s="7"/>
      <c r="G297" s="4"/>
      <c r="H297" s="4" t="s">
        <v>3597</v>
      </c>
      <c r="I297" s="4"/>
      <c r="J297" s="128"/>
      <c r="K297" s="50"/>
      <c r="L297" s="50"/>
      <c r="M297" s="50"/>
      <c r="N297" s="50"/>
      <c r="O297" s="738" t="s">
        <v>17</v>
      </c>
      <c r="P297" s="50" t="s">
        <v>3615</v>
      </c>
      <c r="Q297" s="50" t="s">
        <v>4023</v>
      </c>
      <c r="R297" s="114"/>
    </row>
    <row r="298" spans="1:18">
      <c r="A298" s="662">
        <f t="shared" si="4"/>
        <v>296</v>
      </c>
      <c r="B298" s="9" t="s">
        <v>402</v>
      </c>
      <c r="C298" s="518">
        <v>125</v>
      </c>
      <c r="D298" s="518">
        <v>165</v>
      </c>
      <c r="E298" s="518">
        <v>200</v>
      </c>
      <c r="F298" s="10"/>
      <c r="G298" s="4" t="s">
        <v>403</v>
      </c>
      <c r="H298" s="4" t="s">
        <v>404</v>
      </c>
      <c r="I298" s="4" t="s">
        <v>1797</v>
      </c>
      <c r="J298" s="128" t="s">
        <v>17</v>
      </c>
      <c r="K298" s="50" t="s">
        <v>17</v>
      </c>
      <c r="L298" s="50" t="s">
        <v>17</v>
      </c>
      <c r="M298" s="51" t="s">
        <v>17</v>
      </c>
      <c r="N298" s="51" t="s">
        <v>17</v>
      </c>
      <c r="O298" s="51"/>
      <c r="P298" s="51" t="s">
        <v>17</v>
      </c>
      <c r="Q298" s="51" t="s">
        <v>4023</v>
      </c>
      <c r="R298" s="114"/>
    </row>
    <row r="299" spans="1:18" s="606" customFormat="1">
      <c r="A299" s="662">
        <f t="shared" si="4"/>
        <v>297</v>
      </c>
      <c r="B299" s="600" t="s">
        <v>3774</v>
      </c>
      <c r="C299" s="601"/>
      <c r="D299" s="601"/>
      <c r="E299" s="601">
        <v>365</v>
      </c>
      <c r="F299" s="602"/>
      <c r="G299" s="599"/>
      <c r="H299" s="599" t="s">
        <v>3775</v>
      </c>
      <c r="I299" s="599"/>
      <c r="J299" s="603"/>
      <c r="K299" s="604"/>
      <c r="L299" s="604"/>
      <c r="M299" s="604"/>
      <c r="N299" s="604"/>
      <c r="O299" s="604"/>
      <c r="P299" s="604"/>
      <c r="Q299" s="604"/>
      <c r="R299" s="605"/>
    </row>
    <row r="300" spans="1:18" s="606" customFormat="1">
      <c r="A300" s="662">
        <f t="shared" si="4"/>
        <v>298</v>
      </c>
      <c r="B300" s="600" t="s">
        <v>3694</v>
      </c>
      <c r="C300" s="601"/>
      <c r="D300" s="601"/>
      <c r="E300" s="601">
        <v>115</v>
      </c>
      <c r="F300" s="602"/>
      <c r="G300" s="599"/>
      <c r="H300" s="599" t="s">
        <v>3676</v>
      </c>
      <c r="I300" s="599"/>
      <c r="J300" s="603"/>
      <c r="K300" s="604"/>
      <c r="L300" s="604"/>
      <c r="M300" s="604"/>
      <c r="N300" s="604"/>
      <c r="O300" s="604"/>
      <c r="P300" s="604"/>
      <c r="Q300" s="604"/>
      <c r="R300" s="605"/>
    </row>
    <row r="301" spans="1:18" s="606" customFormat="1">
      <c r="A301" s="662">
        <f t="shared" si="4"/>
        <v>299</v>
      </c>
      <c r="B301" s="600" t="s">
        <v>872</v>
      </c>
      <c r="C301" s="608"/>
      <c r="D301" s="722">
        <v>50</v>
      </c>
      <c r="E301" s="722"/>
      <c r="F301" s="723"/>
      <c r="G301" s="611" t="s">
        <v>1064</v>
      </c>
      <c r="H301" s="599" t="s">
        <v>873</v>
      </c>
      <c r="I301" s="599"/>
      <c r="J301" s="603" t="s">
        <v>17</v>
      </c>
      <c r="K301" s="612"/>
      <c r="L301" s="612"/>
      <c r="M301" s="612" t="s">
        <v>17</v>
      </c>
      <c r="N301" s="612" t="s">
        <v>931</v>
      </c>
      <c r="O301" s="612"/>
      <c r="P301" s="612" t="s">
        <v>1726</v>
      </c>
      <c r="Q301" s="612" t="s">
        <v>4023</v>
      </c>
      <c r="R301" s="724" t="s">
        <v>1074</v>
      </c>
    </row>
    <row r="302" spans="1:18" s="606" customFormat="1">
      <c r="A302" s="662">
        <f t="shared" si="4"/>
        <v>300</v>
      </c>
      <c r="B302" s="600" t="s">
        <v>1798</v>
      </c>
      <c r="C302" s="609">
        <v>70</v>
      </c>
      <c r="D302" s="609">
        <v>85</v>
      </c>
      <c r="E302" s="609"/>
      <c r="F302" s="610"/>
      <c r="G302" s="599" t="s">
        <v>410</v>
      </c>
      <c r="H302" s="599" t="s">
        <v>411</v>
      </c>
      <c r="I302" s="599"/>
      <c r="J302" s="603" t="s">
        <v>17</v>
      </c>
      <c r="K302" s="604" t="s">
        <v>17</v>
      </c>
      <c r="L302" s="604" t="s">
        <v>17</v>
      </c>
      <c r="M302" s="615" t="s">
        <v>17</v>
      </c>
      <c r="N302" s="612" t="s">
        <v>914</v>
      </c>
      <c r="O302" s="612"/>
      <c r="P302" s="615"/>
      <c r="Q302" s="612"/>
      <c r="R302" s="605"/>
    </row>
    <row r="303" spans="1:18">
      <c r="A303" s="662">
        <f t="shared" si="4"/>
        <v>301</v>
      </c>
      <c r="B303" s="221" t="s">
        <v>1557</v>
      </c>
      <c r="C303" s="518"/>
      <c r="D303" s="519">
        <v>100</v>
      </c>
      <c r="E303" s="519"/>
      <c r="F303" s="7">
        <v>145</v>
      </c>
      <c r="G303" s="4"/>
      <c r="H303" s="4" t="s">
        <v>1692</v>
      </c>
      <c r="I303" s="654">
        <v>43788</v>
      </c>
      <c r="J303" s="128"/>
      <c r="K303" s="50"/>
      <c r="L303" s="50"/>
      <c r="M303" s="50"/>
      <c r="N303" s="50"/>
      <c r="O303" s="50" t="s">
        <v>17</v>
      </c>
      <c r="P303" s="50" t="s">
        <v>1911</v>
      </c>
      <c r="Q303" s="744" t="s">
        <v>4026</v>
      </c>
      <c r="R303" s="114"/>
    </row>
    <row r="304" spans="1:18">
      <c r="A304" s="662">
        <f t="shared" si="4"/>
        <v>302</v>
      </c>
      <c r="B304" s="9" t="s">
        <v>412</v>
      </c>
      <c r="C304" s="518">
        <v>70</v>
      </c>
      <c r="D304" s="518">
        <v>95</v>
      </c>
      <c r="E304" s="518"/>
      <c r="F304" s="10" t="s">
        <v>2070</v>
      </c>
      <c r="G304" s="4" t="s">
        <v>413</v>
      </c>
      <c r="H304" s="4" t="s">
        <v>414</v>
      </c>
      <c r="I304" s="4"/>
      <c r="J304" s="128" t="s">
        <v>17</v>
      </c>
      <c r="K304" s="50" t="s">
        <v>17</v>
      </c>
      <c r="L304" s="50"/>
      <c r="M304" s="51" t="s">
        <v>926</v>
      </c>
      <c r="N304" s="51" t="s">
        <v>1343</v>
      </c>
      <c r="O304" s="51"/>
      <c r="P304" s="22"/>
      <c r="Q304" s="745" t="s">
        <v>4098</v>
      </c>
      <c r="R304" s="114"/>
    </row>
    <row r="305" spans="1:18" s="606" customFormat="1">
      <c r="A305" s="662">
        <f t="shared" si="4"/>
        <v>303</v>
      </c>
      <c r="B305" s="621" t="s">
        <v>3751</v>
      </c>
      <c r="C305" s="601">
        <v>115</v>
      </c>
      <c r="D305" s="601">
        <v>115</v>
      </c>
      <c r="E305" s="601"/>
      <c r="F305" s="602"/>
      <c r="G305" s="599" t="s">
        <v>416</v>
      </c>
      <c r="H305" s="599" t="s">
        <v>1240</v>
      </c>
      <c r="I305" s="599"/>
      <c r="J305" s="603" t="s">
        <v>17</v>
      </c>
      <c r="K305" s="604" t="s">
        <v>17</v>
      </c>
      <c r="L305" s="604" t="s">
        <v>17</v>
      </c>
      <c r="M305" s="612" t="s">
        <v>17</v>
      </c>
      <c r="N305" s="612" t="s">
        <v>1021</v>
      </c>
      <c r="O305" s="612"/>
      <c r="P305" s="612"/>
      <c r="Q305" s="612"/>
      <c r="R305" s="605"/>
    </row>
    <row r="306" spans="1:18">
      <c r="A306" s="662">
        <f t="shared" si="4"/>
        <v>304</v>
      </c>
      <c r="B306" s="221" t="s">
        <v>1574</v>
      </c>
      <c r="C306" s="518"/>
      <c r="D306" s="519">
        <v>280</v>
      </c>
      <c r="E306" s="519"/>
      <c r="F306" s="7">
        <v>320</v>
      </c>
      <c r="G306" s="4"/>
      <c r="H306" s="4" t="s">
        <v>1662</v>
      </c>
      <c r="I306" s="220"/>
      <c r="J306" s="128"/>
      <c r="K306" s="50"/>
      <c r="L306" s="50"/>
      <c r="M306" s="50"/>
      <c r="N306" s="50"/>
      <c r="O306" s="738" t="s">
        <v>17</v>
      </c>
      <c r="P306" s="50" t="s">
        <v>1911</v>
      </c>
      <c r="Q306" s="744" t="s">
        <v>4099</v>
      </c>
      <c r="R306" s="114"/>
    </row>
    <row r="307" spans="1:18">
      <c r="A307" s="662">
        <f t="shared" si="4"/>
        <v>305</v>
      </c>
      <c r="B307" s="221" t="s">
        <v>1614</v>
      </c>
      <c r="C307" s="518"/>
      <c r="D307" s="519">
        <v>60</v>
      </c>
      <c r="E307" s="519"/>
      <c r="F307" s="7">
        <v>95</v>
      </c>
      <c r="G307" s="4"/>
      <c r="H307" s="4" t="s">
        <v>1624</v>
      </c>
      <c r="I307" s="220"/>
      <c r="J307" s="128"/>
      <c r="K307" s="50"/>
      <c r="L307" s="50"/>
      <c r="M307" s="50"/>
      <c r="N307" s="50"/>
      <c r="O307" s="738" t="s">
        <v>17</v>
      </c>
      <c r="P307" s="50" t="s">
        <v>1911</v>
      </c>
      <c r="Q307" s="744" t="s">
        <v>4043</v>
      </c>
      <c r="R307" s="114" t="s">
        <v>4420</v>
      </c>
    </row>
    <row r="308" spans="1:18">
      <c r="A308" s="662">
        <f t="shared" si="4"/>
        <v>306</v>
      </c>
      <c r="B308" s="9" t="s">
        <v>1960</v>
      </c>
      <c r="C308" s="519"/>
      <c r="D308" s="519"/>
      <c r="E308" s="519">
        <v>50</v>
      </c>
      <c r="F308" s="7">
        <v>90</v>
      </c>
      <c r="G308" s="4"/>
      <c r="H308" s="4" t="s">
        <v>1983</v>
      </c>
      <c r="I308" s="4"/>
      <c r="J308" s="128"/>
      <c r="K308" s="128"/>
      <c r="L308" s="128"/>
      <c r="M308" s="50"/>
      <c r="N308" s="128"/>
      <c r="O308" s="50" t="s">
        <v>17</v>
      </c>
      <c r="P308" s="74" t="s">
        <v>1748</v>
      </c>
      <c r="Q308" s="744" t="s">
        <v>4066</v>
      </c>
      <c r="R308" s="114" t="s">
        <v>3414</v>
      </c>
    </row>
    <row r="309" spans="1:18" s="606" customFormat="1">
      <c r="A309" s="662">
        <f t="shared" si="4"/>
        <v>307</v>
      </c>
      <c r="B309" s="600" t="s">
        <v>3796</v>
      </c>
      <c r="C309" s="601"/>
      <c r="D309" s="601"/>
      <c r="E309" s="601"/>
      <c r="F309" s="602"/>
      <c r="G309" s="599"/>
      <c r="H309" s="599"/>
      <c r="I309" s="599"/>
      <c r="J309" s="603"/>
      <c r="K309" s="604"/>
      <c r="L309" s="604"/>
      <c r="M309" s="604"/>
      <c r="N309" s="604"/>
      <c r="O309" s="604"/>
      <c r="P309" s="604"/>
      <c r="Q309" s="625" t="s">
        <v>1747</v>
      </c>
      <c r="R309" s="605"/>
    </row>
    <row r="310" spans="1:18">
      <c r="A310" s="662">
        <f t="shared" si="4"/>
        <v>308</v>
      </c>
      <c r="B310" s="9" t="s">
        <v>418</v>
      </c>
      <c r="C310" s="518">
        <v>3500</v>
      </c>
      <c r="D310" s="518">
        <v>3500</v>
      </c>
      <c r="E310" s="518">
        <v>1500</v>
      </c>
      <c r="F310" s="10"/>
      <c r="G310" s="4" t="s">
        <v>419</v>
      </c>
      <c r="H310" s="4" t="s">
        <v>12</v>
      </c>
      <c r="I310" s="4" t="s">
        <v>3917</v>
      </c>
      <c r="J310" s="128" t="s">
        <v>21</v>
      </c>
      <c r="K310" s="50" t="s">
        <v>17</v>
      </c>
      <c r="L310" s="50" t="s">
        <v>17</v>
      </c>
      <c r="M310" s="51"/>
      <c r="N310" s="51"/>
      <c r="O310" s="738" t="s">
        <v>17</v>
      </c>
      <c r="P310" s="51"/>
      <c r="Q310" s="51" t="s">
        <v>4049</v>
      </c>
      <c r="R310" s="114"/>
    </row>
    <row r="311" spans="1:18" s="606" customFormat="1" ht="42">
      <c r="A311" s="662">
        <f t="shared" si="4"/>
        <v>309</v>
      </c>
      <c r="B311" s="666" t="s">
        <v>3981</v>
      </c>
      <c r="C311" s="609">
        <v>70</v>
      </c>
      <c r="D311" s="609">
        <v>85</v>
      </c>
      <c r="E311" s="609"/>
      <c r="F311" s="610">
        <v>120</v>
      </c>
      <c r="G311" s="611" t="s">
        <v>1064</v>
      </c>
      <c r="H311" s="599" t="s">
        <v>421</v>
      </c>
      <c r="I311" s="599"/>
      <c r="J311" s="603" t="s">
        <v>21</v>
      </c>
      <c r="K311" s="604" t="s">
        <v>17</v>
      </c>
      <c r="L311" s="604"/>
      <c r="M311" s="612"/>
      <c r="N311" s="612" t="s">
        <v>915</v>
      </c>
      <c r="O311" s="738" t="s">
        <v>17</v>
      </c>
      <c r="P311" s="612"/>
      <c r="Q311" s="612"/>
      <c r="R311" s="717" t="s">
        <v>4033</v>
      </c>
    </row>
    <row r="312" spans="1:18">
      <c r="A312" s="662">
        <f t="shared" si="4"/>
        <v>310</v>
      </c>
      <c r="B312" s="9" t="s">
        <v>422</v>
      </c>
      <c r="C312" s="518">
        <v>330</v>
      </c>
      <c r="D312" s="518">
        <v>355</v>
      </c>
      <c r="E312" s="518"/>
      <c r="F312" s="10"/>
      <c r="G312" s="4" t="s">
        <v>423</v>
      </c>
      <c r="H312" s="4" t="s">
        <v>906</v>
      </c>
      <c r="I312" s="4"/>
      <c r="J312" s="128" t="s">
        <v>17</v>
      </c>
      <c r="K312" s="50" t="s">
        <v>17</v>
      </c>
      <c r="L312" s="50" t="s">
        <v>17</v>
      </c>
      <c r="M312" s="51" t="s">
        <v>17</v>
      </c>
      <c r="N312" s="22" t="s">
        <v>17</v>
      </c>
      <c r="O312" s="738" t="s">
        <v>17</v>
      </c>
      <c r="P312" s="51"/>
      <c r="Q312" s="51" t="s">
        <v>4023</v>
      </c>
      <c r="R312" s="114"/>
    </row>
    <row r="313" spans="1:18">
      <c r="A313" s="662">
        <f t="shared" si="4"/>
        <v>311</v>
      </c>
      <c r="B313" s="9" t="s">
        <v>2016</v>
      </c>
      <c r="C313" s="519"/>
      <c r="D313" s="519"/>
      <c r="E313" s="519">
        <v>100</v>
      </c>
      <c r="F313" s="7"/>
      <c r="G313" s="4"/>
      <c r="H313" s="4" t="s">
        <v>3587</v>
      </c>
      <c r="I313" s="4"/>
      <c r="J313" s="128"/>
      <c r="K313" s="50"/>
      <c r="L313" s="50"/>
      <c r="M313" s="50"/>
      <c r="N313" s="50"/>
      <c r="O313" s="738" t="s">
        <v>17</v>
      </c>
      <c r="P313" s="50" t="s">
        <v>3615</v>
      </c>
      <c r="Q313" s="744" t="s">
        <v>4043</v>
      </c>
      <c r="R313" s="114" t="s">
        <v>4373</v>
      </c>
    </row>
    <row r="314" spans="1:18">
      <c r="A314" s="662">
        <f t="shared" si="4"/>
        <v>312</v>
      </c>
      <c r="B314" s="9" t="s">
        <v>424</v>
      </c>
      <c r="C314" s="518">
        <v>70</v>
      </c>
      <c r="D314" s="518">
        <v>95</v>
      </c>
      <c r="E314" s="518">
        <v>110</v>
      </c>
      <c r="F314" s="10">
        <v>140</v>
      </c>
      <c r="G314" s="4" t="s">
        <v>425</v>
      </c>
      <c r="H314" s="4" t="s">
        <v>426</v>
      </c>
      <c r="I314" s="4" t="s">
        <v>1740</v>
      </c>
      <c r="J314" s="128" t="s">
        <v>17</v>
      </c>
      <c r="K314" s="50" t="s">
        <v>17</v>
      </c>
      <c r="L314" s="50" t="s">
        <v>17</v>
      </c>
      <c r="M314" s="22" t="s">
        <v>17</v>
      </c>
      <c r="N314" s="51" t="s">
        <v>914</v>
      </c>
      <c r="O314" s="50" t="s">
        <v>17</v>
      </c>
      <c r="P314" s="22"/>
      <c r="Q314" s="745" t="s">
        <v>4026</v>
      </c>
      <c r="R314" s="114"/>
    </row>
    <row r="315" spans="1:18">
      <c r="A315" s="662">
        <f t="shared" si="4"/>
        <v>313</v>
      </c>
      <c r="B315" s="9" t="s">
        <v>1961</v>
      </c>
      <c r="C315" s="519"/>
      <c r="D315" s="519"/>
      <c r="E315" s="519">
        <v>50</v>
      </c>
      <c r="F315" s="7">
        <v>85</v>
      </c>
      <c r="G315" s="4"/>
      <c r="H315" s="4" t="s">
        <v>1984</v>
      </c>
      <c r="I315" s="4"/>
      <c r="J315" s="128"/>
      <c r="K315" s="128"/>
      <c r="L315" s="128"/>
      <c r="M315" s="50"/>
      <c r="N315" s="128"/>
      <c r="O315" s="50" t="s">
        <v>17</v>
      </c>
      <c r="P315" s="74" t="s">
        <v>1748</v>
      </c>
      <c r="Q315" s="749" t="s">
        <v>4061</v>
      </c>
      <c r="R315" s="114"/>
    </row>
    <row r="316" spans="1:18" s="606" customFormat="1">
      <c r="A316" s="662">
        <f t="shared" si="4"/>
        <v>314</v>
      </c>
      <c r="B316" s="600" t="s">
        <v>3655</v>
      </c>
      <c r="C316" s="609">
        <v>430</v>
      </c>
      <c r="D316" s="609">
        <v>475</v>
      </c>
      <c r="E316" s="609"/>
      <c r="F316" s="610"/>
      <c r="G316" s="599" t="s">
        <v>428</v>
      </c>
      <c r="H316" s="599" t="s">
        <v>429</v>
      </c>
      <c r="I316" s="599"/>
      <c r="J316" s="603" t="s">
        <v>17</v>
      </c>
      <c r="K316" s="604" t="s">
        <v>17</v>
      </c>
      <c r="L316" s="604" t="s">
        <v>17</v>
      </c>
      <c r="M316" s="612" t="s">
        <v>17</v>
      </c>
      <c r="N316" s="612"/>
      <c r="O316" s="612"/>
      <c r="P316" s="612"/>
      <c r="Q316" s="612"/>
      <c r="R316" s="605" t="s">
        <v>920</v>
      </c>
    </row>
    <row r="317" spans="1:18" s="606" customFormat="1">
      <c r="A317" s="662">
        <f t="shared" si="4"/>
        <v>315</v>
      </c>
      <c r="B317" s="600" t="s">
        <v>3424</v>
      </c>
      <c r="C317" s="609">
        <v>70</v>
      </c>
      <c r="D317" s="609">
        <v>85</v>
      </c>
      <c r="E317" s="609">
        <v>85</v>
      </c>
      <c r="F317" s="610"/>
      <c r="G317" s="599" t="s">
        <v>432</v>
      </c>
      <c r="H317" s="599" t="s">
        <v>840</v>
      </c>
      <c r="I317" s="599" t="s">
        <v>1740</v>
      </c>
      <c r="J317" s="603" t="s">
        <v>17</v>
      </c>
      <c r="K317" s="604" t="s">
        <v>17</v>
      </c>
      <c r="L317" s="604"/>
      <c r="M317" s="612"/>
      <c r="N317" s="612" t="s">
        <v>914</v>
      </c>
      <c r="O317" s="612"/>
      <c r="P317" s="612"/>
      <c r="Q317" s="612"/>
      <c r="R317" s="605"/>
    </row>
    <row r="318" spans="1:18">
      <c r="A318" s="662">
        <f t="shared" si="4"/>
        <v>316</v>
      </c>
      <c r="B318" s="9" t="s">
        <v>433</v>
      </c>
      <c r="C318" s="518">
        <v>100</v>
      </c>
      <c r="D318" s="518">
        <v>135</v>
      </c>
      <c r="E318" s="518">
        <v>165</v>
      </c>
      <c r="F318" s="10">
        <v>220</v>
      </c>
      <c r="G318" s="4" t="s">
        <v>434</v>
      </c>
      <c r="H318" s="4" t="s">
        <v>435</v>
      </c>
      <c r="I318" s="4" t="s">
        <v>1799</v>
      </c>
      <c r="J318" s="128" t="s">
        <v>17</v>
      </c>
      <c r="K318" s="50" t="s">
        <v>17</v>
      </c>
      <c r="L318" s="50" t="s">
        <v>17</v>
      </c>
      <c r="M318" s="51"/>
      <c r="N318" s="51"/>
      <c r="O318" s="51"/>
      <c r="P318" s="51"/>
      <c r="Q318" s="745" t="s">
        <v>4020</v>
      </c>
      <c r="R318" s="114"/>
    </row>
    <row r="319" spans="1:18">
      <c r="A319" s="662">
        <f t="shared" si="4"/>
        <v>317</v>
      </c>
      <c r="B319" s="5" t="s">
        <v>436</v>
      </c>
      <c r="C319" s="519">
        <v>145</v>
      </c>
      <c r="D319" s="519">
        <v>100</v>
      </c>
      <c r="E319" s="519">
        <v>120</v>
      </c>
      <c r="F319" s="7"/>
      <c r="G319" s="4" t="s">
        <v>15</v>
      </c>
      <c r="H319" s="4" t="s">
        <v>1235</v>
      </c>
      <c r="I319" s="4" t="s">
        <v>1739</v>
      </c>
      <c r="J319" s="128" t="s">
        <v>17</v>
      </c>
      <c r="K319" s="75" t="s">
        <v>1065</v>
      </c>
      <c r="L319" s="50" t="s">
        <v>17</v>
      </c>
      <c r="M319" s="51"/>
      <c r="N319" s="51"/>
      <c r="O319" s="738" t="s">
        <v>17</v>
      </c>
      <c r="P319" s="22"/>
      <c r="Q319" s="51" t="s">
        <v>4075</v>
      </c>
      <c r="R319" s="114"/>
    </row>
    <row r="320" spans="1:18" s="606" customFormat="1">
      <c r="A320" s="662">
        <f t="shared" si="4"/>
        <v>318</v>
      </c>
      <c r="B320" s="600" t="s">
        <v>3758</v>
      </c>
      <c r="C320" s="609">
        <v>80</v>
      </c>
      <c r="D320" s="609">
        <v>100</v>
      </c>
      <c r="E320" s="609"/>
      <c r="F320" s="610"/>
      <c r="G320" s="599"/>
      <c r="H320" s="599" t="s">
        <v>438</v>
      </c>
      <c r="I320" s="599"/>
      <c r="J320" s="603" t="s">
        <v>17</v>
      </c>
      <c r="K320" s="604" t="s">
        <v>17</v>
      </c>
      <c r="L320" s="604" t="s">
        <v>17</v>
      </c>
      <c r="M320" s="612" t="s">
        <v>17</v>
      </c>
      <c r="N320" s="612" t="s">
        <v>17</v>
      </c>
      <c r="O320" s="612"/>
      <c r="P320" s="612"/>
      <c r="Q320" s="612"/>
      <c r="R320" s="605"/>
    </row>
    <row r="321" spans="1:18" s="606" customFormat="1">
      <c r="A321" s="662">
        <f t="shared" si="4"/>
        <v>319</v>
      </c>
      <c r="B321" s="607" t="s">
        <v>2071</v>
      </c>
      <c r="C321" s="609"/>
      <c r="D321" s="601">
        <v>60</v>
      </c>
      <c r="E321" s="601"/>
      <c r="F321" s="602"/>
      <c r="G321" s="599"/>
      <c r="H321" s="599" t="s">
        <v>1675</v>
      </c>
      <c r="I321" s="613"/>
      <c r="J321" s="603"/>
      <c r="K321" s="604"/>
      <c r="L321" s="604"/>
      <c r="M321" s="604"/>
      <c r="N321" s="604"/>
      <c r="O321" s="604"/>
      <c r="P321" s="604" t="s">
        <v>1911</v>
      </c>
      <c r="Q321" s="604"/>
      <c r="R321" s="605"/>
    </row>
    <row r="322" spans="1:18" s="606" customFormat="1">
      <c r="A322" s="662">
        <f t="shared" si="4"/>
        <v>320</v>
      </c>
      <c r="B322" s="600" t="s">
        <v>3776</v>
      </c>
      <c r="C322" s="601"/>
      <c r="D322" s="601"/>
      <c r="E322" s="601">
        <v>120</v>
      </c>
      <c r="F322" s="602"/>
      <c r="G322" s="599"/>
      <c r="H322" s="599" t="s">
        <v>3777</v>
      </c>
      <c r="I322" s="599"/>
      <c r="J322" s="603"/>
      <c r="K322" s="604"/>
      <c r="L322" s="604"/>
      <c r="M322" s="604"/>
      <c r="N322" s="604"/>
      <c r="O322" s="604"/>
      <c r="P322" s="604"/>
      <c r="Q322" s="604"/>
      <c r="R322" s="605"/>
    </row>
    <row r="323" spans="1:18">
      <c r="A323" s="662">
        <f t="shared" si="4"/>
        <v>321</v>
      </c>
      <c r="B323" s="221" t="s">
        <v>2083</v>
      </c>
      <c r="C323" s="518"/>
      <c r="D323" s="519">
        <v>150</v>
      </c>
      <c r="E323" s="519"/>
      <c r="F323" s="7">
        <v>190</v>
      </c>
      <c r="G323" s="4"/>
      <c r="H323" s="4" t="s">
        <v>1678</v>
      </c>
      <c r="I323" s="220"/>
      <c r="J323" s="128"/>
      <c r="K323" s="50"/>
      <c r="L323" s="50"/>
      <c r="M323" s="50"/>
      <c r="N323" s="50"/>
      <c r="O323" s="738" t="s">
        <v>17</v>
      </c>
      <c r="P323" s="50" t="s">
        <v>1911</v>
      </c>
      <c r="Q323" s="744" t="s">
        <v>4040</v>
      </c>
      <c r="R323" s="114"/>
    </row>
    <row r="324" spans="1:18">
      <c r="A324" s="662">
        <f t="shared" si="4"/>
        <v>322</v>
      </c>
      <c r="B324" s="9" t="s">
        <v>440</v>
      </c>
      <c r="C324" s="518">
        <v>200</v>
      </c>
      <c r="D324" s="518">
        <v>225</v>
      </c>
      <c r="E324" s="518">
        <v>250</v>
      </c>
      <c r="F324" s="10">
        <v>290</v>
      </c>
      <c r="G324" s="4" t="s">
        <v>441</v>
      </c>
      <c r="H324" s="4" t="s">
        <v>150</v>
      </c>
      <c r="I324" s="4" t="s">
        <v>1739</v>
      </c>
      <c r="J324" s="128" t="s">
        <v>17</v>
      </c>
      <c r="K324" s="50" t="s">
        <v>17</v>
      </c>
      <c r="L324" s="50" t="s">
        <v>17</v>
      </c>
      <c r="M324" s="51" t="s">
        <v>17</v>
      </c>
      <c r="N324" s="51" t="s">
        <v>17</v>
      </c>
      <c r="O324" s="738" t="s">
        <v>17</v>
      </c>
      <c r="P324" s="22"/>
      <c r="Q324" s="51" t="s">
        <v>4078</v>
      </c>
      <c r="R324" s="114"/>
    </row>
    <row r="325" spans="1:18" s="606" customFormat="1">
      <c r="A325" s="662">
        <f t="shared" ref="A325:A388" si="5">A324+1</f>
        <v>323</v>
      </c>
      <c r="B325" s="600" t="s">
        <v>3767</v>
      </c>
      <c r="C325" s="601"/>
      <c r="D325" s="601"/>
      <c r="E325" s="601">
        <v>70</v>
      </c>
      <c r="F325" s="602"/>
      <c r="G325" s="599"/>
      <c r="H325" s="599" t="s">
        <v>3768</v>
      </c>
      <c r="I325" s="599"/>
      <c r="J325" s="603"/>
      <c r="K325" s="604"/>
      <c r="L325" s="604"/>
      <c r="M325" s="604"/>
      <c r="N325" s="604"/>
      <c r="O325" s="604"/>
      <c r="P325" s="604"/>
      <c r="Q325" s="604"/>
      <c r="R325" s="605"/>
    </row>
    <row r="326" spans="1:18">
      <c r="A326" s="662">
        <f t="shared" si="5"/>
        <v>324</v>
      </c>
      <c r="B326" s="221" t="s">
        <v>1591</v>
      </c>
      <c r="C326" s="518"/>
      <c r="D326" s="519">
        <v>50</v>
      </c>
      <c r="E326" s="519"/>
      <c r="F326" s="7">
        <v>70</v>
      </c>
      <c r="G326" s="4"/>
      <c r="H326" s="4" t="s">
        <v>1693</v>
      </c>
      <c r="I326" s="656">
        <v>43773</v>
      </c>
      <c r="J326" s="128"/>
      <c r="K326" s="50"/>
      <c r="L326" s="50"/>
      <c r="M326" s="50"/>
      <c r="N326" s="50"/>
      <c r="O326" s="50" t="s">
        <v>17</v>
      </c>
      <c r="P326" s="50" t="s">
        <v>1911</v>
      </c>
      <c r="Q326" s="749" t="s">
        <v>4052</v>
      </c>
      <c r="R326" s="114"/>
    </row>
    <row r="327" spans="1:18">
      <c r="A327" s="662">
        <f t="shared" si="5"/>
        <v>325</v>
      </c>
      <c r="B327" s="221" t="s">
        <v>1902</v>
      </c>
      <c r="C327" s="518">
        <v>100</v>
      </c>
      <c r="D327" s="519"/>
      <c r="E327" s="519"/>
      <c r="F327" s="7"/>
      <c r="G327" s="101" t="s">
        <v>1064</v>
      </c>
      <c r="H327" s="4" t="s">
        <v>1903</v>
      </c>
      <c r="I327" s="220"/>
      <c r="J327" s="128"/>
      <c r="K327" s="50"/>
      <c r="L327" s="50"/>
      <c r="M327" s="50"/>
      <c r="N327" s="50"/>
      <c r="O327" s="738" t="s">
        <v>17</v>
      </c>
      <c r="P327" s="50" t="s">
        <v>1904</v>
      </c>
      <c r="Q327" s="50" t="s">
        <v>4049</v>
      </c>
      <c r="R327" s="114"/>
    </row>
    <row r="328" spans="1:18" s="606" customFormat="1">
      <c r="A328" s="662">
        <f t="shared" si="5"/>
        <v>326</v>
      </c>
      <c r="B328" s="600" t="s">
        <v>3770</v>
      </c>
      <c r="C328" s="601"/>
      <c r="D328" s="601"/>
      <c r="E328" s="601">
        <v>75</v>
      </c>
      <c r="F328" s="602"/>
      <c r="G328" s="599"/>
      <c r="H328" s="599" t="s">
        <v>3771</v>
      </c>
      <c r="I328" s="599"/>
      <c r="J328" s="603"/>
      <c r="K328" s="604"/>
      <c r="L328" s="604"/>
      <c r="M328" s="604"/>
      <c r="N328" s="604"/>
      <c r="O328" s="604"/>
      <c r="P328" s="604"/>
      <c r="Q328" s="604"/>
      <c r="R328" s="605"/>
    </row>
    <row r="329" spans="1:18" ht="24">
      <c r="A329" s="662">
        <f t="shared" si="5"/>
        <v>327</v>
      </c>
      <c r="B329" s="665" t="s">
        <v>3980</v>
      </c>
      <c r="C329" s="519"/>
      <c r="D329" s="519"/>
      <c r="E329" s="519">
        <v>600</v>
      </c>
      <c r="F329" s="7">
        <v>700</v>
      </c>
      <c r="G329" s="4"/>
      <c r="H329" s="4" t="s">
        <v>1985</v>
      </c>
      <c r="I329" s="656">
        <v>43816</v>
      </c>
      <c r="J329" s="128"/>
      <c r="K329" s="128"/>
      <c r="L329" s="128"/>
      <c r="M329" s="50"/>
      <c r="N329" s="128"/>
      <c r="O329" s="738" t="s">
        <v>17</v>
      </c>
      <c r="P329" s="74" t="s">
        <v>1748</v>
      </c>
      <c r="Q329" s="744" t="s">
        <v>4060</v>
      </c>
      <c r="R329" s="114"/>
    </row>
    <row r="330" spans="1:18">
      <c r="A330" s="662">
        <f t="shared" si="5"/>
        <v>328</v>
      </c>
      <c r="B330" s="9" t="s">
        <v>3832</v>
      </c>
      <c r="C330" s="519"/>
      <c r="D330" s="519"/>
      <c r="E330" s="519"/>
      <c r="F330" s="7">
        <v>50</v>
      </c>
      <c r="G330" s="4"/>
      <c r="H330" s="4" t="s">
        <v>3834</v>
      </c>
      <c r="I330" s="4"/>
      <c r="J330" s="128"/>
      <c r="K330" s="128"/>
      <c r="L330" s="128"/>
      <c r="M330" s="50"/>
      <c r="N330" s="128"/>
      <c r="O330" s="738" t="s">
        <v>17</v>
      </c>
      <c r="P330" s="74"/>
      <c r="Q330" s="744" t="s">
        <v>4050</v>
      </c>
      <c r="R330" s="114"/>
    </row>
    <row r="331" spans="1:18" s="606" customFormat="1">
      <c r="A331" s="662">
        <f t="shared" si="5"/>
        <v>329</v>
      </c>
      <c r="B331" s="600" t="s">
        <v>3636</v>
      </c>
      <c r="C331" s="609">
        <v>70</v>
      </c>
      <c r="D331" s="609">
        <v>85</v>
      </c>
      <c r="E331" s="609"/>
      <c r="F331" s="610">
        <v>110</v>
      </c>
      <c r="G331" s="599" t="s">
        <v>446</v>
      </c>
      <c r="H331" s="599" t="s">
        <v>447</v>
      </c>
      <c r="I331" s="620">
        <v>43783</v>
      </c>
      <c r="J331" s="603" t="s">
        <v>17</v>
      </c>
      <c r="K331" s="604" t="s">
        <v>17</v>
      </c>
      <c r="L331" s="604" t="s">
        <v>17</v>
      </c>
      <c r="M331" s="612" t="s">
        <v>17</v>
      </c>
      <c r="N331" s="612" t="s">
        <v>914</v>
      </c>
      <c r="O331" s="612"/>
      <c r="P331" s="612"/>
      <c r="Q331" s="612"/>
      <c r="R331" s="605"/>
    </row>
    <row r="332" spans="1:18" s="606" customFormat="1">
      <c r="A332" s="662">
        <f t="shared" si="5"/>
        <v>330</v>
      </c>
      <c r="B332" s="600" t="s">
        <v>1800</v>
      </c>
      <c r="C332" s="609">
        <v>75</v>
      </c>
      <c r="D332" s="609">
        <v>75</v>
      </c>
      <c r="E332" s="609"/>
      <c r="F332" s="610"/>
      <c r="G332" s="599" t="s">
        <v>449</v>
      </c>
      <c r="H332" s="599" t="s">
        <v>450</v>
      </c>
      <c r="I332" s="599"/>
      <c r="J332" s="603" t="s">
        <v>17</v>
      </c>
      <c r="K332" s="604" t="s">
        <v>17</v>
      </c>
      <c r="L332" s="604"/>
      <c r="M332" s="612" t="s">
        <v>17</v>
      </c>
      <c r="N332" s="612" t="s">
        <v>17</v>
      </c>
      <c r="O332" s="612"/>
      <c r="P332" s="612"/>
      <c r="Q332" s="615" t="s">
        <v>21</v>
      </c>
      <c r="R332" s="605"/>
    </row>
    <row r="333" spans="1:18">
      <c r="A333" s="662">
        <f t="shared" si="5"/>
        <v>331</v>
      </c>
      <c r="B333" s="221" t="s">
        <v>1512</v>
      </c>
      <c r="C333" s="518"/>
      <c r="D333" s="519">
        <v>90</v>
      </c>
      <c r="E333" s="519"/>
      <c r="F333" s="7"/>
      <c r="G333" s="4"/>
      <c r="H333" s="4" t="s">
        <v>1702</v>
      </c>
      <c r="I333" s="4"/>
      <c r="J333" s="128"/>
      <c r="K333" s="50"/>
      <c r="L333" s="50"/>
      <c r="M333" s="50"/>
      <c r="N333" s="50"/>
      <c r="O333" s="50"/>
      <c r="P333" s="50"/>
      <c r="Q333" s="50" t="s">
        <v>4078</v>
      </c>
      <c r="R333" s="114"/>
    </row>
    <row r="334" spans="1:18">
      <c r="A334" s="662">
        <f t="shared" si="5"/>
        <v>332</v>
      </c>
      <c r="B334" s="9" t="s">
        <v>941</v>
      </c>
      <c r="C334" s="520">
        <v>25</v>
      </c>
      <c r="D334" s="518">
        <v>50</v>
      </c>
      <c r="E334" s="518">
        <v>65</v>
      </c>
      <c r="F334" s="10">
        <v>100</v>
      </c>
      <c r="G334" s="101" t="s">
        <v>1064</v>
      </c>
      <c r="H334" s="4" t="s">
        <v>947</v>
      </c>
      <c r="I334" s="4" t="s">
        <v>1739</v>
      </c>
      <c r="J334" s="128" t="s">
        <v>17</v>
      </c>
      <c r="K334" s="51" t="s">
        <v>17</v>
      </c>
      <c r="L334" s="51"/>
      <c r="M334" s="51" t="s">
        <v>17</v>
      </c>
      <c r="N334" s="49" t="s">
        <v>1025</v>
      </c>
      <c r="O334" s="738" t="s">
        <v>17</v>
      </c>
      <c r="P334" s="51" t="s">
        <v>1726</v>
      </c>
      <c r="Q334" s="745" t="s">
        <v>4043</v>
      </c>
      <c r="R334" s="115"/>
    </row>
    <row r="335" spans="1:18">
      <c r="A335" s="662">
        <f t="shared" si="5"/>
        <v>333</v>
      </c>
      <c r="B335" s="9" t="s">
        <v>3386</v>
      </c>
      <c r="C335" s="519"/>
      <c r="D335" s="519"/>
      <c r="E335" s="519">
        <v>100</v>
      </c>
      <c r="F335" s="7"/>
      <c r="G335" s="4"/>
      <c r="H335" s="4" t="s">
        <v>3561</v>
      </c>
      <c r="I335" s="4"/>
      <c r="J335" s="128"/>
      <c r="K335" s="50"/>
      <c r="L335" s="50"/>
      <c r="M335" s="50"/>
      <c r="N335" s="50"/>
      <c r="O335" s="50" t="s">
        <v>17</v>
      </c>
      <c r="P335" s="50" t="s">
        <v>3615</v>
      </c>
      <c r="Q335" s="50" t="s">
        <v>4023</v>
      </c>
      <c r="R335" s="114"/>
    </row>
    <row r="336" spans="1:18">
      <c r="A336" s="662">
        <f t="shared" si="5"/>
        <v>334</v>
      </c>
      <c r="B336" s="9" t="s">
        <v>451</v>
      </c>
      <c r="C336" s="518"/>
      <c r="D336" s="518">
        <v>70</v>
      </c>
      <c r="E336" s="518">
        <v>85</v>
      </c>
      <c r="F336" s="10">
        <v>125</v>
      </c>
      <c r="G336" s="101" t="s">
        <v>1064</v>
      </c>
      <c r="H336" s="4" t="s">
        <v>1145</v>
      </c>
      <c r="I336" s="4" t="s">
        <v>1801</v>
      </c>
      <c r="J336" s="128" t="s">
        <v>17</v>
      </c>
      <c r="K336" s="50" t="s">
        <v>17</v>
      </c>
      <c r="L336" s="50"/>
      <c r="M336" s="51" t="s">
        <v>17</v>
      </c>
      <c r="N336" s="51" t="s">
        <v>17</v>
      </c>
      <c r="O336" s="51" t="s">
        <v>17</v>
      </c>
      <c r="P336" s="51"/>
      <c r="Q336" s="745" t="s">
        <v>4045</v>
      </c>
      <c r="R336" s="114" t="s">
        <v>4307</v>
      </c>
    </row>
    <row r="337" spans="1:18" s="606" customFormat="1">
      <c r="A337" s="662">
        <f t="shared" si="5"/>
        <v>335</v>
      </c>
      <c r="B337" s="607" t="s">
        <v>4084</v>
      </c>
      <c r="C337" s="609"/>
      <c r="D337" s="601">
        <v>330</v>
      </c>
      <c r="E337" s="601"/>
      <c r="F337" s="602"/>
      <c r="G337" s="599"/>
      <c r="H337" s="599" t="s">
        <v>1636</v>
      </c>
      <c r="I337" s="599"/>
      <c r="J337" s="603"/>
      <c r="K337" s="604"/>
      <c r="L337" s="604"/>
      <c r="M337" s="604"/>
      <c r="N337" s="604"/>
      <c r="O337" s="604"/>
      <c r="P337" s="604" t="s">
        <v>1911</v>
      </c>
      <c r="Q337" s="604"/>
      <c r="R337" s="605"/>
    </row>
    <row r="338" spans="1:18">
      <c r="A338" s="662">
        <f t="shared" si="5"/>
        <v>336</v>
      </c>
      <c r="B338" s="5" t="s">
        <v>453</v>
      </c>
      <c r="C338" s="519">
        <v>250</v>
      </c>
      <c r="D338" s="519">
        <v>285</v>
      </c>
      <c r="E338" s="519">
        <v>315</v>
      </c>
      <c r="F338" s="7">
        <v>350</v>
      </c>
      <c r="G338" s="4" t="s">
        <v>125</v>
      </c>
      <c r="H338" s="4" t="s">
        <v>1251</v>
      </c>
      <c r="I338" s="4" t="s">
        <v>1802</v>
      </c>
      <c r="J338" s="128" t="s">
        <v>17</v>
      </c>
      <c r="K338" s="50" t="s">
        <v>17</v>
      </c>
      <c r="L338" s="50" t="s">
        <v>17</v>
      </c>
      <c r="M338" s="51" t="s">
        <v>17</v>
      </c>
      <c r="N338" s="49"/>
      <c r="O338" s="738" t="s">
        <v>17</v>
      </c>
      <c r="P338" s="22"/>
      <c r="Q338" s="745" t="s">
        <v>4076</v>
      </c>
      <c r="R338" s="114" t="s">
        <v>921</v>
      </c>
    </row>
    <row r="339" spans="1:18" ht="24">
      <c r="A339" s="662">
        <f t="shared" si="5"/>
        <v>337</v>
      </c>
      <c r="B339" s="665" t="s">
        <v>3988</v>
      </c>
      <c r="C339" s="519"/>
      <c r="D339" s="519"/>
      <c r="E339" s="519">
        <v>50</v>
      </c>
      <c r="F339" s="7">
        <v>80</v>
      </c>
      <c r="G339" s="4"/>
      <c r="H339" s="4" t="s">
        <v>1986</v>
      </c>
      <c r="I339" s="4"/>
      <c r="J339" s="128"/>
      <c r="K339" s="128"/>
      <c r="L339" s="128"/>
      <c r="M339" s="50"/>
      <c r="N339" s="51" t="s">
        <v>17</v>
      </c>
      <c r="O339" s="738" t="s">
        <v>17</v>
      </c>
      <c r="P339" s="74" t="s">
        <v>1748</v>
      </c>
      <c r="Q339" s="744" t="s">
        <v>4044</v>
      </c>
      <c r="R339" s="114"/>
    </row>
    <row r="340" spans="1:18" s="606" customFormat="1">
      <c r="A340" s="662">
        <f t="shared" si="5"/>
        <v>338</v>
      </c>
      <c r="B340" s="600" t="s">
        <v>3713</v>
      </c>
      <c r="C340" s="609">
        <v>70</v>
      </c>
      <c r="D340" s="609">
        <v>70</v>
      </c>
      <c r="E340" s="609"/>
      <c r="F340" s="610"/>
      <c r="G340" s="599" t="s">
        <v>456</v>
      </c>
      <c r="H340" s="599" t="s">
        <v>1203</v>
      </c>
      <c r="I340" s="599"/>
      <c r="J340" s="603" t="s">
        <v>17</v>
      </c>
      <c r="K340" s="604" t="s">
        <v>17</v>
      </c>
      <c r="L340" s="604" t="s">
        <v>1069</v>
      </c>
      <c r="M340" s="612" t="s">
        <v>1069</v>
      </c>
      <c r="N340" s="612" t="s">
        <v>1069</v>
      </c>
      <c r="O340" s="612"/>
      <c r="P340" s="612"/>
      <c r="Q340" s="612"/>
      <c r="R340" s="605"/>
    </row>
    <row r="341" spans="1:18">
      <c r="A341" s="662">
        <f t="shared" si="5"/>
        <v>339</v>
      </c>
      <c r="B341" s="9" t="s">
        <v>457</v>
      </c>
      <c r="C341" s="518">
        <v>70</v>
      </c>
      <c r="D341" s="518">
        <v>90</v>
      </c>
      <c r="E341" s="518"/>
      <c r="F341" s="10">
        <v>125</v>
      </c>
      <c r="G341" s="4" t="s">
        <v>458</v>
      </c>
      <c r="H341" s="4" t="s">
        <v>459</v>
      </c>
      <c r="I341" s="4"/>
      <c r="J341" s="128" t="s">
        <v>17</v>
      </c>
      <c r="K341" s="50" t="s">
        <v>17</v>
      </c>
      <c r="L341" s="50"/>
      <c r="M341" s="51" t="s">
        <v>928</v>
      </c>
      <c r="N341" s="51" t="s">
        <v>17</v>
      </c>
      <c r="O341" s="51"/>
      <c r="P341" s="51"/>
      <c r="Q341" s="748" t="s">
        <v>4045</v>
      </c>
      <c r="R341" s="114"/>
    </row>
    <row r="342" spans="1:18">
      <c r="A342" s="662">
        <f t="shared" si="5"/>
        <v>340</v>
      </c>
      <c r="B342" s="9" t="s">
        <v>460</v>
      </c>
      <c r="C342" s="518">
        <v>70</v>
      </c>
      <c r="D342" s="518">
        <v>95</v>
      </c>
      <c r="E342" s="518"/>
      <c r="F342" s="10">
        <v>125</v>
      </c>
      <c r="G342" s="4" t="s">
        <v>461</v>
      </c>
      <c r="H342" s="4" t="s">
        <v>462</v>
      </c>
      <c r="I342" s="4" t="s">
        <v>1740</v>
      </c>
      <c r="J342" s="128" t="s">
        <v>17</v>
      </c>
      <c r="K342" s="50" t="s">
        <v>17</v>
      </c>
      <c r="L342" s="50"/>
      <c r="M342" s="51" t="s">
        <v>17</v>
      </c>
      <c r="N342" s="51" t="s">
        <v>17</v>
      </c>
      <c r="O342" s="739" t="s">
        <v>17</v>
      </c>
      <c r="P342" s="51"/>
      <c r="Q342" s="745" t="s">
        <v>4045</v>
      </c>
      <c r="R342" s="114" t="s">
        <v>4379</v>
      </c>
    </row>
    <row r="343" spans="1:18">
      <c r="A343" s="662">
        <f t="shared" si="5"/>
        <v>341</v>
      </c>
      <c r="B343" s="9" t="s">
        <v>3956</v>
      </c>
      <c r="C343" s="518">
        <v>170</v>
      </c>
      <c r="D343" s="518">
        <v>195</v>
      </c>
      <c r="E343" s="518">
        <v>230</v>
      </c>
      <c r="F343" s="10">
        <v>260</v>
      </c>
      <c r="G343" s="4" t="s">
        <v>464</v>
      </c>
      <c r="H343" s="4" t="s">
        <v>465</v>
      </c>
      <c r="I343" s="4" t="s">
        <v>1803</v>
      </c>
      <c r="J343" s="128" t="s">
        <v>17</v>
      </c>
      <c r="K343" s="50" t="s">
        <v>17</v>
      </c>
      <c r="L343" s="50"/>
      <c r="M343" s="51" t="s">
        <v>17</v>
      </c>
      <c r="N343" s="22" t="s">
        <v>17</v>
      </c>
      <c r="O343" s="738" t="s">
        <v>17</v>
      </c>
      <c r="P343" s="51"/>
      <c r="Q343" s="51" t="s">
        <v>4023</v>
      </c>
      <c r="R343" s="114"/>
    </row>
    <row r="344" spans="1:18">
      <c r="A344" s="662">
        <f t="shared" si="5"/>
        <v>342</v>
      </c>
      <c r="B344" s="5" t="s">
        <v>3103</v>
      </c>
      <c r="C344" s="519">
        <v>105</v>
      </c>
      <c r="D344" s="519">
        <v>135</v>
      </c>
      <c r="E344" s="519">
        <v>155</v>
      </c>
      <c r="F344" s="7" t="s">
        <v>2072</v>
      </c>
      <c r="G344" s="4" t="s">
        <v>467</v>
      </c>
      <c r="H344" s="4" t="s">
        <v>1238</v>
      </c>
      <c r="I344" s="4" t="s">
        <v>1804</v>
      </c>
      <c r="J344" s="128" t="s">
        <v>17</v>
      </c>
      <c r="K344" s="50" t="s">
        <v>17</v>
      </c>
      <c r="L344" s="50" t="s">
        <v>17</v>
      </c>
      <c r="M344" s="51" t="s">
        <v>17</v>
      </c>
      <c r="N344" s="49" t="s">
        <v>918</v>
      </c>
      <c r="O344" s="738" t="s">
        <v>17</v>
      </c>
      <c r="P344" s="22"/>
      <c r="Q344" s="51" t="s">
        <v>4078</v>
      </c>
      <c r="R344" s="114"/>
    </row>
    <row r="345" spans="1:18" s="606" customFormat="1">
      <c r="A345" s="662">
        <f t="shared" si="5"/>
        <v>343</v>
      </c>
      <c r="B345" s="600" t="s">
        <v>4085</v>
      </c>
      <c r="C345" s="601"/>
      <c r="D345" s="601"/>
      <c r="E345" s="601">
        <v>100</v>
      </c>
      <c r="F345" s="602"/>
      <c r="G345" s="599"/>
      <c r="H345" s="599" t="s">
        <v>3567</v>
      </c>
      <c r="I345" s="599"/>
      <c r="J345" s="603"/>
      <c r="K345" s="604"/>
      <c r="L345" s="604"/>
      <c r="M345" s="604"/>
      <c r="N345" s="604"/>
      <c r="O345" s="604" t="s">
        <v>17</v>
      </c>
      <c r="P345" s="604" t="s">
        <v>3615</v>
      </c>
      <c r="Q345" s="604"/>
      <c r="R345" s="605"/>
    </row>
    <row r="346" spans="1:18" s="606" customFormat="1">
      <c r="A346" s="662">
        <f t="shared" si="5"/>
        <v>344</v>
      </c>
      <c r="B346" s="600" t="s">
        <v>3793</v>
      </c>
      <c r="C346" s="601"/>
      <c r="D346" s="601"/>
      <c r="E346" s="601">
        <v>50</v>
      </c>
      <c r="F346" s="602"/>
      <c r="G346" s="599"/>
      <c r="H346" s="599"/>
      <c r="I346" s="599"/>
      <c r="J346" s="603"/>
      <c r="K346" s="604"/>
      <c r="L346" s="604"/>
      <c r="M346" s="604"/>
      <c r="N346" s="604"/>
      <c r="O346" s="604"/>
      <c r="P346" s="604"/>
      <c r="Q346" s="625" t="s">
        <v>3797</v>
      </c>
      <c r="R346" s="605"/>
    </row>
    <row r="347" spans="1:18">
      <c r="A347" s="662">
        <f t="shared" si="5"/>
        <v>345</v>
      </c>
      <c r="B347" s="9" t="s">
        <v>806</v>
      </c>
      <c r="C347" s="520"/>
      <c r="D347" s="518">
        <v>50</v>
      </c>
      <c r="E347" s="518">
        <v>70</v>
      </c>
      <c r="F347" s="10" t="s">
        <v>2073</v>
      </c>
      <c r="G347" s="101" t="s">
        <v>1064</v>
      </c>
      <c r="H347" s="14" t="s">
        <v>1174</v>
      </c>
      <c r="I347" s="4" t="s">
        <v>1805</v>
      </c>
      <c r="J347" s="128" t="s">
        <v>17</v>
      </c>
      <c r="K347" s="51" t="s">
        <v>17</v>
      </c>
      <c r="L347" s="49" t="s">
        <v>1072</v>
      </c>
      <c r="M347" s="51" t="s">
        <v>17</v>
      </c>
      <c r="N347" s="51" t="s">
        <v>915</v>
      </c>
      <c r="O347" s="51"/>
      <c r="P347" s="51" t="s">
        <v>1726</v>
      </c>
      <c r="Q347" s="51" t="s">
        <v>4078</v>
      </c>
      <c r="R347" s="114"/>
    </row>
    <row r="348" spans="1:18">
      <c r="A348" s="662">
        <f t="shared" si="5"/>
        <v>346</v>
      </c>
      <c r="B348" s="9" t="s">
        <v>808</v>
      </c>
      <c r="C348" s="520"/>
      <c r="D348" s="518">
        <v>50</v>
      </c>
      <c r="E348" s="518"/>
      <c r="F348" s="10" t="s">
        <v>2054</v>
      </c>
      <c r="G348" s="101" t="s">
        <v>1064</v>
      </c>
      <c r="H348" s="14" t="s">
        <v>1175</v>
      </c>
      <c r="I348" s="14"/>
      <c r="J348" s="128" t="s">
        <v>17</v>
      </c>
      <c r="K348" s="51"/>
      <c r="L348" s="51"/>
      <c r="M348" s="51"/>
      <c r="N348" s="51"/>
      <c r="O348" s="51"/>
      <c r="P348" s="51" t="s">
        <v>1726</v>
      </c>
      <c r="Q348" s="745" t="s">
        <v>4059</v>
      </c>
      <c r="R348" s="114"/>
    </row>
    <row r="349" spans="1:18">
      <c r="A349" s="662">
        <f t="shared" si="5"/>
        <v>347</v>
      </c>
      <c r="B349" s="9" t="s">
        <v>3320</v>
      </c>
      <c r="C349" s="519"/>
      <c r="D349" s="519">
        <v>140</v>
      </c>
      <c r="E349" s="519"/>
      <c r="F349" s="7"/>
      <c r="G349" s="4"/>
      <c r="H349" s="4" t="s">
        <v>3590</v>
      </c>
      <c r="I349" s="4"/>
      <c r="J349" s="128"/>
      <c r="K349" s="50"/>
      <c r="L349" s="50"/>
      <c r="M349" s="50"/>
      <c r="N349" s="50"/>
      <c r="O349" s="50"/>
      <c r="P349" s="50" t="s">
        <v>3615</v>
      </c>
      <c r="Q349" s="744" t="s">
        <v>4089</v>
      </c>
      <c r="R349" s="114" t="s">
        <v>4307</v>
      </c>
    </row>
    <row r="350" spans="1:18">
      <c r="A350" s="662">
        <f t="shared" si="5"/>
        <v>348</v>
      </c>
      <c r="B350" s="11" t="s">
        <v>1806</v>
      </c>
      <c r="C350" s="526"/>
      <c r="D350" s="526"/>
      <c r="E350" s="526"/>
      <c r="F350" s="12"/>
      <c r="G350" s="124" t="s">
        <v>1097</v>
      </c>
      <c r="H350" s="124" t="s">
        <v>1097</v>
      </c>
      <c r="I350" s="124"/>
      <c r="J350" s="129" t="s">
        <v>17</v>
      </c>
      <c r="K350" s="125"/>
      <c r="L350" s="125"/>
      <c r="M350" s="125"/>
      <c r="N350" s="125"/>
      <c r="O350" s="125"/>
      <c r="P350" s="125"/>
      <c r="Q350" s="125"/>
      <c r="R350" s="116"/>
    </row>
    <row r="351" spans="1:18" s="606" customFormat="1">
      <c r="A351" s="662">
        <f t="shared" si="5"/>
        <v>349</v>
      </c>
      <c r="B351" s="600" t="s">
        <v>1807</v>
      </c>
      <c r="C351" s="609">
        <v>50</v>
      </c>
      <c r="D351" s="609">
        <v>50</v>
      </c>
      <c r="E351" s="609"/>
      <c r="F351" s="610"/>
      <c r="G351" s="599" t="s">
        <v>472</v>
      </c>
      <c r="H351" s="599" t="s">
        <v>472</v>
      </c>
      <c r="I351" s="599"/>
      <c r="J351" s="603" t="s">
        <v>17</v>
      </c>
      <c r="K351" s="604"/>
      <c r="L351" s="604"/>
      <c r="M351" s="612" t="s">
        <v>17</v>
      </c>
      <c r="N351" s="612" t="s">
        <v>926</v>
      </c>
      <c r="O351" s="612"/>
      <c r="P351" s="612"/>
      <c r="Q351" s="612"/>
      <c r="R351" s="605"/>
    </row>
    <row r="352" spans="1:18" s="606" customFormat="1">
      <c r="A352" s="662">
        <f t="shared" si="5"/>
        <v>350</v>
      </c>
      <c r="B352" s="600" t="s">
        <v>3741</v>
      </c>
      <c r="C352" s="609">
        <v>50</v>
      </c>
      <c r="D352" s="609">
        <v>65</v>
      </c>
      <c r="E352" s="609"/>
      <c r="F352" s="610"/>
      <c r="G352" s="599" t="s">
        <v>474</v>
      </c>
      <c r="H352" s="599" t="s">
        <v>475</v>
      </c>
      <c r="I352" s="599"/>
      <c r="J352" s="603" t="s">
        <v>17</v>
      </c>
      <c r="K352" s="604"/>
      <c r="L352" s="604" t="s">
        <v>17</v>
      </c>
      <c r="M352" s="612" t="s">
        <v>17</v>
      </c>
      <c r="N352" s="612"/>
      <c r="O352" s="612"/>
      <c r="P352" s="612"/>
      <c r="Q352" s="612"/>
      <c r="R352" s="605"/>
    </row>
    <row r="353" spans="1:18">
      <c r="A353" s="662">
        <f t="shared" si="5"/>
        <v>351</v>
      </c>
      <c r="B353" s="9" t="s">
        <v>476</v>
      </c>
      <c r="C353" s="518">
        <v>50</v>
      </c>
      <c r="D353" s="518">
        <v>65</v>
      </c>
      <c r="E353" s="518">
        <v>80</v>
      </c>
      <c r="F353" s="10">
        <v>125</v>
      </c>
      <c r="G353" s="4" t="s">
        <v>477</v>
      </c>
      <c r="H353" s="4" t="s">
        <v>478</v>
      </c>
      <c r="I353" s="4" t="s">
        <v>1739</v>
      </c>
      <c r="J353" s="128" t="s">
        <v>17</v>
      </c>
      <c r="K353" s="50"/>
      <c r="L353" s="50" t="s">
        <v>17</v>
      </c>
      <c r="M353" s="51" t="s">
        <v>17</v>
      </c>
      <c r="N353" s="51" t="s">
        <v>914</v>
      </c>
      <c r="O353" s="51"/>
      <c r="P353" s="51"/>
      <c r="Q353" s="745" t="s">
        <v>4045</v>
      </c>
      <c r="R353" s="114"/>
    </row>
    <row r="354" spans="1:18" s="606" customFormat="1">
      <c r="A354" s="662">
        <f t="shared" si="5"/>
        <v>352</v>
      </c>
      <c r="B354" s="607" t="s">
        <v>3628</v>
      </c>
      <c r="C354" s="609">
        <v>50</v>
      </c>
      <c r="D354" s="609">
        <v>80</v>
      </c>
      <c r="E354" s="609">
        <v>95</v>
      </c>
      <c r="F354" s="610">
        <v>140</v>
      </c>
      <c r="G354" s="599"/>
      <c r="H354" s="613" t="s">
        <v>1157</v>
      </c>
      <c r="I354" s="613" t="s">
        <v>1739</v>
      </c>
      <c r="J354" s="603" t="s">
        <v>17</v>
      </c>
      <c r="K354" s="604" t="s">
        <v>17</v>
      </c>
      <c r="L354" s="604" t="s">
        <v>17</v>
      </c>
      <c r="M354" s="604" t="s">
        <v>17</v>
      </c>
      <c r="N354" s="604" t="s">
        <v>1168</v>
      </c>
      <c r="O354" s="604"/>
      <c r="P354" s="604"/>
      <c r="Q354" s="604"/>
      <c r="R354" s="605"/>
    </row>
    <row r="355" spans="1:18">
      <c r="A355" s="662">
        <f t="shared" si="5"/>
        <v>353</v>
      </c>
      <c r="B355" s="9" t="s">
        <v>3334</v>
      </c>
      <c r="C355" s="519"/>
      <c r="D355" s="519"/>
      <c r="E355" s="519">
        <v>300</v>
      </c>
      <c r="F355" s="7"/>
      <c r="G355" s="4"/>
      <c r="H355" s="4" t="s">
        <v>3576</v>
      </c>
      <c r="I355" s="4"/>
      <c r="J355" s="128"/>
      <c r="K355" s="50"/>
      <c r="L355" s="50"/>
      <c r="M355" s="50"/>
      <c r="N355" s="50"/>
      <c r="O355" s="50" t="s">
        <v>17</v>
      </c>
      <c r="P355" s="50" t="s">
        <v>3615</v>
      </c>
      <c r="Q355" s="50" t="s">
        <v>4049</v>
      </c>
      <c r="R355" s="114"/>
    </row>
    <row r="356" spans="1:18" s="606" customFormat="1">
      <c r="A356" s="662">
        <f t="shared" si="5"/>
        <v>354</v>
      </c>
      <c r="B356" s="630" t="s">
        <v>3908</v>
      </c>
      <c r="C356" s="609">
        <v>50</v>
      </c>
      <c r="D356" s="631"/>
      <c r="E356" s="631"/>
      <c r="F356" s="632"/>
      <c r="G356" s="599" t="s">
        <v>1098</v>
      </c>
      <c r="H356" s="599" t="s">
        <v>1098</v>
      </c>
      <c r="I356" s="599"/>
      <c r="J356" s="633" t="s">
        <v>17</v>
      </c>
      <c r="K356" s="634"/>
      <c r="L356" s="634"/>
      <c r="M356" s="634"/>
      <c r="N356" s="634"/>
      <c r="O356" s="634"/>
      <c r="P356" s="634"/>
      <c r="Q356" s="634"/>
      <c r="R356" s="635"/>
    </row>
    <row r="357" spans="1:18">
      <c r="A357" s="662">
        <f t="shared" si="5"/>
        <v>355</v>
      </c>
      <c r="B357" s="9" t="s">
        <v>480</v>
      </c>
      <c r="C357" s="518">
        <v>70</v>
      </c>
      <c r="D357" s="518">
        <v>95</v>
      </c>
      <c r="E357" s="518"/>
      <c r="F357" s="10" t="s">
        <v>2074</v>
      </c>
      <c r="G357" s="4" t="s">
        <v>481</v>
      </c>
      <c r="H357" s="4" t="s">
        <v>482</v>
      </c>
      <c r="I357" s="4" t="s">
        <v>1740</v>
      </c>
      <c r="J357" s="128" t="s">
        <v>17</v>
      </c>
      <c r="K357" s="50" t="s">
        <v>17</v>
      </c>
      <c r="L357" s="50" t="s">
        <v>17</v>
      </c>
      <c r="M357" s="22" t="s">
        <v>17</v>
      </c>
      <c r="N357" s="51"/>
      <c r="O357" s="50" t="s">
        <v>17</v>
      </c>
      <c r="P357" s="22" t="s">
        <v>17</v>
      </c>
      <c r="Q357" s="745" t="s">
        <v>4072</v>
      </c>
      <c r="R357" s="114" t="s">
        <v>4384</v>
      </c>
    </row>
    <row r="358" spans="1:18" s="606" customFormat="1">
      <c r="A358" s="662">
        <f t="shared" si="5"/>
        <v>356</v>
      </c>
      <c r="B358" s="607" t="s">
        <v>3909</v>
      </c>
      <c r="C358" s="609">
        <v>50</v>
      </c>
      <c r="D358" s="601"/>
      <c r="E358" s="601"/>
      <c r="F358" s="602"/>
      <c r="G358" s="599" t="s">
        <v>1917</v>
      </c>
      <c r="H358" s="599"/>
      <c r="I358" s="613"/>
      <c r="J358" s="603"/>
      <c r="K358" s="604"/>
      <c r="L358" s="604"/>
      <c r="M358" s="604"/>
      <c r="N358" s="604"/>
      <c r="O358" s="604"/>
      <c r="P358" s="623"/>
      <c r="Q358" s="604"/>
      <c r="R358" s="605"/>
    </row>
    <row r="359" spans="1:18">
      <c r="A359" s="662">
        <f t="shared" si="5"/>
        <v>357</v>
      </c>
      <c r="B359" s="221" t="s">
        <v>1056</v>
      </c>
      <c r="C359" s="518">
        <v>120</v>
      </c>
      <c r="D359" s="519">
        <v>150</v>
      </c>
      <c r="E359" s="519">
        <v>170</v>
      </c>
      <c r="F359" s="7"/>
      <c r="G359" s="220" t="s">
        <v>974</v>
      </c>
      <c r="H359" s="220" t="s">
        <v>1808</v>
      </c>
      <c r="I359" s="220" t="s">
        <v>1739</v>
      </c>
      <c r="J359" s="128" t="s">
        <v>17</v>
      </c>
      <c r="K359" s="50" t="s">
        <v>17</v>
      </c>
      <c r="L359" s="50"/>
      <c r="M359" s="50" t="s">
        <v>17</v>
      </c>
      <c r="N359" s="50" t="s">
        <v>919</v>
      </c>
      <c r="O359" s="50"/>
      <c r="P359" s="50" t="s">
        <v>1726</v>
      </c>
      <c r="Q359" s="744" t="s">
        <v>4047</v>
      </c>
      <c r="R359" s="114"/>
    </row>
    <row r="360" spans="1:18">
      <c r="A360" s="662">
        <f t="shared" si="5"/>
        <v>358</v>
      </c>
      <c r="B360" s="9" t="s">
        <v>1964</v>
      </c>
      <c r="C360" s="519"/>
      <c r="D360" s="519"/>
      <c r="E360" s="519">
        <v>50</v>
      </c>
      <c r="F360" s="7">
        <v>90</v>
      </c>
      <c r="G360" s="4"/>
      <c r="H360" s="4" t="s">
        <v>1987</v>
      </c>
      <c r="I360" s="656">
        <v>43819</v>
      </c>
      <c r="J360" s="128"/>
      <c r="K360" s="128"/>
      <c r="L360" s="128"/>
      <c r="M360" s="50"/>
      <c r="N360" s="128"/>
      <c r="O360" s="50" t="s">
        <v>17</v>
      </c>
      <c r="P360" s="74" t="s">
        <v>1748</v>
      </c>
      <c r="Q360" s="744" t="s">
        <v>4066</v>
      </c>
      <c r="R360" s="114"/>
    </row>
    <row r="361" spans="1:18" s="606" customFormat="1">
      <c r="A361" s="662">
        <f t="shared" si="5"/>
        <v>359</v>
      </c>
      <c r="B361" s="607" t="s">
        <v>3622</v>
      </c>
      <c r="C361" s="609"/>
      <c r="D361" s="601">
        <v>50</v>
      </c>
      <c r="E361" s="601"/>
      <c r="F361" s="602"/>
      <c r="G361" s="599"/>
      <c r="H361" s="599" t="s">
        <v>1630</v>
      </c>
      <c r="I361" s="613"/>
      <c r="J361" s="603"/>
      <c r="K361" s="604"/>
      <c r="L361" s="604"/>
      <c r="M361" s="604"/>
      <c r="N361" s="604"/>
      <c r="O361" s="604"/>
      <c r="P361" s="604" t="s">
        <v>1911</v>
      </c>
      <c r="Q361" s="604"/>
      <c r="R361" s="605"/>
    </row>
    <row r="362" spans="1:18">
      <c r="A362" s="662">
        <f t="shared" si="5"/>
        <v>360</v>
      </c>
      <c r="B362" s="9" t="s">
        <v>483</v>
      </c>
      <c r="C362" s="518">
        <v>80</v>
      </c>
      <c r="D362" s="518">
        <v>100</v>
      </c>
      <c r="E362" s="518"/>
      <c r="F362" s="10">
        <v>135</v>
      </c>
      <c r="G362" s="4" t="s">
        <v>484</v>
      </c>
      <c r="H362" s="4" t="s">
        <v>485</v>
      </c>
      <c r="I362" s="4"/>
      <c r="J362" s="128" t="s">
        <v>17</v>
      </c>
      <c r="K362" s="50" t="s">
        <v>17</v>
      </c>
      <c r="L362" s="50"/>
      <c r="M362" s="51"/>
      <c r="N362" s="51"/>
      <c r="O362" s="738" t="s">
        <v>17</v>
      </c>
      <c r="P362" s="51"/>
      <c r="Q362" s="747" t="s">
        <v>4026</v>
      </c>
      <c r="R362" s="114"/>
    </row>
    <row r="363" spans="1:18">
      <c r="A363" s="662">
        <f t="shared" si="5"/>
        <v>361</v>
      </c>
      <c r="B363" s="9" t="s">
        <v>486</v>
      </c>
      <c r="C363" s="518"/>
      <c r="D363" s="518"/>
      <c r="E363" s="518"/>
      <c r="F363" s="10"/>
      <c r="G363" s="4" t="s">
        <v>487</v>
      </c>
      <c r="H363" s="4" t="s">
        <v>12</v>
      </c>
      <c r="I363" s="4"/>
      <c r="J363" s="128" t="s">
        <v>21</v>
      </c>
      <c r="K363" s="50"/>
      <c r="L363" s="50"/>
      <c r="M363" s="51"/>
      <c r="N363" s="51"/>
      <c r="O363" s="51"/>
      <c r="P363" s="51"/>
      <c r="Q363" s="51"/>
      <c r="R363" s="114"/>
    </row>
    <row r="364" spans="1:18" s="606" customFormat="1">
      <c r="A364" s="662">
        <f t="shared" si="5"/>
        <v>362</v>
      </c>
      <c r="B364" s="600" t="s">
        <v>3703</v>
      </c>
      <c r="C364" s="601"/>
      <c r="D364" s="601"/>
      <c r="E364" s="601">
        <v>50</v>
      </c>
      <c r="F364" s="602"/>
      <c r="G364" s="599"/>
      <c r="H364" s="599" t="s">
        <v>3682</v>
      </c>
      <c r="I364" s="599"/>
      <c r="J364" s="603"/>
      <c r="K364" s="604"/>
      <c r="L364" s="604"/>
      <c r="M364" s="604"/>
      <c r="N364" s="604"/>
      <c r="O364" s="604"/>
      <c r="P364" s="604"/>
      <c r="Q364" s="604"/>
      <c r="R364" s="605"/>
    </row>
    <row r="365" spans="1:18" s="606" customFormat="1">
      <c r="A365" s="662">
        <f t="shared" si="5"/>
        <v>363</v>
      </c>
      <c r="B365" s="607" t="s">
        <v>1560</v>
      </c>
      <c r="C365" s="609"/>
      <c r="D365" s="601">
        <v>50</v>
      </c>
      <c r="E365" s="601"/>
      <c r="F365" s="602">
        <v>85</v>
      </c>
      <c r="G365" s="599"/>
      <c r="H365" s="599" t="s">
        <v>1659</v>
      </c>
      <c r="I365" s="653">
        <v>43816</v>
      </c>
      <c r="J365" s="603"/>
      <c r="K365" s="604"/>
      <c r="L365" s="604"/>
      <c r="M365" s="604"/>
      <c r="N365" s="604"/>
      <c r="O365" s="738" t="s">
        <v>17</v>
      </c>
      <c r="P365" s="604" t="s">
        <v>1911</v>
      </c>
      <c r="Q365" s="604"/>
      <c r="R365" s="605"/>
    </row>
    <row r="366" spans="1:18">
      <c r="A366" s="662">
        <f t="shared" si="5"/>
        <v>364</v>
      </c>
      <c r="B366" s="9" t="s">
        <v>3348</v>
      </c>
      <c r="C366" s="519"/>
      <c r="D366" s="519"/>
      <c r="E366" s="519">
        <v>416</v>
      </c>
      <c r="F366" s="7"/>
      <c r="G366" s="4"/>
      <c r="H366" s="4" t="s">
        <v>3581</v>
      </c>
      <c r="I366" s="4"/>
      <c r="J366" s="128"/>
      <c r="K366" s="50"/>
      <c r="L366" s="50"/>
      <c r="M366" s="50"/>
      <c r="N366" s="50"/>
      <c r="O366" s="50"/>
      <c r="P366" s="50" t="s">
        <v>3615</v>
      </c>
      <c r="Q366" s="50"/>
      <c r="R366" s="114"/>
    </row>
    <row r="367" spans="1:18">
      <c r="A367" s="662">
        <f t="shared" si="5"/>
        <v>365</v>
      </c>
      <c r="B367" s="5" t="s">
        <v>489</v>
      </c>
      <c r="C367" s="519">
        <v>210</v>
      </c>
      <c r="D367" s="519">
        <v>210</v>
      </c>
      <c r="E367" s="519">
        <v>240</v>
      </c>
      <c r="F367" s="7">
        <v>200</v>
      </c>
      <c r="G367" s="4" t="s">
        <v>1206</v>
      </c>
      <c r="H367" s="4" t="s">
        <v>1809</v>
      </c>
      <c r="I367" s="4" t="s">
        <v>3586</v>
      </c>
      <c r="J367" s="128" t="s">
        <v>17</v>
      </c>
      <c r="K367" s="50" t="s">
        <v>17</v>
      </c>
      <c r="L367" s="50" t="s">
        <v>17</v>
      </c>
      <c r="M367" s="51" t="s">
        <v>17</v>
      </c>
      <c r="N367" s="51" t="s">
        <v>919</v>
      </c>
      <c r="O367" s="50" t="s">
        <v>17</v>
      </c>
      <c r="P367" s="51"/>
      <c r="Q367" s="745" t="s">
        <v>4020</v>
      </c>
      <c r="R367" s="114" t="s">
        <v>3415</v>
      </c>
    </row>
    <row r="368" spans="1:18" s="606" customFormat="1">
      <c r="A368" s="662">
        <f t="shared" si="5"/>
        <v>366</v>
      </c>
      <c r="B368" s="600" t="s">
        <v>3722</v>
      </c>
      <c r="C368" s="609">
        <v>75</v>
      </c>
      <c r="D368" s="609">
        <v>90</v>
      </c>
      <c r="E368" s="609"/>
      <c r="F368" s="610"/>
      <c r="G368" s="599" t="s">
        <v>491</v>
      </c>
      <c r="H368" s="599" t="s">
        <v>1259</v>
      </c>
      <c r="I368" s="599"/>
      <c r="J368" s="603" t="s">
        <v>17</v>
      </c>
      <c r="K368" s="604" t="s">
        <v>17</v>
      </c>
      <c r="L368" s="604"/>
      <c r="M368" s="612" t="s">
        <v>17</v>
      </c>
      <c r="N368" s="612"/>
      <c r="O368" s="612"/>
      <c r="P368" s="612" t="s">
        <v>17</v>
      </c>
      <c r="Q368" s="612"/>
      <c r="R368" s="605"/>
    </row>
    <row r="369" spans="1:18" s="606" customFormat="1">
      <c r="A369" s="662">
        <f t="shared" si="5"/>
        <v>367</v>
      </c>
      <c r="B369" s="600" t="s">
        <v>3707</v>
      </c>
      <c r="C369" s="608"/>
      <c r="D369" s="601">
        <v>50</v>
      </c>
      <c r="E369" s="601"/>
      <c r="F369" s="602"/>
      <c r="G369" s="611" t="s">
        <v>1064</v>
      </c>
      <c r="H369" s="599" t="s">
        <v>881</v>
      </c>
      <c r="I369" s="599"/>
      <c r="J369" s="603" t="s">
        <v>17</v>
      </c>
      <c r="K369" s="612" t="s">
        <v>17</v>
      </c>
      <c r="L369" s="612" t="s">
        <v>17</v>
      </c>
      <c r="M369" s="612" t="s">
        <v>17</v>
      </c>
      <c r="N369" s="612"/>
      <c r="O369" s="612"/>
      <c r="P369" s="612" t="s">
        <v>17</v>
      </c>
      <c r="Q369" s="612"/>
      <c r="R369" s="624" t="s">
        <v>21</v>
      </c>
    </row>
    <row r="370" spans="1:18">
      <c r="A370" s="662">
        <f t="shared" si="5"/>
        <v>368</v>
      </c>
      <c r="B370" s="9" t="s">
        <v>2084</v>
      </c>
      <c r="C370" s="520"/>
      <c r="D370" s="519">
        <v>25</v>
      </c>
      <c r="E370" s="519">
        <v>35</v>
      </c>
      <c r="F370" s="7">
        <v>70</v>
      </c>
      <c r="G370" s="101" t="s">
        <v>1064</v>
      </c>
      <c r="H370" s="4" t="s">
        <v>883</v>
      </c>
      <c r="I370" s="4"/>
      <c r="J370" s="128" t="s">
        <v>17</v>
      </c>
      <c r="K370" s="51" t="s">
        <v>17</v>
      </c>
      <c r="L370" s="51"/>
      <c r="M370" s="51" t="s">
        <v>17</v>
      </c>
      <c r="N370" s="51" t="s">
        <v>915</v>
      </c>
      <c r="O370" s="51"/>
      <c r="P370" s="51"/>
      <c r="Q370" s="745" t="s">
        <v>4044</v>
      </c>
      <c r="R370" s="115" t="s">
        <v>4380</v>
      </c>
    </row>
    <row r="371" spans="1:18" s="606" customFormat="1">
      <c r="A371" s="662">
        <f t="shared" si="5"/>
        <v>369</v>
      </c>
      <c r="B371" s="600" t="s">
        <v>3773</v>
      </c>
      <c r="C371" s="601"/>
      <c r="D371" s="601"/>
      <c r="E371" s="601">
        <v>90</v>
      </c>
      <c r="F371" s="602"/>
      <c r="G371" s="599"/>
      <c r="H371" s="599" t="s">
        <v>903</v>
      </c>
      <c r="I371" s="599"/>
      <c r="J371" s="603"/>
      <c r="K371" s="604"/>
      <c r="L371" s="604"/>
      <c r="M371" s="604"/>
      <c r="N371" s="604"/>
      <c r="O371" s="604"/>
      <c r="P371" s="604"/>
      <c r="Q371" s="604"/>
      <c r="R371" s="605"/>
    </row>
    <row r="372" spans="1:18">
      <c r="A372" s="662">
        <f t="shared" si="5"/>
        <v>370</v>
      </c>
      <c r="B372" s="221" t="s">
        <v>1561</v>
      </c>
      <c r="C372" s="518"/>
      <c r="D372" s="519">
        <v>60</v>
      </c>
      <c r="E372" s="519">
        <v>100</v>
      </c>
      <c r="F372" s="7" t="s">
        <v>2056</v>
      </c>
      <c r="G372" s="4"/>
      <c r="H372" s="4" t="s">
        <v>1639</v>
      </c>
      <c r="I372" s="220"/>
      <c r="J372" s="128"/>
      <c r="K372" s="50"/>
      <c r="L372" s="50"/>
      <c r="M372" s="50"/>
      <c r="N372" s="50"/>
      <c r="O372" s="50"/>
      <c r="P372" s="50" t="s">
        <v>1911</v>
      </c>
      <c r="Q372" s="744" t="s">
        <v>4044</v>
      </c>
      <c r="R372" s="114"/>
    </row>
    <row r="373" spans="1:18" s="606" customFormat="1">
      <c r="A373" s="662">
        <f t="shared" si="5"/>
        <v>371</v>
      </c>
      <c r="B373" s="600" t="s">
        <v>3714</v>
      </c>
      <c r="C373" s="609">
        <v>55</v>
      </c>
      <c r="D373" s="609">
        <v>55</v>
      </c>
      <c r="E373" s="609"/>
      <c r="F373" s="610"/>
      <c r="G373" s="599" t="s">
        <v>494</v>
      </c>
      <c r="H373" s="599" t="s">
        <v>494</v>
      </c>
      <c r="I373" s="599"/>
      <c r="J373" s="603" t="s">
        <v>17</v>
      </c>
      <c r="K373" s="604" t="s">
        <v>17</v>
      </c>
      <c r="L373" s="604"/>
      <c r="M373" s="612" t="s">
        <v>17</v>
      </c>
      <c r="N373" s="612"/>
      <c r="O373" s="612"/>
      <c r="P373" s="612"/>
      <c r="Q373" s="612"/>
      <c r="R373" s="605"/>
    </row>
    <row r="374" spans="1:18" s="606" customFormat="1">
      <c r="A374" s="662">
        <f t="shared" si="5"/>
        <v>372</v>
      </c>
      <c r="B374" s="621" t="s">
        <v>495</v>
      </c>
      <c r="C374" s="601">
        <v>125</v>
      </c>
      <c r="D374" s="601">
        <v>145</v>
      </c>
      <c r="E374" s="601"/>
      <c r="F374" s="602"/>
      <c r="G374" s="599" t="s">
        <v>496</v>
      </c>
      <c r="H374" s="599" t="s">
        <v>1248</v>
      </c>
      <c r="I374" s="599"/>
      <c r="J374" s="603" t="s">
        <v>17</v>
      </c>
      <c r="K374" s="604" t="s">
        <v>17</v>
      </c>
      <c r="L374" s="604" t="s">
        <v>17</v>
      </c>
      <c r="M374" s="615" t="s">
        <v>17</v>
      </c>
      <c r="N374" s="612"/>
      <c r="O374" s="612"/>
      <c r="P374" s="615" t="s">
        <v>17</v>
      </c>
      <c r="Q374" s="612"/>
      <c r="R374" s="605"/>
    </row>
    <row r="375" spans="1:18">
      <c r="A375" s="662">
        <f t="shared" si="5"/>
        <v>373</v>
      </c>
      <c r="B375" s="224" t="s">
        <v>1588</v>
      </c>
      <c r="C375" s="518"/>
      <c r="D375" s="519">
        <v>30</v>
      </c>
      <c r="E375" s="519"/>
      <c r="F375" s="7"/>
      <c r="G375" s="4"/>
      <c r="H375" s="4" t="s">
        <v>1697</v>
      </c>
      <c r="I375" s="220"/>
      <c r="J375" s="128"/>
      <c r="K375" s="50"/>
      <c r="L375" s="50"/>
      <c r="M375" s="50"/>
      <c r="N375" s="50"/>
      <c r="O375" s="738" t="s">
        <v>17</v>
      </c>
      <c r="P375" s="50" t="s">
        <v>1911</v>
      </c>
      <c r="Q375" s="50" t="s">
        <v>4049</v>
      </c>
      <c r="R375" s="114"/>
    </row>
    <row r="376" spans="1:18">
      <c r="A376" s="662">
        <f t="shared" si="5"/>
        <v>374</v>
      </c>
      <c r="B376" s="241" t="s">
        <v>498</v>
      </c>
      <c r="C376" s="518">
        <v>100</v>
      </c>
      <c r="D376" s="518">
        <v>120</v>
      </c>
      <c r="E376" s="518">
        <v>135</v>
      </c>
      <c r="F376" s="10">
        <v>180</v>
      </c>
      <c r="G376" s="4" t="s">
        <v>499</v>
      </c>
      <c r="H376" s="4" t="s">
        <v>500</v>
      </c>
      <c r="I376" s="6" t="s">
        <v>3957</v>
      </c>
      <c r="J376" s="128" t="s">
        <v>17</v>
      </c>
      <c r="K376" s="50" t="s">
        <v>17</v>
      </c>
      <c r="L376" s="50" t="s">
        <v>17</v>
      </c>
      <c r="M376" s="22" t="s">
        <v>17</v>
      </c>
      <c r="N376" s="51" t="s">
        <v>915</v>
      </c>
      <c r="O376" s="738" t="s">
        <v>17</v>
      </c>
      <c r="P376" s="51"/>
      <c r="Q376" s="51" t="s">
        <v>4075</v>
      </c>
      <c r="R376" s="660"/>
    </row>
    <row r="377" spans="1:18">
      <c r="A377" s="662">
        <f t="shared" si="5"/>
        <v>375</v>
      </c>
      <c r="B377" s="224" t="s">
        <v>1604</v>
      </c>
      <c r="C377" s="518"/>
      <c r="D377" s="519">
        <v>50</v>
      </c>
      <c r="E377" s="519"/>
      <c r="F377" s="7"/>
      <c r="G377" s="4"/>
      <c r="H377" s="4" t="s">
        <v>1672</v>
      </c>
      <c r="I377" s="220"/>
      <c r="J377" s="128"/>
      <c r="K377" s="50"/>
      <c r="L377" s="50"/>
      <c r="M377" s="50"/>
      <c r="N377" s="50"/>
      <c r="O377" s="50" t="s">
        <v>17</v>
      </c>
      <c r="P377" s="50" t="s">
        <v>1911</v>
      </c>
      <c r="Q377" s="744" t="s">
        <v>4056</v>
      </c>
      <c r="R377" s="114" t="s">
        <v>4380</v>
      </c>
    </row>
    <row r="378" spans="1:18" s="606" customFormat="1">
      <c r="A378" s="662">
        <f t="shared" si="5"/>
        <v>376</v>
      </c>
      <c r="B378" s="644" t="s">
        <v>3783</v>
      </c>
      <c r="C378" s="601"/>
      <c r="D378" s="601"/>
      <c r="E378" s="601"/>
      <c r="F378" s="602"/>
      <c r="G378" s="599"/>
      <c r="H378" s="599"/>
      <c r="I378" s="599"/>
      <c r="J378" s="603"/>
      <c r="K378" s="604"/>
      <c r="L378" s="604"/>
      <c r="M378" s="604"/>
      <c r="N378" s="604"/>
      <c r="O378" s="604"/>
      <c r="P378" s="604"/>
      <c r="Q378" s="625" t="s">
        <v>3790</v>
      </c>
      <c r="R378" s="605"/>
    </row>
    <row r="379" spans="1:18">
      <c r="A379" s="662">
        <f t="shared" si="5"/>
        <v>377</v>
      </c>
      <c r="B379" s="224" t="s">
        <v>1562</v>
      </c>
      <c r="C379" s="518"/>
      <c r="D379" s="519">
        <v>75</v>
      </c>
      <c r="E379" s="519"/>
      <c r="F379" s="7">
        <v>100</v>
      </c>
      <c r="G379" s="4"/>
      <c r="H379" s="4" t="s">
        <v>1660</v>
      </c>
      <c r="I379" s="654">
        <v>43783</v>
      </c>
      <c r="J379" s="128"/>
      <c r="K379" s="50"/>
      <c r="L379" s="50"/>
      <c r="M379" s="50"/>
      <c r="N379" s="50"/>
      <c r="O379" s="738" t="s">
        <v>17</v>
      </c>
      <c r="P379" s="50" t="s">
        <v>1911</v>
      </c>
      <c r="Q379" s="744" t="s">
        <v>4043</v>
      </c>
      <c r="R379" s="114" t="s">
        <v>4064</v>
      </c>
    </row>
    <row r="380" spans="1:18">
      <c r="A380" s="662">
        <f t="shared" si="5"/>
        <v>378</v>
      </c>
      <c r="B380" s="241" t="s">
        <v>501</v>
      </c>
      <c r="C380" s="518" t="s">
        <v>21</v>
      </c>
      <c r="D380" s="518">
        <v>85</v>
      </c>
      <c r="E380" s="518"/>
      <c r="F380" s="10"/>
      <c r="G380" s="101" t="s">
        <v>1064</v>
      </c>
      <c r="H380" s="4" t="s">
        <v>1181</v>
      </c>
      <c r="I380" s="4"/>
      <c r="J380" s="128" t="s">
        <v>17</v>
      </c>
      <c r="K380" s="50"/>
      <c r="L380" s="50" t="s">
        <v>17</v>
      </c>
      <c r="M380" s="22" t="s">
        <v>17</v>
      </c>
      <c r="N380" s="51" t="s">
        <v>17</v>
      </c>
      <c r="O380" s="51"/>
      <c r="P380" s="51" t="s">
        <v>17</v>
      </c>
      <c r="Q380" s="51" t="s">
        <v>4049</v>
      </c>
      <c r="R380" s="114"/>
    </row>
    <row r="381" spans="1:18" s="606" customFormat="1">
      <c r="A381" s="662">
        <f t="shared" si="5"/>
        <v>379</v>
      </c>
      <c r="B381" s="644" t="s">
        <v>4092</v>
      </c>
      <c r="C381" s="609">
        <v>35</v>
      </c>
      <c r="D381" s="609">
        <v>70</v>
      </c>
      <c r="E381" s="609"/>
      <c r="F381" s="610" t="s">
        <v>2064</v>
      </c>
      <c r="G381" s="599" t="s">
        <v>503</v>
      </c>
      <c r="H381" s="599" t="s">
        <v>1073</v>
      </c>
      <c r="I381" s="599"/>
      <c r="J381" s="603" t="s">
        <v>17</v>
      </c>
      <c r="K381" s="604" t="s">
        <v>17</v>
      </c>
      <c r="L381" s="604" t="s">
        <v>17</v>
      </c>
      <c r="M381" s="612" t="s">
        <v>17</v>
      </c>
      <c r="N381" s="612" t="s">
        <v>1069</v>
      </c>
      <c r="O381" s="612"/>
      <c r="P381" s="612"/>
      <c r="Q381" s="612"/>
      <c r="R381" s="605"/>
    </row>
    <row r="382" spans="1:18" s="606" customFormat="1">
      <c r="A382" s="662">
        <f t="shared" si="5"/>
        <v>380</v>
      </c>
      <c r="B382" s="644" t="s">
        <v>4091</v>
      </c>
      <c r="C382" s="601"/>
      <c r="D382" s="601">
        <v>200</v>
      </c>
      <c r="E382" s="601"/>
      <c r="F382" s="602"/>
      <c r="G382" s="599"/>
      <c r="H382" s="599" t="s">
        <v>2030</v>
      </c>
      <c r="I382" s="599"/>
      <c r="J382" s="603"/>
      <c r="K382" s="604"/>
      <c r="L382" s="604"/>
      <c r="M382" s="604"/>
      <c r="N382" s="604"/>
      <c r="O382" s="604"/>
      <c r="P382" s="604"/>
      <c r="Q382" s="604"/>
      <c r="R382" s="605"/>
    </row>
    <row r="383" spans="1:18" s="606" customFormat="1">
      <c r="A383" s="662">
        <f t="shared" si="5"/>
        <v>381</v>
      </c>
      <c r="B383" s="644" t="s">
        <v>3779</v>
      </c>
      <c r="C383" s="601"/>
      <c r="D383" s="601"/>
      <c r="E383" s="601">
        <v>70</v>
      </c>
      <c r="F383" s="602"/>
      <c r="G383" s="599"/>
      <c r="H383" s="599" t="s">
        <v>3778</v>
      </c>
      <c r="I383" s="599"/>
      <c r="J383" s="603"/>
      <c r="K383" s="604"/>
      <c r="L383" s="604"/>
      <c r="M383" s="604"/>
      <c r="N383" s="604"/>
      <c r="O383" s="604"/>
      <c r="P383" s="604"/>
      <c r="Q383" s="604"/>
      <c r="R383" s="605"/>
    </row>
    <row r="384" spans="1:18">
      <c r="A384" s="662">
        <f t="shared" si="5"/>
        <v>382</v>
      </c>
      <c r="B384" s="241" t="s">
        <v>1810</v>
      </c>
      <c r="C384" s="518">
        <v>50</v>
      </c>
      <c r="D384" s="518">
        <v>50</v>
      </c>
      <c r="E384" s="518"/>
      <c r="F384" s="10"/>
      <c r="G384" s="4" t="s">
        <v>506</v>
      </c>
      <c r="H384" s="4" t="s">
        <v>1279</v>
      </c>
      <c r="I384" s="4"/>
      <c r="J384" s="128" t="s">
        <v>17</v>
      </c>
      <c r="K384" s="50" t="s">
        <v>17</v>
      </c>
      <c r="L384" s="50" t="s">
        <v>17</v>
      </c>
      <c r="M384" s="51" t="s">
        <v>17</v>
      </c>
      <c r="N384" s="51" t="s">
        <v>17</v>
      </c>
      <c r="O384" s="51"/>
      <c r="P384" s="51"/>
      <c r="Q384" s="51"/>
      <c r="R384" s="114"/>
    </row>
    <row r="385" spans="1:18" s="606" customFormat="1">
      <c r="A385" s="662">
        <f t="shared" si="5"/>
        <v>383</v>
      </c>
      <c r="B385" s="644" t="s">
        <v>3650</v>
      </c>
      <c r="C385" s="601"/>
      <c r="D385" s="601"/>
      <c r="E385" s="601">
        <v>900</v>
      </c>
      <c r="F385" s="602"/>
      <c r="G385" s="599"/>
      <c r="H385" s="599" t="s">
        <v>1988</v>
      </c>
      <c r="I385" s="599"/>
      <c r="J385" s="603"/>
      <c r="K385" s="603"/>
      <c r="L385" s="603"/>
      <c r="M385" s="604"/>
      <c r="N385" s="603"/>
      <c r="O385" s="604"/>
      <c r="P385" s="625" t="s">
        <v>1748</v>
      </c>
      <c r="Q385" s="604"/>
      <c r="R385" s="605"/>
    </row>
    <row r="386" spans="1:18">
      <c r="A386" s="662">
        <f t="shared" si="5"/>
        <v>384</v>
      </c>
      <c r="B386" s="241" t="s">
        <v>507</v>
      </c>
      <c r="C386" s="518">
        <v>275</v>
      </c>
      <c r="D386" s="518">
        <v>275</v>
      </c>
      <c r="E386" s="518"/>
      <c r="F386" s="10">
        <v>320</v>
      </c>
      <c r="G386" s="4" t="s">
        <v>508</v>
      </c>
      <c r="H386" s="4" t="s">
        <v>1344</v>
      </c>
      <c r="I386" s="656">
        <v>43829</v>
      </c>
      <c r="J386" s="128" t="s">
        <v>17</v>
      </c>
      <c r="K386" s="50"/>
      <c r="L386" s="50"/>
      <c r="M386" s="51" t="s">
        <v>17</v>
      </c>
      <c r="N386" s="51"/>
      <c r="O386" s="739" t="s">
        <v>17</v>
      </c>
      <c r="P386" s="51"/>
      <c r="Q386" s="51" t="s">
        <v>4049</v>
      </c>
      <c r="R386" s="114"/>
    </row>
    <row r="387" spans="1:18">
      <c r="A387" s="662">
        <f t="shared" si="5"/>
        <v>385</v>
      </c>
      <c r="B387" s="224" t="s">
        <v>1563</v>
      </c>
      <c r="C387" s="518"/>
      <c r="D387" s="519">
        <v>260</v>
      </c>
      <c r="E387" s="519"/>
      <c r="F387" s="7">
        <v>300</v>
      </c>
      <c r="G387" s="4"/>
      <c r="H387" s="4" t="s">
        <v>1669</v>
      </c>
      <c r="I387" s="220"/>
      <c r="J387" s="128"/>
      <c r="K387" s="50"/>
      <c r="L387" s="50"/>
      <c r="M387" s="50"/>
      <c r="N387" s="50"/>
      <c r="O387" s="739" t="s">
        <v>17</v>
      </c>
      <c r="P387" s="50" t="s">
        <v>1911</v>
      </c>
      <c r="Q387" s="744" t="s">
        <v>4024</v>
      </c>
      <c r="R387" s="114"/>
    </row>
    <row r="388" spans="1:18">
      <c r="A388" s="662">
        <f t="shared" si="5"/>
        <v>386</v>
      </c>
      <c r="B388" s="484" t="s">
        <v>509</v>
      </c>
      <c r="C388" s="518">
        <v>50</v>
      </c>
      <c r="D388" s="518">
        <v>50</v>
      </c>
      <c r="E388" s="518">
        <v>90</v>
      </c>
      <c r="F388" s="10" t="s">
        <v>2074</v>
      </c>
      <c r="G388" s="4" t="s">
        <v>1099</v>
      </c>
      <c r="H388" s="4" t="s">
        <v>1099</v>
      </c>
      <c r="I388" s="572" t="s">
        <v>1811</v>
      </c>
      <c r="J388" s="132" t="s">
        <v>17</v>
      </c>
      <c r="K388" s="76"/>
      <c r="L388" s="76" t="s">
        <v>17</v>
      </c>
      <c r="M388" s="76" t="s">
        <v>17</v>
      </c>
      <c r="N388" s="76"/>
      <c r="O388" s="739" t="s">
        <v>17</v>
      </c>
      <c r="P388" s="76"/>
      <c r="Q388" s="746" t="s">
        <v>4026</v>
      </c>
      <c r="R388" s="118"/>
    </row>
    <row r="389" spans="1:18">
      <c r="A389" s="662">
        <f t="shared" ref="A389:A452" si="6">A388+1</f>
        <v>387</v>
      </c>
      <c r="B389" s="241" t="s">
        <v>510</v>
      </c>
      <c r="C389" s="518">
        <v>140</v>
      </c>
      <c r="D389" s="518">
        <v>165</v>
      </c>
      <c r="E389" s="518">
        <v>185</v>
      </c>
      <c r="F389" s="10">
        <v>215</v>
      </c>
      <c r="G389" s="4" t="s">
        <v>511</v>
      </c>
      <c r="H389" s="4" t="s">
        <v>512</v>
      </c>
      <c r="I389" s="659" t="s">
        <v>3958</v>
      </c>
      <c r="J389" s="128" t="s">
        <v>17</v>
      </c>
      <c r="K389" s="50" t="s">
        <v>17</v>
      </c>
      <c r="L389" s="50" t="s">
        <v>17</v>
      </c>
      <c r="M389" s="51" t="s">
        <v>17</v>
      </c>
      <c r="N389" s="51" t="s">
        <v>17</v>
      </c>
      <c r="O389" s="739" t="s">
        <v>17</v>
      </c>
      <c r="P389" s="51" t="s">
        <v>17</v>
      </c>
      <c r="Q389" s="745" t="s">
        <v>4020</v>
      </c>
      <c r="R389" s="114" t="s">
        <v>4377</v>
      </c>
    </row>
    <row r="390" spans="1:18">
      <c r="A390" s="662">
        <f t="shared" si="6"/>
        <v>388</v>
      </c>
      <c r="B390" s="224" t="s">
        <v>1564</v>
      </c>
      <c r="C390" s="518"/>
      <c r="D390" s="519">
        <v>70</v>
      </c>
      <c r="E390" s="519"/>
      <c r="F390" s="7"/>
      <c r="G390" s="4"/>
      <c r="H390" s="4" t="s">
        <v>1671</v>
      </c>
      <c r="I390" s="220"/>
      <c r="J390" s="128"/>
      <c r="K390" s="50"/>
      <c r="L390" s="50"/>
      <c r="M390" s="50"/>
      <c r="N390" s="50"/>
      <c r="O390" s="50" t="s">
        <v>17</v>
      </c>
      <c r="P390" s="50" t="s">
        <v>1911</v>
      </c>
      <c r="Q390" s="744" t="s">
        <v>4050</v>
      </c>
      <c r="R390" s="114" t="s">
        <v>4380</v>
      </c>
    </row>
    <row r="391" spans="1:18" s="606" customFormat="1">
      <c r="A391" s="662">
        <f t="shared" si="6"/>
        <v>389</v>
      </c>
      <c r="B391" s="645" t="s">
        <v>1905</v>
      </c>
      <c r="C391" s="609">
        <v>50</v>
      </c>
      <c r="D391" s="601"/>
      <c r="E391" s="601"/>
      <c r="F391" s="602" t="s">
        <v>2054</v>
      </c>
      <c r="G391" s="611" t="s">
        <v>1064</v>
      </c>
      <c r="H391" s="599" t="s">
        <v>1363</v>
      </c>
      <c r="I391" s="613"/>
      <c r="J391" s="603"/>
      <c r="K391" s="604"/>
      <c r="L391" s="604"/>
      <c r="M391" s="604"/>
      <c r="N391" s="604"/>
      <c r="O391" s="604"/>
      <c r="P391" s="604"/>
      <c r="Q391" s="604"/>
      <c r="R391" s="605"/>
    </row>
    <row r="392" spans="1:18">
      <c r="A392" s="662">
        <f t="shared" si="6"/>
        <v>390</v>
      </c>
      <c r="B392" s="224" t="s">
        <v>1679</v>
      </c>
      <c r="C392" s="518"/>
      <c r="D392" s="519">
        <v>250</v>
      </c>
      <c r="E392" s="519"/>
      <c r="F392" s="7">
        <v>300</v>
      </c>
      <c r="G392" s="4"/>
      <c r="H392" s="4" t="s">
        <v>1683</v>
      </c>
      <c r="I392" s="654">
        <v>43829</v>
      </c>
      <c r="J392" s="128"/>
      <c r="K392" s="50"/>
      <c r="L392" s="50"/>
      <c r="M392" s="50"/>
      <c r="N392" s="50"/>
      <c r="O392" s="739" t="s">
        <v>17</v>
      </c>
      <c r="P392" s="50" t="s">
        <v>1911</v>
      </c>
      <c r="Q392" s="745" t="s">
        <v>4024</v>
      </c>
      <c r="R392" s="114" t="s">
        <v>4379</v>
      </c>
    </row>
    <row r="393" spans="1:18">
      <c r="A393" s="662">
        <f t="shared" si="6"/>
        <v>391</v>
      </c>
      <c r="B393" s="241" t="s">
        <v>3382</v>
      </c>
      <c r="C393" s="519"/>
      <c r="D393" s="519"/>
      <c r="E393" s="519">
        <v>50</v>
      </c>
      <c r="F393" s="7"/>
      <c r="G393" s="4"/>
      <c r="H393" s="4" t="s">
        <v>3562</v>
      </c>
      <c r="I393" s="4"/>
      <c r="J393" s="128"/>
      <c r="K393" s="50"/>
      <c r="L393" s="50"/>
      <c r="M393" s="50"/>
      <c r="N393" s="50"/>
      <c r="O393" s="50"/>
      <c r="P393" s="50" t="s">
        <v>3615</v>
      </c>
      <c r="Q393" s="50" t="s">
        <v>4049</v>
      </c>
      <c r="R393" s="114"/>
    </row>
    <row r="394" spans="1:18" s="606" customFormat="1">
      <c r="A394" s="662">
        <f t="shared" si="6"/>
        <v>392</v>
      </c>
      <c r="B394" s="645" t="s">
        <v>3661</v>
      </c>
      <c r="C394" s="609"/>
      <c r="D394" s="609">
        <v>25</v>
      </c>
      <c r="E394" s="609">
        <v>55</v>
      </c>
      <c r="F394" s="610"/>
      <c r="G394" s="599"/>
      <c r="H394" s="599" t="s">
        <v>1349</v>
      </c>
      <c r="I394" s="599" t="s">
        <v>1740</v>
      </c>
      <c r="J394" s="603" t="s">
        <v>17</v>
      </c>
      <c r="K394" s="604"/>
      <c r="L394" s="604" t="s">
        <v>17</v>
      </c>
      <c r="M394" s="612" t="s">
        <v>17</v>
      </c>
      <c r="N394" s="612" t="s">
        <v>1340</v>
      </c>
      <c r="O394" s="612"/>
      <c r="P394" s="612"/>
      <c r="Q394" s="612"/>
      <c r="R394" s="605"/>
    </row>
    <row r="395" spans="1:18" s="606" customFormat="1">
      <c r="A395" s="662">
        <f t="shared" si="6"/>
        <v>393</v>
      </c>
      <c r="B395" s="644" t="s">
        <v>3620</v>
      </c>
      <c r="C395" s="609">
        <v>100</v>
      </c>
      <c r="D395" s="609">
        <v>120</v>
      </c>
      <c r="E395" s="609">
        <v>150</v>
      </c>
      <c r="F395" s="610">
        <v>200</v>
      </c>
      <c r="G395" s="599" t="s">
        <v>1812</v>
      </c>
      <c r="H395" s="599" t="s">
        <v>1813</v>
      </c>
      <c r="I395" s="599" t="s">
        <v>1739</v>
      </c>
      <c r="J395" s="603" t="s">
        <v>17</v>
      </c>
      <c r="K395" s="604" t="s">
        <v>17</v>
      </c>
      <c r="L395" s="604" t="s">
        <v>17</v>
      </c>
      <c r="M395" s="615" t="s">
        <v>17</v>
      </c>
      <c r="N395" s="615" t="s">
        <v>17</v>
      </c>
      <c r="O395" s="612"/>
      <c r="P395" s="615" t="s">
        <v>17</v>
      </c>
      <c r="Q395" s="612"/>
      <c r="R395" s="605"/>
    </row>
    <row r="396" spans="1:18" s="606" customFormat="1">
      <c r="A396" s="662">
        <f t="shared" si="6"/>
        <v>394</v>
      </c>
      <c r="B396" s="644" t="s">
        <v>3626</v>
      </c>
      <c r="C396" s="609">
        <v>70</v>
      </c>
      <c r="D396" s="609">
        <v>85</v>
      </c>
      <c r="E396" s="609">
        <v>115</v>
      </c>
      <c r="F396" s="610"/>
      <c r="G396" s="599" t="s">
        <v>516</v>
      </c>
      <c r="H396" s="599" t="s">
        <v>517</v>
      </c>
      <c r="I396" s="599" t="s">
        <v>1814</v>
      </c>
      <c r="J396" s="603" t="s">
        <v>17</v>
      </c>
      <c r="K396" s="604" t="s">
        <v>17</v>
      </c>
      <c r="L396" s="604" t="s">
        <v>17</v>
      </c>
      <c r="M396" s="612" t="s">
        <v>17</v>
      </c>
      <c r="N396" s="612"/>
      <c r="O396" s="612"/>
      <c r="P396" s="612"/>
      <c r="Q396" s="615"/>
      <c r="R396" s="605"/>
    </row>
    <row r="397" spans="1:18">
      <c r="A397" s="662">
        <f t="shared" si="6"/>
        <v>395</v>
      </c>
      <c r="B397" s="241" t="s">
        <v>1966</v>
      </c>
      <c r="C397" s="519"/>
      <c r="D397" s="519"/>
      <c r="E397" s="519">
        <v>500</v>
      </c>
      <c r="F397" s="7"/>
      <c r="G397" s="4"/>
      <c r="H397" s="4" t="s">
        <v>1989</v>
      </c>
      <c r="I397" s="4"/>
      <c r="J397" s="128"/>
      <c r="K397" s="128"/>
      <c r="L397" s="128"/>
      <c r="M397" s="50"/>
      <c r="N397" s="128"/>
      <c r="O397" s="738" t="s">
        <v>17</v>
      </c>
      <c r="P397" s="74" t="s">
        <v>1748</v>
      </c>
      <c r="Q397" s="50" t="s">
        <v>4049</v>
      </c>
      <c r="R397" s="114"/>
    </row>
    <row r="398" spans="1:18">
      <c r="A398" s="662">
        <f t="shared" si="6"/>
        <v>396</v>
      </c>
      <c r="B398" s="224" t="s">
        <v>1554</v>
      </c>
      <c r="C398" s="518"/>
      <c r="D398" s="519">
        <v>250</v>
      </c>
      <c r="E398" s="519"/>
      <c r="F398" s="7">
        <v>290</v>
      </c>
      <c r="G398" s="4"/>
      <c r="H398" s="4" t="s">
        <v>1687</v>
      </c>
      <c r="I398" s="654">
        <v>43813</v>
      </c>
      <c r="J398" s="128"/>
      <c r="K398" s="50"/>
      <c r="L398" s="50"/>
      <c r="M398" s="50"/>
      <c r="N398" s="50"/>
      <c r="O398" s="50" t="s">
        <v>17</v>
      </c>
      <c r="P398" s="50" t="s">
        <v>1911</v>
      </c>
      <c r="Q398" s="744" t="s">
        <v>4024</v>
      </c>
      <c r="R398" s="114" t="s">
        <v>4010</v>
      </c>
    </row>
    <row r="399" spans="1:18" s="606" customFormat="1">
      <c r="A399" s="662">
        <f t="shared" si="6"/>
        <v>397</v>
      </c>
      <c r="B399" s="645" t="s">
        <v>3627</v>
      </c>
      <c r="C399" s="609"/>
      <c r="D399" s="601">
        <v>75</v>
      </c>
      <c r="E399" s="601"/>
      <c r="F399" s="602"/>
      <c r="G399" s="599"/>
      <c r="H399" s="599" t="s">
        <v>1664</v>
      </c>
      <c r="I399" s="613"/>
      <c r="J399" s="603"/>
      <c r="K399" s="604"/>
      <c r="L399" s="604"/>
      <c r="M399" s="604"/>
      <c r="N399" s="604"/>
      <c r="O399" s="604"/>
      <c r="P399" s="604" t="s">
        <v>1911</v>
      </c>
      <c r="Q399" s="604"/>
      <c r="R399" s="605"/>
    </row>
    <row r="400" spans="1:18">
      <c r="A400" s="662">
        <f t="shared" si="6"/>
        <v>398</v>
      </c>
      <c r="B400" s="241" t="s">
        <v>518</v>
      </c>
      <c r="C400" s="529"/>
      <c r="D400" s="518">
        <v>50</v>
      </c>
      <c r="E400" s="518">
        <v>70</v>
      </c>
      <c r="F400" s="10" t="s">
        <v>2060</v>
      </c>
      <c r="G400" s="101" t="s">
        <v>1064</v>
      </c>
      <c r="H400" s="4" t="s">
        <v>1148</v>
      </c>
      <c r="I400" s="4" t="s">
        <v>1739</v>
      </c>
      <c r="J400" s="128" t="s">
        <v>17</v>
      </c>
      <c r="K400" s="50" t="s">
        <v>17</v>
      </c>
      <c r="L400" s="50" t="s">
        <v>1340</v>
      </c>
      <c r="M400" s="50" t="s">
        <v>17</v>
      </c>
      <c r="N400" s="50" t="s">
        <v>919</v>
      </c>
      <c r="O400" s="738" t="s">
        <v>17</v>
      </c>
      <c r="P400" s="50"/>
      <c r="Q400" s="744" t="s">
        <v>4052</v>
      </c>
      <c r="R400" s="119"/>
    </row>
    <row r="401" spans="1:18">
      <c r="A401" s="662">
        <f t="shared" si="6"/>
        <v>399</v>
      </c>
      <c r="B401" s="241" t="s">
        <v>3308</v>
      </c>
      <c r="C401" s="519"/>
      <c r="D401" s="519">
        <v>500</v>
      </c>
      <c r="E401" s="519"/>
      <c r="F401" s="7"/>
      <c r="G401" s="4"/>
      <c r="H401" s="4" t="s">
        <v>3573</v>
      </c>
      <c r="I401" s="4"/>
      <c r="J401" s="128"/>
      <c r="K401" s="50"/>
      <c r="L401" s="50"/>
      <c r="M401" s="50"/>
      <c r="N401" s="50"/>
      <c r="O401" s="50"/>
      <c r="P401" s="50" t="s">
        <v>3615</v>
      </c>
      <c r="Q401" s="50" t="s">
        <v>4057</v>
      </c>
      <c r="R401" s="114"/>
    </row>
    <row r="402" spans="1:18" s="606" customFormat="1">
      <c r="A402" s="662">
        <f t="shared" si="6"/>
        <v>400</v>
      </c>
      <c r="B402" s="644" t="s">
        <v>3781</v>
      </c>
      <c r="C402" s="601"/>
      <c r="D402" s="601"/>
      <c r="E402" s="601">
        <v>65</v>
      </c>
      <c r="F402" s="602"/>
      <c r="G402" s="599"/>
      <c r="H402" s="599" t="s">
        <v>520</v>
      </c>
      <c r="I402" s="599"/>
      <c r="J402" s="603"/>
      <c r="K402" s="604"/>
      <c r="L402" s="604"/>
      <c r="M402" s="604"/>
      <c r="N402" s="604"/>
      <c r="O402" s="604"/>
      <c r="P402" s="604"/>
      <c r="Q402" s="604"/>
      <c r="R402" s="605"/>
    </row>
    <row r="403" spans="1:18">
      <c r="A403" s="662">
        <f t="shared" si="6"/>
        <v>401</v>
      </c>
      <c r="B403" s="241" t="s">
        <v>521</v>
      </c>
      <c r="C403" s="518">
        <v>120</v>
      </c>
      <c r="D403" s="518">
        <v>140</v>
      </c>
      <c r="E403" s="518">
        <v>175</v>
      </c>
      <c r="F403" s="10">
        <v>215</v>
      </c>
      <c r="G403" s="4" t="s">
        <v>522</v>
      </c>
      <c r="H403" s="4" t="s">
        <v>523</v>
      </c>
      <c r="I403" s="4" t="s">
        <v>1815</v>
      </c>
      <c r="J403" s="128" t="s">
        <v>17</v>
      </c>
      <c r="K403" s="50"/>
      <c r="L403" s="50"/>
      <c r="M403" s="51" t="s">
        <v>17</v>
      </c>
      <c r="N403" s="51" t="s">
        <v>17</v>
      </c>
      <c r="O403" s="738" t="s">
        <v>17</v>
      </c>
      <c r="P403" s="51"/>
      <c r="Q403" s="745" t="s">
        <v>4020</v>
      </c>
      <c r="R403" s="114"/>
    </row>
    <row r="404" spans="1:18">
      <c r="A404" s="662">
        <f t="shared" si="6"/>
        <v>402</v>
      </c>
      <c r="B404" s="241" t="s">
        <v>524</v>
      </c>
      <c r="C404" s="518">
        <v>50</v>
      </c>
      <c r="D404" s="518">
        <v>70</v>
      </c>
      <c r="E404" s="518"/>
      <c r="F404" s="10">
        <v>100</v>
      </c>
      <c r="G404" s="4" t="s">
        <v>525</v>
      </c>
      <c r="H404" s="4" t="s">
        <v>842</v>
      </c>
      <c r="I404" s="656">
        <v>43831</v>
      </c>
      <c r="J404" s="128" t="s">
        <v>17</v>
      </c>
      <c r="K404" s="50" t="s">
        <v>17</v>
      </c>
      <c r="L404" s="50" t="s">
        <v>17</v>
      </c>
      <c r="M404" s="51"/>
      <c r="N404" s="22" t="s">
        <v>17</v>
      </c>
      <c r="O404" s="51"/>
      <c r="P404" s="22"/>
      <c r="Q404" s="745" t="s">
        <v>4035</v>
      </c>
      <c r="R404" s="114"/>
    </row>
    <row r="405" spans="1:18">
      <c r="A405" s="662">
        <f t="shared" si="6"/>
        <v>403</v>
      </c>
      <c r="B405" s="224" t="s">
        <v>1579</v>
      </c>
      <c r="C405" s="518"/>
      <c r="D405" s="519">
        <v>100</v>
      </c>
      <c r="E405" s="519"/>
      <c r="F405" s="7">
        <v>140</v>
      </c>
      <c r="G405" s="4"/>
      <c r="H405" s="4" t="s">
        <v>1650</v>
      </c>
      <c r="I405" s="220"/>
      <c r="J405" s="128"/>
      <c r="K405" s="50"/>
      <c r="L405" s="50"/>
      <c r="M405" s="50"/>
      <c r="N405" s="50"/>
      <c r="O405" s="738" t="s">
        <v>17</v>
      </c>
      <c r="P405" s="50" t="s">
        <v>1911</v>
      </c>
      <c r="Q405" s="744" t="s">
        <v>4026</v>
      </c>
      <c r="R405" s="114"/>
    </row>
    <row r="406" spans="1:18">
      <c r="A406" s="662">
        <f t="shared" si="6"/>
        <v>404</v>
      </c>
      <c r="B406" s="241" t="s">
        <v>526</v>
      </c>
      <c r="C406" s="518">
        <v>220</v>
      </c>
      <c r="D406" s="518">
        <v>235</v>
      </c>
      <c r="E406" s="518"/>
      <c r="F406" s="10"/>
      <c r="G406" s="4" t="s">
        <v>527</v>
      </c>
      <c r="H406" s="4" t="s">
        <v>528</v>
      </c>
      <c r="I406" s="4"/>
      <c r="J406" s="128" t="s">
        <v>17</v>
      </c>
      <c r="K406" s="50"/>
      <c r="L406" s="50" t="s">
        <v>17</v>
      </c>
      <c r="M406" s="51" t="s">
        <v>17</v>
      </c>
      <c r="N406" s="51"/>
      <c r="O406" s="51"/>
      <c r="P406" s="51"/>
      <c r="Q406" s="51" t="s">
        <v>4049</v>
      </c>
      <c r="R406" s="114"/>
    </row>
    <row r="407" spans="1:18">
      <c r="A407" s="662">
        <f t="shared" si="6"/>
        <v>405</v>
      </c>
      <c r="B407" s="241" t="s">
        <v>529</v>
      </c>
      <c r="C407" s="518">
        <v>70</v>
      </c>
      <c r="D407" s="518">
        <v>90</v>
      </c>
      <c r="E407" s="518">
        <v>120</v>
      </c>
      <c r="F407" s="10">
        <v>185</v>
      </c>
      <c r="G407" s="4" t="s">
        <v>530</v>
      </c>
      <c r="H407" s="4" t="s">
        <v>531</v>
      </c>
      <c r="I407" s="4" t="s">
        <v>1816</v>
      </c>
      <c r="J407" s="128" t="s">
        <v>17</v>
      </c>
      <c r="K407" s="50" t="s">
        <v>17</v>
      </c>
      <c r="L407" s="50" t="s">
        <v>17</v>
      </c>
      <c r="M407" s="51" t="s">
        <v>17</v>
      </c>
      <c r="N407" s="51" t="s">
        <v>17</v>
      </c>
      <c r="O407" s="51"/>
      <c r="P407" s="51"/>
      <c r="Q407" s="22" t="s">
        <v>4075</v>
      </c>
      <c r="R407" s="114" t="s">
        <v>3959</v>
      </c>
    </row>
    <row r="408" spans="1:18">
      <c r="A408" s="662">
        <f t="shared" si="6"/>
        <v>406</v>
      </c>
      <c r="B408" s="241" t="s">
        <v>1817</v>
      </c>
      <c r="C408" s="518">
        <v>35</v>
      </c>
      <c r="D408" s="518">
        <v>35</v>
      </c>
      <c r="E408" s="518">
        <v>45</v>
      </c>
      <c r="F408" s="10">
        <v>85</v>
      </c>
      <c r="G408" s="4" t="s">
        <v>533</v>
      </c>
      <c r="H408" s="4" t="s">
        <v>1101</v>
      </c>
      <c r="I408" s="4" t="s">
        <v>1739</v>
      </c>
      <c r="J408" s="128" t="s">
        <v>17</v>
      </c>
      <c r="K408" s="50"/>
      <c r="L408" s="50" t="s">
        <v>919</v>
      </c>
      <c r="M408" s="51" t="s">
        <v>17</v>
      </c>
      <c r="N408" s="51"/>
      <c r="O408" s="739" t="s">
        <v>17</v>
      </c>
      <c r="P408" s="51"/>
      <c r="Q408" s="745" t="s">
        <v>4066</v>
      </c>
      <c r="R408" s="114" t="s">
        <v>4380</v>
      </c>
    </row>
    <row r="409" spans="1:18" s="585" customFormat="1">
      <c r="A409" s="662">
        <f t="shared" si="6"/>
        <v>407</v>
      </c>
      <c r="B409" s="725" t="s">
        <v>1657</v>
      </c>
      <c r="C409" s="579"/>
      <c r="D409" s="580">
        <v>70</v>
      </c>
      <c r="E409" s="580"/>
      <c r="F409" s="581" t="s">
        <v>2060</v>
      </c>
      <c r="G409" s="577"/>
      <c r="H409" s="577" t="s">
        <v>1658</v>
      </c>
      <c r="I409" s="710"/>
      <c r="J409" s="582"/>
      <c r="K409" s="583"/>
      <c r="L409" s="583"/>
      <c r="M409" s="583"/>
      <c r="N409" s="583"/>
      <c r="O409" s="583" t="s">
        <v>17</v>
      </c>
      <c r="P409" s="583" t="s">
        <v>1911</v>
      </c>
      <c r="Q409" s="583"/>
      <c r="R409" s="728" t="s">
        <v>4108</v>
      </c>
    </row>
    <row r="410" spans="1:18">
      <c r="A410" s="662">
        <f t="shared" si="6"/>
        <v>408</v>
      </c>
      <c r="B410" s="460" t="s">
        <v>1818</v>
      </c>
      <c r="C410" s="527">
        <v>70</v>
      </c>
      <c r="D410" s="526"/>
      <c r="E410" s="526"/>
      <c r="F410" s="12"/>
      <c r="G410" s="124" t="s">
        <v>1100</v>
      </c>
      <c r="H410" s="13"/>
      <c r="I410" s="13"/>
      <c r="J410" s="129" t="s">
        <v>17</v>
      </c>
      <c r="K410" s="125"/>
      <c r="L410" s="125"/>
      <c r="M410" s="125"/>
      <c r="N410" s="125"/>
      <c r="O410" s="125"/>
      <c r="P410" s="125"/>
      <c r="Q410" s="125"/>
      <c r="R410" s="116"/>
    </row>
    <row r="411" spans="1:18" s="585" customFormat="1">
      <c r="A411" s="662">
        <f t="shared" si="6"/>
        <v>409</v>
      </c>
      <c r="B411" s="726" t="s">
        <v>1932</v>
      </c>
      <c r="C411" s="579">
        <v>50</v>
      </c>
      <c r="D411" s="579">
        <v>70</v>
      </c>
      <c r="E411" s="579"/>
      <c r="F411" s="704"/>
      <c r="G411" s="577" t="s">
        <v>537</v>
      </c>
      <c r="H411" s="577" t="s">
        <v>1026</v>
      </c>
      <c r="I411" s="577"/>
      <c r="J411" s="582" t="s">
        <v>17</v>
      </c>
      <c r="K411" s="583"/>
      <c r="L411" s="583"/>
      <c r="M411" s="588" t="s">
        <v>17</v>
      </c>
      <c r="N411" s="588"/>
      <c r="O411" s="588"/>
      <c r="P411" s="588"/>
      <c r="Q411" s="588"/>
      <c r="R411" s="584"/>
    </row>
    <row r="412" spans="1:18" s="606" customFormat="1">
      <c r="A412" s="662">
        <f t="shared" si="6"/>
        <v>410</v>
      </c>
      <c r="B412" s="644" t="s">
        <v>3695</v>
      </c>
      <c r="C412" s="601"/>
      <c r="D412" s="601"/>
      <c r="E412" s="601">
        <v>65</v>
      </c>
      <c r="F412" s="602"/>
      <c r="G412" s="599"/>
      <c r="H412" s="599" t="s">
        <v>3677</v>
      </c>
      <c r="I412" s="599"/>
      <c r="J412" s="603"/>
      <c r="K412" s="604"/>
      <c r="L412" s="604"/>
      <c r="M412" s="604"/>
      <c r="N412" s="604"/>
      <c r="O412" s="604"/>
      <c r="P412" s="604"/>
      <c r="Q412" s="604"/>
      <c r="R412" s="605"/>
    </row>
    <row r="413" spans="1:18" s="585" customFormat="1">
      <c r="A413" s="662">
        <f t="shared" si="6"/>
        <v>411</v>
      </c>
      <c r="B413" s="726" t="s">
        <v>2085</v>
      </c>
      <c r="C413" s="579">
        <v>50</v>
      </c>
      <c r="D413" s="579">
        <v>70</v>
      </c>
      <c r="E413" s="579"/>
      <c r="F413" s="704"/>
      <c r="G413" s="577" t="s">
        <v>540</v>
      </c>
      <c r="H413" s="577" t="s">
        <v>541</v>
      </c>
      <c r="I413" s="577"/>
      <c r="J413" s="582" t="s">
        <v>17</v>
      </c>
      <c r="K413" s="583" t="s">
        <v>17</v>
      </c>
      <c r="L413" s="583" t="s">
        <v>17</v>
      </c>
      <c r="M413" s="588" t="s">
        <v>17</v>
      </c>
      <c r="N413" s="588"/>
      <c r="O413" s="588"/>
      <c r="P413" s="588"/>
      <c r="Q413" s="588"/>
      <c r="R413" s="584"/>
    </row>
    <row r="414" spans="1:18" ht="56">
      <c r="A414" s="662">
        <f t="shared" si="6"/>
        <v>412</v>
      </c>
      <c r="B414" s="241" t="s">
        <v>542</v>
      </c>
      <c r="C414" s="518"/>
      <c r="D414" s="518">
        <v>85</v>
      </c>
      <c r="E414" s="518"/>
      <c r="F414" s="10">
        <v>125</v>
      </c>
      <c r="G414" s="101" t="s">
        <v>1064</v>
      </c>
      <c r="H414" s="4" t="s">
        <v>963</v>
      </c>
      <c r="I414" s="656">
        <v>43829</v>
      </c>
      <c r="J414" s="128" t="s">
        <v>17</v>
      </c>
      <c r="K414" s="50"/>
      <c r="L414" s="50"/>
      <c r="M414" s="50"/>
      <c r="N414" s="50"/>
      <c r="O414" s="738" t="s">
        <v>17</v>
      </c>
      <c r="P414" s="50" t="s">
        <v>1726</v>
      </c>
      <c r="Q414" s="744" t="s">
        <v>4062</v>
      </c>
      <c r="R414" s="703" t="s">
        <v>4388</v>
      </c>
    </row>
    <row r="415" spans="1:18" s="585" customFormat="1">
      <c r="A415" s="662">
        <f t="shared" si="6"/>
        <v>413</v>
      </c>
      <c r="B415" s="726" t="s">
        <v>3798</v>
      </c>
      <c r="C415" s="580"/>
      <c r="D415" s="580"/>
      <c r="E415" s="580">
        <v>50</v>
      </c>
      <c r="F415" s="581"/>
      <c r="G415" s="577"/>
      <c r="H415" s="577" t="s">
        <v>3795</v>
      </c>
      <c r="I415" s="577"/>
      <c r="J415" s="582"/>
      <c r="K415" s="583"/>
      <c r="L415" s="583"/>
      <c r="M415" s="583"/>
      <c r="N415" s="583"/>
      <c r="O415" s="583"/>
      <c r="P415" s="583"/>
      <c r="Q415" s="715"/>
      <c r="R415" s="584"/>
    </row>
    <row r="416" spans="1:18" s="606" customFormat="1">
      <c r="A416" s="662">
        <f t="shared" si="6"/>
        <v>414</v>
      </c>
      <c r="B416" s="645" t="s">
        <v>3621</v>
      </c>
      <c r="C416" s="609"/>
      <c r="D416" s="601">
        <v>20</v>
      </c>
      <c r="E416" s="601"/>
      <c r="F416" s="602" t="s">
        <v>2078</v>
      </c>
      <c r="G416" s="599"/>
      <c r="H416" s="599" t="s">
        <v>1628</v>
      </c>
      <c r="I416" s="613"/>
      <c r="J416" s="603"/>
      <c r="K416" s="604"/>
      <c r="L416" s="604"/>
      <c r="M416" s="604"/>
      <c r="N416" s="604"/>
      <c r="O416" s="604"/>
      <c r="P416" s="604" t="s">
        <v>1911</v>
      </c>
      <c r="Q416" s="604"/>
      <c r="R416" s="605"/>
    </row>
    <row r="417" spans="1:18" s="606" customFormat="1">
      <c r="A417" s="662">
        <f t="shared" si="6"/>
        <v>415</v>
      </c>
      <c r="B417" s="644" t="s">
        <v>3725</v>
      </c>
      <c r="C417" s="609">
        <v>70</v>
      </c>
      <c r="D417" s="609">
        <v>70</v>
      </c>
      <c r="E417" s="609">
        <v>95</v>
      </c>
      <c r="F417" s="610"/>
      <c r="G417" s="599" t="s">
        <v>544</v>
      </c>
      <c r="H417" s="599" t="s">
        <v>1201</v>
      </c>
      <c r="I417" s="599" t="s">
        <v>1740</v>
      </c>
      <c r="J417" s="603" t="s">
        <v>17</v>
      </c>
      <c r="K417" s="604" t="s">
        <v>17</v>
      </c>
      <c r="L417" s="604" t="s">
        <v>17</v>
      </c>
      <c r="M417" s="612"/>
      <c r="N417" s="612" t="s">
        <v>17</v>
      </c>
      <c r="O417" s="612"/>
      <c r="P417" s="612"/>
      <c r="Q417" s="615"/>
      <c r="R417" s="605"/>
    </row>
    <row r="418" spans="1:18">
      <c r="A418" s="662">
        <f t="shared" si="6"/>
        <v>416</v>
      </c>
      <c r="B418" s="241" t="s">
        <v>546</v>
      </c>
      <c r="C418" s="518">
        <v>100</v>
      </c>
      <c r="D418" s="518">
        <v>125</v>
      </c>
      <c r="E418" s="518"/>
      <c r="F418" s="10" t="s">
        <v>3416</v>
      </c>
      <c r="G418" s="4" t="s">
        <v>547</v>
      </c>
      <c r="H418" s="4" t="s">
        <v>548</v>
      </c>
      <c r="I418" s="4"/>
      <c r="J418" s="128" t="s">
        <v>17</v>
      </c>
      <c r="K418" s="50" t="s">
        <v>17</v>
      </c>
      <c r="L418" s="50" t="s">
        <v>17</v>
      </c>
      <c r="M418" s="51" t="s">
        <v>17</v>
      </c>
      <c r="N418" s="51" t="s">
        <v>17</v>
      </c>
      <c r="O418" s="738" t="s">
        <v>17</v>
      </c>
      <c r="P418" s="51"/>
      <c r="Q418" s="745" t="s">
        <v>4026</v>
      </c>
      <c r="R418" s="114"/>
    </row>
    <row r="419" spans="1:18" s="606" customFormat="1">
      <c r="A419" s="662">
        <f t="shared" si="6"/>
        <v>417</v>
      </c>
      <c r="B419" s="644" t="s">
        <v>3780</v>
      </c>
      <c r="C419" s="601"/>
      <c r="D419" s="601"/>
      <c r="E419" s="601">
        <v>85</v>
      </c>
      <c r="F419" s="602"/>
      <c r="G419" s="599"/>
      <c r="H419" s="599" t="s">
        <v>550</v>
      </c>
      <c r="I419" s="599"/>
      <c r="J419" s="603"/>
      <c r="K419" s="604"/>
      <c r="L419" s="604"/>
      <c r="M419" s="604"/>
      <c r="N419" s="604"/>
      <c r="O419" s="604"/>
      <c r="P419" s="604"/>
      <c r="Q419" s="604"/>
      <c r="R419" s="605"/>
    </row>
    <row r="420" spans="1:18" s="606" customFormat="1">
      <c r="A420" s="662">
        <f t="shared" si="6"/>
        <v>418</v>
      </c>
      <c r="B420" s="644" t="s">
        <v>3727</v>
      </c>
      <c r="C420" s="609">
        <v>50</v>
      </c>
      <c r="D420" s="609">
        <v>50</v>
      </c>
      <c r="E420" s="609"/>
      <c r="F420" s="610"/>
      <c r="G420" s="599" t="s">
        <v>552</v>
      </c>
      <c r="H420" s="599" t="s">
        <v>1271</v>
      </c>
      <c r="I420" s="599"/>
      <c r="J420" s="603" t="s">
        <v>17</v>
      </c>
      <c r="K420" s="604" t="s">
        <v>17</v>
      </c>
      <c r="L420" s="604" t="s">
        <v>17</v>
      </c>
      <c r="M420" s="612" t="s">
        <v>17</v>
      </c>
      <c r="N420" s="612" t="s">
        <v>915</v>
      </c>
      <c r="O420" s="612"/>
      <c r="P420" s="612"/>
      <c r="Q420" s="612"/>
      <c r="R420" s="605"/>
    </row>
    <row r="421" spans="1:18">
      <c r="A421" s="662">
        <f t="shared" si="6"/>
        <v>419</v>
      </c>
      <c r="B421" s="241" t="s">
        <v>553</v>
      </c>
      <c r="C421" s="518">
        <v>70</v>
      </c>
      <c r="D421" s="518">
        <v>90</v>
      </c>
      <c r="E421" s="530">
        <v>120</v>
      </c>
      <c r="F421" s="463" t="s">
        <v>2077</v>
      </c>
      <c r="G421" s="4" t="s">
        <v>341</v>
      </c>
      <c r="H421" s="4" t="s">
        <v>554</v>
      </c>
      <c r="I421" s="4"/>
      <c r="J421" s="128" t="s">
        <v>17</v>
      </c>
      <c r="K421" s="50" t="s">
        <v>17</v>
      </c>
      <c r="L421" s="50" t="s">
        <v>17</v>
      </c>
      <c r="M421" s="51"/>
      <c r="N421" s="51"/>
      <c r="O421" s="50" t="s">
        <v>17</v>
      </c>
      <c r="P421" s="51"/>
      <c r="Q421" s="745" t="s">
        <v>4026</v>
      </c>
      <c r="R421" s="114"/>
    </row>
    <row r="422" spans="1:18">
      <c r="A422" s="662">
        <f t="shared" si="6"/>
        <v>420</v>
      </c>
      <c r="B422" s="241" t="s">
        <v>555</v>
      </c>
      <c r="C422" s="518">
        <v>100</v>
      </c>
      <c r="D422" s="518">
        <v>130</v>
      </c>
      <c r="E422" s="518">
        <v>170</v>
      </c>
      <c r="F422" s="10">
        <v>220</v>
      </c>
      <c r="G422" s="4" t="s">
        <v>556</v>
      </c>
      <c r="H422" s="4" t="s">
        <v>557</v>
      </c>
      <c r="I422" s="4" t="s">
        <v>1819</v>
      </c>
      <c r="J422" s="128" t="s">
        <v>17</v>
      </c>
      <c r="K422" s="50" t="s">
        <v>17</v>
      </c>
      <c r="L422" s="50" t="s">
        <v>17</v>
      </c>
      <c r="M422" s="22" t="s">
        <v>17</v>
      </c>
      <c r="N422" s="22" t="s">
        <v>17</v>
      </c>
      <c r="O422" s="740" t="s">
        <v>17</v>
      </c>
      <c r="P422" s="22"/>
      <c r="Q422" s="745" t="s">
        <v>4020</v>
      </c>
      <c r="R422" s="114"/>
    </row>
    <row r="423" spans="1:18" s="606" customFormat="1">
      <c r="A423" s="662">
        <f t="shared" si="6"/>
        <v>421</v>
      </c>
      <c r="B423" s="646" t="s">
        <v>3639</v>
      </c>
      <c r="C423" s="601">
        <v>90</v>
      </c>
      <c r="D423" s="601">
        <v>90</v>
      </c>
      <c r="E423" s="601"/>
      <c r="F423" s="602"/>
      <c r="G423" s="599" t="s">
        <v>1215</v>
      </c>
      <c r="H423" s="599" t="s">
        <v>1269</v>
      </c>
      <c r="I423" s="599"/>
      <c r="J423" s="603" t="s">
        <v>17</v>
      </c>
      <c r="K423" s="604" t="s">
        <v>17</v>
      </c>
      <c r="L423" s="604"/>
      <c r="M423" s="612"/>
      <c r="N423" s="612"/>
      <c r="O423" s="612"/>
      <c r="P423" s="612"/>
      <c r="Q423" s="612"/>
      <c r="R423" s="605"/>
    </row>
    <row r="424" spans="1:18">
      <c r="A424" s="662">
        <f t="shared" si="6"/>
        <v>422</v>
      </c>
      <c r="B424" s="224" t="s">
        <v>1906</v>
      </c>
      <c r="C424" s="518">
        <v>125</v>
      </c>
      <c r="D424" s="519">
        <v>145</v>
      </c>
      <c r="E424" s="519"/>
      <c r="F424" s="7">
        <v>180</v>
      </c>
      <c r="G424" s="4"/>
      <c r="H424" s="4" t="s">
        <v>1368</v>
      </c>
      <c r="I424" s="4" t="s">
        <v>1739</v>
      </c>
      <c r="J424" s="128"/>
      <c r="K424" s="50"/>
      <c r="L424" s="50"/>
      <c r="M424" s="50"/>
      <c r="N424" s="50"/>
      <c r="O424" s="738" t="s">
        <v>17</v>
      </c>
      <c r="P424" s="50"/>
      <c r="Q424" s="744" t="s">
        <v>4027</v>
      </c>
      <c r="R424" s="114"/>
    </row>
    <row r="425" spans="1:18" s="606" customFormat="1">
      <c r="A425" s="662">
        <f t="shared" si="6"/>
        <v>423</v>
      </c>
      <c r="B425" s="644" t="s">
        <v>3782</v>
      </c>
      <c r="C425" s="601"/>
      <c r="D425" s="601"/>
      <c r="E425" s="601">
        <v>375</v>
      </c>
      <c r="F425" s="602"/>
      <c r="G425" s="599"/>
      <c r="H425" s="599" t="s">
        <v>560</v>
      </c>
      <c r="I425" s="599"/>
      <c r="J425" s="603"/>
      <c r="K425" s="604"/>
      <c r="L425" s="604"/>
      <c r="M425" s="604"/>
      <c r="N425" s="604"/>
      <c r="O425" s="604"/>
      <c r="P425" s="604"/>
      <c r="Q425" s="604"/>
      <c r="R425" s="605"/>
    </row>
    <row r="426" spans="1:18" s="606" customFormat="1">
      <c r="A426" s="662">
        <f t="shared" si="6"/>
        <v>424</v>
      </c>
      <c r="B426" s="644" t="s">
        <v>1821</v>
      </c>
      <c r="C426" s="609">
        <v>70</v>
      </c>
      <c r="D426" s="609">
        <v>70</v>
      </c>
      <c r="E426" s="609">
        <v>50</v>
      </c>
      <c r="F426" s="610"/>
      <c r="G426" s="599" t="s">
        <v>562</v>
      </c>
      <c r="H426" s="599" t="s">
        <v>1202</v>
      </c>
      <c r="I426" s="599" t="s">
        <v>1820</v>
      </c>
      <c r="J426" s="603" t="s">
        <v>17</v>
      </c>
      <c r="K426" s="604"/>
      <c r="L426" s="604" t="s">
        <v>17</v>
      </c>
      <c r="M426" s="612" t="s">
        <v>17</v>
      </c>
      <c r="N426" s="612"/>
      <c r="O426" s="612"/>
      <c r="P426" s="612"/>
      <c r="Q426" s="612"/>
      <c r="R426" s="605"/>
    </row>
    <row r="427" spans="1:18">
      <c r="A427" s="662">
        <f t="shared" si="6"/>
        <v>425</v>
      </c>
      <c r="B427" s="241" t="s">
        <v>1967</v>
      </c>
      <c r="C427" s="519"/>
      <c r="D427" s="519"/>
      <c r="E427" s="519">
        <v>390</v>
      </c>
      <c r="F427" s="7">
        <v>440</v>
      </c>
      <c r="G427" s="4"/>
      <c r="H427" s="4" t="s">
        <v>1990</v>
      </c>
      <c r="I427" s="656">
        <v>43829</v>
      </c>
      <c r="J427" s="128"/>
      <c r="K427" s="128"/>
      <c r="L427" s="128"/>
      <c r="M427" s="50"/>
      <c r="N427" s="128"/>
      <c r="O427" s="739" t="s">
        <v>17</v>
      </c>
      <c r="P427" s="74" t="s">
        <v>1748</v>
      </c>
      <c r="Q427" s="745" t="s">
        <v>4041</v>
      </c>
      <c r="R427" s="114"/>
    </row>
    <row r="428" spans="1:18">
      <c r="A428" s="662">
        <f t="shared" si="6"/>
        <v>426</v>
      </c>
      <c r="B428" s="241" t="s">
        <v>563</v>
      </c>
      <c r="C428" s="518">
        <v>70</v>
      </c>
      <c r="D428" s="518">
        <v>85</v>
      </c>
      <c r="E428" s="518">
        <v>85</v>
      </c>
      <c r="F428" s="10"/>
      <c r="G428" s="4" t="s">
        <v>564</v>
      </c>
      <c r="H428" s="4" t="s">
        <v>565</v>
      </c>
      <c r="I428" s="4" t="s">
        <v>1822</v>
      </c>
      <c r="J428" s="128" t="s">
        <v>17</v>
      </c>
      <c r="K428" s="50" t="s">
        <v>17</v>
      </c>
      <c r="L428" s="50" t="s">
        <v>17</v>
      </c>
      <c r="M428" s="51" t="s">
        <v>17</v>
      </c>
      <c r="N428" s="51" t="s">
        <v>17</v>
      </c>
      <c r="O428" s="738" t="s">
        <v>17</v>
      </c>
      <c r="P428" s="51"/>
      <c r="Q428" s="51" t="s">
        <v>4049</v>
      </c>
      <c r="R428" s="114"/>
    </row>
    <row r="429" spans="1:18">
      <c r="A429" s="662">
        <f t="shared" si="6"/>
        <v>427</v>
      </c>
      <c r="B429" s="242" t="s">
        <v>566</v>
      </c>
      <c r="C429" s="519">
        <v>185</v>
      </c>
      <c r="D429" s="519">
        <v>200</v>
      </c>
      <c r="E429" s="519">
        <v>250</v>
      </c>
      <c r="F429" s="7"/>
      <c r="G429" s="4" t="s">
        <v>567</v>
      </c>
      <c r="H429" s="4" t="s">
        <v>1221</v>
      </c>
      <c r="I429" s="4" t="s">
        <v>1823</v>
      </c>
      <c r="J429" s="128" t="s">
        <v>17</v>
      </c>
      <c r="K429" s="50" t="s">
        <v>17</v>
      </c>
      <c r="L429" s="50" t="s">
        <v>17</v>
      </c>
      <c r="M429" s="51" t="s">
        <v>17</v>
      </c>
      <c r="N429" s="49" t="s">
        <v>1029</v>
      </c>
      <c r="O429" s="738" t="s">
        <v>17</v>
      </c>
      <c r="P429" s="51"/>
      <c r="Q429" s="51" t="s">
        <v>4049</v>
      </c>
      <c r="R429" s="114"/>
    </row>
    <row r="430" spans="1:18">
      <c r="A430" s="662">
        <f t="shared" si="6"/>
        <v>428</v>
      </c>
      <c r="B430" s="224" t="s">
        <v>1649</v>
      </c>
      <c r="C430" s="518"/>
      <c r="D430" s="519">
        <v>220</v>
      </c>
      <c r="E430" s="519"/>
      <c r="F430" s="7">
        <v>300</v>
      </c>
      <c r="G430" s="4"/>
      <c r="H430" s="4" t="s">
        <v>1637</v>
      </c>
      <c r="I430" s="220"/>
      <c r="J430" s="128"/>
      <c r="K430" s="50"/>
      <c r="L430" s="50"/>
      <c r="M430" s="50"/>
      <c r="N430" s="50"/>
      <c r="O430" s="738" t="s">
        <v>17</v>
      </c>
      <c r="P430" s="50" t="s">
        <v>1911</v>
      </c>
      <c r="Q430" s="744" t="s">
        <v>4024</v>
      </c>
      <c r="R430" s="114"/>
    </row>
    <row r="431" spans="1:18">
      <c r="A431" s="662">
        <f t="shared" si="6"/>
        <v>429</v>
      </c>
      <c r="B431" s="241" t="s">
        <v>569</v>
      </c>
      <c r="C431" s="518">
        <v>400</v>
      </c>
      <c r="D431" s="518">
        <v>425</v>
      </c>
      <c r="E431" s="518">
        <v>480</v>
      </c>
      <c r="F431" s="10">
        <v>540</v>
      </c>
      <c r="G431" s="4" t="s">
        <v>570</v>
      </c>
      <c r="H431" s="4" t="s">
        <v>571</v>
      </c>
      <c r="I431" s="4" t="s">
        <v>1826</v>
      </c>
      <c r="J431" s="128" t="s">
        <v>17</v>
      </c>
      <c r="K431" s="50" t="s">
        <v>17</v>
      </c>
      <c r="L431" s="50" t="s">
        <v>17</v>
      </c>
      <c r="M431" s="51" t="s">
        <v>17</v>
      </c>
      <c r="N431" s="51" t="s">
        <v>17</v>
      </c>
      <c r="O431" s="738" t="s">
        <v>17</v>
      </c>
      <c r="P431" s="22"/>
      <c r="Q431" s="51" t="s">
        <v>4049</v>
      </c>
      <c r="R431" s="114"/>
    </row>
    <row r="432" spans="1:18" s="606" customFormat="1">
      <c r="A432" s="662">
        <f t="shared" si="6"/>
        <v>430</v>
      </c>
      <c r="B432" s="644" t="s">
        <v>3750</v>
      </c>
      <c r="C432" s="609">
        <v>120</v>
      </c>
      <c r="D432" s="609">
        <v>145</v>
      </c>
      <c r="E432" s="609">
        <v>50</v>
      </c>
      <c r="F432" s="610"/>
      <c r="G432" s="599" t="s">
        <v>573</v>
      </c>
      <c r="H432" s="599" t="s">
        <v>574</v>
      </c>
      <c r="I432" s="599" t="s">
        <v>1827</v>
      </c>
      <c r="J432" s="603" t="s">
        <v>17</v>
      </c>
      <c r="K432" s="604" t="s">
        <v>17</v>
      </c>
      <c r="L432" s="604" t="s">
        <v>17</v>
      </c>
      <c r="M432" s="612" t="s">
        <v>17</v>
      </c>
      <c r="N432" s="612"/>
      <c r="O432" s="612"/>
      <c r="P432" s="612"/>
      <c r="Q432" s="612"/>
      <c r="R432" s="605"/>
    </row>
    <row r="433" spans="1:18">
      <c r="A433" s="662">
        <f t="shared" si="6"/>
        <v>431</v>
      </c>
      <c r="B433" s="241" t="s">
        <v>575</v>
      </c>
      <c r="C433" s="518">
        <v>70</v>
      </c>
      <c r="D433" s="518">
        <v>95</v>
      </c>
      <c r="E433" s="518"/>
      <c r="F433" s="10" t="s">
        <v>2056</v>
      </c>
      <c r="G433" s="4" t="s">
        <v>576</v>
      </c>
      <c r="H433" s="4" t="s">
        <v>577</v>
      </c>
      <c r="I433" s="4"/>
      <c r="J433" s="128" t="s">
        <v>17</v>
      </c>
      <c r="K433" s="50" t="s">
        <v>17</v>
      </c>
      <c r="L433" s="50"/>
      <c r="M433" s="51"/>
      <c r="N433" s="51"/>
      <c r="O433" s="739" t="s">
        <v>17</v>
      </c>
      <c r="P433" s="51"/>
      <c r="Q433" s="745" t="s">
        <v>4035</v>
      </c>
      <c r="R433" s="114" t="s">
        <v>4106</v>
      </c>
    </row>
    <row r="434" spans="1:18">
      <c r="A434" s="662">
        <f t="shared" si="6"/>
        <v>432</v>
      </c>
      <c r="B434" s="241" t="s">
        <v>2006</v>
      </c>
      <c r="C434" s="518"/>
      <c r="D434" s="518">
        <v>100</v>
      </c>
      <c r="E434" s="518"/>
      <c r="F434" s="10">
        <v>140</v>
      </c>
      <c r="G434" s="4"/>
      <c r="H434" s="4" t="s">
        <v>2007</v>
      </c>
      <c r="I434" s="4" t="s">
        <v>3963</v>
      </c>
      <c r="J434" s="128"/>
      <c r="K434" s="50"/>
      <c r="L434" s="50"/>
      <c r="M434" s="51"/>
      <c r="N434" s="51"/>
      <c r="O434" s="739" t="s">
        <v>17</v>
      </c>
      <c r="P434" s="74" t="s">
        <v>1748</v>
      </c>
      <c r="Q434" s="51" t="s">
        <v>4026</v>
      </c>
      <c r="R434" s="114"/>
    </row>
    <row r="435" spans="1:18">
      <c r="A435" s="662">
        <f t="shared" si="6"/>
        <v>433</v>
      </c>
      <c r="B435" s="242" t="s">
        <v>578</v>
      </c>
      <c r="C435" s="519">
        <v>70</v>
      </c>
      <c r="D435" s="519">
        <v>70</v>
      </c>
      <c r="E435" s="519"/>
      <c r="F435" s="7" t="s">
        <v>2058</v>
      </c>
      <c r="G435" s="4" t="s">
        <v>579</v>
      </c>
      <c r="H435" s="4" t="s">
        <v>1254</v>
      </c>
      <c r="I435" s="4"/>
      <c r="J435" s="128" t="s">
        <v>17</v>
      </c>
      <c r="K435" s="50" t="s">
        <v>17</v>
      </c>
      <c r="L435" s="50" t="s">
        <v>17</v>
      </c>
      <c r="M435" s="51"/>
      <c r="N435" s="51" t="s">
        <v>17</v>
      </c>
      <c r="O435" s="51"/>
      <c r="P435" s="51"/>
      <c r="Q435" s="745" t="s">
        <v>4072</v>
      </c>
      <c r="R435" s="114" t="s">
        <v>4381</v>
      </c>
    </row>
    <row r="436" spans="1:18">
      <c r="A436" s="662">
        <f t="shared" si="6"/>
        <v>434</v>
      </c>
      <c r="B436" s="241" t="s">
        <v>934</v>
      </c>
      <c r="C436" s="520"/>
      <c r="D436" s="519">
        <v>20</v>
      </c>
      <c r="E436" s="519">
        <v>30</v>
      </c>
      <c r="F436" s="7">
        <v>70</v>
      </c>
      <c r="G436" s="4" t="s">
        <v>948</v>
      </c>
      <c r="H436" s="4" t="s">
        <v>1824</v>
      </c>
      <c r="I436" s="656">
        <v>43789</v>
      </c>
      <c r="J436" s="128" t="s">
        <v>17</v>
      </c>
      <c r="K436" s="51"/>
      <c r="L436" s="51" t="s">
        <v>17</v>
      </c>
      <c r="M436" s="51" t="s">
        <v>17</v>
      </c>
      <c r="N436" s="51" t="s">
        <v>1340</v>
      </c>
      <c r="O436" s="739" t="s">
        <v>17</v>
      </c>
      <c r="P436" s="51"/>
      <c r="Q436" s="745" t="s">
        <v>4052</v>
      </c>
      <c r="R436" s="115"/>
    </row>
    <row r="437" spans="1:18">
      <c r="A437" s="662">
        <f t="shared" si="6"/>
        <v>435</v>
      </c>
      <c r="B437" s="241" t="s">
        <v>3342</v>
      </c>
      <c r="C437" s="519"/>
      <c r="D437" s="519"/>
      <c r="E437" s="519">
        <v>350</v>
      </c>
      <c r="F437" s="7"/>
      <c r="G437" s="4"/>
      <c r="H437" s="4" t="s">
        <v>3579</v>
      </c>
      <c r="I437" s="4"/>
      <c r="J437" s="128"/>
      <c r="K437" s="50"/>
      <c r="L437" s="50"/>
      <c r="M437" s="50"/>
      <c r="N437" s="50"/>
      <c r="O437" s="738" t="s">
        <v>3841</v>
      </c>
      <c r="P437" s="50" t="s">
        <v>3615</v>
      </c>
      <c r="Q437" s="744" t="s">
        <v>4024</v>
      </c>
      <c r="R437" s="114"/>
    </row>
    <row r="438" spans="1:18" s="606" customFormat="1">
      <c r="A438" s="662">
        <f t="shared" si="6"/>
        <v>436</v>
      </c>
      <c r="B438" s="644" t="s">
        <v>3684</v>
      </c>
      <c r="C438" s="609">
        <v>70</v>
      </c>
      <c r="D438" s="609">
        <v>70</v>
      </c>
      <c r="E438" s="609"/>
      <c r="F438" s="610"/>
      <c r="G438" s="599" t="s">
        <v>1102</v>
      </c>
      <c r="H438" s="599" t="s">
        <v>1102</v>
      </c>
      <c r="I438" s="599"/>
      <c r="J438" s="603" t="s">
        <v>17</v>
      </c>
      <c r="K438" s="604"/>
      <c r="L438" s="604"/>
      <c r="M438" s="612"/>
      <c r="N438" s="612"/>
      <c r="O438" s="612"/>
      <c r="P438" s="612"/>
      <c r="Q438" s="612"/>
      <c r="R438" s="605"/>
    </row>
    <row r="439" spans="1:18" s="585" customFormat="1">
      <c r="A439" s="662">
        <f t="shared" si="6"/>
        <v>437</v>
      </c>
      <c r="B439" s="726" t="s">
        <v>581</v>
      </c>
      <c r="C439" s="579">
        <v>0</v>
      </c>
      <c r="D439" s="579"/>
      <c r="E439" s="579"/>
      <c r="F439" s="704"/>
      <c r="G439" s="577" t="s">
        <v>582</v>
      </c>
      <c r="H439" s="577" t="s">
        <v>582</v>
      </c>
      <c r="I439" s="577"/>
      <c r="J439" s="582" t="s">
        <v>21</v>
      </c>
      <c r="K439" s="583"/>
      <c r="L439" s="583"/>
      <c r="M439" s="588"/>
      <c r="N439" s="588"/>
      <c r="O439" s="588"/>
      <c r="P439" s="588"/>
      <c r="Q439" s="588" t="s">
        <v>4049</v>
      </c>
      <c r="R439" s="584"/>
    </row>
    <row r="440" spans="1:18">
      <c r="A440" s="662">
        <f t="shared" si="6"/>
        <v>438</v>
      </c>
      <c r="B440" s="241" t="s">
        <v>3607</v>
      </c>
      <c r="C440" s="519"/>
      <c r="D440" s="519"/>
      <c r="E440" s="519">
        <v>100</v>
      </c>
      <c r="F440" s="7"/>
      <c r="G440" s="4"/>
      <c r="H440" s="4" t="s">
        <v>3608</v>
      </c>
      <c r="I440" s="4"/>
      <c r="J440" s="128"/>
      <c r="K440" s="50"/>
      <c r="L440" s="50"/>
      <c r="M440" s="50"/>
      <c r="N440" s="50"/>
      <c r="O440" s="50" t="s">
        <v>17</v>
      </c>
      <c r="P440" s="50" t="s">
        <v>3615</v>
      </c>
      <c r="Q440" s="744" t="s">
        <v>4043</v>
      </c>
      <c r="R440" s="114" t="s">
        <v>4311</v>
      </c>
    </row>
    <row r="441" spans="1:18">
      <c r="A441" s="662">
        <f t="shared" si="6"/>
        <v>439</v>
      </c>
      <c r="B441" s="241" t="s">
        <v>1968</v>
      </c>
      <c r="C441" s="519"/>
      <c r="D441" s="519"/>
      <c r="E441" s="519">
        <v>50</v>
      </c>
      <c r="F441" s="7">
        <v>80</v>
      </c>
      <c r="G441" s="4"/>
      <c r="H441" s="4" t="s">
        <v>1991</v>
      </c>
      <c r="I441" s="656">
        <v>43829</v>
      </c>
      <c r="J441" s="128"/>
      <c r="K441" s="128"/>
      <c r="L441" s="128"/>
      <c r="M441" s="50"/>
      <c r="N441" s="128"/>
      <c r="O441" s="738" t="s">
        <v>17</v>
      </c>
      <c r="P441" s="74" t="s">
        <v>1748</v>
      </c>
      <c r="Q441" s="744" t="s">
        <v>4052</v>
      </c>
      <c r="R441" s="114"/>
    </row>
    <row r="442" spans="1:18" s="606" customFormat="1">
      <c r="A442" s="662">
        <f t="shared" si="6"/>
        <v>440</v>
      </c>
      <c r="B442" s="644" t="s">
        <v>3685</v>
      </c>
      <c r="C442" s="609">
        <v>100</v>
      </c>
      <c r="D442" s="609">
        <v>50</v>
      </c>
      <c r="E442" s="609"/>
      <c r="F442" s="610"/>
      <c r="G442" s="599" t="s">
        <v>584</v>
      </c>
      <c r="H442" s="599" t="s">
        <v>907</v>
      </c>
      <c r="I442" s="599"/>
      <c r="J442" s="603" t="s">
        <v>17</v>
      </c>
      <c r="K442" s="604" t="s">
        <v>17</v>
      </c>
      <c r="L442" s="604" t="s">
        <v>17</v>
      </c>
      <c r="M442" s="612" t="s">
        <v>17</v>
      </c>
      <c r="N442" s="615" t="s">
        <v>17</v>
      </c>
      <c r="O442" s="612"/>
      <c r="P442" s="615"/>
      <c r="Q442" s="612"/>
      <c r="R442" s="605"/>
    </row>
    <row r="443" spans="1:18" s="606" customFormat="1">
      <c r="A443" s="662">
        <f t="shared" si="6"/>
        <v>441</v>
      </c>
      <c r="B443" s="645" t="s">
        <v>3667</v>
      </c>
      <c r="C443" s="609"/>
      <c r="D443" s="609"/>
      <c r="E443" s="609">
        <v>200</v>
      </c>
      <c r="F443" s="610"/>
      <c r="G443" s="599"/>
      <c r="H443" s="599" t="s">
        <v>1828</v>
      </c>
      <c r="I443" s="599"/>
      <c r="J443" s="603"/>
      <c r="K443" s="604"/>
      <c r="L443" s="604"/>
      <c r="M443" s="612"/>
      <c r="N443" s="612"/>
      <c r="O443" s="612"/>
      <c r="P443" s="612" t="s">
        <v>1829</v>
      </c>
      <c r="Q443" s="612"/>
      <c r="R443" s="605"/>
    </row>
    <row r="444" spans="1:18" s="606" customFormat="1">
      <c r="A444" s="662">
        <f t="shared" si="6"/>
        <v>442</v>
      </c>
      <c r="B444" s="644" t="s">
        <v>3736</v>
      </c>
      <c r="C444" s="609"/>
      <c r="D444" s="609">
        <v>50</v>
      </c>
      <c r="E444" s="609">
        <v>75</v>
      </c>
      <c r="F444" s="610"/>
      <c r="G444" s="611" t="s">
        <v>1064</v>
      </c>
      <c r="H444" s="599" t="s">
        <v>961</v>
      </c>
      <c r="I444" s="599" t="s">
        <v>1825</v>
      </c>
      <c r="J444" s="603" t="s">
        <v>17</v>
      </c>
      <c r="K444" s="604" t="s">
        <v>17</v>
      </c>
      <c r="L444" s="604"/>
      <c r="M444" s="604" t="s">
        <v>17</v>
      </c>
      <c r="N444" s="604" t="s">
        <v>17</v>
      </c>
      <c r="O444" s="604"/>
      <c r="P444" s="604" t="s">
        <v>1726</v>
      </c>
      <c r="Q444" s="604"/>
      <c r="R444" s="605"/>
    </row>
    <row r="445" spans="1:18" s="585" customFormat="1">
      <c r="A445" s="662">
        <f t="shared" si="6"/>
        <v>443</v>
      </c>
      <c r="B445" s="726" t="s">
        <v>4100</v>
      </c>
      <c r="C445" s="707"/>
      <c r="D445" s="579">
        <v>225</v>
      </c>
      <c r="E445" s="579"/>
      <c r="F445" s="704"/>
      <c r="G445" s="727" t="s">
        <v>1064</v>
      </c>
      <c r="H445" s="577" t="s">
        <v>893</v>
      </c>
      <c r="I445" s="577"/>
      <c r="J445" s="582" t="s">
        <v>17</v>
      </c>
      <c r="K445" s="588"/>
      <c r="L445" s="588" t="s">
        <v>17</v>
      </c>
      <c r="M445" s="588" t="s">
        <v>17</v>
      </c>
      <c r="N445" s="588" t="s">
        <v>932</v>
      </c>
      <c r="O445" s="588"/>
      <c r="P445" s="588" t="s">
        <v>1726</v>
      </c>
      <c r="Q445" s="588"/>
      <c r="R445" s="728" t="s">
        <v>933</v>
      </c>
    </row>
    <row r="446" spans="1:18">
      <c r="A446" s="662">
        <f t="shared" si="6"/>
        <v>444</v>
      </c>
      <c r="B446" s="224" t="s">
        <v>1599</v>
      </c>
      <c r="C446" s="518"/>
      <c r="D446" s="519">
        <v>70</v>
      </c>
      <c r="E446" s="519"/>
      <c r="F446" s="7">
        <v>115</v>
      </c>
      <c r="G446" s="4"/>
      <c r="H446" s="4" t="s">
        <v>1635</v>
      </c>
      <c r="I446" s="656">
        <v>43805</v>
      </c>
      <c r="J446" s="128"/>
      <c r="K446" s="50"/>
      <c r="L446" s="50"/>
      <c r="M446" s="50"/>
      <c r="N446" s="50"/>
      <c r="O446" s="739" t="s">
        <v>17</v>
      </c>
      <c r="P446" s="50" t="s">
        <v>1911</v>
      </c>
      <c r="Q446" s="744" t="s">
        <v>4087</v>
      </c>
      <c r="R446" s="114"/>
    </row>
    <row r="447" spans="1:18">
      <c r="A447" s="662">
        <f t="shared" si="6"/>
        <v>445</v>
      </c>
      <c r="B447" s="241" t="s">
        <v>587</v>
      </c>
      <c r="C447" s="518">
        <v>400</v>
      </c>
      <c r="D447" s="518">
        <v>430</v>
      </c>
      <c r="E447" s="518">
        <v>500</v>
      </c>
      <c r="F447" s="10">
        <v>580</v>
      </c>
      <c r="G447" s="4" t="s">
        <v>588</v>
      </c>
      <c r="H447" s="4" t="s">
        <v>589</v>
      </c>
      <c r="I447" s="4" t="s">
        <v>1830</v>
      </c>
      <c r="J447" s="128" t="s">
        <v>17</v>
      </c>
      <c r="K447" s="50" t="s">
        <v>17</v>
      </c>
      <c r="L447" s="50" t="s">
        <v>17</v>
      </c>
      <c r="M447" s="51" t="s">
        <v>17</v>
      </c>
      <c r="N447" s="51"/>
      <c r="O447" s="739" t="s">
        <v>17</v>
      </c>
      <c r="P447" s="51"/>
      <c r="Q447" s="51"/>
      <c r="R447" s="114"/>
    </row>
    <row r="448" spans="1:18" s="606" customFormat="1">
      <c r="A448" s="662">
        <f t="shared" si="6"/>
        <v>446</v>
      </c>
      <c r="B448" s="645" t="s">
        <v>3738</v>
      </c>
      <c r="C448" s="609">
        <v>230</v>
      </c>
      <c r="D448" s="601"/>
      <c r="E448" s="601"/>
      <c r="F448" s="602"/>
      <c r="G448" s="599"/>
      <c r="H448" s="599" t="s">
        <v>1907</v>
      </c>
      <c r="I448" s="599"/>
      <c r="J448" s="603"/>
      <c r="K448" s="604"/>
      <c r="L448" s="604"/>
      <c r="M448" s="604"/>
      <c r="N448" s="604"/>
      <c r="O448" s="604"/>
      <c r="P448" s="604"/>
      <c r="Q448" s="604"/>
      <c r="R448" s="605"/>
    </row>
    <row r="449" spans="1:18">
      <c r="A449" s="662">
        <f t="shared" si="6"/>
        <v>447</v>
      </c>
      <c r="B449" s="224" t="s">
        <v>1282</v>
      </c>
      <c r="C449" s="518">
        <v>35</v>
      </c>
      <c r="D449" s="519"/>
      <c r="E449" s="519"/>
      <c r="F449" s="7"/>
      <c r="G449" s="4"/>
      <c r="H449" s="4" t="s">
        <v>1283</v>
      </c>
      <c r="I449" s="4"/>
      <c r="J449" s="128" t="s">
        <v>17</v>
      </c>
      <c r="K449" s="50" t="s">
        <v>17</v>
      </c>
      <c r="L449" s="50" t="s">
        <v>17</v>
      </c>
      <c r="M449" s="50" t="s">
        <v>17</v>
      </c>
      <c r="N449" s="50"/>
      <c r="O449" s="50"/>
      <c r="P449" s="50"/>
      <c r="Q449" s="50"/>
      <c r="R449" s="114"/>
    </row>
    <row r="450" spans="1:18">
      <c r="A450" s="662">
        <f t="shared" si="6"/>
        <v>448</v>
      </c>
      <c r="B450" s="241" t="s">
        <v>590</v>
      </c>
      <c r="C450" s="518">
        <v>55</v>
      </c>
      <c r="D450" s="518">
        <v>55</v>
      </c>
      <c r="E450" s="518">
        <v>65</v>
      </c>
      <c r="F450" s="10"/>
      <c r="G450" s="4" t="s">
        <v>591</v>
      </c>
      <c r="H450" s="4" t="s">
        <v>1345</v>
      </c>
      <c r="I450" s="4" t="s">
        <v>1831</v>
      </c>
      <c r="J450" s="128" t="s">
        <v>21</v>
      </c>
      <c r="K450" s="50" t="s">
        <v>17</v>
      </c>
      <c r="L450" s="50" t="s">
        <v>17</v>
      </c>
      <c r="M450" s="51" t="s">
        <v>17</v>
      </c>
      <c r="N450" s="51" t="s">
        <v>919</v>
      </c>
      <c r="O450" s="738" t="s">
        <v>17</v>
      </c>
      <c r="P450" s="51"/>
      <c r="Q450" s="51" t="s">
        <v>4049</v>
      </c>
      <c r="R450" s="114"/>
    </row>
    <row r="451" spans="1:18" s="606" customFormat="1">
      <c r="A451" s="662">
        <f t="shared" si="6"/>
        <v>449</v>
      </c>
      <c r="B451" s="644" t="s">
        <v>3772</v>
      </c>
      <c r="C451" s="601"/>
      <c r="D451" s="601"/>
      <c r="E451" s="601">
        <v>200</v>
      </c>
      <c r="F451" s="602"/>
      <c r="G451" s="599"/>
      <c r="H451" s="599" t="s">
        <v>3681</v>
      </c>
      <c r="I451" s="599"/>
      <c r="J451" s="603"/>
      <c r="K451" s="604"/>
      <c r="L451" s="604"/>
      <c r="M451" s="604"/>
      <c r="N451" s="604"/>
      <c r="O451" s="604"/>
      <c r="P451" s="604"/>
      <c r="Q451" s="604"/>
      <c r="R451" s="605"/>
    </row>
    <row r="452" spans="1:18" s="606" customFormat="1">
      <c r="A452" s="662">
        <f t="shared" si="6"/>
        <v>450</v>
      </c>
      <c r="B452" s="647" t="s">
        <v>3715</v>
      </c>
      <c r="C452" s="648"/>
      <c r="D452" s="601">
        <v>70</v>
      </c>
      <c r="E452" s="601"/>
      <c r="F452" s="602"/>
      <c r="G452" s="649"/>
      <c r="H452" s="599" t="s">
        <v>1103</v>
      </c>
      <c r="I452" s="599"/>
      <c r="J452" s="633" t="s">
        <v>17</v>
      </c>
      <c r="K452" s="634"/>
      <c r="L452" s="634" t="s">
        <v>17</v>
      </c>
      <c r="M452" s="634" t="s">
        <v>17</v>
      </c>
      <c r="N452" s="634"/>
      <c r="O452" s="634"/>
      <c r="P452" s="634"/>
      <c r="Q452" s="634" t="s">
        <v>21</v>
      </c>
      <c r="R452" s="650"/>
    </row>
    <row r="453" spans="1:18" s="606" customFormat="1">
      <c r="A453" s="662">
        <f t="shared" ref="A453:A517" si="7">A452+1</f>
        <v>451</v>
      </c>
      <c r="B453" s="644" t="s">
        <v>3614</v>
      </c>
      <c r="C453" s="601"/>
      <c r="D453" s="601"/>
      <c r="E453" s="601">
        <v>100</v>
      </c>
      <c r="F453" s="602">
        <v>140</v>
      </c>
      <c r="G453" s="599"/>
      <c r="H453" s="599" t="s">
        <v>1992</v>
      </c>
      <c r="I453" s="599"/>
      <c r="J453" s="603"/>
      <c r="K453" s="603"/>
      <c r="L453" s="603"/>
      <c r="M453" s="604"/>
      <c r="N453" s="603"/>
      <c r="O453" s="604"/>
      <c r="P453" s="625" t="s">
        <v>1748</v>
      </c>
      <c r="Q453" s="604"/>
      <c r="R453" s="605"/>
    </row>
    <row r="454" spans="1:18" s="606" customFormat="1">
      <c r="A454" s="662">
        <f t="shared" si="7"/>
        <v>452</v>
      </c>
      <c r="B454" s="651" t="s">
        <v>3642</v>
      </c>
      <c r="C454" s="601">
        <v>35</v>
      </c>
      <c r="D454" s="601">
        <v>35</v>
      </c>
      <c r="E454" s="601"/>
      <c r="F454" s="602"/>
      <c r="G454" s="599" t="s">
        <v>594</v>
      </c>
      <c r="H454" s="599" t="s">
        <v>1208</v>
      </c>
      <c r="I454" s="599"/>
      <c r="J454" s="603" t="s">
        <v>17</v>
      </c>
      <c r="K454" s="604" t="s">
        <v>17</v>
      </c>
      <c r="L454" s="604" t="s">
        <v>17</v>
      </c>
      <c r="M454" s="615" t="s">
        <v>17</v>
      </c>
      <c r="N454" s="612"/>
      <c r="O454" s="612"/>
      <c r="P454" s="612"/>
      <c r="Q454" s="612"/>
      <c r="R454" s="605"/>
    </row>
    <row r="455" spans="1:18" s="606" customFormat="1">
      <c r="A455" s="662">
        <f t="shared" si="7"/>
        <v>453</v>
      </c>
      <c r="B455" s="644" t="s">
        <v>2086</v>
      </c>
      <c r="C455" s="601"/>
      <c r="D455" s="601"/>
      <c r="E455" s="601">
        <v>150</v>
      </c>
      <c r="F455" s="602"/>
      <c r="G455" s="599"/>
      <c r="H455" s="599" t="s">
        <v>1930</v>
      </c>
      <c r="I455" s="599"/>
      <c r="J455" s="603" t="s">
        <v>17</v>
      </c>
      <c r="K455" s="604"/>
      <c r="L455" s="604"/>
      <c r="M455" s="604"/>
      <c r="N455" s="604"/>
      <c r="O455" s="604"/>
      <c r="P455" s="604"/>
      <c r="Q455" s="604"/>
      <c r="R455" s="605"/>
    </row>
    <row r="456" spans="1:18" s="606" customFormat="1">
      <c r="A456" s="662">
        <f t="shared" si="7"/>
        <v>454</v>
      </c>
      <c r="B456" s="644" t="s">
        <v>3737</v>
      </c>
      <c r="C456" s="609">
        <v>75</v>
      </c>
      <c r="D456" s="609">
        <v>95</v>
      </c>
      <c r="E456" s="609">
        <v>125</v>
      </c>
      <c r="F456" s="610"/>
      <c r="G456" s="599" t="s">
        <v>596</v>
      </c>
      <c r="H456" s="599" t="s">
        <v>579</v>
      </c>
      <c r="I456" s="599" t="s">
        <v>1832</v>
      </c>
      <c r="J456" s="603" t="s">
        <v>17</v>
      </c>
      <c r="K456" s="604" t="s">
        <v>17</v>
      </c>
      <c r="L456" s="604" t="s">
        <v>922</v>
      </c>
      <c r="M456" s="612" t="s">
        <v>17</v>
      </c>
      <c r="N456" s="612" t="s">
        <v>915</v>
      </c>
      <c r="O456" s="612"/>
      <c r="P456" s="612"/>
      <c r="Q456" s="612"/>
      <c r="R456" s="605"/>
    </row>
    <row r="457" spans="1:18">
      <c r="A457" s="662">
        <f t="shared" si="7"/>
        <v>455</v>
      </c>
      <c r="B457" s="241" t="s">
        <v>597</v>
      </c>
      <c r="C457" s="518">
        <v>65</v>
      </c>
      <c r="D457" s="518">
        <v>85</v>
      </c>
      <c r="E457" s="518"/>
      <c r="F457" s="10">
        <v>120</v>
      </c>
      <c r="G457" s="4" t="s">
        <v>598</v>
      </c>
      <c r="H457" s="4" t="s">
        <v>599</v>
      </c>
      <c r="I457" s="4" t="s">
        <v>1740</v>
      </c>
      <c r="J457" s="128" t="s">
        <v>17</v>
      </c>
      <c r="K457" s="50" t="s">
        <v>17</v>
      </c>
      <c r="L457" s="50" t="s">
        <v>17</v>
      </c>
      <c r="M457" s="51" t="s">
        <v>17</v>
      </c>
      <c r="N457" s="51" t="s">
        <v>17</v>
      </c>
      <c r="O457" s="739" t="s">
        <v>17</v>
      </c>
      <c r="P457" s="51"/>
      <c r="Q457" s="745" t="s">
        <v>4030</v>
      </c>
      <c r="R457" s="114"/>
    </row>
    <row r="458" spans="1:18">
      <c r="A458" s="662">
        <f t="shared" si="7"/>
        <v>456</v>
      </c>
      <c r="B458" s="460" t="s">
        <v>1833</v>
      </c>
      <c r="C458" s="527">
        <v>45</v>
      </c>
      <c r="D458" s="526"/>
      <c r="E458" s="526"/>
      <c r="F458" s="12"/>
      <c r="G458" s="124" t="s">
        <v>1104</v>
      </c>
      <c r="H458" s="13"/>
      <c r="I458" s="13"/>
      <c r="J458" s="129" t="s">
        <v>17</v>
      </c>
      <c r="K458" s="125"/>
      <c r="L458" s="125"/>
      <c r="M458" s="125"/>
      <c r="N458" s="125"/>
      <c r="O458" s="125"/>
      <c r="P458" s="125"/>
      <c r="Q458" s="125"/>
      <c r="R458" s="116"/>
    </row>
    <row r="459" spans="1:18">
      <c r="A459" s="662">
        <f t="shared" si="7"/>
        <v>457</v>
      </c>
      <c r="B459" s="241" t="s">
        <v>1970</v>
      </c>
      <c r="C459" s="519"/>
      <c r="D459" s="519"/>
      <c r="E459" s="519">
        <v>50</v>
      </c>
      <c r="F459" s="7"/>
      <c r="G459" s="4"/>
      <c r="H459" s="4" t="s">
        <v>1993</v>
      </c>
      <c r="I459" s="4"/>
      <c r="J459" s="128"/>
      <c r="K459" s="128"/>
      <c r="L459" s="128"/>
      <c r="M459" s="50"/>
      <c r="N459" s="128"/>
      <c r="O459" s="50"/>
      <c r="P459" s="74" t="s">
        <v>1748</v>
      </c>
      <c r="Q459" s="50" t="s">
        <v>4049</v>
      </c>
      <c r="R459" s="114"/>
    </row>
    <row r="460" spans="1:18" s="761" customFormat="1">
      <c r="A460" s="752">
        <f t="shared" si="7"/>
        <v>458</v>
      </c>
      <c r="B460" s="753" t="s">
        <v>4422</v>
      </c>
      <c r="C460" s="754"/>
      <c r="D460" s="754"/>
      <c r="E460" s="754"/>
      <c r="F460" s="755"/>
      <c r="G460" s="756"/>
      <c r="H460" s="756"/>
      <c r="I460" s="756"/>
      <c r="J460" s="757"/>
      <c r="K460" s="757"/>
      <c r="L460" s="757"/>
      <c r="M460" s="758"/>
      <c r="N460" s="757"/>
      <c r="O460" s="758"/>
      <c r="P460" s="759"/>
      <c r="Q460" s="758"/>
      <c r="R460" s="760"/>
    </row>
    <row r="461" spans="1:18">
      <c r="A461" s="662">
        <f>A459+1</f>
        <v>458</v>
      </c>
      <c r="B461" s="241" t="s">
        <v>601</v>
      </c>
      <c r="C461" s="520"/>
      <c r="D461" s="518">
        <v>100</v>
      </c>
      <c r="E461" s="518"/>
      <c r="F461" s="10"/>
      <c r="G461" s="101" t="s">
        <v>1064</v>
      </c>
      <c r="H461" s="14" t="s">
        <v>1170</v>
      </c>
      <c r="I461" s="14" t="s">
        <v>1834</v>
      </c>
      <c r="J461" s="128" t="s">
        <v>17</v>
      </c>
      <c r="K461" s="50" t="s">
        <v>17</v>
      </c>
      <c r="L461" s="50"/>
      <c r="M461" s="50"/>
      <c r="N461" s="50"/>
      <c r="O461" s="739" t="s">
        <v>17</v>
      </c>
      <c r="P461" s="50"/>
      <c r="Q461" s="50" t="s">
        <v>4049</v>
      </c>
      <c r="R461" s="114"/>
    </row>
    <row r="462" spans="1:18">
      <c r="A462" s="662">
        <f t="shared" si="7"/>
        <v>459</v>
      </c>
      <c r="B462" s="241" t="s">
        <v>603</v>
      </c>
      <c r="C462" s="518">
        <v>70</v>
      </c>
      <c r="D462" s="518">
        <v>70</v>
      </c>
      <c r="E462" s="518"/>
      <c r="F462" s="10">
        <v>115</v>
      </c>
      <c r="G462" s="4" t="s">
        <v>604</v>
      </c>
      <c r="H462" s="4" t="s">
        <v>1105</v>
      </c>
      <c r="I462" s="656">
        <v>43808</v>
      </c>
      <c r="J462" s="128" t="s">
        <v>17</v>
      </c>
      <c r="K462" s="50" t="s">
        <v>17</v>
      </c>
      <c r="L462" s="50"/>
      <c r="M462" s="51" t="s">
        <v>17</v>
      </c>
      <c r="N462" s="51"/>
      <c r="O462" s="51"/>
      <c r="P462" s="51"/>
      <c r="Q462" s="51" t="s">
        <v>4087</v>
      </c>
      <c r="R462" s="114"/>
    </row>
    <row r="463" spans="1:18">
      <c r="A463" s="662">
        <f t="shared" si="7"/>
        <v>460</v>
      </c>
      <c r="B463" s="241" t="s">
        <v>3440</v>
      </c>
      <c r="C463" s="519"/>
      <c r="D463" s="519"/>
      <c r="E463" s="519">
        <v>130</v>
      </c>
      <c r="F463" s="7"/>
      <c r="G463" s="4"/>
      <c r="H463" s="4" t="s">
        <v>3598</v>
      </c>
      <c r="I463" s="4"/>
      <c r="J463" s="128"/>
      <c r="K463" s="50"/>
      <c r="L463" s="50"/>
      <c r="M463" s="50"/>
      <c r="N463" s="50"/>
      <c r="O463" s="50"/>
      <c r="P463" s="50" t="s">
        <v>3615</v>
      </c>
      <c r="Q463" s="749" t="s">
        <v>4072</v>
      </c>
      <c r="R463" s="114"/>
    </row>
    <row r="464" spans="1:18">
      <c r="A464" s="662">
        <f t="shared" si="7"/>
        <v>461</v>
      </c>
      <c r="B464" s="224" t="s">
        <v>852</v>
      </c>
      <c r="C464" s="518">
        <v>50</v>
      </c>
      <c r="D464" s="518">
        <v>70</v>
      </c>
      <c r="E464" s="518">
        <v>90</v>
      </c>
      <c r="F464" s="10" t="s">
        <v>3417</v>
      </c>
      <c r="G464" s="4" t="s">
        <v>851</v>
      </c>
      <c r="H464" s="4" t="s">
        <v>1835</v>
      </c>
      <c r="I464" s="4" t="s">
        <v>1739</v>
      </c>
      <c r="J464" s="128" t="s">
        <v>17</v>
      </c>
      <c r="K464" s="51" t="s">
        <v>17</v>
      </c>
      <c r="L464" s="51" t="s">
        <v>915</v>
      </c>
      <c r="M464" s="51" t="s">
        <v>17</v>
      </c>
      <c r="N464" s="51" t="s">
        <v>923</v>
      </c>
      <c r="O464" s="739" t="s">
        <v>17</v>
      </c>
      <c r="P464" s="51" t="s">
        <v>1726</v>
      </c>
      <c r="Q464" s="745" t="s">
        <v>4026</v>
      </c>
      <c r="R464" s="114"/>
    </row>
    <row r="465" spans="1:18" s="606" customFormat="1">
      <c r="A465" s="662">
        <f t="shared" si="7"/>
        <v>462</v>
      </c>
      <c r="B465" s="644" t="s">
        <v>3644</v>
      </c>
      <c r="C465" s="609">
        <v>25</v>
      </c>
      <c r="D465" s="609">
        <v>30</v>
      </c>
      <c r="E465" s="609">
        <v>40</v>
      </c>
      <c r="F465" s="610"/>
      <c r="G465" s="599" t="s">
        <v>606</v>
      </c>
      <c r="H465" s="599" t="s">
        <v>607</v>
      </c>
      <c r="I465" s="599" t="s">
        <v>1836</v>
      </c>
      <c r="J465" s="603" t="s">
        <v>17</v>
      </c>
      <c r="K465" s="604" t="s">
        <v>17</v>
      </c>
      <c r="L465" s="604" t="s">
        <v>17</v>
      </c>
      <c r="M465" s="615" t="s">
        <v>17</v>
      </c>
      <c r="N465" s="615" t="s">
        <v>17</v>
      </c>
      <c r="O465" s="612"/>
      <c r="P465" s="612"/>
      <c r="Q465" s="615"/>
      <c r="R465" s="605"/>
    </row>
    <row r="466" spans="1:18">
      <c r="A466" s="662">
        <f t="shared" si="7"/>
        <v>463</v>
      </c>
      <c r="B466" s="241" t="s">
        <v>608</v>
      </c>
      <c r="C466" s="518">
        <v>25</v>
      </c>
      <c r="D466" s="518">
        <v>25</v>
      </c>
      <c r="E466" s="518"/>
      <c r="F466" s="10"/>
      <c r="G466" s="4" t="s">
        <v>609</v>
      </c>
      <c r="H466" s="4" t="s">
        <v>610</v>
      </c>
      <c r="I466" s="4"/>
      <c r="J466" s="128" t="s">
        <v>17</v>
      </c>
      <c r="K466" s="50" t="s">
        <v>17</v>
      </c>
      <c r="L466" s="50" t="s">
        <v>17</v>
      </c>
      <c r="M466" s="51"/>
      <c r="N466" s="51"/>
      <c r="O466" s="739" t="s">
        <v>17</v>
      </c>
      <c r="P466" s="51"/>
      <c r="Q466" s="51" t="s">
        <v>4049</v>
      </c>
      <c r="R466" s="114"/>
    </row>
    <row r="467" spans="1:18">
      <c r="A467" s="662">
        <f t="shared" si="7"/>
        <v>464</v>
      </c>
      <c r="B467" s="241" t="s">
        <v>3375</v>
      </c>
      <c r="C467" s="519"/>
      <c r="D467" s="519"/>
      <c r="E467" s="519">
        <v>100</v>
      </c>
      <c r="F467" s="7"/>
      <c r="G467" s="4"/>
      <c r="H467" s="4" t="s">
        <v>3564</v>
      </c>
      <c r="I467" s="4"/>
      <c r="J467" s="128"/>
      <c r="K467" s="50"/>
      <c r="L467" s="50"/>
      <c r="M467" s="50"/>
      <c r="N467" s="50"/>
      <c r="O467" s="738" t="s">
        <v>17</v>
      </c>
      <c r="P467" s="50" t="s">
        <v>3615</v>
      </c>
      <c r="Q467" s="50" t="s">
        <v>4049</v>
      </c>
      <c r="R467" s="114"/>
    </row>
    <row r="468" spans="1:18">
      <c r="A468" s="662">
        <f t="shared" si="7"/>
        <v>465</v>
      </c>
      <c r="B468" s="241" t="s">
        <v>3323</v>
      </c>
      <c r="C468" s="519"/>
      <c r="D468" s="519"/>
      <c r="E468" s="519">
        <v>175</v>
      </c>
      <c r="F468" s="7"/>
      <c r="G468" s="4"/>
      <c r="H468" s="4" t="s">
        <v>3591</v>
      </c>
      <c r="I468" s="4"/>
      <c r="J468" s="128"/>
      <c r="K468" s="50"/>
      <c r="L468" s="50"/>
      <c r="M468" s="50"/>
      <c r="N468" s="50"/>
      <c r="O468" s="738" t="s">
        <v>17</v>
      </c>
      <c r="P468" s="50" t="s">
        <v>3615</v>
      </c>
      <c r="Q468" s="744" t="s">
        <v>4026</v>
      </c>
      <c r="R468" s="114" t="s">
        <v>4380</v>
      </c>
    </row>
    <row r="469" spans="1:18">
      <c r="A469" s="662">
        <f t="shared" si="7"/>
        <v>466</v>
      </c>
      <c r="B469" s="241" t="s">
        <v>611</v>
      </c>
      <c r="C469" s="518">
        <v>70</v>
      </c>
      <c r="D469" s="518">
        <v>85</v>
      </c>
      <c r="E469" s="518">
        <v>95</v>
      </c>
      <c r="F469" s="10">
        <v>135</v>
      </c>
      <c r="G469" s="4" t="s">
        <v>612</v>
      </c>
      <c r="H469" s="4" t="s">
        <v>613</v>
      </c>
      <c r="I469" s="4" t="s">
        <v>1837</v>
      </c>
      <c r="J469" s="128" t="s">
        <v>17</v>
      </c>
      <c r="K469" s="50" t="s">
        <v>17</v>
      </c>
      <c r="L469" s="50"/>
      <c r="M469" s="51" t="s">
        <v>17</v>
      </c>
      <c r="N469" s="51"/>
      <c r="O469" s="738" t="s">
        <v>17</v>
      </c>
      <c r="P469" s="22"/>
      <c r="Q469" s="745" t="s">
        <v>4026</v>
      </c>
      <c r="R469" s="114" t="s">
        <v>3960</v>
      </c>
    </row>
    <row r="470" spans="1:18">
      <c r="A470" s="662">
        <f t="shared" si="7"/>
        <v>467</v>
      </c>
      <c r="B470" s="241" t="s">
        <v>1839</v>
      </c>
      <c r="C470" s="518">
        <v>70</v>
      </c>
      <c r="D470" s="518">
        <v>85</v>
      </c>
      <c r="E470" s="518">
        <v>100</v>
      </c>
      <c r="F470" s="10">
        <v>135</v>
      </c>
      <c r="G470" s="4" t="s">
        <v>615</v>
      </c>
      <c r="H470" s="4" t="s">
        <v>616</v>
      </c>
      <c r="I470" s="4" t="s">
        <v>1838</v>
      </c>
      <c r="J470" s="128" t="s">
        <v>17</v>
      </c>
      <c r="K470" s="50"/>
      <c r="L470" s="50" t="s">
        <v>17</v>
      </c>
      <c r="M470" s="51" t="s">
        <v>17</v>
      </c>
      <c r="N470" s="51" t="s">
        <v>17</v>
      </c>
      <c r="O470" s="51" t="s">
        <v>17</v>
      </c>
      <c r="P470" s="51"/>
      <c r="Q470" s="51" t="s">
        <v>4075</v>
      </c>
      <c r="R470" s="114"/>
    </row>
    <row r="471" spans="1:18">
      <c r="A471" s="662">
        <f t="shared" si="7"/>
        <v>468</v>
      </c>
      <c r="B471" s="241" t="s">
        <v>3330</v>
      </c>
      <c r="C471" s="519"/>
      <c r="D471" s="519"/>
      <c r="E471" s="519">
        <v>250</v>
      </c>
      <c r="F471" s="7"/>
      <c r="G471" s="4"/>
      <c r="H471" s="4" t="s">
        <v>3575</v>
      </c>
      <c r="I471" s="4"/>
      <c r="J471" s="128"/>
      <c r="K471" s="50"/>
      <c r="L471" s="50"/>
      <c r="M471" s="50"/>
      <c r="N471" s="50"/>
      <c r="O471" s="50" t="s">
        <v>17</v>
      </c>
      <c r="P471" s="50" t="s">
        <v>3615</v>
      </c>
      <c r="Q471" s="744" t="s">
        <v>4031</v>
      </c>
      <c r="R471" s="114"/>
    </row>
    <row r="472" spans="1:18">
      <c r="A472" s="662">
        <f t="shared" si="7"/>
        <v>469</v>
      </c>
      <c r="B472" s="224" t="s">
        <v>1566</v>
      </c>
      <c r="C472" s="518"/>
      <c r="D472" s="519">
        <v>110</v>
      </c>
      <c r="E472" s="519"/>
      <c r="F472" s="7">
        <v>140</v>
      </c>
      <c r="G472" s="4"/>
      <c r="H472" s="4" t="s">
        <v>1646</v>
      </c>
      <c r="I472" s="654">
        <v>43829</v>
      </c>
      <c r="J472" s="128"/>
      <c r="K472" s="50"/>
      <c r="L472" s="50"/>
      <c r="M472" s="50"/>
      <c r="N472" s="50"/>
      <c r="O472" s="50" t="s">
        <v>17</v>
      </c>
      <c r="P472" s="50" t="s">
        <v>1911</v>
      </c>
      <c r="Q472" s="50" t="s">
        <v>4049</v>
      </c>
      <c r="R472" s="114"/>
    </row>
    <row r="473" spans="1:18">
      <c r="A473" s="662">
        <f t="shared" si="7"/>
        <v>470</v>
      </c>
      <c r="B473" s="242" t="s">
        <v>617</v>
      </c>
      <c r="C473" s="519">
        <v>70</v>
      </c>
      <c r="D473" s="519">
        <v>85</v>
      </c>
      <c r="E473" s="519">
        <v>110</v>
      </c>
      <c r="F473" s="7">
        <v>150</v>
      </c>
      <c r="G473" s="4" t="s">
        <v>618</v>
      </c>
      <c r="H473" s="4" t="s">
        <v>1225</v>
      </c>
      <c r="I473" s="4" t="s">
        <v>1840</v>
      </c>
      <c r="J473" s="128" t="s">
        <v>17</v>
      </c>
      <c r="K473" s="50" t="s">
        <v>17</v>
      </c>
      <c r="L473" s="50" t="s">
        <v>17</v>
      </c>
      <c r="M473" s="51" t="s">
        <v>17</v>
      </c>
      <c r="N473" s="51" t="s">
        <v>17</v>
      </c>
      <c r="O473" s="51"/>
      <c r="P473" s="51"/>
      <c r="Q473" s="745" t="s">
        <v>4026</v>
      </c>
      <c r="R473" s="114" t="s">
        <v>3961</v>
      </c>
    </row>
    <row r="474" spans="1:18">
      <c r="A474" s="662">
        <f t="shared" si="7"/>
        <v>471</v>
      </c>
      <c r="B474" s="241" t="s">
        <v>620</v>
      </c>
      <c r="C474" s="518">
        <v>70</v>
      </c>
      <c r="D474" s="518">
        <v>95</v>
      </c>
      <c r="E474" s="518"/>
      <c r="F474" s="10">
        <v>135</v>
      </c>
      <c r="G474" s="4" t="s">
        <v>621</v>
      </c>
      <c r="H474" s="4" t="s">
        <v>622</v>
      </c>
      <c r="I474" s="4"/>
      <c r="J474" s="128" t="s">
        <v>17</v>
      </c>
      <c r="K474" s="50" t="s">
        <v>17</v>
      </c>
      <c r="L474" s="50" t="s">
        <v>17</v>
      </c>
      <c r="M474" s="51" t="s">
        <v>17</v>
      </c>
      <c r="N474" s="51" t="s">
        <v>17</v>
      </c>
      <c r="O474" s="738" t="s">
        <v>17</v>
      </c>
      <c r="P474" s="22"/>
      <c r="Q474" s="745" t="s">
        <v>4026</v>
      </c>
      <c r="R474" s="114" t="s">
        <v>4380</v>
      </c>
    </row>
    <row r="475" spans="1:18">
      <c r="A475" s="662">
        <f t="shared" si="7"/>
        <v>472</v>
      </c>
      <c r="B475" s="241" t="s">
        <v>2087</v>
      </c>
      <c r="C475" s="518">
        <v>50</v>
      </c>
      <c r="D475" s="518">
        <v>50</v>
      </c>
      <c r="E475" s="518"/>
      <c r="F475" s="10"/>
      <c r="G475" s="4" t="s">
        <v>624</v>
      </c>
      <c r="H475" s="4" t="s">
        <v>895</v>
      </c>
      <c r="I475" s="4"/>
      <c r="J475" s="128" t="s">
        <v>17</v>
      </c>
      <c r="K475" s="50" t="s">
        <v>17</v>
      </c>
      <c r="L475" s="50" t="s">
        <v>17</v>
      </c>
      <c r="M475" s="51" t="s">
        <v>17</v>
      </c>
      <c r="N475" s="51" t="s">
        <v>17</v>
      </c>
      <c r="O475" s="51"/>
      <c r="P475" s="51"/>
      <c r="Q475" s="51"/>
      <c r="R475" s="114"/>
    </row>
    <row r="476" spans="1:18">
      <c r="A476" s="662">
        <f t="shared" si="7"/>
        <v>473</v>
      </c>
      <c r="B476" s="241" t="s">
        <v>625</v>
      </c>
      <c r="C476" s="518">
        <v>70</v>
      </c>
      <c r="D476" s="518">
        <v>100</v>
      </c>
      <c r="E476" s="518"/>
      <c r="F476" s="10"/>
      <c r="G476" s="4" t="s">
        <v>626</v>
      </c>
      <c r="H476" s="4" t="s">
        <v>627</v>
      </c>
      <c r="I476" s="4"/>
      <c r="J476" s="128" t="s">
        <v>17</v>
      </c>
      <c r="K476" s="50" t="s">
        <v>17</v>
      </c>
      <c r="L476" s="50" t="s">
        <v>17</v>
      </c>
      <c r="M476" s="51"/>
      <c r="N476" s="51"/>
      <c r="O476" s="738" t="s">
        <v>17</v>
      </c>
      <c r="P476" s="51"/>
      <c r="Q476" s="747" t="s">
        <v>4043</v>
      </c>
      <c r="R476" s="114" t="s">
        <v>4380</v>
      </c>
    </row>
    <row r="477" spans="1:18" s="606" customFormat="1">
      <c r="A477" s="662">
        <f t="shared" si="7"/>
        <v>474</v>
      </c>
      <c r="B477" s="647" t="s">
        <v>3731</v>
      </c>
      <c r="C477" s="631"/>
      <c r="D477" s="631"/>
      <c r="E477" s="631"/>
      <c r="F477" s="632"/>
      <c r="G477" s="599" t="s">
        <v>1106</v>
      </c>
      <c r="H477" s="652"/>
      <c r="I477" s="652"/>
      <c r="J477" s="633" t="s">
        <v>17</v>
      </c>
      <c r="K477" s="634"/>
      <c r="L477" s="634"/>
      <c r="M477" s="634"/>
      <c r="N477" s="634"/>
      <c r="O477" s="634"/>
      <c r="P477" s="634"/>
      <c r="Q477" s="634"/>
      <c r="R477" s="635"/>
    </row>
    <row r="478" spans="1:18">
      <c r="A478" s="662">
        <f t="shared" si="7"/>
        <v>475</v>
      </c>
      <c r="B478" s="242" t="s">
        <v>629</v>
      </c>
      <c r="C478" s="519">
        <v>130</v>
      </c>
      <c r="D478" s="519">
        <v>150</v>
      </c>
      <c r="E478" s="519">
        <v>185</v>
      </c>
      <c r="F478" s="7">
        <v>230</v>
      </c>
      <c r="G478" s="4" t="s">
        <v>630</v>
      </c>
      <c r="H478" s="4" t="s">
        <v>1226</v>
      </c>
      <c r="I478" s="4" t="s">
        <v>1841</v>
      </c>
      <c r="J478" s="128" t="s">
        <v>17</v>
      </c>
      <c r="K478" s="50" t="s">
        <v>17</v>
      </c>
      <c r="L478" s="50" t="s">
        <v>17</v>
      </c>
      <c r="M478" s="51" t="s">
        <v>17</v>
      </c>
      <c r="N478" s="51"/>
      <c r="O478" s="739" t="s">
        <v>17</v>
      </c>
      <c r="P478" s="51"/>
      <c r="Q478" s="51" t="s">
        <v>4049</v>
      </c>
      <c r="R478" s="114" t="s">
        <v>3962</v>
      </c>
    </row>
    <row r="479" spans="1:18">
      <c r="A479" s="662">
        <f t="shared" si="7"/>
        <v>476</v>
      </c>
      <c r="B479" s="241" t="s">
        <v>3605</v>
      </c>
      <c r="C479" s="519"/>
      <c r="D479" s="519"/>
      <c r="E479" s="519">
        <v>100</v>
      </c>
      <c r="F479" s="7"/>
      <c r="G479" s="4"/>
      <c r="H479" s="4" t="s">
        <v>3606</v>
      </c>
      <c r="I479" s="4"/>
      <c r="J479" s="128"/>
      <c r="K479" s="50"/>
      <c r="L479" s="50"/>
      <c r="M479" s="50"/>
      <c r="N479" s="50"/>
      <c r="O479" s="50" t="s">
        <v>17</v>
      </c>
      <c r="P479" s="50" t="s">
        <v>3615</v>
      </c>
      <c r="Q479" s="744" t="s">
        <v>4043</v>
      </c>
      <c r="R479" s="114" t="s">
        <v>4379</v>
      </c>
    </row>
    <row r="480" spans="1:18">
      <c r="A480" s="662">
        <f t="shared" si="7"/>
        <v>477</v>
      </c>
      <c r="B480" s="241" t="s">
        <v>633</v>
      </c>
      <c r="C480" s="520"/>
      <c r="D480" s="518">
        <v>70</v>
      </c>
      <c r="E480" s="518"/>
      <c r="F480" s="10">
        <v>110</v>
      </c>
      <c r="G480" s="101" t="s">
        <v>1064</v>
      </c>
      <c r="H480" s="4" t="s">
        <v>634</v>
      </c>
      <c r="I480" s="4"/>
      <c r="J480" s="128" t="s">
        <v>17</v>
      </c>
      <c r="K480" s="51" t="s">
        <v>17</v>
      </c>
      <c r="L480" s="51" t="s">
        <v>17</v>
      </c>
      <c r="M480" s="51" t="s">
        <v>17</v>
      </c>
      <c r="N480" s="51" t="s">
        <v>919</v>
      </c>
      <c r="O480" s="50" t="s">
        <v>17</v>
      </c>
      <c r="P480" s="51"/>
      <c r="Q480" s="745" t="s">
        <v>4072</v>
      </c>
      <c r="R480" s="114" t="s">
        <v>4307</v>
      </c>
    </row>
    <row r="481" spans="1:18" s="606" customFormat="1">
      <c r="A481" s="662">
        <f t="shared" si="7"/>
        <v>478</v>
      </c>
      <c r="B481" s="644" t="s">
        <v>3635</v>
      </c>
      <c r="C481" s="609"/>
      <c r="D481" s="609">
        <v>50</v>
      </c>
      <c r="E481" s="609">
        <v>65</v>
      </c>
      <c r="F481" s="610" t="s">
        <v>2069</v>
      </c>
      <c r="G481" s="611" t="s">
        <v>1064</v>
      </c>
      <c r="H481" s="599" t="s">
        <v>965</v>
      </c>
      <c r="I481" s="599" t="s">
        <v>1739</v>
      </c>
      <c r="J481" s="603" t="s">
        <v>17</v>
      </c>
      <c r="K481" s="604" t="s">
        <v>17</v>
      </c>
      <c r="L481" s="604" t="s">
        <v>17</v>
      </c>
      <c r="M481" s="604" t="s">
        <v>17</v>
      </c>
      <c r="N481" s="604" t="s">
        <v>915</v>
      </c>
      <c r="O481" s="604"/>
      <c r="P481" s="604" t="s">
        <v>1726</v>
      </c>
      <c r="Q481" s="604"/>
      <c r="R481" s="605"/>
    </row>
    <row r="482" spans="1:18">
      <c r="A482" s="662">
        <f t="shared" si="7"/>
        <v>479</v>
      </c>
      <c r="B482" s="241" t="s">
        <v>635</v>
      </c>
      <c r="C482" s="518">
        <v>70</v>
      </c>
      <c r="D482" s="518">
        <v>70</v>
      </c>
      <c r="E482" s="518">
        <v>40</v>
      </c>
      <c r="F482" s="10"/>
      <c r="G482" s="4" t="s">
        <v>636</v>
      </c>
      <c r="H482" s="4" t="s">
        <v>1274</v>
      </c>
      <c r="I482" s="4" t="s">
        <v>1842</v>
      </c>
      <c r="J482" s="128" t="s">
        <v>17</v>
      </c>
      <c r="K482" s="50" t="s">
        <v>17</v>
      </c>
      <c r="L482" s="50" t="s">
        <v>17</v>
      </c>
      <c r="M482" s="51" t="s">
        <v>17</v>
      </c>
      <c r="N482" s="51" t="s">
        <v>1168</v>
      </c>
      <c r="O482" s="51"/>
      <c r="P482" s="51"/>
      <c r="Q482" s="745" t="s">
        <v>4071</v>
      </c>
      <c r="R482" s="114"/>
    </row>
    <row r="483" spans="1:18" s="606" customFormat="1">
      <c r="A483" s="662">
        <f t="shared" si="7"/>
        <v>480</v>
      </c>
      <c r="B483" s="644" t="s">
        <v>1843</v>
      </c>
      <c r="C483" s="609">
        <v>230</v>
      </c>
      <c r="D483" s="609">
        <v>50</v>
      </c>
      <c r="E483" s="609"/>
      <c r="F483" s="610"/>
      <c r="G483" s="599" t="s">
        <v>638</v>
      </c>
      <c r="H483" s="599" t="s">
        <v>1147</v>
      </c>
      <c r="I483" s="599"/>
      <c r="J483" s="603" t="s">
        <v>17</v>
      </c>
      <c r="K483" s="604"/>
      <c r="L483" s="604"/>
      <c r="M483" s="612" t="s">
        <v>17</v>
      </c>
      <c r="N483" s="612"/>
      <c r="O483" s="612"/>
      <c r="P483" s="612"/>
      <c r="Q483" s="612"/>
      <c r="R483" s="605"/>
    </row>
    <row r="484" spans="1:18">
      <c r="A484" s="662">
        <f t="shared" si="7"/>
        <v>481</v>
      </c>
      <c r="B484" s="241" t="s">
        <v>1845</v>
      </c>
      <c r="C484" s="518">
        <v>95</v>
      </c>
      <c r="D484" s="518">
        <v>115</v>
      </c>
      <c r="E484" s="518">
        <v>135</v>
      </c>
      <c r="F484" s="10"/>
      <c r="G484" s="4" t="s">
        <v>640</v>
      </c>
      <c r="H484" s="4" t="s">
        <v>641</v>
      </c>
      <c r="I484" s="4" t="s">
        <v>1844</v>
      </c>
      <c r="J484" s="128" t="s">
        <v>17</v>
      </c>
      <c r="K484" s="50" t="s">
        <v>17</v>
      </c>
      <c r="L484" s="50" t="s">
        <v>17</v>
      </c>
      <c r="M484" s="51"/>
      <c r="N484" s="51"/>
      <c r="O484" s="51"/>
      <c r="P484" s="51"/>
      <c r="Q484" s="51" t="s">
        <v>4075</v>
      </c>
      <c r="R484" s="114"/>
    </row>
    <row r="485" spans="1:18">
      <c r="A485" s="662">
        <f t="shared" si="7"/>
        <v>482</v>
      </c>
      <c r="B485" s="241" t="s">
        <v>1971</v>
      </c>
      <c r="C485" s="519"/>
      <c r="D485" s="519"/>
      <c r="E485" s="519">
        <v>60</v>
      </c>
      <c r="F485" s="7" t="s">
        <v>3063</v>
      </c>
      <c r="G485" s="4"/>
      <c r="H485" s="4" t="s">
        <v>1994</v>
      </c>
      <c r="I485" s="4"/>
      <c r="J485" s="128"/>
      <c r="K485" s="128"/>
      <c r="L485" s="128"/>
      <c r="M485" s="50"/>
      <c r="N485" s="128"/>
      <c r="O485" s="738" t="s">
        <v>17</v>
      </c>
      <c r="P485" s="74" t="s">
        <v>1748</v>
      </c>
      <c r="Q485" s="744" t="s">
        <v>4035</v>
      </c>
      <c r="R485" s="114"/>
    </row>
    <row r="486" spans="1:18">
      <c r="A486" s="662">
        <f t="shared" si="7"/>
        <v>483</v>
      </c>
      <c r="B486" s="242" t="s">
        <v>642</v>
      </c>
      <c r="C486" s="519">
        <v>50</v>
      </c>
      <c r="D486" s="519">
        <v>50</v>
      </c>
      <c r="E486" s="519">
        <v>50</v>
      </c>
      <c r="F486" s="7">
        <v>85</v>
      </c>
      <c r="G486" s="4" t="s">
        <v>643</v>
      </c>
      <c r="H486" s="4" t="s">
        <v>1262</v>
      </c>
      <c r="I486" s="4" t="s">
        <v>1740</v>
      </c>
      <c r="J486" s="128" t="s">
        <v>17</v>
      </c>
      <c r="K486" s="50"/>
      <c r="L486" s="50"/>
      <c r="M486" s="51" t="s">
        <v>17</v>
      </c>
      <c r="N486" s="51"/>
      <c r="O486" s="50" t="s">
        <v>17</v>
      </c>
      <c r="P486" s="51"/>
      <c r="Q486" s="745" t="s">
        <v>4061</v>
      </c>
      <c r="R486" s="114" t="s">
        <v>3955</v>
      </c>
    </row>
    <row r="487" spans="1:18">
      <c r="A487" s="662">
        <f t="shared" si="7"/>
        <v>484</v>
      </c>
      <c r="B487" s="569" t="s">
        <v>988</v>
      </c>
      <c r="C487" s="518"/>
      <c r="D487" s="518">
        <v>50</v>
      </c>
      <c r="E487" s="518">
        <v>65</v>
      </c>
      <c r="F487" s="10">
        <v>90</v>
      </c>
      <c r="G487" s="4"/>
      <c r="H487" s="4" t="s">
        <v>1352</v>
      </c>
      <c r="I487" s="4" t="s">
        <v>1846</v>
      </c>
      <c r="J487" s="128" t="s">
        <v>17</v>
      </c>
      <c r="K487" s="50"/>
      <c r="L487" s="50" t="s">
        <v>17</v>
      </c>
      <c r="M487" s="51" t="s">
        <v>17</v>
      </c>
      <c r="N487" s="51"/>
      <c r="O487" s="51"/>
      <c r="P487" s="51"/>
      <c r="Q487" s="748" t="s">
        <v>4043</v>
      </c>
      <c r="R487" s="114" t="s">
        <v>3964</v>
      </c>
    </row>
    <row r="488" spans="1:18">
      <c r="A488" s="662">
        <f t="shared" si="7"/>
        <v>485</v>
      </c>
      <c r="B488" s="241" t="s">
        <v>644</v>
      </c>
      <c r="C488" s="518">
        <v>50</v>
      </c>
      <c r="D488" s="518">
        <v>80</v>
      </c>
      <c r="E488" s="518"/>
      <c r="F488" s="10">
        <v>120</v>
      </c>
      <c r="G488" s="4" t="s">
        <v>645</v>
      </c>
      <c r="H488" s="4" t="s">
        <v>646</v>
      </c>
      <c r="I488" s="4"/>
      <c r="J488" s="128" t="s">
        <v>17</v>
      </c>
      <c r="K488" s="50" t="s">
        <v>17</v>
      </c>
      <c r="L488" s="50" t="s">
        <v>17</v>
      </c>
      <c r="M488" s="51"/>
      <c r="N488" s="51"/>
      <c r="O488" s="50" t="s">
        <v>17</v>
      </c>
      <c r="P488" s="51"/>
      <c r="Q488" s="747" t="s">
        <v>4072</v>
      </c>
      <c r="R488" s="114"/>
    </row>
    <row r="489" spans="1:18">
      <c r="A489" s="662">
        <f t="shared" si="7"/>
        <v>486</v>
      </c>
      <c r="B489" s="241" t="s">
        <v>647</v>
      </c>
      <c r="C489" s="518">
        <v>70</v>
      </c>
      <c r="D489" s="518">
        <v>90</v>
      </c>
      <c r="E489" s="518"/>
      <c r="F489" s="10">
        <v>115</v>
      </c>
      <c r="G489" s="4" t="s">
        <v>648</v>
      </c>
      <c r="H489" s="4" t="s">
        <v>649</v>
      </c>
      <c r="I489" s="656">
        <v>43819</v>
      </c>
      <c r="J489" s="128" t="s">
        <v>17</v>
      </c>
      <c r="K489" s="50" t="s">
        <v>17</v>
      </c>
      <c r="L489" s="50" t="s">
        <v>17</v>
      </c>
      <c r="M489" s="51" t="s">
        <v>17</v>
      </c>
      <c r="N489" s="51" t="s">
        <v>17</v>
      </c>
      <c r="O489" s="738" t="s">
        <v>17</v>
      </c>
      <c r="P489" s="22"/>
      <c r="Q489" s="745" t="s">
        <v>4087</v>
      </c>
      <c r="R489" s="114"/>
    </row>
    <row r="490" spans="1:18">
      <c r="A490" s="662">
        <f t="shared" si="7"/>
        <v>487</v>
      </c>
      <c r="B490" s="241" t="s">
        <v>650</v>
      </c>
      <c r="C490" s="518">
        <v>210</v>
      </c>
      <c r="D490" s="518">
        <v>235</v>
      </c>
      <c r="E490" s="518"/>
      <c r="F490" s="10">
        <v>280</v>
      </c>
      <c r="G490" s="4" t="s">
        <v>43</v>
      </c>
      <c r="H490" s="4" t="s">
        <v>44</v>
      </c>
      <c r="I490" s="656">
        <v>43802</v>
      </c>
      <c r="J490" s="128" t="s">
        <v>17</v>
      </c>
      <c r="K490" s="50" t="s">
        <v>17</v>
      </c>
      <c r="L490" s="50" t="s">
        <v>17</v>
      </c>
      <c r="M490" s="51"/>
      <c r="N490" s="51" t="s">
        <v>1341</v>
      </c>
      <c r="O490" s="50" t="s">
        <v>17</v>
      </c>
      <c r="P490" s="51"/>
      <c r="Q490" s="745" t="s">
        <v>4022</v>
      </c>
      <c r="R490" s="114"/>
    </row>
    <row r="491" spans="1:18" s="606" customFormat="1">
      <c r="A491" s="662">
        <f t="shared" si="7"/>
        <v>488</v>
      </c>
      <c r="B491" s="644" t="s">
        <v>3701</v>
      </c>
      <c r="C491" s="601"/>
      <c r="D491" s="601"/>
      <c r="E491" s="601">
        <v>50</v>
      </c>
      <c r="F491" s="602"/>
      <c r="G491" s="599"/>
      <c r="H491" s="599" t="s">
        <v>652</v>
      </c>
      <c r="I491" s="599"/>
      <c r="J491" s="603"/>
      <c r="K491" s="604"/>
      <c r="L491" s="604"/>
      <c r="M491" s="604"/>
      <c r="N491" s="604"/>
      <c r="O491" s="604"/>
      <c r="P491" s="604"/>
      <c r="Q491" s="604"/>
      <c r="R491" s="605"/>
    </row>
    <row r="492" spans="1:18">
      <c r="A492" s="662">
        <f t="shared" si="7"/>
        <v>489</v>
      </c>
      <c r="B492" s="462" t="s">
        <v>653</v>
      </c>
      <c r="C492" s="518">
        <v>70</v>
      </c>
      <c r="D492" s="518">
        <v>85</v>
      </c>
      <c r="E492" s="518"/>
      <c r="F492" s="10" t="s">
        <v>2053</v>
      </c>
      <c r="G492" s="4" t="s">
        <v>654</v>
      </c>
      <c r="H492" s="4" t="s">
        <v>655</v>
      </c>
      <c r="I492" s="4"/>
      <c r="J492" s="128" t="s">
        <v>17</v>
      </c>
      <c r="K492" s="50" t="s">
        <v>17</v>
      </c>
      <c r="L492" s="50"/>
      <c r="M492" s="51" t="s">
        <v>17</v>
      </c>
      <c r="N492" s="51"/>
      <c r="O492" s="51"/>
      <c r="P492" s="51"/>
      <c r="Q492" s="745" t="s">
        <v>4045</v>
      </c>
      <c r="R492" s="114"/>
    </row>
    <row r="493" spans="1:18" s="606" customFormat="1">
      <c r="A493" s="662">
        <f t="shared" si="7"/>
        <v>490</v>
      </c>
      <c r="B493" s="644" t="s">
        <v>3754</v>
      </c>
      <c r="C493" s="609">
        <v>50</v>
      </c>
      <c r="D493" s="609">
        <v>70</v>
      </c>
      <c r="E493" s="609"/>
      <c r="F493" s="610"/>
      <c r="G493" s="599" t="s">
        <v>657</v>
      </c>
      <c r="H493" s="599" t="s">
        <v>658</v>
      </c>
      <c r="I493" s="599"/>
      <c r="J493" s="603" t="s">
        <v>17</v>
      </c>
      <c r="K493" s="604" t="s">
        <v>17</v>
      </c>
      <c r="L493" s="604"/>
      <c r="M493" s="612" t="s">
        <v>17</v>
      </c>
      <c r="N493" s="612"/>
      <c r="O493" s="612"/>
      <c r="P493" s="612"/>
      <c r="Q493" s="615" t="s">
        <v>21</v>
      </c>
      <c r="R493" s="605"/>
    </row>
    <row r="494" spans="1:18" s="606" customFormat="1">
      <c r="A494" s="662">
        <f t="shared" si="7"/>
        <v>491</v>
      </c>
      <c r="B494" s="646" t="s">
        <v>3705</v>
      </c>
      <c r="C494" s="601">
        <v>70</v>
      </c>
      <c r="D494" s="601">
        <v>70</v>
      </c>
      <c r="E494" s="601">
        <v>85</v>
      </c>
      <c r="F494" s="602"/>
      <c r="G494" s="599" t="s">
        <v>118</v>
      </c>
      <c r="H494" s="599" t="s">
        <v>1255</v>
      </c>
      <c r="I494" s="599" t="s">
        <v>1847</v>
      </c>
      <c r="J494" s="603" t="s">
        <v>17</v>
      </c>
      <c r="K494" s="604"/>
      <c r="L494" s="604" t="s">
        <v>17</v>
      </c>
      <c r="M494" s="615" t="s">
        <v>17</v>
      </c>
      <c r="N494" s="612"/>
      <c r="O494" s="612"/>
      <c r="P494" s="612"/>
      <c r="Q494" s="612"/>
      <c r="R494" s="605"/>
    </row>
    <row r="495" spans="1:18">
      <c r="A495" s="662">
        <f t="shared" si="7"/>
        <v>492</v>
      </c>
      <c r="B495" s="242" t="s">
        <v>1849</v>
      </c>
      <c r="C495" s="519">
        <v>125</v>
      </c>
      <c r="D495" s="519">
        <v>125</v>
      </c>
      <c r="E495" s="519">
        <v>155</v>
      </c>
      <c r="F495" s="7" t="s">
        <v>2075</v>
      </c>
      <c r="G495" s="4" t="s">
        <v>661</v>
      </c>
      <c r="H495" s="4" t="s">
        <v>1222</v>
      </c>
      <c r="I495" s="4" t="s">
        <v>1848</v>
      </c>
      <c r="J495" s="128" t="s">
        <v>17</v>
      </c>
      <c r="K495" s="50" t="s">
        <v>17</v>
      </c>
      <c r="L495" s="50"/>
      <c r="M495" s="51" t="s">
        <v>17</v>
      </c>
      <c r="N495" s="49" t="s">
        <v>918</v>
      </c>
      <c r="O495" s="51"/>
      <c r="P495" s="51"/>
      <c r="Q495" s="51"/>
      <c r="R495" s="114"/>
    </row>
    <row r="496" spans="1:18">
      <c r="A496" s="662">
        <f t="shared" si="7"/>
        <v>493</v>
      </c>
      <c r="B496" s="241" t="s">
        <v>3444</v>
      </c>
      <c r="C496" s="519"/>
      <c r="D496" s="519"/>
      <c r="E496" s="519">
        <v>165</v>
      </c>
      <c r="F496" s="7"/>
      <c r="G496" s="4"/>
      <c r="H496" s="4" t="s">
        <v>3592</v>
      </c>
      <c r="I496" s="4"/>
      <c r="J496" s="128"/>
      <c r="K496" s="50"/>
      <c r="L496" s="50"/>
      <c r="M496" s="50"/>
      <c r="N496" s="50"/>
      <c r="O496" s="738" t="s">
        <v>17</v>
      </c>
      <c r="P496" s="50" t="s">
        <v>3615</v>
      </c>
      <c r="Q496" s="744" t="s">
        <v>4047</v>
      </c>
      <c r="R496" s="114"/>
    </row>
    <row r="497" spans="1:18" s="606" customFormat="1">
      <c r="A497" s="662">
        <f t="shared" si="7"/>
        <v>494</v>
      </c>
      <c r="B497" s="646" t="s">
        <v>3724</v>
      </c>
      <c r="C497" s="601">
        <v>70</v>
      </c>
      <c r="D497" s="601">
        <v>85</v>
      </c>
      <c r="E497" s="601"/>
      <c r="F497" s="602"/>
      <c r="G497" s="599" t="s">
        <v>1236</v>
      </c>
      <c r="H497" s="599" t="s">
        <v>1272</v>
      </c>
      <c r="I497" s="599"/>
      <c r="J497" s="603" t="s">
        <v>17</v>
      </c>
      <c r="K497" s="604" t="s">
        <v>17</v>
      </c>
      <c r="L497" s="604" t="s">
        <v>17</v>
      </c>
      <c r="M497" s="612" t="s">
        <v>17</v>
      </c>
      <c r="N497" s="615" t="s">
        <v>17</v>
      </c>
      <c r="O497" s="612"/>
      <c r="P497" s="612"/>
      <c r="Q497" s="615" t="s">
        <v>21</v>
      </c>
      <c r="R497" s="605"/>
    </row>
    <row r="498" spans="1:18">
      <c r="A498" s="662">
        <f t="shared" si="7"/>
        <v>495</v>
      </c>
      <c r="B498" s="241" t="s">
        <v>982</v>
      </c>
      <c r="C498" s="518"/>
      <c r="D498" s="518">
        <v>20</v>
      </c>
      <c r="E498" s="518"/>
      <c r="F498" s="10"/>
      <c r="G498" s="101" t="s">
        <v>1064</v>
      </c>
      <c r="H498" s="4" t="s">
        <v>970</v>
      </c>
      <c r="I498" s="4"/>
      <c r="J498" s="128" t="s">
        <v>17</v>
      </c>
      <c r="K498" s="50" t="s">
        <v>17</v>
      </c>
      <c r="L498" s="50" t="s">
        <v>17</v>
      </c>
      <c r="M498" s="50" t="s">
        <v>17</v>
      </c>
      <c r="N498" s="50" t="s">
        <v>919</v>
      </c>
      <c r="O498" s="50"/>
      <c r="P498" s="50" t="s">
        <v>1726</v>
      </c>
      <c r="Q498" s="50" t="s">
        <v>4049</v>
      </c>
      <c r="R498" s="114"/>
    </row>
    <row r="499" spans="1:18" s="606" customFormat="1">
      <c r="A499" s="662">
        <f t="shared" si="7"/>
        <v>496</v>
      </c>
      <c r="B499" s="651" t="s">
        <v>3744</v>
      </c>
      <c r="C499" s="609"/>
      <c r="D499" s="609">
        <v>55</v>
      </c>
      <c r="E499" s="609">
        <v>55</v>
      </c>
      <c r="F499" s="610"/>
      <c r="G499" s="599"/>
      <c r="H499" s="599" t="s">
        <v>1852</v>
      </c>
      <c r="I499" s="599"/>
      <c r="J499" s="603" t="s">
        <v>17</v>
      </c>
      <c r="K499" s="604" t="s">
        <v>17</v>
      </c>
      <c r="L499" s="604" t="s">
        <v>1340</v>
      </c>
      <c r="M499" s="612" t="s">
        <v>17</v>
      </c>
      <c r="N499" s="612" t="s">
        <v>1340</v>
      </c>
      <c r="O499" s="612"/>
      <c r="P499" s="612"/>
      <c r="Q499" s="612"/>
      <c r="R499" s="605"/>
    </row>
    <row r="500" spans="1:18" s="606" customFormat="1">
      <c r="A500" s="662">
        <f t="shared" si="7"/>
        <v>497</v>
      </c>
      <c r="B500" s="644" t="s">
        <v>1850</v>
      </c>
      <c r="C500" s="601">
        <v>85</v>
      </c>
      <c r="D500" s="601">
        <v>40</v>
      </c>
      <c r="E500" s="601"/>
      <c r="F500" s="602"/>
      <c r="G500" s="599" t="s">
        <v>1030</v>
      </c>
      <c r="H500" s="599" t="s">
        <v>1182</v>
      </c>
      <c r="I500" s="599"/>
      <c r="J500" s="603" t="s">
        <v>17</v>
      </c>
      <c r="K500" s="604" t="s">
        <v>17</v>
      </c>
      <c r="L500" s="604" t="s">
        <v>17</v>
      </c>
      <c r="M500" s="604" t="s">
        <v>17</v>
      </c>
      <c r="N500" s="604"/>
      <c r="O500" s="604"/>
      <c r="P500" s="604"/>
      <c r="Q500" s="604"/>
      <c r="R500" s="605"/>
    </row>
    <row r="501" spans="1:18">
      <c r="A501" s="662">
        <f t="shared" si="7"/>
        <v>498</v>
      </c>
      <c r="B501" s="241" t="s">
        <v>666</v>
      </c>
      <c r="C501" s="518">
        <v>70</v>
      </c>
      <c r="D501" s="518">
        <v>85</v>
      </c>
      <c r="E501" s="518">
        <v>85</v>
      </c>
      <c r="F501" s="10">
        <v>130</v>
      </c>
      <c r="G501" s="4" t="s">
        <v>667</v>
      </c>
      <c r="H501" s="4" t="s">
        <v>668</v>
      </c>
      <c r="I501" s="4" t="s">
        <v>1740</v>
      </c>
      <c r="J501" s="128" t="s">
        <v>17</v>
      </c>
      <c r="K501" s="50" t="s">
        <v>17</v>
      </c>
      <c r="L501" s="50" t="s">
        <v>17</v>
      </c>
      <c r="M501" s="51" t="s">
        <v>17</v>
      </c>
      <c r="N501" s="51" t="s">
        <v>17</v>
      </c>
      <c r="O501" s="738" t="s">
        <v>17</v>
      </c>
      <c r="P501" s="51"/>
      <c r="Q501" s="51" t="s">
        <v>4049</v>
      </c>
      <c r="R501" s="114" t="s">
        <v>3962</v>
      </c>
    </row>
    <row r="502" spans="1:18">
      <c r="A502" s="662">
        <f t="shared" si="7"/>
        <v>499</v>
      </c>
      <c r="B502" s="241" t="s">
        <v>669</v>
      </c>
      <c r="C502" s="518">
        <v>50</v>
      </c>
      <c r="D502" s="518">
        <v>70</v>
      </c>
      <c r="E502" s="518"/>
      <c r="F502" s="10">
        <v>115</v>
      </c>
      <c r="G502" s="4" t="s">
        <v>670</v>
      </c>
      <c r="H502" s="4" t="s">
        <v>671</v>
      </c>
      <c r="I502" s="4"/>
      <c r="J502" s="128" t="s">
        <v>17</v>
      </c>
      <c r="K502" s="50" t="s">
        <v>17</v>
      </c>
      <c r="L502" s="50" t="s">
        <v>17</v>
      </c>
      <c r="M502" s="51" t="s">
        <v>17</v>
      </c>
      <c r="N502" s="51"/>
      <c r="O502" s="50" t="s">
        <v>17</v>
      </c>
      <c r="P502" s="51"/>
      <c r="Q502" s="745" t="s">
        <v>4045</v>
      </c>
      <c r="R502" s="114" t="s">
        <v>4380</v>
      </c>
    </row>
    <row r="503" spans="1:18" s="606" customFormat="1">
      <c r="A503" s="662">
        <f t="shared" si="7"/>
        <v>500</v>
      </c>
      <c r="B503" s="644" t="s">
        <v>3686</v>
      </c>
      <c r="C503" s="609">
        <v>150</v>
      </c>
      <c r="D503" s="609">
        <v>165</v>
      </c>
      <c r="E503" s="609"/>
      <c r="F503" s="610"/>
      <c r="G503" s="599" t="s">
        <v>673</v>
      </c>
      <c r="H503" s="599" t="s">
        <v>674</v>
      </c>
      <c r="I503" s="599"/>
      <c r="J503" s="603" t="s">
        <v>17</v>
      </c>
      <c r="K503" s="604" t="s">
        <v>17</v>
      </c>
      <c r="L503" s="604"/>
      <c r="M503" s="612" t="s">
        <v>17</v>
      </c>
      <c r="N503" s="612"/>
      <c r="O503" s="612"/>
      <c r="P503" s="612"/>
      <c r="Q503" s="612"/>
      <c r="R503" s="605"/>
    </row>
    <row r="504" spans="1:18" s="606" customFormat="1">
      <c r="A504" s="662">
        <f t="shared" si="7"/>
        <v>501</v>
      </c>
      <c r="B504" s="644" t="s">
        <v>3762</v>
      </c>
      <c r="C504" s="601"/>
      <c r="D504" s="601"/>
      <c r="E504" s="601">
        <v>85</v>
      </c>
      <c r="F504" s="602"/>
      <c r="G504" s="599"/>
      <c r="H504" s="599" t="s">
        <v>3763</v>
      </c>
      <c r="I504" s="599"/>
      <c r="J504" s="603"/>
      <c r="K504" s="604"/>
      <c r="L504" s="604"/>
      <c r="M504" s="604"/>
      <c r="N504" s="604"/>
      <c r="O504" s="604"/>
      <c r="P504" s="604"/>
      <c r="Q504" s="604"/>
      <c r="R504" s="605"/>
    </row>
    <row r="505" spans="1:18" s="606" customFormat="1">
      <c r="A505" s="662">
        <f t="shared" si="7"/>
        <v>502</v>
      </c>
      <c r="B505" s="644" t="s">
        <v>2088</v>
      </c>
      <c r="C505" s="609">
        <v>70</v>
      </c>
      <c r="D505" s="609">
        <v>80</v>
      </c>
      <c r="E505" s="609">
        <v>80</v>
      </c>
      <c r="F505" s="610"/>
      <c r="G505" s="617" t="s">
        <v>972</v>
      </c>
      <c r="H505" s="617" t="s">
        <v>1851</v>
      </c>
      <c r="I505" s="617" t="s">
        <v>1739</v>
      </c>
      <c r="J505" s="603" t="s">
        <v>17</v>
      </c>
      <c r="K505" s="612"/>
      <c r="L505" s="612"/>
      <c r="M505" s="612"/>
      <c r="N505" s="612" t="s">
        <v>17</v>
      </c>
      <c r="O505" s="612"/>
      <c r="P505" s="612" t="s">
        <v>1726</v>
      </c>
      <c r="Q505" s="612"/>
      <c r="R505" s="624" t="s">
        <v>21</v>
      </c>
    </row>
    <row r="506" spans="1:18" s="606" customFormat="1">
      <c r="A506" s="662">
        <f t="shared" si="7"/>
        <v>503</v>
      </c>
      <c r="B506" s="644" t="s">
        <v>3697</v>
      </c>
      <c r="C506" s="601"/>
      <c r="D506" s="601"/>
      <c r="E506" s="601">
        <v>50</v>
      </c>
      <c r="F506" s="602"/>
      <c r="G506" s="599"/>
      <c r="H506" s="599" t="s">
        <v>3678</v>
      </c>
      <c r="I506" s="599"/>
      <c r="J506" s="603"/>
      <c r="K506" s="604"/>
      <c r="L506" s="604"/>
      <c r="M506" s="604"/>
      <c r="N506" s="604"/>
      <c r="O506" s="604"/>
      <c r="P506" s="604"/>
      <c r="Q506" s="604"/>
      <c r="R506" s="605"/>
    </row>
    <row r="507" spans="1:18" s="606" customFormat="1">
      <c r="A507" s="662">
        <f t="shared" si="7"/>
        <v>504</v>
      </c>
      <c r="B507" s="729" t="s">
        <v>1853</v>
      </c>
      <c r="C507" s="609"/>
      <c r="D507" s="609"/>
      <c r="E507" s="609"/>
      <c r="F507" s="610"/>
      <c r="G507" s="599"/>
      <c r="H507" s="599" t="s">
        <v>1723</v>
      </c>
      <c r="I507" s="599"/>
      <c r="J507" s="603"/>
      <c r="K507" s="604"/>
      <c r="L507" s="604"/>
      <c r="M507" s="612"/>
      <c r="N507" s="612"/>
      <c r="O507" s="612"/>
      <c r="P507" s="612"/>
      <c r="Q507" s="612"/>
      <c r="R507" s="605"/>
    </row>
    <row r="508" spans="1:18" ht="24">
      <c r="A508" s="662">
        <f t="shared" si="7"/>
        <v>505</v>
      </c>
      <c r="B508" s="664" t="s">
        <v>3979</v>
      </c>
      <c r="C508" s="519"/>
      <c r="D508" s="519"/>
      <c r="E508" s="519">
        <v>75</v>
      </c>
      <c r="F508" s="7"/>
      <c r="G508" s="4"/>
      <c r="H508" s="4" t="s">
        <v>1995</v>
      </c>
      <c r="I508" s="4"/>
      <c r="J508" s="128"/>
      <c r="K508" s="128"/>
      <c r="L508" s="128"/>
      <c r="M508" s="50"/>
      <c r="N508" s="128"/>
      <c r="O508" s="50"/>
      <c r="P508" s="74" t="s">
        <v>1748</v>
      </c>
      <c r="Q508" s="50" t="s">
        <v>4049</v>
      </c>
      <c r="R508" s="114"/>
    </row>
    <row r="509" spans="1:18" s="606" customFormat="1">
      <c r="A509" s="662">
        <f t="shared" si="7"/>
        <v>506</v>
      </c>
      <c r="B509" s="645" t="s">
        <v>3723</v>
      </c>
      <c r="C509" s="609">
        <v>50</v>
      </c>
      <c r="D509" s="601"/>
      <c r="E509" s="601"/>
      <c r="F509" s="602"/>
      <c r="G509" s="599"/>
      <c r="H509" s="599" t="s">
        <v>1908</v>
      </c>
      <c r="I509" s="613"/>
      <c r="J509" s="603"/>
      <c r="K509" s="604"/>
      <c r="L509" s="604"/>
      <c r="M509" s="604"/>
      <c r="N509" s="604"/>
      <c r="O509" s="604"/>
      <c r="P509" s="604"/>
      <c r="Q509" s="604"/>
      <c r="R509" s="605"/>
    </row>
    <row r="510" spans="1:18">
      <c r="A510" s="662">
        <f t="shared" si="7"/>
        <v>507</v>
      </c>
      <c r="B510" s="241" t="s">
        <v>679</v>
      </c>
      <c r="C510" s="518">
        <v>170</v>
      </c>
      <c r="D510" s="518">
        <v>195</v>
      </c>
      <c r="E510" s="518"/>
      <c r="F510" s="10">
        <v>240</v>
      </c>
      <c r="G510" s="4" t="s">
        <v>680</v>
      </c>
      <c r="H510" s="4" t="s">
        <v>904</v>
      </c>
      <c r="I510" s="4"/>
      <c r="J510" s="128" t="s">
        <v>17</v>
      </c>
      <c r="K510" s="50"/>
      <c r="L510" s="50" t="s">
        <v>915</v>
      </c>
      <c r="M510" s="51" t="s">
        <v>17</v>
      </c>
      <c r="N510" s="51" t="s">
        <v>915</v>
      </c>
      <c r="O510" s="739" t="s">
        <v>17</v>
      </c>
      <c r="P510" s="51"/>
      <c r="Q510" s="51"/>
      <c r="R510" s="114"/>
    </row>
    <row r="511" spans="1:18">
      <c r="A511" s="662">
        <f t="shared" si="7"/>
        <v>508</v>
      </c>
      <c r="B511" s="241" t="s">
        <v>3825</v>
      </c>
      <c r="C511" s="518"/>
      <c r="D511" s="518"/>
      <c r="E511" s="518"/>
      <c r="F511" s="10">
        <v>200</v>
      </c>
      <c r="G511" s="4"/>
      <c r="H511" s="4" t="s">
        <v>3829</v>
      </c>
      <c r="I511" s="4"/>
      <c r="J511" s="128"/>
      <c r="K511" s="50"/>
      <c r="L511" s="50"/>
      <c r="M511" s="51"/>
      <c r="N511" s="51"/>
      <c r="O511" s="51" t="s">
        <v>17</v>
      </c>
      <c r="P511" s="51"/>
      <c r="Q511" s="51" t="s">
        <v>4023</v>
      </c>
      <c r="R511" s="114"/>
    </row>
    <row r="512" spans="1:18" s="606" customFormat="1">
      <c r="A512" s="662">
        <f t="shared" si="7"/>
        <v>509</v>
      </c>
      <c r="B512" s="644" t="s">
        <v>3651</v>
      </c>
      <c r="C512" s="601"/>
      <c r="D512" s="601"/>
      <c r="E512" s="601">
        <v>200</v>
      </c>
      <c r="F512" s="602"/>
      <c r="G512" s="599"/>
      <c r="H512" s="599" t="s">
        <v>1931</v>
      </c>
      <c r="I512" s="599"/>
      <c r="J512" s="603" t="s">
        <v>17</v>
      </c>
      <c r="K512" s="603"/>
      <c r="L512" s="603"/>
      <c r="M512" s="604"/>
      <c r="N512" s="603"/>
      <c r="O512" s="604"/>
      <c r="P512" s="604"/>
      <c r="Q512" s="604"/>
      <c r="R512" s="605"/>
    </row>
    <row r="513" spans="1:18">
      <c r="A513" s="662">
        <f t="shared" si="7"/>
        <v>510</v>
      </c>
      <c r="B513" s="241" t="s">
        <v>681</v>
      </c>
      <c r="C513" s="518">
        <v>55</v>
      </c>
      <c r="D513" s="518">
        <v>75</v>
      </c>
      <c r="E513" s="518"/>
      <c r="F513" s="10">
        <v>110</v>
      </c>
      <c r="G513" s="4" t="s">
        <v>682</v>
      </c>
      <c r="H513" s="4" t="s">
        <v>683</v>
      </c>
      <c r="I513" s="4"/>
      <c r="J513" s="128" t="s">
        <v>17</v>
      </c>
      <c r="K513" s="50" t="s">
        <v>17</v>
      </c>
      <c r="L513" s="50" t="s">
        <v>17</v>
      </c>
      <c r="M513" s="51"/>
      <c r="N513" s="51"/>
      <c r="O513" s="739" t="s">
        <v>17</v>
      </c>
      <c r="P513" s="51"/>
      <c r="Q513" s="745" t="s">
        <v>4030</v>
      </c>
      <c r="R513" s="114" t="s">
        <v>4312</v>
      </c>
    </row>
    <row r="514" spans="1:18" s="606" customFormat="1">
      <c r="A514" s="662">
        <f t="shared" si="7"/>
        <v>511</v>
      </c>
      <c r="B514" s="644" t="s">
        <v>3624</v>
      </c>
      <c r="C514" s="609"/>
      <c r="D514" s="609">
        <v>50</v>
      </c>
      <c r="E514" s="609"/>
      <c r="F514" s="610"/>
      <c r="G514" s="611" t="s">
        <v>1064</v>
      </c>
      <c r="H514" s="599" t="s">
        <v>973</v>
      </c>
      <c r="I514" s="599"/>
      <c r="J514" s="603" t="s">
        <v>17</v>
      </c>
      <c r="K514" s="604"/>
      <c r="L514" s="604"/>
      <c r="M514" s="604"/>
      <c r="N514" s="604"/>
      <c r="O514" s="604"/>
      <c r="P514" s="604" t="s">
        <v>1726</v>
      </c>
      <c r="Q514" s="604"/>
      <c r="R514" s="605"/>
    </row>
    <row r="515" spans="1:18">
      <c r="A515" s="662">
        <f t="shared" si="7"/>
        <v>512</v>
      </c>
      <c r="B515" s="224" t="s">
        <v>1580</v>
      </c>
      <c r="C515" s="518"/>
      <c r="D515" s="519">
        <v>120</v>
      </c>
      <c r="E515" s="519"/>
      <c r="F515" s="7">
        <v>165</v>
      </c>
      <c r="G515" s="4"/>
      <c r="H515" s="4" t="s">
        <v>1645</v>
      </c>
      <c r="I515" s="654">
        <v>43794</v>
      </c>
      <c r="J515" s="128"/>
      <c r="K515" s="50"/>
      <c r="L515" s="50"/>
      <c r="M515" s="50"/>
      <c r="N515" s="50"/>
      <c r="O515" s="739" t="s">
        <v>17</v>
      </c>
      <c r="P515" s="50" t="s">
        <v>1911</v>
      </c>
      <c r="Q515" s="50"/>
      <c r="R515" s="114"/>
    </row>
    <row r="516" spans="1:18" s="606" customFormat="1">
      <c r="A516" s="662">
        <f t="shared" si="7"/>
        <v>513</v>
      </c>
      <c r="B516" s="647" t="s">
        <v>3732</v>
      </c>
      <c r="C516" s="609">
        <v>125</v>
      </c>
      <c r="D516" s="631"/>
      <c r="E516" s="631"/>
      <c r="F516" s="632"/>
      <c r="G516" s="599" t="s">
        <v>1107</v>
      </c>
      <c r="H516" s="652"/>
      <c r="I516" s="652"/>
      <c r="J516" s="633" t="s">
        <v>17</v>
      </c>
      <c r="K516" s="634"/>
      <c r="L516" s="634"/>
      <c r="M516" s="634"/>
      <c r="N516" s="634"/>
      <c r="O516" s="634"/>
      <c r="P516" s="634"/>
      <c r="Q516" s="634"/>
      <c r="R516" s="635"/>
    </row>
    <row r="517" spans="1:18" s="606" customFormat="1">
      <c r="A517" s="662">
        <f t="shared" si="7"/>
        <v>514</v>
      </c>
      <c r="B517" s="644" t="s">
        <v>4101</v>
      </c>
      <c r="C517" s="609">
        <v>70</v>
      </c>
      <c r="D517" s="609">
        <v>85</v>
      </c>
      <c r="E517" s="609"/>
      <c r="F517" s="610">
        <v>125</v>
      </c>
      <c r="G517" s="599" t="s">
        <v>687</v>
      </c>
      <c r="H517" s="599" t="s">
        <v>688</v>
      </c>
      <c r="I517" s="599" t="s">
        <v>1740</v>
      </c>
      <c r="J517" s="603" t="s">
        <v>17</v>
      </c>
      <c r="K517" s="604" t="s">
        <v>17</v>
      </c>
      <c r="L517" s="604"/>
      <c r="M517" s="612"/>
      <c r="N517" s="612"/>
      <c r="O517" s="612"/>
      <c r="P517" s="612"/>
      <c r="Q517" s="612"/>
      <c r="R517" s="605"/>
    </row>
    <row r="518" spans="1:18" s="606" customFormat="1">
      <c r="A518" s="662">
        <f t="shared" ref="A518:A581" si="8">A517+1</f>
        <v>515</v>
      </c>
      <c r="B518" s="645" t="s">
        <v>4102</v>
      </c>
      <c r="C518" s="609"/>
      <c r="D518" s="609">
        <v>50</v>
      </c>
      <c r="E518" s="609"/>
      <c r="F518" s="610" t="s">
        <v>2076</v>
      </c>
      <c r="G518" s="599"/>
      <c r="H518" s="599" t="s">
        <v>1350</v>
      </c>
      <c r="I518" s="599"/>
      <c r="J518" s="603" t="s">
        <v>17</v>
      </c>
      <c r="K518" s="604"/>
      <c r="L518" s="604" t="s">
        <v>17</v>
      </c>
      <c r="M518" s="612"/>
      <c r="N518" s="612"/>
      <c r="O518" s="612"/>
      <c r="P518" s="612"/>
      <c r="Q518" s="612"/>
      <c r="R518" s="605"/>
    </row>
    <row r="519" spans="1:18">
      <c r="A519" s="662">
        <f t="shared" si="8"/>
        <v>516</v>
      </c>
      <c r="B519" s="241" t="s">
        <v>689</v>
      </c>
      <c r="C519" s="518">
        <v>70</v>
      </c>
      <c r="D519" s="518">
        <v>90</v>
      </c>
      <c r="E519" s="518"/>
      <c r="F519" s="10">
        <v>130</v>
      </c>
      <c r="G519" s="4" t="s">
        <v>690</v>
      </c>
      <c r="H519" s="4" t="s">
        <v>691</v>
      </c>
      <c r="I519" s="656">
        <v>43830</v>
      </c>
      <c r="J519" s="128" t="s">
        <v>17</v>
      </c>
      <c r="K519" s="50" t="s">
        <v>17</v>
      </c>
      <c r="L519" s="50" t="s">
        <v>17</v>
      </c>
      <c r="M519" s="51" t="s">
        <v>17</v>
      </c>
      <c r="N519" s="51" t="s">
        <v>17</v>
      </c>
      <c r="O519" s="51"/>
      <c r="P519" s="22"/>
      <c r="Q519" s="22" t="s">
        <v>4072</v>
      </c>
      <c r="R519" s="114"/>
    </row>
    <row r="520" spans="1:18">
      <c r="A520" s="662">
        <f t="shared" si="8"/>
        <v>517</v>
      </c>
      <c r="B520" s="241" t="s">
        <v>1855</v>
      </c>
      <c r="C520" s="518">
        <v>70</v>
      </c>
      <c r="D520" s="518">
        <v>100</v>
      </c>
      <c r="E520" s="518">
        <v>140</v>
      </c>
      <c r="F520" s="10">
        <v>200</v>
      </c>
      <c r="G520" s="4" t="s">
        <v>693</v>
      </c>
      <c r="H520" s="4" t="s">
        <v>694</v>
      </c>
      <c r="I520" s="4" t="s">
        <v>1854</v>
      </c>
      <c r="J520" s="128" t="s">
        <v>17</v>
      </c>
      <c r="K520" s="50" t="s">
        <v>17</v>
      </c>
      <c r="L520" s="50" t="s">
        <v>17</v>
      </c>
      <c r="M520" s="22" t="s">
        <v>17</v>
      </c>
      <c r="N520" s="22" t="s">
        <v>17</v>
      </c>
      <c r="O520" s="738" t="s">
        <v>17</v>
      </c>
      <c r="P520" s="22"/>
      <c r="Q520" s="747" t="s">
        <v>4027</v>
      </c>
      <c r="R520" s="114"/>
    </row>
    <row r="521" spans="1:18">
      <c r="A521" s="662">
        <f t="shared" si="8"/>
        <v>518</v>
      </c>
      <c r="B521" s="460" t="s">
        <v>1856</v>
      </c>
      <c r="C521" s="527">
        <v>35</v>
      </c>
      <c r="D521" s="526"/>
      <c r="E521" s="526"/>
      <c r="F521" s="12"/>
      <c r="G521" s="124" t="s">
        <v>1108</v>
      </c>
      <c r="H521" s="13"/>
      <c r="I521" s="13"/>
      <c r="J521" s="129" t="s">
        <v>17</v>
      </c>
      <c r="K521" s="125"/>
      <c r="L521" s="125"/>
      <c r="M521" s="125"/>
      <c r="N521" s="125"/>
      <c r="O521" s="125"/>
      <c r="P521" s="125"/>
      <c r="Q521" s="125"/>
      <c r="R521" s="116"/>
    </row>
    <row r="522" spans="1:18" s="606" customFormat="1">
      <c r="A522" s="662">
        <f t="shared" si="8"/>
        <v>519</v>
      </c>
      <c r="B522" s="646" t="s">
        <v>1857</v>
      </c>
      <c r="C522" s="601">
        <v>35</v>
      </c>
      <c r="D522" s="601">
        <v>35</v>
      </c>
      <c r="E522" s="601"/>
      <c r="F522" s="602"/>
      <c r="G522" s="599" t="s">
        <v>665</v>
      </c>
      <c r="H522" s="599" t="s">
        <v>1280</v>
      </c>
      <c r="I522" s="599"/>
      <c r="J522" s="603" t="s">
        <v>17</v>
      </c>
      <c r="K522" s="604" t="s">
        <v>17</v>
      </c>
      <c r="L522" s="604" t="s">
        <v>17</v>
      </c>
      <c r="M522" s="612" t="s">
        <v>17</v>
      </c>
      <c r="N522" s="612"/>
      <c r="O522" s="738" t="s">
        <v>17</v>
      </c>
      <c r="P522" s="612"/>
      <c r="Q522" s="612"/>
      <c r="R522" s="605"/>
    </row>
    <row r="523" spans="1:18" s="606" customFormat="1">
      <c r="A523" s="662">
        <f t="shared" si="8"/>
        <v>520</v>
      </c>
      <c r="B523" s="646" t="s">
        <v>697</v>
      </c>
      <c r="C523" s="601">
        <v>1000</v>
      </c>
      <c r="D523" s="601">
        <v>1000</v>
      </c>
      <c r="E523" s="601">
        <v>1500</v>
      </c>
      <c r="F523" s="602"/>
      <c r="G523" s="599" t="s">
        <v>698</v>
      </c>
      <c r="H523" s="599" t="s">
        <v>1858</v>
      </c>
      <c r="I523" s="599"/>
      <c r="J523" s="603" t="s">
        <v>17</v>
      </c>
      <c r="K523" s="604"/>
      <c r="L523" s="604"/>
      <c r="M523" s="612" t="s">
        <v>17</v>
      </c>
      <c r="N523" s="612"/>
      <c r="O523" s="604" t="s">
        <v>17</v>
      </c>
      <c r="P523" s="612"/>
      <c r="Q523" s="612" t="s">
        <v>4023</v>
      </c>
      <c r="R523" s="605"/>
    </row>
    <row r="524" spans="1:18">
      <c r="A524" s="662">
        <f t="shared" si="8"/>
        <v>521</v>
      </c>
      <c r="B524" s="241" t="s">
        <v>699</v>
      </c>
      <c r="C524" s="518">
        <v>70</v>
      </c>
      <c r="D524" s="518">
        <v>95</v>
      </c>
      <c r="E524" s="518"/>
      <c r="F524" s="10">
        <v>125</v>
      </c>
      <c r="G524" s="4" t="s">
        <v>700</v>
      </c>
      <c r="H524" s="4" t="s">
        <v>701</v>
      </c>
      <c r="I524" s="656">
        <v>43829</v>
      </c>
      <c r="J524" s="128" t="s">
        <v>17</v>
      </c>
      <c r="K524" s="50" t="s">
        <v>17</v>
      </c>
      <c r="L524" s="50"/>
      <c r="M524" s="51" t="s">
        <v>17</v>
      </c>
      <c r="N524" s="51" t="s">
        <v>1069</v>
      </c>
      <c r="O524" s="51"/>
      <c r="P524" s="51"/>
      <c r="Q524" s="748" t="s">
        <v>4045</v>
      </c>
      <c r="R524" s="114" t="s">
        <v>4379</v>
      </c>
    </row>
    <row r="525" spans="1:18" s="606" customFormat="1">
      <c r="A525" s="662">
        <f t="shared" si="8"/>
        <v>522</v>
      </c>
      <c r="B525" s="644" t="s">
        <v>3747</v>
      </c>
      <c r="C525" s="609">
        <v>50</v>
      </c>
      <c r="D525" s="609">
        <v>25</v>
      </c>
      <c r="E525" s="609"/>
      <c r="F525" s="610"/>
      <c r="G525" s="611" t="s">
        <v>1064</v>
      </c>
      <c r="H525" s="599" t="s">
        <v>871</v>
      </c>
      <c r="I525" s="599"/>
      <c r="J525" s="603" t="s">
        <v>17</v>
      </c>
      <c r="K525" s="604"/>
      <c r="L525" s="604"/>
      <c r="M525" s="604"/>
      <c r="N525" s="604"/>
      <c r="O525" s="604"/>
      <c r="P525" s="604" t="s">
        <v>1726</v>
      </c>
      <c r="Q525" s="604"/>
      <c r="R525" s="605"/>
    </row>
    <row r="526" spans="1:18" s="606" customFormat="1">
      <c r="A526" s="662">
        <f t="shared" si="8"/>
        <v>523</v>
      </c>
      <c r="B526" s="645" t="s">
        <v>1567</v>
      </c>
      <c r="C526" s="609"/>
      <c r="D526" s="601">
        <v>50</v>
      </c>
      <c r="E526" s="601"/>
      <c r="F526" s="602">
        <v>95</v>
      </c>
      <c r="G526" s="599"/>
      <c r="H526" s="599" t="s">
        <v>1677</v>
      </c>
      <c r="I526" s="613"/>
      <c r="J526" s="603"/>
      <c r="K526" s="604"/>
      <c r="L526" s="604"/>
      <c r="M526" s="604"/>
      <c r="N526" s="604"/>
      <c r="O526" s="604"/>
      <c r="P526" s="604" t="s">
        <v>1911</v>
      </c>
      <c r="Q526" s="604"/>
      <c r="R526" s="605"/>
    </row>
    <row r="527" spans="1:18">
      <c r="A527" s="662">
        <f t="shared" si="8"/>
        <v>524</v>
      </c>
      <c r="B527" s="242" t="s">
        <v>702</v>
      </c>
      <c r="C527" s="519">
        <v>85</v>
      </c>
      <c r="D527" s="519">
        <v>25</v>
      </c>
      <c r="E527" s="519"/>
      <c r="F527" s="7"/>
      <c r="G527" s="4" t="s">
        <v>703</v>
      </c>
      <c r="H527" s="4" t="s">
        <v>1219</v>
      </c>
      <c r="I527" s="4"/>
      <c r="J527" s="128" t="s">
        <v>17</v>
      </c>
      <c r="K527" s="50" t="s">
        <v>17</v>
      </c>
      <c r="L527" s="50" t="s">
        <v>17</v>
      </c>
      <c r="M527" s="51" t="s">
        <v>17</v>
      </c>
      <c r="N527" s="51"/>
      <c r="O527" s="51"/>
      <c r="P527" s="22"/>
      <c r="Q527" s="51" t="s">
        <v>4049</v>
      </c>
      <c r="R527" s="114"/>
    </row>
    <row r="528" spans="1:18">
      <c r="A528" s="662">
        <f t="shared" si="8"/>
        <v>525</v>
      </c>
      <c r="B528" s="241" t="s">
        <v>705</v>
      </c>
      <c r="C528" s="518">
        <v>50</v>
      </c>
      <c r="D528" s="518">
        <v>50</v>
      </c>
      <c r="E528" s="518">
        <v>70</v>
      </c>
      <c r="F528" s="10" t="s">
        <v>2069</v>
      </c>
      <c r="G528" s="4" t="s">
        <v>706</v>
      </c>
      <c r="H528" s="4" t="s">
        <v>1109</v>
      </c>
      <c r="I528" s="4" t="s">
        <v>1739</v>
      </c>
      <c r="J528" s="128" t="s">
        <v>17</v>
      </c>
      <c r="K528" s="50" t="s">
        <v>17</v>
      </c>
      <c r="L528" s="50" t="s">
        <v>17</v>
      </c>
      <c r="M528" s="51" t="s">
        <v>17</v>
      </c>
      <c r="N528" s="51" t="s">
        <v>17</v>
      </c>
      <c r="O528" s="738" t="s">
        <v>17</v>
      </c>
      <c r="P528" s="51"/>
      <c r="Q528" s="51" t="s">
        <v>4075</v>
      </c>
      <c r="R528" s="114"/>
    </row>
    <row r="529" spans="1:18" s="606" customFormat="1">
      <c r="A529" s="662">
        <f t="shared" si="8"/>
        <v>526</v>
      </c>
      <c r="B529" s="651" t="s">
        <v>983</v>
      </c>
      <c r="C529" s="609"/>
      <c r="D529" s="609"/>
      <c r="E529" s="609"/>
      <c r="F529" s="610"/>
      <c r="G529" s="599"/>
      <c r="H529" s="599" t="s">
        <v>3611</v>
      </c>
      <c r="I529" s="599"/>
      <c r="J529" s="603"/>
      <c r="K529" s="604"/>
      <c r="L529" s="604"/>
      <c r="M529" s="612"/>
      <c r="N529" s="612"/>
      <c r="O529" s="612"/>
      <c r="P529" s="612"/>
      <c r="Q529" s="612"/>
      <c r="R529" s="605"/>
    </row>
    <row r="530" spans="1:18">
      <c r="A530" s="662">
        <f t="shared" si="8"/>
        <v>527</v>
      </c>
      <c r="B530" s="241" t="s">
        <v>939</v>
      </c>
      <c r="C530" s="518">
        <v>25</v>
      </c>
      <c r="D530" s="518">
        <v>75</v>
      </c>
      <c r="E530" s="518">
        <v>100</v>
      </c>
      <c r="F530" s="10">
        <v>140</v>
      </c>
      <c r="G530" s="4" t="s">
        <v>956</v>
      </c>
      <c r="H530" s="4" t="s">
        <v>1859</v>
      </c>
      <c r="I530" s="4" t="s">
        <v>1739</v>
      </c>
      <c r="J530" s="128" t="s">
        <v>17</v>
      </c>
      <c r="K530" s="51"/>
      <c r="L530" s="51" t="s">
        <v>928</v>
      </c>
      <c r="M530" s="51" t="s">
        <v>17</v>
      </c>
      <c r="N530" s="51" t="s">
        <v>21</v>
      </c>
      <c r="O530" s="51"/>
      <c r="P530" s="51" t="s">
        <v>1726</v>
      </c>
      <c r="Q530" s="745" t="s">
        <v>4026</v>
      </c>
      <c r="R530" s="115"/>
    </row>
    <row r="531" spans="1:18" s="606" customFormat="1">
      <c r="A531" s="662">
        <f t="shared" si="8"/>
        <v>528</v>
      </c>
      <c r="B531" s="644" t="s">
        <v>1860</v>
      </c>
      <c r="C531" s="609">
        <v>55</v>
      </c>
      <c r="D531" s="609">
        <v>75</v>
      </c>
      <c r="E531" s="609"/>
      <c r="F531" s="610"/>
      <c r="G531" s="599" t="s">
        <v>708</v>
      </c>
      <c r="H531" s="599" t="s">
        <v>942</v>
      </c>
      <c r="I531" s="599"/>
      <c r="J531" s="603" t="s">
        <v>17</v>
      </c>
      <c r="K531" s="604" t="s">
        <v>17</v>
      </c>
      <c r="L531" s="604" t="s">
        <v>919</v>
      </c>
      <c r="M531" s="612" t="s">
        <v>17</v>
      </c>
      <c r="N531" s="612" t="s">
        <v>919</v>
      </c>
      <c r="O531" s="612"/>
      <c r="P531" s="612"/>
      <c r="Q531" s="612"/>
      <c r="R531" s="605"/>
    </row>
    <row r="532" spans="1:18">
      <c r="A532" s="662">
        <f t="shared" si="8"/>
        <v>529</v>
      </c>
      <c r="B532" s="241" t="s">
        <v>3354</v>
      </c>
      <c r="C532" s="519"/>
      <c r="D532" s="519"/>
      <c r="E532" s="519">
        <v>170</v>
      </c>
      <c r="F532" s="7"/>
      <c r="G532" s="4"/>
      <c r="H532" s="4" t="s">
        <v>3571</v>
      </c>
      <c r="I532" s="4"/>
      <c r="J532" s="128"/>
      <c r="K532" s="50"/>
      <c r="L532" s="50"/>
      <c r="M532" s="50"/>
      <c r="N532" s="50"/>
      <c r="O532" s="738" t="s">
        <v>17</v>
      </c>
      <c r="P532" s="50" t="s">
        <v>3615</v>
      </c>
      <c r="Q532" s="744" t="s">
        <v>4028</v>
      </c>
      <c r="R532" s="114"/>
    </row>
    <row r="533" spans="1:18">
      <c r="A533" s="662">
        <f t="shared" si="8"/>
        <v>530</v>
      </c>
      <c r="B533" s="224" t="s">
        <v>1568</v>
      </c>
      <c r="C533" s="519">
        <v>260</v>
      </c>
      <c r="D533" s="519">
        <v>300</v>
      </c>
      <c r="E533" s="7">
        <v>200</v>
      </c>
      <c r="F533" s="7">
        <v>100</v>
      </c>
      <c r="G533" s="4"/>
      <c r="H533" s="4" t="s">
        <v>1661</v>
      </c>
      <c r="I533" s="661" t="s">
        <v>3965</v>
      </c>
      <c r="J533" s="128"/>
      <c r="K533" s="50"/>
      <c r="L533" s="50"/>
      <c r="M533" s="50"/>
      <c r="N533" s="50"/>
      <c r="O533" s="50" t="s">
        <v>17</v>
      </c>
      <c r="P533" s="50" t="s">
        <v>1911</v>
      </c>
      <c r="Q533" s="50" t="s">
        <v>4049</v>
      </c>
      <c r="R533" s="114"/>
    </row>
    <row r="534" spans="1:18">
      <c r="A534" s="662">
        <f t="shared" si="8"/>
        <v>531</v>
      </c>
      <c r="B534" s="241" t="s">
        <v>709</v>
      </c>
      <c r="C534" s="518">
        <v>70</v>
      </c>
      <c r="D534" s="518">
        <v>85</v>
      </c>
      <c r="E534" s="518">
        <v>100</v>
      </c>
      <c r="F534" s="10">
        <v>140</v>
      </c>
      <c r="G534" s="4" t="s">
        <v>710</v>
      </c>
      <c r="H534" s="4" t="s">
        <v>711</v>
      </c>
      <c r="I534" s="4" t="s">
        <v>1861</v>
      </c>
      <c r="J534" s="128" t="s">
        <v>17</v>
      </c>
      <c r="K534" s="50" t="s">
        <v>17</v>
      </c>
      <c r="L534" s="50" t="s">
        <v>17</v>
      </c>
      <c r="M534" s="51"/>
      <c r="N534" s="51" t="s">
        <v>17</v>
      </c>
      <c r="O534" s="738" t="s">
        <v>17</v>
      </c>
      <c r="P534" s="22"/>
      <c r="Q534" s="51" t="s">
        <v>4049</v>
      </c>
      <c r="R534" s="114"/>
    </row>
    <row r="535" spans="1:18">
      <c r="A535" s="662">
        <f t="shared" si="8"/>
        <v>532</v>
      </c>
      <c r="B535" s="241" t="s">
        <v>712</v>
      </c>
      <c r="C535" s="518">
        <v>70</v>
      </c>
      <c r="D535" s="518">
        <v>70</v>
      </c>
      <c r="E535" s="518"/>
      <c r="F535" s="10"/>
      <c r="G535" s="4" t="s">
        <v>713</v>
      </c>
      <c r="H535" s="4" t="s">
        <v>714</v>
      </c>
      <c r="I535" s="4"/>
      <c r="J535" s="128" t="s">
        <v>17</v>
      </c>
      <c r="K535" s="50" t="s">
        <v>17</v>
      </c>
      <c r="L535" s="50" t="s">
        <v>17</v>
      </c>
      <c r="M535" s="51" t="s">
        <v>17</v>
      </c>
      <c r="N535" s="58" t="s">
        <v>1110</v>
      </c>
      <c r="O535" s="738" t="s">
        <v>17</v>
      </c>
      <c r="P535" s="51"/>
      <c r="Q535" s="51" t="s">
        <v>4049</v>
      </c>
      <c r="R535" s="114"/>
    </row>
    <row r="536" spans="1:18">
      <c r="A536" s="662">
        <f t="shared" si="8"/>
        <v>533</v>
      </c>
      <c r="B536" s="241" t="s">
        <v>715</v>
      </c>
      <c r="C536" s="518">
        <v>70</v>
      </c>
      <c r="D536" s="518">
        <v>85</v>
      </c>
      <c r="E536" s="518"/>
      <c r="F536" s="10"/>
      <c r="G536" s="4" t="s">
        <v>716</v>
      </c>
      <c r="H536" s="4" t="s">
        <v>717</v>
      </c>
      <c r="I536" s="4"/>
      <c r="J536" s="128" t="s">
        <v>17</v>
      </c>
      <c r="K536" s="50" t="s">
        <v>17</v>
      </c>
      <c r="L536" s="50"/>
      <c r="M536" s="51"/>
      <c r="N536" s="51"/>
      <c r="O536" s="51"/>
      <c r="P536" s="51"/>
      <c r="Q536" s="51" t="s">
        <v>4049</v>
      </c>
      <c r="R536" s="114"/>
    </row>
    <row r="537" spans="1:18">
      <c r="A537" s="662">
        <f t="shared" si="8"/>
        <v>534</v>
      </c>
      <c r="B537" s="241" t="s">
        <v>1862</v>
      </c>
      <c r="C537" s="518">
        <v>120</v>
      </c>
      <c r="D537" s="518">
        <v>145</v>
      </c>
      <c r="E537" s="518"/>
      <c r="F537" s="10"/>
      <c r="G537" s="4" t="s">
        <v>719</v>
      </c>
      <c r="H537" s="4" t="s">
        <v>720</v>
      </c>
      <c r="I537" s="4"/>
      <c r="J537" s="128" t="s">
        <v>17</v>
      </c>
      <c r="K537" s="50" t="s">
        <v>17</v>
      </c>
      <c r="L537" s="50"/>
      <c r="M537" s="51" t="s">
        <v>17</v>
      </c>
      <c r="N537" s="51"/>
      <c r="O537" s="51"/>
      <c r="P537" s="51"/>
      <c r="Q537" s="51" t="s">
        <v>4049</v>
      </c>
      <c r="R537" s="114"/>
    </row>
    <row r="538" spans="1:18">
      <c r="A538" s="662">
        <f t="shared" si="8"/>
        <v>535</v>
      </c>
      <c r="B538" s="224" t="s">
        <v>1909</v>
      </c>
      <c r="C538" s="518">
        <v>50</v>
      </c>
      <c r="D538" s="519"/>
      <c r="E538" s="519"/>
      <c r="F538" s="7">
        <v>90</v>
      </c>
      <c r="G538" s="4"/>
      <c r="H538" s="4" t="s">
        <v>1910</v>
      </c>
      <c r="I538" s="654">
        <v>43829</v>
      </c>
      <c r="J538" s="128"/>
      <c r="K538" s="50"/>
      <c r="L538" s="50"/>
      <c r="M538" s="50"/>
      <c r="N538" s="50"/>
      <c r="O538" s="739" t="s">
        <v>17</v>
      </c>
      <c r="P538" s="50"/>
      <c r="Q538" s="744" t="s">
        <v>4035</v>
      </c>
      <c r="R538" s="114"/>
    </row>
    <row r="539" spans="1:18">
      <c r="A539" s="662">
        <f t="shared" si="8"/>
        <v>536</v>
      </c>
      <c r="B539" s="242" t="s">
        <v>721</v>
      </c>
      <c r="C539" s="519">
        <v>320</v>
      </c>
      <c r="D539" s="519">
        <v>320</v>
      </c>
      <c r="E539" s="519"/>
      <c r="F539" s="7"/>
      <c r="G539" s="4" t="s">
        <v>722</v>
      </c>
      <c r="H539" s="4" t="s">
        <v>1216</v>
      </c>
      <c r="I539" s="4"/>
      <c r="J539" s="128" t="s">
        <v>17</v>
      </c>
      <c r="K539" s="50" t="s">
        <v>17</v>
      </c>
      <c r="L539" s="50"/>
      <c r="M539" s="51" t="s">
        <v>17</v>
      </c>
      <c r="N539" s="51"/>
      <c r="O539" s="51"/>
      <c r="P539" s="51"/>
      <c r="Q539" s="51" t="s">
        <v>4049</v>
      </c>
      <c r="R539" s="114"/>
    </row>
    <row r="540" spans="1:18" s="585" customFormat="1">
      <c r="A540" s="662">
        <f t="shared" si="8"/>
        <v>537</v>
      </c>
      <c r="B540" s="726" t="s">
        <v>3876</v>
      </c>
      <c r="C540" s="580"/>
      <c r="D540" s="580"/>
      <c r="E540" s="580"/>
      <c r="F540" s="581">
        <v>100</v>
      </c>
      <c r="G540" s="577"/>
      <c r="H540" s="577"/>
      <c r="I540" s="577" t="s">
        <v>3882</v>
      </c>
      <c r="J540" s="582"/>
      <c r="K540" s="583"/>
      <c r="L540" s="583"/>
      <c r="M540" s="588"/>
      <c r="N540" s="588"/>
      <c r="O540" s="588"/>
      <c r="P540" s="588"/>
      <c r="Q540" s="588" t="s">
        <v>4049</v>
      </c>
      <c r="R540" s="584"/>
    </row>
    <row r="541" spans="1:18" s="606" customFormat="1">
      <c r="A541" s="662">
        <f t="shared" si="8"/>
        <v>538</v>
      </c>
      <c r="B541" s="644" t="s">
        <v>3645</v>
      </c>
      <c r="C541" s="609">
        <v>70</v>
      </c>
      <c r="D541" s="609">
        <v>90</v>
      </c>
      <c r="E541" s="609">
        <v>70</v>
      </c>
      <c r="F541" s="610"/>
      <c r="G541" s="599" t="s">
        <v>725</v>
      </c>
      <c r="H541" s="599" t="s">
        <v>726</v>
      </c>
      <c r="I541" s="599" t="s">
        <v>1863</v>
      </c>
      <c r="J541" s="603" t="s">
        <v>17</v>
      </c>
      <c r="K541" s="604" t="s">
        <v>17</v>
      </c>
      <c r="L541" s="604" t="s">
        <v>17</v>
      </c>
      <c r="M541" s="612" t="s">
        <v>17</v>
      </c>
      <c r="N541" s="612" t="s">
        <v>17</v>
      </c>
      <c r="O541" s="612"/>
      <c r="P541" s="612"/>
      <c r="Q541" s="612"/>
      <c r="R541" s="605"/>
    </row>
    <row r="542" spans="1:18" s="606" customFormat="1">
      <c r="A542" s="662">
        <f t="shared" si="8"/>
        <v>539</v>
      </c>
      <c r="B542" s="646" t="s">
        <v>3646</v>
      </c>
      <c r="C542" s="601">
        <v>170</v>
      </c>
      <c r="D542" s="601">
        <v>185</v>
      </c>
      <c r="E542" s="601"/>
      <c r="F542" s="602"/>
      <c r="G542" s="599" t="s">
        <v>728</v>
      </c>
      <c r="H542" s="599" t="s">
        <v>1213</v>
      </c>
      <c r="I542" s="599"/>
      <c r="J542" s="603" t="s">
        <v>17</v>
      </c>
      <c r="K542" s="604" t="s">
        <v>17</v>
      </c>
      <c r="L542" s="604" t="s">
        <v>17</v>
      </c>
      <c r="M542" s="612" t="s">
        <v>17</v>
      </c>
      <c r="N542" s="612"/>
      <c r="O542" s="612"/>
      <c r="P542" s="612"/>
      <c r="Q542" s="612"/>
      <c r="R542" s="605"/>
    </row>
    <row r="543" spans="1:18" s="606" customFormat="1">
      <c r="A543" s="662">
        <f t="shared" si="8"/>
        <v>540</v>
      </c>
      <c r="B543" s="644" t="s">
        <v>3653</v>
      </c>
      <c r="C543" s="601"/>
      <c r="D543" s="601"/>
      <c r="E543" s="601">
        <v>70</v>
      </c>
      <c r="F543" s="602"/>
      <c r="G543" s="599"/>
      <c r="H543" s="599" t="s">
        <v>2003</v>
      </c>
      <c r="I543" s="599"/>
      <c r="J543" s="603"/>
      <c r="K543" s="603"/>
      <c r="L543" s="603"/>
      <c r="M543" s="604"/>
      <c r="N543" s="603"/>
      <c r="O543" s="604"/>
      <c r="P543" s="604"/>
      <c r="Q543" s="604"/>
      <c r="R543" s="605"/>
    </row>
    <row r="544" spans="1:18">
      <c r="A544" s="662">
        <f t="shared" si="8"/>
        <v>541</v>
      </c>
      <c r="B544" s="241" t="s">
        <v>888</v>
      </c>
      <c r="C544" s="519">
        <v>125</v>
      </c>
      <c r="D544" s="519">
        <v>150</v>
      </c>
      <c r="E544" s="519"/>
      <c r="F544" s="7">
        <v>195</v>
      </c>
      <c r="G544" s="4" t="s">
        <v>889</v>
      </c>
      <c r="H544" s="4" t="s">
        <v>1864</v>
      </c>
      <c r="I544" s="656">
        <v>43817</v>
      </c>
      <c r="J544" s="128" t="s">
        <v>17</v>
      </c>
      <c r="K544" s="51" t="s">
        <v>17</v>
      </c>
      <c r="L544" s="51" t="s">
        <v>919</v>
      </c>
      <c r="M544" s="51" t="s">
        <v>17</v>
      </c>
      <c r="N544" s="51" t="s">
        <v>929</v>
      </c>
      <c r="O544" s="738" t="s">
        <v>17</v>
      </c>
      <c r="P544" s="51" t="s">
        <v>1726</v>
      </c>
      <c r="Q544" s="51" t="s">
        <v>4049</v>
      </c>
      <c r="R544" s="115"/>
    </row>
    <row r="545" spans="1:18" s="606" customFormat="1">
      <c r="A545" s="662">
        <f t="shared" si="8"/>
        <v>542</v>
      </c>
      <c r="B545" s="644" t="s">
        <v>3733</v>
      </c>
      <c r="C545" s="609">
        <v>60</v>
      </c>
      <c r="D545" s="609">
        <v>80</v>
      </c>
      <c r="E545" s="609">
        <v>100</v>
      </c>
      <c r="F545" s="610"/>
      <c r="G545" s="599" t="s">
        <v>731</v>
      </c>
      <c r="H545" s="599" t="s">
        <v>846</v>
      </c>
      <c r="I545" s="599" t="s">
        <v>1865</v>
      </c>
      <c r="J545" s="603" t="s">
        <v>17</v>
      </c>
      <c r="K545" s="604" t="s">
        <v>17</v>
      </c>
      <c r="L545" s="604" t="s">
        <v>17</v>
      </c>
      <c r="M545" s="615" t="s">
        <v>17</v>
      </c>
      <c r="N545" s="615" t="s">
        <v>17</v>
      </c>
      <c r="O545" s="612"/>
      <c r="P545" s="612"/>
      <c r="Q545" s="615"/>
      <c r="R545" s="605"/>
    </row>
    <row r="546" spans="1:18" s="606" customFormat="1">
      <c r="A546" s="662">
        <f t="shared" si="8"/>
        <v>543</v>
      </c>
      <c r="B546" s="645" t="s">
        <v>3660</v>
      </c>
      <c r="C546" s="609"/>
      <c r="D546" s="609">
        <v>70</v>
      </c>
      <c r="E546" s="609"/>
      <c r="F546" s="610"/>
      <c r="G546" s="599"/>
      <c r="H546" s="599" t="s">
        <v>1353</v>
      </c>
      <c r="I546" s="599"/>
      <c r="J546" s="603" t="s">
        <v>17</v>
      </c>
      <c r="K546" s="604"/>
      <c r="L546" s="604" t="s">
        <v>17</v>
      </c>
      <c r="M546" s="615" t="s">
        <v>17</v>
      </c>
      <c r="N546" s="615" t="s">
        <v>17</v>
      </c>
      <c r="O546" s="612"/>
      <c r="P546" s="612"/>
      <c r="Q546" s="615"/>
      <c r="R546" s="605"/>
    </row>
    <row r="547" spans="1:18" s="606" customFormat="1">
      <c r="A547" s="662">
        <f t="shared" si="8"/>
        <v>544</v>
      </c>
      <c r="B547" s="644" t="s">
        <v>2089</v>
      </c>
      <c r="C547" s="601"/>
      <c r="D547" s="601"/>
      <c r="E547" s="601">
        <v>100</v>
      </c>
      <c r="F547" s="602"/>
      <c r="G547" s="599"/>
      <c r="H547" s="599" t="s">
        <v>1996</v>
      </c>
      <c r="I547" s="599"/>
      <c r="J547" s="603"/>
      <c r="K547" s="603"/>
      <c r="L547" s="603"/>
      <c r="M547" s="604"/>
      <c r="N547" s="603"/>
      <c r="O547" s="604"/>
      <c r="P547" s="625" t="s">
        <v>1748</v>
      </c>
      <c r="Q547" s="604"/>
      <c r="R547" s="605"/>
    </row>
    <row r="548" spans="1:18">
      <c r="A548" s="662">
        <f t="shared" si="8"/>
        <v>545</v>
      </c>
      <c r="B548" s="241" t="s">
        <v>732</v>
      </c>
      <c r="C548" s="518">
        <v>105</v>
      </c>
      <c r="D548" s="518">
        <v>105</v>
      </c>
      <c r="E548" s="518"/>
      <c r="F548" s="10">
        <v>145</v>
      </c>
      <c r="G548" s="4" t="s">
        <v>733</v>
      </c>
      <c r="H548" s="4" t="s">
        <v>734</v>
      </c>
      <c r="I548" s="4"/>
      <c r="J548" s="128" t="s">
        <v>17</v>
      </c>
      <c r="K548" s="50" t="s">
        <v>17</v>
      </c>
      <c r="L548" s="50" t="s">
        <v>17</v>
      </c>
      <c r="M548" s="51" t="s">
        <v>17</v>
      </c>
      <c r="N548" s="51" t="s">
        <v>915</v>
      </c>
      <c r="O548" s="738" t="s">
        <v>17</v>
      </c>
      <c r="P548" s="51"/>
      <c r="Q548" s="745" t="s">
        <v>4026</v>
      </c>
      <c r="R548" s="114"/>
    </row>
    <row r="549" spans="1:18" s="606" customFormat="1">
      <c r="A549" s="662">
        <f t="shared" si="8"/>
        <v>546</v>
      </c>
      <c r="B549" s="644" t="s">
        <v>3603</v>
      </c>
      <c r="C549" s="601"/>
      <c r="D549" s="601"/>
      <c r="E549" s="601">
        <v>200</v>
      </c>
      <c r="F549" s="602"/>
      <c r="G549" s="599"/>
      <c r="H549" s="599" t="s">
        <v>3602</v>
      </c>
      <c r="I549" s="599"/>
      <c r="J549" s="603"/>
      <c r="K549" s="604"/>
      <c r="L549" s="604"/>
      <c r="M549" s="604"/>
      <c r="N549" s="604"/>
      <c r="O549" s="604"/>
      <c r="P549" s="604"/>
      <c r="Q549" s="604"/>
      <c r="R549" s="605"/>
    </row>
    <row r="550" spans="1:18">
      <c r="A550" s="662">
        <f t="shared" si="8"/>
        <v>547</v>
      </c>
      <c r="B550" s="224" t="s">
        <v>1654</v>
      </c>
      <c r="C550" s="518"/>
      <c r="D550" s="519">
        <v>200</v>
      </c>
      <c r="E550" s="519"/>
      <c r="F550" s="7">
        <v>240</v>
      </c>
      <c r="G550" s="4"/>
      <c r="H550" s="4" t="s">
        <v>1655</v>
      </c>
      <c r="I550" s="220"/>
      <c r="J550" s="128"/>
      <c r="K550" s="50"/>
      <c r="L550" s="50"/>
      <c r="M550" s="50"/>
      <c r="N550" s="50"/>
      <c r="O550" s="50"/>
      <c r="P550" s="50" t="s">
        <v>1911</v>
      </c>
      <c r="Q550" s="749" t="s">
        <v>4104</v>
      </c>
      <c r="R550" s="114"/>
    </row>
    <row r="551" spans="1:18">
      <c r="A551" s="662">
        <f t="shared" si="8"/>
        <v>548</v>
      </c>
      <c r="B551" s="241" t="s">
        <v>735</v>
      </c>
      <c r="C551" s="518">
        <v>200</v>
      </c>
      <c r="D551" s="518">
        <v>200</v>
      </c>
      <c r="E551" s="518">
        <v>250</v>
      </c>
      <c r="F551" s="10" t="s">
        <v>3062</v>
      </c>
      <c r="G551" s="4" t="s">
        <v>736</v>
      </c>
      <c r="H551" s="4" t="s">
        <v>1195</v>
      </c>
      <c r="I551" s="4" t="s">
        <v>1866</v>
      </c>
      <c r="J551" s="128" t="s">
        <v>17</v>
      </c>
      <c r="K551" s="50" t="s">
        <v>17</v>
      </c>
      <c r="L551" s="50" t="s">
        <v>17</v>
      </c>
      <c r="M551" s="51" t="s">
        <v>17</v>
      </c>
      <c r="N551" s="51"/>
      <c r="O551" s="51"/>
      <c r="P551" s="51"/>
      <c r="Q551" s="745" t="s">
        <v>4020</v>
      </c>
      <c r="R551" s="114" t="s">
        <v>4380</v>
      </c>
    </row>
    <row r="552" spans="1:18">
      <c r="A552" s="662">
        <f t="shared" si="8"/>
        <v>549</v>
      </c>
      <c r="B552" s="241" t="s">
        <v>737</v>
      </c>
      <c r="C552" s="518">
        <v>96</v>
      </c>
      <c r="D552" s="518">
        <v>96</v>
      </c>
      <c r="E552" s="518"/>
      <c r="F552" s="10" t="s">
        <v>3418</v>
      </c>
      <c r="G552" s="4" t="s">
        <v>738</v>
      </c>
      <c r="H552" s="4" t="s">
        <v>847</v>
      </c>
      <c r="I552" s="4"/>
      <c r="J552" s="128" t="s">
        <v>17</v>
      </c>
      <c r="K552" s="50" t="s">
        <v>17</v>
      </c>
      <c r="L552" s="50" t="s">
        <v>17</v>
      </c>
      <c r="M552" s="51" t="s">
        <v>17</v>
      </c>
      <c r="N552" s="51"/>
      <c r="O552" s="51"/>
      <c r="P552" s="51"/>
      <c r="Q552" s="750" t="s">
        <v>4035</v>
      </c>
      <c r="R552" s="114"/>
    </row>
    <row r="553" spans="1:18">
      <c r="A553" s="662">
        <f t="shared" si="8"/>
        <v>550</v>
      </c>
      <c r="B553" s="663" t="s">
        <v>3720</v>
      </c>
      <c r="C553" s="568">
        <v>80</v>
      </c>
      <c r="D553" s="568">
        <v>100</v>
      </c>
      <c r="E553" s="568">
        <v>150</v>
      </c>
      <c r="F553" s="112">
        <v>190</v>
      </c>
      <c r="G553" s="662" t="s">
        <v>740</v>
      </c>
      <c r="H553" s="662" t="s">
        <v>741</v>
      </c>
      <c r="I553" s="662" t="s">
        <v>3966</v>
      </c>
      <c r="J553" s="134" t="s">
        <v>17</v>
      </c>
      <c r="K553" s="22" t="s">
        <v>17</v>
      </c>
      <c r="L553" s="22"/>
      <c r="M553" s="51"/>
      <c r="N553" s="51"/>
      <c r="O553" s="739" t="s">
        <v>17</v>
      </c>
      <c r="P553" s="51"/>
      <c r="Q553" s="51" t="s">
        <v>4075</v>
      </c>
      <c r="R553" s="114" t="s">
        <v>3967</v>
      </c>
    </row>
    <row r="554" spans="1:18">
      <c r="A554" s="662">
        <f t="shared" si="8"/>
        <v>551</v>
      </c>
      <c r="B554" s="241" t="s">
        <v>742</v>
      </c>
      <c r="C554" s="518">
        <v>95</v>
      </c>
      <c r="D554" s="518">
        <v>125</v>
      </c>
      <c r="E554" s="518"/>
      <c r="F554" s="10"/>
      <c r="G554" s="4" t="s">
        <v>743</v>
      </c>
      <c r="H554" s="4" t="s">
        <v>744</v>
      </c>
      <c r="I554" s="4"/>
      <c r="J554" s="128" t="s">
        <v>17</v>
      </c>
      <c r="K554" s="50" t="s">
        <v>17</v>
      </c>
      <c r="L554" s="50" t="s">
        <v>17</v>
      </c>
      <c r="M554" s="22" t="s">
        <v>17</v>
      </c>
      <c r="N554" s="51"/>
      <c r="O554" s="51"/>
      <c r="P554" s="22"/>
      <c r="Q554" s="51" t="s">
        <v>4075</v>
      </c>
      <c r="R554" s="114"/>
    </row>
    <row r="555" spans="1:18">
      <c r="A555" s="662">
        <f t="shared" si="8"/>
        <v>552</v>
      </c>
      <c r="B555" s="224" t="s">
        <v>1572</v>
      </c>
      <c r="C555" s="518"/>
      <c r="D555" s="519">
        <v>140</v>
      </c>
      <c r="E555" s="519"/>
      <c r="F555" s="7">
        <v>200</v>
      </c>
      <c r="G555" s="4"/>
      <c r="H555" s="4" t="s">
        <v>1656</v>
      </c>
      <c r="I555" s="220"/>
      <c r="J555" s="128"/>
      <c r="K555" s="50"/>
      <c r="L555" s="50"/>
      <c r="M555" s="50"/>
      <c r="N555" s="50"/>
      <c r="O555" s="738" t="s">
        <v>17</v>
      </c>
      <c r="P555" s="50" t="s">
        <v>1911</v>
      </c>
      <c r="Q555" s="744" t="s">
        <v>4020</v>
      </c>
      <c r="R555" s="114"/>
    </row>
    <row r="556" spans="1:18">
      <c r="A556" s="662">
        <f t="shared" si="8"/>
        <v>553</v>
      </c>
      <c r="B556" s="241" t="s">
        <v>745</v>
      </c>
      <c r="C556" s="518">
        <v>165</v>
      </c>
      <c r="D556" s="518">
        <v>195</v>
      </c>
      <c r="E556" s="518">
        <v>240</v>
      </c>
      <c r="F556" s="10"/>
      <c r="G556" s="4" t="s">
        <v>364</v>
      </c>
      <c r="H556" s="4" t="s">
        <v>365</v>
      </c>
      <c r="I556" s="4" t="s">
        <v>1867</v>
      </c>
      <c r="J556" s="128" t="s">
        <v>17</v>
      </c>
      <c r="K556" s="50" t="s">
        <v>17</v>
      </c>
      <c r="L556" s="50" t="s">
        <v>17</v>
      </c>
      <c r="M556" s="22" t="s">
        <v>17</v>
      </c>
      <c r="N556" s="51"/>
      <c r="O556" s="51" t="s">
        <v>17</v>
      </c>
      <c r="P556" s="22"/>
      <c r="Q556" s="22" t="s">
        <v>4075</v>
      </c>
      <c r="R556" s="114"/>
    </row>
    <row r="557" spans="1:18" s="606" customFormat="1">
      <c r="A557" s="662">
        <f t="shared" si="8"/>
        <v>554</v>
      </c>
      <c r="B557" s="644" t="s">
        <v>3699</v>
      </c>
      <c r="C557" s="601"/>
      <c r="D557" s="601"/>
      <c r="E557" s="601">
        <v>50</v>
      </c>
      <c r="F557" s="602"/>
      <c r="G557" s="599"/>
      <c r="H557" s="599" t="s">
        <v>950</v>
      </c>
      <c r="I557" s="599"/>
      <c r="J557" s="603"/>
      <c r="K557" s="604"/>
      <c r="L557" s="604"/>
      <c r="M557" s="604"/>
      <c r="N557" s="604"/>
      <c r="O557" s="604"/>
      <c r="P557" s="604"/>
      <c r="Q557" s="604"/>
      <c r="R557" s="605"/>
    </row>
    <row r="558" spans="1:18">
      <c r="A558" s="662">
        <f t="shared" si="8"/>
        <v>555</v>
      </c>
      <c r="B558" s="224" t="s">
        <v>1581</v>
      </c>
      <c r="C558" s="518"/>
      <c r="D558" s="519">
        <v>25</v>
      </c>
      <c r="E558" s="519"/>
      <c r="F558" s="7">
        <v>50</v>
      </c>
      <c r="G558" s="4"/>
      <c r="H558" s="4" t="s">
        <v>1638</v>
      </c>
      <c r="I558" s="220"/>
      <c r="J558" s="128"/>
      <c r="K558" s="50"/>
      <c r="L558" s="50"/>
      <c r="M558" s="50"/>
      <c r="N558" s="50"/>
      <c r="O558" s="51" t="s">
        <v>17</v>
      </c>
      <c r="P558" s="50" t="s">
        <v>1911</v>
      </c>
      <c r="Q558" s="50" t="s">
        <v>4050</v>
      </c>
      <c r="R558" s="114"/>
    </row>
    <row r="559" spans="1:18" s="585" customFormat="1">
      <c r="A559" s="662">
        <f t="shared" si="8"/>
        <v>556</v>
      </c>
      <c r="B559" s="726" t="s">
        <v>3739</v>
      </c>
      <c r="C559" s="579">
        <v>70</v>
      </c>
      <c r="D559" s="579">
        <v>85</v>
      </c>
      <c r="E559" s="579">
        <v>100</v>
      </c>
      <c r="F559" s="704"/>
      <c r="G559" s="577" t="s">
        <v>747</v>
      </c>
      <c r="H559" s="577" t="s">
        <v>748</v>
      </c>
      <c r="I559" s="577" t="s">
        <v>1868</v>
      </c>
      <c r="J559" s="582" t="s">
        <v>17</v>
      </c>
      <c r="K559" s="583"/>
      <c r="L559" s="583" t="s">
        <v>17</v>
      </c>
      <c r="M559" s="588" t="s">
        <v>17</v>
      </c>
      <c r="N559" s="588"/>
      <c r="O559" s="588"/>
      <c r="P559" s="588"/>
      <c r="Q559" s="588" t="s">
        <v>4049</v>
      </c>
      <c r="R559" s="584"/>
    </row>
    <row r="560" spans="1:18">
      <c r="A560" s="662">
        <f t="shared" si="8"/>
        <v>557</v>
      </c>
      <c r="B560" s="242" t="s">
        <v>749</v>
      </c>
      <c r="C560" s="519">
        <v>140</v>
      </c>
      <c r="D560" s="519">
        <v>140</v>
      </c>
      <c r="E560" s="519"/>
      <c r="F560" s="7"/>
      <c r="G560" s="4" t="s">
        <v>750</v>
      </c>
      <c r="H560" s="4" t="s">
        <v>1237</v>
      </c>
      <c r="I560" s="4"/>
      <c r="J560" s="128" t="s">
        <v>21</v>
      </c>
      <c r="K560" s="50"/>
      <c r="L560" s="50"/>
      <c r="M560" s="51"/>
      <c r="N560" s="51"/>
      <c r="O560" s="51"/>
      <c r="P560" s="51"/>
      <c r="Q560" s="51" t="s">
        <v>4049</v>
      </c>
      <c r="R560" s="114"/>
    </row>
    <row r="561" spans="1:18">
      <c r="A561" s="662">
        <f t="shared" si="8"/>
        <v>558</v>
      </c>
      <c r="B561" s="224" t="s">
        <v>1869</v>
      </c>
      <c r="C561" s="518"/>
      <c r="D561" s="519">
        <v>300</v>
      </c>
      <c r="E561" s="519">
        <v>330</v>
      </c>
      <c r="F561" s="7">
        <v>350</v>
      </c>
      <c r="G561" s="220"/>
      <c r="H561" s="220" t="s">
        <v>1187</v>
      </c>
      <c r="I561" s="213" t="s">
        <v>3968</v>
      </c>
      <c r="J561" s="128" t="s">
        <v>17</v>
      </c>
      <c r="K561" s="50"/>
      <c r="L561" s="50" t="s">
        <v>17</v>
      </c>
      <c r="M561" s="50" t="s">
        <v>17</v>
      </c>
      <c r="N561" s="50"/>
      <c r="O561" s="739" t="s">
        <v>17</v>
      </c>
      <c r="P561" s="50"/>
      <c r="Q561" s="744" t="s">
        <v>4024</v>
      </c>
      <c r="R561" s="114"/>
    </row>
    <row r="562" spans="1:18" s="606" customFormat="1">
      <c r="A562" s="662">
        <f t="shared" si="8"/>
        <v>559</v>
      </c>
      <c r="B562" s="645" t="s">
        <v>1184</v>
      </c>
      <c r="C562" s="609"/>
      <c r="D562" s="601">
        <v>70</v>
      </c>
      <c r="E562" s="601"/>
      <c r="F562" s="602"/>
      <c r="G562" s="599"/>
      <c r="H562" s="613" t="s">
        <v>1051</v>
      </c>
      <c r="I562" s="613"/>
      <c r="J562" s="603" t="s">
        <v>17</v>
      </c>
      <c r="K562" s="604"/>
      <c r="L562" s="604"/>
      <c r="M562" s="604"/>
      <c r="N562" s="604"/>
      <c r="O562" s="604"/>
      <c r="P562" s="604"/>
      <c r="Q562" s="604"/>
      <c r="R562" s="605"/>
    </row>
    <row r="563" spans="1:18" s="606" customFormat="1">
      <c r="A563" s="662">
        <f t="shared" si="8"/>
        <v>560</v>
      </c>
      <c r="B563" s="644" t="s">
        <v>3649</v>
      </c>
      <c r="C563" s="601"/>
      <c r="D563" s="601"/>
      <c r="E563" s="601">
        <v>200</v>
      </c>
      <c r="F563" s="602"/>
      <c r="G563" s="599"/>
      <c r="H563" s="599" t="s">
        <v>1999</v>
      </c>
      <c r="I563" s="599"/>
      <c r="J563" s="603"/>
      <c r="K563" s="603"/>
      <c r="L563" s="603"/>
      <c r="M563" s="604"/>
      <c r="N563" s="603"/>
      <c r="O563" s="604"/>
      <c r="P563" s="604"/>
      <c r="Q563" s="604"/>
      <c r="R563" s="605"/>
    </row>
    <row r="564" spans="1:18" s="606" customFormat="1">
      <c r="A564" s="662">
        <f t="shared" si="8"/>
        <v>561</v>
      </c>
      <c r="B564" s="645" t="s">
        <v>3748</v>
      </c>
      <c r="C564" s="609"/>
      <c r="D564" s="601">
        <v>70</v>
      </c>
      <c r="E564" s="601"/>
      <c r="F564" s="602"/>
      <c r="G564" s="599"/>
      <c r="H564" s="613" t="s">
        <v>1185</v>
      </c>
      <c r="I564" s="613"/>
      <c r="J564" s="603" t="s">
        <v>17</v>
      </c>
      <c r="K564" s="604" t="s">
        <v>17</v>
      </c>
      <c r="L564" s="604" t="s">
        <v>17</v>
      </c>
      <c r="M564" s="604" t="s">
        <v>17</v>
      </c>
      <c r="N564" s="604"/>
      <c r="O564" s="604"/>
      <c r="P564" s="604"/>
      <c r="Q564" s="604"/>
      <c r="R564" s="605"/>
    </row>
    <row r="565" spans="1:18">
      <c r="A565" s="662">
        <f t="shared" si="8"/>
        <v>562</v>
      </c>
      <c r="B565" s="241" t="s">
        <v>1871</v>
      </c>
      <c r="C565" s="518">
        <v>70</v>
      </c>
      <c r="D565" s="518">
        <v>90</v>
      </c>
      <c r="E565" s="518">
        <v>120</v>
      </c>
      <c r="F565" s="10">
        <v>160</v>
      </c>
      <c r="G565" s="4" t="s">
        <v>753</v>
      </c>
      <c r="H565" s="4" t="s">
        <v>754</v>
      </c>
      <c r="I565" s="4" t="s">
        <v>1870</v>
      </c>
      <c r="J565" s="128" t="s">
        <v>17</v>
      </c>
      <c r="K565" s="50" t="s">
        <v>17</v>
      </c>
      <c r="L565" s="50" t="s">
        <v>17</v>
      </c>
      <c r="M565" s="51" t="s">
        <v>17</v>
      </c>
      <c r="N565" s="51"/>
      <c r="O565" s="51"/>
      <c r="P565" s="22"/>
      <c r="Q565" s="745" t="s">
        <v>4026</v>
      </c>
      <c r="R565" s="114" t="s">
        <v>4380</v>
      </c>
    </row>
    <row r="566" spans="1:18" s="606" customFormat="1">
      <c r="A566" s="662">
        <f t="shared" si="8"/>
        <v>563</v>
      </c>
      <c r="B566" s="644" t="s">
        <v>3764</v>
      </c>
      <c r="C566" s="601"/>
      <c r="D566" s="601"/>
      <c r="E566" s="601">
        <v>85</v>
      </c>
      <c r="F566" s="602"/>
      <c r="G566" s="599"/>
      <c r="H566" s="599" t="s">
        <v>756</v>
      </c>
      <c r="I566" s="599"/>
      <c r="J566" s="603"/>
      <c r="K566" s="604"/>
      <c r="L566" s="604"/>
      <c r="M566" s="604"/>
      <c r="N566" s="604"/>
      <c r="O566" s="604"/>
      <c r="P566" s="604"/>
      <c r="Q566" s="604"/>
      <c r="R566" s="605"/>
    </row>
    <row r="567" spans="1:18">
      <c r="A567" s="662">
        <f t="shared" si="8"/>
        <v>564</v>
      </c>
      <c r="B567" s="241" t="s">
        <v>1973</v>
      </c>
      <c r="C567" s="519"/>
      <c r="D567" s="519"/>
      <c r="E567" s="519">
        <v>100</v>
      </c>
      <c r="F567" s="7">
        <v>145</v>
      </c>
      <c r="G567" s="4"/>
      <c r="H567" s="4" t="s">
        <v>1997</v>
      </c>
      <c r="I567" s="656">
        <v>43808</v>
      </c>
      <c r="J567" s="128"/>
      <c r="K567" s="128"/>
      <c r="L567" s="128"/>
      <c r="M567" s="50"/>
      <c r="N567" s="128"/>
      <c r="O567" s="739" t="s">
        <v>17</v>
      </c>
      <c r="P567" s="74" t="s">
        <v>1416</v>
      </c>
      <c r="Q567" s="744" t="s">
        <v>4026</v>
      </c>
      <c r="R567" s="114"/>
    </row>
    <row r="568" spans="1:18">
      <c r="A568" s="662">
        <f t="shared" si="8"/>
        <v>565</v>
      </c>
      <c r="B568" s="224" t="s">
        <v>989</v>
      </c>
      <c r="C568" s="518"/>
      <c r="D568" s="519">
        <v>170</v>
      </c>
      <c r="E568" s="519"/>
      <c r="F568" s="7"/>
      <c r="G568" s="4"/>
      <c r="H568" s="4" t="s">
        <v>1701</v>
      </c>
      <c r="I568" s="220"/>
      <c r="J568" s="128"/>
      <c r="K568" s="50"/>
      <c r="L568" s="50"/>
      <c r="M568" s="50"/>
      <c r="N568" s="50"/>
      <c r="O568" s="50"/>
      <c r="P568" s="50"/>
      <c r="Q568" s="50" t="s">
        <v>4049</v>
      </c>
      <c r="R568" s="114"/>
    </row>
    <row r="569" spans="1:18">
      <c r="A569" s="662">
        <f t="shared" si="8"/>
        <v>566</v>
      </c>
      <c r="B569" s="460" t="s">
        <v>1872</v>
      </c>
      <c r="C569" s="527">
        <v>70</v>
      </c>
      <c r="D569" s="526"/>
      <c r="E569" s="526"/>
      <c r="F569" s="12"/>
      <c r="G569" s="124" t="s">
        <v>1111</v>
      </c>
      <c r="H569" s="13"/>
      <c r="I569" s="13"/>
      <c r="J569" s="129"/>
      <c r="K569" s="125"/>
      <c r="L569" s="125"/>
      <c r="M569" s="125"/>
      <c r="N569" s="125"/>
      <c r="O569" s="125"/>
      <c r="P569" s="125"/>
      <c r="Q569" s="125"/>
      <c r="R569" s="116"/>
    </row>
    <row r="570" spans="1:18" s="606" customFormat="1">
      <c r="A570" s="662">
        <f t="shared" si="8"/>
        <v>567</v>
      </c>
      <c r="B570" s="644" t="s">
        <v>3637</v>
      </c>
      <c r="C570" s="609">
        <v>85</v>
      </c>
      <c r="D570" s="609">
        <v>85</v>
      </c>
      <c r="E570" s="609"/>
      <c r="F570" s="610"/>
      <c r="G570" s="599" t="s">
        <v>759</v>
      </c>
      <c r="H570" s="599" t="s">
        <v>1199</v>
      </c>
      <c r="I570" s="599" t="s">
        <v>1873</v>
      </c>
      <c r="J570" s="603" t="s">
        <v>17</v>
      </c>
      <c r="K570" s="604"/>
      <c r="L570" s="604"/>
      <c r="M570" s="612" t="s">
        <v>17</v>
      </c>
      <c r="N570" s="612"/>
      <c r="O570" s="612"/>
      <c r="P570" s="612"/>
      <c r="Q570" s="612" t="s">
        <v>21</v>
      </c>
      <c r="R570" s="605"/>
    </row>
    <row r="571" spans="1:18" s="606" customFormat="1">
      <c r="A571" s="662">
        <f t="shared" si="8"/>
        <v>568</v>
      </c>
      <c r="B571" s="644" t="s">
        <v>3801</v>
      </c>
      <c r="C571" s="601"/>
      <c r="D571" s="601"/>
      <c r="E571" s="601">
        <v>65</v>
      </c>
      <c r="F571" s="602"/>
      <c r="G571" s="599"/>
      <c r="H571" s="599" t="s">
        <v>3787</v>
      </c>
      <c r="I571" s="599"/>
      <c r="J571" s="603"/>
      <c r="K571" s="604"/>
      <c r="L571" s="604"/>
      <c r="M571" s="604"/>
      <c r="N571" s="604"/>
      <c r="O571" s="604"/>
      <c r="P571" s="604"/>
      <c r="Q571" s="625"/>
      <c r="R571" s="605"/>
    </row>
    <row r="572" spans="1:18">
      <c r="A572" s="662">
        <f t="shared" si="8"/>
        <v>569</v>
      </c>
      <c r="B572" s="241" t="s">
        <v>3311</v>
      </c>
      <c r="C572" s="519"/>
      <c r="D572" s="519">
        <v>80</v>
      </c>
      <c r="E572" s="519"/>
      <c r="F572" s="7"/>
      <c r="G572" s="4"/>
      <c r="H572" s="4" t="s">
        <v>3563</v>
      </c>
      <c r="I572" s="4"/>
      <c r="J572" s="128"/>
      <c r="K572" s="50"/>
      <c r="L572" s="50"/>
      <c r="M572" s="50"/>
      <c r="N572" s="50"/>
      <c r="O572" s="50" t="s">
        <v>17</v>
      </c>
      <c r="P572" s="50" t="s">
        <v>3615</v>
      </c>
      <c r="Q572" s="744" t="s">
        <v>4066</v>
      </c>
      <c r="R572" s="114"/>
    </row>
    <row r="573" spans="1:18">
      <c r="A573" s="662">
        <f t="shared" si="8"/>
        <v>570</v>
      </c>
      <c r="B573" s="241" t="s">
        <v>760</v>
      </c>
      <c r="C573" s="518">
        <v>25</v>
      </c>
      <c r="D573" s="518">
        <v>40</v>
      </c>
      <c r="E573" s="518">
        <v>50</v>
      </c>
      <c r="F573" s="10">
        <v>75</v>
      </c>
      <c r="G573" s="4" t="s">
        <v>1027</v>
      </c>
      <c r="H573" s="4" t="s">
        <v>1304</v>
      </c>
      <c r="I573" s="4" t="s">
        <v>1874</v>
      </c>
      <c r="J573" s="128" t="s">
        <v>17</v>
      </c>
      <c r="K573" s="50" t="s">
        <v>17</v>
      </c>
      <c r="L573" s="50" t="s">
        <v>17</v>
      </c>
      <c r="M573" s="51" t="s">
        <v>17</v>
      </c>
      <c r="N573" s="51"/>
      <c r="O573" s="738" t="s">
        <v>17</v>
      </c>
      <c r="P573" s="51"/>
      <c r="Q573" s="51"/>
      <c r="R573" s="114" t="s">
        <v>3969</v>
      </c>
    </row>
    <row r="574" spans="1:18">
      <c r="A574" s="662">
        <f t="shared" si="8"/>
        <v>571</v>
      </c>
      <c r="B574" s="224" t="s">
        <v>1169</v>
      </c>
      <c r="C574" s="518"/>
      <c r="D574" s="519">
        <v>80</v>
      </c>
      <c r="E574" s="519"/>
      <c r="F574" s="7">
        <v>120</v>
      </c>
      <c r="G574" s="4"/>
      <c r="H574" s="220" t="s">
        <v>1120</v>
      </c>
      <c r="I574" s="220"/>
      <c r="J574" s="128" t="s">
        <v>17</v>
      </c>
      <c r="K574" s="50" t="s">
        <v>17</v>
      </c>
      <c r="L574" s="50" t="s">
        <v>17</v>
      </c>
      <c r="M574" s="50" t="s">
        <v>17</v>
      </c>
      <c r="N574" s="50" t="s">
        <v>1069</v>
      </c>
      <c r="O574" s="738" t="s">
        <v>17</v>
      </c>
      <c r="P574" s="50"/>
      <c r="Q574" s="744" t="s">
        <v>4030</v>
      </c>
      <c r="R574" s="114" t="s">
        <v>4386</v>
      </c>
    </row>
    <row r="575" spans="1:18" s="606" customFormat="1">
      <c r="A575" s="662">
        <f t="shared" si="8"/>
        <v>572</v>
      </c>
      <c r="B575" s="645" t="s">
        <v>3668</v>
      </c>
      <c r="C575" s="609">
        <v>400</v>
      </c>
      <c r="D575" s="601"/>
      <c r="E575" s="601"/>
      <c r="F575" s="602"/>
      <c r="G575" s="599"/>
      <c r="H575" s="599" t="s">
        <v>1912</v>
      </c>
      <c r="I575" s="613"/>
      <c r="J575" s="603"/>
      <c r="K575" s="604"/>
      <c r="L575" s="604"/>
      <c r="M575" s="604"/>
      <c r="N575" s="604"/>
      <c r="O575" s="604"/>
      <c r="P575" s="604" t="s">
        <v>1911</v>
      </c>
      <c r="Q575" s="604"/>
      <c r="R575" s="605"/>
    </row>
    <row r="576" spans="1:18" s="585" customFormat="1">
      <c r="A576" s="662">
        <f t="shared" si="8"/>
        <v>573</v>
      </c>
      <c r="B576" s="726" t="s">
        <v>761</v>
      </c>
      <c r="C576" s="579"/>
      <c r="D576" s="579">
        <v>50</v>
      </c>
      <c r="E576" s="579">
        <v>85</v>
      </c>
      <c r="F576" s="704"/>
      <c r="G576" s="577" t="s">
        <v>762</v>
      </c>
      <c r="H576" s="577" t="s">
        <v>1265</v>
      </c>
      <c r="I576" s="577"/>
      <c r="J576" s="582" t="s">
        <v>17</v>
      </c>
      <c r="K576" s="583" t="s">
        <v>17</v>
      </c>
      <c r="L576" s="583" t="s">
        <v>17</v>
      </c>
      <c r="M576" s="588" t="s">
        <v>17</v>
      </c>
      <c r="N576" s="588"/>
      <c r="O576" s="738" t="s">
        <v>17</v>
      </c>
      <c r="P576" s="588"/>
      <c r="Q576" s="588"/>
      <c r="R576" s="584"/>
    </row>
    <row r="577" spans="1:18" s="585" customFormat="1">
      <c r="A577" s="662">
        <f t="shared" si="8"/>
        <v>574</v>
      </c>
      <c r="B577" s="730" t="s">
        <v>763</v>
      </c>
      <c r="C577" s="580">
        <v>140</v>
      </c>
      <c r="D577" s="580">
        <v>165</v>
      </c>
      <c r="E577" s="580">
        <v>180</v>
      </c>
      <c r="F577" s="581">
        <v>220</v>
      </c>
      <c r="G577" s="577" t="s">
        <v>764</v>
      </c>
      <c r="H577" s="577" t="s">
        <v>1217</v>
      </c>
      <c r="I577" s="577" t="s">
        <v>1875</v>
      </c>
      <c r="J577" s="582" t="s">
        <v>17</v>
      </c>
      <c r="K577" s="583" t="s">
        <v>17</v>
      </c>
      <c r="L577" s="583" t="s">
        <v>17</v>
      </c>
      <c r="M577" s="705" t="s">
        <v>17</v>
      </c>
      <c r="N577" s="705" t="s">
        <v>17</v>
      </c>
      <c r="O577" s="583" t="s">
        <v>17</v>
      </c>
      <c r="P577" s="705"/>
      <c r="Q577" s="588"/>
      <c r="R577" s="584" t="s">
        <v>3970</v>
      </c>
    </row>
    <row r="578" spans="1:18">
      <c r="A578" s="662">
        <f t="shared" si="8"/>
        <v>575</v>
      </c>
      <c r="B578" s="241" t="s">
        <v>766</v>
      </c>
      <c r="C578" s="518">
        <v>86</v>
      </c>
      <c r="D578" s="518">
        <v>115</v>
      </c>
      <c r="E578" s="518">
        <v>125</v>
      </c>
      <c r="F578" s="10">
        <v>160</v>
      </c>
      <c r="G578" s="4" t="s">
        <v>767</v>
      </c>
      <c r="H578" s="4" t="s">
        <v>328</v>
      </c>
      <c r="I578" s="4" t="s">
        <v>1876</v>
      </c>
      <c r="J578" s="128" t="s">
        <v>17</v>
      </c>
      <c r="K578" s="50" t="s">
        <v>17</v>
      </c>
      <c r="L578" s="50" t="s">
        <v>17</v>
      </c>
      <c r="M578" s="51" t="s">
        <v>17</v>
      </c>
      <c r="N578" s="51" t="s">
        <v>17</v>
      </c>
      <c r="O578" s="51"/>
      <c r="P578" s="51"/>
      <c r="Q578" s="750" t="s">
        <v>4026</v>
      </c>
      <c r="R578" s="114"/>
    </row>
    <row r="579" spans="1:18">
      <c r="A579" s="662">
        <f t="shared" si="8"/>
        <v>576</v>
      </c>
      <c r="B579" s="224" t="s">
        <v>1600</v>
      </c>
      <c r="C579" s="518"/>
      <c r="D579" s="519">
        <v>90</v>
      </c>
      <c r="E579" s="519"/>
      <c r="F579" s="7">
        <v>130</v>
      </c>
      <c r="G579" s="4"/>
      <c r="H579" s="4" t="s">
        <v>1631</v>
      </c>
      <c r="I579" s="4"/>
      <c r="J579" s="128"/>
      <c r="K579" s="50"/>
      <c r="L579" s="50"/>
      <c r="M579" s="50"/>
      <c r="N579" s="50"/>
      <c r="O579" s="738" t="s">
        <v>17</v>
      </c>
      <c r="P579" s="50" t="s">
        <v>1911</v>
      </c>
      <c r="Q579" s="749" t="s">
        <v>4026</v>
      </c>
      <c r="R579" s="114"/>
    </row>
    <row r="580" spans="1:18" s="606" customFormat="1">
      <c r="A580" s="662">
        <f t="shared" si="8"/>
        <v>577</v>
      </c>
      <c r="B580" s="644" t="s">
        <v>3702</v>
      </c>
      <c r="C580" s="601"/>
      <c r="D580" s="601"/>
      <c r="E580" s="601">
        <v>85</v>
      </c>
      <c r="F580" s="602"/>
      <c r="G580" s="599"/>
      <c r="H580" s="599" t="s">
        <v>769</v>
      </c>
      <c r="I580" s="599"/>
      <c r="J580" s="603"/>
      <c r="K580" s="604"/>
      <c r="L580" s="604"/>
      <c r="M580" s="604"/>
      <c r="N580" s="604"/>
      <c r="O580" s="604"/>
      <c r="P580" s="604"/>
      <c r="Q580" s="604"/>
      <c r="R580" s="605"/>
    </row>
    <row r="581" spans="1:18" s="606" customFormat="1">
      <c r="A581" s="662">
        <f t="shared" si="8"/>
        <v>578</v>
      </c>
      <c r="B581" s="645" t="s">
        <v>3647</v>
      </c>
      <c r="C581" s="609"/>
      <c r="D581" s="601">
        <v>80</v>
      </c>
      <c r="E581" s="601"/>
      <c r="F581" s="602"/>
      <c r="G581" s="599"/>
      <c r="H581" s="599" t="s">
        <v>1690</v>
      </c>
      <c r="I581" s="613"/>
      <c r="J581" s="603"/>
      <c r="K581" s="604"/>
      <c r="L581" s="604"/>
      <c r="M581" s="604"/>
      <c r="N581" s="604"/>
      <c r="O581" s="604"/>
      <c r="P581" s="604" t="s">
        <v>1911</v>
      </c>
      <c r="Q581" s="604"/>
      <c r="R581" s="605"/>
    </row>
    <row r="582" spans="1:18" s="606" customFormat="1">
      <c r="A582" s="662">
        <f t="shared" ref="A582:A605" si="9">A581+1</f>
        <v>579</v>
      </c>
      <c r="B582" s="646" t="s">
        <v>3746</v>
      </c>
      <c r="C582" s="601">
        <v>375</v>
      </c>
      <c r="D582" s="601">
        <v>375</v>
      </c>
      <c r="E582" s="601">
        <v>375</v>
      </c>
      <c r="F582" s="602"/>
      <c r="G582" s="599" t="s">
        <v>771</v>
      </c>
      <c r="H582" s="599" t="s">
        <v>1210</v>
      </c>
      <c r="I582" s="599" t="s">
        <v>1877</v>
      </c>
      <c r="J582" s="603" t="s">
        <v>17</v>
      </c>
      <c r="K582" s="604" t="s">
        <v>17</v>
      </c>
      <c r="L582" s="604" t="s">
        <v>17</v>
      </c>
      <c r="M582" s="612" t="s">
        <v>17</v>
      </c>
      <c r="N582" s="612"/>
      <c r="O582" s="612"/>
      <c r="P582" s="615"/>
      <c r="Q582" s="612"/>
      <c r="R582" s="605"/>
    </row>
    <row r="583" spans="1:18">
      <c r="A583" s="662">
        <f t="shared" si="9"/>
        <v>580</v>
      </c>
      <c r="B583" s="241" t="s">
        <v>936</v>
      </c>
      <c r="C583" s="520"/>
      <c r="D583" s="519">
        <v>20</v>
      </c>
      <c r="E583" s="519">
        <v>20</v>
      </c>
      <c r="F583" s="7">
        <v>40</v>
      </c>
      <c r="G583" s="101" t="s">
        <v>1064</v>
      </c>
      <c r="H583" s="4" t="s">
        <v>954</v>
      </c>
      <c r="I583" s="4" t="s">
        <v>1879</v>
      </c>
      <c r="J583" s="128" t="s">
        <v>17</v>
      </c>
      <c r="K583" s="51"/>
      <c r="L583" s="51"/>
      <c r="M583" s="51" t="s">
        <v>17</v>
      </c>
      <c r="N583" s="51" t="s">
        <v>914</v>
      </c>
      <c r="O583" s="51"/>
      <c r="P583" s="51" t="s">
        <v>1726</v>
      </c>
      <c r="Q583" s="51" t="s">
        <v>4075</v>
      </c>
      <c r="R583" s="115"/>
    </row>
    <row r="584" spans="1:18" s="606" customFormat="1">
      <c r="A584" s="662">
        <f t="shared" si="9"/>
        <v>581</v>
      </c>
      <c r="B584" s="644" t="s">
        <v>3704</v>
      </c>
      <c r="C584" s="601"/>
      <c r="D584" s="601"/>
      <c r="E584" s="601">
        <v>60</v>
      </c>
      <c r="F584" s="602"/>
      <c r="G584" s="599"/>
      <c r="H584" s="599" t="s">
        <v>995</v>
      </c>
      <c r="I584" s="599"/>
      <c r="J584" s="603"/>
      <c r="K584" s="604"/>
      <c r="L584" s="604"/>
      <c r="M584" s="604"/>
      <c r="N584" s="604"/>
      <c r="O584" s="604"/>
      <c r="P584" s="604"/>
      <c r="Q584" s="604"/>
      <c r="R584" s="605"/>
    </row>
    <row r="585" spans="1:18">
      <c r="A585" s="662">
        <f t="shared" si="9"/>
        <v>582</v>
      </c>
      <c r="B585" s="241" t="s">
        <v>3498</v>
      </c>
      <c r="C585" s="519"/>
      <c r="D585" s="519"/>
      <c r="E585" s="519">
        <v>500</v>
      </c>
      <c r="F585" s="7"/>
      <c r="G585" s="4"/>
      <c r="H585" s="4" t="s">
        <v>3604</v>
      </c>
      <c r="I585" s="4"/>
      <c r="J585" s="128"/>
      <c r="K585" s="50"/>
      <c r="L585" s="50"/>
      <c r="M585" s="50"/>
      <c r="N585" s="50"/>
      <c r="O585" s="50"/>
      <c r="P585" s="50" t="s">
        <v>3615</v>
      </c>
      <c r="Q585" s="50"/>
      <c r="R585" s="114"/>
    </row>
    <row r="586" spans="1:18">
      <c r="A586" s="662">
        <f t="shared" si="9"/>
        <v>583</v>
      </c>
      <c r="B586" s="241" t="s">
        <v>3527</v>
      </c>
      <c r="C586" s="519"/>
      <c r="D586" s="519"/>
      <c r="E586" s="519">
        <v>200</v>
      </c>
      <c r="F586" s="7"/>
      <c r="G586" s="4"/>
      <c r="H586" s="4" t="s">
        <v>3583</v>
      </c>
      <c r="I586" s="4"/>
      <c r="J586" s="128"/>
      <c r="K586" s="50"/>
      <c r="L586" s="50"/>
      <c r="M586" s="50"/>
      <c r="N586" s="50"/>
      <c r="O586" s="50"/>
      <c r="P586" s="50" t="s">
        <v>3615</v>
      </c>
      <c r="Q586" s="50" t="s">
        <v>4049</v>
      </c>
      <c r="R586" s="114"/>
    </row>
    <row r="587" spans="1:18">
      <c r="A587" s="662">
        <f t="shared" si="9"/>
        <v>584</v>
      </c>
      <c r="B587" s="242" t="s">
        <v>3127</v>
      </c>
      <c r="C587" s="519">
        <v>140</v>
      </c>
      <c r="D587" s="519">
        <v>140</v>
      </c>
      <c r="E587" s="519"/>
      <c r="F587" s="7"/>
      <c r="G587" s="4" t="s">
        <v>774</v>
      </c>
      <c r="H587" s="4" t="s">
        <v>1230</v>
      </c>
      <c r="I587" s="4"/>
      <c r="J587" s="128" t="s">
        <v>17</v>
      </c>
      <c r="K587" s="50" t="s">
        <v>17</v>
      </c>
      <c r="L587" s="50" t="s">
        <v>17</v>
      </c>
      <c r="M587" s="51" t="s">
        <v>17</v>
      </c>
      <c r="N587" s="51" t="s">
        <v>919</v>
      </c>
      <c r="O587" s="51"/>
      <c r="P587" s="22"/>
      <c r="Q587" s="745" t="s">
        <v>4026</v>
      </c>
      <c r="R587" s="114"/>
    </row>
    <row r="588" spans="1:18">
      <c r="A588" s="662">
        <f t="shared" si="9"/>
        <v>585</v>
      </c>
      <c r="B588" s="224" t="s">
        <v>1570</v>
      </c>
      <c r="C588" s="518"/>
      <c r="D588" s="519">
        <v>160</v>
      </c>
      <c r="E588" s="519"/>
      <c r="F588" s="7">
        <v>200</v>
      </c>
      <c r="G588" s="4"/>
      <c r="H588" s="4" t="s">
        <v>1676</v>
      </c>
      <c r="I588" s="654">
        <v>43810</v>
      </c>
      <c r="J588" s="128"/>
      <c r="K588" s="50"/>
      <c r="L588" s="50"/>
      <c r="M588" s="50"/>
      <c r="N588" s="50"/>
      <c r="O588" s="738" t="s">
        <v>17</v>
      </c>
      <c r="P588" s="50" t="s">
        <v>1911</v>
      </c>
      <c r="Q588" s="749" t="s">
        <v>4027</v>
      </c>
      <c r="R588" s="114"/>
    </row>
    <row r="589" spans="1:18">
      <c r="A589" s="662">
        <f t="shared" si="9"/>
        <v>586</v>
      </c>
      <c r="B589" s="460" t="s">
        <v>776</v>
      </c>
      <c r="C589" s="527">
        <v>35</v>
      </c>
      <c r="D589" s="527">
        <v>85</v>
      </c>
      <c r="E589" s="526"/>
      <c r="F589" s="12"/>
      <c r="G589" s="124" t="s">
        <v>1112</v>
      </c>
      <c r="H589" s="124" t="s">
        <v>1281</v>
      </c>
      <c r="I589" s="124" t="s">
        <v>1880</v>
      </c>
      <c r="J589" s="129" t="s">
        <v>17</v>
      </c>
      <c r="K589" s="125" t="s">
        <v>17</v>
      </c>
      <c r="L589" s="125" t="s">
        <v>17</v>
      </c>
      <c r="M589" s="125" t="s">
        <v>17</v>
      </c>
      <c r="N589" s="125"/>
      <c r="O589" s="738" t="s">
        <v>17</v>
      </c>
      <c r="P589" s="125"/>
      <c r="Q589" s="125"/>
      <c r="R589" s="116"/>
    </row>
    <row r="590" spans="1:18">
      <c r="A590" s="662">
        <f t="shared" si="9"/>
        <v>587</v>
      </c>
      <c r="B590" s="241" t="s">
        <v>777</v>
      </c>
      <c r="C590" s="518">
        <v>70</v>
      </c>
      <c r="D590" s="518">
        <v>70</v>
      </c>
      <c r="E590" s="518"/>
      <c r="F590" s="10" t="s">
        <v>2079</v>
      </c>
      <c r="G590" s="4" t="s">
        <v>778</v>
      </c>
      <c r="H590" s="4" t="s">
        <v>911</v>
      </c>
      <c r="I590" s="4"/>
      <c r="J590" s="128" t="s">
        <v>17</v>
      </c>
      <c r="K590" s="50" t="s">
        <v>17</v>
      </c>
      <c r="L590" s="50" t="s">
        <v>17</v>
      </c>
      <c r="M590" s="51" t="s">
        <v>17</v>
      </c>
      <c r="N590" s="51" t="s">
        <v>17</v>
      </c>
      <c r="O590" s="738" t="s">
        <v>17</v>
      </c>
      <c r="P590" s="51"/>
      <c r="Q590" s="745" t="s">
        <v>4050</v>
      </c>
      <c r="R590" s="114"/>
    </row>
    <row r="591" spans="1:18" s="606" customFormat="1">
      <c r="A591" s="662">
        <f t="shared" si="9"/>
        <v>588</v>
      </c>
      <c r="B591" s="644" t="s">
        <v>3766</v>
      </c>
      <c r="C591" s="601"/>
      <c r="D591" s="601"/>
      <c r="E591" s="601">
        <v>70</v>
      </c>
      <c r="F591" s="602"/>
      <c r="G591" s="599"/>
      <c r="H591" s="599" t="s">
        <v>780</v>
      </c>
      <c r="I591" s="599"/>
      <c r="J591" s="603"/>
      <c r="K591" s="604"/>
      <c r="L591" s="604"/>
      <c r="M591" s="604"/>
      <c r="N591" s="604"/>
      <c r="O591" s="604"/>
      <c r="P591" s="604"/>
      <c r="Q591" s="604"/>
      <c r="R591" s="605"/>
    </row>
    <row r="592" spans="1:18" s="606" customFormat="1">
      <c r="A592" s="662">
        <f t="shared" si="9"/>
        <v>589</v>
      </c>
      <c r="B592" s="644" t="s">
        <v>3753</v>
      </c>
      <c r="C592" s="609">
        <v>70</v>
      </c>
      <c r="D592" s="609">
        <v>90</v>
      </c>
      <c r="E592" s="609">
        <v>120</v>
      </c>
      <c r="F592" s="610"/>
      <c r="G592" s="599" t="s">
        <v>782</v>
      </c>
      <c r="H592" s="599" t="s">
        <v>298</v>
      </c>
      <c r="I592" s="599" t="s">
        <v>1878</v>
      </c>
      <c r="J592" s="603" t="s">
        <v>17</v>
      </c>
      <c r="K592" s="604" t="s">
        <v>17</v>
      </c>
      <c r="L592" s="604" t="s">
        <v>1028</v>
      </c>
      <c r="M592" s="612" t="s">
        <v>17</v>
      </c>
      <c r="N592" s="612"/>
      <c r="O592" s="612"/>
      <c r="P592" s="612"/>
      <c r="Q592" s="612"/>
      <c r="R592" s="605"/>
    </row>
    <row r="593" spans="1:18">
      <c r="A593" s="662">
        <f t="shared" si="9"/>
        <v>590</v>
      </c>
      <c r="B593" s="224" t="s">
        <v>3805</v>
      </c>
      <c r="C593" s="518">
        <v>100</v>
      </c>
      <c r="D593" s="519"/>
      <c r="E593" s="519"/>
      <c r="F593" s="7" t="s">
        <v>3560</v>
      </c>
      <c r="G593" s="4"/>
      <c r="H593" s="4" t="s">
        <v>1913</v>
      </c>
      <c r="I593" s="220"/>
      <c r="J593" s="128"/>
      <c r="K593" s="50"/>
      <c r="L593" s="50"/>
      <c r="M593" s="50"/>
      <c r="N593" s="50"/>
      <c r="O593" s="50"/>
      <c r="P593" s="75" t="s">
        <v>1914</v>
      </c>
      <c r="Q593" s="744" t="s">
        <v>4026</v>
      </c>
      <c r="R593" s="114" t="s">
        <v>4378</v>
      </c>
    </row>
    <row r="594" spans="1:18">
      <c r="A594" s="662">
        <f t="shared" si="9"/>
        <v>591</v>
      </c>
      <c r="B594" s="242" t="s">
        <v>3128</v>
      </c>
      <c r="C594" s="519">
        <v>85</v>
      </c>
      <c r="D594" s="519">
        <v>105</v>
      </c>
      <c r="E594" s="519"/>
      <c r="F594" s="7">
        <v>140</v>
      </c>
      <c r="G594" s="4" t="s">
        <v>46</v>
      </c>
      <c r="H594" s="4" t="s">
        <v>1211</v>
      </c>
      <c r="I594" s="4"/>
      <c r="J594" s="128" t="s">
        <v>17</v>
      </c>
      <c r="K594" s="50" t="s">
        <v>17</v>
      </c>
      <c r="L594" s="50" t="s">
        <v>17</v>
      </c>
      <c r="M594" s="51"/>
      <c r="N594" s="51"/>
      <c r="O594" s="738" t="s">
        <v>17</v>
      </c>
      <c r="P594" s="22"/>
      <c r="Q594" s="745" t="s">
        <v>4072</v>
      </c>
      <c r="R594" s="114"/>
    </row>
    <row r="595" spans="1:18">
      <c r="A595" s="662">
        <f t="shared" si="9"/>
        <v>592</v>
      </c>
      <c r="B595" s="242" t="s">
        <v>3804</v>
      </c>
      <c r="C595" s="519">
        <v>135</v>
      </c>
      <c r="D595" s="519">
        <v>165</v>
      </c>
      <c r="E595" s="519"/>
      <c r="F595" s="7">
        <v>195</v>
      </c>
      <c r="G595" s="4" t="s">
        <v>787</v>
      </c>
      <c r="H595" s="4" t="s">
        <v>1227</v>
      </c>
      <c r="I595" s="656">
        <v>43831</v>
      </c>
      <c r="J595" s="128" t="s">
        <v>17</v>
      </c>
      <c r="K595" s="50" t="s">
        <v>17</v>
      </c>
      <c r="L595" s="50" t="s">
        <v>17</v>
      </c>
      <c r="M595" s="51" t="s">
        <v>17</v>
      </c>
      <c r="N595" s="51" t="s">
        <v>17</v>
      </c>
      <c r="O595" s="738" t="s">
        <v>17</v>
      </c>
      <c r="P595" s="22"/>
      <c r="Q595" s="51" t="s">
        <v>4049</v>
      </c>
      <c r="R595" s="114"/>
    </row>
    <row r="596" spans="1:18">
      <c r="A596" s="662">
        <f t="shared" si="9"/>
        <v>593</v>
      </c>
      <c r="B596" s="241" t="s">
        <v>785</v>
      </c>
      <c r="C596" s="518">
        <v>370</v>
      </c>
      <c r="D596" s="518">
        <v>390</v>
      </c>
      <c r="E596" s="518"/>
      <c r="F596" s="10">
        <v>450</v>
      </c>
      <c r="G596" s="4" t="s">
        <v>11</v>
      </c>
      <c r="H596" s="4" t="s">
        <v>1204</v>
      </c>
      <c r="I596" s="4"/>
      <c r="J596" s="128" t="s">
        <v>17</v>
      </c>
      <c r="K596" s="50" t="s">
        <v>17</v>
      </c>
      <c r="L596" s="50" t="s">
        <v>17</v>
      </c>
      <c r="M596" s="51" t="s">
        <v>17</v>
      </c>
      <c r="N596" s="51" t="s">
        <v>17</v>
      </c>
      <c r="O596" s="739" t="s">
        <v>17</v>
      </c>
      <c r="P596" s="51"/>
      <c r="Q596" s="745" t="s">
        <v>4105</v>
      </c>
      <c r="R596" s="114" t="s">
        <v>4380</v>
      </c>
    </row>
    <row r="597" spans="1:18" s="585" customFormat="1">
      <c r="A597" s="662">
        <f t="shared" si="9"/>
        <v>594</v>
      </c>
      <c r="B597" s="726" t="s">
        <v>4103</v>
      </c>
      <c r="C597" s="579"/>
      <c r="D597" s="579">
        <v>50</v>
      </c>
      <c r="E597" s="579"/>
      <c r="F597" s="704"/>
      <c r="G597" s="708" t="s">
        <v>1064</v>
      </c>
      <c r="H597" s="577" t="s">
        <v>959</v>
      </c>
      <c r="I597" s="577"/>
      <c r="J597" s="582" t="s">
        <v>17</v>
      </c>
      <c r="K597" s="583" t="s">
        <v>17</v>
      </c>
      <c r="L597" s="583" t="s">
        <v>915</v>
      </c>
      <c r="M597" s="583"/>
      <c r="N597" s="731" t="s">
        <v>1918</v>
      </c>
      <c r="O597" s="583"/>
      <c r="P597" s="583" t="s">
        <v>1726</v>
      </c>
      <c r="Q597" s="583" t="s">
        <v>4049</v>
      </c>
      <c r="R597" s="584"/>
    </row>
    <row r="598" spans="1:18">
      <c r="A598" s="662">
        <f t="shared" si="9"/>
        <v>595</v>
      </c>
      <c r="B598" s="241" t="s">
        <v>789</v>
      </c>
      <c r="C598" s="518">
        <v>70</v>
      </c>
      <c r="D598" s="518">
        <v>95</v>
      </c>
      <c r="E598" s="518">
        <v>95</v>
      </c>
      <c r="F598" s="10" t="s">
        <v>2070</v>
      </c>
      <c r="G598" s="4" t="s">
        <v>790</v>
      </c>
      <c r="H598" s="4" t="s">
        <v>791</v>
      </c>
      <c r="I598" s="4" t="s">
        <v>1740</v>
      </c>
      <c r="J598" s="128" t="s">
        <v>17</v>
      </c>
      <c r="K598" s="50" t="s">
        <v>17</v>
      </c>
      <c r="L598" s="50" t="s">
        <v>17</v>
      </c>
      <c r="M598" s="51" t="s">
        <v>17</v>
      </c>
      <c r="N598" s="51" t="s">
        <v>1168</v>
      </c>
      <c r="O598" s="739" t="s">
        <v>17</v>
      </c>
      <c r="P598" s="22"/>
      <c r="Q598" s="51" t="s">
        <v>4035</v>
      </c>
      <c r="R598" s="114"/>
    </row>
    <row r="599" spans="1:18">
      <c r="A599" s="662">
        <f t="shared" si="9"/>
        <v>596</v>
      </c>
      <c r="B599" s="241" t="s">
        <v>1881</v>
      </c>
      <c r="C599" s="518">
        <v>75</v>
      </c>
      <c r="D599" s="518">
        <v>100</v>
      </c>
      <c r="E599" s="518">
        <v>95</v>
      </c>
      <c r="F599" s="10"/>
      <c r="G599" s="4" t="s">
        <v>793</v>
      </c>
      <c r="H599" s="4" t="s">
        <v>1882</v>
      </c>
      <c r="I599" s="4" t="s">
        <v>1739</v>
      </c>
      <c r="J599" s="128" t="s">
        <v>17</v>
      </c>
      <c r="K599" s="50"/>
      <c r="L599" s="50" t="s">
        <v>17</v>
      </c>
      <c r="M599" s="51" t="s">
        <v>17</v>
      </c>
      <c r="N599" s="51" t="s">
        <v>915</v>
      </c>
      <c r="O599" s="738" t="s">
        <v>17</v>
      </c>
      <c r="P599" s="51"/>
      <c r="Q599" s="745" t="s">
        <v>4066</v>
      </c>
      <c r="R599" s="114" t="s">
        <v>4380</v>
      </c>
    </row>
    <row r="600" spans="1:18">
      <c r="A600" s="662">
        <f t="shared" si="9"/>
        <v>597</v>
      </c>
      <c r="B600" s="241" t="s">
        <v>794</v>
      </c>
      <c r="C600" s="518">
        <v>105</v>
      </c>
      <c r="D600" s="518">
        <v>125</v>
      </c>
      <c r="E600" s="518">
        <v>165</v>
      </c>
      <c r="F600" s="10"/>
      <c r="G600" s="4" t="s">
        <v>795</v>
      </c>
      <c r="H600" s="4" t="s">
        <v>796</v>
      </c>
      <c r="I600" s="4" t="s">
        <v>1883</v>
      </c>
      <c r="J600" s="128" t="s">
        <v>17</v>
      </c>
      <c r="K600" s="50" t="s">
        <v>17</v>
      </c>
      <c r="L600" s="50"/>
      <c r="M600" s="51"/>
      <c r="N600" s="51" t="s">
        <v>915</v>
      </c>
      <c r="O600" s="51"/>
      <c r="P600" s="51"/>
      <c r="Q600" s="51"/>
      <c r="R600" s="114"/>
    </row>
    <row r="601" spans="1:18" s="606" customFormat="1">
      <c r="A601" s="662">
        <f t="shared" si="9"/>
        <v>598</v>
      </c>
      <c r="B601" s="644" t="s">
        <v>3687</v>
      </c>
      <c r="C601" s="609">
        <v>95</v>
      </c>
      <c r="D601" s="609">
        <v>120</v>
      </c>
      <c r="E601" s="609"/>
      <c r="F601" s="610"/>
      <c r="G601" s="599" t="s">
        <v>798</v>
      </c>
      <c r="H601" s="599" t="s">
        <v>765</v>
      </c>
      <c r="I601" s="599"/>
      <c r="J601" s="603" t="s">
        <v>17</v>
      </c>
      <c r="K601" s="604" t="s">
        <v>17</v>
      </c>
      <c r="L601" s="604"/>
      <c r="M601" s="612" t="s">
        <v>17</v>
      </c>
      <c r="N601" s="612"/>
      <c r="O601" s="612"/>
      <c r="P601" s="612"/>
      <c r="Q601" s="615" t="s">
        <v>21</v>
      </c>
      <c r="R601" s="605"/>
    </row>
    <row r="602" spans="1:18" s="606" customFormat="1">
      <c r="A602" s="662">
        <f t="shared" si="9"/>
        <v>599</v>
      </c>
      <c r="B602" s="646" t="s">
        <v>3803</v>
      </c>
      <c r="C602" s="601">
        <v>140</v>
      </c>
      <c r="D602" s="601">
        <v>140</v>
      </c>
      <c r="E602" s="601"/>
      <c r="F602" s="602"/>
      <c r="G602" s="599" t="s">
        <v>800</v>
      </c>
      <c r="H602" s="599" t="s">
        <v>1243</v>
      </c>
      <c r="I602" s="599"/>
      <c r="J602" s="603" t="s">
        <v>17</v>
      </c>
      <c r="K602" s="604" t="s">
        <v>17</v>
      </c>
      <c r="L602" s="604"/>
      <c r="M602" s="604" t="s">
        <v>17</v>
      </c>
      <c r="N602" s="604"/>
      <c r="O602" s="604"/>
      <c r="P602" s="604"/>
      <c r="Q602" s="604"/>
      <c r="R602" s="605"/>
    </row>
    <row r="603" spans="1:18">
      <c r="A603" s="662">
        <f t="shared" si="9"/>
        <v>600</v>
      </c>
      <c r="B603" s="241" t="s">
        <v>993</v>
      </c>
      <c r="C603" s="519"/>
      <c r="D603" s="519">
        <v>50</v>
      </c>
      <c r="E603" s="519"/>
      <c r="F603" s="7"/>
      <c r="G603" s="101" t="s">
        <v>1064</v>
      </c>
      <c r="H603" s="4" t="s">
        <v>994</v>
      </c>
      <c r="I603" s="656">
        <v>43586</v>
      </c>
      <c r="J603" s="128" t="s">
        <v>17</v>
      </c>
      <c r="K603" s="50" t="s">
        <v>17</v>
      </c>
      <c r="L603" s="50" t="s">
        <v>17</v>
      </c>
      <c r="M603" s="50" t="s">
        <v>17</v>
      </c>
      <c r="N603" s="50"/>
      <c r="O603" s="739" t="s">
        <v>17</v>
      </c>
      <c r="P603" s="50"/>
      <c r="Q603" s="50" t="s">
        <v>4075</v>
      </c>
      <c r="R603" s="114"/>
    </row>
    <row r="604" spans="1:18">
      <c r="A604" s="662">
        <f t="shared" si="9"/>
        <v>601</v>
      </c>
      <c r="B604" s="241" t="s">
        <v>3337</v>
      </c>
      <c r="C604" s="519"/>
      <c r="D604" s="519"/>
      <c r="E604" s="519">
        <v>500</v>
      </c>
      <c r="F604" s="7"/>
      <c r="G604" s="4"/>
      <c r="H604" s="4" t="s">
        <v>3577</v>
      </c>
      <c r="I604" s="4"/>
      <c r="J604" s="128"/>
      <c r="K604" s="50"/>
      <c r="L604" s="50"/>
      <c r="M604" s="50"/>
      <c r="N604" s="50"/>
      <c r="O604" s="738" t="s">
        <v>17</v>
      </c>
      <c r="P604" s="50" t="s">
        <v>3615</v>
      </c>
      <c r="Q604" s="50" t="s">
        <v>4049</v>
      </c>
      <c r="R604" s="114"/>
    </row>
    <row r="605" spans="1:18">
      <c r="A605" s="662">
        <f t="shared" si="9"/>
        <v>602</v>
      </c>
      <c r="B605" s="241" t="s">
        <v>801</v>
      </c>
      <c r="C605" s="519">
        <v>70</v>
      </c>
      <c r="D605" s="519">
        <v>70</v>
      </c>
      <c r="E605" s="519"/>
      <c r="F605" s="7">
        <v>110</v>
      </c>
      <c r="G605" s="4" t="s">
        <v>802</v>
      </c>
      <c r="H605" s="4" t="s">
        <v>802</v>
      </c>
      <c r="I605" s="4"/>
      <c r="J605" s="128" t="s">
        <v>17</v>
      </c>
      <c r="K605" s="50"/>
      <c r="L605" s="50"/>
      <c r="M605" s="50"/>
      <c r="N605" s="50"/>
      <c r="O605" s="738" t="s">
        <v>17</v>
      </c>
      <c r="P605" s="50"/>
      <c r="Q605" s="50" t="s">
        <v>4049</v>
      </c>
      <c r="R605" s="114" t="s">
        <v>4005</v>
      </c>
    </row>
  </sheetData>
  <sheetProtection selectLockedCells="1" selectUnlockedCells="1"/>
  <sortState xmlns:xlrd2="http://schemas.microsoft.com/office/spreadsheetml/2017/richdata2" ref="B3:R604">
    <sortCondition ref="B3"/>
  </sortState>
  <customSheetViews>
    <customSheetView guid="{55D02EAE-CAC0-4E2C-8BA9-5F12B6795E03}" scale="85" showPageBreaks="1" showRuler="0">
      <pane ySplit="2" topLeftCell="A319" activePane="bottomLeft"/>
      <selection pane="bottomLeft" activeCell="L325" sqref="L325"/>
      <pageMargins left="0.2361111111111111" right="0.2361111111111111" top="0.35416666666666669" bottom="0.35416666666666669" header="0.51180555555555551" footer="0.51180555555555551"/>
      <pageSetup paperSize="9" firstPageNumber="0" orientation="landscape" horizontalDpi="300" verticalDpi="300" r:id="rId1"/>
      <headerFooter alignWithMargins="0"/>
    </customSheetView>
    <customSheetView guid="{AE4188B1-91FB-46E7-A3A5-67C9BC52D50A}" scale="85">
      <pane ySplit="2" topLeftCell="A319" activePane="bottomLeft"/>
      <selection pane="bottomLeft" activeCell="L325" sqref="L325"/>
      <pageMargins left="0.2361111111111111" right="0.2361111111111111" top="0.35416666666666669" bottom="0.35416666666666669" header="0.51180555555555551" footer="0.51180555555555551"/>
      <pageSetup paperSize="9" firstPageNumber="0" orientation="landscape" horizontalDpi="300" verticalDpi="300" r:id="rId2"/>
      <headerFooter alignWithMargins="0"/>
    </customSheetView>
    <customSheetView guid="{2C45FB08-21AF-41F2-B3BF-9CEBE566FE95}" scale="85" showPageBreaks="1" showRuler="0">
      <pane ySplit="2" topLeftCell="A319" activePane="bottomLeft"/>
      <selection pane="bottomLeft" activeCell="L325" sqref="L325"/>
      <pageMargins left="0.2361111111111111" right="0.2361111111111111" top="0.35416666666666669" bottom="0.35416666666666669" header="0.51180555555555551" footer="0.51180555555555551"/>
      <pageSetup paperSize="9" firstPageNumber="0" orientation="landscape" horizontalDpi="300" verticalDpi="300" r:id="rId3"/>
      <headerFooter alignWithMargins="0"/>
    </customSheetView>
    <customSheetView guid="{3CC28B0E-D5F0-4323-AF3D-7856778FE7B5}" scale="85" showPageBreaks="1" showRuler="0">
      <pane ySplit="2" topLeftCell="A319" activePane="bottomLeft"/>
      <selection pane="bottomLeft" activeCell="L325" sqref="L325"/>
      <pageMargins left="0.2361111111111111" right="0.2361111111111111" top="0.35416666666666669" bottom="0.35416666666666669" header="0.51180555555555551" footer="0.51180555555555551"/>
      <pageSetup paperSize="9" firstPageNumber="0" orientation="landscape" horizontalDpi="300" verticalDpi="300" r:id="rId4"/>
      <headerFooter alignWithMargins="0"/>
    </customSheetView>
  </customSheetViews>
  <mergeCells count="17">
    <mergeCell ref="G1:G2"/>
    <mergeCell ref="I1:I2"/>
    <mergeCell ref="P1:P2"/>
    <mergeCell ref="Q1:Q2"/>
    <mergeCell ref="R1:R2"/>
    <mergeCell ref="H1:H2"/>
    <mergeCell ref="K1:K2"/>
    <mergeCell ref="L1:L2"/>
    <mergeCell ref="M1:M2"/>
    <mergeCell ref="N1:N2"/>
    <mergeCell ref="O1:O2"/>
    <mergeCell ref="J1:J2"/>
    <mergeCell ref="E1:E2"/>
    <mergeCell ref="D1:D2"/>
    <mergeCell ref="A1:A2"/>
    <mergeCell ref="B1:B2"/>
    <mergeCell ref="C1:C2"/>
  </mergeCells>
  <phoneticPr fontId="33" type="noConversion"/>
  <pageMargins left="0.23622047244094491" right="0.23622047244094491" top="0.35433070866141736" bottom="0.35433070866141736" header="0.51181102362204722" footer="0.51181102362204722"/>
  <pageSetup paperSize="9" scale="85" firstPageNumber="0" fitToHeight="0" orientation="landscape" horizontalDpi="4294967293" r:id="rId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27">
    <pageSetUpPr fitToPage="1"/>
  </sheetPr>
  <dimension ref="A1:BI427"/>
  <sheetViews>
    <sheetView showWhiteSpace="0" zoomScale="88" zoomScaleNormal="88" zoomScalePageLayoutView="85" workbookViewId="0">
      <pane xSplit="2" ySplit="2" topLeftCell="C102" activePane="bottomRight" state="frozen"/>
      <selection pane="topRight" activeCell="C1" sqref="C1"/>
      <selection pane="bottomLeft" activeCell="A3" sqref="A3"/>
      <selection pane="bottomRight" activeCell="B102" sqref="B102"/>
    </sheetView>
  </sheetViews>
  <sheetFormatPr baseColWidth="10" defaultColWidth="9" defaultRowHeight="11" outlineLevelCol="1"/>
  <cols>
    <col min="1" max="1" width="4.59765625" style="144" customWidth="1"/>
    <col min="2" max="2" width="30.3984375" style="194" customWidth="1"/>
    <col min="3" max="3" width="8.59765625" style="142" customWidth="1"/>
    <col min="4" max="4" width="18.3984375" style="195" hidden="1" customWidth="1" outlineLevel="1"/>
    <col min="5" max="5" width="9" style="196" customWidth="1" collapsed="1"/>
    <col min="6" max="6" width="10" style="143" customWidth="1"/>
    <col min="7" max="7" width="11.3984375" style="143" customWidth="1" outlineLevel="1"/>
    <col min="8" max="9" width="8.796875" style="198" customWidth="1" outlineLevel="1"/>
    <col min="10" max="10" width="9.59765625" style="198" customWidth="1" outlineLevel="1"/>
    <col min="11" max="11" width="7.796875" style="198" customWidth="1" outlineLevel="1"/>
    <col min="12" max="12" width="9.796875" style="198" customWidth="1" outlineLevel="1"/>
    <col min="13" max="13" width="10.3984375" style="198" customWidth="1" outlineLevel="1"/>
    <col min="14" max="14" width="9.59765625" style="198" customWidth="1" outlineLevel="1"/>
    <col min="15" max="15" width="11.19921875" style="143" customWidth="1" outlineLevel="1"/>
    <col min="16" max="16" width="11.19921875" style="198" customWidth="1" outlineLevel="1"/>
    <col min="17" max="17" width="10.796875" style="143" bestFit="1" customWidth="1"/>
    <col min="18" max="18" width="11.19921875" style="143" customWidth="1" outlineLevel="1"/>
    <col min="19" max="19" width="8.796875" style="198" customWidth="1" outlineLevel="1"/>
    <col min="20" max="20" width="9" style="198" customWidth="1" outlineLevel="1"/>
    <col min="21" max="21" width="10" style="198" customWidth="1" outlineLevel="1"/>
    <col min="22" max="22" width="10.796875" style="198" customWidth="1" outlineLevel="1"/>
    <col min="23" max="24" width="10.3984375" style="198" customWidth="1" outlineLevel="1"/>
    <col min="25" max="25" width="9.3984375" style="198" customWidth="1" outlineLevel="1"/>
    <col min="26" max="26" width="11.19921875" style="143" customWidth="1" outlineLevel="1"/>
    <col min="27" max="27" width="11.19921875" style="198" customWidth="1" outlineLevel="1"/>
    <col min="28" max="28" width="12.3984375" style="143" customWidth="1"/>
    <col min="29" max="29" width="11.19921875" style="143" customWidth="1" outlineLevel="1"/>
    <col min="30" max="31" width="8.796875" style="198" customWidth="1" outlineLevel="1"/>
    <col min="32" max="32" width="10" style="198" customWidth="1" outlineLevel="1"/>
    <col min="33" max="33" width="8.796875" style="198" customWidth="1" outlineLevel="1"/>
    <col min="34" max="34" width="9" style="198" bestFit="1" customWidth="1" outlineLevel="1"/>
    <col min="35" max="35" width="10.19921875" style="198" bestFit="1" customWidth="1" outlineLevel="1"/>
    <col min="36" max="36" width="9.3984375" style="198" customWidth="1" outlineLevel="1"/>
    <col min="37" max="37" width="11.19921875" style="143" customWidth="1" outlineLevel="1"/>
    <col min="38" max="38" width="10.796875" style="198" customWidth="1" outlineLevel="1"/>
    <col min="39" max="39" width="12.19921875" style="143" customWidth="1"/>
    <col min="40" max="40" width="11.3984375" style="143" customWidth="1" outlineLevel="1"/>
    <col min="41" max="41" width="7.19921875" style="198" customWidth="1" outlineLevel="1"/>
    <col min="42" max="42" width="10.796875" style="198" customWidth="1" outlineLevel="1"/>
    <col min="43" max="43" width="9.796875" style="198" customWidth="1" outlineLevel="1"/>
    <col min="44" max="44" width="12.19921875" style="198" customWidth="1" outlineLevel="1"/>
    <col min="45" max="45" width="7.3984375" style="198" customWidth="1" outlineLevel="1"/>
    <col min="46" max="46" width="10.3984375" style="198" customWidth="1" outlineLevel="1"/>
    <col min="47" max="47" width="9.3984375" style="198" customWidth="1" outlineLevel="1"/>
    <col min="48" max="48" width="11.19921875" style="143" customWidth="1" outlineLevel="1"/>
    <col min="49" max="49" width="10.3984375" style="198" customWidth="1" outlineLevel="1"/>
    <col min="50" max="50" width="11.19921875" style="198" bestFit="1" customWidth="1"/>
    <col min="51" max="51" width="14.59765625" style="137" customWidth="1"/>
    <col min="52" max="52" width="6.3984375" style="137" bestFit="1" customWidth="1"/>
    <col min="53" max="55" width="9" style="143"/>
    <col min="56" max="56" width="10.19921875" style="143" bestFit="1" customWidth="1"/>
    <col min="57" max="16384" width="9" style="143"/>
  </cols>
  <sheetData>
    <row r="1" spans="1:56" ht="12.75" customHeight="1">
      <c r="A1" s="788" t="s">
        <v>0</v>
      </c>
      <c r="B1" s="788" t="s">
        <v>1</v>
      </c>
      <c r="C1" s="788"/>
      <c r="D1" s="795" t="s">
        <v>4</v>
      </c>
      <c r="E1" s="795" t="s">
        <v>1085</v>
      </c>
      <c r="F1" s="793" t="s">
        <v>3487</v>
      </c>
      <c r="G1" s="788" t="s">
        <v>811</v>
      </c>
      <c r="H1" s="790" t="s">
        <v>812</v>
      </c>
      <c r="I1" s="791"/>
      <c r="J1" s="791"/>
      <c r="K1" s="791"/>
      <c r="L1" s="791"/>
      <c r="M1" s="791"/>
      <c r="N1" s="792"/>
      <c r="O1" s="784" t="s">
        <v>813</v>
      </c>
      <c r="P1" s="784" t="s">
        <v>814</v>
      </c>
      <c r="Q1" s="786" t="s">
        <v>3488</v>
      </c>
      <c r="R1" s="788" t="s">
        <v>816</v>
      </c>
      <c r="S1" s="790" t="s">
        <v>812</v>
      </c>
      <c r="T1" s="791"/>
      <c r="U1" s="791"/>
      <c r="V1" s="791"/>
      <c r="W1" s="791"/>
      <c r="X1" s="791"/>
      <c r="Y1" s="792"/>
      <c r="Z1" s="786" t="s">
        <v>1146</v>
      </c>
      <c r="AA1" s="784" t="s">
        <v>814</v>
      </c>
      <c r="AB1" s="786" t="s">
        <v>3489</v>
      </c>
      <c r="AC1" s="788" t="s">
        <v>818</v>
      </c>
      <c r="AD1" s="790" t="s">
        <v>812</v>
      </c>
      <c r="AE1" s="791"/>
      <c r="AF1" s="791"/>
      <c r="AG1" s="791"/>
      <c r="AH1" s="791"/>
      <c r="AI1" s="791"/>
      <c r="AJ1" s="792"/>
      <c r="AK1" s="786" t="s">
        <v>813</v>
      </c>
      <c r="AL1" s="784" t="s">
        <v>814</v>
      </c>
      <c r="AM1" s="786" t="s">
        <v>3490</v>
      </c>
      <c r="AN1" s="788" t="s">
        <v>820</v>
      </c>
      <c r="AO1" s="790" t="s">
        <v>812</v>
      </c>
      <c r="AP1" s="791"/>
      <c r="AQ1" s="791"/>
      <c r="AR1" s="791"/>
      <c r="AS1" s="791"/>
      <c r="AT1" s="791"/>
      <c r="AU1" s="792"/>
      <c r="AV1" s="786" t="s">
        <v>813</v>
      </c>
      <c r="AW1" s="784" t="s">
        <v>814</v>
      </c>
      <c r="AX1" s="784" t="s">
        <v>3491</v>
      </c>
    </row>
    <row r="2" spans="1:56" ht="11.25" customHeight="1">
      <c r="A2" s="789"/>
      <c r="B2" s="789"/>
      <c r="C2" s="789"/>
      <c r="D2" s="796"/>
      <c r="E2" s="796"/>
      <c r="F2" s="794"/>
      <c r="G2" s="789"/>
      <c r="H2" s="355" t="s">
        <v>822</v>
      </c>
      <c r="I2" s="355" t="s">
        <v>823</v>
      </c>
      <c r="J2" s="355" t="s">
        <v>824</v>
      </c>
      <c r="K2" s="355" t="s">
        <v>826</v>
      </c>
      <c r="L2" s="355" t="s">
        <v>1299</v>
      </c>
      <c r="M2" s="355" t="s">
        <v>1379</v>
      </c>
      <c r="N2" s="355" t="s">
        <v>1474</v>
      </c>
      <c r="O2" s="785"/>
      <c r="P2" s="785"/>
      <c r="Q2" s="787"/>
      <c r="R2" s="789"/>
      <c r="S2" s="355" t="s">
        <v>822</v>
      </c>
      <c r="T2" s="355" t="s">
        <v>823</v>
      </c>
      <c r="U2" s="355" t="s">
        <v>824</v>
      </c>
      <c r="V2" s="355" t="s">
        <v>826</v>
      </c>
      <c r="W2" s="355" t="s">
        <v>1299</v>
      </c>
      <c r="X2" s="355" t="s">
        <v>1379</v>
      </c>
      <c r="Y2" s="355" t="s">
        <v>1475</v>
      </c>
      <c r="Z2" s="787"/>
      <c r="AA2" s="785"/>
      <c r="AB2" s="787"/>
      <c r="AC2" s="789"/>
      <c r="AD2" s="355" t="s">
        <v>822</v>
      </c>
      <c r="AE2" s="355" t="s">
        <v>823</v>
      </c>
      <c r="AF2" s="355" t="s">
        <v>824</v>
      </c>
      <c r="AG2" s="355" t="s">
        <v>826</v>
      </c>
      <c r="AH2" s="355" t="s">
        <v>1299</v>
      </c>
      <c r="AI2" s="355" t="s">
        <v>1379</v>
      </c>
      <c r="AJ2" s="355" t="s">
        <v>1922</v>
      </c>
      <c r="AK2" s="787"/>
      <c r="AL2" s="785"/>
      <c r="AM2" s="787"/>
      <c r="AN2" s="789"/>
      <c r="AO2" s="355" t="s">
        <v>822</v>
      </c>
      <c r="AP2" s="355" t="s">
        <v>823</v>
      </c>
      <c r="AQ2" s="355" t="s">
        <v>824</v>
      </c>
      <c r="AR2" s="355" t="s">
        <v>826</v>
      </c>
      <c r="AS2" s="355" t="s">
        <v>1299</v>
      </c>
      <c r="AT2" s="355" t="s">
        <v>1379</v>
      </c>
      <c r="AU2" s="355" t="s">
        <v>1922</v>
      </c>
      <c r="AV2" s="787"/>
      <c r="AW2" s="785"/>
      <c r="AX2" s="785"/>
      <c r="AZ2" s="143"/>
    </row>
    <row r="3" spans="1:56" ht="12" customHeight="1">
      <c r="A3" s="288">
        <v>1</v>
      </c>
      <c r="B3" s="289" t="s">
        <v>1584</v>
      </c>
      <c r="C3" s="290" t="s">
        <v>23</v>
      </c>
      <c r="D3" s="290"/>
      <c r="E3" s="291">
        <v>125</v>
      </c>
      <c r="F3" s="292">
        <v>-100</v>
      </c>
      <c r="G3" s="292">
        <f t="shared" ref="G3:G19" si="0">E3*3</f>
        <v>375</v>
      </c>
      <c r="H3" s="293"/>
      <c r="I3" s="293"/>
      <c r="J3" s="293"/>
      <c r="K3" s="293"/>
      <c r="L3" s="293"/>
      <c r="M3" s="293"/>
      <c r="N3" s="293"/>
      <c r="O3" s="292">
        <f t="shared" ref="O3:O19" si="1">SUM(G3:N3)</f>
        <v>375</v>
      </c>
      <c r="P3" s="293"/>
      <c r="Q3" s="292">
        <f t="shared" ref="Q3:Q20" si="2">F3+O3-P3</f>
        <v>275</v>
      </c>
      <c r="R3" s="292">
        <f t="shared" ref="R3:R19" si="3">E3*3</f>
        <v>375</v>
      </c>
      <c r="S3" s="293"/>
      <c r="T3" s="293"/>
      <c r="U3" s="293"/>
      <c r="V3" s="293"/>
      <c r="W3" s="293"/>
      <c r="X3" s="293"/>
      <c r="Y3" s="293"/>
      <c r="Z3" s="292">
        <f t="shared" ref="Z3:Z19" si="4">SUM(R3:Y3)</f>
        <v>375</v>
      </c>
      <c r="AA3" s="293">
        <v>650</v>
      </c>
      <c r="AB3" s="292">
        <f t="shared" ref="AB3:AB20" si="5">Q3+Z3-AA3</f>
        <v>0</v>
      </c>
      <c r="AC3" s="292">
        <f t="shared" ref="AC3:AC19" si="6">$E3*3</f>
        <v>375</v>
      </c>
      <c r="AD3" s="293"/>
      <c r="AE3" s="293"/>
      <c r="AF3" s="293"/>
      <c r="AG3" s="293"/>
      <c r="AH3" s="293"/>
      <c r="AI3" s="293"/>
      <c r="AJ3" s="293"/>
      <c r="AK3" s="292">
        <f t="shared" ref="AK3:AK19" si="7">SUM(AC3:AJ3)</f>
        <v>375</v>
      </c>
      <c r="AL3" s="293">
        <v>750</v>
      </c>
      <c r="AM3" s="292">
        <f t="shared" ref="AM3:AM20" si="8">AB3+AK3-AL3</f>
        <v>-375</v>
      </c>
      <c r="AN3" s="292">
        <f t="shared" ref="AN3:AN19" si="9">$E3*3</f>
        <v>375</v>
      </c>
      <c r="AO3" s="293"/>
      <c r="AP3" s="293"/>
      <c r="AQ3" s="293"/>
      <c r="AR3" s="293"/>
      <c r="AS3" s="293"/>
      <c r="AT3" s="293"/>
      <c r="AU3" s="293"/>
      <c r="AV3" s="292">
        <f t="shared" ref="AV3:AV19" si="10">SUM(AN3:AU3)</f>
        <v>375</v>
      </c>
      <c r="AW3" s="293"/>
      <c r="AX3" s="292">
        <f t="shared" ref="AX3:AX20" si="11">AM3+AV3-AW3</f>
        <v>0</v>
      </c>
      <c r="AY3" s="137" t="str">
        <f>IF(AX3=0,"*","")</f>
        <v>*</v>
      </c>
      <c r="AZ3" s="137" t="str">
        <f>IF(F3&gt;P3,"!!!","")</f>
        <v/>
      </c>
      <c r="BA3" s="143" t="str">
        <f>IF(E3*3=G3,"","!!!!!")</f>
        <v/>
      </c>
      <c r="BD3" s="143" t="str">
        <f>UPPER(B3)</f>
        <v>ACCENT ELECTRONIC</v>
      </c>
    </row>
    <row r="4" spans="1:56" ht="12" customHeight="1">
      <c r="A4" s="288">
        <v>2</v>
      </c>
      <c r="B4" s="289" t="s">
        <v>1585</v>
      </c>
      <c r="C4" s="290" t="s">
        <v>23</v>
      </c>
      <c r="D4" s="290"/>
      <c r="E4" s="291">
        <v>40</v>
      </c>
      <c r="F4" s="292">
        <v>0</v>
      </c>
      <c r="G4" s="292">
        <f t="shared" si="0"/>
        <v>120</v>
      </c>
      <c r="H4" s="293"/>
      <c r="I4" s="293"/>
      <c r="J4" s="293"/>
      <c r="K4" s="293"/>
      <c r="L4" s="293"/>
      <c r="M4" s="293"/>
      <c r="N4" s="293"/>
      <c r="O4" s="292">
        <f t="shared" si="1"/>
        <v>120</v>
      </c>
      <c r="P4" s="293"/>
      <c r="Q4" s="292">
        <f t="shared" si="2"/>
        <v>120</v>
      </c>
      <c r="R4" s="292">
        <f t="shared" si="3"/>
        <v>120</v>
      </c>
      <c r="S4" s="293"/>
      <c r="T4" s="293"/>
      <c r="U4" s="293"/>
      <c r="V4" s="293"/>
      <c r="W4" s="293"/>
      <c r="X4" s="293"/>
      <c r="Y4" s="293"/>
      <c r="Z4" s="292">
        <f t="shared" si="4"/>
        <v>120</v>
      </c>
      <c r="AA4" s="293">
        <v>240</v>
      </c>
      <c r="AB4" s="292">
        <f t="shared" si="5"/>
        <v>0</v>
      </c>
      <c r="AC4" s="292">
        <f t="shared" si="6"/>
        <v>120</v>
      </c>
      <c r="AD4" s="293"/>
      <c r="AE4" s="293"/>
      <c r="AF4" s="293"/>
      <c r="AG4" s="293"/>
      <c r="AH4" s="293"/>
      <c r="AI4" s="293"/>
      <c r="AJ4" s="293"/>
      <c r="AK4" s="292">
        <f t="shared" si="7"/>
        <v>120</v>
      </c>
      <c r="AL4" s="293">
        <v>120</v>
      </c>
      <c r="AM4" s="292">
        <f t="shared" si="8"/>
        <v>0</v>
      </c>
      <c r="AN4" s="292">
        <f t="shared" si="9"/>
        <v>120</v>
      </c>
      <c r="AO4" s="293"/>
      <c r="AP4" s="293"/>
      <c r="AQ4" s="293"/>
      <c r="AR4" s="293"/>
      <c r="AS4" s="293"/>
      <c r="AT4" s="293"/>
      <c r="AU4" s="293"/>
      <c r="AV4" s="292">
        <f t="shared" si="10"/>
        <v>120</v>
      </c>
      <c r="AW4" s="293">
        <v>120</v>
      </c>
      <c r="AX4" s="292">
        <f t="shared" si="11"/>
        <v>0</v>
      </c>
      <c r="AZ4" s="137" t="str">
        <f>IF(F4&gt;P4,"!!!","")</f>
        <v/>
      </c>
      <c r="BA4" s="143" t="str">
        <f t="shared" ref="BA4:BA67" si="12">IF(E4*3=G4,"","!!!!!")</f>
        <v/>
      </c>
      <c r="BD4" s="143" t="str">
        <f t="shared" ref="BD4:BD64" si="13">UPPER(B4)</f>
        <v>ACCENT INVESTMENT</v>
      </c>
    </row>
    <row r="5" spans="1:56" ht="12" customHeight="1">
      <c r="A5" s="288">
        <v>3</v>
      </c>
      <c r="B5" s="289" t="s">
        <v>13</v>
      </c>
      <c r="C5" s="290" t="s">
        <v>14</v>
      </c>
      <c r="D5" s="290" t="s">
        <v>16</v>
      </c>
      <c r="E5" s="291">
        <v>240</v>
      </c>
      <c r="F5" s="292">
        <v>0</v>
      </c>
      <c r="G5" s="292">
        <f t="shared" si="0"/>
        <v>720</v>
      </c>
      <c r="H5" s="293">
        <v>50</v>
      </c>
      <c r="I5" s="293"/>
      <c r="J5" s="293"/>
      <c r="K5" s="293"/>
      <c r="L5" s="293">
        <v>100</v>
      </c>
      <c r="M5" s="293"/>
      <c r="N5" s="293">
        <v>50</v>
      </c>
      <c r="O5" s="292">
        <f t="shared" si="1"/>
        <v>920</v>
      </c>
      <c r="P5" s="293">
        <v>920</v>
      </c>
      <c r="Q5" s="292">
        <f t="shared" si="2"/>
        <v>0</v>
      </c>
      <c r="R5" s="292">
        <f t="shared" si="3"/>
        <v>720</v>
      </c>
      <c r="S5" s="293"/>
      <c r="T5" s="293"/>
      <c r="U5" s="293"/>
      <c r="V5" s="293"/>
      <c r="W5" s="293"/>
      <c r="X5" s="293"/>
      <c r="Y5" s="293"/>
      <c r="Z5" s="292">
        <f t="shared" si="4"/>
        <v>720</v>
      </c>
      <c r="AA5" s="293">
        <v>720</v>
      </c>
      <c r="AB5" s="292">
        <f t="shared" si="5"/>
        <v>0</v>
      </c>
      <c r="AC5" s="292">
        <f t="shared" si="6"/>
        <v>720</v>
      </c>
      <c r="AD5" s="293"/>
      <c r="AE5" s="293"/>
      <c r="AF5" s="293"/>
      <c r="AG5" s="293"/>
      <c r="AH5" s="293"/>
      <c r="AI5" s="293"/>
      <c r="AJ5" s="293"/>
      <c r="AK5" s="292">
        <f t="shared" si="7"/>
        <v>720</v>
      </c>
      <c r="AL5" s="293">
        <v>1440</v>
      </c>
      <c r="AM5" s="292">
        <f t="shared" si="8"/>
        <v>-720</v>
      </c>
      <c r="AN5" s="292">
        <f t="shared" si="9"/>
        <v>720</v>
      </c>
      <c r="AO5" s="293"/>
      <c r="AP5" s="293"/>
      <c r="AQ5" s="293"/>
      <c r="AR5" s="293"/>
      <c r="AS5" s="293"/>
      <c r="AT5" s="293"/>
      <c r="AU5" s="293"/>
      <c r="AV5" s="292">
        <f t="shared" si="10"/>
        <v>720</v>
      </c>
      <c r="AW5" s="293"/>
      <c r="AX5" s="292">
        <f t="shared" si="11"/>
        <v>0</v>
      </c>
      <c r="AZ5" s="143"/>
      <c r="BA5" s="143" t="str">
        <f t="shared" si="12"/>
        <v/>
      </c>
      <c r="BD5" s="143" t="str">
        <f t="shared" si="13"/>
        <v>ACORD</v>
      </c>
    </row>
    <row r="6" spans="1:56" ht="12" customHeight="1">
      <c r="A6" s="288">
        <v>4</v>
      </c>
      <c r="B6" s="289" t="s">
        <v>938</v>
      </c>
      <c r="C6" s="290" t="s">
        <v>23</v>
      </c>
      <c r="D6" s="290" t="s">
        <v>944</v>
      </c>
      <c r="E6" s="291">
        <v>105</v>
      </c>
      <c r="F6" s="292">
        <v>0</v>
      </c>
      <c r="G6" s="292">
        <f t="shared" si="0"/>
        <v>315</v>
      </c>
      <c r="H6" s="293"/>
      <c r="I6" s="293"/>
      <c r="J6" s="293"/>
      <c r="K6" s="293"/>
      <c r="L6" s="293"/>
      <c r="M6" s="293"/>
      <c r="N6" s="293"/>
      <c r="O6" s="292">
        <f t="shared" si="1"/>
        <v>315</v>
      </c>
      <c r="P6" s="293"/>
      <c r="Q6" s="292">
        <f t="shared" si="2"/>
        <v>315</v>
      </c>
      <c r="R6" s="292">
        <f t="shared" si="3"/>
        <v>315</v>
      </c>
      <c r="S6" s="293"/>
      <c r="T6" s="293"/>
      <c r="U6" s="293"/>
      <c r="V6" s="293"/>
      <c r="W6" s="293"/>
      <c r="X6" s="293"/>
      <c r="Y6" s="293"/>
      <c r="Z6" s="292">
        <f t="shared" si="4"/>
        <v>315</v>
      </c>
      <c r="AA6" s="293">
        <v>1890</v>
      </c>
      <c r="AB6" s="292">
        <f t="shared" si="5"/>
        <v>-1260</v>
      </c>
      <c r="AC6" s="292">
        <f t="shared" si="6"/>
        <v>315</v>
      </c>
      <c r="AD6" s="293"/>
      <c r="AE6" s="293"/>
      <c r="AF6" s="293"/>
      <c r="AG6" s="293"/>
      <c r="AH6" s="293"/>
      <c r="AI6" s="293"/>
      <c r="AJ6" s="293"/>
      <c r="AK6" s="292">
        <f t="shared" si="7"/>
        <v>315</v>
      </c>
      <c r="AL6" s="293"/>
      <c r="AM6" s="292">
        <f t="shared" si="8"/>
        <v>-945</v>
      </c>
      <c r="AN6" s="292">
        <f t="shared" si="9"/>
        <v>315</v>
      </c>
      <c r="AO6" s="293"/>
      <c r="AP6" s="293"/>
      <c r="AQ6" s="293"/>
      <c r="AR6" s="293"/>
      <c r="AS6" s="293"/>
      <c r="AT6" s="293"/>
      <c r="AU6" s="293"/>
      <c r="AV6" s="292">
        <f t="shared" si="10"/>
        <v>315</v>
      </c>
      <c r="AW6" s="293"/>
      <c r="AX6" s="292">
        <f t="shared" si="11"/>
        <v>-630</v>
      </c>
      <c r="AZ6" s="137" t="str">
        <f>IF(F6&gt;P6,"!!!","")</f>
        <v/>
      </c>
      <c r="BA6" s="143" t="str">
        <f t="shared" si="12"/>
        <v/>
      </c>
      <c r="BD6" s="143" t="str">
        <f t="shared" si="13"/>
        <v>ACVARIUM</v>
      </c>
    </row>
    <row r="7" spans="1:56" ht="12" customHeight="1">
      <c r="A7" s="288">
        <v>5</v>
      </c>
      <c r="B7" s="289" t="s">
        <v>992</v>
      </c>
      <c r="C7" s="290" t="s">
        <v>14</v>
      </c>
      <c r="D7" s="290" t="s">
        <v>74</v>
      </c>
      <c r="E7" s="291">
        <v>65</v>
      </c>
      <c r="F7" s="292">
        <v>0</v>
      </c>
      <c r="G7" s="292">
        <f t="shared" si="0"/>
        <v>195</v>
      </c>
      <c r="H7" s="293"/>
      <c r="I7" s="293"/>
      <c r="J7" s="293"/>
      <c r="K7" s="293"/>
      <c r="L7" s="293"/>
      <c r="M7" s="293"/>
      <c r="N7" s="293"/>
      <c r="O7" s="292">
        <f t="shared" si="1"/>
        <v>195</v>
      </c>
      <c r="P7" s="293">
        <v>195</v>
      </c>
      <c r="Q7" s="292">
        <f t="shared" si="2"/>
        <v>0</v>
      </c>
      <c r="R7" s="292">
        <f t="shared" si="3"/>
        <v>195</v>
      </c>
      <c r="S7" s="293">
        <v>50</v>
      </c>
      <c r="T7" s="293">
        <v>100</v>
      </c>
      <c r="U7" s="293"/>
      <c r="V7" s="293"/>
      <c r="W7" s="293">
        <v>100</v>
      </c>
      <c r="X7" s="293"/>
      <c r="Y7" s="293"/>
      <c r="Z7" s="292">
        <f t="shared" si="4"/>
        <v>445</v>
      </c>
      <c r="AA7" s="293">
        <v>445</v>
      </c>
      <c r="AB7" s="292">
        <f t="shared" si="5"/>
        <v>0</v>
      </c>
      <c r="AC7" s="292">
        <f t="shared" si="6"/>
        <v>195</v>
      </c>
      <c r="AD7" s="293"/>
      <c r="AE7" s="293"/>
      <c r="AF7" s="293"/>
      <c r="AG7" s="293"/>
      <c r="AH7" s="293"/>
      <c r="AI7" s="293"/>
      <c r="AJ7" s="293"/>
      <c r="AK7" s="292">
        <f t="shared" si="7"/>
        <v>195</v>
      </c>
      <c r="AL7" s="293">
        <v>195</v>
      </c>
      <c r="AM7" s="292">
        <f t="shared" si="8"/>
        <v>0</v>
      </c>
      <c r="AN7" s="292">
        <f t="shared" si="9"/>
        <v>195</v>
      </c>
      <c r="AO7" s="293"/>
      <c r="AP7" s="293"/>
      <c r="AQ7" s="293"/>
      <c r="AR7" s="293"/>
      <c r="AS7" s="293"/>
      <c r="AT7" s="293"/>
      <c r="AU7" s="293"/>
      <c r="AV7" s="292">
        <f t="shared" si="10"/>
        <v>195</v>
      </c>
      <c r="AW7" s="293">
        <v>195</v>
      </c>
      <c r="AX7" s="292">
        <f t="shared" si="11"/>
        <v>0</v>
      </c>
      <c r="AZ7" s="143"/>
      <c r="BA7" s="143" t="str">
        <f t="shared" si="12"/>
        <v/>
      </c>
      <c r="BD7" s="143" t="str">
        <f t="shared" si="13"/>
        <v>ACVA-VULCANESTI</v>
      </c>
    </row>
    <row r="8" spans="1:56" ht="12" customHeight="1">
      <c r="A8" s="288">
        <v>6</v>
      </c>
      <c r="B8" s="289" t="s">
        <v>1545</v>
      </c>
      <c r="C8" s="290" t="s">
        <v>23</v>
      </c>
      <c r="D8" s="290"/>
      <c r="E8" s="291">
        <v>35</v>
      </c>
      <c r="F8" s="292">
        <v>0</v>
      </c>
      <c r="G8" s="292">
        <f t="shared" si="0"/>
        <v>105</v>
      </c>
      <c r="H8" s="293"/>
      <c r="I8" s="293"/>
      <c r="J8" s="293"/>
      <c r="K8" s="293"/>
      <c r="L8" s="293"/>
      <c r="M8" s="293"/>
      <c r="N8" s="293"/>
      <c r="O8" s="292">
        <f t="shared" si="1"/>
        <v>105</v>
      </c>
      <c r="P8" s="293">
        <v>105</v>
      </c>
      <c r="Q8" s="292">
        <f t="shared" si="2"/>
        <v>0</v>
      </c>
      <c r="R8" s="292">
        <f t="shared" si="3"/>
        <v>105</v>
      </c>
      <c r="S8" s="293">
        <v>50</v>
      </c>
      <c r="T8" s="293"/>
      <c r="U8" s="293"/>
      <c r="V8" s="293"/>
      <c r="W8" s="293"/>
      <c r="X8" s="293"/>
      <c r="Y8" s="293"/>
      <c r="Z8" s="292">
        <f t="shared" si="4"/>
        <v>155</v>
      </c>
      <c r="AA8" s="293"/>
      <c r="AB8" s="292">
        <f t="shared" si="5"/>
        <v>155</v>
      </c>
      <c r="AC8" s="292">
        <f t="shared" si="6"/>
        <v>105</v>
      </c>
      <c r="AD8" s="293"/>
      <c r="AE8" s="293"/>
      <c r="AF8" s="293"/>
      <c r="AG8" s="293"/>
      <c r="AH8" s="293"/>
      <c r="AI8" s="293"/>
      <c r="AJ8" s="293"/>
      <c r="AK8" s="292">
        <f t="shared" si="7"/>
        <v>105</v>
      </c>
      <c r="AL8" s="293"/>
      <c r="AM8" s="292">
        <f t="shared" si="8"/>
        <v>260</v>
      </c>
      <c r="AN8" s="292">
        <f t="shared" si="9"/>
        <v>105</v>
      </c>
      <c r="AO8" s="293"/>
      <c r="AP8" s="293"/>
      <c r="AQ8" s="293"/>
      <c r="AR8" s="293"/>
      <c r="AS8" s="293"/>
      <c r="AT8" s="293"/>
      <c r="AU8" s="293"/>
      <c r="AV8" s="292">
        <f t="shared" si="10"/>
        <v>105</v>
      </c>
      <c r="AW8" s="293"/>
      <c r="AX8" s="292">
        <f t="shared" si="11"/>
        <v>365</v>
      </c>
      <c r="AZ8" s="137" t="str">
        <f>IF(F8&gt;P8,"!!!","")</f>
        <v/>
      </c>
      <c r="BA8" s="143" t="str">
        <f t="shared" si="12"/>
        <v/>
      </c>
      <c r="BD8" s="143" t="str">
        <f t="shared" si="13"/>
        <v>ADET</v>
      </c>
    </row>
    <row r="9" spans="1:56" ht="12" customHeight="1">
      <c r="A9" s="288">
        <v>7</v>
      </c>
      <c r="B9" s="294" t="s">
        <v>1594</v>
      </c>
      <c r="C9" s="290" t="s">
        <v>10</v>
      </c>
      <c r="D9" s="290" t="s">
        <v>20</v>
      </c>
      <c r="E9" s="295">
        <v>400</v>
      </c>
      <c r="F9" s="292">
        <v>0</v>
      </c>
      <c r="G9" s="292">
        <f t="shared" si="0"/>
        <v>1200</v>
      </c>
      <c r="H9" s="293"/>
      <c r="I9" s="293"/>
      <c r="J9" s="293"/>
      <c r="K9" s="293"/>
      <c r="L9" s="293"/>
      <c r="M9" s="293"/>
      <c r="N9" s="293"/>
      <c r="O9" s="292">
        <f t="shared" si="1"/>
        <v>1200</v>
      </c>
      <c r="P9" s="293">
        <v>1200</v>
      </c>
      <c r="Q9" s="292">
        <f t="shared" si="2"/>
        <v>0</v>
      </c>
      <c r="R9" s="292">
        <f t="shared" si="3"/>
        <v>1200</v>
      </c>
      <c r="S9" s="293">
        <v>100</v>
      </c>
      <c r="T9" s="293"/>
      <c r="U9" s="293">
        <v>4858</v>
      </c>
      <c r="V9" s="293"/>
      <c r="W9" s="293">
        <v>100</v>
      </c>
      <c r="X9" s="293"/>
      <c r="Y9" s="293"/>
      <c r="Z9" s="292">
        <f t="shared" si="4"/>
        <v>6258</v>
      </c>
      <c r="AA9" s="293">
        <v>6258</v>
      </c>
      <c r="AB9" s="292">
        <f t="shared" si="5"/>
        <v>0</v>
      </c>
      <c r="AC9" s="292">
        <f t="shared" si="6"/>
        <v>1200</v>
      </c>
      <c r="AD9" s="293">
        <v>100</v>
      </c>
      <c r="AE9" s="293">
        <v>183</v>
      </c>
      <c r="AF9" s="293"/>
      <c r="AG9" s="293">
        <v>300</v>
      </c>
      <c r="AH9" s="293"/>
      <c r="AI9" s="293"/>
      <c r="AJ9" s="293"/>
      <c r="AK9" s="292">
        <f t="shared" si="7"/>
        <v>1783</v>
      </c>
      <c r="AL9" s="293">
        <v>1783</v>
      </c>
      <c r="AM9" s="292">
        <f t="shared" si="8"/>
        <v>0</v>
      </c>
      <c r="AN9" s="292">
        <f t="shared" si="9"/>
        <v>1200</v>
      </c>
      <c r="AO9" s="293">
        <v>100</v>
      </c>
      <c r="AP9" s="293">
        <v>183</v>
      </c>
      <c r="AQ9" s="293"/>
      <c r="AR9" s="293"/>
      <c r="AS9" s="293"/>
      <c r="AT9" s="293"/>
      <c r="AU9" s="293"/>
      <c r="AV9" s="292">
        <f t="shared" si="10"/>
        <v>1483</v>
      </c>
      <c r="AW9" s="293">
        <v>1483</v>
      </c>
      <c r="AX9" s="292">
        <f t="shared" si="11"/>
        <v>0</v>
      </c>
      <c r="AZ9" s="143"/>
      <c r="BA9" s="143" t="str">
        <f t="shared" si="12"/>
        <v/>
      </c>
      <c r="BD9" s="143" t="str">
        <f t="shared" si="13"/>
        <v>AGAT</v>
      </c>
    </row>
    <row r="10" spans="1:56" ht="12" customHeight="1">
      <c r="A10" s="288">
        <v>8</v>
      </c>
      <c r="B10" s="289" t="s">
        <v>1124</v>
      </c>
      <c r="C10" s="290" t="s">
        <v>23</v>
      </c>
      <c r="D10" s="290" t="s">
        <v>25</v>
      </c>
      <c r="E10" s="291">
        <v>75</v>
      </c>
      <c r="F10" s="292">
        <v>0</v>
      </c>
      <c r="G10" s="292">
        <f t="shared" si="0"/>
        <v>225</v>
      </c>
      <c r="H10" s="293"/>
      <c r="I10" s="293"/>
      <c r="J10" s="293"/>
      <c r="K10" s="293"/>
      <c r="L10" s="293"/>
      <c r="M10" s="293"/>
      <c r="N10" s="293"/>
      <c r="O10" s="292">
        <f t="shared" si="1"/>
        <v>225</v>
      </c>
      <c r="P10" s="293">
        <v>900</v>
      </c>
      <c r="Q10" s="292">
        <f t="shared" si="2"/>
        <v>-675</v>
      </c>
      <c r="R10" s="292">
        <f t="shared" si="3"/>
        <v>225</v>
      </c>
      <c r="S10" s="293"/>
      <c r="T10" s="293"/>
      <c r="U10" s="293"/>
      <c r="V10" s="293"/>
      <c r="W10" s="293"/>
      <c r="X10" s="293"/>
      <c r="Y10" s="293"/>
      <c r="Z10" s="292">
        <f t="shared" si="4"/>
        <v>225</v>
      </c>
      <c r="AA10" s="293"/>
      <c r="AB10" s="292">
        <f t="shared" si="5"/>
        <v>-450</v>
      </c>
      <c r="AC10" s="292">
        <f t="shared" si="6"/>
        <v>225</v>
      </c>
      <c r="AD10" s="293"/>
      <c r="AE10" s="293"/>
      <c r="AF10" s="293"/>
      <c r="AG10" s="293"/>
      <c r="AH10" s="293"/>
      <c r="AI10" s="293"/>
      <c r="AJ10" s="293"/>
      <c r="AK10" s="292">
        <f t="shared" si="7"/>
        <v>225</v>
      </c>
      <c r="AL10" s="293"/>
      <c r="AM10" s="292">
        <f t="shared" si="8"/>
        <v>-225</v>
      </c>
      <c r="AN10" s="292">
        <f t="shared" si="9"/>
        <v>225</v>
      </c>
      <c r="AO10" s="293"/>
      <c r="AP10" s="293"/>
      <c r="AQ10" s="293"/>
      <c r="AR10" s="293"/>
      <c r="AS10" s="293"/>
      <c r="AT10" s="293"/>
      <c r="AU10" s="293"/>
      <c r="AV10" s="292">
        <f t="shared" si="10"/>
        <v>225</v>
      </c>
      <c r="AW10" s="293"/>
      <c r="AX10" s="292">
        <f t="shared" si="11"/>
        <v>0</v>
      </c>
      <c r="AZ10" s="137" t="str">
        <f>IF(F10&gt;P10,"!!!","")</f>
        <v/>
      </c>
      <c r="BA10" s="143" t="str">
        <f t="shared" si="12"/>
        <v/>
      </c>
      <c r="BD10" s="143" t="str">
        <f t="shared" si="13"/>
        <v>AGENŢIA  "CORCIMARU, PARTENERII ŞI ASOCIAŢII"</v>
      </c>
    </row>
    <row r="11" spans="1:56" ht="12" customHeight="1">
      <c r="A11" s="288">
        <v>9</v>
      </c>
      <c r="B11" s="289" t="s">
        <v>26</v>
      </c>
      <c r="C11" s="290" t="s">
        <v>23</v>
      </c>
      <c r="D11" s="290" t="s">
        <v>28</v>
      </c>
      <c r="E11" s="291">
        <v>100</v>
      </c>
      <c r="F11" s="292">
        <v>-100</v>
      </c>
      <c r="G11" s="292">
        <f t="shared" si="0"/>
        <v>300</v>
      </c>
      <c r="H11" s="293"/>
      <c r="I11" s="293"/>
      <c r="J11" s="293"/>
      <c r="K11" s="293"/>
      <c r="L11" s="293"/>
      <c r="M11" s="293"/>
      <c r="N11" s="293"/>
      <c r="O11" s="292">
        <f t="shared" si="1"/>
        <v>300</v>
      </c>
      <c r="P11" s="293">
        <v>300</v>
      </c>
      <c r="Q11" s="292">
        <f t="shared" si="2"/>
        <v>-100</v>
      </c>
      <c r="R11" s="292">
        <f t="shared" si="3"/>
        <v>300</v>
      </c>
      <c r="S11" s="293"/>
      <c r="T11" s="293"/>
      <c r="U11" s="293"/>
      <c r="V11" s="293"/>
      <c r="W11" s="293"/>
      <c r="X11" s="293"/>
      <c r="Y11" s="293"/>
      <c r="Z11" s="292">
        <f t="shared" si="4"/>
        <v>300</v>
      </c>
      <c r="AA11" s="293">
        <v>300</v>
      </c>
      <c r="AB11" s="292">
        <f t="shared" si="5"/>
        <v>-100</v>
      </c>
      <c r="AC11" s="292">
        <f t="shared" si="6"/>
        <v>300</v>
      </c>
      <c r="AD11" s="293"/>
      <c r="AE11" s="293">
        <v>100</v>
      </c>
      <c r="AF11" s="293"/>
      <c r="AG11" s="293"/>
      <c r="AH11" s="293"/>
      <c r="AI11" s="293"/>
      <c r="AJ11" s="293"/>
      <c r="AK11" s="292">
        <f t="shared" si="7"/>
        <v>400</v>
      </c>
      <c r="AL11" s="293">
        <v>600</v>
      </c>
      <c r="AM11" s="292">
        <f t="shared" si="8"/>
        <v>-300</v>
      </c>
      <c r="AN11" s="292">
        <f t="shared" si="9"/>
        <v>300</v>
      </c>
      <c r="AO11" s="293"/>
      <c r="AP11" s="293"/>
      <c r="AQ11" s="293"/>
      <c r="AR11" s="293"/>
      <c r="AS11" s="293"/>
      <c r="AT11" s="293"/>
      <c r="AU11" s="293"/>
      <c r="AV11" s="292">
        <f t="shared" si="10"/>
        <v>300</v>
      </c>
      <c r="AW11" s="293"/>
      <c r="AX11" s="292">
        <f t="shared" si="11"/>
        <v>0</v>
      </c>
      <c r="AZ11" s="137" t="str">
        <f>IF(F11&gt;P11,"!!!","")</f>
        <v/>
      </c>
      <c r="BA11" s="143" t="str">
        <f t="shared" si="12"/>
        <v/>
      </c>
      <c r="BD11" s="143" t="str">
        <f t="shared" si="13"/>
        <v>AGENŢIA "TREI G"</v>
      </c>
    </row>
    <row r="12" spans="1:56" ht="12" customHeight="1">
      <c r="A12" s="288">
        <v>10</v>
      </c>
      <c r="B12" s="289" t="s">
        <v>1602</v>
      </c>
      <c r="C12" s="290" t="s">
        <v>14</v>
      </c>
      <c r="D12" s="290"/>
      <c r="E12" s="291">
        <v>420</v>
      </c>
      <c r="F12" s="292">
        <v>0</v>
      </c>
      <c r="G12" s="292">
        <f t="shared" si="0"/>
        <v>1260</v>
      </c>
      <c r="H12" s="293"/>
      <c r="I12" s="293"/>
      <c r="J12" s="293"/>
      <c r="K12" s="293"/>
      <c r="L12" s="293"/>
      <c r="M12" s="293"/>
      <c r="N12" s="293"/>
      <c r="O12" s="292">
        <f t="shared" si="1"/>
        <v>1260</v>
      </c>
      <c r="P12" s="293">
        <v>1260</v>
      </c>
      <c r="Q12" s="292">
        <f t="shared" si="2"/>
        <v>0</v>
      </c>
      <c r="R12" s="292">
        <f t="shared" si="3"/>
        <v>1260</v>
      </c>
      <c r="S12" s="293"/>
      <c r="T12" s="293"/>
      <c r="U12" s="293"/>
      <c r="V12" s="293"/>
      <c r="W12" s="293"/>
      <c r="X12" s="293"/>
      <c r="Y12" s="293"/>
      <c r="Z12" s="292">
        <f t="shared" si="4"/>
        <v>1260</v>
      </c>
      <c r="AA12" s="293">
        <v>1260</v>
      </c>
      <c r="AB12" s="292">
        <f t="shared" si="5"/>
        <v>0</v>
      </c>
      <c r="AC12" s="292">
        <f t="shared" si="6"/>
        <v>1260</v>
      </c>
      <c r="AD12" s="293"/>
      <c r="AE12" s="293"/>
      <c r="AF12" s="293"/>
      <c r="AG12" s="293"/>
      <c r="AH12" s="293"/>
      <c r="AI12" s="293"/>
      <c r="AJ12" s="293"/>
      <c r="AK12" s="292">
        <f t="shared" si="7"/>
        <v>1260</v>
      </c>
      <c r="AL12" s="293">
        <v>1260</v>
      </c>
      <c r="AM12" s="292">
        <f t="shared" si="8"/>
        <v>0</v>
      </c>
      <c r="AN12" s="292">
        <f t="shared" si="9"/>
        <v>1260</v>
      </c>
      <c r="AO12" s="293"/>
      <c r="AP12" s="293"/>
      <c r="AQ12" s="293"/>
      <c r="AR12" s="293"/>
      <c r="AS12" s="293"/>
      <c r="AT12" s="293"/>
      <c r="AU12" s="293"/>
      <c r="AV12" s="292">
        <f t="shared" si="10"/>
        <v>1260</v>
      </c>
      <c r="AW12" s="293">
        <v>1260</v>
      </c>
      <c r="AX12" s="292">
        <f t="shared" si="11"/>
        <v>0</v>
      </c>
      <c r="AZ12" s="143"/>
      <c r="BA12" s="143" t="str">
        <f t="shared" si="12"/>
        <v/>
      </c>
      <c r="BD12" s="143" t="str">
        <f t="shared" si="13"/>
        <v>AGRO-COSTEŞTI</v>
      </c>
    </row>
    <row r="13" spans="1:56" ht="12" customHeight="1">
      <c r="A13" s="288">
        <v>11</v>
      </c>
      <c r="B13" s="289" t="s">
        <v>31</v>
      </c>
      <c r="C13" s="290" t="s">
        <v>14</v>
      </c>
      <c r="D13" s="290" t="s">
        <v>33</v>
      </c>
      <c r="E13" s="291">
        <v>150</v>
      </c>
      <c r="F13" s="292">
        <v>0</v>
      </c>
      <c r="G13" s="292">
        <f t="shared" si="0"/>
        <v>450</v>
      </c>
      <c r="H13" s="293"/>
      <c r="I13" s="293"/>
      <c r="J13" s="293"/>
      <c r="K13" s="293"/>
      <c r="L13" s="293"/>
      <c r="M13" s="293"/>
      <c r="N13" s="293"/>
      <c r="O13" s="292">
        <f t="shared" si="1"/>
        <v>450</v>
      </c>
      <c r="P13" s="293"/>
      <c r="Q13" s="292">
        <f t="shared" si="2"/>
        <v>450</v>
      </c>
      <c r="R13" s="292">
        <f t="shared" si="3"/>
        <v>450</v>
      </c>
      <c r="S13" s="293"/>
      <c r="T13" s="293"/>
      <c r="U13" s="293"/>
      <c r="V13" s="293"/>
      <c r="W13" s="293"/>
      <c r="X13" s="293"/>
      <c r="Y13" s="293"/>
      <c r="Z13" s="292">
        <f t="shared" si="4"/>
        <v>450</v>
      </c>
      <c r="AA13" s="293"/>
      <c r="AB13" s="292">
        <f t="shared" si="5"/>
        <v>900</v>
      </c>
      <c r="AC13" s="292">
        <f t="shared" si="6"/>
        <v>450</v>
      </c>
      <c r="AD13" s="293"/>
      <c r="AE13" s="293"/>
      <c r="AF13" s="293"/>
      <c r="AG13" s="293"/>
      <c r="AH13" s="293"/>
      <c r="AI13" s="293"/>
      <c r="AJ13" s="293"/>
      <c r="AK13" s="292">
        <f t="shared" si="7"/>
        <v>450</v>
      </c>
      <c r="AL13" s="293">
        <v>1350</v>
      </c>
      <c r="AM13" s="292">
        <f t="shared" si="8"/>
        <v>0</v>
      </c>
      <c r="AN13" s="292">
        <f t="shared" si="9"/>
        <v>450</v>
      </c>
      <c r="AO13" s="293"/>
      <c r="AP13" s="293"/>
      <c r="AQ13" s="293"/>
      <c r="AR13" s="293"/>
      <c r="AS13" s="293">
        <v>100</v>
      </c>
      <c r="AT13" s="293"/>
      <c r="AU13" s="293"/>
      <c r="AV13" s="292">
        <f t="shared" si="10"/>
        <v>550</v>
      </c>
      <c r="AW13" s="293"/>
      <c r="AX13" s="292">
        <f t="shared" si="11"/>
        <v>550</v>
      </c>
      <c r="AZ13" s="143"/>
      <c r="BA13" s="143" t="str">
        <f t="shared" si="12"/>
        <v/>
      </c>
    </row>
    <row r="14" spans="1:56" ht="12" customHeight="1">
      <c r="A14" s="288">
        <v>12</v>
      </c>
      <c r="B14" s="289" t="s">
        <v>1618</v>
      </c>
      <c r="C14" s="290" t="s">
        <v>14</v>
      </c>
      <c r="D14" s="290"/>
      <c r="E14" s="291">
        <v>200</v>
      </c>
      <c r="F14" s="292">
        <v>0</v>
      </c>
      <c r="G14" s="292">
        <f t="shared" si="0"/>
        <v>600</v>
      </c>
      <c r="H14" s="293"/>
      <c r="I14" s="293"/>
      <c r="J14" s="293"/>
      <c r="K14" s="293"/>
      <c r="L14" s="293"/>
      <c r="M14" s="293"/>
      <c r="N14" s="293"/>
      <c r="O14" s="292">
        <f t="shared" si="1"/>
        <v>600</v>
      </c>
      <c r="P14" s="293">
        <v>2400</v>
      </c>
      <c r="Q14" s="292">
        <f t="shared" si="2"/>
        <v>-1800</v>
      </c>
      <c r="R14" s="292">
        <f t="shared" si="3"/>
        <v>600</v>
      </c>
      <c r="S14" s="293"/>
      <c r="T14" s="293"/>
      <c r="U14" s="293"/>
      <c r="V14" s="293"/>
      <c r="W14" s="293"/>
      <c r="X14" s="293"/>
      <c r="Y14" s="293"/>
      <c r="Z14" s="292">
        <f t="shared" si="4"/>
        <v>600</v>
      </c>
      <c r="AA14" s="293"/>
      <c r="AB14" s="292">
        <f t="shared" si="5"/>
        <v>-1200</v>
      </c>
      <c r="AC14" s="292">
        <f t="shared" si="6"/>
        <v>600</v>
      </c>
      <c r="AD14" s="293"/>
      <c r="AE14" s="293"/>
      <c r="AF14" s="293"/>
      <c r="AG14" s="293"/>
      <c r="AH14" s="293"/>
      <c r="AI14" s="293"/>
      <c r="AJ14" s="293"/>
      <c r="AK14" s="292">
        <f t="shared" si="7"/>
        <v>600</v>
      </c>
      <c r="AL14" s="293"/>
      <c r="AM14" s="292">
        <f t="shared" si="8"/>
        <v>-600</v>
      </c>
      <c r="AN14" s="292">
        <f t="shared" si="9"/>
        <v>600</v>
      </c>
      <c r="AO14" s="293"/>
      <c r="AP14" s="293"/>
      <c r="AQ14" s="293"/>
      <c r="AR14" s="293"/>
      <c r="AS14" s="293"/>
      <c r="AT14" s="293"/>
      <c r="AU14" s="293"/>
      <c r="AV14" s="292">
        <f t="shared" si="10"/>
        <v>600</v>
      </c>
      <c r="AW14" s="293"/>
      <c r="AX14" s="292">
        <f t="shared" si="11"/>
        <v>0</v>
      </c>
      <c r="AZ14" s="143"/>
      <c r="BA14" s="143" t="str">
        <f t="shared" si="12"/>
        <v/>
      </c>
      <c r="BD14" s="143" t="str">
        <f t="shared" si="13"/>
        <v>AGROLAPPROD</v>
      </c>
    </row>
    <row r="15" spans="1:56" ht="12" customHeight="1">
      <c r="A15" s="288">
        <v>13</v>
      </c>
      <c r="B15" s="294" t="s">
        <v>3299</v>
      </c>
      <c r="C15" s="290" t="s">
        <v>10</v>
      </c>
      <c r="D15" s="290" t="s">
        <v>38</v>
      </c>
      <c r="E15" s="295">
        <v>125</v>
      </c>
      <c r="F15" s="292">
        <v>0</v>
      </c>
      <c r="G15" s="292">
        <f t="shared" si="0"/>
        <v>375</v>
      </c>
      <c r="H15" s="293"/>
      <c r="I15" s="293"/>
      <c r="J15" s="293"/>
      <c r="K15" s="293"/>
      <c r="L15" s="293"/>
      <c r="M15" s="293"/>
      <c r="N15" s="293"/>
      <c r="O15" s="292">
        <f t="shared" si="1"/>
        <v>375</v>
      </c>
      <c r="P15" s="293">
        <v>375</v>
      </c>
      <c r="Q15" s="292">
        <f t="shared" si="2"/>
        <v>0</v>
      </c>
      <c r="R15" s="292">
        <f t="shared" si="3"/>
        <v>375</v>
      </c>
      <c r="S15" s="293"/>
      <c r="T15" s="293"/>
      <c r="U15" s="293"/>
      <c r="V15" s="293"/>
      <c r="W15" s="293"/>
      <c r="X15" s="293"/>
      <c r="Y15" s="293"/>
      <c r="Z15" s="292">
        <f t="shared" si="4"/>
        <v>375</v>
      </c>
      <c r="AA15" s="293">
        <v>375</v>
      </c>
      <c r="AB15" s="292">
        <f t="shared" si="5"/>
        <v>0</v>
      </c>
      <c r="AC15" s="292">
        <f t="shared" si="6"/>
        <v>375</v>
      </c>
      <c r="AD15" s="293"/>
      <c r="AE15" s="293"/>
      <c r="AF15" s="293"/>
      <c r="AG15" s="293"/>
      <c r="AH15" s="293"/>
      <c r="AI15" s="293"/>
      <c r="AJ15" s="293"/>
      <c r="AK15" s="292">
        <f t="shared" si="7"/>
        <v>375</v>
      </c>
      <c r="AL15" s="293">
        <v>375</v>
      </c>
      <c r="AM15" s="292">
        <f t="shared" si="8"/>
        <v>0</v>
      </c>
      <c r="AN15" s="292">
        <f t="shared" si="9"/>
        <v>375</v>
      </c>
      <c r="AO15" s="293"/>
      <c r="AP15" s="293"/>
      <c r="AQ15" s="293"/>
      <c r="AR15" s="293"/>
      <c r="AS15" s="293"/>
      <c r="AT15" s="293"/>
      <c r="AU15" s="293"/>
      <c r="AV15" s="292">
        <f t="shared" si="10"/>
        <v>375</v>
      </c>
      <c r="AW15" s="293">
        <v>375</v>
      </c>
      <c r="AX15" s="292">
        <f t="shared" si="11"/>
        <v>0</v>
      </c>
      <c r="AZ15" s="143"/>
      <c r="BA15" s="143" t="str">
        <f t="shared" si="12"/>
        <v/>
      </c>
      <c r="BD15" s="143" t="str">
        <f t="shared" si="13"/>
        <v>AGROMONTAJ</v>
      </c>
    </row>
    <row r="16" spans="1:56" ht="12" customHeight="1">
      <c r="A16" s="288">
        <v>14</v>
      </c>
      <c r="B16" s="289" t="s">
        <v>39</v>
      </c>
      <c r="C16" s="290" t="s">
        <v>14</v>
      </c>
      <c r="D16" s="290" t="s">
        <v>41</v>
      </c>
      <c r="E16" s="291">
        <v>300</v>
      </c>
      <c r="F16" s="292">
        <v>0</v>
      </c>
      <c r="G16" s="292">
        <f t="shared" si="0"/>
        <v>900</v>
      </c>
      <c r="H16" s="293"/>
      <c r="I16" s="293"/>
      <c r="J16" s="293"/>
      <c r="K16" s="293"/>
      <c r="L16" s="293"/>
      <c r="M16" s="293"/>
      <c r="N16" s="293"/>
      <c r="O16" s="292">
        <f t="shared" si="1"/>
        <v>900</v>
      </c>
      <c r="P16" s="293">
        <v>1800</v>
      </c>
      <c r="Q16" s="292">
        <f t="shared" si="2"/>
        <v>-900</v>
      </c>
      <c r="R16" s="292">
        <f t="shared" si="3"/>
        <v>900</v>
      </c>
      <c r="S16" s="293">
        <v>50</v>
      </c>
      <c r="T16" s="293">
        <v>100</v>
      </c>
      <c r="U16" s="293"/>
      <c r="V16" s="293"/>
      <c r="W16" s="293">
        <v>100</v>
      </c>
      <c r="X16" s="293"/>
      <c r="Y16" s="293"/>
      <c r="Z16" s="292">
        <f t="shared" si="4"/>
        <v>1150</v>
      </c>
      <c r="AA16" s="293">
        <v>900</v>
      </c>
      <c r="AB16" s="292">
        <f t="shared" si="5"/>
        <v>-650</v>
      </c>
      <c r="AC16" s="292">
        <f t="shared" si="6"/>
        <v>900</v>
      </c>
      <c r="AD16" s="293"/>
      <c r="AE16" s="293"/>
      <c r="AF16" s="293"/>
      <c r="AG16" s="293"/>
      <c r="AH16" s="293"/>
      <c r="AI16" s="293"/>
      <c r="AJ16" s="293"/>
      <c r="AK16" s="292">
        <f t="shared" si="7"/>
        <v>900</v>
      </c>
      <c r="AL16" s="293">
        <v>1150</v>
      </c>
      <c r="AM16" s="292">
        <f t="shared" si="8"/>
        <v>-900</v>
      </c>
      <c r="AN16" s="292">
        <f t="shared" si="9"/>
        <v>900</v>
      </c>
      <c r="AO16" s="293"/>
      <c r="AP16" s="293"/>
      <c r="AQ16" s="293"/>
      <c r="AR16" s="293"/>
      <c r="AS16" s="293"/>
      <c r="AT16" s="293"/>
      <c r="AU16" s="293"/>
      <c r="AV16" s="292">
        <f t="shared" si="10"/>
        <v>900</v>
      </c>
      <c r="AW16" s="293"/>
      <c r="AX16" s="292">
        <f t="shared" si="11"/>
        <v>0</v>
      </c>
      <c r="AZ16" s="143"/>
      <c r="BA16" s="143" t="str">
        <f t="shared" si="12"/>
        <v/>
      </c>
      <c r="BD16" s="143" t="str">
        <f t="shared" si="13"/>
        <v>AGROPROD</v>
      </c>
    </row>
    <row r="17" spans="1:56" ht="12" customHeight="1">
      <c r="A17" s="288">
        <v>15</v>
      </c>
      <c r="B17" s="294" t="s">
        <v>2129</v>
      </c>
      <c r="C17" s="290" t="s">
        <v>10</v>
      </c>
      <c r="D17" s="290" t="s">
        <v>44</v>
      </c>
      <c r="E17" s="295">
        <v>50</v>
      </c>
      <c r="F17" s="292">
        <v>0</v>
      </c>
      <c r="G17" s="292">
        <f t="shared" si="0"/>
        <v>150</v>
      </c>
      <c r="H17" s="293"/>
      <c r="I17" s="293"/>
      <c r="J17" s="293"/>
      <c r="K17" s="293"/>
      <c r="L17" s="293"/>
      <c r="M17" s="293"/>
      <c r="N17" s="293"/>
      <c r="O17" s="292">
        <f t="shared" si="1"/>
        <v>150</v>
      </c>
      <c r="P17" s="293">
        <v>411</v>
      </c>
      <c r="Q17" s="292">
        <f t="shared" si="2"/>
        <v>-261</v>
      </c>
      <c r="R17" s="292">
        <f t="shared" si="3"/>
        <v>150</v>
      </c>
      <c r="S17" s="293"/>
      <c r="T17" s="293">
        <v>111</v>
      </c>
      <c r="U17" s="293"/>
      <c r="V17" s="293"/>
      <c r="W17" s="293"/>
      <c r="X17" s="293"/>
      <c r="Y17" s="293"/>
      <c r="Z17" s="292">
        <f t="shared" si="4"/>
        <v>261</v>
      </c>
      <c r="AA17" s="293"/>
      <c r="AB17" s="292">
        <f t="shared" si="5"/>
        <v>0</v>
      </c>
      <c r="AC17" s="292">
        <f t="shared" si="6"/>
        <v>150</v>
      </c>
      <c r="AD17" s="293"/>
      <c r="AE17" s="293"/>
      <c r="AF17" s="293"/>
      <c r="AG17" s="293"/>
      <c r="AH17" s="293"/>
      <c r="AI17" s="293"/>
      <c r="AJ17" s="293"/>
      <c r="AK17" s="292">
        <f t="shared" si="7"/>
        <v>150</v>
      </c>
      <c r="AL17" s="293"/>
      <c r="AM17" s="292">
        <f t="shared" si="8"/>
        <v>150</v>
      </c>
      <c r="AN17" s="292">
        <f t="shared" si="9"/>
        <v>150</v>
      </c>
      <c r="AO17" s="293"/>
      <c r="AP17" s="293"/>
      <c r="AQ17" s="293"/>
      <c r="AR17" s="293"/>
      <c r="AS17" s="293"/>
      <c r="AT17" s="293"/>
      <c r="AU17" s="293"/>
      <c r="AV17" s="292">
        <f t="shared" si="10"/>
        <v>150</v>
      </c>
      <c r="AW17" s="293"/>
      <c r="AX17" s="292">
        <f t="shared" si="11"/>
        <v>300</v>
      </c>
      <c r="AZ17" s="143"/>
      <c r="BA17" s="143" t="str">
        <f t="shared" si="12"/>
        <v/>
      </c>
      <c r="BD17" s="143" t="str">
        <f t="shared" si="13"/>
        <v>AGROSERV</v>
      </c>
    </row>
    <row r="18" spans="1:56" ht="12" customHeight="1">
      <c r="A18" s="288">
        <v>16</v>
      </c>
      <c r="B18" s="294" t="s">
        <v>2132</v>
      </c>
      <c r="C18" s="290" t="s">
        <v>10</v>
      </c>
      <c r="D18" s="290" t="s">
        <v>49</v>
      </c>
      <c r="E18" s="295">
        <v>110</v>
      </c>
      <c r="F18" s="292">
        <v>-50</v>
      </c>
      <c r="G18" s="292">
        <f t="shared" si="0"/>
        <v>330</v>
      </c>
      <c r="H18" s="293"/>
      <c r="I18" s="293"/>
      <c r="J18" s="293"/>
      <c r="K18" s="293"/>
      <c r="L18" s="293"/>
      <c r="M18" s="293"/>
      <c r="N18" s="293"/>
      <c r="O18" s="292">
        <f t="shared" si="1"/>
        <v>330</v>
      </c>
      <c r="P18" s="293">
        <v>280</v>
      </c>
      <c r="Q18" s="292">
        <f t="shared" si="2"/>
        <v>0</v>
      </c>
      <c r="R18" s="292">
        <f t="shared" si="3"/>
        <v>330</v>
      </c>
      <c r="S18" s="293"/>
      <c r="T18" s="293"/>
      <c r="U18" s="293"/>
      <c r="V18" s="293"/>
      <c r="W18" s="293"/>
      <c r="X18" s="293"/>
      <c r="Y18" s="293"/>
      <c r="Z18" s="292">
        <f t="shared" si="4"/>
        <v>330</v>
      </c>
      <c r="AA18" s="293"/>
      <c r="AB18" s="292">
        <f t="shared" si="5"/>
        <v>330</v>
      </c>
      <c r="AC18" s="292">
        <f t="shared" si="6"/>
        <v>330</v>
      </c>
      <c r="AD18" s="293"/>
      <c r="AE18" s="293"/>
      <c r="AF18" s="293"/>
      <c r="AG18" s="293"/>
      <c r="AH18" s="293"/>
      <c r="AI18" s="293"/>
      <c r="AJ18" s="293"/>
      <c r="AK18" s="292">
        <f t="shared" si="7"/>
        <v>330</v>
      </c>
      <c r="AL18" s="293">
        <v>990</v>
      </c>
      <c r="AM18" s="292">
        <f t="shared" si="8"/>
        <v>-330</v>
      </c>
      <c r="AN18" s="292">
        <f t="shared" si="9"/>
        <v>330</v>
      </c>
      <c r="AO18" s="293"/>
      <c r="AP18" s="293"/>
      <c r="AQ18" s="293"/>
      <c r="AR18" s="293"/>
      <c r="AS18" s="293"/>
      <c r="AT18" s="293"/>
      <c r="AU18" s="293"/>
      <c r="AV18" s="292">
        <f t="shared" si="10"/>
        <v>330</v>
      </c>
      <c r="AW18" s="293"/>
      <c r="AX18" s="292">
        <f t="shared" si="11"/>
        <v>0</v>
      </c>
      <c r="AZ18" s="143"/>
      <c r="BA18" s="143" t="str">
        <f t="shared" si="12"/>
        <v/>
      </c>
      <c r="BD18" s="143" t="str">
        <f t="shared" si="13"/>
        <v>AGROSERV MDW</v>
      </c>
    </row>
    <row r="19" spans="1:56" ht="12" customHeight="1">
      <c r="A19" s="288">
        <v>17</v>
      </c>
      <c r="B19" s="541" t="s">
        <v>3446</v>
      </c>
      <c r="C19" s="290" t="s">
        <v>14</v>
      </c>
      <c r="D19" s="290"/>
      <c r="E19" s="291">
        <v>291</v>
      </c>
      <c r="F19" s="292">
        <v>0</v>
      </c>
      <c r="G19" s="292">
        <f t="shared" si="0"/>
        <v>873</v>
      </c>
      <c r="H19" s="293"/>
      <c r="I19" s="293"/>
      <c r="J19" s="293"/>
      <c r="K19" s="293"/>
      <c r="L19" s="293"/>
      <c r="M19" s="293"/>
      <c r="N19" s="293"/>
      <c r="O19" s="292">
        <f t="shared" si="1"/>
        <v>873</v>
      </c>
      <c r="P19" s="293">
        <v>3492</v>
      </c>
      <c r="Q19" s="292">
        <f t="shared" si="2"/>
        <v>-2619</v>
      </c>
      <c r="R19" s="292">
        <f t="shared" si="3"/>
        <v>873</v>
      </c>
      <c r="S19" s="293">
        <v>50</v>
      </c>
      <c r="T19" s="293"/>
      <c r="U19" s="293"/>
      <c r="V19" s="293"/>
      <c r="W19" s="293">
        <v>100</v>
      </c>
      <c r="X19" s="293"/>
      <c r="Y19" s="293"/>
      <c r="Z19" s="292">
        <f t="shared" si="4"/>
        <v>1023</v>
      </c>
      <c r="AA19" s="293">
        <v>150</v>
      </c>
      <c r="AB19" s="292">
        <f t="shared" si="5"/>
        <v>-1746</v>
      </c>
      <c r="AC19" s="292">
        <f t="shared" si="6"/>
        <v>873</v>
      </c>
      <c r="AD19" s="293"/>
      <c r="AE19" s="293"/>
      <c r="AF19" s="293"/>
      <c r="AG19" s="293"/>
      <c r="AH19" s="293"/>
      <c r="AI19" s="293"/>
      <c r="AJ19" s="293"/>
      <c r="AK19" s="292">
        <f t="shared" si="7"/>
        <v>873</v>
      </c>
      <c r="AL19" s="293"/>
      <c r="AM19" s="292">
        <f t="shared" si="8"/>
        <v>-873</v>
      </c>
      <c r="AN19" s="292">
        <f t="shared" si="9"/>
        <v>873</v>
      </c>
      <c r="AO19" s="293"/>
      <c r="AP19" s="293"/>
      <c r="AQ19" s="293"/>
      <c r="AR19" s="293"/>
      <c r="AS19" s="293"/>
      <c r="AT19" s="293"/>
      <c r="AU19" s="293"/>
      <c r="AV19" s="292">
        <f t="shared" si="10"/>
        <v>873</v>
      </c>
      <c r="AW19" s="293"/>
      <c r="AX19" s="292">
        <f t="shared" si="11"/>
        <v>0</v>
      </c>
      <c r="AZ19" s="143"/>
      <c r="BA19" s="143" t="str">
        <f t="shared" si="12"/>
        <v/>
      </c>
      <c r="BD19" s="143" t="str">
        <f t="shared" si="13"/>
        <v>AGROSERVICE DIN UNGHENI</v>
      </c>
    </row>
    <row r="20" spans="1:56" ht="12" customHeight="1">
      <c r="A20" s="288">
        <v>18</v>
      </c>
      <c r="B20" s="296" t="s">
        <v>45</v>
      </c>
      <c r="C20" s="297" t="s">
        <v>30</v>
      </c>
      <c r="D20" s="297" t="s">
        <v>12</v>
      </c>
      <c r="E20" s="298"/>
      <c r="F20" s="299">
        <v>2310</v>
      </c>
      <c r="G20" s="299"/>
      <c r="H20" s="300"/>
      <c r="I20" s="300"/>
      <c r="J20" s="300"/>
      <c r="K20" s="300"/>
      <c r="L20" s="300"/>
      <c r="M20" s="300"/>
      <c r="N20" s="300"/>
      <c r="O20" s="299"/>
      <c r="P20" s="300"/>
      <c r="Q20" s="299">
        <f t="shared" si="2"/>
        <v>2310</v>
      </c>
      <c r="R20" s="299"/>
      <c r="S20" s="300"/>
      <c r="T20" s="300"/>
      <c r="U20" s="300"/>
      <c r="V20" s="300"/>
      <c r="W20" s="300"/>
      <c r="X20" s="300"/>
      <c r="Y20" s="300"/>
      <c r="Z20" s="299"/>
      <c r="AA20" s="300"/>
      <c r="AB20" s="299">
        <f t="shared" si="5"/>
        <v>2310</v>
      </c>
      <c r="AC20" s="299"/>
      <c r="AD20" s="300"/>
      <c r="AE20" s="300"/>
      <c r="AF20" s="300"/>
      <c r="AG20" s="300"/>
      <c r="AH20" s="300"/>
      <c r="AI20" s="300"/>
      <c r="AJ20" s="300"/>
      <c r="AK20" s="299"/>
      <c r="AL20" s="300"/>
      <c r="AM20" s="299">
        <f t="shared" si="8"/>
        <v>2310</v>
      </c>
      <c r="AN20" s="299"/>
      <c r="AO20" s="300"/>
      <c r="AP20" s="300"/>
      <c r="AQ20" s="300"/>
      <c r="AR20" s="300"/>
      <c r="AS20" s="300"/>
      <c r="AT20" s="300"/>
      <c r="AU20" s="300"/>
      <c r="AV20" s="299"/>
      <c r="AW20" s="300"/>
      <c r="AX20" s="299">
        <f t="shared" si="11"/>
        <v>2310</v>
      </c>
      <c r="AZ20" s="143"/>
      <c r="BA20" s="143" t="str">
        <f t="shared" si="12"/>
        <v/>
      </c>
      <c r="BD20" s="143" t="str">
        <f t="shared" si="13"/>
        <v>AGROSERVICE-VULCĂNEŞI</v>
      </c>
    </row>
    <row r="21" spans="1:56" ht="12" customHeight="1">
      <c r="A21" s="288">
        <v>19</v>
      </c>
      <c r="B21" s="296" t="s">
        <v>1020</v>
      </c>
      <c r="C21" s="297" t="s">
        <v>1709</v>
      </c>
      <c r="D21" s="297"/>
      <c r="E21" s="298"/>
      <c r="F21" s="299"/>
      <c r="G21" s="299"/>
      <c r="H21" s="300"/>
      <c r="I21" s="300"/>
      <c r="J21" s="300"/>
      <c r="K21" s="300"/>
      <c r="L21" s="300"/>
      <c r="M21" s="300"/>
      <c r="N21" s="300"/>
      <c r="O21" s="299"/>
      <c r="P21" s="300"/>
      <c r="Q21" s="299"/>
      <c r="R21" s="299"/>
      <c r="S21" s="300"/>
      <c r="T21" s="300"/>
      <c r="U21" s="300"/>
      <c r="V21" s="300"/>
      <c r="W21" s="300"/>
      <c r="X21" s="300"/>
      <c r="Y21" s="300"/>
      <c r="Z21" s="299"/>
      <c r="AA21" s="300"/>
      <c r="AB21" s="299"/>
      <c r="AC21" s="299"/>
      <c r="AD21" s="300"/>
      <c r="AE21" s="300"/>
      <c r="AF21" s="300"/>
      <c r="AG21" s="300"/>
      <c r="AH21" s="300"/>
      <c r="AI21" s="300"/>
      <c r="AJ21" s="300"/>
      <c r="AK21" s="299"/>
      <c r="AL21" s="300"/>
      <c r="AM21" s="299"/>
      <c r="AN21" s="299"/>
      <c r="AO21" s="300"/>
      <c r="AP21" s="300"/>
      <c r="AQ21" s="300"/>
      <c r="AR21" s="300"/>
      <c r="AS21" s="300"/>
      <c r="AT21" s="300"/>
      <c r="AU21" s="300"/>
      <c r="AV21" s="299"/>
      <c r="AW21" s="300"/>
      <c r="AX21" s="299"/>
      <c r="AZ21" s="143"/>
      <c r="BA21" s="143" t="str">
        <f t="shared" si="12"/>
        <v/>
      </c>
      <c r="BD21" s="143" t="str">
        <f t="shared" si="13"/>
        <v>AGROTEHSERVICE-REZINA</v>
      </c>
    </row>
    <row r="22" spans="1:56" ht="12" customHeight="1">
      <c r="A22" s="288">
        <v>20</v>
      </c>
      <c r="B22" s="289" t="s">
        <v>52</v>
      </c>
      <c r="C22" s="290" t="s">
        <v>14</v>
      </c>
      <c r="D22" s="290" t="s">
        <v>829</v>
      </c>
      <c r="E22" s="291">
        <v>95</v>
      </c>
      <c r="F22" s="292">
        <v>285</v>
      </c>
      <c r="G22" s="292">
        <f t="shared" ref="G22:G67" si="14">E22*3</f>
        <v>285</v>
      </c>
      <c r="H22" s="293"/>
      <c r="I22" s="293"/>
      <c r="J22" s="293"/>
      <c r="K22" s="293"/>
      <c r="L22" s="293"/>
      <c r="M22" s="293"/>
      <c r="N22" s="293"/>
      <c r="O22" s="292">
        <f t="shared" ref="O22:O67" si="15">SUM(G22:N22)</f>
        <v>285</v>
      </c>
      <c r="P22" s="293"/>
      <c r="Q22" s="292">
        <f t="shared" ref="Q22:Q53" si="16">F22+O22-P22</f>
        <v>570</v>
      </c>
      <c r="R22" s="292">
        <f t="shared" ref="R22:R67" si="17">E22*3</f>
        <v>285</v>
      </c>
      <c r="S22" s="293"/>
      <c r="T22" s="293"/>
      <c r="U22" s="293"/>
      <c r="V22" s="293"/>
      <c r="W22" s="293"/>
      <c r="X22" s="293"/>
      <c r="Y22" s="293"/>
      <c r="Z22" s="292">
        <f t="shared" ref="Z22:Z67" si="18">SUM(R22:Y22)</f>
        <v>285</v>
      </c>
      <c r="AA22" s="293">
        <v>1425</v>
      </c>
      <c r="AB22" s="292">
        <f t="shared" ref="AB22:AB53" si="19">Q22+Z22-AA22</f>
        <v>-570</v>
      </c>
      <c r="AC22" s="292">
        <f t="shared" ref="AC22:AC67" si="20">$E22*3</f>
        <v>285</v>
      </c>
      <c r="AD22" s="293"/>
      <c r="AE22" s="293"/>
      <c r="AF22" s="293"/>
      <c r="AG22" s="293"/>
      <c r="AH22" s="293"/>
      <c r="AI22" s="293"/>
      <c r="AJ22" s="293"/>
      <c r="AK22" s="292">
        <f t="shared" ref="AK22:AK67" si="21">SUM(AC22:AJ22)</f>
        <v>285</v>
      </c>
      <c r="AL22" s="293"/>
      <c r="AM22" s="292">
        <f t="shared" ref="AM22:AM53" si="22">AB22+AK22-AL22</f>
        <v>-285</v>
      </c>
      <c r="AN22" s="292">
        <f t="shared" ref="AN22:AN67" si="23">$E22*3</f>
        <v>285</v>
      </c>
      <c r="AO22" s="293"/>
      <c r="AP22" s="293"/>
      <c r="AQ22" s="293"/>
      <c r="AR22" s="293"/>
      <c r="AS22" s="293"/>
      <c r="AT22" s="293"/>
      <c r="AU22" s="293"/>
      <c r="AV22" s="292">
        <f t="shared" ref="AV22:AV67" si="24">SUM(AN22:AU22)</f>
        <v>285</v>
      </c>
      <c r="AW22" s="293"/>
      <c r="AX22" s="292">
        <f t="shared" ref="AX22:AX53" si="25">AM22+AV22-AW22</f>
        <v>0</v>
      </c>
      <c r="AZ22" s="143"/>
      <c r="BA22" s="143" t="str">
        <f t="shared" si="12"/>
        <v/>
      </c>
      <c r="BD22" s="143" t="str">
        <f t="shared" si="13"/>
        <v>AIDÎN</v>
      </c>
    </row>
    <row r="23" spans="1:56" ht="12" customHeight="1">
      <c r="A23" s="288">
        <v>21</v>
      </c>
      <c r="B23" s="289" t="s">
        <v>3915</v>
      </c>
      <c r="C23" s="290" t="s">
        <v>23</v>
      </c>
      <c r="D23" s="290" t="s">
        <v>57</v>
      </c>
      <c r="E23" s="291">
        <v>115</v>
      </c>
      <c r="F23" s="292">
        <v>0</v>
      </c>
      <c r="G23" s="292">
        <f t="shared" si="14"/>
        <v>345</v>
      </c>
      <c r="H23" s="293"/>
      <c r="I23" s="293"/>
      <c r="J23" s="293"/>
      <c r="K23" s="293"/>
      <c r="L23" s="293"/>
      <c r="M23" s="293"/>
      <c r="N23" s="293"/>
      <c r="O23" s="292">
        <f t="shared" si="15"/>
        <v>345</v>
      </c>
      <c r="P23" s="293">
        <v>345</v>
      </c>
      <c r="Q23" s="292">
        <f t="shared" si="16"/>
        <v>0</v>
      </c>
      <c r="R23" s="292">
        <f t="shared" si="17"/>
        <v>345</v>
      </c>
      <c r="S23" s="293"/>
      <c r="T23" s="293">
        <v>100</v>
      </c>
      <c r="U23" s="293"/>
      <c r="V23" s="293"/>
      <c r="W23" s="293"/>
      <c r="X23" s="293"/>
      <c r="Y23" s="293"/>
      <c r="Z23" s="292">
        <f t="shared" si="18"/>
        <v>445</v>
      </c>
      <c r="AA23" s="293">
        <v>445</v>
      </c>
      <c r="AB23" s="292">
        <f t="shared" si="19"/>
        <v>0</v>
      </c>
      <c r="AC23" s="292">
        <f t="shared" si="20"/>
        <v>345</v>
      </c>
      <c r="AD23" s="293"/>
      <c r="AE23" s="293"/>
      <c r="AF23" s="293"/>
      <c r="AG23" s="293"/>
      <c r="AH23" s="293"/>
      <c r="AI23" s="293"/>
      <c r="AJ23" s="293"/>
      <c r="AK23" s="292">
        <f t="shared" si="21"/>
        <v>345</v>
      </c>
      <c r="AL23" s="293">
        <v>345</v>
      </c>
      <c r="AM23" s="292">
        <f t="shared" si="22"/>
        <v>0</v>
      </c>
      <c r="AN23" s="292">
        <v>230</v>
      </c>
      <c r="AO23" s="293"/>
      <c r="AP23" s="293"/>
      <c r="AQ23" s="293"/>
      <c r="AR23" s="293"/>
      <c r="AS23" s="293"/>
      <c r="AT23" s="293"/>
      <c r="AU23" s="293">
        <v>500</v>
      </c>
      <c r="AV23" s="292">
        <f t="shared" si="24"/>
        <v>730</v>
      </c>
      <c r="AW23" s="293">
        <v>730</v>
      </c>
      <c r="AX23" s="292">
        <f t="shared" si="25"/>
        <v>0</v>
      </c>
      <c r="AZ23" s="137" t="str">
        <f>IF(F23&gt;P23,"!!!","")</f>
        <v/>
      </c>
      <c r="BA23" s="143" t="str">
        <f t="shared" si="12"/>
        <v/>
      </c>
      <c r="BD23" s="143" t="str">
        <f t="shared" si="13"/>
        <v>AIEA (STOP 31.11.21)</v>
      </c>
    </row>
    <row r="24" spans="1:56" ht="12" customHeight="1">
      <c r="A24" s="288">
        <v>22</v>
      </c>
      <c r="B24" s="289" t="s">
        <v>3914</v>
      </c>
      <c r="C24" s="290" t="s">
        <v>23</v>
      </c>
      <c r="D24" s="290" t="s">
        <v>880</v>
      </c>
      <c r="E24" s="291">
        <v>70</v>
      </c>
      <c r="F24" s="292">
        <v>0</v>
      </c>
      <c r="G24" s="292">
        <f t="shared" si="14"/>
        <v>210</v>
      </c>
      <c r="H24" s="293"/>
      <c r="I24" s="293"/>
      <c r="J24" s="293"/>
      <c r="K24" s="293"/>
      <c r="L24" s="293"/>
      <c r="M24" s="293"/>
      <c r="N24" s="293"/>
      <c r="O24" s="292">
        <f t="shared" si="15"/>
        <v>210</v>
      </c>
      <c r="P24" s="293">
        <v>420</v>
      </c>
      <c r="Q24" s="292">
        <f t="shared" si="16"/>
        <v>-210</v>
      </c>
      <c r="R24" s="292">
        <f t="shared" si="17"/>
        <v>210</v>
      </c>
      <c r="S24" s="293"/>
      <c r="T24" s="293">
        <v>100</v>
      </c>
      <c r="U24" s="293"/>
      <c r="V24" s="293"/>
      <c r="W24" s="293"/>
      <c r="X24" s="293"/>
      <c r="Y24" s="293"/>
      <c r="Z24" s="292">
        <f t="shared" si="18"/>
        <v>310</v>
      </c>
      <c r="AA24" s="293"/>
      <c r="AB24" s="292">
        <f t="shared" si="19"/>
        <v>100</v>
      </c>
      <c r="AC24" s="292">
        <f t="shared" si="20"/>
        <v>210</v>
      </c>
      <c r="AD24" s="293"/>
      <c r="AE24" s="293">
        <v>100</v>
      </c>
      <c r="AF24" s="293"/>
      <c r="AG24" s="293"/>
      <c r="AH24" s="293"/>
      <c r="AI24" s="293"/>
      <c r="AJ24" s="293"/>
      <c r="AK24" s="292">
        <f t="shared" si="21"/>
        <v>310</v>
      </c>
      <c r="AL24" s="293">
        <v>980</v>
      </c>
      <c r="AM24" s="292">
        <f t="shared" si="22"/>
        <v>-570</v>
      </c>
      <c r="AN24" s="292">
        <v>70</v>
      </c>
      <c r="AO24" s="293"/>
      <c r="AP24" s="293"/>
      <c r="AQ24" s="293"/>
      <c r="AR24" s="293"/>
      <c r="AS24" s="293"/>
      <c r="AT24" s="293"/>
      <c r="AU24" s="293">
        <v>500</v>
      </c>
      <c r="AV24" s="292">
        <f t="shared" si="24"/>
        <v>570</v>
      </c>
      <c r="AW24" s="293"/>
      <c r="AX24" s="292">
        <f t="shared" si="25"/>
        <v>0</v>
      </c>
      <c r="AZ24" s="137" t="str">
        <f>IF(F24&gt;P24,"!!!","")</f>
        <v/>
      </c>
      <c r="BA24" s="143" t="str">
        <f t="shared" si="12"/>
        <v/>
      </c>
      <c r="BD24" s="143" t="str">
        <f t="shared" si="13"/>
        <v>AIIF-ROMANITA (STOP C 1.11.21)</v>
      </c>
    </row>
    <row r="25" spans="1:56" ht="12" customHeight="1">
      <c r="A25" s="288">
        <v>23</v>
      </c>
      <c r="B25" s="289" t="s">
        <v>2149</v>
      </c>
      <c r="C25" s="290" t="s">
        <v>14</v>
      </c>
      <c r="D25" s="290" t="s">
        <v>2009</v>
      </c>
      <c r="E25" s="291">
        <v>70</v>
      </c>
      <c r="F25" s="292">
        <v>0</v>
      </c>
      <c r="G25" s="292">
        <f t="shared" si="14"/>
        <v>210</v>
      </c>
      <c r="H25" s="293"/>
      <c r="I25" s="293"/>
      <c r="J25" s="293">
        <v>216</v>
      </c>
      <c r="K25" s="293">
        <v>300</v>
      </c>
      <c r="L25" s="293"/>
      <c r="M25" s="293"/>
      <c r="N25" s="293"/>
      <c r="O25" s="292">
        <f t="shared" si="15"/>
        <v>726</v>
      </c>
      <c r="P25" s="293">
        <v>1482</v>
      </c>
      <c r="Q25" s="292">
        <f t="shared" si="16"/>
        <v>-756</v>
      </c>
      <c r="R25" s="292">
        <f t="shared" si="17"/>
        <v>210</v>
      </c>
      <c r="S25" s="293"/>
      <c r="T25" s="293">
        <v>100</v>
      </c>
      <c r="U25" s="293">
        <v>90</v>
      </c>
      <c r="V25" s="293"/>
      <c r="W25" s="293"/>
      <c r="X25" s="293"/>
      <c r="Y25" s="293"/>
      <c r="Z25" s="292">
        <f t="shared" si="18"/>
        <v>400</v>
      </c>
      <c r="AA25" s="293">
        <v>64</v>
      </c>
      <c r="AB25" s="292">
        <f t="shared" si="19"/>
        <v>-420</v>
      </c>
      <c r="AC25" s="292">
        <f t="shared" si="20"/>
        <v>210</v>
      </c>
      <c r="AD25" s="293"/>
      <c r="AE25" s="293"/>
      <c r="AF25" s="293"/>
      <c r="AG25" s="293"/>
      <c r="AH25" s="293"/>
      <c r="AI25" s="293"/>
      <c r="AJ25" s="293"/>
      <c r="AK25" s="292">
        <f t="shared" si="21"/>
        <v>210</v>
      </c>
      <c r="AL25" s="293"/>
      <c r="AM25" s="292">
        <f t="shared" si="22"/>
        <v>-210</v>
      </c>
      <c r="AN25" s="292">
        <f t="shared" si="23"/>
        <v>210</v>
      </c>
      <c r="AO25" s="293"/>
      <c r="AP25" s="293"/>
      <c r="AQ25" s="293"/>
      <c r="AR25" s="293"/>
      <c r="AS25" s="293"/>
      <c r="AT25" s="293"/>
      <c r="AU25" s="293"/>
      <c r="AV25" s="292">
        <f t="shared" si="24"/>
        <v>210</v>
      </c>
      <c r="AW25" s="293"/>
      <c r="AX25" s="292">
        <f t="shared" si="25"/>
        <v>0</v>
      </c>
      <c r="AZ25" s="143"/>
      <c r="BA25" s="143" t="str">
        <f t="shared" si="12"/>
        <v/>
      </c>
      <c r="BD25" s="143" t="str">
        <f t="shared" si="13"/>
        <v>ALBINA-CONSTRUCŢIA</v>
      </c>
    </row>
    <row r="26" spans="1:56" ht="12" customHeight="1">
      <c r="A26" s="288">
        <v>24</v>
      </c>
      <c r="B26" s="289" t="s">
        <v>58</v>
      </c>
      <c r="C26" s="290" t="s">
        <v>23</v>
      </c>
      <c r="D26" s="290" t="s">
        <v>60</v>
      </c>
      <c r="E26" s="291">
        <v>85</v>
      </c>
      <c r="F26" s="292">
        <v>-1120</v>
      </c>
      <c r="G26" s="292">
        <f t="shared" si="14"/>
        <v>255</v>
      </c>
      <c r="H26" s="293"/>
      <c r="I26" s="293"/>
      <c r="J26" s="293"/>
      <c r="K26" s="293"/>
      <c r="L26" s="293"/>
      <c r="M26" s="293"/>
      <c r="N26" s="293"/>
      <c r="O26" s="292">
        <f t="shared" si="15"/>
        <v>255</v>
      </c>
      <c r="P26" s="293"/>
      <c r="Q26" s="292">
        <f t="shared" si="16"/>
        <v>-865</v>
      </c>
      <c r="R26" s="292">
        <f t="shared" si="17"/>
        <v>255</v>
      </c>
      <c r="S26" s="293"/>
      <c r="T26" s="293"/>
      <c r="U26" s="293"/>
      <c r="V26" s="293"/>
      <c r="W26" s="293"/>
      <c r="X26" s="293"/>
      <c r="Y26" s="293"/>
      <c r="Z26" s="292">
        <f t="shared" si="18"/>
        <v>255</v>
      </c>
      <c r="AA26" s="293"/>
      <c r="AB26" s="292">
        <f t="shared" si="19"/>
        <v>-610</v>
      </c>
      <c r="AC26" s="292">
        <f t="shared" si="20"/>
        <v>255</v>
      </c>
      <c r="AD26" s="293"/>
      <c r="AE26" s="293"/>
      <c r="AF26" s="293"/>
      <c r="AG26" s="293"/>
      <c r="AH26" s="293"/>
      <c r="AI26" s="293"/>
      <c r="AJ26" s="293"/>
      <c r="AK26" s="292">
        <f t="shared" si="21"/>
        <v>255</v>
      </c>
      <c r="AL26" s="293"/>
      <c r="AM26" s="292">
        <f t="shared" si="22"/>
        <v>-355</v>
      </c>
      <c r="AN26" s="292">
        <f t="shared" si="23"/>
        <v>255</v>
      </c>
      <c r="AO26" s="293"/>
      <c r="AP26" s="293"/>
      <c r="AQ26" s="293"/>
      <c r="AR26" s="293"/>
      <c r="AS26" s="293"/>
      <c r="AT26" s="293"/>
      <c r="AU26" s="293"/>
      <c r="AV26" s="292">
        <f t="shared" si="24"/>
        <v>255</v>
      </c>
      <c r="AW26" s="293"/>
      <c r="AX26" s="292">
        <f t="shared" si="25"/>
        <v>-100</v>
      </c>
      <c r="AZ26" s="137" t="str">
        <f>IF(F26&gt;P26,"!!!","")</f>
        <v/>
      </c>
      <c r="BA26" s="143" t="str">
        <f t="shared" si="12"/>
        <v/>
      </c>
      <c r="BD26" s="143" t="str">
        <f t="shared" si="13"/>
        <v>ALFA-VIS</v>
      </c>
    </row>
    <row r="27" spans="1:56" ht="12" customHeight="1">
      <c r="A27" s="288">
        <v>25</v>
      </c>
      <c r="B27" s="289" t="s">
        <v>3064</v>
      </c>
      <c r="C27" s="290" t="s">
        <v>14</v>
      </c>
      <c r="D27" s="290"/>
      <c r="E27" s="291">
        <v>200</v>
      </c>
      <c r="F27" s="292">
        <v>650</v>
      </c>
      <c r="G27" s="292">
        <f t="shared" si="14"/>
        <v>600</v>
      </c>
      <c r="H27" s="293"/>
      <c r="I27" s="293"/>
      <c r="J27" s="293"/>
      <c r="K27" s="293"/>
      <c r="L27" s="293"/>
      <c r="M27" s="293"/>
      <c r="N27" s="293">
        <v>300</v>
      </c>
      <c r="O27" s="292">
        <f t="shared" si="15"/>
        <v>900</v>
      </c>
      <c r="P27" s="293"/>
      <c r="Q27" s="292">
        <f t="shared" si="16"/>
        <v>1550</v>
      </c>
      <c r="R27" s="292">
        <f t="shared" si="17"/>
        <v>600</v>
      </c>
      <c r="S27" s="293"/>
      <c r="T27" s="293"/>
      <c r="U27" s="293"/>
      <c r="V27" s="293"/>
      <c r="W27" s="293"/>
      <c r="X27" s="293"/>
      <c r="Y27" s="293"/>
      <c r="Z27" s="292">
        <f t="shared" si="18"/>
        <v>600</v>
      </c>
      <c r="AA27" s="293"/>
      <c r="AB27" s="292">
        <f t="shared" si="19"/>
        <v>2150</v>
      </c>
      <c r="AC27" s="292">
        <f t="shared" si="20"/>
        <v>600</v>
      </c>
      <c r="AD27" s="293"/>
      <c r="AE27" s="293"/>
      <c r="AF27" s="293"/>
      <c r="AG27" s="293"/>
      <c r="AH27" s="293"/>
      <c r="AI27" s="293"/>
      <c r="AJ27" s="293"/>
      <c r="AK27" s="292">
        <f t="shared" si="21"/>
        <v>600</v>
      </c>
      <c r="AL27" s="293"/>
      <c r="AM27" s="292">
        <f t="shared" si="22"/>
        <v>2750</v>
      </c>
      <c r="AN27" s="292">
        <f t="shared" si="23"/>
        <v>600</v>
      </c>
      <c r="AO27" s="293"/>
      <c r="AP27" s="293"/>
      <c r="AQ27" s="293"/>
      <c r="AR27" s="293"/>
      <c r="AS27" s="293"/>
      <c r="AT27" s="293"/>
      <c r="AU27" s="293"/>
      <c r="AV27" s="292">
        <f t="shared" si="24"/>
        <v>600</v>
      </c>
      <c r="AW27" s="293"/>
      <c r="AX27" s="292">
        <f t="shared" si="25"/>
        <v>3350</v>
      </c>
      <c r="AZ27" s="143"/>
      <c r="BA27" s="143" t="str">
        <f t="shared" si="12"/>
        <v/>
      </c>
      <c r="BD27" s="143" t="str">
        <f t="shared" si="13"/>
        <v>ALLIANCE INSURANCE GROUP</v>
      </c>
    </row>
    <row r="28" spans="1:56" ht="12" customHeight="1">
      <c r="A28" s="288">
        <v>26</v>
      </c>
      <c r="B28" s="301" t="s">
        <v>61</v>
      </c>
      <c r="C28" s="290" t="s">
        <v>23</v>
      </c>
      <c r="D28" s="302"/>
      <c r="E28" s="291">
        <v>115</v>
      </c>
      <c r="F28" s="292">
        <v>0</v>
      </c>
      <c r="G28" s="292">
        <f t="shared" si="14"/>
        <v>345</v>
      </c>
      <c r="H28" s="293"/>
      <c r="I28" s="293"/>
      <c r="J28" s="293"/>
      <c r="K28" s="293"/>
      <c r="L28" s="293"/>
      <c r="M28" s="293"/>
      <c r="N28" s="293"/>
      <c r="O28" s="292">
        <f t="shared" si="15"/>
        <v>345</v>
      </c>
      <c r="P28" s="293"/>
      <c r="Q28" s="292">
        <f t="shared" si="16"/>
        <v>345</v>
      </c>
      <c r="R28" s="292">
        <f t="shared" si="17"/>
        <v>345</v>
      </c>
      <c r="S28" s="293"/>
      <c r="T28" s="293"/>
      <c r="U28" s="293"/>
      <c r="V28" s="293"/>
      <c r="W28" s="293"/>
      <c r="X28" s="293"/>
      <c r="Y28" s="293"/>
      <c r="Z28" s="292">
        <f t="shared" si="18"/>
        <v>345</v>
      </c>
      <c r="AA28" s="293"/>
      <c r="AB28" s="292">
        <f t="shared" si="19"/>
        <v>690</v>
      </c>
      <c r="AC28" s="292">
        <f t="shared" si="20"/>
        <v>345</v>
      </c>
      <c r="AD28" s="293"/>
      <c r="AE28" s="293"/>
      <c r="AF28" s="293"/>
      <c r="AG28" s="293"/>
      <c r="AH28" s="293"/>
      <c r="AI28" s="293"/>
      <c r="AJ28" s="293"/>
      <c r="AK28" s="292">
        <f t="shared" si="21"/>
        <v>345</v>
      </c>
      <c r="AL28" s="293">
        <v>1380</v>
      </c>
      <c r="AM28" s="292">
        <f t="shared" si="22"/>
        <v>-345</v>
      </c>
      <c r="AN28" s="292">
        <f t="shared" si="23"/>
        <v>345</v>
      </c>
      <c r="AO28" s="293"/>
      <c r="AP28" s="293"/>
      <c r="AQ28" s="293"/>
      <c r="AR28" s="293"/>
      <c r="AS28" s="293"/>
      <c r="AT28" s="293"/>
      <c r="AU28" s="293"/>
      <c r="AV28" s="292">
        <f t="shared" si="24"/>
        <v>345</v>
      </c>
      <c r="AW28" s="293"/>
      <c r="AX28" s="292">
        <f t="shared" si="25"/>
        <v>0</v>
      </c>
      <c r="AZ28" s="137" t="str">
        <f>IF(F28&gt;P28,"!!!","")</f>
        <v/>
      </c>
      <c r="BA28" s="143" t="str">
        <f t="shared" si="12"/>
        <v/>
      </c>
      <c r="BD28" s="143" t="str">
        <f t="shared" si="13"/>
        <v>ALSEV</v>
      </c>
    </row>
    <row r="29" spans="1:56" ht="12" customHeight="1">
      <c r="A29" s="288">
        <v>27</v>
      </c>
      <c r="B29" s="289" t="s">
        <v>3843</v>
      </c>
      <c r="C29" s="290" t="s">
        <v>23</v>
      </c>
      <c r="D29" s="290" t="s">
        <v>64</v>
      </c>
      <c r="E29" s="291">
        <v>90</v>
      </c>
      <c r="F29" s="292">
        <v>0</v>
      </c>
      <c r="G29" s="292">
        <f t="shared" si="14"/>
        <v>270</v>
      </c>
      <c r="H29" s="293"/>
      <c r="I29" s="293"/>
      <c r="J29" s="293"/>
      <c r="K29" s="293"/>
      <c r="L29" s="293"/>
      <c r="M29" s="293"/>
      <c r="N29" s="293">
        <v>500</v>
      </c>
      <c r="O29" s="292">
        <f t="shared" si="15"/>
        <v>770</v>
      </c>
      <c r="P29" s="293">
        <v>770</v>
      </c>
      <c r="Q29" s="292">
        <f t="shared" si="16"/>
        <v>0</v>
      </c>
      <c r="R29" s="292"/>
      <c r="S29" s="293"/>
      <c r="T29" s="293"/>
      <c r="U29" s="293"/>
      <c r="V29" s="293"/>
      <c r="W29" s="293"/>
      <c r="X29" s="293"/>
      <c r="Y29" s="293"/>
      <c r="Z29" s="292">
        <f t="shared" si="18"/>
        <v>0</v>
      </c>
      <c r="AA29" s="293"/>
      <c r="AB29" s="292">
        <f t="shared" si="19"/>
        <v>0</v>
      </c>
      <c r="AC29" s="292"/>
      <c r="AD29" s="293"/>
      <c r="AE29" s="293"/>
      <c r="AF29" s="293"/>
      <c r="AG29" s="293"/>
      <c r="AH29" s="293"/>
      <c r="AI29" s="293"/>
      <c r="AJ29" s="293"/>
      <c r="AK29" s="292">
        <f t="shared" si="21"/>
        <v>0</v>
      </c>
      <c r="AL29" s="293"/>
      <c r="AM29" s="292">
        <f t="shared" si="22"/>
        <v>0</v>
      </c>
      <c r="AN29" s="292"/>
      <c r="AO29" s="293"/>
      <c r="AP29" s="293"/>
      <c r="AQ29" s="293"/>
      <c r="AR29" s="293"/>
      <c r="AS29" s="293"/>
      <c r="AT29" s="293"/>
      <c r="AU29" s="293"/>
      <c r="AV29" s="292">
        <f t="shared" si="24"/>
        <v>0</v>
      </c>
      <c r="AW29" s="293"/>
      <c r="AX29" s="292">
        <f t="shared" si="25"/>
        <v>0</v>
      </c>
      <c r="AZ29" s="137" t="str">
        <f>IF(F29&gt;P29,"!!!","")</f>
        <v/>
      </c>
      <c r="BA29" s="143" t="str">
        <f t="shared" si="12"/>
        <v/>
      </c>
      <c r="BD29" s="143" t="str">
        <f t="shared" si="13"/>
        <v>AMEK (STOP 06.04.21)</v>
      </c>
    </row>
    <row r="30" spans="1:56" ht="12" customHeight="1">
      <c r="A30" s="288">
        <v>28</v>
      </c>
      <c r="B30" s="289" t="s">
        <v>1546</v>
      </c>
      <c r="C30" s="290" t="s">
        <v>23</v>
      </c>
      <c r="D30" s="290"/>
      <c r="E30" s="291">
        <v>300</v>
      </c>
      <c r="F30" s="292">
        <v>0</v>
      </c>
      <c r="G30" s="292">
        <f t="shared" si="14"/>
        <v>900</v>
      </c>
      <c r="H30" s="293"/>
      <c r="I30" s="293"/>
      <c r="J30" s="293"/>
      <c r="K30" s="293"/>
      <c r="L30" s="293"/>
      <c r="M30" s="293"/>
      <c r="N30" s="293"/>
      <c r="O30" s="292">
        <f t="shared" si="15"/>
        <v>900</v>
      </c>
      <c r="P30" s="293">
        <v>1950</v>
      </c>
      <c r="Q30" s="292">
        <f t="shared" si="16"/>
        <v>-1050</v>
      </c>
      <c r="R30" s="292">
        <f t="shared" si="17"/>
        <v>900</v>
      </c>
      <c r="S30" s="293">
        <v>50</v>
      </c>
      <c r="T30" s="293"/>
      <c r="U30" s="293"/>
      <c r="V30" s="293"/>
      <c r="W30" s="293">
        <v>100</v>
      </c>
      <c r="X30" s="293"/>
      <c r="Y30" s="293"/>
      <c r="Z30" s="292">
        <f t="shared" si="18"/>
        <v>1050</v>
      </c>
      <c r="AA30" s="293"/>
      <c r="AB30" s="292">
        <f t="shared" si="19"/>
        <v>0</v>
      </c>
      <c r="AC30" s="292">
        <f t="shared" si="20"/>
        <v>900</v>
      </c>
      <c r="AD30" s="293"/>
      <c r="AE30" s="293"/>
      <c r="AF30" s="293"/>
      <c r="AG30" s="293"/>
      <c r="AH30" s="293"/>
      <c r="AI30" s="293"/>
      <c r="AJ30" s="293"/>
      <c r="AK30" s="292">
        <f t="shared" si="21"/>
        <v>900</v>
      </c>
      <c r="AL30" s="293">
        <v>1800</v>
      </c>
      <c r="AM30" s="292">
        <f t="shared" si="22"/>
        <v>-900</v>
      </c>
      <c r="AN30" s="292">
        <f t="shared" si="23"/>
        <v>900</v>
      </c>
      <c r="AO30" s="293"/>
      <c r="AP30" s="293"/>
      <c r="AQ30" s="293"/>
      <c r="AR30" s="293"/>
      <c r="AS30" s="293"/>
      <c r="AT30" s="293"/>
      <c r="AU30" s="293"/>
      <c r="AV30" s="292">
        <f t="shared" si="24"/>
        <v>900</v>
      </c>
      <c r="AW30" s="293"/>
      <c r="AX30" s="292">
        <f t="shared" si="25"/>
        <v>0</v>
      </c>
      <c r="AZ30" s="137" t="str">
        <f>IF(F30&gt;P30,"!!!","")</f>
        <v/>
      </c>
      <c r="BA30" s="143" t="str">
        <f t="shared" si="12"/>
        <v/>
      </c>
      <c r="BD30" s="143" t="str">
        <f t="shared" si="13"/>
        <v>AMELIORATOR-23</v>
      </c>
    </row>
    <row r="31" spans="1:56" ht="12" customHeight="1">
      <c r="A31" s="288">
        <v>29</v>
      </c>
      <c r="B31" s="289" t="s">
        <v>65</v>
      </c>
      <c r="C31" s="290" t="s">
        <v>14</v>
      </c>
      <c r="D31" s="290" t="s">
        <v>67</v>
      </c>
      <c r="E31" s="291">
        <v>60</v>
      </c>
      <c r="F31" s="292">
        <v>0</v>
      </c>
      <c r="G31" s="292">
        <f t="shared" si="14"/>
        <v>180</v>
      </c>
      <c r="H31" s="293"/>
      <c r="I31" s="293"/>
      <c r="J31" s="293"/>
      <c r="K31" s="293"/>
      <c r="L31" s="293"/>
      <c r="M31" s="293"/>
      <c r="N31" s="293"/>
      <c r="O31" s="292">
        <f t="shared" si="15"/>
        <v>180</v>
      </c>
      <c r="P31" s="293"/>
      <c r="Q31" s="292">
        <f t="shared" si="16"/>
        <v>180</v>
      </c>
      <c r="R31" s="292">
        <f t="shared" si="17"/>
        <v>180</v>
      </c>
      <c r="S31" s="293"/>
      <c r="T31" s="293"/>
      <c r="U31" s="293"/>
      <c r="V31" s="293"/>
      <c r="W31" s="293"/>
      <c r="X31" s="293"/>
      <c r="Y31" s="293"/>
      <c r="Z31" s="292">
        <f t="shared" si="18"/>
        <v>180</v>
      </c>
      <c r="AA31" s="293">
        <v>720</v>
      </c>
      <c r="AB31" s="292">
        <f t="shared" si="19"/>
        <v>-360</v>
      </c>
      <c r="AC31" s="292">
        <f t="shared" si="20"/>
        <v>180</v>
      </c>
      <c r="AD31" s="293"/>
      <c r="AE31" s="293"/>
      <c r="AF31" s="293"/>
      <c r="AG31" s="293"/>
      <c r="AH31" s="293"/>
      <c r="AI31" s="293"/>
      <c r="AJ31" s="293"/>
      <c r="AK31" s="292">
        <f t="shared" si="21"/>
        <v>180</v>
      </c>
      <c r="AL31" s="293"/>
      <c r="AM31" s="292">
        <f t="shared" si="22"/>
        <v>-180</v>
      </c>
      <c r="AN31" s="292">
        <f t="shared" si="23"/>
        <v>180</v>
      </c>
      <c r="AO31" s="293"/>
      <c r="AP31" s="293"/>
      <c r="AQ31" s="293"/>
      <c r="AR31" s="293"/>
      <c r="AS31" s="293"/>
      <c r="AT31" s="293"/>
      <c r="AU31" s="293"/>
      <c r="AV31" s="292">
        <f t="shared" si="24"/>
        <v>180</v>
      </c>
      <c r="AW31" s="293"/>
      <c r="AX31" s="292">
        <f t="shared" si="25"/>
        <v>0</v>
      </c>
      <c r="AZ31" s="143"/>
      <c r="BA31" s="143" t="str">
        <f t="shared" si="12"/>
        <v/>
      </c>
      <c r="BD31" s="143" t="str">
        <f t="shared" si="13"/>
        <v>ANGROCULTCOM</v>
      </c>
    </row>
    <row r="32" spans="1:56" ht="12" customHeight="1">
      <c r="A32" s="288">
        <v>30</v>
      </c>
      <c r="B32" s="542" t="s">
        <v>3356</v>
      </c>
      <c r="C32" s="290" t="s">
        <v>14</v>
      </c>
      <c r="D32" s="290"/>
      <c r="E32" s="291">
        <v>165</v>
      </c>
      <c r="F32" s="292">
        <v>-165</v>
      </c>
      <c r="G32" s="292">
        <f t="shared" si="14"/>
        <v>495</v>
      </c>
      <c r="H32" s="293">
        <v>50</v>
      </c>
      <c r="I32" s="293"/>
      <c r="J32" s="293"/>
      <c r="K32" s="293"/>
      <c r="L32" s="293">
        <v>100</v>
      </c>
      <c r="M32" s="293"/>
      <c r="N32" s="293"/>
      <c r="O32" s="292">
        <f t="shared" si="15"/>
        <v>645</v>
      </c>
      <c r="P32" s="293">
        <v>645</v>
      </c>
      <c r="Q32" s="292">
        <f t="shared" si="16"/>
        <v>-165</v>
      </c>
      <c r="R32" s="292">
        <f t="shared" si="17"/>
        <v>495</v>
      </c>
      <c r="S32" s="293"/>
      <c r="T32" s="293"/>
      <c r="U32" s="293"/>
      <c r="V32" s="293"/>
      <c r="W32" s="293"/>
      <c r="X32" s="293"/>
      <c r="Y32" s="293"/>
      <c r="Z32" s="292">
        <f t="shared" si="18"/>
        <v>495</v>
      </c>
      <c r="AA32" s="293">
        <v>495</v>
      </c>
      <c r="AB32" s="292">
        <f t="shared" si="19"/>
        <v>-165</v>
      </c>
      <c r="AC32" s="292">
        <f t="shared" si="20"/>
        <v>495</v>
      </c>
      <c r="AD32" s="293"/>
      <c r="AE32" s="293"/>
      <c r="AF32" s="293"/>
      <c r="AG32" s="293">
        <v>300</v>
      </c>
      <c r="AH32" s="293"/>
      <c r="AI32" s="293"/>
      <c r="AJ32" s="293"/>
      <c r="AK32" s="292">
        <f t="shared" si="21"/>
        <v>795</v>
      </c>
      <c r="AL32" s="293">
        <v>1275</v>
      </c>
      <c r="AM32" s="292">
        <f t="shared" si="22"/>
        <v>-645</v>
      </c>
      <c r="AN32" s="292">
        <f t="shared" si="23"/>
        <v>495</v>
      </c>
      <c r="AO32" s="293"/>
      <c r="AP32" s="293"/>
      <c r="AQ32" s="293"/>
      <c r="AR32" s="293"/>
      <c r="AS32" s="293"/>
      <c r="AT32" s="293"/>
      <c r="AU32" s="293"/>
      <c r="AV32" s="292">
        <f t="shared" si="24"/>
        <v>495</v>
      </c>
      <c r="AW32" s="293"/>
      <c r="AX32" s="292">
        <f t="shared" si="25"/>
        <v>-150</v>
      </c>
      <c r="AZ32" s="143"/>
      <c r="BA32" s="143" t="str">
        <f t="shared" si="12"/>
        <v/>
      </c>
    </row>
    <row r="33" spans="1:56" ht="12" customHeight="1">
      <c r="A33" s="288">
        <v>31</v>
      </c>
      <c r="B33" s="289" t="s">
        <v>68</v>
      </c>
      <c r="C33" s="290" t="s">
        <v>14</v>
      </c>
      <c r="D33" s="290" t="s">
        <v>12</v>
      </c>
      <c r="E33" s="291">
        <v>120</v>
      </c>
      <c r="F33" s="292">
        <v>0</v>
      </c>
      <c r="G33" s="292">
        <f t="shared" si="14"/>
        <v>360</v>
      </c>
      <c r="H33" s="293"/>
      <c r="I33" s="293"/>
      <c r="J33" s="293"/>
      <c r="K33" s="293"/>
      <c r="L33" s="293"/>
      <c r="M33" s="293"/>
      <c r="N33" s="293"/>
      <c r="O33" s="292">
        <f t="shared" si="15"/>
        <v>360</v>
      </c>
      <c r="P33" s="293">
        <v>360</v>
      </c>
      <c r="Q33" s="292">
        <f t="shared" si="16"/>
        <v>0</v>
      </c>
      <c r="R33" s="292">
        <f t="shared" si="17"/>
        <v>360</v>
      </c>
      <c r="S33" s="293"/>
      <c r="T33" s="293"/>
      <c r="U33" s="293"/>
      <c r="V33" s="293"/>
      <c r="W33" s="293">
        <v>100</v>
      </c>
      <c r="X33" s="293"/>
      <c r="Y33" s="293"/>
      <c r="Z33" s="292">
        <f t="shared" si="18"/>
        <v>460</v>
      </c>
      <c r="AA33" s="293">
        <v>460</v>
      </c>
      <c r="AB33" s="292">
        <f t="shared" si="19"/>
        <v>0</v>
      </c>
      <c r="AC33" s="292">
        <f t="shared" si="20"/>
        <v>360</v>
      </c>
      <c r="AD33" s="293"/>
      <c r="AE33" s="293"/>
      <c r="AF33" s="293"/>
      <c r="AG33" s="293"/>
      <c r="AH33" s="293"/>
      <c r="AI33" s="293"/>
      <c r="AJ33" s="293"/>
      <c r="AK33" s="292">
        <f t="shared" si="21"/>
        <v>360</v>
      </c>
      <c r="AL33" s="293">
        <v>720</v>
      </c>
      <c r="AM33" s="292">
        <f t="shared" si="22"/>
        <v>-360</v>
      </c>
      <c r="AN33" s="292">
        <f t="shared" si="23"/>
        <v>360</v>
      </c>
      <c r="AO33" s="293"/>
      <c r="AP33" s="293"/>
      <c r="AQ33" s="293"/>
      <c r="AR33" s="293"/>
      <c r="AS33" s="293"/>
      <c r="AT33" s="293"/>
      <c r="AU33" s="293"/>
      <c r="AV33" s="292">
        <f t="shared" si="24"/>
        <v>360</v>
      </c>
      <c r="AW33" s="293"/>
      <c r="AX33" s="292">
        <f t="shared" si="25"/>
        <v>0</v>
      </c>
      <c r="AZ33" s="143"/>
      <c r="BA33" s="143" t="str">
        <f t="shared" si="12"/>
        <v/>
      </c>
      <c r="BD33" s="143" t="str">
        <f t="shared" si="13"/>
        <v>ANTICOR-ELECTRO</v>
      </c>
    </row>
    <row r="34" spans="1:56" ht="12" customHeight="1">
      <c r="A34" s="288">
        <v>32</v>
      </c>
      <c r="B34" s="289" t="s">
        <v>1935</v>
      </c>
      <c r="C34" s="290" t="s">
        <v>14</v>
      </c>
      <c r="D34" s="290"/>
      <c r="E34" s="291">
        <v>100</v>
      </c>
      <c r="F34" s="292">
        <v>0</v>
      </c>
      <c r="G34" s="292">
        <f t="shared" si="14"/>
        <v>300</v>
      </c>
      <c r="H34" s="293"/>
      <c r="I34" s="293"/>
      <c r="J34" s="293"/>
      <c r="K34" s="293"/>
      <c r="L34" s="293"/>
      <c r="M34" s="293"/>
      <c r="N34" s="293"/>
      <c r="O34" s="292">
        <f t="shared" si="15"/>
        <v>300</v>
      </c>
      <c r="P34" s="293">
        <v>300</v>
      </c>
      <c r="Q34" s="292">
        <f t="shared" si="16"/>
        <v>0</v>
      </c>
      <c r="R34" s="292">
        <f t="shared" si="17"/>
        <v>300</v>
      </c>
      <c r="S34" s="293"/>
      <c r="T34" s="293"/>
      <c r="U34" s="293"/>
      <c r="V34" s="293"/>
      <c r="W34" s="293"/>
      <c r="X34" s="293"/>
      <c r="Y34" s="293"/>
      <c r="Z34" s="292">
        <f t="shared" si="18"/>
        <v>300</v>
      </c>
      <c r="AA34" s="293">
        <v>900</v>
      </c>
      <c r="AB34" s="292">
        <f t="shared" si="19"/>
        <v>-600</v>
      </c>
      <c r="AC34" s="292">
        <f t="shared" si="20"/>
        <v>300</v>
      </c>
      <c r="AD34" s="293"/>
      <c r="AE34" s="293"/>
      <c r="AF34" s="293"/>
      <c r="AG34" s="293"/>
      <c r="AH34" s="293"/>
      <c r="AI34" s="293"/>
      <c r="AJ34" s="293"/>
      <c r="AK34" s="292">
        <f t="shared" si="21"/>
        <v>300</v>
      </c>
      <c r="AL34" s="293"/>
      <c r="AM34" s="292">
        <f t="shared" si="22"/>
        <v>-300</v>
      </c>
      <c r="AN34" s="292">
        <f t="shared" si="23"/>
        <v>300</v>
      </c>
      <c r="AO34" s="293"/>
      <c r="AP34" s="293"/>
      <c r="AQ34" s="293"/>
      <c r="AR34" s="293"/>
      <c r="AS34" s="293"/>
      <c r="AT34" s="293"/>
      <c r="AU34" s="293"/>
      <c r="AV34" s="292">
        <f t="shared" si="24"/>
        <v>300</v>
      </c>
      <c r="AW34" s="293"/>
      <c r="AX34" s="292">
        <f t="shared" si="25"/>
        <v>0</v>
      </c>
      <c r="AZ34" s="143"/>
      <c r="BA34" s="143" t="str">
        <f t="shared" si="12"/>
        <v/>
      </c>
      <c r="BD34" s="143" t="str">
        <f t="shared" si="13"/>
        <v>APAVITAL-M</v>
      </c>
    </row>
    <row r="35" spans="1:56" ht="12" customHeight="1">
      <c r="A35" s="288">
        <v>33</v>
      </c>
      <c r="B35" s="540" t="s">
        <v>73</v>
      </c>
      <c r="C35" s="290" t="s">
        <v>14</v>
      </c>
      <c r="D35" s="302"/>
      <c r="E35" s="291">
        <v>70</v>
      </c>
      <c r="F35" s="292">
        <v>840</v>
      </c>
      <c r="G35" s="292">
        <f t="shared" si="14"/>
        <v>210</v>
      </c>
      <c r="H35" s="293"/>
      <c r="I35" s="293"/>
      <c r="J35" s="293"/>
      <c r="K35" s="293"/>
      <c r="L35" s="293"/>
      <c r="M35" s="293"/>
      <c r="N35" s="293"/>
      <c r="O35" s="292">
        <f t="shared" si="15"/>
        <v>210</v>
      </c>
      <c r="P35" s="293">
        <v>840</v>
      </c>
      <c r="Q35" s="292">
        <f t="shared" si="16"/>
        <v>210</v>
      </c>
      <c r="R35" s="292">
        <f t="shared" si="17"/>
        <v>210</v>
      </c>
      <c r="S35" s="293"/>
      <c r="T35" s="293"/>
      <c r="U35" s="293"/>
      <c r="V35" s="293"/>
      <c r="W35" s="293"/>
      <c r="X35" s="293"/>
      <c r="Y35" s="293"/>
      <c r="Z35" s="292">
        <f t="shared" si="18"/>
        <v>210</v>
      </c>
      <c r="AA35" s="293"/>
      <c r="AB35" s="292">
        <f t="shared" si="19"/>
        <v>420</v>
      </c>
      <c r="AC35" s="292">
        <f t="shared" si="20"/>
        <v>210</v>
      </c>
      <c r="AD35" s="293"/>
      <c r="AE35" s="293"/>
      <c r="AF35" s="293"/>
      <c r="AG35" s="293"/>
      <c r="AH35" s="293"/>
      <c r="AI35" s="293"/>
      <c r="AJ35" s="293"/>
      <c r="AK35" s="292">
        <f t="shared" si="21"/>
        <v>210</v>
      </c>
      <c r="AL35" s="293"/>
      <c r="AM35" s="292">
        <f t="shared" si="22"/>
        <v>630</v>
      </c>
      <c r="AN35" s="292">
        <f t="shared" si="23"/>
        <v>210</v>
      </c>
      <c r="AO35" s="293"/>
      <c r="AP35" s="293"/>
      <c r="AQ35" s="293"/>
      <c r="AR35" s="293"/>
      <c r="AS35" s="293"/>
      <c r="AT35" s="293"/>
      <c r="AU35" s="293"/>
      <c r="AV35" s="292">
        <f t="shared" si="24"/>
        <v>210</v>
      </c>
      <c r="AW35" s="293"/>
      <c r="AX35" s="292">
        <f t="shared" si="25"/>
        <v>840</v>
      </c>
      <c r="AZ35" s="137" t="str">
        <f>IF(F35&gt;P35,"!!!","")</f>
        <v/>
      </c>
      <c r="BA35" s="143" t="str">
        <f t="shared" si="12"/>
        <v/>
      </c>
      <c r="BD35" s="143" t="str">
        <f t="shared" si="13"/>
        <v>APROCON-GRUP</v>
      </c>
    </row>
    <row r="36" spans="1:56" ht="12" customHeight="1">
      <c r="A36" s="288">
        <v>34</v>
      </c>
      <c r="B36" s="289" t="s">
        <v>1587</v>
      </c>
      <c r="C36" s="290" t="s">
        <v>23</v>
      </c>
      <c r="D36" s="290"/>
      <c r="E36" s="291">
        <v>30</v>
      </c>
      <c r="F36" s="292">
        <v>0</v>
      </c>
      <c r="G36" s="292">
        <f t="shared" si="14"/>
        <v>90</v>
      </c>
      <c r="H36" s="293"/>
      <c r="I36" s="293"/>
      <c r="J36" s="293"/>
      <c r="K36" s="293"/>
      <c r="L36" s="293"/>
      <c r="M36" s="293"/>
      <c r="N36" s="293"/>
      <c r="O36" s="292">
        <f t="shared" si="15"/>
        <v>90</v>
      </c>
      <c r="P36" s="293">
        <v>360</v>
      </c>
      <c r="Q36" s="292">
        <f t="shared" si="16"/>
        <v>-270</v>
      </c>
      <c r="R36" s="292">
        <f t="shared" si="17"/>
        <v>90</v>
      </c>
      <c r="S36" s="293"/>
      <c r="T36" s="293"/>
      <c r="U36" s="293"/>
      <c r="V36" s="293"/>
      <c r="W36" s="293"/>
      <c r="X36" s="293"/>
      <c r="Y36" s="293"/>
      <c r="Z36" s="292">
        <f t="shared" si="18"/>
        <v>90</v>
      </c>
      <c r="AA36" s="293"/>
      <c r="AB36" s="292">
        <f t="shared" si="19"/>
        <v>-180</v>
      </c>
      <c r="AC36" s="292">
        <f t="shared" si="20"/>
        <v>90</v>
      </c>
      <c r="AD36" s="293"/>
      <c r="AE36" s="293"/>
      <c r="AF36" s="293"/>
      <c r="AG36" s="293"/>
      <c r="AH36" s="293"/>
      <c r="AI36" s="293"/>
      <c r="AJ36" s="293"/>
      <c r="AK36" s="292">
        <f t="shared" si="21"/>
        <v>90</v>
      </c>
      <c r="AL36" s="293"/>
      <c r="AM36" s="292">
        <f t="shared" si="22"/>
        <v>-90</v>
      </c>
      <c r="AN36" s="292">
        <f t="shared" si="23"/>
        <v>90</v>
      </c>
      <c r="AO36" s="293"/>
      <c r="AP36" s="293"/>
      <c r="AQ36" s="293"/>
      <c r="AR36" s="293"/>
      <c r="AS36" s="293"/>
      <c r="AT36" s="293"/>
      <c r="AU36" s="293"/>
      <c r="AV36" s="292">
        <f t="shared" si="24"/>
        <v>90</v>
      </c>
      <c r="AW36" s="293"/>
      <c r="AX36" s="292">
        <f t="shared" si="25"/>
        <v>0</v>
      </c>
      <c r="AZ36" s="137" t="str">
        <f>IF(F36&gt;P36,"!!!","")</f>
        <v/>
      </c>
      <c r="BA36" s="143" t="str">
        <f t="shared" si="12"/>
        <v/>
      </c>
      <c r="BD36" s="143" t="str">
        <f t="shared" si="13"/>
        <v>AQUA-TELECOM</v>
      </c>
    </row>
    <row r="37" spans="1:56" ht="12" customHeight="1">
      <c r="A37" s="288">
        <v>35</v>
      </c>
      <c r="B37" s="289" t="s">
        <v>78</v>
      </c>
      <c r="C37" s="290" t="s">
        <v>23</v>
      </c>
      <c r="D37" s="290" t="s">
        <v>80</v>
      </c>
      <c r="E37" s="291">
        <v>130</v>
      </c>
      <c r="F37" s="292">
        <v>0</v>
      </c>
      <c r="G37" s="292">
        <f t="shared" si="14"/>
        <v>390</v>
      </c>
      <c r="H37" s="293"/>
      <c r="I37" s="293"/>
      <c r="J37" s="293"/>
      <c r="K37" s="293"/>
      <c r="L37" s="293"/>
      <c r="M37" s="293"/>
      <c r="N37" s="293"/>
      <c r="O37" s="292">
        <f t="shared" si="15"/>
        <v>390</v>
      </c>
      <c r="P37" s="293">
        <v>390</v>
      </c>
      <c r="Q37" s="292">
        <f t="shared" si="16"/>
        <v>0</v>
      </c>
      <c r="R37" s="292">
        <f t="shared" si="17"/>
        <v>390</v>
      </c>
      <c r="S37" s="293"/>
      <c r="T37" s="293"/>
      <c r="U37" s="293"/>
      <c r="V37" s="293"/>
      <c r="W37" s="293"/>
      <c r="X37" s="293"/>
      <c r="Y37" s="293"/>
      <c r="Z37" s="292">
        <f t="shared" si="18"/>
        <v>390</v>
      </c>
      <c r="AA37" s="293">
        <v>390</v>
      </c>
      <c r="AB37" s="292">
        <f t="shared" si="19"/>
        <v>0</v>
      </c>
      <c r="AC37" s="292">
        <f t="shared" si="20"/>
        <v>390</v>
      </c>
      <c r="AD37" s="293"/>
      <c r="AE37" s="293"/>
      <c r="AF37" s="293"/>
      <c r="AG37" s="293"/>
      <c r="AH37" s="293"/>
      <c r="AI37" s="293"/>
      <c r="AJ37" s="293"/>
      <c r="AK37" s="292">
        <f t="shared" si="21"/>
        <v>390</v>
      </c>
      <c r="AL37" s="293">
        <v>390</v>
      </c>
      <c r="AM37" s="292">
        <f t="shared" si="22"/>
        <v>0</v>
      </c>
      <c r="AN37" s="292">
        <f t="shared" si="23"/>
        <v>390</v>
      </c>
      <c r="AO37" s="293"/>
      <c r="AP37" s="293"/>
      <c r="AQ37" s="293"/>
      <c r="AR37" s="293"/>
      <c r="AS37" s="293"/>
      <c r="AT37" s="293"/>
      <c r="AU37" s="293"/>
      <c r="AV37" s="292">
        <f t="shared" si="24"/>
        <v>390</v>
      </c>
      <c r="AW37" s="293">
        <v>390</v>
      </c>
      <c r="AX37" s="292">
        <f t="shared" si="25"/>
        <v>0</v>
      </c>
      <c r="AZ37" s="137" t="str">
        <f>IF(F37&gt;P37,"!!!","")</f>
        <v/>
      </c>
      <c r="BA37" s="143" t="str">
        <f t="shared" si="12"/>
        <v/>
      </c>
      <c r="BD37" s="143" t="str">
        <f t="shared" si="13"/>
        <v>ARHPROECT</v>
      </c>
    </row>
    <row r="38" spans="1:56" ht="12" customHeight="1">
      <c r="A38" s="288">
        <v>36</v>
      </c>
      <c r="B38" s="536" t="s">
        <v>3492</v>
      </c>
      <c r="C38" s="290" t="s">
        <v>3506</v>
      </c>
      <c r="D38" s="290"/>
      <c r="E38" s="291"/>
      <c r="F38" s="292">
        <v>0</v>
      </c>
      <c r="G38" s="292">
        <f t="shared" si="14"/>
        <v>0</v>
      </c>
      <c r="H38" s="293"/>
      <c r="I38" s="293"/>
      <c r="J38" s="293"/>
      <c r="K38" s="293"/>
      <c r="L38" s="293"/>
      <c r="M38" s="293"/>
      <c r="N38" s="293"/>
      <c r="O38" s="292">
        <f t="shared" si="15"/>
        <v>0</v>
      </c>
      <c r="P38" s="293"/>
      <c r="Q38" s="292">
        <f t="shared" si="16"/>
        <v>0</v>
      </c>
      <c r="R38" s="292">
        <f t="shared" si="17"/>
        <v>0</v>
      </c>
      <c r="S38" s="293"/>
      <c r="T38" s="293"/>
      <c r="U38" s="293"/>
      <c r="V38" s="293"/>
      <c r="W38" s="293"/>
      <c r="X38" s="293"/>
      <c r="Y38" s="293"/>
      <c r="Z38" s="292">
        <f t="shared" si="18"/>
        <v>0</v>
      </c>
      <c r="AA38" s="293"/>
      <c r="AB38" s="292">
        <f t="shared" si="19"/>
        <v>0</v>
      </c>
      <c r="AC38" s="292">
        <f t="shared" si="20"/>
        <v>0</v>
      </c>
      <c r="AD38" s="293"/>
      <c r="AE38" s="293"/>
      <c r="AF38" s="293"/>
      <c r="AG38" s="293"/>
      <c r="AH38" s="293"/>
      <c r="AI38" s="293"/>
      <c r="AJ38" s="293"/>
      <c r="AK38" s="292">
        <f t="shared" si="21"/>
        <v>0</v>
      </c>
      <c r="AL38" s="293"/>
      <c r="AM38" s="292">
        <f t="shared" si="22"/>
        <v>0</v>
      </c>
      <c r="AN38" s="292">
        <f t="shared" si="23"/>
        <v>0</v>
      </c>
      <c r="AO38" s="293"/>
      <c r="AP38" s="293"/>
      <c r="AQ38" s="293"/>
      <c r="AR38" s="293"/>
      <c r="AS38" s="293"/>
      <c r="AT38" s="293"/>
      <c r="AU38" s="293"/>
      <c r="AV38" s="292">
        <f t="shared" si="24"/>
        <v>0</v>
      </c>
      <c r="AW38" s="293"/>
      <c r="AX38" s="292">
        <f t="shared" si="25"/>
        <v>0</v>
      </c>
      <c r="AZ38" s="143"/>
      <c r="BA38" s="143" t="str">
        <f t="shared" si="12"/>
        <v/>
      </c>
      <c r="BD38" s="143" t="str">
        <f t="shared" si="13"/>
        <v>ARJAN DEV (EXPIRAT)</v>
      </c>
    </row>
    <row r="39" spans="1:56" ht="12" customHeight="1">
      <c r="A39" s="288">
        <v>37</v>
      </c>
      <c r="B39" s="289" t="s">
        <v>81</v>
      </c>
      <c r="C39" s="290" t="s">
        <v>14</v>
      </c>
      <c r="D39" s="290" t="s">
        <v>83</v>
      </c>
      <c r="E39" s="291">
        <v>190</v>
      </c>
      <c r="F39" s="292">
        <v>0</v>
      </c>
      <c r="G39" s="292">
        <f t="shared" si="14"/>
        <v>570</v>
      </c>
      <c r="H39" s="293"/>
      <c r="I39" s="293"/>
      <c r="J39" s="293"/>
      <c r="K39" s="293"/>
      <c r="L39" s="293"/>
      <c r="M39" s="293"/>
      <c r="N39" s="293"/>
      <c r="O39" s="292">
        <f t="shared" si="15"/>
        <v>570</v>
      </c>
      <c r="P39" s="293">
        <v>570</v>
      </c>
      <c r="Q39" s="292">
        <f t="shared" si="16"/>
        <v>0</v>
      </c>
      <c r="R39" s="292">
        <f t="shared" si="17"/>
        <v>570</v>
      </c>
      <c r="S39" s="293"/>
      <c r="T39" s="293">
        <v>100</v>
      </c>
      <c r="U39" s="293"/>
      <c r="V39" s="293"/>
      <c r="W39" s="293"/>
      <c r="X39" s="293"/>
      <c r="Y39" s="293"/>
      <c r="Z39" s="292">
        <f t="shared" si="18"/>
        <v>670</v>
      </c>
      <c r="AA39" s="293">
        <v>670</v>
      </c>
      <c r="AB39" s="292">
        <f t="shared" si="19"/>
        <v>0</v>
      </c>
      <c r="AC39" s="292">
        <f t="shared" si="20"/>
        <v>570</v>
      </c>
      <c r="AD39" s="293"/>
      <c r="AE39" s="293"/>
      <c r="AF39" s="293"/>
      <c r="AG39" s="293"/>
      <c r="AH39" s="293"/>
      <c r="AI39" s="293"/>
      <c r="AJ39" s="293"/>
      <c r="AK39" s="292">
        <f t="shared" si="21"/>
        <v>570</v>
      </c>
      <c r="AL39" s="293">
        <v>570</v>
      </c>
      <c r="AM39" s="292">
        <f t="shared" si="22"/>
        <v>0</v>
      </c>
      <c r="AN39" s="292">
        <f t="shared" si="23"/>
        <v>570</v>
      </c>
      <c r="AO39" s="293"/>
      <c r="AP39" s="293"/>
      <c r="AQ39" s="293"/>
      <c r="AR39" s="293"/>
      <c r="AS39" s="293"/>
      <c r="AT39" s="293"/>
      <c r="AU39" s="293"/>
      <c r="AV39" s="292">
        <f t="shared" si="24"/>
        <v>570</v>
      </c>
      <c r="AW39" s="293">
        <v>570</v>
      </c>
      <c r="AX39" s="292">
        <f t="shared" si="25"/>
        <v>0</v>
      </c>
      <c r="AZ39" s="143"/>
      <c r="BA39" s="143" t="str">
        <f t="shared" si="12"/>
        <v/>
      </c>
      <c r="BD39" s="143" t="str">
        <f t="shared" si="13"/>
        <v>ARTMET</v>
      </c>
    </row>
    <row r="40" spans="1:56" ht="12" customHeight="1">
      <c r="A40" s="288">
        <v>38</v>
      </c>
      <c r="B40" s="289" t="s">
        <v>84</v>
      </c>
      <c r="C40" s="290" t="s">
        <v>23</v>
      </c>
      <c r="D40" s="290" t="s">
        <v>12</v>
      </c>
      <c r="E40" s="291">
        <v>125</v>
      </c>
      <c r="F40" s="292">
        <v>0</v>
      </c>
      <c r="G40" s="292">
        <f t="shared" si="14"/>
        <v>375</v>
      </c>
      <c r="H40" s="293">
        <v>50</v>
      </c>
      <c r="I40" s="293"/>
      <c r="J40" s="293"/>
      <c r="K40" s="293"/>
      <c r="L40" s="293"/>
      <c r="M40" s="293"/>
      <c r="N40" s="293">
        <v>55</v>
      </c>
      <c r="O40" s="292">
        <f t="shared" si="15"/>
        <v>480</v>
      </c>
      <c r="P40" s="293">
        <v>480</v>
      </c>
      <c r="Q40" s="292">
        <f t="shared" si="16"/>
        <v>0</v>
      </c>
      <c r="R40" s="292">
        <f t="shared" si="17"/>
        <v>375</v>
      </c>
      <c r="S40" s="293"/>
      <c r="T40" s="293"/>
      <c r="U40" s="293"/>
      <c r="V40" s="293"/>
      <c r="W40" s="293">
        <v>100</v>
      </c>
      <c r="X40" s="293"/>
      <c r="Y40" s="293"/>
      <c r="Z40" s="292">
        <f t="shared" si="18"/>
        <v>475</v>
      </c>
      <c r="AA40" s="293">
        <v>475</v>
      </c>
      <c r="AB40" s="292">
        <f t="shared" si="19"/>
        <v>0</v>
      </c>
      <c r="AC40" s="292">
        <f t="shared" si="20"/>
        <v>375</v>
      </c>
      <c r="AD40" s="293"/>
      <c r="AE40" s="293"/>
      <c r="AF40" s="293"/>
      <c r="AG40" s="293"/>
      <c r="AH40" s="293"/>
      <c r="AI40" s="293"/>
      <c r="AJ40" s="293"/>
      <c r="AK40" s="292">
        <f t="shared" si="21"/>
        <v>375</v>
      </c>
      <c r="AL40" s="293">
        <v>750</v>
      </c>
      <c r="AM40" s="292">
        <f t="shared" si="22"/>
        <v>-375</v>
      </c>
      <c r="AN40" s="292">
        <f t="shared" si="23"/>
        <v>375</v>
      </c>
      <c r="AO40" s="293"/>
      <c r="AP40" s="293"/>
      <c r="AQ40" s="293"/>
      <c r="AR40" s="293"/>
      <c r="AS40" s="293"/>
      <c r="AT40" s="293"/>
      <c r="AU40" s="293"/>
      <c r="AV40" s="292">
        <f t="shared" si="24"/>
        <v>375</v>
      </c>
      <c r="AW40" s="293"/>
      <c r="AX40" s="292">
        <f t="shared" si="25"/>
        <v>0</v>
      </c>
      <c r="AZ40" s="143"/>
      <c r="BA40" s="143" t="str">
        <f t="shared" si="12"/>
        <v/>
      </c>
      <c r="BD40" s="143" t="str">
        <f t="shared" si="13"/>
        <v>ART-NIC</v>
      </c>
    </row>
    <row r="41" spans="1:56" ht="12" customHeight="1">
      <c r="A41" s="288">
        <v>39</v>
      </c>
      <c r="B41" s="289" t="s">
        <v>1548</v>
      </c>
      <c r="C41" s="290" t="s">
        <v>23</v>
      </c>
      <c r="D41" s="290"/>
      <c r="E41" s="291">
        <v>115</v>
      </c>
      <c r="F41" s="292">
        <v>0</v>
      </c>
      <c r="G41" s="292">
        <f t="shared" si="14"/>
        <v>345</v>
      </c>
      <c r="H41" s="293"/>
      <c r="I41" s="293"/>
      <c r="J41" s="293"/>
      <c r="K41" s="293"/>
      <c r="L41" s="293"/>
      <c r="M41" s="293"/>
      <c r="N41" s="293"/>
      <c r="O41" s="292">
        <f t="shared" si="15"/>
        <v>345</v>
      </c>
      <c r="P41" s="293"/>
      <c r="Q41" s="292">
        <f t="shared" si="16"/>
        <v>345</v>
      </c>
      <c r="R41" s="292">
        <f t="shared" si="17"/>
        <v>345</v>
      </c>
      <c r="S41" s="293"/>
      <c r="T41" s="293"/>
      <c r="U41" s="293"/>
      <c r="V41" s="293"/>
      <c r="W41" s="293"/>
      <c r="X41" s="293"/>
      <c r="Y41" s="293"/>
      <c r="Z41" s="292">
        <f t="shared" si="18"/>
        <v>345</v>
      </c>
      <c r="AA41" s="293">
        <v>1380</v>
      </c>
      <c r="AB41" s="292">
        <f t="shared" si="19"/>
        <v>-690</v>
      </c>
      <c r="AC41" s="292">
        <f t="shared" si="20"/>
        <v>345</v>
      </c>
      <c r="AD41" s="293"/>
      <c r="AE41" s="293"/>
      <c r="AF41" s="293"/>
      <c r="AG41" s="293"/>
      <c r="AH41" s="293"/>
      <c r="AI41" s="293"/>
      <c r="AJ41" s="293"/>
      <c r="AK41" s="292">
        <f t="shared" si="21"/>
        <v>345</v>
      </c>
      <c r="AL41" s="293"/>
      <c r="AM41" s="292">
        <f t="shared" si="22"/>
        <v>-345</v>
      </c>
      <c r="AN41" s="292">
        <f t="shared" si="23"/>
        <v>345</v>
      </c>
      <c r="AO41" s="293">
        <v>50</v>
      </c>
      <c r="AP41" s="293"/>
      <c r="AQ41" s="293"/>
      <c r="AR41" s="293"/>
      <c r="AS41" s="293"/>
      <c r="AT41" s="293"/>
      <c r="AU41" s="293"/>
      <c r="AV41" s="292">
        <f t="shared" si="24"/>
        <v>395</v>
      </c>
      <c r="AW41" s="293"/>
      <c r="AX41" s="292">
        <f t="shared" si="25"/>
        <v>50</v>
      </c>
      <c r="AZ41" s="137" t="str">
        <f>IF(F41&gt;P41,"!!!","")</f>
        <v/>
      </c>
      <c r="BA41" s="143" t="str">
        <f t="shared" si="12"/>
        <v/>
      </c>
      <c r="BD41" s="143" t="str">
        <f t="shared" si="13"/>
        <v>ASCOM-GRUP</v>
      </c>
    </row>
    <row r="42" spans="1:56" ht="12" customHeight="1">
      <c r="A42" s="288">
        <v>40</v>
      </c>
      <c r="B42" s="289" t="s">
        <v>86</v>
      </c>
      <c r="C42" s="290" t="s">
        <v>14</v>
      </c>
      <c r="D42" s="290" t="s">
        <v>88</v>
      </c>
      <c r="E42" s="291">
        <v>180</v>
      </c>
      <c r="F42" s="292">
        <v>0</v>
      </c>
      <c r="G42" s="292">
        <f t="shared" si="14"/>
        <v>540</v>
      </c>
      <c r="H42" s="293"/>
      <c r="I42" s="293"/>
      <c r="J42" s="293"/>
      <c r="K42" s="293"/>
      <c r="L42" s="293"/>
      <c r="M42" s="293"/>
      <c r="N42" s="293"/>
      <c r="O42" s="292">
        <f t="shared" si="15"/>
        <v>540</v>
      </c>
      <c r="P42" s="293">
        <v>1640</v>
      </c>
      <c r="Q42" s="292">
        <f t="shared" si="16"/>
        <v>-1100</v>
      </c>
      <c r="R42" s="292">
        <f t="shared" si="17"/>
        <v>540</v>
      </c>
      <c r="S42" s="293">
        <v>50</v>
      </c>
      <c r="T42" s="293"/>
      <c r="U42" s="293">
        <v>1019</v>
      </c>
      <c r="V42" s="293"/>
      <c r="W42" s="293">
        <v>100</v>
      </c>
      <c r="X42" s="293"/>
      <c r="Y42" s="293"/>
      <c r="Z42" s="292">
        <f t="shared" si="18"/>
        <v>1709</v>
      </c>
      <c r="AA42" s="293">
        <v>1149</v>
      </c>
      <c r="AB42" s="292">
        <f t="shared" si="19"/>
        <v>-540</v>
      </c>
      <c r="AC42" s="292">
        <f t="shared" si="20"/>
        <v>540</v>
      </c>
      <c r="AD42" s="293"/>
      <c r="AE42" s="293"/>
      <c r="AF42" s="293"/>
      <c r="AG42" s="293"/>
      <c r="AH42" s="293"/>
      <c r="AI42" s="293"/>
      <c r="AJ42" s="293"/>
      <c r="AK42" s="292">
        <f t="shared" si="21"/>
        <v>540</v>
      </c>
      <c r="AL42" s="293"/>
      <c r="AM42" s="292">
        <f t="shared" si="22"/>
        <v>0</v>
      </c>
      <c r="AN42" s="292">
        <f t="shared" si="23"/>
        <v>540</v>
      </c>
      <c r="AO42" s="293"/>
      <c r="AP42" s="293"/>
      <c r="AQ42" s="293"/>
      <c r="AR42" s="293"/>
      <c r="AS42" s="293"/>
      <c r="AT42" s="293"/>
      <c r="AU42" s="293"/>
      <c r="AV42" s="292">
        <f t="shared" si="24"/>
        <v>540</v>
      </c>
      <c r="AW42" s="293">
        <v>540</v>
      </c>
      <c r="AX42" s="292">
        <f t="shared" si="25"/>
        <v>0</v>
      </c>
      <c r="AZ42" s="137" t="str">
        <f>IF(F42&gt;P42,"!!!","")</f>
        <v/>
      </c>
      <c r="BA42" s="143" t="str">
        <f t="shared" si="12"/>
        <v/>
      </c>
      <c r="BD42" s="143" t="str">
        <f t="shared" si="13"/>
        <v>ASTRAEA</v>
      </c>
    </row>
    <row r="43" spans="1:56" ht="12" customHeight="1">
      <c r="A43" s="288">
        <v>41</v>
      </c>
      <c r="B43" s="289" t="s">
        <v>3374</v>
      </c>
      <c r="C43" s="290" t="s">
        <v>14</v>
      </c>
      <c r="D43" s="290"/>
      <c r="E43" s="291">
        <v>65</v>
      </c>
      <c r="F43" s="292">
        <v>65</v>
      </c>
      <c r="G43" s="292">
        <f t="shared" si="14"/>
        <v>195</v>
      </c>
      <c r="H43" s="293"/>
      <c r="I43" s="293"/>
      <c r="J43" s="293"/>
      <c r="K43" s="293"/>
      <c r="L43" s="293"/>
      <c r="M43" s="293"/>
      <c r="N43" s="293"/>
      <c r="O43" s="292">
        <f t="shared" si="15"/>
        <v>195</v>
      </c>
      <c r="P43" s="293">
        <v>845</v>
      </c>
      <c r="Q43" s="292">
        <f t="shared" si="16"/>
        <v>-585</v>
      </c>
      <c r="R43" s="292">
        <f t="shared" si="17"/>
        <v>195</v>
      </c>
      <c r="S43" s="293"/>
      <c r="T43" s="293"/>
      <c r="U43" s="293"/>
      <c r="V43" s="293"/>
      <c r="W43" s="293">
        <v>100</v>
      </c>
      <c r="X43" s="293"/>
      <c r="Y43" s="293"/>
      <c r="Z43" s="292">
        <f t="shared" si="18"/>
        <v>295</v>
      </c>
      <c r="AA43" s="293">
        <v>100</v>
      </c>
      <c r="AB43" s="292">
        <f t="shared" si="19"/>
        <v>-390</v>
      </c>
      <c r="AC43" s="292">
        <f t="shared" si="20"/>
        <v>195</v>
      </c>
      <c r="AD43" s="293"/>
      <c r="AE43" s="293"/>
      <c r="AF43" s="293"/>
      <c r="AG43" s="293"/>
      <c r="AH43" s="293"/>
      <c r="AI43" s="293"/>
      <c r="AJ43" s="293"/>
      <c r="AK43" s="292">
        <f t="shared" si="21"/>
        <v>195</v>
      </c>
      <c r="AL43" s="293"/>
      <c r="AM43" s="292">
        <f t="shared" si="22"/>
        <v>-195</v>
      </c>
      <c r="AN43" s="292">
        <f t="shared" si="23"/>
        <v>195</v>
      </c>
      <c r="AO43" s="293"/>
      <c r="AP43" s="293"/>
      <c r="AQ43" s="293"/>
      <c r="AR43" s="293"/>
      <c r="AS43" s="293"/>
      <c r="AT43" s="293"/>
      <c r="AU43" s="293"/>
      <c r="AV43" s="292">
        <f t="shared" si="24"/>
        <v>195</v>
      </c>
      <c r="AW43" s="293"/>
      <c r="AX43" s="292">
        <f t="shared" si="25"/>
        <v>0</v>
      </c>
      <c r="BA43" s="143" t="str">
        <f t="shared" si="12"/>
        <v/>
      </c>
      <c r="BD43" s="143" t="str">
        <f t="shared" si="13"/>
        <v>AUDIT-CONCRET</v>
      </c>
    </row>
    <row r="44" spans="1:56" ht="12" customHeight="1">
      <c r="A44" s="288">
        <v>42</v>
      </c>
      <c r="B44" s="289" t="s">
        <v>89</v>
      </c>
      <c r="C44" s="290" t="s">
        <v>23</v>
      </c>
      <c r="D44" s="290" t="s">
        <v>90</v>
      </c>
      <c r="E44" s="291">
        <v>50</v>
      </c>
      <c r="F44" s="292">
        <v>0</v>
      </c>
      <c r="G44" s="292">
        <f t="shared" si="14"/>
        <v>150</v>
      </c>
      <c r="H44" s="293"/>
      <c r="I44" s="293"/>
      <c r="J44" s="293"/>
      <c r="K44" s="293"/>
      <c r="L44" s="293"/>
      <c r="M44" s="293"/>
      <c r="N44" s="293"/>
      <c r="O44" s="292">
        <f t="shared" si="15"/>
        <v>150</v>
      </c>
      <c r="P44" s="293">
        <v>600</v>
      </c>
      <c r="Q44" s="292">
        <f t="shared" si="16"/>
        <v>-450</v>
      </c>
      <c r="R44" s="292">
        <f t="shared" si="17"/>
        <v>150</v>
      </c>
      <c r="S44" s="293">
        <v>50</v>
      </c>
      <c r="T44" s="293"/>
      <c r="U44" s="293"/>
      <c r="V44" s="293"/>
      <c r="W44" s="293">
        <v>100</v>
      </c>
      <c r="X44" s="293"/>
      <c r="Y44" s="293"/>
      <c r="Z44" s="292">
        <f t="shared" si="18"/>
        <v>300</v>
      </c>
      <c r="AA44" s="293">
        <v>150</v>
      </c>
      <c r="AB44" s="292">
        <f t="shared" si="19"/>
        <v>-300</v>
      </c>
      <c r="AC44" s="292">
        <f t="shared" si="20"/>
        <v>150</v>
      </c>
      <c r="AD44" s="293"/>
      <c r="AE44" s="293"/>
      <c r="AF44" s="293"/>
      <c r="AG44" s="293"/>
      <c r="AH44" s="293"/>
      <c r="AI44" s="293"/>
      <c r="AJ44" s="293"/>
      <c r="AK44" s="292">
        <f t="shared" si="21"/>
        <v>150</v>
      </c>
      <c r="AL44" s="293"/>
      <c r="AM44" s="292">
        <f t="shared" si="22"/>
        <v>-150</v>
      </c>
      <c r="AN44" s="292">
        <f t="shared" si="23"/>
        <v>150</v>
      </c>
      <c r="AO44" s="293"/>
      <c r="AP44" s="293"/>
      <c r="AQ44" s="293"/>
      <c r="AR44" s="293"/>
      <c r="AS44" s="293"/>
      <c r="AT44" s="293"/>
      <c r="AU44" s="293"/>
      <c r="AV44" s="292">
        <f t="shared" si="24"/>
        <v>150</v>
      </c>
      <c r="AW44" s="293"/>
      <c r="AX44" s="292">
        <f t="shared" si="25"/>
        <v>0</v>
      </c>
      <c r="AZ44" s="143"/>
      <c r="BA44" s="143" t="str">
        <f t="shared" si="12"/>
        <v/>
      </c>
      <c r="BD44" s="143" t="str">
        <f t="shared" si="13"/>
        <v>AUGUST</v>
      </c>
    </row>
    <row r="45" spans="1:56" ht="12" customHeight="1">
      <c r="A45" s="288">
        <v>43</v>
      </c>
      <c r="B45" s="289" t="s">
        <v>96</v>
      </c>
      <c r="C45" s="290" t="s">
        <v>14</v>
      </c>
      <c r="D45" s="290" t="s">
        <v>98</v>
      </c>
      <c r="E45" s="291">
        <v>200</v>
      </c>
      <c r="F45" s="292">
        <v>0</v>
      </c>
      <c r="G45" s="292">
        <f t="shared" si="14"/>
        <v>600</v>
      </c>
      <c r="H45" s="293"/>
      <c r="I45" s="293"/>
      <c r="J45" s="293"/>
      <c r="K45" s="293"/>
      <c r="L45" s="293"/>
      <c r="M45" s="293"/>
      <c r="N45" s="293"/>
      <c r="O45" s="292">
        <f t="shared" si="15"/>
        <v>600</v>
      </c>
      <c r="P45" s="293"/>
      <c r="Q45" s="292">
        <f t="shared" si="16"/>
        <v>600</v>
      </c>
      <c r="R45" s="292">
        <f t="shared" si="17"/>
        <v>600</v>
      </c>
      <c r="S45" s="293"/>
      <c r="T45" s="293"/>
      <c r="U45" s="293"/>
      <c r="V45" s="293"/>
      <c r="W45" s="293"/>
      <c r="X45" s="293"/>
      <c r="Y45" s="293"/>
      <c r="Z45" s="292">
        <f t="shared" si="18"/>
        <v>600</v>
      </c>
      <c r="AA45" s="293">
        <v>1200</v>
      </c>
      <c r="AB45" s="292">
        <f t="shared" si="19"/>
        <v>0</v>
      </c>
      <c r="AC45" s="292">
        <f t="shared" si="20"/>
        <v>600</v>
      </c>
      <c r="AD45" s="293">
        <v>50</v>
      </c>
      <c r="AE45" s="293"/>
      <c r="AF45" s="293"/>
      <c r="AG45" s="293"/>
      <c r="AH45" s="293">
        <v>100</v>
      </c>
      <c r="AI45" s="293"/>
      <c r="AJ45" s="293"/>
      <c r="AK45" s="292">
        <f t="shared" si="21"/>
        <v>750</v>
      </c>
      <c r="AL45" s="293">
        <v>1350</v>
      </c>
      <c r="AM45" s="292">
        <f t="shared" si="22"/>
        <v>-600</v>
      </c>
      <c r="AN45" s="292">
        <f t="shared" si="23"/>
        <v>600</v>
      </c>
      <c r="AO45" s="293"/>
      <c r="AP45" s="293"/>
      <c r="AQ45" s="293"/>
      <c r="AR45" s="293"/>
      <c r="AS45" s="293"/>
      <c r="AT45" s="293"/>
      <c r="AU45" s="293"/>
      <c r="AV45" s="292">
        <f t="shared" si="24"/>
        <v>600</v>
      </c>
      <c r="AW45" s="293"/>
      <c r="AX45" s="292">
        <f t="shared" si="25"/>
        <v>0</v>
      </c>
      <c r="AZ45" s="137" t="str">
        <f>IF(F45&gt;P45,"!!!","")</f>
        <v/>
      </c>
      <c r="BA45" s="143" t="str">
        <f t="shared" si="12"/>
        <v/>
      </c>
      <c r="BD45" s="143" t="str">
        <f t="shared" si="13"/>
        <v>AUTOCOMERŢ-SERVICE</v>
      </c>
    </row>
    <row r="46" spans="1:56" ht="12" customHeight="1">
      <c r="A46" s="288">
        <v>44</v>
      </c>
      <c r="B46" s="289" t="s">
        <v>104</v>
      </c>
      <c r="C46" s="290" t="s">
        <v>14</v>
      </c>
      <c r="D46" s="290" t="s">
        <v>898</v>
      </c>
      <c r="E46" s="291">
        <v>170</v>
      </c>
      <c r="F46" s="292">
        <v>610</v>
      </c>
      <c r="G46" s="292">
        <f t="shared" si="14"/>
        <v>510</v>
      </c>
      <c r="H46" s="293"/>
      <c r="I46" s="293"/>
      <c r="J46" s="293"/>
      <c r="K46" s="293"/>
      <c r="L46" s="293"/>
      <c r="M46" s="293"/>
      <c r="N46" s="293"/>
      <c r="O46" s="292">
        <f t="shared" si="15"/>
        <v>510</v>
      </c>
      <c r="P46" s="293">
        <v>1120</v>
      </c>
      <c r="Q46" s="292">
        <f t="shared" si="16"/>
        <v>0</v>
      </c>
      <c r="R46" s="292">
        <f t="shared" si="17"/>
        <v>510</v>
      </c>
      <c r="S46" s="293"/>
      <c r="T46" s="293"/>
      <c r="U46" s="293"/>
      <c r="V46" s="293"/>
      <c r="W46" s="293"/>
      <c r="X46" s="293"/>
      <c r="Y46" s="293"/>
      <c r="Z46" s="292">
        <f t="shared" si="18"/>
        <v>510</v>
      </c>
      <c r="AA46" s="293">
        <v>510</v>
      </c>
      <c r="AB46" s="292">
        <f t="shared" si="19"/>
        <v>0</v>
      </c>
      <c r="AC46" s="292">
        <f t="shared" si="20"/>
        <v>510</v>
      </c>
      <c r="AD46" s="293">
        <v>50</v>
      </c>
      <c r="AE46" s="293"/>
      <c r="AF46" s="293"/>
      <c r="AG46" s="293"/>
      <c r="AH46" s="293">
        <v>100</v>
      </c>
      <c r="AI46" s="293"/>
      <c r="AJ46" s="293"/>
      <c r="AK46" s="292">
        <f t="shared" si="21"/>
        <v>660</v>
      </c>
      <c r="AL46" s="293">
        <v>660</v>
      </c>
      <c r="AM46" s="292">
        <f t="shared" si="22"/>
        <v>0</v>
      </c>
      <c r="AN46" s="292">
        <f t="shared" si="23"/>
        <v>510</v>
      </c>
      <c r="AO46" s="293"/>
      <c r="AP46" s="293"/>
      <c r="AQ46" s="293"/>
      <c r="AR46" s="293"/>
      <c r="AS46" s="293"/>
      <c r="AT46" s="293"/>
      <c r="AU46" s="293"/>
      <c r="AV46" s="292">
        <f t="shared" si="24"/>
        <v>510</v>
      </c>
      <c r="AW46" s="293"/>
      <c r="AX46" s="292">
        <f t="shared" si="25"/>
        <v>510</v>
      </c>
      <c r="AZ46" s="137" t="str">
        <f>IF(F46&gt;P46,"!!!","")</f>
        <v/>
      </c>
      <c r="BA46" s="143" t="str">
        <f t="shared" si="12"/>
        <v/>
      </c>
      <c r="BD46" s="143" t="str">
        <f t="shared" si="13"/>
        <v>AUTOMOBILIST-BĂLŢI</v>
      </c>
    </row>
    <row r="47" spans="1:56" ht="12" customHeight="1">
      <c r="A47" s="288">
        <v>45</v>
      </c>
      <c r="B47" s="289" t="s">
        <v>853</v>
      </c>
      <c r="C47" s="290" t="s">
        <v>14</v>
      </c>
      <c r="D47" s="290" t="s">
        <v>803</v>
      </c>
      <c r="E47" s="291">
        <v>100</v>
      </c>
      <c r="F47" s="292">
        <v>300</v>
      </c>
      <c r="G47" s="292">
        <f t="shared" si="14"/>
        <v>300</v>
      </c>
      <c r="H47" s="293"/>
      <c r="I47" s="293"/>
      <c r="J47" s="293"/>
      <c r="K47" s="293"/>
      <c r="L47" s="293"/>
      <c r="M47" s="293"/>
      <c r="N47" s="293"/>
      <c r="O47" s="292">
        <f t="shared" si="15"/>
        <v>300</v>
      </c>
      <c r="P47" s="293">
        <v>600</v>
      </c>
      <c r="Q47" s="292">
        <f t="shared" si="16"/>
        <v>0</v>
      </c>
      <c r="R47" s="292">
        <f t="shared" si="17"/>
        <v>300</v>
      </c>
      <c r="S47" s="293">
        <v>50</v>
      </c>
      <c r="T47" s="293"/>
      <c r="U47" s="293"/>
      <c r="V47" s="293"/>
      <c r="W47" s="293"/>
      <c r="X47" s="293"/>
      <c r="Y47" s="293"/>
      <c r="Z47" s="292">
        <f t="shared" si="18"/>
        <v>350</v>
      </c>
      <c r="AA47" s="293">
        <v>350</v>
      </c>
      <c r="AB47" s="292">
        <f t="shared" si="19"/>
        <v>0</v>
      </c>
      <c r="AC47" s="292">
        <f t="shared" si="20"/>
        <v>300</v>
      </c>
      <c r="AD47" s="293"/>
      <c r="AE47" s="293"/>
      <c r="AF47" s="293"/>
      <c r="AG47" s="293"/>
      <c r="AH47" s="293"/>
      <c r="AI47" s="293"/>
      <c r="AJ47" s="293"/>
      <c r="AK47" s="292">
        <f t="shared" si="21"/>
        <v>300</v>
      </c>
      <c r="AL47" s="293">
        <v>350</v>
      </c>
      <c r="AM47" s="292">
        <f t="shared" si="22"/>
        <v>-50</v>
      </c>
      <c r="AN47" s="292">
        <f t="shared" si="23"/>
        <v>300</v>
      </c>
      <c r="AO47" s="293"/>
      <c r="AP47" s="293"/>
      <c r="AQ47" s="293"/>
      <c r="AR47" s="293"/>
      <c r="AS47" s="293"/>
      <c r="AT47" s="293"/>
      <c r="AU47" s="293"/>
      <c r="AV47" s="292">
        <f t="shared" si="24"/>
        <v>300</v>
      </c>
      <c r="AW47" s="293"/>
      <c r="AX47" s="292">
        <f t="shared" si="25"/>
        <v>250</v>
      </c>
      <c r="AZ47" s="143"/>
      <c r="BA47" s="143" t="str">
        <f t="shared" si="12"/>
        <v/>
      </c>
      <c r="BD47" s="143" t="str">
        <f t="shared" si="13"/>
        <v>AUTO-REVIZOR</v>
      </c>
    </row>
    <row r="48" spans="1:56" ht="11.25" customHeight="1">
      <c r="A48" s="288">
        <v>46</v>
      </c>
      <c r="B48" s="289" t="s">
        <v>1619</v>
      </c>
      <c r="C48" s="290" t="s">
        <v>14</v>
      </c>
      <c r="D48" s="290"/>
      <c r="E48" s="291">
        <v>80</v>
      </c>
      <c r="F48" s="292">
        <v>0</v>
      </c>
      <c r="G48" s="292">
        <f t="shared" si="14"/>
        <v>240</v>
      </c>
      <c r="H48" s="293"/>
      <c r="I48" s="293"/>
      <c r="J48" s="293"/>
      <c r="K48" s="293"/>
      <c r="L48" s="293"/>
      <c r="M48" s="293"/>
      <c r="N48" s="293"/>
      <c r="O48" s="292">
        <f t="shared" si="15"/>
        <v>240</v>
      </c>
      <c r="P48" s="293">
        <v>240</v>
      </c>
      <c r="Q48" s="292">
        <f t="shared" si="16"/>
        <v>0</v>
      </c>
      <c r="R48" s="292">
        <f t="shared" si="17"/>
        <v>240</v>
      </c>
      <c r="S48" s="293">
        <v>50</v>
      </c>
      <c r="T48" s="293"/>
      <c r="U48" s="293"/>
      <c r="V48" s="293"/>
      <c r="W48" s="293"/>
      <c r="X48" s="293"/>
      <c r="Y48" s="293"/>
      <c r="Z48" s="292">
        <f t="shared" si="18"/>
        <v>290</v>
      </c>
      <c r="AA48" s="293">
        <v>290</v>
      </c>
      <c r="AB48" s="292">
        <f t="shared" si="19"/>
        <v>0</v>
      </c>
      <c r="AC48" s="292">
        <f t="shared" si="20"/>
        <v>240</v>
      </c>
      <c r="AD48" s="293"/>
      <c r="AE48" s="293"/>
      <c r="AF48" s="293"/>
      <c r="AG48" s="293"/>
      <c r="AH48" s="293"/>
      <c r="AI48" s="293"/>
      <c r="AJ48" s="293"/>
      <c r="AK48" s="292">
        <f t="shared" si="21"/>
        <v>240</v>
      </c>
      <c r="AL48" s="293">
        <v>240</v>
      </c>
      <c r="AM48" s="292">
        <f t="shared" si="22"/>
        <v>0</v>
      </c>
      <c r="AN48" s="292">
        <f t="shared" si="23"/>
        <v>240</v>
      </c>
      <c r="AO48" s="293"/>
      <c r="AP48" s="293"/>
      <c r="AQ48" s="293"/>
      <c r="AR48" s="293"/>
      <c r="AS48" s="293"/>
      <c r="AT48" s="293"/>
      <c r="AU48" s="293"/>
      <c r="AV48" s="292">
        <f t="shared" si="24"/>
        <v>240</v>
      </c>
      <c r="AW48" s="293"/>
      <c r="AX48" s="292">
        <f t="shared" si="25"/>
        <v>240</v>
      </c>
      <c r="AZ48" s="143"/>
      <c r="BA48" s="143" t="str">
        <f t="shared" si="12"/>
        <v/>
      </c>
      <c r="BD48" s="143" t="str">
        <f t="shared" si="13"/>
        <v>AUTOREVIZOR CENTRU</v>
      </c>
    </row>
    <row r="49" spans="1:57" ht="11.25" customHeight="1">
      <c r="A49" s="288">
        <v>47</v>
      </c>
      <c r="B49" s="289" t="s">
        <v>109</v>
      </c>
      <c r="C49" s="290" t="s">
        <v>14</v>
      </c>
      <c r="D49" s="290" t="s">
        <v>111</v>
      </c>
      <c r="E49" s="291">
        <v>185</v>
      </c>
      <c r="F49" s="292">
        <v>0</v>
      </c>
      <c r="G49" s="292">
        <f t="shared" si="14"/>
        <v>555</v>
      </c>
      <c r="H49" s="293"/>
      <c r="I49" s="293"/>
      <c r="J49" s="293"/>
      <c r="K49" s="293"/>
      <c r="L49" s="293"/>
      <c r="M49" s="293"/>
      <c r="N49" s="293"/>
      <c r="O49" s="292">
        <f t="shared" si="15"/>
        <v>555</v>
      </c>
      <c r="P49" s="293">
        <v>1000</v>
      </c>
      <c r="Q49" s="292">
        <f t="shared" si="16"/>
        <v>-445</v>
      </c>
      <c r="R49" s="292">
        <f t="shared" si="17"/>
        <v>555</v>
      </c>
      <c r="S49" s="293">
        <v>50</v>
      </c>
      <c r="T49" s="293"/>
      <c r="U49" s="293"/>
      <c r="V49" s="293"/>
      <c r="W49" s="293">
        <v>100</v>
      </c>
      <c r="X49" s="293"/>
      <c r="Y49" s="293"/>
      <c r="Z49" s="292">
        <f t="shared" si="18"/>
        <v>705</v>
      </c>
      <c r="AA49" s="293">
        <v>1000</v>
      </c>
      <c r="AB49" s="292">
        <f t="shared" si="19"/>
        <v>-740</v>
      </c>
      <c r="AC49" s="292">
        <f t="shared" si="20"/>
        <v>555</v>
      </c>
      <c r="AD49" s="293"/>
      <c r="AE49" s="293"/>
      <c r="AF49" s="293"/>
      <c r="AG49" s="293"/>
      <c r="AH49" s="293"/>
      <c r="AI49" s="293"/>
      <c r="AJ49" s="293"/>
      <c r="AK49" s="292">
        <f t="shared" si="21"/>
        <v>555</v>
      </c>
      <c r="AL49" s="293"/>
      <c r="AM49" s="292">
        <f t="shared" si="22"/>
        <v>-185</v>
      </c>
      <c r="AN49" s="292">
        <f t="shared" si="23"/>
        <v>555</v>
      </c>
      <c r="AO49" s="293"/>
      <c r="AP49" s="293"/>
      <c r="AQ49" s="293"/>
      <c r="AR49" s="293"/>
      <c r="AS49" s="293"/>
      <c r="AT49" s="293"/>
      <c r="AU49" s="293"/>
      <c r="AV49" s="292">
        <f t="shared" si="24"/>
        <v>555</v>
      </c>
      <c r="AW49" s="293">
        <v>370</v>
      </c>
      <c r="AX49" s="292">
        <f t="shared" si="25"/>
        <v>0</v>
      </c>
      <c r="AZ49" s="143"/>
      <c r="BA49" s="143" t="str">
        <f t="shared" si="12"/>
        <v/>
      </c>
      <c r="BD49" s="143" t="str">
        <f t="shared" si="13"/>
        <v>AUTOSERVICE ŞI COMERŢI</v>
      </c>
    </row>
    <row r="50" spans="1:57" ht="12" customHeight="1">
      <c r="A50" s="288">
        <v>48</v>
      </c>
      <c r="B50" s="289" t="s">
        <v>114</v>
      </c>
      <c r="C50" s="290" t="s">
        <v>23</v>
      </c>
      <c r="D50" s="290" t="s">
        <v>116</v>
      </c>
      <c r="E50" s="291">
        <v>125</v>
      </c>
      <c r="F50" s="292">
        <v>0</v>
      </c>
      <c r="G50" s="292">
        <f t="shared" si="14"/>
        <v>375</v>
      </c>
      <c r="H50" s="293"/>
      <c r="I50" s="293"/>
      <c r="J50" s="293"/>
      <c r="K50" s="293"/>
      <c r="L50" s="293"/>
      <c r="M50" s="293"/>
      <c r="N50" s="293"/>
      <c r="O50" s="292">
        <f t="shared" si="15"/>
        <v>375</v>
      </c>
      <c r="P50" s="293">
        <v>1500</v>
      </c>
      <c r="Q50" s="292">
        <f t="shared" si="16"/>
        <v>-1125</v>
      </c>
      <c r="R50" s="292">
        <f t="shared" si="17"/>
        <v>375</v>
      </c>
      <c r="S50" s="293"/>
      <c r="T50" s="293"/>
      <c r="U50" s="293"/>
      <c r="V50" s="293"/>
      <c r="W50" s="293"/>
      <c r="X50" s="293"/>
      <c r="Y50" s="293"/>
      <c r="Z50" s="292">
        <f t="shared" si="18"/>
        <v>375</v>
      </c>
      <c r="AA50" s="293"/>
      <c r="AB50" s="292">
        <f t="shared" si="19"/>
        <v>-750</v>
      </c>
      <c r="AC50" s="292">
        <f t="shared" si="20"/>
        <v>375</v>
      </c>
      <c r="AD50" s="293"/>
      <c r="AE50" s="293"/>
      <c r="AF50" s="293"/>
      <c r="AG50" s="293"/>
      <c r="AH50" s="293">
        <v>100</v>
      </c>
      <c r="AI50" s="293"/>
      <c r="AJ50" s="293"/>
      <c r="AK50" s="292">
        <f t="shared" si="21"/>
        <v>475</v>
      </c>
      <c r="AL50" s="293">
        <v>100</v>
      </c>
      <c r="AM50" s="292">
        <f t="shared" si="22"/>
        <v>-375</v>
      </c>
      <c r="AN50" s="292">
        <f t="shared" si="23"/>
        <v>375</v>
      </c>
      <c r="AO50" s="293"/>
      <c r="AP50" s="293"/>
      <c r="AQ50" s="293"/>
      <c r="AR50" s="293"/>
      <c r="AS50" s="293"/>
      <c r="AT50" s="293"/>
      <c r="AU50" s="293"/>
      <c r="AV50" s="292">
        <f t="shared" si="24"/>
        <v>375</v>
      </c>
      <c r="AW50" s="293"/>
      <c r="AX50" s="292">
        <f t="shared" si="25"/>
        <v>0</v>
      </c>
      <c r="AZ50" s="143"/>
      <c r="BA50" s="143" t="str">
        <f t="shared" si="12"/>
        <v/>
      </c>
      <c r="BD50" s="143" t="str">
        <f t="shared" si="13"/>
        <v>AVANTAJ-AV</v>
      </c>
    </row>
    <row r="51" spans="1:57" ht="12" customHeight="1">
      <c r="A51" s="288">
        <v>49</v>
      </c>
      <c r="B51" s="289" t="s">
        <v>1549</v>
      </c>
      <c r="C51" s="290" t="s">
        <v>23</v>
      </c>
      <c r="D51" s="290"/>
      <c r="E51" s="291">
        <v>100</v>
      </c>
      <c r="F51" s="292">
        <v>0</v>
      </c>
      <c r="G51" s="292">
        <f t="shared" si="14"/>
        <v>300</v>
      </c>
      <c r="H51" s="293"/>
      <c r="I51" s="293"/>
      <c r="J51" s="293"/>
      <c r="K51" s="293"/>
      <c r="L51" s="293"/>
      <c r="M51" s="293"/>
      <c r="N51" s="293"/>
      <c r="O51" s="292">
        <f t="shared" si="15"/>
        <v>300</v>
      </c>
      <c r="P51" s="293">
        <v>300</v>
      </c>
      <c r="Q51" s="292">
        <f t="shared" si="16"/>
        <v>0</v>
      </c>
      <c r="R51" s="292">
        <f t="shared" si="17"/>
        <v>300</v>
      </c>
      <c r="S51" s="293"/>
      <c r="T51" s="293"/>
      <c r="U51" s="293"/>
      <c r="V51" s="293"/>
      <c r="W51" s="293"/>
      <c r="X51" s="293"/>
      <c r="Y51" s="293"/>
      <c r="Z51" s="292">
        <f t="shared" si="18"/>
        <v>300</v>
      </c>
      <c r="AA51" s="293">
        <v>300</v>
      </c>
      <c r="AB51" s="292">
        <f t="shared" si="19"/>
        <v>0</v>
      </c>
      <c r="AC51" s="292">
        <f t="shared" si="20"/>
        <v>300</v>
      </c>
      <c r="AD51" s="293"/>
      <c r="AE51" s="293"/>
      <c r="AF51" s="293"/>
      <c r="AG51" s="293"/>
      <c r="AH51" s="293"/>
      <c r="AI51" s="293"/>
      <c r="AJ51" s="293"/>
      <c r="AK51" s="292">
        <f t="shared" si="21"/>
        <v>300</v>
      </c>
      <c r="AL51" s="293">
        <v>600</v>
      </c>
      <c r="AM51" s="292">
        <f t="shared" si="22"/>
        <v>-300</v>
      </c>
      <c r="AN51" s="292">
        <f t="shared" si="23"/>
        <v>300</v>
      </c>
      <c r="AO51" s="293"/>
      <c r="AP51" s="293"/>
      <c r="AQ51" s="293"/>
      <c r="AR51" s="293"/>
      <c r="AS51" s="293"/>
      <c r="AT51" s="293"/>
      <c r="AU51" s="293"/>
      <c r="AV51" s="292">
        <f t="shared" si="24"/>
        <v>300</v>
      </c>
      <c r="AW51" s="293">
        <v>300</v>
      </c>
      <c r="AX51" s="292">
        <f t="shared" si="25"/>
        <v>-300</v>
      </c>
      <c r="AZ51" s="137" t="str">
        <f>IF(F51&gt;P51,"!!!","")</f>
        <v/>
      </c>
      <c r="BA51" s="143" t="str">
        <f t="shared" si="12"/>
        <v/>
      </c>
      <c r="BD51" s="143" t="str">
        <f t="shared" si="13"/>
        <v>AVIATEHSERVICE</v>
      </c>
    </row>
    <row r="52" spans="1:57" ht="12" customHeight="1">
      <c r="A52" s="288">
        <v>50</v>
      </c>
      <c r="B52" s="289" t="s">
        <v>120</v>
      </c>
      <c r="C52" s="290" t="s">
        <v>14</v>
      </c>
      <c r="D52" s="290" t="s">
        <v>899</v>
      </c>
      <c r="E52" s="291">
        <v>105</v>
      </c>
      <c r="F52" s="292">
        <v>0</v>
      </c>
      <c r="G52" s="292">
        <f t="shared" si="14"/>
        <v>315</v>
      </c>
      <c r="H52" s="293"/>
      <c r="I52" s="293"/>
      <c r="J52" s="293"/>
      <c r="K52" s="293"/>
      <c r="L52" s="293"/>
      <c r="M52" s="293"/>
      <c r="N52" s="293"/>
      <c r="O52" s="292">
        <f t="shared" si="15"/>
        <v>315</v>
      </c>
      <c r="P52" s="293">
        <v>315</v>
      </c>
      <c r="Q52" s="292">
        <f t="shared" si="16"/>
        <v>0</v>
      </c>
      <c r="R52" s="292">
        <f t="shared" si="17"/>
        <v>315</v>
      </c>
      <c r="S52" s="293">
        <v>50</v>
      </c>
      <c r="T52" s="293">
        <v>100</v>
      </c>
      <c r="U52" s="293"/>
      <c r="V52" s="293"/>
      <c r="W52" s="293">
        <v>100</v>
      </c>
      <c r="X52" s="293"/>
      <c r="Y52" s="293"/>
      <c r="Z52" s="292">
        <f t="shared" si="18"/>
        <v>565</v>
      </c>
      <c r="AA52" s="293">
        <v>565</v>
      </c>
      <c r="AB52" s="292">
        <f t="shared" si="19"/>
        <v>0</v>
      </c>
      <c r="AC52" s="292">
        <f t="shared" si="20"/>
        <v>315</v>
      </c>
      <c r="AD52" s="293"/>
      <c r="AE52" s="293"/>
      <c r="AF52" s="293"/>
      <c r="AG52" s="293"/>
      <c r="AH52" s="293"/>
      <c r="AI52" s="293"/>
      <c r="AJ52" s="293"/>
      <c r="AK52" s="292">
        <f t="shared" si="21"/>
        <v>315</v>
      </c>
      <c r="AL52" s="293">
        <v>315</v>
      </c>
      <c r="AM52" s="292">
        <f t="shared" si="22"/>
        <v>0</v>
      </c>
      <c r="AN52" s="292">
        <f t="shared" si="23"/>
        <v>315</v>
      </c>
      <c r="AO52" s="293"/>
      <c r="AP52" s="293"/>
      <c r="AQ52" s="293"/>
      <c r="AR52" s="293"/>
      <c r="AS52" s="293"/>
      <c r="AT52" s="293"/>
      <c r="AU52" s="293"/>
      <c r="AV52" s="292">
        <f t="shared" si="24"/>
        <v>315</v>
      </c>
      <c r="AW52" s="293">
        <v>315</v>
      </c>
      <c r="AX52" s="292">
        <f t="shared" si="25"/>
        <v>0</v>
      </c>
      <c r="AZ52" s="143"/>
      <c r="BA52" s="143" t="str">
        <f t="shared" si="12"/>
        <v/>
      </c>
      <c r="BD52" s="143" t="str">
        <f t="shared" si="13"/>
        <v>AVICOLA-VULCĂNEŞTI</v>
      </c>
    </row>
    <row r="53" spans="1:57" ht="12" customHeight="1">
      <c r="A53" s="288">
        <v>51</v>
      </c>
      <c r="B53" s="289" t="s">
        <v>886</v>
      </c>
      <c r="C53" s="290" t="s">
        <v>23</v>
      </c>
      <c r="D53" s="290" t="s">
        <v>887</v>
      </c>
      <c r="E53" s="291">
        <v>110</v>
      </c>
      <c r="F53" s="292">
        <v>0</v>
      </c>
      <c r="G53" s="292">
        <f t="shared" si="14"/>
        <v>330</v>
      </c>
      <c r="H53" s="293"/>
      <c r="I53" s="293"/>
      <c r="J53" s="293"/>
      <c r="K53" s="293"/>
      <c r="L53" s="293"/>
      <c r="M53" s="293"/>
      <c r="N53" s="293"/>
      <c r="O53" s="292">
        <f t="shared" si="15"/>
        <v>330</v>
      </c>
      <c r="P53" s="293">
        <v>330</v>
      </c>
      <c r="Q53" s="292">
        <f t="shared" si="16"/>
        <v>0</v>
      </c>
      <c r="R53" s="292">
        <f t="shared" si="17"/>
        <v>330</v>
      </c>
      <c r="S53" s="293"/>
      <c r="T53" s="293"/>
      <c r="U53" s="293"/>
      <c r="V53" s="293"/>
      <c r="W53" s="293"/>
      <c r="X53" s="293"/>
      <c r="Y53" s="293"/>
      <c r="Z53" s="292">
        <f t="shared" si="18"/>
        <v>330</v>
      </c>
      <c r="AA53" s="293">
        <v>330</v>
      </c>
      <c r="AB53" s="292">
        <f t="shared" si="19"/>
        <v>0</v>
      </c>
      <c r="AC53" s="292">
        <f t="shared" si="20"/>
        <v>330</v>
      </c>
      <c r="AD53" s="293"/>
      <c r="AE53" s="293"/>
      <c r="AF53" s="293"/>
      <c r="AG53" s="293"/>
      <c r="AH53" s="293"/>
      <c r="AI53" s="293"/>
      <c r="AJ53" s="293"/>
      <c r="AK53" s="292">
        <f t="shared" si="21"/>
        <v>330</v>
      </c>
      <c r="AL53" s="293">
        <v>330</v>
      </c>
      <c r="AM53" s="292">
        <f t="shared" si="22"/>
        <v>0</v>
      </c>
      <c r="AN53" s="292">
        <f t="shared" si="23"/>
        <v>330</v>
      </c>
      <c r="AO53" s="293"/>
      <c r="AP53" s="293">
        <v>200</v>
      </c>
      <c r="AQ53" s="293"/>
      <c r="AR53" s="293"/>
      <c r="AS53" s="293"/>
      <c r="AT53" s="293"/>
      <c r="AU53" s="293"/>
      <c r="AV53" s="292">
        <f t="shared" si="24"/>
        <v>530</v>
      </c>
      <c r="AW53" s="293">
        <v>530</v>
      </c>
      <c r="AX53" s="292">
        <f t="shared" si="25"/>
        <v>0</v>
      </c>
      <c r="AZ53" s="143"/>
      <c r="BA53" s="143" t="str">
        <f t="shared" si="12"/>
        <v/>
      </c>
      <c r="BD53" s="143" t="str">
        <f t="shared" si="13"/>
        <v>BADEN-BADEN</v>
      </c>
    </row>
    <row r="54" spans="1:57" ht="12" customHeight="1">
      <c r="A54" s="288">
        <v>52</v>
      </c>
      <c r="B54" s="304" t="s">
        <v>122</v>
      </c>
      <c r="C54" s="290" t="s">
        <v>14</v>
      </c>
      <c r="D54" s="290" t="s">
        <v>339</v>
      </c>
      <c r="E54" s="291">
        <v>40</v>
      </c>
      <c r="F54" s="292">
        <v>0</v>
      </c>
      <c r="G54" s="292">
        <f t="shared" si="14"/>
        <v>120</v>
      </c>
      <c r="H54" s="293"/>
      <c r="I54" s="293"/>
      <c r="J54" s="293"/>
      <c r="K54" s="293"/>
      <c r="L54" s="293"/>
      <c r="M54" s="293"/>
      <c r="N54" s="293"/>
      <c r="O54" s="292">
        <f t="shared" si="15"/>
        <v>120</v>
      </c>
      <c r="P54" s="293">
        <v>480</v>
      </c>
      <c r="Q54" s="292">
        <f t="shared" ref="Q54:Q85" si="26">F54+O54-P54</f>
        <v>-360</v>
      </c>
      <c r="R54" s="292">
        <f t="shared" si="17"/>
        <v>120</v>
      </c>
      <c r="S54" s="293"/>
      <c r="T54" s="293"/>
      <c r="U54" s="293"/>
      <c r="V54" s="293"/>
      <c r="W54" s="293"/>
      <c r="X54" s="293"/>
      <c r="Y54" s="293"/>
      <c r="Z54" s="292">
        <f t="shared" si="18"/>
        <v>120</v>
      </c>
      <c r="AA54" s="293"/>
      <c r="AB54" s="292">
        <f t="shared" ref="AB54:AB85" si="27">Q54+Z54-AA54</f>
        <v>-240</v>
      </c>
      <c r="AC54" s="292">
        <f t="shared" si="20"/>
        <v>120</v>
      </c>
      <c r="AD54" s="293"/>
      <c r="AE54" s="293"/>
      <c r="AF54" s="293"/>
      <c r="AG54" s="293"/>
      <c r="AH54" s="293"/>
      <c r="AI54" s="293"/>
      <c r="AJ54" s="293"/>
      <c r="AK54" s="292">
        <f t="shared" si="21"/>
        <v>120</v>
      </c>
      <c r="AL54" s="293"/>
      <c r="AM54" s="292">
        <f t="shared" ref="AM54:AM85" si="28">AB54+AK54-AL54</f>
        <v>-120</v>
      </c>
      <c r="AN54" s="292">
        <f t="shared" si="23"/>
        <v>120</v>
      </c>
      <c r="AO54" s="293"/>
      <c r="AP54" s="293"/>
      <c r="AQ54" s="293"/>
      <c r="AR54" s="293"/>
      <c r="AS54" s="293"/>
      <c r="AT54" s="293"/>
      <c r="AU54" s="293"/>
      <c r="AV54" s="292">
        <f t="shared" si="24"/>
        <v>120</v>
      </c>
      <c r="AW54" s="293"/>
      <c r="AX54" s="292">
        <f t="shared" ref="AX54:AX85" si="29">AM54+AV54-AW54</f>
        <v>0</v>
      </c>
      <c r="AZ54" s="137" t="str">
        <f>IF(F54&gt;P54,"!!!","")</f>
        <v/>
      </c>
      <c r="BA54" s="143" t="str">
        <f t="shared" si="12"/>
        <v/>
      </c>
      <c r="BD54" s="143" t="str">
        <f t="shared" si="13"/>
        <v>BALÎC</v>
      </c>
    </row>
    <row r="55" spans="1:57" ht="12" customHeight="1">
      <c r="A55" s="288">
        <v>53</v>
      </c>
      <c r="B55" s="304" t="s">
        <v>3881</v>
      </c>
      <c r="C55" s="290" t="s">
        <v>14</v>
      </c>
      <c r="D55" s="290" t="s">
        <v>12</v>
      </c>
      <c r="E55" s="291">
        <v>600</v>
      </c>
      <c r="F55" s="292">
        <v>-575</v>
      </c>
      <c r="G55" s="292">
        <f t="shared" si="14"/>
        <v>1800</v>
      </c>
      <c r="H55" s="293"/>
      <c r="I55" s="293"/>
      <c r="J55" s="293"/>
      <c r="K55" s="293"/>
      <c r="L55" s="293"/>
      <c r="M55" s="293"/>
      <c r="N55" s="293"/>
      <c r="O55" s="292">
        <f t="shared" si="15"/>
        <v>1800</v>
      </c>
      <c r="P55" s="293">
        <v>1800</v>
      </c>
      <c r="Q55" s="292">
        <f t="shared" si="26"/>
        <v>-575</v>
      </c>
      <c r="R55" s="292">
        <f t="shared" si="17"/>
        <v>1800</v>
      </c>
      <c r="S55" s="293"/>
      <c r="T55" s="293"/>
      <c r="U55" s="293"/>
      <c r="V55" s="293"/>
      <c r="W55" s="293"/>
      <c r="X55" s="293"/>
      <c r="Y55" s="293"/>
      <c r="Z55" s="292">
        <f t="shared" si="18"/>
        <v>1800</v>
      </c>
      <c r="AA55" s="293">
        <v>2600</v>
      </c>
      <c r="AB55" s="292">
        <f t="shared" si="27"/>
        <v>-1375</v>
      </c>
      <c r="AC55" s="292">
        <v>300</v>
      </c>
      <c r="AD55" s="293"/>
      <c r="AE55" s="293">
        <v>575</v>
      </c>
      <c r="AF55" s="293"/>
      <c r="AG55" s="293"/>
      <c r="AH55" s="293"/>
      <c r="AI55" s="293"/>
      <c r="AJ55" s="293">
        <v>500</v>
      </c>
      <c r="AK55" s="292">
        <f t="shared" si="21"/>
        <v>1375</v>
      </c>
      <c r="AL55" s="293"/>
      <c r="AM55" s="292">
        <f t="shared" si="28"/>
        <v>0</v>
      </c>
      <c r="AN55" s="292"/>
      <c r="AO55" s="293"/>
      <c r="AP55" s="293"/>
      <c r="AQ55" s="293"/>
      <c r="AR55" s="293"/>
      <c r="AS55" s="293"/>
      <c r="AT55" s="293"/>
      <c r="AU55" s="293"/>
      <c r="AV55" s="292">
        <f t="shared" si="24"/>
        <v>0</v>
      </c>
      <c r="AW55" s="293"/>
      <c r="AX55" s="292">
        <f t="shared" si="29"/>
        <v>0</v>
      </c>
      <c r="AZ55" s="143"/>
      <c r="BA55" s="143" t="str">
        <f t="shared" si="12"/>
        <v/>
      </c>
      <c r="BD55" s="143" t="str">
        <f t="shared" si="13"/>
        <v>BĂLŢEANCA (STOP 07.09.2021) УБРАТЬ В 2022</v>
      </c>
    </row>
    <row r="56" spans="1:57" ht="12">
      <c r="A56" s="288">
        <v>54</v>
      </c>
      <c r="B56" s="294" t="s">
        <v>3066</v>
      </c>
      <c r="C56" s="290" t="s">
        <v>10</v>
      </c>
      <c r="D56" s="290" t="s">
        <v>130</v>
      </c>
      <c r="E56" s="295">
        <v>215</v>
      </c>
      <c r="F56" s="292">
        <v>795</v>
      </c>
      <c r="G56" s="292">
        <f t="shared" si="14"/>
        <v>645</v>
      </c>
      <c r="H56" s="293"/>
      <c r="I56" s="293"/>
      <c r="J56" s="293"/>
      <c r="K56" s="293"/>
      <c r="L56" s="293"/>
      <c r="M56" s="293"/>
      <c r="N56" s="293"/>
      <c r="O56" s="292">
        <f t="shared" si="15"/>
        <v>645</v>
      </c>
      <c r="P56" s="293">
        <v>1305</v>
      </c>
      <c r="Q56" s="292">
        <f t="shared" si="26"/>
        <v>135</v>
      </c>
      <c r="R56" s="292">
        <f t="shared" si="17"/>
        <v>645</v>
      </c>
      <c r="S56" s="293">
        <v>50</v>
      </c>
      <c r="T56" s="293"/>
      <c r="U56" s="293"/>
      <c r="V56" s="293"/>
      <c r="W56" s="293"/>
      <c r="X56" s="293"/>
      <c r="Y56" s="293"/>
      <c r="Z56" s="292">
        <f t="shared" si="18"/>
        <v>695</v>
      </c>
      <c r="AA56" s="293">
        <v>880</v>
      </c>
      <c r="AB56" s="292">
        <f t="shared" si="27"/>
        <v>-50</v>
      </c>
      <c r="AC56" s="292">
        <f t="shared" si="20"/>
        <v>645</v>
      </c>
      <c r="AD56" s="293"/>
      <c r="AE56" s="293"/>
      <c r="AF56" s="293"/>
      <c r="AG56" s="293"/>
      <c r="AH56" s="293"/>
      <c r="AI56" s="293"/>
      <c r="AJ56" s="293"/>
      <c r="AK56" s="292">
        <f t="shared" si="21"/>
        <v>645</v>
      </c>
      <c r="AL56" s="293">
        <v>1240</v>
      </c>
      <c r="AM56" s="292">
        <f t="shared" si="28"/>
        <v>-645</v>
      </c>
      <c r="AN56" s="292">
        <f t="shared" si="23"/>
        <v>645</v>
      </c>
      <c r="AO56" s="293"/>
      <c r="AP56" s="293"/>
      <c r="AQ56" s="293"/>
      <c r="AR56" s="293"/>
      <c r="AS56" s="293"/>
      <c r="AT56" s="293"/>
      <c r="AU56" s="293"/>
      <c r="AV56" s="292">
        <f t="shared" si="24"/>
        <v>645</v>
      </c>
      <c r="AW56" s="293"/>
      <c r="AX56" s="292">
        <f t="shared" si="29"/>
        <v>0</v>
      </c>
      <c r="AY56" s="137" t="str">
        <f t="shared" ref="AY56:AY68" si="30">IF(AX56=0,"*","")</f>
        <v>*</v>
      </c>
      <c r="AZ56" s="137" t="str">
        <f>IF(F56&gt;P56,"!!!","")</f>
        <v/>
      </c>
      <c r="BA56" s="143" t="str">
        <f t="shared" si="12"/>
        <v/>
      </c>
      <c r="BD56" s="143" t="str">
        <f t="shared" si="13"/>
        <v>BASARABIASCA-SERVICE</v>
      </c>
    </row>
    <row r="57" spans="1:57" ht="12">
      <c r="A57" s="288">
        <v>55</v>
      </c>
      <c r="B57" s="289" t="s">
        <v>1400</v>
      </c>
      <c r="C57" s="290" t="s">
        <v>23</v>
      </c>
      <c r="D57" s="290"/>
      <c r="E57" s="291">
        <v>350</v>
      </c>
      <c r="F57" s="292">
        <v>0</v>
      </c>
      <c r="G57" s="292">
        <f t="shared" si="14"/>
        <v>1050</v>
      </c>
      <c r="H57" s="293"/>
      <c r="I57" s="293"/>
      <c r="J57" s="293"/>
      <c r="K57" s="293"/>
      <c r="L57" s="293"/>
      <c r="M57" s="293"/>
      <c r="N57" s="293"/>
      <c r="O57" s="292">
        <f t="shared" si="15"/>
        <v>1050</v>
      </c>
      <c r="P57" s="293">
        <v>1050</v>
      </c>
      <c r="Q57" s="292">
        <f t="shared" si="26"/>
        <v>0</v>
      </c>
      <c r="R57" s="292">
        <f t="shared" si="17"/>
        <v>1050</v>
      </c>
      <c r="S57" s="293"/>
      <c r="T57" s="293"/>
      <c r="U57" s="293"/>
      <c r="V57" s="293"/>
      <c r="W57" s="293"/>
      <c r="X57" s="293"/>
      <c r="Y57" s="293"/>
      <c r="Z57" s="292">
        <f t="shared" si="18"/>
        <v>1050</v>
      </c>
      <c r="AA57" s="293">
        <v>1050</v>
      </c>
      <c r="AB57" s="292">
        <f t="shared" si="27"/>
        <v>0</v>
      </c>
      <c r="AC57" s="292">
        <f t="shared" si="20"/>
        <v>1050</v>
      </c>
      <c r="AD57" s="293"/>
      <c r="AE57" s="293"/>
      <c r="AF57" s="293"/>
      <c r="AG57" s="293"/>
      <c r="AH57" s="293"/>
      <c r="AI57" s="293"/>
      <c r="AJ57" s="293"/>
      <c r="AK57" s="292">
        <f t="shared" si="21"/>
        <v>1050</v>
      </c>
      <c r="AL57" s="293">
        <v>1050</v>
      </c>
      <c r="AM57" s="292">
        <f t="shared" si="28"/>
        <v>0</v>
      </c>
      <c r="AN57" s="292">
        <f t="shared" si="23"/>
        <v>1050</v>
      </c>
      <c r="AO57" s="293"/>
      <c r="AP57" s="293"/>
      <c r="AQ57" s="293"/>
      <c r="AR57" s="293"/>
      <c r="AS57" s="293"/>
      <c r="AT57" s="293"/>
      <c r="AU57" s="293"/>
      <c r="AV57" s="292">
        <f t="shared" si="24"/>
        <v>1050</v>
      </c>
      <c r="AW57" s="293">
        <v>1050</v>
      </c>
      <c r="AX57" s="292">
        <f t="shared" si="29"/>
        <v>0</v>
      </c>
      <c r="AY57" s="137" t="str">
        <f t="shared" si="30"/>
        <v>*</v>
      </c>
      <c r="AZ57" s="143"/>
      <c r="BA57" s="143" t="str">
        <f t="shared" si="12"/>
        <v/>
      </c>
      <c r="BD57" s="143" t="str">
        <f t="shared" si="13"/>
        <v>BAŞTINA</v>
      </c>
    </row>
    <row r="58" spans="1:57" ht="12" customHeight="1">
      <c r="A58" s="288">
        <v>56</v>
      </c>
      <c r="B58" s="289" t="s">
        <v>131</v>
      </c>
      <c r="C58" s="290" t="s">
        <v>23</v>
      </c>
      <c r="D58" s="290" t="s">
        <v>133</v>
      </c>
      <c r="E58" s="291">
        <v>90</v>
      </c>
      <c r="F58" s="292">
        <v>-270</v>
      </c>
      <c r="G58" s="292">
        <f t="shared" si="14"/>
        <v>270</v>
      </c>
      <c r="H58" s="293"/>
      <c r="I58" s="293"/>
      <c r="J58" s="293"/>
      <c r="K58" s="293"/>
      <c r="L58" s="293"/>
      <c r="M58" s="293"/>
      <c r="N58" s="293"/>
      <c r="O58" s="292">
        <f t="shared" si="15"/>
        <v>270</v>
      </c>
      <c r="P58" s="293"/>
      <c r="Q58" s="292">
        <f t="shared" si="26"/>
        <v>0</v>
      </c>
      <c r="R58" s="292">
        <f t="shared" si="17"/>
        <v>270</v>
      </c>
      <c r="S58" s="293"/>
      <c r="T58" s="293"/>
      <c r="U58" s="293"/>
      <c r="V58" s="293"/>
      <c r="W58" s="293"/>
      <c r="X58" s="293"/>
      <c r="Y58" s="293"/>
      <c r="Z58" s="292">
        <f t="shared" si="18"/>
        <v>270</v>
      </c>
      <c r="AA58" s="293"/>
      <c r="AB58" s="292">
        <f t="shared" si="27"/>
        <v>270</v>
      </c>
      <c r="AC58" s="292">
        <f t="shared" si="20"/>
        <v>270</v>
      </c>
      <c r="AD58" s="293"/>
      <c r="AE58" s="293"/>
      <c r="AF58" s="293"/>
      <c r="AG58" s="293"/>
      <c r="AH58" s="293"/>
      <c r="AI58" s="293"/>
      <c r="AJ58" s="293"/>
      <c r="AK58" s="292">
        <f t="shared" si="21"/>
        <v>270</v>
      </c>
      <c r="AL58" s="293">
        <v>810</v>
      </c>
      <c r="AM58" s="292">
        <f t="shared" si="28"/>
        <v>-270</v>
      </c>
      <c r="AN58" s="292">
        <f t="shared" si="23"/>
        <v>270</v>
      </c>
      <c r="AO58" s="293"/>
      <c r="AP58" s="293"/>
      <c r="AQ58" s="293"/>
      <c r="AR58" s="293"/>
      <c r="AS58" s="293"/>
      <c r="AT58" s="293"/>
      <c r="AU58" s="293"/>
      <c r="AV58" s="292">
        <f t="shared" si="24"/>
        <v>270</v>
      </c>
      <c r="AW58" s="293"/>
      <c r="AX58" s="292">
        <f t="shared" si="29"/>
        <v>0</v>
      </c>
      <c r="AY58" s="137" t="str">
        <f t="shared" si="30"/>
        <v>*</v>
      </c>
      <c r="AZ58" s="137" t="str">
        <f>IF(F58&gt;P58,"!!!","")</f>
        <v/>
      </c>
      <c r="BA58" s="143" t="str">
        <f t="shared" si="12"/>
        <v/>
      </c>
      <c r="BD58" s="143" t="str">
        <f t="shared" si="13"/>
        <v>BASVINEX</v>
      </c>
    </row>
    <row r="59" spans="1:57" ht="12">
      <c r="A59" s="288">
        <v>57</v>
      </c>
      <c r="B59" s="289" t="s">
        <v>134</v>
      </c>
      <c r="C59" s="290" t="s">
        <v>23</v>
      </c>
      <c r="D59" s="290" t="s">
        <v>136</v>
      </c>
      <c r="E59" s="291">
        <v>100</v>
      </c>
      <c r="F59" s="292">
        <v>0</v>
      </c>
      <c r="G59" s="292">
        <f t="shared" si="14"/>
        <v>300</v>
      </c>
      <c r="H59" s="293"/>
      <c r="I59" s="293"/>
      <c r="J59" s="293"/>
      <c r="K59" s="293"/>
      <c r="L59" s="293"/>
      <c r="M59" s="293"/>
      <c r="N59" s="293"/>
      <c r="O59" s="292">
        <f t="shared" si="15"/>
        <v>300</v>
      </c>
      <c r="P59" s="293"/>
      <c r="Q59" s="292">
        <f t="shared" si="26"/>
        <v>300</v>
      </c>
      <c r="R59" s="292">
        <f t="shared" si="17"/>
        <v>300</v>
      </c>
      <c r="S59" s="293"/>
      <c r="T59" s="293"/>
      <c r="U59" s="293"/>
      <c r="V59" s="293"/>
      <c r="W59" s="293"/>
      <c r="X59" s="293"/>
      <c r="Y59" s="293"/>
      <c r="Z59" s="292">
        <f t="shared" si="18"/>
        <v>300</v>
      </c>
      <c r="AA59" s="293"/>
      <c r="AB59" s="292">
        <f t="shared" si="27"/>
        <v>600</v>
      </c>
      <c r="AC59" s="292">
        <f t="shared" si="20"/>
        <v>300</v>
      </c>
      <c r="AD59" s="293"/>
      <c r="AE59" s="293"/>
      <c r="AF59" s="293"/>
      <c r="AG59" s="293"/>
      <c r="AH59" s="293"/>
      <c r="AI59" s="293"/>
      <c r="AJ59" s="293"/>
      <c r="AK59" s="292">
        <f t="shared" si="21"/>
        <v>300</v>
      </c>
      <c r="AL59" s="293">
        <v>1200</v>
      </c>
      <c r="AM59" s="292">
        <f t="shared" si="28"/>
        <v>-300</v>
      </c>
      <c r="AN59" s="292">
        <f t="shared" si="23"/>
        <v>300</v>
      </c>
      <c r="AO59" s="293"/>
      <c r="AP59" s="293"/>
      <c r="AQ59" s="293"/>
      <c r="AR59" s="293"/>
      <c r="AS59" s="293"/>
      <c r="AT59" s="293"/>
      <c r="AU59" s="293"/>
      <c r="AV59" s="292">
        <f t="shared" si="24"/>
        <v>300</v>
      </c>
      <c r="AW59" s="293"/>
      <c r="AX59" s="292">
        <f t="shared" si="29"/>
        <v>0</v>
      </c>
      <c r="AY59" s="137" t="str">
        <f t="shared" si="30"/>
        <v>*</v>
      </c>
      <c r="AZ59" s="137" t="str">
        <f>IF(F59&gt;P59,"!!!","")</f>
        <v/>
      </c>
      <c r="BA59" s="143" t="str">
        <f t="shared" si="12"/>
        <v/>
      </c>
      <c r="BD59" s="143" t="str">
        <f t="shared" si="13"/>
        <v>BASWOOL</v>
      </c>
    </row>
    <row r="60" spans="1:57" ht="12" customHeight="1">
      <c r="A60" s="288">
        <v>58</v>
      </c>
      <c r="B60" s="306" t="s">
        <v>137</v>
      </c>
      <c r="C60" s="307" t="s">
        <v>23</v>
      </c>
      <c r="D60" s="308"/>
      <c r="E60" s="309">
        <v>50</v>
      </c>
      <c r="F60" s="292">
        <v>0</v>
      </c>
      <c r="G60" s="292">
        <f t="shared" si="14"/>
        <v>150</v>
      </c>
      <c r="H60" s="293"/>
      <c r="I60" s="293"/>
      <c r="J60" s="293"/>
      <c r="K60" s="293"/>
      <c r="L60" s="293"/>
      <c r="M60" s="293"/>
      <c r="N60" s="293"/>
      <c r="O60" s="292">
        <f t="shared" si="15"/>
        <v>150</v>
      </c>
      <c r="P60" s="293"/>
      <c r="Q60" s="292">
        <f t="shared" si="26"/>
        <v>150</v>
      </c>
      <c r="R60" s="292">
        <f t="shared" si="17"/>
        <v>150</v>
      </c>
      <c r="S60" s="293"/>
      <c r="T60" s="293"/>
      <c r="U60" s="293"/>
      <c r="V60" s="293"/>
      <c r="W60" s="293"/>
      <c r="X60" s="293"/>
      <c r="Y60" s="293"/>
      <c r="Z60" s="292">
        <f t="shared" si="18"/>
        <v>150</v>
      </c>
      <c r="AA60" s="293"/>
      <c r="AB60" s="292">
        <f t="shared" si="27"/>
        <v>300</v>
      </c>
      <c r="AC60" s="292">
        <f t="shared" si="20"/>
        <v>150</v>
      </c>
      <c r="AD60" s="293"/>
      <c r="AE60" s="293"/>
      <c r="AF60" s="293"/>
      <c r="AG60" s="293"/>
      <c r="AH60" s="293"/>
      <c r="AI60" s="293"/>
      <c r="AJ60" s="293"/>
      <c r="AK60" s="292">
        <f t="shared" si="21"/>
        <v>150</v>
      </c>
      <c r="AL60" s="293">
        <v>600</v>
      </c>
      <c r="AM60" s="292">
        <f t="shared" si="28"/>
        <v>-150</v>
      </c>
      <c r="AN60" s="292">
        <f t="shared" si="23"/>
        <v>150</v>
      </c>
      <c r="AO60" s="293"/>
      <c r="AP60" s="293"/>
      <c r="AQ60" s="293"/>
      <c r="AR60" s="293"/>
      <c r="AS60" s="293"/>
      <c r="AT60" s="293"/>
      <c r="AU60" s="293"/>
      <c r="AV60" s="292">
        <f t="shared" si="24"/>
        <v>150</v>
      </c>
      <c r="AW60" s="293"/>
      <c r="AX60" s="292">
        <f t="shared" si="29"/>
        <v>0</v>
      </c>
      <c r="AY60" s="137" t="str">
        <f t="shared" si="30"/>
        <v>*</v>
      </c>
      <c r="AZ60" s="137" t="str">
        <f>IF(F60&gt;P60,"!!!","")</f>
        <v/>
      </c>
      <c r="BA60" s="143" t="str">
        <f t="shared" si="12"/>
        <v/>
      </c>
      <c r="BD60" s="143" t="str">
        <f t="shared" si="13"/>
        <v>BAUTWERK</v>
      </c>
    </row>
    <row r="61" spans="1:57" s="168" customFormat="1" ht="12">
      <c r="A61" s="288">
        <v>59</v>
      </c>
      <c r="B61" s="289" t="s">
        <v>1055</v>
      </c>
      <c r="C61" s="290" t="s">
        <v>23</v>
      </c>
      <c r="D61" s="290" t="s">
        <v>863</v>
      </c>
      <c r="E61" s="291">
        <v>190</v>
      </c>
      <c r="F61" s="292">
        <v>0</v>
      </c>
      <c r="G61" s="292">
        <f t="shared" si="14"/>
        <v>570</v>
      </c>
      <c r="H61" s="293"/>
      <c r="I61" s="293"/>
      <c r="J61" s="293"/>
      <c r="K61" s="293"/>
      <c r="L61" s="293"/>
      <c r="M61" s="293"/>
      <c r="N61" s="293"/>
      <c r="O61" s="292">
        <f t="shared" si="15"/>
        <v>570</v>
      </c>
      <c r="P61" s="293"/>
      <c r="Q61" s="292">
        <f t="shared" si="26"/>
        <v>570</v>
      </c>
      <c r="R61" s="292">
        <f t="shared" si="17"/>
        <v>570</v>
      </c>
      <c r="S61" s="293"/>
      <c r="T61" s="293"/>
      <c r="U61" s="293"/>
      <c r="V61" s="293"/>
      <c r="W61" s="293"/>
      <c r="X61" s="293"/>
      <c r="Y61" s="293"/>
      <c r="Z61" s="292">
        <f t="shared" si="18"/>
        <v>570</v>
      </c>
      <c r="AA61" s="293">
        <v>1140</v>
      </c>
      <c r="AB61" s="292">
        <f t="shared" si="27"/>
        <v>0</v>
      </c>
      <c r="AC61" s="292">
        <f t="shared" si="20"/>
        <v>570</v>
      </c>
      <c r="AD61" s="293"/>
      <c r="AE61" s="293"/>
      <c r="AF61" s="293"/>
      <c r="AG61" s="293"/>
      <c r="AH61" s="293"/>
      <c r="AI61" s="293"/>
      <c r="AJ61" s="293"/>
      <c r="AK61" s="292">
        <f t="shared" si="21"/>
        <v>570</v>
      </c>
      <c r="AL61" s="293">
        <v>1140</v>
      </c>
      <c r="AM61" s="292">
        <f t="shared" si="28"/>
        <v>-570</v>
      </c>
      <c r="AN61" s="292">
        <f t="shared" si="23"/>
        <v>570</v>
      </c>
      <c r="AO61" s="293"/>
      <c r="AP61" s="293"/>
      <c r="AQ61" s="293"/>
      <c r="AR61" s="293"/>
      <c r="AS61" s="293"/>
      <c r="AT61" s="293"/>
      <c r="AU61" s="293"/>
      <c r="AV61" s="292">
        <f t="shared" si="24"/>
        <v>570</v>
      </c>
      <c r="AW61" s="293"/>
      <c r="AX61" s="292">
        <f t="shared" si="29"/>
        <v>0</v>
      </c>
      <c r="AY61" s="137" t="str">
        <f t="shared" si="30"/>
        <v>*</v>
      </c>
      <c r="AZ61" s="137" t="str">
        <f>IF(F61&gt;P61,"!!!","")</f>
        <v/>
      </c>
      <c r="BA61" s="143" t="str">
        <f t="shared" si="12"/>
        <v/>
      </c>
      <c r="BB61" s="143"/>
      <c r="BC61" s="143"/>
      <c r="BD61" s="143" t="str">
        <f t="shared" si="13"/>
        <v>BERE UNITANC</v>
      </c>
      <c r="BE61" s="143"/>
    </row>
    <row r="62" spans="1:57" ht="12">
      <c r="A62" s="288">
        <v>60</v>
      </c>
      <c r="B62" s="289" t="s">
        <v>1951</v>
      </c>
      <c r="C62" s="290" t="s">
        <v>14</v>
      </c>
      <c r="D62" s="290" t="s">
        <v>1974</v>
      </c>
      <c r="E62" s="291">
        <v>600</v>
      </c>
      <c r="F62" s="292">
        <v>0</v>
      </c>
      <c r="G62" s="292">
        <f t="shared" si="14"/>
        <v>1800</v>
      </c>
      <c r="H62" s="293"/>
      <c r="I62" s="293"/>
      <c r="J62" s="293"/>
      <c r="K62" s="293"/>
      <c r="L62" s="293"/>
      <c r="M62" s="293"/>
      <c r="N62" s="293"/>
      <c r="O62" s="292">
        <f t="shared" si="15"/>
        <v>1800</v>
      </c>
      <c r="P62" s="293">
        <v>1800</v>
      </c>
      <c r="Q62" s="292">
        <f t="shared" si="26"/>
        <v>0</v>
      </c>
      <c r="R62" s="292">
        <f t="shared" si="17"/>
        <v>1800</v>
      </c>
      <c r="S62" s="293">
        <v>50</v>
      </c>
      <c r="T62" s="293"/>
      <c r="U62" s="293"/>
      <c r="V62" s="293"/>
      <c r="W62" s="293">
        <v>100</v>
      </c>
      <c r="X62" s="293"/>
      <c r="Y62" s="293"/>
      <c r="Z62" s="292">
        <f t="shared" si="18"/>
        <v>1950</v>
      </c>
      <c r="AA62" s="293">
        <v>1950</v>
      </c>
      <c r="AB62" s="292">
        <f t="shared" si="27"/>
        <v>0</v>
      </c>
      <c r="AC62" s="292">
        <f t="shared" si="20"/>
        <v>1800</v>
      </c>
      <c r="AD62" s="293"/>
      <c r="AE62" s="293">
        <v>100</v>
      </c>
      <c r="AF62" s="293"/>
      <c r="AG62" s="293"/>
      <c r="AH62" s="293"/>
      <c r="AI62" s="293"/>
      <c r="AJ62" s="293"/>
      <c r="AK62" s="292">
        <f t="shared" si="21"/>
        <v>1900</v>
      </c>
      <c r="AL62" s="293">
        <v>1900</v>
      </c>
      <c r="AM62" s="292">
        <f t="shared" si="28"/>
        <v>0</v>
      </c>
      <c r="AN62" s="292">
        <f t="shared" si="23"/>
        <v>1800</v>
      </c>
      <c r="AO62" s="293">
        <v>50</v>
      </c>
      <c r="AP62" s="293"/>
      <c r="AQ62" s="293"/>
      <c r="AR62" s="293"/>
      <c r="AS62" s="293"/>
      <c r="AT62" s="293"/>
      <c r="AU62" s="293"/>
      <c r="AV62" s="292">
        <f t="shared" si="24"/>
        <v>1850</v>
      </c>
      <c r="AW62" s="293">
        <v>1850</v>
      </c>
      <c r="AX62" s="292">
        <f t="shared" si="29"/>
        <v>0</v>
      </c>
      <c r="AY62" s="137" t="str">
        <f t="shared" si="30"/>
        <v>*</v>
      </c>
      <c r="AZ62" s="137" t="str">
        <f>IF(F62&gt;P62,"!!!","")</f>
        <v/>
      </c>
      <c r="BA62" s="143" t="str">
        <f t="shared" si="12"/>
        <v/>
      </c>
      <c r="BD62" s="143" t="str">
        <f t="shared" si="13"/>
        <v>BESWEET</v>
      </c>
    </row>
    <row r="63" spans="1:57" ht="12">
      <c r="A63" s="288">
        <v>61</v>
      </c>
      <c r="B63" s="289" t="s">
        <v>3378</v>
      </c>
      <c r="C63" s="290" t="s">
        <v>14</v>
      </c>
      <c r="D63" s="290"/>
      <c r="E63" s="291">
        <v>90</v>
      </c>
      <c r="F63" s="292">
        <v>0</v>
      </c>
      <c r="G63" s="292">
        <f t="shared" si="14"/>
        <v>270</v>
      </c>
      <c r="H63" s="293"/>
      <c r="I63" s="293"/>
      <c r="J63" s="293"/>
      <c r="K63" s="293"/>
      <c r="L63" s="293"/>
      <c r="M63" s="293"/>
      <c r="N63" s="293"/>
      <c r="O63" s="292">
        <f t="shared" si="15"/>
        <v>270</v>
      </c>
      <c r="P63" s="293">
        <v>1080</v>
      </c>
      <c r="Q63" s="292">
        <f t="shared" si="26"/>
        <v>-810</v>
      </c>
      <c r="R63" s="292">
        <f t="shared" si="17"/>
        <v>270</v>
      </c>
      <c r="S63" s="293"/>
      <c r="T63" s="293"/>
      <c r="U63" s="293"/>
      <c r="V63" s="293"/>
      <c r="W63" s="293">
        <v>100</v>
      </c>
      <c r="X63" s="293"/>
      <c r="Y63" s="293"/>
      <c r="Z63" s="292">
        <f t="shared" si="18"/>
        <v>370</v>
      </c>
      <c r="AA63" s="293">
        <v>100</v>
      </c>
      <c r="AB63" s="292">
        <f t="shared" si="27"/>
        <v>-540</v>
      </c>
      <c r="AC63" s="292">
        <f t="shared" si="20"/>
        <v>270</v>
      </c>
      <c r="AD63" s="293"/>
      <c r="AE63" s="293"/>
      <c r="AF63" s="293"/>
      <c r="AG63" s="293"/>
      <c r="AH63" s="293"/>
      <c r="AI63" s="293"/>
      <c r="AJ63" s="293"/>
      <c r="AK63" s="292">
        <f t="shared" si="21"/>
        <v>270</v>
      </c>
      <c r="AL63" s="293"/>
      <c r="AM63" s="292">
        <f t="shared" si="28"/>
        <v>-270</v>
      </c>
      <c r="AN63" s="292">
        <f t="shared" si="23"/>
        <v>270</v>
      </c>
      <c r="AO63" s="293"/>
      <c r="AP63" s="293"/>
      <c r="AQ63" s="293"/>
      <c r="AR63" s="293"/>
      <c r="AS63" s="293"/>
      <c r="AT63" s="293"/>
      <c r="AU63" s="293"/>
      <c r="AV63" s="292">
        <f t="shared" si="24"/>
        <v>270</v>
      </c>
      <c r="AW63" s="293"/>
      <c r="AX63" s="292">
        <f t="shared" si="29"/>
        <v>0</v>
      </c>
      <c r="BA63" s="143" t="str">
        <f t="shared" si="12"/>
        <v/>
      </c>
    </row>
    <row r="64" spans="1:57" ht="12">
      <c r="A64" s="288">
        <v>62</v>
      </c>
      <c r="B64" s="289" t="s">
        <v>138</v>
      </c>
      <c r="C64" s="290" t="s">
        <v>23</v>
      </c>
      <c r="D64" s="290" t="s">
        <v>913</v>
      </c>
      <c r="E64" s="291">
        <v>115</v>
      </c>
      <c r="F64" s="292">
        <v>0</v>
      </c>
      <c r="G64" s="292">
        <f t="shared" si="14"/>
        <v>345</v>
      </c>
      <c r="H64" s="293"/>
      <c r="I64" s="293"/>
      <c r="J64" s="293"/>
      <c r="K64" s="293"/>
      <c r="L64" s="293"/>
      <c r="M64" s="293"/>
      <c r="N64" s="293"/>
      <c r="O64" s="292">
        <f t="shared" si="15"/>
        <v>345</v>
      </c>
      <c r="P64" s="293">
        <v>690</v>
      </c>
      <c r="Q64" s="292">
        <f t="shared" si="26"/>
        <v>-345</v>
      </c>
      <c r="R64" s="292">
        <f t="shared" si="17"/>
        <v>345</v>
      </c>
      <c r="S64" s="293"/>
      <c r="T64" s="293"/>
      <c r="U64" s="293"/>
      <c r="V64" s="293"/>
      <c r="W64" s="293"/>
      <c r="X64" s="293"/>
      <c r="Y64" s="293"/>
      <c r="Z64" s="292">
        <f t="shared" si="18"/>
        <v>345</v>
      </c>
      <c r="AA64" s="293"/>
      <c r="AB64" s="292">
        <f t="shared" si="27"/>
        <v>0</v>
      </c>
      <c r="AC64" s="292">
        <f t="shared" si="20"/>
        <v>345</v>
      </c>
      <c r="AD64" s="293"/>
      <c r="AE64" s="293"/>
      <c r="AF64" s="293"/>
      <c r="AG64" s="293"/>
      <c r="AH64" s="293"/>
      <c r="AI64" s="293"/>
      <c r="AJ64" s="293"/>
      <c r="AK64" s="292">
        <f t="shared" si="21"/>
        <v>345</v>
      </c>
      <c r="AL64" s="293">
        <v>1035</v>
      </c>
      <c r="AM64" s="292">
        <f t="shared" si="28"/>
        <v>-690</v>
      </c>
      <c r="AN64" s="292">
        <f t="shared" si="23"/>
        <v>345</v>
      </c>
      <c r="AO64" s="293"/>
      <c r="AP64" s="293"/>
      <c r="AQ64" s="293"/>
      <c r="AR64" s="293"/>
      <c r="AS64" s="293"/>
      <c r="AT64" s="293"/>
      <c r="AU64" s="293"/>
      <c r="AV64" s="292">
        <f t="shared" si="24"/>
        <v>345</v>
      </c>
      <c r="AW64" s="293"/>
      <c r="AX64" s="292">
        <f t="shared" si="29"/>
        <v>-345</v>
      </c>
      <c r="AY64" s="137" t="str">
        <f t="shared" si="30"/>
        <v/>
      </c>
      <c r="AZ64" s="143"/>
      <c r="BA64" s="143" t="str">
        <f t="shared" si="12"/>
        <v/>
      </c>
      <c r="BD64" s="143" t="str">
        <f t="shared" si="13"/>
        <v>BIG &amp; COMPANIE</v>
      </c>
    </row>
    <row r="65" spans="1:57" ht="12">
      <c r="A65" s="288">
        <v>63</v>
      </c>
      <c r="B65" s="289" t="s">
        <v>140</v>
      </c>
      <c r="C65" s="290" t="s">
        <v>23</v>
      </c>
      <c r="D65" s="290" t="s">
        <v>142</v>
      </c>
      <c r="E65" s="291">
        <v>50</v>
      </c>
      <c r="F65" s="292">
        <v>0</v>
      </c>
      <c r="G65" s="292">
        <f t="shared" si="14"/>
        <v>150</v>
      </c>
      <c r="H65" s="293"/>
      <c r="I65" s="293">
        <v>100</v>
      </c>
      <c r="J65" s="293"/>
      <c r="K65" s="293"/>
      <c r="L65" s="293"/>
      <c r="M65" s="293"/>
      <c r="N65" s="293"/>
      <c r="O65" s="292">
        <f t="shared" si="15"/>
        <v>250</v>
      </c>
      <c r="P65" s="293">
        <v>700</v>
      </c>
      <c r="Q65" s="292">
        <f t="shared" si="26"/>
        <v>-450</v>
      </c>
      <c r="R65" s="292">
        <f t="shared" si="17"/>
        <v>150</v>
      </c>
      <c r="S65" s="293"/>
      <c r="T65" s="293"/>
      <c r="U65" s="293"/>
      <c r="V65" s="293"/>
      <c r="W65" s="293"/>
      <c r="X65" s="293"/>
      <c r="Y65" s="293"/>
      <c r="Z65" s="292">
        <f t="shared" si="18"/>
        <v>150</v>
      </c>
      <c r="AA65" s="293"/>
      <c r="AB65" s="292">
        <f t="shared" si="27"/>
        <v>-300</v>
      </c>
      <c r="AC65" s="292">
        <f t="shared" si="20"/>
        <v>150</v>
      </c>
      <c r="AD65" s="293"/>
      <c r="AE65" s="293"/>
      <c r="AF65" s="293"/>
      <c r="AG65" s="293"/>
      <c r="AH65" s="293"/>
      <c r="AI65" s="293"/>
      <c r="AJ65" s="293"/>
      <c r="AK65" s="292">
        <f t="shared" si="21"/>
        <v>150</v>
      </c>
      <c r="AL65" s="293"/>
      <c r="AM65" s="292">
        <f t="shared" si="28"/>
        <v>-150</v>
      </c>
      <c r="AN65" s="292">
        <f t="shared" si="23"/>
        <v>150</v>
      </c>
      <c r="AO65" s="293"/>
      <c r="AP65" s="293"/>
      <c r="AQ65" s="293"/>
      <c r="AR65" s="293"/>
      <c r="AS65" s="293"/>
      <c r="AT65" s="293"/>
      <c r="AU65" s="293"/>
      <c r="AV65" s="292">
        <f t="shared" si="24"/>
        <v>150</v>
      </c>
      <c r="AW65" s="293"/>
      <c r="AX65" s="292">
        <f t="shared" si="29"/>
        <v>0</v>
      </c>
      <c r="AY65" s="137" t="str">
        <f t="shared" si="30"/>
        <v>*</v>
      </c>
      <c r="AZ65" s="137" t="str">
        <f>IF(F65&gt;P65,"!!!","")</f>
        <v/>
      </c>
      <c r="BA65" s="143" t="str">
        <f t="shared" si="12"/>
        <v/>
      </c>
      <c r="BD65" s="143" t="str">
        <f t="shared" ref="BD65:BD129" si="31">UPPER(B65)</f>
        <v>BMMM</v>
      </c>
    </row>
    <row r="66" spans="1:57" ht="12">
      <c r="A66" s="288">
        <v>64</v>
      </c>
      <c r="B66" s="289" t="s">
        <v>2047</v>
      </c>
      <c r="C66" s="290" t="s">
        <v>23</v>
      </c>
      <c r="D66" s="290"/>
      <c r="E66" s="291">
        <v>60</v>
      </c>
      <c r="F66" s="292">
        <v>0</v>
      </c>
      <c r="G66" s="292">
        <f t="shared" si="14"/>
        <v>180</v>
      </c>
      <c r="H66" s="293"/>
      <c r="I66" s="293"/>
      <c r="J66" s="293"/>
      <c r="K66" s="293"/>
      <c r="L66" s="293"/>
      <c r="M66" s="293"/>
      <c r="N66" s="293"/>
      <c r="O66" s="292">
        <f t="shared" si="15"/>
        <v>180</v>
      </c>
      <c r="P66" s="293"/>
      <c r="Q66" s="292">
        <f t="shared" si="26"/>
        <v>180</v>
      </c>
      <c r="R66" s="292">
        <f t="shared" si="17"/>
        <v>180</v>
      </c>
      <c r="S66" s="293"/>
      <c r="T66" s="293"/>
      <c r="U66" s="293"/>
      <c r="V66" s="293"/>
      <c r="W66" s="293"/>
      <c r="X66" s="293"/>
      <c r="Y66" s="293"/>
      <c r="Z66" s="292">
        <f t="shared" si="18"/>
        <v>180</v>
      </c>
      <c r="AA66" s="293"/>
      <c r="AB66" s="292">
        <f t="shared" si="27"/>
        <v>360</v>
      </c>
      <c r="AC66" s="292">
        <f t="shared" si="20"/>
        <v>180</v>
      </c>
      <c r="AD66" s="293"/>
      <c r="AE66" s="293"/>
      <c r="AF66" s="293"/>
      <c r="AG66" s="293"/>
      <c r="AH66" s="293"/>
      <c r="AI66" s="293"/>
      <c r="AJ66" s="293"/>
      <c r="AK66" s="292">
        <f t="shared" si="21"/>
        <v>180</v>
      </c>
      <c r="AL66" s="293"/>
      <c r="AM66" s="292">
        <f t="shared" si="28"/>
        <v>540</v>
      </c>
      <c r="AN66" s="292">
        <f t="shared" si="23"/>
        <v>180</v>
      </c>
      <c r="AO66" s="293"/>
      <c r="AP66" s="293"/>
      <c r="AQ66" s="293"/>
      <c r="AR66" s="293"/>
      <c r="AS66" s="293"/>
      <c r="AT66" s="293"/>
      <c r="AU66" s="293"/>
      <c r="AV66" s="292">
        <f t="shared" si="24"/>
        <v>180</v>
      </c>
      <c r="AW66" s="293"/>
      <c r="AX66" s="292">
        <f t="shared" si="29"/>
        <v>720</v>
      </c>
      <c r="AY66" s="137" t="str">
        <f t="shared" si="30"/>
        <v/>
      </c>
      <c r="AZ66" s="137" t="str">
        <f>IF(F66&gt;P66,"!!!","")</f>
        <v/>
      </c>
      <c r="BA66" s="143" t="str">
        <f t="shared" si="12"/>
        <v/>
      </c>
      <c r="BD66" s="143" t="str">
        <f t="shared" si="31"/>
        <v>BM-NOVA</v>
      </c>
    </row>
    <row r="67" spans="1:57" ht="12">
      <c r="A67" s="288">
        <v>65</v>
      </c>
      <c r="B67" s="289" t="s">
        <v>143</v>
      </c>
      <c r="C67" s="290" t="s">
        <v>23</v>
      </c>
      <c r="D67" s="290" t="s">
        <v>145</v>
      </c>
      <c r="E67" s="291">
        <v>95</v>
      </c>
      <c r="F67" s="292">
        <v>0</v>
      </c>
      <c r="G67" s="292">
        <f t="shared" si="14"/>
        <v>285</v>
      </c>
      <c r="H67" s="293"/>
      <c r="I67" s="293"/>
      <c r="J67" s="293"/>
      <c r="K67" s="293"/>
      <c r="L67" s="293"/>
      <c r="M67" s="293"/>
      <c r="N67" s="293"/>
      <c r="O67" s="292">
        <f t="shared" si="15"/>
        <v>285</v>
      </c>
      <c r="P67" s="293"/>
      <c r="Q67" s="292">
        <f t="shared" si="26"/>
        <v>285</v>
      </c>
      <c r="R67" s="292">
        <f t="shared" si="17"/>
        <v>285</v>
      </c>
      <c r="S67" s="293"/>
      <c r="T67" s="293"/>
      <c r="U67" s="293"/>
      <c r="V67" s="293"/>
      <c r="W67" s="293"/>
      <c r="X67" s="293"/>
      <c r="Y67" s="293"/>
      <c r="Z67" s="292">
        <f t="shared" si="18"/>
        <v>285</v>
      </c>
      <c r="AA67" s="293"/>
      <c r="AB67" s="292">
        <f t="shared" si="27"/>
        <v>570</v>
      </c>
      <c r="AC67" s="292">
        <f t="shared" si="20"/>
        <v>285</v>
      </c>
      <c r="AD67" s="293"/>
      <c r="AE67" s="293"/>
      <c r="AF67" s="293"/>
      <c r="AG67" s="293"/>
      <c r="AH67" s="293"/>
      <c r="AI67" s="293"/>
      <c r="AJ67" s="293"/>
      <c r="AK67" s="292">
        <f t="shared" si="21"/>
        <v>285</v>
      </c>
      <c r="AL67" s="293">
        <v>1140</v>
      </c>
      <c r="AM67" s="292">
        <f t="shared" si="28"/>
        <v>-285</v>
      </c>
      <c r="AN67" s="292">
        <f t="shared" si="23"/>
        <v>285</v>
      </c>
      <c r="AO67" s="293"/>
      <c r="AP67" s="293"/>
      <c r="AQ67" s="293"/>
      <c r="AR67" s="293"/>
      <c r="AS67" s="293"/>
      <c r="AT67" s="293"/>
      <c r="AU67" s="293"/>
      <c r="AV67" s="292">
        <f t="shared" si="24"/>
        <v>285</v>
      </c>
      <c r="AW67" s="293"/>
      <c r="AX67" s="292">
        <f t="shared" si="29"/>
        <v>0</v>
      </c>
      <c r="AZ67" s="137" t="str">
        <f>IF(F67&gt;P67,"!!!","")</f>
        <v/>
      </c>
      <c r="BA67" s="143" t="str">
        <f t="shared" si="12"/>
        <v/>
      </c>
      <c r="BD67" s="143" t="str">
        <f t="shared" si="31"/>
        <v>BOKSITO</v>
      </c>
    </row>
    <row r="68" spans="1:57" s="172" customFormat="1" ht="12">
      <c r="A68" s="288">
        <v>66</v>
      </c>
      <c r="B68" s="310" t="s">
        <v>3068</v>
      </c>
      <c r="C68" s="311" t="s">
        <v>30</v>
      </c>
      <c r="D68" s="311" t="s">
        <v>12</v>
      </c>
      <c r="E68" s="404"/>
      <c r="F68" s="299">
        <v>1400</v>
      </c>
      <c r="G68" s="299"/>
      <c r="H68" s="300"/>
      <c r="I68" s="300"/>
      <c r="J68" s="300"/>
      <c r="K68" s="300"/>
      <c r="L68" s="300"/>
      <c r="M68" s="300"/>
      <c r="N68" s="300"/>
      <c r="O68" s="299"/>
      <c r="P68" s="300"/>
      <c r="Q68" s="299">
        <f t="shared" si="26"/>
        <v>1400</v>
      </c>
      <c r="R68" s="299"/>
      <c r="S68" s="300"/>
      <c r="T68" s="300"/>
      <c r="U68" s="300"/>
      <c r="V68" s="300"/>
      <c r="W68" s="300"/>
      <c r="X68" s="300"/>
      <c r="Y68" s="300"/>
      <c r="Z68" s="299"/>
      <c r="AA68" s="300"/>
      <c r="AB68" s="299">
        <f t="shared" si="27"/>
        <v>1400</v>
      </c>
      <c r="AC68" s="299"/>
      <c r="AD68" s="300"/>
      <c r="AE68" s="300"/>
      <c r="AF68" s="300"/>
      <c r="AG68" s="300"/>
      <c r="AH68" s="300"/>
      <c r="AI68" s="300"/>
      <c r="AJ68" s="300"/>
      <c r="AK68" s="299"/>
      <c r="AL68" s="300"/>
      <c r="AM68" s="299">
        <f t="shared" si="28"/>
        <v>1400</v>
      </c>
      <c r="AN68" s="299"/>
      <c r="AO68" s="300"/>
      <c r="AP68" s="300"/>
      <c r="AQ68" s="300"/>
      <c r="AR68" s="300"/>
      <c r="AS68" s="300"/>
      <c r="AT68" s="300"/>
      <c r="AU68" s="300"/>
      <c r="AV68" s="299"/>
      <c r="AW68" s="300"/>
      <c r="AX68" s="299">
        <f t="shared" si="29"/>
        <v>1400</v>
      </c>
      <c r="AY68" s="137" t="str">
        <f t="shared" si="30"/>
        <v/>
      </c>
      <c r="AZ68" s="137" t="str">
        <f>IF(F68&gt;P68,"!!!","")</f>
        <v>!!!</v>
      </c>
      <c r="BA68" s="143" t="str">
        <f t="shared" ref="BA68:BA134" si="32">IF(E68*3=G68,"","!!!!!")</f>
        <v/>
      </c>
      <c r="BB68" s="143"/>
      <c r="BC68" s="143"/>
      <c r="BD68" s="143" t="str">
        <f t="shared" si="31"/>
        <v>BOTRITIS (STOP Ш КВ.2011)</v>
      </c>
      <c r="BE68" s="143"/>
    </row>
    <row r="69" spans="1:57" s="458" customFormat="1" ht="12">
      <c r="A69" s="288">
        <v>67</v>
      </c>
      <c r="B69" s="455" t="s">
        <v>1610</v>
      </c>
      <c r="C69" s="290" t="s">
        <v>23</v>
      </c>
      <c r="D69" s="456"/>
      <c r="E69" s="327">
        <v>50</v>
      </c>
      <c r="F69" s="292">
        <v>0</v>
      </c>
      <c r="G69" s="292">
        <f t="shared" ref="G69:G85" si="33">E69*3</f>
        <v>150</v>
      </c>
      <c r="H69" s="293"/>
      <c r="I69" s="293"/>
      <c r="J69" s="293"/>
      <c r="K69" s="293"/>
      <c r="L69" s="293"/>
      <c r="M69" s="293"/>
      <c r="N69" s="293"/>
      <c r="O69" s="292">
        <f t="shared" ref="O69:O85" si="34">SUM(G69:N69)</f>
        <v>150</v>
      </c>
      <c r="P69" s="293"/>
      <c r="Q69" s="292">
        <f t="shared" si="26"/>
        <v>150</v>
      </c>
      <c r="R69" s="292">
        <f t="shared" ref="R69:R85" si="35">E69*3</f>
        <v>150</v>
      </c>
      <c r="S69" s="293"/>
      <c r="T69" s="293"/>
      <c r="U69" s="293"/>
      <c r="V69" s="293"/>
      <c r="W69" s="293"/>
      <c r="X69" s="293"/>
      <c r="Y69" s="293"/>
      <c r="Z69" s="292">
        <f t="shared" ref="Z69:Z85" si="36">SUM(R69:Y69)</f>
        <v>150</v>
      </c>
      <c r="AA69" s="293"/>
      <c r="AB69" s="292">
        <f t="shared" si="27"/>
        <v>300</v>
      </c>
      <c r="AC69" s="292">
        <f t="shared" ref="AC69:AC85" si="37">$E69*3</f>
        <v>150</v>
      </c>
      <c r="AD69" s="293"/>
      <c r="AE69" s="293"/>
      <c r="AF69" s="293"/>
      <c r="AG69" s="293"/>
      <c r="AH69" s="293"/>
      <c r="AI69" s="293"/>
      <c r="AJ69" s="293"/>
      <c r="AK69" s="292">
        <f t="shared" ref="AK69:AK85" si="38">SUM(AC69:AJ69)</f>
        <v>150</v>
      </c>
      <c r="AL69" s="293">
        <v>600</v>
      </c>
      <c r="AM69" s="292">
        <f t="shared" si="28"/>
        <v>-150</v>
      </c>
      <c r="AN69" s="292">
        <f t="shared" ref="AN69:AN85" si="39">$E69*3</f>
        <v>150</v>
      </c>
      <c r="AO69" s="293"/>
      <c r="AP69" s="293"/>
      <c r="AQ69" s="293"/>
      <c r="AR69" s="293"/>
      <c r="AS69" s="293"/>
      <c r="AT69" s="293"/>
      <c r="AU69" s="293"/>
      <c r="AV69" s="292">
        <f t="shared" ref="AV69:AV85" si="40">SUM(AN69:AU69)</f>
        <v>150</v>
      </c>
      <c r="AW69" s="293"/>
      <c r="AX69" s="292">
        <f t="shared" si="29"/>
        <v>0</v>
      </c>
      <c r="AY69" s="457"/>
      <c r="BA69" s="143" t="str">
        <f t="shared" si="32"/>
        <v/>
      </c>
      <c r="BD69" s="143" t="str">
        <f t="shared" si="31"/>
        <v>BOUROV COMPANY</v>
      </c>
    </row>
    <row r="70" spans="1:57" ht="12">
      <c r="A70" s="288">
        <v>68</v>
      </c>
      <c r="B70" s="289" t="s">
        <v>3845</v>
      </c>
      <c r="C70" s="290" t="s">
        <v>3844</v>
      </c>
      <c r="D70" s="290" t="s">
        <v>865</v>
      </c>
      <c r="E70" s="291">
        <v>90</v>
      </c>
      <c r="F70" s="292">
        <v>0</v>
      </c>
      <c r="G70" s="292">
        <f t="shared" si="33"/>
        <v>270</v>
      </c>
      <c r="H70" s="293"/>
      <c r="I70" s="293">
        <v>100</v>
      </c>
      <c r="J70" s="293"/>
      <c r="K70" s="293"/>
      <c r="L70" s="293"/>
      <c r="M70" s="293"/>
      <c r="N70" s="293"/>
      <c r="O70" s="292">
        <f t="shared" si="34"/>
        <v>370</v>
      </c>
      <c r="P70" s="293">
        <v>370</v>
      </c>
      <c r="Q70" s="292">
        <f t="shared" si="26"/>
        <v>0</v>
      </c>
      <c r="R70" s="292">
        <v>180</v>
      </c>
      <c r="S70" s="293"/>
      <c r="T70" s="293"/>
      <c r="U70" s="293"/>
      <c r="V70" s="293"/>
      <c r="W70" s="293"/>
      <c r="X70" s="293"/>
      <c r="Y70" s="293">
        <v>500</v>
      </c>
      <c r="Z70" s="292">
        <f t="shared" si="36"/>
        <v>680</v>
      </c>
      <c r="AA70" s="293">
        <v>680</v>
      </c>
      <c r="AB70" s="292">
        <f t="shared" si="27"/>
        <v>0</v>
      </c>
      <c r="AC70" s="292"/>
      <c r="AD70" s="293"/>
      <c r="AE70" s="293"/>
      <c r="AF70" s="293"/>
      <c r="AG70" s="293"/>
      <c r="AH70" s="293"/>
      <c r="AI70" s="293"/>
      <c r="AJ70" s="293"/>
      <c r="AK70" s="292">
        <f t="shared" si="38"/>
        <v>0</v>
      </c>
      <c r="AL70" s="293"/>
      <c r="AM70" s="292">
        <f t="shared" si="28"/>
        <v>0</v>
      </c>
      <c r="AN70" s="292"/>
      <c r="AO70" s="293"/>
      <c r="AP70" s="293"/>
      <c r="AQ70" s="293"/>
      <c r="AR70" s="293"/>
      <c r="AS70" s="293"/>
      <c r="AT70" s="293"/>
      <c r="AU70" s="293"/>
      <c r="AV70" s="292">
        <f t="shared" si="40"/>
        <v>0</v>
      </c>
      <c r="AW70" s="293"/>
      <c r="AX70" s="292">
        <f t="shared" si="29"/>
        <v>0</v>
      </c>
      <c r="AY70" s="137" t="str">
        <f>IF(AX70=0,"*","")</f>
        <v>*</v>
      </c>
      <c r="AZ70" s="137" t="str">
        <f>IF(F70&gt;P70,"!!!","")</f>
        <v/>
      </c>
      <c r="BA70" s="143" t="str">
        <f t="shared" si="32"/>
        <v/>
      </c>
      <c r="BD70" s="143" t="str">
        <f t="shared" si="31"/>
        <v>BOZON (STOP 01.06.21)</v>
      </c>
    </row>
    <row r="71" spans="1:57" ht="12">
      <c r="A71" s="288">
        <v>69</v>
      </c>
      <c r="B71" s="289" t="s">
        <v>1952</v>
      </c>
      <c r="C71" s="290" t="s">
        <v>14</v>
      </c>
      <c r="D71" s="290" t="s">
        <v>1975</v>
      </c>
      <c r="E71" s="291">
        <v>240</v>
      </c>
      <c r="F71" s="292">
        <v>0</v>
      </c>
      <c r="G71" s="292">
        <f t="shared" si="33"/>
        <v>720</v>
      </c>
      <c r="H71" s="293"/>
      <c r="I71" s="293"/>
      <c r="J71" s="293"/>
      <c r="K71" s="293"/>
      <c r="L71" s="293"/>
      <c r="M71" s="293"/>
      <c r="N71" s="293"/>
      <c r="O71" s="292">
        <f t="shared" si="34"/>
        <v>720</v>
      </c>
      <c r="P71" s="293">
        <v>720</v>
      </c>
      <c r="Q71" s="292">
        <f t="shared" si="26"/>
        <v>0</v>
      </c>
      <c r="R71" s="292">
        <f t="shared" si="35"/>
        <v>720</v>
      </c>
      <c r="S71" s="293">
        <v>50</v>
      </c>
      <c r="T71" s="293"/>
      <c r="U71" s="293"/>
      <c r="V71" s="293"/>
      <c r="W71" s="293">
        <v>100</v>
      </c>
      <c r="X71" s="293"/>
      <c r="Y71" s="293"/>
      <c r="Z71" s="292">
        <f t="shared" si="36"/>
        <v>870</v>
      </c>
      <c r="AA71" s="293">
        <v>870</v>
      </c>
      <c r="AB71" s="292">
        <f t="shared" si="27"/>
        <v>0</v>
      </c>
      <c r="AC71" s="292">
        <f t="shared" si="37"/>
        <v>720</v>
      </c>
      <c r="AD71" s="293"/>
      <c r="AE71" s="293"/>
      <c r="AF71" s="293"/>
      <c r="AG71" s="293"/>
      <c r="AH71" s="293"/>
      <c r="AI71" s="293"/>
      <c r="AJ71" s="293"/>
      <c r="AK71" s="292">
        <f t="shared" si="38"/>
        <v>720</v>
      </c>
      <c r="AL71" s="293">
        <v>720</v>
      </c>
      <c r="AM71" s="292">
        <f t="shared" si="28"/>
        <v>0</v>
      </c>
      <c r="AN71" s="292">
        <f t="shared" si="39"/>
        <v>720</v>
      </c>
      <c r="AO71" s="293"/>
      <c r="AP71" s="293"/>
      <c r="AQ71" s="293"/>
      <c r="AR71" s="293"/>
      <c r="AS71" s="293"/>
      <c r="AT71" s="293"/>
      <c r="AU71" s="293"/>
      <c r="AV71" s="292">
        <f t="shared" si="40"/>
        <v>720</v>
      </c>
      <c r="AW71" s="293">
        <v>720</v>
      </c>
      <c r="AX71" s="292">
        <f t="shared" si="29"/>
        <v>0</v>
      </c>
      <c r="AZ71" s="137" t="str">
        <f>IF(F71&gt;P71,"!!!","")</f>
        <v/>
      </c>
      <c r="BA71" s="143" t="str">
        <f t="shared" si="32"/>
        <v/>
      </c>
      <c r="BD71" s="143" t="str">
        <f t="shared" si="31"/>
        <v>BRAVICEA-VIN</v>
      </c>
    </row>
    <row r="72" spans="1:57" ht="12">
      <c r="A72" s="288">
        <v>70</v>
      </c>
      <c r="B72" s="289" t="s">
        <v>1329</v>
      </c>
      <c r="C72" s="290" t="s">
        <v>23</v>
      </c>
      <c r="D72" s="290"/>
      <c r="E72" s="291">
        <v>20</v>
      </c>
      <c r="F72" s="292">
        <v>240</v>
      </c>
      <c r="G72" s="292">
        <f t="shared" si="33"/>
        <v>60</v>
      </c>
      <c r="H72" s="293"/>
      <c r="I72" s="293"/>
      <c r="J72" s="293"/>
      <c r="K72" s="293"/>
      <c r="L72" s="293"/>
      <c r="M72" s="293"/>
      <c r="N72" s="293"/>
      <c r="O72" s="292">
        <f t="shared" si="34"/>
        <v>60</v>
      </c>
      <c r="P72" s="293">
        <v>480</v>
      </c>
      <c r="Q72" s="292">
        <f t="shared" si="26"/>
        <v>-180</v>
      </c>
      <c r="R72" s="292">
        <f t="shared" si="35"/>
        <v>60</v>
      </c>
      <c r="S72" s="293"/>
      <c r="T72" s="293"/>
      <c r="U72" s="293"/>
      <c r="V72" s="293"/>
      <c r="W72" s="293"/>
      <c r="X72" s="293"/>
      <c r="Y72" s="293"/>
      <c r="Z72" s="292">
        <f t="shared" si="36"/>
        <v>60</v>
      </c>
      <c r="AA72" s="293"/>
      <c r="AB72" s="292">
        <f t="shared" si="27"/>
        <v>-120</v>
      </c>
      <c r="AC72" s="292">
        <f t="shared" si="37"/>
        <v>60</v>
      </c>
      <c r="AD72" s="293"/>
      <c r="AE72" s="293"/>
      <c r="AF72" s="293"/>
      <c r="AG72" s="293"/>
      <c r="AH72" s="293"/>
      <c r="AI72" s="293"/>
      <c r="AJ72" s="293"/>
      <c r="AK72" s="292">
        <f t="shared" si="38"/>
        <v>60</v>
      </c>
      <c r="AL72" s="293"/>
      <c r="AM72" s="292">
        <f t="shared" si="28"/>
        <v>-60</v>
      </c>
      <c r="AN72" s="292">
        <f t="shared" si="39"/>
        <v>60</v>
      </c>
      <c r="AO72" s="293"/>
      <c r="AP72" s="293"/>
      <c r="AQ72" s="293"/>
      <c r="AR72" s="293"/>
      <c r="AS72" s="293"/>
      <c r="AT72" s="293"/>
      <c r="AU72" s="293"/>
      <c r="AV72" s="292">
        <f t="shared" si="40"/>
        <v>60</v>
      </c>
      <c r="AW72" s="293"/>
      <c r="AX72" s="292">
        <f t="shared" si="29"/>
        <v>0</v>
      </c>
      <c r="AY72" s="137" t="str">
        <f>IF(AX72=0,"*","")</f>
        <v>*</v>
      </c>
      <c r="AZ72" s="143"/>
      <c r="BA72" s="143" t="str">
        <f t="shared" si="32"/>
        <v/>
      </c>
      <c r="BD72" s="143" t="str">
        <f t="shared" si="31"/>
        <v>BROKWEST</v>
      </c>
    </row>
    <row r="73" spans="1:57" ht="12">
      <c r="A73" s="288">
        <v>71</v>
      </c>
      <c r="B73" s="289" t="s">
        <v>151</v>
      </c>
      <c r="C73" s="290" t="s">
        <v>14</v>
      </c>
      <c r="D73" s="290" t="s">
        <v>152</v>
      </c>
      <c r="E73" s="291">
        <v>250</v>
      </c>
      <c r="F73" s="292">
        <v>0</v>
      </c>
      <c r="G73" s="292">
        <f t="shared" si="33"/>
        <v>750</v>
      </c>
      <c r="H73" s="293"/>
      <c r="I73" s="293"/>
      <c r="J73" s="293"/>
      <c r="K73" s="293"/>
      <c r="L73" s="293"/>
      <c r="M73" s="293"/>
      <c r="N73" s="293"/>
      <c r="O73" s="292">
        <f t="shared" si="34"/>
        <v>750</v>
      </c>
      <c r="P73" s="293">
        <v>750</v>
      </c>
      <c r="Q73" s="292">
        <f t="shared" si="26"/>
        <v>0</v>
      </c>
      <c r="R73" s="292">
        <f t="shared" si="35"/>
        <v>750</v>
      </c>
      <c r="S73" s="293"/>
      <c r="T73" s="293"/>
      <c r="U73" s="293"/>
      <c r="V73" s="293"/>
      <c r="W73" s="293"/>
      <c r="X73" s="293"/>
      <c r="Y73" s="293"/>
      <c r="Z73" s="292">
        <f t="shared" si="36"/>
        <v>750</v>
      </c>
      <c r="AA73" s="293">
        <v>750</v>
      </c>
      <c r="AB73" s="292">
        <f t="shared" si="27"/>
        <v>0</v>
      </c>
      <c r="AC73" s="292">
        <f t="shared" si="37"/>
        <v>750</v>
      </c>
      <c r="AD73" s="293">
        <v>50</v>
      </c>
      <c r="AE73" s="293"/>
      <c r="AF73" s="293"/>
      <c r="AG73" s="293"/>
      <c r="AH73" s="293"/>
      <c r="AI73" s="293"/>
      <c r="AJ73" s="293"/>
      <c r="AK73" s="292">
        <f t="shared" si="38"/>
        <v>800</v>
      </c>
      <c r="AL73" s="293">
        <v>850</v>
      </c>
      <c r="AM73" s="292">
        <f t="shared" si="28"/>
        <v>-50</v>
      </c>
      <c r="AN73" s="292">
        <f t="shared" si="39"/>
        <v>750</v>
      </c>
      <c r="AO73" s="293">
        <v>50</v>
      </c>
      <c r="AP73" s="293"/>
      <c r="AQ73" s="293"/>
      <c r="AR73" s="293"/>
      <c r="AS73" s="293"/>
      <c r="AT73" s="293"/>
      <c r="AU73" s="293"/>
      <c r="AV73" s="292">
        <f t="shared" si="40"/>
        <v>800</v>
      </c>
      <c r="AW73" s="293">
        <v>750</v>
      </c>
      <c r="AX73" s="292">
        <f t="shared" si="29"/>
        <v>0</v>
      </c>
      <c r="AZ73" s="137" t="str">
        <f>IF(F73&gt;P73,"!!!","")</f>
        <v/>
      </c>
      <c r="BA73" s="143" t="str">
        <f t="shared" si="32"/>
        <v/>
      </c>
      <c r="BD73" s="143" t="str">
        <f t="shared" si="31"/>
        <v>BTA-18</v>
      </c>
    </row>
    <row r="74" spans="1:57" ht="12">
      <c r="A74" s="288">
        <v>72</v>
      </c>
      <c r="B74" s="289" t="s">
        <v>153</v>
      </c>
      <c r="C74" s="290" t="s">
        <v>14</v>
      </c>
      <c r="D74" s="290" t="s">
        <v>905</v>
      </c>
      <c r="E74" s="291">
        <v>100</v>
      </c>
      <c r="F74" s="292">
        <v>0</v>
      </c>
      <c r="G74" s="292">
        <f t="shared" si="33"/>
        <v>300</v>
      </c>
      <c r="H74" s="293"/>
      <c r="I74" s="293"/>
      <c r="J74" s="293"/>
      <c r="K74" s="293"/>
      <c r="L74" s="293"/>
      <c r="M74" s="293"/>
      <c r="N74" s="293"/>
      <c r="O74" s="292">
        <f t="shared" si="34"/>
        <v>300</v>
      </c>
      <c r="P74" s="293">
        <v>300</v>
      </c>
      <c r="Q74" s="292">
        <f t="shared" si="26"/>
        <v>0</v>
      </c>
      <c r="R74" s="292">
        <f t="shared" si="35"/>
        <v>300</v>
      </c>
      <c r="S74" s="293">
        <v>50</v>
      </c>
      <c r="T74" s="293">
        <v>100</v>
      </c>
      <c r="U74" s="293"/>
      <c r="V74" s="293"/>
      <c r="W74" s="293">
        <v>100</v>
      </c>
      <c r="X74" s="293"/>
      <c r="Y74" s="293"/>
      <c r="Z74" s="292">
        <f t="shared" si="36"/>
        <v>550</v>
      </c>
      <c r="AA74" s="293">
        <v>550</v>
      </c>
      <c r="AB74" s="292">
        <f t="shared" si="27"/>
        <v>0</v>
      </c>
      <c r="AC74" s="292">
        <f t="shared" si="37"/>
        <v>300</v>
      </c>
      <c r="AD74" s="293"/>
      <c r="AE74" s="293"/>
      <c r="AF74" s="293"/>
      <c r="AG74" s="293"/>
      <c r="AH74" s="293"/>
      <c r="AI74" s="293"/>
      <c r="AJ74" s="293"/>
      <c r="AK74" s="292">
        <f t="shared" si="38"/>
        <v>300</v>
      </c>
      <c r="AL74" s="293">
        <v>300</v>
      </c>
      <c r="AM74" s="292">
        <f t="shared" si="28"/>
        <v>0</v>
      </c>
      <c r="AN74" s="292">
        <f t="shared" si="39"/>
        <v>300</v>
      </c>
      <c r="AO74" s="293"/>
      <c r="AP74" s="293"/>
      <c r="AQ74" s="293"/>
      <c r="AR74" s="293"/>
      <c r="AS74" s="293"/>
      <c r="AT74" s="293"/>
      <c r="AU74" s="293"/>
      <c r="AV74" s="292">
        <f t="shared" si="40"/>
        <v>300</v>
      </c>
      <c r="AW74" s="293">
        <v>300</v>
      </c>
      <c r="AX74" s="292">
        <f t="shared" si="29"/>
        <v>0</v>
      </c>
      <c r="AY74" s="137" t="str">
        <f t="shared" ref="AY74:AY80" si="41">IF(AX74=0,"*","")</f>
        <v>*</v>
      </c>
      <c r="AZ74" s="143"/>
      <c r="BA74" s="143" t="str">
        <f t="shared" si="32"/>
        <v/>
      </c>
      <c r="BD74" s="143" t="str">
        <f t="shared" si="31"/>
        <v>BTA-2 "TIMPUL"</v>
      </c>
    </row>
    <row r="75" spans="1:57" ht="12">
      <c r="A75" s="288">
        <v>73</v>
      </c>
      <c r="B75" s="294" t="s">
        <v>980</v>
      </c>
      <c r="C75" s="290" t="s">
        <v>23</v>
      </c>
      <c r="D75" s="290" t="s">
        <v>973</v>
      </c>
      <c r="E75" s="291">
        <v>110</v>
      </c>
      <c r="F75" s="292">
        <v>0</v>
      </c>
      <c r="G75" s="292">
        <f t="shared" si="33"/>
        <v>330</v>
      </c>
      <c r="H75" s="293"/>
      <c r="I75" s="293"/>
      <c r="J75" s="293"/>
      <c r="K75" s="293"/>
      <c r="L75" s="293"/>
      <c r="M75" s="293"/>
      <c r="N75" s="293"/>
      <c r="O75" s="292">
        <f t="shared" si="34"/>
        <v>330</v>
      </c>
      <c r="P75" s="293"/>
      <c r="Q75" s="292">
        <f t="shared" si="26"/>
        <v>330</v>
      </c>
      <c r="R75" s="292">
        <f t="shared" si="35"/>
        <v>330</v>
      </c>
      <c r="S75" s="293"/>
      <c r="T75" s="293"/>
      <c r="U75" s="293"/>
      <c r="V75" s="293"/>
      <c r="W75" s="293"/>
      <c r="X75" s="293"/>
      <c r="Y75" s="293"/>
      <c r="Z75" s="292">
        <f t="shared" si="36"/>
        <v>330</v>
      </c>
      <c r="AA75" s="293"/>
      <c r="AB75" s="292">
        <f t="shared" si="27"/>
        <v>660</v>
      </c>
      <c r="AC75" s="292">
        <f t="shared" si="37"/>
        <v>330</v>
      </c>
      <c r="AD75" s="293"/>
      <c r="AE75" s="293"/>
      <c r="AF75" s="293"/>
      <c r="AG75" s="293"/>
      <c r="AH75" s="293"/>
      <c r="AI75" s="293"/>
      <c r="AJ75" s="293"/>
      <c r="AK75" s="292">
        <f t="shared" si="38"/>
        <v>330</v>
      </c>
      <c r="AL75" s="293">
        <v>660</v>
      </c>
      <c r="AM75" s="292">
        <f t="shared" si="28"/>
        <v>330</v>
      </c>
      <c r="AN75" s="292">
        <f t="shared" si="39"/>
        <v>330</v>
      </c>
      <c r="AO75" s="293"/>
      <c r="AP75" s="293"/>
      <c r="AQ75" s="293"/>
      <c r="AR75" s="293"/>
      <c r="AS75" s="293"/>
      <c r="AT75" s="293"/>
      <c r="AU75" s="293"/>
      <c r="AV75" s="292">
        <f t="shared" si="40"/>
        <v>330</v>
      </c>
      <c r="AW75" s="293">
        <v>660</v>
      </c>
      <c r="AX75" s="292">
        <f t="shared" si="29"/>
        <v>0</v>
      </c>
      <c r="AY75" s="137" t="str">
        <f t="shared" si="41"/>
        <v>*</v>
      </c>
      <c r="AZ75" s="143"/>
      <c r="BA75" s="143" t="str">
        <f t="shared" si="32"/>
        <v/>
      </c>
      <c r="BD75" s="143" t="str">
        <f t="shared" si="31"/>
        <v>BTA-23</v>
      </c>
    </row>
    <row r="76" spans="1:57" ht="12">
      <c r="A76" s="288">
        <v>74</v>
      </c>
      <c r="B76" s="289" t="s">
        <v>155</v>
      </c>
      <c r="C76" s="290" t="s">
        <v>14</v>
      </c>
      <c r="D76" s="290" t="s">
        <v>157</v>
      </c>
      <c r="E76" s="291">
        <v>265</v>
      </c>
      <c r="F76" s="292">
        <v>0</v>
      </c>
      <c r="G76" s="292">
        <f t="shared" si="33"/>
        <v>795</v>
      </c>
      <c r="H76" s="293"/>
      <c r="I76" s="293"/>
      <c r="J76" s="293"/>
      <c r="K76" s="293"/>
      <c r="L76" s="293"/>
      <c r="M76" s="293"/>
      <c r="N76" s="293"/>
      <c r="O76" s="292">
        <f t="shared" si="34"/>
        <v>795</v>
      </c>
      <c r="P76" s="293">
        <v>795</v>
      </c>
      <c r="Q76" s="292">
        <f t="shared" si="26"/>
        <v>0</v>
      </c>
      <c r="R76" s="292">
        <f t="shared" si="35"/>
        <v>795</v>
      </c>
      <c r="S76" s="293"/>
      <c r="T76" s="293"/>
      <c r="U76" s="293">
        <v>728</v>
      </c>
      <c r="V76" s="293"/>
      <c r="W76" s="293"/>
      <c r="X76" s="293"/>
      <c r="Y76" s="293"/>
      <c r="Z76" s="292">
        <f t="shared" si="36"/>
        <v>1523</v>
      </c>
      <c r="AA76" s="293">
        <v>1523</v>
      </c>
      <c r="AB76" s="292">
        <f t="shared" si="27"/>
        <v>0</v>
      </c>
      <c r="AC76" s="292">
        <f t="shared" si="37"/>
        <v>795</v>
      </c>
      <c r="AD76" s="293"/>
      <c r="AE76" s="293"/>
      <c r="AF76" s="293"/>
      <c r="AG76" s="293"/>
      <c r="AH76" s="293"/>
      <c r="AI76" s="293"/>
      <c r="AJ76" s="293"/>
      <c r="AK76" s="292">
        <f t="shared" si="38"/>
        <v>795</v>
      </c>
      <c r="AL76" s="293">
        <v>795</v>
      </c>
      <c r="AM76" s="292">
        <f t="shared" si="28"/>
        <v>0</v>
      </c>
      <c r="AN76" s="292">
        <f t="shared" si="39"/>
        <v>795</v>
      </c>
      <c r="AO76" s="293"/>
      <c r="AP76" s="293"/>
      <c r="AQ76" s="293"/>
      <c r="AR76" s="293"/>
      <c r="AS76" s="293"/>
      <c r="AT76" s="293"/>
      <c r="AU76" s="293"/>
      <c r="AV76" s="292">
        <f t="shared" si="40"/>
        <v>795</v>
      </c>
      <c r="AW76" s="293">
        <v>795</v>
      </c>
      <c r="AX76" s="292">
        <f t="shared" si="29"/>
        <v>0</v>
      </c>
      <c r="AY76" s="137" t="str">
        <f t="shared" si="41"/>
        <v>*</v>
      </c>
      <c r="AZ76" s="137" t="str">
        <f>IF(F76&gt;P76,"!!!","")</f>
        <v/>
      </c>
      <c r="BA76" s="143" t="str">
        <f t="shared" si="32"/>
        <v/>
      </c>
      <c r="BD76" s="143" t="str">
        <f t="shared" si="31"/>
        <v>BTA-24</v>
      </c>
    </row>
    <row r="77" spans="1:57" ht="12">
      <c r="A77" s="288">
        <v>75</v>
      </c>
      <c r="B77" s="289" t="s">
        <v>158</v>
      </c>
      <c r="C77" s="290" t="s">
        <v>14</v>
      </c>
      <c r="D77" s="290" t="s">
        <v>49</v>
      </c>
      <c r="E77" s="291">
        <v>185</v>
      </c>
      <c r="F77" s="292">
        <v>0</v>
      </c>
      <c r="G77" s="292">
        <f t="shared" si="33"/>
        <v>555</v>
      </c>
      <c r="H77" s="293"/>
      <c r="I77" s="293"/>
      <c r="J77" s="293"/>
      <c r="K77" s="293"/>
      <c r="L77" s="293"/>
      <c r="M77" s="293"/>
      <c r="N77" s="293"/>
      <c r="O77" s="292">
        <f t="shared" si="34"/>
        <v>555</v>
      </c>
      <c r="P77" s="293">
        <v>555</v>
      </c>
      <c r="Q77" s="292">
        <f t="shared" si="26"/>
        <v>0</v>
      </c>
      <c r="R77" s="292">
        <f t="shared" si="35"/>
        <v>555</v>
      </c>
      <c r="S77" s="293"/>
      <c r="T77" s="293"/>
      <c r="U77" s="293"/>
      <c r="V77" s="293"/>
      <c r="W77" s="293"/>
      <c r="X77" s="293"/>
      <c r="Y77" s="293"/>
      <c r="Z77" s="292">
        <f t="shared" si="36"/>
        <v>555</v>
      </c>
      <c r="AA77" s="293">
        <v>1665</v>
      </c>
      <c r="AB77" s="292">
        <f t="shared" si="27"/>
        <v>-1110</v>
      </c>
      <c r="AC77" s="292">
        <f t="shared" si="37"/>
        <v>555</v>
      </c>
      <c r="AD77" s="293">
        <v>50</v>
      </c>
      <c r="AE77" s="293"/>
      <c r="AF77" s="293"/>
      <c r="AG77" s="293"/>
      <c r="AH77" s="293">
        <v>100</v>
      </c>
      <c r="AI77" s="293"/>
      <c r="AJ77" s="293"/>
      <c r="AK77" s="292">
        <f t="shared" si="38"/>
        <v>705</v>
      </c>
      <c r="AL77" s="293"/>
      <c r="AM77" s="292">
        <f t="shared" si="28"/>
        <v>-405</v>
      </c>
      <c r="AN77" s="292">
        <f t="shared" si="39"/>
        <v>555</v>
      </c>
      <c r="AO77" s="293"/>
      <c r="AP77" s="293"/>
      <c r="AQ77" s="293"/>
      <c r="AR77" s="293"/>
      <c r="AS77" s="293"/>
      <c r="AT77" s="293"/>
      <c r="AU77" s="293"/>
      <c r="AV77" s="292">
        <f t="shared" si="40"/>
        <v>555</v>
      </c>
      <c r="AW77" s="293"/>
      <c r="AX77" s="292">
        <f t="shared" si="29"/>
        <v>150</v>
      </c>
      <c r="AY77" s="137" t="str">
        <f t="shared" si="41"/>
        <v/>
      </c>
      <c r="AZ77" s="143"/>
      <c r="BA77" s="143" t="str">
        <f t="shared" si="32"/>
        <v/>
      </c>
      <c r="BD77" s="143" t="str">
        <f t="shared" si="31"/>
        <v>BTA-26</v>
      </c>
    </row>
    <row r="78" spans="1:57" s="172" customFormat="1" ht="12">
      <c r="A78" s="288">
        <v>76</v>
      </c>
      <c r="B78" s="289" t="s">
        <v>159</v>
      </c>
      <c r="C78" s="290" t="s">
        <v>14</v>
      </c>
      <c r="D78" s="290" t="s">
        <v>161</v>
      </c>
      <c r="E78" s="291">
        <v>315</v>
      </c>
      <c r="F78" s="292">
        <v>0</v>
      </c>
      <c r="G78" s="292">
        <f t="shared" si="33"/>
        <v>945</v>
      </c>
      <c r="H78" s="293"/>
      <c r="I78" s="293">
        <v>135</v>
      </c>
      <c r="J78" s="293">
        <v>1309</v>
      </c>
      <c r="K78" s="293"/>
      <c r="L78" s="293"/>
      <c r="M78" s="293"/>
      <c r="N78" s="293"/>
      <c r="O78" s="292">
        <f t="shared" si="34"/>
        <v>2389</v>
      </c>
      <c r="P78" s="293">
        <v>2390</v>
      </c>
      <c r="Q78" s="292">
        <f t="shared" si="26"/>
        <v>-1</v>
      </c>
      <c r="R78" s="292">
        <f t="shared" si="35"/>
        <v>945</v>
      </c>
      <c r="S78" s="293">
        <v>50</v>
      </c>
      <c r="T78" s="293"/>
      <c r="U78" s="293"/>
      <c r="V78" s="293">
        <v>300</v>
      </c>
      <c r="W78" s="293">
        <v>100</v>
      </c>
      <c r="X78" s="293"/>
      <c r="Y78" s="293"/>
      <c r="Z78" s="292">
        <f t="shared" si="36"/>
        <v>1395</v>
      </c>
      <c r="AA78" s="293">
        <v>1394</v>
      </c>
      <c r="AB78" s="292">
        <f t="shared" si="27"/>
        <v>0</v>
      </c>
      <c r="AC78" s="292">
        <f t="shared" si="37"/>
        <v>945</v>
      </c>
      <c r="AD78" s="293"/>
      <c r="AE78" s="293"/>
      <c r="AF78" s="293"/>
      <c r="AG78" s="293"/>
      <c r="AH78" s="293"/>
      <c r="AI78" s="293"/>
      <c r="AJ78" s="293"/>
      <c r="AK78" s="292">
        <f t="shared" si="38"/>
        <v>945</v>
      </c>
      <c r="AL78" s="293">
        <v>945</v>
      </c>
      <c r="AM78" s="292">
        <f t="shared" si="28"/>
        <v>0</v>
      </c>
      <c r="AN78" s="292">
        <f t="shared" si="39"/>
        <v>945</v>
      </c>
      <c r="AO78" s="293">
        <v>50</v>
      </c>
      <c r="AP78" s="293">
        <v>134</v>
      </c>
      <c r="AQ78" s="293"/>
      <c r="AR78" s="293"/>
      <c r="AS78" s="293"/>
      <c r="AT78" s="293"/>
      <c r="AU78" s="293"/>
      <c r="AV78" s="292">
        <f t="shared" si="40"/>
        <v>1129</v>
      </c>
      <c r="AW78" s="293">
        <v>1129</v>
      </c>
      <c r="AX78" s="292">
        <f t="shared" si="29"/>
        <v>0</v>
      </c>
      <c r="AY78" s="137" t="str">
        <f t="shared" si="41"/>
        <v>*</v>
      </c>
      <c r="BA78" s="143" t="str">
        <f t="shared" si="32"/>
        <v/>
      </c>
      <c r="BB78" s="143"/>
      <c r="BC78" s="143"/>
      <c r="BD78" s="143" t="str">
        <f t="shared" si="31"/>
        <v>BTA-31</v>
      </c>
      <c r="BE78" s="143"/>
    </row>
    <row r="79" spans="1:57" ht="12">
      <c r="A79" s="288">
        <v>77</v>
      </c>
      <c r="B79" s="289" t="s">
        <v>162</v>
      </c>
      <c r="C79" s="290" t="s">
        <v>14</v>
      </c>
      <c r="D79" s="290" t="s">
        <v>164</v>
      </c>
      <c r="E79" s="291">
        <v>300</v>
      </c>
      <c r="F79" s="292">
        <v>0</v>
      </c>
      <c r="G79" s="292">
        <f t="shared" si="33"/>
        <v>900</v>
      </c>
      <c r="H79" s="293"/>
      <c r="I79" s="293"/>
      <c r="J79" s="293"/>
      <c r="K79" s="293"/>
      <c r="L79" s="293"/>
      <c r="M79" s="293"/>
      <c r="N79" s="293"/>
      <c r="O79" s="292">
        <f t="shared" si="34"/>
        <v>900</v>
      </c>
      <c r="P79" s="293">
        <v>900</v>
      </c>
      <c r="Q79" s="292">
        <f t="shared" si="26"/>
        <v>0</v>
      </c>
      <c r="R79" s="292">
        <f t="shared" si="35"/>
        <v>900</v>
      </c>
      <c r="S79" s="293">
        <v>50</v>
      </c>
      <c r="T79" s="293"/>
      <c r="U79" s="293"/>
      <c r="V79" s="293"/>
      <c r="W79" s="293">
        <v>100</v>
      </c>
      <c r="X79" s="293"/>
      <c r="Y79" s="293"/>
      <c r="Z79" s="292">
        <f t="shared" si="36"/>
        <v>1050</v>
      </c>
      <c r="AA79" s="293">
        <v>2850</v>
      </c>
      <c r="AB79" s="292">
        <f t="shared" si="27"/>
        <v>-1800</v>
      </c>
      <c r="AC79" s="292">
        <f t="shared" si="37"/>
        <v>900</v>
      </c>
      <c r="AD79" s="293"/>
      <c r="AE79" s="293"/>
      <c r="AF79" s="293"/>
      <c r="AG79" s="293"/>
      <c r="AH79" s="293"/>
      <c r="AI79" s="293"/>
      <c r="AJ79" s="293"/>
      <c r="AK79" s="292">
        <f t="shared" si="38"/>
        <v>900</v>
      </c>
      <c r="AL79" s="293"/>
      <c r="AM79" s="292">
        <f t="shared" si="28"/>
        <v>-900</v>
      </c>
      <c r="AN79" s="292">
        <f t="shared" si="39"/>
        <v>900</v>
      </c>
      <c r="AO79" s="293"/>
      <c r="AP79" s="293"/>
      <c r="AQ79" s="293"/>
      <c r="AR79" s="293"/>
      <c r="AS79" s="293"/>
      <c r="AT79" s="293"/>
      <c r="AU79" s="293"/>
      <c r="AV79" s="292">
        <f t="shared" si="40"/>
        <v>900</v>
      </c>
      <c r="AW79" s="293"/>
      <c r="AX79" s="292">
        <f t="shared" si="29"/>
        <v>0</v>
      </c>
      <c r="AY79" s="137" t="str">
        <f t="shared" si="41"/>
        <v>*</v>
      </c>
      <c r="AZ79" s="143"/>
      <c r="BA79" s="143" t="str">
        <f t="shared" si="32"/>
        <v/>
      </c>
      <c r="BD79" s="143" t="str">
        <f t="shared" si="31"/>
        <v>BTA-36</v>
      </c>
    </row>
    <row r="80" spans="1:57" ht="12">
      <c r="A80" s="288">
        <v>78</v>
      </c>
      <c r="B80" s="294" t="s">
        <v>987</v>
      </c>
      <c r="C80" s="290" t="s">
        <v>10</v>
      </c>
      <c r="D80" s="290" t="s">
        <v>150</v>
      </c>
      <c r="E80" s="295">
        <v>230</v>
      </c>
      <c r="F80" s="292">
        <v>0</v>
      </c>
      <c r="G80" s="292">
        <f t="shared" si="33"/>
        <v>690</v>
      </c>
      <c r="H80" s="293"/>
      <c r="I80" s="293"/>
      <c r="J80" s="293"/>
      <c r="K80" s="293"/>
      <c r="L80" s="293"/>
      <c r="M80" s="293"/>
      <c r="N80" s="293"/>
      <c r="O80" s="292">
        <f t="shared" si="34"/>
        <v>690</v>
      </c>
      <c r="P80" s="293">
        <v>2760</v>
      </c>
      <c r="Q80" s="292">
        <f t="shared" si="26"/>
        <v>-2070</v>
      </c>
      <c r="R80" s="292">
        <f t="shared" si="35"/>
        <v>690</v>
      </c>
      <c r="S80" s="383">
        <v>50</v>
      </c>
      <c r="T80" s="383"/>
      <c r="U80" s="383"/>
      <c r="V80" s="383"/>
      <c r="W80" s="383">
        <v>100</v>
      </c>
      <c r="X80" s="383"/>
      <c r="Y80" s="383"/>
      <c r="Z80" s="292">
        <f t="shared" si="36"/>
        <v>840</v>
      </c>
      <c r="AA80" s="293">
        <v>150</v>
      </c>
      <c r="AB80" s="292">
        <f t="shared" si="27"/>
        <v>-1380</v>
      </c>
      <c r="AC80" s="292">
        <f t="shared" si="37"/>
        <v>690</v>
      </c>
      <c r="AD80" s="293"/>
      <c r="AE80" s="293"/>
      <c r="AF80" s="293"/>
      <c r="AG80" s="293"/>
      <c r="AH80" s="293"/>
      <c r="AI80" s="293"/>
      <c r="AJ80" s="293"/>
      <c r="AK80" s="292">
        <f t="shared" si="38"/>
        <v>690</v>
      </c>
      <c r="AL80" s="293"/>
      <c r="AM80" s="292">
        <f t="shared" si="28"/>
        <v>-690</v>
      </c>
      <c r="AN80" s="292">
        <f t="shared" si="39"/>
        <v>690</v>
      </c>
      <c r="AO80" s="293"/>
      <c r="AP80" s="293"/>
      <c r="AQ80" s="293"/>
      <c r="AR80" s="293"/>
      <c r="AS80" s="293"/>
      <c r="AT80" s="293"/>
      <c r="AU80" s="293"/>
      <c r="AV80" s="292">
        <f t="shared" si="40"/>
        <v>690</v>
      </c>
      <c r="AW80" s="293"/>
      <c r="AX80" s="292">
        <f t="shared" si="29"/>
        <v>0</v>
      </c>
      <c r="AY80" s="137" t="str">
        <f t="shared" si="41"/>
        <v>*</v>
      </c>
      <c r="AZ80" s="143"/>
      <c r="BA80" s="143" t="str">
        <f t="shared" si="32"/>
        <v/>
      </c>
      <c r="BD80" s="143" t="str">
        <f t="shared" si="31"/>
        <v>BTA-6</v>
      </c>
    </row>
    <row r="81" spans="1:61" ht="12">
      <c r="A81" s="288">
        <v>79</v>
      </c>
      <c r="B81" s="289" t="s">
        <v>1118</v>
      </c>
      <c r="C81" s="290" t="s">
        <v>14</v>
      </c>
      <c r="D81" s="290" t="s">
        <v>168</v>
      </c>
      <c r="E81" s="291">
        <v>75</v>
      </c>
      <c r="F81" s="292">
        <v>0</v>
      </c>
      <c r="G81" s="292">
        <f t="shared" si="33"/>
        <v>225</v>
      </c>
      <c r="H81" s="293"/>
      <c r="I81" s="293"/>
      <c r="J81" s="293"/>
      <c r="K81" s="293"/>
      <c r="L81" s="293"/>
      <c r="M81" s="293"/>
      <c r="N81" s="293"/>
      <c r="O81" s="292">
        <f t="shared" si="34"/>
        <v>225</v>
      </c>
      <c r="P81" s="293">
        <v>225</v>
      </c>
      <c r="Q81" s="292">
        <f t="shared" si="26"/>
        <v>0</v>
      </c>
      <c r="R81" s="292">
        <f t="shared" si="35"/>
        <v>225</v>
      </c>
      <c r="S81" s="293">
        <v>50</v>
      </c>
      <c r="T81" s="293">
        <v>100</v>
      </c>
      <c r="U81" s="293"/>
      <c r="V81" s="293"/>
      <c r="W81" s="293">
        <v>100</v>
      </c>
      <c r="X81" s="293"/>
      <c r="Y81" s="293"/>
      <c r="Z81" s="292">
        <f t="shared" si="36"/>
        <v>475</v>
      </c>
      <c r="AA81" s="293">
        <v>475</v>
      </c>
      <c r="AB81" s="292">
        <f t="shared" si="27"/>
        <v>0</v>
      </c>
      <c r="AC81" s="292">
        <f t="shared" si="37"/>
        <v>225</v>
      </c>
      <c r="AD81" s="293"/>
      <c r="AE81" s="293"/>
      <c r="AF81" s="293"/>
      <c r="AG81" s="293"/>
      <c r="AH81" s="293"/>
      <c r="AI81" s="293"/>
      <c r="AJ81" s="293"/>
      <c r="AK81" s="292">
        <f t="shared" si="38"/>
        <v>225</v>
      </c>
      <c r="AL81" s="293">
        <v>225</v>
      </c>
      <c r="AM81" s="292">
        <f t="shared" si="28"/>
        <v>0</v>
      </c>
      <c r="AN81" s="292">
        <f t="shared" si="39"/>
        <v>225</v>
      </c>
      <c r="AO81" s="293"/>
      <c r="AP81" s="293"/>
      <c r="AQ81" s="293"/>
      <c r="AR81" s="293"/>
      <c r="AS81" s="293"/>
      <c r="AT81" s="293"/>
      <c r="AU81" s="293"/>
      <c r="AV81" s="292">
        <f t="shared" si="40"/>
        <v>225</v>
      </c>
      <c r="AW81" s="293"/>
      <c r="AX81" s="292">
        <f t="shared" si="29"/>
        <v>225</v>
      </c>
      <c r="AZ81" s="143"/>
      <c r="BA81" s="143" t="str">
        <f t="shared" si="32"/>
        <v/>
      </c>
      <c r="BD81" s="143" t="str">
        <f t="shared" si="31"/>
        <v>BUGEAC IOLLARÎ</v>
      </c>
    </row>
    <row r="82" spans="1:61" ht="12">
      <c r="A82" s="288">
        <v>80</v>
      </c>
      <c r="B82" s="289" t="s">
        <v>3426</v>
      </c>
      <c r="C82" s="290" t="s">
        <v>14</v>
      </c>
      <c r="D82" s="290"/>
      <c r="E82" s="291">
        <v>200</v>
      </c>
      <c r="F82" s="292">
        <v>0</v>
      </c>
      <c r="G82" s="292">
        <f t="shared" si="33"/>
        <v>600</v>
      </c>
      <c r="H82" s="293"/>
      <c r="I82" s="293"/>
      <c r="J82" s="293"/>
      <c r="K82" s="293"/>
      <c r="L82" s="293"/>
      <c r="M82" s="293"/>
      <c r="N82" s="293"/>
      <c r="O82" s="292">
        <f t="shared" si="34"/>
        <v>600</v>
      </c>
      <c r="P82" s="293">
        <v>600</v>
      </c>
      <c r="Q82" s="292">
        <f t="shared" si="26"/>
        <v>0</v>
      </c>
      <c r="R82" s="292">
        <f t="shared" si="35"/>
        <v>600</v>
      </c>
      <c r="S82" s="293">
        <v>50</v>
      </c>
      <c r="T82" s="293"/>
      <c r="U82" s="293"/>
      <c r="V82" s="293"/>
      <c r="W82" s="293">
        <v>100</v>
      </c>
      <c r="X82" s="293"/>
      <c r="Y82" s="293"/>
      <c r="Z82" s="292">
        <f t="shared" si="36"/>
        <v>750</v>
      </c>
      <c r="AA82" s="293">
        <v>750</v>
      </c>
      <c r="AB82" s="292">
        <f t="shared" si="27"/>
        <v>0</v>
      </c>
      <c r="AC82" s="292">
        <f t="shared" si="37"/>
        <v>600</v>
      </c>
      <c r="AD82" s="293"/>
      <c r="AE82" s="293"/>
      <c r="AF82" s="293"/>
      <c r="AG82" s="293"/>
      <c r="AH82" s="293"/>
      <c r="AI82" s="293"/>
      <c r="AJ82" s="293"/>
      <c r="AK82" s="292">
        <f t="shared" si="38"/>
        <v>600</v>
      </c>
      <c r="AL82" s="293">
        <v>600</v>
      </c>
      <c r="AM82" s="292">
        <f t="shared" si="28"/>
        <v>0</v>
      </c>
      <c r="AN82" s="292">
        <f t="shared" si="39"/>
        <v>600</v>
      </c>
      <c r="AO82" s="293"/>
      <c r="AP82" s="293"/>
      <c r="AQ82" s="293"/>
      <c r="AR82" s="293"/>
      <c r="AS82" s="293"/>
      <c r="AT82" s="293"/>
      <c r="AU82" s="293"/>
      <c r="AV82" s="292">
        <f t="shared" si="40"/>
        <v>600</v>
      </c>
      <c r="AW82" s="293">
        <v>600</v>
      </c>
      <c r="AX82" s="292">
        <f t="shared" si="29"/>
        <v>0</v>
      </c>
      <c r="AZ82" s="143"/>
      <c r="BA82" s="143" t="str">
        <f t="shared" si="32"/>
        <v/>
      </c>
      <c r="BD82" s="143" t="str">
        <f t="shared" si="31"/>
        <v>BUNĂSTARE</v>
      </c>
    </row>
    <row r="83" spans="1:61" ht="12">
      <c r="A83" s="288">
        <v>81</v>
      </c>
      <c r="B83" s="289" t="s">
        <v>3436</v>
      </c>
      <c r="C83" s="290" t="s">
        <v>14</v>
      </c>
      <c r="D83" s="290"/>
      <c r="E83" s="291">
        <v>40</v>
      </c>
      <c r="F83" s="292">
        <v>0</v>
      </c>
      <c r="G83" s="292">
        <f t="shared" si="33"/>
        <v>120</v>
      </c>
      <c r="H83" s="293"/>
      <c r="I83" s="293"/>
      <c r="J83" s="293"/>
      <c r="K83" s="293"/>
      <c r="L83" s="293"/>
      <c r="M83" s="293"/>
      <c r="N83" s="293"/>
      <c r="O83" s="292">
        <f t="shared" si="34"/>
        <v>120</v>
      </c>
      <c r="P83" s="293"/>
      <c r="Q83" s="292">
        <f t="shared" si="26"/>
        <v>120</v>
      </c>
      <c r="R83" s="292">
        <f t="shared" si="35"/>
        <v>120</v>
      </c>
      <c r="S83" s="293"/>
      <c r="T83" s="293"/>
      <c r="U83" s="293"/>
      <c r="V83" s="293"/>
      <c r="W83" s="293"/>
      <c r="X83" s="293"/>
      <c r="Y83" s="293"/>
      <c r="Z83" s="292">
        <f t="shared" si="36"/>
        <v>120</v>
      </c>
      <c r="AA83" s="293">
        <v>480</v>
      </c>
      <c r="AB83" s="292">
        <f t="shared" si="27"/>
        <v>-240</v>
      </c>
      <c r="AC83" s="292">
        <f t="shared" si="37"/>
        <v>120</v>
      </c>
      <c r="AD83" s="293"/>
      <c r="AE83" s="293"/>
      <c r="AF83" s="293"/>
      <c r="AG83" s="293"/>
      <c r="AH83" s="293"/>
      <c r="AI83" s="293"/>
      <c r="AJ83" s="293"/>
      <c r="AK83" s="292">
        <f t="shared" si="38"/>
        <v>120</v>
      </c>
      <c r="AL83" s="293"/>
      <c r="AM83" s="292">
        <f t="shared" si="28"/>
        <v>-120</v>
      </c>
      <c r="AN83" s="292">
        <f t="shared" si="39"/>
        <v>120</v>
      </c>
      <c r="AO83" s="293"/>
      <c r="AP83" s="293"/>
      <c r="AQ83" s="293"/>
      <c r="AR83" s="293"/>
      <c r="AS83" s="293"/>
      <c r="AT83" s="293"/>
      <c r="AU83" s="293"/>
      <c r="AV83" s="292">
        <f t="shared" si="40"/>
        <v>120</v>
      </c>
      <c r="AW83" s="293"/>
      <c r="AX83" s="292">
        <f t="shared" si="29"/>
        <v>0</v>
      </c>
      <c r="AZ83" s="143"/>
      <c r="BA83" s="143" t="str">
        <f t="shared" si="32"/>
        <v/>
      </c>
      <c r="BD83" s="143" t="str">
        <f t="shared" si="31"/>
        <v>BURLACU-VIN</v>
      </c>
    </row>
    <row r="84" spans="1:61" ht="12">
      <c r="A84" s="288">
        <v>82</v>
      </c>
      <c r="B84" s="289" t="s">
        <v>1550</v>
      </c>
      <c r="C84" s="290" t="s">
        <v>14</v>
      </c>
      <c r="D84" s="290"/>
      <c r="E84" s="291">
        <v>115</v>
      </c>
      <c r="F84" s="292">
        <v>345</v>
      </c>
      <c r="G84" s="292">
        <f t="shared" si="33"/>
        <v>345</v>
      </c>
      <c r="H84" s="293"/>
      <c r="I84" s="293"/>
      <c r="J84" s="293"/>
      <c r="K84" s="293"/>
      <c r="L84" s="293"/>
      <c r="M84" s="293"/>
      <c r="N84" s="293"/>
      <c r="O84" s="292">
        <f t="shared" si="34"/>
        <v>345</v>
      </c>
      <c r="P84" s="293">
        <v>690</v>
      </c>
      <c r="Q84" s="292">
        <f t="shared" si="26"/>
        <v>0</v>
      </c>
      <c r="R84" s="292">
        <f t="shared" si="35"/>
        <v>345</v>
      </c>
      <c r="S84" s="293">
        <v>50</v>
      </c>
      <c r="T84" s="293"/>
      <c r="U84" s="293">
        <v>115</v>
      </c>
      <c r="V84" s="293"/>
      <c r="W84" s="293">
        <v>100</v>
      </c>
      <c r="X84" s="293"/>
      <c r="Y84" s="293"/>
      <c r="Z84" s="292">
        <f t="shared" si="36"/>
        <v>610</v>
      </c>
      <c r="AA84" s="293">
        <v>955</v>
      </c>
      <c r="AB84" s="292">
        <f t="shared" si="27"/>
        <v>-345</v>
      </c>
      <c r="AC84" s="292">
        <f t="shared" si="37"/>
        <v>345</v>
      </c>
      <c r="AD84" s="293"/>
      <c r="AE84" s="293"/>
      <c r="AF84" s="293"/>
      <c r="AG84" s="293"/>
      <c r="AH84" s="293"/>
      <c r="AI84" s="293"/>
      <c r="AJ84" s="293"/>
      <c r="AK84" s="292">
        <f t="shared" si="38"/>
        <v>345</v>
      </c>
      <c r="AL84" s="293"/>
      <c r="AM84" s="292">
        <f t="shared" si="28"/>
        <v>0</v>
      </c>
      <c r="AN84" s="292">
        <f t="shared" si="39"/>
        <v>345</v>
      </c>
      <c r="AO84" s="293"/>
      <c r="AP84" s="293"/>
      <c r="AQ84" s="293"/>
      <c r="AR84" s="293"/>
      <c r="AS84" s="293"/>
      <c r="AT84" s="293"/>
      <c r="AU84" s="293"/>
      <c r="AV84" s="292">
        <f t="shared" si="40"/>
        <v>345</v>
      </c>
      <c r="AW84" s="293">
        <v>345</v>
      </c>
      <c r="AX84" s="292">
        <f t="shared" si="29"/>
        <v>0</v>
      </c>
      <c r="AY84" s="137" t="str">
        <f>IF(AX84=0,"*","")</f>
        <v>*</v>
      </c>
      <c r="AZ84" s="143"/>
      <c r="BA84" s="143" t="str">
        <f t="shared" si="32"/>
        <v/>
      </c>
      <c r="BD84" s="143" t="str">
        <f t="shared" si="31"/>
        <v>CAHULEANCA</v>
      </c>
    </row>
    <row r="85" spans="1:61" ht="12">
      <c r="A85" s="288">
        <v>83</v>
      </c>
      <c r="B85" s="289" t="s">
        <v>1589</v>
      </c>
      <c r="C85" s="290" t="s">
        <v>23</v>
      </c>
      <c r="D85" s="290"/>
      <c r="E85" s="291">
        <v>150</v>
      </c>
      <c r="F85" s="292">
        <v>0</v>
      </c>
      <c r="G85" s="292">
        <f t="shared" si="33"/>
        <v>450</v>
      </c>
      <c r="H85" s="293"/>
      <c r="I85" s="293"/>
      <c r="J85" s="293"/>
      <c r="K85" s="293"/>
      <c r="L85" s="293"/>
      <c r="M85" s="293"/>
      <c r="N85" s="293"/>
      <c r="O85" s="292">
        <f t="shared" si="34"/>
        <v>450</v>
      </c>
      <c r="P85" s="293">
        <v>450</v>
      </c>
      <c r="Q85" s="292">
        <f t="shared" si="26"/>
        <v>0</v>
      </c>
      <c r="R85" s="292">
        <f t="shared" si="35"/>
        <v>450</v>
      </c>
      <c r="S85" s="293"/>
      <c r="T85" s="293"/>
      <c r="U85" s="293"/>
      <c r="V85" s="293"/>
      <c r="W85" s="293"/>
      <c r="X85" s="293"/>
      <c r="Y85" s="293"/>
      <c r="Z85" s="292">
        <f t="shared" si="36"/>
        <v>450</v>
      </c>
      <c r="AA85" s="293">
        <v>450</v>
      </c>
      <c r="AB85" s="292">
        <f t="shared" si="27"/>
        <v>0</v>
      </c>
      <c r="AC85" s="292">
        <f t="shared" si="37"/>
        <v>450</v>
      </c>
      <c r="AD85" s="293"/>
      <c r="AE85" s="293"/>
      <c r="AF85" s="293"/>
      <c r="AG85" s="293"/>
      <c r="AH85" s="293"/>
      <c r="AI85" s="293"/>
      <c r="AJ85" s="293"/>
      <c r="AK85" s="292">
        <f t="shared" si="38"/>
        <v>450</v>
      </c>
      <c r="AL85" s="293">
        <v>900</v>
      </c>
      <c r="AM85" s="292">
        <f t="shared" si="28"/>
        <v>-450</v>
      </c>
      <c r="AN85" s="292">
        <f t="shared" si="39"/>
        <v>450</v>
      </c>
      <c r="AO85" s="293"/>
      <c r="AP85" s="293"/>
      <c r="AQ85" s="293"/>
      <c r="AR85" s="293"/>
      <c r="AS85" s="293"/>
      <c r="AT85" s="293"/>
      <c r="AU85" s="293"/>
      <c r="AV85" s="292">
        <f t="shared" si="40"/>
        <v>450</v>
      </c>
      <c r="AW85" s="293"/>
      <c r="AX85" s="292">
        <f t="shared" si="29"/>
        <v>0</v>
      </c>
      <c r="AY85" s="137" t="str">
        <f>IF(AX85=0,"*","")</f>
        <v>*</v>
      </c>
      <c r="AZ85" s="143"/>
      <c r="BA85" s="143" t="str">
        <f t="shared" si="32"/>
        <v/>
      </c>
      <c r="BD85" s="143" t="str">
        <f t="shared" si="31"/>
        <v>CAMELIA</v>
      </c>
    </row>
    <row r="86" spans="1:61" ht="12">
      <c r="A86" s="288">
        <v>84</v>
      </c>
      <c r="B86" s="296" t="s">
        <v>3069</v>
      </c>
      <c r="C86" s="297" t="s">
        <v>1709</v>
      </c>
      <c r="D86" s="297" t="s">
        <v>874</v>
      </c>
      <c r="E86" s="298"/>
      <c r="F86" s="299">
        <v>550</v>
      </c>
      <c r="G86" s="299"/>
      <c r="H86" s="300"/>
      <c r="I86" s="300"/>
      <c r="J86" s="300"/>
      <c r="K86" s="300"/>
      <c r="L86" s="300"/>
      <c r="M86" s="300"/>
      <c r="N86" s="300"/>
      <c r="O86" s="299"/>
      <c r="P86" s="300"/>
      <c r="Q86" s="299">
        <f t="shared" ref="Q86:Q120" si="42">F86+O86-P86</f>
        <v>550</v>
      </c>
      <c r="R86" s="299"/>
      <c r="S86" s="300"/>
      <c r="T86" s="300"/>
      <c r="U86" s="300"/>
      <c r="V86" s="300"/>
      <c r="W86" s="300"/>
      <c r="X86" s="300"/>
      <c r="Y86" s="300"/>
      <c r="Z86" s="299"/>
      <c r="AA86" s="300"/>
      <c r="AB86" s="299">
        <f t="shared" ref="AB86:AB120" si="43">Q86+Z86-AA86</f>
        <v>550</v>
      </c>
      <c r="AC86" s="299"/>
      <c r="AD86" s="300"/>
      <c r="AE86" s="300"/>
      <c r="AF86" s="300"/>
      <c r="AG86" s="300"/>
      <c r="AH86" s="300"/>
      <c r="AI86" s="300"/>
      <c r="AJ86" s="300"/>
      <c r="AK86" s="299"/>
      <c r="AL86" s="300"/>
      <c r="AM86" s="299">
        <f t="shared" ref="AM86:AM120" si="44">AB86+AK86-AL86</f>
        <v>550</v>
      </c>
      <c r="AN86" s="299"/>
      <c r="AO86" s="300"/>
      <c r="AP86" s="300"/>
      <c r="AQ86" s="300"/>
      <c r="AR86" s="300"/>
      <c r="AS86" s="300"/>
      <c r="AT86" s="300"/>
      <c r="AU86" s="300"/>
      <c r="AV86" s="299"/>
      <c r="AW86" s="300"/>
      <c r="AX86" s="299">
        <f t="shared" ref="AX86:AX120" si="45">AM86+AV86-AW86</f>
        <v>550</v>
      </c>
      <c r="AY86" s="137" t="str">
        <f>IF(AX86=0,"*","")</f>
        <v/>
      </c>
      <c r="AZ86" s="137" t="str">
        <f>IF(F86&gt;P86,"!!!","")</f>
        <v>!!!</v>
      </c>
      <c r="BA86" s="143" t="str">
        <f t="shared" si="32"/>
        <v/>
      </c>
      <c r="BD86" s="143" t="str">
        <f t="shared" si="31"/>
        <v>CAMION (В 2017 НЕ НАЧИСЛЯТЬ)</v>
      </c>
      <c r="BI86" s="143" t="str">
        <f t="shared" ref="BI86:BI94" si="46">IF(AX86&gt;=E86*12,"Год не платят",IF(AX86=E86*9,"3 кв. не платят",IF(AX86=E86*6,"2 кв. не платят",IF(AX86=E86*3,"Долг  за один кв.",IF(AX86&lt;R86,"Не оплачена доп.услуга","ok")))))</f>
        <v>Год не платят</v>
      </c>
    </row>
    <row r="87" spans="1:61" ht="12">
      <c r="A87" s="288">
        <v>85</v>
      </c>
      <c r="B87" s="536" t="s">
        <v>2000</v>
      </c>
      <c r="C87" s="290" t="s">
        <v>3506</v>
      </c>
      <c r="D87" s="290"/>
      <c r="E87" s="291"/>
      <c r="F87" s="292">
        <v>720</v>
      </c>
      <c r="G87" s="292">
        <f t="shared" ref="G87:G118" si="47">E87*3</f>
        <v>0</v>
      </c>
      <c r="H87" s="293"/>
      <c r="I87" s="293"/>
      <c r="J87" s="293"/>
      <c r="K87" s="293"/>
      <c r="L87" s="293"/>
      <c r="M87" s="293"/>
      <c r="N87" s="293"/>
      <c r="O87" s="292">
        <f t="shared" ref="O87:O122" si="48">SUM(G87:N87)</f>
        <v>0</v>
      </c>
      <c r="P87" s="293"/>
      <c r="Q87" s="292">
        <f t="shared" si="42"/>
        <v>720</v>
      </c>
      <c r="R87" s="292">
        <f t="shared" ref="R87:R118" si="49">E87*3</f>
        <v>0</v>
      </c>
      <c r="S87" s="293"/>
      <c r="T87" s="293"/>
      <c r="U87" s="293"/>
      <c r="V87" s="293"/>
      <c r="W87" s="293"/>
      <c r="X87" s="293"/>
      <c r="Y87" s="293"/>
      <c r="Z87" s="292">
        <f t="shared" ref="Z87:Z118" si="50">SUM(R87:Y87)</f>
        <v>0</v>
      </c>
      <c r="AA87" s="293"/>
      <c r="AB87" s="292">
        <f t="shared" si="43"/>
        <v>720</v>
      </c>
      <c r="AC87" s="292">
        <f t="shared" ref="AC87:AC118" si="51">$E87*3</f>
        <v>0</v>
      </c>
      <c r="AD87" s="293"/>
      <c r="AE87" s="293"/>
      <c r="AF87" s="293"/>
      <c r="AG87" s="293"/>
      <c r="AH87" s="293"/>
      <c r="AI87" s="293"/>
      <c r="AJ87" s="293"/>
      <c r="AK87" s="292">
        <f t="shared" ref="AK87:AK118" si="52">SUM(AC87:AJ87)</f>
        <v>0</v>
      </c>
      <c r="AL87" s="293"/>
      <c r="AM87" s="292">
        <f t="shared" si="44"/>
        <v>720</v>
      </c>
      <c r="AN87" s="292">
        <f t="shared" ref="AN87:AN118" si="53">$E87*3</f>
        <v>0</v>
      </c>
      <c r="AO87" s="293"/>
      <c r="AP87" s="293"/>
      <c r="AQ87" s="293"/>
      <c r="AR87" s="293"/>
      <c r="AS87" s="293"/>
      <c r="AT87" s="293"/>
      <c r="AU87" s="293"/>
      <c r="AV87" s="292">
        <f t="shared" ref="AV87:AV118" si="54">SUM(AN87:AU87)</f>
        <v>0</v>
      </c>
      <c r="AW87" s="293"/>
      <c r="AX87" s="292">
        <f t="shared" si="45"/>
        <v>720</v>
      </c>
      <c r="AZ87" s="143"/>
      <c r="BA87" s="143" t="str">
        <f t="shared" si="32"/>
        <v/>
      </c>
      <c r="BD87" s="143" t="str">
        <f t="shared" si="31"/>
        <v>CARME MOL (STOP 01.01.19)</v>
      </c>
      <c r="BI87" s="143" t="str">
        <f t="shared" si="46"/>
        <v>Год не платят</v>
      </c>
    </row>
    <row r="88" spans="1:61" ht="12">
      <c r="A88" s="288">
        <v>86</v>
      </c>
      <c r="B88" s="289" t="s">
        <v>169</v>
      </c>
      <c r="C88" s="290" t="s">
        <v>23</v>
      </c>
      <c r="D88" s="290" t="s">
        <v>12</v>
      </c>
      <c r="E88" s="291">
        <v>85</v>
      </c>
      <c r="F88" s="292">
        <v>0</v>
      </c>
      <c r="G88" s="292">
        <f t="shared" si="47"/>
        <v>255</v>
      </c>
      <c r="H88" s="293"/>
      <c r="I88" s="293"/>
      <c r="J88" s="293"/>
      <c r="K88" s="293"/>
      <c r="L88" s="293"/>
      <c r="M88" s="293"/>
      <c r="N88" s="293"/>
      <c r="O88" s="292">
        <f t="shared" si="48"/>
        <v>255</v>
      </c>
      <c r="P88" s="293"/>
      <c r="Q88" s="292">
        <f t="shared" si="42"/>
        <v>255</v>
      </c>
      <c r="R88" s="292">
        <f t="shared" si="49"/>
        <v>255</v>
      </c>
      <c r="S88" s="293"/>
      <c r="T88" s="293"/>
      <c r="U88" s="293"/>
      <c r="V88" s="293"/>
      <c r="W88" s="293"/>
      <c r="X88" s="293"/>
      <c r="Y88" s="293"/>
      <c r="Z88" s="292">
        <f t="shared" si="50"/>
        <v>255</v>
      </c>
      <c r="AA88" s="293"/>
      <c r="AB88" s="292">
        <f t="shared" si="43"/>
        <v>510</v>
      </c>
      <c r="AC88" s="292">
        <f t="shared" si="51"/>
        <v>255</v>
      </c>
      <c r="AD88" s="293"/>
      <c r="AE88" s="293"/>
      <c r="AF88" s="293"/>
      <c r="AG88" s="293"/>
      <c r="AH88" s="293"/>
      <c r="AI88" s="293"/>
      <c r="AJ88" s="293"/>
      <c r="AK88" s="292">
        <f t="shared" si="52"/>
        <v>255</v>
      </c>
      <c r="AL88" s="293"/>
      <c r="AM88" s="292">
        <f t="shared" si="44"/>
        <v>765</v>
      </c>
      <c r="AN88" s="292">
        <f t="shared" si="53"/>
        <v>255</v>
      </c>
      <c r="AO88" s="293"/>
      <c r="AP88" s="293"/>
      <c r="AQ88" s="293"/>
      <c r="AR88" s="293"/>
      <c r="AS88" s="293"/>
      <c r="AT88" s="293"/>
      <c r="AU88" s="293"/>
      <c r="AV88" s="292">
        <f t="shared" si="54"/>
        <v>255</v>
      </c>
      <c r="AW88" s="293"/>
      <c r="AX88" s="292">
        <f t="shared" si="45"/>
        <v>1020</v>
      </c>
      <c r="AY88" s="137" t="str">
        <f t="shared" ref="AY88:AY103" si="55">IF(AX88=0,"*","")</f>
        <v/>
      </c>
      <c r="AZ88" s="143"/>
      <c r="BA88" s="143" t="str">
        <f t="shared" si="32"/>
        <v/>
      </c>
      <c r="BD88" s="143" t="str">
        <f t="shared" si="31"/>
        <v>CASTROL</v>
      </c>
      <c r="BI88" s="143" t="str">
        <f t="shared" si="46"/>
        <v>Год не платят</v>
      </c>
    </row>
    <row r="89" spans="1:61" ht="12">
      <c r="A89" s="288">
        <v>87</v>
      </c>
      <c r="B89" s="289" t="s">
        <v>1583</v>
      </c>
      <c r="C89" s="290" t="s">
        <v>14</v>
      </c>
      <c r="D89" s="290"/>
      <c r="E89" s="291">
        <v>665</v>
      </c>
      <c r="F89" s="292">
        <v>0</v>
      </c>
      <c r="G89" s="292">
        <f t="shared" si="47"/>
        <v>1995</v>
      </c>
      <c r="H89" s="293"/>
      <c r="I89" s="293"/>
      <c r="J89" s="293"/>
      <c r="K89" s="293"/>
      <c r="L89" s="293"/>
      <c r="M89" s="293"/>
      <c r="N89" s="293"/>
      <c r="O89" s="292">
        <f t="shared" si="48"/>
        <v>1995</v>
      </c>
      <c r="P89" s="293">
        <v>2000</v>
      </c>
      <c r="Q89" s="292">
        <f t="shared" si="42"/>
        <v>-5</v>
      </c>
      <c r="R89" s="292">
        <f t="shared" si="49"/>
        <v>1995</v>
      </c>
      <c r="S89" s="293">
        <v>50</v>
      </c>
      <c r="T89" s="293"/>
      <c r="U89" s="293"/>
      <c r="V89" s="293"/>
      <c r="W89" s="293">
        <v>100</v>
      </c>
      <c r="X89" s="293"/>
      <c r="Y89" s="293"/>
      <c r="Z89" s="292">
        <f t="shared" si="50"/>
        <v>2145</v>
      </c>
      <c r="AA89" s="293">
        <v>2290</v>
      </c>
      <c r="AB89" s="292">
        <f t="shared" si="43"/>
        <v>-150</v>
      </c>
      <c r="AC89" s="292">
        <f t="shared" si="51"/>
        <v>1995</v>
      </c>
      <c r="AD89" s="293"/>
      <c r="AE89" s="293"/>
      <c r="AF89" s="293"/>
      <c r="AG89" s="293"/>
      <c r="AH89" s="293"/>
      <c r="AI89" s="293"/>
      <c r="AJ89" s="293"/>
      <c r="AK89" s="292">
        <f t="shared" si="52"/>
        <v>1995</v>
      </c>
      <c r="AL89" s="293">
        <v>1995</v>
      </c>
      <c r="AM89" s="292">
        <f t="shared" si="44"/>
        <v>-150</v>
      </c>
      <c r="AN89" s="292">
        <f t="shared" si="53"/>
        <v>1995</v>
      </c>
      <c r="AO89" s="293">
        <v>50</v>
      </c>
      <c r="AP89" s="293">
        <v>802</v>
      </c>
      <c r="AQ89" s="293"/>
      <c r="AR89" s="293"/>
      <c r="AS89" s="293">
        <v>100</v>
      </c>
      <c r="AT89" s="293"/>
      <c r="AU89" s="293">
        <v>50</v>
      </c>
      <c r="AV89" s="292">
        <f t="shared" si="54"/>
        <v>2997</v>
      </c>
      <c r="AW89" s="293">
        <v>2847</v>
      </c>
      <c r="AX89" s="292">
        <f t="shared" si="45"/>
        <v>0</v>
      </c>
      <c r="AY89" s="137" t="str">
        <f t="shared" si="55"/>
        <v>*</v>
      </c>
      <c r="AZ89" s="137" t="str">
        <f>IF(F89&gt;P89,"!!!","")</f>
        <v/>
      </c>
      <c r="BA89" s="143" t="str">
        <f t="shared" si="32"/>
        <v/>
      </c>
      <c r="BD89" s="143" t="str">
        <f t="shared" si="31"/>
        <v>CEBA-VIN</v>
      </c>
      <c r="BI89" s="143" t="str">
        <f t="shared" si="46"/>
        <v>Не оплачена доп.услуга</v>
      </c>
    </row>
    <row r="90" spans="1:61" ht="12">
      <c r="A90" s="288">
        <v>88</v>
      </c>
      <c r="B90" s="542" t="s">
        <v>3495</v>
      </c>
      <c r="C90" s="290" t="s">
        <v>14</v>
      </c>
      <c r="D90" s="290"/>
      <c r="E90" s="291">
        <v>125</v>
      </c>
      <c r="F90" s="292">
        <v>0</v>
      </c>
      <c r="G90" s="292">
        <f t="shared" si="47"/>
        <v>375</v>
      </c>
      <c r="H90" s="293"/>
      <c r="I90" s="293"/>
      <c r="J90" s="293"/>
      <c r="K90" s="293"/>
      <c r="L90" s="293"/>
      <c r="M90" s="293"/>
      <c r="N90" s="293"/>
      <c r="O90" s="292">
        <f t="shared" si="48"/>
        <v>375</v>
      </c>
      <c r="P90" s="293">
        <v>375</v>
      </c>
      <c r="Q90" s="292">
        <f t="shared" si="42"/>
        <v>0</v>
      </c>
      <c r="R90" s="292">
        <f t="shared" si="49"/>
        <v>375</v>
      </c>
      <c r="S90" s="293"/>
      <c r="T90" s="293">
        <v>173</v>
      </c>
      <c r="U90" s="293"/>
      <c r="V90" s="293"/>
      <c r="W90" s="293">
        <v>100</v>
      </c>
      <c r="X90" s="293"/>
      <c r="Y90" s="293"/>
      <c r="Z90" s="292">
        <f t="shared" si="50"/>
        <v>648</v>
      </c>
      <c r="AA90" s="293">
        <v>648</v>
      </c>
      <c r="AB90" s="292">
        <f t="shared" si="43"/>
        <v>0</v>
      </c>
      <c r="AC90" s="292">
        <f t="shared" si="51"/>
        <v>375</v>
      </c>
      <c r="AD90" s="293">
        <v>50</v>
      </c>
      <c r="AE90" s="293"/>
      <c r="AF90" s="293"/>
      <c r="AG90" s="293"/>
      <c r="AH90" s="293"/>
      <c r="AI90" s="293"/>
      <c r="AJ90" s="293"/>
      <c r="AK90" s="292">
        <f t="shared" si="52"/>
        <v>425</v>
      </c>
      <c r="AL90" s="293">
        <v>425</v>
      </c>
      <c r="AM90" s="292">
        <f t="shared" si="44"/>
        <v>0</v>
      </c>
      <c r="AN90" s="292">
        <f t="shared" si="53"/>
        <v>375</v>
      </c>
      <c r="AO90" s="293"/>
      <c r="AP90" s="293"/>
      <c r="AQ90" s="293"/>
      <c r="AR90" s="293"/>
      <c r="AS90" s="293"/>
      <c r="AT90" s="293"/>
      <c r="AU90" s="293"/>
      <c r="AV90" s="292">
        <f t="shared" si="54"/>
        <v>375</v>
      </c>
      <c r="AW90" s="293">
        <v>375</v>
      </c>
      <c r="AX90" s="292">
        <f t="shared" si="45"/>
        <v>0</v>
      </c>
      <c r="AY90" s="137" t="str">
        <f t="shared" si="55"/>
        <v>*</v>
      </c>
      <c r="BA90" s="143" t="str">
        <f t="shared" si="32"/>
        <v/>
      </c>
      <c r="BI90" s="143" t="str">
        <f t="shared" si="46"/>
        <v>Не оплачена доп.услуга</v>
      </c>
    </row>
    <row r="91" spans="1:61" ht="13">
      <c r="A91" s="288">
        <v>89</v>
      </c>
      <c r="B91" s="541" t="s">
        <v>3364</v>
      </c>
      <c r="C91" s="290" t="s">
        <v>14</v>
      </c>
      <c r="D91" s="290"/>
      <c r="E91" s="291">
        <v>250</v>
      </c>
      <c r="F91" s="292">
        <v>0</v>
      </c>
      <c r="G91" s="292">
        <f t="shared" si="47"/>
        <v>750</v>
      </c>
      <c r="H91" s="293"/>
      <c r="I91" s="293"/>
      <c r="J91" s="293"/>
      <c r="K91" s="293"/>
      <c r="L91" s="293"/>
      <c r="M91" s="293"/>
      <c r="N91" s="293"/>
      <c r="O91" s="292">
        <f t="shared" si="48"/>
        <v>750</v>
      </c>
      <c r="P91" s="293">
        <v>750</v>
      </c>
      <c r="Q91" s="292">
        <f t="shared" si="42"/>
        <v>0</v>
      </c>
      <c r="R91" s="292">
        <f t="shared" si="49"/>
        <v>750</v>
      </c>
      <c r="S91" s="293"/>
      <c r="T91" s="293"/>
      <c r="U91" s="293"/>
      <c r="V91" s="293"/>
      <c r="W91" s="293"/>
      <c r="X91" s="293"/>
      <c r="Y91" s="293"/>
      <c r="Z91" s="292">
        <f t="shared" si="50"/>
        <v>750</v>
      </c>
      <c r="AA91" s="293">
        <v>750</v>
      </c>
      <c r="AB91" s="292">
        <f t="shared" si="43"/>
        <v>0</v>
      </c>
      <c r="AC91" s="292">
        <f t="shared" si="51"/>
        <v>750</v>
      </c>
      <c r="AD91" s="293">
        <v>50</v>
      </c>
      <c r="AE91" s="293"/>
      <c r="AF91" s="293"/>
      <c r="AG91" s="293"/>
      <c r="AH91" s="293">
        <v>100</v>
      </c>
      <c r="AI91" s="293"/>
      <c r="AJ91" s="293"/>
      <c r="AK91" s="292">
        <f t="shared" si="52"/>
        <v>900</v>
      </c>
      <c r="AL91" s="293">
        <v>1650</v>
      </c>
      <c r="AM91" s="292">
        <f t="shared" si="44"/>
        <v>-750</v>
      </c>
      <c r="AN91" s="292">
        <f t="shared" si="53"/>
        <v>750</v>
      </c>
      <c r="AO91" s="293"/>
      <c r="AP91" s="293"/>
      <c r="AQ91" s="293"/>
      <c r="AR91" s="293"/>
      <c r="AS91" s="293"/>
      <c r="AT91" s="293"/>
      <c r="AU91" s="293"/>
      <c r="AV91" s="292">
        <f t="shared" si="54"/>
        <v>750</v>
      </c>
      <c r="AW91" s="293"/>
      <c r="AX91" s="292">
        <f t="shared" si="45"/>
        <v>0</v>
      </c>
      <c r="AY91" s="137" t="str">
        <f t="shared" si="55"/>
        <v>*</v>
      </c>
      <c r="BA91" s="143" t="str">
        <f t="shared" si="32"/>
        <v/>
      </c>
      <c r="BI91" s="143" t="str">
        <f t="shared" si="46"/>
        <v>Не оплачена доп.услуга</v>
      </c>
    </row>
    <row r="92" spans="1:61" ht="12">
      <c r="A92" s="288">
        <v>90</v>
      </c>
      <c r="B92" s="289" t="s">
        <v>1592</v>
      </c>
      <c r="C92" s="290" t="s">
        <v>14</v>
      </c>
      <c r="D92" s="290"/>
      <c r="E92" s="291">
        <v>750</v>
      </c>
      <c r="F92" s="292">
        <v>-25</v>
      </c>
      <c r="G92" s="292">
        <f t="shared" si="47"/>
        <v>2250</v>
      </c>
      <c r="H92" s="293"/>
      <c r="I92" s="293"/>
      <c r="J92" s="293"/>
      <c r="K92" s="293"/>
      <c r="L92" s="293"/>
      <c r="M92" s="293"/>
      <c r="N92" s="293"/>
      <c r="O92" s="292">
        <f t="shared" si="48"/>
        <v>2250</v>
      </c>
      <c r="P92" s="293">
        <v>2225</v>
      </c>
      <c r="Q92" s="292">
        <f t="shared" si="42"/>
        <v>0</v>
      </c>
      <c r="R92" s="292">
        <f t="shared" si="49"/>
        <v>2250</v>
      </c>
      <c r="S92" s="293"/>
      <c r="T92" s="293"/>
      <c r="U92" s="293"/>
      <c r="V92" s="293"/>
      <c r="W92" s="293"/>
      <c r="X92" s="293"/>
      <c r="Y92" s="293"/>
      <c r="Z92" s="292">
        <f t="shared" si="50"/>
        <v>2250</v>
      </c>
      <c r="AA92" s="293">
        <v>2250</v>
      </c>
      <c r="AB92" s="292">
        <f t="shared" si="43"/>
        <v>0</v>
      </c>
      <c r="AC92" s="292">
        <f t="shared" si="51"/>
        <v>2250</v>
      </c>
      <c r="AD92" s="293"/>
      <c r="AE92" s="293"/>
      <c r="AF92" s="293"/>
      <c r="AG92" s="293"/>
      <c r="AH92" s="293"/>
      <c r="AI92" s="293"/>
      <c r="AJ92" s="293"/>
      <c r="AK92" s="292">
        <f t="shared" si="52"/>
        <v>2250</v>
      </c>
      <c r="AL92" s="293">
        <v>2275</v>
      </c>
      <c r="AM92" s="292">
        <f t="shared" si="44"/>
        <v>-25</v>
      </c>
      <c r="AN92" s="292">
        <f t="shared" si="53"/>
        <v>2250</v>
      </c>
      <c r="AO92" s="293"/>
      <c r="AP92" s="293"/>
      <c r="AQ92" s="293"/>
      <c r="AR92" s="293"/>
      <c r="AS92" s="293"/>
      <c r="AT92" s="293"/>
      <c r="AU92" s="293"/>
      <c r="AV92" s="292">
        <f t="shared" si="54"/>
        <v>2250</v>
      </c>
      <c r="AW92" s="293">
        <v>2225</v>
      </c>
      <c r="AX92" s="292">
        <f t="shared" si="45"/>
        <v>0</v>
      </c>
      <c r="AY92" s="137" t="str">
        <f t="shared" si="55"/>
        <v>*</v>
      </c>
      <c r="AZ92" s="143"/>
      <c r="BA92" s="143" t="str">
        <f t="shared" si="32"/>
        <v/>
      </c>
      <c r="BD92" s="143" t="str">
        <f t="shared" si="31"/>
        <v>CEREALE-VULCĂNEŞTI</v>
      </c>
      <c r="BI92" s="143" t="str">
        <f t="shared" si="46"/>
        <v>Не оплачена доп.услуга</v>
      </c>
    </row>
    <row r="93" spans="1:61" ht="12">
      <c r="A93" s="288">
        <v>91</v>
      </c>
      <c r="B93" s="294" t="s">
        <v>3198</v>
      </c>
      <c r="C93" s="290" t="s">
        <v>10</v>
      </c>
      <c r="D93" s="290" t="s">
        <v>12</v>
      </c>
      <c r="E93" s="295">
        <v>200</v>
      </c>
      <c r="F93" s="292">
        <v>0</v>
      </c>
      <c r="G93" s="292">
        <f t="shared" si="47"/>
        <v>600</v>
      </c>
      <c r="H93" s="293"/>
      <c r="I93" s="293"/>
      <c r="J93" s="293"/>
      <c r="K93" s="293"/>
      <c r="L93" s="293"/>
      <c r="M93" s="293"/>
      <c r="N93" s="293"/>
      <c r="O93" s="292">
        <f t="shared" si="48"/>
        <v>600</v>
      </c>
      <c r="P93" s="293">
        <v>1350</v>
      </c>
      <c r="Q93" s="292">
        <f t="shared" si="42"/>
        <v>-750</v>
      </c>
      <c r="R93" s="292">
        <f t="shared" si="49"/>
        <v>600</v>
      </c>
      <c r="S93" s="293">
        <v>50</v>
      </c>
      <c r="T93" s="293"/>
      <c r="U93" s="293"/>
      <c r="V93" s="293"/>
      <c r="W93" s="293">
        <v>100</v>
      </c>
      <c r="X93" s="293"/>
      <c r="Y93" s="293"/>
      <c r="Z93" s="292">
        <f t="shared" si="50"/>
        <v>750</v>
      </c>
      <c r="AA93" s="293"/>
      <c r="AB93" s="292">
        <f t="shared" si="43"/>
        <v>0</v>
      </c>
      <c r="AC93" s="292">
        <f t="shared" si="51"/>
        <v>600</v>
      </c>
      <c r="AD93" s="293"/>
      <c r="AE93" s="293"/>
      <c r="AF93" s="293"/>
      <c r="AG93" s="293"/>
      <c r="AH93" s="293"/>
      <c r="AI93" s="293"/>
      <c r="AJ93" s="293"/>
      <c r="AK93" s="292">
        <f t="shared" si="52"/>
        <v>600</v>
      </c>
      <c r="AL93" s="293">
        <v>1200</v>
      </c>
      <c r="AM93" s="292">
        <f t="shared" si="44"/>
        <v>-600</v>
      </c>
      <c r="AN93" s="292">
        <f t="shared" si="53"/>
        <v>600</v>
      </c>
      <c r="AO93" s="293"/>
      <c r="AP93" s="293"/>
      <c r="AQ93" s="293"/>
      <c r="AR93" s="293"/>
      <c r="AS93" s="293"/>
      <c r="AT93" s="293"/>
      <c r="AU93" s="293"/>
      <c r="AV93" s="292">
        <f t="shared" si="54"/>
        <v>600</v>
      </c>
      <c r="AW93" s="293"/>
      <c r="AX93" s="292">
        <f t="shared" si="45"/>
        <v>0</v>
      </c>
      <c r="AY93" s="137" t="str">
        <f t="shared" si="55"/>
        <v>*</v>
      </c>
      <c r="AZ93" s="143"/>
      <c r="BA93" s="143" t="str">
        <f t="shared" si="32"/>
        <v/>
      </c>
      <c r="BD93" s="143" t="str">
        <f t="shared" si="31"/>
        <v>CHIŞINĂU-CONINVEST</v>
      </c>
      <c r="BI93" s="143" t="str">
        <f t="shared" si="46"/>
        <v>Не оплачена доп.услуга</v>
      </c>
    </row>
    <row r="94" spans="1:61" ht="12">
      <c r="A94" s="288">
        <v>92</v>
      </c>
      <c r="B94" s="289" t="s">
        <v>175</v>
      </c>
      <c r="C94" s="290" t="s">
        <v>23</v>
      </c>
      <c r="D94" s="290" t="s">
        <v>176</v>
      </c>
      <c r="E94" s="291">
        <v>35</v>
      </c>
      <c r="F94" s="292">
        <v>0</v>
      </c>
      <c r="G94" s="292">
        <f t="shared" si="47"/>
        <v>105</v>
      </c>
      <c r="H94" s="293"/>
      <c r="I94" s="293"/>
      <c r="J94" s="293"/>
      <c r="K94" s="293"/>
      <c r="L94" s="293"/>
      <c r="M94" s="293"/>
      <c r="N94" s="293"/>
      <c r="O94" s="292">
        <f t="shared" si="48"/>
        <v>105</v>
      </c>
      <c r="P94" s="293"/>
      <c r="Q94" s="292">
        <f t="shared" si="42"/>
        <v>105</v>
      </c>
      <c r="R94" s="292">
        <f t="shared" si="49"/>
        <v>105</v>
      </c>
      <c r="S94" s="293"/>
      <c r="T94" s="293"/>
      <c r="U94" s="293"/>
      <c r="V94" s="293"/>
      <c r="W94" s="293"/>
      <c r="X94" s="293"/>
      <c r="Y94" s="293"/>
      <c r="Z94" s="292">
        <f t="shared" si="50"/>
        <v>105</v>
      </c>
      <c r="AA94" s="293">
        <v>420</v>
      </c>
      <c r="AB94" s="292">
        <f t="shared" si="43"/>
        <v>-210</v>
      </c>
      <c r="AC94" s="292">
        <f t="shared" si="51"/>
        <v>105</v>
      </c>
      <c r="AD94" s="293"/>
      <c r="AE94" s="293"/>
      <c r="AF94" s="293"/>
      <c r="AG94" s="293"/>
      <c r="AH94" s="293"/>
      <c r="AI94" s="293"/>
      <c r="AJ94" s="293"/>
      <c r="AK94" s="292">
        <f t="shared" si="52"/>
        <v>105</v>
      </c>
      <c r="AL94" s="293"/>
      <c r="AM94" s="292">
        <f t="shared" si="44"/>
        <v>-105</v>
      </c>
      <c r="AN94" s="292">
        <f t="shared" si="53"/>
        <v>105</v>
      </c>
      <c r="AO94" s="293"/>
      <c r="AP94" s="293"/>
      <c r="AQ94" s="293"/>
      <c r="AR94" s="293"/>
      <c r="AS94" s="293"/>
      <c r="AT94" s="293"/>
      <c r="AU94" s="293"/>
      <c r="AV94" s="292">
        <f t="shared" si="54"/>
        <v>105</v>
      </c>
      <c r="AW94" s="293"/>
      <c r="AX94" s="292">
        <f t="shared" si="45"/>
        <v>0</v>
      </c>
      <c r="AY94" s="137" t="str">
        <f t="shared" si="55"/>
        <v>*</v>
      </c>
      <c r="AZ94" s="143"/>
      <c r="BA94" s="143" t="str">
        <f t="shared" si="32"/>
        <v/>
      </c>
      <c r="BD94" s="143" t="str">
        <f t="shared" si="31"/>
        <v>CICRE</v>
      </c>
      <c r="BI94" s="143" t="str">
        <f t="shared" si="46"/>
        <v>Не оплачена доп.услуга</v>
      </c>
    </row>
    <row r="95" spans="1:61" ht="12">
      <c r="A95" s="288">
        <v>93</v>
      </c>
      <c r="B95" s="289" t="s">
        <v>1582</v>
      </c>
      <c r="C95" s="290" t="s">
        <v>14</v>
      </c>
      <c r="D95" s="290"/>
      <c r="E95" s="291">
        <v>350</v>
      </c>
      <c r="F95" s="292">
        <v>0</v>
      </c>
      <c r="G95" s="292">
        <f t="shared" si="47"/>
        <v>1050</v>
      </c>
      <c r="H95" s="293"/>
      <c r="I95" s="293"/>
      <c r="J95" s="293"/>
      <c r="K95" s="293"/>
      <c r="L95" s="293"/>
      <c r="M95" s="293"/>
      <c r="N95" s="293"/>
      <c r="O95" s="292">
        <f t="shared" si="48"/>
        <v>1050</v>
      </c>
      <c r="P95" s="293">
        <v>3870</v>
      </c>
      <c r="Q95" s="292">
        <f t="shared" si="42"/>
        <v>-2820</v>
      </c>
      <c r="R95" s="292">
        <f t="shared" si="49"/>
        <v>1050</v>
      </c>
      <c r="S95" s="293">
        <v>50</v>
      </c>
      <c r="T95" s="293"/>
      <c r="U95" s="293"/>
      <c r="V95" s="293"/>
      <c r="W95" s="293">
        <v>100</v>
      </c>
      <c r="X95" s="293"/>
      <c r="Y95" s="293"/>
      <c r="Z95" s="292">
        <f t="shared" si="50"/>
        <v>1200</v>
      </c>
      <c r="AA95" s="293">
        <v>150</v>
      </c>
      <c r="AB95" s="292">
        <f t="shared" si="43"/>
        <v>-1770</v>
      </c>
      <c r="AC95" s="292">
        <f t="shared" si="51"/>
        <v>1050</v>
      </c>
      <c r="AD95" s="293"/>
      <c r="AE95" s="293">
        <v>293</v>
      </c>
      <c r="AF95" s="293"/>
      <c r="AG95" s="293"/>
      <c r="AH95" s="293"/>
      <c r="AI95" s="293"/>
      <c r="AJ95" s="293"/>
      <c r="AK95" s="292">
        <f t="shared" si="52"/>
        <v>1343</v>
      </c>
      <c r="AL95" s="293"/>
      <c r="AM95" s="292">
        <f t="shared" si="44"/>
        <v>-427</v>
      </c>
      <c r="AN95" s="292">
        <f t="shared" si="53"/>
        <v>1050</v>
      </c>
      <c r="AO95" s="293"/>
      <c r="AP95" s="293">
        <v>293</v>
      </c>
      <c r="AQ95" s="293"/>
      <c r="AR95" s="293"/>
      <c r="AS95" s="293"/>
      <c r="AT95" s="293"/>
      <c r="AU95" s="293"/>
      <c r="AV95" s="292">
        <f t="shared" si="54"/>
        <v>1343</v>
      </c>
      <c r="AW95" s="293">
        <v>916</v>
      </c>
      <c r="AX95" s="292">
        <f t="shared" si="45"/>
        <v>0</v>
      </c>
      <c r="AY95" s="137" t="str">
        <f t="shared" si="55"/>
        <v>*</v>
      </c>
      <c r="AZ95" s="143"/>
      <c r="BA95" s="143" t="str">
        <f t="shared" si="32"/>
        <v/>
      </c>
      <c r="BD95" s="143" t="str">
        <f t="shared" si="31"/>
        <v>CIUMAI</v>
      </c>
      <c r="BI95" s="143" t="str">
        <f>IF(BG95=0,"ок",IF(AX95&gt;=E95*12,"Год не платят",IF(AX95=E95*9,"3 кв. не платят",IF(AX95=E95*6,"2 кв. не платят",IF(AX95=E95*3,"Долг  за один кв.",IF(AX95&lt;R95,"Не оплачена доп.услуга","ok"))))))</f>
        <v>ок</v>
      </c>
    </row>
    <row r="96" spans="1:61" ht="12">
      <c r="A96" s="288">
        <v>94</v>
      </c>
      <c r="B96" s="289" t="s">
        <v>3872</v>
      </c>
      <c r="C96" s="290" t="s">
        <v>14</v>
      </c>
      <c r="D96" s="290" t="s">
        <v>3873</v>
      </c>
      <c r="E96" s="291">
        <v>150</v>
      </c>
      <c r="F96" s="292"/>
      <c r="G96" s="292"/>
      <c r="H96" s="293"/>
      <c r="I96" s="293"/>
      <c r="J96" s="293"/>
      <c r="K96" s="293"/>
      <c r="L96" s="293"/>
      <c r="M96" s="293"/>
      <c r="N96" s="293"/>
      <c r="O96" s="292">
        <f t="shared" si="48"/>
        <v>0</v>
      </c>
      <c r="P96" s="293"/>
      <c r="Q96" s="292"/>
      <c r="R96" s="292"/>
      <c r="S96" s="293"/>
      <c r="T96" s="293"/>
      <c r="U96" s="293"/>
      <c r="V96" s="293"/>
      <c r="W96" s="293"/>
      <c r="X96" s="293"/>
      <c r="Y96" s="293"/>
      <c r="Z96" s="292"/>
      <c r="AA96" s="293"/>
      <c r="AB96" s="292"/>
      <c r="AC96" s="292">
        <v>390</v>
      </c>
      <c r="AD96" s="293"/>
      <c r="AE96" s="293"/>
      <c r="AF96" s="293"/>
      <c r="AG96" s="293"/>
      <c r="AH96" s="293"/>
      <c r="AI96" s="293"/>
      <c r="AJ96" s="293"/>
      <c r="AK96" s="292">
        <f t="shared" si="52"/>
        <v>390</v>
      </c>
      <c r="AL96" s="293">
        <v>990</v>
      </c>
      <c r="AM96" s="292">
        <f t="shared" si="44"/>
        <v>-600</v>
      </c>
      <c r="AN96" s="292">
        <f t="shared" si="53"/>
        <v>450</v>
      </c>
      <c r="AO96" s="293">
        <v>50</v>
      </c>
      <c r="AP96" s="293">
        <v>100</v>
      </c>
      <c r="AQ96" s="293"/>
      <c r="AR96" s="293"/>
      <c r="AS96" s="293"/>
      <c r="AT96" s="293"/>
      <c r="AU96" s="293"/>
      <c r="AV96" s="292">
        <f t="shared" si="54"/>
        <v>600</v>
      </c>
      <c r="AW96" s="293"/>
      <c r="AX96" s="292">
        <f t="shared" si="45"/>
        <v>0</v>
      </c>
      <c r="AZ96" s="143"/>
      <c r="BA96" s="143" t="str">
        <f t="shared" si="32"/>
        <v>!!!!!</v>
      </c>
      <c r="BD96" s="143" t="str">
        <f t="shared" si="31"/>
        <v>COLOANA MACANIZATA MOBILA</v>
      </c>
    </row>
    <row r="97" spans="1:61" ht="12">
      <c r="A97" s="288">
        <v>95</v>
      </c>
      <c r="B97" s="289" t="s">
        <v>855</v>
      </c>
      <c r="C97" s="290" t="s">
        <v>14</v>
      </c>
      <c r="D97" s="290" t="s">
        <v>805</v>
      </c>
      <c r="E97" s="291">
        <v>110</v>
      </c>
      <c r="F97" s="292">
        <v>330</v>
      </c>
      <c r="G97" s="292">
        <f t="shared" si="47"/>
        <v>330</v>
      </c>
      <c r="H97" s="293"/>
      <c r="I97" s="293"/>
      <c r="J97" s="293"/>
      <c r="K97" s="293"/>
      <c r="L97" s="293"/>
      <c r="M97" s="293"/>
      <c r="N97" s="293"/>
      <c r="O97" s="292">
        <f t="shared" si="48"/>
        <v>330</v>
      </c>
      <c r="P97" s="293">
        <v>660</v>
      </c>
      <c r="Q97" s="292">
        <f t="shared" si="42"/>
        <v>0</v>
      </c>
      <c r="R97" s="292">
        <f t="shared" si="49"/>
        <v>330</v>
      </c>
      <c r="S97" s="293">
        <v>50</v>
      </c>
      <c r="T97" s="293"/>
      <c r="U97" s="293"/>
      <c r="V97" s="293"/>
      <c r="W97" s="293">
        <v>100</v>
      </c>
      <c r="X97" s="293"/>
      <c r="Y97" s="293"/>
      <c r="Z97" s="292">
        <f t="shared" si="50"/>
        <v>480</v>
      </c>
      <c r="AA97" s="293">
        <v>480</v>
      </c>
      <c r="AB97" s="292">
        <f t="shared" si="43"/>
        <v>0</v>
      </c>
      <c r="AC97" s="292">
        <f t="shared" si="51"/>
        <v>330</v>
      </c>
      <c r="AD97" s="293"/>
      <c r="AE97" s="293"/>
      <c r="AF97" s="293"/>
      <c r="AG97" s="293"/>
      <c r="AH97" s="293"/>
      <c r="AI97" s="293"/>
      <c r="AJ97" s="293"/>
      <c r="AK97" s="292">
        <f t="shared" si="52"/>
        <v>330</v>
      </c>
      <c r="AL97" s="293">
        <v>660</v>
      </c>
      <c r="AM97" s="292">
        <f t="shared" si="44"/>
        <v>-330</v>
      </c>
      <c r="AN97" s="292">
        <f t="shared" si="53"/>
        <v>330</v>
      </c>
      <c r="AO97" s="293"/>
      <c r="AP97" s="293"/>
      <c r="AQ97" s="293"/>
      <c r="AR97" s="293"/>
      <c r="AS97" s="293"/>
      <c r="AT97" s="293"/>
      <c r="AU97" s="293"/>
      <c r="AV97" s="292">
        <f t="shared" si="54"/>
        <v>330</v>
      </c>
      <c r="AW97" s="293"/>
      <c r="AX97" s="292">
        <f t="shared" si="45"/>
        <v>0</v>
      </c>
      <c r="AY97" s="137" t="str">
        <f t="shared" si="55"/>
        <v>*</v>
      </c>
      <c r="AZ97" s="143"/>
      <c r="BA97" s="143" t="str">
        <f t="shared" si="32"/>
        <v/>
      </c>
      <c r="BD97" s="143" t="str">
        <f t="shared" si="31"/>
        <v>CMM-28</v>
      </c>
      <c r="BI97" s="143" t="str">
        <f>IF(AX97=0,"ок",IF(AX97&gt;E97*3,"Долг больше одного квартала",IF(AX97&lt;E97*3,"Не оплачаны допуслуги")))</f>
        <v>ок</v>
      </c>
    </row>
    <row r="98" spans="1:61" ht="12">
      <c r="A98" s="288">
        <v>96</v>
      </c>
      <c r="B98" s="289" t="s">
        <v>1328</v>
      </c>
      <c r="C98" s="290" t="s">
        <v>23</v>
      </c>
      <c r="D98" s="290"/>
      <c r="E98" s="291">
        <v>70</v>
      </c>
      <c r="F98" s="292">
        <v>10</v>
      </c>
      <c r="G98" s="292">
        <f t="shared" si="47"/>
        <v>210</v>
      </c>
      <c r="H98" s="293"/>
      <c r="I98" s="293"/>
      <c r="J98" s="293"/>
      <c r="K98" s="293"/>
      <c r="L98" s="293"/>
      <c r="M98" s="293"/>
      <c r="N98" s="293"/>
      <c r="O98" s="292">
        <f t="shared" si="48"/>
        <v>210</v>
      </c>
      <c r="P98" s="293"/>
      <c r="Q98" s="292">
        <f t="shared" si="42"/>
        <v>220</v>
      </c>
      <c r="R98" s="292">
        <f t="shared" si="49"/>
        <v>210</v>
      </c>
      <c r="S98" s="293"/>
      <c r="T98" s="293"/>
      <c r="U98" s="293"/>
      <c r="V98" s="293"/>
      <c r="W98" s="293"/>
      <c r="X98" s="293"/>
      <c r="Y98" s="293"/>
      <c r="Z98" s="292">
        <f t="shared" si="50"/>
        <v>210</v>
      </c>
      <c r="AA98" s="293"/>
      <c r="AB98" s="292">
        <f t="shared" si="43"/>
        <v>430</v>
      </c>
      <c r="AC98" s="292">
        <f t="shared" si="51"/>
        <v>210</v>
      </c>
      <c r="AD98" s="293"/>
      <c r="AE98" s="293"/>
      <c r="AF98" s="293"/>
      <c r="AG98" s="293"/>
      <c r="AH98" s="293"/>
      <c r="AI98" s="293"/>
      <c r="AJ98" s="293"/>
      <c r="AK98" s="292">
        <f t="shared" si="52"/>
        <v>210</v>
      </c>
      <c r="AL98" s="293"/>
      <c r="AM98" s="292">
        <f t="shared" si="44"/>
        <v>640</v>
      </c>
      <c r="AN98" s="292">
        <f t="shared" si="53"/>
        <v>210</v>
      </c>
      <c r="AO98" s="293"/>
      <c r="AP98" s="293"/>
      <c r="AQ98" s="293"/>
      <c r="AR98" s="293"/>
      <c r="AS98" s="293"/>
      <c r="AT98" s="293"/>
      <c r="AU98" s="293"/>
      <c r="AV98" s="292">
        <f t="shared" si="54"/>
        <v>210</v>
      </c>
      <c r="AW98" s="293">
        <v>850</v>
      </c>
      <c r="AX98" s="292">
        <f t="shared" si="45"/>
        <v>0</v>
      </c>
      <c r="AY98" s="137" t="str">
        <f t="shared" si="55"/>
        <v>*</v>
      </c>
      <c r="AZ98" s="143"/>
      <c r="BA98" s="143" t="str">
        <f t="shared" si="32"/>
        <v/>
      </c>
      <c r="BD98" s="143" t="str">
        <f t="shared" si="31"/>
        <v>CODEX</v>
      </c>
      <c r="BI98" s="143" t="str">
        <f>IF(BG98=0,"ок",IF(AX98&gt;=E98*12,"Год не платят",IF(AX98=E98*9,"3 кв. не платят",IF(AX98=E98*6,"2 кв. не платят",IF(AX98=E98*3,"Долг  за один кв.",IF(AX98&lt;R98,"Не оплачена доп.услуга","ok"))))))</f>
        <v>ок</v>
      </c>
    </row>
    <row r="99" spans="1:61" ht="12">
      <c r="A99" s="288">
        <v>97</v>
      </c>
      <c r="B99" s="289" t="s">
        <v>1953</v>
      </c>
      <c r="C99" s="290" t="s">
        <v>14</v>
      </c>
      <c r="D99" s="290" t="s">
        <v>1976</v>
      </c>
      <c r="E99" s="291">
        <v>990</v>
      </c>
      <c r="F99" s="292">
        <v>0</v>
      </c>
      <c r="G99" s="292">
        <f t="shared" si="47"/>
        <v>2970</v>
      </c>
      <c r="H99" s="293"/>
      <c r="I99" s="293"/>
      <c r="J99" s="293"/>
      <c r="K99" s="293"/>
      <c r="L99" s="293"/>
      <c r="M99" s="293"/>
      <c r="N99" s="293"/>
      <c r="O99" s="292">
        <f t="shared" si="48"/>
        <v>2970</v>
      </c>
      <c r="P99" s="293">
        <v>2970</v>
      </c>
      <c r="Q99" s="292">
        <f t="shared" si="42"/>
        <v>0</v>
      </c>
      <c r="R99" s="292">
        <f t="shared" si="49"/>
        <v>2970</v>
      </c>
      <c r="S99" s="293">
        <v>100</v>
      </c>
      <c r="T99" s="293"/>
      <c r="U99" s="293">
        <v>9811</v>
      </c>
      <c r="V99" s="293"/>
      <c r="W99" s="293">
        <v>100</v>
      </c>
      <c r="X99" s="293"/>
      <c r="Y99" s="293"/>
      <c r="Z99" s="292">
        <f t="shared" si="50"/>
        <v>12981</v>
      </c>
      <c r="AA99" s="293">
        <v>12981</v>
      </c>
      <c r="AB99" s="292">
        <f t="shared" si="43"/>
        <v>0</v>
      </c>
      <c r="AC99" s="292">
        <f t="shared" si="51"/>
        <v>2970</v>
      </c>
      <c r="AD99" s="293">
        <v>50</v>
      </c>
      <c r="AE99" s="293">
        <v>1071</v>
      </c>
      <c r="AF99" s="293"/>
      <c r="AG99" s="293"/>
      <c r="AH99" s="293">
        <v>100</v>
      </c>
      <c r="AI99" s="293"/>
      <c r="AJ99" s="293"/>
      <c r="AK99" s="292">
        <f t="shared" si="52"/>
        <v>4191</v>
      </c>
      <c r="AL99" s="293">
        <v>4191</v>
      </c>
      <c r="AM99" s="292">
        <f t="shared" si="44"/>
        <v>0</v>
      </c>
      <c r="AN99" s="292">
        <f t="shared" si="53"/>
        <v>2970</v>
      </c>
      <c r="AO99" s="293"/>
      <c r="AP99" s="293"/>
      <c r="AQ99" s="293"/>
      <c r="AR99" s="293"/>
      <c r="AS99" s="293"/>
      <c r="AT99" s="293"/>
      <c r="AU99" s="293"/>
      <c r="AV99" s="292">
        <f t="shared" si="54"/>
        <v>2970</v>
      </c>
      <c r="AW99" s="293">
        <v>2970</v>
      </c>
      <c r="AX99" s="292">
        <f t="shared" si="45"/>
        <v>0</v>
      </c>
      <c r="AY99" s="137" t="str">
        <f t="shared" si="55"/>
        <v>*</v>
      </c>
      <c r="AZ99" s="137" t="str">
        <f>IF(F99&gt;P99,"!!!","")</f>
        <v/>
      </c>
      <c r="BA99" s="143" t="str">
        <f t="shared" si="32"/>
        <v/>
      </c>
      <c r="BB99" s="204">
        <f>E99</f>
        <v>990</v>
      </c>
      <c r="BC99" s="204">
        <f>E99</f>
        <v>990</v>
      </c>
      <c r="BD99" s="143" t="str">
        <f t="shared" si="31"/>
        <v>CODREANCA ÎNTREPRINDEREA DE PRODUCŢIE</v>
      </c>
      <c r="BE99" s="204">
        <f>AB99</f>
        <v>0</v>
      </c>
      <c r="BF99" s="204">
        <f>AM99</f>
        <v>0</v>
      </c>
      <c r="BG99" s="204">
        <f>AX99</f>
        <v>0</v>
      </c>
      <c r="BI99" s="143" t="str">
        <f>IF(BG99=0,"ок",IF(AX99&gt;=E99*12,"Год не платят",IF(AX99=E99*9,"3 кв. не платят",IF(AX99=E99*6,"2 кв. не платят",IF(AX99=E99*3,"Долг  за один кв.",IF(AX99&lt;R99,"Не оплачена доп.услуга","ok"))))))</f>
        <v>ок</v>
      </c>
    </row>
    <row r="100" spans="1:61" ht="12">
      <c r="A100" s="288">
        <v>98</v>
      </c>
      <c r="B100" s="289" t="s">
        <v>181</v>
      </c>
      <c r="C100" s="290" t="s">
        <v>14</v>
      </c>
      <c r="D100" s="290" t="s">
        <v>183</v>
      </c>
      <c r="E100" s="291">
        <v>250</v>
      </c>
      <c r="F100" s="292">
        <v>800</v>
      </c>
      <c r="G100" s="292">
        <f t="shared" si="47"/>
        <v>750</v>
      </c>
      <c r="H100" s="293"/>
      <c r="I100" s="293"/>
      <c r="J100" s="293"/>
      <c r="K100" s="293"/>
      <c r="L100" s="293"/>
      <c r="M100" s="293"/>
      <c r="N100" s="293"/>
      <c r="O100" s="292">
        <f t="shared" si="48"/>
        <v>750</v>
      </c>
      <c r="P100" s="293">
        <v>1550</v>
      </c>
      <c r="Q100" s="292">
        <f t="shared" si="42"/>
        <v>0</v>
      </c>
      <c r="R100" s="292">
        <f t="shared" si="49"/>
        <v>750</v>
      </c>
      <c r="S100" s="293">
        <v>50</v>
      </c>
      <c r="T100" s="293"/>
      <c r="U100" s="293"/>
      <c r="V100" s="293"/>
      <c r="W100" s="293">
        <v>100</v>
      </c>
      <c r="X100" s="293"/>
      <c r="Y100" s="293"/>
      <c r="Z100" s="292">
        <f t="shared" si="50"/>
        <v>900</v>
      </c>
      <c r="AA100" s="293">
        <v>900</v>
      </c>
      <c r="AB100" s="292">
        <f t="shared" si="43"/>
        <v>0</v>
      </c>
      <c r="AC100" s="292">
        <f t="shared" si="51"/>
        <v>750</v>
      </c>
      <c r="AD100" s="293"/>
      <c r="AE100" s="293"/>
      <c r="AF100" s="293"/>
      <c r="AG100" s="293"/>
      <c r="AH100" s="293"/>
      <c r="AI100" s="293"/>
      <c r="AJ100" s="293"/>
      <c r="AK100" s="292">
        <f t="shared" si="52"/>
        <v>750</v>
      </c>
      <c r="AL100" s="293">
        <v>750</v>
      </c>
      <c r="AM100" s="292">
        <f t="shared" si="44"/>
        <v>0</v>
      </c>
      <c r="AN100" s="292">
        <f t="shared" si="53"/>
        <v>750</v>
      </c>
      <c r="AO100" s="293"/>
      <c r="AP100" s="293"/>
      <c r="AQ100" s="293"/>
      <c r="AR100" s="293"/>
      <c r="AS100" s="293"/>
      <c r="AT100" s="293"/>
      <c r="AU100" s="293"/>
      <c r="AV100" s="292">
        <f t="shared" si="54"/>
        <v>750</v>
      </c>
      <c r="AW100" s="293"/>
      <c r="AX100" s="292">
        <f t="shared" si="45"/>
        <v>750</v>
      </c>
      <c r="BA100" s="143" t="str">
        <f t="shared" si="32"/>
        <v/>
      </c>
      <c r="BB100" s="204"/>
      <c r="BC100" s="204"/>
      <c r="BD100" s="143" t="str">
        <f t="shared" si="31"/>
        <v>COLASS</v>
      </c>
      <c r="BE100" s="204"/>
      <c r="BF100" s="204"/>
      <c r="BG100" s="204"/>
    </row>
    <row r="101" spans="1:61" ht="12">
      <c r="A101" s="288">
        <v>99</v>
      </c>
      <c r="B101" s="289" t="s">
        <v>3830</v>
      </c>
      <c r="C101" s="290" t="s">
        <v>14</v>
      </c>
      <c r="D101" s="290"/>
      <c r="E101" s="291">
        <v>175</v>
      </c>
      <c r="F101" s="292">
        <v>0</v>
      </c>
      <c r="G101" s="292">
        <f t="shared" si="47"/>
        <v>525</v>
      </c>
      <c r="H101" s="293"/>
      <c r="I101" s="293"/>
      <c r="J101" s="293"/>
      <c r="K101" s="293"/>
      <c r="L101" s="293"/>
      <c r="M101" s="293"/>
      <c r="N101" s="293"/>
      <c r="O101" s="292">
        <f t="shared" si="48"/>
        <v>525</v>
      </c>
      <c r="P101" s="293">
        <v>525</v>
      </c>
      <c r="Q101" s="292">
        <f t="shared" si="42"/>
        <v>0</v>
      </c>
      <c r="R101" s="292">
        <f t="shared" si="49"/>
        <v>525</v>
      </c>
      <c r="S101" s="293"/>
      <c r="T101" s="293"/>
      <c r="U101" s="293"/>
      <c r="V101" s="293"/>
      <c r="W101" s="293"/>
      <c r="X101" s="293"/>
      <c r="Y101" s="293"/>
      <c r="Z101" s="292">
        <f t="shared" si="50"/>
        <v>525</v>
      </c>
      <c r="AA101" s="293">
        <v>525</v>
      </c>
      <c r="AB101" s="292">
        <f t="shared" si="43"/>
        <v>0</v>
      </c>
      <c r="AC101" s="292">
        <f t="shared" si="51"/>
        <v>525</v>
      </c>
      <c r="AD101" s="293"/>
      <c r="AE101" s="293"/>
      <c r="AF101" s="293"/>
      <c r="AG101" s="293"/>
      <c r="AH101" s="293"/>
      <c r="AI101" s="293"/>
      <c r="AJ101" s="293"/>
      <c r="AK101" s="292">
        <f t="shared" si="52"/>
        <v>525</v>
      </c>
      <c r="AL101" s="293">
        <v>1050</v>
      </c>
      <c r="AM101" s="292">
        <f t="shared" si="44"/>
        <v>-525</v>
      </c>
      <c r="AN101" s="292">
        <f t="shared" si="53"/>
        <v>525</v>
      </c>
      <c r="AO101" s="293"/>
      <c r="AP101" s="293"/>
      <c r="AQ101" s="293"/>
      <c r="AR101" s="293"/>
      <c r="AS101" s="293"/>
      <c r="AT101" s="293"/>
      <c r="AU101" s="293"/>
      <c r="AV101" s="292">
        <f t="shared" si="54"/>
        <v>525</v>
      </c>
      <c r="AW101" s="293"/>
      <c r="AX101" s="292">
        <f t="shared" si="45"/>
        <v>0</v>
      </c>
      <c r="BA101" s="143" t="str">
        <f t="shared" si="32"/>
        <v/>
      </c>
      <c r="BB101" s="204"/>
      <c r="BC101" s="204"/>
      <c r="BD101" s="143" t="str">
        <f t="shared" si="31"/>
        <v xml:space="preserve">COLOANA SPECIALIZATĂ MONTARE NR.1 </v>
      </c>
      <c r="BE101" s="204"/>
      <c r="BF101" s="204"/>
      <c r="BG101" s="204"/>
    </row>
    <row r="102" spans="1:61" ht="12">
      <c r="A102" s="288">
        <v>100</v>
      </c>
      <c r="B102" s="289" t="s">
        <v>3905</v>
      </c>
      <c r="C102" s="290" t="s">
        <v>14</v>
      </c>
      <c r="D102" s="290"/>
      <c r="E102" s="291">
        <v>80</v>
      </c>
      <c r="F102" s="292">
        <v>-520</v>
      </c>
      <c r="G102" s="292">
        <f t="shared" si="47"/>
        <v>240</v>
      </c>
      <c r="H102" s="293"/>
      <c r="I102" s="293"/>
      <c r="J102" s="293"/>
      <c r="K102" s="293"/>
      <c r="L102" s="293"/>
      <c r="M102" s="293"/>
      <c r="N102" s="293"/>
      <c r="O102" s="292">
        <f t="shared" si="48"/>
        <v>240</v>
      </c>
      <c r="P102" s="293">
        <v>1000</v>
      </c>
      <c r="Q102" s="292">
        <f t="shared" si="42"/>
        <v>-1280</v>
      </c>
      <c r="R102" s="292">
        <f t="shared" si="49"/>
        <v>240</v>
      </c>
      <c r="S102" s="293"/>
      <c r="T102" s="293"/>
      <c r="U102" s="293"/>
      <c r="V102" s="293"/>
      <c r="W102" s="293"/>
      <c r="X102" s="293"/>
      <c r="Y102" s="293"/>
      <c r="Z102" s="292">
        <f t="shared" si="50"/>
        <v>240</v>
      </c>
      <c r="AA102" s="293"/>
      <c r="AB102" s="292">
        <f t="shared" si="43"/>
        <v>-1040</v>
      </c>
      <c r="AC102" s="292">
        <f t="shared" si="51"/>
        <v>240</v>
      </c>
      <c r="AD102" s="293">
        <v>50</v>
      </c>
      <c r="AE102" s="293"/>
      <c r="AF102" s="293"/>
      <c r="AG102" s="293"/>
      <c r="AH102" s="293">
        <v>100</v>
      </c>
      <c r="AI102" s="293"/>
      <c r="AJ102" s="293"/>
      <c r="AK102" s="292">
        <f t="shared" si="52"/>
        <v>390</v>
      </c>
      <c r="AL102" s="293"/>
      <c r="AM102" s="292">
        <f t="shared" si="44"/>
        <v>-650</v>
      </c>
      <c r="AN102" s="292">
        <f t="shared" si="53"/>
        <v>240</v>
      </c>
      <c r="AO102" s="293"/>
      <c r="AP102" s="293"/>
      <c r="AQ102" s="293"/>
      <c r="AR102" s="293"/>
      <c r="AS102" s="293"/>
      <c r="AT102" s="293"/>
      <c r="AU102" s="293"/>
      <c r="AV102" s="292">
        <f t="shared" si="54"/>
        <v>240</v>
      </c>
      <c r="AW102" s="293"/>
      <c r="AX102" s="292">
        <f t="shared" si="45"/>
        <v>-410</v>
      </c>
      <c r="AY102" s="137" t="str">
        <f t="shared" si="55"/>
        <v/>
      </c>
      <c r="AZ102" s="143"/>
      <c r="BA102" s="143" t="str">
        <f t="shared" si="32"/>
        <v/>
      </c>
      <c r="BC102" s="204">
        <f>E102</f>
        <v>80</v>
      </c>
      <c r="BD102" s="143" t="str">
        <f t="shared" si="31"/>
        <v>CMMD-8 (COLOANA MOBILA MECANIZATA DE DRUMURI NR.8 LIPCANI)</v>
      </c>
      <c r="BE102" s="204">
        <f>AB102</f>
        <v>-1040</v>
      </c>
      <c r="BF102" s="204">
        <f>AM102</f>
        <v>-650</v>
      </c>
      <c r="BG102" s="204">
        <f>AX102</f>
        <v>-410</v>
      </c>
      <c r="BI102" s="143" t="str">
        <f>IF(BG102=0,"ок",IF(AX102&gt;=E102*12,"Год не платят",IF(AX102=E102*9,"3 кв. не платят",IF(AX102=E102*6,"2 кв. не платят",IF(AX102=E102*3,"Долг  за один кв.",IF(AX102&lt;R102,"Не оплачена доп.услуга","ok"))))))</f>
        <v>Не оплачена доп.услуга</v>
      </c>
    </row>
    <row r="103" spans="1:61" ht="12">
      <c r="A103" s="288">
        <v>101</v>
      </c>
      <c r="B103" s="289" t="s">
        <v>190</v>
      </c>
      <c r="C103" s="290" t="s">
        <v>14</v>
      </c>
      <c r="D103" s="290" t="s">
        <v>192</v>
      </c>
      <c r="E103" s="291">
        <v>200</v>
      </c>
      <c r="F103" s="292">
        <v>0</v>
      </c>
      <c r="G103" s="292">
        <f t="shared" si="47"/>
        <v>600</v>
      </c>
      <c r="H103" s="293"/>
      <c r="I103" s="293"/>
      <c r="J103" s="293"/>
      <c r="K103" s="293"/>
      <c r="L103" s="293"/>
      <c r="M103" s="293"/>
      <c r="N103" s="293"/>
      <c r="O103" s="292">
        <f t="shared" si="48"/>
        <v>600</v>
      </c>
      <c r="P103" s="293"/>
      <c r="Q103" s="292">
        <f t="shared" si="42"/>
        <v>600</v>
      </c>
      <c r="R103" s="292">
        <f t="shared" si="49"/>
        <v>600</v>
      </c>
      <c r="S103" s="293">
        <v>50</v>
      </c>
      <c r="T103" s="293"/>
      <c r="U103" s="293"/>
      <c r="V103" s="293"/>
      <c r="W103" s="293">
        <v>100</v>
      </c>
      <c r="X103" s="293"/>
      <c r="Y103" s="293"/>
      <c r="Z103" s="292">
        <f t="shared" si="50"/>
        <v>750</v>
      </c>
      <c r="AA103" s="293">
        <v>1350</v>
      </c>
      <c r="AB103" s="292">
        <f t="shared" si="43"/>
        <v>0</v>
      </c>
      <c r="AC103" s="292">
        <f t="shared" si="51"/>
        <v>600</v>
      </c>
      <c r="AD103" s="293"/>
      <c r="AE103" s="293"/>
      <c r="AF103" s="293"/>
      <c r="AG103" s="293"/>
      <c r="AH103" s="293"/>
      <c r="AI103" s="293"/>
      <c r="AJ103" s="293"/>
      <c r="AK103" s="292">
        <f t="shared" si="52"/>
        <v>600</v>
      </c>
      <c r="AL103" s="293"/>
      <c r="AM103" s="292">
        <f t="shared" si="44"/>
        <v>600</v>
      </c>
      <c r="AN103" s="292">
        <f t="shared" si="53"/>
        <v>600</v>
      </c>
      <c r="AO103" s="293"/>
      <c r="AP103" s="293"/>
      <c r="AQ103" s="293"/>
      <c r="AR103" s="293"/>
      <c r="AS103" s="293"/>
      <c r="AT103" s="293"/>
      <c r="AU103" s="293"/>
      <c r="AV103" s="292">
        <f t="shared" si="54"/>
        <v>600</v>
      </c>
      <c r="AW103" s="293">
        <v>1200</v>
      </c>
      <c r="AX103" s="292">
        <f t="shared" si="45"/>
        <v>0</v>
      </c>
      <c r="AY103" s="137" t="str">
        <f t="shared" si="55"/>
        <v>*</v>
      </c>
      <c r="AZ103" s="143"/>
      <c r="BA103" s="143" t="str">
        <f t="shared" si="32"/>
        <v/>
      </c>
      <c r="BC103" s="204">
        <f>E103</f>
        <v>200</v>
      </c>
      <c r="BD103" s="143" t="str">
        <f t="shared" si="31"/>
        <v>COMB. DE VINURI TARACLIA</v>
      </c>
      <c r="BE103" s="204">
        <f>AB103</f>
        <v>0</v>
      </c>
      <c r="BF103" s="204">
        <f>AM103</f>
        <v>600</v>
      </c>
      <c r="BG103" s="204">
        <f>AX103</f>
        <v>0</v>
      </c>
      <c r="BI103" s="143" t="str">
        <f>IF(BG103=0,"ок",IF(AX103&gt;=E103*12,"Год не платят",IF(AX103=E103*9,"3 кв. не платят",IF(AX103=E103*6,"2 кв. не платят",IF(AX103=E103*3,"Долг  за один кв.",IF(AX103&lt;R103,"Не оплачена доп.услуга","ok"))))))</f>
        <v>ок</v>
      </c>
    </row>
    <row r="104" spans="1:61" ht="12">
      <c r="A104" s="288">
        <v>102</v>
      </c>
      <c r="B104" s="289" t="s">
        <v>1573</v>
      </c>
      <c r="C104" s="290" t="s">
        <v>23</v>
      </c>
      <c r="D104" s="290"/>
      <c r="E104" s="291">
        <v>185</v>
      </c>
      <c r="F104" s="292">
        <v>0</v>
      </c>
      <c r="G104" s="292">
        <f t="shared" si="47"/>
        <v>555</v>
      </c>
      <c r="H104" s="293"/>
      <c r="I104" s="293"/>
      <c r="J104" s="293"/>
      <c r="K104" s="293"/>
      <c r="L104" s="293"/>
      <c r="M104" s="293"/>
      <c r="N104" s="293"/>
      <c r="O104" s="292">
        <f t="shared" si="48"/>
        <v>555</v>
      </c>
      <c r="P104" s="293">
        <v>1110</v>
      </c>
      <c r="Q104" s="292">
        <f t="shared" si="42"/>
        <v>-555</v>
      </c>
      <c r="R104" s="292">
        <f t="shared" si="49"/>
        <v>555</v>
      </c>
      <c r="S104" s="293"/>
      <c r="T104" s="293"/>
      <c r="U104" s="293"/>
      <c r="V104" s="293"/>
      <c r="W104" s="293"/>
      <c r="X104" s="293"/>
      <c r="Y104" s="293"/>
      <c r="Z104" s="292">
        <f t="shared" si="50"/>
        <v>555</v>
      </c>
      <c r="AA104" s="293">
        <v>555</v>
      </c>
      <c r="AB104" s="292">
        <f t="shared" si="43"/>
        <v>-555</v>
      </c>
      <c r="AC104" s="292">
        <f t="shared" si="51"/>
        <v>555</v>
      </c>
      <c r="AD104" s="293"/>
      <c r="AE104" s="293"/>
      <c r="AF104" s="293"/>
      <c r="AG104" s="293"/>
      <c r="AH104" s="293"/>
      <c r="AI104" s="293"/>
      <c r="AJ104" s="293"/>
      <c r="AK104" s="292">
        <f t="shared" si="52"/>
        <v>555</v>
      </c>
      <c r="AL104" s="293"/>
      <c r="AM104" s="292">
        <f t="shared" si="44"/>
        <v>0</v>
      </c>
      <c r="AN104" s="292">
        <f t="shared" si="53"/>
        <v>555</v>
      </c>
      <c r="AO104" s="293"/>
      <c r="AP104" s="293"/>
      <c r="AQ104" s="293"/>
      <c r="AR104" s="293"/>
      <c r="AS104" s="293"/>
      <c r="AT104" s="293"/>
      <c r="AU104" s="293"/>
      <c r="AV104" s="292">
        <f t="shared" si="54"/>
        <v>555</v>
      </c>
      <c r="AW104" s="293">
        <v>555</v>
      </c>
      <c r="AX104" s="292">
        <f t="shared" si="45"/>
        <v>0</v>
      </c>
      <c r="AZ104" s="143"/>
      <c r="BA104" s="143" t="str">
        <f t="shared" si="32"/>
        <v/>
      </c>
      <c r="BD104" s="143" t="str">
        <f t="shared" si="31"/>
        <v>COMBINATUL AUTO NR.7</v>
      </c>
    </row>
    <row r="105" spans="1:61" ht="12">
      <c r="A105" s="288">
        <v>103</v>
      </c>
      <c r="B105" s="289" t="s">
        <v>1320</v>
      </c>
      <c r="C105" s="290" t="s">
        <v>23</v>
      </c>
      <c r="D105" s="290" t="s">
        <v>1321</v>
      </c>
      <c r="E105" s="291">
        <v>250</v>
      </c>
      <c r="F105" s="292">
        <v>0</v>
      </c>
      <c r="G105" s="292">
        <f t="shared" si="47"/>
        <v>750</v>
      </c>
      <c r="H105" s="293"/>
      <c r="I105" s="293"/>
      <c r="J105" s="293"/>
      <c r="K105" s="293"/>
      <c r="L105" s="293"/>
      <c r="M105" s="293"/>
      <c r="N105" s="293"/>
      <c r="O105" s="292">
        <f t="shared" si="48"/>
        <v>750</v>
      </c>
      <c r="P105" s="293">
        <v>3000</v>
      </c>
      <c r="Q105" s="292">
        <f t="shared" si="42"/>
        <v>-2250</v>
      </c>
      <c r="R105" s="292">
        <f t="shared" si="49"/>
        <v>750</v>
      </c>
      <c r="S105" s="293">
        <v>50</v>
      </c>
      <c r="T105" s="293"/>
      <c r="U105" s="293"/>
      <c r="V105" s="293"/>
      <c r="W105" s="293">
        <v>100</v>
      </c>
      <c r="X105" s="293"/>
      <c r="Y105" s="293"/>
      <c r="Z105" s="292">
        <f t="shared" si="50"/>
        <v>900</v>
      </c>
      <c r="AA105" s="293">
        <v>150</v>
      </c>
      <c r="AB105" s="292">
        <f t="shared" si="43"/>
        <v>-1500</v>
      </c>
      <c r="AC105" s="292">
        <f t="shared" si="51"/>
        <v>750</v>
      </c>
      <c r="AD105" s="293"/>
      <c r="AE105" s="293"/>
      <c r="AF105" s="293"/>
      <c r="AG105" s="293"/>
      <c r="AH105" s="293"/>
      <c r="AI105" s="293"/>
      <c r="AJ105" s="293"/>
      <c r="AK105" s="292">
        <f t="shared" si="52"/>
        <v>750</v>
      </c>
      <c r="AL105" s="293"/>
      <c r="AM105" s="292">
        <f t="shared" si="44"/>
        <v>-750</v>
      </c>
      <c r="AN105" s="292">
        <f t="shared" si="53"/>
        <v>750</v>
      </c>
      <c r="AO105" s="293"/>
      <c r="AP105" s="293"/>
      <c r="AQ105" s="293"/>
      <c r="AR105" s="293"/>
      <c r="AS105" s="293"/>
      <c r="AT105" s="293"/>
      <c r="AU105" s="293"/>
      <c r="AV105" s="292">
        <f t="shared" si="54"/>
        <v>750</v>
      </c>
      <c r="AW105" s="293"/>
      <c r="AX105" s="292">
        <f t="shared" si="45"/>
        <v>0</v>
      </c>
      <c r="AY105" s="137" t="str">
        <f t="shared" ref="AY105:AY116" si="56">IF(AX105=0,"*","")</f>
        <v>*</v>
      </c>
      <c r="AZ105" s="137" t="str">
        <f>IF(F105&gt;P105,"!!!","")</f>
        <v/>
      </c>
      <c r="BA105" s="143" t="str">
        <f t="shared" si="32"/>
        <v/>
      </c>
      <c r="BD105" s="143" t="str">
        <f t="shared" si="31"/>
        <v>COMBINATUL DE ARTICOLE DIN CARTON</v>
      </c>
    </row>
    <row r="106" spans="1:61" ht="12">
      <c r="A106" s="288">
        <v>104</v>
      </c>
      <c r="B106" s="289" t="s">
        <v>193</v>
      </c>
      <c r="C106" s="290" t="s">
        <v>14</v>
      </c>
      <c r="D106" s="290" t="s">
        <v>195</v>
      </c>
      <c r="E106" s="291">
        <v>135</v>
      </c>
      <c r="F106" s="292">
        <v>0</v>
      </c>
      <c r="G106" s="292">
        <f t="shared" si="47"/>
        <v>405</v>
      </c>
      <c r="H106" s="293"/>
      <c r="I106" s="293"/>
      <c r="J106" s="293"/>
      <c r="K106" s="293"/>
      <c r="L106" s="293"/>
      <c r="M106" s="293"/>
      <c r="N106" s="293"/>
      <c r="O106" s="292">
        <f t="shared" si="48"/>
        <v>405</v>
      </c>
      <c r="P106" s="293">
        <v>1620</v>
      </c>
      <c r="Q106" s="292">
        <f t="shared" si="42"/>
        <v>-1215</v>
      </c>
      <c r="R106" s="292">
        <f t="shared" si="49"/>
        <v>405</v>
      </c>
      <c r="S106" s="293"/>
      <c r="T106" s="293"/>
      <c r="U106" s="293"/>
      <c r="V106" s="293"/>
      <c r="W106" s="293"/>
      <c r="X106" s="293"/>
      <c r="Y106" s="293"/>
      <c r="Z106" s="292">
        <f t="shared" si="50"/>
        <v>405</v>
      </c>
      <c r="AA106" s="293"/>
      <c r="AB106" s="292">
        <f t="shared" si="43"/>
        <v>-810</v>
      </c>
      <c r="AC106" s="292">
        <f t="shared" si="51"/>
        <v>405</v>
      </c>
      <c r="AD106" s="293"/>
      <c r="AE106" s="293"/>
      <c r="AF106" s="293"/>
      <c r="AG106" s="293"/>
      <c r="AH106" s="293"/>
      <c r="AI106" s="293"/>
      <c r="AJ106" s="293"/>
      <c r="AK106" s="292">
        <f t="shared" si="52"/>
        <v>405</v>
      </c>
      <c r="AL106" s="293"/>
      <c r="AM106" s="292">
        <f t="shared" si="44"/>
        <v>-405</v>
      </c>
      <c r="AN106" s="292">
        <f t="shared" si="53"/>
        <v>405</v>
      </c>
      <c r="AO106" s="293"/>
      <c r="AP106" s="293"/>
      <c r="AQ106" s="293"/>
      <c r="AR106" s="293"/>
      <c r="AS106" s="293"/>
      <c r="AT106" s="293"/>
      <c r="AU106" s="293"/>
      <c r="AV106" s="292">
        <f t="shared" si="54"/>
        <v>405</v>
      </c>
      <c r="AW106" s="293"/>
      <c r="AX106" s="292">
        <f t="shared" si="45"/>
        <v>0</v>
      </c>
      <c r="AY106" s="137" t="str">
        <f t="shared" si="56"/>
        <v>*</v>
      </c>
      <c r="AZ106" s="137" t="str">
        <f>IF(F106&gt;P106,"!!!","")</f>
        <v/>
      </c>
      <c r="BA106" s="143" t="str">
        <f t="shared" si="32"/>
        <v/>
      </c>
      <c r="BD106" s="143" t="str">
        <f t="shared" si="31"/>
        <v>COMODITATE</v>
      </c>
    </row>
    <row r="107" spans="1:61" ht="12">
      <c r="A107" s="288">
        <v>105</v>
      </c>
      <c r="B107" s="289" t="s">
        <v>198</v>
      </c>
      <c r="C107" s="290" t="s">
        <v>14</v>
      </c>
      <c r="D107" s="290" t="s">
        <v>2031</v>
      </c>
      <c r="E107" s="291">
        <v>200</v>
      </c>
      <c r="F107" s="292">
        <v>0</v>
      </c>
      <c r="G107" s="292">
        <f t="shared" si="47"/>
        <v>600</v>
      </c>
      <c r="H107" s="293"/>
      <c r="I107" s="293"/>
      <c r="J107" s="293"/>
      <c r="K107" s="293"/>
      <c r="L107" s="293"/>
      <c r="M107" s="293"/>
      <c r="N107" s="293"/>
      <c r="O107" s="292">
        <f t="shared" si="48"/>
        <v>600</v>
      </c>
      <c r="P107" s="293">
        <v>2977</v>
      </c>
      <c r="Q107" s="292">
        <f t="shared" si="42"/>
        <v>-2377</v>
      </c>
      <c r="R107" s="292">
        <f t="shared" si="49"/>
        <v>600</v>
      </c>
      <c r="S107" s="293">
        <v>50</v>
      </c>
      <c r="T107" s="293"/>
      <c r="U107" s="293">
        <v>427</v>
      </c>
      <c r="V107" s="293"/>
      <c r="W107" s="293">
        <v>100</v>
      </c>
      <c r="X107" s="293"/>
      <c r="Y107" s="293"/>
      <c r="Z107" s="292">
        <f t="shared" si="50"/>
        <v>1177</v>
      </c>
      <c r="AA107" s="293"/>
      <c r="AB107" s="292">
        <f t="shared" si="43"/>
        <v>-1200</v>
      </c>
      <c r="AC107" s="292">
        <f t="shared" si="51"/>
        <v>600</v>
      </c>
      <c r="AD107" s="293"/>
      <c r="AE107" s="293"/>
      <c r="AF107" s="293"/>
      <c r="AG107" s="293"/>
      <c r="AH107" s="293"/>
      <c r="AI107" s="293"/>
      <c r="AJ107" s="293"/>
      <c r="AK107" s="292">
        <f t="shared" si="52"/>
        <v>600</v>
      </c>
      <c r="AL107" s="293"/>
      <c r="AM107" s="292">
        <f t="shared" si="44"/>
        <v>-600</v>
      </c>
      <c r="AN107" s="292">
        <f t="shared" si="53"/>
        <v>600</v>
      </c>
      <c r="AO107" s="293"/>
      <c r="AP107" s="293"/>
      <c r="AQ107" s="293"/>
      <c r="AR107" s="293"/>
      <c r="AS107" s="293"/>
      <c r="AT107" s="293"/>
      <c r="AU107" s="293"/>
      <c r="AV107" s="292">
        <f t="shared" si="54"/>
        <v>600</v>
      </c>
      <c r="AW107" s="293">
        <v>2400</v>
      </c>
      <c r="AX107" s="292">
        <f t="shared" si="45"/>
        <v>-2400</v>
      </c>
      <c r="AY107" s="137" t="str">
        <f t="shared" si="56"/>
        <v/>
      </c>
      <c r="AZ107" s="143"/>
      <c r="BA107" s="143" t="str">
        <f t="shared" si="32"/>
        <v/>
      </c>
      <c r="BD107" s="143" t="str">
        <f t="shared" si="31"/>
        <v>COMTRANS</v>
      </c>
    </row>
    <row r="108" spans="1:61" ht="12">
      <c r="A108" s="288">
        <v>106</v>
      </c>
      <c r="B108" s="294" t="s">
        <v>3070</v>
      </c>
      <c r="C108" s="290" t="s">
        <v>10</v>
      </c>
      <c r="D108" s="290" t="s">
        <v>203</v>
      </c>
      <c r="E108" s="295">
        <v>280</v>
      </c>
      <c r="F108" s="292">
        <v>0</v>
      </c>
      <c r="G108" s="292">
        <f t="shared" si="47"/>
        <v>840</v>
      </c>
      <c r="H108" s="293">
        <v>50</v>
      </c>
      <c r="I108" s="293">
        <v>100</v>
      </c>
      <c r="J108" s="293"/>
      <c r="K108" s="293"/>
      <c r="L108" s="293"/>
      <c r="M108" s="293"/>
      <c r="N108" s="293"/>
      <c r="O108" s="292">
        <f t="shared" si="48"/>
        <v>990</v>
      </c>
      <c r="P108" s="293">
        <v>990</v>
      </c>
      <c r="Q108" s="292">
        <f t="shared" si="42"/>
        <v>0</v>
      </c>
      <c r="R108" s="292">
        <f t="shared" si="49"/>
        <v>840</v>
      </c>
      <c r="S108" s="293"/>
      <c r="T108" s="293"/>
      <c r="U108" s="293"/>
      <c r="V108" s="293"/>
      <c r="W108" s="293"/>
      <c r="X108" s="293"/>
      <c r="Y108" s="293"/>
      <c r="Z108" s="292">
        <f t="shared" si="50"/>
        <v>840</v>
      </c>
      <c r="AA108" s="293">
        <v>1680</v>
      </c>
      <c r="AB108" s="292">
        <f t="shared" si="43"/>
        <v>-840</v>
      </c>
      <c r="AC108" s="292">
        <f t="shared" si="51"/>
        <v>840</v>
      </c>
      <c r="AD108" s="293"/>
      <c r="AE108" s="293"/>
      <c r="AF108" s="293"/>
      <c r="AG108" s="293"/>
      <c r="AH108" s="293"/>
      <c r="AI108" s="293"/>
      <c r="AJ108" s="293"/>
      <c r="AK108" s="292">
        <f t="shared" si="52"/>
        <v>840</v>
      </c>
      <c r="AL108" s="293"/>
      <c r="AM108" s="292">
        <f t="shared" si="44"/>
        <v>0</v>
      </c>
      <c r="AN108" s="292">
        <f t="shared" si="53"/>
        <v>840</v>
      </c>
      <c r="AO108" s="293"/>
      <c r="AP108" s="293"/>
      <c r="AQ108" s="293"/>
      <c r="AR108" s="293"/>
      <c r="AS108" s="293"/>
      <c r="AT108" s="293"/>
      <c r="AU108" s="293"/>
      <c r="AV108" s="292">
        <f t="shared" si="54"/>
        <v>840</v>
      </c>
      <c r="AW108" s="293"/>
      <c r="AX108" s="292">
        <f t="shared" si="45"/>
        <v>840</v>
      </c>
      <c r="AZ108" s="143"/>
      <c r="BA108" s="143" t="str">
        <f t="shared" si="32"/>
        <v/>
      </c>
      <c r="BD108" s="143" t="str">
        <f t="shared" si="31"/>
        <v>CON-COM RTCA</v>
      </c>
    </row>
    <row r="109" spans="1:61" ht="12">
      <c r="A109" s="288">
        <v>107</v>
      </c>
      <c r="B109" s="289" t="s">
        <v>206</v>
      </c>
      <c r="C109" s="290" t="s">
        <v>23</v>
      </c>
      <c r="D109" s="290" t="s">
        <v>208</v>
      </c>
      <c r="E109" s="291">
        <v>125</v>
      </c>
      <c r="F109" s="292">
        <v>0</v>
      </c>
      <c r="G109" s="292">
        <f t="shared" si="47"/>
        <v>375</v>
      </c>
      <c r="H109" s="293"/>
      <c r="I109" s="293"/>
      <c r="J109" s="293"/>
      <c r="K109" s="293"/>
      <c r="L109" s="293"/>
      <c r="M109" s="293"/>
      <c r="N109" s="293"/>
      <c r="O109" s="292">
        <f t="shared" si="48"/>
        <v>375</v>
      </c>
      <c r="P109" s="293"/>
      <c r="Q109" s="292">
        <f t="shared" si="42"/>
        <v>375</v>
      </c>
      <c r="R109" s="292">
        <f t="shared" si="49"/>
        <v>375</v>
      </c>
      <c r="S109" s="293"/>
      <c r="T109" s="293"/>
      <c r="U109" s="293"/>
      <c r="V109" s="293"/>
      <c r="W109" s="293"/>
      <c r="X109" s="293"/>
      <c r="Y109" s="293"/>
      <c r="Z109" s="292">
        <f t="shared" si="50"/>
        <v>375</v>
      </c>
      <c r="AA109" s="293">
        <v>375</v>
      </c>
      <c r="AB109" s="292">
        <f t="shared" si="43"/>
        <v>375</v>
      </c>
      <c r="AC109" s="292">
        <f t="shared" si="51"/>
        <v>375</v>
      </c>
      <c r="AD109" s="293"/>
      <c r="AE109" s="293"/>
      <c r="AF109" s="293"/>
      <c r="AG109" s="293"/>
      <c r="AH109" s="293"/>
      <c r="AI109" s="293"/>
      <c r="AJ109" s="293"/>
      <c r="AK109" s="292">
        <f t="shared" si="52"/>
        <v>375</v>
      </c>
      <c r="AL109" s="293">
        <v>1125</v>
      </c>
      <c r="AM109" s="292">
        <f t="shared" si="44"/>
        <v>-375</v>
      </c>
      <c r="AN109" s="292">
        <f t="shared" si="53"/>
        <v>375</v>
      </c>
      <c r="AO109" s="293"/>
      <c r="AP109" s="293"/>
      <c r="AQ109" s="293"/>
      <c r="AR109" s="293"/>
      <c r="AS109" s="293"/>
      <c r="AT109" s="293"/>
      <c r="AU109" s="293"/>
      <c r="AV109" s="292">
        <f t="shared" si="54"/>
        <v>375</v>
      </c>
      <c r="AW109" s="293"/>
      <c r="AX109" s="292">
        <f t="shared" si="45"/>
        <v>0</v>
      </c>
      <c r="AY109" s="137" t="str">
        <f t="shared" si="56"/>
        <v>*</v>
      </c>
      <c r="AZ109" s="137" t="str">
        <f>IF(F109&gt;P109,"!!!","")</f>
        <v/>
      </c>
      <c r="BA109" s="143" t="str">
        <f t="shared" si="32"/>
        <v/>
      </c>
      <c r="BD109" s="143" t="str">
        <f t="shared" si="31"/>
        <v>CONFAL</v>
      </c>
    </row>
    <row r="110" spans="1:61" ht="12">
      <c r="A110" s="288">
        <v>108</v>
      </c>
      <c r="B110" s="289" t="s">
        <v>3609</v>
      </c>
      <c r="C110" s="290" t="s">
        <v>14</v>
      </c>
      <c r="D110" s="290"/>
      <c r="E110" s="291">
        <v>250</v>
      </c>
      <c r="F110" s="292">
        <v>0</v>
      </c>
      <c r="G110" s="292">
        <v>250</v>
      </c>
      <c r="H110" s="293"/>
      <c r="I110" s="293"/>
      <c r="J110" s="293"/>
      <c r="K110" s="293"/>
      <c r="L110" s="293"/>
      <c r="M110" s="293"/>
      <c r="N110" s="293"/>
      <c r="O110" s="292">
        <f t="shared" si="48"/>
        <v>250</v>
      </c>
      <c r="P110" s="293">
        <v>250</v>
      </c>
      <c r="Q110" s="292">
        <f t="shared" si="42"/>
        <v>0</v>
      </c>
      <c r="R110" s="292">
        <f t="shared" si="49"/>
        <v>750</v>
      </c>
      <c r="S110" s="293"/>
      <c r="T110" s="293">
        <v>100</v>
      </c>
      <c r="U110" s="293"/>
      <c r="V110" s="293"/>
      <c r="W110" s="293"/>
      <c r="X110" s="293"/>
      <c r="Y110" s="293"/>
      <c r="Z110" s="292">
        <f t="shared" si="50"/>
        <v>850</v>
      </c>
      <c r="AA110" s="293">
        <v>850</v>
      </c>
      <c r="AB110" s="292">
        <f t="shared" si="43"/>
        <v>0</v>
      </c>
      <c r="AC110" s="292">
        <f t="shared" si="51"/>
        <v>750</v>
      </c>
      <c r="AD110" s="293"/>
      <c r="AE110" s="293">
        <v>100</v>
      </c>
      <c r="AF110" s="293"/>
      <c r="AG110" s="293"/>
      <c r="AH110" s="293">
        <v>100</v>
      </c>
      <c r="AI110" s="293"/>
      <c r="AJ110" s="293"/>
      <c r="AK110" s="292">
        <f t="shared" si="52"/>
        <v>950</v>
      </c>
      <c r="AL110" s="293">
        <v>2200</v>
      </c>
      <c r="AM110" s="292">
        <f t="shared" si="44"/>
        <v>-1250</v>
      </c>
      <c r="AN110" s="292">
        <f t="shared" si="53"/>
        <v>750</v>
      </c>
      <c r="AO110" s="293"/>
      <c r="AP110" s="293">
        <v>200</v>
      </c>
      <c r="AQ110" s="293"/>
      <c r="AR110" s="293"/>
      <c r="AS110" s="293"/>
      <c r="AT110" s="293"/>
      <c r="AU110" s="293">
        <v>300</v>
      </c>
      <c r="AV110" s="292">
        <f t="shared" si="54"/>
        <v>1250</v>
      </c>
      <c r="AW110" s="293"/>
      <c r="AX110" s="292">
        <f t="shared" si="45"/>
        <v>0</v>
      </c>
      <c r="AY110" s="137" t="str">
        <f t="shared" si="56"/>
        <v>*</v>
      </c>
      <c r="BA110" s="143" t="str">
        <f t="shared" si="32"/>
        <v>!!!!!</v>
      </c>
      <c r="BD110" s="143" t="str">
        <f t="shared" si="31"/>
        <v>CONFORT-A.M.</v>
      </c>
    </row>
    <row r="111" spans="1:61" ht="12">
      <c r="A111" s="288">
        <v>109</v>
      </c>
      <c r="B111" s="289" t="s">
        <v>1398</v>
      </c>
      <c r="C111" s="290" t="s">
        <v>23</v>
      </c>
      <c r="D111" s="290"/>
      <c r="E111" s="291">
        <v>85</v>
      </c>
      <c r="F111" s="292">
        <v>0</v>
      </c>
      <c r="G111" s="292">
        <f t="shared" si="47"/>
        <v>255</v>
      </c>
      <c r="H111" s="293"/>
      <c r="I111" s="293"/>
      <c r="J111" s="293"/>
      <c r="K111" s="293"/>
      <c r="L111" s="293"/>
      <c r="M111" s="293"/>
      <c r="N111" s="293"/>
      <c r="O111" s="292">
        <f t="shared" si="48"/>
        <v>255</v>
      </c>
      <c r="P111" s="293"/>
      <c r="Q111" s="292">
        <f t="shared" si="42"/>
        <v>255</v>
      </c>
      <c r="R111" s="292">
        <f t="shared" si="49"/>
        <v>255</v>
      </c>
      <c r="S111" s="293"/>
      <c r="T111" s="293"/>
      <c r="U111" s="293"/>
      <c r="V111" s="293"/>
      <c r="W111" s="293"/>
      <c r="X111" s="293"/>
      <c r="Y111" s="293"/>
      <c r="Z111" s="292">
        <f t="shared" si="50"/>
        <v>255</v>
      </c>
      <c r="AA111" s="293"/>
      <c r="AB111" s="292">
        <f t="shared" si="43"/>
        <v>510</v>
      </c>
      <c r="AC111" s="292">
        <f t="shared" si="51"/>
        <v>255</v>
      </c>
      <c r="AD111" s="293"/>
      <c r="AE111" s="293"/>
      <c r="AF111" s="293"/>
      <c r="AG111" s="293"/>
      <c r="AH111" s="293"/>
      <c r="AI111" s="293"/>
      <c r="AJ111" s="293"/>
      <c r="AK111" s="292">
        <f t="shared" si="52"/>
        <v>255</v>
      </c>
      <c r="AL111" s="293"/>
      <c r="AM111" s="292">
        <f t="shared" si="44"/>
        <v>765</v>
      </c>
      <c r="AN111" s="292">
        <f t="shared" si="53"/>
        <v>255</v>
      </c>
      <c r="AO111" s="293"/>
      <c r="AP111" s="293"/>
      <c r="AQ111" s="293"/>
      <c r="AR111" s="293"/>
      <c r="AS111" s="293"/>
      <c r="AT111" s="293"/>
      <c r="AU111" s="293"/>
      <c r="AV111" s="292">
        <f t="shared" si="54"/>
        <v>255</v>
      </c>
      <c r="AW111" s="293"/>
      <c r="AX111" s="292">
        <f t="shared" si="45"/>
        <v>1020</v>
      </c>
      <c r="AY111" s="137" t="str">
        <f t="shared" si="56"/>
        <v/>
      </c>
      <c r="AZ111" s="137" t="str">
        <f>IF(F111&gt;P111,"!!!","")</f>
        <v/>
      </c>
      <c r="BA111" s="143" t="str">
        <f t="shared" si="32"/>
        <v/>
      </c>
      <c r="BD111" s="143" t="str">
        <f t="shared" si="31"/>
        <v>CONRAT</v>
      </c>
    </row>
    <row r="112" spans="1:61" ht="12">
      <c r="A112" s="288">
        <v>110</v>
      </c>
      <c r="B112" s="289" t="s">
        <v>3504</v>
      </c>
      <c r="C112" s="290" t="s">
        <v>14</v>
      </c>
      <c r="D112" s="290" t="s">
        <v>214</v>
      </c>
      <c r="E112" s="291"/>
      <c r="F112" s="292">
        <v>0</v>
      </c>
      <c r="G112" s="292">
        <f t="shared" si="47"/>
        <v>0</v>
      </c>
      <c r="H112" s="293"/>
      <c r="I112" s="293"/>
      <c r="J112" s="293"/>
      <c r="K112" s="293"/>
      <c r="L112" s="293"/>
      <c r="M112" s="293"/>
      <c r="N112" s="293"/>
      <c r="O112" s="292">
        <f t="shared" si="48"/>
        <v>0</v>
      </c>
      <c r="P112" s="293"/>
      <c r="Q112" s="292">
        <f t="shared" si="42"/>
        <v>0</v>
      </c>
      <c r="R112" s="292">
        <f t="shared" si="49"/>
        <v>0</v>
      </c>
      <c r="S112" s="293"/>
      <c r="T112" s="293"/>
      <c r="U112" s="293"/>
      <c r="V112" s="293"/>
      <c r="W112" s="293"/>
      <c r="X112" s="293"/>
      <c r="Y112" s="293"/>
      <c r="Z112" s="292">
        <f t="shared" si="50"/>
        <v>0</v>
      </c>
      <c r="AA112" s="293"/>
      <c r="AB112" s="292">
        <f t="shared" si="43"/>
        <v>0</v>
      </c>
      <c r="AC112" s="292">
        <f t="shared" si="51"/>
        <v>0</v>
      </c>
      <c r="AD112" s="293"/>
      <c r="AE112" s="293"/>
      <c r="AF112" s="293"/>
      <c r="AG112" s="293"/>
      <c r="AH112" s="293"/>
      <c r="AI112" s="293"/>
      <c r="AJ112" s="293"/>
      <c r="AK112" s="292">
        <f t="shared" si="52"/>
        <v>0</v>
      </c>
      <c r="AL112" s="293"/>
      <c r="AM112" s="292">
        <f t="shared" si="44"/>
        <v>0</v>
      </c>
      <c r="AN112" s="292">
        <f t="shared" si="53"/>
        <v>0</v>
      </c>
      <c r="AO112" s="293"/>
      <c r="AP112" s="293"/>
      <c r="AQ112" s="293"/>
      <c r="AR112" s="293"/>
      <c r="AS112" s="293"/>
      <c r="AT112" s="293"/>
      <c r="AU112" s="293"/>
      <c r="AV112" s="292">
        <f t="shared" si="54"/>
        <v>0</v>
      </c>
      <c r="AW112" s="293"/>
      <c r="AX112" s="292">
        <f t="shared" si="45"/>
        <v>0</v>
      </c>
      <c r="AY112" s="137" t="str">
        <f t="shared" si="56"/>
        <v>*</v>
      </c>
      <c r="AZ112" s="137" t="str">
        <f>IF(F112&gt;P112,"!!!","")</f>
        <v/>
      </c>
      <c r="BA112" s="143" t="str">
        <f t="shared" si="32"/>
        <v/>
      </c>
      <c r="BD112" s="143" t="str">
        <f t="shared" si="31"/>
        <v>CONSAM (EXPIRAT)</v>
      </c>
    </row>
    <row r="113" spans="1:56" ht="12">
      <c r="A113" s="288">
        <v>111</v>
      </c>
      <c r="B113" s="301" t="s">
        <v>3922</v>
      </c>
      <c r="C113" s="290" t="s">
        <v>23</v>
      </c>
      <c r="D113" s="302"/>
      <c r="E113" s="291">
        <v>50</v>
      </c>
      <c r="F113" s="292">
        <v>0</v>
      </c>
      <c r="G113" s="292">
        <f t="shared" si="47"/>
        <v>150</v>
      </c>
      <c r="H113" s="293"/>
      <c r="I113" s="293"/>
      <c r="J113" s="293"/>
      <c r="K113" s="293"/>
      <c r="L113" s="293"/>
      <c r="M113" s="293"/>
      <c r="N113" s="293"/>
      <c r="O113" s="292">
        <f t="shared" si="48"/>
        <v>150</v>
      </c>
      <c r="P113" s="293"/>
      <c r="Q113" s="292">
        <f t="shared" si="42"/>
        <v>150</v>
      </c>
      <c r="R113" s="292">
        <f t="shared" si="49"/>
        <v>150</v>
      </c>
      <c r="S113" s="293"/>
      <c r="T113" s="293"/>
      <c r="U113" s="293"/>
      <c r="V113" s="293"/>
      <c r="W113" s="293"/>
      <c r="X113" s="293"/>
      <c r="Y113" s="293"/>
      <c r="Z113" s="292">
        <f t="shared" si="50"/>
        <v>150</v>
      </c>
      <c r="AA113" s="293"/>
      <c r="AB113" s="292">
        <f t="shared" si="43"/>
        <v>300</v>
      </c>
      <c r="AC113" s="292">
        <f t="shared" si="51"/>
        <v>150</v>
      </c>
      <c r="AD113" s="293"/>
      <c r="AE113" s="293"/>
      <c r="AF113" s="293"/>
      <c r="AG113" s="293"/>
      <c r="AH113" s="293"/>
      <c r="AI113" s="293"/>
      <c r="AJ113" s="293"/>
      <c r="AK113" s="292">
        <f t="shared" si="52"/>
        <v>150</v>
      </c>
      <c r="AL113" s="293"/>
      <c r="AM113" s="292">
        <f t="shared" si="44"/>
        <v>450</v>
      </c>
      <c r="AN113" s="292">
        <f t="shared" si="53"/>
        <v>150</v>
      </c>
      <c r="AO113" s="293"/>
      <c r="AP113" s="293"/>
      <c r="AQ113" s="293"/>
      <c r="AR113" s="293"/>
      <c r="AS113" s="293"/>
      <c r="AT113" s="293"/>
      <c r="AU113" s="293"/>
      <c r="AV113" s="292">
        <f t="shared" si="54"/>
        <v>150</v>
      </c>
      <c r="AW113" s="293">
        <v>600</v>
      </c>
      <c r="AX113" s="292">
        <f t="shared" si="45"/>
        <v>0</v>
      </c>
      <c r="AY113" s="137" t="str">
        <f t="shared" si="56"/>
        <v>*</v>
      </c>
      <c r="AZ113" s="143"/>
      <c r="BA113" s="143" t="str">
        <f t="shared" si="32"/>
        <v/>
      </c>
      <c r="BD113" s="143" t="str">
        <f t="shared" si="31"/>
        <v>CONSDENTA (ДО 31.12.2022)</v>
      </c>
    </row>
    <row r="114" spans="1:56" ht="12">
      <c r="A114" s="288">
        <v>112</v>
      </c>
      <c r="B114" s="289" t="s">
        <v>1577</v>
      </c>
      <c r="C114" s="290" t="s">
        <v>14</v>
      </c>
      <c r="D114" s="290"/>
      <c r="E114" s="291">
        <v>200</v>
      </c>
      <c r="F114" s="292">
        <v>0</v>
      </c>
      <c r="G114" s="292">
        <f t="shared" si="47"/>
        <v>600</v>
      </c>
      <c r="H114" s="293"/>
      <c r="I114" s="293"/>
      <c r="J114" s="293"/>
      <c r="K114" s="293"/>
      <c r="L114" s="293"/>
      <c r="M114" s="293"/>
      <c r="N114" s="293"/>
      <c r="O114" s="292">
        <f t="shared" si="48"/>
        <v>600</v>
      </c>
      <c r="P114" s="293">
        <v>2400</v>
      </c>
      <c r="Q114" s="292">
        <f t="shared" si="42"/>
        <v>-1800</v>
      </c>
      <c r="R114" s="292">
        <f t="shared" si="49"/>
        <v>600</v>
      </c>
      <c r="S114" s="293"/>
      <c r="T114" s="293"/>
      <c r="U114" s="293"/>
      <c r="V114" s="293"/>
      <c r="W114" s="293"/>
      <c r="X114" s="293"/>
      <c r="Y114" s="293"/>
      <c r="Z114" s="292">
        <f t="shared" si="50"/>
        <v>600</v>
      </c>
      <c r="AA114" s="293"/>
      <c r="AB114" s="292">
        <f t="shared" si="43"/>
        <v>-1200</v>
      </c>
      <c r="AC114" s="292">
        <f t="shared" si="51"/>
        <v>600</v>
      </c>
      <c r="AD114" s="293">
        <v>50</v>
      </c>
      <c r="AE114" s="293"/>
      <c r="AF114" s="293"/>
      <c r="AG114" s="293"/>
      <c r="AH114" s="293">
        <v>100</v>
      </c>
      <c r="AI114" s="293"/>
      <c r="AJ114" s="293"/>
      <c r="AK114" s="292">
        <f t="shared" si="52"/>
        <v>750</v>
      </c>
      <c r="AL114" s="293"/>
      <c r="AM114" s="292">
        <f t="shared" si="44"/>
        <v>-450</v>
      </c>
      <c r="AN114" s="292">
        <f t="shared" si="53"/>
        <v>600</v>
      </c>
      <c r="AO114" s="293"/>
      <c r="AP114" s="293"/>
      <c r="AQ114" s="293"/>
      <c r="AR114" s="293"/>
      <c r="AS114" s="293"/>
      <c r="AT114" s="293"/>
      <c r="AU114" s="293"/>
      <c r="AV114" s="292">
        <f t="shared" si="54"/>
        <v>600</v>
      </c>
      <c r="AW114" s="293">
        <v>150</v>
      </c>
      <c r="AX114" s="292">
        <f t="shared" si="45"/>
        <v>0</v>
      </c>
      <c r="AY114" s="137" t="str">
        <f t="shared" si="56"/>
        <v>*</v>
      </c>
      <c r="AZ114" s="137" t="str">
        <f>IF(F114&gt;P114,"!!!","")</f>
        <v/>
      </c>
      <c r="BA114" s="143" t="str">
        <f t="shared" si="32"/>
        <v/>
      </c>
      <c r="BD114" s="143" t="str">
        <f t="shared" si="31"/>
        <v>CONSTANTIN ŞI ELENA</v>
      </c>
    </row>
    <row r="115" spans="1:56" ht="12">
      <c r="A115" s="288">
        <v>113</v>
      </c>
      <c r="B115" s="294" t="s">
        <v>3072</v>
      </c>
      <c r="C115" s="290" t="s">
        <v>10</v>
      </c>
      <c r="D115" s="290" t="s">
        <v>195</v>
      </c>
      <c r="E115" s="295">
        <v>30</v>
      </c>
      <c r="F115" s="292">
        <v>415.70000000000005</v>
      </c>
      <c r="G115" s="292">
        <f t="shared" si="47"/>
        <v>90</v>
      </c>
      <c r="H115" s="293"/>
      <c r="I115" s="293"/>
      <c r="J115" s="293"/>
      <c r="K115" s="293"/>
      <c r="L115" s="293"/>
      <c r="M115" s="293"/>
      <c r="N115" s="293"/>
      <c r="O115" s="292">
        <f t="shared" si="48"/>
        <v>90</v>
      </c>
      <c r="P115" s="293"/>
      <c r="Q115" s="292">
        <f t="shared" si="42"/>
        <v>505.70000000000005</v>
      </c>
      <c r="R115" s="292">
        <f t="shared" si="49"/>
        <v>90</v>
      </c>
      <c r="S115" s="293"/>
      <c r="T115" s="293"/>
      <c r="U115" s="293"/>
      <c r="V115" s="293"/>
      <c r="W115" s="293"/>
      <c r="X115" s="293"/>
      <c r="Y115" s="293"/>
      <c r="Z115" s="292">
        <f t="shared" si="50"/>
        <v>90</v>
      </c>
      <c r="AA115" s="293"/>
      <c r="AB115" s="292">
        <f t="shared" si="43"/>
        <v>595.70000000000005</v>
      </c>
      <c r="AC115" s="292">
        <f t="shared" si="51"/>
        <v>90</v>
      </c>
      <c r="AD115" s="293"/>
      <c r="AE115" s="293"/>
      <c r="AF115" s="293"/>
      <c r="AG115" s="293"/>
      <c r="AH115" s="293"/>
      <c r="AI115" s="293"/>
      <c r="AJ115" s="293"/>
      <c r="AK115" s="292">
        <f t="shared" si="52"/>
        <v>90</v>
      </c>
      <c r="AL115" s="293"/>
      <c r="AM115" s="292">
        <f t="shared" si="44"/>
        <v>685.7</v>
      </c>
      <c r="AN115" s="292">
        <f t="shared" si="53"/>
        <v>90</v>
      </c>
      <c r="AO115" s="293"/>
      <c r="AP115" s="293"/>
      <c r="AQ115" s="293"/>
      <c r="AR115" s="293"/>
      <c r="AS115" s="293"/>
      <c r="AT115" s="293"/>
      <c r="AU115" s="293"/>
      <c r="AV115" s="292">
        <f t="shared" si="54"/>
        <v>90</v>
      </c>
      <c r="AW115" s="293"/>
      <c r="AX115" s="292">
        <f t="shared" si="45"/>
        <v>775.7</v>
      </c>
      <c r="AY115" s="137" t="str">
        <f t="shared" si="56"/>
        <v/>
      </c>
      <c r="AZ115" s="143"/>
      <c r="BA115" s="143" t="str">
        <f t="shared" si="32"/>
        <v/>
      </c>
      <c r="BD115" s="143" t="str">
        <f t="shared" si="31"/>
        <v>CONSTRUCTORUL CANTEMIR</v>
      </c>
    </row>
    <row r="116" spans="1:56" ht="12">
      <c r="A116" s="288">
        <v>114</v>
      </c>
      <c r="B116" s="294" t="s">
        <v>3073</v>
      </c>
      <c r="C116" s="290" t="s">
        <v>10</v>
      </c>
      <c r="D116" s="290" t="s">
        <v>222</v>
      </c>
      <c r="E116" s="295">
        <v>200</v>
      </c>
      <c r="F116" s="292">
        <v>0</v>
      </c>
      <c r="G116" s="292">
        <f t="shared" si="47"/>
        <v>600</v>
      </c>
      <c r="H116" s="293"/>
      <c r="I116" s="293"/>
      <c r="J116" s="293"/>
      <c r="K116" s="293"/>
      <c r="L116" s="293"/>
      <c r="M116" s="293"/>
      <c r="N116" s="293"/>
      <c r="O116" s="292">
        <f t="shared" si="48"/>
        <v>600</v>
      </c>
      <c r="P116" s="293">
        <v>1200</v>
      </c>
      <c r="Q116" s="292">
        <f t="shared" si="42"/>
        <v>-600</v>
      </c>
      <c r="R116" s="292">
        <f t="shared" si="49"/>
        <v>600</v>
      </c>
      <c r="S116" s="293"/>
      <c r="T116" s="293"/>
      <c r="U116" s="293"/>
      <c r="V116" s="293"/>
      <c r="W116" s="293"/>
      <c r="X116" s="293"/>
      <c r="Y116" s="293"/>
      <c r="Z116" s="292">
        <f t="shared" si="50"/>
        <v>600</v>
      </c>
      <c r="AA116" s="293"/>
      <c r="AB116" s="292">
        <f t="shared" si="43"/>
        <v>0</v>
      </c>
      <c r="AC116" s="292">
        <f t="shared" si="51"/>
        <v>600</v>
      </c>
      <c r="AD116" s="293">
        <v>50</v>
      </c>
      <c r="AE116" s="293"/>
      <c r="AF116" s="293"/>
      <c r="AG116" s="293"/>
      <c r="AH116" s="293">
        <v>100</v>
      </c>
      <c r="AI116" s="293"/>
      <c r="AJ116" s="293"/>
      <c r="AK116" s="292">
        <f t="shared" si="52"/>
        <v>750</v>
      </c>
      <c r="AL116" s="293">
        <v>1350</v>
      </c>
      <c r="AM116" s="292">
        <f t="shared" si="44"/>
        <v>-600</v>
      </c>
      <c r="AN116" s="292">
        <f t="shared" si="53"/>
        <v>600</v>
      </c>
      <c r="AO116" s="293"/>
      <c r="AP116" s="293"/>
      <c r="AQ116" s="293"/>
      <c r="AR116" s="293"/>
      <c r="AS116" s="293"/>
      <c r="AT116" s="293"/>
      <c r="AU116" s="293"/>
      <c r="AV116" s="292">
        <f t="shared" si="54"/>
        <v>600</v>
      </c>
      <c r="AW116" s="293"/>
      <c r="AX116" s="292">
        <f t="shared" si="45"/>
        <v>0</v>
      </c>
      <c r="AY116" s="137" t="str">
        <f t="shared" si="56"/>
        <v>*</v>
      </c>
      <c r="AZ116" s="143"/>
      <c r="BA116" s="143" t="str">
        <f t="shared" si="32"/>
        <v/>
      </c>
      <c r="BD116" s="143" t="str">
        <f t="shared" si="31"/>
        <v>CONTINENT SERVICE</v>
      </c>
    </row>
    <row r="117" spans="1:56" ht="12">
      <c r="A117" s="288">
        <v>115</v>
      </c>
      <c r="B117" s="289" t="s">
        <v>1590</v>
      </c>
      <c r="C117" s="290" t="s">
        <v>23</v>
      </c>
      <c r="D117" s="290"/>
      <c r="E117" s="291">
        <v>140</v>
      </c>
      <c r="F117" s="292">
        <v>0</v>
      </c>
      <c r="G117" s="292">
        <f t="shared" si="47"/>
        <v>420</v>
      </c>
      <c r="H117" s="293"/>
      <c r="I117" s="293"/>
      <c r="J117" s="293"/>
      <c r="K117" s="293"/>
      <c r="L117" s="293"/>
      <c r="M117" s="293"/>
      <c r="N117" s="293"/>
      <c r="O117" s="292">
        <f t="shared" si="48"/>
        <v>420</v>
      </c>
      <c r="P117" s="293">
        <v>840</v>
      </c>
      <c r="Q117" s="292">
        <f t="shared" si="42"/>
        <v>-420</v>
      </c>
      <c r="R117" s="292">
        <f t="shared" si="49"/>
        <v>420</v>
      </c>
      <c r="S117" s="293">
        <v>50</v>
      </c>
      <c r="T117" s="293"/>
      <c r="U117" s="293"/>
      <c r="V117" s="293"/>
      <c r="W117" s="293">
        <v>100</v>
      </c>
      <c r="X117" s="293"/>
      <c r="Y117" s="293"/>
      <c r="Z117" s="292">
        <f t="shared" si="50"/>
        <v>570</v>
      </c>
      <c r="AA117" s="293">
        <v>150</v>
      </c>
      <c r="AB117" s="292">
        <f t="shared" si="43"/>
        <v>0</v>
      </c>
      <c r="AC117" s="292">
        <f t="shared" si="51"/>
        <v>420</v>
      </c>
      <c r="AD117" s="293"/>
      <c r="AE117" s="293"/>
      <c r="AF117" s="293"/>
      <c r="AG117" s="293"/>
      <c r="AH117" s="293"/>
      <c r="AI117" s="293"/>
      <c r="AJ117" s="293"/>
      <c r="AK117" s="292">
        <f t="shared" si="52"/>
        <v>420</v>
      </c>
      <c r="AL117" s="293">
        <v>420</v>
      </c>
      <c r="AM117" s="292">
        <f t="shared" si="44"/>
        <v>0</v>
      </c>
      <c r="AN117" s="292">
        <f t="shared" si="53"/>
        <v>420</v>
      </c>
      <c r="AO117" s="293"/>
      <c r="AP117" s="293"/>
      <c r="AQ117" s="293"/>
      <c r="AR117" s="293"/>
      <c r="AS117" s="293"/>
      <c r="AT117" s="293"/>
      <c r="AU117" s="293"/>
      <c r="AV117" s="292">
        <f t="shared" si="54"/>
        <v>420</v>
      </c>
      <c r="AW117" s="293">
        <v>420</v>
      </c>
      <c r="AX117" s="292">
        <f t="shared" si="45"/>
        <v>0</v>
      </c>
      <c r="AZ117" s="143"/>
      <c r="BA117" s="143" t="str">
        <f t="shared" si="32"/>
        <v/>
      </c>
      <c r="BD117" s="143" t="str">
        <f t="shared" si="31"/>
        <v>CORALIA</v>
      </c>
    </row>
    <row r="118" spans="1:56" ht="12">
      <c r="A118" s="288">
        <v>116</v>
      </c>
      <c r="B118" s="492" t="s">
        <v>3074</v>
      </c>
      <c r="C118" s="297" t="s">
        <v>3506</v>
      </c>
      <c r="D118" s="297"/>
      <c r="E118" s="404"/>
      <c r="F118" s="299">
        <v>0</v>
      </c>
      <c r="G118" s="299">
        <f t="shared" si="47"/>
        <v>0</v>
      </c>
      <c r="H118" s="300"/>
      <c r="I118" s="300"/>
      <c r="J118" s="300"/>
      <c r="K118" s="300"/>
      <c r="L118" s="300"/>
      <c r="M118" s="300"/>
      <c r="N118" s="300"/>
      <c r="O118" s="299">
        <f t="shared" si="48"/>
        <v>0</v>
      </c>
      <c r="P118" s="300"/>
      <c r="Q118" s="299">
        <f t="shared" si="42"/>
        <v>0</v>
      </c>
      <c r="R118" s="299">
        <f t="shared" si="49"/>
        <v>0</v>
      </c>
      <c r="S118" s="300"/>
      <c r="T118" s="300"/>
      <c r="U118" s="300"/>
      <c r="V118" s="300"/>
      <c r="W118" s="300"/>
      <c r="X118" s="300"/>
      <c r="Y118" s="300"/>
      <c r="Z118" s="299">
        <f t="shared" si="50"/>
        <v>0</v>
      </c>
      <c r="AA118" s="300"/>
      <c r="AB118" s="299">
        <f t="shared" si="43"/>
        <v>0</v>
      </c>
      <c r="AC118" s="299">
        <f t="shared" si="51"/>
        <v>0</v>
      </c>
      <c r="AD118" s="300"/>
      <c r="AE118" s="300"/>
      <c r="AF118" s="300"/>
      <c r="AG118" s="300"/>
      <c r="AH118" s="300"/>
      <c r="AI118" s="300"/>
      <c r="AJ118" s="300"/>
      <c r="AK118" s="299">
        <f t="shared" si="52"/>
        <v>0</v>
      </c>
      <c r="AL118" s="300"/>
      <c r="AM118" s="299">
        <f t="shared" si="44"/>
        <v>0</v>
      </c>
      <c r="AN118" s="299">
        <f t="shared" si="53"/>
        <v>0</v>
      </c>
      <c r="AO118" s="300"/>
      <c r="AP118" s="300"/>
      <c r="AQ118" s="300"/>
      <c r="AR118" s="300"/>
      <c r="AS118" s="300"/>
      <c r="AT118" s="300"/>
      <c r="AU118" s="300"/>
      <c r="AV118" s="299">
        <f t="shared" si="54"/>
        <v>0</v>
      </c>
      <c r="AW118" s="300"/>
      <c r="AX118" s="299">
        <f t="shared" si="45"/>
        <v>0</v>
      </c>
      <c r="AY118" s="137" t="str">
        <f>IF(AX118=0,"*","")</f>
        <v>*</v>
      </c>
      <c r="AZ118" s="137" t="str">
        <f>IF(F118&gt;P118,"!!!","")</f>
        <v/>
      </c>
      <c r="BA118" s="143" t="str">
        <f t="shared" si="32"/>
        <v/>
      </c>
      <c r="BD118" s="143" t="str">
        <f t="shared" si="31"/>
        <v>CORDON (EXP 31.12.2018)</v>
      </c>
    </row>
    <row r="119" spans="1:56" ht="12">
      <c r="A119" s="288">
        <v>117</v>
      </c>
      <c r="B119" s="296" t="s">
        <v>3075</v>
      </c>
      <c r="C119" s="297" t="s">
        <v>1709</v>
      </c>
      <c r="D119" s="297"/>
      <c r="E119" s="298"/>
      <c r="F119" s="299">
        <v>900</v>
      </c>
      <c r="G119" s="299"/>
      <c r="H119" s="300"/>
      <c r="I119" s="300"/>
      <c r="J119" s="300"/>
      <c r="K119" s="300"/>
      <c r="L119" s="300"/>
      <c r="M119" s="300"/>
      <c r="N119" s="300"/>
      <c r="O119" s="299">
        <f t="shared" si="48"/>
        <v>0</v>
      </c>
      <c r="P119" s="300"/>
      <c r="Q119" s="299">
        <f t="shared" si="42"/>
        <v>900</v>
      </c>
      <c r="R119" s="299"/>
      <c r="S119" s="300"/>
      <c r="T119" s="300"/>
      <c r="U119" s="300"/>
      <c r="V119" s="300"/>
      <c r="W119" s="300"/>
      <c r="X119" s="300"/>
      <c r="Y119" s="300"/>
      <c r="Z119" s="299"/>
      <c r="AA119" s="300"/>
      <c r="AB119" s="299">
        <f t="shared" si="43"/>
        <v>900</v>
      </c>
      <c r="AC119" s="299"/>
      <c r="AD119" s="300"/>
      <c r="AE119" s="300"/>
      <c r="AF119" s="300"/>
      <c r="AG119" s="300"/>
      <c r="AH119" s="300"/>
      <c r="AI119" s="300"/>
      <c r="AJ119" s="300"/>
      <c r="AK119" s="299"/>
      <c r="AL119" s="300"/>
      <c r="AM119" s="299">
        <f t="shared" si="44"/>
        <v>900</v>
      </c>
      <c r="AN119" s="299"/>
      <c r="AO119" s="300"/>
      <c r="AP119" s="300"/>
      <c r="AQ119" s="300"/>
      <c r="AR119" s="300"/>
      <c r="AS119" s="300"/>
      <c r="AT119" s="300"/>
      <c r="AU119" s="300"/>
      <c r="AV119" s="299"/>
      <c r="AW119" s="300"/>
      <c r="AX119" s="299">
        <f t="shared" si="45"/>
        <v>900</v>
      </c>
      <c r="AY119" s="137" t="str">
        <f>IF(AX119=0,"*","")</f>
        <v/>
      </c>
      <c r="AZ119" s="143"/>
      <c r="BA119" s="143" t="str">
        <f t="shared" si="32"/>
        <v/>
      </c>
      <c r="BD119" s="143" t="str">
        <f t="shared" si="31"/>
        <v>COSTESTI (В 2017 НЕ НАЧИСЛЯТЬ)</v>
      </c>
    </row>
    <row r="120" spans="1:56" ht="12">
      <c r="A120" s="288">
        <v>118</v>
      </c>
      <c r="B120" s="289" t="s">
        <v>229</v>
      </c>
      <c r="C120" s="290" t="s">
        <v>23</v>
      </c>
      <c r="D120" s="290" t="s">
        <v>231</v>
      </c>
      <c r="E120" s="291">
        <v>65</v>
      </c>
      <c r="F120" s="292">
        <v>0</v>
      </c>
      <c r="G120" s="292">
        <f>E120*3</f>
        <v>195</v>
      </c>
      <c r="H120" s="293"/>
      <c r="I120" s="293"/>
      <c r="J120" s="293"/>
      <c r="K120" s="293"/>
      <c r="L120" s="293"/>
      <c r="M120" s="293"/>
      <c r="N120" s="293"/>
      <c r="O120" s="292">
        <f t="shared" si="48"/>
        <v>195</v>
      </c>
      <c r="P120" s="293"/>
      <c r="Q120" s="292">
        <f t="shared" si="42"/>
        <v>195</v>
      </c>
      <c r="R120" s="292">
        <f>E120*3</f>
        <v>195</v>
      </c>
      <c r="S120" s="293">
        <v>50</v>
      </c>
      <c r="T120" s="293"/>
      <c r="U120" s="293"/>
      <c r="V120" s="293"/>
      <c r="W120" s="293"/>
      <c r="X120" s="293"/>
      <c r="Y120" s="293"/>
      <c r="Z120" s="292">
        <f>SUM(R120:Y120)</f>
        <v>245</v>
      </c>
      <c r="AA120" s="293">
        <v>440</v>
      </c>
      <c r="AB120" s="292">
        <f t="shared" si="43"/>
        <v>0</v>
      </c>
      <c r="AC120" s="292">
        <f>$E120*3</f>
        <v>195</v>
      </c>
      <c r="AD120" s="293"/>
      <c r="AE120" s="293"/>
      <c r="AF120" s="293"/>
      <c r="AG120" s="293"/>
      <c r="AH120" s="293"/>
      <c r="AI120" s="293"/>
      <c r="AJ120" s="293"/>
      <c r="AK120" s="292">
        <f>SUM(AC120:AJ120)</f>
        <v>195</v>
      </c>
      <c r="AL120" s="293">
        <v>390</v>
      </c>
      <c r="AM120" s="292">
        <f t="shared" si="44"/>
        <v>-195</v>
      </c>
      <c r="AN120" s="292">
        <f>$E120*3</f>
        <v>195</v>
      </c>
      <c r="AO120" s="293"/>
      <c r="AP120" s="293"/>
      <c r="AQ120" s="293"/>
      <c r="AR120" s="293"/>
      <c r="AS120" s="293"/>
      <c r="AT120" s="293"/>
      <c r="AU120" s="293"/>
      <c r="AV120" s="292">
        <f>SUM(AN120:AU120)</f>
        <v>195</v>
      </c>
      <c r="AW120" s="293"/>
      <c r="AX120" s="292">
        <f t="shared" si="45"/>
        <v>0</v>
      </c>
      <c r="AY120" s="137" t="str">
        <f t="shared" ref="AY120:AY185" si="57">IF(AX120=0,"*","")</f>
        <v>*</v>
      </c>
      <c r="AZ120" s="143"/>
      <c r="BA120" s="143" t="str">
        <f t="shared" si="32"/>
        <v/>
      </c>
      <c r="BD120" s="143" t="str">
        <f t="shared" si="31"/>
        <v>COTIDIAN</v>
      </c>
    </row>
    <row r="121" spans="1:56" ht="12">
      <c r="A121" s="288">
        <v>119</v>
      </c>
      <c r="B121" s="289" t="s">
        <v>232</v>
      </c>
      <c r="C121" s="290" t="s">
        <v>23</v>
      </c>
      <c r="D121" s="290" t="s">
        <v>234</v>
      </c>
      <c r="E121" s="291">
        <v>85</v>
      </c>
      <c r="F121" s="292">
        <v>0</v>
      </c>
      <c r="G121" s="292">
        <f>E121*3</f>
        <v>255</v>
      </c>
      <c r="H121" s="293"/>
      <c r="I121" s="293"/>
      <c r="J121" s="293"/>
      <c r="K121" s="293"/>
      <c r="L121" s="293"/>
      <c r="M121" s="293"/>
      <c r="N121" s="293"/>
      <c r="O121" s="292">
        <f t="shared" si="48"/>
        <v>255</v>
      </c>
      <c r="P121" s="293"/>
      <c r="Q121" s="292">
        <f t="shared" ref="Q121:Q136" si="58">F121+O121-P121</f>
        <v>255</v>
      </c>
      <c r="R121" s="292">
        <f>E121*3</f>
        <v>255</v>
      </c>
      <c r="S121" s="293"/>
      <c r="T121" s="293"/>
      <c r="U121" s="293"/>
      <c r="V121" s="293"/>
      <c r="W121" s="293"/>
      <c r="X121" s="293"/>
      <c r="Y121" s="293"/>
      <c r="Z121" s="292">
        <f>SUM(R121:Y121)</f>
        <v>255</v>
      </c>
      <c r="AA121" s="293"/>
      <c r="AB121" s="292">
        <f t="shared" ref="AB121:AB136" si="59">Q121+Z121-AA121</f>
        <v>510</v>
      </c>
      <c r="AC121" s="292">
        <f>$E121*3</f>
        <v>255</v>
      </c>
      <c r="AD121" s="293"/>
      <c r="AE121" s="293"/>
      <c r="AF121" s="293"/>
      <c r="AG121" s="293"/>
      <c r="AH121" s="293"/>
      <c r="AI121" s="293"/>
      <c r="AJ121" s="293"/>
      <c r="AK121" s="292">
        <f>SUM(AC121:AJ121)</f>
        <v>255</v>
      </c>
      <c r="AL121" s="293"/>
      <c r="AM121" s="292">
        <f t="shared" ref="AM121:AM136" si="60">AB121+AK121-AL121</f>
        <v>765</v>
      </c>
      <c r="AN121" s="292">
        <f>$E121*3</f>
        <v>255</v>
      </c>
      <c r="AO121" s="293"/>
      <c r="AP121" s="293"/>
      <c r="AQ121" s="293"/>
      <c r="AR121" s="293"/>
      <c r="AS121" s="293"/>
      <c r="AT121" s="293"/>
      <c r="AU121" s="293"/>
      <c r="AV121" s="292">
        <f>SUM(AN121:AU121)</f>
        <v>255</v>
      </c>
      <c r="AW121" s="293"/>
      <c r="AX121" s="292">
        <f t="shared" ref="AX121:AX136" si="61">AM121+AV121-AW121</f>
        <v>1020</v>
      </c>
      <c r="AY121" s="137" t="str">
        <f t="shared" si="57"/>
        <v/>
      </c>
      <c r="AZ121" s="137" t="str">
        <f>IF(F121&gt;P121,"!!!","")</f>
        <v/>
      </c>
      <c r="BA121" s="143" t="str">
        <f t="shared" si="32"/>
        <v/>
      </c>
      <c r="BD121" s="143" t="str">
        <f t="shared" si="31"/>
        <v>COVIS</v>
      </c>
    </row>
    <row r="122" spans="1:56" ht="12">
      <c r="A122" s="288">
        <v>120</v>
      </c>
      <c r="B122" s="423" t="s">
        <v>235</v>
      </c>
      <c r="C122" s="290" t="s">
        <v>23</v>
      </c>
      <c r="D122" s="290" t="s">
        <v>237</v>
      </c>
      <c r="E122" s="291"/>
      <c r="F122" s="292">
        <v>5120</v>
      </c>
      <c r="G122" s="292">
        <f>E122*3</f>
        <v>0</v>
      </c>
      <c r="H122" s="293"/>
      <c r="I122" s="293"/>
      <c r="J122" s="293"/>
      <c r="K122" s="293"/>
      <c r="L122" s="293"/>
      <c r="M122" s="293"/>
      <c r="N122" s="293"/>
      <c r="O122" s="292">
        <f t="shared" si="48"/>
        <v>0</v>
      </c>
      <c r="P122" s="293"/>
      <c r="Q122" s="292">
        <f t="shared" si="58"/>
        <v>5120</v>
      </c>
      <c r="R122" s="292">
        <f>E122*3</f>
        <v>0</v>
      </c>
      <c r="S122" s="293"/>
      <c r="T122" s="293"/>
      <c r="U122" s="293"/>
      <c r="V122" s="293"/>
      <c r="W122" s="293"/>
      <c r="X122" s="293"/>
      <c r="Y122" s="293"/>
      <c r="Z122" s="292">
        <f>SUM(R122:Y122)</f>
        <v>0</v>
      </c>
      <c r="AA122" s="293"/>
      <c r="AB122" s="292">
        <f t="shared" si="59"/>
        <v>5120</v>
      </c>
      <c r="AC122" s="292">
        <f>$E122*3</f>
        <v>0</v>
      </c>
      <c r="AD122" s="293"/>
      <c r="AE122" s="293"/>
      <c r="AF122" s="293"/>
      <c r="AG122" s="293"/>
      <c r="AH122" s="293"/>
      <c r="AI122" s="293"/>
      <c r="AJ122" s="293"/>
      <c r="AK122" s="292">
        <f>SUM(AC122:AJ122)</f>
        <v>0</v>
      </c>
      <c r="AL122" s="293"/>
      <c r="AM122" s="292">
        <f t="shared" si="60"/>
        <v>5120</v>
      </c>
      <c r="AN122" s="292">
        <f>$E122*3</f>
        <v>0</v>
      </c>
      <c r="AO122" s="293"/>
      <c r="AP122" s="293"/>
      <c r="AQ122" s="293"/>
      <c r="AR122" s="293"/>
      <c r="AS122" s="293"/>
      <c r="AT122" s="293"/>
      <c r="AU122" s="293"/>
      <c r="AV122" s="292">
        <f>SUM(AN122:AU122)</f>
        <v>0</v>
      </c>
      <c r="AW122" s="293"/>
      <c r="AX122" s="292">
        <f t="shared" si="61"/>
        <v>5120</v>
      </c>
      <c r="AY122" s="137" t="str">
        <f t="shared" si="57"/>
        <v/>
      </c>
      <c r="AZ122" s="137" t="str">
        <f>IF(F122&gt;P122,"!!!","")</f>
        <v>!!!</v>
      </c>
      <c r="BA122" s="143" t="str">
        <f t="shared" si="32"/>
        <v/>
      </c>
      <c r="BD122" s="143" t="str">
        <f t="shared" si="31"/>
        <v>CRASMED</v>
      </c>
    </row>
    <row r="123" spans="1:56" ht="12">
      <c r="A123" s="288">
        <v>121</v>
      </c>
      <c r="B123" s="296" t="s">
        <v>3076</v>
      </c>
      <c r="C123" s="297" t="s">
        <v>30</v>
      </c>
      <c r="D123" s="297" t="s">
        <v>12</v>
      </c>
      <c r="E123" s="298"/>
      <c r="F123" s="299">
        <v>2400</v>
      </c>
      <c r="G123" s="299"/>
      <c r="H123" s="300"/>
      <c r="I123" s="300"/>
      <c r="J123" s="300"/>
      <c r="K123" s="300"/>
      <c r="L123" s="300"/>
      <c r="M123" s="300"/>
      <c r="N123" s="300"/>
      <c r="O123" s="299"/>
      <c r="P123" s="300"/>
      <c r="Q123" s="299">
        <f t="shared" si="58"/>
        <v>2400</v>
      </c>
      <c r="R123" s="299"/>
      <c r="S123" s="300"/>
      <c r="T123" s="300"/>
      <c r="U123" s="300"/>
      <c r="V123" s="300"/>
      <c r="W123" s="300"/>
      <c r="X123" s="300"/>
      <c r="Y123" s="300"/>
      <c r="Z123" s="299"/>
      <c r="AA123" s="300"/>
      <c r="AB123" s="299">
        <f t="shared" si="59"/>
        <v>2400</v>
      </c>
      <c r="AC123" s="299"/>
      <c r="AD123" s="300"/>
      <c r="AE123" s="300"/>
      <c r="AF123" s="300"/>
      <c r="AG123" s="300"/>
      <c r="AH123" s="300"/>
      <c r="AI123" s="300"/>
      <c r="AJ123" s="300"/>
      <c r="AK123" s="299"/>
      <c r="AL123" s="300"/>
      <c r="AM123" s="299">
        <f t="shared" si="60"/>
        <v>2400</v>
      </c>
      <c r="AN123" s="299"/>
      <c r="AO123" s="300"/>
      <c r="AP123" s="300"/>
      <c r="AQ123" s="300"/>
      <c r="AR123" s="300"/>
      <c r="AS123" s="300"/>
      <c r="AT123" s="300"/>
      <c r="AU123" s="300"/>
      <c r="AV123" s="299"/>
      <c r="AW123" s="300"/>
      <c r="AX123" s="299">
        <f t="shared" si="61"/>
        <v>2400</v>
      </c>
      <c r="AY123" s="137" t="str">
        <f t="shared" si="57"/>
        <v/>
      </c>
      <c r="AZ123" s="137" t="str">
        <f>IF(F123&gt;P123,"!!!","")</f>
        <v>!!!</v>
      </c>
      <c r="BA123" s="143" t="str">
        <f t="shared" si="32"/>
        <v/>
      </c>
      <c r="BD123" s="143" t="str">
        <f t="shared" si="31"/>
        <v>CREDO-INVEST (СТОП С 3КВ 2011)</v>
      </c>
    </row>
    <row r="124" spans="1:56" ht="12">
      <c r="A124" s="288">
        <v>122</v>
      </c>
      <c r="B124" s="289" t="s">
        <v>1955</v>
      </c>
      <c r="C124" s="290" t="s">
        <v>14</v>
      </c>
      <c r="D124" s="290" t="s">
        <v>1978</v>
      </c>
      <c r="E124" s="291">
        <v>145</v>
      </c>
      <c r="F124" s="292">
        <v>0</v>
      </c>
      <c r="G124" s="292">
        <f t="shared" ref="G124:G133" si="62">E124*3</f>
        <v>435</v>
      </c>
      <c r="H124" s="293"/>
      <c r="I124" s="293"/>
      <c r="J124" s="293"/>
      <c r="K124" s="293"/>
      <c r="L124" s="293"/>
      <c r="M124" s="293"/>
      <c r="N124" s="293"/>
      <c r="O124" s="292">
        <f t="shared" ref="O124:O133" si="63">SUM(G124:N124)</f>
        <v>435</v>
      </c>
      <c r="P124" s="293">
        <v>435</v>
      </c>
      <c r="Q124" s="292">
        <f t="shared" si="58"/>
        <v>0</v>
      </c>
      <c r="R124" s="292">
        <f t="shared" ref="R124:R133" si="64">E124*3</f>
        <v>435</v>
      </c>
      <c r="S124" s="293"/>
      <c r="T124" s="293"/>
      <c r="U124" s="293"/>
      <c r="V124" s="293"/>
      <c r="W124" s="293"/>
      <c r="X124" s="293"/>
      <c r="Y124" s="293"/>
      <c r="Z124" s="292">
        <f t="shared" ref="Z124:Z133" si="65">SUM(R124:Y124)</f>
        <v>435</v>
      </c>
      <c r="AA124" s="293">
        <v>435</v>
      </c>
      <c r="AB124" s="292">
        <f t="shared" si="59"/>
        <v>0</v>
      </c>
      <c r="AC124" s="292">
        <f t="shared" ref="AC124:AC133" si="66">$E124*3</f>
        <v>435</v>
      </c>
      <c r="AD124" s="293">
        <v>50</v>
      </c>
      <c r="AE124" s="293"/>
      <c r="AF124" s="293"/>
      <c r="AG124" s="293"/>
      <c r="AH124" s="293"/>
      <c r="AI124" s="293"/>
      <c r="AJ124" s="293"/>
      <c r="AK124" s="292">
        <f t="shared" ref="AK124:AK133" si="67">SUM(AC124:AJ124)</f>
        <v>485</v>
      </c>
      <c r="AL124" s="293">
        <v>920</v>
      </c>
      <c r="AM124" s="292">
        <f t="shared" si="60"/>
        <v>-435</v>
      </c>
      <c r="AN124" s="292">
        <f t="shared" ref="AN124:AN133" si="68">$E124*3</f>
        <v>435</v>
      </c>
      <c r="AO124" s="293"/>
      <c r="AP124" s="293">
        <v>100</v>
      </c>
      <c r="AQ124" s="293"/>
      <c r="AR124" s="293"/>
      <c r="AS124" s="293">
        <v>100</v>
      </c>
      <c r="AT124" s="293"/>
      <c r="AU124" s="293"/>
      <c r="AV124" s="292">
        <f t="shared" ref="AV124:AV133" si="69">SUM(AN124:AU124)</f>
        <v>635</v>
      </c>
      <c r="AW124" s="293">
        <v>200</v>
      </c>
      <c r="AX124" s="292">
        <f t="shared" si="61"/>
        <v>0</v>
      </c>
      <c r="AY124" s="137" t="str">
        <f t="shared" si="57"/>
        <v>*</v>
      </c>
      <c r="AZ124" s="143"/>
      <c r="BA124" s="143" t="str">
        <f t="shared" si="32"/>
        <v/>
      </c>
      <c r="BD124" s="143" t="str">
        <f t="shared" si="31"/>
        <v xml:space="preserve">CRICOVA-VIN CENTRUL DE BUSINESS ŞI TURISM </v>
      </c>
    </row>
    <row r="125" spans="1:56" ht="12">
      <c r="A125" s="288">
        <v>123</v>
      </c>
      <c r="B125" s="289" t="s">
        <v>1956</v>
      </c>
      <c r="C125" s="290" t="s">
        <v>14</v>
      </c>
      <c r="D125" s="290" t="s">
        <v>1979</v>
      </c>
      <c r="E125" s="291">
        <v>225</v>
      </c>
      <c r="F125" s="292">
        <v>0</v>
      </c>
      <c r="G125" s="292">
        <f t="shared" si="62"/>
        <v>675</v>
      </c>
      <c r="H125" s="293"/>
      <c r="I125" s="293"/>
      <c r="J125" s="293"/>
      <c r="K125" s="293"/>
      <c r="L125" s="293"/>
      <c r="M125" s="293"/>
      <c r="N125" s="293"/>
      <c r="O125" s="292">
        <f t="shared" si="63"/>
        <v>675</v>
      </c>
      <c r="P125" s="293">
        <v>675</v>
      </c>
      <c r="Q125" s="292">
        <f t="shared" si="58"/>
        <v>0</v>
      </c>
      <c r="R125" s="292">
        <f t="shared" si="64"/>
        <v>675</v>
      </c>
      <c r="S125" s="293">
        <v>50</v>
      </c>
      <c r="T125" s="293"/>
      <c r="U125" s="293"/>
      <c r="V125" s="293"/>
      <c r="W125" s="293">
        <v>100</v>
      </c>
      <c r="X125" s="293"/>
      <c r="Y125" s="293"/>
      <c r="Z125" s="292">
        <f t="shared" si="65"/>
        <v>825</v>
      </c>
      <c r="AA125" s="293"/>
      <c r="AB125" s="292">
        <f t="shared" si="59"/>
        <v>825</v>
      </c>
      <c r="AC125" s="292">
        <f t="shared" si="66"/>
        <v>675</v>
      </c>
      <c r="AD125" s="293"/>
      <c r="AE125" s="293"/>
      <c r="AF125" s="293"/>
      <c r="AG125" s="293"/>
      <c r="AH125" s="293"/>
      <c r="AI125" s="293"/>
      <c r="AJ125" s="293"/>
      <c r="AK125" s="292">
        <f t="shared" si="67"/>
        <v>675</v>
      </c>
      <c r="AL125" s="293">
        <v>1450</v>
      </c>
      <c r="AM125" s="292">
        <f t="shared" si="60"/>
        <v>50</v>
      </c>
      <c r="AN125" s="292">
        <f t="shared" si="68"/>
        <v>675</v>
      </c>
      <c r="AO125" s="293"/>
      <c r="AP125" s="293"/>
      <c r="AQ125" s="293"/>
      <c r="AR125" s="293"/>
      <c r="AS125" s="293"/>
      <c r="AT125" s="293"/>
      <c r="AU125" s="293"/>
      <c r="AV125" s="292">
        <f t="shared" si="69"/>
        <v>675</v>
      </c>
      <c r="AW125" s="293">
        <v>675</v>
      </c>
      <c r="AX125" s="292">
        <f t="shared" si="61"/>
        <v>50</v>
      </c>
      <c r="AY125" s="137" t="str">
        <f t="shared" si="57"/>
        <v/>
      </c>
      <c r="AZ125" s="143"/>
      <c r="BA125" s="143" t="str">
        <f t="shared" si="32"/>
        <v/>
      </c>
      <c r="BD125" s="143" t="str">
        <f t="shared" si="31"/>
        <v>CRIO</v>
      </c>
    </row>
    <row r="126" spans="1:56" ht="12">
      <c r="A126" s="288">
        <v>124</v>
      </c>
      <c r="B126" s="289" t="s">
        <v>241</v>
      </c>
      <c r="C126" s="290" t="s">
        <v>23</v>
      </c>
      <c r="D126" s="290" t="s">
        <v>243</v>
      </c>
      <c r="E126" s="291">
        <v>35</v>
      </c>
      <c r="F126" s="292">
        <v>420</v>
      </c>
      <c r="G126" s="292">
        <f t="shared" si="62"/>
        <v>105</v>
      </c>
      <c r="H126" s="293">
        <v>50</v>
      </c>
      <c r="I126" s="293">
        <v>100</v>
      </c>
      <c r="J126" s="293"/>
      <c r="K126" s="293"/>
      <c r="L126" s="293"/>
      <c r="M126" s="293"/>
      <c r="N126" s="293"/>
      <c r="O126" s="292">
        <f t="shared" si="63"/>
        <v>255</v>
      </c>
      <c r="P126" s="293">
        <v>675</v>
      </c>
      <c r="Q126" s="292">
        <f t="shared" si="58"/>
        <v>0</v>
      </c>
      <c r="R126" s="292">
        <f t="shared" si="64"/>
        <v>105</v>
      </c>
      <c r="S126" s="293"/>
      <c r="T126" s="293"/>
      <c r="U126" s="293"/>
      <c r="V126" s="293"/>
      <c r="W126" s="293"/>
      <c r="X126" s="293"/>
      <c r="Y126" s="293"/>
      <c r="Z126" s="292">
        <f t="shared" si="65"/>
        <v>105</v>
      </c>
      <c r="AA126" s="293">
        <v>315</v>
      </c>
      <c r="AB126" s="292">
        <f t="shared" si="59"/>
        <v>-210</v>
      </c>
      <c r="AC126" s="292">
        <f t="shared" si="66"/>
        <v>105</v>
      </c>
      <c r="AD126" s="293"/>
      <c r="AE126" s="293"/>
      <c r="AF126" s="293"/>
      <c r="AG126" s="293"/>
      <c r="AH126" s="293"/>
      <c r="AI126" s="293"/>
      <c r="AJ126" s="293"/>
      <c r="AK126" s="292">
        <f t="shared" si="67"/>
        <v>105</v>
      </c>
      <c r="AL126" s="293"/>
      <c r="AM126" s="292">
        <f t="shared" si="60"/>
        <v>-105</v>
      </c>
      <c r="AN126" s="292">
        <f t="shared" si="68"/>
        <v>105</v>
      </c>
      <c r="AO126" s="293"/>
      <c r="AP126" s="293"/>
      <c r="AQ126" s="293"/>
      <c r="AR126" s="293"/>
      <c r="AS126" s="293"/>
      <c r="AT126" s="293"/>
      <c r="AU126" s="293"/>
      <c r="AV126" s="292">
        <f t="shared" si="69"/>
        <v>105</v>
      </c>
      <c r="AW126" s="293"/>
      <c r="AX126" s="292">
        <f t="shared" si="61"/>
        <v>0</v>
      </c>
      <c r="AY126" s="137" t="str">
        <f t="shared" si="57"/>
        <v>*</v>
      </c>
      <c r="AZ126" s="143"/>
      <c r="BA126" s="143" t="str">
        <f t="shared" si="32"/>
        <v/>
      </c>
      <c r="BD126" s="143" t="str">
        <f t="shared" si="31"/>
        <v>CRISTAL-S.A.</v>
      </c>
    </row>
    <row r="127" spans="1:56" ht="12">
      <c r="A127" s="288">
        <v>125</v>
      </c>
      <c r="B127" s="289" t="s">
        <v>248</v>
      </c>
      <c r="C127" s="290" t="s">
        <v>23</v>
      </c>
      <c r="D127" s="290" t="s">
        <v>12</v>
      </c>
      <c r="E127" s="291">
        <v>105</v>
      </c>
      <c r="F127" s="292">
        <v>0</v>
      </c>
      <c r="G127" s="292">
        <f t="shared" si="62"/>
        <v>315</v>
      </c>
      <c r="H127" s="293"/>
      <c r="I127" s="293">
        <v>100</v>
      </c>
      <c r="J127" s="293"/>
      <c r="K127" s="293"/>
      <c r="L127" s="293"/>
      <c r="M127" s="293"/>
      <c r="N127" s="293">
        <v>31</v>
      </c>
      <c r="O127" s="292">
        <f t="shared" si="63"/>
        <v>446</v>
      </c>
      <c r="P127" s="293">
        <v>446</v>
      </c>
      <c r="Q127" s="292">
        <f t="shared" si="58"/>
        <v>0</v>
      </c>
      <c r="R127" s="292">
        <f t="shared" si="64"/>
        <v>315</v>
      </c>
      <c r="S127" s="293"/>
      <c r="T127" s="293"/>
      <c r="U127" s="293"/>
      <c r="V127" s="293"/>
      <c r="W127" s="293"/>
      <c r="X127" s="293"/>
      <c r="Y127" s="293"/>
      <c r="Z127" s="292">
        <f t="shared" si="65"/>
        <v>315</v>
      </c>
      <c r="AA127" s="293">
        <v>315</v>
      </c>
      <c r="AB127" s="292">
        <f t="shared" si="59"/>
        <v>0</v>
      </c>
      <c r="AC127" s="292">
        <f t="shared" si="66"/>
        <v>315</v>
      </c>
      <c r="AD127" s="293"/>
      <c r="AE127" s="293"/>
      <c r="AF127" s="293"/>
      <c r="AG127" s="293"/>
      <c r="AH127" s="293"/>
      <c r="AI127" s="293"/>
      <c r="AJ127" s="293"/>
      <c r="AK127" s="292">
        <f t="shared" si="67"/>
        <v>315</v>
      </c>
      <c r="AL127" s="293">
        <v>315</v>
      </c>
      <c r="AM127" s="292">
        <f t="shared" si="60"/>
        <v>0</v>
      </c>
      <c r="AN127" s="292">
        <f t="shared" si="68"/>
        <v>315</v>
      </c>
      <c r="AO127" s="293"/>
      <c r="AP127" s="293"/>
      <c r="AQ127" s="293"/>
      <c r="AR127" s="293"/>
      <c r="AS127" s="293"/>
      <c r="AT127" s="293"/>
      <c r="AU127" s="293"/>
      <c r="AV127" s="292">
        <f t="shared" si="69"/>
        <v>315</v>
      </c>
      <c r="AW127" s="293">
        <v>315</v>
      </c>
      <c r="AX127" s="292">
        <f t="shared" si="61"/>
        <v>0</v>
      </c>
      <c r="AY127" s="137" t="str">
        <f t="shared" si="57"/>
        <v>*</v>
      </c>
      <c r="AZ127" s="137" t="str">
        <f>IF(F127&gt;P127,"!!!","")</f>
        <v/>
      </c>
      <c r="BA127" s="143" t="str">
        <f t="shared" si="32"/>
        <v/>
      </c>
      <c r="BD127" s="143" t="str">
        <f t="shared" si="31"/>
        <v>CUNAC</v>
      </c>
    </row>
    <row r="128" spans="1:56" ht="12">
      <c r="A128" s="288">
        <v>126</v>
      </c>
      <c r="B128" s="294" t="s">
        <v>3352</v>
      </c>
      <c r="C128" s="290" t="s">
        <v>14</v>
      </c>
      <c r="D128" s="290"/>
      <c r="E128" s="295">
        <v>67</v>
      </c>
      <c r="F128" s="292">
        <v>67</v>
      </c>
      <c r="G128" s="292">
        <f t="shared" si="62"/>
        <v>201</v>
      </c>
      <c r="H128" s="293"/>
      <c r="I128" s="293"/>
      <c r="J128" s="293"/>
      <c r="K128" s="293"/>
      <c r="L128" s="293"/>
      <c r="M128" s="293"/>
      <c r="N128" s="293"/>
      <c r="O128" s="292">
        <f t="shared" si="63"/>
        <v>201</v>
      </c>
      <c r="P128" s="293"/>
      <c r="Q128" s="292">
        <f t="shared" si="58"/>
        <v>268</v>
      </c>
      <c r="R128" s="292">
        <f t="shared" si="64"/>
        <v>201</v>
      </c>
      <c r="S128" s="293"/>
      <c r="T128" s="293"/>
      <c r="U128" s="293"/>
      <c r="V128" s="293"/>
      <c r="W128" s="293"/>
      <c r="X128" s="293"/>
      <c r="Y128" s="293"/>
      <c r="Z128" s="292">
        <f t="shared" si="65"/>
        <v>201</v>
      </c>
      <c r="AA128" s="293">
        <v>871</v>
      </c>
      <c r="AB128" s="292">
        <f t="shared" si="59"/>
        <v>-402</v>
      </c>
      <c r="AC128" s="292">
        <f t="shared" si="66"/>
        <v>201</v>
      </c>
      <c r="AD128" s="293"/>
      <c r="AE128" s="293"/>
      <c r="AF128" s="293"/>
      <c r="AG128" s="293"/>
      <c r="AH128" s="293"/>
      <c r="AI128" s="293"/>
      <c r="AJ128" s="293"/>
      <c r="AK128" s="292">
        <f t="shared" si="67"/>
        <v>201</v>
      </c>
      <c r="AL128" s="293"/>
      <c r="AM128" s="292">
        <f t="shared" si="60"/>
        <v>-201</v>
      </c>
      <c r="AN128" s="292">
        <f t="shared" si="68"/>
        <v>201</v>
      </c>
      <c r="AO128" s="293"/>
      <c r="AP128" s="293"/>
      <c r="AQ128" s="293"/>
      <c r="AR128" s="293"/>
      <c r="AS128" s="293"/>
      <c r="AT128" s="293"/>
      <c r="AU128" s="293"/>
      <c r="AV128" s="292">
        <f t="shared" si="69"/>
        <v>201</v>
      </c>
      <c r="AW128" s="293"/>
      <c r="AX128" s="292">
        <f t="shared" si="61"/>
        <v>0</v>
      </c>
      <c r="AY128" s="137" t="str">
        <f t="shared" si="57"/>
        <v>*</v>
      </c>
      <c r="AZ128" s="143"/>
      <c r="BA128" s="143" t="str">
        <f t="shared" si="32"/>
        <v/>
      </c>
      <c r="BD128" s="143" t="str">
        <f t="shared" si="31"/>
        <v>DACIA PI</v>
      </c>
    </row>
    <row r="129" spans="1:56" ht="12">
      <c r="A129" s="288">
        <v>127</v>
      </c>
      <c r="B129" s="294" t="s">
        <v>3345</v>
      </c>
      <c r="C129" s="290" t="s">
        <v>14</v>
      </c>
      <c r="D129" s="290"/>
      <c r="E129" s="295">
        <v>500</v>
      </c>
      <c r="F129" s="292">
        <v>0</v>
      </c>
      <c r="G129" s="292">
        <f t="shared" si="62"/>
        <v>1500</v>
      </c>
      <c r="H129" s="293"/>
      <c r="I129" s="293"/>
      <c r="J129" s="293"/>
      <c r="K129" s="293"/>
      <c r="L129" s="293"/>
      <c r="M129" s="293"/>
      <c r="N129" s="293"/>
      <c r="O129" s="292">
        <f t="shared" si="63"/>
        <v>1500</v>
      </c>
      <c r="P129" s="293">
        <v>1500</v>
      </c>
      <c r="Q129" s="292">
        <f t="shared" si="58"/>
        <v>0</v>
      </c>
      <c r="R129" s="292">
        <f t="shared" si="64"/>
        <v>1500</v>
      </c>
      <c r="S129" s="293"/>
      <c r="T129" s="293"/>
      <c r="U129" s="293"/>
      <c r="V129" s="293"/>
      <c r="W129" s="293">
        <v>100</v>
      </c>
      <c r="X129" s="293"/>
      <c r="Y129" s="293"/>
      <c r="Z129" s="292">
        <f t="shared" si="65"/>
        <v>1600</v>
      </c>
      <c r="AA129" s="293">
        <v>1600</v>
      </c>
      <c r="AB129" s="292">
        <f t="shared" si="59"/>
        <v>0</v>
      </c>
      <c r="AC129" s="292">
        <f t="shared" si="66"/>
        <v>1500</v>
      </c>
      <c r="AD129" s="293">
        <v>50</v>
      </c>
      <c r="AE129" s="293">
        <v>550</v>
      </c>
      <c r="AF129" s="293"/>
      <c r="AG129" s="293">
        <v>300</v>
      </c>
      <c r="AH129" s="293"/>
      <c r="AI129" s="293"/>
      <c r="AJ129" s="293"/>
      <c r="AK129" s="292">
        <f t="shared" si="67"/>
        <v>2400</v>
      </c>
      <c r="AL129" s="293">
        <v>2400</v>
      </c>
      <c r="AM129" s="292">
        <f t="shared" si="60"/>
        <v>0</v>
      </c>
      <c r="AN129" s="292">
        <f t="shared" si="68"/>
        <v>1500</v>
      </c>
      <c r="AO129" s="293">
        <v>50</v>
      </c>
      <c r="AP129" s="293"/>
      <c r="AQ129" s="293"/>
      <c r="AR129" s="293"/>
      <c r="AS129" s="293"/>
      <c r="AT129" s="293"/>
      <c r="AU129" s="293"/>
      <c r="AV129" s="292">
        <f t="shared" si="69"/>
        <v>1550</v>
      </c>
      <c r="AW129" s="293">
        <v>1550</v>
      </c>
      <c r="AX129" s="292">
        <f t="shared" si="61"/>
        <v>0</v>
      </c>
      <c r="AY129" s="137" t="str">
        <f t="shared" si="57"/>
        <v>*</v>
      </c>
      <c r="AZ129" s="143"/>
      <c r="BA129" s="143" t="str">
        <f t="shared" si="32"/>
        <v/>
      </c>
      <c r="BD129" s="143" t="str">
        <f t="shared" si="31"/>
        <v>DACIA-LV</v>
      </c>
    </row>
    <row r="130" spans="1:56" ht="12">
      <c r="A130" s="288">
        <v>128</v>
      </c>
      <c r="B130" s="294" t="s">
        <v>3077</v>
      </c>
      <c r="C130" s="290" t="s">
        <v>10</v>
      </c>
      <c r="D130" s="290" t="s">
        <v>900</v>
      </c>
      <c r="E130" s="295">
        <v>125</v>
      </c>
      <c r="F130" s="292">
        <v>0</v>
      </c>
      <c r="G130" s="292">
        <f t="shared" si="62"/>
        <v>375</v>
      </c>
      <c r="H130" s="293"/>
      <c r="I130" s="293"/>
      <c r="J130" s="293"/>
      <c r="K130" s="293"/>
      <c r="L130" s="293"/>
      <c r="M130" s="293"/>
      <c r="N130" s="293"/>
      <c r="O130" s="292">
        <f t="shared" si="63"/>
        <v>375</v>
      </c>
      <c r="P130" s="293">
        <v>750</v>
      </c>
      <c r="Q130" s="292">
        <f t="shared" si="58"/>
        <v>-375</v>
      </c>
      <c r="R130" s="292">
        <f t="shared" si="64"/>
        <v>375</v>
      </c>
      <c r="S130" s="293"/>
      <c r="T130" s="293"/>
      <c r="U130" s="293"/>
      <c r="V130" s="293"/>
      <c r="W130" s="293"/>
      <c r="X130" s="293"/>
      <c r="Y130" s="293"/>
      <c r="Z130" s="292">
        <f t="shared" si="65"/>
        <v>375</v>
      </c>
      <c r="AA130" s="293"/>
      <c r="AB130" s="292">
        <f t="shared" si="59"/>
        <v>0</v>
      </c>
      <c r="AC130" s="292">
        <f t="shared" si="66"/>
        <v>375</v>
      </c>
      <c r="AD130" s="293"/>
      <c r="AE130" s="293">
        <v>100</v>
      </c>
      <c r="AF130" s="293"/>
      <c r="AG130" s="293"/>
      <c r="AH130" s="293"/>
      <c r="AI130" s="293"/>
      <c r="AJ130" s="293"/>
      <c r="AK130" s="292">
        <f t="shared" si="67"/>
        <v>475</v>
      </c>
      <c r="AL130" s="293">
        <v>475</v>
      </c>
      <c r="AM130" s="292">
        <f t="shared" si="60"/>
        <v>0</v>
      </c>
      <c r="AN130" s="292">
        <f t="shared" si="68"/>
        <v>375</v>
      </c>
      <c r="AO130" s="293"/>
      <c r="AP130" s="293"/>
      <c r="AQ130" s="293"/>
      <c r="AR130" s="293"/>
      <c r="AS130" s="293"/>
      <c r="AT130" s="293"/>
      <c r="AU130" s="293"/>
      <c r="AV130" s="292">
        <f t="shared" si="69"/>
        <v>375</v>
      </c>
      <c r="AW130" s="293">
        <v>275</v>
      </c>
      <c r="AX130" s="292">
        <f t="shared" si="61"/>
        <v>100</v>
      </c>
      <c r="AZ130" s="143"/>
      <c r="BA130" s="143" t="str">
        <f t="shared" si="32"/>
        <v/>
      </c>
    </row>
    <row r="131" spans="1:56" ht="12">
      <c r="A131" s="288">
        <v>129</v>
      </c>
      <c r="B131" s="289" t="s">
        <v>252</v>
      </c>
      <c r="C131" s="290" t="s">
        <v>23</v>
      </c>
      <c r="D131" s="290" t="s">
        <v>254</v>
      </c>
      <c r="E131" s="291">
        <v>115</v>
      </c>
      <c r="F131" s="292">
        <v>0</v>
      </c>
      <c r="G131" s="292">
        <f t="shared" si="62"/>
        <v>345</v>
      </c>
      <c r="H131" s="293"/>
      <c r="I131" s="293"/>
      <c r="J131" s="293"/>
      <c r="K131" s="293"/>
      <c r="L131" s="293"/>
      <c r="M131" s="293"/>
      <c r="N131" s="293"/>
      <c r="O131" s="292">
        <f t="shared" si="63"/>
        <v>345</v>
      </c>
      <c r="P131" s="293">
        <v>1380</v>
      </c>
      <c r="Q131" s="292">
        <f t="shared" si="58"/>
        <v>-1035</v>
      </c>
      <c r="R131" s="292">
        <f t="shared" si="64"/>
        <v>345</v>
      </c>
      <c r="S131" s="293"/>
      <c r="T131" s="293"/>
      <c r="U131" s="293"/>
      <c r="V131" s="293"/>
      <c r="W131" s="293"/>
      <c r="X131" s="293"/>
      <c r="Y131" s="293"/>
      <c r="Z131" s="292">
        <f t="shared" si="65"/>
        <v>345</v>
      </c>
      <c r="AA131" s="293"/>
      <c r="AB131" s="292">
        <f t="shared" si="59"/>
        <v>-690</v>
      </c>
      <c r="AC131" s="292">
        <f t="shared" si="66"/>
        <v>345</v>
      </c>
      <c r="AD131" s="293"/>
      <c r="AE131" s="293"/>
      <c r="AF131" s="293"/>
      <c r="AG131" s="293"/>
      <c r="AH131" s="293"/>
      <c r="AI131" s="293"/>
      <c r="AJ131" s="293"/>
      <c r="AK131" s="292">
        <f t="shared" si="67"/>
        <v>345</v>
      </c>
      <c r="AL131" s="293">
        <v>100</v>
      </c>
      <c r="AM131" s="292">
        <f t="shared" si="60"/>
        <v>-445</v>
      </c>
      <c r="AN131" s="292">
        <f t="shared" si="68"/>
        <v>345</v>
      </c>
      <c r="AO131" s="293"/>
      <c r="AP131" s="293">
        <v>100</v>
      </c>
      <c r="AQ131" s="293"/>
      <c r="AR131" s="293"/>
      <c r="AS131" s="293"/>
      <c r="AT131" s="293"/>
      <c r="AU131" s="293"/>
      <c r="AV131" s="292">
        <f t="shared" si="69"/>
        <v>445</v>
      </c>
      <c r="AW131" s="293"/>
      <c r="AX131" s="292">
        <f t="shared" si="61"/>
        <v>0</v>
      </c>
      <c r="AZ131" s="143"/>
      <c r="BA131" s="143" t="str">
        <f t="shared" si="32"/>
        <v/>
      </c>
      <c r="BD131" s="143" t="str">
        <f t="shared" ref="BD131:BD198" si="70">UPPER(B131)</f>
        <v>DAKON</v>
      </c>
    </row>
    <row r="132" spans="1:56" ht="12">
      <c r="A132" s="288">
        <v>130</v>
      </c>
      <c r="B132" s="493" t="s">
        <v>3078</v>
      </c>
      <c r="C132" s="290" t="s">
        <v>14</v>
      </c>
      <c r="D132" s="290" t="s">
        <v>897</v>
      </c>
      <c r="E132" s="291">
        <v>100</v>
      </c>
      <c r="F132" s="292">
        <v>1200</v>
      </c>
      <c r="G132" s="292">
        <f t="shared" si="62"/>
        <v>300</v>
      </c>
      <c r="H132" s="293"/>
      <c r="I132" s="293"/>
      <c r="J132" s="293"/>
      <c r="K132" s="293"/>
      <c r="L132" s="293"/>
      <c r="M132" s="293"/>
      <c r="N132" s="293"/>
      <c r="O132" s="292">
        <f t="shared" si="63"/>
        <v>300</v>
      </c>
      <c r="P132" s="293"/>
      <c r="Q132" s="292">
        <f t="shared" si="58"/>
        <v>1500</v>
      </c>
      <c r="R132" s="292">
        <f t="shared" si="64"/>
        <v>300</v>
      </c>
      <c r="S132" s="293"/>
      <c r="T132" s="293"/>
      <c r="U132" s="293"/>
      <c r="V132" s="293"/>
      <c r="W132" s="293"/>
      <c r="X132" s="293"/>
      <c r="Y132" s="293"/>
      <c r="Z132" s="292">
        <f t="shared" si="65"/>
        <v>300</v>
      </c>
      <c r="AA132" s="293"/>
      <c r="AB132" s="292">
        <f t="shared" si="59"/>
        <v>1800</v>
      </c>
      <c r="AC132" s="292">
        <f t="shared" si="66"/>
        <v>300</v>
      </c>
      <c r="AD132" s="293"/>
      <c r="AE132" s="293"/>
      <c r="AF132" s="293"/>
      <c r="AG132" s="293"/>
      <c r="AH132" s="293"/>
      <c r="AI132" s="293"/>
      <c r="AJ132" s="293"/>
      <c r="AK132" s="292">
        <f t="shared" si="67"/>
        <v>300</v>
      </c>
      <c r="AL132" s="293"/>
      <c r="AM132" s="292">
        <f t="shared" si="60"/>
        <v>2100</v>
      </c>
      <c r="AN132" s="292">
        <f t="shared" si="68"/>
        <v>300</v>
      </c>
      <c r="AO132" s="293"/>
      <c r="AP132" s="293"/>
      <c r="AQ132" s="293"/>
      <c r="AR132" s="293"/>
      <c r="AS132" s="293"/>
      <c r="AT132" s="293"/>
      <c r="AU132" s="293"/>
      <c r="AV132" s="292">
        <f t="shared" si="69"/>
        <v>300</v>
      </c>
      <c r="AW132" s="293"/>
      <c r="AX132" s="292">
        <f t="shared" si="61"/>
        <v>2400</v>
      </c>
      <c r="AZ132" s="143"/>
      <c r="BA132" s="143" t="str">
        <f t="shared" si="32"/>
        <v/>
      </c>
      <c r="BD132" s="143" t="str">
        <f t="shared" si="70"/>
        <v>DAR CIADÎR-LUNGA (В ЛИКВИДАЦИИ)</v>
      </c>
    </row>
    <row r="133" spans="1:56" ht="12">
      <c r="A133" s="288">
        <v>131</v>
      </c>
      <c r="B133" s="289" t="s">
        <v>3315</v>
      </c>
      <c r="C133" s="290" t="s">
        <v>14</v>
      </c>
      <c r="D133" s="290"/>
      <c r="E133" s="291">
        <v>165</v>
      </c>
      <c r="F133" s="292">
        <v>336</v>
      </c>
      <c r="G133" s="292">
        <f t="shared" si="62"/>
        <v>495</v>
      </c>
      <c r="H133" s="293"/>
      <c r="I133" s="293"/>
      <c r="J133" s="293"/>
      <c r="K133" s="293"/>
      <c r="L133" s="293"/>
      <c r="M133" s="293"/>
      <c r="N133" s="293"/>
      <c r="O133" s="292">
        <f t="shared" si="63"/>
        <v>495</v>
      </c>
      <c r="P133" s="293">
        <v>831</v>
      </c>
      <c r="Q133" s="292">
        <f t="shared" si="58"/>
        <v>0</v>
      </c>
      <c r="R133" s="292">
        <f t="shared" si="64"/>
        <v>495</v>
      </c>
      <c r="S133" s="293">
        <v>50</v>
      </c>
      <c r="T133" s="293"/>
      <c r="U133" s="293"/>
      <c r="V133" s="293"/>
      <c r="W133" s="293">
        <v>100</v>
      </c>
      <c r="X133" s="293"/>
      <c r="Y133" s="293"/>
      <c r="Z133" s="292">
        <f t="shared" si="65"/>
        <v>645</v>
      </c>
      <c r="AA133" s="293">
        <v>1635</v>
      </c>
      <c r="AB133" s="292">
        <f t="shared" si="59"/>
        <v>-990</v>
      </c>
      <c r="AC133" s="292">
        <f t="shared" si="66"/>
        <v>495</v>
      </c>
      <c r="AD133" s="293"/>
      <c r="AE133" s="293"/>
      <c r="AF133" s="293"/>
      <c r="AG133" s="293">
        <v>300</v>
      </c>
      <c r="AH133" s="293"/>
      <c r="AI133" s="293"/>
      <c r="AJ133" s="293"/>
      <c r="AK133" s="292">
        <f t="shared" si="67"/>
        <v>795</v>
      </c>
      <c r="AL133" s="293">
        <v>300</v>
      </c>
      <c r="AM133" s="292">
        <f t="shared" si="60"/>
        <v>-495</v>
      </c>
      <c r="AN133" s="292">
        <f t="shared" si="68"/>
        <v>495</v>
      </c>
      <c r="AO133" s="293"/>
      <c r="AP133" s="293"/>
      <c r="AQ133" s="293"/>
      <c r="AR133" s="293"/>
      <c r="AS133" s="293"/>
      <c r="AT133" s="293"/>
      <c r="AU133" s="293"/>
      <c r="AV133" s="292">
        <f t="shared" si="69"/>
        <v>495</v>
      </c>
      <c r="AW133" s="293"/>
      <c r="AX133" s="292">
        <f t="shared" si="61"/>
        <v>0</v>
      </c>
      <c r="AY133" s="137" t="str">
        <f t="shared" si="57"/>
        <v>*</v>
      </c>
      <c r="AZ133" s="137" t="str">
        <f>IF(F133&gt;P133,"!!!","")</f>
        <v/>
      </c>
      <c r="BA133" s="143" t="str">
        <f t="shared" si="32"/>
        <v/>
      </c>
      <c r="BD133" s="143" t="str">
        <f t="shared" si="70"/>
        <v>DARNIC-GAZ</v>
      </c>
    </row>
    <row r="134" spans="1:56" ht="12">
      <c r="A134" s="288">
        <v>132</v>
      </c>
      <c r="B134" s="296" t="s">
        <v>3079</v>
      </c>
      <c r="C134" s="297" t="s">
        <v>30</v>
      </c>
      <c r="D134" s="297" t="s">
        <v>12</v>
      </c>
      <c r="E134" s="298"/>
      <c r="F134" s="299">
        <v>900</v>
      </c>
      <c r="G134" s="299"/>
      <c r="H134" s="300"/>
      <c r="I134" s="300"/>
      <c r="J134" s="300"/>
      <c r="K134" s="300"/>
      <c r="L134" s="300"/>
      <c r="M134" s="300"/>
      <c r="N134" s="300"/>
      <c r="O134" s="299"/>
      <c r="P134" s="300"/>
      <c r="Q134" s="299">
        <f t="shared" si="58"/>
        <v>900</v>
      </c>
      <c r="R134" s="299"/>
      <c r="S134" s="300"/>
      <c r="T134" s="300"/>
      <c r="U134" s="300"/>
      <c r="V134" s="300"/>
      <c r="W134" s="300"/>
      <c r="X134" s="300"/>
      <c r="Y134" s="300"/>
      <c r="Z134" s="299"/>
      <c r="AA134" s="300"/>
      <c r="AB134" s="299">
        <f t="shared" si="59"/>
        <v>900</v>
      </c>
      <c r="AC134" s="299"/>
      <c r="AD134" s="300"/>
      <c r="AE134" s="300"/>
      <c r="AF134" s="300"/>
      <c r="AG134" s="300"/>
      <c r="AH134" s="300"/>
      <c r="AI134" s="300"/>
      <c r="AJ134" s="300"/>
      <c r="AK134" s="299"/>
      <c r="AL134" s="300"/>
      <c r="AM134" s="299">
        <f t="shared" si="60"/>
        <v>900</v>
      </c>
      <c r="AN134" s="299"/>
      <c r="AO134" s="300"/>
      <c r="AP134" s="300"/>
      <c r="AQ134" s="300"/>
      <c r="AR134" s="300"/>
      <c r="AS134" s="300"/>
      <c r="AT134" s="300"/>
      <c r="AU134" s="300"/>
      <c r="AV134" s="299"/>
      <c r="AW134" s="300"/>
      <c r="AX134" s="299">
        <f t="shared" si="61"/>
        <v>900</v>
      </c>
      <c r="AY134" s="137" t="str">
        <f t="shared" si="57"/>
        <v/>
      </c>
      <c r="AZ134" s="143"/>
      <c r="BA134" s="143" t="str">
        <f t="shared" si="32"/>
        <v/>
      </c>
      <c r="BD134" s="143" t="str">
        <f t="shared" si="70"/>
        <v>DECART                   STOP</v>
      </c>
    </row>
    <row r="135" spans="1:56" ht="12">
      <c r="A135" s="288">
        <v>133</v>
      </c>
      <c r="B135" s="289" t="s">
        <v>909</v>
      </c>
      <c r="C135" s="290" t="s">
        <v>23</v>
      </c>
      <c r="D135" s="290" t="s">
        <v>910</v>
      </c>
      <c r="E135" s="291">
        <v>75</v>
      </c>
      <c r="F135" s="292">
        <v>0</v>
      </c>
      <c r="G135" s="292">
        <f>E135*3</f>
        <v>225</v>
      </c>
      <c r="H135" s="293"/>
      <c r="I135" s="293"/>
      <c r="J135" s="293"/>
      <c r="K135" s="293"/>
      <c r="L135" s="293"/>
      <c r="M135" s="293"/>
      <c r="N135" s="293"/>
      <c r="O135" s="292">
        <f>SUM(G135:N135)</f>
        <v>225</v>
      </c>
      <c r="P135" s="293">
        <v>700</v>
      </c>
      <c r="Q135" s="292">
        <f t="shared" si="58"/>
        <v>-475</v>
      </c>
      <c r="R135" s="292">
        <f>E135*3</f>
        <v>225</v>
      </c>
      <c r="S135" s="293">
        <v>50</v>
      </c>
      <c r="T135" s="293"/>
      <c r="U135" s="293"/>
      <c r="V135" s="293"/>
      <c r="W135" s="293"/>
      <c r="X135" s="293"/>
      <c r="Y135" s="293"/>
      <c r="Z135" s="292">
        <f>SUM(R135:Y135)</f>
        <v>275</v>
      </c>
      <c r="AA135" s="293"/>
      <c r="AB135" s="292">
        <f t="shared" si="59"/>
        <v>-200</v>
      </c>
      <c r="AC135" s="292">
        <f>$E135*3</f>
        <v>225</v>
      </c>
      <c r="AD135" s="293"/>
      <c r="AE135" s="293"/>
      <c r="AF135" s="293"/>
      <c r="AG135" s="293"/>
      <c r="AH135" s="293"/>
      <c r="AI135" s="293"/>
      <c r="AJ135" s="293"/>
      <c r="AK135" s="292">
        <f>SUM(AC135:AJ135)</f>
        <v>225</v>
      </c>
      <c r="AL135" s="293"/>
      <c r="AM135" s="292">
        <f t="shared" si="60"/>
        <v>25</v>
      </c>
      <c r="AN135" s="292">
        <f>$E135*3</f>
        <v>225</v>
      </c>
      <c r="AO135" s="293"/>
      <c r="AP135" s="293"/>
      <c r="AQ135" s="293"/>
      <c r="AR135" s="293"/>
      <c r="AS135" s="293"/>
      <c r="AT135" s="293"/>
      <c r="AU135" s="293"/>
      <c r="AV135" s="292">
        <f>SUM(AN135:AU135)</f>
        <v>225</v>
      </c>
      <c r="AW135" s="293"/>
      <c r="AX135" s="292">
        <f t="shared" si="61"/>
        <v>250</v>
      </c>
      <c r="AY135" s="137" t="str">
        <f t="shared" si="57"/>
        <v/>
      </c>
      <c r="AZ135" s="143"/>
      <c r="BA135" s="143" t="str">
        <f t="shared" ref="BA135:BA199" si="71">IF(E135*3=G135,"","!!!!!")</f>
        <v/>
      </c>
      <c r="BD135" s="143" t="str">
        <f t="shared" si="70"/>
        <v>DECEBAL</v>
      </c>
    </row>
    <row r="136" spans="1:56" ht="12">
      <c r="A136" s="288">
        <v>134</v>
      </c>
      <c r="B136" s="542" t="s">
        <v>259</v>
      </c>
      <c r="C136" s="290" t="s">
        <v>23</v>
      </c>
      <c r="D136" s="290" t="s">
        <v>261</v>
      </c>
      <c r="E136" s="291">
        <v>140</v>
      </c>
      <c r="F136" s="292">
        <v>-25</v>
      </c>
      <c r="G136" s="292">
        <f>E136*3</f>
        <v>420</v>
      </c>
      <c r="H136" s="293"/>
      <c r="I136" s="293"/>
      <c r="J136" s="293"/>
      <c r="K136" s="293"/>
      <c r="L136" s="293"/>
      <c r="M136" s="293"/>
      <c r="N136" s="293"/>
      <c r="O136" s="292">
        <f>SUM(G136:N136)</f>
        <v>420</v>
      </c>
      <c r="P136" s="293">
        <v>420</v>
      </c>
      <c r="Q136" s="292">
        <f t="shared" si="58"/>
        <v>-25</v>
      </c>
      <c r="R136" s="292">
        <f>E136*3</f>
        <v>420</v>
      </c>
      <c r="S136" s="293"/>
      <c r="T136" s="293"/>
      <c r="U136" s="293"/>
      <c r="V136" s="293"/>
      <c r="W136" s="293"/>
      <c r="X136" s="293"/>
      <c r="Y136" s="293"/>
      <c r="Z136" s="292">
        <f>SUM(R136:Y136)</f>
        <v>420</v>
      </c>
      <c r="AA136" s="293">
        <v>420</v>
      </c>
      <c r="AB136" s="292">
        <f t="shared" si="59"/>
        <v>-25</v>
      </c>
      <c r="AC136" s="292">
        <f>$E136*3</f>
        <v>420</v>
      </c>
      <c r="AD136" s="293"/>
      <c r="AE136" s="293"/>
      <c r="AF136" s="293"/>
      <c r="AG136" s="293"/>
      <c r="AH136" s="293"/>
      <c r="AI136" s="293"/>
      <c r="AJ136" s="293"/>
      <c r="AK136" s="292">
        <f>SUM(AC136:AJ136)</f>
        <v>420</v>
      </c>
      <c r="AL136" s="293">
        <v>420</v>
      </c>
      <c r="AM136" s="292">
        <f t="shared" si="60"/>
        <v>-25</v>
      </c>
      <c r="AN136" s="292">
        <f>$E136*3</f>
        <v>420</v>
      </c>
      <c r="AO136" s="293"/>
      <c r="AP136" s="293"/>
      <c r="AQ136" s="293"/>
      <c r="AR136" s="293"/>
      <c r="AS136" s="293"/>
      <c r="AT136" s="293"/>
      <c r="AU136" s="293"/>
      <c r="AV136" s="292">
        <f>SUM(AN136:AU136)</f>
        <v>420</v>
      </c>
      <c r="AW136" s="293">
        <v>420</v>
      </c>
      <c r="AX136" s="292">
        <f t="shared" si="61"/>
        <v>-25</v>
      </c>
      <c r="AZ136" s="143"/>
      <c r="BA136" s="143" t="str">
        <f t="shared" si="71"/>
        <v/>
      </c>
    </row>
    <row r="137" spans="1:56" ht="12">
      <c r="A137" s="288">
        <v>135</v>
      </c>
      <c r="B137" s="319" t="s">
        <v>3080</v>
      </c>
      <c r="C137" s="320" t="s">
        <v>30</v>
      </c>
      <c r="D137" s="321" t="s">
        <v>12</v>
      </c>
      <c r="E137" s="320"/>
      <c r="F137" s="322"/>
      <c r="G137" s="299"/>
      <c r="H137" s="300"/>
      <c r="I137" s="300"/>
      <c r="J137" s="300"/>
      <c r="K137" s="300"/>
      <c r="L137" s="300"/>
      <c r="M137" s="300"/>
      <c r="N137" s="300"/>
      <c r="O137" s="299"/>
      <c r="P137" s="300"/>
      <c r="Q137" s="300"/>
      <c r="R137" s="300"/>
      <c r="S137" s="300"/>
      <c r="T137" s="300"/>
      <c r="U137" s="300"/>
      <c r="V137" s="300"/>
      <c r="W137" s="300"/>
      <c r="X137" s="300"/>
      <c r="Y137" s="300"/>
      <c r="Z137" s="300"/>
      <c r="AA137" s="300"/>
      <c r="AB137" s="300"/>
      <c r="AC137" s="300"/>
      <c r="AD137" s="300"/>
      <c r="AE137" s="300"/>
      <c r="AF137" s="300"/>
      <c r="AG137" s="300"/>
      <c r="AH137" s="300"/>
      <c r="AI137" s="300"/>
      <c r="AJ137" s="300"/>
      <c r="AK137" s="300"/>
      <c r="AL137" s="300"/>
      <c r="AM137" s="300"/>
      <c r="AN137" s="300"/>
      <c r="AO137" s="300"/>
      <c r="AP137" s="300"/>
      <c r="AQ137" s="300"/>
      <c r="AR137" s="300"/>
      <c r="AS137" s="300"/>
      <c r="AT137" s="300"/>
      <c r="AU137" s="300"/>
      <c r="AV137" s="300"/>
      <c r="AW137" s="300"/>
      <c r="AX137" s="300"/>
      <c r="AY137" s="137" t="str">
        <f t="shared" si="57"/>
        <v>*</v>
      </c>
      <c r="AZ137" s="137" t="str">
        <f>IF(F137&gt;P137,"!!!","")</f>
        <v/>
      </c>
      <c r="BA137" s="143" t="str">
        <f t="shared" si="71"/>
        <v/>
      </c>
      <c r="BD137" s="143" t="str">
        <f t="shared" si="70"/>
        <v>DIONISIMUS</v>
      </c>
    </row>
    <row r="138" spans="1:56" ht="12">
      <c r="A138" s="288">
        <v>136</v>
      </c>
      <c r="B138" s="289" t="s">
        <v>1611</v>
      </c>
      <c r="C138" s="290" t="s">
        <v>14</v>
      </c>
      <c r="D138" s="290"/>
      <c r="E138" s="291">
        <v>100</v>
      </c>
      <c r="F138" s="292">
        <v>0</v>
      </c>
      <c r="G138" s="292">
        <f>E138*3</f>
        <v>300</v>
      </c>
      <c r="H138" s="293"/>
      <c r="I138" s="293"/>
      <c r="J138" s="293"/>
      <c r="K138" s="293"/>
      <c r="L138" s="293"/>
      <c r="M138" s="293"/>
      <c r="N138" s="293"/>
      <c r="O138" s="292">
        <f>SUM(G138:N138)</f>
        <v>300</v>
      </c>
      <c r="P138" s="293">
        <v>600</v>
      </c>
      <c r="Q138" s="292">
        <f>F138+O138-P138</f>
        <v>-300</v>
      </c>
      <c r="R138" s="292">
        <f>E138*3</f>
        <v>300</v>
      </c>
      <c r="S138" s="293"/>
      <c r="T138" s="293"/>
      <c r="U138" s="293"/>
      <c r="V138" s="293"/>
      <c r="W138" s="293"/>
      <c r="X138" s="293"/>
      <c r="Y138" s="293"/>
      <c r="Z138" s="292">
        <f>SUM(R138:Y138)</f>
        <v>300</v>
      </c>
      <c r="AA138" s="293"/>
      <c r="AB138" s="292">
        <f>Q138+Z138-AA138</f>
        <v>0</v>
      </c>
      <c r="AC138" s="292">
        <f>$E138*3</f>
        <v>300</v>
      </c>
      <c r="AD138" s="293"/>
      <c r="AE138" s="293"/>
      <c r="AF138" s="293"/>
      <c r="AG138" s="293"/>
      <c r="AH138" s="293"/>
      <c r="AI138" s="293"/>
      <c r="AJ138" s="293"/>
      <c r="AK138" s="292">
        <f>SUM(AC138:AJ138)</f>
        <v>300</v>
      </c>
      <c r="AL138" s="293"/>
      <c r="AM138" s="292">
        <f>AB138+AK138-AL138</f>
        <v>300</v>
      </c>
      <c r="AN138" s="292">
        <f>$E138*3</f>
        <v>300</v>
      </c>
      <c r="AO138" s="293"/>
      <c r="AP138" s="293"/>
      <c r="AQ138" s="293"/>
      <c r="AR138" s="293"/>
      <c r="AS138" s="293"/>
      <c r="AT138" s="293"/>
      <c r="AU138" s="293"/>
      <c r="AV138" s="292">
        <f>SUM(AN138:AU138)</f>
        <v>300</v>
      </c>
      <c r="AW138" s="293">
        <v>600</v>
      </c>
      <c r="AX138" s="292">
        <f>AM138+AV138-AW138</f>
        <v>0</v>
      </c>
      <c r="AY138" s="137" t="str">
        <f t="shared" si="57"/>
        <v>*</v>
      </c>
      <c r="AZ138" s="137" t="str">
        <f>IF(F138&gt;P138,"!!!","")</f>
        <v/>
      </c>
      <c r="BA138" s="143" t="str">
        <f t="shared" si="71"/>
        <v/>
      </c>
      <c r="BD138" s="143" t="str">
        <f t="shared" si="70"/>
        <v>DIPLOMAT</v>
      </c>
    </row>
    <row r="139" spans="1:56" ht="12" customHeight="1">
      <c r="A139" s="288">
        <v>137</v>
      </c>
      <c r="B139" s="541" t="s">
        <v>3553</v>
      </c>
      <c r="C139" s="290" t="s">
        <v>14</v>
      </c>
      <c r="D139" s="290"/>
      <c r="E139" s="291">
        <v>180</v>
      </c>
      <c r="F139" s="292">
        <v>0</v>
      </c>
      <c r="G139" s="292">
        <f>E139*3</f>
        <v>540</v>
      </c>
      <c r="H139" s="293"/>
      <c r="I139" s="293"/>
      <c r="J139" s="293"/>
      <c r="K139" s="293"/>
      <c r="L139" s="293"/>
      <c r="M139" s="293"/>
      <c r="N139" s="293"/>
      <c r="O139" s="292">
        <f>SUM(G139:N139)</f>
        <v>540</v>
      </c>
      <c r="P139" s="293">
        <v>1080</v>
      </c>
      <c r="Q139" s="292">
        <f>F139+O139-P139</f>
        <v>-540</v>
      </c>
      <c r="R139" s="292">
        <f>E139*3</f>
        <v>540</v>
      </c>
      <c r="S139" s="293">
        <v>50</v>
      </c>
      <c r="T139" s="293"/>
      <c r="U139" s="293"/>
      <c r="V139" s="293"/>
      <c r="W139" s="293">
        <v>100</v>
      </c>
      <c r="X139" s="293"/>
      <c r="Y139" s="293"/>
      <c r="Z139" s="292">
        <f>SUM(R139:Y139)</f>
        <v>690</v>
      </c>
      <c r="AA139" s="293">
        <v>690</v>
      </c>
      <c r="AB139" s="292">
        <f>Q139+Z139-AA139</f>
        <v>-540</v>
      </c>
      <c r="AC139" s="292">
        <f>$E139*3</f>
        <v>540</v>
      </c>
      <c r="AD139" s="293"/>
      <c r="AE139" s="293"/>
      <c r="AF139" s="293"/>
      <c r="AG139" s="293"/>
      <c r="AH139" s="293"/>
      <c r="AI139" s="293"/>
      <c r="AJ139" s="293"/>
      <c r="AK139" s="292">
        <f>SUM(AC139:AJ139)</f>
        <v>540</v>
      </c>
      <c r="AL139" s="293">
        <v>540</v>
      </c>
      <c r="AM139" s="292">
        <f>AB139+AK139-AL139</f>
        <v>-540</v>
      </c>
      <c r="AN139" s="292">
        <f>$E139*3</f>
        <v>540</v>
      </c>
      <c r="AO139" s="293"/>
      <c r="AP139" s="293"/>
      <c r="AQ139" s="293"/>
      <c r="AR139" s="293"/>
      <c r="AS139" s="293"/>
      <c r="AT139" s="293"/>
      <c r="AU139" s="293"/>
      <c r="AV139" s="292">
        <f>SUM(AN139:AU139)</f>
        <v>540</v>
      </c>
      <c r="AW139" s="293"/>
      <c r="AX139" s="292">
        <f>AM139+AV139-AW139</f>
        <v>0</v>
      </c>
      <c r="AY139" s="137" t="str">
        <f t="shared" si="57"/>
        <v>*</v>
      </c>
      <c r="AZ139" s="143"/>
      <c r="BA139" s="143" t="str">
        <f t="shared" si="71"/>
        <v/>
      </c>
      <c r="BD139" s="143" t="str">
        <f t="shared" si="70"/>
        <v>DIR. SPECIALIZATĂ ÎN RESTAURĂRI</v>
      </c>
    </row>
    <row r="140" spans="1:56" ht="12">
      <c r="A140" s="288">
        <v>138</v>
      </c>
      <c r="B140" s="319" t="s">
        <v>3081</v>
      </c>
      <c r="C140" s="320" t="s">
        <v>30</v>
      </c>
      <c r="D140" s="321"/>
      <c r="E140" s="320"/>
      <c r="F140" s="322"/>
      <c r="G140" s="299"/>
      <c r="H140" s="300"/>
      <c r="I140" s="300"/>
      <c r="J140" s="300"/>
      <c r="K140" s="300"/>
      <c r="L140" s="300"/>
      <c r="M140" s="300"/>
      <c r="N140" s="300"/>
      <c r="O140" s="299"/>
      <c r="P140" s="300"/>
      <c r="Q140" s="300"/>
      <c r="R140" s="300"/>
      <c r="S140" s="300"/>
      <c r="T140" s="300"/>
      <c r="U140" s="300"/>
      <c r="V140" s="300"/>
      <c r="W140" s="300"/>
      <c r="X140" s="300"/>
      <c r="Y140" s="300"/>
      <c r="Z140" s="299"/>
      <c r="AA140" s="300"/>
      <c r="AB140" s="300"/>
      <c r="AC140" s="300"/>
      <c r="AD140" s="300"/>
      <c r="AE140" s="300"/>
      <c r="AF140" s="300"/>
      <c r="AG140" s="300"/>
      <c r="AH140" s="300"/>
      <c r="AI140" s="300"/>
      <c r="AJ140" s="300"/>
      <c r="AK140" s="299"/>
      <c r="AL140" s="300"/>
      <c r="AM140" s="300"/>
      <c r="AN140" s="300"/>
      <c r="AO140" s="300"/>
      <c r="AP140" s="300"/>
      <c r="AQ140" s="300"/>
      <c r="AR140" s="300"/>
      <c r="AS140" s="300"/>
      <c r="AT140" s="300"/>
      <c r="AU140" s="300"/>
      <c r="AV140" s="299"/>
      <c r="AW140" s="300"/>
      <c r="AX140" s="299"/>
      <c r="AY140" s="137" t="str">
        <f t="shared" si="57"/>
        <v>*</v>
      </c>
      <c r="AZ140" s="143"/>
      <c r="BA140" s="143" t="str">
        <f t="shared" si="71"/>
        <v/>
      </c>
      <c r="BD140" s="143" t="str">
        <f t="shared" si="70"/>
        <v>DOGMAT-CREDIT (ДО 01.03.2008)</v>
      </c>
    </row>
    <row r="141" spans="1:56" ht="12">
      <c r="A141" s="288">
        <v>139</v>
      </c>
      <c r="B141" s="289" t="s">
        <v>266</v>
      </c>
      <c r="C141" s="290" t="s">
        <v>14</v>
      </c>
      <c r="D141" s="290" t="s">
        <v>268</v>
      </c>
      <c r="E141" s="291">
        <v>120</v>
      </c>
      <c r="F141" s="292">
        <v>0</v>
      </c>
      <c r="G141" s="292">
        <f t="shared" ref="G141:G182" si="72">E141*3</f>
        <v>360</v>
      </c>
      <c r="H141" s="293">
        <v>50</v>
      </c>
      <c r="I141" s="293"/>
      <c r="J141" s="293"/>
      <c r="K141" s="293"/>
      <c r="L141" s="293"/>
      <c r="M141" s="293"/>
      <c r="N141" s="293"/>
      <c r="O141" s="292">
        <f t="shared" ref="O141:O182" si="73">SUM(G141:N141)</f>
        <v>410</v>
      </c>
      <c r="P141" s="293">
        <v>410</v>
      </c>
      <c r="Q141" s="292">
        <f t="shared" ref="Q141:Q182" si="74">F141+O141-P141</f>
        <v>0</v>
      </c>
      <c r="R141" s="292">
        <f t="shared" ref="R141:R182" si="75">E141*3</f>
        <v>360</v>
      </c>
      <c r="S141" s="293">
        <v>50</v>
      </c>
      <c r="T141" s="293"/>
      <c r="U141" s="293"/>
      <c r="V141" s="293"/>
      <c r="W141" s="293">
        <v>100</v>
      </c>
      <c r="X141" s="293"/>
      <c r="Y141" s="293"/>
      <c r="Z141" s="292">
        <f t="shared" ref="Z141:Z182" si="76">SUM(R141:Y141)</f>
        <v>510</v>
      </c>
      <c r="AA141" s="293">
        <v>510</v>
      </c>
      <c r="AB141" s="292">
        <f t="shared" ref="AB141:AB182" si="77">Q141+Z141-AA141</f>
        <v>0</v>
      </c>
      <c r="AC141" s="292">
        <f t="shared" ref="AC141:AC182" si="78">$E141*3</f>
        <v>360</v>
      </c>
      <c r="AD141" s="293"/>
      <c r="AE141" s="293"/>
      <c r="AF141" s="293"/>
      <c r="AG141" s="293"/>
      <c r="AH141" s="293"/>
      <c r="AI141" s="293"/>
      <c r="AJ141" s="293"/>
      <c r="AK141" s="292">
        <f t="shared" ref="AK141:AK182" si="79">SUM(AC141:AJ141)</f>
        <v>360</v>
      </c>
      <c r="AL141" s="293"/>
      <c r="AM141" s="292">
        <f t="shared" ref="AM141:AM182" si="80">AB141+AK141-AL141</f>
        <v>360</v>
      </c>
      <c r="AN141" s="292">
        <f t="shared" ref="AN141:AN182" si="81">$E141*3</f>
        <v>360</v>
      </c>
      <c r="AO141" s="293"/>
      <c r="AP141" s="293"/>
      <c r="AQ141" s="293"/>
      <c r="AR141" s="293"/>
      <c r="AS141" s="293"/>
      <c r="AT141" s="293"/>
      <c r="AU141" s="293"/>
      <c r="AV141" s="292">
        <f t="shared" ref="AV141:AV182" si="82">SUM(AN141:AU141)</f>
        <v>360</v>
      </c>
      <c r="AW141" s="293"/>
      <c r="AX141" s="292">
        <f t="shared" ref="AX141:AX182" si="83">AM141+AV141-AW141</f>
        <v>720</v>
      </c>
      <c r="AY141" s="137" t="str">
        <f t="shared" si="57"/>
        <v/>
      </c>
      <c r="AZ141" s="143"/>
      <c r="BA141" s="143" t="str">
        <f t="shared" si="71"/>
        <v/>
      </c>
      <c r="BD141" s="143" t="str">
        <f t="shared" si="70"/>
        <v>DOMANDA</v>
      </c>
    </row>
    <row r="142" spans="1:56" ht="12">
      <c r="A142" s="288">
        <v>140</v>
      </c>
      <c r="B142" s="289" t="s">
        <v>269</v>
      </c>
      <c r="C142" s="290" t="s">
        <v>23</v>
      </c>
      <c r="D142" s="290" t="s">
        <v>271</v>
      </c>
      <c r="E142" s="291">
        <v>65</v>
      </c>
      <c r="F142" s="292">
        <v>585</v>
      </c>
      <c r="G142" s="292">
        <f t="shared" si="72"/>
        <v>195</v>
      </c>
      <c r="H142" s="293"/>
      <c r="I142" s="293"/>
      <c r="J142" s="293"/>
      <c r="K142" s="293"/>
      <c r="L142" s="293"/>
      <c r="M142" s="293"/>
      <c r="N142" s="293"/>
      <c r="O142" s="292">
        <f t="shared" si="73"/>
        <v>195</v>
      </c>
      <c r="P142" s="293"/>
      <c r="Q142" s="292">
        <f t="shared" si="74"/>
        <v>780</v>
      </c>
      <c r="R142" s="292">
        <f t="shared" si="75"/>
        <v>195</v>
      </c>
      <c r="S142" s="293"/>
      <c r="T142" s="293"/>
      <c r="U142" s="293"/>
      <c r="V142" s="293"/>
      <c r="W142" s="293"/>
      <c r="X142" s="293"/>
      <c r="Y142" s="293"/>
      <c r="Z142" s="292">
        <f t="shared" si="76"/>
        <v>195</v>
      </c>
      <c r="AA142" s="293"/>
      <c r="AB142" s="292">
        <f t="shared" si="77"/>
        <v>975</v>
      </c>
      <c r="AC142" s="292">
        <f t="shared" si="78"/>
        <v>195</v>
      </c>
      <c r="AD142" s="293"/>
      <c r="AE142" s="293"/>
      <c r="AF142" s="293"/>
      <c r="AG142" s="293"/>
      <c r="AH142" s="293"/>
      <c r="AI142" s="293"/>
      <c r="AJ142" s="293"/>
      <c r="AK142" s="292">
        <f t="shared" si="79"/>
        <v>195</v>
      </c>
      <c r="AL142" s="293">
        <v>1365</v>
      </c>
      <c r="AM142" s="292">
        <f t="shared" si="80"/>
        <v>-195</v>
      </c>
      <c r="AN142" s="292">
        <f t="shared" si="81"/>
        <v>195</v>
      </c>
      <c r="AO142" s="293"/>
      <c r="AP142" s="293"/>
      <c r="AQ142" s="293"/>
      <c r="AR142" s="293"/>
      <c r="AS142" s="293"/>
      <c r="AT142" s="293"/>
      <c r="AU142" s="293"/>
      <c r="AV142" s="292">
        <f t="shared" si="82"/>
        <v>195</v>
      </c>
      <c r="AW142" s="293"/>
      <c r="AX142" s="292">
        <f t="shared" si="83"/>
        <v>0</v>
      </c>
      <c r="AZ142" s="143"/>
      <c r="BA142" s="143" t="str">
        <f t="shared" si="71"/>
        <v/>
      </c>
      <c r="BD142" s="143" t="str">
        <f t="shared" si="70"/>
        <v>DOMIVAN</v>
      </c>
    </row>
    <row r="143" spans="1:56" ht="12">
      <c r="A143" s="288">
        <v>141</v>
      </c>
      <c r="B143" s="289" t="s">
        <v>272</v>
      </c>
      <c r="C143" s="290" t="s">
        <v>14</v>
      </c>
      <c r="D143" s="290" t="s">
        <v>12</v>
      </c>
      <c r="E143" s="291">
        <v>125</v>
      </c>
      <c r="F143" s="292">
        <v>1500</v>
      </c>
      <c r="G143" s="292">
        <f t="shared" si="72"/>
        <v>375</v>
      </c>
      <c r="H143" s="293"/>
      <c r="I143" s="293"/>
      <c r="J143" s="293"/>
      <c r="K143" s="293"/>
      <c r="L143" s="293"/>
      <c r="M143" s="293"/>
      <c r="N143" s="293"/>
      <c r="O143" s="292">
        <f t="shared" si="73"/>
        <v>375</v>
      </c>
      <c r="P143" s="293">
        <v>500</v>
      </c>
      <c r="Q143" s="292">
        <f t="shared" si="74"/>
        <v>1375</v>
      </c>
      <c r="R143" s="292">
        <f t="shared" si="75"/>
        <v>375</v>
      </c>
      <c r="S143" s="293"/>
      <c r="T143" s="293"/>
      <c r="U143" s="293"/>
      <c r="V143" s="293"/>
      <c r="W143" s="293"/>
      <c r="X143" s="293"/>
      <c r="Y143" s="293"/>
      <c r="Z143" s="292">
        <f t="shared" si="76"/>
        <v>375</v>
      </c>
      <c r="AA143" s="293">
        <v>750</v>
      </c>
      <c r="AB143" s="292">
        <f t="shared" si="77"/>
        <v>1000</v>
      </c>
      <c r="AC143" s="292">
        <f t="shared" si="78"/>
        <v>375</v>
      </c>
      <c r="AD143" s="293"/>
      <c r="AE143" s="293"/>
      <c r="AF143" s="293"/>
      <c r="AG143" s="293"/>
      <c r="AH143" s="293"/>
      <c r="AI143" s="293"/>
      <c r="AJ143" s="293"/>
      <c r="AK143" s="292">
        <f t="shared" si="79"/>
        <v>375</v>
      </c>
      <c r="AL143" s="293">
        <v>1000</v>
      </c>
      <c r="AM143" s="292">
        <f t="shared" si="80"/>
        <v>375</v>
      </c>
      <c r="AN143" s="292">
        <f t="shared" si="81"/>
        <v>375</v>
      </c>
      <c r="AO143" s="293"/>
      <c r="AP143" s="293"/>
      <c r="AQ143" s="293"/>
      <c r="AR143" s="293"/>
      <c r="AS143" s="293"/>
      <c r="AT143" s="293"/>
      <c r="AU143" s="293"/>
      <c r="AV143" s="292">
        <f t="shared" si="82"/>
        <v>375</v>
      </c>
      <c r="AW143" s="293"/>
      <c r="AX143" s="292">
        <f t="shared" si="83"/>
        <v>750</v>
      </c>
      <c r="AY143" s="137" t="str">
        <f t="shared" si="57"/>
        <v/>
      </c>
      <c r="AZ143" s="143"/>
      <c r="BA143" s="143" t="str">
        <f t="shared" si="71"/>
        <v/>
      </c>
      <c r="BD143" s="143" t="str">
        <f t="shared" si="70"/>
        <v>DOST</v>
      </c>
    </row>
    <row r="144" spans="1:56" ht="12">
      <c r="A144" s="288">
        <v>142</v>
      </c>
      <c r="B144" s="289" t="s">
        <v>858</v>
      </c>
      <c r="C144" s="290" t="s">
        <v>23</v>
      </c>
      <c r="D144" s="290" t="s">
        <v>859</v>
      </c>
      <c r="E144" s="291">
        <v>165</v>
      </c>
      <c r="F144" s="292">
        <v>0</v>
      </c>
      <c r="G144" s="292">
        <f t="shared" si="72"/>
        <v>495</v>
      </c>
      <c r="H144" s="293"/>
      <c r="I144" s="293"/>
      <c r="J144" s="293"/>
      <c r="K144" s="293"/>
      <c r="L144" s="293"/>
      <c r="M144" s="293"/>
      <c r="N144" s="293"/>
      <c r="O144" s="292">
        <f t="shared" si="73"/>
        <v>495</v>
      </c>
      <c r="P144" s="293">
        <v>495</v>
      </c>
      <c r="Q144" s="292">
        <f t="shared" si="74"/>
        <v>0</v>
      </c>
      <c r="R144" s="292">
        <f t="shared" si="75"/>
        <v>495</v>
      </c>
      <c r="S144" s="293"/>
      <c r="T144" s="293"/>
      <c r="U144" s="293"/>
      <c r="V144" s="293"/>
      <c r="W144" s="293"/>
      <c r="X144" s="293"/>
      <c r="Y144" s="293"/>
      <c r="Z144" s="292">
        <f t="shared" si="76"/>
        <v>495</v>
      </c>
      <c r="AA144" s="293">
        <v>495</v>
      </c>
      <c r="AB144" s="292">
        <f t="shared" si="77"/>
        <v>0</v>
      </c>
      <c r="AC144" s="292">
        <f t="shared" si="78"/>
        <v>495</v>
      </c>
      <c r="AD144" s="293"/>
      <c r="AE144" s="293"/>
      <c r="AF144" s="293"/>
      <c r="AG144" s="293"/>
      <c r="AH144" s="293"/>
      <c r="AI144" s="293"/>
      <c r="AJ144" s="293"/>
      <c r="AK144" s="292">
        <f t="shared" si="79"/>
        <v>495</v>
      </c>
      <c r="AL144" s="293">
        <v>495</v>
      </c>
      <c r="AM144" s="292">
        <f t="shared" si="80"/>
        <v>0</v>
      </c>
      <c r="AN144" s="292">
        <f t="shared" si="81"/>
        <v>495</v>
      </c>
      <c r="AO144" s="293"/>
      <c r="AP144" s="293"/>
      <c r="AQ144" s="293"/>
      <c r="AR144" s="293"/>
      <c r="AS144" s="293"/>
      <c r="AT144" s="293"/>
      <c r="AU144" s="293"/>
      <c r="AV144" s="292">
        <f t="shared" si="82"/>
        <v>495</v>
      </c>
      <c r="AW144" s="293">
        <v>495</v>
      </c>
      <c r="AX144" s="292">
        <f t="shared" si="83"/>
        <v>0</v>
      </c>
      <c r="AY144" s="137" t="str">
        <f t="shared" si="57"/>
        <v>*</v>
      </c>
      <c r="AZ144" s="137" t="str">
        <f>IF(F144&gt;P144,"!!!","")</f>
        <v/>
      </c>
      <c r="BA144" s="143" t="str">
        <f t="shared" si="71"/>
        <v/>
      </c>
      <c r="BD144" s="143" t="str">
        <f t="shared" si="70"/>
        <v>DRENAJ</v>
      </c>
    </row>
    <row r="145" spans="1:57" ht="12">
      <c r="A145" s="288">
        <v>143</v>
      </c>
      <c r="B145" s="289" t="s">
        <v>274</v>
      </c>
      <c r="C145" s="290" t="s">
        <v>14</v>
      </c>
      <c r="D145" s="290" t="s">
        <v>12</v>
      </c>
      <c r="E145" s="291">
        <v>230</v>
      </c>
      <c r="F145" s="292">
        <v>0</v>
      </c>
      <c r="G145" s="292">
        <f t="shared" si="72"/>
        <v>690</v>
      </c>
      <c r="H145" s="293"/>
      <c r="I145" s="293"/>
      <c r="J145" s="293"/>
      <c r="K145" s="293"/>
      <c r="L145" s="293"/>
      <c r="M145" s="293"/>
      <c r="N145" s="293"/>
      <c r="O145" s="292">
        <f t="shared" si="73"/>
        <v>690</v>
      </c>
      <c r="P145" s="293">
        <v>690</v>
      </c>
      <c r="Q145" s="292">
        <f t="shared" si="74"/>
        <v>0</v>
      </c>
      <c r="R145" s="292">
        <f t="shared" si="75"/>
        <v>690</v>
      </c>
      <c r="S145" s="293"/>
      <c r="T145" s="293"/>
      <c r="U145" s="293"/>
      <c r="V145" s="293"/>
      <c r="W145" s="293"/>
      <c r="X145" s="293"/>
      <c r="Y145" s="293"/>
      <c r="Z145" s="292">
        <f t="shared" si="76"/>
        <v>690</v>
      </c>
      <c r="AA145" s="293">
        <v>690</v>
      </c>
      <c r="AB145" s="292">
        <f t="shared" si="77"/>
        <v>0</v>
      </c>
      <c r="AC145" s="292">
        <f t="shared" si="78"/>
        <v>690</v>
      </c>
      <c r="AD145" s="293"/>
      <c r="AE145" s="293"/>
      <c r="AF145" s="293"/>
      <c r="AG145" s="293"/>
      <c r="AH145" s="293"/>
      <c r="AI145" s="293"/>
      <c r="AJ145" s="293"/>
      <c r="AK145" s="292">
        <f t="shared" si="79"/>
        <v>690</v>
      </c>
      <c r="AL145" s="293">
        <v>690</v>
      </c>
      <c r="AM145" s="292">
        <f t="shared" si="80"/>
        <v>0</v>
      </c>
      <c r="AN145" s="292">
        <f t="shared" si="81"/>
        <v>690</v>
      </c>
      <c r="AO145" s="293"/>
      <c r="AP145" s="293"/>
      <c r="AQ145" s="293"/>
      <c r="AR145" s="293"/>
      <c r="AS145" s="293"/>
      <c r="AT145" s="293"/>
      <c r="AU145" s="293"/>
      <c r="AV145" s="292">
        <f t="shared" si="82"/>
        <v>690</v>
      </c>
      <c r="AW145" s="293"/>
      <c r="AX145" s="292">
        <f t="shared" si="83"/>
        <v>690</v>
      </c>
      <c r="AY145" s="137" t="str">
        <f t="shared" si="57"/>
        <v/>
      </c>
      <c r="AZ145" s="143"/>
      <c r="BA145" s="143" t="str">
        <f t="shared" si="71"/>
        <v/>
      </c>
      <c r="BD145" s="143" t="str">
        <f t="shared" si="70"/>
        <v>DRUM BUN</v>
      </c>
    </row>
    <row r="146" spans="1:57" s="172" customFormat="1" ht="12">
      <c r="A146" s="288">
        <v>144</v>
      </c>
      <c r="B146" s="289" t="s">
        <v>1553</v>
      </c>
      <c r="C146" s="290" t="s">
        <v>14</v>
      </c>
      <c r="D146" s="290"/>
      <c r="E146" s="291">
        <v>200</v>
      </c>
      <c r="F146" s="292">
        <v>0</v>
      </c>
      <c r="G146" s="292">
        <f t="shared" si="72"/>
        <v>600</v>
      </c>
      <c r="H146" s="293"/>
      <c r="I146" s="293"/>
      <c r="J146" s="293"/>
      <c r="K146" s="293"/>
      <c r="L146" s="293"/>
      <c r="M146" s="293"/>
      <c r="N146" s="293"/>
      <c r="O146" s="292">
        <f t="shared" si="73"/>
        <v>600</v>
      </c>
      <c r="P146" s="293">
        <v>600</v>
      </c>
      <c r="Q146" s="292">
        <f t="shared" si="74"/>
        <v>0</v>
      </c>
      <c r="R146" s="292">
        <f t="shared" si="75"/>
        <v>600</v>
      </c>
      <c r="S146" s="293">
        <v>50</v>
      </c>
      <c r="T146" s="293"/>
      <c r="U146" s="293"/>
      <c r="V146" s="293"/>
      <c r="W146" s="293">
        <v>100</v>
      </c>
      <c r="X146" s="293"/>
      <c r="Y146" s="293"/>
      <c r="Z146" s="292">
        <f t="shared" si="76"/>
        <v>750</v>
      </c>
      <c r="AA146" s="293">
        <v>750</v>
      </c>
      <c r="AB146" s="292">
        <f t="shared" si="77"/>
        <v>0</v>
      </c>
      <c r="AC146" s="292">
        <f t="shared" si="78"/>
        <v>600</v>
      </c>
      <c r="AD146" s="293"/>
      <c r="AE146" s="293"/>
      <c r="AF146" s="293"/>
      <c r="AG146" s="293"/>
      <c r="AH146" s="293"/>
      <c r="AI146" s="293"/>
      <c r="AJ146" s="293"/>
      <c r="AK146" s="292">
        <f t="shared" si="79"/>
        <v>600</v>
      </c>
      <c r="AL146" s="293">
        <v>600</v>
      </c>
      <c r="AM146" s="292">
        <f t="shared" si="80"/>
        <v>0</v>
      </c>
      <c r="AN146" s="292">
        <f t="shared" si="81"/>
        <v>600</v>
      </c>
      <c r="AO146" s="293"/>
      <c r="AP146" s="293"/>
      <c r="AQ146" s="293"/>
      <c r="AR146" s="293"/>
      <c r="AS146" s="293"/>
      <c r="AT146" s="293"/>
      <c r="AU146" s="293"/>
      <c r="AV146" s="292">
        <f t="shared" si="82"/>
        <v>600</v>
      </c>
      <c r="AW146" s="293">
        <v>600</v>
      </c>
      <c r="AX146" s="292">
        <f t="shared" si="83"/>
        <v>0</v>
      </c>
      <c r="AY146" s="137" t="str">
        <f t="shared" si="57"/>
        <v>*</v>
      </c>
      <c r="AZ146" s="137" t="str">
        <f>IF(F146&gt;P146,"!!!","")</f>
        <v/>
      </c>
      <c r="BA146" s="143" t="str">
        <f t="shared" si="71"/>
        <v/>
      </c>
      <c r="BB146" s="143"/>
      <c r="BC146" s="143"/>
      <c r="BD146" s="143" t="str">
        <f t="shared" si="70"/>
        <v>DRUM-9</v>
      </c>
      <c r="BE146" s="143"/>
    </row>
    <row r="147" spans="1:57" ht="12">
      <c r="A147" s="288">
        <v>145</v>
      </c>
      <c r="B147" s="289" t="s">
        <v>832</v>
      </c>
      <c r="C147" s="290" t="s">
        <v>14</v>
      </c>
      <c r="D147" s="290" t="s">
        <v>277</v>
      </c>
      <c r="E147" s="291">
        <v>100</v>
      </c>
      <c r="F147" s="292">
        <v>0</v>
      </c>
      <c r="G147" s="292">
        <f t="shared" si="72"/>
        <v>300</v>
      </c>
      <c r="H147" s="293"/>
      <c r="I147" s="293"/>
      <c r="J147" s="293"/>
      <c r="K147" s="293"/>
      <c r="L147" s="293"/>
      <c r="M147" s="293"/>
      <c r="N147" s="293"/>
      <c r="O147" s="292">
        <f t="shared" si="73"/>
        <v>300</v>
      </c>
      <c r="P147" s="293"/>
      <c r="Q147" s="292">
        <f t="shared" si="74"/>
        <v>300</v>
      </c>
      <c r="R147" s="292">
        <f t="shared" si="75"/>
        <v>300</v>
      </c>
      <c r="S147" s="293"/>
      <c r="T147" s="293"/>
      <c r="U147" s="293"/>
      <c r="V147" s="293"/>
      <c r="W147" s="293"/>
      <c r="X147" s="293"/>
      <c r="Y147" s="293"/>
      <c r="Z147" s="292">
        <f t="shared" si="76"/>
        <v>300</v>
      </c>
      <c r="AA147" s="293"/>
      <c r="AB147" s="292">
        <f t="shared" si="77"/>
        <v>600</v>
      </c>
      <c r="AC147" s="292">
        <f t="shared" si="78"/>
        <v>300</v>
      </c>
      <c r="AD147" s="293"/>
      <c r="AE147" s="293"/>
      <c r="AF147" s="293"/>
      <c r="AG147" s="293"/>
      <c r="AH147" s="293"/>
      <c r="AI147" s="293"/>
      <c r="AJ147" s="293"/>
      <c r="AK147" s="292">
        <f t="shared" si="79"/>
        <v>300</v>
      </c>
      <c r="AL147" s="293"/>
      <c r="AM147" s="292">
        <f t="shared" si="80"/>
        <v>900</v>
      </c>
      <c r="AN147" s="292">
        <f t="shared" si="81"/>
        <v>300</v>
      </c>
      <c r="AO147" s="293"/>
      <c r="AP147" s="293"/>
      <c r="AQ147" s="293"/>
      <c r="AR147" s="293"/>
      <c r="AS147" s="293"/>
      <c r="AT147" s="293"/>
      <c r="AU147" s="293"/>
      <c r="AV147" s="292">
        <f t="shared" si="82"/>
        <v>300</v>
      </c>
      <c r="AW147" s="293">
        <v>1200</v>
      </c>
      <c r="AX147" s="292">
        <f t="shared" si="83"/>
        <v>0</v>
      </c>
      <c r="AY147" s="137" t="str">
        <f t="shared" si="57"/>
        <v>*</v>
      </c>
      <c r="AZ147" s="143"/>
      <c r="BA147" s="143" t="str">
        <f t="shared" si="71"/>
        <v/>
      </c>
      <c r="BD147" s="143" t="str">
        <f t="shared" si="70"/>
        <v>DRUMETUL</v>
      </c>
    </row>
    <row r="148" spans="1:57" ht="12">
      <c r="A148" s="288">
        <v>146</v>
      </c>
      <c r="B148" s="289" t="s">
        <v>1957</v>
      </c>
      <c r="C148" s="290" t="s">
        <v>14</v>
      </c>
      <c r="D148" s="290" t="s">
        <v>1980</v>
      </c>
      <c r="E148" s="291">
        <v>285</v>
      </c>
      <c r="F148" s="292">
        <v>0</v>
      </c>
      <c r="G148" s="292">
        <f t="shared" si="72"/>
        <v>855</v>
      </c>
      <c r="H148" s="293"/>
      <c r="I148" s="293"/>
      <c r="J148" s="293"/>
      <c r="K148" s="293"/>
      <c r="L148" s="293"/>
      <c r="M148" s="293"/>
      <c r="N148" s="293"/>
      <c r="O148" s="292">
        <f t="shared" si="73"/>
        <v>855</v>
      </c>
      <c r="P148" s="293">
        <v>855</v>
      </c>
      <c r="Q148" s="292">
        <f t="shared" si="74"/>
        <v>0</v>
      </c>
      <c r="R148" s="292">
        <f t="shared" si="75"/>
        <v>855</v>
      </c>
      <c r="S148" s="293">
        <v>50</v>
      </c>
      <c r="T148" s="293"/>
      <c r="U148" s="293">
        <v>516</v>
      </c>
      <c r="V148" s="293"/>
      <c r="W148" s="293">
        <v>100</v>
      </c>
      <c r="X148" s="293"/>
      <c r="Y148" s="293"/>
      <c r="Z148" s="292">
        <f t="shared" si="76"/>
        <v>1521</v>
      </c>
      <c r="AA148" s="293">
        <v>1521</v>
      </c>
      <c r="AB148" s="292">
        <f t="shared" si="77"/>
        <v>0</v>
      </c>
      <c r="AC148" s="292">
        <f t="shared" si="78"/>
        <v>855</v>
      </c>
      <c r="AD148" s="293">
        <v>50</v>
      </c>
      <c r="AE148" s="293">
        <v>202</v>
      </c>
      <c r="AF148" s="293"/>
      <c r="AG148" s="293"/>
      <c r="AH148" s="293"/>
      <c r="AI148" s="293"/>
      <c r="AJ148" s="293"/>
      <c r="AK148" s="292">
        <f t="shared" si="79"/>
        <v>1107</v>
      </c>
      <c r="AL148" s="293">
        <v>2063</v>
      </c>
      <c r="AM148" s="292">
        <f t="shared" si="80"/>
        <v>-956</v>
      </c>
      <c r="AN148" s="292">
        <f t="shared" si="81"/>
        <v>855</v>
      </c>
      <c r="AO148" s="293"/>
      <c r="AP148" s="293">
        <v>101</v>
      </c>
      <c r="AQ148" s="293"/>
      <c r="AR148" s="293"/>
      <c r="AS148" s="293"/>
      <c r="AT148" s="293"/>
      <c r="AU148" s="293"/>
      <c r="AV148" s="292">
        <f t="shared" si="82"/>
        <v>956</v>
      </c>
      <c r="AW148" s="293"/>
      <c r="AX148" s="292">
        <f t="shared" si="83"/>
        <v>0</v>
      </c>
      <c r="AY148" s="137" t="str">
        <f t="shared" si="57"/>
        <v>*</v>
      </c>
      <c r="AZ148" s="143"/>
      <c r="BA148" s="143" t="str">
        <f t="shared" si="71"/>
        <v/>
      </c>
      <c r="BD148" s="143" t="str">
        <f t="shared" si="70"/>
        <v>DRUMUL VIILOR</v>
      </c>
    </row>
    <row r="149" spans="1:57" ht="12">
      <c r="A149" s="288">
        <v>147</v>
      </c>
      <c r="B149" s="289" t="s">
        <v>1115</v>
      </c>
      <c r="C149" s="290" t="s">
        <v>14</v>
      </c>
      <c r="D149" s="290" t="s">
        <v>756</v>
      </c>
      <c r="E149" s="291">
        <v>225</v>
      </c>
      <c r="F149" s="292">
        <v>0</v>
      </c>
      <c r="G149" s="292">
        <f t="shared" si="72"/>
        <v>675</v>
      </c>
      <c r="H149" s="293">
        <v>50</v>
      </c>
      <c r="I149" s="293"/>
      <c r="J149" s="293"/>
      <c r="K149" s="293"/>
      <c r="L149" s="293"/>
      <c r="M149" s="293"/>
      <c r="N149" s="293"/>
      <c r="O149" s="292">
        <f t="shared" si="73"/>
        <v>725</v>
      </c>
      <c r="P149" s="293">
        <v>725</v>
      </c>
      <c r="Q149" s="292">
        <f t="shared" si="74"/>
        <v>0</v>
      </c>
      <c r="R149" s="292">
        <f t="shared" si="75"/>
        <v>675</v>
      </c>
      <c r="S149" s="293">
        <v>150</v>
      </c>
      <c r="T149" s="293">
        <v>100</v>
      </c>
      <c r="U149" s="293"/>
      <c r="V149" s="293">
        <v>300</v>
      </c>
      <c r="W149" s="293">
        <v>100</v>
      </c>
      <c r="X149" s="293"/>
      <c r="Y149" s="293"/>
      <c r="Z149" s="292">
        <f t="shared" si="76"/>
        <v>1325</v>
      </c>
      <c r="AA149" s="293">
        <v>2075</v>
      </c>
      <c r="AB149" s="292">
        <f t="shared" si="77"/>
        <v>-750</v>
      </c>
      <c r="AC149" s="292">
        <f t="shared" si="78"/>
        <v>675</v>
      </c>
      <c r="AD149" s="293"/>
      <c r="AE149" s="293"/>
      <c r="AF149" s="293"/>
      <c r="AG149" s="293"/>
      <c r="AH149" s="293"/>
      <c r="AI149" s="293"/>
      <c r="AJ149" s="293"/>
      <c r="AK149" s="292">
        <f t="shared" si="79"/>
        <v>675</v>
      </c>
      <c r="AL149" s="293">
        <v>600</v>
      </c>
      <c r="AM149" s="292">
        <f t="shared" si="80"/>
        <v>-675</v>
      </c>
      <c r="AN149" s="292">
        <f t="shared" si="81"/>
        <v>675</v>
      </c>
      <c r="AO149" s="293"/>
      <c r="AP149" s="293"/>
      <c r="AQ149" s="293"/>
      <c r="AR149" s="293"/>
      <c r="AS149" s="293"/>
      <c r="AT149" s="293"/>
      <c r="AU149" s="293"/>
      <c r="AV149" s="292">
        <f t="shared" si="82"/>
        <v>675</v>
      </c>
      <c r="AW149" s="293"/>
      <c r="AX149" s="292">
        <f t="shared" si="83"/>
        <v>0</v>
      </c>
      <c r="AY149" s="137" t="str">
        <f t="shared" si="57"/>
        <v>*</v>
      </c>
      <c r="AZ149" s="143"/>
      <c r="BA149" s="143" t="str">
        <f t="shared" si="71"/>
        <v/>
      </c>
      <c r="BD149" s="143" t="str">
        <f t="shared" si="70"/>
        <v>DRUMURI BRICENI</v>
      </c>
    </row>
    <row r="150" spans="1:57" ht="12">
      <c r="A150" s="288">
        <v>148</v>
      </c>
      <c r="B150" s="294" t="s">
        <v>3082</v>
      </c>
      <c r="C150" s="290" t="s">
        <v>10</v>
      </c>
      <c r="D150" s="290" t="s">
        <v>280</v>
      </c>
      <c r="E150" s="295">
        <v>130</v>
      </c>
      <c r="F150" s="292">
        <v>0</v>
      </c>
      <c r="G150" s="292">
        <f t="shared" si="72"/>
        <v>390</v>
      </c>
      <c r="H150" s="293"/>
      <c r="I150" s="293">
        <v>100</v>
      </c>
      <c r="J150" s="293"/>
      <c r="K150" s="293"/>
      <c r="L150" s="293"/>
      <c r="M150" s="293"/>
      <c r="N150" s="293"/>
      <c r="O150" s="292">
        <f t="shared" si="73"/>
        <v>490</v>
      </c>
      <c r="P150" s="293">
        <v>590</v>
      </c>
      <c r="Q150" s="292">
        <f t="shared" si="74"/>
        <v>-100</v>
      </c>
      <c r="R150" s="292">
        <f t="shared" si="75"/>
        <v>390</v>
      </c>
      <c r="S150" s="293"/>
      <c r="T150" s="293">
        <v>100</v>
      </c>
      <c r="U150" s="293"/>
      <c r="V150" s="293"/>
      <c r="W150" s="293"/>
      <c r="X150" s="293"/>
      <c r="Y150" s="293"/>
      <c r="Z150" s="292">
        <f t="shared" si="76"/>
        <v>490</v>
      </c>
      <c r="AA150" s="293">
        <v>390</v>
      </c>
      <c r="AB150" s="292">
        <f t="shared" si="77"/>
        <v>0</v>
      </c>
      <c r="AC150" s="292">
        <f t="shared" si="78"/>
        <v>390</v>
      </c>
      <c r="AD150" s="293"/>
      <c r="AE150" s="293"/>
      <c r="AF150" s="293"/>
      <c r="AG150" s="293"/>
      <c r="AH150" s="293"/>
      <c r="AI150" s="293"/>
      <c r="AJ150" s="293"/>
      <c r="AK150" s="292">
        <f t="shared" si="79"/>
        <v>390</v>
      </c>
      <c r="AL150" s="293">
        <v>830</v>
      </c>
      <c r="AM150" s="292">
        <f t="shared" si="80"/>
        <v>-440</v>
      </c>
      <c r="AN150" s="292">
        <f t="shared" si="81"/>
        <v>390</v>
      </c>
      <c r="AO150" s="293">
        <v>50</v>
      </c>
      <c r="AP150" s="293"/>
      <c r="AQ150" s="293"/>
      <c r="AR150" s="293"/>
      <c r="AS150" s="293"/>
      <c r="AT150" s="293"/>
      <c r="AU150" s="293"/>
      <c r="AV150" s="292">
        <f t="shared" si="82"/>
        <v>440</v>
      </c>
      <c r="AW150" s="293"/>
      <c r="AX150" s="292">
        <f t="shared" si="83"/>
        <v>0</v>
      </c>
      <c r="AY150" s="137" t="str">
        <f t="shared" si="57"/>
        <v>*</v>
      </c>
      <c r="AZ150" s="143"/>
      <c r="BA150" s="143" t="str">
        <f t="shared" si="71"/>
        <v/>
      </c>
      <c r="BD150" s="143" t="str">
        <f t="shared" si="70"/>
        <v>DUNAV</v>
      </c>
    </row>
    <row r="151" spans="1:57" ht="12">
      <c r="A151" s="288">
        <v>149</v>
      </c>
      <c r="B151" s="289" t="s">
        <v>1543</v>
      </c>
      <c r="C151" s="290" t="s">
        <v>14</v>
      </c>
      <c r="D151" s="290" t="s">
        <v>883</v>
      </c>
      <c r="E151" s="291">
        <v>70</v>
      </c>
      <c r="F151" s="292">
        <v>0</v>
      </c>
      <c r="G151" s="292">
        <f t="shared" si="72"/>
        <v>210</v>
      </c>
      <c r="H151" s="293"/>
      <c r="I151" s="293"/>
      <c r="J151" s="293"/>
      <c r="K151" s="293"/>
      <c r="L151" s="293"/>
      <c r="M151" s="293"/>
      <c r="N151" s="293"/>
      <c r="O151" s="292">
        <f t="shared" si="73"/>
        <v>210</v>
      </c>
      <c r="P151" s="293"/>
      <c r="Q151" s="292">
        <f t="shared" si="74"/>
        <v>210</v>
      </c>
      <c r="R151" s="292">
        <f t="shared" si="75"/>
        <v>210</v>
      </c>
      <c r="S151" s="293"/>
      <c r="T151" s="293"/>
      <c r="U151" s="293"/>
      <c r="V151" s="293"/>
      <c r="W151" s="293"/>
      <c r="X151" s="293"/>
      <c r="Y151" s="293"/>
      <c r="Z151" s="292">
        <f t="shared" si="76"/>
        <v>210</v>
      </c>
      <c r="AA151" s="293">
        <v>840</v>
      </c>
      <c r="AB151" s="292">
        <f t="shared" si="77"/>
        <v>-420</v>
      </c>
      <c r="AC151" s="292">
        <f t="shared" si="78"/>
        <v>210</v>
      </c>
      <c r="AD151" s="293"/>
      <c r="AE151" s="293"/>
      <c r="AF151" s="293"/>
      <c r="AG151" s="293"/>
      <c r="AH151" s="293"/>
      <c r="AI151" s="293"/>
      <c r="AJ151" s="293"/>
      <c r="AK151" s="292">
        <f t="shared" si="79"/>
        <v>210</v>
      </c>
      <c r="AL151" s="293"/>
      <c r="AM151" s="292">
        <f t="shared" si="80"/>
        <v>-210</v>
      </c>
      <c r="AN151" s="292">
        <f t="shared" si="81"/>
        <v>210</v>
      </c>
      <c r="AO151" s="293"/>
      <c r="AP151" s="293"/>
      <c r="AQ151" s="293"/>
      <c r="AR151" s="293"/>
      <c r="AS151" s="293"/>
      <c r="AT151" s="293"/>
      <c r="AU151" s="293"/>
      <c r="AV151" s="292">
        <f t="shared" si="82"/>
        <v>210</v>
      </c>
      <c r="AW151" s="293"/>
      <c r="AX151" s="292">
        <f t="shared" si="83"/>
        <v>0</v>
      </c>
      <c r="AY151" s="137" t="str">
        <f t="shared" si="57"/>
        <v>*</v>
      </c>
      <c r="AZ151" s="143"/>
      <c r="BA151" s="143" t="str">
        <f t="shared" si="71"/>
        <v/>
      </c>
      <c r="BD151" s="143" t="str">
        <f t="shared" si="70"/>
        <v>ECA-INVEST</v>
      </c>
    </row>
    <row r="152" spans="1:57" ht="12">
      <c r="A152" s="288">
        <v>150</v>
      </c>
      <c r="B152" s="289" t="s">
        <v>281</v>
      </c>
      <c r="C152" s="290" t="s">
        <v>23</v>
      </c>
      <c r="D152" s="290" t="s">
        <v>283</v>
      </c>
      <c r="E152" s="291">
        <v>125</v>
      </c>
      <c r="F152" s="292">
        <v>0</v>
      </c>
      <c r="G152" s="292">
        <f t="shared" si="72"/>
        <v>375</v>
      </c>
      <c r="H152" s="293"/>
      <c r="I152" s="293"/>
      <c r="J152" s="293"/>
      <c r="K152" s="293"/>
      <c r="L152" s="293"/>
      <c r="M152" s="293"/>
      <c r="N152" s="293"/>
      <c r="O152" s="292">
        <f t="shared" si="73"/>
        <v>375</v>
      </c>
      <c r="P152" s="293">
        <v>750</v>
      </c>
      <c r="Q152" s="292">
        <f t="shared" si="74"/>
        <v>-375</v>
      </c>
      <c r="R152" s="292">
        <f t="shared" si="75"/>
        <v>375</v>
      </c>
      <c r="S152" s="293"/>
      <c r="T152" s="293"/>
      <c r="U152" s="293"/>
      <c r="V152" s="293"/>
      <c r="W152" s="293"/>
      <c r="X152" s="293"/>
      <c r="Y152" s="293"/>
      <c r="Z152" s="292">
        <f t="shared" si="76"/>
        <v>375</v>
      </c>
      <c r="AA152" s="293"/>
      <c r="AB152" s="292">
        <f t="shared" si="77"/>
        <v>0</v>
      </c>
      <c r="AC152" s="292">
        <f t="shared" si="78"/>
        <v>375</v>
      </c>
      <c r="AD152" s="293">
        <v>50</v>
      </c>
      <c r="AE152" s="293"/>
      <c r="AF152" s="293"/>
      <c r="AG152" s="293"/>
      <c r="AH152" s="293">
        <v>100</v>
      </c>
      <c r="AI152" s="293"/>
      <c r="AJ152" s="293"/>
      <c r="AK152" s="292">
        <f t="shared" si="79"/>
        <v>525</v>
      </c>
      <c r="AL152" s="293">
        <v>900</v>
      </c>
      <c r="AM152" s="292">
        <f t="shared" si="80"/>
        <v>-375</v>
      </c>
      <c r="AN152" s="292">
        <f t="shared" si="81"/>
        <v>375</v>
      </c>
      <c r="AO152" s="293"/>
      <c r="AP152" s="293"/>
      <c r="AQ152" s="293"/>
      <c r="AR152" s="293"/>
      <c r="AS152" s="293"/>
      <c r="AT152" s="293"/>
      <c r="AU152" s="293"/>
      <c r="AV152" s="292">
        <f t="shared" si="82"/>
        <v>375</v>
      </c>
      <c r="AW152" s="293"/>
      <c r="AX152" s="292">
        <f t="shared" si="83"/>
        <v>0</v>
      </c>
      <c r="AY152" s="137" t="str">
        <f t="shared" si="57"/>
        <v>*</v>
      </c>
      <c r="AZ152" s="143"/>
      <c r="BA152" s="143" t="str">
        <f t="shared" si="71"/>
        <v/>
      </c>
      <c r="BD152" s="143" t="str">
        <f t="shared" si="70"/>
        <v>ECHIPAMENT</v>
      </c>
    </row>
    <row r="153" spans="1:57" ht="12">
      <c r="A153" s="288">
        <v>151</v>
      </c>
      <c r="B153" s="289" t="s">
        <v>284</v>
      </c>
      <c r="C153" s="290" t="s">
        <v>23</v>
      </c>
      <c r="D153" s="290" t="s">
        <v>286</v>
      </c>
      <c r="E153" s="291">
        <v>175</v>
      </c>
      <c r="F153" s="292">
        <v>0</v>
      </c>
      <c r="G153" s="292">
        <f t="shared" si="72"/>
        <v>525</v>
      </c>
      <c r="H153" s="293"/>
      <c r="I153" s="293"/>
      <c r="J153" s="293"/>
      <c r="K153" s="293"/>
      <c r="L153" s="293"/>
      <c r="M153" s="293"/>
      <c r="N153" s="293"/>
      <c r="O153" s="292">
        <f t="shared" si="73"/>
        <v>525</v>
      </c>
      <c r="P153" s="293"/>
      <c r="Q153" s="292">
        <f t="shared" si="74"/>
        <v>525</v>
      </c>
      <c r="R153" s="292">
        <f t="shared" si="75"/>
        <v>525</v>
      </c>
      <c r="S153" s="293"/>
      <c r="T153" s="293">
        <v>100</v>
      </c>
      <c r="U153" s="293"/>
      <c r="V153" s="293"/>
      <c r="W153" s="293">
        <v>100</v>
      </c>
      <c r="X153" s="293"/>
      <c r="Y153" s="293"/>
      <c r="Z153" s="292">
        <f t="shared" si="76"/>
        <v>725</v>
      </c>
      <c r="AA153" s="293">
        <v>2300</v>
      </c>
      <c r="AB153" s="292">
        <f t="shared" si="77"/>
        <v>-1050</v>
      </c>
      <c r="AC153" s="292">
        <f t="shared" si="78"/>
        <v>525</v>
      </c>
      <c r="AD153" s="293"/>
      <c r="AE153" s="293"/>
      <c r="AF153" s="293"/>
      <c r="AG153" s="293"/>
      <c r="AH153" s="293"/>
      <c r="AI153" s="293"/>
      <c r="AJ153" s="293"/>
      <c r="AK153" s="292">
        <f t="shared" si="79"/>
        <v>525</v>
      </c>
      <c r="AL153" s="293">
        <v>100</v>
      </c>
      <c r="AM153" s="292">
        <f t="shared" si="80"/>
        <v>-625</v>
      </c>
      <c r="AN153" s="292">
        <f t="shared" si="81"/>
        <v>525</v>
      </c>
      <c r="AO153" s="293"/>
      <c r="AP153" s="293">
        <v>100</v>
      </c>
      <c r="AQ153" s="293"/>
      <c r="AR153" s="293"/>
      <c r="AS153" s="293"/>
      <c r="AT153" s="293"/>
      <c r="AU153" s="293"/>
      <c r="AV153" s="292">
        <f t="shared" si="82"/>
        <v>625</v>
      </c>
      <c r="AW153" s="293"/>
      <c r="AX153" s="292">
        <f t="shared" si="83"/>
        <v>0</v>
      </c>
      <c r="AY153" s="137" t="str">
        <f t="shared" si="57"/>
        <v>*</v>
      </c>
      <c r="AZ153" s="143"/>
      <c r="BA153" s="143" t="str">
        <f t="shared" si="71"/>
        <v/>
      </c>
      <c r="BD153" s="143" t="str">
        <f t="shared" si="70"/>
        <v>ELAT</v>
      </c>
    </row>
    <row r="154" spans="1:57" ht="12">
      <c r="A154" s="288">
        <v>152</v>
      </c>
      <c r="B154" s="289" t="s">
        <v>287</v>
      </c>
      <c r="C154" s="290" t="s">
        <v>23</v>
      </c>
      <c r="D154" s="290" t="s">
        <v>289</v>
      </c>
      <c r="E154" s="291">
        <v>175</v>
      </c>
      <c r="F154" s="292">
        <v>0</v>
      </c>
      <c r="G154" s="292">
        <f t="shared" si="72"/>
        <v>525</v>
      </c>
      <c r="H154" s="293"/>
      <c r="I154" s="293"/>
      <c r="J154" s="293"/>
      <c r="K154" s="293"/>
      <c r="L154" s="293"/>
      <c r="M154" s="293"/>
      <c r="N154" s="293"/>
      <c r="O154" s="292">
        <f t="shared" si="73"/>
        <v>525</v>
      </c>
      <c r="P154" s="293"/>
      <c r="Q154" s="292">
        <f t="shared" si="74"/>
        <v>525</v>
      </c>
      <c r="R154" s="292">
        <f t="shared" si="75"/>
        <v>525</v>
      </c>
      <c r="S154" s="293"/>
      <c r="T154" s="293"/>
      <c r="U154" s="293"/>
      <c r="V154" s="293"/>
      <c r="W154" s="293">
        <v>100</v>
      </c>
      <c r="X154" s="293"/>
      <c r="Y154" s="293"/>
      <c r="Z154" s="292">
        <f t="shared" si="76"/>
        <v>625</v>
      </c>
      <c r="AA154" s="293">
        <v>2200</v>
      </c>
      <c r="AB154" s="292">
        <f t="shared" si="77"/>
        <v>-1050</v>
      </c>
      <c r="AC154" s="292">
        <f t="shared" si="78"/>
        <v>525</v>
      </c>
      <c r="AD154" s="293"/>
      <c r="AE154" s="293"/>
      <c r="AF154" s="293"/>
      <c r="AG154" s="293"/>
      <c r="AH154" s="293"/>
      <c r="AI154" s="293"/>
      <c r="AJ154" s="293"/>
      <c r="AK154" s="292">
        <f t="shared" si="79"/>
        <v>525</v>
      </c>
      <c r="AL154" s="293"/>
      <c r="AM154" s="292">
        <f t="shared" si="80"/>
        <v>-525</v>
      </c>
      <c r="AN154" s="292">
        <f t="shared" si="81"/>
        <v>525</v>
      </c>
      <c r="AO154" s="293"/>
      <c r="AP154" s="293">
        <v>100</v>
      </c>
      <c r="AQ154" s="293"/>
      <c r="AR154" s="293"/>
      <c r="AS154" s="293"/>
      <c r="AT154" s="293"/>
      <c r="AU154" s="293"/>
      <c r="AV154" s="292">
        <f t="shared" si="82"/>
        <v>625</v>
      </c>
      <c r="AW154" s="293"/>
      <c r="AX154" s="292">
        <f t="shared" si="83"/>
        <v>100</v>
      </c>
      <c r="AY154" s="137" t="str">
        <f t="shared" si="57"/>
        <v/>
      </c>
      <c r="AZ154" s="137" t="str">
        <f>IF(F154&gt;P154,"!!!","")</f>
        <v/>
      </c>
      <c r="BA154" s="143" t="str">
        <f t="shared" si="71"/>
        <v/>
      </c>
      <c r="BD154" s="143" t="str">
        <f t="shared" si="70"/>
        <v>ELAT - INVEST</v>
      </c>
    </row>
    <row r="155" spans="1:57" ht="12">
      <c r="A155" s="288">
        <v>153</v>
      </c>
      <c r="B155" s="289" t="s">
        <v>3886</v>
      </c>
      <c r="C155" s="290" t="s">
        <v>23</v>
      </c>
      <c r="D155" s="290" t="s">
        <v>292</v>
      </c>
      <c r="E155" s="291">
        <v>105</v>
      </c>
      <c r="F155" s="292">
        <v>1260</v>
      </c>
      <c r="G155" s="292">
        <f t="shared" si="72"/>
        <v>315</v>
      </c>
      <c r="H155" s="293"/>
      <c r="I155" s="293"/>
      <c r="J155" s="293"/>
      <c r="K155" s="293"/>
      <c r="L155" s="293"/>
      <c r="M155" s="293"/>
      <c r="N155" s="293"/>
      <c r="O155" s="292">
        <f t="shared" si="73"/>
        <v>315</v>
      </c>
      <c r="P155" s="293"/>
      <c r="Q155" s="292">
        <f t="shared" si="74"/>
        <v>1575</v>
      </c>
      <c r="R155" s="292">
        <f t="shared" si="75"/>
        <v>315</v>
      </c>
      <c r="S155" s="293"/>
      <c r="T155" s="293"/>
      <c r="U155" s="293"/>
      <c r="V155" s="293"/>
      <c r="W155" s="293"/>
      <c r="X155" s="293"/>
      <c r="Y155" s="293"/>
      <c r="Z155" s="292">
        <f t="shared" si="76"/>
        <v>315</v>
      </c>
      <c r="AA155" s="293"/>
      <c r="AB155" s="292">
        <f t="shared" si="77"/>
        <v>1890</v>
      </c>
      <c r="AC155" s="292">
        <v>210</v>
      </c>
      <c r="AD155" s="293"/>
      <c r="AE155" s="293"/>
      <c r="AF155" s="293"/>
      <c r="AG155" s="293"/>
      <c r="AH155" s="293"/>
      <c r="AI155" s="293"/>
      <c r="AJ155" s="293"/>
      <c r="AK155" s="292">
        <f t="shared" si="79"/>
        <v>210</v>
      </c>
      <c r="AL155" s="293">
        <v>2100</v>
      </c>
      <c r="AM155" s="292">
        <f t="shared" si="80"/>
        <v>0</v>
      </c>
      <c r="AN155" s="292"/>
      <c r="AO155" s="293"/>
      <c r="AP155" s="293"/>
      <c r="AQ155" s="293"/>
      <c r="AR155" s="293"/>
      <c r="AS155" s="293"/>
      <c r="AT155" s="293"/>
      <c r="AU155" s="293"/>
      <c r="AV155" s="292">
        <f t="shared" si="82"/>
        <v>0</v>
      </c>
      <c r="AW155" s="293"/>
      <c r="AX155" s="292">
        <f t="shared" si="83"/>
        <v>0</v>
      </c>
      <c r="AZ155" s="137" t="str">
        <f>IF(F155&gt;P155,"!!!","")</f>
        <v>!!!</v>
      </c>
      <c r="BA155" s="143" t="str">
        <f t="shared" si="71"/>
        <v/>
      </c>
      <c r="BD155" s="143" t="str">
        <f t="shared" si="70"/>
        <v>ELECTROSISTEM EXPIRAT 1.09.21</v>
      </c>
    </row>
    <row r="156" spans="1:57" ht="12">
      <c r="A156" s="288">
        <v>154</v>
      </c>
      <c r="B156" s="294" t="s">
        <v>3083</v>
      </c>
      <c r="C156" s="290" t="s">
        <v>10</v>
      </c>
      <c r="D156" s="290" t="s">
        <v>298</v>
      </c>
      <c r="E156" s="295">
        <v>165</v>
      </c>
      <c r="F156" s="292">
        <v>0</v>
      </c>
      <c r="G156" s="292">
        <f t="shared" si="72"/>
        <v>495</v>
      </c>
      <c r="H156" s="293"/>
      <c r="I156" s="293"/>
      <c r="J156" s="293"/>
      <c r="K156" s="293"/>
      <c r="L156" s="293"/>
      <c r="M156" s="293"/>
      <c r="N156" s="293"/>
      <c r="O156" s="292">
        <f t="shared" si="73"/>
        <v>495</v>
      </c>
      <c r="P156" s="293">
        <v>495</v>
      </c>
      <c r="Q156" s="292">
        <f t="shared" si="74"/>
        <v>0</v>
      </c>
      <c r="R156" s="292">
        <f t="shared" si="75"/>
        <v>495</v>
      </c>
      <c r="S156" s="293"/>
      <c r="T156" s="293"/>
      <c r="U156" s="293"/>
      <c r="V156" s="293"/>
      <c r="W156" s="293"/>
      <c r="X156" s="293"/>
      <c r="Y156" s="293"/>
      <c r="Z156" s="292">
        <f t="shared" si="76"/>
        <v>495</v>
      </c>
      <c r="AA156" s="293">
        <v>495</v>
      </c>
      <c r="AB156" s="292">
        <f t="shared" si="77"/>
        <v>0</v>
      </c>
      <c r="AC156" s="292">
        <f t="shared" si="78"/>
        <v>495</v>
      </c>
      <c r="AD156" s="293"/>
      <c r="AE156" s="293"/>
      <c r="AF156" s="293"/>
      <c r="AG156" s="293"/>
      <c r="AH156" s="293"/>
      <c r="AI156" s="293"/>
      <c r="AJ156" s="293"/>
      <c r="AK156" s="292">
        <f t="shared" si="79"/>
        <v>495</v>
      </c>
      <c r="AL156" s="293">
        <v>495</v>
      </c>
      <c r="AM156" s="292">
        <f t="shared" si="80"/>
        <v>0</v>
      </c>
      <c r="AN156" s="292">
        <f t="shared" si="81"/>
        <v>495</v>
      </c>
      <c r="AO156" s="293"/>
      <c r="AP156" s="293"/>
      <c r="AQ156" s="293"/>
      <c r="AR156" s="293"/>
      <c r="AS156" s="293"/>
      <c r="AT156" s="293"/>
      <c r="AU156" s="293"/>
      <c r="AV156" s="292">
        <f t="shared" si="82"/>
        <v>495</v>
      </c>
      <c r="AW156" s="293"/>
      <c r="AX156" s="292">
        <f t="shared" si="83"/>
        <v>495</v>
      </c>
      <c r="AY156" s="137" t="str">
        <f t="shared" si="57"/>
        <v/>
      </c>
      <c r="AZ156" s="137" t="str">
        <f>IF(F156&gt;P156,"!!!","")</f>
        <v/>
      </c>
      <c r="BA156" s="143" t="str">
        <f t="shared" si="71"/>
        <v/>
      </c>
      <c r="BD156" s="143" t="str">
        <f t="shared" si="70"/>
        <v>ENERGOIMPEX</v>
      </c>
    </row>
    <row r="157" spans="1:57" ht="12">
      <c r="A157" s="288">
        <v>155</v>
      </c>
      <c r="B157" s="294" t="s">
        <v>3084</v>
      </c>
      <c r="C157" s="290" t="s">
        <v>10</v>
      </c>
      <c r="D157" s="290" t="s">
        <v>12</v>
      </c>
      <c r="E157" s="295">
        <v>45</v>
      </c>
      <c r="F157" s="292">
        <v>0</v>
      </c>
      <c r="G157" s="292">
        <f t="shared" si="72"/>
        <v>135</v>
      </c>
      <c r="H157" s="293"/>
      <c r="I157" s="293"/>
      <c r="J157" s="293"/>
      <c r="K157" s="293"/>
      <c r="L157" s="293"/>
      <c r="M157" s="293"/>
      <c r="N157" s="293"/>
      <c r="O157" s="292">
        <f t="shared" si="73"/>
        <v>135</v>
      </c>
      <c r="P157" s="293">
        <v>540</v>
      </c>
      <c r="Q157" s="292">
        <f t="shared" si="74"/>
        <v>-405</v>
      </c>
      <c r="R157" s="292">
        <f t="shared" si="75"/>
        <v>135</v>
      </c>
      <c r="S157" s="293"/>
      <c r="T157" s="293"/>
      <c r="U157" s="293"/>
      <c r="V157" s="293"/>
      <c r="W157" s="293">
        <v>100</v>
      </c>
      <c r="X157" s="293"/>
      <c r="Y157" s="293"/>
      <c r="Z157" s="292">
        <f t="shared" si="76"/>
        <v>235</v>
      </c>
      <c r="AA157" s="293">
        <v>100</v>
      </c>
      <c r="AB157" s="292">
        <f t="shared" si="77"/>
        <v>-270</v>
      </c>
      <c r="AC157" s="292">
        <f t="shared" si="78"/>
        <v>135</v>
      </c>
      <c r="AD157" s="293"/>
      <c r="AE157" s="293"/>
      <c r="AF157" s="293"/>
      <c r="AG157" s="293"/>
      <c r="AH157" s="293"/>
      <c r="AI157" s="293"/>
      <c r="AJ157" s="293"/>
      <c r="AK157" s="292">
        <f t="shared" si="79"/>
        <v>135</v>
      </c>
      <c r="AL157" s="293"/>
      <c r="AM157" s="292">
        <f t="shared" si="80"/>
        <v>-135</v>
      </c>
      <c r="AN157" s="292">
        <f t="shared" si="81"/>
        <v>135</v>
      </c>
      <c r="AO157" s="293"/>
      <c r="AP157" s="293"/>
      <c r="AQ157" s="293"/>
      <c r="AR157" s="293"/>
      <c r="AS157" s="293"/>
      <c r="AT157" s="293"/>
      <c r="AU157" s="293"/>
      <c r="AV157" s="292">
        <f t="shared" si="82"/>
        <v>135</v>
      </c>
      <c r="AW157" s="293"/>
      <c r="AX157" s="292">
        <f t="shared" si="83"/>
        <v>0</v>
      </c>
      <c r="AZ157" s="137" t="str">
        <f>IF(F157&gt;P157,"!!!","")</f>
        <v/>
      </c>
      <c r="BA157" s="143" t="str">
        <f t="shared" si="71"/>
        <v/>
      </c>
      <c r="BD157" s="143" t="str">
        <f t="shared" si="70"/>
        <v>ENTEH</v>
      </c>
    </row>
    <row r="158" spans="1:57" ht="12">
      <c r="A158" s="288">
        <v>156</v>
      </c>
      <c r="B158" s="294" t="s">
        <v>1382</v>
      </c>
      <c r="C158" s="290" t="s">
        <v>23</v>
      </c>
      <c r="D158" s="290" t="s">
        <v>1356</v>
      </c>
      <c r="E158" s="295">
        <v>40</v>
      </c>
      <c r="F158" s="292">
        <v>0</v>
      </c>
      <c r="G158" s="292">
        <f t="shared" si="72"/>
        <v>120</v>
      </c>
      <c r="H158" s="293"/>
      <c r="I158" s="293"/>
      <c r="J158" s="293"/>
      <c r="K158" s="293"/>
      <c r="L158" s="293"/>
      <c r="M158" s="293"/>
      <c r="N158" s="293"/>
      <c r="O158" s="292">
        <f t="shared" si="73"/>
        <v>120</v>
      </c>
      <c r="P158" s="293">
        <v>480</v>
      </c>
      <c r="Q158" s="292">
        <f t="shared" si="74"/>
        <v>-360</v>
      </c>
      <c r="R158" s="292">
        <f t="shared" si="75"/>
        <v>120</v>
      </c>
      <c r="S158" s="293"/>
      <c r="T158" s="293"/>
      <c r="U158" s="293"/>
      <c r="V158" s="293"/>
      <c r="W158" s="293"/>
      <c r="X158" s="293"/>
      <c r="Y158" s="293"/>
      <c r="Z158" s="292">
        <f t="shared" si="76"/>
        <v>120</v>
      </c>
      <c r="AA158" s="293"/>
      <c r="AB158" s="292">
        <f t="shared" si="77"/>
        <v>-240</v>
      </c>
      <c r="AC158" s="292">
        <f t="shared" si="78"/>
        <v>120</v>
      </c>
      <c r="AD158" s="293"/>
      <c r="AE158" s="293"/>
      <c r="AF158" s="293"/>
      <c r="AG158" s="293"/>
      <c r="AH158" s="293"/>
      <c r="AI158" s="293"/>
      <c r="AJ158" s="293"/>
      <c r="AK158" s="292">
        <f t="shared" si="79"/>
        <v>120</v>
      </c>
      <c r="AL158" s="293"/>
      <c r="AM158" s="292">
        <f t="shared" si="80"/>
        <v>-120</v>
      </c>
      <c r="AN158" s="292">
        <f t="shared" si="81"/>
        <v>120</v>
      </c>
      <c r="AO158" s="293"/>
      <c r="AP158" s="293"/>
      <c r="AQ158" s="293"/>
      <c r="AR158" s="293"/>
      <c r="AS158" s="293"/>
      <c r="AT158" s="293"/>
      <c r="AU158" s="293"/>
      <c r="AV158" s="292">
        <f t="shared" si="82"/>
        <v>120</v>
      </c>
      <c r="AW158" s="293"/>
      <c r="AX158" s="292">
        <f t="shared" si="83"/>
        <v>0</v>
      </c>
      <c r="AY158" s="137" t="str">
        <f t="shared" si="57"/>
        <v>*</v>
      </c>
      <c r="AZ158" s="143"/>
      <c r="BA158" s="143" t="str">
        <f t="shared" si="71"/>
        <v/>
      </c>
      <c r="BD158" s="143" t="str">
        <f t="shared" si="70"/>
        <v>EUROASIG-GRUP</v>
      </c>
    </row>
    <row r="159" spans="1:57" ht="12">
      <c r="A159" s="288">
        <v>157</v>
      </c>
      <c r="B159" s="289" t="s">
        <v>301</v>
      </c>
      <c r="C159" s="290" t="s">
        <v>23</v>
      </c>
      <c r="D159" s="290" t="s">
        <v>303</v>
      </c>
      <c r="E159" s="291">
        <v>180</v>
      </c>
      <c r="F159" s="292">
        <v>0</v>
      </c>
      <c r="G159" s="292">
        <f t="shared" si="72"/>
        <v>540</v>
      </c>
      <c r="H159" s="293"/>
      <c r="I159" s="293"/>
      <c r="J159" s="293"/>
      <c r="K159" s="293"/>
      <c r="L159" s="293"/>
      <c r="M159" s="293"/>
      <c r="N159" s="293"/>
      <c r="O159" s="292">
        <f t="shared" si="73"/>
        <v>540</v>
      </c>
      <c r="P159" s="293">
        <v>2160</v>
      </c>
      <c r="Q159" s="292">
        <f t="shared" si="74"/>
        <v>-1620</v>
      </c>
      <c r="R159" s="292">
        <f t="shared" si="75"/>
        <v>540</v>
      </c>
      <c r="S159" s="293"/>
      <c r="T159" s="293"/>
      <c r="U159" s="293"/>
      <c r="V159" s="293"/>
      <c r="W159" s="293">
        <v>100</v>
      </c>
      <c r="X159" s="293"/>
      <c r="Y159" s="293"/>
      <c r="Z159" s="292">
        <f t="shared" si="76"/>
        <v>640</v>
      </c>
      <c r="AA159" s="293">
        <v>100</v>
      </c>
      <c r="AB159" s="292">
        <f t="shared" si="77"/>
        <v>-1080</v>
      </c>
      <c r="AC159" s="292">
        <f t="shared" si="78"/>
        <v>540</v>
      </c>
      <c r="AD159" s="293"/>
      <c r="AE159" s="293"/>
      <c r="AF159" s="293"/>
      <c r="AG159" s="293"/>
      <c r="AH159" s="293"/>
      <c r="AI159" s="293"/>
      <c r="AJ159" s="293"/>
      <c r="AK159" s="292">
        <f t="shared" si="79"/>
        <v>540</v>
      </c>
      <c r="AL159" s="293"/>
      <c r="AM159" s="292">
        <f t="shared" si="80"/>
        <v>-540</v>
      </c>
      <c r="AN159" s="292">
        <f t="shared" si="81"/>
        <v>540</v>
      </c>
      <c r="AO159" s="293"/>
      <c r="AP159" s="293"/>
      <c r="AQ159" s="293"/>
      <c r="AR159" s="293"/>
      <c r="AS159" s="293"/>
      <c r="AT159" s="293"/>
      <c r="AU159" s="293"/>
      <c r="AV159" s="292">
        <f t="shared" si="82"/>
        <v>540</v>
      </c>
      <c r="AW159" s="293"/>
      <c r="AX159" s="292">
        <f t="shared" si="83"/>
        <v>0</v>
      </c>
      <c r="AY159" s="137" t="str">
        <f t="shared" si="57"/>
        <v>*</v>
      </c>
      <c r="AZ159" s="143"/>
      <c r="BA159" s="143" t="str">
        <f t="shared" si="71"/>
        <v/>
      </c>
      <c r="BD159" s="143" t="str">
        <f t="shared" si="70"/>
        <v>EUROFARMACO</v>
      </c>
    </row>
    <row r="160" spans="1:57" ht="12">
      <c r="A160" s="288">
        <v>158</v>
      </c>
      <c r="B160" s="289" t="s">
        <v>1612</v>
      </c>
      <c r="C160" s="290" t="s">
        <v>14</v>
      </c>
      <c r="D160" s="290"/>
      <c r="E160" s="291">
        <v>100</v>
      </c>
      <c r="F160" s="292">
        <v>0</v>
      </c>
      <c r="G160" s="292">
        <f t="shared" si="72"/>
        <v>300</v>
      </c>
      <c r="H160" s="293"/>
      <c r="I160" s="293"/>
      <c r="J160" s="293"/>
      <c r="K160" s="293"/>
      <c r="L160" s="293"/>
      <c r="M160" s="293"/>
      <c r="N160" s="293"/>
      <c r="O160" s="292">
        <f t="shared" si="73"/>
        <v>300</v>
      </c>
      <c r="P160" s="293"/>
      <c r="Q160" s="292">
        <f t="shared" si="74"/>
        <v>300</v>
      </c>
      <c r="R160" s="292">
        <f t="shared" si="75"/>
        <v>300</v>
      </c>
      <c r="S160" s="293"/>
      <c r="T160" s="293"/>
      <c r="U160" s="293"/>
      <c r="V160" s="293"/>
      <c r="W160" s="293"/>
      <c r="X160" s="293"/>
      <c r="Y160" s="293"/>
      <c r="Z160" s="292">
        <f t="shared" si="76"/>
        <v>300</v>
      </c>
      <c r="AA160" s="293">
        <v>1200</v>
      </c>
      <c r="AB160" s="292">
        <f t="shared" si="77"/>
        <v>-600</v>
      </c>
      <c r="AC160" s="292">
        <f t="shared" si="78"/>
        <v>300</v>
      </c>
      <c r="AD160" s="293"/>
      <c r="AE160" s="293"/>
      <c r="AF160" s="293"/>
      <c r="AG160" s="293"/>
      <c r="AH160" s="293">
        <v>100</v>
      </c>
      <c r="AI160" s="293"/>
      <c r="AJ160" s="293"/>
      <c r="AK160" s="292">
        <f t="shared" si="79"/>
        <v>400</v>
      </c>
      <c r="AL160" s="293">
        <v>780</v>
      </c>
      <c r="AM160" s="292">
        <f t="shared" si="80"/>
        <v>-980</v>
      </c>
      <c r="AN160" s="292">
        <f t="shared" si="81"/>
        <v>300</v>
      </c>
      <c r="AO160" s="293"/>
      <c r="AP160" s="293">
        <v>100</v>
      </c>
      <c r="AQ160" s="293"/>
      <c r="AR160" s="293"/>
      <c r="AS160" s="293"/>
      <c r="AT160" s="293"/>
      <c r="AU160" s="293"/>
      <c r="AV160" s="292">
        <f t="shared" si="82"/>
        <v>400</v>
      </c>
      <c r="AW160" s="293"/>
      <c r="AX160" s="292">
        <f t="shared" si="83"/>
        <v>-580</v>
      </c>
      <c r="AY160" s="137" t="str">
        <f t="shared" si="57"/>
        <v/>
      </c>
      <c r="AZ160" s="137" t="str">
        <f>IF(F160&gt;P160,"!!!","")</f>
        <v/>
      </c>
      <c r="BA160" s="143" t="str">
        <f t="shared" si="71"/>
        <v/>
      </c>
      <c r="BD160" s="143" t="str">
        <f t="shared" si="70"/>
        <v>EVIDENT-ELECTRO</v>
      </c>
    </row>
    <row r="161" spans="1:56" ht="12">
      <c r="A161" s="288">
        <v>159</v>
      </c>
      <c r="B161" s="289" t="s">
        <v>3085</v>
      </c>
      <c r="C161" s="290" t="s">
        <v>3506</v>
      </c>
      <c r="D161" s="290" t="s">
        <v>305</v>
      </c>
      <c r="E161" s="291"/>
      <c r="F161" s="292">
        <v>0</v>
      </c>
      <c r="G161" s="292">
        <f t="shared" si="72"/>
        <v>0</v>
      </c>
      <c r="H161" s="293"/>
      <c r="I161" s="293"/>
      <c r="J161" s="293"/>
      <c r="K161" s="293"/>
      <c r="L161" s="293"/>
      <c r="M161" s="293"/>
      <c r="N161" s="293"/>
      <c r="O161" s="292">
        <f t="shared" si="73"/>
        <v>0</v>
      </c>
      <c r="P161" s="293"/>
      <c r="Q161" s="292">
        <f t="shared" si="74"/>
        <v>0</v>
      </c>
      <c r="R161" s="292">
        <f t="shared" si="75"/>
        <v>0</v>
      </c>
      <c r="S161" s="293"/>
      <c r="T161" s="293"/>
      <c r="U161" s="293"/>
      <c r="V161" s="293"/>
      <c r="W161" s="293"/>
      <c r="X161" s="293"/>
      <c r="Y161" s="293"/>
      <c r="Z161" s="292">
        <f t="shared" si="76"/>
        <v>0</v>
      </c>
      <c r="AA161" s="293"/>
      <c r="AB161" s="292">
        <f t="shared" si="77"/>
        <v>0</v>
      </c>
      <c r="AC161" s="292">
        <f t="shared" si="78"/>
        <v>0</v>
      </c>
      <c r="AD161" s="293"/>
      <c r="AE161" s="293"/>
      <c r="AF161" s="293"/>
      <c r="AG161" s="293"/>
      <c r="AH161" s="293"/>
      <c r="AI161" s="293"/>
      <c r="AJ161" s="293"/>
      <c r="AK161" s="292">
        <f t="shared" si="79"/>
        <v>0</v>
      </c>
      <c r="AL161" s="293"/>
      <c r="AM161" s="292">
        <f t="shared" si="80"/>
        <v>0</v>
      </c>
      <c r="AN161" s="292">
        <f t="shared" si="81"/>
        <v>0</v>
      </c>
      <c r="AO161" s="293"/>
      <c r="AP161" s="293"/>
      <c r="AQ161" s="293"/>
      <c r="AR161" s="293"/>
      <c r="AS161" s="293"/>
      <c r="AT161" s="293"/>
      <c r="AU161" s="293"/>
      <c r="AV161" s="292">
        <f t="shared" si="82"/>
        <v>0</v>
      </c>
      <c r="AW161" s="293"/>
      <c r="AX161" s="292">
        <f t="shared" si="83"/>
        <v>0</v>
      </c>
      <c r="AY161" s="137" t="str">
        <f t="shared" si="57"/>
        <v>*</v>
      </c>
      <c r="AZ161" s="137" t="str">
        <f>IF(F161&gt;P161,"!!!","")</f>
        <v/>
      </c>
      <c r="BA161" s="143" t="str">
        <f t="shared" si="71"/>
        <v/>
      </c>
      <c r="BD161" s="143" t="str">
        <f t="shared" si="70"/>
        <v>EVNARA (STOP 01.01.20)</v>
      </c>
    </row>
    <row r="162" spans="1:56" ht="12">
      <c r="A162" s="288">
        <v>160</v>
      </c>
      <c r="B162" s="289" t="s">
        <v>3318</v>
      </c>
      <c r="C162" s="290" t="s">
        <v>14</v>
      </c>
      <c r="D162" s="290" t="s">
        <v>3880</v>
      </c>
      <c r="E162" s="291">
        <v>100</v>
      </c>
      <c r="F162" s="292"/>
      <c r="G162" s="292"/>
      <c r="H162" s="293"/>
      <c r="I162" s="293"/>
      <c r="J162" s="293"/>
      <c r="K162" s="293"/>
      <c r="L162" s="293"/>
      <c r="M162" s="293"/>
      <c r="N162" s="293"/>
      <c r="O162" s="292"/>
      <c r="P162" s="293"/>
      <c r="Q162" s="292"/>
      <c r="R162" s="292"/>
      <c r="S162" s="293"/>
      <c r="T162" s="293"/>
      <c r="U162" s="293"/>
      <c r="V162" s="293"/>
      <c r="W162" s="293"/>
      <c r="X162" s="293"/>
      <c r="Y162" s="293"/>
      <c r="Z162" s="292"/>
      <c r="AA162" s="293"/>
      <c r="AB162" s="292"/>
      <c r="AC162" s="292">
        <v>100</v>
      </c>
      <c r="AD162" s="293"/>
      <c r="AE162" s="293"/>
      <c r="AF162" s="293"/>
      <c r="AG162" s="293"/>
      <c r="AH162" s="293"/>
      <c r="AI162" s="293"/>
      <c r="AJ162" s="293"/>
      <c r="AK162" s="292">
        <f t="shared" si="79"/>
        <v>100</v>
      </c>
      <c r="AL162" s="293"/>
      <c r="AM162" s="292">
        <f t="shared" si="80"/>
        <v>100</v>
      </c>
      <c r="AN162" s="292">
        <f t="shared" si="81"/>
        <v>300</v>
      </c>
      <c r="AO162" s="293"/>
      <c r="AP162" s="293"/>
      <c r="AQ162" s="293"/>
      <c r="AR162" s="293"/>
      <c r="AS162" s="293"/>
      <c r="AT162" s="293"/>
      <c r="AU162" s="293"/>
      <c r="AV162" s="292">
        <f t="shared" si="82"/>
        <v>300</v>
      </c>
      <c r="AW162" s="293"/>
      <c r="AX162" s="292">
        <f t="shared" si="83"/>
        <v>400</v>
      </c>
      <c r="BD162" s="143" t="str">
        <f t="shared" si="70"/>
        <v>EXIM-ASINT</v>
      </c>
    </row>
    <row r="163" spans="1:56" ht="12">
      <c r="A163" s="288">
        <v>161</v>
      </c>
      <c r="B163" s="289" t="s">
        <v>306</v>
      </c>
      <c r="C163" s="290" t="s">
        <v>23</v>
      </c>
      <c r="D163" s="290" t="s">
        <v>12</v>
      </c>
      <c r="E163" s="291">
        <v>110</v>
      </c>
      <c r="F163" s="292">
        <v>0</v>
      </c>
      <c r="G163" s="292">
        <f t="shared" si="72"/>
        <v>330</v>
      </c>
      <c r="H163" s="293"/>
      <c r="I163" s="293"/>
      <c r="J163" s="293"/>
      <c r="K163" s="293"/>
      <c r="L163" s="293"/>
      <c r="M163" s="293"/>
      <c r="N163" s="293"/>
      <c r="O163" s="292">
        <f t="shared" si="73"/>
        <v>330</v>
      </c>
      <c r="P163" s="293">
        <v>330</v>
      </c>
      <c r="Q163" s="292">
        <f t="shared" si="74"/>
        <v>0</v>
      </c>
      <c r="R163" s="292">
        <f t="shared" si="75"/>
        <v>330</v>
      </c>
      <c r="S163" s="293"/>
      <c r="T163" s="293"/>
      <c r="U163" s="293"/>
      <c r="V163" s="293"/>
      <c r="W163" s="293"/>
      <c r="X163" s="293"/>
      <c r="Y163" s="293"/>
      <c r="Z163" s="292">
        <f t="shared" si="76"/>
        <v>330</v>
      </c>
      <c r="AA163" s="293">
        <v>330</v>
      </c>
      <c r="AB163" s="292">
        <f t="shared" si="77"/>
        <v>0</v>
      </c>
      <c r="AC163" s="292">
        <f t="shared" si="78"/>
        <v>330</v>
      </c>
      <c r="AD163" s="293"/>
      <c r="AE163" s="293"/>
      <c r="AF163" s="293"/>
      <c r="AG163" s="293"/>
      <c r="AH163" s="293"/>
      <c r="AI163" s="293"/>
      <c r="AJ163" s="293"/>
      <c r="AK163" s="292">
        <f t="shared" si="79"/>
        <v>330</v>
      </c>
      <c r="AL163" s="293">
        <v>330</v>
      </c>
      <c r="AM163" s="292">
        <f t="shared" si="80"/>
        <v>0</v>
      </c>
      <c r="AN163" s="292">
        <f t="shared" si="81"/>
        <v>330</v>
      </c>
      <c r="AO163" s="293">
        <v>50</v>
      </c>
      <c r="AP163" s="293"/>
      <c r="AQ163" s="293"/>
      <c r="AR163" s="293"/>
      <c r="AS163" s="293"/>
      <c r="AT163" s="293"/>
      <c r="AU163" s="293"/>
      <c r="AV163" s="292">
        <f t="shared" si="82"/>
        <v>380</v>
      </c>
      <c r="AW163" s="293">
        <v>380</v>
      </c>
      <c r="AX163" s="292">
        <f t="shared" si="83"/>
        <v>0</v>
      </c>
      <c r="AY163" s="137" t="str">
        <f t="shared" si="57"/>
        <v>*</v>
      </c>
      <c r="AZ163" s="143"/>
      <c r="BA163" s="143" t="str">
        <f t="shared" si="71"/>
        <v/>
      </c>
      <c r="BD163" s="143" t="str">
        <f t="shared" si="70"/>
        <v>EXIMOTOR</v>
      </c>
    </row>
    <row r="164" spans="1:56" ht="12">
      <c r="A164" s="288">
        <v>162</v>
      </c>
      <c r="B164" s="294" t="s">
        <v>3086</v>
      </c>
      <c r="C164" s="290" t="s">
        <v>10</v>
      </c>
      <c r="D164" s="290" t="s">
        <v>310</v>
      </c>
      <c r="E164" s="295">
        <v>125</v>
      </c>
      <c r="F164" s="292">
        <v>375</v>
      </c>
      <c r="G164" s="292">
        <f t="shared" si="72"/>
        <v>375</v>
      </c>
      <c r="H164" s="293"/>
      <c r="I164" s="293"/>
      <c r="J164" s="293"/>
      <c r="K164" s="293"/>
      <c r="L164" s="293"/>
      <c r="M164" s="293"/>
      <c r="N164" s="293"/>
      <c r="O164" s="292">
        <f t="shared" si="73"/>
        <v>375</v>
      </c>
      <c r="P164" s="293">
        <v>375</v>
      </c>
      <c r="Q164" s="292">
        <f t="shared" si="74"/>
        <v>375</v>
      </c>
      <c r="R164" s="292">
        <f t="shared" si="75"/>
        <v>375</v>
      </c>
      <c r="S164" s="293"/>
      <c r="T164" s="293"/>
      <c r="U164" s="293"/>
      <c r="V164" s="293"/>
      <c r="W164" s="293"/>
      <c r="X164" s="293"/>
      <c r="Y164" s="293"/>
      <c r="Z164" s="292">
        <f t="shared" si="76"/>
        <v>375</v>
      </c>
      <c r="AA164" s="293">
        <v>375</v>
      </c>
      <c r="AB164" s="292">
        <f t="shared" si="77"/>
        <v>375</v>
      </c>
      <c r="AC164" s="292">
        <f t="shared" si="78"/>
        <v>375</v>
      </c>
      <c r="AD164" s="293"/>
      <c r="AE164" s="293"/>
      <c r="AF164" s="293"/>
      <c r="AG164" s="293"/>
      <c r="AH164" s="293"/>
      <c r="AI164" s="293"/>
      <c r="AJ164" s="293"/>
      <c r="AK164" s="292">
        <f t="shared" si="79"/>
        <v>375</v>
      </c>
      <c r="AL164" s="293">
        <v>750</v>
      </c>
      <c r="AM164" s="292">
        <f t="shared" si="80"/>
        <v>0</v>
      </c>
      <c r="AN164" s="292">
        <f t="shared" si="81"/>
        <v>375</v>
      </c>
      <c r="AO164" s="293"/>
      <c r="AP164" s="293"/>
      <c r="AQ164" s="293"/>
      <c r="AR164" s="293"/>
      <c r="AS164" s="293"/>
      <c r="AT164" s="293"/>
      <c r="AU164" s="293"/>
      <c r="AV164" s="292">
        <f t="shared" si="82"/>
        <v>375</v>
      </c>
      <c r="AW164" s="293">
        <v>375</v>
      </c>
      <c r="AX164" s="292">
        <f t="shared" si="83"/>
        <v>0</v>
      </c>
      <c r="AY164" s="137" t="str">
        <f t="shared" si="57"/>
        <v>*</v>
      </c>
      <c r="AZ164" s="137" t="str">
        <f>IF(F164&gt;P164,"!!!","")</f>
        <v/>
      </c>
      <c r="BA164" s="143" t="str">
        <f t="shared" si="71"/>
        <v/>
      </c>
      <c r="BD164" s="143" t="str">
        <f t="shared" si="70"/>
        <v>EXTEND-AUTO</v>
      </c>
    </row>
    <row r="165" spans="1:56" ht="12">
      <c r="A165" s="288">
        <v>163</v>
      </c>
      <c r="B165" s="294" t="s">
        <v>3835</v>
      </c>
      <c r="C165" s="290" t="s">
        <v>23</v>
      </c>
      <c r="D165" s="290"/>
      <c r="E165" s="295">
        <v>330</v>
      </c>
      <c r="F165" s="292">
        <v>0</v>
      </c>
      <c r="G165" s="292">
        <v>0</v>
      </c>
      <c r="H165" s="293"/>
      <c r="I165" s="293"/>
      <c r="J165" s="293"/>
      <c r="K165" s="293"/>
      <c r="L165" s="293"/>
      <c r="M165" s="293"/>
      <c r="N165" s="293"/>
      <c r="O165" s="292">
        <f t="shared" si="73"/>
        <v>0</v>
      </c>
      <c r="P165" s="293">
        <v>2640</v>
      </c>
      <c r="Q165" s="292">
        <f t="shared" si="74"/>
        <v>-2640</v>
      </c>
      <c r="R165" s="292">
        <v>660</v>
      </c>
      <c r="S165" s="293"/>
      <c r="T165" s="293"/>
      <c r="U165" s="293"/>
      <c r="V165" s="293"/>
      <c r="W165" s="293"/>
      <c r="X165" s="293"/>
      <c r="Y165" s="293"/>
      <c r="Z165" s="292">
        <f t="shared" si="76"/>
        <v>660</v>
      </c>
      <c r="AA165" s="293"/>
      <c r="AB165" s="292">
        <f t="shared" si="77"/>
        <v>-1980</v>
      </c>
      <c r="AC165" s="292">
        <f t="shared" si="78"/>
        <v>990</v>
      </c>
      <c r="AD165" s="293"/>
      <c r="AE165" s="293"/>
      <c r="AF165" s="293"/>
      <c r="AG165" s="293"/>
      <c r="AH165" s="293">
        <v>100</v>
      </c>
      <c r="AI165" s="293"/>
      <c r="AJ165" s="293"/>
      <c r="AK165" s="292">
        <f t="shared" si="79"/>
        <v>1090</v>
      </c>
      <c r="AL165" s="293"/>
      <c r="AM165" s="292">
        <f t="shared" si="80"/>
        <v>-890</v>
      </c>
      <c r="AN165" s="292">
        <f t="shared" si="81"/>
        <v>990</v>
      </c>
      <c r="AO165" s="293"/>
      <c r="AP165" s="293"/>
      <c r="AQ165" s="293"/>
      <c r="AR165" s="293"/>
      <c r="AS165" s="293"/>
      <c r="AT165" s="293"/>
      <c r="AU165" s="293"/>
      <c r="AV165" s="292">
        <f t="shared" si="82"/>
        <v>990</v>
      </c>
      <c r="AW165" s="293"/>
      <c r="AX165" s="292">
        <f t="shared" si="83"/>
        <v>100</v>
      </c>
      <c r="BA165" s="143" t="str">
        <f t="shared" si="71"/>
        <v>!!!!!</v>
      </c>
    </row>
    <row r="166" spans="1:56" ht="12">
      <c r="A166" s="288">
        <v>164</v>
      </c>
      <c r="B166" s="294" t="s">
        <v>3087</v>
      </c>
      <c r="C166" s="290" t="s">
        <v>10</v>
      </c>
      <c r="D166" s="290" t="s">
        <v>41</v>
      </c>
      <c r="E166" s="295">
        <v>145</v>
      </c>
      <c r="F166" s="292">
        <v>0</v>
      </c>
      <c r="G166" s="292">
        <f t="shared" si="72"/>
        <v>435</v>
      </c>
      <c r="H166" s="293"/>
      <c r="I166" s="293"/>
      <c r="J166" s="293"/>
      <c r="K166" s="293"/>
      <c r="L166" s="293"/>
      <c r="M166" s="293"/>
      <c r="N166" s="293"/>
      <c r="O166" s="292">
        <f t="shared" si="73"/>
        <v>435</v>
      </c>
      <c r="P166" s="293">
        <v>870</v>
      </c>
      <c r="Q166" s="292">
        <f t="shared" si="74"/>
        <v>-435</v>
      </c>
      <c r="R166" s="292">
        <f t="shared" si="75"/>
        <v>435</v>
      </c>
      <c r="S166" s="293"/>
      <c r="T166" s="293"/>
      <c r="U166" s="293"/>
      <c r="V166" s="293"/>
      <c r="W166" s="293"/>
      <c r="X166" s="293"/>
      <c r="Y166" s="293"/>
      <c r="Z166" s="292">
        <f t="shared" si="76"/>
        <v>435</v>
      </c>
      <c r="AA166" s="293"/>
      <c r="AB166" s="292">
        <f t="shared" si="77"/>
        <v>0</v>
      </c>
      <c r="AC166" s="292">
        <f t="shared" si="78"/>
        <v>435</v>
      </c>
      <c r="AD166" s="293"/>
      <c r="AE166" s="293"/>
      <c r="AF166" s="293"/>
      <c r="AG166" s="293"/>
      <c r="AH166" s="293"/>
      <c r="AI166" s="293"/>
      <c r="AJ166" s="293"/>
      <c r="AK166" s="292">
        <f t="shared" si="79"/>
        <v>435</v>
      </c>
      <c r="AL166" s="293">
        <v>870</v>
      </c>
      <c r="AM166" s="292">
        <f t="shared" si="80"/>
        <v>-435</v>
      </c>
      <c r="AN166" s="292">
        <f t="shared" si="81"/>
        <v>435</v>
      </c>
      <c r="AO166" s="293"/>
      <c r="AP166" s="293"/>
      <c r="AQ166" s="293"/>
      <c r="AR166" s="293"/>
      <c r="AS166" s="293"/>
      <c r="AT166" s="293"/>
      <c r="AU166" s="293"/>
      <c r="AV166" s="292">
        <f t="shared" si="82"/>
        <v>435</v>
      </c>
      <c r="AW166" s="293"/>
      <c r="AX166" s="292">
        <f t="shared" si="83"/>
        <v>0</v>
      </c>
      <c r="AY166" s="137" t="str">
        <f t="shared" si="57"/>
        <v>*</v>
      </c>
      <c r="AZ166" s="137" t="str">
        <f>IF(F166&gt;P166,"!!!","")</f>
        <v/>
      </c>
      <c r="BA166" s="143" t="str">
        <f t="shared" si="71"/>
        <v/>
      </c>
      <c r="BD166" s="143" t="str">
        <f t="shared" si="70"/>
        <v>FABRICA DE PRODUSE LACTATE DIN CIMISLIA</v>
      </c>
    </row>
    <row r="167" spans="1:56" ht="12">
      <c r="A167" s="288">
        <v>165</v>
      </c>
      <c r="B167" s="294" t="s">
        <v>3088</v>
      </c>
      <c r="C167" s="290" t="s">
        <v>10</v>
      </c>
      <c r="D167" s="290" t="s">
        <v>834</v>
      </c>
      <c r="E167" s="295">
        <v>190</v>
      </c>
      <c r="F167" s="292">
        <v>570</v>
      </c>
      <c r="G167" s="292">
        <f t="shared" si="72"/>
        <v>570</v>
      </c>
      <c r="H167" s="293"/>
      <c r="I167" s="293"/>
      <c r="J167" s="293"/>
      <c r="K167" s="293"/>
      <c r="L167" s="293"/>
      <c r="M167" s="293"/>
      <c r="N167" s="293"/>
      <c r="O167" s="292">
        <f t="shared" si="73"/>
        <v>570</v>
      </c>
      <c r="P167" s="293">
        <v>1140</v>
      </c>
      <c r="Q167" s="292">
        <f t="shared" si="74"/>
        <v>0</v>
      </c>
      <c r="R167" s="292">
        <f t="shared" si="75"/>
        <v>570</v>
      </c>
      <c r="S167" s="293">
        <v>50</v>
      </c>
      <c r="T167" s="293"/>
      <c r="U167" s="293"/>
      <c r="V167" s="293"/>
      <c r="W167" s="293">
        <v>100</v>
      </c>
      <c r="X167" s="293"/>
      <c r="Y167" s="293"/>
      <c r="Z167" s="292">
        <f t="shared" si="76"/>
        <v>720</v>
      </c>
      <c r="AA167" s="293">
        <v>570</v>
      </c>
      <c r="AB167" s="292">
        <f t="shared" si="77"/>
        <v>150</v>
      </c>
      <c r="AC167" s="292">
        <f t="shared" si="78"/>
        <v>570</v>
      </c>
      <c r="AD167" s="293"/>
      <c r="AE167" s="293"/>
      <c r="AF167" s="293"/>
      <c r="AG167" s="293"/>
      <c r="AH167" s="293"/>
      <c r="AI167" s="293"/>
      <c r="AJ167" s="293"/>
      <c r="AK167" s="292">
        <f t="shared" si="79"/>
        <v>570</v>
      </c>
      <c r="AL167" s="293">
        <v>1290</v>
      </c>
      <c r="AM167" s="292">
        <f t="shared" si="80"/>
        <v>-570</v>
      </c>
      <c r="AN167" s="292">
        <f t="shared" si="81"/>
        <v>570</v>
      </c>
      <c r="AO167" s="293"/>
      <c r="AP167" s="293"/>
      <c r="AQ167" s="293"/>
      <c r="AR167" s="293"/>
      <c r="AS167" s="293"/>
      <c r="AT167" s="293"/>
      <c r="AU167" s="293"/>
      <c r="AV167" s="292">
        <f t="shared" si="82"/>
        <v>570</v>
      </c>
      <c r="AW167" s="293"/>
      <c r="AX167" s="292">
        <f t="shared" si="83"/>
        <v>0</v>
      </c>
      <c r="AY167" s="137" t="str">
        <f t="shared" si="57"/>
        <v>*</v>
      </c>
      <c r="AZ167" s="143"/>
      <c r="BA167" s="143" t="str">
        <f t="shared" si="71"/>
        <v/>
      </c>
      <c r="BD167" s="143" t="str">
        <f t="shared" si="70"/>
        <v>FABRICA DE PRODUSE LACTATE DIN HINCESTI</v>
      </c>
    </row>
    <row r="168" spans="1:56" ht="12">
      <c r="A168" s="288">
        <v>166</v>
      </c>
      <c r="B168" s="294" t="s">
        <v>1497</v>
      </c>
      <c r="C168" s="290" t="s">
        <v>10</v>
      </c>
      <c r="D168" s="290" t="s">
        <v>346</v>
      </c>
      <c r="E168" s="295">
        <v>120</v>
      </c>
      <c r="F168" s="292">
        <v>0</v>
      </c>
      <c r="G168" s="292">
        <f t="shared" si="72"/>
        <v>360</v>
      </c>
      <c r="H168" s="293"/>
      <c r="I168" s="293"/>
      <c r="J168" s="293"/>
      <c r="K168" s="293"/>
      <c r="L168" s="293"/>
      <c r="M168" s="293"/>
      <c r="N168" s="293"/>
      <c r="O168" s="292">
        <f t="shared" si="73"/>
        <v>360</v>
      </c>
      <c r="P168" s="293"/>
      <c r="Q168" s="292">
        <f t="shared" si="74"/>
        <v>360</v>
      </c>
      <c r="R168" s="292">
        <f t="shared" si="75"/>
        <v>360</v>
      </c>
      <c r="S168" s="293"/>
      <c r="T168" s="293"/>
      <c r="U168" s="293"/>
      <c r="V168" s="293"/>
      <c r="W168" s="293"/>
      <c r="X168" s="293"/>
      <c r="Y168" s="293"/>
      <c r="Z168" s="292">
        <f t="shared" si="76"/>
        <v>360</v>
      </c>
      <c r="AA168" s="293">
        <v>720</v>
      </c>
      <c r="AB168" s="292">
        <f t="shared" si="77"/>
        <v>0</v>
      </c>
      <c r="AC168" s="292">
        <f t="shared" si="78"/>
        <v>360</v>
      </c>
      <c r="AD168" s="293">
        <v>50</v>
      </c>
      <c r="AE168" s="293"/>
      <c r="AF168" s="293"/>
      <c r="AG168" s="293"/>
      <c r="AH168" s="293">
        <v>100</v>
      </c>
      <c r="AI168" s="293"/>
      <c r="AJ168" s="293"/>
      <c r="AK168" s="292">
        <f t="shared" si="79"/>
        <v>510</v>
      </c>
      <c r="AL168" s="293"/>
      <c r="AM168" s="292">
        <f t="shared" si="80"/>
        <v>510</v>
      </c>
      <c r="AN168" s="292">
        <f t="shared" si="81"/>
        <v>360</v>
      </c>
      <c r="AO168" s="293"/>
      <c r="AP168" s="293"/>
      <c r="AQ168" s="293"/>
      <c r="AR168" s="293"/>
      <c r="AS168" s="293"/>
      <c r="AT168" s="293"/>
      <c r="AU168" s="293"/>
      <c r="AV168" s="292">
        <f t="shared" si="82"/>
        <v>360</v>
      </c>
      <c r="AW168" s="293">
        <v>870</v>
      </c>
      <c r="AX168" s="292">
        <f t="shared" si="83"/>
        <v>0</v>
      </c>
      <c r="AY168" s="137" t="str">
        <f t="shared" si="57"/>
        <v>*</v>
      </c>
      <c r="AZ168" s="143"/>
      <c r="BA168" s="143" t="str">
        <f t="shared" si="71"/>
        <v/>
      </c>
      <c r="BD168" s="143" t="str">
        <f t="shared" si="70"/>
        <v>FABRICA DE VINURI DIN LEUŞENI</v>
      </c>
    </row>
    <row r="169" spans="1:56" ht="12">
      <c r="A169" s="288">
        <v>167</v>
      </c>
      <c r="B169" s="289" t="s">
        <v>1500</v>
      </c>
      <c r="C169" s="290" t="s">
        <v>14</v>
      </c>
      <c r="D169" s="290" t="s">
        <v>318</v>
      </c>
      <c r="E169" s="291">
        <v>90</v>
      </c>
      <c r="F169" s="292">
        <v>0</v>
      </c>
      <c r="G169" s="292">
        <f t="shared" si="72"/>
        <v>270</v>
      </c>
      <c r="H169" s="293"/>
      <c r="I169" s="293"/>
      <c r="J169" s="293"/>
      <c r="K169" s="293"/>
      <c r="L169" s="293"/>
      <c r="M169" s="293"/>
      <c r="N169" s="293"/>
      <c r="O169" s="292">
        <f t="shared" si="73"/>
        <v>270</v>
      </c>
      <c r="P169" s="293">
        <v>540</v>
      </c>
      <c r="Q169" s="292">
        <f t="shared" si="74"/>
        <v>-270</v>
      </c>
      <c r="R169" s="292">
        <f t="shared" si="75"/>
        <v>270</v>
      </c>
      <c r="S169" s="293"/>
      <c r="T169" s="293"/>
      <c r="U169" s="293"/>
      <c r="V169" s="293"/>
      <c r="W169" s="293"/>
      <c r="X169" s="293"/>
      <c r="Y169" s="293"/>
      <c r="Z169" s="292">
        <f t="shared" si="76"/>
        <v>270</v>
      </c>
      <c r="AA169" s="293"/>
      <c r="AB169" s="292">
        <f t="shared" si="77"/>
        <v>0</v>
      </c>
      <c r="AC169" s="292">
        <f t="shared" si="78"/>
        <v>270</v>
      </c>
      <c r="AD169" s="293"/>
      <c r="AE169" s="293">
        <v>200</v>
      </c>
      <c r="AF169" s="293"/>
      <c r="AG169" s="293"/>
      <c r="AH169" s="293"/>
      <c r="AI169" s="293"/>
      <c r="AJ169" s="293"/>
      <c r="AK169" s="292">
        <f t="shared" si="79"/>
        <v>470</v>
      </c>
      <c r="AL169" s="293"/>
      <c r="AM169" s="292">
        <f t="shared" si="80"/>
        <v>470</v>
      </c>
      <c r="AN169" s="292">
        <f t="shared" si="81"/>
        <v>270</v>
      </c>
      <c r="AO169" s="293"/>
      <c r="AP169" s="293"/>
      <c r="AQ169" s="293"/>
      <c r="AR169" s="293"/>
      <c r="AS169" s="293"/>
      <c r="AT169" s="293"/>
      <c r="AU169" s="293"/>
      <c r="AV169" s="292">
        <f t="shared" si="82"/>
        <v>270</v>
      </c>
      <c r="AW169" s="293">
        <v>740</v>
      </c>
      <c r="AX169" s="292">
        <f t="shared" si="83"/>
        <v>0</v>
      </c>
      <c r="AY169" s="137" t="str">
        <f t="shared" si="57"/>
        <v>*</v>
      </c>
      <c r="AZ169" s="143"/>
      <c r="BA169" s="143" t="str">
        <f t="shared" si="71"/>
        <v/>
      </c>
      <c r="BD169" s="143" t="str">
        <f t="shared" si="70"/>
        <v>FARMACIA DIN ONIŞCANI</v>
      </c>
    </row>
    <row r="170" spans="1:56" ht="12">
      <c r="A170" s="288">
        <v>168</v>
      </c>
      <c r="B170" s="289" t="s">
        <v>1075</v>
      </c>
      <c r="C170" s="290" t="s">
        <v>14</v>
      </c>
      <c r="D170" s="290" t="s">
        <v>12</v>
      </c>
      <c r="E170" s="291">
        <v>185</v>
      </c>
      <c r="F170" s="292">
        <v>0</v>
      </c>
      <c r="G170" s="292">
        <f t="shared" si="72"/>
        <v>555</v>
      </c>
      <c r="H170" s="293"/>
      <c r="I170" s="293"/>
      <c r="J170" s="293"/>
      <c r="K170" s="293"/>
      <c r="L170" s="293"/>
      <c r="M170" s="293"/>
      <c r="N170" s="293"/>
      <c r="O170" s="292">
        <f t="shared" si="73"/>
        <v>555</v>
      </c>
      <c r="P170" s="293"/>
      <c r="Q170" s="292">
        <f t="shared" si="74"/>
        <v>555</v>
      </c>
      <c r="R170" s="292">
        <f t="shared" si="75"/>
        <v>555</v>
      </c>
      <c r="S170" s="293"/>
      <c r="T170" s="293"/>
      <c r="U170" s="293"/>
      <c r="V170" s="293"/>
      <c r="W170" s="293"/>
      <c r="X170" s="293"/>
      <c r="Y170" s="293"/>
      <c r="Z170" s="292">
        <f t="shared" si="76"/>
        <v>555</v>
      </c>
      <c r="AA170" s="293"/>
      <c r="AB170" s="292">
        <f t="shared" si="77"/>
        <v>1110</v>
      </c>
      <c r="AC170" s="292">
        <f t="shared" si="78"/>
        <v>555</v>
      </c>
      <c r="AD170" s="293"/>
      <c r="AE170" s="293"/>
      <c r="AF170" s="293"/>
      <c r="AG170" s="293"/>
      <c r="AH170" s="293"/>
      <c r="AI170" s="293"/>
      <c r="AJ170" s="293"/>
      <c r="AK170" s="292">
        <f t="shared" si="79"/>
        <v>555</v>
      </c>
      <c r="AL170" s="293"/>
      <c r="AM170" s="292">
        <f t="shared" si="80"/>
        <v>1665</v>
      </c>
      <c r="AN170" s="292">
        <f t="shared" si="81"/>
        <v>555</v>
      </c>
      <c r="AO170" s="293"/>
      <c r="AP170" s="293"/>
      <c r="AQ170" s="293"/>
      <c r="AR170" s="293"/>
      <c r="AS170" s="293"/>
      <c r="AT170" s="293"/>
      <c r="AU170" s="293"/>
      <c r="AV170" s="292">
        <f t="shared" si="82"/>
        <v>555</v>
      </c>
      <c r="AW170" s="293">
        <v>2220</v>
      </c>
      <c r="AX170" s="292">
        <f t="shared" si="83"/>
        <v>0</v>
      </c>
      <c r="AY170" s="137" t="str">
        <f t="shared" si="57"/>
        <v>*</v>
      </c>
      <c r="AZ170" s="143"/>
      <c r="BA170" s="143" t="str">
        <f t="shared" si="71"/>
        <v/>
      </c>
      <c r="BD170" s="143" t="str">
        <f t="shared" si="70"/>
        <v>FARMACIA NR.57 BASARABEASCA</v>
      </c>
    </row>
    <row r="171" spans="1:56" ht="12">
      <c r="A171" s="288">
        <v>169</v>
      </c>
      <c r="B171" s="289" t="s">
        <v>321</v>
      </c>
      <c r="C171" s="290" t="s">
        <v>14</v>
      </c>
      <c r="D171" s="290" t="s">
        <v>323</v>
      </c>
      <c r="E171" s="291">
        <v>100</v>
      </c>
      <c r="F171" s="292">
        <v>300</v>
      </c>
      <c r="G171" s="292">
        <f t="shared" si="72"/>
        <v>300</v>
      </c>
      <c r="H171" s="293"/>
      <c r="I171" s="293"/>
      <c r="J171" s="293"/>
      <c r="K171" s="293"/>
      <c r="L171" s="293">
        <v>100</v>
      </c>
      <c r="M171" s="293"/>
      <c r="N171" s="293"/>
      <c r="O171" s="292">
        <f t="shared" si="73"/>
        <v>400</v>
      </c>
      <c r="P171" s="293">
        <v>300</v>
      </c>
      <c r="Q171" s="292">
        <f t="shared" si="74"/>
        <v>400</v>
      </c>
      <c r="R171" s="292">
        <f t="shared" si="75"/>
        <v>300</v>
      </c>
      <c r="S171" s="293"/>
      <c r="T171" s="293"/>
      <c r="U171" s="293"/>
      <c r="V171" s="293"/>
      <c r="W171" s="293"/>
      <c r="X171" s="293"/>
      <c r="Y171" s="293"/>
      <c r="Z171" s="292">
        <f t="shared" si="76"/>
        <v>300</v>
      </c>
      <c r="AA171" s="293">
        <v>600</v>
      </c>
      <c r="AB171" s="292">
        <f t="shared" si="77"/>
        <v>100</v>
      </c>
      <c r="AC171" s="292">
        <f t="shared" si="78"/>
        <v>300</v>
      </c>
      <c r="AD171" s="293"/>
      <c r="AE171" s="293"/>
      <c r="AF171" s="293"/>
      <c r="AG171" s="293"/>
      <c r="AH171" s="293"/>
      <c r="AI171" s="293"/>
      <c r="AJ171" s="293"/>
      <c r="AK171" s="292">
        <f t="shared" si="79"/>
        <v>300</v>
      </c>
      <c r="AL171" s="293"/>
      <c r="AM171" s="292">
        <f t="shared" si="80"/>
        <v>400</v>
      </c>
      <c r="AN171" s="292">
        <f t="shared" si="81"/>
        <v>300</v>
      </c>
      <c r="AO171" s="293"/>
      <c r="AP171" s="293"/>
      <c r="AQ171" s="293"/>
      <c r="AR171" s="293"/>
      <c r="AS171" s="293"/>
      <c r="AT171" s="293"/>
      <c r="AU171" s="293"/>
      <c r="AV171" s="292">
        <f t="shared" si="82"/>
        <v>300</v>
      </c>
      <c r="AW171" s="293">
        <v>700</v>
      </c>
      <c r="AX171" s="292">
        <f t="shared" si="83"/>
        <v>0</v>
      </c>
      <c r="AZ171" s="143"/>
      <c r="BA171" s="143" t="str">
        <f t="shared" si="71"/>
        <v/>
      </c>
      <c r="BD171" s="143" t="str">
        <f t="shared" si="70"/>
        <v>FARM-COM</v>
      </c>
    </row>
    <row r="172" spans="1:56" ht="12">
      <c r="A172" s="288">
        <v>170</v>
      </c>
      <c r="B172" s="289" t="s">
        <v>3425</v>
      </c>
      <c r="C172" s="290" t="s">
        <v>14</v>
      </c>
      <c r="D172" s="290"/>
      <c r="E172" s="291">
        <v>80</v>
      </c>
      <c r="F172" s="292">
        <v>0</v>
      </c>
      <c r="G172" s="292">
        <f t="shared" si="72"/>
        <v>240</v>
      </c>
      <c r="H172" s="293"/>
      <c r="I172" s="293">
        <v>200</v>
      </c>
      <c r="J172" s="293"/>
      <c r="K172" s="293"/>
      <c r="L172" s="293"/>
      <c r="M172" s="293"/>
      <c r="N172" s="293"/>
      <c r="O172" s="292">
        <f t="shared" si="73"/>
        <v>440</v>
      </c>
      <c r="P172" s="293">
        <v>1160</v>
      </c>
      <c r="Q172" s="292">
        <f t="shared" si="74"/>
        <v>-720</v>
      </c>
      <c r="R172" s="292">
        <f t="shared" si="75"/>
        <v>240</v>
      </c>
      <c r="S172" s="293"/>
      <c r="T172" s="293"/>
      <c r="U172" s="293"/>
      <c r="V172" s="293"/>
      <c r="W172" s="293">
        <v>100</v>
      </c>
      <c r="X172" s="293"/>
      <c r="Y172" s="293"/>
      <c r="Z172" s="292">
        <f t="shared" si="76"/>
        <v>340</v>
      </c>
      <c r="AA172" s="293">
        <v>100</v>
      </c>
      <c r="AB172" s="292">
        <f t="shared" si="77"/>
        <v>-480</v>
      </c>
      <c r="AC172" s="292">
        <f t="shared" si="78"/>
        <v>240</v>
      </c>
      <c r="AD172" s="293"/>
      <c r="AE172" s="293"/>
      <c r="AF172" s="293"/>
      <c r="AG172" s="293"/>
      <c r="AH172" s="293"/>
      <c r="AI172" s="293"/>
      <c r="AJ172" s="293"/>
      <c r="AK172" s="292">
        <f t="shared" si="79"/>
        <v>240</v>
      </c>
      <c r="AL172" s="293">
        <v>100</v>
      </c>
      <c r="AM172" s="292">
        <f t="shared" si="80"/>
        <v>-340</v>
      </c>
      <c r="AN172" s="292">
        <f t="shared" si="81"/>
        <v>240</v>
      </c>
      <c r="AO172" s="293"/>
      <c r="AP172" s="293">
        <v>100</v>
      </c>
      <c r="AQ172" s="293"/>
      <c r="AR172" s="293"/>
      <c r="AS172" s="293"/>
      <c r="AT172" s="293"/>
      <c r="AU172" s="293"/>
      <c r="AV172" s="292">
        <f t="shared" si="82"/>
        <v>340</v>
      </c>
      <c r="AW172" s="293"/>
      <c r="AX172" s="292">
        <f t="shared" si="83"/>
        <v>0</v>
      </c>
      <c r="AY172" s="137" t="str">
        <f t="shared" si="57"/>
        <v>*</v>
      </c>
      <c r="AZ172" s="143"/>
      <c r="BA172" s="143" t="str">
        <f t="shared" si="71"/>
        <v/>
      </c>
      <c r="BD172" s="143" t="str">
        <f t="shared" si="70"/>
        <v>FĂURARUL</v>
      </c>
    </row>
    <row r="173" spans="1:56" ht="12">
      <c r="A173" s="288">
        <v>171</v>
      </c>
      <c r="B173" s="294" t="s">
        <v>1125</v>
      </c>
      <c r="C173" s="290" t="s">
        <v>10</v>
      </c>
      <c r="D173" s="290" t="s">
        <v>325</v>
      </c>
      <c r="E173" s="295">
        <v>150</v>
      </c>
      <c r="F173" s="292">
        <v>0</v>
      </c>
      <c r="G173" s="292">
        <f t="shared" si="72"/>
        <v>450</v>
      </c>
      <c r="H173" s="293"/>
      <c r="I173" s="293"/>
      <c r="J173" s="293"/>
      <c r="K173" s="293"/>
      <c r="L173" s="293"/>
      <c r="M173" s="293"/>
      <c r="N173" s="293"/>
      <c r="O173" s="292">
        <f t="shared" si="73"/>
        <v>450</v>
      </c>
      <c r="P173" s="293">
        <v>450</v>
      </c>
      <c r="Q173" s="292">
        <f t="shared" si="74"/>
        <v>0</v>
      </c>
      <c r="R173" s="292">
        <f t="shared" si="75"/>
        <v>450</v>
      </c>
      <c r="S173" s="292"/>
      <c r="T173" s="292"/>
      <c r="U173" s="292"/>
      <c r="V173" s="292"/>
      <c r="W173" s="292"/>
      <c r="X173" s="292"/>
      <c r="Y173" s="292"/>
      <c r="Z173" s="292">
        <f t="shared" si="76"/>
        <v>450</v>
      </c>
      <c r="AA173" s="292">
        <v>450</v>
      </c>
      <c r="AB173" s="292">
        <f t="shared" si="77"/>
        <v>0</v>
      </c>
      <c r="AC173" s="292">
        <f t="shared" si="78"/>
        <v>450</v>
      </c>
      <c r="AD173" s="292"/>
      <c r="AE173" s="292"/>
      <c r="AF173" s="292"/>
      <c r="AG173" s="292"/>
      <c r="AH173" s="292">
        <v>100</v>
      </c>
      <c r="AI173" s="292"/>
      <c r="AJ173" s="292"/>
      <c r="AK173" s="292">
        <f t="shared" si="79"/>
        <v>550</v>
      </c>
      <c r="AL173" s="293">
        <v>1000</v>
      </c>
      <c r="AM173" s="292">
        <f t="shared" si="80"/>
        <v>-450</v>
      </c>
      <c r="AN173" s="292">
        <f t="shared" si="81"/>
        <v>450</v>
      </c>
      <c r="AO173" s="293"/>
      <c r="AP173" s="293"/>
      <c r="AQ173" s="293"/>
      <c r="AR173" s="293"/>
      <c r="AS173" s="293"/>
      <c r="AT173" s="293"/>
      <c r="AU173" s="293"/>
      <c r="AV173" s="292">
        <f t="shared" si="82"/>
        <v>450</v>
      </c>
      <c r="AW173" s="293"/>
      <c r="AX173" s="292">
        <f t="shared" si="83"/>
        <v>0</v>
      </c>
      <c r="AZ173" s="143"/>
      <c r="BA173" s="143" t="str">
        <f t="shared" si="71"/>
        <v/>
      </c>
      <c r="BD173" s="143" t="str">
        <f t="shared" si="70"/>
        <v>FĂURITORUL IALOVENI</v>
      </c>
    </row>
    <row r="174" spans="1:56" ht="12">
      <c r="A174" s="288">
        <v>172</v>
      </c>
      <c r="B174" s="294" t="s">
        <v>1126</v>
      </c>
      <c r="C174" s="290" t="s">
        <v>14</v>
      </c>
      <c r="D174" s="290" t="s">
        <v>978</v>
      </c>
      <c r="E174" s="291">
        <v>200</v>
      </c>
      <c r="F174" s="292">
        <v>0</v>
      </c>
      <c r="G174" s="292">
        <f t="shared" si="72"/>
        <v>600</v>
      </c>
      <c r="H174" s="293"/>
      <c r="I174" s="293"/>
      <c r="J174" s="293"/>
      <c r="K174" s="293"/>
      <c r="L174" s="293">
        <v>100</v>
      </c>
      <c r="M174" s="293"/>
      <c r="N174" s="293"/>
      <c r="O174" s="292">
        <f t="shared" si="73"/>
        <v>700</v>
      </c>
      <c r="P174" s="293">
        <v>2500</v>
      </c>
      <c r="Q174" s="292">
        <f t="shared" si="74"/>
        <v>-1800</v>
      </c>
      <c r="R174" s="292">
        <f t="shared" si="75"/>
        <v>600</v>
      </c>
      <c r="S174" s="293"/>
      <c r="T174" s="293"/>
      <c r="U174" s="293"/>
      <c r="V174" s="293"/>
      <c r="W174" s="293"/>
      <c r="X174" s="293"/>
      <c r="Y174" s="293"/>
      <c r="Z174" s="292">
        <f t="shared" si="76"/>
        <v>600</v>
      </c>
      <c r="AA174" s="293"/>
      <c r="AB174" s="292">
        <f t="shared" si="77"/>
        <v>-1200</v>
      </c>
      <c r="AC174" s="292">
        <f t="shared" si="78"/>
        <v>600</v>
      </c>
      <c r="AD174" s="293"/>
      <c r="AE174" s="293"/>
      <c r="AF174" s="293"/>
      <c r="AG174" s="293"/>
      <c r="AH174" s="293"/>
      <c r="AI174" s="293"/>
      <c r="AJ174" s="293"/>
      <c r="AK174" s="292">
        <f t="shared" si="79"/>
        <v>600</v>
      </c>
      <c r="AL174" s="293"/>
      <c r="AM174" s="292">
        <f t="shared" si="80"/>
        <v>-600</v>
      </c>
      <c r="AN174" s="292">
        <f t="shared" si="81"/>
        <v>600</v>
      </c>
      <c r="AO174" s="293"/>
      <c r="AP174" s="293"/>
      <c r="AQ174" s="293"/>
      <c r="AR174" s="293"/>
      <c r="AS174" s="293"/>
      <c r="AT174" s="293"/>
      <c r="AU174" s="293"/>
      <c r="AV174" s="292">
        <f t="shared" si="82"/>
        <v>600</v>
      </c>
      <c r="AW174" s="293"/>
      <c r="AX174" s="292">
        <f t="shared" si="83"/>
        <v>0</v>
      </c>
      <c r="AY174" s="137" t="str">
        <f t="shared" si="57"/>
        <v>*</v>
      </c>
      <c r="AZ174" s="143"/>
      <c r="BA174" s="143" t="str">
        <f t="shared" si="71"/>
        <v/>
      </c>
      <c r="BD174" s="143" t="str">
        <f t="shared" si="70"/>
        <v>FĂURITORUL SOCORA</v>
      </c>
    </row>
    <row r="175" spans="1:56" ht="12">
      <c r="A175" s="288">
        <v>173</v>
      </c>
      <c r="B175" s="289" t="s">
        <v>1601</v>
      </c>
      <c r="C175" s="290" t="s">
        <v>14</v>
      </c>
      <c r="D175" s="290"/>
      <c r="E175" s="291">
        <v>150</v>
      </c>
      <c r="F175" s="292">
        <v>0</v>
      </c>
      <c r="G175" s="292">
        <f t="shared" si="72"/>
        <v>450</v>
      </c>
      <c r="H175" s="293"/>
      <c r="I175" s="293"/>
      <c r="J175" s="293"/>
      <c r="K175" s="293"/>
      <c r="L175" s="293"/>
      <c r="M175" s="293"/>
      <c r="N175" s="293"/>
      <c r="O175" s="292">
        <f t="shared" si="73"/>
        <v>450</v>
      </c>
      <c r="P175" s="293">
        <v>450</v>
      </c>
      <c r="Q175" s="292">
        <f t="shared" si="74"/>
        <v>0</v>
      </c>
      <c r="R175" s="292">
        <f t="shared" si="75"/>
        <v>450</v>
      </c>
      <c r="S175" s="293"/>
      <c r="T175" s="293"/>
      <c r="U175" s="293"/>
      <c r="V175" s="293"/>
      <c r="W175" s="293"/>
      <c r="X175" s="293"/>
      <c r="Y175" s="293"/>
      <c r="Z175" s="292">
        <f t="shared" si="76"/>
        <v>450</v>
      </c>
      <c r="AA175" s="293">
        <v>450</v>
      </c>
      <c r="AB175" s="292">
        <f t="shared" si="77"/>
        <v>0</v>
      </c>
      <c r="AC175" s="292">
        <f t="shared" si="78"/>
        <v>450</v>
      </c>
      <c r="AD175" s="293"/>
      <c r="AE175" s="293">
        <v>123</v>
      </c>
      <c r="AF175" s="293"/>
      <c r="AG175" s="293"/>
      <c r="AH175" s="293"/>
      <c r="AI175" s="293"/>
      <c r="AJ175" s="293"/>
      <c r="AK175" s="292">
        <f t="shared" si="79"/>
        <v>573</v>
      </c>
      <c r="AL175" s="293">
        <v>573</v>
      </c>
      <c r="AM175" s="292">
        <f t="shared" si="80"/>
        <v>0</v>
      </c>
      <c r="AN175" s="292">
        <f t="shared" si="81"/>
        <v>450</v>
      </c>
      <c r="AO175" s="293"/>
      <c r="AP175" s="293">
        <v>143</v>
      </c>
      <c r="AQ175" s="293"/>
      <c r="AR175" s="293"/>
      <c r="AS175" s="293"/>
      <c r="AT175" s="293"/>
      <c r="AU175" s="293"/>
      <c r="AV175" s="292">
        <f t="shared" si="82"/>
        <v>593</v>
      </c>
      <c r="AW175" s="293">
        <v>593</v>
      </c>
      <c r="AX175" s="292">
        <f t="shared" si="83"/>
        <v>0</v>
      </c>
      <c r="AY175" s="137" t="str">
        <f t="shared" si="57"/>
        <v>*</v>
      </c>
      <c r="AZ175" s="143"/>
      <c r="BA175" s="143" t="str">
        <f t="shared" si="71"/>
        <v/>
      </c>
      <c r="BD175" s="143" t="str">
        <f t="shared" si="70"/>
        <v>FAVORABIL</v>
      </c>
    </row>
    <row r="176" spans="1:56" ht="12">
      <c r="A176" s="288">
        <v>174</v>
      </c>
      <c r="B176" s="294" t="s">
        <v>3089</v>
      </c>
      <c r="C176" s="290" t="s">
        <v>10</v>
      </c>
      <c r="D176" s="290" t="s">
        <v>328</v>
      </c>
      <c r="E176" s="295">
        <v>100</v>
      </c>
      <c r="F176" s="292">
        <v>0</v>
      </c>
      <c r="G176" s="292">
        <f t="shared" si="72"/>
        <v>300</v>
      </c>
      <c r="H176" s="293"/>
      <c r="I176" s="293"/>
      <c r="J176" s="293"/>
      <c r="K176" s="293"/>
      <c r="L176" s="293"/>
      <c r="M176" s="293"/>
      <c r="N176" s="293"/>
      <c r="O176" s="292">
        <f t="shared" si="73"/>
        <v>300</v>
      </c>
      <c r="P176" s="293"/>
      <c r="Q176" s="292">
        <f t="shared" si="74"/>
        <v>300</v>
      </c>
      <c r="R176" s="292">
        <f t="shared" si="75"/>
        <v>300</v>
      </c>
      <c r="S176" s="293"/>
      <c r="T176" s="293"/>
      <c r="U176" s="293"/>
      <c r="V176" s="293"/>
      <c r="W176" s="293"/>
      <c r="X176" s="293"/>
      <c r="Y176" s="293"/>
      <c r="Z176" s="292">
        <f t="shared" si="76"/>
        <v>300</v>
      </c>
      <c r="AA176" s="293"/>
      <c r="AB176" s="292">
        <f t="shared" si="77"/>
        <v>600</v>
      </c>
      <c r="AC176" s="292">
        <f t="shared" si="78"/>
        <v>300</v>
      </c>
      <c r="AD176" s="293"/>
      <c r="AE176" s="293"/>
      <c r="AF176" s="293"/>
      <c r="AG176" s="293"/>
      <c r="AH176" s="293"/>
      <c r="AI176" s="293"/>
      <c r="AJ176" s="293"/>
      <c r="AK176" s="292">
        <f t="shared" si="79"/>
        <v>300</v>
      </c>
      <c r="AL176" s="293">
        <v>1200</v>
      </c>
      <c r="AM176" s="292">
        <f t="shared" si="80"/>
        <v>-300</v>
      </c>
      <c r="AN176" s="292">
        <f t="shared" si="81"/>
        <v>300</v>
      </c>
      <c r="AO176" s="293"/>
      <c r="AP176" s="293"/>
      <c r="AQ176" s="293"/>
      <c r="AR176" s="293"/>
      <c r="AS176" s="293"/>
      <c r="AT176" s="293"/>
      <c r="AU176" s="293"/>
      <c r="AV176" s="292">
        <f t="shared" si="82"/>
        <v>300</v>
      </c>
      <c r="AW176" s="293"/>
      <c r="AX176" s="292">
        <f t="shared" si="83"/>
        <v>0</v>
      </c>
      <c r="AY176" s="137" t="str">
        <f t="shared" si="57"/>
        <v>*</v>
      </c>
      <c r="AZ176" s="143"/>
      <c r="BA176" s="143" t="str">
        <f t="shared" si="71"/>
        <v/>
      </c>
      <c r="BD176" s="143" t="str">
        <f t="shared" si="70"/>
        <v>FAVORIT</v>
      </c>
    </row>
    <row r="177" spans="1:57" ht="12">
      <c r="A177" s="288">
        <v>175</v>
      </c>
      <c r="B177" s="289" t="s">
        <v>1555</v>
      </c>
      <c r="C177" s="290" t="s">
        <v>14</v>
      </c>
      <c r="D177" s="290"/>
      <c r="E177" s="291">
        <v>200</v>
      </c>
      <c r="F177" s="292">
        <v>0</v>
      </c>
      <c r="G177" s="292">
        <f t="shared" si="72"/>
        <v>600</v>
      </c>
      <c r="H177" s="293"/>
      <c r="I177" s="293"/>
      <c r="J177" s="293"/>
      <c r="K177" s="293"/>
      <c r="L177" s="293"/>
      <c r="M177" s="293"/>
      <c r="N177" s="293"/>
      <c r="O177" s="292">
        <f t="shared" si="73"/>
        <v>600</v>
      </c>
      <c r="P177" s="293">
        <v>1200</v>
      </c>
      <c r="Q177" s="292">
        <f t="shared" si="74"/>
        <v>-600</v>
      </c>
      <c r="R177" s="292">
        <f t="shared" si="75"/>
        <v>600</v>
      </c>
      <c r="S177" s="293">
        <v>50</v>
      </c>
      <c r="T177" s="293"/>
      <c r="U177" s="293"/>
      <c r="V177" s="293"/>
      <c r="W177" s="293">
        <v>100</v>
      </c>
      <c r="X177" s="293"/>
      <c r="Y177" s="293"/>
      <c r="Z177" s="292">
        <f t="shared" si="76"/>
        <v>750</v>
      </c>
      <c r="AA177" s="293">
        <v>1350</v>
      </c>
      <c r="AB177" s="292">
        <f t="shared" si="77"/>
        <v>-1200</v>
      </c>
      <c r="AC177" s="292">
        <f t="shared" si="78"/>
        <v>600</v>
      </c>
      <c r="AD177" s="293"/>
      <c r="AE177" s="293"/>
      <c r="AF177" s="293"/>
      <c r="AG177" s="293"/>
      <c r="AH177" s="293"/>
      <c r="AI177" s="293"/>
      <c r="AJ177" s="293"/>
      <c r="AK177" s="292">
        <f t="shared" si="79"/>
        <v>600</v>
      </c>
      <c r="AL177" s="293"/>
      <c r="AM177" s="292">
        <f t="shared" si="80"/>
        <v>-600</v>
      </c>
      <c r="AN177" s="292">
        <f t="shared" si="81"/>
        <v>600</v>
      </c>
      <c r="AO177" s="293"/>
      <c r="AP177" s="293"/>
      <c r="AQ177" s="293"/>
      <c r="AR177" s="293"/>
      <c r="AS177" s="293"/>
      <c r="AT177" s="293"/>
      <c r="AU177" s="293"/>
      <c r="AV177" s="292">
        <f t="shared" si="82"/>
        <v>600</v>
      </c>
      <c r="AW177" s="293"/>
      <c r="AX177" s="292">
        <f t="shared" si="83"/>
        <v>0</v>
      </c>
      <c r="AY177" s="137" t="str">
        <f t="shared" si="57"/>
        <v>*</v>
      </c>
      <c r="AZ177" s="143"/>
      <c r="BA177" s="143" t="str">
        <f t="shared" si="71"/>
        <v/>
      </c>
      <c r="BD177" s="143" t="str">
        <f t="shared" si="70"/>
        <v>FERTILITAEA-SUD</v>
      </c>
    </row>
    <row r="178" spans="1:57" ht="12">
      <c r="A178" s="288">
        <v>176</v>
      </c>
      <c r="B178" s="289" t="s">
        <v>3090</v>
      </c>
      <c r="C178" s="290" t="s">
        <v>14</v>
      </c>
      <c r="D178" s="290" t="s">
        <v>892</v>
      </c>
      <c r="E178" s="291">
        <v>170</v>
      </c>
      <c r="F178" s="292">
        <v>340</v>
      </c>
      <c r="G178" s="292">
        <f t="shared" si="72"/>
        <v>510</v>
      </c>
      <c r="H178" s="293"/>
      <c r="I178" s="293"/>
      <c r="J178" s="293"/>
      <c r="K178" s="293"/>
      <c r="L178" s="293"/>
      <c r="M178" s="293"/>
      <c r="N178" s="293"/>
      <c r="O178" s="292">
        <f t="shared" si="73"/>
        <v>510</v>
      </c>
      <c r="P178" s="293">
        <v>340</v>
      </c>
      <c r="Q178" s="292">
        <f t="shared" si="74"/>
        <v>510</v>
      </c>
      <c r="R178" s="292">
        <f t="shared" si="75"/>
        <v>510</v>
      </c>
      <c r="S178" s="293"/>
      <c r="T178" s="293"/>
      <c r="U178" s="293"/>
      <c r="V178" s="293"/>
      <c r="W178" s="293"/>
      <c r="X178" s="293"/>
      <c r="Y178" s="293"/>
      <c r="Z178" s="292">
        <f t="shared" si="76"/>
        <v>510</v>
      </c>
      <c r="AA178" s="293">
        <v>2040</v>
      </c>
      <c r="AB178" s="292">
        <f t="shared" si="77"/>
        <v>-1020</v>
      </c>
      <c r="AC178" s="292">
        <f t="shared" si="78"/>
        <v>510</v>
      </c>
      <c r="AD178" s="293"/>
      <c r="AE178" s="293"/>
      <c r="AF178" s="293"/>
      <c r="AG178" s="293"/>
      <c r="AH178" s="293"/>
      <c r="AI178" s="293"/>
      <c r="AJ178" s="293"/>
      <c r="AK178" s="292">
        <f t="shared" si="79"/>
        <v>510</v>
      </c>
      <c r="AL178" s="293"/>
      <c r="AM178" s="292">
        <f t="shared" si="80"/>
        <v>-510</v>
      </c>
      <c r="AN178" s="292">
        <f t="shared" si="81"/>
        <v>510</v>
      </c>
      <c r="AO178" s="293"/>
      <c r="AP178" s="293"/>
      <c r="AQ178" s="293"/>
      <c r="AR178" s="293"/>
      <c r="AS178" s="293"/>
      <c r="AT178" s="293"/>
      <c r="AU178" s="293"/>
      <c r="AV178" s="292">
        <f t="shared" si="82"/>
        <v>510</v>
      </c>
      <c r="AW178" s="293"/>
      <c r="AX178" s="292">
        <f t="shared" si="83"/>
        <v>0</v>
      </c>
      <c r="AY178" s="137" t="str">
        <f t="shared" si="57"/>
        <v>*</v>
      </c>
      <c r="AZ178" s="143"/>
      <c r="BA178" s="143" t="str">
        <f t="shared" si="71"/>
        <v/>
      </c>
      <c r="BD178" s="143" t="str">
        <f t="shared" si="70"/>
        <v>FERTILITATEA DIN STRASENI</v>
      </c>
    </row>
    <row r="179" spans="1:57" ht="12">
      <c r="A179" s="288">
        <v>177</v>
      </c>
      <c r="B179" s="289" t="s">
        <v>349</v>
      </c>
      <c r="C179" s="290" t="s">
        <v>14</v>
      </c>
      <c r="D179" s="290" t="s">
        <v>12</v>
      </c>
      <c r="E179" s="291">
        <v>175</v>
      </c>
      <c r="F179" s="292">
        <v>0</v>
      </c>
      <c r="G179" s="292">
        <f t="shared" si="72"/>
        <v>525</v>
      </c>
      <c r="H179" s="293"/>
      <c r="I179" s="293"/>
      <c r="J179" s="293"/>
      <c r="K179" s="293"/>
      <c r="L179" s="293"/>
      <c r="M179" s="293"/>
      <c r="N179" s="293"/>
      <c r="O179" s="292">
        <f t="shared" si="73"/>
        <v>525</v>
      </c>
      <c r="P179" s="293">
        <v>525</v>
      </c>
      <c r="Q179" s="292">
        <f t="shared" si="74"/>
        <v>0</v>
      </c>
      <c r="R179" s="292">
        <f t="shared" si="75"/>
        <v>525</v>
      </c>
      <c r="S179" s="293"/>
      <c r="T179" s="293"/>
      <c r="U179" s="293"/>
      <c r="V179" s="293"/>
      <c r="W179" s="293">
        <v>100</v>
      </c>
      <c r="X179" s="293"/>
      <c r="Y179" s="293"/>
      <c r="Z179" s="292">
        <f t="shared" si="76"/>
        <v>625</v>
      </c>
      <c r="AA179" s="293">
        <v>625</v>
      </c>
      <c r="AB179" s="292">
        <f t="shared" si="77"/>
        <v>0</v>
      </c>
      <c r="AC179" s="292">
        <f t="shared" si="78"/>
        <v>525</v>
      </c>
      <c r="AD179" s="293"/>
      <c r="AE179" s="293"/>
      <c r="AF179" s="293"/>
      <c r="AG179" s="293"/>
      <c r="AH179" s="293"/>
      <c r="AI179" s="293"/>
      <c r="AJ179" s="293"/>
      <c r="AK179" s="292">
        <f t="shared" si="79"/>
        <v>525</v>
      </c>
      <c r="AL179" s="293">
        <v>425</v>
      </c>
      <c r="AM179" s="292">
        <f t="shared" si="80"/>
        <v>100</v>
      </c>
      <c r="AN179" s="292">
        <f t="shared" si="81"/>
        <v>525</v>
      </c>
      <c r="AO179" s="293"/>
      <c r="AP179" s="293"/>
      <c r="AQ179" s="293"/>
      <c r="AR179" s="293"/>
      <c r="AS179" s="293"/>
      <c r="AT179" s="293"/>
      <c r="AU179" s="293"/>
      <c r="AV179" s="292">
        <f t="shared" si="82"/>
        <v>525</v>
      </c>
      <c r="AW179" s="293">
        <v>625</v>
      </c>
      <c r="AX179" s="292">
        <f t="shared" si="83"/>
        <v>0</v>
      </c>
      <c r="AY179" s="137" t="str">
        <f t="shared" si="57"/>
        <v>*</v>
      </c>
      <c r="AZ179" s="143"/>
      <c r="BA179" s="143" t="str">
        <f t="shared" si="71"/>
        <v/>
      </c>
      <c r="BD179" s="143" t="str">
        <f t="shared" si="70"/>
        <v>FILOMELA</v>
      </c>
    </row>
    <row r="180" spans="1:57" ht="12">
      <c r="A180" s="288">
        <v>178</v>
      </c>
      <c r="B180" s="289" t="s">
        <v>351</v>
      </c>
      <c r="C180" s="290" t="s">
        <v>14</v>
      </c>
      <c r="D180" s="290" t="s">
        <v>353</v>
      </c>
      <c r="E180" s="291">
        <v>100</v>
      </c>
      <c r="F180" s="292">
        <v>0</v>
      </c>
      <c r="G180" s="292">
        <f t="shared" si="72"/>
        <v>300</v>
      </c>
      <c r="H180" s="293"/>
      <c r="I180" s="293"/>
      <c r="J180" s="293"/>
      <c r="K180" s="293"/>
      <c r="L180" s="293"/>
      <c r="M180" s="293"/>
      <c r="N180" s="293"/>
      <c r="O180" s="292">
        <f t="shared" si="73"/>
        <v>300</v>
      </c>
      <c r="P180" s="293">
        <v>300</v>
      </c>
      <c r="Q180" s="292">
        <f t="shared" si="74"/>
        <v>0</v>
      </c>
      <c r="R180" s="292">
        <f t="shared" si="75"/>
        <v>300</v>
      </c>
      <c r="S180" s="293">
        <v>50</v>
      </c>
      <c r="T180" s="293"/>
      <c r="U180" s="293"/>
      <c r="V180" s="293"/>
      <c r="W180" s="293">
        <v>100</v>
      </c>
      <c r="X180" s="293"/>
      <c r="Y180" s="293"/>
      <c r="Z180" s="292">
        <f t="shared" si="76"/>
        <v>450</v>
      </c>
      <c r="AA180" s="293">
        <v>450</v>
      </c>
      <c r="AB180" s="292">
        <f t="shared" si="77"/>
        <v>0</v>
      </c>
      <c r="AC180" s="292">
        <f t="shared" si="78"/>
        <v>300</v>
      </c>
      <c r="AD180" s="293"/>
      <c r="AE180" s="293"/>
      <c r="AF180" s="293"/>
      <c r="AG180" s="293"/>
      <c r="AH180" s="293"/>
      <c r="AI180" s="293"/>
      <c r="AJ180" s="293"/>
      <c r="AK180" s="292">
        <f t="shared" si="79"/>
        <v>300</v>
      </c>
      <c r="AL180" s="293">
        <v>600</v>
      </c>
      <c r="AM180" s="292">
        <f t="shared" si="80"/>
        <v>-300</v>
      </c>
      <c r="AN180" s="292">
        <f t="shared" si="81"/>
        <v>300</v>
      </c>
      <c r="AO180" s="293"/>
      <c r="AP180" s="293"/>
      <c r="AQ180" s="293"/>
      <c r="AR180" s="293"/>
      <c r="AS180" s="293"/>
      <c r="AT180" s="293"/>
      <c r="AU180" s="293"/>
      <c r="AV180" s="292">
        <f t="shared" si="82"/>
        <v>300</v>
      </c>
      <c r="AW180" s="293"/>
      <c r="AX180" s="292">
        <f t="shared" si="83"/>
        <v>0</v>
      </c>
      <c r="AY180" s="137" t="str">
        <f t="shared" si="57"/>
        <v>*</v>
      </c>
      <c r="AZ180" s="143"/>
      <c r="BA180" s="143" t="str">
        <f t="shared" si="71"/>
        <v/>
      </c>
      <c r="BD180" s="143" t="str">
        <f t="shared" si="70"/>
        <v>FITING</v>
      </c>
    </row>
    <row r="181" spans="1:57" ht="12">
      <c r="A181" s="288">
        <v>179</v>
      </c>
      <c r="B181" s="289" t="s">
        <v>1556</v>
      </c>
      <c r="C181" s="290" t="s">
        <v>14</v>
      </c>
      <c r="D181" s="290"/>
      <c r="E181" s="291">
        <v>90</v>
      </c>
      <c r="F181" s="292">
        <v>0</v>
      </c>
      <c r="G181" s="292">
        <f t="shared" si="72"/>
        <v>270</v>
      </c>
      <c r="H181" s="293"/>
      <c r="I181" s="293"/>
      <c r="J181" s="293"/>
      <c r="K181" s="293"/>
      <c r="L181" s="293"/>
      <c r="M181" s="293"/>
      <c r="N181" s="293"/>
      <c r="O181" s="292">
        <f t="shared" si="73"/>
        <v>270</v>
      </c>
      <c r="P181" s="293">
        <v>270</v>
      </c>
      <c r="Q181" s="292">
        <f t="shared" si="74"/>
        <v>0</v>
      </c>
      <c r="R181" s="292">
        <f t="shared" si="75"/>
        <v>270</v>
      </c>
      <c r="S181" s="293"/>
      <c r="T181" s="293"/>
      <c r="U181" s="293"/>
      <c r="V181" s="293"/>
      <c r="W181" s="293"/>
      <c r="X181" s="293"/>
      <c r="Y181" s="293"/>
      <c r="Z181" s="292">
        <f t="shared" si="76"/>
        <v>270</v>
      </c>
      <c r="AA181" s="293">
        <v>540</v>
      </c>
      <c r="AB181" s="292">
        <f t="shared" si="77"/>
        <v>-270</v>
      </c>
      <c r="AC181" s="292">
        <f t="shared" si="78"/>
        <v>270</v>
      </c>
      <c r="AD181" s="293"/>
      <c r="AE181" s="293"/>
      <c r="AF181" s="293"/>
      <c r="AG181" s="293"/>
      <c r="AH181" s="293"/>
      <c r="AI181" s="293"/>
      <c r="AJ181" s="293"/>
      <c r="AK181" s="292">
        <f t="shared" si="79"/>
        <v>270</v>
      </c>
      <c r="AL181" s="293"/>
      <c r="AM181" s="292">
        <f t="shared" si="80"/>
        <v>0</v>
      </c>
      <c r="AN181" s="292">
        <f t="shared" si="81"/>
        <v>270</v>
      </c>
      <c r="AO181" s="293"/>
      <c r="AP181" s="293"/>
      <c r="AQ181" s="293"/>
      <c r="AR181" s="293"/>
      <c r="AS181" s="293"/>
      <c r="AT181" s="293"/>
      <c r="AU181" s="293"/>
      <c r="AV181" s="292">
        <f t="shared" si="82"/>
        <v>270</v>
      </c>
      <c r="AW181" s="293">
        <v>270</v>
      </c>
      <c r="AX181" s="292">
        <f t="shared" si="83"/>
        <v>0</v>
      </c>
      <c r="AZ181" s="143"/>
      <c r="BA181" s="143" t="str">
        <f t="shared" si="71"/>
        <v/>
      </c>
      <c r="BD181" s="143" t="str">
        <f t="shared" si="70"/>
        <v>FLORĂRIE</v>
      </c>
    </row>
    <row r="182" spans="1:57" ht="12">
      <c r="A182" s="288">
        <v>180</v>
      </c>
      <c r="B182" s="289" t="s">
        <v>1369</v>
      </c>
      <c r="C182" s="290" t="s">
        <v>23</v>
      </c>
      <c r="D182" s="290"/>
      <c r="E182" s="291">
        <v>160</v>
      </c>
      <c r="F182" s="292">
        <v>0</v>
      </c>
      <c r="G182" s="292">
        <f t="shared" si="72"/>
        <v>480</v>
      </c>
      <c r="H182" s="293"/>
      <c r="I182" s="293"/>
      <c r="J182" s="293"/>
      <c r="K182" s="293"/>
      <c r="L182" s="293"/>
      <c r="M182" s="293"/>
      <c r="N182" s="293"/>
      <c r="O182" s="292">
        <f t="shared" si="73"/>
        <v>480</v>
      </c>
      <c r="P182" s="293">
        <v>1920</v>
      </c>
      <c r="Q182" s="292">
        <f t="shared" si="74"/>
        <v>-1440</v>
      </c>
      <c r="R182" s="292">
        <f t="shared" si="75"/>
        <v>480</v>
      </c>
      <c r="S182" s="293">
        <v>50</v>
      </c>
      <c r="T182" s="293"/>
      <c r="U182" s="293"/>
      <c r="V182" s="293"/>
      <c r="W182" s="293">
        <v>100</v>
      </c>
      <c r="X182" s="293"/>
      <c r="Y182" s="293"/>
      <c r="Z182" s="292">
        <f t="shared" si="76"/>
        <v>630</v>
      </c>
      <c r="AA182" s="293">
        <v>150</v>
      </c>
      <c r="AB182" s="292">
        <f t="shared" si="77"/>
        <v>-960</v>
      </c>
      <c r="AC182" s="292">
        <f t="shared" si="78"/>
        <v>480</v>
      </c>
      <c r="AD182" s="293"/>
      <c r="AE182" s="293"/>
      <c r="AF182" s="293"/>
      <c r="AG182" s="293"/>
      <c r="AH182" s="293"/>
      <c r="AI182" s="293"/>
      <c r="AJ182" s="293"/>
      <c r="AK182" s="292">
        <f t="shared" si="79"/>
        <v>480</v>
      </c>
      <c r="AL182" s="293"/>
      <c r="AM182" s="292">
        <f t="shared" si="80"/>
        <v>-480</v>
      </c>
      <c r="AN182" s="292">
        <f t="shared" si="81"/>
        <v>480</v>
      </c>
      <c r="AO182" s="293"/>
      <c r="AP182" s="293"/>
      <c r="AQ182" s="293"/>
      <c r="AR182" s="293"/>
      <c r="AS182" s="293"/>
      <c r="AT182" s="293"/>
      <c r="AU182" s="293"/>
      <c r="AV182" s="292">
        <f t="shared" si="82"/>
        <v>480</v>
      </c>
      <c r="AW182" s="293"/>
      <c r="AX182" s="292">
        <f t="shared" si="83"/>
        <v>0</v>
      </c>
      <c r="AZ182" s="143"/>
      <c r="BA182" s="143" t="str">
        <f t="shared" si="71"/>
        <v/>
      </c>
      <c r="BD182" s="143" t="str">
        <f t="shared" si="70"/>
        <v>FRATIE-94</v>
      </c>
    </row>
    <row r="183" spans="1:57" ht="12">
      <c r="A183" s="288">
        <v>181</v>
      </c>
      <c r="B183" s="319" t="s">
        <v>356</v>
      </c>
      <c r="C183" s="320" t="s">
        <v>30</v>
      </c>
      <c r="D183" s="320" t="s">
        <v>12</v>
      </c>
      <c r="E183" s="403"/>
      <c r="F183" s="322"/>
      <c r="G183" s="299"/>
      <c r="H183" s="300"/>
      <c r="I183" s="300"/>
      <c r="J183" s="300"/>
      <c r="K183" s="300"/>
      <c r="L183" s="300"/>
      <c r="M183" s="300"/>
      <c r="N183" s="300"/>
      <c r="O183" s="299"/>
      <c r="P183" s="300"/>
      <c r="Q183" s="299"/>
      <c r="R183" s="299"/>
      <c r="S183" s="300"/>
      <c r="T183" s="300"/>
      <c r="U183" s="300"/>
      <c r="V183" s="300"/>
      <c r="W183" s="300"/>
      <c r="X183" s="300"/>
      <c r="Y183" s="300"/>
      <c r="Z183" s="299"/>
      <c r="AA183" s="300"/>
      <c r="AB183" s="299"/>
      <c r="AC183" s="299"/>
      <c r="AD183" s="300"/>
      <c r="AE183" s="300"/>
      <c r="AF183" s="300"/>
      <c r="AG183" s="300"/>
      <c r="AH183" s="300"/>
      <c r="AI183" s="300"/>
      <c r="AJ183" s="300"/>
      <c r="AK183" s="299"/>
      <c r="AL183" s="300"/>
      <c r="AM183" s="299"/>
      <c r="AN183" s="299"/>
      <c r="AO183" s="300"/>
      <c r="AP183" s="300"/>
      <c r="AQ183" s="300"/>
      <c r="AR183" s="300"/>
      <c r="AS183" s="300"/>
      <c r="AT183" s="300"/>
      <c r="AU183" s="300"/>
      <c r="AV183" s="299"/>
      <c r="AW183" s="300"/>
      <c r="AX183" s="299"/>
      <c r="AY183" s="137" t="str">
        <f t="shared" si="57"/>
        <v>*</v>
      </c>
      <c r="AZ183" s="143"/>
      <c r="BA183" s="143" t="str">
        <f t="shared" si="71"/>
        <v/>
      </c>
      <c r="BD183" s="143" t="str">
        <f t="shared" si="70"/>
        <v>FRELINK</v>
      </c>
    </row>
    <row r="184" spans="1:57" ht="12">
      <c r="A184" s="288">
        <v>182</v>
      </c>
      <c r="B184" s="289" t="s">
        <v>358</v>
      </c>
      <c r="C184" s="290" t="s">
        <v>14</v>
      </c>
      <c r="D184" s="290" t="s">
        <v>360</v>
      </c>
      <c r="E184" s="291">
        <v>150</v>
      </c>
      <c r="F184" s="292">
        <v>900</v>
      </c>
      <c r="G184" s="292">
        <f>E184*3</f>
        <v>450</v>
      </c>
      <c r="H184" s="293"/>
      <c r="I184" s="293"/>
      <c r="J184" s="293"/>
      <c r="K184" s="293"/>
      <c r="L184" s="293"/>
      <c r="M184" s="293"/>
      <c r="N184" s="293"/>
      <c r="O184" s="292">
        <f t="shared" ref="O184:O197" si="84">SUM(G184:N184)</f>
        <v>450</v>
      </c>
      <c r="P184" s="293"/>
      <c r="Q184" s="292">
        <f>F184+O184-P184</f>
        <v>1350</v>
      </c>
      <c r="R184" s="292">
        <f>E184*3</f>
        <v>450</v>
      </c>
      <c r="S184" s="293">
        <v>100</v>
      </c>
      <c r="T184" s="293"/>
      <c r="U184" s="293"/>
      <c r="V184" s="293"/>
      <c r="W184" s="293">
        <v>100</v>
      </c>
      <c r="X184" s="293"/>
      <c r="Y184" s="293"/>
      <c r="Z184" s="292">
        <f t="shared" ref="Z184:Z197" si="85">SUM(R184:Y184)</f>
        <v>650</v>
      </c>
      <c r="AA184" s="293">
        <v>1350</v>
      </c>
      <c r="AB184" s="292">
        <f t="shared" ref="AB184:AB198" si="86">Q184+Z184-AA184</f>
        <v>650</v>
      </c>
      <c r="AC184" s="292">
        <f>$E184*3</f>
        <v>450</v>
      </c>
      <c r="AD184" s="293"/>
      <c r="AE184" s="293"/>
      <c r="AF184" s="293"/>
      <c r="AG184" s="293"/>
      <c r="AH184" s="293"/>
      <c r="AI184" s="293"/>
      <c r="AJ184" s="293"/>
      <c r="AK184" s="292">
        <f t="shared" ref="AK184:AK197" si="87">SUM(AC184:AJ184)</f>
        <v>450</v>
      </c>
      <c r="AL184" s="293">
        <v>1100</v>
      </c>
      <c r="AM184" s="292">
        <f>AB184+AK184-AL184</f>
        <v>0</v>
      </c>
      <c r="AN184" s="292">
        <f t="shared" ref="AN184:AN197" si="88">$E184*3</f>
        <v>450</v>
      </c>
      <c r="AO184" s="293"/>
      <c r="AP184" s="293"/>
      <c r="AQ184" s="293"/>
      <c r="AR184" s="293"/>
      <c r="AS184" s="293"/>
      <c r="AT184" s="293"/>
      <c r="AU184" s="293"/>
      <c r="AV184" s="292">
        <f t="shared" ref="AV184:AV197" si="89">SUM(AN184:AU184)</f>
        <v>450</v>
      </c>
      <c r="AW184" s="293"/>
      <c r="AX184" s="292">
        <f>AM184+AV184-AW184</f>
        <v>450</v>
      </c>
      <c r="AY184" s="137" t="str">
        <f t="shared" si="57"/>
        <v/>
      </c>
      <c r="AZ184" s="137" t="str">
        <f>IF(F184&gt;P184,"!!!","")</f>
        <v>!!!</v>
      </c>
      <c r="BA184" s="143" t="str">
        <f t="shared" si="71"/>
        <v/>
      </c>
      <c r="BD184" s="143" t="str">
        <f t="shared" si="70"/>
        <v>GALANTA</v>
      </c>
    </row>
    <row r="185" spans="1:57" ht="12">
      <c r="A185" s="288">
        <v>183</v>
      </c>
      <c r="B185" s="289" t="s">
        <v>361</v>
      </c>
      <c r="C185" s="290" t="s">
        <v>14</v>
      </c>
      <c r="D185" s="290" t="s">
        <v>12</v>
      </c>
      <c r="E185" s="291">
        <v>250</v>
      </c>
      <c r="F185" s="292">
        <v>0</v>
      </c>
      <c r="G185" s="292">
        <f>E185*3</f>
        <v>750</v>
      </c>
      <c r="H185" s="293"/>
      <c r="I185" s="293"/>
      <c r="J185" s="293"/>
      <c r="K185" s="293"/>
      <c r="L185" s="293"/>
      <c r="M185" s="293"/>
      <c r="N185" s="293"/>
      <c r="O185" s="292">
        <f t="shared" si="84"/>
        <v>750</v>
      </c>
      <c r="P185" s="293">
        <v>750</v>
      </c>
      <c r="Q185" s="292">
        <f>F185+O185-P185</f>
        <v>0</v>
      </c>
      <c r="R185" s="292">
        <f>E185*3</f>
        <v>750</v>
      </c>
      <c r="S185" s="293"/>
      <c r="T185" s="293"/>
      <c r="U185" s="293"/>
      <c r="V185" s="293"/>
      <c r="W185" s="293"/>
      <c r="X185" s="293"/>
      <c r="Y185" s="293"/>
      <c r="Z185" s="292">
        <f t="shared" si="85"/>
        <v>750</v>
      </c>
      <c r="AA185" s="293">
        <v>750</v>
      </c>
      <c r="AB185" s="292">
        <f t="shared" si="86"/>
        <v>0</v>
      </c>
      <c r="AC185" s="292">
        <f>$E185*3</f>
        <v>750</v>
      </c>
      <c r="AD185" s="293"/>
      <c r="AE185" s="293"/>
      <c r="AF185" s="293"/>
      <c r="AG185" s="293"/>
      <c r="AH185" s="293"/>
      <c r="AI185" s="293"/>
      <c r="AJ185" s="293"/>
      <c r="AK185" s="292">
        <f t="shared" si="87"/>
        <v>750</v>
      </c>
      <c r="AL185" s="293">
        <v>750</v>
      </c>
      <c r="AM185" s="292">
        <f>AB185+AK185-AL185</f>
        <v>0</v>
      </c>
      <c r="AN185" s="292">
        <f t="shared" si="88"/>
        <v>750</v>
      </c>
      <c r="AO185" s="293"/>
      <c r="AP185" s="293"/>
      <c r="AQ185" s="293"/>
      <c r="AR185" s="293"/>
      <c r="AS185" s="293"/>
      <c r="AT185" s="293"/>
      <c r="AU185" s="293"/>
      <c r="AV185" s="292">
        <f t="shared" si="89"/>
        <v>750</v>
      </c>
      <c r="AW185" s="293">
        <v>750</v>
      </c>
      <c r="AX185" s="292">
        <f>AM185+AV185-AW185</f>
        <v>0</v>
      </c>
      <c r="AY185" s="137" t="str">
        <f t="shared" si="57"/>
        <v>*</v>
      </c>
      <c r="AZ185" s="143"/>
      <c r="BA185" s="143" t="str">
        <f t="shared" si="71"/>
        <v/>
      </c>
      <c r="BD185" s="143" t="str">
        <f t="shared" si="70"/>
        <v>GARANT-AUTO</v>
      </c>
    </row>
    <row r="186" spans="1:57" ht="12">
      <c r="A186" s="288">
        <v>184</v>
      </c>
      <c r="B186" s="289" t="s">
        <v>1465</v>
      </c>
      <c r="C186" s="290" t="s">
        <v>23</v>
      </c>
      <c r="D186" s="290"/>
      <c r="E186" s="291">
        <v>500</v>
      </c>
      <c r="F186" s="292">
        <v>0</v>
      </c>
      <c r="G186" s="292">
        <f>E186*3</f>
        <v>1500</v>
      </c>
      <c r="H186" s="293"/>
      <c r="I186" s="293">
        <v>177</v>
      </c>
      <c r="J186" s="293"/>
      <c r="K186" s="293"/>
      <c r="L186" s="293"/>
      <c r="M186" s="293">
        <v>3000</v>
      </c>
      <c r="N186" s="293"/>
      <c r="O186" s="292">
        <f t="shared" si="84"/>
        <v>4677</v>
      </c>
      <c r="P186" s="293">
        <v>4677</v>
      </c>
      <c r="Q186" s="292">
        <f>F186+O186-P186</f>
        <v>0</v>
      </c>
      <c r="R186" s="292">
        <f>E186*3</f>
        <v>1500</v>
      </c>
      <c r="S186" s="293">
        <v>50</v>
      </c>
      <c r="T186" s="293"/>
      <c r="U186" s="293"/>
      <c r="V186" s="293"/>
      <c r="W186" s="293"/>
      <c r="X186" s="293">
        <v>3000</v>
      </c>
      <c r="Y186" s="293"/>
      <c r="Z186" s="292">
        <f t="shared" si="85"/>
        <v>4550</v>
      </c>
      <c r="AA186" s="293">
        <v>4550</v>
      </c>
      <c r="AB186" s="292">
        <f t="shared" si="86"/>
        <v>0</v>
      </c>
      <c r="AC186" s="292">
        <f>$E186*3</f>
        <v>1500</v>
      </c>
      <c r="AD186" s="293"/>
      <c r="AE186" s="293"/>
      <c r="AF186" s="293"/>
      <c r="AG186" s="293"/>
      <c r="AH186" s="293">
        <v>100</v>
      </c>
      <c r="AI186" s="293">
        <v>3000</v>
      </c>
      <c r="AJ186" s="293"/>
      <c r="AK186" s="292">
        <f t="shared" si="87"/>
        <v>4600</v>
      </c>
      <c r="AL186" s="293">
        <v>4600</v>
      </c>
      <c r="AM186" s="292">
        <f>AB186+AK186-AL186</f>
        <v>0</v>
      </c>
      <c r="AN186" s="292">
        <f t="shared" si="88"/>
        <v>1500</v>
      </c>
      <c r="AO186" s="293"/>
      <c r="AP186" s="293">
        <v>277</v>
      </c>
      <c r="AQ186" s="293"/>
      <c r="AR186" s="293"/>
      <c r="AS186" s="293"/>
      <c r="AT186" s="293">
        <v>3000</v>
      </c>
      <c r="AU186" s="293"/>
      <c r="AV186" s="292">
        <f t="shared" si="89"/>
        <v>4777</v>
      </c>
      <c r="AW186" s="293">
        <v>4777</v>
      </c>
      <c r="AX186" s="292">
        <f>AM186+AV186-AW186</f>
        <v>0</v>
      </c>
      <c r="AY186" s="137" t="str">
        <f t="shared" ref="AY186:AY241" si="90">IF(AX186=0,"*","")</f>
        <v>*</v>
      </c>
      <c r="AZ186" s="143"/>
      <c r="BA186" s="143" t="str">
        <f t="shared" si="71"/>
        <v/>
      </c>
      <c r="BD186" s="143" t="str">
        <f t="shared" si="70"/>
        <v>GEMENI</v>
      </c>
    </row>
    <row r="187" spans="1:57" ht="12">
      <c r="A187" s="288">
        <v>185</v>
      </c>
      <c r="B187" s="289" t="s">
        <v>368</v>
      </c>
      <c r="C187" s="290" t="s">
        <v>14</v>
      </c>
      <c r="D187" s="290" t="s">
        <v>902</v>
      </c>
      <c r="E187" s="291">
        <v>95</v>
      </c>
      <c r="F187" s="292">
        <v>0</v>
      </c>
      <c r="G187" s="292">
        <f>E187*3</f>
        <v>285</v>
      </c>
      <c r="H187" s="293"/>
      <c r="I187" s="293"/>
      <c r="J187" s="293"/>
      <c r="K187" s="293"/>
      <c r="L187" s="293"/>
      <c r="M187" s="293"/>
      <c r="N187" s="293"/>
      <c r="O187" s="292">
        <f t="shared" si="84"/>
        <v>285</v>
      </c>
      <c r="P187" s="293"/>
      <c r="Q187" s="292">
        <f>F187+O187-P187</f>
        <v>285</v>
      </c>
      <c r="R187" s="292">
        <f>E187*3</f>
        <v>285</v>
      </c>
      <c r="S187" s="293"/>
      <c r="T187" s="293"/>
      <c r="U187" s="293"/>
      <c r="V187" s="293"/>
      <c r="W187" s="293"/>
      <c r="X187" s="293"/>
      <c r="Y187" s="293"/>
      <c r="Z187" s="292">
        <f t="shared" si="85"/>
        <v>285</v>
      </c>
      <c r="AA187" s="293"/>
      <c r="AB187" s="292">
        <f t="shared" si="86"/>
        <v>570</v>
      </c>
      <c r="AC187" s="292">
        <f>$E187*3</f>
        <v>285</v>
      </c>
      <c r="AD187" s="293"/>
      <c r="AE187" s="293"/>
      <c r="AF187" s="293"/>
      <c r="AG187" s="293"/>
      <c r="AH187" s="293"/>
      <c r="AI187" s="293"/>
      <c r="AJ187" s="293"/>
      <c r="AK187" s="292">
        <f t="shared" si="87"/>
        <v>285</v>
      </c>
      <c r="AL187" s="293">
        <v>1140</v>
      </c>
      <c r="AM187" s="292">
        <f>AB187+AK187-AL187</f>
        <v>-285</v>
      </c>
      <c r="AN187" s="292">
        <f t="shared" si="88"/>
        <v>285</v>
      </c>
      <c r="AO187" s="293"/>
      <c r="AP187" s="293"/>
      <c r="AQ187" s="293"/>
      <c r="AR187" s="293"/>
      <c r="AS187" s="293"/>
      <c r="AT187" s="293"/>
      <c r="AU187" s="293"/>
      <c r="AV187" s="292">
        <f t="shared" si="89"/>
        <v>285</v>
      </c>
      <c r="AW187" s="293"/>
      <c r="AX187" s="292">
        <f>AM187+AV187-AW187</f>
        <v>0</v>
      </c>
      <c r="AY187" s="137" t="str">
        <f t="shared" si="90"/>
        <v>*</v>
      </c>
      <c r="AZ187" s="143"/>
      <c r="BA187" s="143" t="str">
        <f t="shared" si="71"/>
        <v/>
      </c>
      <c r="BD187" s="143" t="str">
        <f t="shared" si="70"/>
        <v>GEZEGEN</v>
      </c>
    </row>
    <row r="188" spans="1:57" ht="12">
      <c r="A188" s="288">
        <v>186</v>
      </c>
      <c r="B188" s="289" t="s">
        <v>1399</v>
      </c>
      <c r="C188" s="290" t="s">
        <v>23</v>
      </c>
      <c r="D188" s="290"/>
      <c r="E188" s="291">
        <v>85</v>
      </c>
      <c r="F188" s="292">
        <v>0</v>
      </c>
      <c r="G188" s="292">
        <f>E188*3</f>
        <v>255</v>
      </c>
      <c r="H188" s="293"/>
      <c r="I188" s="293"/>
      <c r="J188" s="293"/>
      <c r="K188" s="293"/>
      <c r="L188" s="293"/>
      <c r="M188" s="293"/>
      <c r="N188" s="293"/>
      <c r="O188" s="292">
        <f t="shared" si="84"/>
        <v>255</v>
      </c>
      <c r="P188" s="293">
        <v>255</v>
      </c>
      <c r="Q188" s="292">
        <f>F188+O188-P188</f>
        <v>0</v>
      </c>
      <c r="R188" s="292">
        <f>E188*3</f>
        <v>255</v>
      </c>
      <c r="S188" s="293"/>
      <c r="T188" s="293"/>
      <c r="U188" s="293"/>
      <c r="V188" s="293"/>
      <c r="W188" s="293"/>
      <c r="X188" s="293"/>
      <c r="Y188" s="293"/>
      <c r="Z188" s="292">
        <f t="shared" si="85"/>
        <v>255</v>
      </c>
      <c r="AA188" s="293"/>
      <c r="AB188" s="292">
        <f t="shared" si="86"/>
        <v>255</v>
      </c>
      <c r="AC188" s="292">
        <f>$E188*3</f>
        <v>255</v>
      </c>
      <c r="AD188" s="293"/>
      <c r="AE188" s="293"/>
      <c r="AF188" s="293"/>
      <c r="AG188" s="293"/>
      <c r="AH188" s="293"/>
      <c r="AI188" s="293"/>
      <c r="AJ188" s="293"/>
      <c r="AK188" s="292">
        <f t="shared" si="87"/>
        <v>255</v>
      </c>
      <c r="AL188" s="293"/>
      <c r="AM188" s="292">
        <f>AB188+AK188-AL188</f>
        <v>510</v>
      </c>
      <c r="AN188" s="292">
        <f t="shared" si="88"/>
        <v>255</v>
      </c>
      <c r="AO188" s="293"/>
      <c r="AP188" s="293"/>
      <c r="AQ188" s="293"/>
      <c r="AR188" s="293"/>
      <c r="AS188" s="293"/>
      <c r="AT188" s="293"/>
      <c r="AU188" s="293"/>
      <c r="AV188" s="292">
        <f t="shared" si="89"/>
        <v>255</v>
      </c>
      <c r="AW188" s="293">
        <v>765</v>
      </c>
      <c r="AX188" s="292">
        <f>AM188+AV188-AW188</f>
        <v>0</v>
      </c>
      <c r="AY188" s="137" t="str">
        <f t="shared" si="90"/>
        <v>*</v>
      </c>
      <c r="AZ188" s="137" t="str">
        <f>IF(F188&gt;P188,"!!!","")</f>
        <v/>
      </c>
      <c r="BA188" s="143" t="str">
        <f t="shared" si="71"/>
        <v/>
      </c>
      <c r="BD188" s="143" t="str">
        <f t="shared" si="70"/>
        <v>GHEDOS</v>
      </c>
    </row>
    <row r="189" spans="1:57" ht="12">
      <c r="A189" s="288">
        <v>187</v>
      </c>
      <c r="B189" s="289" t="s">
        <v>371</v>
      </c>
      <c r="C189" s="290" t="s">
        <v>23</v>
      </c>
      <c r="D189" s="290" t="s">
        <v>373</v>
      </c>
      <c r="E189" s="291">
        <v>125</v>
      </c>
      <c r="F189" s="292">
        <v>0</v>
      </c>
      <c r="G189" s="292">
        <f t="shared" ref="G189:G197" si="91">E189*3</f>
        <v>375</v>
      </c>
      <c r="H189" s="293"/>
      <c r="I189" s="293"/>
      <c r="J189" s="293"/>
      <c r="K189" s="293"/>
      <c r="L189" s="293"/>
      <c r="M189" s="293"/>
      <c r="N189" s="293"/>
      <c r="O189" s="292">
        <f t="shared" si="84"/>
        <v>375</v>
      </c>
      <c r="P189" s="293">
        <v>1500</v>
      </c>
      <c r="Q189" s="292">
        <f t="shared" ref="Q189:Q198" si="92">F189+O189-P189</f>
        <v>-1125</v>
      </c>
      <c r="R189" s="292">
        <f t="shared" ref="R189:R197" si="93">E189*3</f>
        <v>375</v>
      </c>
      <c r="S189" s="293"/>
      <c r="T189" s="293"/>
      <c r="U189" s="293"/>
      <c r="V189" s="293"/>
      <c r="W189" s="293"/>
      <c r="X189" s="293"/>
      <c r="Y189" s="293"/>
      <c r="Z189" s="292">
        <f t="shared" si="85"/>
        <v>375</v>
      </c>
      <c r="AA189" s="293"/>
      <c r="AB189" s="292">
        <f t="shared" si="86"/>
        <v>-750</v>
      </c>
      <c r="AC189" s="292">
        <f t="shared" ref="AC189:AC197" si="94">$E189*3</f>
        <v>375</v>
      </c>
      <c r="AD189" s="293"/>
      <c r="AE189" s="293"/>
      <c r="AF189" s="293"/>
      <c r="AG189" s="293"/>
      <c r="AH189" s="293"/>
      <c r="AI189" s="293"/>
      <c r="AJ189" s="293"/>
      <c r="AK189" s="292">
        <f t="shared" si="87"/>
        <v>375</v>
      </c>
      <c r="AL189" s="293"/>
      <c r="AM189" s="292">
        <f t="shared" ref="AM189:AM198" si="95">AB189+AK189-AL189</f>
        <v>-375</v>
      </c>
      <c r="AN189" s="292">
        <f t="shared" si="88"/>
        <v>375</v>
      </c>
      <c r="AO189" s="293"/>
      <c r="AP189" s="293"/>
      <c r="AQ189" s="293"/>
      <c r="AR189" s="293"/>
      <c r="AS189" s="293"/>
      <c r="AT189" s="293"/>
      <c r="AU189" s="293"/>
      <c r="AV189" s="292">
        <f t="shared" si="89"/>
        <v>375</v>
      </c>
      <c r="AW189" s="293"/>
      <c r="AX189" s="292">
        <f t="shared" ref="AX189:AX198" si="96">AM189+AV189-AW189</f>
        <v>0</v>
      </c>
      <c r="AZ189" s="137" t="str">
        <f>IF(F189&gt;P189,"!!!","")</f>
        <v/>
      </c>
      <c r="BA189" s="143" t="str">
        <f t="shared" si="71"/>
        <v/>
      </c>
      <c r="BD189" s="143" t="str">
        <f t="shared" si="70"/>
        <v>GHEOLARIS</v>
      </c>
    </row>
    <row r="190" spans="1:57" s="172" customFormat="1" ht="12">
      <c r="A190" s="288">
        <v>188</v>
      </c>
      <c r="B190" s="294" t="s">
        <v>1267</v>
      </c>
      <c r="C190" s="290" t="s">
        <v>10</v>
      </c>
      <c r="D190" s="290" t="s">
        <v>12</v>
      </c>
      <c r="E190" s="295">
        <v>70</v>
      </c>
      <c r="F190" s="292">
        <v>210</v>
      </c>
      <c r="G190" s="292">
        <f t="shared" si="91"/>
        <v>210</v>
      </c>
      <c r="H190" s="293"/>
      <c r="I190" s="293"/>
      <c r="J190" s="293"/>
      <c r="K190" s="293"/>
      <c r="L190" s="293"/>
      <c r="M190" s="293"/>
      <c r="N190" s="293"/>
      <c r="O190" s="292">
        <f t="shared" si="84"/>
        <v>210</v>
      </c>
      <c r="P190" s="293"/>
      <c r="Q190" s="292">
        <f t="shared" si="92"/>
        <v>420</v>
      </c>
      <c r="R190" s="292">
        <f t="shared" si="93"/>
        <v>210</v>
      </c>
      <c r="S190" s="293"/>
      <c r="T190" s="293"/>
      <c r="U190" s="293"/>
      <c r="V190" s="293"/>
      <c r="W190" s="293"/>
      <c r="X190" s="293"/>
      <c r="Y190" s="293"/>
      <c r="Z190" s="292">
        <f t="shared" si="85"/>
        <v>210</v>
      </c>
      <c r="AA190" s="293">
        <v>1050</v>
      </c>
      <c r="AB190" s="292">
        <f t="shared" si="86"/>
        <v>-420</v>
      </c>
      <c r="AC190" s="292">
        <f t="shared" si="94"/>
        <v>210</v>
      </c>
      <c r="AD190" s="293"/>
      <c r="AE190" s="293"/>
      <c r="AF190" s="293"/>
      <c r="AG190" s="293"/>
      <c r="AH190" s="293"/>
      <c r="AI190" s="293"/>
      <c r="AJ190" s="293"/>
      <c r="AK190" s="292">
        <f t="shared" si="87"/>
        <v>210</v>
      </c>
      <c r="AL190" s="293"/>
      <c r="AM190" s="292">
        <f t="shared" si="95"/>
        <v>-210</v>
      </c>
      <c r="AN190" s="292">
        <f t="shared" si="88"/>
        <v>210</v>
      </c>
      <c r="AO190" s="293"/>
      <c r="AP190" s="293"/>
      <c r="AQ190" s="293"/>
      <c r="AR190" s="293"/>
      <c r="AS190" s="293"/>
      <c r="AT190" s="293"/>
      <c r="AU190" s="293"/>
      <c r="AV190" s="292">
        <f t="shared" si="89"/>
        <v>210</v>
      </c>
      <c r="AW190" s="293"/>
      <c r="AX190" s="292">
        <f t="shared" si="96"/>
        <v>0</v>
      </c>
      <c r="AY190" s="137" t="str">
        <f t="shared" si="90"/>
        <v>*</v>
      </c>
      <c r="BA190" s="143" t="str">
        <f t="shared" si="71"/>
        <v/>
      </c>
      <c r="BB190" s="143"/>
      <c r="BC190" s="143"/>
      <c r="BD190" s="143" t="str">
        <f t="shared" si="70"/>
        <v>GHESO</v>
      </c>
      <c r="BE190" s="143"/>
    </row>
    <row r="191" spans="1:57" ht="12">
      <c r="A191" s="288">
        <v>189</v>
      </c>
      <c r="B191" s="289" t="s">
        <v>375</v>
      </c>
      <c r="C191" s="290" t="s">
        <v>23</v>
      </c>
      <c r="D191" s="290" t="s">
        <v>377</v>
      </c>
      <c r="E191" s="291">
        <v>40</v>
      </c>
      <c r="F191" s="292">
        <v>480</v>
      </c>
      <c r="G191" s="292">
        <f t="shared" si="91"/>
        <v>120</v>
      </c>
      <c r="H191" s="293"/>
      <c r="I191" s="293"/>
      <c r="J191" s="293"/>
      <c r="K191" s="293"/>
      <c r="L191" s="293"/>
      <c r="M191" s="293"/>
      <c r="N191" s="293"/>
      <c r="O191" s="292">
        <f t="shared" si="84"/>
        <v>120</v>
      </c>
      <c r="P191" s="293"/>
      <c r="Q191" s="292">
        <f t="shared" si="92"/>
        <v>600</v>
      </c>
      <c r="R191" s="292">
        <f t="shared" si="93"/>
        <v>120</v>
      </c>
      <c r="S191" s="293"/>
      <c r="T191" s="293"/>
      <c r="U191" s="293"/>
      <c r="V191" s="293"/>
      <c r="W191" s="293"/>
      <c r="X191" s="293"/>
      <c r="Y191" s="293"/>
      <c r="Z191" s="292">
        <f t="shared" si="85"/>
        <v>120</v>
      </c>
      <c r="AA191" s="293"/>
      <c r="AB191" s="292">
        <f t="shared" si="86"/>
        <v>720</v>
      </c>
      <c r="AC191" s="292">
        <f t="shared" si="94"/>
        <v>120</v>
      </c>
      <c r="AD191" s="293"/>
      <c r="AE191" s="293"/>
      <c r="AF191" s="293"/>
      <c r="AG191" s="293"/>
      <c r="AH191" s="293"/>
      <c r="AI191" s="293"/>
      <c r="AJ191" s="293"/>
      <c r="AK191" s="292">
        <f t="shared" si="87"/>
        <v>120</v>
      </c>
      <c r="AL191" s="293"/>
      <c r="AM191" s="292">
        <f t="shared" si="95"/>
        <v>840</v>
      </c>
      <c r="AN191" s="292">
        <f t="shared" si="88"/>
        <v>120</v>
      </c>
      <c r="AO191" s="293"/>
      <c r="AP191" s="293"/>
      <c r="AQ191" s="293"/>
      <c r="AR191" s="293"/>
      <c r="AS191" s="293"/>
      <c r="AT191" s="293"/>
      <c r="AU191" s="293"/>
      <c r="AV191" s="292">
        <f t="shared" si="89"/>
        <v>120</v>
      </c>
      <c r="AW191" s="293">
        <v>960</v>
      </c>
      <c r="AX191" s="292">
        <f t="shared" si="96"/>
        <v>0</v>
      </c>
      <c r="AY191" s="137" t="str">
        <f t="shared" si="90"/>
        <v>*</v>
      </c>
      <c r="AZ191" s="137" t="str">
        <f>IF(F191&gt;P191,"!!!","")</f>
        <v>!!!</v>
      </c>
      <c r="BA191" s="143" t="str">
        <f t="shared" si="71"/>
        <v/>
      </c>
      <c r="BD191" s="143" t="str">
        <f t="shared" si="70"/>
        <v>GHIDIGHICI</v>
      </c>
    </row>
    <row r="192" spans="1:57" ht="13.5" customHeight="1">
      <c r="A192" s="288">
        <v>190</v>
      </c>
      <c r="B192" s="289" t="s">
        <v>378</v>
      </c>
      <c r="C192" s="290" t="s">
        <v>23</v>
      </c>
      <c r="D192" s="290" t="s">
        <v>835</v>
      </c>
      <c r="E192" s="291">
        <v>250</v>
      </c>
      <c r="F192" s="292">
        <v>0</v>
      </c>
      <c r="G192" s="292">
        <f t="shared" si="91"/>
        <v>750</v>
      </c>
      <c r="H192" s="293"/>
      <c r="I192" s="293"/>
      <c r="J192" s="293"/>
      <c r="K192" s="293"/>
      <c r="L192" s="293"/>
      <c r="M192" s="293"/>
      <c r="N192" s="293"/>
      <c r="O192" s="292">
        <f t="shared" si="84"/>
        <v>750</v>
      </c>
      <c r="P192" s="293"/>
      <c r="Q192" s="292">
        <f t="shared" si="92"/>
        <v>750</v>
      </c>
      <c r="R192" s="292">
        <f t="shared" si="93"/>
        <v>750</v>
      </c>
      <c r="S192" s="293"/>
      <c r="T192" s="293"/>
      <c r="U192" s="293"/>
      <c r="V192" s="293"/>
      <c r="W192" s="293"/>
      <c r="X192" s="293"/>
      <c r="Y192" s="293"/>
      <c r="Z192" s="292">
        <f t="shared" si="85"/>
        <v>750</v>
      </c>
      <c r="AA192" s="293">
        <v>1500</v>
      </c>
      <c r="AB192" s="292">
        <f t="shared" si="86"/>
        <v>0</v>
      </c>
      <c r="AC192" s="292">
        <f t="shared" si="94"/>
        <v>750</v>
      </c>
      <c r="AD192" s="293"/>
      <c r="AE192" s="293"/>
      <c r="AF192" s="293"/>
      <c r="AG192" s="293"/>
      <c r="AH192" s="293"/>
      <c r="AI192" s="293"/>
      <c r="AJ192" s="293"/>
      <c r="AK192" s="292">
        <f t="shared" si="87"/>
        <v>750</v>
      </c>
      <c r="AL192" s="293">
        <v>1500</v>
      </c>
      <c r="AM192" s="292">
        <f t="shared" si="95"/>
        <v>-750</v>
      </c>
      <c r="AN192" s="292">
        <f t="shared" si="88"/>
        <v>750</v>
      </c>
      <c r="AO192" s="293"/>
      <c r="AP192" s="293"/>
      <c r="AQ192" s="293"/>
      <c r="AR192" s="293"/>
      <c r="AS192" s="293"/>
      <c r="AT192" s="293"/>
      <c r="AU192" s="293"/>
      <c r="AV192" s="292">
        <f t="shared" si="89"/>
        <v>750</v>
      </c>
      <c r="AW192" s="293"/>
      <c r="AX192" s="292">
        <f t="shared" si="96"/>
        <v>0</v>
      </c>
      <c r="AY192" s="137" t="str">
        <f t="shared" si="90"/>
        <v>*</v>
      </c>
      <c r="AZ192" s="143"/>
      <c r="BA192" s="143" t="str">
        <f t="shared" si="71"/>
        <v/>
      </c>
      <c r="BD192" s="143" t="str">
        <f t="shared" si="70"/>
        <v>GHIDIGHICI-VIN</v>
      </c>
    </row>
    <row r="193" spans="1:56" ht="12">
      <c r="A193" s="288">
        <v>191</v>
      </c>
      <c r="B193" s="289" t="s">
        <v>1598</v>
      </c>
      <c r="C193" s="290" t="s">
        <v>14</v>
      </c>
      <c r="D193" s="290"/>
      <c r="E193" s="291">
        <v>50</v>
      </c>
      <c r="F193" s="292">
        <v>0</v>
      </c>
      <c r="G193" s="292">
        <f t="shared" si="91"/>
        <v>150</v>
      </c>
      <c r="H193" s="293"/>
      <c r="I193" s="293"/>
      <c r="J193" s="293"/>
      <c r="K193" s="293"/>
      <c r="L193" s="293"/>
      <c r="M193" s="293"/>
      <c r="N193" s="293"/>
      <c r="O193" s="292">
        <f t="shared" si="84"/>
        <v>150</v>
      </c>
      <c r="P193" s="293"/>
      <c r="Q193" s="292">
        <f t="shared" si="92"/>
        <v>150</v>
      </c>
      <c r="R193" s="292">
        <f t="shared" si="93"/>
        <v>150</v>
      </c>
      <c r="S193" s="293"/>
      <c r="T193" s="293"/>
      <c r="U193" s="293"/>
      <c r="V193" s="293"/>
      <c r="W193" s="293"/>
      <c r="X193" s="293"/>
      <c r="Y193" s="293"/>
      <c r="Z193" s="292">
        <f t="shared" si="85"/>
        <v>150</v>
      </c>
      <c r="AA193" s="293"/>
      <c r="AB193" s="292">
        <f t="shared" si="86"/>
        <v>300</v>
      </c>
      <c r="AC193" s="292">
        <f t="shared" si="94"/>
        <v>150</v>
      </c>
      <c r="AD193" s="293"/>
      <c r="AE193" s="293"/>
      <c r="AF193" s="293"/>
      <c r="AG193" s="293"/>
      <c r="AH193" s="293"/>
      <c r="AI193" s="293"/>
      <c r="AJ193" s="293"/>
      <c r="AK193" s="292">
        <f t="shared" si="87"/>
        <v>150</v>
      </c>
      <c r="AL193" s="293"/>
      <c r="AM193" s="292">
        <f t="shared" si="95"/>
        <v>450</v>
      </c>
      <c r="AN193" s="292">
        <f t="shared" si="88"/>
        <v>150</v>
      </c>
      <c r="AO193" s="293"/>
      <c r="AP193" s="293"/>
      <c r="AQ193" s="293"/>
      <c r="AR193" s="293"/>
      <c r="AS193" s="293"/>
      <c r="AT193" s="293"/>
      <c r="AU193" s="293"/>
      <c r="AV193" s="292">
        <f t="shared" si="89"/>
        <v>150</v>
      </c>
      <c r="AW193" s="293"/>
      <c r="AX193" s="292">
        <f t="shared" si="96"/>
        <v>600</v>
      </c>
      <c r="AY193" s="137" t="str">
        <f t="shared" si="90"/>
        <v/>
      </c>
      <c r="AZ193" s="137" t="str">
        <f>IF(F193&gt;P193,"!!!","")</f>
        <v/>
      </c>
      <c r="BA193" s="143" t="str">
        <f t="shared" si="71"/>
        <v/>
      </c>
      <c r="BD193" s="143" t="str">
        <f t="shared" si="70"/>
        <v>GOSPODARUL-T.V.</v>
      </c>
    </row>
    <row r="194" spans="1:56" ht="12">
      <c r="A194" s="288">
        <v>192</v>
      </c>
      <c r="B194" s="289" t="s">
        <v>1958</v>
      </c>
      <c r="C194" s="290" t="s">
        <v>14</v>
      </c>
      <c r="D194" s="290" t="s">
        <v>1981</v>
      </c>
      <c r="E194" s="291">
        <v>90</v>
      </c>
      <c r="F194" s="292">
        <v>0</v>
      </c>
      <c r="G194" s="292">
        <f t="shared" si="91"/>
        <v>270</v>
      </c>
      <c r="H194" s="293"/>
      <c r="I194" s="293"/>
      <c r="J194" s="293"/>
      <c r="K194" s="293"/>
      <c r="L194" s="293"/>
      <c r="M194" s="293"/>
      <c r="N194" s="293"/>
      <c r="O194" s="292">
        <f t="shared" si="84"/>
        <v>270</v>
      </c>
      <c r="P194" s="293">
        <v>270</v>
      </c>
      <c r="Q194" s="292">
        <f t="shared" si="92"/>
        <v>0</v>
      </c>
      <c r="R194" s="292">
        <f t="shared" si="93"/>
        <v>270</v>
      </c>
      <c r="S194" s="293"/>
      <c r="T194" s="293"/>
      <c r="U194" s="293"/>
      <c r="V194" s="293"/>
      <c r="W194" s="293">
        <v>100</v>
      </c>
      <c r="X194" s="293"/>
      <c r="Y194" s="293"/>
      <c r="Z194" s="292">
        <f t="shared" si="85"/>
        <v>370</v>
      </c>
      <c r="AA194" s="293">
        <v>370</v>
      </c>
      <c r="AB194" s="292">
        <f t="shared" si="86"/>
        <v>0</v>
      </c>
      <c r="AC194" s="292">
        <f t="shared" si="94"/>
        <v>270</v>
      </c>
      <c r="AD194" s="293"/>
      <c r="AE194" s="293">
        <v>200</v>
      </c>
      <c r="AF194" s="293"/>
      <c r="AG194" s="293"/>
      <c r="AH194" s="293"/>
      <c r="AI194" s="293"/>
      <c r="AJ194" s="293"/>
      <c r="AK194" s="292">
        <f t="shared" si="87"/>
        <v>470</v>
      </c>
      <c r="AL194" s="293">
        <v>740</v>
      </c>
      <c r="AM194" s="292">
        <f t="shared" si="95"/>
        <v>-270</v>
      </c>
      <c r="AN194" s="292">
        <f t="shared" si="88"/>
        <v>270</v>
      </c>
      <c r="AO194" s="293"/>
      <c r="AP194" s="293">
        <v>100</v>
      </c>
      <c r="AQ194" s="293"/>
      <c r="AR194" s="293"/>
      <c r="AS194" s="293"/>
      <c r="AT194" s="293"/>
      <c r="AU194" s="293"/>
      <c r="AV194" s="292">
        <f t="shared" si="89"/>
        <v>370</v>
      </c>
      <c r="AW194" s="293">
        <v>100</v>
      </c>
      <c r="AX194" s="292">
        <f t="shared" si="96"/>
        <v>0</v>
      </c>
      <c r="AY194" s="137" t="str">
        <f t="shared" si="90"/>
        <v>*</v>
      </c>
      <c r="AZ194" s="137" t="str">
        <f>IF(F194&gt;P194,"!!!","")</f>
        <v/>
      </c>
      <c r="BA194" s="143" t="str">
        <f t="shared" si="71"/>
        <v/>
      </c>
      <c r="BD194" s="143" t="str">
        <f t="shared" si="70"/>
        <v>GRADALOGISTIC</v>
      </c>
    </row>
    <row r="195" spans="1:56" ht="12">
      <c r="A195" s="288">
        <v>193</v>
      </c>
      <c r="B195" s="294" t="s">
        <v>3092</v>
      </c>
      <c r="C195" s="290" t="s">
        <v>14</v>
      </c>
      <c r="D195" s="290"/>
      <c r="E195" s="295">
        <v>75</v>
      </c>
      <c r="F195" s="292">
        <v>0</v>
      </c>
      <c r="G195" s="292">
        <f t="shared" si="91"/>
        <v>225</v>
      </c>
      <c r="H195" s="293"/>
      <c r="I195" s="293"/>
      <c r="J195" s="293"/>
      <c r="K195" s="293"/>
      <c r="L195" s="293"/>
      <c r="M195" s="293"/>
      <c r="N195" s="293"/>
      <c r="O195" s="292">
        <f t="shared" si="84"/>
        <v>225</v>
      </c>
      <c r="P195" s="293"/>
      <c r="Q195" s="292">
        <f t="shared" si="92"/>
        <v>225</v>
      </c>
      <c r="R195" s="292">
        <f t="shared" si="93"/>
        <v>225</v>
      </c>
      <c r="S195" s="293"/>
      <c r="T195" s="293"/>
      <c r="U195" s="293"/>
      <c r="V195" s="293"/>
      <c r="W195" s="293"/>
      <c r="X195" s="293"/>
      <c r="Y195" s="293"/>
      <c r="Z195" s="292">
        <f t="shared" si="85"/>
        <v>225</v>
      </c>
      <c r="AA195" s="293"/>
      <c r="AB195" s="292">
        <f t="shared" si="86"/>
        <v>450</v>
      </c>
      <c r="AC195" s="292">
        <f t="shared" si="94"/>
        <v>225</v>
      </c>
      <c r="AD195" s="293"/>
      <c r="AE195" s="293"/>
      <c r="AF195" s="293"/>
      <c r="AG195" s="293"/>
      <c r="AH195" s="293"/>
      <c r="AI195" s="293"/>
      <c r="AJ195" s="293"/>
      <c r="AK195" s="292">
        <f t="shared" si="87"/>
        <v>225</v>
      </c>
      <c r="AL195" s="293"/>
      <c r="AM195" s="292">
        <f t="shared" si="95"/>
        <v>675</v>
      </c>
      <c r="AN195" s="292">
        <f t="shared" si="88"/>
        <v>225</v>
      </c>
      <c r="AO195" s="293"/>
      <c r="AP195" s="293"/>
      <c r="AQ195" s="293"/>
      <c r="AR195" s="293"/>
      <c r="AS195" s="293"/>
      <c r="AT195" s="293"/>
      <c r="AU195" s="293"/>
      <c r="AV195" s="292">
        <f t="shared" si="89"/>
        <v>225</v>
      </c>
      <c r="AW195" s="293">
        <v>900</v>
      </c>
      <c r="AX195" s="292">
        <f t="shared" si="96"/>
        <v>0</v>
      </c>
      <c r="AZ195" s="143"/>
      <c r="BA195" s="143" t="str">
        <f t="shared" si="71"/>
        <v/>
      </c>
      <c r="BD195" s="143" t="str">
        <f t="shared" si="70"/>
        <v>GRADIENT&amp;CO</v>
      </c>
    </row>
    <row r="196" spans="1:56" ht="12">
      <c r="A196" s="288">
        <v>194</v>
      </c>
      <c r="B196" s="294" t="s">
        <v>3093</v>
      </c>
      <c r="C196" s="290" t="s">
        <v>10</v>
      </c>
      <c r="D196" s="290" t="s">
        <v>382</v>
      </c>
      <c r="E196" s="295">
        <v>115</v>
      </c>
      <c r="F196" s="292">
        <v>0</v>
      </c>
      <c r="G196" s="292">
        <f t="shared" si="91"/>
        <v>345</v>
      </c>
      <c r="H196" s="293"/>
      <c r="I196" s="293"/>
      <c r="J196" s="293"/>
      <c r="K196" s="293"/>
      <c r="L196" s="293"/>
      <c r="M196" s="293"/>
      <c r="N196" s="293"/>
      <c r="O196" s="292">
        <f t="shared" si="84"/>
        <v>345</v>
      </c>
      <c r="P196" s="293"/>
      <c r="Q196" s="292">
        <f t="shared" si="92"/>
        <v>345</v>
      </c>
      <c r="R196" s="292">
        <f t="shared" si="93"/>
        <v>345</v>
      </c>
      <c r="S196" s="293"/>
      <c r="T196" s="293"/>
      <c r="U196" s="293"/>
      <c r="V196" s="293"/>
      <c r="W196" s="293"/>
      <c r="X196" s="293"/>
      <c r="Y196" s="293"/>
      <c r="Z196" s="292">
        <f t="shared" si="85"/>
        <v>345</v>
      </c>
      <c r="AA196" s="293"/>
      <c r="AB196" s="292">
        <f t="shared" si="86"/>
        <v>690</v>
      </c>
      <c r="AC196" s="292">
        <f t="shared" si="94"/>
        <v>345</v>
      </c>
      <c r="AD196" s="293"/>
      <c r="AE196" s="293"/>
      <c r="AF196" s="293"/>
      <c r="AG196" s="293"/>
      <c r="AH196" s="293"/>
      <c r="AI196" s="293"/>
      <c r="AJ196" s="293"/>
      <c r="AK196" s="292">
        <f t="shared" si="87"/>
        <v>345</v>
      </c>
      <c r="AL196" s="293">
        <v>1380</v>
      </c>
      <c r="AM196" s="292">
        <f t="shared" si="95"/>
        <v>-345</v>
      </c>
      <c r="AN196" s="292">
        <f t="shared" si="88"/>
        <v>345</v>
      </c>
      <c r="AO196" s="293"/>
      <c r="AP196" s="293"/>
      <c r="AQ196" s="293"/>
      <c r="AR196" s="293"/>
      <c r="AS196" s="293"/>
      <c r="AT196" s="293"/>
      <c r="AU196" s="293"/>
      <c r="AV196" s="292">
        <f t="shared" si="89"/>
        <v>345</v>
      </c>
      <c r="AW196" s="293"/>
      <c r="AX196" s="292">
        <f t="shared" si="96"/>
        <v>0</v>
      </c>
      <c r="AY196" s="137" t="str">
        <f t="shared" si="90"/>
        <v>*</v>
      </c>
      <c r="AZ196" s="143"/>
      <c r="BA196" s="143" t="str">
        <f t="shared" si="71"/>
        <v/>
      </c>
      <c r="BD196" s="143" t="str">
        <f t="shared" si="70"/>
        <v>GRĂDINA MOLDOVEI</v>
      </c>
    </row>
    <row r="197" spans="1:56" ht="12">
      <c r="A197" s="288">
        <v>195</v>
      </c>
      <c r="B197" s="294" t="s">
        <v>1502</v>
      </c>
      <c r="C197" s="290" t="s">
        <v>263</v>
      </c>
      <c r="D197" s="290" t="s">
        <v>385</v>
      </c>
      <c r="E197" s="334">
        <v>85</v>
      </c>
      <c r="F197" s="292">
        <v>0</v>
      </c>
      <c r="G197" s="292">
        <f t="shared" si="91"/>
        <v>255</v>
      </c>
      <c r="H197" s="293"/>
      <c r="I197" s="293"/>
      <c r="J197" s="293"/>
      <c r="K197" s="293"/>
      <c r="L197" s="293"/>
      <c r="M197" s="293"/>
      <c r="N197" s="293"/>
      <c r="O197" s="292">
        <f t="shared" si="84"/>
        <v>255</v>
      </c>
      <c r="P197" s="293"/>
      <c r="Q197" s="292">
        <f t="shared" si="92"/>
        <v>255</v>
      </c>
      <c r="R197" s="292">
        <f t="shared" si="93"/>
        <v>255</v>
      </c>
      <c r="S197" s="293"/>
      <c r="T197" s="293"/>
      <c r="U197" s="293"/>
      <c r="V197" s="293"/>
      <c r="W197" s="293"/>
      <c r="X197" s="293"/>
      <c r="Y197" s="293"/>
      <c r="Z197" s="292">
        <f t="shared" si="85"/>
        <v>255</v>
      </c>
      <c r="AA197" s="293">
        <v>1020</v>
      </c>
      <c r="AB197" s="292">
        <f t="shared" si="86"/>
        <v>-510</v>
      </c>
      <c r="AC197" s="292">
        <f t="shared" si="94"/>
        <v>255</v>
      </c>
      <c r="AD197" s="293"/>
      <c r="AE197" s="293"/>
      <c r="AF197" s="293"/>
      <c r="AG197" s="293"/>
      <c r="AH197" s="293"/>
      <c r="AI197" s="293"/>
      <c r="AJ197" s="293"/>
      <c r="AK197" s="292">
        <f t="shared" si="87"/>
        <v>255</v>
      </c>
      <c r="AL197" s="293"/>
      <c r="AM197" s="292">
        <f t="shared" si="95"/>
        <v>-255</v>
      </c>
      <c r="AN197" s="292">
        <f t="shared" si="88"/>
        <v>255</v>
      </c>
      <c r="AO197" s="293"/>
      <c r="AP197" s="293"/>
      <c r="AQ197" s="293"/>
      <c r="AR197" s="293"/>
      <c r="AS197" s="293"/>
      <c r="AT197" s="293"/>
      <c r="AU197" s="293"/>
      <c r="AV197" s="292">
        <f t="shared" si="89"/>
        <v>255</v>
      </c>
      <c r="AW197" s="293"/>
      <c r="AX197" s="292">
        <f t="shared" si="96"/>
        <v>0</v>
      </c>
      <c r="AY197" s="137" t="str">
        <f t="shared" si="90"/>
        <v>*</v>
      </c>
      <c r="AZ197" s="143"/>
      <c r="BA197" s="143" t="str">
        <f t="shared" si="71"/>
        <v/>
      </c>
      <c r="BD197" s="143" t="str">
        <f t="shared" si="70"/>
        <v>GRANAT-MCI</v>
      </c>
    </row>
    <row r="198" spans="1:56" ht="12">
      <c r="A198" s="288">
        <v>196</v>
      </c>
      <c r="B198" s="414" t="s">
        <v>3094</v>
      </c>
      <c r="C198" s="297" t="s">
        <v>263</v>
      </c>
      <c r="D198" s="297" t="s">
        <v>836</v>
      </c>
      <c r="E198" s="447"/>
      <c r="F198" s="299">
        <v>603</v>
      </c>
      <c r="G198" s="299"/>
      <c r="H198" s="300"/>
      <c r="I198" s="300"/>
      <c r="J198" s="300"/>
      <c r="K198" s="300"/>
      <c r="L198" s="300"/>
      <c r="M198" s="300"/>
      <c r="N198" s="300"/>
      <c r="O198" s="299"/>
      <c r="P198" s="300"/>
      <c r="Q198" s="299">
        <f t="shared" si="92"/>
        <v>603</v>
      </c>
      <c r="R198" s="299"/>
      <c r="S198" s="300"/>
      <c r="T198" s="300"/>
      <c r="U198" s="300"/>
      <c r="V198" s="300"/>
      <c r="W198" s="300"/>
      <c r="X198" s="300"/>
      <c r="Y198" s="300"/>
      <c r="Z198" s="299"/>
      <c r="AA198" s="300"/>
      <c r="AB198" s="299">
        <f t="shared" si="86"/>
        <v>603</v>
      </c>
      <c r="AC198" s="299"/>
      <c r="AD198" s="300"/>
      <c r="AE198" s="300"/>
      <c r="AF198" s="300"/>
      <c r="AG198" s="300"/>
      <c r="AH198" s="300"/>
      <c r="AI198" s="300"/>
      <c r="AJ198" s="300"/>
      <c r="AK198" s="299"/>
      <c r="AL198" s="300"/>
      <c r="AM198" s="299">
        <f t="shared" si="95"/>
        <v>603</v>
      </c>
      <c r="AN198" s="299"/>
      <c r="AO198" s="300"/>
      <c r="AP198" s="300"/>
      <c r="AQ198" s="300"/>
      <c r="AR198" s="300"/>
      <c r="AS198" s="300"/>
      <c r="AT198" s="300"/>
      <c r="AU198" s="300"/>
      <c r="AV198" s="299"/>
      <c r="AW198" s="300"/>
      <c r="AX198" s="299">
        <f t="shared" si="96"/>
        <v>603</v>
      </c>
      <c r="AY198" s="137" t="str">
        <f t="shared" si="90"/>
        <v/>
      </c>
      <c r="AZ198" s="143"/>
      <c r="BA198" s="143" t="str">
        <f t="shared" si="71"/>
        <v/>
      </c>
      <c r="BD198" s="143" t="str">
        <f t="shared" si="70"/>
        <v>GRAND-FINES (СТОП С 3 КВ.2011)</v>
      </c>
    </row>
    <row r="199" spans="1:56" ht="12">
      <c r="A199" s="288">
        <v>197</v>
      </c>
      <c r="B199" s="448" t="s">
        <v>388</v>
      </c>
      <c r="C199" s="449" t="s">
        <v>30</v>
      </c>
      <c r="D199" s="450"/>
      <c r="E199" s="448"/>
      <c r="F199" s="299"/>
      <c r="G199" s="299"/>
      <c r="H199" s="300"/>
      <c r="I199" s="300"/>
      <c r="J199" s="300"/>
      <c r="K199" s="300"/>
      <c r="L199" s="300"/>
      <c r="M199" s="300"/>
      <c r="N199" s="300"/>
      <c r="O199" s="299"/>
      <c r="P199" s="300"/>
      <c r="Q199" s="299"/>
      <c r="R199" s="299"/>
      <c r="S199" s="300"/>
      <c r="T199" s="300"/>
      <c r="U199" s="300"/>
      <c r="V199" s="300"/>
      <c r="W199" s="300"/>
      <c r="X199" s="300"/>
      <c r="Y199" s="300"/>
      <c r="Z199" s="299"/>
      <c r="AA199" s="300"/>
      <c r="AB199" s="299"/>
      <c r="AC199" s="299"/>
      <c r="AD199" s="300"/>
      <c r="AE199" s="300"/>
      <c r="AF199" s="300"/>
      <c r="AG199" s="300"/>
      <c r="AH199" s="300"/>
      <c r="AI199" s="300"/>
      <c r="AJ199" s="300"/>
      <c r="AK199" s="299"/>
      <c r="AL199" s="300"/>
      <c r="AM199" s="299"/>
      <c r="AN199" s="299"/>
      <c r="AO199" s="300"/>
      <c r="AP199" s="300"/>
      <c r="AQ199" s="300"/>
      <c r="AR199" s="300"/>
      <c r="AS199" s="300"/>
      <c r="AT199" s="300"/>
      <c r="AU199" s="300"/>
      <c r="AV199" s="299"/>
      <c r="AW199" s="300"/>
      <c r="AX199" s="299"/>
      <c r="AY199" s="137" t="str">
        <f t="shared" si="90"/>
        <v>*</v>
      </c>
      <c r="AZ199" s="143"/>
      <c r="BA199" s="143" t="str">
        <f t="shared" si="71"/>
        <v/>
      </c>
      <c r="BD199" s="143" t="str">
        <f t="shared" ref="BD199:BD260" si="97">UPPER(B199)</f>
        <v>GRUPA FINANCIARĂ</v>
      </c>
    </row>
    <row r="200" spans="1:56" ht="12">
      <c r="A200" s="288">
        <v>198</v>
      </c>
      <c r="B200" s="296" t="s">
        <v>3095</v>
      </c>
      <c r="C200" s="297" t="s">
        <v>30</v>
      </c>
      <c r="D200" s="297" t="s">
        <v>391</v>
      </c>
      <c r="E200" s="298"/>
      <c r="F200" s="299">
        <v>1275</v>
      </c>
      <c r="G200" s="299"/>
      <c r="H200" s="300"/>
      <c r="I200" s="300"/>
      <c r="J200" s="300"/>
      <c r="K200" s="300"/>
      <c r="L200" s="300"/>
      <c r="M200" s="300"/>
      <c r="N200" s="300"/>
      <c r="O200" s="299"/>
      <c r="P200" s="300"/>
      <c r="Q200" s="299">
        <f t="shared" ref="Q200:Q211" si="98">F200+O200-P200</f>
        <v>1275</v>
      </c>
      <c r="R200" s="299"/>
      <c r="S200" s="300"/>
      <c r="T200" s="300"/>
      <c r="U200" s="300"/>
      <c r="V200" s="300"/>
      <c r="W200" s="300"/>
      <c r="X200" s="300"/>
      <c r="Y200" s="300"/>
      <c r="Z200" s="299"/>
      <c r="AA200" s="300"/>
      <c r="AB200" s="299">
        <f t="shared" ref="AB200:AB211" si="99">Q200+Z200-AA200</f>
        <v>1275</v>
      </c>
      <c r="AC200" s="299"/>
      <c r="AD200" s="300"/>
      <c r="AE200" s="300"/>
      <c r="AF200" s="300"/>
      <c r="AG200" s="300"/>
      <c r="AH200" s="300"/>
      <c r="AI200" s="300"/>
      <c r="AJ200" s="300"/>
      <c r="AK200" s="299"/>
      <c r="AL200" s="300"/>
      <c r="AM200" s="299">
        <f t="shared" ref="AM200:AM211" si="100">AB200+AK200-AL200</f>
        <v>1275</v>
      </c>
      <c r="AN200" s="299"/>
      <c r="AO200" s="300"/>
      <c r="AP200" s="300"/>
      <c r="AQ200" s="300"/>
      <c r="AR200" s="300"/>
      <c r="AS200" s="300"/>
      <c r="AT200" s="300"/>
      <c r="AU200" s="300"/>
      <c r="AV200" s="299"/>
      <c r="AW200" s="300"/>
      <c r="AX200" s="299">
        <f t="shared" ref="AX200:AX211" si="101">AM200+AV200-AW200</f>
        <v>1275</v>
      </c>
      <c r="AY200" s="137" t="str">
        <f t="shared" si="90"/>
        <v/>
      </c>
      <c r="AZ200" s="143"/>
      <c r="BA200" s="143" t="str">
        <f t="shared" ref="BA200:BA263" si="102">IF(E200*3=G200,"","!!!!!")</f>
        <v/>
      </c>
      <c r="BD200" s="143" t="str">
        <f t="shared" si="97"/>
        <v>GRUPA VADVAS (СТОП С 1 КВ.2014)</v>
      </c>
    </row>
    <row r="201" spans="1:56" ht="12">
      <c r="A201" s="288">
        <v>199</v>
      </c>
      <c r="B201" s="289" t="s">
        <v>3060</v>
      </c>
      <c r="C201" s="290" t="s">
        <v>14</v>
      </c>
      <c r="D201" s="290" t="s">
        <v>1982</v>
      </c>
      <c r="E201" s="291">
        <v>50</v>
      </c>
      <c r="F201" s="292">
        <v>1200</v>
      </c>
      <c r="G201" s="292">
        <f t="shared" ref="G201:G211" si="103">E201*3</f>
        <v>150</v>
      </c>
      <c r="H201" s="293"/>
      <c r="I201" s="293"/>
      <c r="J201" s="293"/>
      <c r="K201" s="293"/>
      <c r="L201" s="293"/>
      <c r="M201" s="293"/>
      <c r="N201" s="293"/>
      <c r="O201" s="292">
        <f t="shared" ref="O201:O211" si="104">SUM(G201:N201)</f>
        <v>150</v>
      </c>
      <c r="P201" s="293"/>
      <c r="Q201" s="292">
        <f t="shared" si="98"/>
        <v>1350</v>
      </c>
      <c r="R201" s="292">
        <f t="shared" ref="R201:R211" si="105">E201*3</f>
        <v>150</v>
      </c>
      <c r="S201" s="293"/>
      <c r="T201" s="293"/>
      <c r="U201" s="293"/>
      <c r="V201" s="293"/>
      <c r="W201" s="293"/>
      <c r="X201" s="293"/>
      <c r="Y201" s="293"/>
      <c r="Z201" s="292">
        <f t="shared" ref="Z201:Z211" si="106">SUM(R201:Y201)</f>
        <v>150</v>
      </c>
      <c r="AA201" s="293"/>
      <c r="AB201" s="292">
        <f t="shared" si="99"/>
        <v>1500</v>
      </c>
      <c r="AC201" s="292">
        <f t="shared" ref="AC201:AC211" si="107">$E201*3</f>
        <v>150</v>
      </c>
      <c r="AD201" s="293"/>
      <c r="AE201" s="293"/>
      <c r="AF201" s="293"/>
      <c r="AG201" s="293"/>
      <c r="AH201" s="293"/>
      <c r="AI201" s="293"/>
      <c r="AJ201" s="293"/>
      <c r="AK201" s="292">
        <f t="shared" ref="AK201:AK211" si="108">SUM(AC201:AJ201)</f>
        <v>150</v>
      </c>
      <c r="AL201" s="293"/>
      <c r="AM201" s="292">
        <f t="shared" si="100"/>
        <v>1650</v>
      </c>
      <c r="AN201" s="292">
        <f t="shared" ref="AN201:AN211" si="109">$E201*3</f>
        <v>150</v>
      </c>
      <c r="AO201" s="293"/>
      <c r="AP201" s="293"/>
      <c r="AQ201" s="293"/>
      <c r="AR201" s="293"/>
      <c r="AS201" s="293"/>
      <c r="AT201" s="293"/>
      <c r="AU201" s="293"/>
      <c r="AV201" s="292">
        <f t="shared" ref="AV201:AV211" si="110">SUM(AN201:AU201)</f>
        <v>150</v>
      </c>
      <c r="AW201" s="293"/>
      <c r="AX201" s="292">
        <f t="shared" si="101"/>
        <v>1800</v>
      </c>
      <c r="AY201" s="137" t="str">
        <f t="shared" si="90"/>
        <v/>
      </c>
      <c r="AZ201" s="143"/>
      <c r="BA201" s="143" t="str">
        <f t="shared" si="102"/>
        <v/>
      </c>
      <c r="BD201" s="143" t="str">
        <f t="shared" si="97"/>
        <v>HINZUNICOM</v>
      </c>
    </row>
    <row r="202" spans="1:56" ht="12">
      <c r="A202" s="288">
        <v>200</v>
      </c>
      <c r="B202" s="294" t="s">
        <v>1613</v>
      </c>
      <c r="C202" s="290" t="s">
        <v>14</v>
      </c>
      <c r="D202" s="290"/>
      <c r="E202" s="291">
        <v>195</v>
      </c>
      <c r="F202" s="292">
        <v>0</v>
      </c>
      <c r="G202" s="292">
        <f t="shared" si="103"/>
        <v>585</v>
      </c>
      <c r="H202" s="293"/>
      <c r="I202" s="293"/>
      <c r="J202" s="293"/>
      <c r="K202" s="293"/>
      <c r="L202" s="293"/>
      <c r="M202" s="293"/>
      <c r="N202" s="293"/>
      <c r="O202" s="292">
        <f t="shared" si="104"/>
        <v>585</v>
      </c>
      <c r="P202" s="293">
        <v>585</v>
      </c>
      <c r="Q202" s="292">
        <f t="shared" si="98"/>
        <v>0</v>
      </c>
      <c r="R202" s="292">
        <f t="shared" si="105"/>
        <v>585</v>
      </c>
      <c r="S202" s="293"/>
      <c r="T202" s="293"/>
      <c r="U202" s="293"/>
      <c r="V202" s="293"/>
      <c r="W202" s="293"/>
      <c r="X202" s="293"/>
      <c r="Y202" s="293"/>
      <c r="Z202" s="292">
        <f t="shared" si="106"/>
        <v>585</v>
      </c>
      <c r="AA202" s="293">
        <v>1170</v>
      </c>
      <c r="AB202" s="292">
        <f t="shared" si="99"/>
        <v>-585</v>
      </c>
      <c r="AC202" s="292">
        <f t="shared" si="107"/>
        <v>585</v>
      </c>
      <c r="AD202" s="293"/>
      <c r="AE202" s="293"/>
      <c r="AF202" s="293"/>
      <c r="AG202" s="293"/>
      <c r="AH202" s="293"/>
      <c r="AI202" s="293"/>
      <c r="AJ202" s="293"/>
      <c r="AK202" s="292">
        <f t="shared" si="108"/>
        <v>585</v>
      </c>
      <c r="AL202" s="293"/>
      <c r="AM202" s="292">
        <f t="shared" si="100"/>
        <v>0</v>
      </c>
      <c r="AN202" s="292">
        <f t="shared" si="109"/>
        <v>585</v>
      </c>
      <c r="AO202" s="293"/>
      <c r="AP202" s="293"/>
      <c r="AQ202" s="293"/>
      <c r="AR202" s="293"/>
      <c r="AS202" s="293"/>
      <c r="AT202" s="293"/>
      <c r="AU202" s="293"/>
      <c r="AV202" s="292">
        <f t="shared" si="110"/>
        <v>585</v>
      </c>
      <c r="AW202" s="293"/>
      <c r="AX202" s="292">
        <f t="shared" si="101"/>
        <v>585</v>
      </c>
      <c r="AY202" s="137" t="str">
        <f t="shared" si="90"/>
        <v/>
      </c>
      <c r="AZ202" s="143"/>
      <c r="BA202" s="143" t="str">
        <f t="shared" si="102"/>
        <v/>
      </c>
      <c r="BD202" s="143" t="str">
        <f t="shared" si="97"/>
        <v>IALCONSTRUCT</v>
      </c>
    </row>
    <row r="203" spans="1:56" ht="12">
      <c r="A203" s="288">
        <v>201</v>
      </c>
      <c r="B203" s="289" t="s">
        <v>395</v>
      </c>
      <c r="C203" s="290" t="s">
        <v>14</v>
      </c>
      <c r="D203" s="290" t="s">
        <v>396</v>
      </c>
      <c r="E203" s="291">
        <v>240</v>
      </c>
      <c r="F203" s="292">
        <v>0</v>
      </c>
      <c r="G203" s="292">
        <f t="shared" si="103"/>
        <v>720</v>
      </c>
      <c r="H203" s="293"/>
      <c r="I203" s="293"/>
      <c r="J203" s="293"/>
      <c r="K203" s="293"/>
      <c r="L203" s="293"/>
      <c r="M203" s="293"/>
      <c r="N203" s="293"/>
      <c r="O203" s="292">
        <f t="shared" si="104"/>
        <v>720</v>
      </c>
      <c r="P203" s="293">
        <v>2880</v>
      </c>
      <c r="Q203" s="292">
        <f t="shared" si="98"/>
        <v>-2160</v>
      </c>
      <c r="R203" s="292">
        <f t="shared" si="105"/>
        <v>720</v>
      </c>
      <c r="S203" s="293"/>
      <c r="T203" s="293"/>
      <c r="U203" s="293"/>
      <c r="V203" s="293"/>
      <c r="W203" s="293"/>
      <c r="X203" s="293"/>
      <c r="Y203" s="293"/>
      <c r="Z203" s="292">
        <f t="shared" si="106"/>
        <v>720</v>
      </c>
      <c r="AA203" s="293"/>
      <c r="AB203" s="292">
        <f t="shared" si="99"/>
        <v>-1440</v>
      </c>
      <c r="AC203" s="292">
        <f t="shared" si="107"/>
        <v>720</v>
      </c>
      <c r="AD203" s="293"/>
      <c r="AE203" s="293"/>
      <c r="AF203" s="293"/>
      <c r="AG203" s="293"/>
      <c r="AH203" s="293"/>
      <c r="AI203" s="293"/>
      <c r="AJ203" s="293"/>
      <c r="AK203" s="292">
        <f t="shared" si="108"/>
        <v>720</v>
      </c>
      <c r="AL203" s="293"/>
      <c r="AM203" s="292">
        <f t="shared" si="100"/>
        <v>-720</v>
      </c>
      <c r="AN203" s="292">
        <f t="shared" si="109"/>
        <v>720</v>
      </c>
      <c r="AO203" s="293"/>
      <c r="AP203" s="293"/>
      <c r="AQ203" s="293"/>
      <c r="AR203" s="293"/>
      <c r="AS203" s="293"/>
      <c r="AT203" s="293"/>
      <c r="AU203" s="293"/>
      <c r="AV203" s="292">
        <f t="shared" si="110"/>
        <v>720</v>
      </c>
      <c r="AW203" s="293"/>
      <c r="AX203" s="292">
        <f t="shared" si="101"/>
        <v>0</v>
      </c>
      <c r="AY203" s="137" t="str">
        <f t="shared" si="90"/>
        <v>*</v>
      </c>
      <c r="AZ203" s="143"/>
      <c r="BA203" s="143" t="str">
        <f t="shared" si="102"/>
        <v/>
      </c>
      <c r="BD203" s="143" t="str">
        <f t="shared" si="97"/>
        <v>ICCAR</v>
      </c>
    </row>
    <row r="204" spans="1:56" ht="12">
      <c r="A204" s="288">
        <v>202</v>
      </c>
      <c r="B204" s="289" t="s">
        <v>3371</v>
      </c>
      <c r="C204" s="290" t="s">
        <v>14</v>
      </c>
      <c r="D204" s="290"/>
      <c r="E204" s="291">
        <v>75</v>
      </c>
      <c r="F204" s="292">
        <v>0</v>
      </c>
      <c r="G204" s="292">
        <f t="shared" si="103"/>
        <v>225</v>
      </c>
      <c r="H204" s="293"/>
      <c r="I204" s="293"/>
      <c r="J204" s="293"/>
      <c r="K204" s="293"/>
      <c r="L204" s="293"/>
      <c r="M204" s="293"/>
      <c r="N204" s="293"/>
      <c r="O204" s="292">
        <f t="shared" si="104"/>
        <v>225</v>
      </c>
      <c r="P204" s="293">
        <v>900</v>
      </c>
      <c r="Q204" s="292">
        <f t="shared" si="98"/>
        <v>-675</v>
      </c>
      <c r="R204" s="292">
        <f t="shared" si="105"/>
        <v>225</v>
      </c>
      <c r="S204" s="293"/>
      <c r="T204" s="293"/>
      <c r="U204" s="293"/>
      <c r="V204" s="293"/>
      <c r="W204" s="293">
        <v>100</v>
      </c>
      <c r="X204" s="293"/>
      <c r="Y204" s="293"/>
      <c r="Z204" s="292">
        <f t="shared" si="106"/>
        <v>325</v>
      </c>
      <c r="AA204" s="293">
        <v>100</v>
      </c>
      <c r="AB204" s="292">
        <f t="shared" si="99"/>
        <v>-450</v>
      </c>
      <c r="AC204" s="292">
        <f t="shared" si="107"/>
        <v>225</v>
      </c>
      <c r="AD204" s="293"/>
      <c r="AE204" s="293"/>
      <c r="AF204" s="293"/>
      <c r="AG204" s="293"/>
      <c r="AH204" s="293"/>
      <c r="AI204" s="293"/>
      <c r="AJ204" s="293"/>
      <c r="AK204" s="292">
        <f t="shared" si="108"/>
        <v>225</v>
      </c>
      <c r="AL204" s="293"/>
      <c r="AM204" s="292">
        <f t="shared" si="100"/>
        <v>-225</v>
      </c>
      <c r="AN204" s="292">
        <f t="shared" si="109"/>
        <v>225</v>
      </c>
      <c r="AO204" s="293"/>
      <c r="AP204" s="293"/>
      <c r="AQ204" s="293"/>
      <c r="AR204" s="293"/>
      <c r="AS204" s="293"/>
      <c r="AT204" s="293"/>
      <c r="AU204" s="293"/>
      <c r="AV204" s="292">
        <f t="shared" si="110"/>
        <v>225</v>
      </c>
      <c r="AW204" s="293"/>
      <c r="AX204" s="292">
        <f t="shared" si="101"/>
        <v>0</v>
      </c>
      <c r="AY204" s="137" t="str">
        <f t="shared" si="90"/>
        <v>*</v>
      </c>
      <c r="AZ204" s="143"/>
      <c r="BA204" s="143" t="str">
        <f t="shared" si="102"/>
        <v/>
      </c>
      <c r="BD204" s="143" t="str">
        <f t="shared" si="97"/>
        <v>ICF-CONSULTING-SERVICE</v>
      </c>
    </row>
    <row r="205" spans="1:56" ht="12">
      <c r="A205" s="288">
        <v>203</v>
      </c>
      <c r="B205" s="294" t="s">
        <v>985</v>
      </c>
      <c r="C205" s="290" t="s">
        <v>14</v>
      </c>
      <c r="D205" s="290" t="s">
        <v>967</v>
      </c>
      <c r="E205" s="291">
        <v>210</v>
      </c>
      <c r="F205" s="292">
        <v>630</v>
      </c>
      <c r="G205" s="292">
        <f t="shared" si="103"/>
        <v>630</v>
      </c>
      <c r="H205" s="293"/>
      <c r="I205" s="293"/>
      <c r="J205" s="293"/>
      <c r="K205" s="293"/>
      <c r="L205" s="293"/>
      <c r="M205" s="293"/>
      <c r="N205" s="293"/>
      <c r="O205" s="292">
        <f t="shared" si="104"/>
        <v>630</v>
      </c>
      <c r="P205" s="293">
        <v>1260</v>
      </c>
      <c r="Q205" s="292">
        <f t="shared" si="98"/>
        <v>0</v>
      </c>
      <c r="R205" s="292">
        <f t="shared" si="105"/>
        <v>630</v>
      </c>
      <c r="S205" s="293">
        <v>50</v>
      </c>
      <c r="T205" s="293"/>
      <c r="U205" s="293"/>
      <c r="V205" s="293"/>
      <c r="W205" s="293">
        <v>100</v>
      </c>
      <c r="X205" s="293"/>
      <c r="Y205" s="293"/>
      <c r="Z205" s="292">
        <f t="shared" si="106"/>
        <v>780</v>
      </c>
      <c r="AA205" s="293">
        <v>780</v>
      </c>
      <c r="AB205" s="292">
        <f t="shared" si="99"/>
        <v>0</v>
      </c>
      <c r="AC205" s="292">
        <f t="shared" si="107"/>
        <v>630</v>
      </c>
      <c r="AD205" s="293"/>
      <c r="AE205" s="293"/>
      <c r="AF205" s="293"/>
      <c r="AG205" s="293"/>
      <c r="AH205" s="293"/>
      <c r="AI205" s="293"/>
      <c r="AJ205" s="293"/>
      <c r="AK205" s="292">
        <f t="shared" si="108"/>
        <v>630</v>
      </c>
      <c r="AL205" s="293">
        <v>630</v>
      </c>
      <c r="AM205" s="292">
        <f t="shared" si="100"/>
        <v>0</v>
      </c>
      <c r="AN205" s="292">
        <f t="shared" si="109"/>
        <v>630</v>
      </c>
      <c r="AO205" s="293"/>
      <c r="AP205" s="293"/>
      <c r="AQ205" s="293"/>
      <c r="AR205" s="293"/>
      <c r="AS205" s="293"/>
      <c r="AT205" s="293"/>
      <c r="AU205" s="293"/>
      <c r="AV205" s="292">
        <f t="shared" si="110"/>
        <v>630</v>
      </c>
      <c r="AW205" s="293">
        <v>630</v>
      </c>
      <c r="AX205" s="292">
        <f t="shared" si="101"/>
        <v>0</v>
      </c>
      <c r="AZ205" s="143"/>
      <c r="BA205" s="143" t="str">
        <f t="shared" si="102"/>
        <v/>
      </c>
      <c r="BD205" s="143" t="str">
        <f t="shared" si="97"/>
        <v>ÎCI NORD</v>
      </c>
    </row>
    <row r="206" spans="1:56" ht="12">
      <c r="A206" s="288">
        <v>204</v>
      </c>
      <c r="B206" s="289" t="s">
        <v>1511</v>
      </c>
      <c r="C206" s="290" t="s">
        <v>14</v>
      </c>
      <c r="D206" s="290" t="s">
        <v>885</v>
      </c>
      <c r="E206" s="291">
        <v>100</v>
      </c>
      <c r="F206" s="292">
        <v>0</v>
      </c>
      <c r="G206" s="292">
        <f t="shared" si="103"/>
        <v>300</v>
      </c>
      <c r="H206" s="293"/>
      <c r="I206" s="293"/>
      <c r="J206" s="293"/>
      <c r="K206" s="293"/>
      <c r="L206" s="293"/>
      <c r="M206" s="293"/>
      <c r="N206" s="293"/>
      <c r="O206" s="292">
        <f t="shared" si="104"/>
        <v>300</v>
      </c>
      <c r="P206" s="293">
        <v>1350</v>
      </c>
      <c r="Q206" s="292">
        <f t="shared" si="98"/>
        <v>-1050</v>
      </c>
      <c r="R206" s="292">
        <f t="shared" si="105"/>
        <v>300</v>
      </c>
      <c r="S206" s="293">
        <v>50</v>
      </c>
      <c r="T206" s="293"/>
      <c r="U206" s="293"/>
      <c r="V206" s="293"/>
      <c r="W206" s="293">
        <v>100</v>
      </c>
      <c r="X206" s="293"/>
      <c r="Y206" s="293"/>
      <c r="Z206" s="292">
        <f t="shared" si="106"/>
        <v>450</v>
      </c>
      <c r="AA206" s="293"/>
      <c r="AB206" s="292">
        <f t="shared" si="99"/>
        <v>-600</v>
      </c>
      <c r="AC206" s="292">
        <f t="shared" si="107"/>
        <v>300</v>
      </c>
      <c r="AD206" s="293"/>
      <c r="AE206" s="293"/>
      <c r="AF206" s="293"/>
      <c r="AG206" s="293"/>
      <c r="AH206" s="293"/>
      <c r="AI206" s="293"/>
      <c r="AJ206" s="293"/>
      <c r="AK206" s="292">
        <f t="shared" si="108"/>
        <v>300</v>
      </c>
      <c r="AL206" s="293"/>
      <c r="AM206" s="292">
        <f t="shared" si="100"/>
        <v>-300</v>
      </c>
      <c r="AN206" s="292">
        <f t="shared" si="109"/>
        <v>300</v>
      </c>
      <c r="AO206" s="293"/>
      <c r="AP206" s="293"/>
      <c r="AQ206" s="293"/>
      <c r="AR206" s="293"/>
      <c r="AS206" s="293"/>
      <c r="AT206" s="293"/>
      <c r="AU206" s="293"/>
      <c r="AV206" s="292">
        <f t="shared" si="110"/>
        <v>300</v>
      </c>
      <c r="AW206" s="293"/>
      <c r="AX206" s="292">
        <f t="shared" si="101"/>
        <v>0</v>
      </c>
      <c r="AZ206" s="143"/>
      <c r="BA206" s="143" t="str">
        <f t="shared" si="102"/>
        <v/>
      </c>
      <c r="BD206" s="143" t="str">
        <f t="shared" si="97"/>
        <v>ÎCM-2 FALESTI</v>
      </c>
    </row>
    <row r="207" spans="1:56" ht="12">
      <c r="A207" s="288">
        <v>205</v>
      </c>
      <c r="B207" s="294" t="s">
        <v>3097</v>
      </c>
      <c r="C207" s="290" t="s">
        <v>10</v>
      </c>
      <c r="D207" s="290" t="s">
        <v>399</v>
      </c>
      <c r="E207" s="295">
        <v>410</v>
      </c>
      <c r="F207" s="292">
        <v>0</v>
      </c>
      <c r="G207" s="292">
        <f t="shared" si="103"/>
        <v>1230</v>
      </c>
      <c r="H207" s="293"/>
      <c r="I207" s="293"/>
      <c r="J207" s="293"/>
      <c r="K207" s="293"/>
      <c r="L207" s="293"/>
      <c r="M207" s="293"/>
      <c r="N207" s="293"/>
      <c r="O207" s="292">
        <f t="shared" si="104"/>
        <v>1230</v>
      </c>
      <c r="P207" s="293">
        <v>1230</v>
      </c>
      <c r="Q207" s="292">
        <f t="shared" si="98"/>
        <v>0</v>
      </c>
      <c r="R207" s="292">
        <f t="shared" si="105"/>
        <v>1230</v>
      </c>
      <c r="S207" s="293"/>
      <c r="T207" s="293"/>
      <c r="U207" s="293"/>
      <c r="V207" s="293"/>
      <c r="W207" s="293"/>
      <c r="X207" s="293"/>
      <c r="Y207" s="293"/>
      <c r="Z207" s="292">
        <f t="shared" si="106"/>
        <v>1230</v>
      </c>
      <c r="AA207" s="293">
        <v>1230</v>
      </c>
      <c r="AB207" s="292">
        <f t="shared" si="99"/>
        <v>0</v>
      </c>
      <c r="AC207" s="292">
        <f t="shared" si="107"/>
        <v>1230</v>
      </c>
      <c r="AD207" s="293"/>
      <c r="AE207" s="293"/>
      <c r="AF207" s="293"/>
      <c r="AG207" s="293"/>
      <c r="AH207" s="293"/>
      <c r="AI207" s="293"/>
      <c r="AJ207" s="293"/>
      <c r="AK207" s="292">
        <f t="shared" si="108"/>
        <v>1230</v>
      </c>
      <c r="AL207" s="293">
        <v>1230</v>
      </c>
      <c r="AM207" s="292">
        <f t="shared" si="100"/>
        <v>0</v>
      </c>
      <c r="AN207" s="292">
        <f t="shared" si="109"/>
        <v>1230</v>
      </c>
      <c r="AO207" s="293"/>
      <c r="AP207" s="293"/>
      <c r="AQ207" s="293"/>
      <c r="AR207" s="293"/>
      <c r="AS207" s="293"/>
      <c r="AT207" s="293"/>
      <c r="AU207" s="293"/>
      <c r="AV207" s="292">
        <f t="shared" si="110"/>
        <v>1230</v>
      </c>
      <c r="AW207" s="293">
        <v>1230</v>
      </c>
      <c r="AX207" s="292">
        <f t="shared" si="101"/>
        <v>0</v>
      </c>
      <c r="AY207" s="137" t="str">
        <f t="shared" si="90"/>
        <v>*</v>
      </c>
      <c r="AZ207" s="143"/>
      <c r="BA207" s="143" t="str">
        <f t="shared" si="102"/>
        <v/>
      </c>
      <c r="BD207" s="143" t="str">
        <f t="shared" si="97"/>
        <v>IGIENA-PLUS</v>
      </c>
    </row>
    <row r="208" spans="1:56" ht="12">
      <c r="A208" s="288">
        <v>206</v>
      </c>
      <c r="B208" s="289" t="s">
        <v>1397</v>
      </c>
      <c r="C208" s="290" t="s">
        <v>23</v>
      </c>
      <c r="D208" s="290"/>
      <c r="E208" s="291">
        <v>300</v>
      </c>
      <c r="F208" s="292">
        <v>0</v>
      </c>
      <c r="G208" s="292">
        <f t="shared" si="103"/>
        <v>900</v>
      </c>
      <c r="H208" s="293"/>
      <c r="I208" s="293"/>
      <c r="J208" s="293"/>
      <c r="K208" s="293"/>
      <c r="L208" s="293"/>
      <c r="M208" s="293"/>
      <c r="N208" s="293"/>
      <c r="O208" s="292">
        <f t="shared" si="104"/>
        <v>900</v>
      </c>
      <c r="P208" s="293">
        <v>3600</v>
      </c>
      <c r="Q208" s="292">
        <f t="shared" si="98"/>
        <v>-2700</v>
      </c>
      <c r="R208" s="292">
        <f t="shared" si="105"/>
        <v>900</v>
      </c>
      <c r="S208" s="293">
        <v>50</v>
      </c>
      <c r="T208" s="293"/>
      <c r="U208" s="293"/>
      <c r="V208" s="293"/>
      <c r="W208" s="293">
        <v>100</v>
      </c>
      <c r="X208" s="293"/>
      <c r="Y208" s="293"/>
      <c r="Z208" s="292">
        <f t="shared" si="106"/>
        <v>1050</v>
      </c>
      <c r="AA208" s="293">
        <v>150</v>
      </c>
      <c r="AB208" s="292">
        <f t="shared" si="99"/>
        <v>-1800</v>
      </c>
      <c r="AC208" s="292">
        <f t="shared" si="107"/>
        <v>900</v>
      </c>
      <c r="AD208" s="293"/>
      <c r="AE208" s="293"/>
      <c r="AF208" s="293"/>
      <c r="AG208" s="293"/>
      <c r="AH208" s="293"/>
      <c r="AI208" s="293"/>
      <c r="AJ208" s="293"/>
      <c r="AK208" s="292">
        <f t="shared" si="108"/>
        <v>900</v>
      </c>
      <c r="AL208" s="293"/>
      <c r="AM208" s="292">
        <f t="shared" si="100"/>
        <v>-900</v>
      </c>
      <c r="AN208" s="292">
        <f t="shared" si="109"/>
        <v>900</v>
      </c>
      <c r="AO208" s="293"/>
      <c r="AP208" s="293"/>
      <c r="AQ208" s="293"/>
      <c r="AR208" s="293"/>
      <c r="AS208" s="293"/>
      <c r="AT208" s="293"/>
      <c r="AU208" s="293"/>
      <c r="AV208" s="292">
        <f t="shared" si="110"/>
        <v>900</v>
      </c>
      <c r="AW208" s="293"/>
      <c r="AX208" s="292">
        <f t="shared" si="101"/>
        <v>0</v>
      </c>
      <c r="AY208" s="137" t="str">
        <f t="shared" si="90"/>
        <v>*</v>
      </c>
      <c r="AZ208" s="143"/>
      <c r="BA208" s="143" t="str">
        <f t="shared" si="102"/>
        <v/>
      </c>
      <c r="BD208" s="143" t="str">
        <f t="shared" si="97"/>
        <v>IMPERIAL-VIN</v>
      </c>
    </row>
    <row r="209" spans="1:56" ht="12">
      <c r="A209" s="288">
        <v>207</v>
      </c>
      <c r="B209" s="542" t="s">
        <v>402</v>
      </c>
      <c r="C209" s="290" t="s">
        <v>14</v>
      </c>
      <c r="D209" s="290" t="s">
        <v>404</v>
      </c>
      <c r="E209" s="291">
        <v>200</v>
      </c>
      <c r="F209" s="292">
        <v>0</v>
      </c>
      <c r="G209" s="292">
        <f t="shared" si="103"/>
        <v>600</v>
      </c>
      <c r="H209" s="293"/>
      <c r="I209" s="293"/>
      <c r="J209" s="293"/>
      <c r="K209" s="293"/>
      <c r="L209" s="293"/>
      <c r="M209" s="293"/>
      <c r="N209" s="293"/>
      <c r="O209" s="292">
        <f t="shared" si="104"/>
        <v>600</v>
      </c>
      <c r="P209" s="293"/>
      <c r="Q209" s="292">
        <f t="shared" si="98"/>
        <v>600</v>
      </c>
      <c r="R209" s="292">
        <f t="shared" si="105"/>
        <v>600</v>
      </c>
      <c r="S209" s="293"/>
      <c r="T209" s="293"/>
      <c r="U209" s="293"/>
      <c r="V209" s="293"/>
      <c r="W209" s="293"/>
      <c r="X209" s="293"/>
      <c r="Y209" s="293"/>
      <c r="Z209" s="292">
        <f t="shared" si="106"/>
        <v>600</v>
      </c>
      <c r="AA209" s="293">
        <v>1200</v>
      </c>
      <c r="AB209" s="292">
        <f t="shared" si="99"/>
        <v>0</v>
      </c>
      <c r="AC209" s="292">
        <f t="shared" si="107"/>
        <v>600</v>
      </c>
      <c r="AD209" s="293"/>
      <c r="AE209" s="293"/>
      <c r="AF209" s="293"/>
      <c r="AG209" s="293"/>
      <c r="AH209" s="293"/>
      <c r="AI209" s="293"/>
      <c r="AJ209" s="293"/>
      <c r="AK209" s="292">
        <f t="shared" si="108"/>
        <v>600</v>
      </c>
      <c r="AL209" s="293">
        <v>1250</v>
      </c>
      <c r="AM209" s="292">
        <f t="shared" si="100"/>
        <v>-650</v>
      </c>
      <c r="AN209" s="292">
        <f t="shared" si="109"/>
        <v>600</v>
      </c>
      <c r="AO209" s="293">
        <v>50</v>
      </c>
      <c r="AP209" s="293"/>
      <c r="AQ209" s="293"/>
      <c r="AR209" s="293"/>
      <c r="AS209" s="293"/>
      <c r="AT209" s="293"/>
      <c r="AU209" s="293"/>
      <c r="AV209" s="292">
        <f t="shared" si="110"/>
        <v>650</v>
      </c>
      <c r="AW209" s="293"/>
      <c r="AX209" s="292">
        <f t="shared" si="101"/>
        <v>0</v>
      </c>
      <c r="AZ209" s="143"/>
      <c r="BA209" s="143" t="str">
        <f t="shared" si="102"/>
        <v/>
      </c>
    </row>
    <row r="210" spans="1:56" ht="13">
      <c r="A210" s="288">
        <v>208</v>
      </c>
      <c r="B210" s="541" t="s">
        <v>3596</v>
      </c>
      <c r="C210" s="290" t="s">
        <v>14</v>
      </c>
      <c r="D210" s="290"/>
      <c r="E210" s="295">
        <v>250</v>
      </c>
      <c r="F210" s="292">
        <v>0</v>
      </c>
      <c r="G210" s="292">
        <f t="shared" si="103"/>
        <v>750</v>
      </c>
      <c r="H210" s="293"/>
      <c r="I210" s="293"/>
      <c r="J210" s="293"/>
      <c r="K210" s="293"/>
      <c r="L210" s="293"/>
      <c r="M210" s="293"/>
      <c r="N210" s="293"/>
      <c r="O210" s="292">
        <f t="shared" si="104"/>
        <v>750</v>
      </c>
      <c r="P210" s="293">
        <v>750</v>
      </c>
      <c r="Q210" s="292">
        <f t="shared" si="98"/>
        <v>0</v>
      </c>
      <c r="R210" s="292">
        <f t="shared" si="105"/>
        <v>750</v>
      </c>
      <c r="S210" s="293">
        <v>50</v>
      </c>
      <c r="T210" s="293"/>
      <c r="U210" s="293">
        <v>285</v>
      </c>
      <c r="V210" s="293"/>
      <c r="W210" s="293">
        <v>100</v>
      </c>
      <c r="X210" s="293"/>
      <c r="Y210" s="293"/>
      <c r="Z210" s="292">
        <f t="shared" si="106"/>
        <v>1185</v>
      </c>
      <c r="AA210" s="293">
        <v>1185</v>
      </c>
      <c r="AB210" s="292">
        <f t="shared" si="99"/>
        <v>0</v>
      </c>
      <c r="AC210" s="292">
        <f t="shared" si="107"/>
        <v>750</v>
      </c>
      <c r="AD210" s="293"/>
      <c r="AE210" s="293"/>
      <c r="AF210" s="293">
        <v>280</v>
      </c>
      <c r="AG210" s="293"/>
      <c r="AH210" s="293"/>
      <c r="AI210" s="293"/>
      <c r="AJ210" s="293"/>
      <c r="AK210" s="292">
        <f t="shared" si="108"/>
        <v>1030</v>
      </c>
      <c r="AL210" s="293">
        <v>1780</v>
      </c>
      <c r="AM210" s="292">
        <f t="shared" si="100"/>
        <v>-750</v>
      </c>
      <c r="AN210" s="292">
        <f t="shared" si="109"/>
        <v>750</v>
      </c>
      <c r="AO210" s="293"/>
      <c r="AP210" s="293">
        <v>100</v>
      </c>
      <c r="AQ210" s="293"/>
      <c r="AR210" s="293"/>
      <c r="AS210" s="293"/>
      <c r="AT210" s="293"/>
      <c r="AU210" s="293"/>
      <c r="AV210" s="292">
        <f t="shared" si="110"/>
        <v>850</v>
      </c>
      <c r="AW210" s="293">
        <v>100</v>
      </c>
      <c r="AX210" s="292">
        <f t="shared" si="101"/>
        <v>0</v>
      </c>
      <c r="AY210" s="137" t="str">
        <f t="shared" si="90"/>
        <v>*</v>
      </c>
      <c r="AZ210" s="143"/>
      <c r="BA210" s="143" t="str">
        <f t="shared" si="102"/>
        <v/>
      </c>
      <c r="BD210" s="143" t="str">
        <f t="shared" si="97"/>
        <v>IMTEHCOM</v>
      </c>
    </row>
    <row r="211" spans="1:56" ht="12">
      <c r="A211" s="288">
        <v>209</v>
      </c>
      <c r="B211" s="289" t="s">
        <v>3916</v>
      </c>
      <c r="C211" s="290" t="s">
        <v>14</v>
      </c>
      <c r="D211" s="290" t="s">
        <v>873</v>
      </c>
      <c r="E211" s="291"/>
      <c r="F211" s="292">
        <v>0</v>
      </c>
      <c r="G211" s="292">
        <f t="shared" si="103"/>
        <v>0</v>
      </c>
      <c r="H211" s="293"/>
      <c r="I211" s="293"/>
      <c r="J211" s="293"/>
      <c r="K211" s="293"/>
      <c r="L211" s="293"/>
      <c r="M211" s="293"/>
      <c r="N211" s="293"/>
      <c r="O211" s="292">
        <f t="shared" si="104"/>
        <v>0</v>
      </c>
      <c r="P211" s="293"/>
      <c r="Q211" s="292">
        <f t="shared" si="98"/>
        <v>0</v>
      </c>
      <c r="R211" s="292">
        <f t="shared" si="105"/>
        <v>0</v>
      </c>
      <c r="S211" s="293"/>
      <c r="T211" s="293"/>
      <c r="U211" s="293"/>
      <c r="V211" s="293"/>
      <c r="W211" s="293"/>
      <c r="X211" s="293"/>
      <c r="Y211" s="293"/>
      <c r="Z211" s="292">
        <f t="shared" si="106"/>
        <v>0</v>
      </c>
      <c r="AA211" s="293"/>
      <c r="AB211" s="292">
        <f t="shared" si="99"/>
        <v>0</v>
      </c>
      <c r="AC211" s="292">
        <f t="shared" si="107"/>
        <v>0</v>
      </c>
      <c r="AD211" s="293"/>
      <c r="AE211" s="293"/>
      <c r="AF211" s="293"/>
      <c r="AG211" s="293"/>
      <c r="AH211" s="293"/>
      <c r="AI211" s="293"/>
      <c r="AJ211" s="293"/>
      <c r="AK211" s="292">
        <f t="shared" si="108"/>
        <v>0</v>
      </c>
      <c r="AL211" s="293"/>
      <c r="AM211" s="292">
        <f t="shared" si="100"/>
        <v>0</v>
      </c>
      <c r="AN211" s="292">
        <f t="shared" si="109"/>
        <v>0</v>
      </c>
      <c r="AO211" s="293"/>
      <c r="AP211" s="293"/>
      <c r="AQ211" s="293"/>
      <c r="AR211" s="293"/>
      <c r="AS211" s="293"/>
      <c r="AT211" s="293"/>
      <c r="AU211" s="293"/>
      <c r="AV211" s="292">
        <f t="shared" si="110"/>
        <v>0</v>
      </c>
      <c r="AW211" s="293"/>
      <c r="AX211" s="292">
        <f t="shared" si="101"/>
        <v>0</v>
      </c>
      <c r="AZ211" s="137" t="str">
        <f>IF(F211&gt;P211,"!!!","")</f>
        <v/>
      </c>
      <c r="BA211" s="143" t="str">
        <f t="shared" si="102"/>
        <v/>
      </c>
      <c r="BD211" s="143" t="str">
        <f t="shared" si="97"/>
        <v>INCUBATOR (EXPIRAT 31.12.2020)</v>
      </c>
    </row>
    <row r="212" spans="1:56" ht="12">
      <c r="A212" s="288">
        <v>210</v>
      </c>
      <c r="B212" s="296" t="s">
        <v>3098</v>
      </c>
      <c r="C212" s="297" t="s">
        <v>1709</v>
      </c>
      <c r="D212" s="297" t="s">
        <v>411</v>
      </c>
      <c r="E212" s="298"/>
      <c r="F212" s="299"/>
      <c r="G212" s="299"/>
      <c r="H212" s="300"/>
      <c r="I212" s="300"/>
      <c r="J212" s="300"/>
      <c r="K212" s="300"/>
      <c r="L212" s="300"/>
      <c r="M212" s="300"/>
      <c r="N212" s="300"/>
      <c r="O212" s="299"/>
      <c r="P212" s="300"/>
      <c r="Q212" s="299"/>
      <c r="R212" s="299"/>
      <c r="S212" s="300"/>
      <c r="T212" s="300"/>
      <c r="U212" s="300"/>
      <c r="V212" s="300"/>
      <c r="W212" s="300"/>
      <c r="X212" s="300"/>
      <c r="Y212" s="300"/>
      <c r="Z212" s="299"/>
      <c r="AA212" s="300"/>
      <c r="AB212" s="299"/>
      <c r="AC212" s="299"/>
      <c r="AD212" s="300"/>
      <c r="AE212" s="300"/>
      <c r="AF212" s="300"/>
      <c r="AG212" s="300"/>
      <c r="AH212" s="300"/>
      <c r="AI212" s="300"/>
      <c r="AJ212" s="300"/>
      <c r="AK212" s="299"/>
      <c r="AL212" s="300"/>
      <c r="AM212" s="299"/>
      <c r="AN212" s="299"/>
      <c r="AO212" s="300"/>
      <c r="AP212" s="300"/>
      <c r="AQ212" s="300"/>
      <c r="AR212" s="300"/>
      <c r="AS212" s="300"/>
      <c r="AT212" s="300"/>
      <c r="AU212" s="300"/>
      <c r="AV212" s="299"/>
      <c r="AW212" s="300"/>
      <c r="AX212" s="299"/>
      <c r="AY212" s="137" t="str">
        <f t="shared" si="90"/>
        <v>*</v>
      </c>
      <c r="AZ212" s="143"/>
      <c r="BA212" s="143" t="str">
        <f t="shared" si="102"/>
        <v/>
      </c>
      <c r="BD212" s="143" t="str">
        <f t="shared" si="97"/>
        <v>INDII (EXPIRAT 30.09.12)</v>
      </c>
    </row>
    <row r="213" spans="1:56" ht="12">
      <c r="A213" s="288">
        <v>211</v>
      </c>
      <c r="B213" s="289" t="s">
        <v>1557</v>
      </c>
      <c r="C213" s="290" t="s">
        <v>23</v>
      </c>
      <c r="D213" s="290"/>
      <c r="E213" s="291">
        <v>145</v>
      </c>
      <c r="F213" s="292">
        <v>0</v>
      </c>
      <c r="G213" s="292">
        <f>E213*3</f>
        <v>435</v>
      </c>
      <c r="H213" s="293">
        <v>50</v>
      </c>
      <c r="I213" s="293"/>
      <c r="J213" s="293"/>
      <c r="K213" s="293"/>
      <c r="L213" s="293">
        <v>100</v>
      </c>
      <c r="M213" s="293"/>
      <c r="N213" s="293"/>
      <c r="O213" s="292">
        <f>SUM(G213:N213)</f>
        <v>585</v>
      </c>
      <c r="P213" s="293"/>
      <c r="Q213" s="292">
        <f>F213+O213-P213</f>
        <v>585</v>
      </c>
      <c r="R213" s="292">
        <f>E213*3</f>
        <v>435</v>
      </c>
      <c r="S213" s="293"/>
      <c r="T213" s="293"/>
      <c r="U213" s="293"/>
      <c r="V213" s="293"/>
      <c r="W213" s="293"/>
      <c r="X213" s="293"/>
      <c r="Y213" s="293"/>
      <c r="Z213" s="292">
        <f>SUM(R213:Y213)</f>
        <v>435</v>
      </c>
      <c r="AA213" s="293">
        <v>1890</v>
      </c>
      <c r="AB213" s="292">
        <f>Q213+Z213-AA213</f>
        <v>-870</v>
      </c>
      <c r="AC213" s="292">
        <f>$E213*3</f>
        <v>435</v>
      </c>
      <c r="AD213" s="293"/>
      <c r="AE213" s="293">
        <v>114</v>
      </c>
      <c r="AF213" s="293"/>
      <c r="AG213" s="293"/>
      <c r="AH213" s="293"/>
      <c r="AI213" s="293"/>
      <c r="AJ213" s="293"/>
      <c r="AK213" s="292">
        <f>SUM(AC213:AJ213)</f>
        <v>549</v>
      </c>
      <c r="AL213" s="293">
        <v>114</v>
      </c>
      <c r="AM213" s="292">
        <f>AB213+AK213-AL213</f>
        <v>-435</v>
      </c>
      <c r="AN213" s="292">
        <f>$E213*3</f>
        <v>435</v>
      </c>
      <c r="AO213" s="293"/>
      <c r="AP213" s="293"/>
      <c r="AQ213" s="293"/>
      <c r="AR213" s="293"/>
      <c r="AS213" s="293"/>
      <c r="AT213" s="293"/>
      <c r="AU213" s="293"/>
      <c r="AV213" s="292">
        <f>SUM(AN213:AU213)</f>
        <v>435</v>
      </c>
      <c r="AW213" s="293"/>
      <c r="AX213" s="292">
        <f>AM213+AV213-AW213</f>
        <v>0</v>
      </c>
      <c r="AY213" s="137" t="str">
        <f t="shared" si="90"/>
        <v>*</v>
      </c>
      <c r="AZ213" s="143"/>
      <c r="BA213" s="143" t="str">
        <f t="shared" si="102"/>
        <v/>
      </c>
      <c r="BD213" s="143" t="str">
        <f t="shared" si="97"/>
        <v>INDMONTAJ</v>
      </c>
    </row>
    <row r="214" spans="1:56" ht="12">
      <c r="A214" s="288">
        <v>212</v>
      </c>
      <c r="B214" s="289" t="s">
        <v>412</v>
      </c>
      <c r="C214" s="290" t="s">
        <v>23</v>
      </c>
      <c r="D214" s="290" t="s">
        <v>414</v>
      </c>
      <c r="E214" s="291">
        <v>95</v>
      </c>
      <c r="F214" s="292">
        <v>825</v>
      </c>
      <c r="G214" s="292">
        <f>E214*3</f>
        <v>285</v>
      </c>
      <c r="H214" s="293"/>
      <c r="I214" s="293"/>
      <c r="J214" s="293"/>
      <c r="K214" s="293"/>
      <c r="L214" s="293"/>
      <c r="M214" s="293"/>
      <c r="N214" s="293"/>
      <c r="O214" s="292">
        <f>SUM(G214:N214)</f>
        <v>285</v>
      </c>
      <c r="P214" s="293"/>
      <c r="Q214" s="292">
        <f>F214+O214-P214</f>
        <v>1110</v>
      </c>
      <c r="R214" s="292">
        <f>E214*3</f>
        <v>285</v>
      </c>
      <c r="S214" s="293"/>
      <c r="T214" s="293"/>
      <c r="U214" s="293"/>
      <c r="V214" s="293"/>
      <c r="W214" s="293">
        <v>100</v>
      </c>
      <c r="X214" s="293"/>
      <c r="Y214" s="293"/>
      <c r="Z214" s="292">
        <f>SUM(R214:Y214)</f>
        <v>385</v>
      </c>
      <c r="AA214" s="293">
        <v>2065</v>
      </c>
      <c r="AB214" s="292">
        <f>Q214+Z214-AA214</f>
        <v>-570</v>
      </c>
      <c r="AC214" s="292">
        <f>$E214*3</f>
        <v>285</v>
      </c>
      <c r="AD214" s="293"/>
      <c r="AE214" s="293"/>
      <c r="AF214" s="293"/>
      <c r="AG214" s="293"/>
      <c r="AH214" s="293">
        <v>100</v>
      </c>
      <c r="AI214" s="293"/>
      <c r="AJ214" s="293"/>
      <c r="AK214" s="292">
        <f>SUM(AC214:AJ214)</f>
        <v>385</v>
      </c>
      <c r="AL214" s="293"/>
      <c r="AM214" s="292">
        <f>AB214+AK214-AL214</f>
        <v>-185</v>
      </c>
      <c r="AN214" s="292">
        <f>$E214*3</f>
        <v>285</v>
      </c>
      <c r="AO214" s="293"/>
      <c r="AP214" s="293"/>
      <c r="AQ214" s="293"/>
      <c r="AR214" s="293"/>
      <c r="AS214" s="293"/>
      <c r="AT214" s="293"/>
      <c r="AU214" s="293"/>
      <c r="AV214" s="292">
        <f>SUM(AN214:AU214)</f>
        <v>285</v>
      </c>
      <c r="AW214" s="293"/>
      <c r="AX214" s="292">
        <f>AM214+AV214-AW214</f>
        <v>100</v>
      </c>
      <c r="AY214" s="137" t="str">
        <f t="shared" si="90"/>
        <v/>
      </c>
      <c r="AZ214" s="143"/>
      <c r="BA214" s="143" t="str">
        <f t="shared" si="102"/>
        <v/>
      </c>
      <c r="BD214" s="143" t="str">
        <f t="shared" si="97"/>
        <v>INMARK</v>
      </c>
    </row>
    <row r="215" spans="1:56" ht="12">
      <c r="A215" s="288">
        <v>213</v>
      </c>
      <c r="B215" s="414" t="s">
        <v>3099</v>
      </c>
      <c r="C215" s="297" t="s">
        <v>30</v>
      </c>
      <c r="D215" s="297" t="s">
        <v>417</v>
      </c>
      <c r="E215" s="404"/>
      <c r="F215" s="299"/>
      <c r="G215" s="299"/>
      <c r="H215" s="300"/>
      <c r="I215" s="300"/>
      <c r="J215" s="300"/>
      <c r="K215" s="300"/>
      <c r="L215" s="300"/>
      <c r="M215" s="300"/>
      <c r="N215" s="300"/>
      <c r="O215" s="299"/>
      <c r="P215" s="300"/>
      <c r="Q215" s="299"/>
      <c r="R215" s="299"/>
      <c r="S215" s="300"/>
      <c r="T215" s="300"/>
      <c r="U215" s="300"/>
      <c r="V215" s="300"/>
      <c r="W215" s="300"/>
      <c r="X215" s="300"/>
      <c r="Y215" s="300"/>
      <c r="Z215" s="299"/>
      <c r="AA215" s="300"/>
      <c r="AB215" s="299"/>
      <c r="AC215" s="299"/>
      <c r="AD215" s="300"/>
      <c r="AE215" s="300"/>
      <c r="AF215" s="300"/>
      <c r="AG215" s="300"/>
      <c r="AH215" s="300"/>
      <c r="AI215" s="300"/>
      <c r="AJ215" s="300"/>
      <c r="AK215" s="299"/>
      <c r="AL215" s="300"/>
      <c r="AM215" s="299"/>
      <c r="AN215" s="299"/>
      <c r="AO215" s="300"/>
      <c r="AP215" s="300"/>
      <c r="AQ215" s="300"/>
      <c r="AR215" s="300"/>
      <c r="AS215" s="300"/>
      <c r="AT215" s="300"/>
      <c r="AU215" s="300"/>
      <c r="AV215" s="299"/>
      <c r="AW215" s="300"/>
      <c r="AX215" s="299"/>
      <c r="AZ215" s="137" t="str">
        <f>IF(F215&gt;P215,"!!!","")</f>
        <v/>
      </c>
      <c r="BA215" s="143" t="str">
        <f t="shared" si="102"/>
        <v/>
      </c>
      <c r="BD215" s="143" t="str">
        <f t="shared" si="97"/>
        <v>INPROMOB (STOP C 01.07.12)</v>
      </c>
    </row>
    <row r="216" spans="1:56" ht="12">
      <c r="A216" s="288">
        <v>214</v>
      </c>
      <c r="B216" s="289" t="s">
        <v>1574</v>
      </c>
      <c r="C216" s="290" t="s">
        <v>23</v>
      </c>
      <c r="D216" s="290"/>
      <c r="E216" s="291">
        <v>320</v>
      </c>
      <c r="F216" s="292">
        <v>0</v>
      </c>
      <c r="G216" s="292">
        <f t="shared" ref="G216:G247" si="111">E216*3</f>
        <v>960</v>
      </c>
      <c r="H216" s="293">
        <v>50</v>
      </c>
      <c r="I216" s="293"/>
      <c r="J216" s="293">
        <v>945</v>
      </c>
      <c r="K216" s="293"/>
      <c r="L216" s="293">
        <v>100</v>
      </c>
      <c r="M216" s="293"/>
      <c r="N216" s="293">
        <v>50</v>
      </c>
      <c r="O216" s="292">
        <f t="shared" ref="O216:O247" si="112">SUM(G216:N216)</f>
        <v>2105</v>
      </c>
      <c r="P216" s="293">
        <v>2105</v>
      </c>
      <c r="Q216" s="292">
        <f t="shared" ref="Q216:Q248" si="113">F216+O216-P216</f>
        <v>0</v>
      </c>
      <c r="R216" s="292">
        <f t="shared" ref="R216:R247" si="114">E216*3</f>
        <v>960</v>
      </c>
      <c r="S216" s="293"/>
      <c r="T216" s="293"/>
      <c r="U216" s="293"/>
      <c r="V216" s="293"/>
      <c r="W216" s="293"/>
      <c r="X216" s="293"/>
      <c r="Y216" s="293"/>
      <c r="Z216" s="292">
        <f t="shared" ref="Z216:Z247" si="115">SUM(R216:Y216)</f>
        <v>960</v>
      </c>
      <c r="AA216" s="293">
        <v>960</v>
      </c>
      <c r="AB216" s="292">
        <f t="shared" ref="AB216:AB248" si="116">Q216+Z216-AA216</f>
        <v>0</v>
      </c>
      <c r="AC216" s="292">
        <f t="shared" ref="AC216:AC247" si="117">$E216*3</f>
        <v>960</v>
      </c>
      <c r="AD216" s="293"/>
      <c r="AE216" s="293"/>
      <c r="AF216" s="293"/>
      <c r="AG216" s="293"/>
      <c r="AH216" s="293"/>
      <c r="AI216" s="293"/>
      <c r="AJ216" s="293"/>
      <c r="AK216" s="292">
        <f t="shared" ref="AK216:AK247" si="118">SUM(AC216:AJ216)</f>
        <v>960</v>
      </c>
      <c r="AL216" s="293">
        <v>1920</v>
      </c>
      <c r="AM216" s="292">
        <f t="shared" ref="AM216:AM248" si="119">AB216+AK216-AL216</f>
        <v>-960</v>
      </c>
      <c r="AN216" s="292">
        <f t="shared" ref="AN216:AN247" si="120">$E216*3</f>
        <v>960</v>
      </c>
      <c r="AO216" s="293"/>
      <c r="AP216" s="293"/>
      <c r="AQ216" s="293"/>
      <c r="AR216" s="293"/>
      <c r="AS216" s="293"/>
      <c r="AT216" s="293"/>
      <c r="AU216" s="293"/>
      <c r="AV216" s="292">
        <f t="shared" ref="AV216:AV247" si="121">SUM(AN216:AU216)</f>
        <v>960</v>
      </c>
      <c r="AW216" s="293"/>
      <c r="AX216" s="292">
        <f t="shared" ref="AX216:AX248" si="122">AM216+AV216-AW216</f>
        <v>0</v>
      </c>
      <c r="AY216" s="137" t="str">
        <f t="shared" si="90"/>
        <v>*</v>
      </c>
      <c r="AZ216" s="137" t="str">
        <f>IF(F216&gt;P216,"!!!","")</f>
        <v/>
      </c>
      <c r="BA216" s="143" t="str">
        <f t="shared" si="102"/>
        <v/>
      </c>
      <c r="BD216" s="143" t="str">
        <f t="shared" si="97"/>
        <v>INSTITUTUL AGROINDPROIECT</v>
      </c>
    </row>
    <row r="217" spans="1:56" ht="12">
      <c r="A217" s="288">
        <v>215</v>
      </c>
      <c r="B217" s="294" t="s">
        <v>1614</v>
      </c>
      <c r="C217" s="290" t="s">
        <v>14</v>
      </c>
      <c r="D217" s="290"/>
      <c r="E217" s="295">
        <v>95</v>
      </c>
      <c r="F217" s="292">
        <v>0</v>
      </c>
      <c r="G217" s="292">
        <f t="shared" si="111"/>
        <v>285</v>
      </c>
      <c r="H217" s="293"/>
      <c r="I217" s="293"/>
      <c r="J217" s="293"/>
      <c r="K217" s="293"/>
      <c r="L217" s="293"/>
      <c r="M217" s="293"/>
      <c r="N217" s="293"/>
      <c r="O217" s="292">
        <f t="shared" si="112"/>
        <v>285</v>
      </c>
      <c r="P217" s="293">
        <v>285</v>
      </c>
      <c r="Q217" s="292">
        <f t="shared" si="113"/>
        <v>0</v>
      </c>
      <c r="R217" s="292">
        <f t="shared" si="114"/>
        <v>285</v>
      </c>
      <c r="S217" s="293"/>
      <c r="T217" s="293"/>
      <c r="U217" s="293"/>
      <c r="V217" s="293"/>
      <c r="W217" s="293"/>
      <c r="X217" s="293"/>
      <c r="Y217" s="293"/>
      <c r="Z217" s="292">
        <f t="shared" si="115"/>
        <v>285</v>
      </c>
      <c r="AA217" s="293">
        <v>285</v>
      </c>
      <c r="AB217" s="292">
        <f t="shared" si="116"/>
        <v>0</v>
      </c>
      <c r="AC217" s="292">
        <f t="shared" si="117"/>
        <v>285</v>
      </c>
      <c r="AD217" s="293"/>
      <c r="AE217" s="293"/>
      <c r="AF217" s="293"/>
      <c r="AG217" s="293"/>
      <c r="AH217" s="293"/>
      <c r="AI217" s="293"/>
      <c r="AJ217" s="293"/>
      <c r="AK217" s="292">
        <f t="shared" si="118"/>
        <v>285</v>
      </c>
      <c r="AL217" s="293">
        <v>285</v>
      </c>
      <c r="AM217" s="292">
        <f t="shared" si="119"/>
        <v>0</v>
      </c>
      <c r="AN217" s="292">
        <f t="shared" si="120"/>
        <v>285</v>
      </c>
      <c r="AO217" s="293"/>
      <c r="AP217" s="293"/>
      <c r="AQ217" s="293"/>
      <c r="AR217" s="293"/>
      <c r="AS217" s="293"/>
      <c r="AT217" s="293"/>
      <c r="AU217" s="293"/>
      <c r="AV217" s="292">
        <f t="shared" si="121"/>
        <v>285</v>
      </c>
      <c r="AW217" s="293">
        <v>285</v>
      </c>
      <c r="AX217" s="292">
        <f t="shared" si="122"/>
        <v>0</v>
      </c>
      <c r="AZ217" s="143"/>
      <c r="BA217" s="143" t="str">
        <f t="shared" si="102"/>
        <v/>
      </c>
      <c r="BD217" s="143" t="str">
        <f t="shared" si="97"/>
        <v>INTERACTIV</v>
      </c>
    </row>
    <row r="218" spans="1:56" ht="12">
      <c r="A218" s="288">
        <v>216</v>
      </c>
      <c r="B218" s="289" t="s">
        <v>3159</v>
      </c>
      <c r="C218" s="290" t="s">
        <v>14</v>
      </c>
      <c r="D218" s="290" t="s">
        <v>1983</v>
      </c>
      <c r="E218" s="291">
        <v>90</v>
      </c>
      <c r="F218" s="292">
        <v>0</v>
      </c>
      <c r="G218" s="292">
        <f t="shared" si="111"/>
        <v>270</v>
      </c>
      <c r="H218" s="293"/>
      <c r="I218" s="293"/>
      <c r="J218" s="293"/>
      <c r="K218" s="293"/>
      <c r="L218" s="293"/>
      <c r="M218" s="293"/>
      <c r="N218" s="293"/>
      <c r="O218" s="292">
        <f t="shared" si="112"/>
        <v>270</v>
      </c>
      <c r="P218" s="293"/>
      <c r="Q218" s="292">
        <f t="shared" si="113"/>
        <v>270</v>
      </c>
      <c r="R218" s="292">
        <f t="shared" si="114"/>
        <v>270</v>
      </c>
      <c r="S218" s="293"/>
      <c r="T218" s="293"/>
      <c r="U218" s="293"/>
      <c r="V218" s="293"/>
      <c r="W218" s="293"/>
      <c r="X218" s="293"/>
      <c r="Y218" s="293"/>
      <c r="Z218" s="292">
        <f t="shared" si="115"/>
        <v>270</v>
      </c>
      <c r="AA218" s="293">
        <v>810</v>
      </c>
      <c r="AB218" s="292">
        <f t="shared" si="116"/>
        <v>-270</v>
      </c>
      <c r="AC218" s="292">
        <f t="shared" si="117"/>
        <v>270</v>
      </c>
      <c r="AD218" s="293"/>
      <c r="AE218" s="293"/>
      <c r="AF218" s="293"/>
      <c r="AG218" s="293"/>
      <c r="AH218" s="293"/>
      <c r="AI218" s="293"/>
      <c r="AJ218" s="293"/>
      <c r="AK218" s="292">
        <f t="shared" si="118"/>
        <v>270</v>
      </c>
      <c r="AL218" s="293"/>
      <c r="AM218" s="292">
        <f t="shared" si="119"/>
        <v>0</v>
      </c>
      <c r="AN218" s="292">
        <f t="shared" si="120"/>
        <v>270</v>
      </c>
      <c r="AO218" s="293"/>
      <c r="AP218" s="293"/>
      <c r="AQ218" s="293"/>
      <c r="AR218" s="293"/>
      <c r="AS218" s="293"/>
      <c r="AT218" s="293"/>
      <c r="AU218" s="293"/>
      <c r="AV218" s="292">
        <f t="shared" si="121"/>
        <v>270</v>
      </c>
      <c r="AW218" s="293">
        <v>270</v>
      </c>
      <c r="AX218" s="292">
        <f t="shared" si="122"/>
        <v>0</v>
      </c>
      <c r="AY218" s="137" t="str">
        <f t="shared" si="90"/>
        <v>*</v>
      </c>
      <c r="AZ218" s="137" t="str">
        <f>IF(F218&gt;P218,"!!!","")</f>
        <v/>
      </c>
      <c r="BA218" s="143" t="str">
        <f t="shared" si="102"/>
        <v/>
      </c>
      <c r="BD218" s="143" t="str">
        <f t="shared" si="97"/>
        <v>INTERENERGO</v>
      </c>
    </row>
    <row r="219" spans="1:56" ht="12">
      <c r="A219" s="288">
        <v>217</v>
      </c>
      <c r="B219" s="289" t="s">
        <v>418</v>
      </c>
      <c r="C219" s="290" t="s">
        <v>14</v>
      </c>
      <c r="D219" s="290" t="s">
        <v>12</v>
      </c>
      <c r="E219" s="338">
        <v>1500</v>
      </c>
      <c r="F219" s="292">
        <v>21080</v>
      </c>
      <c r="G219" s="292">
        <v>10500</v>
      </c>
      <c r="H219" s="293"/>
      <c r="I219" s="293"/>
      <c r="J219" s="293"/>
      <c r="K219" s="293"/>
      <c r="L219" s="293"/>
      <c r="M219" s="293"/>
      <c r="N219" s="293"/>
      <c r="O219" s="292">
        <f t="shared" si="112"/>
        <v>10500</v>
      </c>
      <c r="P219" s="293">
        <v>12000</v>
      </c>
      <c r="Q219" s="292">
        <f t="shared" si="113"/>
        <v>19580</v>
      </c>
      <c r="R219" s="292">
        <v>10500</v>
      </c>
      <c r="S219" s="293"/>
      <c r="T219" s="293"/>
      <c r="U219" s="293"/>
      <c r="V219" s="293"/>
      <c r="W219" s="293">
        <v>100</v>
      </c>
      <c r="X219" s="293"/>
      <c r="Y219" s="293"/>
      <c r="Z219" s="292">
        <f t="shared" si="115"/>
        <v>10600</v>
      </c>
      <c r="AA219" s="293">
        <v>6000</v>
      </c>
      <c r="AB219" s="292">
        <f t="shared" si="116"/>
        <v>24180</v>
      </c>
      <c r="AC219" s="292">
        <f t="shared" si="117"/>
        <v>4500</v>
      </c>
      <c r="AD219" s="293">
        <v>100</v>
      </c>
      <c r="AE219" s="293"/>
      <c r="AF219" s="293"/>
      <c r="AG219" s="293"/>
      <c r="AH219" s="293"/>
      <c r="AI219" s="293"/>
      <c r="AJ219" s="293"/>
      <c r="AK219" s="292">
        <f t="shared" si="118"/>
        <v>4600</v>
      </c>
      <c r="AL219" s="293">
        <v>28000</v>
      </c>
      <c r="AM219" s="292">
        <f t="shared" si="119"/>
        <v>780</v>
      </c>
      <c r="AN219" s="292">
        <f t="shared" si="120"/>
        <v>4500</v>
      </c>
      <c r="AO219" s="293">
        <v>50</v>
      </c>
      <c r="AP219" s="293"/>
      <c r="AQ219" s="293"/>
      <c r="AR219" s="293"/>
      <c r="AS219" s="293"/>
      <c r="AT219" s="293"/>
      <c r="AU219" s="293"/>
      <c r="AV219" s="292">
        <f t="shared" si="121"/>
        <v>4550</v>
      </c>
      <c r="AW219" s="293">
        <v>15330</v>
      </c>
      <c r="AX219" s="292">
        <f t="shared" si="122"/>
        <v>-10000</v>
      </c>
      <c r="AY219" s="137" t="str">
        <f t="shared" si="90"/>
        <v/>
      </c>
      <c r="AZ219" s="143"/>
      <c r="BA219" s="143" t="str">
        <f t="shared" si="102"/>
        <v>!!!!!</v>
      </c>
      <c r="BD219" s="143" t="str">
        <f t="shared" si="97"/>
        <v>INTERPARES-PRIM</v>
      </c>
    </row>
    <row r="220" spans="1:56" ht="12">
      <c r="A220" s="288">
        <v>218</v>
      </c>
      <c r="B220" s="294" t="s">
        <v>1529</v>
      </c>
      <c r="C220" s="290" t="s">
        <v>10</v>
      </c>
      <c r="D220" s="290" t="s">
        <v>12</v>
      </c>
      <c r="E220" s="295">
        <v>1500</v>
      </c>
      <c r="F220" s="292">
        <v>0</v>
      </c>
      <c r="G220" s="292">
        <f t="shared" si="111"/>
        <v>4500</v>
      </c>
      <c r="H220" s="293"/>
      <c r="I220" s="293"/>
      <c r="J220" s="293"/>
      <c r="K220" s="293"/>
      <c r="L220" s="293"/>
      <c r="M220" s="293"/>
      <c r="N220" s="293"/>
      <c r="O220" s="292">
        <f t="shared" si="112"/>
        <v>4500</v>
      </c>
      <c r="P220" s="293">
        <v>9000</v>
      </c>
      <c r="Q220" s="292">
        <f t="shared" si="113"/>
        <v>-4500</v>
      </c>
      <c r="R220" s="292">
        <f t="shared" si="114"/>
        <v>4500</v>
      </c>
      <c r="S220" s="293"/>
      <c r="T220" s="293"/>
      <c r="U220" s="293"/>
      <c r="V220" s="293"/>
      <c r="W220" s="293"/>
      <c r="X220" s="293"/>
      <c r="Y220" s="293"/>
      <c r="Z220" s="292">
        <f t="shared" si="115"/>
        <v>4500</v>
      </c>
      <c r="AA220" s="293">
        <v>9000</v>
      </c>
      <c r="AB220" s="292">
        <f t="shared" si="116"/>
        <v>-9000</v>
      </c>
      <c r="AC220" s="292">
        <f t="shared" si="117"/>
        <v>4500</v>
      </c>
      <c r="AD220" s="293"/>
      <c r="AE220" s="293"/>
      <c r="AF220" s="293"/>
      <c r="AG220" s="293"/>
      <c r="AH220" s="293">
        <v>100</v>
      </c>
      <c r="AI220" s="293"/>
      <c r="AJ220" s="293"/>
      <c r="AK220" s="292">
        <f t="shared" si="118"/>
        <v>4600</v>
      </c>
      <c r="AL220" s="293"/>
      <c r="AM220" s="292">
        <f t="shared" si="119"/>
        <v>-4400</v>
      </c>
      <c r="AN220" s="292">
        <f t="shared" si="120"/>
        <v>4500</v>
      </c>
      <c r="AO220" s="293">
        <v>100</v>
      </c>
      <c r="AP220" s="293"/>
      <c r="AQ220" s="293"/>
      <c r="AR220" s="293"/>
      <c r="AS220" s="293"/>
      <c r="AT220" s="293"/>
      <c r="AU220" s="293"/>
      <c r="AV220" s="292">
        <f t="shared" si="121"/>
        <v>4600</v>
      </c>
      <c r="AW220" s="293">
        <v>200</v>
      </c>
      <c r="AX220" s="292">
        <f t="shared" si="122"/>
        <v>0</v>
      </c>
      <c r="AY220" s="137" t="str">
        <f t="shared" si="90"/>
        <v>*</v>
      </c>
      <c r="AZ220" s="143"/>
      <c r="BA220" s="143" t="str">
        <f t="shared" si="102"/>
        <v/>
      </c>
      <c r="BD220" s="143" t="str">
        <f t="shared" si="97"/>
        <v>INTRA-GRUP</v>
      </c>
    </row>
    <row r="221" spans="1:56" ht="12">
      <c r="A221" s="288">
        <v>219</v>
      </c>
      <c r="B221" s="289" t="s">
        <v>422</v>
      </c>
      <c r="C221" s="290" t="s">
        <v>14</v>
      </c>
      <c r="D221" s="290" t="s">
        <v>12</v>
      </c>
      <c r="E221" s="291">
        <v>355</v>
      </c>
      <c r="F221" s="292">
        <v>0</v>
      </c>
      <c r="G221" s="292">
        <f t="shared" si="111"/>
        <v>1065</v>
      </c>
      <c r="H221" s="293">
        <v>50</v>
      </c>
      <c r="I221" s="293"/>
      <c r="J221" s="293"/>
      <c r="K221" s="293"/>
      <c r="L221" s="293"/>
      <c r="M221" s="293"/>
      <c r="N221" s="293"/>
      <c r="O221" s="292">
        <f t="shared" si="112"/>
        <v>1115</v>
      </c>
      <c r="P221" s="293">
        <v>1115</v>
      </c>
      <c r="Q221" s="292">
        <f t="shared" si="113"/>
        <v>0</v>
      </c>
      <c r="R221" s="292">
        <f t="shared" si="114"/>
        <v>1065</v>
      </c>
      <c r="S221" s="293">
        <v>100</v>
      </c>
      <c r="T221" s="293"/>
      <c r="U221" s="293"/>
      <c r="V221" s="293"/>
      <c r="W221" s="293">
        <v>100</v>
      </c>
      <c r="X221" s="293"/>
      <c r="Y221" s="293"/>
      <c r="Z221" s="292">
        <f t="shared" si="115"/>
        <v>1265</v>
      </c>
      <c r="AA221" s="293">
        <v>1265</v>
      </c>
      <c r="AB221" s="292">
        <f t="shared" si="116"/>
        <v>0</v>
      </c>
      <c r="AC221" s="292">
        <f t="shared" si="117"/>
        <v>1065</v>
      </c>
      <c r="AD221" s="293"/>
      <c r="AE221" s="293"/>
      <c r="AF221" s="293"/>
      <c r="AG221" s="293"/>
      <c r="AH221" s="293"/>
      <c r="AI221" s="293"/>
      <c r="AJ221" s="293"/>
      <c r="AK221" s="292">
        <f t="shared" si="118"/>
        <v>1065</v>
      </c>
      <c r="AL221" s="293">
        <v>1065</v>
      </c>
      <c r="AM221" s="292">
        <f t="shared" si="119"/>
        <v>0</v>
      </c>
      <c r="AN221" s="292">
        <f t="shared" si="120"/>
        <v>1065</v>
      </c>
      <c r="AO221" s="293"/>
      <c r="AP221" s="293"/>
      <c r="AQ221" s="293"/>
      <c r="AR221" s="293"/>
      <c r="AS221" s="293"/>
      <c r="AT221" s="293"/>
      <c r="AU221" s="293"/>
      <c r="AV221" s="292">
        <f t="shared" si="121"/>
        <v>1065</v>
      </c>
      <c r="AW221" s="293">
        <v>1065</v>
      </c>
      <c r="AX221" s="292">
        <f t="shared" si="122"/>
        <v>0</v>
      </c>
      <c r="AY221" s="137" t="str">
        <f t="shared" si="90"/>
        <v>*</v>
      </c>
      <c r="AZ221" s="143"/>
      <c r="BA221" s="143" t="str">
        <f t="shared" si="102"/>
        <v/>
      </c>
      <c r="BD221" s="143" t="str">
        <f t="shared" si="97"/>
        <v>INTROSCOP</v>
      </c>
    </row>
    <row r="222" spans="1:56" ht="12">
      <c r="A222" s="288">
        <v>220</v>
      </c>
      <c r="B222" s="289" t="s">
        <v>2016</v>
      </c>
      <c r="C222" s="290" t="s">
        <v>14</v>
      </c>
      <c r="D222" s="290"/>
      <c r="E222" s="291">
        <v>100</v>
      </c>
      <c r="F222" s="292">
        <v>0</v>
      </c>
      <c r="G222" s="292">
        <f t="shared" si="111"/>
        <v>300</v>
      </c>
      <c r="H222" s="293"/>
      <c r="I222" s="293"/>
      <c r="J222" s="293"/>
      <c r="K222" s="293"/>
      <c r="L222" s="293"/>
      <c r="M222" s="293"/>
      <c r="N222" s="293"/>
      <c r="O222" s="292">
        <f t="shared" si="112"/>
        <v>300</v>
      </c>
      <c r="P222" s="293"/>
      <c r="Q222" s="292">
        <f t="shared" si="113"/>
        <v>300</v>
      </c>
      <c r="R222" s="292">
        <f t="shared" si="114"/>
        <v>300</v>
      </c>
      <c r="S222" s="293"/>
      <c r="T222" s="293"/>
      <c r="U222" s="293"/>
      <c r="V222" s="293"/>
      <c r="W222" s="293"/>
      <c r="X222" s="293"/>
      <c r="Y222" s="293"/>
      <c r="Z222" s="292">
        <f t="shared" si="115"/>
        <v>300</v>
      </c>
      <c r="AA222" s="293"/>
      <c r="AB222" s="292">
        <f t="shared" si="116"/>
        <v>600</v>
      </c>
      <c r="AC222" s="292">
        <f t="shared" si="117"/>
        <v>300</v>
      </c>
      <c r="AD222" s="293">
        <v>50</v>
      </c>
      <c r="AE222" s="293"/>
      <c r="AF222" s="293">
        <v>29</v>
      </c>
      <c r="AG222" s="293"/>
      <c r="AH222" s="293"/>
      <c r="AI222" s="293"/>
      <c r="AJ222" s="293"/>
      <c r="AK222" s="292">
        <f t="shared" si="118"/>
        <v>379</v>
      </c>
      <c r="AL222" s="293">
        <v>1404</v>
      </c>
      <c r="AM222" s="292">
        <f t="shared" si="119"/>
        <v>-425</v>
      </c>
      <c r="AN222" s="292">
        <f t="shared" si="120"/>
        <v>300</v>
      </c>
      <c r="AO222" s="293"/>
      <c r="AP222" s="293">
        <v>200</v>
      </c>
      <c r="AQ222" s="293"/>
      <c r="AR222" s="293"/>
      <c r="AS222" s="293"/>
      <c r="AT222" s="293"/>
      <c r="AU222" s="293">
        <v>25</v>
      </c>
      <c r="AV222" s="292">
        <f t="shared" si="121"/>
        <v>525</v>
      </c>
      <c r="AW222" s="293"/>
      <c r="AX222" s="292">
        <f t="shared" si="122"/>
        <v>100</v>
      </c>
      <c r="AY222" s="137" t="str">
        <f t="shared" si="90"/>
        <v/>
      </c>
      <c r="AZ222" s="137" t="str">
        <f>IF(F222&gt;P222,"!!!","")</f>
        <v/>
      </c>
      <c r="BA222" s="143" t="str">
        <f t="shared" si="102"/>
        <v/>
      </c>
      <c r="BD222" s="143" t="str">
        <f t="shared" si="97"/>
        <v>INVAINVEST</v>
      </c>
    </row>
    <row r="223" spans="1:56" ht="12">
      <c r="A223" s="288">
        <v>221</v>
      </c>
      <c r="B223" s="289" t="s">
        <v>424</v>
      </c>
      <c r="C223" s="290" t="s">
        <v>23</v>
      </c>
      <c r="D223" s="290" t="s">
        <v>426</v>
      </c>
      <c r="E223" s="291">
        <v>140</v>
      </c>
      <c r="F223" s="292">
        <v>0</v>
      </c>
      <c r="G223" s="292">
        <f t="shared" si="111"/>
        <v>420</v>
      </c>
      <c r="H223" s="293"/>
      <c r="I223" s="293">
        <v>100</v>
      </c>
      <c r="J223" s="293"/>
      <c r="K223" s="293">
        <v>300</v>
      </c>
      <c r="L223" s="293"/>
      <c r="M223" s="293"/>
      <c r="N223" s="293"/>
      <c r="O223" s="292">
        <f t="shared" si="112"/>
        <v>820</v>
      </c>
      <c r="P223" s="293">
        <v>1780</v>
      </c>
      <c r="Q223" s="292">
        <f t="shared" si="113"/>
        <v>-960</v>
      </c>
      <c r="R223" s="292">
        <f t="shared" si="114"/>
        <v>420</v>
      </c>
      <c r="S223" s="293"/>
      <c r="T223" s="293">
        <v>100</v>
      </c>
      <c r="U223" s="293"/>
      <c r="V223" s="293"/>
      <c r="W223" s="293"/>
      <c r="X223" s="293"/>
      <c r="Y223" s="293"/>
      <c r="Z223" s="292">
        <f t="shared" si="115"/>
        <v>520</v>
      </c>
      <c r="AA223" s="293">
        <v>1000</v>
      </c>
      <c r="AB223" s="292">
        <f t="shared" si="116"/>
        <v>-1440</v>
      </c>
      <c r="AC223" s="292">
        <f t="shared" si="117"/>
        <v>420</v>
      </c>
      <c r="AD223" s="293"/>
      <c r="AE223" s="293">
        <v>200</v>
      </c>
      <c r="AF223" s="293"/>
      <c r="AG223" s="293">
        <v>300</v>
      </c>
      <c r="AH223" s="293">
        <v>100</v>
      </c>
      <c r="AI223" s="293"/>
      <c r="AJ223" s="293"/>
      <c r="AK223" s="292">
        <f t="shared" si="118"/>
        <v>1020</v>
      </c>
      <c r="AL223" s="293"/>
      <c r="AM223" s="292">
        <f t="shared" si="119"/>
        <v>-420</v>
      </c>
      <c r="AN223" s="292">
        <f t="shared" si="120"/>
        <v>420</v>
      </c>
      <c r="AO223" s="293"/>
      <c r="AP223" s="293"/>
      <c r="AQ223" s="293"/>
      <c r="AR223" s="293"/>
      <c r="AS223" s="293"/>
      <c r="AT223" s="293"/>
      <c r="AU223" s="293"/>
      <c r="AV223" s="292">
        <f t="shared" si="121"/>
        <v>420</v>
      </c>
      <c r="AW223" s="293"/>
      <c r="AX223" s="292">
        <f t="shared" si="122"/>
        <v>0</v>
      </c>
      <c r="AY223" s="137" t="str">
        <f t="shared" si="90"/>
        <v>*</v>
      </c>
      <c r="AZ223" s="143"/>
      <c r="BA223" s="143" t="str">
        <f t="shared" si="102"/>
        <v/>
      </c>
      <c r="BD223" s="143" t="str">
        <f t="shared" si="97"/>
        <v>INVENŢIE-MDV</v>
      </c>
    </row>
    <row r="224" spans="1:56" ht="12">
      <c r="A224" s="288">
        <v>222</v>
      </c>
      <c r="B224" s="289" t="s">
        <v>1947</v>
      </c>
      <c r="C224" s="290" t="s">
        <v>23</v>
      </c>
      <c r="D224" s="290"/>
      <c r="E224" s="291">
        <v>85</v>
      </c>
      <c r="F224" s="292">
        <v>0</v>
      </c>
      <c r="G224" s="292">
        <f t="shared" si="111"/>
        <v>255</v>
      </c>
      <c r="H224" s="293"/>
      <c r="I224" s="293"/>
      <c r="J224" s="293"/>
      <c r="K224" s="293"/>
      <c r="L224" s="293"/>
      <c r="M224" s="293"/>
      <c r="N224" s="293"/>
      <c r="O224" s="292">
        <f t="shared" si="112"/>
        <v>255</v>
      </c>
      <c r="P224" s="293">
        <v>1020</v>
      </c>
      <c r="Q224" s="292">
        <f t="shared" si="113"/>
        <v>-765</v>
      </c>
      <c r="R224" s="292">
        <f t="shared" si="114"/>
        <v>255</v>
      </c>
      <c r="S224" s="293"/>
      <c r="T224" s="293"/>
      <c r="U224" s="293"/>
      <c r="V224" s="293"/>
      <c r="W224" s="293"/>
      <c r="X224" s="293"/>
      <c r="Y224" s="293"/>
      <c r="Z224" s="292">
        <f t="shared" si="115"/>
        <v>255</v>
      </c>
      <c r="AA224" s="293"/>
      <c r="AB224" s="292">
        <f t="shared" si="116"/>
        <v>-510</v>
      </c>
      <c r="AC224" s="292">
        <f t="shared" si="117"/>
        <v>255</v>
      </c>
      <c r="AD224" s="293"/>
      <c r="AE224" s="293"/>
      <c r="AF224" s="293"/>
      <c r="AG224" s="293"/>
      <c r="AH224" s="293"/>
      <c r="AI224" s="293"/>
      <c r="AJ224" s="293"/>
      <c r="AK224" s="292">
        <f t="shared" si="118"/>
        <v>255</v>
      </c>
      <c r="AL224" s="293"/>
      <c r="AM224" s="292">
        <f t="shared" si="119"/>
        <v>-255</v>
      </c>
      <c r="AN224" s="292">
        <f t="shared" si="120"/>
        <v>255</v>
      </c>
      <c r="AO224" s="293"/>
      <c r="AP224" s="293"/>
      <c r="AQ224" s="293"/>
      <c r="AR224" s="293"/>
      <c r="AS224" s="293"/>
      <c r="AT224" s="293"/>
      <c r="AU224" s="293"/>
      <c r="AV224" s="292">
        <f t="shared" si="121"/>
        <v>255</v>
      </c>
      <c r="AW224" s="293"/>
      <c r="AX224" s="292">
        <f t="shared" si="122"/>
        <v>0</v>
      </c>
      <c r="AY224" s="137" t="str">
        <f t="shared" si="90"/>
        <v>*</v>
      </c>
      <c r="AZ224" s="143"/>
      <c r="BA224" s="143" t="str">
        <f t="shared" si="102"/>
        <v/>
      </c>
      <c r="BD224" s="143" t="str">
        <f t="shared" si="97"/>
        <v>INVESTITII&amp;TEHNOLOGII</v>
      </c>
    </row>
    <row r="225" spans="1:56" ht="12">
      <c r="A225" s="288">
        <v>223</v>
      </c>
      <c r="B225" s="289" t="s">
        <v>433</v>
      </c>
      <c r="C225" s="290" t="s">
        <v>14</v>
      </c>
      <c r="D225" s="290" t="s">
        <v>435</v>
      </c>
      <c r="E225" s="291">
        <v>220</v>
      </c>
      <c r="F225" s="292">
        <v>0</v>
      </c>
      <c r="G225" s="292">
        <f t="shared" si="111"/>
        <v>660</v>
      </c>
      <c r="H225" s="293"/>
      <c r="I225" s="293"/>
      <c r="J225" s="293"/>
      <c r="K225" s="293"/>
      <c r="L225" s="293"/>
      <c r="M225" s="293"/>
      <c r="N225" s="293"/>
      <c r="O225" s="292">
        <f t="shared" si="112"/>
        <v>660</v>
      </c>
      <c r="P225" s="293"/>
      <c r="Q225" s="292">
        <f t="shared" si="113"/>
        <v>660</v>
      </c>
      <c r="R225" s="292">
        <f t="shared" si="114"/>
        <v>660</v>
      </c>
      <c r="S225" s="293">
        <v>50</v>
      </c>
      <c r="T225" s="293"/>
      <c r="U225" s="293"/>
      <c r="V225" s="293"/>
      <c r="W225" s="293">
        <v>100</v>
      </c>
      <c r="X225" s="293"/>
      <c r="Y225" s="293"/>
      <c r="Z225" s="292">
        <f t="shared" si="115"/>
        <v>810</v>
      </c>
      <c r="AA225" s="293">
        <v>1470</v>
      </c>
      <c r="AB225" s="292">
        <f t="shared" si="116"/>
        <v>0</v>
      </c>
      <c r="AC225" s="292">
        <f t="shared" si="117"/>
        <v>660</v>
      </c>
      <c r="AD225" s="293"/>
      <c r="AE225" s="293"/>
      <c r="AF225" s="293"/>
      <c r="AG225" s="293"/>
      <c r="AH225" s="293"/>
      <c r="AI225" s="293"/>
      <c r="AJ225" s="293"/>
      <c r="AK225" s="292">
        <f t="shared" si="118"/>
        <v>660</v>
      </c>
      <c r="AL225" s="293">
        <v>660</v>
      </c>
      <c r="AM225" s="292">
        <f t="shared" si="119"/>
        <v>0</v>
      </c>
      <c r="AN225" s="292">
        <f t="shared" si="120"/>
        <v>660</v>
      </c>
      <c r="AO225" s="293"/>
      <c r="AP225" s="293"/>
      <c r="AQ225" s="293"/>
      <c r="AR225" s="293"/>
      <c r="AS225" s="293"/>
      <c r="AT225" s="293"/>
      <c r="AU225" s="293"/>
      <c r="AV225" s="292">
        <f t="shared" si="121"/>
        <v>660</v>
      </c>
      <c r="AW225" s="293"/>
      <c r="AX225" s="292">
        <f t="shared" si="122"/>
        <v>660</v>
      </c>
      <c r="AY225" s="137" t="str">
        <f t="shared" si="90"/>
        <v/>
      </c>
      <c r="AZ225" s="137" t="str">
        <f>IF(F225&gt;P225,"!!!","")</f>
        <v/>
      </c>
      <c r="BA225" s="143" t="str">
        <f t="shared" si="102"/>
        <v/>
      </c>
      <c r="BD225" s="143" t="str">
        <f t="shared" si="97"/>
        <v>IPTEH</v>
      </c>
    </row>
    <row r="226" spans="1:56" ht="12">
      <c r="A226" s="288">
        <v>224</v>
      </c>
      <c r="B226" s="294" t="s">
        <v>3100</v>
      </c>
      <c r="C226" s="290" t="s">
        <v>10</v>
      </c>
      <c r="D226" s="290" t="s">
        <v>16</v>
      </c>
      <c r="E226" s="295">
        <v>120</v>
      </c>
      <c r="F226" s="292">
        <v>10</v>
      </c>
      <c r="G226" s="292">
        <f t="shared" si="111"/>
        <v>360</v>
      </c>
      <c r="H226" s="293"/>
      <c r="I226" s="293"/>
      <c r="J226" s="293"/>
      <c r="K226" s="293"/>
      <c r="L226" s="293"/>
      <c r="M226" s="293"/>
      <c r="N226" s="293"/>
      <c r="O226" s="292">
        <f t="shared" si="112"/>
        <v>360</v>
      </c>
      <c r="P226" s="293">
        <v>370</v>
      </c>
      <c r="Q226" s="292">
        <f t="shared" si="113"/>
        <v>0</v>
      </c>
      <c r="R226" s="292">
        <f t="shared" si="114"/>
        <v>360</v>
      </c>
      <c r="S226" s="293"/>
      <c r="T226" s="293"/>
      <c r="U226" s="293"/>
      <c r="V226" s="293"/>
      <c r="W226" s="293"/>
      <c r="X226" s="293"/>
      <c r="Y226" s="293"/>
      <c r="Z226" s="292">
        <f t="shared" si="115"/>
        <v>360</v>
      </c>
      <c r="AA226" s="293">
        <v>360</v>
      </c>
      <c r="AB226" s="292">
        <f t="shared" si="116"/>
        <v>0</v>
      </c>
      <c r="AC226" s="292">
        <f t="shared" si="117"/>
        <v>360</v>
      </c>
      <c r="AD226" s="293"/>
      <c r="AE226" s="293"/>
      <c r="AF226" s="293"/>
      <c r="AG226" s="293"/>
      <c r="AH226" s="293"/>
      <c r="AI226" s="293"/>
      <c r="AJ226" s="293"/>
      <c r="AK226" s="292">
        <f t="shared" si="118"/>
        <v>360</v>
      </c>
      <c r="AL226" s="293">
        <v>360</v>
      </c>
      <c r="AM226" s="292">
        <f t="shared" si="119"/>
        <v>0</v>
      </c>
      <c r="AN226" s="292">
        <f t="shared" si="120"/>
        <v>360</v>
      </c>
      <c r="AO226" s="293"/>
      <c r="AP226" s="293"/>
      <c r="AQ226" s="293"/>
      <c r="AR226" s="293"/>
      <c r="AS226" s="293"/>
      <c r="AT226" s="293"/>
      <c r="AU226" s="293"/>
      <c r="AV226" s="292">
        <f t="shared" si="121"/>
        <v>360</v>
      </c>
      <c r="AW226" s="293">
        <v>360</v>
      </c>
      <c r="AX226" s="292">
        <f t="shared" si="122"/>
        <v>0</v>
      </c>
      <c r="AZ226" s="137" t="str">
        <f>IF(F226&gt;P226,"!!!","")</f>
        <v/>
      </c>
      <c r="BA226" s="143" t="str">
        <f t="shared" si="102"/>
        <v/>
      </c>
      <c r="BD226" s="143" t="str">
        <f t="shared" si="97"/>
        <v>IRDT-DONDIUSENI</v>
      </c>
    </row>
    <row r="227" spans="1:56" ht="12">
      <c r="A227" s="288">
        <v>225</v>
      </c>
      <c r="B227" s="289" t="s">
        <v>1559</v>
      </c>
      <c r="C227" s="290" t="s">
        <v>14</v>
      </c>
      <c r="D227" s="290"/>
      <c r="E227" s="291">
        <v>190</v>
      </c>
      <c r="F227" s="292">
        <v>0</v>
      </c>
      <c r="G227" s="292">
        <f t="shared" si="111"/>
        <v>570</v>
      </c>
      <c r="H227" s="293"/>
      <c r="I227" s="293"/>
      <c r="J227" s="293"/>
      <c r="K227" s="293"/>
      <c r="L227" s="293"/>
      <c r="M227" s="293"/>
      <c r="N227" s="293"/>
      <c r="O227" s="292">
        <f t="shared" si="112"/>
        <v>570</v>
      </c>
      <c r="P227" s="293"/>
      <c r="Q227" s="292">
        <f t="shared" si="113"/>
        <v>570</v>
      </c>
      <c r="R227" s="292">
        <f t="shared" si="114"/>
        <v>570</v>
      </c>
      <c r="S227" s="293">
        <v>50</v>
      </c>
      <c r="T227" s="293"/>
      <c r="U227" s="293">
        <v>758</v>
      </c>
      <c r="V227" s="293"/>
      <c r="W227" s="293">
        <v>100</v>
      </c>
      <c r="X227" s="293"/>
      <c r="Y227" s="293"/>
      <c r="Z227" s="292">
        <f t="shared" si="115"/>
        <v>1478</v>
      </c>
      <c r="AA227" s="293">
        <v>1290</v>
      </c>
      <c r="AB227" s="292">
        <f t="shared" si="116"/>
        <v>758</v>
      </c>
      <c r="AC227" s="292">
        <f t="shared" si="117"/>
        <v>570</v>
      </c>
      <c r="AD227" s="293"/>
      <c r="AE227" s="293"/>
      <c r="AF227" s="293"/>
      <c r="AG227" s="293"/>
      <c r="AH227" s="293"/>
      <c r="AI227" s="293"/>
      <c r="AJ227" s="293"/>
      <c r="AK227" s="292">
        <f t="shared" si="118"/>
        <v>570</v>
      </c>
      <c r="AL227" s="293">
        <v>1328</v>
      </c>
      <c r="AM227" s="292">
        <f t="shared" si="119"/>
        <v>0</v>
      </c>
      <c r="AN227" s="292">
        <f t="shared" si="120"/>
        <v>570</v>
      </c>
      <c r="AO227" s="293"/>
      <c r="AP227" s="293"/>
      <c r="AQ227" s="293"/>
      <c r="AR227" s="293"/>
      <c r="AS227" s="293"/>
      <c r="AT227" s="293"/>
      <c r="AU227" s="293"/>
      <c r="AV227" s="292">
        <f t="shared" si="121"/>
        <v>570</v>
      </c>
      <c r="AW227" s="293">
        <v>570</v>
      </c>
      <c r="AX227" s="292">
        <f t="shared" si="122"/>
        <v>0</v>
      </c>
      <c r="AZ227" s="143"/>
      <c r="BA227" s="143" t="str">
        <f t="shared" si="102"/>
        <v/>
      </c>
      <c r="BD227" s="143" t="str">
        <f t="shared" si="97"/>
        <v>ÎSRT-FĂLEŞTI</v>
      </c>
    </row>
    <row r="228" spans="1:56" ht="12">
      <c r="A228" s="288">
        <v>226</v>
      </c>
      <c r="B228" s="289" t="s">
        <v>440</v>
      </c>
      <c r="C228" s="290" t="s">
        <v>14</v>
      </c>
      <c r="D228" s="290" t="s">
        <v>150</v>
      </c>
      <c r="E228" s="291">
        <v>290</v>
      </c>
      <c r="F228" s="292">
        <v>870</v>
      </c>
      <c r="G228" s="292">
        <f t="shared" si="111"/>
        <v>870</v>
      </c>
      <c r="H228" s="293"/>
      <c r="I228" s="293"/>
      <c r="J228" s="293"/>
      <c r="K228" s="293"/>
      <c r="L228" s="293"/>
      <c r="M228" s="293"/>
      <c r="N228" s="293"/>
      <c r="O228" s="292">
        <f t="shared" si="112"/>
        <v>870</v>
      </c>
      <c r="P228" s="293">
        <v>2610</v>
      </c>
      <c r="Q228" s="292">
        <f t="shared" si="113"/>
        <v>-870</v>
      </c>
      <c r="R228" s="292">
        <f t="shared" si="114"/>
        <v>870</v>
      </c>
      <c r="S228" s="293"/>
      <c r="T228" s="293"/>
      <c r="U228" s="293"/>
      <c r="V228" s="293"/>
      <c r="W228" s="293"/>
      <c r="X228" s="293"/>
      <c r="Y228" s="293"/>
      <c r="Z228" s="292">
        <f t="shared" si="115"/>
        <v>870</v>
      </c>
      <c r="AA228" s="293"/>
      <c r="AB228" s="292">
        <f t="shared" si="116"/>
        <v>0</v>
      </c>
      <c r="AC228" s="292">
        <f t="shared" si="117"/>
        <v>870</v>
      </c>
      <c r="AD228" s="293"/>
      <c r="AE228" s="293"/>
      <c r="AF228" s="293"/>
      <c r="AG228" s="293"/>
      <c r="AH228" s="293">
        <v>100</v>
      </c>
      <c r="AI228" s="293"/>
      <c r="AJ228" s="293"/>
      <c r="AK228" s="292">
        <f t="shared" si="118"/>
        <v>970</v>
      </c>
      <c r="AL228" s="293">
        <v>1840</v>
      </c>
      <c r="AM228" s="292">
        <f t="shared" si="119"/>
        <v>-870</v>
      </c>
      <c r="AN228" s="292">
        <f t="shared" si="120"/>
        <v>870</v>
      </c>
      <c r="AO228" s="293"/>
      <c r="AP228" s="293"/>
      <c r="AQ228" s="293"/>
      <c r="AR228" s="293"/>
      <c r="AS228" s="293"/>
      <c r="AT228" s="293"/>
      <c r="AU228" s="293"/>
      <c r="AV228" s="292">
        <f t="shared" si="121"/>
        <v>870</v>
      </c>
      <c r="AW228" s="293"/>
      <c r="AX228" s="292">
        <f t="shared" si="122"/>
        <v>0</v>
      </c>
      <c r="AZ228" s="143"/>
      <c r="BA228" s="143" t="str">
        <f t="shared" si="102"/>
        <v/>
      </c>
      <c r="BD228" s="143" t="str">
        <f t="shared" si="97"/>
        <v>ITA-SERVIS</v>
      </c>
    </row>
    <row r="229" spans="1:56" ht="12">
      <c r="A229" s="288">
        <v>227</v>
      </c>
      <c r="B229" s="289" t="s">
        <v>1591</v>
      </c>
      <c r="C229" s="290" t="s">
        <v>23</v>
      </c>
      <c r="D229" s="290"/>
      <c r="E229" s="291">
        <v>70</v>
      </c>
      <c r="F229" s="292">
        <v>0</v>
      </c>
      <c r="G229" s="292">
        <f t="shared" si="111"/>
        <v>210</v>
      </c>
      <c r="H229" s="293"/>
      <c r="I229" s="293"/>
      <c r="J229" s="293"/>
      <c r="K229" s="293"/>
      <c r="L229" s="293"/>
      <c r="M229" s="293"/>
      <c r="N229" s="293"/>
      <c r="O229" s="292">
        <f t="shared" si="112"/>
        <v>210</v>
      </c>
      <c r="P229" s="293">
        <v>210</v>
      </c>
      <c r="Q229" s="292">
        <f t="shared" si="113"/>
        <v>0</v>
      </c>
      <c r="R229" s="292">
        <f t="shared" si="114"/>
        <v>210</v>
      </c>
      <c r="S229" s="293"/>
      <c r="T229" s="293"/>
      <c r="U229" s="293"/>
      <c r="V229" s="293"/>
      <c r="W229" s="293"/>
      <c r="X229" s="293"/>
      <c r="Y229" s="293"/>
      <c r="Z229" s="292">
        <f t="shared" si="115"/>
        <v>210</v>
      </c>
      <c r="AA229" s="293">
        <v>210</v>
      </c>
      <c r="AB229" s="292">
        <f t="shared" si="116"/>
        <v>0</v>
      </c>
      <c r="AC229" s="292">
        <f t="shared" si="117"/>
        <v>210</v>
      </c>
      <c r="AD229" s="293"/>
      <c r="AE229" s="293"/>
      <c r="AF229" s="293"/>
      <c r="AG229" s="293"/>
      <c r="AH229" s="293"/>
      <c r="AI229" s="293"/>
      <c r="AJ229" s="293"/>
      <c r="AK229" s="292">
        <f t="shared" si="118"/>
        <v>210</v>
      </c>
      <c r="AL229" s="293">
        <v>420</v>
      </c>
      <c r="AM229" s="292">
        <f t="shared" si="119"/>
        <v>-210</v>
      </c>
      <c r="AN229" s="292">
        <f t="shared" si="120"/>
        <v>210</v>
      </c>
      <c r="AO229" s="293"/>
      <c r="AP229" s="293"/>
      <c r="AQ229" s="293"/>
      <c r="AR229" s="293"/>
      <c r="AS229" s="293"/>
      <c r="AT229" s="293"/>
      <c r="AU229" s="293"/>
      <c r="AV229" s="292">
        <f t="shared" si="121"/>
        <v>210</v>
      </c>
      <c r="AW229" s="293"/>
      <c r="AX229" s="292">
        <f t="shared" si="122"/>
        <v>0</v>
      </c>
      <c r="AY229" s="137" t="str">
        <f t="shared" si="90"/>
        <v>*</v>
      </c>
      <c r="AZ229" s="143"/>
      <c r="BA229" s="143" t="str">
        <f t="shared" si="102"/>
        <v/>
      </c>
      <c r="BD229" s="143" t="str">
        <f t="shared" si="97"/>
        <v>IUVENTUS-DS</v>
      </c>
    </row>
    <row r="230" spans="1:56" ht="12">
      <c r="A230" s="288">
        <v>228</v>
      </c>
      <c r="B230" s="294" t="s">
        <v>1460</v>
      </c>
      <c r="C230" s="290" t="s">
        <v>23</v>
      </c>
      <c r="D230" s="290"/>
      <c r="E230" s="291">
        <v>100</v>
      </c>
      <c r="F230" s="292">
        <v>50</v>
      </c>
      <c r="G230" s="292">
        <f t="shared" si="111"/>
        <v>300</v>
      </c>
      <c r="H230" s="293">
        <v>50</v>
      </c>
      <c r="I230" s="293"/>
      <c r="J230" s="293"/>
      <c r="K230" s="293"/>
      <c r="L230" s="293"/>
      <c r="M230" s="293"/>
      <c r="N230" s="293"/>
      <c r="O230" s="292">
        <f t="shared" si="112"/>
        <v>350</v>
      </c>
      <c r="P230" s="293"/>
      <c r="Q230" s="292">
        <f t="shared" si="113"/>
        <v>400</v>
      </c>
      <c r="R230" s="292">
        <f t="shared" si="114"/>
        <v>300</v>
      </c>
      <c r="S230" s="293"/>
      <c r="T230" s="293"/>
      <c r="U230" s="293">
        <v>220</v>
      </c>
      <c r="V230" s="293"/>
      <c r="W230" s="293"/>
      <c r="X230" s="293"/>
      <c r="Y230" s="293"/>
      <c r="Z230" s="292">
        <f t="shared" si="115"/>
        <v>520</v>
      </c>
      <c r="AA230" s="293">
        <v>1220</v>
      </c>
      <c r="AB230" s="292">
        <f t="shared" si="116"/>
        <v>-300</v>
      </c>
      <c r="AC230" s="292">
        <f t="shared" si="117"/>
        <v>300</v>
      </c>
      <c r="AD230" s="293"/>
      <c r="AE230" s="293"/>
      <c r="AF230" s="293"/>
      <c r="AG230" s="293"/>
      <c r="AH230" s="293"/>
      <c r="AI230" s="293"/>
      <c r="AJ230" s="293"/>
      <c r="AK230" s="292">
        <f t="shared" si="118"/>
        <v>300</v>
      </c>
      <c r="AL230" s="293"/>
      <c r="AM230" s="292">
        <f t="shared" si="119"/>
        <v>0</v>
      </c>
      <c r="AN230" s="292">
        <f t="shared" si="120"/>
        <v>300</v>
      </c>
      <c r="AO230" s="293"/>
      <c r="AP230" s="293"/>
      <c r="AQ230" s="293"/>
      <c r="AR230" s="293"/>
      <c r="AS230" s="293"/>
      <c r="AT230" s="293"/>
      <c r="AU230" s="293"/>
      <c r="AV230" s="292">
        <f t="shared" si="121"/>
        <v>300</v>
      </c>
      <c r="AW230" s="293">
        <v>300</v>
      </c>
      <c r="AX230" s="292">
        <f t="shared" si="122"/>
        <v>0</v>
      </c>
      <c r="AY230" s="137" t="str">
        <f t="shared" si="90"/>
        <v>*</v>
      </c>
      <c r="AZ230" s="143"/>
      <c r="BA230" s="143" t="str">
        <f t="shared" si="102"/>
        <v/>
      </c>
      <c r="BD230" s="143" t="str">
        <f t="shared" si="97"/>
        <v>JANCOM</v>
      </c>
    </row>
    <row r="231" spans="1:56" ht="12">
      <c r="A231" s="288">
        <v>229</v>
      </c>
      <c r="B231" s="289" t="s">
        <v>1962</v>
      </c>
      <c r="C231" s="290" t="s">
        <v>14</v>
      </c>
      <c r="D231" s="290" t="s">
        <v>1985</v>
      </c>
      <c r="E231" s="291">
        <v>700</v>
      </c>
      <c r="F231" s="292">
        <v>0</v>
      </c>
      <c r="G231" s="292">
        <f t="shared" si="111"/>
        <v>2100</v>
      </c>
      <c r="H231" s="293">
        <v>150</v>
      </c>
      <c r="I231" s="293"/>
      <c r="J231" s="293"/>
      <c r="K231" s="293"/>
      <c r="L231" s="293"/>
      <c r="M231" s="293"/>
      <c r="N231" s="293"/>
      <c r="O231" s="292">
        <f t="shared" si="112"/>
        <v>2250</v>
      </c>
      <c r="P231" s="293">
        <v>2250</v>
      </c>
      <c r="Q231" s="292">
        <f t="shared" si="113"/>
        <v>0</v>
      </c>
      <c r="R231" s="292">
        <f t="shared" si="114"/>
        <v>2100</v>
      </c>
      <c r="S231" s="293">
        <v>300</v>
      </c>
      <c r="T231" s="293"/>
      <c r="U231" s="293"/>
      <c r="V231" s="293"/>
      <c r="W231" s="293">
        <v>100</v>
      </c>
      <c r="X231" s="293"/>
      <c r="Y231" s="293"/>
      <c r="Z231" s="292">
        <f t="shared" si="115"/>
        <v>2500</v>
      </c>
      <c r="AA231" s="293">
        <v>2500</v>
      </c>
      <c r="AB231" s="292">
        <f t="shared" si="116"/>
        <v>0</v>
      </c>
      <c r="AC231" s="292">
        <f t="shared" si="117"/>
        <v>2100</v>
      </c>
      <c r="AD231" s="293"/>
      <c r="AE231" s="293"/>
      <c r="AF231" s="293"/>
      <c r="AG231" s="293"/>
      <c r="AH231" s="293"/>
      <c r="AI231" s="293"/>
      <c r="AJ231" s="293"/>
      <c r="AK231" s="292">
        <f t="shared" si="118"/>
        <v>2100</v>
      </c>
      <c r="AL231" s="293">
        <v>2100</v>
      </c>
      <c r="AM231" s="292">
        <f t="shared" si="119"/>
        <v>0</v>
      </c>
      <c r="AN231" s="292">
        <f t="shared" si="120"/>
        <v>2100</v>
      </c>
      <c r="AO231" s="293"/>
      <c r="AP231" s="293"/>
      <c r="AQ231" s="293"/>
      <c r="AR231" s="293"/>
      <c r="AS231" s="293"/>
      <c r="AT231" s="293"/>
      <c r="AU231" s="293"/>
      <c r="AV231" s="292">
        <f t="shared" si="121"/>
        <v>2100</v>
      </c>
      <c r="AW231" s="293">
        <v>2100</v>
      </c>
      <c r="AX231" s="292">
        <f t="shared" si="122"/>
        <v>0</v>
      </c>
      <c r="AY231" s="137" t="str">
        <f t="shared" si="90"/>
        <v>*</v>
      </c>
      <c r="AZ231" s="137" t="str">
        <f>IF(F231&gt;P231,"!!!","")</f>
        <v/>
      </c>
      <c r="BA231" s="143" t="str">
        <f t="shared" si="102"/>
        <v/>
      </c>
      <c r="BD231" s="143" t="str">
        <f t="shared" si="97"/>
        <v>KAZAYAK-VIN ÎNTREPRINDEREA MIXTĂ MOLDO-FRANCEZĂ</v>
      </c>
    </row>
    <row r="232" spans="1:56" ht="12">
      <c r="A232" s="288">
        <v>230</v>
      </c>
      <c r="B232" s="289" t="s">
        <v>3832</v>
      </c>
      <c r="C232" s="290" t="s">
        <v>14</v>
      </c>
      <c r="D232" s="290"/>
      <c r="E232" s="291">
        <v>50</v>
      </c>
      <c r="F232" s="292">
        <v>0</v>
      </c>
      <c r="G232" s="292">
        <v>100</v>
      </c>
      <c r="H232" s="293"/>
      <c r="I232" s="293"/>
      <c r="J232" s="293"/>
      <c r="K232" s="293"/>
      <c r="L232" s="293"/>
      <c r="M232" s="293"/>
      <c r="N232" s="293"/>
      <c r="O232" s="292">
        <f t="shared" si="112"/>
        <v>100</v>
      </c>
      <c r="P232" s="293"/>
      <c r="Q232" s="292">
        <f t="shared" si="113"/>
        <v>100</v>
      </c>
      <c r="R232" s="292">
        <f t="shared" si="114"/>
        <v>150</v>
      </c>
      <c r="S232" s="293"/>
      <c r="T232" s="293"/>
      <c r="U232" s="293"/>
      <c r="V232" s="293"/>
      <c r="W232" s="293"/>
      <c r="X232" s="293"/>
      <c r="Y232" s="293"/>
      <c r="Z232" s="292">
        <f t="shared" si="115"/>
        <v>150</v>
      </c>
      <c r="AA232" s="293">
        <v>250</v>
      </c>
      <c r="AB232" s="292">
        <f t="shared" si="116"/>
        <v>0</v>
      </c>
      <c r="AC232" s="292">
        <f t="shared" si="117"/>
        <v>150</v>
      </c>
      <c r="AD232" s="293"/>
      <c r="AE232" s="293"/>
      <c r="AF232" s="293"/>
      <c r="AG232" s="293"/>
      <c r="AH232" s="293"/>
      <c r="AI232" s="293"/>
      <c r="AJ232" s="293"/>
      <c r="AK232" s="292">
        <f t="shared" si="118"/>
        <v>150</v>
      </c>
      <c r="AL232" s="293">
        <v>150</v>
      </c>
      <c r="AM232" s="292">
        <f t="shared" si="119"/>
        <v>0</v>
      </c>
      <c r="AN232" s="292">
        <f t="shared" si="120"/>
        <v>150</v>
      </c>
      <c r="AO232" s="293"/>
      <c r="AP232" s="293"/>
      <c r="AQ232" s="293"/>
      <c r="AR232" s="293"/>
      <c r="AS232" s="293"/>
      <c r="AT232" s="293"/>
      <c r="AU232" s="293"/>
      <c r="AV232" s="292">
        <f t="shared" si="121"/>
        <v>150</v>
      </c>
      <c r="AW232" s="293"/>
      <c r="AX232" s="292">
        <f t="shared" si="122"/>
        <v>150</v>
      </c>
      <c r="BA232" s="143" t="str">
        <f t="shared" si="102"/>
        <v>!!!!!</v>
      </c>
      <c r="BD232" s="143" t="str">
        <f t="shared" si="97"/>
        <v>KDD</v>
      </c>
    </row>
    <row r="233" spans="1:56" ht="12">
      <c r="A233" s="288">
        <v>231</v>
      </c>
      <c r="B233" s="289" t="s">
        <v>1512</v>
      </c>
      <c r="C233" s="290" t="s">
        <v>14</v>
      </c>
      <c r="D233" s="290"/>
      <c r="E233" s="291">
        <v>90</v>
      </c>
      <c r="F233" s="292">
        <v>0</v>
      </c>
      <c r="G233" s="292">
        <f t="shared" si="111"/>
        <v>270</v>
      </c>
      <c r="H233" s="293"/>
      <c r="I233" s="293"/>
      <c r="J233" s="293"/>
      <c r="K233" s="293"/>
      <c r="L233" s="293"/>
      <c r="M233" s="293"/>
      <c r="N233" s="293"/>
      <c r="O233" s="292">
        <f t="shared" si="112"/>
        <v>270</v>
      </c>
      <c r="P233" s="293"/>
      <c r="Q233" s="292">
        <f t="shared" si="113"/>
        <v>270</v>
      </c>
      <c r="R233" s="292">
        <f t="shared" si="114"/>
        <v>270</v>
      </c>
      <c r="S233" s="293"/>
      <c r="T233" s="293"/>
      <c r="U233" s="293"/>
      <c r="V233" s="293"/>
      <c r="W233" s="293"/>
      <c r="X233" s="293"/>
      <c r="Y233" s="293"/>
      <c r="Z233" s="292">
        <f t="shared" si="115"/>
        <v>270</v>
      </c>
      <c r="AA233" s="293"/>
      <c r="AB233" s="292">
        <f t="shared" si="116"/>
        <v>540</v>
      </c>
      <c r="AC233" s="292">
        <f t="shared" si="117"/>
        <v>270</v>
      </c>
      <c r="AD233" s="293"/>
      <c r="AE233" s="293"/>
      <c r="AF233" s="293"/>
      <c r="AG233" s="293"/>
      <c r="AH233" s="293"/>
      <c r="AI233" s="293"/>
      <c r="AJ233" s="293"/>
      <c r="AK233" s="292">
        <f t="shared" si="118"/>
        <v>270</v>
      </c>
      <c r="AL233" s="293"/>
      <c r="AM233" s="292">
        <f t="shared" si="119"/>
        <v>810</v>
      </c>
      <c r="AN233" s="292">
        <f t="shared" si="120"/>
        <v>270</v>
      </c>
      <c r="AO233" s="293"/>
      <c r="AP233" s="293"/>
      <c r="AQ233" s="293"/>
      <c r="AR233" s="293"/>
      <c r="AS233" s="293"/>
      <c r="AT233" s="293"/>
      <c r="AU233" s="293"/>
      <c r="AV233" s="292">
        <f t="shared" si="121"/>
        <v>270</v>
      </c>
      <c r="AW233" s="293">
        <v>1080</v>
      </c>
      <c r="AX233" s="292">
        <f t="shared" si="122"/>
        <v>0</v>
      </c>
      <c r="AY233" s="137" t="str">
        <f t="shared" si="90"/>
        <v>*</v>
      </c>
      <c r="AZ233" s="137" t="str">
        <f>IF(F233&gt;P233,"!!!","")</f>
        <v/>
      </c>
      <c r="BA233" s="143" t="str">
        <f t="shared" si="102"/>
        <v/>
      </c>
      <c r="BD233" s="143" t="str">
        <f t="shared" si="97"/>
        <v>KLASSIKA LEASING</v>
      </c>
    </row>
    <row r="234" spans="1:56" ht="12">
      <c r="A234" s="288">
        <v>232</v>
      </c>
      <c r="B234" s="289" t="s">
        <v>1505</v>
      </c>
      <c r="C234" s="290" t="s">
        <v>14</v>
      </c>
      <c r="D234" s="290" t="s">
        <v>947</v>
      </c>
      <c r="E234" s="291">
        <v>100</v>
      </c>
      <c r="F234" s="292">
        <v>0</v>
      </c>
      <c r="G234" s="292">
        <f t="shared" si="111"/>
        <v>300</v>
      </c>
      <c r="H234" s="293"/>
      <c r="I234" s="293"/>
      <c r="J234" s="293"/>
      <c r="K234" s="293"/>
      <c r="L234" s="293"/>
      <c r="M234" s="293"/>
      <c r="N234" s="293"/>
      <c r="O234" s="292">
        <f t="shared" si="112"/>
        <v>300</v>
      </c>
      <c r="P234" s="293"/>
      <c r="Q234" s="292">
        <f t="shared" si="113"/>
        <v>300</v>
      </c>
      <c r="R234" s="292">
        <f t="shared" si="114"/>
        <v>300</v>
      </c>
      <c r="S234" s="293"/>
      <c r="T234" s="293"/>
      <c r="U234" s="293"/>
      <c r="V234" s="293"/>
      <c r="W234" s="293"/>
      <c r="X234" s="293"/>
      <c r="Y234" s="293"/>
      <c r="Z234" s="292">
        <f t="shared" si="115"/>
        <v>300</v>
      </c>
      <c r="AA234" s="293">
        <v>1200</v>
      </c>
      <c r="AB234" s="292">
        <f t="shared" si="116"/>
        <v>-600</v>
      </c>
      <c r="AC234" s="292">
        <f t="shared" si="117"/>
        <v>300</v>
      </c>
      <c r="AD234" s="293"/>
      <c r="AE234" s="293"/>
      <c r="AF234" s="293"/>
      <c r="AG234" s="293"/>
      <c r="AH234" s="293"/>
      <c r="AI234" s="293"/>
      <c r="AJ234" s="293"/>
      <c r="AK234" s="292">
        <f t="shared" si="118"/>
        <v>300</v>
      </c>
      <c r="AL234" s="293"/>
      <c r="AM234" s="292">
        <f t="shared" si="119"/>
        <v>-300</v>
      </c>
      <c r="AN234" s="292">
        <f t="shared" si="120"/>
        <v>300</v>
      </c>
      <c r="AO234" s="293"/>
      <c r="AP234" s="293"/>
      <c r="AQ234" s="293"/>
      <c r="AR234" s="293"/>
      <c r="AS234" s="293"/>
      <c r="AT234" s="293"/>
      <c r="AU234" s="293"/>
      <c r="AV234" s="292">
        <f t="shared" si="121"/>
        <v>300</v>
      </c>
      <c r="AW234" s="293"/>
      <c r="AX234" s="292">
        <f t="shared" si="122"/>
        <v>0</v>
      </c>
      <c r="AY234" s="137" t="str">
        <f t="shared" si="90"/>
        <v>*</v>
      </c>
      <c r="AZ234" s="137" t="str">
        <f>IF(F234&gt;P234,"!!!","")</f>
        <v/>
      </c>
      <c r="BA234" s="143" t="str">
        <f t="shared" si="102"/>
        <v/>
      </c>
      <c r="BD234" s="143" t="str">
        <f t="shared" si="97"/>
        <v>LA CASĂ NOUĂ</v>
      </c>
    </row>
    <row r="235" spans="1:56" ht="13">
      <c r="A235" s="288">
        <v>233</v>
      </c>
      <c r="B235" s="541" t="s">
        <v>3386</v>
      </c>
      <c r="C235" s="290" t="s">
        <v>14</v>
      </c>
      <c r="D235" s="290"/>
      <c r="E235" s="291">
        <v>100</v>
      </c>
      <c r="F235" s="292">
        <v>0</v>
      </c>
      <c r="G235" s="292">
        <f t="shared" si="111"/>
        <v>300</v>
      </c>
      <c r="H235" s="293"/>
      <c r="I235" s="293"/>
      <c r="J235" s="293"/>
      <c r="K235" s="293"/>
      <c r="L235" s="293"/>
      <c r="M235" s="293"/>
      <c r="N235" s="293"/>
      <c r="O235" s="292">
        <f t="shared" si="112"/>
        <v>300</v>
      </c>
      <c r="P235" s="293">
        <v>300</v>
      </c>
      <c r="Q235" s="292">
        <f t="shared" si="113"/>
        <v>0</v>
      </c>
      <c r="R235" s="292">
        <f t="shared" si="114"/>
        <v>300</v>
      </c>
      <c r="S235" s="293"/>
      <c r="T235" s="293"/>
      <c r="U235" s="293"/>
      <c r="V235" s="293"/>
      <c r="W235" s="293">
        <v>100</v>
      </c>
      <c r="X235" s="293"/>
      <c r="Y235" s="293"/>
      <c r="Z235" s="292">
        <f t="shared" si="115"/>
        <v>400</v>
      </c>
      <c r="AA235" s="293">
        <v>400</v>
      </c>
      <c r="AB235" s="292">
        <f t="shared" si="116"/>
        <v>0</v>
      </c>
      <c r="AC235" s="292">
        <f t="shared" si="117"/>
        <v>300</v>
      </c>
      <c r="AD235" s="293"/>
      <c r="AE235" s="293"/>
      <c r="AF235" s="293"/>
      <c r="AG235" s="293"/>
      <c r="AH235" s="293"/>
      <c r="AI235" s="293"/>
      <c r="AJ235" s="293"/>
      <c r="AK235" s="292">
        <f t="shared" si="118"/>
        <v>300</v>
      </c>
      <c r="AL235" s="293">
        <v>600</v>
      </c>
      <c r="AM235" s="292">
        <f t="shared" si="119"/>
        <v>-300</v>
      </c>
      <c r="AN235" s="292">
        <f t="shared" si="120"/>
        <v>300</v>
      </c>
      <c r="AO235" s="293"/>
      <c r="AP235" s="293"/>
      <c r="AQ235" s="293"/>
      <c r="AR235" s="293"/>
      <c r="AS235" s="293"/>
      <c r="AT235" s="293"/>
      <c r="AU235" s="293"/>
      <c r="AV235" s="292">
        <f t="shared" si="121"/>
        <v>300</v>
      </c>
      <c r="AW235" s="293"/>
      <c r="AX235" s="292">
        <f t="shared" si="122"/>
        <v>0</v>
      </c>
      <c r="AY235" s="137" t="str">
        <f t="shared" si="90"/>
        <v>*</v>
      </c>
      <c r="AZ235" s="143"/>
      <c r="BA235" s="143" t="str">
        <f t="shared" si="102"/>
        <v/>
      </c>
      <c r="BD235" s="143" t="str">
        <f t="shared" si="97"/>
        <v>LA GEVA</v>
      </c>
    </row>
    <row r="236" spans="1:56" ht="12">
      <c r="A236" s="288">
        <v>234</v>
      </c>
      <c r="B236" s="542" t="s">
        <v>451</v>
      </c>
      <c r="C236" s="290" t="s">
        <v>23</v>
      </c>
      <c r="D236" s="290" t="s">
        <v>1145</v>
      </c>
      <c r="E236" s="291">
        <v>125</v>
      </c>
      <c r="F236" s="292">
        <v>0</v>
      </c>
      <c r="G236" s="292">
        <f t="shared" si="111"/>
        <v>375</v>
      </c>
      <c r="H236" s="293"/>
      <c r="I236" s="293"/>
      <c r="J236" s="293"/>
      <c r="K236" s="293"/>
      <c r="L236" s="293"/>
      <c r="M236" s="293"/>
      <c r="N236" s="293"/>
      <c r="O236" s="292">
        <f t="shared" si="112"/>
        <v>375</v>
      </c>
      <c r="P236" s="293">
        <v>375</v>
      </c>
      <c r="Q236" s="292">
        <f t="shared" si="113"/>
        <v>0</v>
      </c>
      <c r="R236" s="292">
        <f t="shared" si="114"/>
        <v>375</v>
      </c>
      <c r="S236" s="293">
        <v>50</v>
      </c>
      <c r="T236" s="293"/>
      <c r="U236" s="293"/>
      <c r="V236" s="293"/>
      <c r="W236" s="293"/>
      <c r="X236" s="293"/>
      <c r="Y236" s="293"/>
      <c r="Z236" s="292">
        <f t="shared" si="115"/>
        <v>425</v>
      </c>
      <c r="AA236" s="293">
        <v>425</v>
      </c>
      <c r="AB236" s="292">
        <f t="shared" si="116"/>
        <v>0</v>
      </c>
      <c r="AC236" s="292">
        <f t="shared" si="117"/>
        <v>375</v>
      </c>
      <c r="AD236" s="293"/>
      <c r="AE236" s="293"/>
      <c r="AF236" s="293"/>
      <c r="AG236" s="293"/>
      <c r="AH236" s="293"/>
      <c r="AI236" s="293"/>
      <c r="AJ236" s="293"/>
      <c r="AK236" s="292">
        <f t="shared" si="118"/>
        <v>375</v>
      </c>
      <c r="AL236" s="293">
        <v>375</v>
      </c>
      <c r="AM236" s="292">
        <f t="shared" si="119"/>
        <v>0</v>
      </c>
      <c r="AN236" s="292">
        <f t="shared" si="120"/>
        <v>375</v>
      </c>
      <c r="AO236" s="293"/>
      <c r="AP236" s="293"/>
      <c r="AQ236" s="293"/>
      <c r="AR236" s="293"/>
      <c r="AS236" s="293"/>
      <c r="AT236" s="293"/>
      <c r="AU236" s="293"/>
      <c r="AV236" s="292">
        <f t="shared" si="121"/>
        <v>375</v>
      </c>
      <c r="AW236" s="293">
        <v>375</v>
      </c>
      <c r="AX236" s="292">
        <f t="shared" si="122"/>
        <v>0</v>
      </c>
      <c r="AZ236" s="143"/>
      <c r="BA236" s="143" t="str">
        <f t="shared" si="102"/>
        <v/>
      </c>
    </row>
    <row r="237" spans="1:56" ht="12">
      <c r="A237" s="288">
        <v>235</v>
      </c>
      <c r="B237" s="536" t="s">
        <v>3101</v>
      </c>
      <c r="C237" s="290" t="s">
        <v>14</v>
      </c>
      <c r="D237" s="290"/>
      <c r="E237" s="291"/>
      <c r="F237" s="292">
        <v>20</v>
      </c>
      <c r="G237" s="292">
        <f t="shared" si="111"/>
        <v>0</v>
      </c>
      <c r="H237" s="293"/>
      <c r="I237" s="293"/>
      <c r="J237" s="293"/>
      <c r="K237" s="293"/>
      <c r="L237" s="293"/>
      <c r="M237" s="293"/>
      <c r="N237" s="293"/>
      <c r="O237" s="292">
        <f t="shared" si="112"/>
        <v>0</v>
      </c>
      <c r="P237" s="293"/>
      <c r="Q237" s="292">
        <f t="shared" si="113"/>
        <v>20</v>
      </c>
      <c r="R237" s="292">
        <f t="shared" si="114"/>
        <v>0</v>
      </c>
      <c r="S237" s="293"/>
      <c r="T237" s="293"/>
      <c r="U237" s="293"/>
      <c r="V237" s="293"/>
      <c r="W237" s="293"/>
      <c r="X237" s="293"/>
      <c r="Y237" s="293"/>
      <c r="Z237" s="292">
        <f t="shared" si="115"/>
        <v>0</v>
      </c>
      <c r="AA237" s="293"/>
      <c r="AB237" s="292">
        <f t="shared" si="116"/>
        <v>20</v>
      </c>
      <c r="AC237" s="292">
        <f t="shared" si="117"/>
        <v>0</v>
      </c>
      <c r="AD237" s="293"/>
      <c r="AE237" s="293"/>
      <c r="AF237" s="293"/>
      <c r="AG237" s="293"/>
      <c r="AH237" s="293"/>
      <c r="AI237" s="293"/>
      <c r="AJ237" s="293"/>
      <c r="AK237" s="292">
        <f t="shared" si="118"/>
        <v>0</v>
      </c>
      <c r="AL237" s="293"/>
      <c r="AM237" s="292">
        <f t="shared" si="119"/>
        <v>20</v>
      </c>
      <c r="AN237" s="292">
        <f t="shared" si="120"/>
        <v>0</v>
      </c>
      <c r="AO237" s="293"/>
      <c r="AP237" s="293"/>
      <c r="AQ237" s="293"/>
      <c r="AR237" s="293"/>
      <c r="AS237" s="293"/>
      <c r="AT237" s="293"/>
      <c r="AU237" s="293"/>
      <c r="AV237" s="292">
        <f t="shared" si="121"/>
        <v>0</v>
      </c>
      <c r="AW237" s="293"/>
      <c r="AX237" s="292">
        <f t="shared" si="122"/>
        <v>20</v>
      </c>
      <c r="AY237" s="137" t="str">
        <f t="shared" si="90"/>
        <v/>
      </c>
      <c r="AZ237" s="143"/>
      <c r="BA237" s="143" t="str">
        <f t="shared" si="102"/>
        <v/>
      </c>
      <c r="BD237" s="143" t="str">
        <f t="shared" si="97"/>
        <v>LACTATE-TÎRŞIŢEI (STOP C 1.11.18)</v>
      </c>
    </row>
    <row r="238" spans="1:56" ht="12">
      <c r="A238" s="288">
        <v>236</v>
      </c>
      <c r="B238" s="294" t="s">
        <v>3102</v>
      </c>
      <c r="C238" s="290" t="s">
        <v>10</v>
      </c>
      <c r="D238" s="290" t="s">
        <v>454</v>
      </c>
      <c r="E238" s="295">
        <v>350</v>
      </c>
      <c r="F238" s="292">
        <v>0</v>
      </c>
      <c r="G238" s="292">
        <f t="shared" si="111"/>
        <v>1050</v>
      </c>
      <c r="H238" s="293"/>
      <c r="I238" s="293"/>
      <c r="J238" s="293"/>
      <c r="K238" s="293"/>
      <c r="L238" s="293"/>
      <c r="M238" s="293"/>
      <c r="N238" s="293"/>
      <c r="O238" s="292">
        <f t="shared" si="112"/>
        <v>1050</v>
      </c>
      <c r="P238" s="293">
        <v>1400</v>
      </c>
      <c r="Q238" s="292">
        <f t="shared" si="113"/>
        <v>-350</v>
      </c>
      <c r="R238" s="292">
        <f t="shared" si="114"/>
        <v>1050</v>
      </c>
      <c r="S238" s="293">
        <v>50</v>
      </c>
      <c r="T238" s="293"/>
      <c r="U238" s="293"/>
      <c r="V238" s="293"/>
      <c r="W238" s="293">
        <v>100</v>
      </c>
      <c r="X238" s="293"/>
      <c r="Y238" s="293"/>
      <c r="Z238" s="292">
        <f t="shared" si="115"/>
        <v>1200</v>
      </c>
      <c r="AA238" s="293">
        <v>1550</v>
      </c>
      <c r="AB238" s="292">
        <f t="shared" si="116"/>
        <v>-700</v>
      </c>
      <c r="AC238" s="292">
        <f t="shared" si="117"/>
        <v>1050</v>
      </c>
      <c r="AD238" s="293"/>
      <c r="AE238" s="293"/>
      <c r="AF238" s="293"/>
      <c r="AG238" s="293"/>
      <c r="AH238" s="293"/>
      <c r="AI238" s="293"/>
      <c r="AJ238" s="293"/>
      <c r="AK238" s="292">
        <f t="shared" si="118"/>
        <v>1050</v>
      </c>
      <c r="AL238" s="293">
        <v>700</v>
      </c>
      <c r="AM238" s="292">
        <f t="shared" si="119"/>
        <v>-350</v>
      </c>
      <c r="AN238" s="292">
        <f t="shared" si="120"/>
        <v>1050</v>
      </c>
      <c r="AO238" s="293"/>
      <c r="AP238" s="293"/>
      <c r="AQ238" s="293"/>
      <c r="AR238" s="293"/>
      <c r="AS238" s="293"/>
      <c r="AT238" s="293"/>
      <c r="AU238" s="293"/>
      <c r="AV238" s="292">
        <f t="shared" si="121"/>
        <v>1050</v>
      </c>
      <c r="AW238" s="293">
        <v>700</v>
      </c>
      <c r="AX238" s="292">
        <f t="shared" si="122"/>
        <v>0</v>
      </c>
      <c r="AY238" s="137" t="str">
        <f t="shared" si="90"/>
        <v>*</v>
      </c>
      <c r="AZ238" s="137" t="str">
        <f>IF(F238&gt;P238,"!!!","")</f>
        <v/>
      </c>
      <c r="BA238" s="143" t="str">
        <f t="shared" si="102"/>
        <v/>
      </c>
      <c r="BD238" s="143" t="str">
        <f t="shared" si="97"/>
        <v>LACTIS</v>
      </c>
    </row>
    <row r="239" spans="1:56" ht="12">
      <c r="A239" s="288">
        <v>237</v>
      </c>
      <c r="B239" s="289" t="s">
        <v>1963</v>
      </c>
      <c r="C239" s="290" t="s">
        <v>14</v>
      </c>
      <c r="D239" s="290" t="s">
        <v>1986</v>
      </c>
      <c r="E239" s="291">
        <v>80</v>
      </c>
      <c r="F239" s="292">
        <v>0</v>
      </c>
      <c r="G239" s="292">
        <f t="shared" si="111"/>
        <v>240</v>
      </c>
      <c r="H239" s="293"/>
      <c r="I239" s="293"/>
      <c r="J239" s="293"/>
      <c r="K239" s="293"/>
      <c r="L239" s="293"/>
      <c r="M239" s="293"/>
      <c r="N239" s="293"/>
      <c r="O239" s="292">
        <f t="shared" si="112"/>
        <v>240</v>
      </c>
      <c r="P239" s="293">
        <v>240</v>
      </c>
      <c r="Q239" s="292">
        <f t="shared" si="113"/>
        <v>0</v>
      </c>
      <c r="R239" s="292">
        <f t="shared" si="114"/>
        <v>240</v>
      </c>
      <c r="S239" s="293"/>
      <c r="T239" s="293"/>
      <c r="U239" s="293"/>
      <c r="V239" s="293"/>
      <c r="W239" s="293"/>
      <c r="X239" s="293"/>
      <c r="Y239" s="293"/>
      <c r="Z239" s="292">
        <f t="shared" si="115"/>
        <v>240</v>
      </c>
      <c r="AA239" s="293">
        <v>720</v>
      </c>
      <c r="AB239" s="292">
        <f t="shared" si="116"/>
        <v>-480</v>
      </c>
      <c r="AC239" s="292">
        <f t="shared" si="117"/>
        <v>240</v>
      </c>
      <c r="AD239" s="293"/>
      <c r="AE239" s="293"/>
      <c r="AF239" s="293"/>
      <c r="AG239" s="293"/>
      <c r="AH239" s="293"/>
      <c r="AI239" s="293"/>
      <c r="AJ239" s="293"/>
      <c r="AK239" s="292">
        <f t="shared" si="118"/>
        <v>240</v>
      </c>
      <c r="AL239" s="293">
        <v>100</v>
      </c>
      <c r="AM239" s="292">
        <f t="shared" si="119"/>
        <v>-340</v>
      </c>
      <c r="AN239" s="292">
        <f t="shared" si="120"/>
        <v>240</v>
      </c>
      <c r="AO239" s="293"/>
      <c r="AP239" s="293">
        <v>100</v>
      </c>
      <c r="AQ239" s="293"/>
      <c r="AR239" s="293"/>
      <c r="AS239" s="293"/>
      <c r="AT239" s="293"/>
      <c r="AU239" s="293"/>
      <c r="AV239" s="292">
        <f t="shared" si="121"/>
        <v>340</v>
      </c>
      <c r="AW239" s="293"/>
      <c r="AX239" s="292">
        <f t="shared" si="122"/>
        <v>0</v>
      </c>
      <c r="AY239" s="137" t="str">
        <f t="shared" si="90"/>
        <v>*</v>
      </c>
      <c r="AZ239" s="143"/>
      <c r="BA239" s="143" t="str">
        <f t="shared" si="102"/>
        <v/>
      </c>
      <c r="BD239" s="143" t="str">
        <f t="shared" si="97"/>
        <v xml:space="preserve">LALEA-5 ÎNTREPRINDEREA DE LUCRĂRI TEHNICE-SANITARE </v>
      </c>
    </row>
    <row r="240" spans="1:56" ht="12">
      <c r="A240" s="288">
        <v>238</v>
      </c>
      <c r="B240" s="289" t="s">
        <v>457</v>
      </c>
      <c r="C240" s="290" t="s">
        <v>23</v>
      </c>
      <c r="D240" s="290" t="s">
        <v>459</v>
      </c>
      <c r="E240" s="291">
        <v>125</v>
      </c>
      <c r="F240" s="292">
        <v>0</v>
      </c>
      <c r="G240" s="292">
        <f t="shared" si="111"/>
        <v>375</v>
      </c>
      <c r="H240" s="293"/>
      <c r="I240" s="293"/>
      <c r="J240" s="293"/>
      <c r="K240" s="293"/>
      <c r="L240" s="293"/>
      <c r="M240" s="293"/>
      <c r="N240" s="293"/>
      <c r="O240" s="292">
        <f t="shared" si="112"/>
        <v>375</v>
      </c>
      <c r="P240" s="293">
        <v>375</v>
      </c>
      <c r="Q240" s="292">
        <f t="shared" si="113"/>
        <v>0</v>
      </c>
      <c r="R240" s="292">
        <f t="shared" si="114"/>
        <v>375</v>
      </c>
      <c r="S240" s="293"/>
      <c r="T240" s="293"/>
      <c r="U240" s="293"/>
      <c r="V240" s="293"/>
      <c r="W240" s="293">
        <v>100</v>
      </c>
      <c r="X240" s="293"/>
      <c r="Y240" s="293"/>
      <c r="Z240" s="292">
        <f t="shared" si="115"/>
        <v>475</v>
      </c>
      <c r="AA240" s="293">
        <v>475</v>
      </c>
      <c r="AB240" s="292">
        <f t="shared" si="116"/>
        <v>0</v>
      </c>
      <c r="AC240" s="292">
        <f t="shared" si="117"/>
        <v>375</v>
      </c>
      <c r="AD240" s="293"/>
      <c r="AE240" s="293"/>
      <c r="AF240" s="293"/>
      <c r="AG240" s="293"/>
      <c r="AH240" s="293"/>
      <c r="AI240" s="293"/>
      <c r="AJ240" s="293"/>
      <c r="AK240" s="292">
        <f t="shared" si="118"/>
        <v>375</v>
      </c>
      <c r="AL240" s="293">
        <v>375</v>
      </c>
      <c r="AM240" s="292">
        <f t="shared" si="119"/>
        <v>0</v>
      </c>
      <c r="AN240" s="292">
        <f t="shared" si="120"/>
        <v>375</v>
      </c>
      <c r="AO240" s="293"/>
      <c r="AP240" s="293"/>
      <c r="AQ240" s="293"/>
      <c r="AR240" s="293"/>
      <c r="AS240" s="293"/>
      <c r="AT240" s="293"/>
      <c r="AU240" s="293"/>
      <c r="AV240" s="292">
        <f t="shared" si="121"/>
        <v>375</v>
      </c>
      <c r="AW240" s="293">
        <v>375</v>
      </c>
      <c r="AX240" s="292">
        <f t="shared" si="122"/>
        <v>0</v>
      </c>
      <c r="AY240" s="137" t="str">
        <f t="shared" si="90"/>
        <v>*</v>
      </c>
      <c r="AZ240" s="143"/>
      <c r="BA240" s="143" t="str">
        <f t="shared" si="102"/>
        <v/>
      </c>
      <c r="BD240" s="143" t="str">
        <f t="shared" si="97"/>
        <v>LASKO</v>
      </c>
    </row>
    <row r="241" spans="1:56" ht="12">
      <c r="A241" s="288">
        <v>239</v>
      </c>
      <c r="B241" s="289" t="s">
        <v>460</v>
      </c>
      <c r="C241" s="290" t="s">
        <v>23</v>
      </c>
      <c r="D241" s="290" t="s">
        <v>462</v>
      </c>
      <c r="E241" s="291">
        <v>125</v>
      </c>
      <c r="F241" s="292">
        <v>0</v>
      </c>
      <c r="G241" s="292">
        <f t="shared" si="111"/>
        <v>375</v>
      </c>
      <c r="H241" s="293"/>
      <c r="I241" s="293"/>
      <c r="J241" s="293"/>
      <c r="K241" s="293"/>
      <c r="L241" s="293"/>
      <c r="M241" s="293"/>
      <c r="N241" s="293"/>
      <c r="O241" s="292">
        <f t="shared" si="112"/>
        <v>375</v>
      </c>
      <c r="P241" s="293">
        <v>375</v>
      </c>
      <c r="Q241" s="292">
        <f t="shared" si="113"/>
        <v>0</v>
      </c>
      <c r="R241" s="292">
        <f t="shared" si="114"/>
        <v>375</v>
      </c>
      <c r="S241" s="293"/>
      <c r="T241" s="293"/>
      <c r="U241" s="293"/>
      <c r="V241" s="293"/>
      <c r="W241" s="293"/>
      <c r="X241" s="293"/>
      <c r="Y241" s="293"/>
      <c r="Z241" s="292">
        <f t="shared" si="115"/>
        <v>375</v>
      </c>
      <c r="AA241" s="293">
        <v>375</v>
      </c>
      <c r="AB241" s="292">
        <f t="shared" si="116"/>
        <v>0</v>
      </c>
      <c r="AC241" s="292">
        <f t="shared" si="117"/>
        <v>375</v>
      </c>
      <c r="AD241" s="293"/>
      <c r="AE241" s="293"/>
      <c r="AF241" s="293"/>
      <c r="AG241" s="293"/>
      <c r="AH241" s="293">
        <v>100</v>
      </c>
      <c r="AI241" s="293"/>
      <c r="AJ241" s="293"/>
      <c r="AK241" s="292">
        <f t="shared" si="118"/>
        <v>475</v>
      </c>
      <c r="AL241" s="293">
        <v>475</v>
      </c>
      <c r="AM241" s="292">
        <f t="shared" si="119"/>
        <v>0</v>
      </c>
      <c r="AN241" s="292">
        <f t="shared" si="120"/>
        <v>375</v>
      </c>
      <c r="AO241" s="293"/>
      <c r="AP241" s="293"/>
      <c r="AQ241" s="293"/>
      <c r="AR241" s="293"/>
      <c r="AS241" s="293"/>
      <c r="AT241" s="293"/>
      <c r="AU241" s="293"/>
      <c r="AV241" s="292">
        <f t="shared" si="121"/>
        <v>375</v>
      </c>
      <c r="AW241" s="293">
        <v>375</v>
      </c>
      <c r="AX241" s="292">
        <f t="shared" si="122"/>
        <v>0</v>
      </c>
      <c r="AY241" s="137" t="str">
        <f t="shared" si="90"/>
        <v>*</v>
      </c>
      <c r="AZ241" s="143"/>
      <c r="BA241" s="143" t="str">
        <f t="shared" si="102"/>
        <v/>
      </c>
      <c r="BD241" s="143" t="str">
        <f t="shared" si="97"/>
        <v>L-CASA</v>
      </c>
    </row>
    <row r="242" spans="1:56" ht="12">
      <c r="A242" s="288">
        <v>240</v>
      </c>
      <c r="B242" s="289" t="s">
        <v>463</v>
      </c>
      <c r="C242" s="290" t="s">
        <v>14</v>
      </c>
      <c r="D242" s="290" t="s">
        <v>465</v>
      </c>
      <c r="E242" s="291">
        <v>180</v>
      </c>
      <c r="F242" s="292">
        <v>0</v>
      </c>
      <c r="G242" s="292">
        <v>780</v>
      </c>
      <c r="H242" s="293"/>
      <c r="I242" s="293"/>
      <c r="J242" s="293"/>
      <c r="K242" s="293"/>
      <c r="L242" s="293"/>
      <c r="M242" s="293"/>
      <c r="N242" s="293"/>
      <c r="O242" s="292">
        <f t="shared" si="112"/>
        <v>780</v>
      </c>
      <c r="P242" s="293">
        <v>780</v>
      </c>
      <c r="Q242" s="292">
        <f t="shared" si="113"/>
        <v>0</v>
      </c>
      <c r="R242" s="292">
        <f t="shared" si="114"/>
        <v>540</v>
      </c>
      <c r="S242" s="293">
        <v>50</v>
      </c>
      <c r="T242" s="293"/>
      <c r="U242" s="293">
        <v>634</v>
      </c>
      <c r="V242" s="293"/>
      <c r="W242" s="293">
        <v>100</v>
      </c>
      <c r="X242" s="293"/>
      <c r="Y242" s="293"/>
      <c r="Z242" s="292">
        <f t="shared" si="115"/>
        <v>1324</v>
      </c>
      <c r="AA242" s="293">
        <v>1324</v>
      </c>
      <c r="AB242" s="292">
        <f t="shared" si="116"/>
        <v>0</v>
      </c>
      <c r="AC242" s="292">
        <f t="shared" si="117"/>
        <v>540</v>
      </c>
      <c r="AD242" s="293"/>
      <c r="AE242" s="293"/>
      <c r="AF242" s="293"/>
      <c r="AG242" s="293"/>
      <c r="AH242" s="293"/>
      <c r="AI242" s="293"/>
      <c r="AJ242" s="293"/>
      <c r="AK242" s="292">
        <f t="shared" si="118"/>
        <v>540</v>
      </c>
      <c r="AL242" s="293">
        <v>1080</v>
      </c>
      <c r="AM242" s="292">
        <f t="shared" si="119"/>
        <v>-540</v>
      </c>
      <c r="AN242" s="292">
        <f t="shared" si="120"/>
        <v>540</v>
      </c>
      <c r="AO242" s="293"/>
      <c r="AP242" s="293"/>
      <c r="AQ242" s="293"/>
      <c r="AR242" s="293"/>
      <c r="AS242" s="293"/>
      <c r="AT242" s="293"/>
      <c r="AU242" s="293"/>
      <c r="AV242" s="292">
        <f t="shared" si="121"/>
        <v>540</v>
      </c>
      <c r="AW242" s="293"/>
      <c r="AX242" s="292">
        <f t="shared" si="122"/>
        <v>0</v>
      </c>
      <c r="AZ242" s="137" t="str">
        <f>IF(F242&gt;P242,"!!!","")</f>
        <v/>
      </c>
      <c r="BA242" s="143" t="str">
        <f t="shared" si="102"/>
        <v>!!!!!</v>
      </c>
      <c r="BD242" s="143" t="str">
        <f t="shared" si="97"/>
        <v>LEGGORN</v>
      </c>
    </row>
    <row r="243" spans="1:56" ht="12">
      <c r="A243" s="288">
        <v>241</v>
      </c>
      <c r="B243" s="294" t="s">
        <v>3103</v>
      </c>
      <c r="C243" s="290" t="s">
        <v>10</v>
      </c>
      <c r="D243" s="290" t="s">
        <v>468</v>
      </c>
      <c r="E243" s="295">
        <v>155</v>
      </c>
      <c r="F243" s="292">
        <v>0</v>
      </c>
      <c r="G243" s="292">
        <f t="shared" si="111"/>
        <v>465</v>
      </c>
      <c r="H243" s="293"/>
      <c r="I243" s="293"/>
      <c r="J243" s="293"/>
      <c r="K243" s="293"/>
      <c r="L243" s="293"/>
      <c r="M243" s="293"/>
      <c r="N243" s="293"/>
      <c r="O243" s="292">
        <f t="shared" si="112"/>
        <v>465</v>
      </c>
      <c r="P243" s="293"/>
      <c r="Q243" s="292">
        <f t="shared" si="113"/>
        <v>465</v>
      </c>
      <c r="R243" s="292">
        <f t="shared" si="114"/>
        <v>465</v>
      </c>
      <c r="S243" s="293">
        <v>50</v>
      </c>
      <c r="T243" s="293"/>
      <c r="U243" s="293"/>
      <c r="V243" s="293"/>
      <c r="W243" s="293">
        <v>100</v>
      </c>
      <c r="X243" s="293"/>
      <c r="Y243" s="293"/>
      <c r="Z243" s="292">
        <f t="shared" si="115"/>
        <v>615</v>
      </c>
      <c r="AA243" s="293">
        <v>1080</v>
      </c>
      <c r="AB243" s="292">
        <f t="shared" si="116"/>
        <v>0</v>
      </c>
      <c r="AC243" s="292">
        <f t="shared" si="117"/>
        <v>465</v>
      </c>
      <c r="AD243" s="293"/>
      <c r="AE243" s="293"/>
      <c r="AF243" s="293"/>
      <c r="AG243" s="293"/>
      <c r="AH243" s="293"/>
      <c r="AI243" s="293"/>
      <c r="AJ243" s="293"/>
      <c r="AK243" s="292">
        <f t="shared" si="118"/>
        <v>465</v>
      </c>
      <c r="AL243" s="293">
        <v>465</v>
      </c>
      <c r="AM243" s="292">
        <f t="shared" si="119"/>
        <v>0</v>
      </c>
      <c r="AN243" s="292">
        <f t="shared" si="120"/>
        <v>465</v>
      </c>
      <c r="AO243" s="293"/>
      <c r="AP243" s="293"/>
      <c r="AQ243" s="293"/>
      <c r="AR243" s="293"/>
      <c r="AS243" s="293"/>
      <c r="AT243" s="293"/>
      <c r="AU243" s="293"/>
      <c r="AV243" s="292">
        <f t="shared" si="121"/>
        <v>465</v>
      </c>
      <c r="AW243" s="293"/>
      <c r="AX243" s="292">
        <f t="shared" si="122"/>
        <v>465</v>
      </c>
      <c r="AZ243" s="137" t="str">
        <f>IF(F243&gt;P243,"!!!","")</f>
        <v/>
      </c>
      <c r="BA243" s="143" t="str">
        <f t="shared" si="102"/>
        <v/>
      </c>
      <c r="BD243" s="143" t="str">
        <f t="shared" si="97"/>
        <v>LEOVIN</v>
      </c>
    </row>
    <row r="244" spans="1:56" ht="12">
      <c r="A244" s="288">
        <v>242</v>
      </c>
      <c r="B244" s="294" t="s">
        <v>3839</v>
      </c>
      <c r="C244" s="290" t="s">
        <v>14</v>
      </c>
      <c r="D244" s="290"/>
      <c r="E244" s="295">
        <v>100</v>
      </c>
      <c r="F244" s="292">
        <v>0</v>
      </c>
      <c r="G244" s="292">
        <f t="shared" si="111"/>
        <v>300</v>
      </c>
      <c r="H244" s="293"/>
      <c r="I244" s="293"/>
      <c r="J244" s="293"/>
      <c r="K244" s="293"/>
      <c r="L244" s="293"/>
      <c r="M244" s="293"/>
      <c r="N244" s="293"/>
      <c r="O244" s="292">
        <f t="shared" si="112"/>
        <v>300</v>
      </c>
      <c r="P244" s="293">
        <v>900</v>
      </c>
      <c r="Q244" s="292">
        <f t="shared" si="113"/>
        <v>-600</v>
      </c>
      <c r="R244" s="292">
        <v>135</v>
      </c>
      <c r="S244" s="293"/>
      <c r="T244" s="293"/>
      <c r="U244" s="293"/>
      <c r="V244" s="293"/>
      <c r="W244" s="293"/>
      <c r="X244" s="293"/>
      <c r="Y244" s="293">
        <v>465</v>
      </c>
      <c r="Z244" s="292">
        <f t="shared" si="115"/>
        <v>600</v>
      </c>
      <c r="AA244" s="293"/>
      <c r="AB244" s="292">
        <f t="shared" si="116"/>
        <v>0</v>
      </c>
      <c r="AC244" s="292"/>
      <c r="AD244" s="293"/>
      <c r="AE244" s="293"/>
      <c r="AF244" s="293"/>
      <c r="AG244" s="293"/>
      <c r="AH244" s="293"/>
      <c r="AI244" s="293"/>
      <c r="AJ244" s="293"/>
      <c r="AK244" s="292"/>
      <c r="AL244" s="293"/>
      <c r="AM244" s="292"/>
      <c r="AN244" s="292"/>
      <c r="AO244" s="293"/>
      <c r="AP244" s="293"/>
      <c r="AQ244" s="293"/>
      <c r="AR244" s="293"/>
      <c r="AS244" s="293"/>
      <c r="AT244" s="293"/>
      <c r="AU244" s="293"/>
      <c r="AV244" s="292"/>
      <c r="AW244" s="293"/>
      <c r="AX244" s="292"/>
      <c r="AZ244" s="143"/>
      <c r="BD244" s="143" t="str">
        <f t="shared" si="97"/>
        <v>LIBERTATEA (STOP C 11.05.21)</v>
      </c>
    </row>
    <row r="245" spans="1:56" ht="12">
      <c r="A245" s="288">
        <v>243</v>
      </c>
      <c r="B245" s="289" t="s">
        <v>1615</v>
      </c>
      <c r="C245" s="290" t="s">
        <v>14</v>
      </c>
      <c r="D245" s="290" t="s">
        <v>807</v>
      </c>
      <c r="E245" s="291">
        <v>50</v>
      </c>
      <c r="F245" s="292">
        <v>150</v>
      </c>
      <c r="G245" s="292">
        <f t="shared" si="111"/>
        <v>150</v>
      </c>
      <c r="H245" s="293"/>
      <c r="I245" s="293"/>
      <c r="J245" s="293"/>
      <c r="K245" s="293"/>
      <c r="L245" s="293"/>
      <c r="M245" s="293"/>
      <c r="N245" s="293"/>
      <c r="O245" s="292">
        <f t="shared" si="112"/>
        <v>150</v>
      </c>
      <c r="P245" s="293">
        <v>300</v>
      </c>
      <c r="Q245" s="292">
        <f t="shared" si="113"/>
        <v>0</v>
      </c>
      <c r="R245" s="292">
        <f t="shared" si="114"/>
        <v>150</v>
      </c>
      <c r="S245" s="293"/>
      <c r="T245" s="293"/>
      <c r="U245" s="293"/>
      <c r="V245" s="293"/>
      <c r="W245" s="293"/>
      <c r="X245" s="293"/>
      <c r="Y245" s="293"/>
      <c r="Z245" s="292">
        <f t="shared" si="115"/>
        <v>150</v>
      </c>
      <c r="AA245" s="293">
        <v>150</v>
      </c>
      <c r="AB245" s="292">
        <f t="shared" si="116"/>
        <v>0</v>
      </c>
      <c r="AC245" s="292">
        <f t="shared" si="117"/>
        <v>150</v>
      </c>
      <c r="AD245" s="293">
        <v>100</v>
      </c>
      <c r="AE245" s="293"/>
      <c r="AF245" s="293"/>
      <c r="AG245" s="293"/>
      <c r="AH245" s="293"/>
      <c r="AI245" s="293"/>
      <c r="AJ245" s="293"/>
      <c r="AK245" s="292">
        <f t="shared" si="118"/>
        <v>250</v>
      </c>
      <c r="AL245" s="293">
        <v>400</v>
      </c>
      <c r="AM245" s="292">
        <f t="shared" si="119"/>
        <v>-150</v>
      </c>
      <c r="AN245" s="292">
        <f t="shared" si="120"/>
        <v>150</v>
      </c>
      <c r="AO245" s="293"/>
      <c r="AP245" s="293"/>
      <c r="AQ245" s="293"/>
      <c r="AR245" s="293"/>
      <c r="AS245" s="293"/>
      <c r="AT245" s="293"/>
      <c r="AU245" s="293"/>
      <c r="AV245" s="292">
        <f t="shared" si="121"/>
        <v>150</v>
      </c>
      <c r="AW245" s="293"/>
      <c r="AX245" s="292">
        <f t="shared" si="122"/>
        <v>0</v>
      </c>
      <c r="AZ245" s="143"/>
      <c r="BA245" s="143" t="str">
        <f t="shared" si="102"/>
        <v/>
      </c>
      <c r="BD245" s="143" t="str">
        <f t="shared" si="97"/>
        <v>LIMI-AUTOTEST</v>
      </c>
    </row>
    <row r="246" spans="1:56" ht="12">
      <c r="A246" s="288">
        <v>244</v>
      </c>
      <c r="B246" s="542" t="s">
        <v>1616</v>
      </c>
      <c r="C246" s="290" t="s">
        <v>14</v>
      </c>
      <c r="D246" s="290" t="s">
        <v>809</v>
      </c>
      <c r="E246" s="291">
        <v>50</v>
      </c>
      <c r="F246" s="292">
        <v>150</v>
      </c>
      <c r="G246" s="292">
        <f t="shared" si="111"/>
        <v>150</v>
      </c>
      <c r="H246" s="293"/>
      <c r="I246" s="293"/>
      <c r="J246" s="293"/>
      <c r="K246" s="293"/>
      <c r="L246" s="293"/>
      <c r="M246" s="293"/>
      <c r="N246" s="293"/>
      <c r="O246" s="292">
        <f t="shared" si="112"/>
        <v>150</v>
      </c>
      <c r="P246" s="293">
        <v>300</v>
      </c>
      <c r="Q246" s="292">
        <f t="shared" si="113"/>
        <v>0</v>
      </c>
      <c r="R246" s="292">
        <f t="shared" si="114"/>
        <v>150</v>
      </c>
      <c r="S246" s="293">
        <v>50</v>
      </c>
      <c r="T246" s="293"/>
      <c r="U246" s="293"/>
      <c r="V246" s="293"/>
      <c r="W246" s="293"/>
      <c r="X246" s="293"/>
      <c r="Y246" s="293"/>
      <c r="Z246" s="292">
        <f t="shared" si="115"/>
        <v>200</v>
      </c>
      <c r="AA246" s="293">
        <v>200</v>
      </c>
      <c r="AB246" s="292">
        <f t="shared" si="116"/>
        <v>0</v>
      </c>
      <c r="AC246" s="292">
        <f t="shared" si="117"/>
        <v>150</v>
      </c>
      <c r="AD246" s="293">
        <v>50</v>
      </c>
      <c r="AE246" s="293"/>
      <c r="AF246" s="293"/>
      <c r="AG246" s="293"/>
      <c r="AH246" s="293"/>
      <c r="AI246" s="293"/>
      <c r="AJ246" s="293"/>
      <c r="AK246" s="292">
        <f t="shared" si="118"/>
        <v>200</v>
      </c>
      <c r="AL246" s="293"/>
      <c r="AM246" s="292">
        <f t="shared" si="119"/>
        <v>200</v>
      </c>
      <c r="AN246" s="292">
        <f t="shared" si="120"/>
        <v>150</v>
      </c>
      <c r="AO246" s="293"/>
      <c r="AP246" s="293"/>
      <c r="AQ246" s="293"/>
      <c r="AR246" s="293"/>
      <c r="AS246" s="293"/>
      <c r="AT246" s="293"/>
      <c r="AU246" s="293"/>
      <c r="AV246" s="292">
        <f t="shared" si="121"/>
        <v>150</v>
      </c>
      <c r="AW246" s="293">
        <v>200</v>
      </c>
      <c r="AX246" s="292">
        <f t="shared" si="122"/>
        <v>150</v>
      </c>
      <c r="AZ246" s="143"/>
      <c r="BA246" s="143" t="str">
        <f t="shared" si="102"/>
        <v/>
      </c>
    </row>
    <row r="247" spans="1:56" ht="13">
      <c r="A247" s="288">
        <v>245</v>
      </c>
      <c r="B247" s="502" t="s">
        <v>3320</v>
      </c>
      <c r="C247" s="290" t="s">
        <v>14</v>
      </c>
      <c r="D247" s="290"/>
      <c r="E247" s="295">
        <v>140</v>
      </c>
      <c r="F247" s="292">
        <v>0</v>
      </c>
      <c r="G247" s="292">
        <f t="shared" si="111"/>
        <v>420</v>
      </c>
      <c r="H247" s="293"/>
      <c r="I247" s="293"/>
      <c r="J247" s="293"/>
      <c r="K247" s="293"/>
      <c r="L247" s="293"/>
      <c r="M247" s="293"/>
      <c r="N247" s="293"/>
      <c r="O247" s="292">
        <f t="shared" si="112"/>
        <v>420</v>
      </c>
      <c r="P247" s="293"/>
      <c r="Q247" s="292">
        <f t="shared" si="113"/>
        <v>420</v>
      </c>
      <c r="R247" s="292">
        <f t="shared" si="114"/>
        <v>420</v>
      </c>
      <c r="S247" s="293"/>
      <c r="T247" s="293"/>
      <c r="U247" s="293"/>
      <c r="V247" s="293"/>
      <c r="W247" s="293"/>
      <c r="X247" s="293"/>
      <c r="Y247" s="293"/>
      <c r="Z247" s="292">
        <f t="shared" si="115"/>
        <v>420</v>
      </c>
      <c r="AA247" s="293">
        <v>840</v>
      </c>
      <c r="AB247" s="292">
        <f t="shared" si="116"/>
        <v>0</v>
      </c>
      <c r="AC247" s="292">
        <f t="shared" si="117"/>
        <v>420</v>
      </c>
      <c r="AD247" s="293"/>
      <c r="AE247" s="293"/>
      <c r="AF247" s="293"/>
      <c r="AG247" s="293"/>
      <c r="AH247" s="293"/>
      <c r="AI247" s="293"/>
      <c r="AJ247" s="293"/>
      <c r="AK247" s="292">
        <f t="shared" si="118"/>
        <v>420</v>
      </c>
      <c r="AL247" s="293">
        <v>840</v>
      </c>
      <c r="AM247" s="292">
        <f t="shared" si="119"/>
        <v>-420</v>
      </c>
      <c r="AN247" s="292">
        <f t="shared" si="120"/>
        <v>420</v>
      </c>
      <c r="AO247" s="293"/>
      <c r="AP247" s="293"/>
      <c r="AQ247" s="293"/>
      <c r="AR247" s="293"/>
      <c r="AS247" s="293"/>
      <c r="AT247" s="293"/>
      <c r="AU247" s="293"/>
      <c r="AV247" s="292">
        <f t="shared" si="121"/>
        <v>420</v>
      </c>
      <c r="AW247" s="293"/>
      <c r="AX247" s="292">
        <f t="shared" si="122"/>
        <v>0</v>
      </c>
      <c r="AZ247" s="143"/>
      <c r="BA247" s="143" t="str">
        <f t="shared" si="102"/>
        <v/>
      </c>
    </row>
    <row r="248" spans="1:56" ht="12">
      <c r="A248" s="288">
        <v>246</v>
      </c>
      <c r="B248" s="329" t="s">
        <v>2641</v>
      </c>
      <c r="C248" s="320" t="s">
        <v>30</v>
      </c>
      <c r="D248" s="322"/>
      <c r="E248" s="322"/>
      <c r="F248" s="322">
        <v>630</v>
      </c>
      <c r="G248" s="299"/>
      <c r="H248" s="300"/>
      <c r="I248" s="300"/>
      <c r="J248" s="300"/>
      <c r="K248" s="300"/>
      <c r="L248" s="300"/>
      <c r="M248" s="300"/>
      <c r="N248" s="300"/>
      <c r="O248" s="299"/>
      <c r="P248" s="300"/>
      <c r="Q248" s="299">
        <f t="shared" si="113"/>
        <v>630</v>
      </c>
      <c r="R248" s="299"/>
      <c r="S248" s="300"/>
      <c r="T248" s="300"/>
      <c r="U248" s="300"/>
      <c r="V248" s="300"/>
      <c r="W248" s="300"/>
      <c r="X248" s="300"/>
      <c r="Y248" s="300"/>
      <c r="Z248" s="299"/>
      <c r="AA248" s="300"/>
      <c r="AB248" s="299">
        <f t="shared" si="116"/>
        <v>630</v>
      </c>
      <c r="AC248" s="299"/>
      <c r="AD248" s="300"/>
      <c r="AE248" s="300"/>
      <c r="AF248" s="300"/>
      <c r="AG248" s="300"/>
      <c r="AH248" s="300"/>
      <c r="AI248" s="300"/>
      <c r="AJ248" s="300"/>
      <c r="AK248" s="299"/>
      <c r="AL248" s="300"/>
      <c r="AM248" s="299">
        <f t="shared" si="119"/>
        <v>630</v>
      </c>
      <c r="AN248" s="299"/>
      <c r="AO248" s="300"/>
      <c r="AP248" s="300"/>
      <c r="AQ248" s="300"/>
      <c r="AR248" s="300"/>
      <c r="AS248" s="300"/>
      <c r="AT248" s="300"/>
      <c r="AU248" s="300"/>
      <c r="AV248" s="299"/>
      <c r="AW248" s="300"/>
      <c r="AX248" s="299">
        <f t="shared" si="122"/>
        <v>630</v>
      </c>
      <c r="AY248" s="137" t="str">
        <f t="shared" ref="AY248:AY287" si="123">IF(AX248=0,"*","")</f>
        <v/>
      </c>
      <c r="AZ248" s="143"/>
      <c r="BA248" s="143" t="str">
        <f t="shared" si="102"/>
        <v/>
      </c>
      <c r="BD248" s="143" t="str">
        <f t="shared" si="97"/>
        <v>LINK  (РОЗОВАЯ ДЕКЛАРАЦИЯ)</v>
      </c>
    </row>
    <row r="249" spans="1:56" ht="12">
      <c r="A249" s="288">
        <v>247</v>
      </c>
      <c r="B249" s="316" t="s">
        <v>471</v>
      </c>
      <c r="C249" s="297" t="s">
        <v>30</v>
      </c>
      <c r="D249" s="297" t="s">
        <v>12</v>
      </c>
      <c r="E249" s="298"/>
      <c r="F249" s="299"/>
      <c r="G249" s="299"/>
      <c r="H249" s="300"/>
      <c r="I249" s="300"/>
      <c r="J249" s="300"/>
      <c r="K249" s="300"/>
      <c r="L249" s="300"/>
      <c r="M249" s="300"/>
      <c r="N249" s="300"/>
      <c r="O249" s="299"/>
      <c r="P249" s="300"/>
      <c r="Q249" s="299"/>
      <c r="R249" s="299"/>
      <c r="S249" s="300"/>
      <c r="T249" s="300"/>
      <c r="U249" s="300"/>
      <c r="V249" s="300"/>
      <c r="W249" s="300"/>
      <c r="X249" s="300"/>
      <c r="Y249" s="300"/>
      <c r="Z249" s="299"/>
      <c r="AA249" s="300"/>
      <c r="AB249" s="299"/>
      <c r="AC249" s="299"/>
      <c r="AD249" s="300"/>
      <c r="AE249" s="300"/>
      <c r="AF249" s="300"/>
      <c r="AG249" s="300"/>
      <c r="AH249" s="300"/>
      <c r="AI249" s="300"/>
      <c r="AJ249" s="300"/>
      <c r="AK249" s="299"/>
      <c r="AL249" s="300"/>
      <c r="AM249" s="299"/>
      <c r="AN249" s="299"/>
      <c r="AO249" s="300"/>
      <c r="AP249" s="300"/>
      <c r="AQ249" s="300"/>
      <c r="AR249" s="300"/>
      <c r="AS249" s="300"/>
      <c r="AT249" s="300"/>
      <c r="AU249" s="300"/>
      <c r="AV249" s="299"/>
      <c r="AW249" s="300"/>
      <c r="AX249" s="299"/>
      <c r="AY249" s="137" t="str">
        <f t="shared" si="123"/>
        <v>*</v>
      </c>
      <c r="AZ249" s="143"/>
      <c r="BA249" s="143" t="str">
        <f t="shared" si="102"/>
        <v/>
      </c>
      <c r="BD249" s="143" t="str">
        <f t="shared" si="97"/>
        <v>LINK TRADING</v>
      </c>
    </row>
    <row r="250" spans="1:56" ht="12">
      <c r="A250" s="288">
        <v>248</v>
      </c>
      <c r="B250" s="289" t="s">
        <v>3104</v>
      </c>
      <c r="C250" s="290" t="s">
        <v>23</v>
      </c>
      <c r="D250" s="290" t="s">
        <v>478</v>
      </c>
      <c r="E250" s="291">
        <v>125</v>
      </c>
      <c r="F250" s="292">
        <v>0</v>
      </c>
      <c r="G250" s="292">
        <f>E250*3</f>
        <v>375</v>
      </c>
      <c r="H250" s="293"/>
      <c r="I250" s="293"/>
      <c r="J250" s="293"/>
      <c r="K250" s="293"/>
      <c r="L250" s="293"/>
      <c r="M250" s="293"/>
      <c r="N250" s="293"/>
      <c r="O250" s="292">
        <f>SUM(G250:N250)</f>
        <v>375</v>
      </c>
      <c r="P250" s="293">
        <v>375</v>
      </c>
      <c r="Q250" s="292">
        <f t="shared" ref="Q250:Q280" si="124">F250+O250-P250</f>
        <v>0</v>
      </c>
      <c r="R250" s="292">
        <f>E250*3</f>
        <v>375</v>
      </c>
      <c r="S250" s="293"/>
      <c r="T250" s="293"/>
      <c r="U250" s="293"/>
      <c r="V250" s="293"/>
      <c r="W250" s="293"/>
      <c r="X250" s="293"/>
      <c r="Y250" s="293"/>
      <c r="Z250" s="292">
        <f>SUM(R250:Y250)</f>
        <v>375</v>
      </c>
      <c r="AA250" s="293">
        <v>375</v>
      </c>
      <c r="AB250" s="292">
        <f t="shared" ref="AB250:AB280" si="125">Q250+Z250-AA250</f>
        <v>0</v>
      </c>
      <c r="AC250" s="292">
        <f>$E250*3</f>
        <v>375</v>
      </c>
      <c r="AD250" s="293"/>
      <c r="AE250" s="293"/>
      <c r="AF250" s="293"/>
      <c r="AG250" s="293"/>
      <c r="AH250" s="293"/>
      <c r="AI250" s="293"/>
      <c r="AJ250" s="293"/>
      <c r="AK250" s="292">
        <f>SUM(AC250:AJ250)</f>
        <v>375</v>
      </c>
      <c r="AL250" s="293">
        <v>375</v>
      </c>
      <c r="AM250" s="292">
        <f t="shared" ref="AM250:AM280" si="126">AB250+AK250-AL250</f>
        <v>0</v>
      </c>
      <c r="AN250" s="292">
        <f>$E250*3</f>
        <v>375</v>
      </c>
      <c r="AO250" s="293"/>
      <c r="AP250" s="293"/>
      <c r="AQ250" s="293"/>
      <c r="AR250" s="293"/>
      <c r="AS250" s="293"/>
      <c r="AT250" s="293"/>
      <c r="AU250" s="293"/>
      <c r="AV250" s="292">
        <f>SUM(AN250:AU250)</f>
        <v>375</v>
      </c>
      <c r="AW250" s="293">
        <v>375</v>
      </c>
      <c r="AX250" s="292">
        <f t="shared" ref="AX250:AX280" si="127">AM250+AV250-AW250</f>
        <v>0</v>
      </c>
      <c r="AY250" s="137" t="str">
        <f t="shared" si="123"/>
        <v>*</v>
      </c>
      <c r="AZ250" s="143"/>
      <c r="BA250" s="143" t="str">
        <f t="shared" si="102"/>
        <v/>
      </c>
      <c r="BD250" s="143" t="str">
        <f t="shared" si="97"/>
        <v>LOGOS-PRESS, REVSITA</v>
      </c>
    </row>
    <row r="251" spans="1:56" ht="13">
      <c r="A251" s="288">
        <v>249</v>
      </c>
      <c r="B251" s="541" t="s">
        <v>3334</v>
      </c>
      <c r="C251" s="290" t="s">
        <v>14</v>
      </c>
      <c r="D251" s="290"/>
      <c r="E251" s="295">
        <v>300</v>
      </c>
      <c r="F251" s="292">
        <v>0</v>
      </c>
      <c r="G251" s="292">
        <f>E251*3</f>
        <v>900</v>
      </c>
      <c r="H251" s="293"/>
      <c r="I251" s="293"/>
      <c r="J251" s="293"/>
      <c r="K251" s="293"/>
      <c r="L251" s="293"/>
      <c r="M251" s="293"/>
      <c r="N251" s="293"/>
      <c r="O251" s="292">
        <f>SUM(G251:N251)</f>
        <v>900</v>
      </c>
      <c r="P251" s="293">
        <v>900</v>
      </c>
      <c r="Q251" s="292">
        <f t="shared" si="124"/>
        <v>0</v>
      </c>
      <c r="R251" s="292">
        <f>E251*3</f>
        <v>900</v>
      </c>
      <c r="S251" s="293"/>
      <c r="T251" s="293"/>
      <c r="U251" s="293"/>
      <c r="V251" s="293"/>
      <c r="W251" s="293">
        <v>100</v>
      </c>
      <c r="X251" s="293"/>
      <c r="Y251" s="293"/>
      <c r="Z251" s="292">
        <f>SUM(R251:Y251)</f>
        <v>1000</v>
      </c>
      <c r="AA251" s="293">
        <v>1000</v>
      </c>
      <c r="AB251" s="292">
        <f t="shared" si="125"/>
        <v>0</v>
      </c>
      <c r="AC251" s="292">
        <f>$E251*3</f>
        <v>900</v>
      </c>
      <c r="AD251" s="293">
        <v>50</v>
      </c>
      <c r="AE251" s="293">
        <v>100</v>
      </c>
      <c r="AF251" s="293"/>
      <c r="AG251" s="293"/>
      <c r="AH251" s="293"/>
      <c r="AI251" s="293"/>
      <c r="AJ251" s="293"/>
      <c r="AK251" s="292">
        <f>SUM(AC251:AJ251)</f>
        <v>1050</v>
      </c>
      <c r="AL251" s="293">
        <v>1050</v>
      </c>
      <c r="AM251" s="292">
        <f t="shared" si="126"/>
        <v>0</v>
      </c>
      <c r="AN251" s="292">
        <f>$E251*3</f>
        <v>900</v>
      </c>
      <c r="AO251" s="293"/>
      <c r="AP251" s="293"/>
      <c r="AQ251" s="293"/>
      <c r="AR251" s="293"/>
      <c r="AS251" s="293"/>
      <c r="AT251" s="293"/>
      <c r="AU251" s="293"/>
      <c r="AV251" s="292">
        <f>SUM(AN251:AU251)</f>
        <v>900</v>
      </c>
      <c r="AW251" s="293">
        <v>900</v>
      </c>
      <c r="AX251" s="292">
        <f t="shared" si="127"/>
        <v>0</v>
      </c>
      <c r="AY251" s="137" t="str">
        <f t="shared" si="123"/>
        <v>*</v>
      </c>
      <c r="AZ251" s="143"/>
      <c r="BA251" s="143" t="str">
        <f t="shared" si="102"/>
        <v/>
      </c>
      <c r="BD251" s="143" t="str">
        <f t="shared" si="97"/>
        <v>LUCEAFĂRUL-SERVICE</v>
      </c>
    </row>
    <row r="252" spans="1:56" ht="12">
      <c r="A252" s="288">
        <v>250</v>
      </c>
      <c r="B252" s="289" t="s">
        <v>480</v>
      </c>
      <c r="C252" s="290" t="s">
        <v>23</v>
      </c>
      <c r="D252" s="290" t="s">
        <v>482</v>
      </c>
      <c r="E252" s="291">
        <v>130</v>
      </c>
      <c r="F252" s="292">
        <v>0</v>
      </c>
      <c r="G252" s="292">
        <f t="shared" ref="G252:G266" si="128">E252*3</f>
        <v>390</v>
      </c>
      <c r="H252" s="293"/>
      <c r="I252" s="293"/>
      <c r="J252" s="293"/>
      <c r="K252" s="293"/>
      <c r="L252" s="293"/>
      <c r="M252" s="293"/>
      <c r="N252" s="293"/>
      <c r="O252" s="292">
        <f t="shared" ref="O252:O266" si="129">SUM(G252:N252)</f>
        <v>390</v>
      </c>
      <c r="P252" s="293">
        <v>1660</v>
      </c>
      <c r="Q252" s="292">
        <f t="shared" si="124"/>
        <v>-1270</v>
      </c>
      <c r="R252" s="292">
        <f t="shared" ref="R252:R266" si="130">E252*3</f>
        <v>390</v>
      </c>
      <c r="S252" s="293"/>
      <c r="T252" s="293">
        <v>100</v>
      </c>
      <c r="U252" s="293"/>
      <c r="V252" s="293"/>
      <c r="W252" s="293">
        <v>100</v>
      </c>
      <c r="X252" s="293"/>
      <c r="Y252" s="293">
        <v>5</v>
      </c>
      <c r="Z252" s="292">
        <f t="shared" ref="Z252:Z266" si="131">SUM(R252:Y252)</f>
        <v>595</v>
      </c>
      <c r="AA252" s="293">
        <v>105</v>
      </c>
      <c r="AB252" s="292">
        <f t="shared" si="125"/>
        <v>-780</v>
      </c>
      <c r="AC252" s="292">
        <f t="shared" ref="AC252:AC266" si="132">$E252*3</f>
        <v>390</v>
      </c>
      <c r="AD252" s="293"/>
      <c r="AE252" s="293"/>
      <c r="AF252" s="293"/>
      <c r="AG252" s="293"/>
      <c r="AH252" s="293"/>
      <c r="AI252" s="293"/>
      <c r="AJ252" s="293"/>
      <c r="AK252" s="292">
        <f t="shared" ref="AK252:AK266" si="133">SUM(AC252:AJ252)</f>
        <v>390</v>
      </c>
      <c r="AL252" s="293"/>
      <c r="AM252" s="292">
        <f t="shared" si="126"/>
        <v>-390</v>
      </c>
      <c r="AN252" s="292">
        <f t="shared" ref="AN252:AN266" si="134">$E252*3</f>
        <v>390</v>
      </c>
      <c r="AO252" s="293"/>
      <c r="AP252" s="293"/>
      <c r="AQ252" s="293"/>
      <c r="AR252" s="293"/>
      <c r="AS252" s="293"/>
      <c r="AT252" s="293"/>
      <c r="AU252" s="293"/>
      <c r="AV252" s="292">
        <f t="shared" ref="AV252:AV266" si="135">SUM(AN252:AU252)</f>
        <v>390</v>
      </c>
      <c r="AW252" s="293"/>
      <c r="AX252" s="292">
        <f t="shared" si="127"/>
        <v>0</v>
      </c>
      <c r="AY252" s="137" t="str">
        <f t="shared" si="123"/>
        <v>*</v>
      </c>
      <c r="AZ252" s="137" t="str">
        <f>IF(F252&gt;P252,"!!!","")</f>
        <v/>
      </c>
      <c r="BA252" s="143" t="str">
        <f t="shared" si="102"/>
        <v/>
      </c>
      <c r="BD252" s="143" t="str">
        <f t="shared" si="97"/>
        <v>M.I.F.</v>
      </c>
    </row>
    <row r="253" spans="1:56" ht="12">
      <c r="A253" s="288">
        <v>251</v>
      </c>
      <c r="B253" s="289" t="s">
        <v>1056</v>
      </c>
      <c r="C253" s="290" t="s">
        <v>14</v>
      </c>
      <c r="D253" s="290"/>
      <c r="E253" s="291">
        <v>170</v>
      </c>
      <c r="F253" s="292">
        <v>150</v>
      </c>
      <c r="G253" s="292">
        <f t="shared" si="128"/>
        <v>510</v>
      </c>
      <c r="H253" s="293"/>
      <c r="I253" s="293"/>
      <c r="J253" s="293"/>
      <c r="K253" s="293"/>
      <c r="L253" s="293"/>
      <c r="M253" s="293"/>
      <c r="N253" s="293"/>
      <c r="O253" s="292">
        <f t="shared" si="129"/>
        <v>510</v>
      </c>
      <c r="P253" s="293">
        <v>2190</v>
      </c>
      <c r="Q253" s="292">
        <f t="shared" si="124"/>
        <v>-1530</v>
      </c>
      <c r="R253" s="292">
        <f t="shared" si="130"/>
        <v>510</v>
      </c>
      <c r="S253" s="293"/>
      <c r="T253" s="293"/>
      <c r="U253" s="293"/>
      <c r="V253" s="293"/>
      <c r="W253" s="293"/>
      <c r="X253" s="293"/>
      <c r="Y253" s="293"/>
      <c r="Z253" s="292">
        <f t="shared" si="131"/>
        <v>510</v>
      </c>
      <c r="AA253" s="293"/>
      <c r="AB253" s="292">
        <f t="shared" si="125"/>
        <v>-1020</v>
      </c>
      <c r="AC253" s="292">
        <f t="shared" si="132"/>
        <v>510</v>
      </c>
      <c r="AD253" s="293"/>
      <c r="AE253" s="293"/>
      <c r="AF253" s="293"/>
      <c r="AG253" s="293"/>
      <c r="AH253" s="293"/>
      <c r="AI253" s="293"/>
      <c r="AJ253" s="293"/>
      <c r="AK253" s="292">
        <f t="shared" si="133"/>
        <v>510</v>
      </c>
      <c r="AL253" s="293"/>
      <c r="AM253" s="292">
        <f t="shared" si="126"/>
        <v>-510</v>
      </c>
      <c r="AN253" s="292">
        <f t="shared" si="134"/>
        <v>510</v>
      </c>
      <c r="AO253" s="293"/>
      <c r="AP253" s="293"/>
      <c r="AQ253" s="293"/>
      <c r="AR253" s="293"/>
      <c r="AS253" s="293">
        <v>100</v>
      </c>
      <c r="AT253" s="293"/>
      <c r="AU253" s="293"/>
      <c r="AV253" s="292">
        <f t="shared" si="135"/>
        <v>610</v>
      </c>
      <c r="AW253" s="293"/>
      <c r="AX253" s="292">
        <f t="shared" si="127"/>
        <v>100</v>
      </c>
      <c r="AY253" s="137" t="str">
        <f t="shared" si="123"/>
        <v/>
      </c>
      <c r="AZ253" s="143"/>
      <c r="BA253" s="143" t="str">
        <f t="shared" si="102"/>
        <v/>
      </c>
      <c r="BD253" s="143" t="str">
        <f t="shared" si="97"/>
        <v>MACARA</v>
      </c>
    </row>
    <row r="254" spans="1:56" ht="12">
      <c r="A254" s="288">
        <v>252</v>
      </c>
      <c r="B254" s="289" t="s">
        <v>1964</v>
      </c>
      <c r="C254" s="290" t="s">
        <v>14</v>
      </c>
      <c r="D254" s="290" t="s">
        <v>1987</v>
      </c>
      <c r="E254" s="291">
        <v>90</v>
      </c>
      <c r="F254" s="292">
        <v>0</v>
      </c>
      <c r="G254" s="292">
        <f t="shared" si="128"/>
        <v>270</v>
      </c>
      <c r="H254" s="293"/>
      <c r="I254" s="293"/>
      <c r="J254" s="293"/>
      <c r="K254" s="293"/>
      <c r="L254" s="293"/>
      <c r="M254" s="293"/>
      <c r="N254" s="293"/>
      <c r="O254" s="292">
        <f t="shared" si="129"/>
        <v>270</v>
      </c>
      <c r="P254" s="293"/>
      <c r="Q254" s="292">
        <f t="shared" si="124"/>
        <v>270</v>
      </c>
      <c r="R254" s="292">
        <f t="shared" si="130"/>
        <v>270</v>
      </c>
      <c r="S254" s="293"/>
      <c r="T254" s="293"/>
      <c r="U254" s="293"/>
      <c r="V254" s="293"/>
      <c r="W254" s="293"/>
      <c r="X254" s="293"/>
      <c r="Y254" s="293"/>
      <c r="Z254" s="292">
        <f t="shared" si="131"/>
        <v>270</v>
      </c>
      <c r="AA254" s="293">
        <v>810</v>
      </c>
      <c r="AB254" s="292">
        <f t="shared" si="125"/>
        <v>-270</v>
      </c>
      <c r="AC254" s="292">
        <f t="shared" si="132"/>
        <v>270</v>
      </c>
      <c r="AD254" s="293"/>
      <c r="AE254" s="293"/>
      <c r="AF254" s="293"/>
      <c r="AG254" s="293"/>
      <c r="AH254" s="293"/>
      <c r="AI254" s="293"/>
      <c r="AJ254" s="293"/>
      <c r="AK254" s="292">
        <f t="shared" si="133"/>
        <v>270</v>
      </c>
      <c r="AL254" s="293"/>
      <c r="AM254" s="292">
        <f t="shared" si="126"/>
        <v>0</v>
      </c>
      <c r="AN254" s="292">
        <f t="shared" si="134"/>
        <v>270</v>
      </c>
      <c r="AO254" s="293"/>
      <c r="AP254" s="293"/>
      <c r="AQ254" s="293"/>
      <c r="AR254" s="293"/>
      <c r="AS254" s="293"/>
      <c r="AT254" s="293"/>
      <c r="AU254" s="293"/>
      <c r="AV254" s="292">
        <f t="shared" si="135"/>
        <v>270</v>
      </c>
      <c r="AW254" s="293">
        <v>540</v>
      </c>
      <c r="AX254" s="292">
        <f t="shared" si="127"/>
        <v>-270</v>
      </c>
      <c r="AY254" s="137" t="str">
        <f t="shared" si="123"/>
        <v/>
      </c>
      <c r="AZ254" s="137" t="str">
        <f>IF(F254&gt;P254,"!!!","")</f>
        <v/>
      </c>
      <c r="BA254" s="143" t="str">
        <f t="shared" si="102"/>
        <v/>
      </c>
      <c r="BD254" s="143" t="str">
        <f t="shared" si="97"/>
        <v>MAGNET-DEL</v>
      </c>
    </row>
    <row r="255" spans="1:56" ht="12">
      <c r="A255" s="288">
        <v>253</v>
      </c>
      <c r="B255" s="289" t="s">
        <v>483</v>
      </c>
      <c r="C255" s="290" t="s">
        <v>23</v>
      </c>
      <c r="D255" s="290" t="s">
        <v>485</v>
      </c>
      <c r="E255" s="291">
        <v>135</v>
      </c>
      <c r="F255" s="292">
        <v>0</v>
      </c>
      <c r="G255" s="292">
        <f t="shared" si="128"/>
        <v>405</v>
      </c>
      <c r="H255" s="293">
        <v>50</v>
      </c>
      <c r="I255" s="293"/>
      <c r="J255" s="293"/>
      <c r="K255" s="293"/>
      <c r="L255" s="293"/>
      <c r="M255" s="293"/>
      <c r="N255" s="293"/>
      <c r="O255" s="292">
        <f t="shared" si="129"/>
        <v>455</v>
      </c>
      <c r="P255" s="293">
        <v>455</v>
      </c>
      <c r="Q255" s="292">
        <f t="shared" si="124"/>
        <v>0</v>
      </c>
      <c r="R255" s="292">
        <f t="shared" si="130"/>
        <v>405</v>
      </c>
      <c r="S255" s="293"/>
      <c r="T255" s="293">
        <v>200</v>
      </c>
      <c r="U255" s="293"/>
      <c r="V255" s="293"/>
      <c r="W255" s="293">
        <v>100</v>
      </c>
      <c r="X255" s="293"/>
      <c r="Y255" s="293"/>
      <c r="Z255" s="292">
        <f t="shared" si="131"/>
        <v>705</v>
      </c>
      <c r="AA255" s="293">
        <v>705</v>
      </c>
      <c r="AB255" s="292">
        <f t="shared" si="125"/>
        <v>0</v>
      </c>
      <c r="AC255" s="292">
        <f t="shared" si="132"/>
        <v>405</v>
      </c>
      <c r="AD255" s="293"/>
      <c r="AE255" s="293"/>
      <c r="AF255" s="293"/>
      <c r="AG255" s="293"/>
      <c r="AH255" s="293"/>
      <c r="AI255" s="293"/>
      <c r="AJ255" s="293"/>
      <c r="AK255" s="292">
        <f t="shared" si="133"/>
        <v>405</v>
      </c>
      <c r="AL255" s="293">
        <v>405</v>
      </c>
      <c r="AM255" s="292">
        <f t="shared" si="126"/>
        <v>0</v>
      </c>
      <c r="AN255" s="292">
        <f t="shared" si="134"/>
        <v>405</v>
      </c>
      <c r="AO255" s="293"/>
      <c r="AP255" s="293"/>
      <c r="AQ255" s="293"/>
      <c r="AR255" s="293"/>
      <c r="AS255" s="293"/>
      <c r="AT255" s="293"/>
      <c r="AU255" s="293"/>
      <c r="AV255" s="292">
        <f t="shared" si="135"/>
        <v>405</v>
      </c>
      <c r="AW255" s="293">
        <v>405</v>
      </c>
      <c r="AX255" s="292">
        <f t="shared" si="127"/>
        <v>0</v>
      </c>
      <c r="AY255" s="137" t="str">
        <f t="shared" si="123"/>
        <v>*</v>
      </c>
      <c r="AZ255" s="143"/>
      <c r="BA255" s="143" t="str">
        <f t="shared" si="102"/>
        <v/>
      </c>
      <c r="BD255" s="143" t="str">
        <f t="shared" si="97"/>
        <v>MAIB-LEASING</v>
      </c>
    </row>
    <row r="256" spans="1:56" ht="12">
      <c r="A256" s="288">
        <v>254</v>
      </c>
      <c r="B256" s="289" t="s">
        <v>1560</v>
      </c>
      <c r="C256" s="290" t="s">
        <v>14</v>
      </c>
      <c r="D256" s="290"/>
      <c r="E256" s="291">
        <v>85</v>
      </c>
      <c r="F256" s="292">
        <v>0</v>
      </c>
      <c r="G256" s="292">
        <f t="shared" si="128"/>
        <v>255</v>
      </c>
      <c r="H256" s="293"/>
      <c r="I256" s="293"/>
      <c r="J256" s="293"/>
      <c r="K256" s="293"/>
      <c r="L256" s="293"/>
      <c r="M256" s="293"/>
      <c r="N256" s="293"/>
      <c r="O256" s="292">
        <f t="shared" si="129"/>
        <v>255</v>
      </c>
      <c r="P256" s="293"/>
      <c r="Q256" s="292">
        <f t="shared" si="124"/>
        <v>255</v>
      </c>
      <c r="R256" s="292">
        <f t="shared" si="130"/>
        <v>255</v>
      </c>
      <c r="S256" s="293"/>
      <c r="T256" s="293"/>
      <c r="U256" s="293"/>
      <c r="V256" s="293"/>
      <c r="W256" s="293"/>
      <c r="X256" s="293"/>
      <c r="Y256" s="293"/>
      <c r="Z256" s="292">
        <f t="shared" si="131"/>
        <v>255</v>
      </c>
      <c r="AA256" s="293">
        <v>765</v>
      </c>
      <c r="AB256" s="292">
        <f t="shared" si="125"/>
        <v>-255</v>
      </c>
      <c r="AC256" s="292">
        <f t="shared" si="132"/>
        <v>255</v>
      </c>
      <c r="AD256" s="293"/>
      <c r="AE256" s="293"/>
      <c r="AF256" s="293"/>
      <c r="AG256" s="293"/>
      <c r="AH256" s="293"/>
      <c r="AI256" s="293"/>
      <c r="AJ256" s="293"/>
      <c r="AK256" s="292">
        <f t="shared" si="133"/>
        <v>255</v>
      </c>
      <c r="AL256" s="293"/>
      <c r="AM256" s="292">
        <f t="shared" si="126"/>
        <v>0</v>
      </c>
      <c r="AN256" s="292">
        <f t="shared" si="134"/>
        <v>255</v>
      </c>
      <c r="AO256" s="293"/>
      <c r="AP256" s="293"/>
      <c r="AQ256" s="293"/>
      <c r="AR256" s="293"/>
      <c r="AS256" s="293"/>
      <c r="AT256" s="293"/>
      <c r="AU256" s="293"/>
      <c r="AV256" s="292">
        <f t="shared" si="135"/>
        <v>255</v>
      </c>
      <c r="AW256" s="293"/>
      <c r="AX256" s="292">
        <f t="shared" si="127"/>
        <v>255</v>
      </c>
      <c r="AY256" s="137" t="str">
        <f t="shared" si="123"/>
        <v/>
      </c>
      <c r="AZ256" s="143"/>
      <c r="BA256" s="143" t="str">
        <f t="shared" si="102"/>
        <v/>
      </c>
      <c r="BD256" s="143" t="str">
        <f t="shared" si="97"/>
        <v>MALTEX GRUP</v>
      </c>
    </row>
    <row r="257" spans="1:57" ht="12">
      <c r="A257" s="288">
        <v>255</v>
      </c>
      <c r="B257" s="294" t="s">
        <v>2675</v>
      </c>
      <c r="C257" s="290" t="s">
        <v>10</v>
      </c>
      <c r="D257" s="290" t="s">
        <v>12</v>
      </c>
      <c r="E257" s="295">
        <v>200</v>
      </c>
      <c r="F257" s="292">
        <v>600</v>
      </c>
      <c r="G257" s="292">
        <f t="shared" si="128"/>
        <v>600</v>
      </c>
      <c r="H257" s="293"/>
      <c r="I257" s="293"/>
      <c r="J257" s="293"/>
      <c r="K257" s="293">
        <v>300</v>
      </c>
      <c r="L257" s="293"/>
      <c r="M257" s="293"/>
      <c r="N257" s="293"/>
      <c r="O257" s="292">
        <f t="shared" si="129"/>
        <v>900</v>
      </c>
      <c r="P257" s="293">
        <v>1500</v>
      </c>
      <c r="Q257" s="292">
        <f t="shared" si="124"/>
        <v>0</v>
      </c>
      <c r="R257" s="292">
        <f t="shared" si="130"/>
        <v>600</v>
      </c>
      <c r="S257" s="293"/>
      <c r="T257" s="293"/>
      <c r="U257" s="293"/>
      <c r="V257" s="293"/>
      <c r="W257" s="293"/>
      <c r="X257" s="293"/>
      <c r="Y257" s="293"/>
      <c r="Z257" s="292">
        <f t="shared" si="131"/>
        <v>600</v>
      </c>
      <c r="AA257" s="293">
        <v>3850</v>
      </c>
      <c r="AB257" s="292">
        <f t="shared" si="125"/>
        <v>-3250</v>
      </c>
      <c r="AC257" s="292">
        <f t="shared" si="132"/>
        <v>600</v>
      </c>
      <c r="AD257" s="293"/>
      <c r="AE257" s="293">
        <v>207</v>
      </c>
      <c r="AF257" s="293">
        <v>3043</v>
      </c>
      <c r="AG257" s="293"/>
      <c r="AH257" s="293"/>
      <c r="AI257" s="293"/>
      <c r="AJ257" s="293"/>
      <c r="AK257" s="292">
        <f t="shared" si="133"/>
        <v>3850</v>
      </c>
      <c r="AL257" s="293">
        <v>600</v>
      </c>
      <c r="AM257" s="292">
        <f t="shared" si="126"/>
        <v>0</v>
      </c>
      <c r="AN257" s="292">
        <f t="shared" si="134"/>
        <v>600</v>
      </c>
      <c r="AO257" s="293"/>
      <c r="AP257" s="293"/>
      <c r="AQ257" s="293"/>
      <c r="AR257" s="293"/>
      <c r="AS257" s="293">
        <v>100</v>
      </c>
      <c r="AT257" s="293"/>
      <c r="AU257" s="293"/>
      <c r="AV257" s="292">
        <f t="shared" si="135"/>
        <v>700</v>
      </c>
      <c r="AW257" s="293">
        <v>700</v>
      </c>
      <c r="AX257" s="292">
        <f t="shared" si="127"/>
        <v>0</v>
      </c>
      <c r="AY257" s="137" t="str">
        <f t="shared" si="123"/>
        <v>*</v>
      </c>
      <c r="AZ257" s="137" t="str">
        <f>IF(F257&gt;P257,"!!!","")</f>
        <v/>
      </c>
      <c r="BA257" s="143" t="str">
        <f t="shared" si="102"/>
        <v/>
      </c>
      <c r="BD257" s="143" t="str">
        <f t="shared" si="97"/>
        <v>MANVIN</v>
      </c>
    </row>
    <row r="258" spans="1:57" s="172" customFormat="1" ht="12">
      <c r="A258" s="288">
        <v>256</v>
      </c>
      <c r="B258" s="289" t="s">
        <v>1593</v>
      </c>
      <c r="C258" s="290" t="s">
        <v>14</v>
      </c>
      <c r="D258" s="290"/>
      <c r="E258" s="291">
        <v>70</v>
      </c>
      <c r="F258" s="292">
        <v>0</v>
      </c>
      <c r="G258" s="292">
        <f t="shared" si="128"/>
        <v>210</v>
      </c>
      <c r="H258" s="293"/>
      <c r="I258" s="293"/>
      <c r="J258" s="293"/>
      <c r="K258" s="293"/>
      <c r="L258" s="293"/>
      <c r="M258" s="293"/>
      <c r="N258" s="293"/>
      <c r="O258" s="292">
        <f t="shared" si="129"/>
        <v>210</v>
      </c>
      <c r="P258" s="293">
        <v>840</v>
      </c>
      <c r="Q258" s="292">
        <f t="shared" si="124"/>
        <v>-630</v>
      </c>
      <c r="R258" s="292">
        <f t="shared" si="130"/>
        <v>210</v>
      </c>
      <c r="S258" s="293"/>
      <c r="T258" s="293"/>
      <c r="U258" s="293"/>
      <c r="V258" s="293"/>
      <c r="W258" s="293"/>
      <c r="X258" s="293"/>
      <c r="Y258" s="293"/>
      <c r="Z258" s="292">
        <f t="shared" si="131"/>
        <v>210</v>
      </c>
      <c r="AA258" s="293"/>
      <c r="AB258" s="292">
        <f t="shared" si="125"/>
        <v>-420</v>
      </c>
      <c r="AC258" s="292">
        <f t="shared" si="132"/>
        <v>210</v>
      </c>
      <c r="AD258" s="293"/>
      <c r="AE258" s="293"/>
      <c r="AF258" s="293"/>
      <c r="AG258" s="293"/>
      <c r="AH258" s="293"/>
      <c r="AI258" s="293"/>
      <c r="AJ258" s="293"/>
      <c r="AK258" s="292">
        <f t="shared" si="133"/>
        <v>210</v>
      </c>
      <c r="AL258" s="293"/>
      <c r="AM258" s="292">
        <f t="shared" si="126"/>
        <v>-210</v>
      </c>
      <c r="AN258" s="292">
        <f t="shared" si="134"/>
        <v>210</v>
      </c>
      <c r="AO258" s="293"/>
      <c r="AP258" s="293">
        <v>100</v>
      </c>
      <c r="AQ258" s="293">
        <v>100</v>
      </c>
      <c r="AR258" s="293"/>
      <c r="AS258" s="293"/>
      <c r="AT258" s="293"/>
      <c r="AU258" s="293"/>
      <c r="AV258" s="292">
        <f t="shared" si="135"/>
        <v>410</v>
      </c>
      <c r="AW258" s="293"/>
      <c r="AX258" s="292">
        <f t="shared" si="127"/>
        <v>200</v>
      </c>
      <c r="AY258" s="137" t="str">
        <f t="shared" si="123"/>
        <v/>
      </c>
      <c r="BA258" s="143" t="str">
        <f t="shared" si="102"/>
        <v/>
      </c>
      <c r="BB258" s="143"/>
      <c r="BC258" s="143"/>
      <c r="BD258" s="143" t="str">
        <f t="shared" si="97"/>
        <v>MĂRŢIŞOR</v>
      </c>
      <c r="BE258" s="143"/>
    </row>
    <row r="259" spans="1:57" ht="12">
      <c r="A259" s="288">
        <v>257</v>
      </c>
      <c r="B259" s="289" t="s">
        <v>1561</v>
      </c>
      <c r="C259" s="290" t="s">
        <v>14</v>
      </c>
      <c r="D259" s="290"/>
      <c r="E259" s="291">
        <v>60</v>
      </c>
      <c r="F259" s="292">
        <v>0</v>
      </c>
      <c r="G259" s="292">
        <f t="shared" si="128"/>
        <v>180</v>
      </c>
      <c r="H259" s="293"/>
      <c r="I259" s="293"/>
      <c r="J259" s="293"/>
      <c r="K259" s="293"/>
      <c r="L259" s="293"/>
      <c r="M259" s="293"/>
      <c r="N259" s="293"/>
      <c r="O259" s="292">
        <f t="shared" si="129"/>
        <v>180</v>
      </c>
      <c r="P259" s="293"/>
      <c r="Q259" s="292">
        <f t="shared" si="124"/>
        <v>180</v>
      </c>
      <c r="R259" s="292">
        <f t="shared" si="130"/>
        <v>180</v>
      </c>
      <c r="S259" s="293"/>
      <c r="T259" s="293"/>
      <c r="U259" s="293"/>
      <c r="V259" s="293"/>
      <c r="W259" s="293"/>
      <c r="X259" s="293"/>
      <c r="Y259" s="293"/>
      <c r="Z259" s="292">
        <f t="shared" si="131"/>
        <v>180</v>
      </c>
      <c r="AA259" s="293">
        <v>540</v>
      </c>
      <c r="AB259" s="292">
        <f t="shared" si="125"/>
        <v>-180</v>
      </c>
      <c r="AC259" s="292">
        <f t="shared" si="132"/>
        <v>180</v>
      </c>
      <c r="AD259" s="293"/>
      <c r="AE259" s="293"/>
      <c r="AF259" s="293"/>
      <c r="AG259" s="293"/>
      <c r="AH259" s="293"/>
      <c r="AI259" s="293"/>
      <c r="AJ259" s="293"/>
      <c r="AK259" s="292">
        <f t="shared" si="133"/>
        <v>180</v>
      </c>
      <c r="AL259" s="293">
        <v>280</v>
      </c>
      <c r="AM259" s="292">
        <f t="shared" si="126"/>
        <v>-280</v>
      </c>
      <c r="AN259" s="292">
        <f t="shared" si="134"/>
        <v>180</v>
      </c>
      <c r="AO259" s="293"/>
      <c r="AP259" s="293"/>
      <c r="AQ259" s="293"/>
      <c r="AR259" s="293"/>
      <c r="AS259" s="293">
        <v>100</v>
      </c>
      <c r="AT259" s="293"/>
      <c r="AU259" s="293"/>
      <c r="AV259" s="292">
        <f t="shared" si="135"/>
        <v>280</v>
      </c>
      <c r="AW259" s="293"/>
      <c r="AX259" s="292">
        <f t="shared" si="127"/>
        <v>0</v>
      </c>
      <c r="AY259" s="137" t="str">
        <f t="shared" si="123"/>
        <v>*</v>
      </c>
      <c r="AZ259" s="143"/>
      <c r="BA259" s="143" t="str">
        <f t="shared" si="102"/>
        <v/>
      </c>
      <c r="BD259" s="143" t="str">
        <f t="shared" si="97"/>
        <v>MAURITUS</v>
      </c>
    </row>
    <row r="260" spans="1:57" ht="12">
      <c r="A260" s="288">
        <v>258</v>
      </c>
      <c r="B260" s="414" t="s">
        <v>3106</v>
      </c>
      <c r="C260" s="297" t="s">
        <v>30</v>
      </c>
      <c r="D260" s="297" t="s">
        <v>497</v>
      </c>
      <c r="E260" s="404"/>
      <c r="F260" s="299">
        <v>4350</v>
      </c>
      <c r="G260" s="299">
        <f t="shared" si="128"/>
        <v>0</v>
      </c>
      <c r="H260" s="300"/>
      <c r="I260" s="300"/>
      <c r="J260" s="300"/>
      <c r="K260" s="300"/>
      <c r="L260" s="300"/>
      <c r="M260" s="300"/>
      <c r="N260" s="300"/>
      <c r="O260" s="299">
        <f t="shared" si="129"/>
        <v>0</v>
      </c>
      <c r="P260" s="300"/>
      <c r="Q260" s="299">
        <f t="shared" si="124"/>
        <v>4350</v>
      </c>
      <c r="R260" s="299">
        <f t="shared" si="130"/>
        <v>0</v>
      </c>
      <c r="S260" s="300"/>
      <c r="T260" s="300"/>
      <c r="U260" s="300"/>
      <c r="V260" s="300"/>
      <c r="W260" s="300"/>
      <c r="X260" s="300"/>
      <c r="Y260" s="300"/>
      <c r="Z260" s="299">
        <f t="shared" si="131"/>
        <v>0</v>
      </c>
      <c r="AA260" s="300"/>
      <c r="AB260" s="299">
        <f t="shared" si="125"/>
        <v>4350</v>
      </c>
      <c r="AC260" s="299">
        <f t="shared" si="132"/>
        <v>0</v>
      </c>
      <c r="AD260" s="300"/>
      <c r="AE260" s="300"/>
      <c r="AF260" s="300"/>
      <c r="AG260" s="300"/>
      <c r="AH260" s="300"/>
      <c r="AI260" s="300"/>
      <c r="AJ260" s="300"/>
      <c r="AK260" s="299">
        <f t="shared" si="133"/>
        <v>0</v>
      </c>
      <c r="AL260" s="300"/>
      <c r="AM260" s="299">
        <f t="shared" si="126"/>
        <v>4350</v>
      </c>
      <c r="AN260" s="299">
        <f t="shared" si="134"/>
        <v>0</v>
      </c>
      <c r="AO260" s="300"/>
      <c r="AP260" s="300"/>
      <c r="AQ260" s="300"/>
      <c r="AR260" s="300"/>
      <c r="AS260" s="300"/>
      <c r="AT260" s="300"/>
      <c r="AU260" s="300"/>
      <c r="AV260" s="299">
        <f t="shared" si="135"/>
        <v>0</v>
      </c>
      <c r="AW260" s="300"/>
      <c r="AX260" s="292">
        <f t="shared" si="127"/>
        <v>4350</v>
      </c>
      <c r="AY260" s="137" t="str">
        <f t="shared" si="123"/>
        <v/>
      </c>
      <c r="AZ260" s="143"/>
      <c r="BA260" s="143" t="str">
        <f t="shared" si="102"/>
        <v/>
      </c>
      <c r="BD260" s="143" t="str">
        <f t="shared" si="97"/>
        <v>MECSERVICE (EXPIRAT 01.01.18)</v>
      </c>
    </row>
    <row r="261" spans="1:57" ht="12">
      <c r="A261" s="288">
        <v>259</v>
      </c>
      <c r="B261" s="289" t="s">
        <v>1588</v>
      </c>
      <c r="C261" s="290" t="s">
        <v>23</v>
      </c>
      <c r="D261" s="290"/>
      <c r="E261" s="291">
        <v>40</v>
      </c>
      <c r="F261" s="292">
        <v>0</v>
      </c>
      <c r="G261" s="292">
        <f t="shared" si="128"/>
        <v>120</v>
      </c>
      <c r="H261" s="293"/>
      <c r="I261" s="293"/>
      <c r="J261" s="293"/>
      <c r="K261" s="293"/>
      <c r="L261" s="293"/>
      <c r="M261" s="293"/>
      <c r="N261" s="293"/>
      <c r="O261" s="292">
        <f t="shared" si="129"/>
        <v>120</v>
      </c>
      <c r="P261" s="293">
        <v>480</v>
      </c>
      <c r="Q261" s="292">
        <f t="shared" si="124"/>
        <v>-360</v>
      </c>
      <c r="R261" s="292">
        <f t="shared" si="130"/>
        <v>120</v>
      </c>
      <c r="S261" s="293"/>
      <c r="T261" s="293"/>
      <c r="U261" s="293"/>
      <c r="V261" s="293"/>
      <c r="W261" s="293"/>
      <c r="X261" s="293"/>
      <c r="Y261" s="293"/>
      <c r="Z261" s="292">
        <f t="shared" si="131"/>
        <v>120</v>
      </c>
      <c r="AA261" s="293"/>
      <c r="AB261" s="292">
        <f t="shared" si="125"/>
        <v>-240</v>
      </c>
      <c r="AC261" s="292">
        <f t="shared" si="132"/>
        <v>120</v>
      </c>
      <c r="AD261" s="293"/>
      <c r="AE261" s="293"/>
      <c r="AF261" s="293"/>
      <c r="AG261" s="293"/>
      <c r="AH261" s="293"/>
      <c r="AI261" s="293"/>
      <c r="AJ261" s="293"/>
      <c r="AK261" s="292">
        <f t="shared" si="133"/>
        <v>120</v>
      </c>
      <c r="AL261" s="293"/>
      <c r="AM261" s="292">
        <f t="shared" si="126"/>
        <v>-120</v>
      </c>
      <c r="AN261" s="292">
        <f t="shared" si="134"/>
        <v>120</v>
      </c>
      <c r="AO261" s="293"/>
      <c r="AP261" s="293"/>
      <c r="AQ261" s="293"/>
      <c r="AR261" s="293"/>
      <c r="AS261" s="293"/>
      <c r="AT261" s="293"/>
      <c r="AU261" s="293"/>
      <c r="AV261" s="292">
        <f t="shared" si="135"/>
        <v>120</v>
      </c>
      <c r="AW261" s="293"/>
      <c r="AX261" s="292">
        <f t="shared" si="127"/>
        <v>0</v>
      </c>
      <c r="AY261" s="137" t="str">
        <f t="shared" si="123"/>
        <v>*</v>
      </c>
      <c r="AZ261" s="143"/>
      <c r="BA261" s="143" t="str">
        <f t="shared" si="102"/>
        <v/>
      </c>
      <c r="BD261" s="143" t="str">
        <f t="shared" ref="BD261:BD319" si="136">UPPER(B261)</f>
        <v>MEDIAS HEALTH CENTER</v>
      </c>
    </row>
    <row r="262" spans="1:57" ht="12">
      <c r="A262" s="288">
        <v>260</v>
      </c>
      <c r="B262" s="289" t="s">
        <v>498</v>
      </c>
      <c r="C262" s="290" t="s">
        <v>23</v>
      </c>
      <c r="D262" s="290" t="s">
        <v>500</v>
      </c>
      <c r="E262" s="291">
        <v>180</v>
      </c>
      <c r="F262" s="292">
        <v>0</v>
      </c>
      <c r="G262" s="292">
        <f t="shared" si="128"/>
        <v>540</v>
      </c>
      <c r="H262" s="293"/>
      <c r="I262" s="293">
        <v>200</v>
      </c>
      <c r="J262" s="293"/>
      <c r="K262" s="293"/>
      <c r="L262" s="293"/>
      <c r="M262" s="293"/>
      <c r="N262" s="293"/>
      <c r="O262" s="292">
        <f t="shared" si="129"/>
        <v>740</v>
      </c>
      <c r="P262" s="293">
        <v>740</v>
      </c>
      <c r="Q262" s="292">
        <f t="shared" si="124"/>
        <v>0</v>
      </c>
      <c r="R262" s="292">
        <f t="shared" si="130"/>
        <v>540</v>
      </c>
      <c r="S262" s="293"/>
      <c r="T262" s="293"/>
      <c r="U262" s="293"/>
      <c r="V262" s="293"/>
      <c r="W262" s="293">
        <v>100</v>
      </c>
      <c r="X262" s="293"/>
      <c r="Y262" s="293"/>
      <c r="Z262" s="292">
        <f t="shared" si="131"/>
        <v>640</v>
      </c>
      <c r="AA262" s="293">
        <v>640</v>
      </c>
      <c r="AB262" s="292">
        <f t="shared" si="125"/>
        <v>0</v>
      </c>
      <c r="AC262" s="292">
        <f t="shared" si="132"/>
        <v>540</v>
      </c>
      <c r="AD262" s="293"/>
      <c r="AE262" s="293"/>
      <c r="AF262" s="293"/>
      <c r="AG262" s="293"/>
      <c r="AH262" s="293"/>
      <c r="AI262" s="293"/>
      <c r="AJ262" s="293"/>
      <c r="AK262" s="292">
        <f t="shared" si="133"/>
        <v>540</v>
      </c>
      <c r="AL262" s="293">
        <v>640</v>
      </c>
      <c r="AM262" s="292">
        <f t="shared" si="126"/>
        <v>-100</v>
      </c>
      <c r="AN262" s="292">
        <f t="shared" si="134"/>
        <v>540</v>
      </c>
      <c r="AO262" s="293"/>
      <c r="AP262" s="293"/>
      <c r="AQ262" s="293"/>
      <c r="AR262" s="293"/>
      <c r="AS262" s="293"/>
      <c r="AT262" s="293"/>
      <c r="AU262" s="293"/>
      <c r="AV262" s="292">
        <f t="shared" si="135"/>
        <v>540</v>
      </c>
      <c r="AW262" s="293">
        <v>440</v>
      </c>
      <c r="AX262" s="292">
        <f t="shared" si="127"/>
        <v>0</v>
      </c>
      <c r="AY262" s="137" t="str">
        <f t="shared" si="123"/>
        <v>*</v>
      </c>
      <c r="AZ262" s="143"/>
      <c r="BA262" s="143" t="str">
        <f t="shared" si="102"/>
        <v/>
      </c>
      <c r="BD262" s="143" t="str">
        <f t="shared" si="136"/>
        <v>MEDICOR-FARM</v>
      </c>
    </row>
    <row r="263" spans="1:57" ht="12">
      <c r="A263" s="288">
        <v>261</v>
      </c>
      <c r="B263" s="289" t="s">
        <v>1604</v>
      </c>
      <c r="C263" s="290" t="s">
        <v>14</v>
      </c>
      <c r="D263" s="290"/>
      <c r="E263" s="291">
        <v>50</v>
      </c>
      <c r="F263" s="292">
        <v>0</v>
      </c>
      <c r="G263" s="292">
        <f t="shared" si="128"/>
        <v>150</v>
      </c>
      <c r="H263" s="293"/>
      <c r="I263" s="293"/>
      <c r="J263" s="293"/>
      <c r="K263" s="293"/>
      <c r="L263" s="293"/>
      <c r="M263" s="293"/>
      <c r="N263" s="293"/>
      <c r="O263" s="292">
        <f t="shared" si="129"/>
        <v>150</v>
      </c>
      <c r="P263" s="293">
        <v>600</v>
      </c>
      <c r="Q263" s="292">
        <f t="shared" si="124"/>
        <v>-450</v>
      </c>
      <c r="R263" s="292">
        <f t="shared" si="130"/>
        <v>150</v>
      </c>
      <c r="S263" s="293"/>
      <c r="T263" s="293"/>
      <c r="U263" s="293"/>
      <c r="V263" s="293"/>
      <c r="W263" s="293"/>
      <c r="X263" s="293"/>
      <c r="Y263" s="293"/>
      <c r="Z263" s="292">
        <f t="shared" si="131"/>
        <v>150</v>
      </c>
      <c r="AA263" s="293"/>
      <c r="AB263" s="292">
        <f t="shared" si="125"/>
        <v>-300</v>
      </c>
      <c r="AC263" s="292">
        <f t="shared" si="132"/>
        <v>150</v>
      </c>
      <c r="AD263" s="293"/>
      <c r="AE263" s="293"/>
      <c r="AF263" s="293"/>
      <c r="AG263" s="293"/>
      <c r="AH263" s="293"/>
      <c r="AI263" s="293"/>
      <c r="AJ263" s="293"/>
      <c r="AK263" s="292">
        <f t="shared" si="133"/>
        <v>150</v>
      </c>
      <c r="AL263" s="293"/>
      <c r="AM263" s="292">
        <f t="shared" si="126"/>
        <v>-150</v>
      </c>
      <c r="AN263" s="292">
        <f t="shared" si="134"/>
        <v>150</v>
      </c>
      <c r="AO263" s="293"/>
      <c r="AP263" s="293"/>
      <c r="AQ263" s="293"/>
      <c r="AR263" s="293"/>
      <c r="AS263" s="293"/>
      <c r="AT263" s="293"/>
      <c r="AU263" s="293"/>
      <c r="AV263" s="292">
        <f t="shared" si="135"/>
        <v>150</v>
      </c>
      <c r="AW263" s="293"/>
      <c r="AX263" s="292">
        <f t="shared" si="127"/>
        <v>0</v>
      </c>
      <c r="AY263" s="137" t="str">
        <f t="shared" si="123"/>
        <v>*</v>
      </c>
      <c r="AZ263" s="137" t="str">
        <f>IF(F263&gt;P263,"!!!","")</f>
        <v/>
      </c>
      <c r="BA263" s="143" t="str">
        <f t="shared" si="102"/>
        <v/>
      </c>
      <c r="BD263" s="143" t="str">
        <f t="shared" si="136"/>
        <v>MELAGROS</v>
      </c>
    </row>
    <row r="264" spans="1:57" ht="12.75" customHeight="1">
      <c r="A264" s="288">
        <v>262</v>
      </c>
      <c r="B264" s="289" t="s">
        <v>1562</v>
      </c>
      <c r="C264" s="290" t="s">
        <v>23</v>
      </c>
      <c r="D264" s="290"/>
      <c r="E264" s="291">
        <v>100</v>
      </c>
      <c r="F264" s="292">
        <v>0</v>
      </c>
      <c r="G264" s="292">
        <f t="shared" si="128"/>
        <v>300</v>
      </c>
      <c r="H264" s="293"/>
      <c r="I264" s="293"/>
      <c r="J264" s="293"/>
      <c r="K264" s="293"/>
      <c r="L264" s="293"/>
      <c r="M264" s="293"/>
      <c r="N264" s="293"/>
      <c r="O264" s="292">
        <f t="shared" si="129"/>
        <v>300</v>
      </c>
      <c r="P264" s="293">
        <v>300</v>
      </c>
      <c r="Q264" s="292">
        <f t="shared" si="124"/>
        <v>0</v>
      </c>
      <c r="R264" s="292">
        <f t="shared" si="130"/>
        <v>300</v>
      </c>
      <c r="S264" s="293"/>
      <c r="T264" s="293"/>
      <c r="U264" s="293">
        <v>178</v>
      </c>
      <c r="V264" s="293"/>
      <c r="W264" s="293"/>
      <c r="X264" s="293"/>
      <c r="Y264" s="293"/>
      <c r="Z264" s="292">
        <f t="shared" si="131"/>
        <v>478</v>
      </c>
      <c r="AA264" s="293">
        <v>478</v>
      </c>
      <c r="AB264" s="292">
        <f t="shared" si="125"/>
        <v>0</v>
      </c>
      <c r="AC264" s="292">
        <f t="shared" si="132"/>
        <v>300</v>
      </c>
      <c r="AD264" s="293"/>
      <c r="AE264" s="293"/>
      <c r="AF264" s="293"/>
      <c r="AG264" s="293"/>
      <c r="AH264" s="293">
        <v>100</v>
      </c>
      <c r="AI264" s="293"/>
      <c r="AJ264" s="293"/>
      <c r="AK264" s="292">
        <f t="shared" si="133"/>
        <v>400</v>
      </c>
      <c r="AL264" s="293">
        <v>400</v>
      </c>
      <c r="AM264" s="292">
        <f t="shared" si="126"/>
        <v>0</v>
      </c>
      <c r="AN264" s="292">
        <f t="shared" si="134"/>
        <v>300</v>
      </c>
      <c r="AO264" s="293"/>
      <c r="AP264" s="293"/>
      <c r="AQ264" s="293"/>
      <c r="AR264" s="293"/>
      <c r="AS264" s="293"/>
      <c r="AT264" s="293"/>
      <c r="AU264" s="293"/>
      <c r="AV264" s="292">
        <f t="shared" si="135"/>
        <v>300</v>
      </c>
      <c r="AW264" s="293">
        <v>300</v>
      </c>
      <c r="AX264" s="292">
        <f t="shared" si="127"/>
        <v>0</v>
      </c>
      <c r="AY264" s="137" t="str">
        <f t="shared" si="123"/>
        <v>*</v>
      </c>
      <c r="AZ264" s="137" t="str">
        <f>IF(F264&gt;P264,"!!!","")</f>
        <v/>
      </c>
      <c r="BA264" s="143" t="str">
        <f t="shared" ref="BA264:BA327" si="137">IF(E264*3=G264,"","!!!!!")</f>
        <v/>
      </c>
      <c r="BD264" s="143" t="str">
        <f t="shared" si="136"/>
        <v>MERCURIUS</v>
      </c>
    </row>
    <row r="265" spans="1:57" s="172" customFormat="1" ht="12">
      <c r="A265" s="288">
        <v>263</v>
      </c>
      <c r="B265" s="301" t="s">
        <v>501</v>
      </c>
      <c r="C265" s="290" t="s">
        <v>10</v>
      </c>
      <c r="D265" s="290" t="s">
        <v>943</v>
      </c>
      <c r="E265" s="291">
        <v>85</v>
      </c>
      <c r="F265" s="292">
        <v>0</v>
      </c>
      <c r="G265" s="292">
        <f t="shared" si="128"/>
        <v>255</v>
      </c>
      <c r="H265" s="293"/>
      <c r="I265" s="293"/>
      <c r="J265" s="293"/>
      <c r="K265" s="293"/>
      <c r="L265" s="293"/>
      <c r="M265" s="293"/>
      <c r="N265" s="293"/>
      <c r="O265" s="292">
        <f t="shared" si="129"/>
        <v>255</v>
      </c>
      <c r="P265" s="293"/>
      <c r="Q265" s="292">
        <f t="shared" si="124"/>
        <v>255</v>
      </c>
      <c r="R265" s="292">
        <f t="shared" si="130"/>
        <v>255</v>
      </c>
      <c r="S265" s="293"/>
      <c r="T265" s="293"/>
      <c r="U265" s="293"/>
      <c r="V265" s="293"/>
      <c r="W265" s="293"/>
      <c r="X265" s="293"/>
      <c r="Y265" s="293"/>
      <c r="Z265" s="292">
        <f t="shared" si="131"/>
        <v>255</v>
      </c>
      <c r="AA265" s="293"/>
      <c r="AB265" s="292">
        <f t="shared" si="125"/>
        <v>510</v>
      </c>
      <c r="AC265" s="292">
        <f t="shared" si="132"/>
        <v>255</v>
      </c>
      <c r="AD265" s="293"/>
      <c r="AE265" s="293"/>
      <c r="AF265" s="293"/>
      <c r="AG265" s="293"/>
      <c r="AH265" s="293"/>
      <c r="AI265" s="293"/>
      <c r="AJ265" s="293"/>
      <c r="AK265" s="292">
        <f t="shared" si="133"/>
        <v>255</v>
      </c>
      <c r="AL265" s="293"/>
      <c r="AM265" s="292">
        <f t="shared" si="126"/>
        <v>765</v>
      </c>
      <c r="AN265" s="292">
        <f t="shared" si="134"/>
        <v>255</v>
      </c>
      <c r="AO265" s="293"/>
      <c r="AP265" s="293"/>
      <c r="AQ265" s="293"/>
      <c r="AR265" s="293"/>
      <c r="AS265" s="293"/>
      <c r="AT265" s="293"/>
      <c r="AU265" s="293"/>
      <c r="AV265" s="292">
        <f t="shared" si="135"/>
        <v>255</v>
      </c>
      <c r="AW265" s="293">
        <v>1020</v>
      </c>
      <c r="AX265" s="292">
        <f t="shared" si="127"/>
        <v>0</v>
      </c>
      <c r="AY265" s="137" t="str">
        <f t="shared" si="123"/>
        <v>*</v>
      </c>
      <c r="BA265" s="143" t="str">
        <f t="shared" si="137"/>
        <v/>
      </c>
      <c r="BB265" s="143"/>
      <c r="BC265" s="143"/>
      <c r="BD265" s="143" t="str">
        <f t="shared" si="136"/>
        <v>MESTER-FAUR</v>
      </c>
      <c r="BE265" s="143"/>
    </row>
    <row r="266" spans="1:57" ht="12">
      <c r="A266" s="288">
        <v>264</v>
      </c>
      <c r="B266" s="289" t="s">
        <v>502</v>
      </c>
      <c r="C266" s="290" t="s">
        <v>23</v>
      </c>
      <c r="D266" s="290" t="s">
        <v>12</v>
      </c>
      <c r="E266" s="291">
        <v>100</v>
      </c>
      <c r="F266" s="292">
        <v>1200</v>
      </c>
      <c r="G266" s="292">
        <f t="shared" si="128"/>
        <v>300</v>
      </c>
      <c r="H266" s="293"/>
      <c r="I266" s="293"/>
      <c r="J266" s="293"/>
      <c r="K266" s="293"/>
      <c r="L266" s="293"/>
      <c r="M266" s="293"/>
      <c r="N266" s="293"/>
      <c r="O266" s="292">
        <f t="shared" si="129"/>
        <v>300</v>
      </c>
      <c r="P266" s="293">
        <v>1575</v>
      </c>
      <c r="Q266" s="292">
        <f t="shared" si="124"/>
        <v>-75</v>
      </c>
      <c r="R266" s="292">
        <f t="shared" si="130"/>
        <v>300</v>
      </c>
      <c r="S266" s="293"/>
      <c r="T266" s="293"/>
      <c r="U266" s="293"/>
      <c r="V266" s="293"/>
      <c r="W266" s="293"/>
      <c r="X266" s="293"/>
      <c r="Y266" s="293"/>
      <c r="Z266" s="292">
        <f t="shared" si="131"/>
        <v>300</v>
      </c>
      <c r="AA266" s="293"/>
      <c r="AB266" s="292">
        <f t="shared" si="125"/>
        <v>225</v>
      </c>
      <c r="AC266" s="292">
        <f t="shared" si="132"/>
        <v>300</v>
      </c>
      <c r="AD266" s="293"/>
      <c r="AE266" s="293"/>
      <c r="AF266" s="293"/>
      <c r="AG266" s="293"/>
      <c r="AH266" s="293"/>
      <c r="AI266" s="293"/>
      <c r="AJ266" s="293"/>
      <c r="AK266" s="292">
        <f t="shared" si="133"/>
        <v>300</v>
      </c>
      <c r="AL266" s="293"/>
      <c r="AM266" s="292">
        <f t="shared" si="126"/>
        <v>525</v>
      </c>
      <c r="AN266" s="292">
        <f t="shared" si="134"/>
        <v>300</v>
      </c>
      <c r="AO266" s="293"/>
      <c r="AP266" s="293"/>
      <c r="AQ266" s="293"/>
      <c r="AR266" s="293"/>
      <c r="AS266" s="293"/>
      <c r="AT266" s="293"/>
      <c r="AU266" s="293"/>
      <c r="AV266" s="292">
        <f t="shared" si="135"/>
        <v>300</v>
      </c>
      <c r="AW266" s="293">
        <v>825</v>
      </c>
      <c r="AX266" s="292">
        <f t="shared" si="127"/>
        <v>0</v>
      </c>
      <c r="AY266" s="137" t="str">
        <f t="shared" si="123"/>
        <v>*</v>
      </c>
      <c r="AZ266" s="137" t="str">
        <f>IF(F266&gt;P266,"!!!","")</f>
        <v/>
      </c>
      <c r="BA266" s="143" t="str">
        <f t="shared" si="137"/>
        <v/>
      </c>
      <c r="BD266" s="143" t="str">
        <f t="shared" si="136"/>
        <v>METACOMIMPEX</v>
      </c>
    </row>
    <row r="267" spans="1:57" ht="12">
      <c r="A267" s="288">
        <v>265</v>
      </c>
      <c r="B267" s="296" t="s">
        <v>3107</v>
      </c>
      <c r="C267" s="297" t="s">
        <v>1709</v>
      </c>
      <c r="D267" s="297" t="s">
        <v>12</v>
      </c>
      <c r="E267" s="298"/>
      <c r="F267" s="299">
        <v>300</v>
      </c>
      <c r="G267" s="299"/>
      <c r="H267" s="300"/>
      <c r="I267" s="300"/>
      <c r="J267" s="300"/>
      <c r="K267" s="300"/>
      <c r="L267" s="300"/>
      <c r="M267" s="300"/>
      <c r="N267" s="300"/>
      <c r="O267" s="299"/>
      <c r="P267" s="300"/>
      <c r="Q267" s="299">
        <f t="shared" si="124"/>
        <v>300</v>
      </c>
      <c r="R267" s="299"/>
      <c r="S267" s="300"/>
      <c r="T267" s="300"/>
      <c r="U267" s="300"/>
      <c r="V267" s="300"/>
      <c r="W267" s="300"/>
      <c r="X267" s="300"/>
      <c r="Y267" s="300"/>
      <c r="Z267" s="299"/>
      <c r="AA267" s="300"/>
      <c r="AB267" s="299">
        <f t="shared" si="125"/>
        <v>300</v>
      </c>
      <c r="AC267" s="299"/>
      <c r="AD267" s="300"/>
      <c r="AE267" s="300"/>
      <c r="AF267" s="300"/>
      <c r="AG267" s="300"/>
      <c r="AH267" s="300"/>
      <c r="AI267" s="300"/>
      <c r="AJ267" s="300"/>
      <c r="AK267" s="299"/>
      <c r="AL267" s="300"/>
      <c r="AM267" s="299">
        <f t="shared" si="126"/>
        <v>300</v>
      </c>
      <c r="AN267" s="299"/>
      <c r="AO267" s="300"/>
      <c r="AP267" s="300"/>
      <c r="AQ267" s="300"/>
      <c r="AR267" s="300"/>
      <c r="AS267" s="300"/>
      <c r="AT267" s="300"/>
      <c r="AU267" s="300"/>
      <c r="AV267" s="299"/>
      <c r="AW267" s="300"/>
      <c r="AX267" s="292">
        <f t="shared" si="127"/>
        <v>300</v>
      </c>
      <c r="AY267" s="137" t="str">
        <f t="shared" si="123"/>
        <v/>
      </c>
      <c r="AZ267" s="143"/>
      <c r="BA267" s="143" t="str">
        <f t="shared" si="137"/>
        <v/>
      </c>
      <c r="BD267" s="143" t="str">
        <f t="shared" si="136"/>
        <v>METALEXPERT GROUP (STOP C 01.01.13)</v>
      </c>
    </row>
    <row r="268" spans="1:57" ht="12">
      <c r="A268" s="288">
        <v>266</v>
      </c>
      <c r="B268" s="289" t="s">
        <v>507</v>
      </c>
      <c r="C268" s="290" t="s">
        <v>14</v>
      </c>
      <c r="D268" s="290" t="s">
        <v>12</v>
      </c>
      <c r="E268" s="291">
        <v>320</v>
      </c>
      <c r="F268" s="292">
        <v>897</v>
      </c>
      <c r="G268" s="292">
        <f t="shared" ref="G268:G284" si="138">E268*3</f>
        <v>960</v>
      </c>
      <c r="H268" s="293">
        <v>20</v>
      </c>
      <c r="I268" s="293">
        <v>100</v>
      </c>
      <c r="J268" s="293"/>
      <c r="K268" s="293"/>
      <c r="L268" s="293"/>
      <c r="M268" s="293"/>
      <c r="N268" s="293"/>
      <c r="O268" s="292">
        <f t="shared" ref="O268:O284" si="139">SUM(G268:N268)</f>
        <v>1080</v>
      </c>
      <c r="P268" s="293"/>
      <c r="Q268" s="292">
        <f t="shared" si="124"/>
        <v>1977</v>
      </c>
      <c r="R268" s="292">
        <f t="shared" ref="R268:R284" si="140">E268*3</f>
        <v>960</v>
      </c>
      <c r="S268" s="293"/>
      <c r="T268" s="293"/>
      <c r="U268" s="293"/>
      <c r="V268" s="293"/>
      <c r="W268" s="293"/>
      <c r="X268" s="293"/>
      <c r="Y268" s="293"/>
      <c r="Z268" s="292">
        <f t="shared" ref="Z268:Z284" si="141">SUM(R268:Y268)</f>
        <v>960</v>
      </c>
      <c r="AA268" s="293">
        <v>2937</v>
      </c>
      <c r="AB268" s="292">
        <f t="shared" si="125"/>
        <v>0</v>
      </c>
      <c r="AC268" s="292">
        <f t="shared" ref="AC268:AC284" si="142">$E268*3</f>
        <v>960</v>
      </c>
      <c r="AD268" s="293">
        <v>50</v>
      </c>
      <c r="AE268" s="293"/>
      <c r="AF268" s="293"/>
      <c r="AG268" s="293"/>
      <c r="AH268" s="293">
        <v>100</v>
      </c>
      <c r="AI268" s="293"/>
      <c r="AJ268" s="293"/>
      <c r="AK268" s="292">
        <f t="shared" ref="AK268:AK284" si="143">SUM(AC268:AJ268)</f>
        <v>1110</v>
      </c>
      <c r="AL268" s="293">
        <v>2070</v>
      </c>
      <c r="AM268" s="292">
        <f t="shared" si="126"/>
        <v>-960</v>
      </c>
      <c r="AN268" s="292">
        <f t="shared" ref="AN268:AN284" si="144">$E268*3</f>
        <v>960</v>
      </c>
      <c r="AO268" s="293"/>
      <c r="AP268" s="293"/>
      <c r="AQ268" s="293"/>
      <c r="AR268" s="293"/>
      <c r="AS268" s="293"/>
      <c r="AT268" s="293"/>
      <c r="AU268" s="293"/>
      <c r="AV268" s="292">
        <f t="shared" ref="AV268:AV284" si="145">SUM(AN268:AU268)</f>
        <v>960</v>
      </c>
      <c r="AW268" s="293"/>
      <c r="AX268" s="292">
        <f t="shared" si="127"/>
        <v>0</v>
      </c>
      <c r="AY268" s="137" t="str">
        <f t="shared" si="123"/>
        <v>*</v>
      </c>
      <c r="AZ268" s="143"/>
      <c r="BA268" s="143" t="str">
        <f t="shared" si="137"/>
        <v/>
      </c>
      <c r="BD268" s="143" t="str">
        <f t="shared" si="136"/>
        <v>MIDGARD TERRA</v>
      </c>
    </row>
    <row r="269" spans="1:57" ht="12">
      <c r="A269" s="288">
        <v>267</v>
      </c>
      <c r="B269" s="289" t="s">
        <v>1563</v>
      </c>
      <c r="C269" s="290" t="s">
        <v>14</v>
      </c>
      <c r="D269" s="290"/>
      <c r="E269" s="291">
        <v>300</v>
      </c>
      <c r="F269" s="292">
        <v>0</v>
      </c>
      <c r="G269" s="292">
        <f t="shared" si="138"/>
        <v>900</v>
      </c>
      <c r="H269" s="293"/>
      <c r="I269" s="293"/>
      <c r="J269" s="293"/>
      <c r="K269" s="293"/>
      <c r="L269" s="293"/>
      <c r="M269" s="293"/>
      <c r="N269" s="293"/>
      <c r="O269" s="292">
        <f t="shared" si="139"/>
        <v>900</v>
      </c>
      <c r="P269" s="293">
        <v>3600</v>
      </c>
      <c r="Q269" s="292">
        <f t="shared" si="124"/>
        <v>-2700</v>
      </c>
      <c r="R269" s="292">
        <f t="shared" si="140"/>
        <v>900</v>
      </c>
      <c r="S269" s="293">
        <v>50</v>
      </c>
      <c r="T269" s="293"/>
      <c r="U269" s="293"/>
      <c r="V269" s="293"/>
      <c r="W269" s="293"/>
      <c r="X269" s="293"/>
      <c r="Y269" s="293"/>
      <c r="Z269" s="292">
        <f t="shared" si="141"/>
        <v>950</v>
      </c>
      <c r="AA269" s="293">
        <v>50</v>
      </c>
      <c r="AB269" s="292">
        <f t="shared" si="125"/>
        <v>-1800</v>
      </c>
      <c r="AC269" s="292">
        <f t="shared" si="142"/>
        <v>900</v>
      </c>
      <c r="AD269" s="293">
        <v>50</v>
      </c>
      <c r="AE269" s="293"/>
      <c r="AF269" s="293"/>
      <c r="AG269" s="293"/>
      <c r="AH269" s="293">
        <v>100</v>
      </c>
      <c r="AI269" s="293"/>
      <c r="AJ269" s="293"/>
      <c r="AK269" s="292">
        <f t="shared" si="143"/>
        <v>1050</v>
      </c>
      <c r="AL269" s="293">
        <v>150</v>
      </c>
      <c r="AM269" s="292">
        <f t="shared" si="126"/>
        <v>-900</v>
      </c>
      <c r="AN269" s="292">
        <f t="shared" si="144"/>
        <v>900</v>
      </c>
      <c r="AO269" s="293"/>
      <c r="AP269" s="293"/>
      <c r="AQ269" s="293"/>
      <c r="AR269" s="293"/>
      <c r="AS269" s="293"/>
      <c r="AT269" s="293"/>
      <c r="AU269" s="293"/>
      <c r="AV269" s="292">
        <f t="shared" si="145"/>
        <v>900</v>
      </c>
      <c r="AW269" s="293"/>
      <c r="AX269" s="292">
        <f t="shared" si="127"/>
        <v>0</v>
      </c>
      <c r="AZ269" s="143"/>
      <c r="BA269" s="143" t="str">
        <f t="shared" si="137"/>
        <v/>
      </c>
      <c r="BD269" s="143" t="str">
        <f t="shared" si="136"/>
        <v>MINERAL</v>
      </c>
    </row>
    <row r="270" spans="1:57" ht="12">
      <c r="A270" s="288">
        <v>268</v>
      </c>
      <c r="B270" s="301" t="s">
        <v>509</v>
      </c>
      <c r="C270" s="290" t="s">
        <v>23</v>
      </c>
      <c r="D270" s="302"/>
      <c r="E270" s="291">
        <v>130</v>
      </c>
      <c r="F270" s="292">
        <v>0</v>
      </c>
      <c r="G270" s="292">
        <f t="shared" si="138"/>
        <v>390</v>
      </c>
      <c r="H270" s="293"/>
      <c r="I270" s="293"/>
      <c r="J270" s="293"/>
      <c r="K270" s="293"/>
      <c r="L270" s="293"/>
      <c r="M270" s="293"/>
      <c r="N270" s="293"/>
      <c r="O270" s="292">
        <f t="shared" si="139"/>
        <v>390</v>
      </c>
      <c r="P270" s="293">
        <v>390</v>
      </c>
      <c r="Q270" s="292">
        <f t="shared" si="124"/>
        <v>0</v>
      </c>
      <c r="R270" s="292">
        <f t="shared" si="140"/>
        <v>390</v>
      </c>
      <c r="S270" s="293"/>
      <c r="T270" s="293"/>
      <c r="U270" s="293"/>
      <c r="V270" s="293"/>
      <c r="W270" s="293"/>
      <c r="X270" s="293"/>
      <c r="Y270" s="293"/>
      <c r="Z270" s="292">
        <f t="shared" si="141"/>
        <v>390</v>
      </c>
      <c r="AA270" s="293">
        <v>390</v>
      </c>
      <c r="AB270" s="292">
        <f t="shared" si="125"/>
        <v>0</v>
      </c>
      <c r="AC270" s="292">
        <f t="shared" si="142"/>
        <v>390</v>
      </c>
      <c r="AD270" s="293"/>
      <c r="AE270" s="293"/>
      <c r="AF270" s="293"/>
      <c r="AG270" s="293"/>
      <c r="AH270" s="293"/>
      <c r="AI270" s="293"/>
      <c r="AJ270" s="293"/>
      <c r="AK270" s="292">
        <f t="shared" si="143"/>
        <v>390</v>
      </c>
      <c r="AL270" s="293">
        <v>780</v>
      </c>
      <c r="AM270" s="292">
        <f t="shared" si="126"/>
        <v>-390</v>
      </c>
      <c r="AN270" s="292">
        <f t="shared" si="144"/>
        <v>390</v>
      </c>
      <c r="AO270" s="293"/>
      <c r="AP270" s="293"/>
      <c r="AQ270" s="293"/>
      <c r="AR270" s="293"/>
      <c r="AS270" s="293"/>
      <c r="AT270" s="293"/>
      <c r="AU270" s="293"/>
      <c r="AV270" s="292">
        <f t="shared" si="145"/>
        <v>390</v>
      </c>
      <c r="AW270" s="293"/>
      <c r="AX270" s="292">
        <f t="shared" si="127"/>
        <v>0</v>
      </c>
      <c r="AY270" s="137" t="str">
        <f t="shared" si="123"/>
        <v>*</v>
      </c>
      <c r="AZ270" s="143"/>
      <c r="BA270" s="143" t="str">
        <f t="shared" si="137"/>
        <v/>
      </c>
      <c r="BD270" s="143" t="str">
        <f t="shared" si="136"/>
        <v>MOBILCOMSERVICE</v>
      </c>
    </row>
    <row r="271" spans="1:57" ht="12">
      <c r="A271" s="288">
        <v>269</v>
      </c>
      <c r="B271" s="289" t="s">
        <v>510</v>
      </c>
      <c r="C271" s="290" t="s">
        <v>14</v>
      </c>
      <c r="D271" s="290" t="s">
        <v>512</v>
      </c>
      <c r="E271" s="291">
        <v>215</v>
      </c>
      <c r="F271" s="292">
        <v>0</v>
      </c>
      <c r="G271" s="292">
        <f t="shared" si="138"/>
        <v>645</v>
      </c>
      <c r="H271" s="293">
        <v>50</v>
      </c>
      <c r="I271" s="293">
        <v>100</v>
      </c>
      <c r="J271" s="293"/>
      <c r="K271" s="293"/>
      <c r="L271" s="293"/>
      <c r="M271" s="293"/>
      <c r="N271" s="293"/>
      <c r="O271" s="292">
        <f t="shared" si="139"/>
        <v>795</v>
      </c>
      <c r="P271" s="293">
        <v>795</v>
      </c>
      <c r="Q271" s="292">
        <f t="shared" si="124"/>
        <v>0</v>
      </c>
      <c r="R271" s="292">
        <f t="shared" si="140"/>
        <v>645</v>
      </c>
      <c r="S271" s="293"/>
      <c r="T271" s="293"/>
      <c r="U271" s="293"/>
      <c r="V271" s="293"/>
      <c r="W271" s="293"/>
      <c r="X271" s="293"/>
      <c r="Y271" s="293"/>
      <c r="Z271" s="292">
        <f t="shared" si="141"/>
        <v>645</v>
      </c>
      <c r="AA271" s="293">
        <v>1935</v>
      </c>
      <c r="AB271" s="292">
        <f t="shared" si="125"/>
        <v>-1290</v>
      </c>
      <c r="AC271" s="292">
        <f t="shared" si="142"/>
        <v>645</v>
      </c>
      <c r="AD271" s="293"/>
      <c r="AE271" s="293"/>
      <c r="AF271" s="293"/>
      <c r="AG271" s="293"/>
      <c r="AH271" s="293"/>
      <c r="AI271" s="293"/>
      <c r="AJ271" s="293"/>
      <c r="AK271" s="292">
        <f t="shared" si="143"/>
        <v>645</v>
      </c>
      <c r="AL271" s="293"/>
      <c r="AM271" s="292">
        <f t="shared" si="126"/>
        <v>-645</v>
      </c>
      <c r="AN271" s="292">
        <f t="shared" si="144"/>
        <v>645</v>
      </c>
      <c r="AO271" s="293"/>
      <c r="AP271" s="293"/>
      <c r="AQ271" s="293"/>
      <c r="AR271" s="293"/>
      <c r="AS271" s="293"/>
      <c r="AT271" s="293"/>
      <c r="AU271" s="293"/>
      <c r="AV271" s="292">
        <f t="shared" si="145"/>
        <v>645</v>
      </c>
      <c r="AW271" s="293"/>
      <c r="AX271" s="292">
        <f t="shared" si="127"/>
        <v>0</v>
      </c>
      <c r="AY271" s="137" t="str">
        <f t="shared" si="123"/>
        <v>*</v>
      </c>
      <c r="AZ271" s="143"/>
      <c r="BA271" s="143" t="str">
        <f t="shared" si="137"/>
        <v/>
      </c>
      <c r="BD271" s="143" t="str">
        <f t="shared" si="136"/>
        <v>MODERN-SERVICE</v>
      </c>
    </row>
    <row r="272" spans="1:57" ht="12">
      <c r="A272" s="288">
        <v>270</v>
      </c>
      <c r="B272" s="289" t="s">
        <v>1564</v>
      </c>
      <c r="C272" s="290" t="s">
        <v>14</v>
      </c>
      <c r="D272" s="290"/>
      <c r="E272" s="291">
        <v>70</v>
      </c>
      <c r="F272" s="292">
        <v>50</v>
      </c>
      <c r="G272" s="292">
        <f t="shared" si="138"/>
        <v>210</v>
      </c>
      <c r="H272" s="293"/>
      <c r="I272" s="293"/>
      <c r="J272" s="293"/>
      <c r="K272" s="293"/>
      <c r="L272" s="293"/>
      <c r="M272" s="293"/>
      <c r="N272" s="293"/>
      <c r="O272" s="292">
        <f t="shared" si="139"/>
        <v>210</v>
      </c>
      <c r="P272" s="293">
        <v>890</v>
      </c>
      <c r="Q272" s="292">
        <f t="shared" si="124"/>
        <v>-630</v>
      </c>
      <c r="R272" s="292">
        <f t="shared" si="140"/>
        <v>210</v>
      </c>
      <c r="S272" s="293">
        <v>50</v>
      </c>
      <c r="T272" s="293"/>
      <c r="U272" s="293"/>
      <c r="V272" s="293"/>
      <c r="W272" s="293"/>
      <c r="X272" s="293"/>
      <c r="Y272" s="293"/>
      <c r="Z272" s="292">
        <f t="shared" si="141"/>
        <v>260</v>
      </c>
      <c r="AA272" s="293">
        <v>50</v>
      </c>
      <c r="AB272" s="292">
        <f t="shared" si="125"/>
        <v>-420</v>
      </c>
      <c r="AC272" s="292">
        <f t="shared" si="142"/>
        <v>210</v>
      </c>
      <c r="AD272" s="293"/>
      <c r="AE272" s="293"/>
      <c r="AF272" s="293"/>
      <c r="AG272" s="293"/>
      <c r="AH272" s="293"/>
      <c r="AI272" s="293"/>
      <c r="AJ272" s="293"/>
      <c r="AK272" s="292">
        <f t="shared" si="143"/>
        <v>210</v>
      </c>
      <c r="AL272" s="293">
        <v>200</v>
      </c>
      <c r="AM272" s="292">
        <f t="shared" si="126"/>
        <v>-410</v>
      </c>
      <c r="AN272" s="292">
        <f t="shared" si="144"/>
        <v>210</v>
      </c>
      <c r="AO272" s="293"/>
      <c r="AP272" s="293">
        <v>100</v>
      </c>
      <c r="AQ272" s="293"/>
      <c r="AR272" s="293"/>
      <c r="AS272" s="293">
        <v>100</v>
      </c>
      <c r="AT272" s="293"/>
      <c r="AU272" s="293"/>
      <c r="AV272" s="292">
        <f t="shared" si="145"/>
        <v>410</v>
      </c>
      <c r="AW272" s="293"/>
      <c r="AX272" s="292">
        <f t="shared" si="127"/>
        <v>0</v>
      </c>
      <c r="AY272" s="137" t="str">
        <f t="shared" si="123"/>
        <v>*</v>
      </c>
      <c r="AZ272" s="137" t="str">
        <f>IF(F272&gt;P272,"!!!","")</f>
        <v/>
      </c>
      <c r="BA272" s="143" t="str">
        <f t="shared" si="137"/>
        <v/>
      </c>
      <c r="BD272" s="143" t="str">
        <f t="shared" si="136"/>
        <v>MODERNUS</v>
      </c>
    </row>
    <row r="273" spans="1:56" ht="12">
      <c r="A273" s="288">
        <v>271</v>
      </c>
      <c r="B273" s="289" t="s">
        <v>3906</v>
      </c>
      <c r="C273" s="290" t="s">
        <v>23</v>
      </c>
      <c r="D273" s="290" t="s">
        <v>1363</v>
      </c>
      <c r="E273" s="291">
        <v>50</v>
      </c>
      <c r="F273" s="292">
        <v>1800</v>
      </c>
      <c r="G273" s="292">
        <f t="shared" si="138"/>
        <v>150</v>
      </c>
      <c r="H273" s="293"/>
      <c r="I273" s="293"/>
      <c r="J273" s="293"/>
      <c r="K273" s="293"/>
      <c r="L273" s="293"/>
      <c r="M273" s="293"/>
      <c r="N273" s="293"/>
      <c r="O273" s="292">
        <f t="shared" si="139"/>
        <v>150</v>
      </c>
      <c r="P273" s="293"/>
      <c r="Q273" s="292">
        <f t="shared" si="124"/>
        <v>1950</v>
      </c>
      <c r="R273" s="292">
        <f t="shared" si="140"/>
        <v>150</v>
      </c>
      <c r="S273" s="293"/>
      <c r="T273" s="293"/>
      <c r="U273" s="293"/>
      <c r="V273" s="293"/>
      <c r="W273" s="293"/>
      <c r="X273" s="293"/>
      <c r="Y273" s="293"/>
      <c r="Z273" s="292">
        <f t="shared" si="141"/>
        <v>150</v>
      </c>
      <c r="AA273" s="293"/>
      <c r="AB273" s="292">
        <f t="shared" si="125"/>
        <v>2100</v>
      </c>
      <c r="AC273" s="292">
        <v>50</v>
      </c>
      <c r="AD273" s="293"/>
      <c r="AE273" s="293"/>
      <c r="AF273" s="293"/>
      <c r="AG273" s="293"/>
      <c r="AH273" s="293"/>
      <c r="AI273" s="293"/>
      <c r="AJ273" s="293"/>
      <c r="AK273" s="292">
        <f t="shared" si="143"/>
        <v>50</v>
      </c>
      <c r="AL273" s="293"/>
      <c r="AM273" s="292">
        <f t="shared" si="126"/>
        <v>2150</v>
      </c>
      <c r="AN273" s="292"/>
      <c r="AO273" s="293"/>
      <c r="AP273" s="293"/>
      <c r="AQ273" s="293"/>
      <c r="AR273" s="293"/>
      <c r="AS273" s="293"/>
      <c r="AT273" s="293"/>
      <c r="AU273" s="293"/>
      <c r="AV273" s="292">
        <f t="shared" si="145"/>
        <v>0</v>
      </c>
      <c r="AW273" s="293"/>
      <c r="AX273" s="292">
        <f t="shared" si="127"/>
        <v>2150</v>
      </c>
      <c r="AY273" s="137" t="str">
        <f t="shared" si="123"/>
        <v/>
      </c>
      <c r="AZ273" s="143"/>
      <c r="BA273" s="143" t="str">
        <f t="shared" si="137"/>
        <v/>
      </c>
      <c r="BD273" s="143" t="str">
        <f t="shared" si="136"/>
        <v>MOL DEVELOPMENT (STOP 30.07.2021)</v>
      </c>
    </row>
    <row r="274" spans="1:56" ht="12">
      <c r="A274" s="288">
        <v>272</v>
      </c>
      <c r="B274" s="289" t="s">
        <v>1571</v>
      </c>
      <c r="C274" s="290" t="s">
        <v>23</v>
      </c>
      <c r="D274" s="290"/>
      <c r="E274" s="291">
        <v>300</v>
      </c>
      <c r="F274" s="292">
        <v>0</v>
      </c>
      <c r="G274" s="292">
        <f t="shared" si="138"/>
        <v>900</v>
      </c>
      <c r="H274" s="293">
        <v>50</v>
      </c>
      <c r="I274" s="293"/>
      <c r="J274" s="293">
        <v>1080</v>
      </c>
      <c r="K274" s="293"/>
      <c r="L274" s="293">
        <v>100</v>
      </c>
      <c r="M274" s="293"/>
      <c r="N274" s="293">
        <v>50</v>
      </c>
      <c r="O274" s="292">
        <f t="shared" si="139"/>
        <v>2180</v>
      </c>
      <c r="P274" s="293">
        <v>2180</v>
      </c>
      <c r="Q274" s="292">
        <f t="shared" si="124"/>
        <v>0</v>
      </c>
      <c r="R274" s="292">
        <f t="shared" si="140"/>
        <v>900</v>
      </c>
      <c r="S274" s="293"/>
      <c r="T274" s="293">
        <v>100</v>
      </c>
      <c r="U274" s="293"/>
      <c r="V274" s="293"/>
      <c r="W274" s="293"/>
      <c r="X274" s="293"/>
      <c r="Y274" s="293"/>
      <c r="Z274" s="292">
        <f t="shared" si="141"/>
        <v>1000</v>
      </c>
      <c r="AA274" s="293">
        <v>1000</v>
      </c>
      <c r="AB274" s="292">
        <f t="shared" si="125"/>
        <v>0</v>
      </c>
      <c r="AC274" s="292">
        <f t="shared" si="142"/>
        <v>900</v>
      </c>
      <c r="AD274" s="293">
        <v>12</v>
      </c>
      <c r="AE274" s="293"/>
      <c r="AF274" s="293"/>
      <c r="AG274" s="293"/>
      <c r="AH274" s="293"/>
      <c r="AI274" s="293"/>
      <c r="AJ274" s="293"/>
      <c r="AK274" s="292">
        <f t="shared" si="143"/>
        <v>912</v>
      </c>
      <c r="AL274" s="293">
        <v>1812</v>
      </c>
      <c r="AM274" s="292">
        <f t="shared" si="126"/>
        <v>-900</v>
      </c>
      <c r="AN274" s="292">
        <f t="shared" si="144"/>
        <v>900</v>
      </c>
      <c r="AO274" s="293"/>
      <c r="AP274" s="293"/>
      <c r="AQ274" s="293"/>
      <c r="AR274" s="293"/>
      <c r="AS274" s="293"/>
      <c r="AT274" s="293"/>
      <c r="AU274" s="293"/>
      <c r="AV274" s="292">
        <f t="shared" si="145"/>
        <v>900</v>
      </c>
      <c r="AW274" s="293"/>
      <c r="AX274" s="292">
        <f t="shared" si="127"/>
        <v>0</v>
      </c>
      <c r="AZ274" s="143"/>
      <c r="BA274" s="143" t="str">
        <f t="shared" si="137"/>
        <v/>
      </c>
      <c r="BD274" s="143" t="str">
        <f t="shared" si="136"/>
        <v>MOLDAGROCONSTRUCȚIA</v>
      </c>
    </row>
    <row r="275" spans="1:56" ht="12">
      <c r="A275" s="288">
        <v>273</v>
      </c>
      <c r="B275" s="289" t="s">
        <v>3382</v>
      </c>
      <c r="C275" s="290" t="s">
        <v>14</v>
      </c>
      <c r="D275" s="290"/>
      <c r="E275" s="291">
        <v>50</v>
      </c>
      <c r="F275" s="292">
        <v>0</v>
      </c>
      <c r="G275" s="292">
        <f t="shared" si="138"/>
        <v>150</v>
      </c>
      <c r="H275" s="293"/>
      <c r="I275" s="293"/>
      <c r="J275" s="293"/>
      <c r="K275" s="293"/>
      <c r="L275" s="293"/>
      <c r="M275" s="293"/>
      <c r="N275" s="293"/>
      <c r="O275" s="292">
        <f t="shared" si="139"/>
        <v>150</v>
      </c>
      <c r="P275" s="293">
        <v>150</v>
      </c>
      <c r="Q275" s="292">
        <f t="shared" si="124"/>
        <v>0</v>
      </c>
      <c r="R275" s="292">
        <f t="shared" si="140"/>
        <v>150</v>
      </c>
      <c r="S275" s="293"/>
      <c r="T275" s="293"/>
      <c r="U275" s="293"/>
      <c r="V275" s="293"/>
      <c r="W275" s="293"/>
      <c r="X275" s="293"/>
      <c r="Y275" s="293"/>
      <c r="Z275" s="292">
        <f t="shared" si="141"/>
        <v>150</v>
      </c>
      <c r="AA275" s="293">
        <v>150</v>
      </c>
      <c r="AB275" s="292">
        <f t="shared" si="125"/>
        <v>0</v>
      </c>
      <c r="AC275" s="292">
        <f t="shared" si="142"/>
        <v>150</v>
      </c>
      <c r="AD275" s="293"/>
      <c r="AE275" s="293"/>
      <c r="AF275" s="293"/>
      <c r="AG275" s="293"/>
      <c r="AH275" s="293"/>
      <c r="AI275" s="293"/>
      <c r="AJ275" s="293"/>
      <c r="AK275" s="292">
        <f t="shared" si="143"/>
        <v>150</v>
      </c>
      <c r="AL275" s="293">
        <v>300</v>
      </c>
      <c r="AM275" s="292">
        <f t="shared" si="126"/>
        <v>-150</v>
      </c>
      <c r="AN275" s="292">
        <f t="shared" si="144"/>
        <v>150</v>
      </c>
      <c r="AO275" s="293"/>
      <c r="AP275" s="293"/>
      <c r="AQ275" s="293"/>
      <c r="AR275" s="293"/>
      <c r="AS275" s="293"/>
      <c r="AT275" s="293"/>
      <c r="AU275" s="293"/>
      <c r="AV275" s="292">
        <f t="shared" si="145"/>
        <v>150</v>
      </c>
      <c r="AW275" s="293"/>
      <c r="AX275" s="292">
        <f t="shared" si="127"/>
        <v>0</v>
      </c>
      <c r="AZ275" s="137" t="str">
        <f>IF(F275&gt;P275,"!!!","")</f>
        <v/>
      </c>
      <c r="BA275" s="143" t="str">
        <f t="shared" si="137"/>
        <v/>
      </c>
      <c r="BD275" s="143" t="str">
        <f t="shared" si="136"/>
        <v>MOLDAMORIM</v>
      </c>
    </row>
    <row r="276" spans="1:56" ht="12">
      <c r="A276" s="288">
        <v>274</v>
      </c>
      <c r="B276" s="289" t="s">
        <v>1966</v>
      </c>
      <c r="C276" s="290" t="s">
        <v>14</v>
      </c>
      <c r="D276" s="290" t="s">
        <v>1989</v>
      </c>
      <c r="E276" s="291">
        <v>500</v>
      </c>
      <c r="F276" s="292">
        <v>0</v>
      </c>
      <c r="G276" s="292">
        <f t="shared" si="138"/>
        <v>1500</v>
      </c>
      <c r="H276" s="293"/>
      <c r="I276" s="293"/>
      <c r="J276" s="293"/>
      <c r="K276" s="293"/>
      <c r="L276" s="293"/>
      <c r="M276" s="293"/>
      <c r="N276" s="293"/>
      <c r="O276" s="292">
        <f t="shared" si="139"/>
        <v>1500</v>
      </c>
      <c r="P276" s="293">
        <v>1500</v>
      </c>
      <c r="Q276" s="292">
        <f t="shared" si="124"/>
        <v>0</v>
      </c>
      <c r="R276" s="292">
        <f t="shared" si="140"/>
        <v>1500</v>
      </c>
      <c r="S276" s="293">
        <v>100</v>
      </c>
      <c r="T276" s="293">
        <v>251</v>
      </c>
      <c r="U276" s="293">
        <v>959</v>
      </c>
      <c r="V276" s="293"/>
      <c r="W276" s="293">
        <v>100</v>
      </c>
      <c r="X276" s="293"/>
      <c r="Y276" s="293"/>
      <c r="Z276" s="292">
        <f t="shared" si="141"/>
        <v>2910</v>
      </c>
      <c r="AA276" s="293">
        <v>2910</v>
      </c>
      <c r="AB276" s="292">
        <f t="shared" si="125"/>
        <v>0</v>
      </c>
      <c r="AC276" s="292">
        <f t="shared" si="142"/>
        <v>1500</v>
      </c>
      <c r="AD276" s="293"/>
      <c r="AE276" s="293">
        <v>151</v>
      </c>
      <c r="AF276" s="293"/>
      <c r="AG276" s="293"/>
      <c r="AH276" s="293"/>
      <c r="AI276" s="293"/>
      <c r="AJ276" s="293"/>
      <c r="AK276" s="292">
        <f t="shared" si="143"/>
        <v>1651</v>
      </c>
      <c r="AL276" s="293">
        <v>3302</v>
      </c>
      <c r="AM276" s="292">
        <f t="shared" si="126"/>
        <v>-1651</v>
      </c>
      <c r="AN276" s="292">
        <f t="shared" si="144"/>
        <v>1500</v>
      </c>
      <c r="AO276" s="293"/>
      <c r="AP276" s="293">
        <v>151</v>
      </c>
      <c r="AQ276" s="293"/>
      <c r="AR276" s="293"/>
      <c r="AS276" s="293"/>
      <c r="AT276" s="293"/>
      <c r="AU276" s="293"/>
      <c r="AV276" s="292">
        <f t="shared" si="145"/>
        <v>1651</v>
      </c>
      <c r="AW276" s="293"/>
      <c r="AX276" s="292">
        <f t="shared" si="127"/>
        <v>0</v>
      </c>
      <c r="BA276" s="143" t="str">
        <f t="shared" si="137"/>
        <v/>
      </c>
    </row>
    <row r="277" spans="1:56" ht="12">
      <c r="A277" s="288">
        <v>275</v>
      </c>
      <c r="B277" s="289" t="s">
        <v>1554</v>
      </c>
      <c r="C277" s="290" t="s">
        <v>14</v>
      </c>
      <c r="D277" s="290"/>
      <c r="E277" s="291">
        <v>290</v>
      </c>
      <c r="F277" s="292">
        <v>-670</v>
      </c>
      <c r="G277" s="292">
        <f t="shared" si="138"/>
        <v>870</v>
      </c>
      <c r="H277" s="293"/>
      <c r="I277" s="293"/>
      <c r="J277" s="293"/>
      <c r="K277" s="293"/>
      <c r="L277" s="293"/>
      <c r="M277" s="293"/>
      <c r="N277" s="293"/>
      <c r="O277" s="292">
        <f t="shared" si="139"/>
        <v>870</v>
      </c>
      <c r="P277" s="293">
        <v>2810</v>
      </c>
      <c r="Q277" s="292">
        <f t="shared" si="124"/>
        <v>-2610</v>
      </c>
      <c r="R277" s="292">
        <f t="shared" si="140"/>
        <v>870</v>
      </c>
      <c r="S277" s="293">
        <v>50</v>
      </c>
      <c r="T277" s="293"/>
      <c r="U277" s="293"/>
      <c r="V277" s="293"/>
      <c r="W277" s="293">
        <v>100</v>
      </c>
      <c r="X277" s="293"/>
      <c r="Y277" s="293"/>
      <c r="Z277" s="292">
        <f t="shared" si="141"/>
        <v>1020</v>
      </c>
      <c r="AA277" s="293"/>
      <c r="AB277" s="292">
        <f t="shared" si="125"/>
        <v>-1590</v>
      </c>
      <c r="AC277" s="292">
        <f t="shared" si="142"/>
        <v>870</v>
      </c>
      <c r="AD277" s="293"/>
      <c r="AE277" s="293"/>
      <c r="AF277" s="293"/>
      <c r="AG277" s="293"/>
      <c r="AH277" s="293"/>
      <c r="AI277" s="293"/>
      <c r="AJ277" s="293"/>
      <c r="AK277" s="292">
        <f t="shared" si="143"/>
        <v>870</v>
      </c>
      <c r="AL277" s="293"/>
      <c r="AM277" s="292">
        <f t="shared" si="126"/>
        <v>-720</v>
      </c>
      <c r="AN277" s="292">
        <f t="shared" si="144"/>
        <v>870</v>
      </c>
      <c r="AO277" s="293"/>
      <c r="AP277" s="293"/>
      <c r="AQ277" s="293"/>
      <c r="AR277" s="293"/>
      <c r="AS277" s="293"/>
      <c r="AT277" s="293"/>
      <c r="AU277" s="293"/>
      <c r="AV277" s="292">
        <f t="shared" si="145"/>
        <v>870</v>
      </c>
      <c r="AW277" s="293"/>
      <c r="AX277" s="292">
        <f t="shared" si="127"/>
        <v>150</v>
      </c>
      <c r="AY277" s="137" t="str">
        <f t="shared" si="123"/>
        <v/>
      </c>
      <c r="AZ277" s="137" t="str">
        <f>IF(F277&gt;P277,"!!!","")</f>
        <v/>
      </c>
      <c r="BA277" s="143" t="str">
        <f t="shared" si="137"/>
        <v/>
      </c>
      <c r="BD277" s="143" t="str">
        <f t="shared" si="136"/>
        <v>MOLD-NORD</v>
      </c>
    </row>
    <row r="278" spans="1:56" ht="12">
      <c r="A278" s="288">
        <v>276</v>
      </c>
      <c r="B278" s="289" t="s">
        <v>518</v>
      </c>
      <c r="C278" s="290" t="s">
        <v>14</v>
      </c>
      <c r="D278" s="290" t="s">
        <v>1148</v>
      </c>
      <c r="E278" s="291">
        <v>70</v>
      </c>
      <c r="F278" s="292">
        <v>100</v>
      </c>
      <c r="G278" s="292">
        <f t="shared" si="138"/>
        <v>210</v>
      </c>
      <c r="H278" s="293"/>
      <c r="I278" s="293"/>
      <c r="J278" s="293"/>
      <c r="K278" s="293"/>
      <c r="L278" s="293"/>
      <c r="M278" s="293"/>
      <c r="N278" s="293"/>
      <c r="O278" s="292">
        <f t="shared" si="139"/>
        <v>210</v>
      </c>
      <c r="P278" s="293">
        <v>310</v>
      </c>
      <c r="Q278" s="292">
        <f t="shared" si="124"/>
        <v>0</v>
      </c>
      <c r="R278" s="292">
        <f t="shared" si="140"/>
        <v>210</v>
      </c>
      <c r="S278" s="293"/>
      <c r="T278" s="293"/>
      <c r="U278" s="293"/>
      <c r="V278" s="293"/>
      <c r="W278" s="293"/>
      <c r="X278" s="293"/>
      <c r="Y278" s="293"/>
      <c r="Z278" s="292">
        <f t="shared" si="141"/>
        <v>210</v>
      </c>
      <c r="AA278" s="293">
        <v>630</v>
      </c>
      <c r="AB278" s="292">
        <f t="shared" si="125"/>
        <v>-420</v>
      </c>
      <c r="AC278" s="292">
        <f t="shared" si="142"/>
        <v>210</v>
      </c>
      <c r="AD278" s="293"/>
      <c r="AE278" s="293"/>
      <c r="AF278" s="293"/>
      <c r="AG278" s="293"/>
      <c r="AH278" s="293"/>
      <c r="AI278" s="293"/>
      <c r="AJ278" s="293"/>
      <c r="AK278" s="292">
        <f t="shared" si="143"/>
        <v>210</v>
      </c>
      <c r="AL278" s="293"/>
      <c r="AM278" s="292">
        <f t="shared" si="126"/>
        <v>-210</v>
      </c>
      <c r="AN278" s="292">
        <f t="shared" si="144"/>
        <v>210</v>
      </c>
      <c r="AO278" s="293"/>
      <c r="AP278" s="293"/>
      <c r="AQ278" s="293"/>
      <c r="AR278" s="293"/>
      <c r="AS278" s="293"/>
      <c r="AT278" s="293"/>
      <c r="AU278" s="293"/>
      <c r="AV278" s="292">
        <f t="shared" si="145"/>
        <v>210</v>
      </c>
      <c r="AW278" s="293"/>
      <c r="AX278" s="292">
        <f t="shared" si="127"/>
        <v>0</v>
      </c>
      <c r="AY278" s="137" t="str">
        <f t="shared" si="123"/>
        <v>*</v>
      </c>
      <c r="AZ278" s="143" t="str">
        <f>IF(F278&gt;P278,"!!!","")</f>
        <v/>
      </c>
      <c r="BA278" s="143" t="str">
        <f t="shared" si="137"/>
        <v/>
      </c>
      <c r="BD278" s="143" t="str">
        <f t="shared" si="136"/>
        <v>MOLMETAL</v>
      </c>
    </row>
    <row r="279" spans="1:56" ht="12">
      <c r="A279" s="288">
        <v>277</v>
      </c>
      <c r="B279" s="289" t="s">
        <v>521</v>
      </c>
      <c r="C279" s="290" t="s">
        <v>14</v>
      </c>
      <c r="D279" s="290" t="s">
        <v>523</v>
      </c>
      <c r="E279" s="291">
        <v>215</v>
      </c>
      <c r="F279" s="292">
        <v>0</v>
      </c>
      <c r="G279" s="292">
        <f t="shared" si="138"/>
        <v>645</v>
      </c>
      <c r="H279" s="293">
        <v>50</v>
      </c>
      <c r="I279" s="293"/>
      <c r="J279" s="293"/>
      <c r="K279" s="293"/>
      <c r="L279" s="293">
        <v>100</v>
      </c>
      <c r="M279" s="293"/>
      <c r="N279" s="293"/>
      <c r="O279" s="292">
        <f t="shared" si="139"/>
        <v>795</v>
      </c>
      <c r="P279" s="293">
        <v>645</v>
      </c>
      <c r="Q279" s="292">
        <f t="shared" si="124"/>
        <v>150</v>
      </c>
      <c r="R279" s="292">
        <f t="shared" si="140"/>
        <v>645</v>
      </c>
      <c r="S279" s="293"/>
      <c r="T279" s="293"/>
      <c r="U279" s="293"/>
      <c r="V279" s="293"/>
      <c r="W279" s="293"/>
      <c r="X279" s="293"/>
      <c r="Y279" s="293"/>
      <c r="Z279" s="292">
        <f t="shared" si="141"/>
        <v>645</v>
      </c>
      <c r="AA279" s="293">
        <v>795</v>
      </c>
      <c r="AB279" s="292">
        <f t="shared" si="125"/>
        <v>0</v>
      </c>
      <c r="AC279" s="292">
        <f t="shared" si="142"/>
        <v>645</v>
      </c>
      <c r="AD279" s="293"/>
      <c r="AE279" s="293"/>
      <c r="AF279" s="293"/>
      <c r="AG279" s="293"/>
      <c r="AH279" s="293"/>
      <c r="AI279" s="293"/>
      <c r="AJ279" s="293"/>
      <c r="AK279" s="292">
        <f t="shared" si="143"/>
        <v>645</v>
      </c>
      <c r="AL279" s="293">
        <v>1290</v>
      </c>
      <c r="AM279" s="292">
        <f t="shared" si="126"/>
        <v>-645</v>
      </c>
      <c r="AN279" s="292">
        <f t="shared" si="144"/>
        <v>645</v>
      </c>
      <c r="AO279" s="293"/>
      <c r="AP279" s="293"/>
      <c r="AQ279" s="293"/>
      <c r="AR279" s="293"/>
      <c r="AS279" s="293"/>
      <c r="AT279" s="293"/>
      <c r="AU279" s="293"/>
      <c r="AV279" s="292">
        <f t="shared" si="145"/>
        <v>645</v>
      </c>
      <c r="AW279" s="293"/>
      <c r="AX279" s="292">
        <f t="shared" si="127"/>
        <v>0</v>
      </c>
      <c r="AY279" s="137" t="str">
        <f t="shared" si="123"/>
        <v>*</v>
      </c>
      <c r="AZ279" s="137" t="str">
        <f>IF(F279&gt;P279,"!!!","")</f>
        <v/>
      </c>
      <c r="BA279" s="143" t="str">
        <f t="shared" si="137"/>
        <v/>
      </c>
      <c r="BD279" s="143" t="str">
        <f t="shared" si="136"/>
        <v>MONOTIP</v>
      </c>
    </row>
    <row r="280" spans="1:56" ht="12">
      <c r="A280" s="288">
        <v>278</v>
      </c>
      <c r="B280" s="289" t="s">
        <v>524</v>
      </c>
      <c r="C280" s="290" t="s">
        <v>23</v>
      </c>
      <c r="D280" s="290" t="s">
        <v>842</v>
      </c>
      <c r="E280" s="291">
        <v>100</v>
      </c>
      <c r="F280" s="292">
        <v>0</v>
      </c>
      <c r="G280" s="292">
        <f t="shared" si="138"/>
        <v>300</v>
      </c>
      <c r="H280" s="293"/>
      <c r="I280" s="293"/>
      <c r="J280" s="293"/>
      <c r="K280" s="293"/>
      <c r="L280" s="293"/>
      <c r="M280" s="293"/>
      <c r="N280" s="293"/>
      <c r="O280" s="292">
        <f t="shared" si="139"/>
        <v>300</v>
      </c>
      <c r="P280" s="293">
        <v>300</v>
      </c>
      <c r="Q280" s="292">
        <f t="shared" si="124"/>
        <v>0</v>
      </c>
      <c r="R280" s="292">
        <f t="shared" si="140"/>
        <v>300</v>
      </c>
      <c r="S280" s="293"/>
      <c r="T280" s="293"/>
      <c r="U280" s="293"/>
      <c r="V280" s="293"/>
      <c r="W280" s="293"/>
      <c r="X280" s="293"/>
      <c r="Y280" s="293"/>
      <c r="Z280" s="292">
        <f t="shared" si="141"/>
        <v>300</v>
      </c>
      <c r="AA280" s="293">
        <v>300</v>
      </c>
      <c r="AB280" s="292">
        <f t="shared" si="125"/>
        <v>0</v>
      </c>
      <c r="AC280" s="292">
        <f t="shared" si="142"/>
        <v>300</v>
      </c>
      <c r="AD280" s="293"/>
      <c r="AE280" s="293"/>
      <c r="AF280" s="293"/>
      <c r="AG280" s="293"/>
      <c r="AH280" s="293"/>
      <c r="AI280" s="293"/>
      <c r="AJ280" s="293"/>
      <c r="AK280" s="292">
        <f t="shared" si="143"/>
        <v>300</v>
      </c>
      <c r="AL280" s="293">
        <v>600</v>
      </c>
      <c r="AM280" s="292">
        <f t="shared" si="126"/>
        <v>-300</v>
      </c>
      <c r="AN280" s="292">
        <f t="shared" si="144"/>
        <v>300</v>
      </c>
      <c r="AO280" s="293"/>
      <c r="AP280" s="293"/>
      <c r="AQ280" s="293"/>
      <c r="AR280" s="293"/>
      <c r="AS280" s="293"/>
      <c r="AT280" s="293"/>
      <c r="AU280" s="293"/>
      <c r="AV280" s="292">
        <f t="shared" si="145"/>
        <v>300</v>
      </c>
      <c r="AW280" s="293"/>
      <c r="AX280" s="292">
        <f t="shared" si="127"/>
        <v>0</v>
      </c>
      <c r="AY280" s="137" t="str">
        <f t="shared" si="123"/>
        <v>*</v>
      </c>
      <c r="AZ280" s="143"/>
      <c r="BA280" s="143" t="str">
        <f t="shared" si="137"/>
        <v/>
      </c>
      <c r="BD280" s="143" t="str">
        <f t="shared" si="136"/>
        <v>MONSATO</v>
      </c>
    </row>
    <row r="281" spans="1:56" ht="12">
      <c r="A281" s="288">
        <v>279</v>
      </c>
      <c r="B281" s="289" t="s">
        <v>1579</v>
      </c>
      <c r="C281" s="290" t="s">
        <v>14</v>
      </c>
      <c r="D281" s="290"/>
      <c r="E281" s="291">
        <v>140</v>
      </c>
      <c r="F281" s="292">
        <v>0</v>
      </c>
      <c r="G281" s="292">
        <f t="shared" si="138"/>
        <v>420</v>
      </c>
      <c r="H281" s="293"/>
      <c r="I281" s="293"/>
      <c r="J281" s="293"/>
      <c r="K281" s="293"/>
      <c r="L281" s="293"/>
      <c r="M281" s="293"/>
      <c r="N281" s="293"/>
      <c r="O281" s="292">
        <f t="shared" si="139"/>
        <v>420</v>
      </c>
      <c r="P281" s="293"/>
      <c r="Q281" s="292">
        <f t="shared" ref="Q281:Q302" si="146">F281+O281-P281</f>
        <v>420</v>
      </c>
      <c r="R281" s="292">
        <f t="shared" si="140"/>
        <v>420</v>
      </c>
      <c r="S281" s="293"/>
      <c r="T281" s="293"/>
      <c r="U281" s="293"/>
      <c r="V281" s="293"/>
      <c r="W281" s="293"/>
      <c r="X281" s="293"/>
      <c r="Y281" s="293"/>
      <c r="Z281" s="292">
        <f t="shared" si="141"/>
        <v>420</v>
      </c>
      <c r="AA281" s="293">
        <v>1680</v>
      </c>
      <c r="AB281" s="292">
        <f t="shared" ref="AB281:AB302" si="147">Q281+Z281-AA281</f>
        <v>-840</v>
      </c>
      <c r="AC281" s="292">
        <f t="shared" si="142"/>
        <v>420</v>
      </c>
      <c r="AD281" s="293"/>
      <c r="AE281" s="293"/>
      <c r="AF281" s="293"/>
      <c r="AG281" s="293"/>
      <c r="AH281" s="293">
        <v>100</v>
      </c>
      <c r="AI281" s="293"/>
      <c r="AJ281" s="293">
        <v>25</v>
      </c>
      <c r="AK281" s="292">
        <f t="shared" si="143"/>
        <v>545</v>
      </c>
      <c r="AL281" s="293"/>
      <c r="AM281" s="292">
        <f t="shared" ref="AM281:AM302" si="148">AB281+AK281-AL281</f>
        <v>-295</v>
      </c>
      <c r="AN281" s="292">
        <f t="shared" si="144"/>
        <v>420</v>
      </c>
      <c r="AO281" s="293"/>
      <c r="AP281" s="293"/>
      <c r="AQ281" s="293"/>
      <c r="AR281" s="293"/>
      <c r="AS281" s="293"/>
      <c r="AT281" s="293"/>
      <c r="AU281" s="293"/>
      <c r="AV281" s="292">
        <f t="shared" si="145"/>
        <v>420</v>
      </c>
      <c r="AW281" s="293"/>
      <c r="AX281" s="292">
        <f t="shared" ref="AX281:AX302" si="149">AM281+AV281-AW281</f>
        <v>125</v>
      </c>
      <c r="AY281" s="137" t="str">
        <f t="shared" si="123"/>
        <v/>
      </c>
      <c r="AZ281" s="143"/>
      <c r="BA281" s="143" t="str">
        <f t="shared" si="137"/>
        <v/>
      </c>
      <c r="BD281" s="143" t="str">
        <f t="shared" si="136"/>
        <v>MONTATOR</v>
      </c>
    </row>
    <row r="282" spans="1:56" ht="12">
      <c r="A282" s="288">
        <v>280</v>
      </c>
      <c r="B282" s="306" t="s">
        <v>3920</v>
      </c>
      <c r="C282" s="307" t="s">
        <v>14</v>
      </c>
      <c r="D282" s="307" t="s">
        <v>528</v>
      </c>
      <c r="E282" s="309">
        <v>235</v>
      </c>
      <c r="F282" s="292">
        <v>5636</v>
      </c>
      <c r="G282" s="292">
        <f t="shared" si="138"/>
        <v>705</v>
      </c>
      <c r="H282" s="293"/>
      <c r="I282" s="293"/>
      <c r="J282" s="293"/>
      <c r="K282" s="293"/>
      <c r="L282" s="293"/>
      <c r="M282" s="293"/>
      <c r="N282" s="293"/>
      <c r="O282" s="292">
        <f t="shared" si="139"/>
        <v>705</v>
      </c>
      <c r="P282" s="293"/>
      <c r="Q282" s="292">
        <f t="shared" si="146"/>
        <v>6341</v>
      </c>
      <c r="R282" s="292">
        <f t="shared" si="140"/>
        <v>705</v>
      </c>
      <c r="S282" s="293"/>
      <c r="T282" s="293"/>
      <c r="U282" s="293"/>
      <c r="V282" s="293"/>
      <c r="W282" s="293"/>
      <c r="X282" s="293"/>
      <c r="Y282" s="293"/>
      <c r="Z282" s="292">
        <f t="shared" si="141"/>
        <v>705</v>
      </c>
      <c r="AA282" s="293"/>
      <c r="AB282" s="292">
        <f t="shared" si="147"/>
        <v>7046</v>
      </c>
      <c r="AC282" s="292">
        <f t="shared" si="142"/>
        <v>705</v>
      </c>
      <c r="AD282" s="293"/>
      <c r="AE282" s="293"/>
      <c r="AF282" s="293"/>
      <c r="AG282" s="293"/>
      <c r="AH282" s="293"/>
      <c r="AI282" s="293"/>
      <c r="AJ282" s="293"/>
      <c r="AK282" s="292">
        <f t="shared" si="143"/>
        <v>705</v>
      </c>
      <c r="AL282" s="293"/>
      <c r="AM282" s="292">
        <f t="shared" si="148"/>
        <v>7751</v>
      </c>
      <c r="AN282" s="292"/>
      <c r="AO282" s="293"/>
      <c r="AP282" s="293"/>
      <c r="AQ282" s="293"/>
      <c r="AR282" s="293"/>
      <c r="AS282" s="293"/>
      <c r="AT282" s="293"/>
      <c r="AU282" s="293"/>
      <c r="AV282" s="292">
        <f t="shared" si="145"/>
        <v>0</v>
      </c>
      <c r="AW282" s="293">
        <v>7751</v>
      </c>
      <c r="AX282" s="292">
        <f t="shared" si="149"/>
        <v>0</v>
      </c>
      <c r="AY282" s="137" t="str">
        <f t="shared" si="123"/>
        <v>*</v>
      </c>
      <c r="AZ282" s="137" t="str">
        <f>IF(F282&gt;P282,"!!!","")</f>
        <v>!!!</v>
      </c>
      <c r="BA282" s="143" t="str">
        <f t="shared" si="137"/>
        <v/>
      </c>
      <c r="BD282" s="143" t="str">
        <f t="shared" si="136"/>
        <v>MONTEC (СТОП С 01.10.21)</v>
      </c>
    </row>
    <row r="283" spans="1:56" ht="12">
      <c r="A283" s="288">
        <v>281</v>
      </c>
      <c r="B283" s="289" t="s">
        <v>529</v>
      </c>
      <c r="C283" s="290" t="s">
        <v>23</v>
      </c>
      <c r="D283" s="290" t="s">
        <v>531</v>
      </c>
      <c r="E283" s="291">
        <v>185</v>
      </c>
      <c r="F283" s="292">
        <v>0</v>
      </c>
      <c r="G283" s="292">
        <f t="shared" si="138"/>
        <v>555</v>
      </c>
      <c r="H283" s="293"/>
      <c r="I283" s="293"/>
      <c r="J283" s="293"/>
      <c r="K283" s="293"/>
      <c r="L283" s="293"/>
      <c r="M283" s="293"/>
      <c r="N283" s="293"/>
      <c r="O283" s="292">
        <f t="shared" si="139"/>
        <v>555</v>
      </c>
      <c r="P283" s="293">
        <v>2220</v>
      </c>
      <c r="Q283" s="292">
        <f t="shared" si="146"/>
        <v>-1665</v>
      </c>
      <c r="R283" s="292">
        <f t="shared" si="140"/>
        <v>555</v>
      </c>
      <c r="S283" s="293"/>
      <c r="T283" s="293"/>
      <c r="U283" s="293"/>
      <c r="V283" s="293"/>
      <c r="W283" s="293"/>
      <c r="X283" s="293"/>
      <c r="Y283" s="293"/>
      <c r="Z283" s="292">
        <f t="shared" si="141"/>
        <v>555</v>
      </c>
      <c r="AA283" s="293"/>
      <c r="AB283" s="292">
        <f t="shared" si="147"/>
        <v>-1110</v>
      </c>
      <c r="AC283" s="292">
        <f t="shared" si="142"/>
        <v>555</v>
      </c>
      <c r="AD283" s="293"/>
      <c r="AE283" s="293"/>
      <c r="AF283" s="293"/>
      <c r="AG283" s="293"/>
      <c r="AH283" s="293"/>
      <c r="AI283" s="293"/>
      <c r="AJ283" s="293"/>
      <c r="AK283" s="292">
        <f t="shared" si="143"/>
        <v>555</v>
      </c>
      <c r="AL283" s="293"/>
      <c r="AM283" s="292">
        <f t="shared" si="148"/>
        <v>-555</v>
      </c>
      <c r="AN283" s="292">
        <f t="shared" si="144"/>
        <v>555</v>
      </c>
      <c r="AO283" s="293"/>
      <c r="AP283" s="293"/>
      <c r="AQ283" s="293"/>
      <c r="AR283" s="293"/>
      <c r="AS283" s="293"/>
      <c r="AT283" s="293"/>
      <c r="AU283" s="293"/>
      <c r="AV283" s="292">
        <f t="shared" si="145"/>
        <v>555</v>
      </c>
      <c r="AW283" s="293"/>
      <c r="AX283" s="292">
        <f t="shared" si="149"/>
        <v>0</v>
      </c>
      <c r="AY283" s="137" t="str">
        <f t="shared" si="123"/>
        <v>*</v>
      </c>
      <c r="AZ283" s="143"/>
      <c r="BA283" s="143" t="str">
        <f t="shared" si="137"/>
        <v/>
      </c>
      <c r="BD283" s="143" t="str">
        <f t="shared" si="136"/>
        <v>MOSCOVA</v>
      </c>
    </row>
    <row r="284" spans="1:56" ht="12">
      <c r="A284" s="288">
        <v>282</v>
      </c>
      <c r="B284" s="289" t="s">
        <v>532</v>
      </c>
      <c r="C284" s="290" t="s">
        <v>14</v>
      </c>
      <c r="D284" s="290" t="s">
        <v>1035</v>
      </c>
      <c r="E284" s="291">
        <v>85</v>
      </c>
      <c r="F284" s="292">
        <v>0</v>
      </c>
      <c r="G284" s="292">
        <f t="shared" si="138"/>
        <v>255</v>
      </c>
      <c r="H284" s="293"/>
      <c r="I284" s="293"/>
      <c r="J284" s="293"/>
      <c r="K284" s="293"/>
      <c r="L284" s="293"/>
      <c r="M284" s="293"/>
      <c r="N284" s="293"/>
      <c r="O284" s="292">
        <f t="shared" si="139"/>
        <v>255</v>
      </c>
      <c r="P284" s="293"/>
      <c r="Q284" s="292">
        <f t="shared" si="146"/>
        <v>255</v>
      </c>
      <c r="R284" s="292">
        <f t="shared" si="140"/>
        <v>255</v>
      </c>
      <c r="S284" s="293"/>
      <c r="T284" s="293"/>
      <c r="U284" s="293"/>
      <c r="V284" s="293"/>
      <c r="W284" s="293"/>
      <c r="X284" s="293"/>
      <c r="Y284" s="293"/>
      <c r="Z284" s="292">
        <f t="shared" si="141"/>
        <v>255</v>
      </c>
      <c r="AA284" s="293">
        <v>1020</v>
      </c>
      <c r="AB284" s="292">
        <f t="shared" si="147"/>
        <v>-510</v>
      </c>
      <c r="AC284" s="292">
        <f t="shared" si="142"/>
        <v>255</v>
      </c>
      <c r="AD284" s="293"/>
      <c r="AE284" s="293"/>
      <c r="AF284" s="293"/>
      <c r="AG284" s="293"/>
      <c r="AH284" s="293"/>
      <c r="AI284" s="293"/>
      <c r="AJ284" s="293"/>
      <c r="AK284" s="292">
        <f t="shared" si="143"/>
        <v>255</v>
      </c>
      <c r="AL284" s="293"/>
      <c r="AM284" s="292">
        <f t="shared" si="148"/>
        <v>-255</v>
      </c>
      <c r="AN284" s="292">
        <f t="shared" si="144"/>
        <v>255</v>
      </c>
      <c r="AO284" s="293"/>
      <c r="AP284" s="293"/>
      <c r="AQ284" s="293"/>
      <c r="AR284" s="293"/>
      <c r="AS284" s="293"/>
      <c r="AT284" s="293"/>
      <c r="AU284" s="293"/>
      <c r="AV284" s="292">
        <f t="shared" si="145"/>
        <v>255</v>
      </c>
      <c r="AW284" s="293"/>
      <c r="AX284" s="292">
        <f t="shared" si="149"/>
        <v>0</v>
      </c>
      <c r="AY284" s="137" t="str">
        <f t="shared" si="123"/>
        <v>*</v>
      </c>
      <c r="AZ284" s="143"/>
      <c r="BA284" s="143" t="str">
        <f t="shared" si="137"/>
        <v/>
      </c>
      <c r="BD284" s="143" t="str">
        <f t="shared" si="136"/>
        <v>MUGUREL-VERDE</v>
      </c>
    </row>
    <row r="285" spans="1:56" ht="12">
      <c r="A285" s="288">
        <v>283</v>
      </c>
      <c r="B285" s="329" t="s">
        <v>535</v>
      </c>
      <c r="C285" s="320" t="s">
        <v>30</v>
      </c>
      <c r="D285" s="321"/>
      <c r="E285" s="319"/>
      <c r="F285" s="322">
        <v>1680</v>
      </c>
      <c r="G285" s="299"/>
      <c r="H285" s="300"/>
      <c r="I285" s="300"/>
      <c r="J285" s="300"/>
      <c r="K285" s="300"/>
      <c r="L285" s="300"/>
      <c r="M285" s="300"/>
      <c r="N285" s="300"/>
      <c r="O285" s="299"/>
      <c r="P285" s="300"/>
      <c r="Q285" s="299">
        <f t="shared" si="146"/>
        <v>1680</v>
      </c>
      <c r="R285" s="299"/>
      <c r="S285" s="300"/>
      <c r="T285" s="300"/>
      <c r="U285" s="300"/>
      <c r="V285" s="300"/>
      <c r="W285" s="300"/>
      <c r="X285" s="300"/>
      <c r="Y285" s="300"/>
      <c r="Z285" s="299"/>
      <c r="AA285" s="300"/>
      <c r="AB285" s="299">
        <f t="shared" si="147"/>
        <v>1680</v>
      </c>
      <c r="AC285" s="299"/>
      <c r="AD285" s="300"/>
      <c r="AE285" s="300"/>
      <c r="AF285" s="300"/>
      <c r="AG285" s="300"/>
      <c r="AH285" s="300"/>
      <c r="AI285" s="300"/>
      <c r="AJ285" s="300"/>
      <c r="AK285" s="299"/>
      <c r="AL285" s="300"/>
      <c r="AM285" s="299">
        <f t="shared" si="148"/>
        <v>1680</v>
      </c>
      <c r="AN285" s="299"/>
      <c r="AO285" s="300"/>
      <c r="AP285" s="300"/>
      <c r="AQ285" s="300"/>
      <c r="AR285" s="300"/>
      <c r="AS285" s="300"/>
      <c r="AT285" s="300"/>
      <c r="AU285" s="300"/>
      <c r="AV285" s="299"/>
      <c r="AW285" s="300"/>
      <c r="AX285" s="292">
        <f t="shared" si="149"/>
        <v>1680</v>
      </c>
      <c r="AY285" s="137" t="str">
        <f t="shared" si="123"/>
        <v/>
      </c>
      <c r="AZ285" s="137" t="str">
        <f>IF(F285&gt;P285,"!!!","")</f>
        <v>!!!</v>
      </c>
      <c r="BA285" s="143" t="str">
        <f t="shared" si="137"/>
        <v/>
      </c>
      <c r="BD285" s="143" t="str">
        <f t="shared" si="136"/>
        <v>NEATUR PRODUKT MOLDOVA</v>
      </c>
    </row>
    <row r="286" spans="1:56" ht="12">
      <c r="A286" s="288">
        <v>284</v>
      </c>
      <c r="B286" s="296" t="s">
        <v>3108</v>
      </c>
      <c r="C286" s="320" t="s">
        <v>30</v>
      </c>
      <c r="D286" s="297" t="s">
        <v>12</v>
      </c>
      <c r="E286" s="298"/>
      <c r="F286" s="299">
        <v>420</v>
      </c>
      <c r="G286" s="299">
        <f t="shared" ref="G286:G302" si="150">E286*3</f>
        <v>0</v>
      </c>
      <c r="H286" s="300"/>
      <c r="I286" s="300"/>
      <c r="J286" s="300"/>
      <c r="K286" s="300"/>
      <c r="L286" s="300"/>
      <c r="M286" s="300"/>
      <c r="N286" s="300"/>
      <c r="O286" s="299">
        <f t="shared" ref="O286:O302" si="151">SUM(G286:N286)</f>
        <v>0</v>
      </c>
      <c r="P286" s="300"/>
      <c r="Q286" s="299">
        <f t="shared" si="146"/>
        <v>420</v>
      </c>
      <c r="R286" s="299">
        <f t="shared" ref="R286:R302" si="152">E286*3</f>
        <v>0</v>
      </c>
      <c r="S286" s="300"/>
      <c r="T286" s="300"/>
      <c r="U286" s="300"/>
      <c r="V286" s="300"/>
      <c r="W286" s="300"/>
      <c r="X286" s="300"/>
      <c r="Y286" s="300"/>
      <c r="Z286" s="299">
        <f t="shared" ref="Z286:Z302" si="153">SUM(R286:Y286)</f>
        <v>0</v>
      </c>
      <c r="AA286" s="300"/>
      <c r="AB286" s="299">
        <f t="shared" si="147"/>
        <v>420</v>
      </c>
      <c r="AC286" s="299">
        <f t="shared" ref="AC286:AC302" si="154">$E286*3</f>
        <v>0</v>
      </c>
      <c r="AD286" s="300"/>
      <c r="AE286" s="300"/>
      <c r="AF286" s="300"/>
      <c r="AG286" s="300"/>
      <c r="AH286" s="300"/>
      <c r="AI286" s="300"/>
      <c r="AJ286" s="300"/>
      <c r="AK286" s="299">
        <f t="shared" ref="AK286:AK302" si="155">SUM(AC286:AJ286)</f>
        <v>0</v>
      </c>
      <c r="AL286" s="300"/>
      <c r="AM286" s="299">
        <f t="shared" si="148"/>
        <v>420</v>
      </c>
      <c r="AN286" s="299">
        <f t="shared" ref="AN286:AN302" si="156">$E286*3</f>
        <v>0</v>
      </c>
      <c r="AO286" s="300"/>
      <c r="AP286" s="300"/>
      <c r="AQ286" s="300"/>
      <c r="AR286" s="300"/>
      <c r="AS286" s="300"/>
      <c r="AT286" s="300"/>
      <c r="AU286" s="300"/>
      <c r="AV286" s="299">
        <f t="shared" ref="AV286:AV302" si="157">SUM(AN286:AU286)</f>
        <v>0</v>
      </c>
      <c r="AW286" s="300"/>
      <c r="AX286" s="292">
        <f t="shared" si="149"/>
        <v>420</v>
      </c>
      <c r="AY286" s="137" t="str">
        <f t="shared" si="123"/>
        <v/>
      </c>
      <c r="AZ286" s="143"/>
      <c r="BA286" s="143" t="str">
        <f t="shared" si="137"/>
        <v/>
      </c>
      <c r="BD286" s="143" t="str">
        <f t="shared" si="136"/>
        <v>NERIS-AGENS (STOP C 01.01.18)</v>
      </c>
    </row>
    <row r="287" spans="1:56" ht="12">
      <c r="A287" s="288">
        <v>285</v>
      </c>
      <c r="B287" s="289" t="s">
        <v>3109</v>
      </c>
      <c r="C287" s="290" t="s">
        <v>23</v>
      </c>
      <c r="D287" s="290" t="s">
        <v>541</v>
      </c>
      <c r="E287" s="291"/>
      <c r="F287" s="292">
        <v>1610</v>
      </c>
      <c r="G287" s="292">
        <f t="shared" si="150"/>
        <v>0</v>
      </c>
      <c r="H287" s="293"/>
      <c r="I287" s="293"/>
      <c r="J287" s="293"/>
      <c r="K287" s="293"/>
      <c r="L287" s="293"/>
      <c r="M287" s="293"/>
      <c r="N287" s="293"/>
      <c r="O287" s="292">
        <f t="shared" si="151"/>
        <v>0</v>
      </c>
      <c r="P287" s="293"/>
      <c r="Q287" s="292">
        <f t="shared" si="146"/>
        <v>1610</v>
      </c>
      <c r="R287" s="292">
        <f t="shared" si="152"/>
        <v>0</v>
      </c>
      <c r="S287" s="293"/>
      <c r="T287" s="293"/>
      <c r="U287" s="293"/>
      <c r="V287" s="293"/>
      <c r="W287" s="293"/>
      <c r="X287" s="293"/>
      <c r="Y287" s="293"/>
      <c r="Z287" s="292">
        <f t="shared" si="153"/>
        <v>0</v>
      </c>
      <c r="AA287" s="293"/>
      <c r="AB287" s="292">
        <f t="shared" si="147"/>
        <v>1610</v>
      </c>
      <c r="AC287" s="292">
        <f t="shared" si="154"/>
        <v>0</v>
      </c>
      <c r="AD287" s="293"/>
      <c r="AE287" s="293"/>
      <c r="AF287" s="293"/>
      <c r="AG287" s="293"/>
      <c r="AH287" s="293"/>
      <c r="AI287" s="293"/>
      <c r="AJ287" s="293"/>
      <c r="AK287" s="292">
        <f t="shared" si="155"/>
        <v>0</v>
      </c>
      <c r="AL287" s="293"/>
      <c r="AM287" s="292">
        <f t="shared" si="148"/>
        <v>1610</v>
      </c>
      <c r="AN287" s="292">
        <f t="shared" si="156"/>
        <v>0</v>
      </c>
      <c r="AO287" s="293"/>
      <c r="AP287" s="293"/>
      <c r="AQ287" s="293"/>
      <c r="AR287" s="293"/>
      <c r="AS287" s="293"/>
      <c r="AT287" s="293"/>
      <c r="AU287" s="293"/>
      <c r="AV287" s="292">
        <f t="shared" si="157"/>
        <v>0</v>
      </c>
      <c r="AW287" s="293"/>
      <c r="AX287" s="292">
        <f t="shared" si="149"/>
        <v>1610</v>
      </c>
      <c r="AY287" s="137" t="str">
        <f t="shared" si="123"/>
        <v/>
      </c>
      <c r="AZ287" s="143"/>
      <c r="BA287" s="143" t="str">
        <f t="shared" si="137"/>
        <v/>
      </c>
      <c r="BD287" s="143" t="str">
        <f t="shared" si="136"/>
        <v>NISEZAM (EXP.1.12.18)</v>
      </c>
    </row>
    <row r="288" spans="1:56" ht="12">
      <c r="A288" s="288">
        <v>286</v>
      </c>
      <c r="B288" s="289" t="s">
        <v>542</v>
      </c>
      <c r="C288" s="290" t="s">
        <v>14</v>
      </c>
      <c r="D288" s="290" t="s">
        <v>869</v>
      </c>
      <c r="E288" s="291">
        <v>125</v>
      </c>
      <c r="F288" s="292">
        <v>475</v>
      </c>
      <c r="G288" s="292">
        <f t="shared" si="150"/>
        <v>375</v>
      </c>
      <c r="H288" s="293"/>
      <c r="I288" s="293"/>
      <c r="J288" s="293"/>
      <c r="K288" s="293"/>
      <c r="L288" s="293"/>
      <c r="M288" s="293"/>
      <c r="N288" s="293"/>
      <c r="O288" s="292">
        <f t="shared" si="151"/>
        <v>375</v>
      </c>
      <c r="P288" s="293">
        <v>850</v>
      </c>
      <c r="Q288" s="292">
        <f t="shared" si="146"/>
        <v>0</v>
      </c>
      <c r="R288" s="292">
        <f t="shared" si="152"/>
        <v>375</v>
      </c>
      <c r="S288" s="293"/>
      <c r="T288" s="293"/>
      <c r="U288" s="293"/>
      <c r="V288" s="293"/>
      <c r="W288" s="293"/>
      <c r="X288" s="293"/>
      <c r="Y288" s="293"/>
      <c r="Z288" s="292">
        <f t="shared" si="153"/>
        <v>375</v>
      </c>
      <c r="AA288" s="293">
        <v>375</v>
      </c>
      <c r="AB288" s="292">
        <f t="shared" si="147"/>
        <v>0</v>
      </c>
      <c r="AC288" s="292">
        <f t="shared" si="154"/>
        <v>375</v>
      </c>
      <c r="AD288" s="293"/>
      <c r="AE288" s="293"/>
      <c r="AF288" s="293"/>
      <c r="AG288" s="293"/>
      <c r="AH288" s="293"/>
      <c r="AI288" s="293"/>
      <c r="AJ288" s="293"/>
      <c r="AK288" s="292">
        <f t="shared" si="155"/>
        <v>375</v>
      </c>
      <c r="AL288" s="293">
        <v>375</v>
      </c>
      <c r="AM288" s="292">
        <f t="shared" si="148"/>
        <v>0</v>
      </c>
      <c r="AN288" s="292">
        <f t="shared" si="156"/>
        <v>375</v>
      </c>
      <c r="AO288" s="293"/>
      <c r="AP288" s="293"/>
      <c r="AQ288" s="293"/>
      <c r="AR288" s="293"/>
      <c r="AS288" s="293"/>
      <c r="AT288" s="293"/>
      <c r="AU288" s="293"/>
      <c r="AV288" s="292">
        <f t="shared" si="157"/>
        <v>375</v>
      </c>
      <c r="AW288" s="293"/>
      <c r="AX288" s="292">
        <f t="shared" si="149"/>
        <v>375</v>
      </c>
      <c r="AZ288" s="143"/>
      <c r="BA288" s="143" t="str">
        <f t="shared" si="137"/>
        <v/>
      </c>
      <c r="BD288" s="143" t="str">
        <f t="shared" si="136"/>
        <v>NISTRU</v>
      </c>
    </row>
    <row r="289" spans="1:56" ht="12">
      <c r="A289" s="288">
        <v>287</v>
      </c>
      <c r="B289" s="289" t="s">
        <v>546</v>
      </c>
      <c r="C289" s="290" t="s">
        <v>14</v>
      </c>
      <c r="D289" s="290" t="s">
        <v>548</v>
      </c>
      <c r="E289" s="291">
        <v>125</v>
      </c>
      <c r="F289" s="292">
        <v>100</v>
      </c>
      <c r="G289" s="292">
        <f t="shared" si="150"/>
        <v>375</v>
      </c>
      <c r="H289" s="293"/>
      <c r="I289" s="293"/>
      <c r="J289" s="293"/>
      <c r="K289" s="293"/>
      <c r="L289" s="293"/>
      <c r="M289" s="293"/>
      <c r="N289" s="293"/>
      <c r="O289" s="292">
        <f t="shared" si="151"/>
        <v>375</v>
      </c>
      <c r="P289" s="293">
        <v>1600</v>
      </c>
      <c r="Q289" s="292">
        <f t="shared" si="146"/>
        <v>-1125</v>
      </c>
      <c r="R289" s="292">
        <f t="shared" si="152"/>
        <v>375</v>
      </c>
      <c r="S289" s="293"/>
      <c r="T289" s="293"/>
      <c r="U289" s="293"/>
      <c r="V289" s="293"/>
      <c r="W289" s="293">
        <v>100</v>
      </c>
      <c r="X289" s="293"/>
      <c r="Y289" s="293"/>
      <c r="Z289" s="292">
        <f t="shared" si="153"/>
        <v>475</v>
      </c>
      <c r="AA289" s="293"/>
      <c r="AB289" s="292">
        <f t="shared" si="147"/>
        <v>-650</v>
      </c>
      <c r="AC289" s="292">
        <f t="shared" si="154"/>
        <v>375</v>
      </c>
      <c r="AD289" s="293"/>
      <c r="AE289" s="293"/>
      <c r="AF289" s="293"/>
      <c r="AG289" s="293"/>
      <c r="AH289" s="293"/>
      <c r="AI289" s="293"/>
      <c r="AJ289" s="293"/>
      <c r="AK289" s="292">
        <f t="shared" si="155"/>
        <v>375</v>
      </c>
      <c r="AL289" s="293"/>
      <c r="AM289" s="292">
        <f t="shared" si="148"/>
        <v>-275</v>
      </c>
      <c r="AN289" s="292">
        <f t="shared" si="156"/>
        <v>375</v>
      </c>
      <c r="AO289" s="293"/>
      <c r="AP289" s="293"/>
      <c r="AQ289" s="293"/>
      <c r="AR289" s="293"/>
      <c r="AS289" s="293"/>
      <c r="AT289" s="293"/>
      <c r="AU289" s="293"/>
      <c r="AV289" s="292">
        <f t="shared" si="157"/>
        <v>375</v>
      </c>
      <c r="AW289" s="293"/>
      <c r="AX289" s="292">
        <f t="shared" si="149"/>
        <v>100</v>
      </c>
      <c r="AY289" s="137" t="str">
        <f t="shared" ref="AY289:AY352" si="158">IF(AX289=0,"*","")</f>
        <v/>
      </c>
      <c r="AZ289" s="137" t="str">
        <f>IF(F289&gt;P289,"!!!","")</f>
        <v/>
      </c>
      <c r="BA289" s="143" t="str">
        <f t="shared" si="137"/>
        <v/>
      </c>
      <c r="BD289" s="143" t="str">
        <f t="shared" si="136"/>
        <v>OLHIONIA</v>
      </c>
    </row>
    <row r="290" spans="1:56" ht="12">
      <c r="A290" s="288">
        <v>288</v>
      </c>
      <c r="B290" s="289" t="s">
        <v>553</v>
      </c>
      <c r="C290" s="290" t="s">
        <v>14</v>
      </c>
      <c r="D290" s="290" t="s">
        <v>554</v>
      </c>
      <c r="E290" s="291">
        <v>160</v>
      </c>
      <c r="F290" s="292">
        <v>0</v>
      </c>
      <c r="G290" s="292">
        <f t="shared" si="150"/>
        <v>480</v>
      </c>
      <c r="H290" s="293"/>
      <c r="I290" s="293"/>
      <c r="J290" s="293"/>
      <c r="K290" s="293"/>
      <c r="L290" s="293"/>
      <c r="M290" s="293"/>
      <c r="N290" s="293"/>
      <c r="O290" s="292">
        <f t="shared" si="151"/>
        <v>480</v>
      </c>
      <c r="P290" s="293">
        <v>480</v>
      </c>
      <c r="Q290" s="292">
        <f t="shared" si="146"/>
        <v>0</v>
      </c>
      <c r="R290" s="292">
        <f t="shared" si="152"/>
        <v>480</v>
      </c>
      <c r="S290" s="293">
        <v>50</v>
      </c>
      <c r="T290" s="293"/>
      <c r="U290" s="293"/>
      <c r="V290" s="293"/>
      <c r="W290" s="293">
        <v>100</v>
      </c>
      <c r="X290" s="293"/>
      <c r="Y290" s="293"/>
      <c r="Z290" s="292">
        <f t="shared" si="153"/>
        <v>630</v>
      </c>
      <c r="AA290" s="293">
        <v>630</v>
      </c>
      <c r="AB290" s="292">
        <f t="shared" si="147"/>
        <v>0</v>
      </c>
      <c r="AC290" s="292">
        <f t="shared" si="154"/>
        <v>480</v>
      </c>
      <c r="AD290" s="293"/>
      <c r="AE290" s="293"/>
      <c r="AF290" s="293"/>
      <c r="AG290" s="293"/>
      <c r="AH290" s="293"/>
      <c r="AI290" s="293"/>
      <c r="AJ290" s="293"/>
      <c r="AK290" s="292">
        <f t="shared" si="155"/>
        <v>480</v>
      </c>
      <c r="AL290" s="293">
        <v>960</v>
      </c>
      <c r="AM290" s="292">
        <f t="shared" si="148"/>
        <v>-480</v>
      </c>
      <c r="AN290" s="292">
        <f t="shared" si="156"/>
        <v>480</v>
      </c>
      <c r="AO290" s="293"/>
      <c r="AP290" s="293"/>
      <c r="AQ290" s="293"/>
      <c r="AR290" s="293"/>
      <c r="AS290" s="293"/>
      <c r="AT290" s="293"/>
      <c r="AU290" s="293"/>
      <c r="AV290" s="292">
        <f t="shared" si="157"/>
        <v>480</v>
      </c>
      <c r="AW290" s="293"/>
      <c r="AX290" s="292">
        <f t="shared" si="149"/>
        <v>0</v>
      </c>
      <c r="AY290" s="137" t="str">
        <f t="shared" si="158"/>
        <v>*</v>
      </c>
      <c r="AZ290" s="143"/>
      <c r="BA290" s="143" t="str">
        <f t="shared" si="137"/>
        <v/>
      </c>
      <c r="BD290" s="143" t="str">
        <f t="shared" si="136"/>
        <v>OPTIMEDFARM</v>
      </c>
    </row>
    <row r="291" spans="1:56" ht="12">
      <c r="A291" s="288">
        <v>289</v>
      </c>
      <c r="B291" s="289" t="s">
        <v>555</v>
      </c>
      <c r="C291" s="290" t="s">
        <v>14</v>
      </c>
      <c r="D291" s="290" t="s">
        <v>557</v>
      </c>
      <c r="E291" s="291">
        <v>220</v>
      </c>
      <c r="F291" s="292">
        <v>0</v>
      </c>
      <c r="G291" s="292">
        <f t="shared" si="150"/>
        <v>660</v>
      </c>
      <c r="H291" s="293"/>
      <c r="I291" s="293"/>
      <c r="J291" s="293"/>
      <c r="K291" s="293"/>
      <c r="L291" s="293"/>
      <c r="M291" s="293"/>
      <c r="N291" s="293"/>
      <c r="O291" s="292">
        <f t="shared" si="151"/>
        <v>660</v>
      </c>
      <c r="P291" s="293">
        <v>660</v>
      </c>
      <c r="Q291" s="292">
        <f t="shared" si="146"/>
        <v>0</v>
      </c>
      <c r="R291" s="292">
        <f t="shared" si="152"/>
        <v>660</v>
      </c>
      <c r="S291" s="293">
        <v>50</v>
      </c>
      <c r="T291" s="293"/>
      <c r="U291" s="293"/>
      <c r="V291" s="293"/>
      <c r="W291" s="293">
        <v>100</v>
      </c>
      <c r="X291" s="293"/>
      <c r="Y291" s="293"/>
      <c r="Z291" s="292">
        <f t="shared" si="153"/>
        <v>810</v>
      </c>
      <c r="AA291" s="293">
        <v>810</v>
      </c>
      <c r="AB291" s="292">
        <f t="shared" si="147"/>
        <v>0</v>
      </c>
      <c r="AC291" s="292">
        <f t="shared" si="154"/>
        <v>660</v>
      </c>
      <c r="AD291" s="293"/>
      <c r="AE291" s="293">
        <v>190</v>
      </c>
      <c r="AF291" s="293"/>
      <c r="AG291" s="293"/>
      <c r="AH291" s="293"/>
      <c r="AI291" s="293"/>
      <c r="AJ291" s="293"/>
      <c r="AK291" s="292">
        <f t="shared" si="155"/>
        <v>850</v>
      </c>
      <c r="AL291" s="293">
        <v>850</v>
      </c>
      <c r="AM291" s="292">
        <f t="shared" si="148"/>
        <v>0</v>
      </c>
      <c r="AN291" s="292">
        <f t="shared" si="156"/>
        <v>660</v>
      </c>
      <c r="AO291" s="293"/>
      <c r="AP291" s="293"/>
      <c r="AQ291" s="293"/>
      <c r="AR291" s="293"/>
      <c r="AS291" s="293"/>
      <c r="AT291" s="293"/>
      <c r="AU291" s="293"/>
      <c r="AV291" s="292">
        <f t="shared" si="157"/>
        <v>660</v>
      </c>
      <c r="AW291" s="293">
        <v>660</v>
      </c>
      <c r="AX291" s="292">
        <f t="shared" si="149"/>
        <v>0</v>
      </c>
      <c r="AY291" s="137" t="str">
        <f t="shared" si="158"/>
        <v>*</v>
      </c>
      <c r="AZ291" s="143"/>
      <c r="BA291" s="143" t="str">
        <f t="shared" si="137"/>
        <v/>
      </c>
      <c r="BD291" s="143" t="str">
        <f t="shared" si="136"/>
        <v>ORIZONT</v>
      </c>
    </row>
    <row r="292" spans="1:56" ht="12">
      <c r="A292" s="288">
        <v>290</v>
      </c>
      <c r="B292" s="294" t="s">
        <v>1370</v>
      </c>
      <c r="C292" s="290" t="s">
        <v>23</v>
      </c>
      <c r="D292" s="290" t="s">
        <v>1368</v>
      </c>
      <c r="E292" s="295">
        <v>180</v>
      </c>
      <c r="F292" s="292">
        <v>300</v>
      </c>
      <c r="G292" s="292">
        <f t="shared" si="150"/>
        <v>540</v>
      </c>
      <c r="H292" s="293"/>
      <c r="I292" s="293"/>
      <c r="J292" s="293"/>
      <c r="K292" s="293"/>
      <c r="L292" s="293"/>
      <c r="M292" s="293"/>
      <c r="N292" s="293"/>
      <c r="O292" s="292">
        <f t="shared" si="151"/>
        <v>540</v>
      </c>
      <c r="P292" s="293">
        <v>2460</v>
      </c>
      <c r="Q292" s="292">
        <f t="shared" si="146"/>
        <v>-1620</v>
      </c>
      <c r="R292" s="292">
        <f t="shared" si="152"/>
        <v>540</v>
      </c>
      <c r="S292" s="293">
        <v>50</v>
      </c>
      <c r="T292" s="293"/>
      <c r="U292" s="293"/>
      <c r="V292" s="293"/>
      <c r="W292" s="293"/>
      <c r="X292" s="293"/>
      <c r="Y292" s="293"/>
      <c r="Z292" s="292">
        <f t="shared" si="153"/>
        <v>590</v>
      </c>
      <c r="AA292" s="293"/>
      <c r="AB292" s="292">
        <f t="shared" si="147"/>
        <v>-1030</v>
      </c>
      <c r="AC292" s="292">
        <f t="shared" si="154"/>
        <v>540</v>
      </c>
      <c r="AD292" s="293">
        <v>50</v>
      </c>
      <c r="AE292" s="293"/>
      <c r="AF292" s="293"/>
      <c r="AG292" s="293"/>
      <c r="AH292" s="293">
        <v>100</v>
      </c>
      <c r="AI292" s="293"/>
      <c r="AJ292" s="293"/>
      <c r="AK292" s="292">
        <f t="shared" si="155"/>
        <v>690</v>
      </c>
      <c r="AL292" s="293"/>
      <c r="AM292" s="292">
        <f t="shared" si="148"/>
        <v>-340</v>
      </c>
      <c r="AN292" s="292">
        <f t="shared" si="156"/>
        <v>540</v>
      </c>
      <c r="AO292" s="293"/>
      <c r="AP292" s="293"/>
      <c r="AQ292" s="293"/>
      <c r="AR292" s="293"/>
      <c r="AS292" s="293"/>
      <c r="AT292" s="293"/>
      <c r="AU292" s="293"/>
      <c r="AV292" s="292">
        <f t="shared" si="157"/>
        <v>540</v>
      </c>
      <c r="AW292" s="293">
        <v>200</v>
      </c>
      <c r="AX292" s="292">
        <f t="shared" si="149"/>
        <v>0</v>
      </c>
      <c r="AY292" s="137" t="str">
        <f t="shared" si="158"/>
        <v>*</v>
      </c>
      <c r="AZ292" s="143"/>
      <c r="BA292" s="143" t="str">
        <f t="shared" si="137"/>
        <v/>
      </c>
      <c r="BD292" s="143" t="str">
        <f t="shared" si="136"/>
        <v>ORIZONTUL-LUX</v>
      </c>
    </row>
    <row r="293" spans="1:56" ht="12">
      <c r="A293" s="288">
        <v>291</v>
      </c>
      <c r="B293" s="289" t="s">
        <v>1967</v>
      </c>
      <c r="C293" s="290" t="s">
        <v>14</v>
      </c>
      <c r="D293" s="290" t="s">
        <v>1990</v>
      </c>
      <c r="E293" s="291">
        <v>440</v>
      </c>
      <c r="F293" s="292">
        <v>300</v>
      </c>
      <c r="G293" s="292">
        <f t="shared" si="150"/>
        <v>1320</v>
      </c>
      <c r="H293" s="293"/>
      <c r="I293" s="293"/>
      <c r="J293" s="293"/>
      <c r="K293" s="293"/>
      <c r="L293" s="293"/>
      <c r="M293" s="293"/>
      <c r="N293" s="293"/>
      <c r="O293" s="292">
        <f t="shared" si="151"/>
        <v>1320</v>
      </c>
      <c r="P293" s="293">
        <v>1500</v>
      </c>
      <c r="Q293" s="292">
        <f t="shared" si="146"/>
        <v>120</v>
      </c>
      <c r="R293" s="292">
        <f t="shared" si="152"/>
        <v>1320</v>
      </c>
      <c r="S293" s="293"/>
      <c r="T293" s="293"/>
      <c r="U293" s="293"/>
      <c r="V293" s="293"/>
      <c r="W293" s="293">
        <v>100</v>
      </c>
      <c r="X293" s="293"/>
      <c r="Y293" s="293"/>
      <c r="Z293" s="292">
        <f t="shared" si="153"/>
        <v>1420</v>
      </c>
      <c r="AA293" s="293">
        <v>3880</v>
      </c>
      <c r="AB293" s="292">
        <f t="shared" si="147"/>
        <v>-2340</v>
      </c>
      <c r="AC293" s="292">
        <f t="shared" si="154"/>
        <v>1320</v>
      </c>
      <c r="AD293" s="293"/>
      <c r="AE293" s="293"/>
      <c r="AF293" s="293"/>
      <c r="AG293" s="293"/>
      <c r="AH293" s="293"/>
      <c r="AI293" s="293"/>
      <c r="AJ293" s="293"/>
      <c r="AK293" s="292">
        <f t="shared" si="155"/>
        <v>1320</v>
      </c>
      <c r="AL293" s="293">
        <v>300</v>
      </c>
      <c r="AM293" s="292">
        <f t="shared" si="148"/>
        <v>-1320</v>
      </c>
      <c r="AN293" s="292">
        <f t="shared" si="156"/>
        <v>1320</v>
      </c>
      <c r="AO293" s="293"/>
      <c r="AP293" s="293"/>
      <c r="AQ293" s="293"/>
      <c r="AR293" s="293"/>
      <c r="AS293" s="293"/>
      <c r="AT293" s="293"/>
      <c r="AU293" s="293"/>
      <c r="AV293" s="292">
        <f t="shared" si="157"/>
        <v>1320</v>
      </c>
      <c r="AW293" s="293"/>
      <c r="AX293" s="292">
        <f t="shared" si="149"/>
        <v>0</v>
      </c>
      <c r="AZ293" s="143"/>
      <c r="BA293" s="143" t="str">
        <f t="shared" si="137"/>
        <v/>
      </c>
      <c r="BD293" s="143" t="str">
        <f t="shared" si="136"/>
        <v>OŢELCON</v>
      </c>
    </row>
    <row r="294" spans="1:56" ht="12">
      <c r="A294" s="288">
        <v>292</v>
      </c>
      <c r="B294" s="289" t="s">
        <v>563</v>
      </c>
      <c r="C294" s="290" t="s">
        <v>23</v>
      </c>
      <c r="D294" s="290" t="s">
        <v>565</v>
      </c>
      <c r="E294" s="291">
        <v>85</v>
      </c>
      <c r="F294" s="292">
        <v>510</v>
      </c>
      <c r="G294" s="292">
        <f t="shared" si="150"/>
        <v>255</v>
      </c>
      <c r="H294" s="293"/>
      <c r="I294" s="293"/>
      <c r="J294" s="293"/>
      <c r="K294" s="293"/>
      <c r="L294" s="293"/>
      <c r="M294" s="293"/>
      <c r="N294" s="293"/>
      <c r="O294" s="292">
        <f t="shared" si="151"/>
        <v>255</v>
      </c>
      <c r="P294" s="293">
        <v>510</v>
      </c>
      <c r="Q294" s="292">
        <f t="shared" si="146"/>
        <v>255</v>
      </c>
      <c r="R294" s="292">
        <f t="shared" si="152"/>
        <v>255</v>
      </c>
      <c r="S294" s="293"/>
      <c r="T294" s="293"/>
      <c r="U294" s="293"/>
      <c r="V294" s="293"/>
      <c r="W294" s="293"/>
      <c r="X294" s="293"/>
      <c r="Y294" s="293"/>
      <c r="Z294" s="292">
        <f t="shared" si="153"/>
        <v>255</v>
      </c>
      <c r="AA294" s="293">
        <v>255</v>
      </c>
      <c r="AB294" s="292">
        <f t="shared" si="147"/>
        <v>255</v>
      </c>
      <c r="AC294" s="292">
        <f t="shared" si="154"/>
        <v>255</v>
      </c>
      <c r="AD294" s="293"/>
      <c r="AE294" s="293"/>
      <c r="AF294" s="293"/>
      <c r="AG294" s="293"/>
      <c r="AH294" s="293"/>
      <c r="AI294" s="293"/>
      <c r="AJ294" s="293"/>
      <c r="AK294" s="292">
        <f t="shared" si="155"/>
        <v>255</v>
      </c>
      <c r="AL294" s="293">
        <v>510</v>
      </c>
      <c r="AM294" s="292">
        <f t="shared" si="148"/>
        <v>0</v>
      </c>
      <c r="AN294" s="292">
        <f t="shared" si="156"/>
        <v>255</v>
      </c>
      <c r="AO294" s="293"/>
      <c r="AP294" s="293"/>
      <c r="AQ294" s="293"/>
      <c r="AR294" s="293"/>
      <c r="AS294" s="293"/>
      <c r="AT294" s="293"/>
      <c r="AU294" s="293"/>
      <c r="AV294" s="292">
        <f t="shared" si="157"/>
        <v>255</v>
      </c>
      <c r="AW294" s="293"/>
      <c r="AX294" s="292">
        <f t="shared" si="149"/>
        <v>255</v>
      </c>
      <c r="AY294" s="137" t="str">
        <f t="shared" si="158"/>
        <v/>
      </c>
      <c r="AZ294" s="137" t="str">
        <f>IF(F294&gt;P294,"!!!","")</f>
        <v/>
      </c>
      <c r="BA294" s="143" t="str">
        <f t="shared" si="137"/>
        <v/>
      </c>
      <c r="BD294" s="143" t="str">
        <f t="shared" si="136"/>
        <v>PAGINI DE AUR</v>
      </c>
    </row>
    <row r="295" spans="1:56" ht="12">
      <c r="A295" s="288">
        <v>293</v>
      </c>
      <c r="B295" s="294" t="s">
        <v>3110</v>
      </c>
      <c r="C295" s="290" t="s">
        <v>10</v>
      </c>
      <c r="D295" s="290" t="s">
        <v>568</v>
      </c>
      <c r="E295" s="295">
        <v>250</v>
      </c>
      <c r="F295" s="292">
        <v>0</v>
      </c>
      <c r="G295" s="292">
        <f t="shared" si="150"/>
        <v>750</v>
      </c>
      <c r="H295" s="293"/>
      <c r="I295" s="293"/>
      <c r="J295" s="293"/>
      <c r="K295" s="293"/>
      <c r="L295" s="293"/>
      <c r="M295" s="293"/>
      <c r="N295" s="293"/>
      <c r="O295" s="292">
        <f t="shared" si="151"/>
        <v>750</v>
      </c>
      <c r="P295" s="293">
        <v>1000</v>
      </c>
      <c r="Q295" s="292">
        <f t="shared" si="146"/>
        <v>-250</v>
      </c>
      <c r="R295" s="292">
        <f t="shared" si="152"/>
        <v>750</v>
      </c>
      <c r="S295" s="293"/>
      <c r="T295" s="293">
        <v>100</v>
      </c>
      <c r="U295" s="293"/>
      <c r="V295" s="293"/>
      <c r="W295" s="293"/>
      <c r="X295" s="293"/>
      <c r="Y295" s="293"/>
      <c r="Z295" s="292">
        <f t="shared" si="153"/>
        <v>850</v>
      </c>
      <c r="AA295" s="293">
        <v>1100</v>
      </c>
      <c r="AB295" s="292">
        <f t="shared" si="147"/>
        <v>-500</v>
      </c>
      <c r="AC295" s="292">
        <f t="shared" si="154"/>
        <v>750</v>
      </c>
      <c r="AD295" s="293"/>
      <c r="AE295" s="293"/>
      <c r="AF295" s="293"/>
      <c r="AG295" s="293"/>
      <c r="AH295" s="293"/>
      <c r="AI295" s="293"/>
      <c r="AJ295" s="293"/>
      <c r="AK295" s="292">
        <f t="shared" si="155"/>
        <v>750</v>
      </c>
      <c r="AL295" s="293">
        <v>850</v>
      </c>
      <c r="AM295" s="292">
        <f t="shared" si="148"/>
        <v>-600</v>
      </c>
      <c r="AN295" s="292">
        <f t="shared" si="156"/>
        <v>750</v>
      </c>
      <c r="AO295" s="293"/>
      <c r="AP295" s="293">
        <v>100</v>
      </c>
      <c r="AQ295" s="293"/>
      <c r="AR295" s="293"/>
      <c r="AS295" s="293"/>
      <c r="AT295" s="293"/>
      <c r="AU295" s="293"/>
      <c r="AV295" s="292">
        <f t="shared" si="157"/>
        <v>850</v>
      </c>
      <c r="AW295" s="293">
        <v>250</v>
      </c>
      <c r="AX295" s="292">
        <f t="shared" si="149"/>
        <v>0</v>
      </c>
      <c r="AY295" s="137" t="str">
        <f t="shared" si="158"/>
        <v>*</v>
      </c>
      <c r="AZ295" s="143"/>
      <c r="BA295" s="143" t="str">
        <f t="shared" si="137"/>
        <v/>
      </c>
      <c r="BD295" s="143" t="str">
        <f t="shared" si="136"/>
        <v>PAN-COM</v>
      </c>
    </row>
    <row r="296" spans="1:56" ht="12">
      <c r="A296" s="288">
        <v>294</v>
      </c>
      <c r="B296" s="289" t="s">
        <v>1603</v>
      </c>
      <c r="C296" s="290" t="s">
        <v>14</v>
      </c>
      <c r="D296" s="290"/>
      <c r="E296" s="291">
        <v>300</v>
      </c>
      <c r="F296" s="292">
        <v>0</v>
      </c>
      <c r="G296" s="292">
        <f t="shared" si="150"/>
        <v>900</v>
      </c>
      <c r="H296" s="293"/>
      <c r="I296" s="293"/>
      <c r="J296" s="293"/>
      <c r="K296" s="293"/>
      <c r="L296" s="293"/>
      <c r="M296" s="293"/>
      <c r="N296" s="293"/>
      <c r="O296" s="292">
        <f t="shared" si="151"/>
        <v>900</v>
      </c>
      <c r="P296" s="293">
        <v>900</v>
      </c>
      <c r="Q296" s="292">
        <f t="shared" si="146"/>
        <v>0</v>
      </c>
      <c r="R296" s="292">
        <f t="shared" si="152"/>
        <v>900</v>
      </c>
      <c r="S296" s="293">
        <v>50</v>
      </c>
      <c r="T296" s="293"/>
      <c r="U296" s="293">
        <v>2005</v>
      </c>
      <c r="V296" s="293"/>
      <c r="W296" s="293">
        <v>100</v>
      </c>
      <c r="X296" s="293"/>
      <c r="Y296" s="293"/>
      <c r="Z296" s="292">
        <f t="shared" si="153"/>
        <v>3055</v>
      </c>
      <c r="AA296" s="293">
        <v>2905</v>
      </c>
      <c r="AB296" s="292">
        <f t="shared" si="147"/>
        <v>150</v>
      </c>
      <c r="AC296" s="292">
        <f t="shared" si="154"/>
        <v>900</v>
      </c>
      <c r="AD296" s="293"/>
      <c r="AE296" s="293"/>
      <c r="AF296" s="293"/>
      <c r="AG296" s="293"/>
      <c r="AH296" s="293"/>
      <c r="AI296" s="293"/>
      <c r="AJ296" s="293"/>
      <c r="AK296" s="292">
        <f t="shared" si="155"/>
        <v>900</v>
      </c>
      <c r="AL296" s="293">
        <v>1950</v>
      </c>
      <c r="AM296" s="292">
        <f t="shared" si="148"/>
        <v>-900</v>
      </c>
      <c r="AN296" s="292">
        <f t="shared" si="156"/>
        <v>900</v>
      </c>
      <c r="AO296" s="293"/>
      <c r="AP296" s="293"/>
      <c r="AQ296" s="293"/>
      <c r="AR296" s="293"/>
      <c r="AS296" s="293"/>
      <c r="AT296" s="293"/>
      <c r="AU296" s="293"/>
      <c r="AV296" s="292">
        <f t="shared" si="157"/>
        <v>900</v>
      </c>
      <c r="AW296" s="293"/>
      <c r="AX296" s="292">
        <f t="shared" si="149"/>
        <v>0</v>
      </c>
      <c r="AY296" s="137" t="str">
        <f t="shared" si="158"/>
        <v>*</v>
      </c>
      <c r="AZ296" s="137" t="str">
        <f>IF(F296&gt;P296,"!!!","")</f>
        <v/>
      </c>
      <c r="BA296" s="143" t="str">
        <f t="shared" si="137"/>
        <v/>
      </c>
      <c r="BD296" s="143" t="str">
        <f t="shared" si="136"/>
        <v>PARCUL DE AUTOBUSE ŞI TAXIMETRE NR.8</v>
      </c>
    </row>
    <row r="297" spans="1:56" ht="12">
      <c r="A297" s="288">
        <v>295</v>
      </c>
      <c r="B297" s="289" t="s">
        <v>569</v>
      </c>
      <c r="C297" s="290" t="s">
        <v>14</v>
      </c>
      <c r="D297" s="290" t="s">
        <v>571</v>
      </c>
      <c r="E297" s="291">
        <v>540</v>
      </c>
      <c r="F297" s="292">
        <v>0</v>
      </c>
      <c r="G297" s="292">
        <f t="shared" si="150"/>
        <v>1620</v>
      </c>
      <c r="H297" s="293"/>
      <c r="I297" s="293"/>
      <c r="J297" s="293"/>
      <c r="K297" s="293"/>
      <c r="L297" s="293"/>
      <c r="M297" s="293"/>
      <c r="N297" s="293"/>
      <c r="O297" s="292">
        <f t="shared" si="151"/>
        <v>1620</v>
      </c>
      <c r="P297" s="293">
        <v>1620</v>
      </c>
      <c r="Q297" s="292">
        <f t="shared" si="146"/>
        <v>0</v>
      </c>
      <c r="R297" s="292">
        <f t="shared" si="152"/>
        <v>1620</v>
      </c>
      <c r="S297" s="293">
        <v>50</v>
      </c>
      <c r="T297" s="293"/>
      <c r="U297" s="293"/>
      <c r="V297" s="293"/>
      <c r="W297" s="293">
        <v>100</v>
      </c>
      <c r="X297" s="293"/>
      <c r="Y297" s="293"/>
      <c r="Z297" s="292">
        <f t="shared" si="153"/>
        <v>1770</v>
      </c>
      <c r="AA297" s="293">
        <v>8770</v>
      </c>
      <c r="AB297" s="292">
        <f t="shared" si="147"/>
        <v>-7000</v>
      </c>
      <c r="AC297" s="292">
        <f t="shared" si="154"/>
        <v>1620</v>
      </c>
      <c r="AD297" s="293">
        <v>50</v>
      </c>
      <c r="AE297" s="293"/>
      <c r="AF297" s="293"/>
      <c r="AG297" s="293"/>
      <c r="AH297" s="293"/>
      <c r="AI297" s="293">
        <v>7000</v>
      </c>
      <c r="AJ297" s="293"/>
      <c r="AK297" s="292">
        <f t="shared" si="155"/>
        <v>8670</v>
      </c>
      <c r="AL297" s="293">
        <v>1670</v>
      </c>
      <c r="AM297" s="292">
        <f t="shared" si="148"/>
        <v>0</v>
      </c>
      <c r="AN297" s="292">
        <f t="shared" si="156"/>
        <v>1620</v>
      </c>
      <c r="AO297" s="293"/>
      <c r="AP297" s="293"/>
      <c r="AQ297" s="293"/>
      <c r="AR297" s="293"/>
      <c r="AS297" s="293"/>
      <c r="AT297" s="293"/>
      <c r="AU297" s="293"/>
      <c r="AV297" s="292">
        <f t="shared" si="157"/>
        <v>1620</v>
      </c>
      <c r="AW297" s="293">
        <v>1620</v>
      </c>
      <c r="AX297" s="292">
        <f t="shared" si="149"/>
        <v>0</v>
      </c>
      <c r="AY297" s="137" t="str">
        <f t="shared" si="158"/>
        <v>*</v>
      </c>
      <c r="AZ297" s="143"/>
      <c r="BA297" s="143" t="str">
        <f t="shared" si="137"/>
        <v/>
      </c>
      <c r="BD297" s="143" t="str">
        <f t="shared" si="136"/>
        <v>PIELE</v>
      </c>
    </row>
    <row r="298" spans="1:56" ht="12">
      <c r="A298" s="288">
        <v>296</v>
      </c>
      <c r="B298" s="289" t="s">
        <v>575</v>
      </c>
      <c r="C298" s="290" t="s">
        <v>23</v>
      </c>
      <c r="D298" s="290" t="s">
        <v>577</v>
      </c>
      <c r="E298" s="291">
        <v>95</v>
      </c>
      <c r="F298" s="292">
        <v>0</v>
      </c>
      <c r="G298" s="292">
        <f t="shared" si="150"/>
        <v>285</v>
      </c>
      <c r="H298" s="293"/>
      <c r="I298" s="293"/>
      <c r="J298" s="293"/>
      <c r="K298" s="293"/>
      <c r="L298" s="293"/>
      <c r="M298" s="293"/>
      <c r="N298" s="293"/>
      <c r="O298" s="292">
        <f t="shared" si="151"/>
        <v>285</v>
      </c>
      <c r="P298" s="293">
        <v>1140</v>
      </c>
      <c r="Q298" s="292">
        <f t="shared" si="146"/>
        <v>-855</v>
      </c>
      <c r="R298" s="292">
        <f t="shared" si="152"/>
        <v>285</v>
      </c>
      <c r="S298" s="293"/>
      <c r="T298" s="293"/>
      <c r="U298" s="293"/>
      <c r="V298" s="293"/>
      <c r="W298" s="293"/>
      <c r="X298" s="293"/>
      <c r="Y298" s="293"/>
      <c r="Z298" s="292">
        <f t="shared" si="153"/>
        <v>285</v>
      </c>
      <c r="AA298" s="293"/>
      <c r="AB298" s="292">
        <f t="shared" si="147"/>
        <v>-570</v>
      </c>
      <c r="AC298" s="292">
        <f t="shared" si="154"/>
        <v>285</v>
      </c>
      <c r="AD298" s="293"/>
      <c r="AE298" s="293"/>
      <c r="AF298" s="293"/>
      <c r="AG298" s="293"/>
      <c r="AH298" s="293"/>
      <c r="AI298" s="293"/>
      <c r="AJ298" s="293"/>
      <c r="AK298" s="292">
        <f t="shared" si="155"/>
        <v>285</v>
      </c>
      <c r="AL298" s="293"/>
      <c r="AM298" s="292">
        <f t="shared" si="148"/>
        <v>-285</v>
      </c>
      <c r="AN298" s="292">
        <f t="shared" si="156"/>
        <v>285</v>
      </c>
      <c r="AO298" s="293"/>
      <c r="AP298" s="293"/>
      <c r="AQ298" s="293"/>
      <c r="AR298" s="293"/>
      <c r="AS298" s="293"/>
      <c r="AT298" s="293"/>
      <c r="AU298" s="293"/>
      <c r="AV298" s="292">
        <f t="shared" si="157"/>
        <v>285</v>
      </c>
      <c r="AW298" s="293"/>
      <c r="AX298" s="292">
        <f t="shared" si="149"/>
        <v>0</v>
      </c>
      <c r="AZ298" s="143"/>
      <c r="BA298" s="143" t="str">
        <f t="shared" si="137"/>
        <v/>
      </c>
      <c r="BD298" s="143" t="str">
        <f t="shared" si="136"/>
        <v>PINTA</v>
      </c>
    </row>
    <row r="299" spans="1:56" ht="12">
      <c r="A299" s="288">
        <v>297</v>
      </c>
      <c r="B299" s="289" t="s">
        <v>2006</v>
      </c>
      <c r="C299" s="290" t="s">
        <v>14</v>
      </c>
      <c r="D299" s="290" t="s">
        <v>2007</v>
      </c>
      <c r="E299" s="291">
        <v>140</v>
      </c>
      <c r="F299" s="292">
        <v>0</v>
      </c>
      <c r="G299" s="292">
        <f t="shared" si="150"/>
        <v>420</v>
      </c>
      <c r="H299" s="293"/>
      <c r="I299" s="293"/>
      <c r="J299" s="293"/>
      <c r="K299" s="293"/>
      <c r="L299" s="293"/>
      <c r="M299" s="293"/>
      <c r="N299" s="293"/>
      <c r="O299" s="292">
        <f t="shared" si="151"/>
        <v>420</v>
      </c>
      <c r="P299" s="293">
        <v>1680</v>
      </c>
      <c r="Q299" s="292">
        <f t="shared" si="146"/>
        <v>-1260</v>
      </c>
      <c r="R299" s="292">
        <f t="shared" si="152"/>
        <v>420</v>
      </c>
      <c r="S299" s="293"/>
      <c r="T299" s="293">
        <v>100</v>
      </c>
      <c r="U299" s="293"/>
      <c r="V299" s="293"/>
      <c r="W299" s="293"/>
      <c r="X299" s="293"/>
      <c r="Y299" s="293"/>
      <c r="Z299" s="292">
        <f t="shared" si="153"/>
        <v>520</v>
      </c>
      <c r="AA299" s="293">
        <v>100</v>
      </c>
      <c r="AB299" s="292">
        <f t="shared" si="147"/>
        <v>-840</v>
      </c>
      <c r="AC299" s="292">
        <f t="shared" si="154"/>
        <v>420</v>
      </c>
      <c r="AD299" s="293"/>
      <c r="AE299" s="293"/>
      <c r="AF299" s="293"/>
      <c r="AG299" s="293"/>
      <c r="AH299" s="293"/>
      <c r="AI299" s="293"/>
      <c r="AJ299" s="293"/>
      <c r="AK299" s="292">
        <f t="shared" si="155"/>
        <v>420</v>
      </c>
      <c r="AL299" s="293"/>
      <c r="AM299" s="292">
        <f t="shared" si="148"/>
        <v>-420</v>
      </c>
      <c r="AN299" s="292">
        <f t="shared" si="156"/>
        <v>420</v>
      </c>
      <c r="AO299" s="293"/>
      <c r="AP299" s="293"/>
      <c r="AQ299" s="293"/>
      <c r="AR299" s="293"/>
      <c r="AS299" s="293"/>
      <c r="AT299" s="293"/>
      <c r="AU299" s="293"/>
      <c r="AV299" s="292">
        <f t="shared" si="157"/>
        <v>420</v>
      </c>
      <c r="AW299" s="293"/>
      <c r="AX299" s="292">
        <f t="shared" si="149"/>
        <v>0</v>
      </c>
      <c r="AY299" s="137" t="str">
        <f t="shared" si="158"/>
        <v>*</v>
      </c>
      <c r="AZ299" s="143"/>
      <c r="BA299" s="143" t="str">
        <f t="shared" si="137"/>
        <v/>
      </c>
      <c r="BD299" s="143" t="str">
        <f t="shared" si="136"/>
        <v>PIRAMIDA-V</v>
      </c>
    </row>
    <row r="300" spans="1:56" ht="12">
      <c r="A300" s="288">
        <v>298</v>
      </c>
      <c r="B300" s="294" t="s">
        <v>3111</v>
      </c>
      <c r="C300" s="290" t="s">
        <v>10</v>
      </c>
      <c r="D300" s="290" t="s">
        <v>579</v>
      </c>
      <c r="E300" s="295">
        <v>110</v>
      </c>
      <c r="F300" s="292">
        <v>120</v>
      </c>
      <c r="G300" s="292">
        <f t="shared" si="150"/>
        <v>330</v>
      </c>
      <c r="H300" s="293"/>
      <c r="I300" s="293"/>
      <c r="J300" s="293"/>
      <c r="K300" s="293"/>
      <c r="L300" s="293"/>
      <c r="M300" s="293"/>
      <c r="N300" s="293"/>
      <c r="O300" s="292">
        <f t="shared" si="151"/>
        <v>330</v>
      </c>
      <c r="P300" s="293">
        <v>330</v>
      </c>
      <c r="Q300" s="292">
        <f t="shared" si="146"/>
        <v>120</v>
      </c>
      <c r="R300" s="292">
        <f t="shared" si="152"/>
        <v>330</v>
      </c>
      <c r="S300" s="293"/>
      <c r="T300" s="293"/>
      <c r="U300" s="293"/>
      <c r="V300" s="293"/>
      <c r="W300" s="293"/>
      <c r="X300" s="293"/>
      <c r="Y300" s="293"/>
      <c r="Z300" s="292">
        <f t="shared" si="153"/>
        <v>330</v>
      </c>
      <c r="AA300" s="293">
        <v>330</v>
      </c>
      <c r="AB300" s="292">
        <f t="shared" si="147"/>
        <v>120</v>
      </c>
      <c r="AC300" s="292">
        <f t="shared" si="154"/>
        <v>330</v>
      </c>
      <c r="AD300" s="293"/>
      <c r="AE300" s="293"/>
      <c r="AF300" s="293"/>
      <c r="AG300" s="293"/>
      <c r="AH300" s="293"/>
      <c r="AI300" s="293"/>
      <c r="AJ300" s="293"/>
      <c r="AK300" s="292">
        <f t="shared" si="155"/>
        <v>330</v>
      </c>
      <c r="AL300" s="293">
        <v>660</v>
      </c>
      <c r="AM300" s="292">
        <f t="shared" si="148"/>
        <v>-210</v>
      </c>
      <c r="AN300" s="292">
        <f t="shared" si="156"/>
        <v>330</v>
      </c>
      <c r="AO300" s="293"/>
      <c r="AP300" s="293"/>
      <c r="AQ300" s="293"/>
      <c r="AR300" s="293"/>
      <c r="AS300" s="293"/>
      <c r="AT300" s="293"/>
      <c r="AU300" s="293"/>
      <c r="AV300" s="292">
        <f t="shared" si="157"/>
        <v>330</v>
      </c>
      <c r="AW300" s="293"/>
      <c r="AX300" s="292">
        <f t="shared" si="149"/>
        <v>120</v>
      </c>
      <c r="AY300" s="137" t="str">
        <f t="shared" si="158"/>
        <v/>
      </c>
      <c r="AZ300" s="137" t="str">
        <f>IF(F300&gt;P300,"!!!","")</f>
        <v/>
      </c>
      <c r="BA300" s="143" t="str">
        <f t="shared" si="137"/>
        <v/>
      </c>
      <c r="BD300" s="143" t="str">
        <f t="shared" si="136"/>
        <v>PISCICOLA-ACVATIC</v>
      </c>
    </row>
    <row r="301" spans="1:56" ht="12">
      <c r="A301" s="288">
        <v>299</v>
      </c>
      <c r="B301" s="542" t="s">
        <v>934</v>
      </c>
      <c r="C301" s="290" t="s">
        <v>14</v>
      </c>
      <c r="D301" s="290" t="s">
        <v>948</v>
      </c>
      <c r="E301" s="291">
        <v>70</v>
      </c>
      <c r="F301" s="292">
        <v>0</v>
      </c>
      <c r="G301" s="292">
        <f t="shared" si="150"/>
        <v>210</v>
      </c>
      <c r="H301" s="293"/>
      <c r="I301" s="293"/>
      <c r="J301" s="293"/>
      <c r="K301" s="293"/>
      <c r="L301" s="293"/>
      <c r="M301" s="293"/>
      <c r="N301" s="293"/>
      <c r="O301" s="292">
        <f t="shared" si="151"/>
        <v>210</v>
      </c>
      <c r="P301" s="293">
        <v>940</v>
      </c>
      <c r="Q301" s="292">
        <f t="shared" si="146"/>
        <v>-730</v>
      </c>
      <c r="R301" s="292">
        <f t="shared" si="152"/>
        <v>210</v>
      </c>
      <c r="S301" s="293"/>
      <c r="T301" s="293"/>
      <c r="U301" s="293"/>
      <c r="V301" s="293"/>
      <c r="W301" s="293">
        <v>100</v>
      </c>
      <c r="X301" s="293"/>
      <c r="Y301" s="293"/>
      <c r="Z301" s="292">
        <f t="shared" si="153"/>
        <v>310</v>
      </c>
      <c r="AA301" s="293"/>
      <c r="AB301" s="292">
        <f t="shared" si="147"/>
        <v>-420</v>
      </c>
      <c r="AC301" s="292">
        <f t="shared" si="154"/>
        <v>210</v>
      </c>
      <c r="AD301" s="293"/>
      <c r="AE301" s="293"/>
      <c r="AF301" s="293"/>
      <c r="AG301" s="293"/>
      <c r="AH301" s="293"/>
      <c r="AI301" s="293"/>
      <c r="AJ301" s="293"/>
      <c r="AK301" s="292">
        <f t="shared" si="155"/>
        <v>210</v>
      </c>
      <c r="AL301" s="293"/>
      <c r="AM301" s="292">
        <f t="shared" si="148"/>
        <v>-210</v>
      </c>
      <c r="AN301" s="292">
        <f t="shared" si="156"/>
        <v>210</v>
      </c>
      <c r="AO301" s="293"/>
      <c r="AP301" s="293"/>
      <c r="AQ301" s="293"/>
      <c r="AR301" s="293"/>
      <c r="AS301" s="293"/>
      <c r="AT301" s="293"/>
      <c r="AU301" s="293"/>
      <c r="AV301" s="292">
        <f t="shared" si="157"/>
        <v>210</v>
      </c>
      <c r="AW301" s="293"/>
      <c r="AX301" s="292">
        <f t="shared" si="149"/>
        <v>0</v>
      </c>
      <c r="AY301" s="137" t="str">
        <f t="shared" si="158"/>
        <v>*</v>
      </c>
      <c r="BA301" s="143" t="str">
        <f t="shared" si="137"/>
        <v/>
      </c>
    </row>
    <row r="302" spans="1:56" ht="13">
      <c r="A302" s="288">
        <v>300</v>
      </c>
      <c r="B302" s="502" t="s">
        <v>3342</v>
      </c>
      <c r="C302" s="290" t="s">
        <v>14</v>
      </c>
      <c r="D302" s="290"/>
      <c r="E302" s="291">
        <v>350</v>
      </c>
      <c r="F302" s="292">
        <v>0</v>
      </c>
      <c r="G302" s="292">
        <f t="shared" si="150"/>
        <v>1050</v>
      </c>
      <c r="H302" s="293"/>
      <c r="I302" s="293"/>
      <c r="J302" s="293"/>
      <c r="K302" s="293"/>
      <c r="L302" s="293"/>
      <c r="M302" s="293"/>
      <c r="N302" s="293"/>
      <c r="O302" s="292">
        <f t="shared" si="151"/>
        <v>1050</v>
      </c>
      <c r="P302" s="293">
        <v>1050</v>
      </c>
      <c r="Q302" s="292">
        <f t="shared" si="146"/>
        <v>0</v>
      </c>
      <c r="R302" s="292">
        <f t="shared" si="152"/>
        <v>1050</v>
      </c>
      <c r="S302" s="293">
        <v>50</v>
      </c>
      <c r="T302" s="293"/>
      <c r="U302" s="293"/>
      <c r="V302" s="293"/>
      <c r="W302" s="293">
        <v>100</v>
      </c>
      <c r="X302" s="293"/>
      <c r="Y302" s="293"/>
      <c r="Z302" s="292">
        <f t="shared" si="153"/>
        <v>1200</v>
      </c>
      <c r="AA302" s="293">
        <v>1200</v>
      </c>
      <c r="AB302" s="292">
        <f t="shared" si="147"/>
        <v>0</v>
      </c>
      <c r="AC302" s="292">
        <f t="shared" si="154"/>
        <v>1050</v>
      </c>
      <c r="AD302" s="293"/>
      <c r="AE302" s="293"/>
      <c r="AF302" s="293"/>
      <c r="AG302" s="293"/>
      <c r="AH302" s="293"/>
      <c r="AI302" s="293"/>
      <c r="AJ302" s="293"/>
      <c r="AK302" s="292">
        <f t="shared" si="155"/>
        <v>1050</v>
      </c>
      <c r="AL302" s="293"/>
      <c r="AM302" s="292">
        <f t="shared" si="148"/>
        <v>1050</v>
      </c>
      <c r="AN302" s="292">
        <f t="shared" si="156"/>
        <v>1050</v>
      </c>
      <c r="AO302" s="293"/>
      <c r="AP302" s="293"/>
      <c r="AQ302" s="293"/>
      <c r="AR302" s="293"/>
      <c r="AS302" s="293"/>
      <c r="AT302" s="293"/>
      <c r="AU302" s="293"/>
      <c r="AV302" s="292">
        <f t="shared" si="157"/>
        <v>1050</v>
      </c>
      <c r="AW302" s="293">
        <v>2100</v>
      </c>
      <c r="AX302" s="292">
        <f t="shared" si="149"/>
        <v>0</v>
      </c>
      <c r="AY302" s="137" t="str">
        <f t="shared" si="158"/>
        <v>*</v>
      </c>
      <c r="BA302" s="143" t="str">
        <f t="shared" si="137"/>
        <v/>
      </c>
    </row>
    <row r="303" spans="1:56" ht="12">
      <c r="A303" s="288">
        <v>301</v>
      </c>
      <c r="B303" s="296" t="s">
        <v>581</v>
      </c>
      <c r="C303" s="297" t="s">
        <v>1708</v>
      </c>
      <c r="D303" s="297" t="s">
        <v>12</v>
      </c>
      <c r="E303" s="298"/>
      <c r="F303" s="299"/>
      <c r="G303" s="299"/>
      <c r="H303" s="300"/>
      <c r="I303" s="300"/>
      <c r="J303" s="300"/>
      <c r="K303" s="300"/>
      <c r="L303" s="300"/>
      <c r="M303" s="300"/>
      <c r="N303" s="300"/>
      <c r="O303" s="299"/>
      <c r="P303" s="300"/>
      <c r="Q303" s="299"/>
      <c r="R303" s="299"/>
      <c r="S303" s="300"/>
      <c r="T303" s="300"/>
      <c r="U303" s="300"/>
      <c r="V303" s="300"/>
      <c r="W303" s="300"/>
      <c r="X303" s="300"/>
      <c r="Y303" s="300"/>
      <c r="Z303" s="299"/>
      <c r="AA303" s="300"/>
      <c r="AB303" s="299"/>
      <c r="AC303" s="299"/>
      <c r="AD303" s="300"/>
      <c r="AE303" s="300"/>
      <c r="AF303" s="300"/>
      <c r="AG303" s="300"/>
      <c r="AH303" s="300"/>
      <c r="AI303" s="300"/>
      <c r="AJ303" s="300"/>
      <c r="AK303" s="299"/>
      <c r="AL303" s="300"/>
      <c r="AM303" s="299"/>
      <c r="AN303" s="299"/>
      <c r="AO303" s="300"/>
      <c r="AP303" s="300"/>
      <c r="AQ303" s="300"/>
      <c r="AR303" s="300"/>
      <c r="AS303" s="300"/>
      <c r="AT303" s="300"/>
      <c r="AU303" s="300"/>
      <c r="AV303" s="299"/>
      <c r="AW303" s="300"/>
      <c r="AX303" s="299"/>
      <c r="AZ303" s="143"/>
      <c r="BA303" s="143" t="str">
        <f t="shared" si="137"/>
        <v/>
      </c>
      <c r="BD303" s="143" t="str">
        <f t="shared" si="136"/>
        <v>PRIM INVEST PRIVAT</v>
      </c>
    </row>
    <row r="304" spans="1:56" ht="13">
      <c r="A304" s="288">
        <v>302</v>
      </c>
      <c r="B304" s="541" t="s">
        <v>3496</v>
      </c>
      <c r="C304" s="290" t="s">
        <v>14</v>
      </c>
      <c r="D304" s="290"/>
      <c r="E304" s="291">
        <v>100</v>
      </c>
      <c r="F304" s="292">
        <v>0</v>
      </c>
      <c r="G304" s="292">
        <f t="shared" ref="G304:G311" si="159">E304*3</f>
        <v>300</v>
      </c>
      <c r="H304" s="293"/>
      <c r="I304" s="293"/>
      <c r="J304" s="293"/>
      <c r="K304" s="293"/>
      <c r="L304" s="293"/>
      <c r="M304" s="293"/>
      <c r="N304" s="293"/>
      <c r="O304" s="292">
        <f t="shared" ref="O304:O311" si="160">SUM(G304:N304)</f>
        <v>300</v>
      </c>
      <c r="P304" s="293"/>
      <c r="Q304" s="292">
        <f t="shared" ref="Q304:Q342" si="161">F304+O304-P304</f>
        <v>300</v>
      </c>
      <c r="R304" s="292">
        <f t="shared" ref="R304:R311" si="162">E304*3</f>
        <v>300</v>
      </c>
      <c r="S304" s="293"/>
      <c r="T304" s="293"/>
      <c r="U304" s="293"/>
      <c r="V304" s="293"/>
      <c r="W304" s="293"/>
      <c r="X304" s="293"/>
      <c r="Y304" s="293"/>
      <c r="Z304" s="292">
        <f t="shared" ref="Z304:Z311" si="163">SUM(R304:Y304)</f>
        <v>300</v>
      </c>
      <c r="AA304" s="293">
        <v>600</v>
      </c>
      <c r="AB304" s="292">
        <f t="shared" ref="AB304:AB342" si="164">Q304+Z304-AA304</f>
        <v>0</v>
      </c>
      <c r="AC304" s="292">
        <f t="shared" ref="AC304:AC311" si="165">$E304*3</f>
        <v>300</v>
      </c>
      <c r="AD304" s="293"/>
      <c r="AE304" s="293"/>
      <c r="AF304" s="293"/>
      <c r="AG304" s="293"/>
      <c r="AH304" s="293"/>
      <c r="AI304" s="293"/>
      <c r="AJ304" s="293"/>
      <c r="AK304" s="292">
        <f t="shared" ref="AK304:AK311" si="166">SUM(AC304:AJ304)</f>
        <v>300</v>
      </c>
      <c r="AL304" s="293">
        <v>300</v>
      </c>
      <c r="AM304" s="292">
        <f t="shared" ref="AM304:AM342" si="167">AB304+AK304-AL304</f>
        <v>0</v>
      </c>
      <c r="AN304" s="292">
        <f t="shared" ref="AN304:AN311" si="168">$E304*3</f>
        <v>300</v>
      </c>
      <c r="AO304" s="293"/>
      <c r="AP304" s="293"/>
      <c r="AQ304" s="293"/>
      <c r="AR304" s="293"/>
      <c r="AS304" s="293"/>
      <c r="AT304" s="293"/>
      <c r="AU304" s="293"/>
      <c r="AV304" s="292">
        <f t="shared" ref="AV304:AV311" si="169">SUM(AN304:AU304)</f>
        <v>300</v>
      </c>
      <c r="AW304" s="293">
        <v>300</v>
      </c>
      <c r="AX304" s="292">
        <f t="shared" ref="AX304:AX342" si="170">AM304+AV304-AW304</f>
        <v>0</v>
      </c>
      <c r="AY304" s="137" t="str">
        <f t="shared" si="158"/>
        <v>*</v>
      </c>
      <c r="AZ304" s="143"/>
      <c r="BA304" s="143" t="str">
        <f t="shared" si="137"/>
        <v/>
      </c>
      <c r="BD304" s="143" t="str">
        <f t="shared" si="136"/>
        <v>PRIM-CREDINŢA</v>
      </c>
    </row>
    <row r="305" spans="1:56" ht="12">
      <c r="A305" s="288">
        <v>303</v>
      </c>
      <c r="B305" s="289" t="s">
        <v>1968</v>
      </c>
      <c r="C305" s="290" t="s">
        <v>14</v>
      </c>
      <c r="D305" s="290" t="s">
        <v>1991</v>
      </c>
      <c r="E305" s="291">
        <v>80</v>
      </c>
      <c r="F305" s="292">
        <v>100</v>
      </c>
      <c r="G305" s="292">
        <f t="shared" si="159"/>
        <v>240</v>
      </c>
      <c r="H305" s="293"/>
      <c r="I305" s="293"/>
      <c r="J305" s="293"/>
      <c r="K305" s="293"/>
      <c r="L305" s="293"/>
      <c r="M305" s="293"/>
      <c r="N305" s="293"/>
      <c r="O305" s="292">
        <f t="shared" si="160"/>
        <v>240</v>
      </c>
      <c r="P305" s="293">
        <v>580</v>
      </c>
      <c r="Q305" s="292">
        <f t="shared" si="161"/>
        <v>-240</v>
      </c>
      <c r="R305" s="292">
        <f t="shared" si="162"/>
        <v>240</v>
      </c>
      <c r="S305" s="293"/>
      <c r="T305" s="293"/>
      <c r="U305" s="293"/>
      <c r="V305" s="293"/>
      <c r="W305" s="293">
        <v>100</v>
      </c>
      <c r="X305" s="293"/>
      <c r="Y305" s="293"/>
      <c r="Z305" s="292">
        <f t="shared" si="163"/>
        <v>340</v>
      </c>
      <c r="AA305" s="293">
        <v>580</v>
      </c>
      <c r="AB305" s="292">
        <f t="shared" si="164"/>
        <v>-480</v>
      </c>
      <c r="AC305" s="292">
        <f t="shared" si="165"/>
        <v>240</v>
      </c>
      <c r="AD305" s="293"/>
      <c r="AE305" s="293"/>
      <c r="AF305" s="293"/>
      <c r="AG305" s="293"/>
      <c r="AH305" s="293"/>
      <c r="AI305" s="293"/>
      <c r="AJ305" s="293"/>
      <c r="AK305" s="292">
        <f t="shared" si="166"/>
        <v>240</v>
      </c>
      <c r="AL305" s="293"/>
      <c r="AM305" s="292">
        <f t="shared" si="167"/>
        <v>-240</v>
      </c>
      <c r="AN305" s="292">
        <f t="shared" si="168"/>
        <v>240</v>
      </c>
      <c r="AO305" s="293"/>
      <c r="AP305" s="293">
        <v>100</v>
      </c>
      <c r="AQ305" s="293"/>
      <c r="AR305" s="293"/>
      <c r="AS305" s="293"/>
      <c r="AT305" s="293"/>
      <c r="AU305" s="293"/>
      <c r="AV305" s="292">
        <f t="shared" si="169"/>
        <v>340</v>
      </c>
      <c r="AW305" s="293">
        <v>100</v>
      </c>
      <c r="AX305" s="292">
        <f t="shared" si="170"/>
        <v>0</v>
      </c>
      <c r="AY305" s="137" t="str">
        <f t="shared" si="158"/>
        <v>*</v>
      </c>
      <c r="AZ305" s="143"/>
      <c r="BA305" s="143" t="str">
        <f t="shared" si="137"/>
        <v/>
      </c>
      <c r="BD305" s="143" t="str">
        <f t="shared" si="136"/>
        <v>PROAJIOC</v>
      </c>
    </row>
    <row r="306" spans="1:56" ht="12">
      <c r="A306" s="288">
        <v>304</v>
      </c>
      <c r="B306" s="538" t="s">
        <v>3112</v>
      </c>
      <c r="C306" s="290" t="s">
        <v>14</v>
      </c>
      <c r="D306" s="290" t="s">
        <v>893</v>
      </c>
      <c r="E306" s="539">
        <v>50</v>
      </c>
      <c r="F306" s="292">
        <v>600</v>
      </c>
      <c r="G306" s="292">
        <f t="shared" si="159"/>
        <v>150</v>
      </c>
      <c r="H306" s="293"/>
      <c r="I306" s="293"/>
      <c r="J306" s="293"/>
      <c r="K306" s="293"/>
      <c r="L306" s="293"/>
      <c r="M306" s="293"/>
      <c r="N306" s="293"/>
      <c r="O306" s="292">
        <f t="shared" si="160"/>
        <v>150</v>
      </c>
      <c r="P306" s="293"/>
      <c r="Q306" s="292">
        <f t="shared" si="161"/>
        <v>750</v>
      </c>
      <c r="R306" s="292">
        <f t="shared" si="162"/>
        <v>150</v>
      </c>
      <c r="S306" s="293"/>
      <c r="T306" s="293"/>
      <c r="U306" s="293"/>
      <c r="V306" s="293"/>
      <c r="W306" s="293"/>
      <c r="X306" s="293"/>
      <c r="Y306" s="293"/>
      <c r="Z306" s="292">
        <f t="shared" si="163"/>
        <v>150</v>
      </c>
      <c r="AA306" s="293">
        <v>1200</v>
      </c>
      <c r="AB306" s="292">
        <f t="shared" si="164"/>
        <v>-300</v>
      </c>
      <c r="AC306" s="292">
        <f t="shared" si="165"/>
        <v>150</v>
      </c>
      <c r="AD306" s="293"/>
      <c r="AE306" s="293"/>
      <c r="AF306" s="293"/>
      <c r="AG306" s="293"/>
      <c r="AH306" s="293"/>
      <c r="AI306" s="293"/>
      <c r="AJ306" s="293"/>
      <c r="AK306" s="292">
        <f t="shared" si="166"/>
        <v>150</v>
      </c>
      <c r="AL306" s="293"/>
      <c r="AM306" s="292">
        <f t="shared" si="167"/>
        <v>-150</v>
      </c>
      <c r="AN306" s="292">
        <f t="shared" si="168"/>
        <v>150</v>
      </c>
      <c r="AO306" s="293"/>
      <c r="AP306" s="293"/>
      <c r="AQ306" s="293"/>
      <c r="AR306" s="293"/>
      <c r="AS306" s="293"/>
      <c r="AT306" s="293"/>
      <c r="AU306" s="293"/>
      <c r="AV306" s="292">
        <f t="shared" si="169"/>
        <v>150</v>
      </c>
      <c r="AW306" s="293"/>
      <c r="AX306" s="292">
        <f t="shared" si="170"/>
        <v>0</v>
      </c>
      <c r="AY306" s="137" t="str">
        <f t="shared" si="158"/>
        <v>*</v>
      </c>
      <c r="AZ306" s="143"/>
      <c r="BA306" s="143" t="str">
        <f t="shared" si="137"/>
        <v/>
      </c>
      <c r="BD306" s="143" t="str">
        <f t="shared" si="136"/>
        <v>PRODUSE CEREALIERE (НЕ СОСТОЯТЕЛЬНОСТИ)</v>
      </c>
    </row>
    <row r="307" spans="1:56" ht="12">
      <c r="A307" s="288">
        <v>305</v>
      </c>
      <c r="B307" s="289" t="s">
        <v>1599</v>
      </c>
      <c r="C307" s="290" t="s">
        <v>14</v>
      </c>
      <c r="D307" s="290"/>
      <c r="E307" s="291">
        <v>115</v>
      </c>
      <c r="F307" s="292">
        <v>0</v>
      </c>
      <c r="G307" s="292">
        <f t="shared" si="159"/>
        <v>345</v>
      </c>
      <c r="H307" s="293">
        <v>50</v>
      </c>
      <c r="I307" s="293"/>
      <c r="J307" s="293"/>
      <c r="K307" s="293"/>
      <c r="L307" s="293"/>
      <c r="M307" s="293"/>
      <c r="N307" s="293"/>
      <c r="O307" s="292">
        <f t="shared" si="160"/>
        <v>395</v>
      </c>
      <c r="P307" s="293">
        <v>395</v>
      </c>
      <c r="Q307" s="292">
        <f t="shared" si="161"/>
        <v>0</v>
      </c>
      <c r="R307" s="292">
        <f t="shared" si="162"/>
        <v>345</v>
      </c>
      <c r="S307" s="293"/>
      <c r="T307" s="293"/>
      <c r="U307" s="293"/>
      <c r="V307" s="293"/>
      <c r="W307" s="293"/>
      <c r="X307" s="293"/>
      <c r="Y307" s="293"/>
      <c r="Z307" s="292">
        <f t="shared" si="163"/>
        <v>345</v>
      </c>
      <c r="AA307" s="293">
        <v>295</v>
      </c>
      <c r="AB307" s="292">
        <f t="shared" si="164"/>
        <v>50</v>
      </c>
      <c r="AC307" s="292">
        <f t="shared" si="165"/>
        <v>345</v>
      </c>
      <c r="AD307" s="293"/>
      <c r="AE307" s="293"/>
      <c r="AF307" s="293"/>
      <c r="AG307" s="293"/>
      <c r="AH307" s="293"/>
      <c r="AI307" s="293"/>
      <c r="AJ307" s="293"/>
      <c r="AK307" s="292">
        <f t="shared" si="166"/>
        <v>345</v>
      </c>
      <c r="AL307" s="293">
        <v>345</v>
      </c>
      <c r="AM307" s="292">
        <f t="shared" si="167"/>
        <v>50</v>
      </c>
      <c r="AN307" s="292">
        <f t="shared" si="168"/>
        <v>345</v>
      </c>
      <c r="AO307" s="293"/>
      <c r="AP307" s="293"/>
      <c r="AQ307" s="293"/>
      <c r="AR307" s="293"/>
      <c r="AS307" s="293"/>
      <c r="AT307" s="293"/>
      <c r="AU307" s="293"/>
      <c r="AV307" s="292">
        <f t="shared" si="169"/>
        <v>345</v>
      </c>
      <c r="AW307" s="293">
        <v>345</v>
      </c>
      <c r="AX307" s="292">
        <f t="shared" si="170"/>
        <v>50</v>
      </c>
      <c r="AY307" s="137" t="str">
        <f t="shared" si="158"/>
        <v/>
      </c>
      <c r="AZ307" s="143"/>
      <c r="BA307" s="143" t="str">
        <f t="shared" si="137"/>
        <v/>
      </c>
      <c r="BD307" s="143" t="str">
        <f t="shared" si="136"/>
        <v>PROFIT</v>
      </c>
    </row>
    <row r="308" spans="1:56" ht="12">
      <c r="A308" s="288">
        <v>306</v>
      </c>
      <c r="B308" s="289" t="s">
        <v>587</v>
      </c>
      <c r="C308" s="290" t="s">
        <v>14</v>
      </c>
      <c r="D308" s="290" t="s">
        <v>589</v>
      </c>
      <c r="E308" s="291">
        <v>580</v>
      </c>
      <c r="F308" s="292">
        <v>0</v>
      </c>
      <c r="G308" s="292">
        <f t="shared" si="159"/>
        <v>1740</v>
      </c>
      <c r="H308" s="293"/>
      <c r="I308" s="293"/>
      <c r="J308" s="293"/>
      <c r="K308" s="293"/>
      <c r="L308" s="293"/>
      <c r="M308" s="293"/>
      <c r="N308" s="293"/>
      <c r="O308" s="292">
        <f t="shared" si="160"/>
        <v>1740</v>
      </c>
      <c r="P308" s="293">
        <v>1740</v>
      </c>
      <c r="Q308" s="292">
        <f t="shared" si="161"/>
        <v>0</v>
      </c>
      <c r="R308" s="292">
        <f t="shared" si="162"/>
        <v>1740</v>
      </c>
      <c r="S308" s="293">
        <v>50</v>
      </c>
      <c r="T308" s="293">
        <v>100</v>
      </c>
      <c r="U308" s="293"/>
      <c r="V308" s="293"/>
      <c r="W308" s="293">
        <v>100</v>
      </c>
      <c r="X308" s="293"/>
      <c r="Y308" s="293"/>
      <c r="Z308" s="292">
        <f t="shared" si="163"/>
        <v>1990</v>
      </c>
      <c r="AA308" s="293">
        <v>1990</v>
      </c>
      <c r="AB308" s="292">
        <f t="shared" si="164"/>
        <v>0</v>
      </c>
      <c r="AC308" s="292">
        <f t="shared" si="165"/>
        <v>1740</v>
      </c>
      <c r="AD308" s="293"/>
      <c r="AE308" s="293"/>
      <c r="AF308" s="293"/>
      <c r="AG308" s="293"/>
      <c r="AH308" s="293"/>
      <c r="AI308" s="293"/>
      <c r="AJ308" s="293"/>
      <c r="AK308" s="292">
        <f t="shared" si="166"/>
        <v>1740</v>
      </c>
      <c r="AL308" s="293">
        <v>1740</v>
      </c>
      <c r="AM308" s="292">
        <f t="shared" si="167"/>
        <v>0</v>
      </c>
      <c r="AN308" s="292">
        <f t="shared" si="168"/>
        <v>1740</v>
      </c>
      <c r="AO308" s="293"/>
      <c r="AP308" s="293"/>
      <c r="AQ308" s="293"/>
      <c r="AR308" s="293"/>
      <c r="AS308" s="293"/>
      <c r="AT308" s="293"/>
      <c r="AU308" s="293"/>
      <c r="AV308" s="292">
        <f t="shared" si="169"/>
        <v>1740</v>
      </c>
      <c r="AW308" s="293">
        <v>1740</v>
      </c>
      <c r="AX308" s="292">
        <f t="shared" si="170"/>
        <v>0</v>
      </c>
      <c r="AY308" s="137" t="str">
        <f t="shared" si="158"/>
        <v>*</v>
      </c>
      <c r="AZ308" s="143"/>
      <c r="BA308" s="143" t="str">
        <f t="shared" si="137"/>
        <v/>
      </c>
      <c r="BD308" s="143" t="str">
        <f t="shared" si="136"/>
        <v>PROMSTROI GRUP</v>
      </c>
    </row>
    <row r="309" spans="1:56" ht="12">
      <c r="A309" s="288">
        <v>307</v>
      </c>
      <c r="B309" s="289" t="s">
        <v>3505</v>
      </c>
      <c r="C309" s="290" t="s">
        <v>3506</v>
      </c>
      <c r="D309" s="290" t="s">
        <v>12</v>
      </c>
      <c r="E309" s="291"/>
      <c r="F309" s="292">
        <v>2201.65</v>
      </c>
      <c r="G309" s="292">
        <f t="shared" si="159"/>
        <v>0</v>
      </c>
      <c r="H309" s="293"/>
      <c r="I309" s="293"/>
      <c r="J309" s="293"/>
      <c r="K309" s="293"/>
      <c r="L309" s="293"/>
      <c r="M309" s="293"/>
      <c r="N309" s="293"/>
      <c r="O309" s="292">
        <f t="shared" si="160"/>
        <v>0</v>
      </c>
      <c r="P309" s="293"/>
      <c r="Q309" s="292">
        <f t="shared" si="161"/>
        <v>2201.65</v>
      </c>
      <c r="R309" s="292">
        <f t="shared" si="162"/>
        <v>0</v>
      </c>
      <c r="S309" s="293"/>
      <c r="T309" s="293"/>
      <c r="U309" s="293"/>
      <c r="V309" s="293"/>
      <c r="W309" s="293"/>
      <c r="X309" s="293"/>
      <c r="Y309" s="293"/>
      <c r="Z309" s="292">
        <f t="shared" si="163"/>
        <v>0</v>
      </c>
      <c r="AA309" s="293"/>
      <c r="AB309" s="292">
        <f t="shared" si="164"/>
        <v>2201.65</v>
      </c>
      <c r="AC309" s="292">
        <f t="shared" si="165"/>
        <v>0</v>
      </c>
      <c r="AD309" s="293"/>
      <c r="AE309" s="293"/>
      <c r="AF309" s="293"/>
      <c r="AG309" s="293"/>
      <c r="AH309" s="293"/>
      <c r="AI309" s="293"/>
      <c r="AJ309" s="293"/>
      <c r="AK309" s="292">
        <f t="shared" si="166"/>
        <v>0</v>
      </c>
      <c r="AL309" s="293"/>
      <c r="AM309" s="292">
        <f t="shared" si="167"/>
        <v>2201.65</v>
      </c>
      <c r="AN309" s="292">
        <f t="shared" si="168"/>
        <v>0</v>
      </c>
      <c r="AO309" s="293"/>
      <c r="AP309" s="293"/>
      <c r="AQ309" s="293"/>
      <c r="AR309" s="293"/>
      <c r="AS309" s="293"/>
      <c r="AT309" s="293"/>
      <c r="AU309" s="293"/>
      <c r="AV309" s="292">
        <f t="shared" si="169"/>
        <v>0</v>
      </c>
      <c r="AW309" s="293"/>
      <c r="AX309" s="292">
        <f t="shared" si="170"/>
        <v>2201.65</v>
      </c>
      <c r="AY309" s="137" t="str">
        <f t="shared" si="158"/>
        <v/>
      </c>
      <c r="AZ309" s="143"/>
      <c r="BA309" s="143" t="str">
        <f t="shared" si="137"/>
        <v/>
      </c>
      <c r="BD309" s="143" t="str">
        <f t="shared" si="136"/>
        <v>PROT-CANTEMIR (EXPIRAT)</v>
      </c>
    </row>
    <row r="310" spans="1:56" ht="12">
      <c r="A310" s="288">
        <v>308</v>
      </c>
      <c r="B310" s="289" t="s">
        <v>590</v>
      </c>
      <c r="C310" s="290" t="s">
        <v>14</v>
      </c>
      <c r="D310" s="290" t="s">
        <v>12</v>
      </c>
      <c r="E310" s="291">
        <v>65</v>
      </c>
      <c r="F310" s="292">
        <v>0</v>
      </c>
      <c r="G310" s="292">
        <f t="shared" si="159"/>
        <v>195</v>
      </c>
      <c r="H310" s="293"/>
      <c r="I310" s="293"/>
      <c r="J310" s="293"/>
      <c r="K310" s="293"/>
      <c r="L310" s="293"/>
      <c r="M310" s="293"/>
      <c r="N310" s="293"/>
      <c r="O310" s="292">
        <f t="shared" si="160"/>
        <v>195</v>
      </c>
      <c r="P310" s="293">
        <v>195</v>
      </c>
      <c r="Q310" s="292">
        <f t="shared" si="161"/>
        <v>0</v>
      </c>
      <c r="R310" s="292">
        <f t="shared" si="162"/>
        <v>195</v>
      </c>
      <c r="S310" s="293">
        <v>100</v>
      </c>
      <c r="T310" s="293">
        <v>100</v>
      </c>
      <c r="U310" s="293">
        <v>96</v>
      </c>
      <c r="V310" s="293"/>
      <c r="W310" s="293">
        <v>100</v>
      </c>
      <c r="X310" s="293"/>
      <c r="Y310" s="293"/>
      <c r="Z310" s="292">
        <f t="shared" si="163"/>
        <v>591</v>
      </c>
      <c r="AA310" s="293">
        <v>591</v>
      </c>
      <c r="AB310" s="292">
        <f t="shared" si="164"/>
        <v>0</v>
      </c>
      <c r="AC310" s="292">
        <f t="shared" si="165"/>
        <v>195</v>
      </c>
      <c r="AD310" s="293">
        <v>50</v>
      </c>
      <c r="AE310" s="293"/>
      <c r="AF310" s="293"/>
      <c r="AG310" s="293"/>
      <c r="AH310" s="293"/>
      <c r="AI310" s="293"/>
      <c r="AJ310" s="293"/>
      <c r="AK310" s="292">
        <f t="shared" si="166"/>
        <v>245</v>
      </c>
      <c r="AL310" s="293">
        <v>245</v>
      </c>
      <c r="AM310" s="292">
        <f t="shared" si="167"/>
        <v>0</v>
      </c>
      <c r="AN310" s="292">
        <f t="shared" si="168"/>
        <v>195</v>
      </c>
      <c r="AO310" s="293"/>
      <c r="AP310" s="293">
        <v>200</v>
      </c>
      <c r="AQ310" s="293">
        <v>53</v>
      </c>
      <c r="AR310" s="293"/>
      <c r="AS310" s="293"/>
      <c r="AT310" s="293"/>
      <c r="AU310" s="293"/>
      <c r="AV310" s="292">
        <f t="shared" si="169"/>
        <v>448</v>
      </c>
      <c r="AW310" s="293">
        <v>448</v>
      </c>
      <c r="AX310" s="292">
        <f t="shared" si="170"/>
        <v>0</v>
      </c>
      <c r="AY310" s="137" t="str">
        <f t="shared" si="158"/>
        <v>*</v>
      </c>
      <c r="AZ310" s="143"/>
      <c r="BA310" s="143" t="str">
        <f t="shared" si="137"/>
        <v/>
      </c>
      <c r="BD310" s="143" t="str">
        <f t="shared" si="136"/>
        <v>PROTOS</v>
      </c>
    </row>
    <row r="311" spans="1:56" ht="12">
      <c r="A311" s="288">
        <v>309</v>
      </c>
      <c r="B311" s="289" t="s">
        <v>597</v>
      </c>
      <c r="C311" s="290" t="s">
        <v>14</v>
      </c>
      <c r="D311" s="290" t="s">
        <v>12</v>
      </c>
      <c r="E311" s="291">
        <v>120</v>
      </c>
      <c r="F311" s="292">
        <v>0</v>
      </c>
      <c r="G311" s="292">
        <f t="shared" si="159"/>
        <v>360</v>
      </c>
      <c r="H311" s="293"/>
      <c r="I311" s="293"/>
      <c r="J311" s="293"/>
      <c r="K311" s="293"/>
      <c r="L311" s="293"/>
      <c r="M311" s="293"/>
      <c r="N311" s="293"/>
      <c r="O311" s="292">
        <f t="shared" si="160"/>
        <v>360</v>
      </c>
      <c r="P311" s="293">
        <v>1604</v>
      </c>
      <c r="Q311" s="292">
        <f t="shared" si="161"/>
        <v>-1244</v>
      </c>
      <c r="R311" s="292">
        <f t="shared" si="162"/>
        <v>360</v>
      </c>
      <c r="S311" s="293"/>
      <c r="T311" s="293"/>
      <c r="U311" s="293">
        <v>60</v>
      </c>
      <c r="V311" s="293"/>
      <c r="W311" s="293">
        <v>100</v>
      </c>
      <c r="X311" s="293"/>
      <c r="Y311" s="293"/>
      <c r="Z311" s="292">
        <f t="shared" si="163"/>
        <v>520</v>
      </c>
      <c r="AA311" s="293"/>
      <c r="AB311" s="292">
        <f t="shared" si="164"/>
        <v>-724</v>
      </c>
      <c r="AC311" s="292">
        <f t="shared" si="165"/>
        <v>360</v>
      </c>
      <c r="AD311" s="293"/>
      <c r="AE311" s="293"/>
      <c r="AF311" s="293"/>
      <c r="AG311" s="293"/>
      <c r="AH311" s="293"/>
      <c r="AI311" s="293"/>
      <c r="AJ311" s="293"/>
      <c r="AK311" s="292">
        <f t="shared" si="166"/>
        <v>360</v>
      </c>
      <c r="AL311" s="293"/>
      <c r="AM311" s="292">
        <f t="shared" si="167"/>
        <v>-364</v>
      </c>
      <c r="AN311" s="292">
        <f t="shared" si="168"/>
        <v>360</v>
      </c>
      <c r="AO311" s="293"/>
      <c r="AP311" s="293"/>
      <c r="AQ311" s="293"/>
      <c r="AR311" s="293"/>
      <c r="AS311" s="293"/>
      <c r="AT311" s="293"/>
      <c r="AU311" s="293"/>
      <c r="AV311" s="292">
        <f t="shared" si="169"/>
        <v>360</v>
      </c>
      <c r="AW311" s="293"/>
      <c r="AX311" s="292">
        <f t="shared" si="170"/>
        <v>-4</v>
      </c>
      <c r="AY311" s="137" t="str">
        <f t="shared" si="158"/>
        <v/>
      </c>
      <c r="AZ311" s="137" t="str">
        <f>IF(F311&gt;P311,"!!!","")</f>
        <v/>
      </c>
      <c r="BA311" s="143" t="str">
        <f t="shared" si="137"/>
        <v/>
      </c>
      <c r="BD311" s="143" t="str">
        <f t="shared" si="136"/>
        <v>RECLAMSERVICE</v>
      </c>
    </row>
    <row r="312" spans="1:56" ht="12">
      <c r="A312" s="288">
        <v>310</v>
      </c>
      <c r="B312" s="543" t="s">
        <v>600</v>
      </c>
      <c r="C312" s="320" t="s">
        <v>30</v>
      </c>
      <c r="D312" s="321"/>
      <c r="E312" s="319"/>
      <c r="F312" s="322">
        <v>810</v>
      </c>
      <c r="G312" s="322"/>
      <c r="H312" s="300"/>
      <c r="I312" s="300"/>
      <c r="J312" s="300"/>
      <c r="K312" s="300"/>
      <c r="L312" s="300"/>
      <c r="M312" s="300"/>
      <c r="N312" s="300"/>
      <c r="O312" s="299"/>
      <c r="P312" s="300"/>
      <c r="Q312" s="299">
        <f t="shared" si="161"/>
        <v>810</v>
      </c>
      <c r="R312" s="299"/>
      <c r="S312" s="300"/>
      <c r="T312" s="300"/>
      <c r="U312" s="300"/>
      <c r="V312" s="300"/>
      <c r="W312" s="300"/>
      <c r="X312" s="300"/>
      <c r="Y312" s="300"/>
      <c r="Z312" s="299"/>
      <c r="AA312" s="300"/>
      <c r="AB312" s="299">
        <f t="shared" si="164"/>
        <v>810</v>
      </c>
      <c r="AC312" s="299"/>
      <c r="AD312" s="300"/>
      <c r="AE312" s="300"/>
      <c r="AF312" s="300"/>
      <c r="AG312" s="300"/>
      <c r="AH312" s="300"/>
      <c r="AI312" s="300"/>
      <c r="AJ312" s="300"/>
      <c r="AK312" s="299"/>
      <c r="AL312" s="300"/>
      <c r="AM312" s="299">
        <f t="shared" si="167"/>
        <v>810</v>
      </c>
      <c r="AN312" s="299"/>
      <c r="AO312" s="300"/>
      <c r="AP312" s="300"/>
      <c r="AQ312" s="300"/>
      <c r="AR312" s="300"/>
      <c r="AS312" s="300"/>
      <c r="AT312" s="300"/>
      <c r="AU312" s="300"/>
      <c r="AV312" s="299"/>
      <c r="AW312" s="300"/>
      <c r="AX312" s="299">
        <f t="shared" si="170"/>
        <v>810</v>
      </c>
      <c r="AZ312" s="143"/>
      <c r="BA312" s="143" t="str">
        <f t="shared" si="137"/>
        <v/>
      </c>
    </row>
    <row r="313" spans="1:56" ht="12">
      <c r="A313" s="288">
        <v>311</v>
      </c>
      <c r="B313" s="537" t="s">
        <v>3493</v>
      </c>
      <c r="C313" s="290" t="s">
        <v>3506</v>
      </c>
      <c r="D313" s="290" t="s">
        <v>1993</v>
      </c>
      <c r="E313" s="291"/>
      <c r="F313" s="292">
        <v>50</v>
      </c>
      <c r="G313" s="292">
        <f t="shared" ref="G313:G350" si="171">E313*3</f>
        <v>0</v>
      </c>
      <c r="H313" s="293"/>
      <c r="I313" s="293"/>
      <c r="J313" s="293"/>
      <c r="K313" s="293"/>
      <c r="L313" s="293"/>
      <c r="M313" s="293"/>
      <c r="N313" s="293"/>
      <c r="O313" s="292">
        <f t="shared" ref="O313:O342" si="172">SUM(G313:N313)</f>
        <v>0</v>
      </c>
      <c r="P313" s="293"/>
      <c r="Q313" s="292">
        <f t="shared" si="161"/>
        <v>50</v>
      </c>
      <c r="R313" s="292">
        <f t="shared" ref="R313:R342" si="173">E313*3</f>
        <v>0</v>
      </c>
      <c r="S313" s="293"/>
      <c r="T313" s="293"/>
      <c r="U313" s="293"/>
      <c r="V313" s="293"/>
      <c r="W313" s="293"/>
      <c r="X313" s="293"/>
      <c r="Y313" s="293"/>
      <c r="Z313" s="292">
        <f t="shared" ref="Z313:Z342" si="174">SUM(R313:Y313)</f>
        <v>0</v>
      </c>
      <c r="AA313" s="293"/>
      <c r="AB313" s="292">
        <f t="shared" si="164"/>
        <v>50</v>
      </c>
      <c r="AC313" s="292">
        <f t="shared" ref="AC313:AC342" si="175">$E313*3</f>
        <v>0</v>
      </c>
      <c r="AD313" s="293"/>
      <c r="AE313" s="293"/>
      <c r="AF313" s="293"/>
      <c r="AG313" s="293"/>
      <c r="AH313" s="293"/>
      <c r="AI313" s="293"/>
      <c r="AJ313" s="293"/>
      <c r="AK313" s="292">
        <f t="shared" ref="AK313:AK342" si="176">SUM(AC313:AJ313)</f>
        <v>0</v>
      </c>
      <c r="AL313" s="293"/>
      <c r="AM313" s="292">
        <f t="shared" si="167"/>
        <v>50</v>
      </c>
      <c r="AN313" s="292">
        <f t="shared" ref="AN313:AN342" si="177">$E313*3</f>
        <v>0</v>
      </c>
      <c r="AO313" s="293"/>
      <c r="AP313" s="293"/>
      <c r="AQ313" s="293"/>
      <c r="AR313" s="293"/>
      <c r="AS313" s="293"/>
      <c r="AT313" s="293"/>
      <c r="AU313" s="293"/>
      <c r="AV313" s="292">
        <f t="shared" ref="AV313:AV342" si="178">SUM(AN313:AU313)</f>
        <v>0</v>
      </c>
      <c r="AW313" s="293"/>
      <c r="AX313" s="292">
        <f t="shared" si="170"/>
        <v>50</v>
      </c>
      <c r="AY313" s="137" t="str">
        <f t="shared" si="158"/>
        <v/>
      </c>
      <c r="AZ313" s="143"/>
      <c r="BA313" s="143" t="str">
        <f t="shared" si="137"/>
        <v/>
      </c>
      <c r="BD313" s="143" t="str">
        <f t="shared" si="136"/>
        <v>REGISTRU-GARANT (EXPIRAT)</v>
      </c>
    </row>
    <row r="314" spans="1:56" ht="12">
      <c r="A314" s="288">
        <v>312</v>
      </c>
      <c r="B314" s="306" t="s">
        <v>601</v>
      </c>
      <c r="C314" s="290" t="s">
        <v>14</v>
      </c>
      <c r="D314" s="307" t="s">
        <v>602</v>
      </c>
      <c r="E314" s="309">
        <v>50</v>
      </c>
      <c r="F314" s="292">
        <v>0</v>
      </c>
      <c r="G314" s="292">
        <f t="shared" si="171"/>
        <v>150</v>
      </c>
      <c r="H314" s="293"/>
      <c r="I314" s="293"/>
      <c r="J314" s="293"/>
      <c r="K314" s="293"/>
      <c r="L314" s="293"/>
      <c r="M314" s="293"/>
      <c r="N314" s="293"/>
      <c r="O314" s="292">
        <f t="shared" si="172"/>
        <v>150</v>
      </c>
      <c r="P314" s="293">
        <v>700</v>
      </c>
      <c r="Q314" s="292">
        <f t="shared" si="161"/>
        <v>-550</v>
      </c>
      <c r="R314" s="292">
        <f t="shared" si="173"/>
        <v>150</v>
      </c>
      <c r="S314" s="293"/>
      <c r="T314" s="293"/>
      <c r="U314" s="293"/>
      <c r="V314" s="293"/>
      <c r="W314" s="293"/>
      <c r="X314" s="293"/>
      <c r="Y314" s="293"/>
      <c r="Z314" s="292">
        <f t="shared" si="174"/>
        <v>150</v>
      </c>
      <c r="AA314" s="293">
        <v>50</v>
      </c>
      <c r="AB314" s="292">
        <f t="shared" si="164"/>
        <v>-450</v>
      </c>
      <c r="AC314" s="292">
        <f t="shared" si="175"/>
        <v>150</v>
      </c>
      <c r="AD314" s="293">
        <v>50</v>
      </c>
      <c r="AE314" s="293"/>
      <c r="AF314" s="293"/>
      <c r="AG314" s="293"/>
      <c r="AH314" s="293">
        <v>100</v>
      </c>
      <c r="AI314" s="293"/>
      <c r="AJ314" s="293"/>
      <c r="AK314" s="292">
        <f t="shared" si="176"/>
        <v>300</v>
      </c>
      <c r="AL314" s="293"/>
      <c r="AM314" s="292">
        <f t="shared" si="167"/>
        <v>-150</v>
      </c>
      <c r="AN314" s="292">
        <f t="shared" si="177"/>
        <v>150</v>
      </c>
      <c r="AO314" s="293"/>
      <c r="AP314" s="293"/>
      <c r="AQ314" s="293"/>
      <c r="AR314" s="293"/>
      <c r="AS314" s="293"/>
      <c r="AT314" s="293"/>
      <c r="AU314" s="293"/>
      <c r="AV314" s="292">
        <f t="shared" si="178"/>
        <v>150</v>
      </c>
      <c r="AW314" s="293"/>
      <c r="AX314" s="292">
        <f t="shared" si="170"/>
        <v>0</v>
      </c>
      <c r="AY314" s="137" t="str">
        <f t="shared" si="158"/>
        <v>*</v>
      </c>
      <c r="AZ314" s="143"/>
      <c r="BA314" s="143" t="str">
        <f t="shared" si="137"/>
        <v/>
      </c>
      <c r="BD314" s="143" t="str">
        <f t="shared" si="136"/>
        <v>REGMONT</v>
      </c>
    </row>
    <row r="315" spans="1:56" ht="12">
      <c r="A315" s="288">
        <v>313</v>
      </c>
      <c r="B315" s="289" t="s">
        <v>603</v>
      </c>
      <c r="C315" s="290" t="s">
        <v>23</v>
      </c>
      <c r="D315" s="290" t="s">
        <v>12</v>
      </c>
      <c r="E315" s="291">
        <v>115</v>
      </c>
      <c r="F315" s="292">
        <v>0</v>
      </c>
      <c r="G315" s="292">
        <f t="shared" si="171"/>
        <v>345</v>
      </c>
      <c r="H315" s="293"/>
      <c r="I315" s="293"/>
      <c r="J315" s="293"/>
      <c r="K315" s="293"/>
      <c r="L315" s="293"/>
      <c r="M315" s="293"/>
      <c r="N315" s="293"/>
      <c r="O315" s="292">
        <f t="shared" si="172"/>
        <v>345</v>
      </c>
      <c r="P315" s="293">
        <v>345</v>
      </c>
      <c r="Q315" s="292">
        <f t="shared" si="161"/>
        <v>0</v>
      </c>
      <c r="R315" s="292">
        <f t="shared" si="173"/>
        <v>345</v>
      </c>
      <c r="S315" s="293"/>
      <c r="T315" s="293"/>
      <c r="U315" s="293"/>
      <c r="V315" s="293"/>
      <c r="W315" s="293"/>
      <c r="X315" s="293"/>
      <c r="Y315" s="293"/>
      <c r="Z315" s="292">
        <f t="shared" si="174"/>
        <v>345</v>
      </c>
      <c r="AA315" s="293">
        <v>690</v>
      </c>
      <c r="AB315" s="292">
        <f t="shared" si="164"/>
        <v>-345</v>
      </c>
      <c r="AC315" s="292">
        <f t="shared" si="175"/>
        <v>345</v>
      </c>
      <c r="AD315" s="293"/>
      <c r="AE315" s="293"/>
      <c r="AF315" s="293"/>
      <c r="AG315" s="293"/>
      <c r="AH315" s="293"/>
      <c r="AI315" s="293"/>
      <c r="AJ315" s="293"/>
      <c r="AK315" s="292">
        <f t="shared" si="176"/>
        <v>345</v>
      </c>
      <c r="AL315" s="293"/>
      <c r="AM315" s="292">
        <f t="shared" si="167"/>
        <v>0</v>
      </c>
      <c r="AN315" s="292">
        <f t="shared" si="177"/>
        <v>345</v>
      </c>
      <c r="AO315" s="293"/>
      <c r="AP315" s="293"/>
      <c r="AQ315" s="293"/>
      <c r="AR315" s="293"/>
      <c r="AS315" s="293"/>
      <c r="AT315" s="293"/>
      <c r="AU315" s="293"/>
      <c r="AV315" s="292">
        <f t="shared" si="178"/>
        <v>345</v>
      </c>
      <c r="AW315" s="293">
        <v>345</v>
      </c>
      <c r="AX315" s="292">
        <f t="shared" si="170"/>
        <v>0</v>
      </c>
      <c r="AY315" s="137" t="str">
        <f t="shared" si="158"/>
        <v>*</v>
      </c>
      <c r="AZ315" s="143"/>
      <c r="BA315" s="143" t="str">
        <f t="shared" si="137"/>
        <v/>
      </c>
      <c r="BD315" s="143" t="str">
        <f t="shared" si="136"/>
        <v>REGUL</v>
      </c>
    </row>
    <row r="316" spans="1:56" ht="13">
      <c r="A316" s="288">
        <v>314</v>
      </c>
      <c r="B316" s="541" t="s">
        <v>3440</v>
      </c>
      <c r="C316" s="290" t="s">
        <v>14</v>
      </c>
      <c r="D316" s="290"/>
      <c r="E316" s="291">
        <v>130</v>
      </c>
      <c r="F316" s="292">
        <v>0</v>
      </c>
      <c r="G316" s="292">
        <f t="shared" si="171"/>
        <v>390</v>
      </c>
      <c r="H316" s="293"/>
      <c r="I316" s="293"/>
      <c r="J316" s="293"/>
      <c r="K316" s="293"/>
      <c r="L316" s="293"/>
      <c r="M316" s="293"/>
      <c r="N316" s="293"/>
      <c r="O316" s="292">
        <f t="shared" si="172"/>
        <v>390</v>
      </c>
      <c r="P316" s="293">
        <v>390</v>
      </c>
      <c r="Q316" s="292">
        <f t="shared" si="161"/>
        <v>0</v>
      </c>
      <c r="R316" s="292">
        <f t="shared" si="173"/>
        <v>390</v>
      </c>
      <c r="S316" s="293"/>
      <c r="T316" s="293"/>
      <c r="U316" s="293"/>
      <c r="V316" s="293"/>
      <c r="W316" s="293"/>
      <c r="X316" s="293"/>
      <c r="Y316" s="293"/>
      <c r="Z316" s="292">
        <f t="shared" si="174"/>
        <v>390</v>
      </c>
      <c r="AA316" s="293">
        <v>390</v>
      </c>
      <c r="AB316" s="292">
        <f t="shared" si="164"/>
        <v>0</v>
      </c>
      <c r="AC316" s="292">
        <f t="shared" si="175"/>
        <v>390</v>
      </c>
      <c r="AD316" s="293"/>
      <c r="AE316" s="293"/>
      <c r="AF316" s="293"/>
      <c r="AG316" s="293"/>
      <c r="AH316" s="293"/>
      <c r="AI316" s="293"/>
      <c r="AJ316" s="293"/>
      <c r="AK316" s="292">
        <f t="shared" si="176"/>
        <v>390</v>
      </c>
      <c r="AL316" s="293">
        <v>780</v>
      </c>
      <c r="AM316" s="292">
        <f t="shared" si="167"/>
        <v>-390</v>
      </c>
      <c r="AN316" s="292">
        <f t="shared" si="177"/>
        <v>390</v>
      </c>
      <c r="AO316" s="293"/>
      <c r="AP316" s="293"/>
      <c r="AQ316" s="293"/>
      <c r="AR316" s="293"/>
      <c r="AS316" s="293"/>
      <c r="AT316" s="293"/>
      <c r="AU316" s="293"/>
      <c r="AV316" s="292">
        <f t="shared" si="178"/>
        <v>390</v>
      </c>
      <c r="AW316" s="293"/>
      <c r="AX316" s="292">
        <f t="shared" si="170"/>
        <v>0</v>
      </c>
      <c r="AY316" s="137" t="str">
        <f t="shared" si="158"/>
        <v>*</v>
      </c>
      <c r="AZ316" s="143"/>
      <c r="BA316" s="143" t="str">
        <f t="shared" si="137"/>
        <v/>
      </c>
      <c r="BD316" s="143" t="str">
        <f t="shared" si="136"/>
        <v>REKONEX</v>
      </c>
    </row>
    <row r="317" spans="1:56" ht="12">
      <c r="A317" s="288">
        <v>315</v>
      </c>
      <c r="B317" s="289" t="s">
        <v>852</v>
      </c>
      <c r="C317" s="290" t="s">
        <v>23</v>
      </c>
      <c r="D317" s="290" t="s">
        <v>851</v>
      </c>
      <c r="E317" s="291">
        <v>130</v>
      </c>
      <c r="F317" s="292">
        <v>100</v>
      </c>
      <c r="G317" s="292">
        <f t="shared" si="171"/>
        <v>390</v>
      </c>
      <c r="H317" s="293"/>
      <c r="I317" s="293"/>
      <c r="J317" s="293"/>
      <c r="K317" s="293"/>
      <c r="L317" s="293"/>
      <c r="M317" s="293"/>
      <c r="N317" s="293"/>
      <c r="O317" s="292">
        <f t="shared" si="172"/>
        <v>390</v>
      </c>
      <c r="P317" s="293">
        <v>390</v>
      </c>
      <c r="Q317" s="292">
        <f t="shared" si="161"/>
        <v>100</v>
      </c>
      <c r="R317" s="292">
        <f t="shared" si="173"/>
        <v>390</v>
      </c>
      <c r="S317" s="293"/>
      <c r="T317" s="293"/>
      <c r="U317" s="293"/>
      <c r="V317" s="293"/>
      <c r="W317" s="293"/>
      <c r="X317" s="293"/>
      <c r="Y317" s="293"/>
      <c r="Z317" s="292">
        <f t="shared" si="174"/>
        <v>390</v>
      </c>
      <c r="AA317" s="293">
        <v>390</v>
      </c>
      <c r="AB317" s="292">
        <f t="shared" si="164"/>
        <v>100</v>
      </c>
      <c r="AC317" s="292">
        <f t="shared" si="175"/>
        <v>390</v>
      </c>
      <c r="AD317" s="293"/>
      <c r="AE317" s="293"/>
      <c r="AF317" s="293"/>
      <c r="AG317" s="293"/>
      <c r="AH317" s="293"/>
      <c r="AI317" s="293"/>
      <c r="AJ317" s="293"/>
      <c r="AK317" s="292">
        <f t="shared" si="176"/>
        <v>390</v>
      </c>
      <c r="AL317" s="293">
        <v>390</v>
      </c>
      <c r="AM317" s="292">
        <f t="shared" si="167"/>
        <v>100</v>
      </c>
      <c r="AN317" s="292">
        <f t="shared" si="177"/>
        <v>390</v>
      </c>
      <c r="AO317" s="293"/>
      <c r="AP317" s="293"/>
      <c r="AQ317" s="293"/>
      <c r="AR317" s="293"/>
      <c r="AS317" s="293"/>
      <c r="AT317" s="293"/>
      <c r="AU317" s="293"/>
      <c r="AV317" s="292">
        <f t="shared" si="178"/>
        <v>390</v>
      </c>
      <c r="AW317" s="293">
        <v>390</v>
      </c>
      <c r="AX317" s="292">
        <f t="shared" si="170"/>
        <v>100</v>
      </c>
      <c r="AY317" s="137" t="str">
        <f t="shared" si="158"/>
        <v/>
      </c>
      <c r="AZ317" s="143"/>
      <c r="BA317" s="143" t="str">
        <f t="shared" si="137"/>
        <v/>
      </c>
      <c r="BD317" s="143" t="str">
        <f t="shared" si="136"/>
        <v>RENAŞTERE</v>
      </c>
    </row>
    <row r="318" spans="1:56" ht="12">
      <c r="A318" s="288">
        <v>316</v>
      </c>
      <c r="B318" s="289" t="s">
        <v>608</v>
      </c>
      <c r="C318" s="290" t="s">
        <v>23</v>
      </c>
      <c r="D318" s="290" t="s">
        <v>610</v>
      </c>
      <c r="E318" s="291">
        <v>25</v>
      </c>
      <c r="F318" s="292">
        <v>115</v>
      </c>
      <c r="G318" s="292">
        <f t="shared" si="171"/>
        <v>75</v>
      </c>
      <c r="H318" s="293"/>
      <c r="I318" s="293"/>
      <c r="J318" s="293"/>
      <c r="K318" s="293"/>
      <c r="L318" s="293"/>
      <c r="M318" s="293"/>
      <c r="N318" s="293"/>
      <c r="O318" s="292">
        <f t="shared" si="172"/>
        <v>75</v>
      </c>
      <c r="P318" s="293"/>
      <c r="Q318" s="292">
        <f t="shared" si="161"/>
        <v>190</v>
      </c>
      <c r="R318" s="292">
        <f t="shared" si="173"/>
        <v>75</v>
      </c>
      <c r="S318" s="293"/>
      <c r="T318" s="293"/>
      <c r="U318" s="293">
        <v>15</v>
      </c>
      <c r="V318" s="293"/>
      <c r="W318" s="293"/>
      <c r="X318" s="293"/>
      <c r="Y318" s="293"/>
      <c r="Z318" s="292">
        <f t="shared" si="174"/>
        <v>90</v>
      </c>
      <c r="AA318" s="293">
        <v>280</v>
      </c>
      <c r="AB318" s="292">
        <f t="shared" si="164"/>
        <v>0</v>
      </c>
      <c r="AC318" s="292">
        <f t="shared" si="175"/>
        <v>75</v>
      </c>
      <c r="AD318" s="293"/>
      <c r="AE318" s="293"/>
      <c r="AF318" s="293"/>
      <c r="AG318" s="293"/>
      <c r="AH318" s="293"/>
      <c r="AI318" s="293"/>
      <c r="AJ318" s="293"/>
      <c r="AK318" s="292">
        <f t="shared" si="176"/>
        <v>75</v>
      </c>
      <c r="AL318" s="293">
        <v>75</v>
      </c>
      <c r="AM318" s="292">
        <f t="shared" si="167"/>
        <v>0</v>
      </c>
      <c r="AN318" s="292">
        <f t="shared" si="177"/>
        <v>75</v>
      </c>
      <c r="AO318" s="293"/>
      <c r="AP318" s="293"/>
      <c r="AQ318" s="293"/>
      <c r="AR318" s="293"/>
      <c r="AS318" s="293"/>
      <c r="AT318" s="293"/>
      <c r="AU318" s="293"/>
      <c r="AV318" s="292">
        <f t="shared" si="178"/>
        <v>75</v>
      </c>
      <c r="AW318" s="293"/>
      <c r="AX318" s="292">
        <f t="shared" si="170"/>
        <v>75</v>
      </c>
      <c r="AY318" s="137" t="str">
        <f t="shared" si="158"/>
        <v/>
      </c>
      <c r="AZ318" s="137" t="str">
        <f t="shared" ref="AZ318:AZ326" si="179">IF(F318&gt;P318,"!!!","")</f>
        <v>!!!</v>
      </c>
      <c r="BA318" s="143" t="str">
        <f t="shared" si="137"/>
        <v/>
      </c>
      <c r="BD318" s="143" t="str">
        <f t="shared" si="136"/>
        <v>REPAN-COM</v>
      </c>
    </row>
    <row r="319" spans="1:56" ht="12">
      <c r="A319" s="288">
        <v>317</v>
      </c>
      <c r="B319" s="289" t="s">
        <v>3375</v>
      </c>
      <c r="C319" s="290" t="s">
        <v>14</v>
      </c>
      <c r="D319" s="290"/>
      <c r="E319" s="291">
        <v>100</v>
      </c>
      <c r="F319" s="292">
        <v>100</v>
      </c>
      <c r="G319" s="292">
        <f t="shared" si="171"/>
        <v>300</v>
      </c>
      <c r="H319" s="293"/>
      <c r="I319" s="293"/>
      <c r="J319" s="293"/>
      <c r="K319" s="293"/>
      <c r="L319" s="293"/>
      <c r="M319" s="293"/>
      <c r="N319" s="293"/>
      <c r="O319" s="292">
        <f t="shared" si="172"/>
        <v>300</v>
      </c>
      <c r="P319" s="293"/>
      <c r="Q319" s="292">
        <f t="shared" si="161"/>
        <v>400</v>
      </c>
      <c r="R319" s="292">
        <f t="shared" si="173"/>
        <v>300</v>
      </c>
      <c r="S319" s="293">
        <v>50</v>
      </c>
      <c r="T319" s="293"/>
      <c r="U319" s="293"/>
      <c r="V319" s="293"/>
      <c r="W319" s="293"/>
      <c r="X319" s="293"/>
      <c r="Y319" s="293"/>
      <c r="Z319" s="292">
        <f t="shared" si="174"/>
        <v>350</v>
      </c>
      <c r="AA319" s="293">
        <v>750</v>
      </c>
      <c r="AB319" s="292">
        <f t="shared" si="164"/>
        <v>0</v>
      </c>
      <c r="AC319" s="292">
        <f t="shared" si="175"/>
        <v>300</v>
      </c>
      <c r="AD319" s="293"/>
      <c r="AE319" s="293"/>
      <c r="AF319" s="293"/>
      <c r="AG319" s="293"/>
      <c r="AH319" s="293"/>
      <c r="AI319" s="293"/>
      <c r="AJ319" s="293"/>
      <c r="AK319" s="292">
        <f t="shared" si="176"/>
        <v>300</v>
      </c>
      <c r="AL319" s="293">
        <v>300</v>
      </c>
      <c r="AM319" s="292">
        <f t="shared" si="167"/>
        <v>0</v>
      </c>
      <c r="AN319" s="292">
        <f t="shared" si="177"/>
        <v>300</v>
      </c>
      <c r="AO319" s="293"/>
      <c r="AP319" s="293"/>
      <c r="AQ319" s="293"/>
      <c r="AR319" s="293"/>
      <c r="AS319" s="293"/>
      <c r="AT319" s="293"/>
      <c r="AU319" s="293"/>
      <c r="AV319" s="292">
        <f t="shared" si="178"/>
        <v>300</v>
      </c>
      <c r="AW319" s="293"/>
      <c r="AX319" s="292">
        <f t="shared" si="170"/>
        <v>300</v>
      </c>
      <c r="AZ319" s="137" t="str">
        <f t="shared" si="179"/>
        <v>!!!</v>
      </c>
      <c r="BA319" s="143" t="str">
        <f t="shared" si="137"/>
        <v/>
      </c>
      <c r="BD319" s="143" t="str">
        <f t="shared" si="136"/>
        <v>RESTAURANT "DOINA"</v>
      </c>
    </row>
    <row r="320" spans="1:56" ht="13">
      <c r="A320" s="288">
        <v>318</v>
      </c>
      <c r="B320" s="541" t="s">
        <v>3323</v>
      </c>
      <c r="C320" s="290" t="s">
        <v>14</v>
      </c>
      <c r="D320" s="290"/>
      <c r="E320" s="295">
        <v>85</v>
      </c>
      <c r="F320" s="292">
        <v>85</v>
      </c>
      <c r="G320" s="292">
        <f t="shared" si="171"/>
        <v>255</v>
      </c>
      <c r="H320" s="293"/>
      <c r="I320" s="293"/>
      <c r="J320" s="293"/>
      <c r="K320" s="293"/>
      <c r="L320" s="293"/>
      <c r="M320" s="293"/>
      <c r="N320" s="293"/>
      <c r="O320" s="292">
        <f t="shared" si="172"/>
        <v>255</v>
      </c>
      <c r="P320" s="293">
        <v>340</v>
      </c>
      <c r="Q320" s="292">
        <f t="shared" si="161"/>
        <v>0</v>
      </c>
      <c r="R320" s="292">
        <f t="shared" si="173"/>
        <v>255</v>
      </c>
      <c r="S320" s="293"/>
      <c r="T320" s="293"/>
      <c r="U320" s="293"/>
      <c r="V320" s="293"/>
      <c r="W320" s="293">
        <v>100</v>
      </c>
      <c r="X320" s="293"/>
      <c r="Y320" s="293"/>
      <c r="Z320" s="292">
        <f t="shared" si="174"/>
        <v>355</v>
      </c>
      <c r="AA320" s="293">
        <v>865</v>
      </c>
      <c r="AB320" s="292">
        <f t="shared" si="164"/>
        <v>-510</v>
      </c>
      <c r="AC320" s="292">
        <f t="shared" si="175"/>
        <v>255</v>
      </c>
      <c r="AD320" s="293"/>
      <c r="AE320" s="293"/>
      <c r="AF320" s="293"/>
      <c r="AG320" s="293"/>
      <c r="AH320" s="293"/>
      <c r="AI320" s="293"/>
      <c r="AJ320" s="293"/>
      <c r="AK320" s="292">
        <f t="shared" si="176"/>
        <v>255</v>
      </c>
      <c r="AL320" s="293">
        <v>100</v>
      </c>
      <c r="AM320" s="292">
        <f t="shared" si="167"/>
        <v>-355</v>
      </c>
      <c r="AN320" s="292">
        <f t="shared" si="177"/>
        <v>255</v>
      </c>
      <c r="AO320" s="293"/>
      <c r="AP320" s="293">
        <v>100</v>
      </c>
      <c r="AQ320" s="293"/>
      <c r="AR320" s="293"/>
      <c r="AS320" s="293"/>
      <c r="AT320" s="293"/>
      <c r="AU320" s="293"/>
      <c r="AV320" s="292">
        <f t="shared" si="178"/>
        <v>355</v>
      </c>
      <c r="AW320" s="293"/>
      <c r="AX320" s="292">
        <f t="shared" si="170"/>
        <v>0</v>
      </c>
      <c r="AY320" s="137" t="str">
        <f t="shared" si="158"/>
        <v>*</v>
      </c>
      <c r="AZ320" s="137" t="str">
        <f t="shared" si="179"/>
        <v/>
      </c>
      <c r="BA320" s="143" t="str">
        <f t="shared" si="137"/>
        <v/>
      </c>
      <c r="BD320" s="143" t="str">
        <f t="shared" ref="BD320:BD388" si="180">UPPER(B320)</f>
        <v>RICOMARIO</v>
      </c>
    </row>
    <row r="321" spans="1:56" ht="12">
      <c r="A321" s="288">
        <v>319</v>
      </c>
      <c r="B321" s="289" t="s">
        <v>611</v>
      </c>
      <c r="C321" s="290" t="s">
        <v>23</v>
      </c>
      <c r="D321" s="290" t="s">
        <v>613</v>
      </c>
      <c r="E321" s="291">
        <v>135</v>
      </c>
      <c r="F321" s="292">
        <v>0</v>
      </c>
      <c r="G321" s="292">
        <f t="shared" si="171"/>
        <v>405</v>
      </c>
      <c r="H321" s="293"/>
      <c r="I321" s="293"/>
      <c r="J321" s="293"/>
      <c r="K321" s="293"/>
      <c r="L321" s="293"/>
      <c r="M321" s="293"/>
      <c r="N321" s="293"/>
      <c r="O321" s="292">
        <f t="shared" si="172"/>
        <v>405</v>
      </c>
      <c r="P321" s="293">
        <v>405</v>
      </c>
      <c r="Q321" s="292">
        <f t="shared" si="161"/>
        <v>0</v>
      </c>
      <c r="R321" s="292">
        <f t="shared" si="173"/>
        <v>405</v>
      </c>
      <c r="S321" s="293"/>
      <c r="T321" s="293"/>
      <c r="U321" s="293"/>
      <c r="V321" s="293"/>
      <c r="W321" s="293"/>
      <c r="X321" s="293"/>
      <c r="Y321" s="293"/>
      <c r="Z321" s="292">
        <f t="shared" si="174"/>
        <v>405</v>
      </c>
      <c r="AA321" s="293">
        <v>405</v>
      </c>
      <c r="AB321" s="292">
        <f t="shared" si="164"/>
        <v>0</v>
      </c>
      <c r="AC321" s="292">
        <f t="shared" si="175"/>
        <v>405</v>
      </c>
      <c r="AD321" s="293"/>
      <c r="AE321" s="293"/>
      <c r="AF321" s="293"/>
      <c r="AG321" s="293"/>
      <c r="AH321" s="293"/>
      <c r="AI321" s="293"/>
      <c r="AJ321" s="293"/>
      <c r="AK321" s="292">
        <f t="shared" si="176"/>
        <v>405</v>
      </c>
      <c r="AL321" s="293">
        <v>405</v>
      </c>
      <c r="AM321" s="292">
        <f t="shared" si="167"/>
        <v>0</v>
      </c>
      <c r="AN321" s="292">
        <f t="shared" si="177"/>
        <v>405</v>
      </c>
      <c r="AO321" s="293"/>
      <c r="AP321" s="293">
        <v>100</v>
      </c>
      <c r="AQ321" s="293"/>
      <c r="AR321" s="293"/>
      <c r="AS321" s="293"/>
      <c r="AT321" s="293"/>
      <c r="AU321" s="293"/>
      <c r="AV321" s="292">
        <f t="shared" si="178"/>
        <v>505</v>
      </c>
      <c r="AW321" s="293">
        <v>505</v>
      </c>
      <c r="AX321" s="292">
        <f t="shared" si="170"/>
        <v>0</v>
      </c>
      <c r="AY321" s="137" t="str">
        <f t="shared" si="158"/>
        <v>*</v>
      </c>
      <c r="AZ321" s="137" t="str">
        <f t="shared" si="179"/>
        <v/>
      </c>
      <c r="BA321" s="143" t="str">
        <f t="shared" si="137"/>
        <v/>
      </c>
      <c r="BD321" s="143" t="str">
        <f t="shared" si="180"/>
        <v>RISCOM</v>
      </c>
    </row>
    <row r="322" spans="1:56" ht="12">
      <c r="A322" s="288">
        <v>320</v>
      </c>
      <c r="B322" s="542" t="s">
        <v>614</v>
      </c>
      <c r="C322" s="290" t="s">
        <v>23</v>
      </c>
      <c r="D322" s="290" t="s">
        <v>616</v>
      </c>
      <c r="E322" s="291">
        <v>135</v>
      </c>
      <c r="F322" s="292">
        <v>0</v>
      </c>
      <c r="G322" s="292">
        <f t="shared" si="171"/>
        <v>405</v>
      </c>
      <c r="H322" s="293"/>
      <c r="I322" s="293"/>
      <c r="J322" s="293"/>
      <c r="K322" s="293"/>
      <c r="L322" s="293"/>
      <c r="M322" s="293"/>
      <c r="N322" s="293"/>
      <c r="O322" s="292">
        <f t="shared" si="172"/>
        <v>405</v>
      </c>
      <c r="P322" s="293">
        <v>1720</v>
      </c>
      <c r="Q322" s="292">
        <f t="shared" si="161"/>
        <v>-1315</v>
      </c>
      <c r="R322" s="292">
        <f t="shared" si="173"/>
        <v>405</v>
      </c>
      <c r="S322" s="293"/>
      <c r="T322" s="293"/>
      <c r="U322" s="293"/>
      <c r="V322" s="293"/>
      <c r="W322" s="293">
        <v>100</v>
      </c>
      <c r="X322" s="293"/>
      <c r="Y322" s="293"/>
      <c r="Z322" s="292">
        <f t="shared" si="174"/>
        <v>505</v>
      </c>
      <c r="AA322" s="293"/>
      <c r="AB322" s="292">
        <f t="shared" si="164"/>
        <v>-810</v>
      </c>
      <c r="AC322" s="292">
        <f t="shared" si="175"/>
        <v>405</v>
      </c>
      <c r="AD322" s="293"/>
      <c r="AE322" s="293"/>
      <c r="AF322" s="293"/>
      <c r="AG322" s="293"/>
      <c r="AH322" s="293"/>
      <c r="AI322" s="293"/>
      <c r="AJ322" s="293"/>
      <c r="AK322" s="292">
        <f t="shared" si="176"/>
        <v>405</v>
      </c>
      <c r="AL322" s="293"/>
      <c r="AM322" s="292">
        <f t="shared" si="167"/>
        <v>-405</v>
      </c>
      <c r="AN322" s="292">
        <f t="shared" si="177"/>
        <v>405</v>
      </c>
      <c r="AO322" s="293"/>
      <c r="AP322" s="293"/>
      <c r="AQ322" s="293"/>
      <c r="AR322" s="293"/>
      <c r="AS322" s="293"/>
      <c r="AT322" s="293"/>
      <c r="AU322" s="293"/>
      <c r="AV322" s="292">
        <f t="shared" si="178"/>
        <v>405</v>
      </c>
      <c r="AW322" s="293"/>
      <c r="AX322" s="292">
        <f t="shared" si="170"/>
        <v>0</v>
      </c>
      <c r="AY322" s="137" t="str">
        <f t="shared" si="158"/>
        <v>*</v>
      </c>
      <c r="AZ322" s="137" t="str">
        <f t="shared" si="179"/>
        <v/>
      </c>
      <c r="BA322" s="143" t="str">
        <f t="shared" si="137"/>
        <v/>
      </c>
      <c r="BD322" s="143" t="str">
        <f t="shared" si="180"/>
        <v>RIVISC-ELIT</v>
      </c>
    </row>
    <row r="323" spans="1:56" ht="13">
      <c r="A323" s="288">
        <v>321</v>
      </c>
      <c r="B323" s="504" t="s">
        <v>3330</v>
      </c>
      <c r="C323" s="290" t="s">
        <v>14</v>
      </c>
      <c r="D323" s="290"/>
      <c r="E323" s="291">
        <v>250</v>
      </c>
      <c r="F323" s="292">
        <v>0</v>
      </c>
      <c r="G323" s="292">
        <f t="shared" si="171"/>
        <v>750</v>
      </c>
      <c r="H323" s="293"/>
      <c r="I323" s="293"/>
      <c r="J323" s="293"/>
      <c r="K323" s="293"/>
      <c r="L323" s="293"/>
      <c r="M323" s="293"/>
      <c r="N323" s="293"/>
      <c r="O323" s="292">
        <f t="shared" si="172"/>
        <v>750</v>
      </c>
      <c r="P323" s="293">
        <v>3000</v>
      </c>
      <c r="Q323" s="292">
        <f t="shared" si="161"/>
        <v>-2250</v>
      </c>
      <c r="R323" s="292">
        <f t="shared" si="173"/>
        <v>750</v>
      </c>
      <c r="S323" s="293"/>
      <c r="T323" s="293"/>
      <c r="U323" s="293"/>
      <c r="V323" s="293"/>
      <c r="W323" s="293">
        <v>100</v>
      </c>
      <c r="X323" s="293"/>
      <c r="Y323" s="293"/>
      <c r="Z323" s="292">
        <f t="shared" si="174"/>
        <v>850</v>
      </c>
      <c r="AA323" s="293">
        <v>100</v>
      </c>
      <c r="AB323" s="292">
        <f t="shared" si="164"/>
        <v>-1500</v>
      </c>
      <c r="AC323" s="292">
        <f t="shared" si="175"/>
        <v>750</v>
      </c>
      <c r="AD323" s="293"/>
      <c r="AE323" s="293"/>
      <c r="AF323" s="293"/>
      <c r="AG323" s="293"/>
      <c r="AH323" s="293"/>
      <c r="AI323" s="293"/>
      <c r="AJ323" s="293"/>
      <c r="AK323" s="292">
        <f t="shared" si="176"/>
        <v>750</v>
      </c>
      <c r="AL323" s="293"/>
      <c r="AM323" s="292">
        <f t="shared" si="167"/>
        <v>-750</v>
      </c>
      <c r="AN323" s="292">
        <f t="shared" si="177"/>
        <v>750</v>
      </c>
      <c r="AO323" s="293"/>
      <c r="AP323" s="293"/>
      <c r="AQ323" s="293"/>
      <c r="AR323" s="293"/>
      <c r="AS323" s="293"/>
      <c r="AT323" s="293"/>
      <c r="AU323" s="293"/>
      <c r="AV323" s="292">
        <f t="shared" si="178"/>
        <v>750</v>
      </c>
      <c r="AW323" s="293"/>
      <c r="AX323" s="292">
        <f t="shared" si="170"/>
        <v>0</v>
      </c>
      <c r="AY323" s="137" t="str">
        <f t="shared" si="158"/>
        <v>*</v>
      </c>
      <c r="AZ323" s="137" t="str">
        <f t="shared" si="179"/>
        <v/>
      </c>
      <c r="BA323" s="143" t="str">
        <f t="shared" si="137"/>
        <v/>
      </c>
      <c r="BD323" s="143" t="str">
        <f t="shared" si="180"/>
        <v>ROADA GLIEI</v>
      </c>
    </row>
    <row r="324" spans="1:56" ht="12">
      <c r="A324" s="288">
        <v>322</v>
      </c>
      <c r="B324" s="289" t="s">
        <v>1566</v>
      </c>
      <c r="C324" s="290" t="s">
        <v>23</v>
      </c>
      <c r="D324" s="290"/>
      <c r="E324" s="291">
        <v>140</v>
      </c>
      <c r="F324" s="292">
        <v>0</v>
      </c>
      <c r="G324" s="292">
        <f t="shared" si="171"/>
        <v>420</v>
      </c>
      <c r="H324" s="293"/>
      <c r="I324" s="293"/>
      <c r="J324" s="293"/>
      <c r="K324" s="293"/>
      <c r="L324" s="293"/>
      <c r="M324" s="293"/>
      <c r="N324" s="293"/>
      <c r="O324" s="292">
        <f t="shared" si="172"/>
        <v>420</v>
      </c>
      <c r="P324" s="293">
        <v>1680</v>
      </c>
      <c r="Q324" s="292">
        <f t="shared" si="161"/>
        <v>-1260</v>
      </c>
      <c r="R324" s="292">
        <f t="shared" si="173"/>
        <v>420</v>
      </c>
      <c r="S324" s="293"/>
      <c r="T324" s="293"/>
      <c r="U324" s="293"/>
      <c r="V324" s="293"/>
      <c r="W324" s="293">
        <v>100</v>
      </c>
      <c r="X324" s="293"/>
      <c r="Y324" s="293"/>
      <c r="Z324" s="292">
        <f t="shared" si="174"/>
        <v>520</v>
      </c>
      <c r="AA324" s="293">
        <v>100</v>
      </c>
      <c r="AB324" s="292">
        <f t="shared" si="164"/>
        <v>-840</v>
      </c>
      <c r="AC324" s="292">
        <f t="shared" si="175"/>
        <v>420</v>
      </c>
      <c r="AD324" s="293"/>
      <c r="AE324" s="293"/>
      <c r="AF324" s="293"/>
      <c r="AG324" s="293"/>
      <c r="AH324" s="293"/>
      <c r="AI324" s="293"/>
      <c r="AJ324" s="293"/>
      <c r="AK324" s="292">
        <f t="shared" si="176"/>
        <v>420</v>
      </c>
      <c r="AL324" s="293"/>
      <c r="AM324" s="292">
        <f t="shared" si="167"/>
        <v>-420</v>
      </c>
      <c r="AN324" s="292">
        <f t="shared" si="177"/>
        <v>420</v>
      </c>
      <c r="AO324" s="293"/>
      <c r="AP324" s="293">
        <v>200</v>
      </c>
      <c r="AQ324" s="293"/>
      <c r="AR324" s="293"/>
      <c r="AS324" s="293"/>
      <c r="AT324" s="293"/>
      <c r="AU324" s="293"/>
      <c r="AV324" s="292">
        <f t="shared" si="178"/>
        <v>620</v>
      </c>
      <c r="AW324" s="293">
        <v>200</v>
      </c>
      <c r="AX324" s="292">
        <f t="shared" si="170"/>
        <v>0</v>
      </c>
      <c r="AY324" s="137" t="str">
        <f t="shared" si="158"/>
        <v>*</v>
      </c>
      <c r="AZ324" s="137" t="str">
        <f t="shared" si="179"/>
        <v/>
      </c>
      <c r="BA324" s="143" t="str">
        <f t="shared" si="137"/>
        <v/>
      </c>
      <c r="BD324" s="143" t="str">
        <f t="shared" si="180"/>
        <v>ROMALINA</v>
      </c>
    </row>
    <row r="325" spans="1:56" ht="12">
      <c r="A325" s="288">
        <v>323</v>
      </c>
      <c r="B325" s="294" t="s">
        <v>3113</v>
      </c>
      <c r="C325" s="290" t="s">
        <v>10</v>
      </c>
      <c r="D325" s="290" t="s">
        <v>619</v>
      </c>
      <c r="E325" s="295">
        <v>150</v>
      </c>
      <c r="F325" s="292">
        <v>0</v>
      </c>
      <c r="G325" s="292">
        <f t="shared" si="171"/>
        <v>450</v>
      </c>
      <c r="H325" s="293"/>
      <c r="I325" s="293"/>
      <c r="J325" s="293"/>
      <c r="K325" s="293"/>
      <c r="L325" s="293"/>
      <c r="M325" s="293"/>
      <c r="N325" s="293"/>
      <c r="O325" s="292">
        <f t="shared" si="172"/>
        <v>450</v>
      </c>
      <c r="P325" s="293">
        <v>450</v>
      </c>
      <c r="Q325" s="292">
        <f t="shared" si="161"/>
        <v>0</v>
      </c>
      <c r="R325" s="292">
        <f t="shared" si="173"/>
        <v>450</v>
      </c>
      <c r="S325" s="293"/>
      <c r="T325" s="293"/>
      <c r="U325" s="293"/>
      <c r="V325" s="293"/>
      <c r="W325" s="293"/>
      <c r="X325" s="293"/>
      <c r="Y325" s="293"/>
      <c r="Z325" s="292">
        <f t="shared" si="174"/>
        <v>450</v>
      </c>
      <c r="AA325" s="293">
        <v>450</v>
      </c>
      <c r="AB325" s="292">
        <f t="shared" si="164"/>
        <v>0</v>
      </c>
      <c r="AC325" s="292">
        <f t="shared" si="175"/>
        <v>450</v>
      </c>
      <c r="AD325" s="293"/>
      <c r="AE325" s="293"/>
      <c r="AF325" s="293"/>
      <c r="AG325" s="293"/>
      <c r="AH325" s="293"/>
      <c r="AI325" s="293"/>
      <c r="AJ325" s="293"/>
      <c r="AK325" s="292">
        <f t="shared" si="176"/>
        <v>450</v>
      </c>
      <c r="AL325" s="293">
        <v>900</v>
      </c>
      <c r="AM325" s="292">
        <f t="shared" si="167"/>
        <v>-450</v>
      </c>
      <c r="AN325" s="292">
        <f t="shared" si="177"/>
        <v>450</v>
      </c>
      <c r="AO325" s="293"/>
      <c r="AP325" s="293"/>
      <c r="AQ325" s="293"/>
      <c r="AR325" s="293"/>
      <c r="AS325" s="293"/>
      <c r="AT325" s="293"/>
      <c r="AU325" s="293"/>
      <c r="AV325" s="292">
        <f t="shared" si="178"/>
        <v>450</v>
      </c>
      <c r="AW325" s="293"/>
      <c r="AX325" s="292">
        <f t="shared" si="170"/>
        <v>0</v>
      </c>
      <c r="AY325" s="137" t="str">
        <f t="shared" si="158"/>
        <v>*</v>
      </c>
      <c r="AZ325" s="137" t="str">
        <f t="shared" si="179"/>
        <v/>
      </c>
      <c r="BA325" s="143" t="str">
        <f t="shared" si="137"/>
        <v/>
      </c>
      <c r="BD325" s="143" t="str">
        <f t="shared" si="180"/>
        <v>ROMARTA</v>
      </c>
    </row>
    <row r="326" spans="1:56" ht="12">
      <c r="A326" s="288">
        <v>324</v>
      </c>
      <c r="B326" s="289" t="s">
        <v>620</v>
      </c>
      <c r="C326" s="290" t="s">
        <v>23</v>
      </c>
      <c r="D326" s="290" t="s">
        <v>622</v>
      </c>
      <c r="E326" s="291">
        <v>135</v>
      </c>
      <c r="F326" s="292">
        <v>0</v>
      </c>
      <c r="G326" s="292">
        <f t="shared" si="171"/>
        <v>405</v>
      </c>
      <c r="H326" s="293"/>
      <c r="I326" s="293"/>
      <c r="J326" s="293"/>
      <c r="K326" s="293"/>
      <c r="L326" s="293"/>
      <c r="M326" s="293"/>
      <c r="N326" s="293"/>
      <c r="O326" s="292">
        <f t="shared" si="172"/>
        <v>405</v>
      </c>
      <c r="P326" s="293">
        <v>405</v>
      </c>
      <c r="Q326" s="292">
        <f t="shared" si="161"/>
        <v>0</v>
      </c>
      <c r="R326" s="292">
        <f t="shared" si="173"/>
        <v>405</v>
      </c>
      <c r="S326" s="293"/>
      <c r="T326" s="293"/>
      <c r="U326" s="293"/>
      <c r="V326" s="293"/>
      <c r="W326" s="293"/>
      <c r="X326" s="293"/>
      <c r="Y326" s="293"/>
      <c r="Z326" s="292">
        <f t="shared" si="174"/>
        <v>405</v>
      </c>
      <c r="AA326" s="293">
        <v>405</v>
      </c>
      <c r="AB326" s="292">
        <f t="shared" si="164"/>
        <v>0</v>
      </c>
      <c r="AC326" s="292">
        <f t="shared" si="175"/>
        <v>405</v>
      </c>
      <c r="AD326" s="293"/>
      <c r="AE326" s="293"/>
      <c r="AF326" s="293"/>
      <c r="AG326" s="293"/>
      <c r="AH326" s="293"/>
      <c r="AI326" s="293"/>
      <c r="AJ326" s="293"/>
      <c r="AK326" s="292">
        <f t="shared" si="176"/>
        <v>405</v>
      </c>
      <c r="AL326" s="293">
        <v>810</v>
      </c>
      <c r="AM326" s="292">
        <f t="shared" si="167"/>
        <v>-405</v>
      </c>
      <c r="AN326" s="292">
        <f t="shared" si="177"/>
        <v>405</v>
      </c>
      <c r="AO326" s="293"/>
      <c r="AP326" s="293"/>
      <c r="AQ326" s="293"/>
      <c r="AR326" s="293"/>
      <c r="AS326" s="293"/>
      <c r="AT326" s="293"/>
      <c r="AU326" s="293"/>
      <c r="AV326" s="292">
        <f t="shared" si="178"/>
        <v>405</v>
      </c>
      <c r="AW326" s="293"/>
      <c r="AX326" s="292">
        <f t="shared" si="170"/>
        <v>0</v>
      </c>
      <c r="AY326" s="137" t="str">
        <f t="shared" si="158"/>
        <v>*</v>
      </c>
      <c r="AZ326" s="143" t="str">
        <f t="shared" si="179"/>
        <v/>
      </c>
      <c r="BA326" s="143" t="str">
        <f t="shared" si="137"/>
        <v/>
      </c>
      <c r="BD326" s="143" t="str">
        <f t="shared" si="180"/>
        <v>ROMIR PRODUCTION</v>
      </c>
    </row>
    <row r="327" spans="1:56" ht="12">
      <c r="A327" s="288">
        <v>325</v>
      </c>
      <c r="B327" s="289" t="s">
        <v>2001</v>
      </c>
      <c r="C327" s="290" t="s">
        <v>23</v>
      </c>
      <c r="D327" s="290" t="s">
        <v>895</v>
      </c>
      <c r="E327" s="291"/>
      <c r="F327" s="292">
        <v>1200</v>
      </c>
      <c r="G327" s="292">
        <f t="shared" si="171"/>
        <v>0</v>
      </c>
      <c r="H327" s="293"/>
      <c r="I327" s="293"/>
      <c r="J327" s="293"/>
      <c r="K327" s="293"/>
      <c r="L327" s="293"/>
      <c r="M327" s="293"/>
      <c r="N327" s="293"/>
      <c r="O327" s="292">
        <f t="shared" si="172"/>
        <v>0</v>
      </c>
      <c r="P327" s="293"/>
      <c r="Q327" s="292">
        <f t="shared" si="161"/>
        <v>1200</v>
      </c>
      <c r="R327" s="292">
        <f t="shared" si="173"/>
        <v>0</v>
      </c>
      <c r="S327" s="293"/>
      <c r="T327" s="293"/>
      <c r="U327" s="293"/>
      <c r="V327" s="293"/>
      <c r="W327" s="293"/>
      <c r="X327" s="293"/>
      <c r="Y327" s="293"/>
      <c r="Z327" s="292">
        <f t="shared" si="174"/>
        <v>0</v>
      </c>
      <c r="AA327" s="293"/>
      <c r="AB327" s="292">
        <f t="shared" si="164"/>
        <v>1200</v>
      </c>
      <c r="AC327" s="292">
        <f t="shared" si="175"/>
        <v>0</v>
      </c>
      <c r="AD327" s="293"/>
      <c r="AE327" s="293"/>
      <c r="AF327" s="293"/>
      <c r="AG327" s="293"/>
      <c r="AH327" s="293"/>
      <c r="AI327" s="293"/>
      <c r="AJ327" s="293"/>
      <c r="AK327" s="292">
        <f t="shared" si="176"/>
        <v>0</v>
      </c>
      <c r="AL327" s="293"/>
      <c r="AM327" s="292">
        <f t="shared" si="167"/>
        <v>1200</v>
      </c>
      <c r="AN327" s="292">
        <f t="shared" si="177"/>
        <v>0</v>
      </c>
      <c r="AO327" s="293"/>
      <c r="AP327" s="293"/>
      <c r="AQ327" s="293"/>
      <c r="AR327" s="293"/>
      <c r="AS327" s="293"/>
      <c r="AT327" s="293"/>
      <c r="AU327" s="293"/>
      <c r="AV327" s="292">
        <f t="shared" si="178"/>
        <v>0</v>
      </c>
      <c r="AW327" s="293"/>
      <c r="AX327" s="292">
        <f t="shared" si="170"/>
        <v>1200</v>
      </c>
      <c r="AZ327" s="137" t="str">
        <f>IF(F327&gt;P327,"!!!","")</f>
        <v>!!!</v>
      </c>
      <c r="BA327" s="143" t="str">
        <f t="shared" si="137"/>
        <v/>
      </c>
      <c r="BD327" s="143" t="str">
        <f t="shared" si="180"/>
        <v>ROSINVEST (STOP 01.01.19)</v>
      </c>
    </row>
    <row r="328" spans="1:56" ht="12">
      <c r="A328" s="288">
        <v>326</v>
      </c>
      <c r="B328" s="289" t="s">
        <v>625</v>
      </c>
      <c r="C328" s="290" t="s">
        <v>23</v>
      </c>
      <c r="D328" s="290" t="s">
        <v>627</v>
      </c>
      <c r="E328" s="291">
        <v>100</v>
      </c>
      <c r="F328" s="292">
        <v>-250</v>
      </c>
      <c r="G328" s="292">
        <f t="shared" si="171"/>
        <v>300</v>
      </c>
      <c r="H328" s="293">
        <v>50</v>
      </c>
      <c r="I328" s="293"/>
      <c r="J328" s="293"/>
      <c r="K328" s="293"/>
      <c r="L328" s="293"/>
      <c r="M328" s="293"/>
      <c r="N328" s="293"/>
      <c r="O328" s="292">
        <f t="shared" si="172"/>
        <v>350</v>
      </c>
      <c r="P328" s="293">
        <v>100</v>
      </c>
      <c r="Q328" s="292">
        <f t="shared" si="161"/>
        <v>0</v>
      </c>
      <c r="R328" s="292">
        <f t="shared" si="173"/>
        <v>300</v>
      </c>
      <c r="S328" s="293"/>
      <c r="T328" s="293"/>
      <c r="U328" s="293"/>
      <c r="V328" s="293"/>
      <c r="W328" s="293"/>
      <c r="X328" s="293"/>
      <c r="Y328" s="293"/>
      <c r="Z328" s="292">
        <f t="shared" si="174"/>
        <v>300</v>
      </c>
      <c r="AA328" s="293">
        <v>300</v>
      </c>
      <c r="AB328" s="292">
        <f t="shared" si="164"/>
        <v>0</v>
      </c>
      <c r="AC328" s="292">
        <f t="shared" si="175"/>
        <v>300</v>
      </c>
      <c r="AD328" s="293"/>
      <c r="AE328" s="293"/>
      <c r="AF328" s="293"/>
      <c r="AG328" s="293"/>
      <c r="AH328" s="293"/>
      <c r="AI328" s="293"/>
      <c r="AJ328" s="293"/>
      <c r="AK328" s="292">
        <f t="shared" si="176"/>
        <v>300</v>
      </c>
      <c r="AL328" s="293">
        <v>600</v>
      </c>
      <c r="AM328" s="292">
        <f t="shared" si="167"/>
        <v>-300</v>
      </c>
      <c r="AN328" s="292">
        <f t="shared" si="177"/>
        <v>300</v>
      </c>
      <c r="AO328" s="293">
        <v>50</v>
      </c>
      <c r="AP328" s="293"/>
      <c r="AQ328" s="293"/>
      <c r="AR328" s="293"/>
      <c r="AS328" s="293"/>
      <c r="AT328" s="293"/>
      <c r="AU328" s="293"/>
      <c r="AV328" s="292">
        <f t="shared" si="178"/>
        <v>350</v>
      </c>
      <c r="AW328" s="293">
        <v>50</v>
      </c>
      <c r="AX328" s="292">
        <f t="shared" si="170"/>
        <v>0</v>
      </c>
      <c r="AY328" s="137" t="str">
        <f t="shared" si="158"/>
        <v>*</v>
      </c>
      <c r="AZ328" s="137" t="str">
        <f>IF(F328&gt;P328,"!!!","")</f>
        <v/>
      </c>
      <c r="BA328" s="143" t="str">
        <f t="shared" ref="BA328:BA391" si="181">IF(E328*3=G328,"","!!!!!")</f>
        <v/>
      </c>
      <c r="BD328" s="143" t="str">
        <f t="shared" si="180"/>
        <v>ROTAN</v>
      </c>
    </row>
    <row r="329" spans="1:56" ht="12">
      <c r="A329" s="288">
        <v>327</v>
      </c>
      <c r="B329" s="294" t="s">
        <v>3842</v>
      </c>
      <c r="C329" s="290" t="s">
        <v>10</v>
      </c>
      <c r="D329" s="290" t="s">
        <v>631</v>
      </c>
      <c r="E329" s="295">
        <v>230</v>
      </c>
      <c r="F329" s="292">
        <v>0</v>
      </c>
      <c r="G329" s="292">
        <f t="shared" si="171"/>
        <v>690</v>
      </c>
      <c r="H329" s="293"/>
      <c r="I329" s="293"/>
      <c r="J329" s="293"/>
      <c r="K329" s="293"/>
      <c r="L329" s="293"/>
      <c r="M329" s="293"/>
      <c r="N329" s="293"/>
      <c r="O329" s="292">
        <f t="shared" si="172"/>
        <v>690</v>
      </c>
      <c r="P329" s="293">
        <v>1380</v>
      </c>
      <c r="Q329" s="292">
        <f t="shared" si="161"/>
        <v>-690</v>
      </c>
      <c r="R329" s="292">
        <f t="shared" si="173"/>
        <v>690</v>
      </c>
      <c r="S329" s="293"/>
      <c r="T329" s="293"/>
      <c r="U329" s="293">
        <v>470</v>
      </c>
      <c r="V329" s="293"/>
      <c r="W329" s="293"/>
      <c r="X329" s="293"/>
      <c r="Y329" s="293"/>
      <c r="Z329" s="292">
        <f t="shared" si="174"/>
        <v>1160</v>
      </c>
      <c r="AA329" s="293">
        <v>2320</v>
      </c>
      <c r="AB329" s="292">
        <f t="shared" si="164"/>
        <v>-1850</v>
      </c>
      <c r="AC329" s="292">
        <f t="shared" si="175"/>
        <v>690</v>
      </c>
      <c r="AD329" s="293">
        <v>50</v>
      </c>
      <c r="AE329" s="293"/>
      <c r="AF329" s="293"/>
      <c r="AG329" s="293"/>
      <c r="AH329" s="293">
        <v>100</v>
      </c>
      <c r="AI329" s="293"/>
      <c r="AJ329" s="293"/>
      <c r="AK329" s="292">
        <f t="shared" si="176"/>
        <v>840</v>
      </c>
      <c r="AL329" s="293">
        <v>150</v>
      </c>
      <c r="AM329" s="292">
        <f t="shared" si="167"/>
        <v>-1160</v>
      </c>
      <c r="AN329" s="292">
        <f t="shared" si="177"/>
        <v>690</v>
      </c>
      <c r="AO329" s="293"/>
      <c r="AP329" s="293">
        <v>200</v>
      </c>
      <c r="AQ329" s="293">
        <v>470</v>
      </c>
      <c r="AR329" s="293"/>
      <c r="AS329" s="293"/>
      <c r="AT329" s="293"/>
      <c r="AU329" s="293"/>
      <c r="AV329" s="292">
        <f t="shared" si="178"/>
        <v>1360</v>
      </c>
      <c r="AW329" s="293">
        <v>200</v>
      </c>
      <c r="AX329" s="292">
        <f t="shared" si="170"/>
        <v>0</v>
      </c>
      <c r="AY329" s="137" t="str">
        <f t="shared" si="158"/>
        <v>*</v>
      </c>
      <c r="AZ329" s="137" t="str">
        <f>IF(F329&gt;P329,"!!!","")</f>
        <v/>
      </c>
      <c r="BA329" s="143" t="str">
        <f t="shared" si="181"/>
        <v/>
      </c>
      <c r="BD329" s="143" t="str">
        <f t="shared" si="180"/>
        <v>SAJITTARIUS</v>
      </c>
    </row>
    <row r="330" spans="1:56" ht="12">
      <c r="A330" s="288">
        <v>328</v>
      </c>
      <c r="B330" s="535" t="s">
        <v>3483</v>
      </c>
      <c r="C330" s="290" t="s">
        <v>14</v>
      </c>
      <c r="D330" s="290"/>
      <c r="E330" s="295">
        <v>100</v>
      </c>
      <c r="F330" s="292">
        <v>0</v>
      </c>
      <c r="G330" s="292">
        <f t="shared" si="171"/>
        <v>300</v>
      </c>
      <c r="H330" s="293"/>
      <c r="I330" s="293"/>
      <c r="J330" s="293"/>
      <c r="K330" s="293"/>
      <c r="L330" s="293"/>
      <c r="M330" s="293"/>
      <c r="N330" s="293"/>
      <c r="O330" s="292">
        <f t="shared" si="172"/>
        <v>300</v>
      </c>
      <c r="P330" s="293"/>
      <c r="Q330" s="292">
        <f t="shared" si="161"/>
        <v>300</v>
      </c>
      <c r="R330" s="292">
        <f t="shared" si="173"/>
        <v>300</v>
      </c>
      <c r="S330" s="293"/>
      <c r="T330" s="293"/>
      <c r="U330" s="293"/>
      <c r="V330" s="293"/>
      <c r="W330" s="293"/>
      <c r="X330" s="293"/>
      <c r="Y330" s="293"/>
      <c r="Z330" s="292">
        <f t="shared" si="174"/>
        <v>300</v>
      </c>
      <c r="AA330" s="293">
        <v>600</v>
      </c>
      <c r="AB330" s="292">
        <f t="shared" si="164"/>
        <v>0</v>
      </c>
      <c r="AC330" s="292">
        <f t="shared" si="175"/>
        <v>300</v>
      </c>
      <c r="AD330" s="293"/>
      <c r="AE330" s="293"/>
      <c r="AF330" s="293"/>
      <c r="AG330" s="293"/>
      <c r="AH330" s="293"/>
      <c r="AI330" s="293"/>
      <c r="AJ330" s="293"/>
      <c r="AK330" s="292">
        <f t="shared" si="176"/>
        <v>300</v>
      </c>
      <c r="AL330" s="293"/>
      <c r="AM330" s="292">
        <f t="shared" si="167"/>
        <v>300</v>
      </c>
      <c r="AN330" s="292">
        <f t="shared" si="177"/>
        <v>300</v>
      </c>
      <c r="AO330" s="293"/>
      <c r="AP330" s="293"/>
      <c r="AQ330" s="293"/>
      <c r="AR330" s="293"/>
      <c r="AS330" s="293"/>
      <c r="AT330" s="293"/>
      <c r="AU330" s="293"/>
      <c r="AV330" s="292">
        <f t="shared" si="178"/>
        <v>300</v>
      </c>
      <c r="AW330" s="293">
        <v>300</v>
      </c>
      <c r="AX330" s="292">
        <f t="shared" si="170"/>
        <v>300</v>
      </c>
      <c r="BA330" s="143" t="str">
        <f t="shared" si="181"/>
        <v/>
      </c>
      <c r="BD330" s="143" t="str">
        <f t="shared" si="180"/>
        <v>SALON RICCO</v>
      </c>
    </row>
    <row r="331" spans="1:56" ht="12">
      <c r="A331" s="288">
        <v>329</v>
      </c>
      <c r="B331" s="542" t="s">
        <v>633</v>
      </c>
      <c r="C331" s="290" t="s">
        <v>14</v>
      </c>
      <c r="D331" s="290" t="s">
        <v>634</v>
      </c>
      <c r="E331" s="291">
        <v>110</v>
      </c>
      <c r="F331" s="292">
        <v>0</v>
      </c>
      <c r="G331" s="292">
        <f t="shared" si="171"/>
        <v>330</v>
      </c>
      <c r="H331" s="293"/>
      <c r="I331" s="293"/>
      <c r="J331" s="293"/>
      <c r="K331" s="293"/>
      <c r="L331" s="293"/>
      <c r="M331" s="293"/>
      <c r="N331" s="293"/>
      <c r="O331" s="292">
        <f t="shared" si="172"/>
        <v>330</v>
      </c>
      <c r="P331" s="293"/>
      <c r="Q331" s="292">
        <f t="shared" si="161"/>
        <v>330</v>
      </c>
      <c r="R331" s="292">
        <f t="shared" si="173"/>
        <v>330</v>
      </c>
      <c r="S331" s="293"/>
      <c r="T331" s="293"/>
      <c r="U331" s="293"/>
      <c r="V331" s="293"/>
      <c r="W331" s="293"/>
      <c r="X331" s="293"/>
      <c r="Y331" s="293"/>
      <c r="Z331" s="292">
        <f t="shared" si="174"/>
        <v>330</v>
      </c>
      <c r="AA331" s="293">
        <v>1320</v>
      </c>
      <c r="AB331" s="292">
        <f t="shared" si="164"/>
        <v>-660</v>
      </c>
      <c r="AC331" s="292">
        <f t="shared" si="175"/>
        <v>330</v>
      </c>
      <c r="AD331" s="293"/>
      <c r="AE331" s="293">
        <v>100</v>
      </c>
      <c r="AF331" s="293"/>
      <c r="AG331" s="293"/>
      <c r="AH331" s="293"/>
      <c r="AI331" s="293"/>
      <c r="AJ331" s="293"/>
      <c r="AK331" s="292">
        <f t="shared" si="176"/>
        <v>430</v>
      </c>
      <c r="AL331" s="293"/>
      <c r="AM331" s="292">
        <f t="shared" si="167"/>
        <v>-230</v>
      </c>
      <c r="AN331" s="292">
        <f t="shared" si="177"/>
        <v>330</v>
      </c>
      <c r="AO331" s="293"/>
      <c r="AP331" s="293"/>
      <c r="AQ331" s="293"/>
      <c r="AR331" s="293"/>
      <c r="AS331" s="293"/>
      <c r="AT331" s="293"/>
      <c r="AU331" s="293"/>
      <c r="AV331" s="292">
        <f t="shared" si="178"/>
        <v>330</v>
      </c>
      <c r="AW331" s="293"/>
      <c r="AX331" s="292">
        <f t="shared" si="170"/>
        <v>100</v>
      </c>
      <c r="BA331" s="143" t="str">
        <f t="shared" si="181"/>
        <v/>
      </c>
    </row>
    <row r="332" spans="1:56" ht="12">
      <c r="A332" s="288">
        <v>330</v>
      </c>
      <c r="B332" s="289" t="s">
        <v>635</v>
      </c>
      <c r="C332" s="290" t="s">
        <v>23</v>
      </c>
      <c r="D332" s="290" t="s">
        <v>12</v>
      </c>
      <c r="E332" s="291">
        <v>40</v>
      </c>
      <c r="F332" s="292">
        <v>480</v>
      </c>
      <c r="G332" s="292">
        <f t="shared" si="171"/>
        <v>120</v>
      </c>
      <c r="H332" s="293"/>
      <c r="I332" s="293"/>
      <c r="J332" s="293"/>
      <c r="K332" s="293"/>
      <c r="L332" s="293"/>
      <c r="M332" s="293"/>
      <c r="N332" s="293"/>
      <c r="O332" s="292">
        <f t="shared" si="172"/>
        <v>120</v>
      </c>
      <c r="P332" s="293"/>
      <c r="Q332" s="292">
        <f t="shared" si="161"/>
        <v>600</v>
      </c>
      <c r="R332" s="292">
        <f t="shared" si="173"/>
        <v>120</v>
      </c>
      <c r="S332" s="293"/>
      <c r="T332" s="293"/>
      <c r="U332" s="293"/>
      <c r="V332" s="293"/>
      <c r="W332" s="293"/>
      <c r="X332" s="293"/>
      <c r="Y332" s="293"/>
      <c r="Z332" s="292">
        <f t="shared" si="174"/>
        <v>120</v>
      </c>
      <c r="AA332" s="293"/>
      <c r="AB332" s="292">
        <f t="shared" si="164"/>
        <v>720</v>
      </c>
      <c r="AC332" s="292">
        <f t="shared" si="175"/>
        <v>120</v>
      </c>
      <c r="AD332" s="293"/>
      <c r="AE332" s="293"/>
      <c r="AF332" s="293"/>
      <c r="AG332" s="293"/>
      <c r="AH332" s="293"/>
      <c r="AI332" s="293"/>
      <c r="AJ332" s="293"/>
      <c r="AK332" s="292">
        <f t="shared" si="176"/>
        <v>120</v>
      </c>
      <c r="AL332" s="293"/>
      <c r="AM332" s="292">
        <f t="shared" si="167"/>
        <v>840</v>
      </c>
      <c r="AN332" s="292">
        <f t="shared" si="177"/>
        <v>120</v>
      </c>
      <c r="AO332" s="293"/>
      <c r="AP332" s="293"/>
      <c r="AQ332" s="293"/>
      <c r="AR332" s="293"/>
      <c r="AS332" s="293"/>
      <c r="AT332" s="293"/>
      <c r="AU332" s="293"/>
      <c r="AV332" s="292">
        <f t="shared" si="178"/>
        <v>120</v>
      </c>
      <c r="AW332" s="293">
        <v>960</v>
      </c>
      <c r="AX332" s="292">
        <f t="shared" si="170"/>
        <v>0</v>
      </c>
      <c r="AZ332" s="143"/>
      <c r="BA332" s="143" t="str">
        <f t="shared" si="181"/>
        <v/>
      </c>
      <c r="BD332" s="143" t="str">
        <f t="shared" si="180"/>
        <v>SANDROLOGIC</v>
      </c>
    </row>
    <row r="333" spans="1:56" ht="12">
      <c r="A333" s="288">
        <v>331</v>
      </c>
      <c r="B333" s="289" t="s">
        <v>639</v>
      </c>
      <c r="C333" s="290" t="s">
        <v>14</v>
      </c>
      <c r="D333" s="290" t="s">
        <v>641</v>
      </c>
      <c r="E333" s="291">
        <v>135</v>
      </c>
      <c r="F333" s="292">
        <v>0</v>
      </c>
      <c r="G333" s="292">
        <f t="shared" si="171"/>
        <v>405</v>
      </c>
      <c r="H333" s="293"/>
      <c r="I333" s="293"/>
      <c r="J333" s="293"/>
      <c r="K333" s="293"/>
      <c r="L333" s="293"/>
      <c r="M333" s="293"/>
      <c r="N333" s="293"/>
      <c r="O333" s="292">
        <f t="shared" si="172"/>
        <v>405</v>
      </c>
      <c r="P333" s="293">
        <v>405</v>
      </c>
      <c r="Q333" s="292">
        <f t="shared" si="161"/>
        <v>0</v>
      </c>
      <c r="R333" s="292">
        <f t="shared" si="173"/>
        <v>405</v>
      </c>
      <c r="S333" s="293"/>
      <c r="T333" s="293"/>
      <c r="U333" s="293"/>
      <c r="V333" s="293"/>
      <c r="W333" s="293"/>
      <c r="X333" s="293"/>
      <c r="Y333" s="293"/>
      <c r="Z333" s="292">
        <f t="shared" si="174"/>
        <v>405</v>
      </c>
      <c r="AA333" s="293">
        <v>405</v>
      </c>
      <c r="AB333" s="292">
        <f t="shared" si="164"/>
        <v>0</v>
      </c>
      <c r="AC333" s="292">
        <f t="shared" si="175"/>
        <v>405</v>
      </c>
      <c r="AD333" s="293"/>
      <c r="AE333" s="293"/>
      <c r="AF333" s="293"/>
      <c r="AG333" s="293"/>
      <c r="AH333" s="293"/>
      <c r="AI333" s="293"/>
      <c r="AJ333" s="293"/>
      <c r="AK333" s="292">
        <f t="shared" si="176"/>
        <v>405</v>
      </c>
      <c r="AL333" s="293">
        <v>405</v>
      </c>
      <c r="AM333" s="292">
        <f t="shared" si="167"/>
        <v>0</v>
      </c>
      <c r="AN333" s="292">
        <f t="shared" si="177"/>
        <v>405</v>
      </c>
      <c r="AO333" s="293"/>
      <c r="AP333" s="293"/>
      <c r="AQ333" s="293"/>
      <c r="AR333" s="293"/>
      <c r="AS333" s="293"/>
      <c r="AT333" s="293"/>
      <c r="AU333" s="293"/>
      <c r="AV333" s="292">
        <f t="shared" si="178"/>
        <v>405</v>
      </c>
      <c r="AW333" s="293">
        <v>405</v>
      </c>
      <c r="AX333" s="292">
        <f t="shared" si="170"/>
        <v>0</v>
      </c>
      <c r="AY333" s="137" t="str">
        <f t="shared" si="158"/>
        <v>*</v>
      </c>
      <c r="AZ333" s="137" t="str">
        <f>IF(F333&gt;P333,"!!!","")</f>
        <v/>
      </c>
      <c r="BA333" s="143" t="str">
        <f t="shared" si="181"/>
        <v/>
      </c>
      <c r="BD333" s="143" t="str">
        <f t="shared" si="180"/>
        <v>SANTUAN</v>
      </c>
    </row>
    <row r="334" spans="1:56" ht="12">
      <c r="A334" s="288">
        <v>332</v>
      </c>
      <c r="B334" s="289" t="s">
        <v>1971</v>
      </c>
      <c r="C334" s="290" t="s">
        <v>14</v>
      </c>
      <c r="D334" s="290" t="s">
        <v>1994</v>
      </c>
      <c r="E334" s="291">
        <v>95</v>
      </c>
      <c r="F334" s="292">
        <v>0</v>
      </c>
      <c r="G334" s="292">
        <f t="shared" si="171"/>
        <v>285</v>
      </c>
      <c r="H334" s="293"/>
      <c r="I334" s="293"/>
      <c r="J334" s="293"/>
      <c r="K334" s="293"/>
      <c r="L334" s="293"/>
      <c r="M334" s="293"/>
      <c r="N334" s="293"/>
      <c r="O334" s="292">
        <f t="shared" si="172"/>
        <v>285</v>
      </c>
      <c r="P334" s="293"/>
      <c r="Q334" s="292">
        <f t="shared" si="161"/>
        <v>285</v>
      </c>
      <c r="R334" s="292">
        <f t="shared" si="173"/>
        <v>285</v>
      </c>
      <c r="S334" s="293"/>
      <c r="T334" s="293"/>
      <c r="U334" s="293"/>
      <c r="V334" s="293"/>
      <c r="W334" s="293"/>
      <c r="X334" s="293"/>
      <c r="Y334" s="293"/>
      <c r="Z334" s="292">
        <f t="shared" si="174"/>
        <v>285</v>
      </c>
      <c r="AA334" s="293">
        <v>1140</v>
      </c>
      <c r="AB334" s="292">
        <f t="shared" si="164"/>
        <v>-570</v>
      </c>
      <c r="AC334" s="292">
        <f t="shared" si="175"/>
        <v>285</v>
      </c>
      <c r="AD334" s="293"/>
      <c r="AE334" s="293"/>
      <c r="AF334" s="293"/>
      <c r="AG334" s="293"/>
      <c r="AH334" s="293"/>
      <c r="AI334" s="293"/>
      <c r="AJ334" s="293"/>
      <c r="AK334" s="292">
        <f t="shared" si="176"/>
        <v>285</v>
      </c>
      <c r="AL334" s="293"/>
      <c r="AM334" s="292">
        <f t="shared" si="167"/>
        <v>-285</v>
      </c>
      <c r="AN334" s="292">
        <f t="shared" si="177"/>
        <v>285</v>
      </c>
      <c r="AO334" s="293"/>
      <c r="AP334" s="293"/>
      <c r="AQ334" s="293"/>
      <c r="AR334" s="293"/>
      <c r="AS334" s="293"/>
      <c r="AT334" s="293"/>
      <c r="AU334" s="293"/>
      <c r="AV334" s="292">
        <f t="shared" si="178"/>
        <v>285</v>
      </c>
      <c r="AW334" s="293"/>
      <c r="AX334" s="292">
        <f t="shared" si="170"/>
        <v>0</v>
      </c>
      <c r="AY334" s="137" t="str">
        <f t="shared" si="158"/>
        <v>*</v>
      </c>
      <c r="AZ334" s="137" t="str">
        <f>IF(F334&gt;P334,"!!!","")</f>
        <v/>
      </c>
      <c r="BA334" s="143" t="str">
        <f t="shared" si="181"/>
        <v/>
      </c>
      <c r="BD334" s="143" t="str">
        <f t="shared" si="180"/>
        <v>ŞARM</v>
      </c>
    </row>
    <row r="335" spans="1:56" ht="12">
      <c r="A335" s="288">
        <v>333</v>
      </c>
      <c r="B335" s="294" t="s">
        <v>2866</v>
      </c>
      <c r="C335" s="290" t="s">
        <v>14</v>
      </c>
      <c r="D335" s="290" t="s">
        <v>12</v>
      </c>
      <c r="E335" s="295">
        <v>85</v>
      </c>
      <c r="F335" s="292">
        <v>255</v>
      </c>
      <c r="G335" s="292">
        <f t="shared" si="171"/>
        <v>255</v>
      </c>
      <c r="H335" s="293">
        <v>50</v>
      </c>
      <c r="I335" s="293"/>
      <c r="J335" s="293"/>
      <c r="K335" s="293"/>
      <c r="L335" s="293"/>
      <c r="M335" s="293"/>
      <c r="N335" s="293"/>
      <c r="O335" s="292">
        <f t="shared" si="172"/>
        <v>305</v>
      </c>
      <c r="P335" s="293">
        <v>255</v>
      </c>
      <c r="Q335" s="292">
        <f t="shared" si="161"/>
        <v>305</v>
      </c>
      <c r="R335" s="292">
        <f t="shared" si="173"/>
        <v>255</v>
      </c>
      <c r="S335" s="293"/>
      <c r="T335" s="293"/>
      <c r="U335" s="293"/>
      <c r="V335" s="293"/>
      <c r="W335" s="293"/>
      <c r="X335" s="293"/>
      <c r="Y335" s="293"/>
      <c r="Z335" s="292">
        <f t="shared" si="174"/>
        <v>255</v>
      </c>
      <c r="AA335" s="293"/>
      <c r="AB335" s="292">
        <f t="shared" si="164"/>
        <v>560</v>
      </c>
      <c r="AC335" s="292">
        <f t="shared" si="175"/>
        <v>255</v>
      </c>
      <c r="AD335" s="293"/>
      <c r="AE335" s="293"/>
      <c r="AF335" s="293"/>
      <c r="AG335" s="293"/>
      <c r="AH335" s="293"/>
      <c r="AI335" s="293"/>
      <c r="AJ335" s="293"/>
      <c r="AK335" s="292">
        <f t="shared" si="176"/>
        <v>255</v>
      </c>
      <c r="AL335" s="293">
        <v>1070</v>
      </c>
      <c r="AM335" s="292">
        <f t="shared" si="167"/>
        <v>-255</v>
      </c>
      <c r="AN335" s="292">
        <f t="shared" si="177"/>
        <v>255</v>
      </c>
      <c r="AO335" s="293"/>
      <c r="AP335" s="293"/>
      <c r="AQ335" s="293"/>
      <c r="AR335" s="293"/>
      <c r="AS335" s="293"/>
      <c r="AT335" s="293"/>
      <c r="AU335" s="293"/>
      <c r="AV335" s="292">
        <f t="shared" si="178"/>
        <v>255</v>
      </c>
      <c r="AW335" s="293"/>
      <c r="AX335" s="292">
        <f t="shared" si="170"/>
        <v>0</v>
      </c>
      <c r="AY335" s="137" t="str">
        <f t="shared" si="158"/>
        <v>*</v>
      </c>
      <c r="AZ335" s="143"/>
      <c r="BA335" s="143" t="str">
        <f t="shared" si="181"/>
        <v/>
      </c>
      <c r="BD335" s="143" t="str">
        <f t="shared" si="180"/>
        <v>SATUL OLIMPIC</v>
      </c>
    </row>
    <row r="336" spans="1:56" ht="12">
      <c r="A336" s="288">
        <v>334</v>
      </c>
      <c r="B336" s="294" t="s">
        <v>988</v>
      </c>
      <c r="C336" s="290" t="s">
        <v>23</v>
      </c>
      <c r="D336" s="290" t="s">
        <v>3276</v>
      </c>
      <c r="E336" s="295">
        <v>90</v>
      </c>
      <c r="F336" s="292">
        <v>0</v>
      </c>
      <c r="G336" s="292">
        <f t="shared" si="171"/>
        <v>270</v>
      </c>
      <c r="H336" s="293"/>
      <c r="I336" s="293"/>
      <c r="J336" s="293"/>
      <c r="K336" s="293"/>
      <c r="L336" s="293"/>
      <c r="M336" s="293"/>
      <c r="N336" s="293"/>
      <c r="O336" s="292">
        <f t="shared" si="172"/>
        <v>270</v>
      </c>
      <c r="P336" s="293"/>
      <c r="Q336" s="292">
        <f t="shared" si="161"/>
        <v>270</v>
      </c>
      <c r="R336" s="292">
        <f t="shared" si="173"/>
        <v>270</v>
      </c>
      <c r="S336" s="293"/>
      <c r="T336" s="293"/>
      <c r="U336" s="293"/>
      <c r="V336" s="293"/>
      <c r="W336" s="293"/>
      <c r="X336" s="293"/>
      <c r="Y336" s="293"/>
      <c r="Z336" s="292">
        <f t="shared" si="174"/>
        <v>270</v>
      </c>
      <c r="AA336" s="293">
        <v>540</v>
      </c>
      <c r="AB336" s="292">
        <f t="shared" si="164"/>
        <v>0</v>
      </c>
      <c r="AC336" s="292">
        <f t="shared" si="175"/>
        <v>270</v>
      </c>
      <c r="AD336" s="293"/>
      <c r="AE336" s="293"/>
      <c r="AF336" s="293"/>
      <c r="AG336" s="293"/>
      <c r="AH336" s="293"/>
      <c r="AI336" s="293"/>
      <c r="AJ336" s="293"/>
      <c r="AK336" s="292">
        <f t="shared" si="176"/>
        <v>270</v>
      </c>
      <c r="AL336" s="293"/>
      <c r="AM336" s="292">
        <f t="shared" si="167"/>
        <v>270</v>
      </c>
      <c r="AN336" s="292">
        <f t="shared" si="177"/>
        <v>270</v>
      </c>
      <c r="AO336" s="293"/>
      <c r="AP336" s="293"/>
      <c r="AQ336" s="293"/>
      <c r="AR336" s="293"/>
      <c r="AS336" s="293"/>
      <c r="AT336" s="293"/>
      <c r="AU336" s="293"/>
      <c r="AV336" s="292">
        <f t="shared" si="178"/>
        <v>270</v>
      </c>
      <c r="AW336" s="293">
        <v>540</v>
      </c>
      <c r="AX336" s="292">
        <f t="shared" si="170"/>
        <v>0</v>
      </c>
      <c r="AY336" s="137" t="str">
        <f t="shared" si="158"/>
        <v>*</v>
      </c>
      <c r="AZ336" s="143"/>
      <c r="BA336" s="143" t="str">
        <f t="shared" si="181"/>
        <v/>
      </c>
      <c r="BD336" s="143" t="str">
        <f t="shared" si="180"/>
        <v>SCHIF-ISN</v>
      </c>
    </row>
    <row r="337" spans="1:56" ht="12">
      <c r="A337" s="288">
        <v>335</v>
      </c>
      <c r="B337" s="289" t="s">
        <v>644</v>
      </c>
      <c r="C337" s="290" t="s">
        <v>23</v>
      </c>
      <c r="D337" s="290" t="s">
        <v>1846</v>
      </c>
      <c r="E337" s="291">
        <v>120</v>
      </c>
      <c r="F337" s="292">
        <v>0</v>
      </c>
      <c r="G337" s="292">
        <f t="shared" si="171"/>
        <v>360</v>
      </c>
      <c r="H337" s="293">
        <v>100</v>
      </c>
      <c r="I337" s="293"/>
      <c r="J337" s="293"/>
      <c r="K337" s="293"/>
      <c r="L337" s="293"/>
      <c r="M337" s="293"/>
      <c r="N337" s="293"/>
      <c r="O337" s="292">
        <f t="shared" si="172"/>
        <v>460</v>
      </c>
      <c r="P337" s="293">
        <v>1590</v>
      </c>
      <c r="Q337" s="292">
        <f t="shared" si="161"/>
        <v>-1130</v>
      </c>
      <c r="R337" s="292">
        <f t="shared" si="173"/>
        <v>360</v>
      </c>
      <c r="S337" s="293"/>
      <c r="T337" s="293"/>
      <c r="U337" s="293"/>
      <c r="V337" s="293"/>
      <c r="W337" s="293"/>
      <c r="X337" s="293"/>
      <c r="Y337" s="293"/>
      <c r="Z337" s="292">
        <f t="shared" si="174"/>
        <v>360</v>
      </c>
      <c r="AA337" s="293"/>
      <c r="AB337" s="292">
        <f t="shared" si="164"/>
        <v>-770</v>
      </c>
      <c r="AC337" s="292">
        <f t="shared" si="175"/>
        <v>360</v>
      </c>
      <c r="AD337" s="293"/>
      <c r="AE337" s="293"/>
      <c r="AF337" s="293"/>
      <c r="AG337" s="293"/>
      <c r="AH337" s="293"/>
      <c r="AI337" s="293"/>
      <c r="AJ337" s="293"/>
      <c r="AK337" s="292">
        <f t="shared" si="176"/>
        <v>360</v>
      </c>
      <c r="AL337" s="293"/>
      <c r="AM337" s="292">
        <f t="shared" si="167"/>
        <v>-410</v>
      </c>
      <c r="AN337" s="292">
        <f t="shared" si="177"/>
        <v>360</v>
      </c>
      <c r="AO337" s="293"/>
      <c r="AP337" s="293"/>
      <c r="AQ337" s="293"/>
      <c r="AR337" s="293"/>
      <c r="AS337" s="293"/>
      <c r="AT337" s="293"/>
      <c r="AU337" s="293"/>
      <c r="AV337" s="292">
        <f t="shared" si="178"/>
        <v>360</v>
      </c>
      <c r="AW337" s="293"/>
      <c r="AX337" s="292">
        <f t="shared" si="170"/>
        <v>-50</v>
      </c>
      <c r="AY337" s="137" t="str">
        <f t="shared" si="158"/>
        <v/>
      </c>
      <c r="AZ337" s="143"/>
      <c r="BA337" s="143" t="str">
        <f t="shared" si="181"/>
        <v/>
      </c>
      <c r="BD337" s="143" t="str">
        <f t="shared" si="180"/>
        <v>SCHUH BECKER</v>
      </c>
    </row>
    <row r="338" spans="1:56" ht="12">
      <c r="A338" s="288">
        <v>336</v>
      </c>
      <c r="B338" s="289" t="s">
        <v>647</v>
      </c>
      <c r="C338" s="290" t="s">
        <v>23</v>
      </c>
      <c r="D338" s="290" t="s">
        <v>649</v>
      </c>
      <c r="E338" s="291">
        <v>115</v>
      </c>
      <c r="F338" s="292">
        <v>0</v>
      </c>
      <c r="G338" s="292">
        <f t="shared" si="171"/>
        <v>345</v>
      </c>
      <c r="H338" s="293"/>
      <c r="I338" s="293"/>
      <c r="J338" s="293"/>
      <c r="K338" s="293"/>
      <c r="L338" s="293"/>
      <c r="M338" s="293"/>
      <c r="N338" s="293"/>
      <c r="O338" s="292">
        <f t="shared" si="172"/>
        <v>345</v>
      </c>
      <c r="P338" s="293">
        <v>690</v>
      </c>
      <c r="Q338" s="292">
        <f t="shared" si="161"/>
        <v>-345</v>
      </c>
      <c r="R338" s="292">
        <f t="shared" si="173"/>
        <v>345</v>
      </c>
      <c r="S338" s="293">
        <v>50</v>
      </c>
      <c r="T338" s="293"/>
      <c r="U338" s="293"/>
      <c r="V338" s="293"/>
      <c r="W338" s="293"/>
      <c r="X338" s="293"/>
      <c r="Y338" s="293"/>
      <c r="Z338" s="292">
        <f t="shared" si="174"/>
        <v>395</v>
      </c>
      <c r="AA338" s="293"/>
      <c r="AB338" s="292">
        <f t="shared" si="164"/>
        <v>50</v>
      </c>
      <c r="AC338" s="292">
        <f t="shared" si="175"/>
        <v>345</v>
      </c>
      <c r="AD338" s="293">
        <v>50</v>
      </c>
      <c r="AE338" s="293"/>
      <c r="AF338" s="293"/>
      <c r="AG338" s="293"/>
      <c r="AH338" s="293"/>
      <c r="AI338" s="293"/>
      <c r="AJ338" s="293"/>
      <c r="AK338" s="292">
        <f t="shared" si="176"/>
        <v>395</v>
      </c>
      <c r="AL338" s="293">
        <v>790</v>
      </c>
      <c r="AM338" s="292">
        <f t="shared" si="167"/>
        <v>-345</v>
      </c>
      <c r="AN338" s="292">
        <f t="shared" si="177"/>
        <v>345</v>
      </c>
      <c r="AO338" s="293"/>
      <c r="AP338" s="293"/>
      <c r="AQ338" s="293"/>
      <c r="AR338" s="293"/>
      <c r="AS338" s="293"/>
      <c r="AT338" s="293"/>
      <c r="AU338" s="293"/>
      <c r="AV338" s="292">
        <f t="shared" si="178"/>
        <v>345</v>
      </c>
      <c r="AW338" s="293"/>
      <c r="AX338" s="292">
        <f t="shared" si="170"/>
        <v>0</v>
      </c>
      <c r="AY338" s="137" t="str">
        <f t="shared" si="158"/>
        <v>*</v>
      </c>
      <c r="AZ338" s="137" t="str">
        <f>IF(F338&gt;P338,"!!!","")</f>
        <v/>
      </c>
      <c r="BA338" s="143" t="str">
        <f t="shared" si="181"/>
        <v/>
      </c>
      <c r="BD338" s="143" t="str">
        <f t="shared" si="180"/>
        <v>SCON</v>
      </c>
    </row>
    <row r="339" spans="1:56" ht="12">
      <c r="A339" s="288">
        <v>337</v>
      </c>
      <c r="B339" s="289" t="s">
        <v>650</v>
      </c>
      <c r="C339" s="290" t="s">
        <v>14</v>
      </c>
      <c r="D339" s="290" t="s">
        <v>44</v>
      </c>
      <c r="E339" s="291">
        <v>280</v>
      </c>
      <c r="F339" s="292">
        <v>150</v>
      </c>
      <c r="G339" s="292">
        <f t="shared" si="171"/>
        <v>840</v>
      </c>
      <c r="H339" s="293"/>
      <c r="I339" s="293"/>
      <c r="J339" s="293"/>
      <c r="K339" s="293"/>
      <c r="L339" s="293"/>
      <c r="M339" s="293"/>
      <c r="N339" s="293"/>
      <c r="O339" s="292">
        <f t="shared" si="172"/>
        <v>840</v>
      </c>
      <c r="P339" s="293"/>
      <c r="Q339" s="292">
        <f t="shared" si="161"/>
        <v>990</v>
      </c>
      <c r="R339" s="292">
        <f t="shared" si="173"/>
        <v>840</v>
      </c>
      <c r="S339" s="293">
        <v>50</v>
      </c>
      <c r="T339" s="293"/>
      <c r="U339" s="293"/>
      <c r="V339" s="293"/>
      <c r="W339" s="293">
        <v>100</v>
      </c>
      <c r="X339" s="293"/>
      <c r="Y339" s="293"/>
      <c r="Z339" s="292">
        <f t="shared" si="174"/>
        <v>990</v>
      </c>
      <c r="AA339" s="293">
        <v>3660</v>
      </c>
      <c r="AB339" s="292">
        <f t="shared" si="164"/>
        <v>-1680</v>
      </c>
      <c r="AC339" s="292">
        <f t="shared" si="175"/>
        <v>840</v>
      </c>
      <c r="AD339" s="293"/>
      <c r="AE339" s="293"/>
      <c r="AF339" s="293"/>
      <c r="AG339" s="293"/>
      <c r="AH339" s="293"/>
      <c r="AI339" s="293"/>
      <c r="AJ339" s="293"/>
      <c r="AK339" s="292">
        <f t="shared" si="176"/>
        <v>840</v>
      </c>
      <c r="AL339" s="293"/>
      <c r="AM339" s="292">
        <f t="shared" si="167"/>
        <v>-840</v>
      </c>
      <c r="AN339" s="292">
        <f t="shared" si="177"/>
        <v>840</v>
      </c>
      <c r="AO339" s="293"/>
      <c r="AP339" s="293"/>
      <c r="AQ339" s="293"/>
      <c r="AR339" s="293"/>
      <c r="AS339" s="293"/>
      <c r="AT339" s="293"/>
      <c r="AU339" s="293"/>
      <c r="AV339" s="292">
        <f t="shared" si="178"/>
        <v>840</v>
      </c>
      <c r="AW339" s="293"/>
      <c r="AX339" s="292">
        <f t="shared" si="170"/>
        <v>0</v>
      </c>
      <c r="AY339" s="137" t="str">
        <f t="shared" si="158"/>
        <v>*</v>
      </c>
      <c r="AZ339" s="137" t="str">
        <f>IF(F339&gt;P339,"!!!","")</f>
        <v>!!!</v>
      </c>
      <c r="BA339" s="143" t="str">
        <f t="shared" si="181"/>
        <v/>
      </c>
      <c r="BD339" s="143" t="str">
        <f t="shared" si="180"/>
        <v>SCOP</v>
      </c>
    </row>
    <row r="340" spans="1:56" ht="12">
      <c r="A340" s="288">
        <v>338</v>
      </c>
      <c r="B340" s="544" t="s">
        <v>653</v>
      </c>
      <c r="C340" s="290" t="s">
        <v>23</v>
      </c>
      <c r="D340" s="290" t="s">
        <v>843</v>
      </c>
      <c r="E340" s="291">
        <v>125</v>
      </c>
      <c r="F340" s="292">
        <v>0</v>
      </c>
      <c r="G340" s="292">
        <f t="shared" si="171"/>
        <v>375</v>
      </c>
      <c r="H340" s="293"/>
      <c r="I340" s="293"/>
      <c r="J340" s="293"/>
      <c r="K340" s="293"/>
      <c r="L340" s="293"/>
      <c r="M340" s="293"/>
      <c r="N340" s="293"/>
      <c r="O340" s="292">
        <f t="shared" si="172"/>
        <v>375</v>
      </c>
      <c r="P340" s="293"/>
      <c r="Q340" s="292">
        <f t="shared" si="161"/>
        <v>375</v>
      </c>
      <c r="R340" s="292">
        <f t="shared" si="173"/>
        <v>375</v>
      </c>
      <c r="S340" s="293"/>
      <c r="T340" s="293"/>
      <c r="U340" s="293"/>
      <c r="V340" s="293"/>
      <c r="W340" s="293"/>
      <c r="X340" s="293"/>
      <c r="Y340" s="293"/>
      <c r="Z340" s="292">
        <f t="shared" si="174"/>
        <v>375</v>
      </c>
      <c r="AA340" s="293"/>
      <c r="AB340" s="292">
        <f t="shared" si="164"/>
        <v>750</v>
      </c>
      <c r="AC340" s="292">
        <f t="shared" si="175"/>
        <v>375</v>
      </c>
      <c r="AD340" s="293"/>
      <c r="AE340" s="293"/>
      <c r="AF340" s="293"/>
      <c r="AG340" s="293"/>
      <c r="AH340" s="293"/>
      <c r="AI340" s="293"/>
      <c r="AJ340" s="293"/>
      <c r="AK340" s="292">
        <f t="shared" si="176"/>
        <v>375</v>
      </c>
      <c r="AL340" s="293">
        <v>1500</v>
      </c>
      <c r="AM340" s="292">
        <f t="shared" si="167"/>
        <v>-375</v>
      </c>
      <c r="AN340" s="292">
        <f t="shared" si="177"/>
        <v>375</v>
      </c>
      <c r="AO340" s="293"/>
      <c r="AP340" s="293"/>
      <c r="AQ340" s="293"/>
      <c r="AR340" s="293"/>
      <c r="AS340" s="293"/>
      <c r="AT340" s="293"/>
      <c r="AU340" s="293"/>
      <c r="AV340" s="292">
        <f t="shared" si="178"/>
        <v>375</v>
      </c>
      <c r="AW340" s="293"/>
      <c r="AX340" s="292">
        <f t="shared" si="170"/>
        <v>0</v>
      </c>
      <c r="AY340" s="137" t="str">
        <f t="shared" si="158"/>
        <v>*</v>
      </c>
      <c r="BA340" s="143" t="str">
        <f t="shared" si="181"/>
        <v/>
      </c>
    </row>
    <row r="341" spans="1:56" ht="12">
      <c r="A341" s="288">
        <v>339</v>
      </c>
      <c r="B341" s="294" t="s">
        <v>3116</v>
      </c>
      <c r="C341" s="290" t="s">
        <v>10</v>
      </c>
      <c r="D341" s="290" t="s">
        <v>662</v>
      </c>
      <c r="E341" s="295">
        <v>175</v>
      </c>
      <c r="F341" s="292">
        <v>0</v>
      </c>
      <c r="G341" s="292">
        <f t="shared" si="171"/>
        <v>525</v>
      </c>
      <c r="H341" s="293"/>
      <c r="I341" s="293"/>
      <c r="J341" s="293"/>
      <c r="K341" s="293"/>
      <c r="L341" s="293"/>
      <c r="M341" s="293"/>
      <c r="N341" s="293"/>
      <c r="O341" s="292">
        <f t="shared" si="172"/>
        <v>525</v>
      </c>
      <c r="P341" s="293"/>
      <c r="Q341" s="292">
        <f t="shared" si="161"/>
        <v>525</v>
      </c>
      <c r="R341" s="292">
        <f t="shared" si="173"/>
        <v>525</v>
      </c>
      <c r="S341" s="293"/>
      <c r="T341" s="293"/>
      <c r="U341" s="293"/>
      <c r="V341" s="293"/>
      <c r="W341" s="293"/>
      <c r="X341" s="293"/>
      <c r="Y341" s="293"/>
      <c r="Z341" s="292">
        <f t="shared" si="174"/>
        <v>525</v>
      </c>
      <c r="AA341" s="293">
        <v>1200</v>
      </c>
      <c r="AB341" s="292">
        <f t="shared" si="164"/>
        <v>-150</v>
      </c>
      <c r="AC341" s="292">
        <f t="shared" si="175"/>
        <v>525</v>
      </c>
      <c r="AD341" s="293"/>
      <c r="AE341" s="293"/>
      <c r="AF341" s="293"/>
      <c r="AG341" s="293"/>
      <c r="AH341" s="293"/>
      <c r="AI341" s="293"/>
      <c r="AJ341" s="293"/>
      <c r="AK341" s="292">
        <f t="shared" si="176"/>
        <v>525</v>
      </c>
      <c r="AL341" s="293"/>
      <c r="AM341" s="292">
        <f t="shared" si="167"/>
        <v>375</v>
      </c>
      <c r="AN341" s="292">
        <f t="shared" si="177"/>
        <v>525</v>
      </c>
      <c r="AO341" s="293"/>
      <c r="AP341" s="293"/>
      <c r="AQ341" s="293"/>
      <c r="AR341" s="293"/>
      <c r="AS341" s="293"/>
      <c r="AT341" s="293"/>
      <c r="AU341" s="293"/>
      <c r="AV341" s="292">
        <f t="shared" si="178"/>
        <v>525</v>
      </c>
      <c r="AW341" s="293"/>
      <c r="AX341" s="292">
        <f t="shared" si="170"/>
        <v>900</v>
      </c>
      <c r="AY341" s="137" t="str">
        <f t="shared" si="158"/>
        <v/>
      </c>
      <c r="AZ341" s="137" t="str">
        <f>IF(F341&gt;P341,"!!!","")</f>
        <v/>
      </c>
      <c r="BA341" s="143" t="str">
        <f t="shared" si="181"/>
        <v/>
      </c>
      <c r="BD341" s="143" t="str">
        <f t="shared" si="180"/>
        <v>SERVMEC-CIMISLIA</v>
      </c>
    </row>
    <row r="342" spans="1:56" ht="13">
      <c r="A342" s="288">
        <v>340</v>
      </c>
      <c r="B342" s="541" t="s">
        <v>3444</v>
      </c>
      <c r="C342" s="290" t="s">
        <v>14</v>
      </c>
      <c r="D342" s="290"/>
      <c r="E342" s="291">
        <v>165</v>
      </c>
      <c r="F342" s="292">
        <v>0</v>
      </c>
      <c r="G342" s="292">
        <f t="shared" si="171"/>
        <v>495</v>
      </c>
      <c r="H342" s="293"/>
      <c r="I342" s="293"/>
      <c r="J342" s="293"/>
      <c r="K342" s="293"/>
      <c r="L342" s="293"/>
      <c r="M342" s="293"/>
      <c r="N342" s="293"/>
      <c r="O342" s="292">
        <f t="shared" si="172"/>
        <v>495</v>
      </c>
      <c r="P342" s="293">
        <v>990</v>
      </c>
      <c r="Q342" s="292">
        <f t="shared" si="161"/>
        <v>-495</v>
      </c>
      <c r="R342" s="292">
        <f t="shared" si="173"/>
        <v>495</v>
      </c>
      <c r="S342" s="293"/>
      <c r="T342" s="293"/>
      <c r="U342" s="293"/>
      <c r="V342" s="293"/>
      <c r="W342" s="293"/>
      <c r="X342" s="293"/>
      <c r="Y342" s="293"/>
      <c r="Z342" s="292">
        <f t="shared" si="174"/>
        <v>495</v>
      </c>
      <c r="AA342" s="293"/>
      <c r="AB342" s="292">
        <f t="shared" si="164"/>
        <v>0</v>
      </c>
      <c r="AC342" s="292">
        <f t="shared" si="175"/>
        <v>495</v>
      </c>
      <c r="AD342" s="293"/>
      <c r="AE342" s="293"/>
      <c r="AF342" s="293"/>
      <c r="AG342" s="293"/>
      <c r="AH342" s="293"/>
      <c r="AI342" s="293"/>
      <c r="AJ342" s="293"/>
      <c r="AK342" s="292">
        <f t="shared" si="176"/>
        <v>495</v>
      </c>
      <c r="AL342" s="293">
        <v>990</v>
      </c>
      <c r="AM342" s="292">
        <f t="shared" si="167"/>
        <v>-495</v>
      </c>
      <c r="AN342" s="292">
        <f t="shared" si="177"/>
        <v>495</v>
      </c>
      <c r="AO342" s="293"/>
      <c r="AP342" s="293"/>
      <c r="AQ342" s="293"/>
      <c r="AR342" s="293"/>
      <c r="AS342" s="293"/>
      <c r="AT342" s="293"/>
      <c r="AU342" s="293"/>
      <c r="AV342" s="292">
        <f t="shared" si="178"/>
        <v>495</v>
      </c>
      <c r="AW342" s="293"/>
      <c r="AX342" s="292">
        <f t="shared" si="170"/>
        <v>0</v>
      </c>
      <c r="AY342" s="137" t="str">
        <f t="shared" si="158"/>
        <v>*</v>
      </c>
      <c r="AZ342" s="143"/>
      <c r="BA342" s="143" t="str">
        <f t="shared" si="181"/>
        <v/>
      </c>
      <c r="BD342" s="143" t="str">
        <f t="shared" si="180"/>
        <v>SET-SERVICE</v>
      </c>
    </row>
    <row r="343" spans="1:56" ht="12">
      <c r="A343" s="288">
        <v>341</v>
      </c>
      <c r="B343" s="414" t="s">
        <v>982</v>
      </c>
      <c r="C343" s="297" t="s">
        <v>1709</v>
      </c>
      <c r="D343" s="297" t="s">
        <v>970</v>
      </c>
      <c r="E343" s="298"/>
      <c r="F343" s="299"/>
      <c r="G343" s="299">
        <f t="shared" si="171"/>
        <v>0</v>
      </c>
      <c r="H343" s="300"/>
      <c r="I343" s="300"/>
      <c r="J343" s="300"/>
      <c r="K343" s="300"/>
      <c r="L343" s="300"/>
      <c r="M343" s="300"/>
      <c r="N343" s="300"/>
      <c r="O343" s="299"/>
      <c r="P343" s="300"/>
      <c r="Q343" s="299"/>
      <c r="R343" s="299"/>
      <c r="S343" s="300"/>
      <c r="T343" s="300"/>
      <c r="U343" s="300"/>
      <c r="V343" s="300"/>
      <c r="W343" s="300"/>
      <c r="X343" s="300"/>
      <c r="Y343" s="300"/>
      <c r="Z343" s="299"/>
      <c r="AA343" s="300"/>
      <c r="AB343" s="299"/>
      <c r="AC343" s="299"/>
      <c r="AD343" s="300"/>
      <c r="AE343" s="300"/>
      <c r="AF343" s="300"/>
      <c r="AG343" s="300"/>
      <c r="AH343" s="300"/>
      <c r="AI343" s="300"/>
      <c r="AJ343" s="300"/>
      <c r="AK343" s="299"/>
      <c r="AL343" s="300"/>
      <c r="AM343" s="299"/>
      <c r="AN343" s="299"/>
      <c r="AO343" s="300"/>
      <c r="AP343" s="300"/>
      <c r="AQ343" s="300"/>
      <c r="AR343" s="300"/>
      <c r="AS343" s="300"/>
      <c r="AT343" s="300"/>
      <c r="AU343" s="300"/>
      <c r="AV343" s="299"/>
      <c r="AW343" s="300"/>
      <c r="AX343" s="299"/>
      <c r="AY343" s="137" t="str">
        <f t="shared" si="158"/>
        <v>*</v>
      </c>
      <c r="AZ343" s="137" t="str">
        <f>IF(F343&gt;P343,"!!!","")</f>
        <v/>
      </c>
      <c r="BA343" s="143" t="str">
        <f t="shared" si="181"/>
        <v/>
      </c>
      <c r="BD343" s="143" t="str">
        <f t="shared" si="180"/>
        <v>SIBILA</v>
      </c>
    </row>
    <row r="344" spans="1:56" ht="12">
      <c r="A344" s="288">
        <v>342</v>
      </c>
      <c r="B344" s="414" t="s">
        <v>3117</v>
      </c>
      <c r="C344" s="297" t="s">
        <v>30</v>
      </c>
      <c r="D344" s="297" t="s">
        <v>997</v>
      </c>
      <c r="E344" s="298"/>
      <c r="F344" s="299"/>
      <c r="G344" s="299">
        <f t="shared" si="171"/>
        <v>0</v>
      </c>
      <c r="H344" s="300"/>
      <c r="I344" s="300"/>
      <c r="J344" s="300"/>
      <c r="K344" s="300"/>
      <c r="L344" s="300"/>
      <c r="M344" s="300"/>
      <c r="N344" s="300"/>
      <c r="O344" s="299"/>
      <c r="P344" s="300"/>
      <c r="Q344" s="299"/>
      <c r="R344" s="299"/>
      <c r="S344" s="300"/>
      <c r="T344" s="300"/>
      <c r="U344" s="300"/>
      <c r="V344" s="300"/>
      <c r="W344" s="300"/>
      <c r="X344" s="300"/>
      <c r="Y344" s="300"/>
      <c r="Z344" s="299"/>
      <c r="AA344" s="300"/>
      <c r="AB344" s="299"/>
      <c r="AC344" s="299"/>
      <c r="AD344" s="300"/>
      <c r="AE344" s="300"/>
      <c r="AF344" s="300"/>
      <c r="AG344" s="300"/>
      <c r="AH344" s="300"/>
      <c r="AI344" s="300"/>
      <c r="AJ344" s="300"/>
      <c r="AK344" s="299"/>
      <c r="AL344" s="300"/>
      <c r="AM344" s="299"/>
      <c r="AN344" s="299"/>
      <c r="AO344" s="300"/>
      <c r="AP344" s="300"/>
      <c r="AQ344" s="300"/>
      <c r="AR344" s="300"/>
      <c r="AS344" s="300"/>
      <c r="AT344" s="300"/>
      <c r="AU344" s="300"/>
      <c r="AV344" s="299"/>
      <c r="AW344" s="300"/>
      <c r="AX344" s="299"/>
      <c r="AY344" s="137" t="str">
        <f t="shared" si="158"/>
        <v>*</v>
      </c>
      <c r="AZ344" s="143"/>
      <c r="BA344" s="143" t="str">
        <f t="shared" si="181"/>
        <v/>
      </c>
      <c r="BD344" s="143" t="str">
        <f t="shared" si="180"/>
        <v>SMC-4 (ДО 31.12.2014)</v>
      </c>
    </row>
    <row r="345" spans="1:56" ht="12">
      <c r="A345" s="288">
        <v>343</v>
      </c>
      <c r="B345" s="289" t="s">
        <v>666</v>
      </c>
      <c r="C345" s="290" t="s">
        <v>23</v>
      </c>
      <c r="D345" s="290" t="s">
        <v>668</v>
      </c>
      <c r="E345" s="291">
        <v>130</v>
      </c>
      <c r="F345" s="292">
        <v>0</v>
      </c>
      <c r="G345" s="292">
        <f t="shared" si="171"/>
        <v>390</v>
      </c>
      <c r="H345" s="293"/>
      <c r="I345" s="293"/>
      <c r="J345" s="293"/>
      <c r="K345" s="293"/>
      <c r="L345" s="293"/>
      <c r="M345" s="293"/>
      <c r="N345" s="293"/>
      <c r="O345" s="292">
        <f t="shared" ref="O345:O350" si="182">SUM(G345:N345)</f>
        <v>390</v>
      </c>
      <c r="P345" s="293">
        <v>390</v>
      </c>
      <c r="Q345" s="292">
        <f t="shared" ref="Q345:Q352" si="183">F345+O345-P345</f>
        <v>0</v>
      </c>
      <c r="R345" s="292">
        <f t="shared" ref="R345:R350" si="184">E345*3</f>
        <v>390</v>
      </c>
      <c r="S345" s="293"/>
      <c r="T345" s="293"/>
      <c r="U345" s="293"/>
      <c r="V345" s="293"/>
      <c r="W345" s="293"/>
      <c r="X345" s="293"/>
      <c r="Y345" s="293"/>
      <c r="Z345" s="292">
        <f t="shared" ref="Z345:Z350" si="185">SUM(R345:Y345)</f>
        <v>390</v>
      </c>
      <c r="AA345" s="293">
        <v>390</v>
      </c>
      <c r="AB345" s="292">
        <f t="shared" ref="AB345:AB352" si="186">Q345+Z345-AA345</f>
        <v>0</v>
      </c>
      <c r="AC345" s="292">
        <f t="shared" ref="AC345:AC350" si="187">$E345*3</f>
        <v>390</v>
      </c>
      <c r="AD345" s="293"/>
      <c r="AE345" s="293"/>
      <c r="AF345" s="293"/>
      <c r="AG345" s="293"/>
      <c r="AH345" s="293"/>
      <c r="AI345" s="293"/>
      <c r="AJ345" s="293"/>
      <c r="AK345" s="292">
        <f t="shared" ref="AK345:AK350" si="188">SUM(AC345:AJ345)</f>
        <v>390</v>
      </c>
      <c r="AL345" s="293">
        <v>390</v>
      </c>
      <c r="AM345" s="292">
        <f t="shared" ref="AM345:AM352" si="189">AB345+AK345-AL345</f>
        <v>0</v>
      </c>
      <c r="AN345" s="292">
        <f t="shared" ref="AN345:AN350" si="190">$E345*3</f>
        <v>390</v>
      </c>
      <c r="AO345" s="293"/>
      <c r="AP345" s="293"/>
      <c r="AQ345" s="293"/>
      <c r="AR345" s="293"/>
      <c r="AS345" s="293"/>
      <c r="AT345" s="293"/>
      <c r="AU345" s="293"/>
      <c r="AV345" s="292">
        <f t="shared" ref="AV345:AV350" si="191">SUM(AN345:AU345)</f>
        <v>390</v>
      </c>
      <c r="AW345" s="293">
        <v>390</v>
      </c>
      <c r="AX345" s="292">
        <f t="shared" ref="AX345:AX352" si="192">AM345+AV345-AW345</f>
        <v>0</v>
      </c>
      <c r="AY345" s="137" t="str">
        <f t="shared" si="158"/>
        <v>*</v>
      </c>
      <c r="AZ345" s="143"/>
      <c r="BA345" s="143" t="str">
        <f t="shared" si="181"/>
        <v/>
      </c>
      <c r="BD345" s="143" t="str">
        <f t="shared" si="180"/>
        <v>SOFTCOM</v>
      </c>
    </row>
    <row r="346" spans="1:56" ht="12">
      <c r="A346" s="288">
        <v>344</v>
      </c>
      <c r="B346" s="289" t="s">
        <v>669</v>
      </c>
      <c r="C346" s="290" t="s">
        <v>23</v>
      </c>
      <c r="D346" s="290" t="s">
        <v>671</v>
      </c>
      <c r="E346" s="291">
        <v>115</v>
      </c>
      <c r="F346" s="292">
        <v>0</v>
      </c>
      <c r="G346" s="292">
        <f t="shared" si="171"/>
        <v>345</v>
      </c>
      <c r="H346" s="293"/>
      <c r="I346" s="293">
        <v>200</v>
      </c>
      <c r="J346" s="293"/>
      <c r="K346" s="293"/>
      <c r="L346" s="293"/>
      <c r="M346" s="293"/>
      <c r="N346" s="293"/>
      <c r="O346" s="292">
        <f t="shared" si="182"/>
        <v>545</v>
      </c>
      <c r="P346" s="293">
        <v>545</v>
      </c>
      <c r="Q346" s="292">
        <f t="shared" si="183"/>
        <v>0</v>
      </c>
      <c r="R346" s="292">
        <f t="shared" si="184"/>
        <v>345</v>
      </c>
      <c r="S346" s="293"/>
      <c r="T346" s="293">
        <v>100</v>
      </c>
      <c r="U346" s="293"/>
      <c r="V346" s="293"/>
      <c r="W346" s="293"/>
      <c r="X346" s="293"/>
      <c r="Y346" s="293"/>
      <c r="Z346" s="292">
        <f t="shared" si="185"/>
        <v>445</v>
      </c>
      <c r="AA346" s="293">
        <v>445</v>
      </c>
      <c r="AB346" s="292">
        <f t="shared" si="186"/>
        <v>0</v>
      </c>
      <c r="AC346" s="292">
        <f t="shared" si="187"/>
        <v>345</v>
      </c>
      <c r="AD346" s="293">
        <v>60</v>
      </c>
      <c r="AE346" s="293"/>
      <c r="AF346" s="293"/>
      <c r="AG346" s="293"/>
      <c r="AH346" s="293"/>
      <c r="AI346" s="293"/>
      <c r="AJ346" s="293"/>
      <c r="AK346" s="292">
        <f t="shared" si="188"/>
        <v>405</v>
      </c>
      <c r="AL346" s="293">
        <v>405</v>
      </c>
      <c r="AM346" s="292">
        <f t="shared" si="189"/>
        <v>0</v>
      </c>
      <c r="AN346" s="292">
        <f t="shared" si="190"/>
        <v>345</v>
      </c>
      <c r="AO346" s="293"/>
      <c r="AP346" s="293">
        <v>100</v>
      </c>
      <c r="AQ346" s="293"/>
      <c r="AR346" s="293"/>
      <c r="AS346" s="293"/>
      <c r="AT346" s="293"/>
      <c r="AU346" s="293"/>
      <c r="AV346" s="292">
        <f t="shared" si="191"/>
        <v>445</v>
      </c>
      <c r="AW346" s="293">
        <v>445</v>
      </c>
      <c r="AX346" s="292">
        <f t="shared" si="192"/>
        <v>0</v>
      </c>
      <c r="AY346" s="137" t="str">
        <f t="shared" si="158"/>
        <v>*</v>
      </c>
      <c r="AZ346" s="143"/>
      <c r="BA346" s="143" t="str">
        <f t="shared" si="181"/>
        <v/>
      </c>
      <c r="BD346" s="143" t="str">
        <f t="shared" si="180"/>
        <v>SOLING</v>
      </c>
    </row>
    <row r="347" spans="1:56" ht="12">
      <c r="A347" s="288">
        <v>345</v>
      </c>
      <c r="B347" s="289" t="s">
        <v>1972</v>
      </c>
      <c r="C347" s="290" t="s">
        <v>14</v>
      </c>
      <c r="D347" s="290" t="s">
        <v>1995</v>
      </c>
      <c r="E347" s="291">
        <v>75</v>
      </c>
      <c r="F347" s="292">
        <v>0</v>
      </c>
      <c r="G347" s="292">
        <f t="shared" si="171"/>
        <v>225</v>
      </c>
      <c r="H347" s="293"/>
      <c r="I347" s="293"/>
      <c r="J347" s="293"/>
      <c r="K347" s="293"/>
      <c r="L347" s="293"/>
      <c r="M347" s="293"/>
      <c r="N347" s="293"/>
      <c r="O347" s="292">
        <f t="shared" si="182"/>
        <v>225</v>
      </c>
      <c r="P347" s="293"/>
      <c r="Q347" s="292">
        <f t="shared" si="183"/>
        <v>225</v>
      </c>
      <c r="R347" s="292">
        <f t="shared" si="184"/>
        <v>225</v>
      </c>
      <c r="S347" s="293"/>
      <c r="T347" s="293"/>
      <c r="U347" s="293"/>
      <c r="V347" s="293"/>
      <c r="W347" s="293"/>
      <c r="X347" s="293"/>
      <c r="Y347" s="293"/>
      <c r="Z347" s="292">
        <f t="shared" si="185"/>
        <v>225</v>
      </c>
      <c r="AA347" s="293">
        <v>450</v>
      </c>
      <c r="AB347" s="292">
        <f t="shared" si="186"/>
        <v>0</v>
      </c>
      <c r="AC347" s="292">
        <f t="shared" si="187"/>
        <v>225</v>
      </c>
      <c r="AD347" s="293"/>
      <c r="AE347" s="293"/>
      <c r="AF347" s="293"/>
      <c r="AG347" s="293"/>
      <c r="AH347" s="293"/>
      <c r="AI347" s="293"/>
      <c r="AJ347" s="293"/>
      <c r="AK347" s="292">
        <f t="shared" si="188"/>
        <v>225</v>
      </c>
      <c r="AL347" s="293"/>
      <c r="AM347" s="292">
        <f t="shared" si="189"/>
        <v>225</v>
      </c>
      <c r="AN347" s="292">
        <f t="shared" si="190"/>
        <v>225</v>
      </c>
      <c r="AO347" s="293"/>
      <c r="AP347" s="293"/>
      <c r="AQ347" s="293"/>
      <c r="AR347" s="293"/>
      <c r="AS347" s="293"/>
      <c r="AT347" s="293"/>
      <c r="AU347" s="293"/>
      <c r="AV347" s="292">
        <f t="shared" si="191"/>
        <v>225</v>
      </c>
      <c r="AW347" s="293">
        <v>450</v>
      </c>
      <c r="AX347" s="292">
        <f t="shared" si="192"/>
        <v>0</v>
      </c>
      <c r="AY347" s="137" t="str">
        <f t="shared" si="158"/>
        <v>*</v>
      </c>
      <c r="AZ347" s="137" t="str">
        <f>IF(F347&gt;P347,"!!!","")</f>
        <v/>
      </c>
      <c r="BA347" s="143" t="str">
        <f t="shared" si="181"/>
        <v/>
      </c>
      <c r="BD347" s="143" t="str">
        <f t="shared" si="180"/>
        <v>STAŢIA AVICOLĂ DE INCUBAŢIE DIN ARIONEŞTI</v>
      </c>
    </row>
    <row r="348" spans="1:56" ht="12">
      <c r="A348" s="288">
        <v>346</v>
      </c>
      <c r="B348" s="289" t="s">
        <v>679</v>
      </c>
      <c r="C348" s="290" t="s">
        <v>14</v>
      </c>
      <c r="D348" s="290" t="s">
        <v>904</v>
      </c>
      <c r="E348" s="291">
        <v>240</v>
      </c>
      <c r="F348" s="292">
        <v>0</v>
      </c>
      <c r="G348" s="292">
        <f t="shared" si="171"/>
        <v>720</v>
      </c>
      <c r="H348" s="293"/>
      <c r="I348" s="293"/>
      <c r="J348" s="293"/>
      <c r="K348" s="293"/>
      <c r="L348" s="293"/>
      <c r="M348" s="293"/>
      <c r="N348" s="293"/>
      <c r="O348" s="292">
        <f t="shared" si="182"/>
        <v>720</v>
      </c>
      <c r="P348" s="293">
        <v>740</v>
      </c>
      <c r="Q348" s="292">
        <f t="shared" si="183"/>
        <v>-20</v>
      </c>
      <c r="R348" s="292">
        <f t="shared" si="184"/>
        <v>720</v>
      </c>
      <c r="S348" s="293"/>
      <c r="T348" s="293"/>
      <c r="U348" s="293"/>
      <c r="V348" s="293"/>
      <c r="W348" s="293"/>
      <c r="X348" s="293"/>
      <c r="Y348" s="293"/>
      <c r="Z348" s="292">
        <f t="shared" si="185"/>
        <v>720</v>
      </c>
      <c r="AA348" s="293">
        <v>2220</v>
      </c>
      <c r="AB348" s="292">
        <f t="shared" si="186"/>
        <v>-1520</v>
      </c>
      <c r="AC348" s="292">
        <f t="shared" si="187"/>
        <v>720</v>
      </c>
      <c r="AD348" s="293"/>
      <c r="AE348" s="293"/>
      <c r="AF348" s="293"/>
      <c r="AG348" s="293"/>
      <c r="AH348" s="293"/>
      <c r="AI348" s="293"/>
      <c r="AJ348" s="293"/>
      <c r="AK348" s="292">
        <f t="shared" si="188"/>
        <v>720</v>
      </c>
      <c r="AL348" s="293"/>
      <c r="AM348" s="292">
        <f t="shared" si="189"/>
        <v>-800</v>
      </c>
      <c r="AN348" s="292">
        <f t="shared" si="190"/>
        <v>720</v>
      </c>
      <c r="AO348" s="293"/>
      <c r="AP348" s="293"/>
      <c r="AQ348" s="293"/>
      <c r="AR348" s="293"/>
      <c r="AS348" s="293"/>
      <c r="AT348" s="293"/>
      <c r="AU348" s="293"/>
      <c r="AV348" s="292">
        <f t="shared" si="191"/>
        <v>720</v>
      </c>
      <c r="AW348" s="293"/>
      <c r="AX348" s="292">
        <f t="shared" si="192"/>
        <v>-80</v>
      </c>
      <c r="AY348" s="137" t="str">
        <f t="shared" si="158"/>
        <v/>
      </c>
      <c r="AZ348" s="137" t="str">
        <f>IF(F348&gt;P348,"!!!","")</f>
        <v/>
      </c>
      <c r="BA348" s="143" t="str">
        <f t="shared" si="181"/>
        <v/>
      </c>
      <c r="BD348" s="143" t="str">
        <f t="shared" si="180"/>
        <v>STIL</v>
      </c>
    </row>
    <row r="349" spans="1:56" ht="12">
      <c r="A349" s="288">
        <v>347</v>
      </c>
      <c r="B349" s="289" t="s">
        <v>3825</v>
      </c>
      <c r="C349" s="290" t="s">
        <v>14</v>
      </c>
      <c r="D349" s="290"/>
      <c r="E349" s="291">
        <v>200</v>
      </c>
      <c r="F349" s="292">
        <v>0</v>
      </c>
      <c r="G349" s="292">
        <v>200</v>
      </c>
      <c r="H349" s="293"/>
      <c r="I349" s="293"/>
      <c r="J349" s="293"/>
      <c r="K349" s="293"/>
      <c r="L349" s="293"/>
      <c r="M349" s="293"/>
      <c r="N349" s="293"/>
      <c r="O349" s="292">
        <f t="shared" si="182"/>
        <v>200</v>
      </c>
      <c r="P349" s="293">
        <v>2000</v>
      </c>
      <c r="Q349" s="292">
        <f t="shared" si="183"/>
        <v>-1800</v>
      </c>
      <c r="R349" s="292">
        <f t="shared" si="184"/>
        <v>600</v>
      </c>
      <c r="S349" s="293"/>
      <c r="T349" s="293"/>
      <c r="U349" s="293"/>
      <c r="V349" s="293"/>
      <c r="W349" s="293"/>
      <c r="X349" s="293"/>
      <c r="Y349" s="293"/>
      <c r="Z349" s="292">
        <f t="shared" si="185"/>
        <v>600</v>
      </c>
      <c r="AA349" s="293"/>
      <c r="AB349" s="292">
        <f t="shared" si="186"/>
        <v>-1200</v>
      </c>
      <c r="AC349" s="292">
        <f t="shared" si="187"/>
        <v>600</v>
      </c>
      <c r="AD349" s="293"/>
      <c r="AE349" s="293"/>
      <c r="AF349" s="293"/>
      <c r="AG349" s="293"/>
      <c r="AH349" s="293"/>
      <c r="AI349" s="293"/>
      <c r="AJ349" s="293"/>
      <c r="AK349" s="292">
        <f t="shared" si="188"/>
        <v>600</v>
      </c>
      <c r="AL349" s="293"/>
      <c r="AM349" s="292">
        <f t="shared" si="189"/>
        <v>-600</v>
      </c>
      <c r="AN349" s="292">
        <f t="shared" si="190"/>
        <v>600</v>
      </c>
      <c r="AO349" s="293"/>
      <c r="AP349" s="293"/>
      <c r="AQ349" s="293"/>
      <c r="AR349" s="293"/>
      <c r="AS349" s="293"/>
      <c r="AT349" s="293"/>
      <c r="AU349" s="293"/>
      <c r="AV349" s="292">
        <f t="shared" si="191"/>
        <v>600</v>
      </c>
      <c r="AW349" s="293"/>
      <c r="AX349" s="292">
        <f t="shared" si="192"/>
        <v>0</v>
      </c>
      <c r="BA349" s="143" t="str">
        <f t="shared" si="181"/>
        <v>!!!!!</v>
      </c>
      <c r="BD349" s="143" t="str">
        <f t="shared" si="180"/>
        <v>STIL-S</v>
      </c>
    </row>
    <row r="350" spans="1:56" ht="12">
      <c r="A350" s="288">
        <v>348</v>
      </c>
      <c r="B350" s="289" t="s">
        <v>681</v>
      </c>
      <c r="C350" s="290" t="s">
        <v>14</v>
      </c>
      <c r="D350" s="290" t="s">
        <v>683</v>
      </c>
      <c r="E350" s="291">
        <v>110</v>
      </c>
      <c r="F350" s="292">
        <v>100</v>
      </c>
      <c r="G350" s="292">
        <f t="shared" si="171"/>
        <v>330</v>
      </c>
      <c r="H350" s="293"/>
      <c r="I350" s="293"/>
      <c r="J350" s="293"/>
      <c r="K350" s="293"/>
      <c r="L350" s="293"/>
      <c r="M350" s="293"/>
      <c r="N350" s="293"/>
      <c r="O350" s="292">
        <f t="shared" si="182"/>
        <v>330</v>
      </c>
      <c r="P350" s="293">
        <v>1420</v>
      </c>
      <c r="Q350" s="292">
        <f t="shared" si="183"/>
        <v>-990</v>
      </c>
      <c r="R350" s="292">
        <f t="shared" si="184"/>
        <v>330</v>
      </c>
      <c r="S350" s="293"/>
      <c r="T350" s="293"/>
      <c r="U350" s="293"/>
      <c r="V350" s="293"/>
      <c r="W350" s="293">
        <v>100</v>
      </c>
      <c r="X350" s="293"/>
      <c r="Y350" s="293"/>
      <c r="Z350" s="292">
        <f t="shared" si="185"/>
        <v>430</v>
      </c>
      <c r="AA350" s="293"/>
      <c r="AB350" s="292">
        <f t="shared" si="186"/>
        <v>-560</v>
      </c>
      <c r="AC350" s="292">
        <f t="shared" si="187"/>
        <v>330</v>
      </c>
      <c r="AD350" s="293"/>
      <c r="AE350" s="293"/>
      <c r="AF350" s="293"/>
      <c r="AG350" s="293"/>
      <c r="AH350" s="293"/>
      <c r="AI350" s="293"/>
      <c r="AJ350" s="293"/>
      <c r="AK350" s="292">
        <f t="shared" si="188"/>
        <v>330</v>
      </c>
      <c r="AL350" s="293"/>
      <c r="AM350" s="292">
        <f t="shared" si="189"/>
        <v>-230</v>
      </c>
      <c r="AN350" s="292">
        <f t="shared" si="190"/>
        <v>330</v>
      </c>
      <c r="AO350" s="293"/>
      <c r="AP350" s="293"/>
      <c r="AQ350" s="293"/>
      <c r="AR350" s="293"/>
      <c r="AS350" s="293"/>
      <c r="AT350" s="293"/>
      <c r="AU350" s="293"/>
      <c r="AV350" s="292">
        <f t="shared" si="191"/>
        <v>330</v>
      </c>
      <c r="AW350" s="293">
        <v>100</v>
      </c>
      <c r="AX350" s="292">
        <f t="shared" si="192"/>
        <v>0</v>
      </c>
      <c r="AY350" s="137" t="str">
        <f t="shared" si="158"/>
        <v>*</v>
      </c>
      <c r="AZ350" s="143"/>
      <c r="BA350" s="143" t="str">
        <f t="shared" si="181"/>
        <v/>
      </c>
      <c r="BD350" s="143" t="str">
        <f t="shared" si="180"/>
        <v>SUCCES</v>
      </c>
    </row>
    <row r="351" spans="1:56" ht="12">
      <c r="A351" s="288">
        <v>349</v>
      </c>
      <c r="B351" s="296" t="s">
        <v>3118</v>
      </c>
      <c r="C351" s="297" t="s">
        <v>1708</v>
      </c>
      <c r="D351" s="297" t="s">
        <v>876</v>
      </c>
      <c r="E351" s="298"/>
      <c r="F351" s="299">
        <v>350</v>
      </c>
      <c r="G351" s="299"/>
      <c r="H351" s="300"/>
      <c r="I351" s="300"/>
      <c r="J351" s="300"/>
      <c r="K351" s="300"/>
      <c r="L351" s="300"/>
      <c r="M351" s="300"/>
      <c r="N351" s="300"/>
      <c r="O351" s="299"/>
      <c r="P351" s="300"/>
      <c r="Q351" s="299">
        <f t="shared" si="183"/>
        <v>350</v>
      </c>
      <c r="R351" s="299"/>
      <c r="S351" s="300"/>
      <c r="T351" s="300"/>
      <c r="U351" s="300"/>
      <c r="V351" s="300"/>
      <c r="W351" s="300"/>
      <c r="X351" s="300"/>
      <c r="Y351" s="300"/>
      <c r="Z351" s="299"/>
      <c r="AA351" s="300"/>
      <c r="AB351" s="299">
        <f t="shared" si="186"/>
        <v>350</v>
      </c>
      <c r="AC351" s="299"/>
      <c r="AD351" s="300"/>
      <c r="AE351" s="300"/>
      <c r="AF351" s="300"/>
      <c r="AG351" s="300"/>
      <c r="AH351" s="300"/>
      <c r="AI351" s="300"/>
      <c r="AJ351" s="300"/>
      <c r="AK351" s="299"/>
      <c r="AL351" s="300"/>
      <c r="AM351" s="299">
        <f t="shared" si="189"/>
        <v>350</v>
      </c>
      <c r="AN351" s="299"/>
      <c r="AO351" s="300"/>
      <c r="AP351" s="300"/>
      <c r="AQ351" s="300"/>
      <c r="AR351" s="300"/>
      <c r="AS351" s="300"/>
      <c r="AT351" s="300"/>
      <c r="AU351" s="300"/>
      <c r="AV351" s="299"/>
      <c r="AW351" s="300"/>
      <c r="AX351" s="299">
        <f t="shared" si="192"/>
        <v>350</v>
      </c>
      <c r="AY351" s="137" t="str">
        <f t="shared" si="158"/>
        <v/>
      </c>
      <c r="AZ351" s="143"/>
      <c r="BA351" s="143" t="str">
        <f t="shared" si="181"/>
        <v/>
      </c>
      <c r="BD351" s="143" t="str">
        <f t="shared" si="180"/>
        <v>SUCCES BASARABEASCA (СТОП С 4КВ2011)</v>
      </c>
    </row>
    <row r="352" spans="1:56" ht="12">
      <c r="A352" s="288">
        <v>350</v>
      </c>
      <c r="B352" s="289" t="s">
        <v>1580</v>
      </c>
      <c r="C352" s="290" t="s">
        <v>14</v>
      </c>
      <c r="D352" s="290"/>
      <c r="E352" s="291">
        <v>165</v>
      </c>
      <c r="F352" s="292">
        <v>0</v>
      </c>
      <c r="G352" s="292">
        <f>E352*3</f>
        <v>495</v>
      </c>
      <c r="H352" s="293"/>
      <c r="I352" s="293"/>
      <c r="J352" s="293"/>
      <c r="K352" s="293"/>
      <c r="L352" s="293"/>
      <c r="M352" s="293"/>
      <c r="N352" s="293"/>
      <c r="O352" s="292">
        <f>SUM(G352:N352)</f>
        <v>495</v>
      </c>
      <c r="P352" s="293">
        <v>495</v>
      </c>
      <c r="Q352" s="292">
        <f t="shared" si="183"/>
        <v>0</v>
      </c>
      <c r="R352" s="292">
        <f>E352*3</f>
        <v>495</v>
      </c>
      <c r="S352" s="293"/>
      <c r="T352" s="293"/>
      <c r="U352" s="293"/>
      <c r="V352" s="293"/>
      <c r="W352" s="293"/>
      <c r="X352" s="293"/>
      <c r="Y352" s="293"/>
      <c r="Z352" s="292">
        <f>SUM(R352:Y352)</f>
        <v>495</v>
      </c>
      <c r="AA352" s="293">
        <v>495</v>
      </c>
      <c r="AB352" s="292">
        <f t="shared" si="186"/>
        <v>0</v>
      </c>
      <c r="AC352" s="292">
        <f>$E352*3</f>
        <v>495</v>
      </c>
      <c r="AD352" s="293"/>
      <c r="AE352" s="293"/>
      <c r="AF352" s="293"/>
      <c r="AG352" s="293"/>
      <c r="AH352" s="293"/>
      <c r="AI352" s="293"/>
      <c r="AJ352" s="293"/>
      <c r="AK352" s="292">
        <f>SUM(AC352:AJ352)</f>
        <v>495</v>
      </c>
      <c r="AL352" s="293">
        <v>495</v>
      </c>
      <c r="AM352" s="292">
        <f t="shared" si="189"/>
        <v>0</v>
      </c>
      <c r="AN352" s="292">
        <f>$E352*3</f>
        <v>495</v>
      </c>
      <c r="AO352" s="293"/>
      <c r="AP352" s="293"/>
      <c r="AQ352" s="293"/>
      <c r="AR352" s="293"/>
      <c r="AS352" s="293">
        <v>100</v>
      </c>
      <c r="AT352" s="293"/>
      <c r="AU352" s="293"/>
      <c r="AV352" s="292">
        <f>SUM(AN352:AU352)</f>
        <v>595</v>
      </c>
      <c r="AW352" s="293">
        <v>495</v>
      </c>
      <c r="AX352" s="292">
        <f t="shared" si="192"/>
        <v>100</v>
      </c>
      <c r="AY352" s="137" t="str">
        <f t="shared" si="158"/>
        <v/>
      </c>
      <c r="AZ352" s="143"/>
      <c r="BA352" s="143" t="str">
        <f t="shared" si="181"/>
        <v/>
      </c>
      <c r="BD352" s="143" t="str">
        <f t="shared" si="180"/>
        <v>SUD-TRANS</v>
      </c>
    </row>
    <row r="353" spans="1:56" ht="12">
      <c r="A353" s="288">
        <v>351</v>
      </c>
      <c r="B353" s="319" t="s">
        <v>684</v>
      </c>
      <c r="C353" s="320" t="s">
        <v>30</v>
      </c>
      <c r="D353" s="321"/>
      <c r="E353" s="319"/>
      <c r="F353" s="322"/>
      <c r="G353" s="299"/>
      <c r="H353" s="300"/>
      <c r="I353" s="300"/>
      <c r="J353" s="300"/>
      <c r="K353" s="300"/>
      <c r="L353" s="300"/>
      <c r="M353" s="300"/>
      <c r="N353" s="300"/>
      <c r="O353" s="299"/>
      <c r="P353" s="300"/>
      <c r="Q353" s="299"/>
      <c r="R353" s="299"/>
      <c r="S353" s="300"/>
      <c r="T353" s="300"/>
      <c r="U353" s="300"/>
      <c r="V353" s="300"/>
      <c r="W353" s="300"/>
      <c r="X353" s="300"/>
      <c r="Y353" s="300"/>
      <c r="Z353" s="299"/>
      <c r="AA353" s="300"/>
      <c r="AB353" s="299"/>
      <c r="AC353" s="299"/>
      <c r="AD353" s="300"/>
      <c r="AE353" s="300"/>
      <c r="AF353" s="300"/>
      <c r="AG353" s="300"/>
      <c r="AH353" s="300"/>
      <c r="AI353" s="300"/>
      <c r="AJ353" s="300"/>
      <c r="AK353" s="299"/>
      <c r="AL353" s="300"/>
      <c r="AM353" s="299"/>
      <c r="AN353" s="299"/>
      <c r="AO353" s="300"/>
      <c r="AP353" s="300"/>
      <c r="AQ353" s="300"/>
      <c r="AR353" s="300"/>
      <c r="AS353" s="300"/>
      <c r="AT353" s="300"/>
      <c r="AU353" s="300"/>
      <c r="AV353" s="299"/>
      <c r="AW353" s="300"/>
      <c r="AX353" s="299"/>
      <c r="AY353" s="137" t="str">
        <f t="shared" ref="AY353:AY384" si="193">IF(AX353=0,"*","")</f>
        <v>*</v>
      </c>
      <c r="AZ353" s="143"/>
      <c r="BA353" s="143" t="str">
        <f t="shared" si="181"/>
        <v/>
      </c>
      <c r="BD353" s="143" t="str">
        <f t="shared" si="180"/>
        <v>SUT</v>
      </c>
    </row>
    <row r="354" spans="1:56" ht="12">
      <c r="A354" s="288">
        <v>352</v>
      </c>
      <c r="B354" s="289" t="s">
        <v>3904</v>
      </c>
      <c r="C354" s="290" t="s">
        <v>23</v>
      </c>
      <c r="D354" s="290" t="s">
        <v>688</v>
      </c>
      <c r="E354" s="291">
        <v>125</v>
      </c>
      <c r="F354" s="292">
        <v>0</v>
      </c>
      <c r="G354" s="292">
        <f>E354*3</f>
        <v>375</v>
      </c>
      <c r="H354" s="293"/>
      <c r="I354" s="293"/>
      <c r="J354" s="293"/>
      <c r="K354" s="293"/>
      <c r="L354" s="293"/>
      <c r="M354" s="293"/>
      <c r="N354" s="293"/>
      <c r="O354" s="292">
        <f>SUM(G354:N354)</f>
        <v>375</v>
      </c>
      <c r="P354" s="293">
        <v>1500</v>
      </c>
      <c r="Q354" s="292">
        <f t="shared" ref="Q354:Q363" si="194">F354+O354-P354</f>
        <v>-1125</v>
      </c>
      <c r="R354" s="292">
        <f>E354*3</f>
        <v>375</v>
      </c>
      <c r="S354" s="293"/>
      <c r="T354" s="293">
        <v>100</v>
      </c>
      <c r="U354" s="293"/>
      <c r="V354" s="293"/>
      <c r="W354" s="293"/>
      <c r="X354" s="293"/>
      <c r="Y354" s="293"/>
      <c r="Z354" s="292">
        <f>SUM(R354:Y354)</f>
        <v>475</v>
      </c>
      <c r="AA354" s="293"/>
      <c r="AB354" s="292">
        <f t="shared" ref="AB354:AB363" si="195">Q354+Z354-AA354</f>
        <v>-650</v>
      </c>
      <c r="AC354" s="292">
        <f>$E354*3</f>
        <v>375</v>
      </c>
      <c r="AD354" s="293"/>
      <c r="AE354" s="293"/>
      <c r="AF354" s="293"/>
      <c r="AG354" s="293"/>
      <c r="AH354" s="293"/>
      <c r="AI354" s="293"/>
      <c r="AJ354" s="293">
        <v>500</v>
      </c>
      <c r="AK354" s="292">
        <f>SUM(AC354:AJ354)</f>
        <v>875</v>
      </c>
      <c r="AL354" s="293">
        <v>225</v>
      </c>
      <c r="AM354" s="292">
        <f t="shared" ref="AM354:AM363" si="196">AB354+AK354-AL354</f>
        <v>0</v>
      </c>
      <c r="AN354" s="292"/>
      <c r="AO354" s="293"/>
      <c r="AP354" s="293"/>
      <c r="AQ354" s="293"/>
      <c r="AR354" s="293"/>
      <c r="AS354" s="293"/>
      <c r="AT354" s="293"/>
      <c r="AU354" s="293"/>
      <c r="AV354" s="292">
        <f>SUM(AN354:AU354)</f>
        <v>0</v>
      </c>
      <c r="AW354" s="293"/>
      <c r="AX354" s="292">
        <f t="shared" ref="AX354:AX363" si="197">AM354+AV354-AW354</f>
        <v>0</v>
      </c>
      <c r="AZ354" s="143"/>
      <c r="BA354" s="143" t="str">
        <f t="shared" si="181"/>
        <v/>
      </c>
      <c r="BD354" s="143" t="str">
        <f t="shared" si="180"/>
        <v>TALIGAL (НЕ НАЧИСЛЯТЬ, НА ХРАНЕНИИ С 01.10.2021)</v>
      </c>
    </row>
    <row r="355" spans="1:56" ht="12">
      <c r="A355" s="288">
        <v>353</v>
      </c>
      <c r="B355" s="289" t="s">
        <v>3883</v>
      </c>
      <c r="C355" s="290" t="s">
        <v>14</v>
      </c>
      <c r="D355" s="290"/>
      <c r="E355" s="291">
        <v>50</v>
      </c>
      <c r="F355" s="292">
        <v>1500</v>
      </c>
      <c r="G355" s="292">
        <f>E355*3</f>
        <v>150</v>
      </c>
      <c r="H355" s="293"/>
      <c r="I355" s="293"/>
      <c r="J355" s="293"/>
      <c r="K355" s="293"/>
      <c r="L355" s="293"/>
      <c r="M355" s="293"/>
      <c r="N355" s="293"/>
      <c r="O355" s="292">
        <f>SUM(G355:N355)</f>
        <v>150</v>
      </c>
      <c r="P355" s="293"/>
      <c r="Q355" s="292">
        <f t="shared" si="194"/>
        <v>1650</v>
      </c>
      <c r="R355" s="292">
        <f>E355*3</f>
        <v>150</v>
      </c>
      <c r="S355" s="293"/>
      <c r="T355" s="293"/>
      <c r="U355" s="293"/>
      <c r="V355" s="293"/>
      <c r="W355" s="293"/>
      <c r="X355" s="293"/>
      <c r="Y355" s="293"/>
      <c r="Z355" s="292">
        <f>SUM(R355:Y355)</f>
        <v>150</v>
      </c>
      <c r="AA355" s="293"/>
      <c r="AB355" s="292">
        <f t="shared" si="195"/>
        <v>1800</v>
      </c>
      <c r="AC355" s="292">
        <v>50</v>
      </c>
      <c r="AD355" s="293"/>
      <c r="AE355" s="293"/>
      <c r="AF355" s="293"/>
      <c r="AG355" s="293"/>
      <c r="AH355" s="293"/>
      <c r="AI355" s="293"/>
      <c r="AJ355" s="293">
        <v>250</v>
      </c>
      <c r="AK355" s="292">
        <f>SUM(AC355:AJ355)</f>
        <v>300</v>
      </c>
      <c r="AL355" s="293">
        <v>2100</v>
      </c>
      <c r="AM355" s="292">
        <f t="shared" si="196"/>
        <v>0</v>
      </c>
      <c r="AN355" s="292"/>
      <c r="AO355" s="293"/>
      <c r="AP355" s="293"/>
      <c r="AQ355" s="293"/>
      <c r="AR355" s="293"/>
      <c r="AS355" s="293"/>
      <c r="AT355" s="293"/>
      <c r="AU355" s="293"/>
      <c r="AV355" s="292">
        <f>SUM(AN355:AU355)</f>
        <v>0</v>
      </c>
      <c r="AW355" s="293"/>
      <c r="AX355" s="292">
        <f t="shared" si="197"/>
        <v>0</v>
      </c>
      <c r="AY355" s="137" t="str">
        <f t="shared" si="193"/>
        <v>*</v>
      </c>
      <c r="AZ355" s="143"/>
      <c r="BA355" s="143" t="str">
        <f t="shared" si="181"/>
        <v/>
      </c>
      <c r="BD355" s="143" t="str">
        <f t="shared" si="180"/>
        <v>TECGAZDETAL (STOP 30.07.21)</v>
      </c>
    </row>
    <row r="356" spans="1:56" ht="12">
      <c r="A356" s="288">
        <v>354</v>
      </c>
      <c r="B356" s="289" t="s">
        <v>689</v>
      </c>
      <c r="C356" s="290" t="s">
        <v>23</v>
      </c>
      <c r="D356" s="290" t="s">
        <v>691</v>
      </c>
      <c r="E356" s="291">
        <v>130</v>
      </c>
      <c r="F356" s="292">
        <v>0</v>
      </c>
      <c r="G356" s="292">
        <f>E356*3</f>
        <v>390</v>
      </c>
      <c r="H356" s="293"/>
      <c r="I356" s="293"/>
      <c r="J356" s="293"/>
      <c r="K356" s="293"/>
      <c r="L356" s="293"/>
      <c r="M356" s="293"/>
      <c r="N356" s="293"/>
      <c r="O356" s="292">
        <f>SUM(G356:N356)</f>
        <v>390</v>
      </c>
      <c r="P356" s="293">
        <v>1560</v>
      </c>
      <c r="Q356" s="292">
        <f t="shared" si="194"/>
        <v>-1170</v>
      </c>
      <c r="R356" s="292">
        <f>E356*3</f>
        <v>390</v>
      </c>
      <c r="S356" s="293"/>
      <c r="T356" s="293"/>
      <c r="U356" s="293"/>
      <c r="V356" s="293"/>
      <c r="W356" s="293"/>
      <c r="X356" s="293"/>
      <c r="Y356" s="293"/>
      <c r="Z356" s="292">
        <f>SUM(R356:Y356)</f>
        <v>390</v>
      </c>
      <c r="AA356" s="293"/>
      <c r="AB356" s="292">
        <f t="shared" si="195"/>
        <v>-780</v>
      </c>
      <c r="AC356" s="292">
        <f>$E356*3</f>
        <v>390</v>
      </c>
      <c r="AD356" s="293"/>
      <c r="AE356" s="293"/>
      <c r="AF356" s="293"/>
      <c r="AG356" s="293"/>
      <c r="AH356" s="293"/>
      <c r="AI356" s="293"/>
      <c r="AJ356" s="293"/>
      <c r="AK356" s="292">
        <f>SUM(AC356:AJ356)</f>
        <v>390</v>
      </c>
      <c r="AL356" s="293"/>
      <c r="AM356" s="292">
        <f t="shared" si="196"/>
        <v>-390</v>
      </c>
      <c r="AN356" s="292">
        <f>$E356*3</f>
        <v>390</v>
      </c>
      <c r="AO356" s="293"/>
      <c r="AP356" s="293"/>
      <c r="AQ356" s="293"/>
      <c r="AR356" s="293"/>
      <c r="AS356" s="293"/>
      <c r="AT356" s="293"/>
      <c r="AU356" s="293"/>
      <c r="AV356" s="292">
        <f>SUM(AN356:AU356)</f>
        <v>390</v>
      </c>
      <c r="AW356" s="293">
        <v>1560</v>
      </c>
      <c r="AX356" s="292">
        <f t="shared" si="197"/>
        <v>-1560</v>
      </c>
      <c r="AY356" s="137" t="str">
        <f t="shared" si="193"/>
        <v/>
      </c>
      <c r="AZ356" s="137" t="str">
        <f>IF(F356&gt;P356,"!!!","")</f>
        <v/>
      </c>
      <c r="BA356" s="143" t="str">
        <f t="shared" si="181"/>
        <v/>
      </c>
      <c r="BD356" s="143" t="str">
        <f t="shared" si="180"/>
        <v>TECTON-Z</v>
      </c>
    </row>
    <row r="357" spans="1:56" ht="12">
      <c r="A357" s="288">
        <v>355</v>
      </c>
      <c r="B357" s="289" t="s">
        <v>692</v>
      </c>
      <c r="C357" s="290" t="s">
        <v>14</v>
      </c>
      <c r="D357" s="290" t="s">
        <v>694</v>
      </c>
      <c r="E357" s="291">
        <v>200</v>
      </c>
      <c r="F357" s="292">
        <v>0</v>
      </c>
      <c r="G357" s="292">
        <f>E357*3</f>
        <v>600</v>
      </c>
      <c r="H357" s="293"/>
      <c r="I357" s="293"/>
      <c r="J357" s="293"/>
      <c r="K357" s="293"/>
      <c r="L357" s="293"/>
      <c r="M357" s="293"/>
      <c r="N357" s="293"/>
      <c r="O357" s="292">
        <f>SUM(G357:N357)</f>
        <v>600</v>
      </c>
      <c r="P357" s="293">
        <v>1200</v>
      </c>
      <c r="Q357" s="292">
        <f t="shared" si="194"/>
        <v>-600</v>
      </c>
      <c r="R357" s="292">
        <f>E357*3</f>
        <v>600</v>
      </c>
      <c r="S357" s="293">
        <v>50</v>
      </c>
      <c r="T357" s="293">
        <v>100</v>
      </c>
      <c r="U357" s="293"/>
      <c r="V357" s="293"/>
      <c r="W357" s="293">
        <v>100</v>
      </c>
      <c r="X357" s="293"/>
      <c r="Y357" s="293"/>
      <c r="Z357" s="292">
        <f>SUM(R357:Y357)</f>
        <v>850</v>
      </c>
      <c r="AA357" s="293">
        <v>1450</v>
      </c>
      <c r="AB357" s="292">
        <f t="shared" si="195"/>
        <v>-1200</v>
      </c>
      <c r="AC357" s="292">
        <f>$E357*3</f>
        <v>600</v>
      </c>
      <c r="AD357" s="293"/>
      <c r="AE357" s="293"/>
      <c r="AF357" s="293"/>
      <c r="AG357" s="293"/>
      <c r="AH357" s="293"/>
      <c r="AI357" s="293"/>
      <c r="AJ357" s="293"/>
      <c r="AK357" s="292">
        <f>SUM(AC357:AJ357)</f>
        <v>600</v>
      </c>
      <c r="AL357" s="293"/>
      <c r="AM357" s="292">
        <f t="shared" si="196"/>
        <v>-600</v>
      </c>
      <c r="AN357" s="292">
        <f>$E357*3</f>
        <v>600</v>
      </c>
      <c r="AO357" s="293"/>
      <c r="AP357" s="293"/>
      <c r="AQ357" s="293"/>
      <c r="AR357" s="293"/>
      <c r="AS357" s="293"/>
      <c r="AT357" s="293"/>
      <c r="AU357" s="293"/>
      <c r="AV357" s="292">
        <f>SUM(AN357:AU357)</f>
        <v>600</v>
      </c>
      <c r="AW357" s="293"/>
      <c r="AX357" s="292">
        <f t="shared" si="197"/>
        <v>0</v>
      </c>
      <c r="AY357" s="137" t="str">
        <f t="shared" si="193"/>
        <v>*</v>
      </c>
      <c r="AZ357" s="143"/>
      <c r="BA357" s="143" t="str">
        <f t="shared" si="181"/>
        <v/>
      </c>
      <c r="BD357" s="143" t="str">
        <f t="shared" si="180"/>
        <v>TEHOPTIMED</v>
      </c>
    </row>
    <row r="358" spans="1:56" ht="12">
      <c r="A358" s="288">
        <v>356</v>
      </c>
      <c r="B358" s="319" t="s">
        <v>695</v>
      </c>
      <c r="C358" s="320" t="s">
        <v>30</v>
      </c>
      <c r="D358" s="321"/>
      <c r="E358" s="319"/>
      <c r="F358" s="322">
        <v>560</v>
      </c>
      <c r="G358" s="299"/>
      <c r="H358" s="300"/>
      <c r="I358" s="300"/>
      <c r="J358" s="300"/>
      <c r="K358" s="300"/>
      <c r="L358" s="300"/>
      <c r="M358" s="300"/>
      <c r="N358" s="300"/>
      <c r="O358" s="299"/>
      <c r="P358" s="300"/>
      <c r="Q358" s="299">
        <f t="shared" si="194"/>
        <v>560</v>
      </c>
      <c r="R358" s="299"/>
      <c r="S358" s="300"/>
      <c r="T358" s="300"/>
      <c r="U358" s="300"/>
      <c r="V358" s="300"/>
      <c r="W358" s="300"/>
      <c r="X358" s="300"/>
      <c r="Y358" s="300"/>
      <c r="Z358" s="299"/>
      <c r="AA358" s="300"/>
      <c r="AB358" s="299">
        <f t="shared" si="195"/>
        <v>560</v>
      </c>
      <c r="AC358" s="299"/>
      <c r="AD358" s="300"/>
      <c r="AE358" s="300"/>
      <c r="AF358" s="300"/>
      <c r="AG358" s="300"/>
      <c r="AH358" s="300"/>
      <c r="AI358" s="300"/>
      <c r="AJ358" s="300"/>
      <c r="AK358" s="299"/>
      <c r="AL358" s="300"/>
      <c r="AM358" s="299">
        <f t="shared" si="196"/>
        <v>560</v>
      </c>
      <c r="AN358" s="299"/>
      <c r="AO358" s="300"/>
      <c r="AP358" s="300"/>
      <c r="AQ358" s="300"/>
      <c r="AR358" s="300"/>
      <c r="AS358" s="300"/>
      <c r="AT358" s="300"/>
      <c r="AU358" s="300"/>
      <c r="AV358" s="299"/>
      <c r="AW358" s="300"/>
      <c r="AX358" s="299">
        <f t="shared" si="197"/>
        <v>560</v>
      </c>
      <c r="AY358" s="137" t="str">
        <f t="shared" si="193"/>
        <v/>
      </c>
      <c r="AZ358" s="137" t="str">
        <f>IF(F358&gt;P358,"!!!","")</f>
        <v>!!!</v>
      </c>
      <c r="BA358" s="143" t="str">
        <f t="shared" si="181"/>
        <v/>
      </c>
      <c r="BD358" s="143" t="str">
        <f t="shared" si="180"/>
        <v>TELECANAL-26</v>
      </c>
    </row>
    <row r="359" spans="1:56" ht="12">
      <c r="A359" s="288">
        <v>357</v>
      </c>
      <c r="B359" s="319" t="s">
        <v>3119</v>
      </c>
      <c r="C359" s="320" t="s">
        <v>30</v>
      </c>
      <c r="D359" s="321"/>
      <c r="E359" s="319"/>
      <c r="F359" s="322">
        <v>984.8</v>
      </c>
      <c r="G359" s="299"/>
      <c r="H359" s="300"/>
      <c r="I359" s="300"/>
      <c r="J359" s="300"/>
      <c r="K359" s="300"/>
      <c r="L359" s="300"/>
      <c r="M359" s="300"/>
      <c r="N359" s="300"/>
      <c r="O359" s="299"/>
      <c r="P359" s="300"/>
      <c r="Q359" s="299">
        <f t="shared" si="194"/>
        <v>984.8</v>
      </c>
      <c r="R359" s="299"/>
      <c r="S359" s="300"/>
      <c r="T359" s="300"/>
      <c r="U359" s="300"/>
      <c r="V359" s="300"/>
      <c r="W359" s="300"/>
      <c r="X359" s="300"/>
      <c r="Y359" s="300"/>
      <c r="Z359" s="299"/>
      <c r="AA359" s="300"/>
      <c r="AB359" s="299">
        <f t="shared" si="195"/>
        <v>984.8</v>
      </c>
      <c r="AC359" s="299"/>
      <c r="AD359" s="300"/>
      <c r="AE359" s="300"/>
      <c r="AF359" s="300"/>
      <c r="AG359" s="300"/>
      <c r="AH359" s="300"/>
      <c r="AI359" s="300"/>
      <c r="AJ359" s="300"/>
      <c r="AK359" s="299"/>
      <c r="AL359" s="300"/>
      <c r="AM359" s="299">
        <f t="shared" si="196"/>
        <v>984.8</v>
      </c>
      <c r="AN359" s="299"/>
      <c r="AO359" s="300"/>
      <c r="AP359" s="300"/>
      <c r="AQ359" s="300"/>
      <c r="AR359" s="300"/>
      <c r="AS359" s="300"/>
      <c r="AT359" s="300"/>
      <c r="AU359" s="300"/>
      <c r="AV359" s="299"/>
      <c r="AW359" s="300"/>
      <c r="AX359" s="299">
        <f t="shared" si="197"/>
        <v>984.8</v>
      </c>
      <c r="AY359" s="137" t="str">
        <f t="shared" si="193"/>
        <v/>
      </c>
      <c r="AZ359" s="143"/>
      <c r="BA359" s="143" t="str">
        <f t="shared" si="181"/>
        <v/>
      </c>
      <c r="BD359" s="143" t="str">
        <f t="shared" si="180"/>
        <v>TELECOM-HOLDING</v>
      </c>
    </row>
    <row r="360" spans="1:56" ht="12">
      <c r="A360" s="288">
        <v>358</v>
      </c>
      <c r="B360" s="289" t="s">
        <v>699</v>
      </c>
      <c r="C360" s="290" t="s">
        <v>23</v>
      </c>
      <c r="D360" s="290" t="s">
        <v>701</v>
      </c>
      <c r="E360" s="291">
        <v>125</v>
      </c>
      <c r="F360" s="292">
        <v>0</v>
      </c>
      <c r="G360" s="292">
        <f>E360*3</f>
        <v>375</v>
      </c>
      <c r="H360" s="293"/>
      <c r="I360" s="293"/>
      <c r="J360" s="293"/>
      <c r="K360" s="293"/>
      <c r="L360" s="293"/>
      <c r="M360" s="293"/>
      <c r="N360" s="293"/>
      <c r="O360" s="292">
        <f>SUM(G360:N360)</f>
        <v>375</v>
      </c>
      <c r="P360" s="293">
        <v>375</v>
      </c>
      <c r="Q360" s="292">
        <f t="shared" si="194"/>
        <v>0</v>
      </c>
      <c r="R360" s="292">
        <f>E360*3</f>
        <v>375</v>
      </c>
      <c r="S360" s="293"/>
      <c r="T360" s="293"/>
      <c r="U360" s="293"/>
      <c r="V360" s="293"/>
      <c r="W360" s="293"/>
      <c r="X360" s="293"/>
      <c r="Y360" s="293"/>
      <c r="Z360" s="292">
        <f>SUM(R360:Y360)</f>
        <v>375</v>
      </c>
      <c r="AA360" s="293">
        <v>375</v>
      </c>
      <c r="AB360" s="292">
        <f t="shared" si="195"/>
        <v>0</v>
      </c>
      <c r="AC360" s="292">
        <f>$E360*3</f>
        <v>375</v>
      </c>
      <c r="AD360" s="293"/>
      <c r="AE360" s="293"/>
      <c r="AF360" s="293"/>
      <c r="AG360" s="293"/>
      <c r="AH360" s="293"/>
      <c r="AI360" s="293"/>
      <c r="AJ360" s="293"/>
      <c r="AK360" s="292">
        <f>SUM(AC360:AJ360)</f>
        <v>375</v>
      </c>
      <c r="AL360" s="293">
        <v>375</v>
      </c>
      <c r="AM360" s="292">
        <f t="shared" si="196"/>
        <v>0</v>
      </c>
      <c r="AN360" s="292">
        <f>$E360*3</f>
        <v>375</v>
      </c>
      <c r="AO360" s="293"/>
      <c r="AP360" s="293"/>
      <c r="AQ360" s="293"/>
      <c r="AR360" s="293"/>
      <c r="AS360" s="293"/>
      <c r="AT360" s="293"/>
      <c r="AU360" s="293"/>
      <c r="AV360" s="292">
        <f>SUM(AN360:AU360)</f>
        <v>375</v>
      </c>
      <c r="AW360" s="293">
        <v>375</v>
      </c>
      <c r="AX360" s="292">
        <f t="shared" si="197"/>
        <v>0</v>
      </c>
      <c r="AZ360" s="143"/>
      <c r="BA360" s="143" t="str">
        <f t="shared" si="181"/>
        <v/>
      </c>
      <c r="BD360" s="143" t="str">
        <f t="shared" si="180"/>
        <v>TERA-L</v>
      </c>
    </row>
    <row r="361" spans="1:56" ht="12">
      <c r="A361" s="288">
        <v>359</v>
      </c>
      <c r="B361" s="289" t="s">
        <v>1567</v>
      </c>
      <c r="C361" s="290" t="s">
        <v>14</v>
      </c>
      <c r="D361" s="290"/>
      <c r="E361" s="291">
        <v>95</v>
      </c>
      <c r="F361" s="292">
        <v>0</v>
      </c>
      <c r="G361" s="292">
        <f>E361*3</f>
        <v>285</v>
      </c>
      <c r="H361" s="293"/>
      <c r="I361" s="293"/>
      <c r="J361" s="293"/>
      <c r="K361" s="293"/>
      <c r="L361" s="293"/>
      <c r="M361" s="293"/>
      <c r="N361" s="293"/>
      <c r="O361" s="292">
        <f>SUM(G361:N361)</f>
        <v>285</v>
      </c>
      <c r="P361" s="293">
        <v>285</v>
      </c>
      <c r="Q361" s="292">
        <f t="shared" si="194"/>
        <v>0</v>
      </c>
      <c r="R361" s="292">
        <f>E361*3</f>
        <v>285</v>
      </c>
      <c r="S361" s="293"/>
      <c r="T361" s="293"/>
      <c r="U361" s="293"/>
      <c r="V361" s="293"/>
      <c r="W361" s="293"/>
      <c r="X361" s="293"/>
      <c r="Y361" s="293"/>
      <c r="Z361" s="292">
        <f>SUM(R361:Y361)</f>
        <v>285</v>
      </c>
      <c r="AA361" s="293">
        <v>285</v>
      </c>
      <c r="AB361" s="292">
        <f t="shared" si="195"/>
        <v>0</v>
      </c>
      <c r="AC361" s="292">
        <f>$E361*3</f>
        <v>285</v>
      </c>
      <c r="AD361" s="293"/>
      <c r="AE361" s="293"/>
      <c r="AF361" s="293"/>
      <c r="AG361" s="293"/>
      <c r="AH361" s="293">
        <v>100</v>
      </c>
      <c r="AI361" s="293"/>
      <c r="AJ361" s="293"/>
      <c r="AK361" s="292">
        <f>SUM(AC361:AJ361)</f>
        <v>385</v>
      </c>
      <c r="AL361" s="293">
        <v>2565</v>
      </c>
      <c r="AM361" s="292">
        <f t="shared" si="196"/>
        <v>-2180</v>
      </c>
      <c r="AN361" s="292">
        <f>$E361*3</f>
        <v>285</v>
      </c>
      <c r="AO361" s="293"/>
      <c r="AP361" s="293">
        <v>100</v>
      </c>
      <c r="AQ361" s="293"/>
      <c r="AR361" s="293"/>
      <c r="AS361" s="293"/>
      <c r="AT361" s="293"/>
      <c r="AU361" s="293">
        <v>1795</v>
      </c>
      <c r="AV361" s="292">
        <f>SUM(AN361:AU361)</f>
        <v>2180</v>
      </c>
      <c r="AW361" s="293"/>
      <c r="AX361" s="292">
        <f t="shared" si="197"/>
        <v>0</v>
      </c>
      <c r="AY361" s="137" t="str">
        <f t="shared" si="193"/>
        <v>*</v>
      </c>
      <c r="AZ361" s="143"/>
      <c r="BA361" s="143" t="str">
        <f t="shared" si="181"/>
        <v/>
      </c>
      <c r="BD361" s="143" t="str">
        <f t="shared" si="180"/>
        <v>TERMOENERGOMONTAJ</v>
      </c>
    </row>
    <row r="362" spans="1:56" ht="12">
      <c r="A362" s="288">
        <v>360</v>
      </c>
      <c r="B362" s="294" t="s">
        <v>702</v>
      </c>
      <c r="C362" s="290" t="s">
        <v>10</v>
      </c>
      <c r="D362" s="290" t="s">
        <v>704</v>
      </c>
      <c r="E362" s="295">
        <v>25</v>
      </c>
      <c r="F362" s="292">
        <v>300</v>
      </c>
      <c r="G362" s="292">
        <f>E362*3</f>
        <v>75</v>
      </c>
      <c r="H362" s="293"/>
      <c r="I362" s="293"/>
      <c r="J362" s="293"/>
      <c r="K362" s="293"/>
      <c r="L362" s="293"/>
      <c r="M362" s="293"/>
      <c r="N362" s="293"/>
      <c r="O362" s="292">
        <f>SUM(G362:N362)</f>
        <v>75</v>
      </c>
      <c r="P362" s="293"/>
      <c r="Q362" s="292">
        <f t="shared" si="194"/>
        <v>375</v>
      </c>
      <c r="R362" s="292">
        <f>E362*3</f>
        <v>75</v>
      </c>
      <c r="S362" s="293"/>
      <c r="T362" s="293"/>
      <c r="U362" s="293"/>
      <c r="V362" s="293"/>
      <c r="W362" s="293"/>
      <c r="X362" s="293"/>
      <c r="Y362" s="293"/>
      <c r="Z362" s="292">
        <f>SUM(R362:Y362)</f>
        <v>75</v>
      </c>
      <c r="AA362" s="293"/>
      <c r="AB362" s="292">
        <f t="shared" si="195"/>
        <v>450</v>
      </c>
      <c r="AC362" s="292">
        <f>$E362*3</f>
        <v>75</v>
      </c>
      <c r="AD362" s="293"/>
      <c r="AE362" s="293"/>
      <c r="AF362" s="293"/>
      <c r="AG362" s="293"/>
      <c r="AH362" s="293"/>
      <c r="AI362" s="293"/>
      <c r="AJ362" s="293"/>
      <c r="AK362" s="292">
        <f>SUM(AC362:AJ362)</f>
        <v>75</v>
      </c>
      <c r="AL362" s="293"/>
      <c r="AM362" s="292">
        <f t="shared" si="196"/>
        <v>525</v>
      </c>
      <c r="AN362" s="292">
        <f>$E362*3</f>
        <v>75</v>
      </c>
      <c r="AO362" s="293"/>
      <c r="AP362" s="293"/>
      <c r="AQ362" s="293"/>
      <c r="AR362" s="293"/>
      <c r="AS362" s="293"/>
      <c r="AT362" s="293"/>
      <c r="AU362" s="293"/>
      <c r="AV362" s="292">
        <f>SUM(AN362:AU362)</f>
        <v>75</v>
      </c>
      <c r="AW362" s="293">
        <v>600</v>
      </c>
      <c r="AX362" s="292">
        <f t="shared" si="197"/>
        <v>0</v>
      </c>
      <c r="AY362" s="137" t="str">
        <f t="shared" si="193"/>
        <v>*</v>
      </c>
      <c r="AZ362" s="137" t="str">
        <f>IF(F362&gt;P362,"!!!","")</f>
        <v>!!!</v>
      </c>
      <c r="BA362" s="143" t="str">
        <f t="shared" si="181"/>
        <v/>
      </c>
      <c r="BD362" s="143" t="str">
        <f t="shared" si="180"/>
        <v>TERMOTEHNIC</v>
      </c>
    </row>
    <row r="363" spans="1:56" ht="12">
      <c r="A363" s="288">
        <v>361</v>
      </c>
      <c r="B363" s="289" t="s">
        <v>705</v>
      </c>
      <c r="C363" s="290" t="s">
        <v>23</v>
      </c>
      <c r="D363" s="290" t="s">
        <v>12</v>
      </c>
      <c r="E363" s="291">
        <v>70</v>
      </c>
      <c r="F363" s="292">
        <v>0</v>
      </c>
      <c r="G363" s="292">
        <f>E363*3</f>
        <v>210</v>
      </c>
      <c r="H363" s="293">
        <v>50</v>
      </c>
      <c r="I363" s="293"/>
      <c r="J363" s="293"/>
      <c r="K363" s="293"/>
      <c r="L363" s="293"/>
      <c r="M363" s="293"/>
      <c r="N363" s="293"/>
      <c r="O363" s="292">
        <f>SUM(G363:N363)</f>
        <v>260</v>
      </c>
      <c r="P363" s="293"/>
      <c r="Q363" s="292">
        <f t="shared" si="194"/>
        <v>260</v>
      </c>
      <c r="R363" s="292">
        <f>E363*3</f>
        <v>210</v>
      </c>
      <c r="S363" s="293"/>
      <c r="T363" s="293"/>
      <c r="U363" s="293"/>
      <c r="V363" s="293"/>
      <c r="W363" s="293"/>
      <c r="X363" s="293"/>
      <c r="Y363" s="293"/>
      <c r="Z363" s="292">
        <f>SUM(R363:Y363)</f>
        <v>210</v>
      </c>
      <c r="AA363" s="293">
        <v>470</v>
      </c>
      <c r="AB363" s="292">
        <f t="shared" si="195"/>
        <v>0</v>
      </c>
      <c r="AC363" s="292">
        <f>$E363*3</f>
        <v>210</v>
      </c>
      <c r="AD363" s="293">
        <v>50</v>
      </c>
      <c r="AE363" s="293"/>
      <c r="AF363" s="293"/>
      <c r="AG363" s="293"/>
      <c r="AH363" s="293"/>
      <c r="AI363" s="293"/>
      <c r="AJ363" s="293"/>
      <c r="AK363" s="292">
        <f>SUM(AC363:AJ363)</f>
        <v>260</v>
      </c>
      <c r="AL363" s="293"/>
      <c r="AM363" s="292">
        <f t="shared" si="196"/>
        <v>260</v>
      </c>
      <c r="AN363" s="292">
        <f>$E363*3</f>
        <v>210</v>
      </c>
      <c r="AO363" s="293"/>
      <c r="AP363" s="293"/>
      <c r="AQ363" s="293"/>
      <c r="AR363" s="293"/>
      <c r="AS363" s="293"/>
      <c r="AT363" s="293"/>
      <c r="AU363" s="293"/>
      <c r="AV363" s="292">
        <f>SUM(AN363:AU363)</f>
        <v>210</v>
      </c>
      <c r="AW363" s="293"/>
      <c r="AX363" s="292">
        <f t="shared" si="197"/>
        <v>470</v>
      </c>
      <c r="AY363" s="137" t="str">
        <f t="shared" si="193"/>
        <v/>
      </c>
      <c r="AZ363" s="143"/>
      <c r="BA363" s="143" t="str">
        <f t="shared" si="181"/>
        <v/>
      </c>
      <c r="BD363" s="143" t="str">
        <f t="shared" si="180"/>
        <v>TERRA-LIG</v>
      </c>
    </row>
    <row r="364" spans="1:56" ht="12">
      <c r="A364" s="288">
        <v>362</v>
      </c>
      <c r="B364" s="414" t="s">
        <v>983</v>
      </c>
      <c r="C364" s="297" t="s">
        <v>30</v>
      </c>
      <c r="D364" s="297"/>
      <c r="E364" s="298"/>
      <c r="F364" s="299"/>
      <c r="G364" s="299"/>
      <c r="H364" s="300"/>
      <c r="I364" s="300"/>
      <c r="J364" s="300"/>
      <c r="K364" s="300"/>
      <c r="L364" s="300"/>
      <c r="M364" s="300"/>
      <c r="N364" s="300"/>
      <c r="O364" s="299"/>
      <c r="P364" s="300"/>
      <c r="Q364" s="299"/>
      <c r="R364" s="299"/>
      <c r="S364" s="300"/>
      <c r="T364" s="300"/>
      <c r="U364" s="300"/>
      <c r="V364" s="300"/>
      <c r="W364" s="300"/>
      <c r="X364" s="300"/>
      <c r="Y364" s="300"/>
      <c r="Z364" s="299"/>
      <c r="AA364" s="300"/>
      <c r="AB364" s="299"/>
      <c r="AC364" s="299"/>
      <c r="AD364" s="300"/>
      <c r="AE364" s="300"/>
      <c r="AF364" s="300"/>
      <c r="AG364" s="300"/>
      <c r="AH364" s="300"/>
      <c r="AI364" s="300"/>
      <c r="AJ364" s="300"/>
      <c r="AK364" s="299"/>
      <c r="AL364" s="300"/>
      <c r="AM364" s="299"/>
      <c r="AN364" s="299"/>
      <c r="AO364" s="300"/>
      <c r="AP364" s="300"/>
      <c r="AQ364" s="300"/>
      <c r="AR364" s="300"/>
      <c r="AS364" s="300"/>
      <c r="AT364" s="300"/>
      <c r="AU364" s="300"/>
      <c r="AV364" s="299"/>
      <c r="AW364" s="300"/>
      <c r="AX364" s="299"/>
      <c r="AY364" s="137" t="str">
        <f t="shared" si="193"/>
        <v>*</v>
      </c>
      <c r="AZ364" s="143"/>
      <c r="BA364" s="143" t="str">
        <f t="shared" si="181"/>
        <v/>
      </c>
      <c r="BD364" s="143" t="str">
        <f t="shared" si="180"/>
        <v>TERRA-LILIAC</v>
      </c>
    </row>
    <row r="365" spans="1:56" ht="12">
      <c r="A365" s="288">
        <v>363</v>
      </c>
      <c r="B365" s="289" t="s">
        <v>957</v>
      </c>
      <c r="C365" s="290" t="s">
        <v>23</v>
      </c>
      <c r="D365" s="290" t="s">
        <v>956</v>
      </c>
      <c r="E365" s="291">
        <v>140</v>
      </c>
      <c r="F365" s="292">
        <v>0</v>
      </c>
      <c r="G365" s="292">
        <f t="shared" ref="G365:G386" si="198">E365*3</f>
        <v>420</v>
      </c>
      <c r="H365" s="293"/>
      <c r="I365" s="293"/>
      <c r="J365" s="293"/>
      <c r="K365" s="293"/>
      <c r="L365" s="293"/>
      <c r="M365" s="293"/>
      <c r="N365" s="293"/>
      <c r="O365" s="292">
        <f t="shared" ref="O365:O386" si="199">SUM(G365:N365)</f>
        <v>420</v>
      </c>
      <c r="P365" s="293">
        <v>1680</v>
      </c>
      <c r="Q365" s="292">
        <f t="shared" ref="Q365:Q386" si="200">F365+O365-P365</f>
        <v>-1260</v>
      </c>
      <c r="R365" s="292">
        <f t="shared" ref="R365:R386" si="201">E365*3</f>
        <v>420</v>
      </c>
      <c r="S365" s="293"/>
      <c r="T365" s="293"/>
      <c r="U365" s="293"/>
      <c r="V365" s="293"/>
      <c r="W365" s="293"/>
      <c r="X365" s="293"/>
      <c r="Y365" s="293"/>
      <c r="Z365" s="292">
        <f t="shared" ref="Z365:Z386" si="202">SUM(R365:Y365)</f>
        <v>420</v>
      </c>
      <c r="AA365" s="293"/>
      <c r="AB365" s="292">
        <f t="shared" ref="AB365:AB386" si="203">Q365+Z365-AA365</f>
        <v>-840</v>
      </c>
      <c r="AC365" s="292">
        <f t="shared" ref="AC365:AC386" si="204">$E365*3</f>
        <v>420</v>
      </c>
      <c r="AD365" s="293"/>
      <c r="AE365" s="293"/>
      <c r="AF365" s="293"/>
      <c r="AG365" s="293"/>
      <c r="AH365" s="293"/>
      <c r="AI365" s="293"/>
      <c r="AJ365" s="293"/>
      <c r="AK365" s="292">
        <f t="shared" ref="AK365:AK386" si="205">SUM(AC365:AJ365)</f>
        <v>420</v>
      </c>
      <c r="AL365" s="293"/>
      <c r="AM365" s="292">
        <f t="shared" ref="AM365:AM386" si="206">AB365+AK365-AL365</f>
        <v>-420</v>
      </c>
      <c r="AN365" s="292">
        <f t="shared" ref="AN365:AN386" si="207">$E365*3</f>
        <v>420</v>
      </c>
      <c r="AO365" s="293"/>
      <c r="AP365" s="293"/>
      <c r="AQ365" s="293"/>
      <c r="AR365" s="293"/>
      <c r="AS365" s="293"/>
      <c r="AT365" s="293"/>
      <c r="AU365" s="293"/>
      <c r="AV365" s="292">
        <f t="shared" ref="AV365:AV386" si="208">SUM(AN365:AU365)</f>
        <v>420</v>
      </c>
      <c r="AW365" s="293"/>
      <c r="AX365" s="292">
        <f t="shared" ref="AX365:AX386" si="209">AM365+AV365-AW365</f>
        <v>0</v>
      </c>
      <c r="AY365" s="137" t="str">
        <f t="shared" si="193"/>
        <v>*</v>
      </c>
      <c r="AZ365" s="137" t="str">
        <f>IF(F365&gt;P365,"!!!","")</f>
        <v/>
      </c>
      <c r="BA365" s="143" t="str">
        <f t="shared" si="181"/>
        <v/>
      </c>
      <c r="BD365" s="143" t="str">
        <f t="shared" si="180"/>
        <v>TEZEU-LUX</v>
      </c>
    </row>
    <row r="366" spans="1:56" ht="13">
      <c r="A366" s="288">
        <v>364</v>
      </c>
      <c r="B366" s="541" t="s">
        <v>3354</v>
      </c>
      <c r="C366" s="290" t="s">
        <v>14</v>
      </c>
      <c r="D366" s="290"/>
      <c r="E366" s="291">
        <v>170</v>
      </c>
      <c r="F366" s="292">
        <v>0</v>
      </c>
      <c r="G366" s="292">
        <f t="shared" si="198"/>
        <v>510</v>
      </c>
      <c r="H366" s="293"/>
      <c r="I366" s="293"/>
      <c r="J366" s="293"/>
      <c r="K366" s="293"/>
      <c r="L366" s="293"/>
      <c r="M366" s="293"/>
      <c r="N366" s="293"/>
      <c r="O366" s="292">
        <f t="shared" si="199"/>
        <v>510</v>
      </c>
      <c r="P366" s="293">
        <v>510</v>
      </c>
      <c r="Q366" s="292">
        <f t="shared" si="200"/>
        <v>0</v>
      </c>
      <c r="R366" s="292">
        <f t="shared" si="201"/>
        <v>510</v>
      </c>
      <c r="S366" s="293">
        <v>50</v>
      </c>
      <c r="T366" s="293"/>
      <c r="U366" s="293"/>
      <c r="V366" s="293"/>
      <c r="W366" s="293">
        <v>100</v>
      </c>
      <c r="X366" s="293"/>
      <c r="Y366" s="293"/>
      <c r="Z366" s="292">
        <f t="shared" si="202"/>
        <v>660</v>
      </c>
      <c r="AA366" s="293">
        <v>660</v>
      </c>
      <c r="AB366" s="292">
        <f t="shared" si="203"/>
        <v>0</v>
      </c>
      <c r="AC366" s="292">
        <f t="shared" si="204"/>
        <v>510</v>
      </c>
      <c r="AD366" s="293"/>
      <c r="AE366" s="293"/>
      <c r="AF366" s="293"/>
      <c r="AG366" s="293"/>
      <c r="AH366" s="293"/>
      <c r="AI366" s="293"/>
      <c r="AJ366" s="293"/>
      <c r="AK366" s="292">
        <f t="shared" si="205"/>
        <v>510</v>
      </c>
      <c r="AL366" s="293">
        <v>1020</v>
      </c>
      <c r="AM366" s="292">
        <f t="shared" si="206"/>
        <v>-510</v>
      </c>
      <c r="AN366" s="292">
        <f t="shared" si="207"/>
        <v>510</v>
      </c>
      <c r="AO366" s="293"/>
      <c r="AP366" s="293"/>
      <c r="AQ366" s="293"/>
      <c r="AR366" s="293"/>
      <c r="AS366" s="293"/>
      <c r="AT366" s="293"/>
      <c r="AU366" s="293"/>
      <c r="AV366" s="292">
        <f t="shared" si="208"/>
        <v>510</v>
      </c>
      <c r="AW366" s="293"/>
      <c r="AX366" s="292">
        <f t="shared" si="209"/>
        <v>0</v>
      </c>
      <c r="AY366" s="137" t="str">
        <f t="shared" si="193"/>
        <v>*</v>
      </c>
      <c r="AZ366" s="143"/>
      <c r="BA366" s="143" t="str">
        <f t="shared" si="181"/>
        <v/>
      </c>
      <c r="BD366" s="143" t="str">
        <f t="shared" si="180"/>
        <v>TIPOGRAFIA RAZA DE SUD</v>
      </c>
    </row>
    <row r="367" spans="1:56" ht="12">
      <c r="A367" s="288">
        <v>365</v>
      </c>
      <c r="B367" s="289" t="s">
        <v>1568</v>
      </c>
      <c r="C367" s="290" t="s">
        <v>14</v>
      </c>
      <c r="D367" s="290"/>
      <c r="E367" s="291">
        <v>100</v>
      </c>
      <c r="F367" s="292">
        <v>0</v>
      </c>
      <c r="G367" s="292">
        <v>600</v>
      </c>
      <c r="H367" s="293"/>
      <c r="I367" s="293"/>
      <c r="J367" s="293"/>
      <c r="K367" s="293"/>
      <c r="L367" s="293"/>
      <c r="M367" s="293"/>
      <c r="N367" s="293"/>
      <c r="O367" s="292">
        <f t="shared" si="199"/>
        <v>600</v>
      </c>
      <c r="P367" s="293"/>
      <c r="Q367" s="292">
        <f t="shared" si="200"/>
        <v>600</v>
      </c>
      <c r="R367" s="292">
        <v>600</v>
      </c>
      <c r="S367" s="293"/>
      <c r="T367" s="293"/>
      <c r="U367" s="293"/>
      <c r="V367" s="293"/>
      <c r="W367" s="293"/>
      <c r="X367" s="293"/>
      <c r="Y367" s="293"/>
      <c r="Z367" s="292">
        <f t="shared" si="202"/>
        <v>600</v>
      </c>
      <c r="AA367" s="293">
        <v>2000</v>
      </c>
      <c r="AB367" s="292">
        <f t="shared" si="203"/>
        <v>-800</v>
      </c>
      <c r="AC367" s="292">
        <v>500</v>
      </c>
      <c r="AD367" s="293"/>
      <c r="AE367" s="293"/>
      <c r="AF367" s="293"/>
      <c r="AG367" s="293"/>
      <c r="AH367" s="293"/>
      <c r="AI367" s="293"/>
      <c r="AJ367" s="293"/>
      <c r="AK367" s="292">
        <f t="shared" si="205"/>
        <v>500</v>
      </c>
      <c r="AL367" s="293"/>
      <c r="AM367" s="292">
        <f t="shared" si="206"/>
        <v>-300</v>
      </c>
      <c r="AN367" s="292">
        <f t="shared" si="207"/>
        <v>300</v>
      </c>
      <c r="AO367" s="293"/>
      <c r="AP367" s="293"/>
      <c r="AQ367" s="293"/>
      <c r="AR367" s="293"/>
      <c r="AS367" s="293"/>
      <c r="AT367" s="293"/>
      <c r="AU367" s="293"/>
      <c r="AV367" s="292">
        <f t="shared" si="208"/>
        <v>300</v>
      </c>
      <c r="AW367" s="293"/>
      <c r="AX367" s="292">
        <f t="shared" si="209"/>
        <v>0</v>
      </c>
      <c r="AZ367" s="137" t="str">
        <f>IF(F367&gt;P367,"!!!","")</f>
        <v/>
      </c>
      <c r="BA367" s="143" t="str">
        <f t="shared" si="181"/>
        <v>!!!!!</v>
      </c>
      <c r="BD367" s="143" t="str">
        <f t="shared" si="180"/>
        <v>TIPOGRAFIA RECLAMA</v>
      </c>
    </row>
    <row r="368" spans="1:56" ht="12">
      <c r="A368" s="288">
        <v>366</v>
      </c>
      <c r="B368" s="289" t="s">
        <v>709</v>
      </c>
      <c r="C368" s="290" t="s">
        <v>14</v>
      </c>
      <c r="D368" s="290" t="s">
        <v>711</v>
      </c>
      <c r="E368" s="291">
        <v>140</v>
      </c>
      <c r="F368" s="292">
        <v>0</v>
      </c>
      <c r="G368" s="292">
        <f t="shared" si="198"/>
        <v>420</v>
      </c>
      <c r="H368" s="293"/>
      <c r="I368" s="293"/>
      <c r="J368" s="293"/>
      <c r="K368" s="293"/>
      <c r="L368" s="293"/>
      <c r="M368" s="293"/>
      <c r="N368" s="293"/>
      <c r="O368" s="292">
        <f t="shared" si="199"/>
        <v>420</v>
      </c>
      <c r="P368" s="293">
        <v>1780</v>
      </c>
      <c r="Q368" s="292">
        <f t="shared" si="200"/>
        <v>-1360</v>
      </c>
      <c r="R368" s="292">
        <f t="shared" si="201"/>
        <v>420</v>
      </c>
      <c r="S368" s="293"/>
      <c r="T368" s="293"/>
      <c r="U368" s="293"/>
      <c r="V368" s="293"/>
      <c r="W368" s="293">
        <v>100</v>
      </c>
      <c r="X368" s="293"/>
      <c r="Y368" s="293"/>
      <c r="Z368" s="292">
        <f t="shared" si="202"/>
        <v>520</v>
      </c>
      <c r="AA368" s="293"/>
      <c r="AB368" s="292">
        <f t="shared" si="203"/>
        <v>-840</v>
      </c>
      <c r="AC368" s="292">
        <f t="shared" si="204"/>
        <v>420</v>
      </c>
      <c r="AD368" s="293"/>
      <c r="AE368" s="293"/>
      <c r="AF368" s="293"/>
      <c r="AG368" s="293"/>
      <c r="AH368" s="293"/>
      <c r="AI368" s="293"/>
      <c r="AJ368" s="293"/>
      <c r="AK368" s="292">
        <f t="shared" si="205"/>
        <v>420</v>
      </c>
      <c r="AL368" s="293"/>
      <c r="AM368" s="292">
        <f t="shared" si="206"/>
        <v>-420</v>
      </c>
      <c r="AN368" s="292">
        <f t="shared" si="207"/>
        <v>420</v>
      </c>
      <c r="AO368" s="293"/>
      <c r="AP368" s="293"/>
      <c r="AQ368" s="293"/>
      <c r="AR368" s="293"/>
      <c r="AS368" s="293"/>
      <c r="AT368" s="293"/>
      <c r="AU368" s="293"/>
      <c r="AV368" s="292">
        <f t="shared" si="208"/>
        <v>420</v>
      </c>
      <c r="AW368" s="293"/>
      <c r="AX368" s="292">
        <f t="shared" si="209"/>
        <v>0</v>
      </c>
      <c r="AY368" s="137" t="str">
        <f t="shared" si="193"/>
        <v>*</v>
      </c>
      <c r="AZ368" s="143"/>
      <c r="BA368" s="143" t="str">
        <f t="shared" si="181"/>
        <v/>
      </c>
      <c r="BD368" s="143" t="str">
        <f t="shared" si="180"/>
        <v>TIPOGRAFIA-ANENII NOI</v>
      </c>
    </row>
    <row r="369" spans="1:56" ht="12">
      <c r="A369" s="288">
        <v>367</v>
      </c>
      <c r="B369" s="289" t="s">
        <v>712</v>
      </c>
      <c r="C369" s="290" t="s">
        <v>14</v>
      </c>
      <c r="D369" s="290" t="s">
        <v>12</v>
      </c>
      <c r="E369" s="291">
        <v>70</v>
      </c>
      <c r="F369" s="292">
        <v>0</v>
      </c>
      <c r="G369" s="292">
        <f t="shared" si="198"/>
        <v>210</v>
      </c>
      <c r="H369" s="293"/>
      <c r="I369" s="293"/>
      <c r="J369" s="293"/>
      <c r="K369" s="293"/>
      <c r="L369" s="293"/>
      <c r="M369" s="293"/>
      <c r="N369" s="293"/>
      <c r="O369" s="292">
        <f t="shared" si="199"/>
        <v>210</v>
      </c>
      <c r="P369" s="293">
        <v>420</v>
      </c>
      <c r="Q369" s="292">
        <f t="shared" si="200"/>
        <v>-210</v>
      </c>
      <c r="R369" s="292">
        <f t="shared" si="201"/>
        <v>210</v>
      </c>
      <c r="S369" s="293"/>
      <c r="T369" s="293"/>
      <c r="U369" s="293"/>
      <c r="V369" s="293"/>
      <c r="W369" s="293"/>
      <c r="X369" s="293"/>
      <c r="Y369" s="293"/>
      <c r="Z369" s="292">
        <f t="shared" si="202"/>
        <v>210</v>
      </c>
      <c r="AA369" s="293">
        <v>210</v>
      </c>
      <c r="AB369" s="292">
        <f t="shared" si="203"/>
        <v>-210</v>
      </c>
      <c r="AC369" s="292">
        <f t="shared" si="204"/>
        <v>210</v>
      </c>
      <c r="AD369" s="293"/>
      <c r="AE369" s="293"/>
      <c r="AF369" s="293"/>
      <c r="AG369" s="293"/>
      <c r="AH369" s="293"/>
      <c r="AI369" s="293"/>
      <c r="AJ369" s="293"/>
      <c r="AK369" s="292">
        <f t="shared" si="205"/>
        <v>210</v>
      </c>
      <c r="AL369" s="293"/>
      <c r="AM369" s="292">
        <f t="shared" si="206"/>
        <v>0</v>
      </c>
      <c r="AN369" s="292">
        <f t="shared" si="207"/>
        <v>210</v>
      </c>
      <c r="AO369" s="293"/>
      <c r="AP369" s="293"/>
      <c r="AQ369" s="293"/>
      <c r="AR369" s="293"/>
      <c r="AS369" s="293"/>
      <c r="AT369" s="293"/>
      <c r="AU369" s="293"/>
      <c r="AV369" s="292">
        <f t="shared" si="208"/>
        <v>210</v>
      </c>
      <c r="AW369" s="293">
        <v>210</v>
      </c>
      <c r="AX369" s="292">
        <f t="shared" si="209"/>
        <v>0</v>
      </c>
      <c r="AY369" s="137" t="str">
        <f t="shared" si="193"/>
        <v>*</v>
      </c>
      <c r="AZ369" s="143"/>
      <c r="BA369" s="143" t="str">
        <f t="shared" si="181"/>
        <v/>
      </c>
      <c r="BD369" s="143" t="str">
        <f t="shared" si="180"/>
        <v>TIPOGRAFIA-BRICENI</v>
      </c>
    </row>
    <row r="370" spans="1:56" ht="12">
      <c r="A370" s="288">
        <v>368</v>
      </c>
      <c r="B370" s="289" t="s">
        <v>715</v>
      </c>
      <c r="C370" s="290" t="s">
        <v>14</v>
      </c>
      <c r="D370" s="290" t="s">
        <v>717</v>
      </c>
      <c r="E370" s="291">
        <v>70</v>
      </c>
      <c r="F370" s="292">
        <v>0</v>
      </c>
      <c r="G370" s="292">
        <f t="shared" si="198"/>
        <v>210</v>
      </c>
      <c r="H370" s="293"/>
      <c r="I370" s="293"/>
      <c r="J370" s="293"/>
      <c r="K370" s="293"/>
      <c r="L370" s="293"/>
      <c r="M370" s="293"/>
      <c r="N370" s="293"/>
      <c r="O370" s="292">
        <f t="shared" si="199"/>
        <v>210</v>
      </c>
      <c r="P370" s="293"/>
      <c r="Q370" s="292">
        <f t="shared" si="200"/>
        <v>210</v>
      </c>
      <c r="R370" s="292">
        <f t="shared" si="201"/>
        <v>210</v>
      </c>
      <c r="S370" s="293"/>
      <c r="T370" s="293"/>
      <c r="U370" s="293"/>
      <c r="V370" s="293"/>
      <c r="W370" s="293"/>
      <c r="X370" s="293"/>
      <c r="Y370" s="293"/>
      <c r="Z370" s="292">
        <f t="shared" si="202"/>
        <v>210</v>
      </c>
      <c r="AA370" s="293">
        <v>210</v>
      </c>
      <c r="AB370" s="292">
        <f t="shared" si="203"/>
        <v>210</v>
      </c>
      <c r="AC370" s="292">
        <f t="shared" si="204"/>
        <v>210</v>
      </c>
      <c r="AD370" s="293"/>
      <c r="AE370" s="293"/>
      <c r="AF370" s="293"/>
      <c r="AG370" s="293"/>
      <c r="AH370" s="293"/>
      <c r="AI370" s="293"/>
      <c r="AJ370" s="293"/>
      <c r="AK370" s="292">
        <f t="shared" si="205"/>
        <v>210</v>
      </c>
      <c r="AL370" s="293">
        <v>630</v>
      </c>
      <c r="AM370" s="292">
        <f t="shared" si="206"/>
        <v>-210</v>
      </c>
      <c r="AN370" s="292">
        <f t="shared" si="207"/>
        <v>210</v>
      </c>
      <c r="AO370" s="293"/>
      <c r="AP370" s="293"/>
      <c r="AQ370" s="293"/>
      <c r="AR370" s="293"/>
      <c r="AS370" s="293"/>
      <c r="AT370" s="293"/>
      <c r="AU370" s="293"/>
      <c r="AV370" s="292">
        <f t="shared" si="208"/>
        <v>210</v>
      </c>
      <c r="AW370" s="293"/>
      <c r="AX370" s="292">
        <f t="shared" si="209"/>
        <v>0</v>
      </c>
      <c r="AY370" s="137" t="str">
        <f t="shared" si="193"/>
        <v>*</v>
      </c>
      <c r="AZ370" s="143"/>
      <c r="BA370" s="143" t="str">
        <f t="shared" si="181"/>
        <v/>
      </c>
      <c r="BD370" s="143" t="str">
        <f t="shared" si="180"/>
        <v>TIPOGRAFIA-LEOVA</v>
      </c>
    </row>
    <row r="371" spans="1:56" ht="12">
      <c r="A371" s="288">
        <v>369</v>
      </c>
      <c r="B371" s="289" t="s">
        <v>1461</v>
      </c>
      <c r="C371" s="290" t="s">
        <v>23</v>
      </c>
      <c r="D371" s="290"/>
      <c r="E371" s="291">
        <v>95</v>
      </c>
      <c r="F371" s="292">
        <v>0</v>
      </c>
      <c r="G371" s="292">
        <f t="shared" si="198"/>
        <v>285</v>
      </c>
      <c r="H371" s="293"/>
      <c r="I371" s="293"/>
      <c r="J371" s="293"/>
      <c r="K371" s="293"/>
      <c r="L371" s="293"/>
      <c r="M371" s="293"/>
      <c r="N371" s="293"/>
      <c r="O371" s="292">
        <f t="shared" si="199"/>
        <v>285</v>
      </c>
      <c r="P371" s="293">
        <v>1140</v>
      </c>
      <c r="Q371" s="292">
        <f t="shared" si="200"/>
        <v>-855</v>
      </c>
      <c r="R371" s="292">
        <f t="shared" si="201"/>
        <v>285</v>
      </c>
      <c r="S371" s="293">
        <v>50</v>
      </c>
      <c r="T371" s="293">
        <v>100</v>
      </c>
      <c r="U371" s="293"/>
      <c r="V371" s="293"/>
      <c r="W371" s="293"/>
      <c r="X371" s="293"/>
      <c r="Y371" s="293"/>
      <c r="Z371" s="292">
        <f t="shared" si="202"/>
        <v>435</v>
      </c>
      <c r="AA371" s="293">
        <v>150</v>
      </c>
      <c r="AB371" s="292">
        <f t="shared" si="203"/>
        <v>-570</v>
      </c>
      <c r="AC371" s="292">
        <f t="shared" si="204"/>
        <v>285</v>
      </c>
      <c r="AD371" s="293"/>
      <c r="AE371" s="293"/>
      <c r="AF371" s="293"/>
      <c r="AG371" s="293"/>
      <c r="AH371" s="293"/>
      <c r="AI371" s="293"/>
      <c r="AJ371" s="293"/>
      <c r="AK371" s="292">
        <f t="shared" si="205"/>
        <v>285</v>
      </c>
      <c r="AL371" s="293"/>
      <c r="AM371" s="292">
        <f t="shared" si="206"/>
        <v>-285</v>
      </c>
      <c r="AN371" s="292">
        <f t="shared" si="207"/>
        <v>285</v>
      </c>
      <c r="AO371" s="293"/>
      <c r="AP371" s="293"/>
      <c r="AQ371" s="293"/>
      <c r="AR371" s="293"/>
      <c r="AS371" s="293"/>
      <c r="AT371" s="293"/>
      <c r="AU371" s="293"/>
      <c r="AV371" s="292">
        <f t="shared" si="208"/>
        <v>285</v>
      </c>
      <c r="AW371" s="293"/>
      <c r="AX371" s="292">
        <f t="shared" si="209"/>
        <v>0</v>
      </c>
      <c r="AY371" s="137" t="str">
        <f t="shared" si="193"/>
        <v>*</v>
      </c>
      <c r="AZ371" s="143"/>
      <c r="BA371" s="143" t="str">
        <f t="shared" si="181"/>
        <v/>
      </c>
      <c r="BD371" s="143" t="str">
        <f t="shared" si="180"/>
        <v>TOAMNA</v>
      </c>
    </row>
    <row r="372" spans="1:56" ht="12">
      <c r="A372" s="288">
        <v>370</v>
      </c>
      <c r="B372" s="294" t="s">
        <v>3120</v>
      </c>
      <c r="C372" s="290" t="s">
        <v>10</v>
      </c>
      <c r="D372" s="290" t="s">
        <v>723</v>
      </c>
      <c r="E372" s="295">
        <v>320</v>
      </c>
      <c r="F372" s="292">
        <v>0</v>
      </c>
      <c r="G372" s="292">
        <f t="shared" si="198"/>
        <v>960</v>
      </c>
      <c r="H372" s="293"/>
      <c r="I372" s="293"/>
      <c r="J372" s="293"/>
      <c r="K372" s="293"/>
      <c r="L372" s="293"/>
      <c r="M372" s="293"/>
      <c r="N372" s="293"/>
      <c r="O372" s="292">
        <f t="shared" si="199"/>
        <v>960</v>
      </c>
      <c r="P372" s="293"/>
      <c r="Q372" s="292">
        <f t="shared" si="200"/>
        <v>960</v>
      </c>
      <c r="R372" s="292">
        <f t="shared" si="201"/>
        <v>960</v>
      </c>
      <c r="S372" s="293"/>
      <c r="T372" s="293"/>
      <c r="U372" s="293"/>
      <c r="V372" s="293"/>
      <c r="W372" s="293"/>
      <c r="X372" s="293"/>
      <c r="Y372" s="293"/>
      <c r="Z372" s="292">
        <f t="shared" si="202"/>
        <v>960</v>
      </c>
      <c r="AA372" s="293"/>
      <c r="AB372" s="292">
        <f t="shared" si="203"/>
        <v>1920</v>
      </c>
      <c r="AC372" s="292">
        <f t="shared" si="204"/>
        <v>960</v>
      </c>
      <c r="AD372" s="293"/>
      <c r="AE372" s="293"/>
      <c r="AF372" s="293"/>
      <c r="AG372" s="293"/>
      <c r="AH372" s="293"/>
      <c r="AI372" s="293"/>
      <c r="AJ372" s="293"/>
      <c r="AK372" s="292">
        <f t="shared" si="205"/>
        <v>960</v>
      </c>
      <c r="AL372" s="293"/>
      <c r="AM372" s="292">
        <f t="shared" si="206"/>
        <v>2880</v>
      </c>
      <c r="AN372" s="292">
        <f t="shared" si="207"/>
        <v>960</v>
      </c>
      <c r="AO372" s="293"/>
      <c r="AP372" s="293"/>
      <c r="AQ372" s="293"/>
      <c r="AR372" s="293"/>
      <c r="AS372" s="293"/>
      <c r="AT372" s="293"/>
      <c r="AU372" s="293"/>
      <c r="AV372" s="292">
        <f t="shared" si="208"/>
        <v>960</v>
      </c>
      <c r="AW372" s="293">
        <v>3840</v>
      </c>
      <c r="AX372" s="292">
        <f t="shared" si="209"/>
        <v>0</v>
      </c>
      <c r="AY372" s="137" t="str">
        <f t="shared" si="193"/>
        <v>*</v>
      </c>
      <c r="AZ372" s="137" t="str">
        <f>IF(F372&gt;P372,"!!!","")</f>
        <v/>
      </c>
      <c r="BA372" s="143" t="str">
        <f t="shared" si="181"/>
        <v/>
      </c>
      <c r="BD372" s="143" t="str">
        <f t="shared" si="180"/>
        <v>TOMAI-VIN</v>
      </c>
    </row>
    <row r="373" spans="1:56" ht="12">
      <c r="A373" s="288">
        <v>371</v>
      </c>
      <c r="B373" s="294" t="s">
        <v>3876</v>
      </c>
      <c r="C373" s="290" t="s">
        <v>23</v>
      </c>
      <c r="D373" s="290"/>
      <c r="E373" s="295">
        <v>100</v>
      </c>
      <c r="F373" s="292">
        <v>0</v>
      </c>
      <c r="G373" s="292">
        <f t="shared" si="198"/>
        <v>300</v>
      </c>
      <c r="H373" s="293"/>
      <c r="I373" s="293"/>
      <c r="J373" s="293"/>
      <c r="K373" s="293"/>
      <c r="L373" s="293"/>
      <c r="M373" s="293"/>
      <c r="N373" s="293"/>
      <c r="O373" s="292">
        <f t="shared" si="199"/>
        <v>300</v>
      </c>
      <c r="P373" s="293"/>
      <c r="Q373" s="292"/>
      <c r="R373" s="292">
        <f t="shared" si="201"/>
        <v>300</v>
      </c>
      <c r="S373" s="293"/>
      <c r="T373" s="293"/>
      <c r="U373" s="293"/>
      <c r="V373" s="293"/>
      <c r="W373" s="293"/>
      <c r="X373" s="293"/>
      <c r="Y373" s="293"/>
      <c r="Z373" s="292">
        <f t="shared" si="202"/>
        <v>300</v>
      </c>
      <c r="AA373" s="293"/>
      <c r="AB373" s="292"/>
      <c r="AC373" s="292">
        <v>100</v>
      </c>
      <c r="AD373" s="293"/>
      <c r="AE373" s="293">
        <v>100</v>
      </c>
      <c r="AF373" s="293"/>
      <c r="AG373" s="293"/>
      <c r="AH373" s="293"/>
      <c r="AI373" s="293"/>
      <c r="AJ373" s="293"/>
      <c r="AK373" s="292">
        <f t="shared" si="205"/>
        <v>200</v>
      </c>
      <c r="AL373" s="293">
        <v>200</v>
      </c>
      <c r="AM373" s="292">
        <f t="shared" si="206"/>
        <v>0</v>
      </c>
      <c r="AN373" s="292">
        <f t="shared" si="207"/>
        <v>300</v>
      </c>
      <c r="AO373" s="293"/>
      <c r="AP373" s="293"/>
      <c r="AQ373" s="293"/>
      <c r="AR373" s="293"/>
      <c r="AS373" s="293"/>
      <c r="AT373" s="293"/>
      <c r="AU373" s="293"/>
      <c r="AV373" s="292">
        <f t="shared" si="208"/>
        <v>300</v>
      </c>
      <c r="AW373" s="293">
        <v>300</v>
      </c>
      <c r="AX373" s="292">
        <f t="shared" si="209"/>
        <v>0</v>
      </c>
      <c r="AY373" s="137" t="str">
        <f t="shared" si="193"/>
        <v>*</v>
      </c>
      <c r="BA373" s="143" t="str">
        <f t="shared" si="181"/>
        <v/>
      </c>
      <c r="BD373" s="143" t="str">
        <f t="shared" si="180"/>
        <v>TORENT-ELSA</v>
      </c>
    </row>
    <row r="374" spans="1:56" ht="12">
      <c r="A374" s="288">
        <v>372</v>
      </c>
      <c r="B374" s="289" t="s">
        <v>888</v>
      </c>
      <c r="C374" s="290" t="s">
        <v>14</v>
      </c>
      <c r="D374" s="290" t="s">
        <v>889</v>
      </c>
      <c r="E374" s="291">
        <v>195</v>
      </c>
      <c r="F374" s="292">
        <v>0</v>
      </c>
      <c r="G374" s="292">
        <f t="shared" si="198"/>
        <v>585</v>
      </c>
      <c r="H374" s="293"/>
      <c r="I374" s="293"/>
      <c r="J374" s="293"/>
      <c r="K374" s="293"/>
      <c r="L374" s="293"/>
      <c r="M374" s="293"/>
      <c r="N374" s="293"/>
      <c r="O374" s="292">
        <f t="shared" si="199"/>
        <v>585</v>
      </c>
      <c r="P374" s="293">
        <v>585</v>
      </c>
      <c r="Q374" s="292">
        <f t="shared" si="200"/>
        <v>0</v>
      </c>
      <c r="R374" s="292">
        <f t="shared" si="201"/>
        <v>585</v>
      </c>
      <c r="S374" s="293">
        <v>50</v>
      </c>
      <c r="T374" s="293">
        <v>100</v>
      </c>
      <c r="U374" s="293">
        <v>158</v>
      </c>
      <c r="V374" s="293"/>
      <c r="W374" s="293">
        <v>100</v>
      </c>
      <c r="X374" s="293"/>
      <c r="Y374" s="293"/>
      <c r="Z374" s="292">
        <f t="shared" si="202"/>
        <v>993</v>
      </c>
      <c r="AA374" s="293">
        <v>993</v>
      </c>
      <c r="AB374" s="292">
        <f t="shared" si="203"/>
        <v>0</v>
      </c>
      <c r="AC374" s="292">
        <f t="shared" si="204"/>
        <v>585</v>
      </c>
      <c r="AD374" s="293"/>
      <c r="AE374" s="293"/>
      <c r="AF374" s="293"/>
      <c r="AG374" s="293"/>
      <c r="AH374" s="293"/>
      <c r="AI374" s="293"/>
      <c r="AJ374" s="293"/>
      <c r="AK374" s="292">
        <f t="shared" si="205"/>
        <v>585</v>
      </c>
      <c r="AL374" s="293">
        <v>585</v>
      </c>
      <c r="AM374" s="292">
        <f t="shared" si="206"/>
        <v>0</v>
      </c>
      <c r="AN374" s="292">
        <f t="shared" si="207"/>
        <v>585</v>
      </c>
      <c r="AO374" s="293"/>
      <c r="AP374" s="293"/>
      <c r="AQ374" s="293"/>
      <c r="AR374" s="293"/>
      <c r="AS374" s="293"/>
      <c r="AT374" s="293"/>
      <c r="AU374" s="293"/>
      <c r="AV374" s="292">
        <f t="shared" si="208"/>
        <v>585</v>
      </c>
      <c r="AW374" s="293">
        <v>585</v>
      </c>
      <c r="AX374" s="292">
        <f t="shared" si="209"/>
        <v>0</v>
      </c>
      <c r="AY374" s="137" t="str">
        <f t="shared" si="193"/>
        <v>*</v>
      </c>
      <c r="AZ374" s="137" t="str">
        <f>IF(F374&gt;P374,"!!!","")</f>
        <v/>
      </c>
      <c r="BA374" s="143" t="str">
        <f t="shared" si="181"/>
        <v/>
      </c>
      <c r="BD374" s="143" t="str">
        <f t="shared" si="180"/>
        <v>TRANSCOM</v>
      </c>
    </row>
    <row r="375" spans="1:56" ht="12">
      <c r="A375" s="288">
        <v>373</v>
      </c>
      <c r="B375" s="289" t="s">
        <v>732</v>
      </c>
      <c r="C375" s="290" t="s">
        <v>14</v>
      </c>
      <c r="D375" s="290" t="s">
        <v>734</v>
      </c>
      <c r="E375" s="291">
        <v>145</v>
      </c>
      <c r="F375" s="292">
        <v>-435</v>
      </c>
      <c r="G375" s="292">
        <f t="shared" si="198"/>
        <v>435</v>
      </c>
      <c r="H375" s="293"/>
      <c r="I375" s="293"/>
      <c r="J375" s="293"/>
      <c r="K375" s="293"/>
      <c r="L375" s="293"/>
      <c r="M375" s="293"/>
      <c r="N375" s="293"/>
      <c r="O375" s="292">
        <f t="shared" si="199"/>
        <v>435</v>
      </c>
      <c r="P375" s="293"/>
      <c r="Q375" s="292">
        <f t="shared" si="200"/>
        <v>0</v>
      </c>
      <c r="R375" s="292">
        <f t="shared" si="201"/>
        <v>435</v>
      </c>
      <c r="S375" s="293">
        <v>50</v>
      </c>
      <c r="T375" s="293"/>
      <c r="U375" s="293"/>
      <c r="V375" s="293"/>
      <c r="W375" s="293">
        <v>100</v>
      </c>
      <c r="X375" s="293"/>
      <c r="Y375" s="293"/>
      <c r="Z375" s="292">
        <f t="shared" si="202"/>
        <v>585</v>
      </c>
      <c r="AA375" s="293">
        <v>585</v>
      </c>
      <c r="AB375" s="292">
        <f t="shared" si="203"/>
        <v>0</v>
      </c>
      <c r="AC375" s="292">
        <f t="shared" si="204"/>
        <v>435</v>
      </c>
      <c r="AD375" s="293"/>
      <c r="AE375" s="293"/>
      <c r="AF375" s="293"/>
      <c r="AG375" s="293"/>
      <c r="AH375" s="293"/>
      <c r="AI375" s="293"/>
      <c r="AJ375" s="293"/>
      <c r="AK375" s="292">
        <f t="shared" si="205"/>
        <v>435</v>
      </c>
      <c r="AL375" s="293">
        <v>870</v>
      </c>
      <c r="AM375" s="292">
        <f t="shared" si="206"/>
        <v>-435</v>
      </c>
      <c r="AN375" s="292">
        <f t="shared" si="207"/>
        <v>435</v>
      </c>
      <c r="AO375" s="293"/>
      <c r="AP375" s="293"/>
      <c r="AQ375" s="293"/>
      <c r="AR375" s="293"/>
      <c r="AS375" s="293"/>
      <c r="AT375" s="293"/>
      <c r="AU375" s="293"/>
      <c r="AV375" s="292">
        <f t="shared" si="208"/>
        <v>435</v>
      </c>
      <c r="AW375" s="293"/>
      <c r="AX375" s="292">
        <f t="shared" si="209"/>
        <v>0</v>
      </c>
      <c r="AZ375" s="143"/>
      <c r="BA375" s="143" t="str">
        <f t="shared" si="181"/>
        <v/>
      </c>
      <c r="BD375" s="143" t="str">
        <f t="shared" si="180"/>
        <v>TRANSPORT-SERVICE</v>
      </c>
    </row>
    <row r="376" spans="1:56" ht="12">
      <c r="A376" s="288">
        <v>374</v>
      </c>
      <c r="B376" s="289" t="s">
        <v>1569</v>
      </c>
      <c r="C376" s="290" t="s">
        <v>14</v>
      </c>
      <c r="D376" s="290"/>
      <c r="E376" s="291">
        <v>240</v>
      </c>
      <c r="F376" s="292">
        <v>0</v>
      </c>
      <c r="G376" s="292">
        <f t="shared" si="198"/>
        <v>720</v>
      </c>
      <c r="H376" s="293"/>
      <c r="I376" s="293"/>
      <c r="J376" s="293"/>
      <c r="K376" s="293"/>
      <c r="L376" s="293"/>
      <c r="M376" s="293"/>
      <c r="N376" s="293"/>
      <c r="O376" s="292">
        <f t="shared" si="199"/>
        <v>720</v>
      </c>
      <c r="P376" s="293"/>
      <c r="Q376" s="292">
        <f t="shared" si="200"/>
        <v>720</v>
      </c>
      <c r="R376" s="292">
        <f t="shared" si="201"/>
        <v>720</v>
      </c>
      <c r="S376" s="293"/>
      <c r="T376" s="293"/>
      <c r="U376" s="293"/>
      <c r="V376" s="293"/>
      <c r="W376" s="293"/>
      <c r="X376" s="293"/>
      <c r="Y376" s="293"/>
      <c r="Z376" s="292">
        <f t="shared" si="202"/>
        <v>720</v>
      </c>
      <c r="AA376" s="293">
        <v>1440</v>
      </c>
      <c r="AB376" s="292">
        <f t="shared" si="203"/>
        <v>0</v>
      </c>
      <c r="AC376" s="292">
        <f t="shared" si="204"/>
        <v>720</v>
      </c>
      <c r="AD376" s="293"/>
      <c r="AE376" s="293"/>
      <c r="AF376" s="293"/>
      <c r="AG376" s="293"/>
      <c r="AH376" s="293"/>
      <c r="AI376" s="293"/>
      <c r="AJ376" s="293"/>
      <c r="AK376" s="292">
        <f t="shared" si="205"/>
        <v>720</v>
      </c>
      <c r="AL376" s="293"/>
      <c r="AM376" s="292">
        <f t="shared" si="206"/>
        <v>720</v>
      </c>
      <c r="AN376" s="292">
        <f t="shared" si="207"/>
        <v>720</v>
      </c>
      <c r="AO376" s="293"/>
      <c r="AP376" s="293"/>
      <c r="AQ376" s="293"/>
      <c r="AR376" s="293"/>
      <c r="AS376" s="293"/>
      <c r="AT376" s="293"/>
      <c r="AU376" s="293"/>
      <c r="AV376" s="292">
        <f t="shared" si="208"/>
        <v>720</v>
      </c>
      <c r="AW376" s="293">
        <v>1440</v>
      </c>
      <c r="AX376" s="292">
        <f t="shared" si="209"/>
        <v>0</v>
      </c>
      <c r="AY376" s="137" t="str">
        <f t="shared" si="193"/>
        <v>*</v>
      </c>
      <c r="AZ376" s="143"/>
      <c r="BA376" s="143" t="str">
        <f t="shared" si="181"/>
        <v/>
      </c>
      <c r="BD376" s="143" t="str">
        <f t="shared" si="180"/>
        <v>TRIFEŞTI</v>
      </c>
    </row>
    <row r="377" spans="1:56" ht="12">
      <c r="A377" s="288">
        <v>375</v>
      </c>
      <c r="B377" s="289" t="s">
        <v>735</v>
      </c>
      <c r="C377" s="290" t="s">
        <v>23</v>
      </c>
      <c r="D377" s="290" t="s">
        <v>12</v>
      </c>
      <c r="E377" s="291">
        <v>250</v>
      </c>
      <c r="F377" s="292">
        <v>0</v>
      </c>
      <c r="G377" s="292">
        <f t="shared" si="198"/>
        <v>750</v>
      </c>
      <c r="H377" s="293"/>
      <c r="I377" s="293"/>
      <c r="J377" s="293"/>
      <c r="K377" s="293"/>
      <c r="L377" s="293"/>
      <c r="M377" s="293"/>
      <c r="N377" s="293"/>
      <c r="O377" s="292">
        <f t="shared" si="199"/>
        <v>750</v>
      </c>
      <c r="P377" s="293"/>
      <c r="Q377" s="292">
        <f t="shared" si="200"/>
        <v>750</v>
      </c>
      <c r="R377" s="292">
        <f t="shared" si="201"/>
        <v>750</v>
      </c>
      <c r="S377" s="293"/>
      <c r="T377" s="293"/>
      <c r="U377" s="293"/>
      <c r="V377" s="293"/>
      <c r="W377" s="293"/>
      <c r="X377" s="293"/>
      <c r="Y377" s="293"/>
      <c r="Z377" s="292">
        <f t="shared" si="202"/>
        <v>750</v>
      </c>
      <c r="AA377" s="293"/>
      <c r="AB377" s="292">
        <f t="shared" si="203"/>
        <v>1500</v>
      </c>
      <c r="AC377" s="292">
        <f t="shared" si="204"/>
        <v>750</v>
      </c>
      <c r="AD377" s="293"/>
      <c r="AE377" s="293"/>
      <c r="AF377" s="293"/>
      <c r="AG377" s="293"/>
      <c r="AH377" s="293"/>
      <c r="AI377" s="293"/>
      <c r="AJ377" s="293"/>
      <c r="AK377" s="292">
        <f t="shared" si="205"/>
        <v>750</v>
      </c>
      <c r="AL377" s="293"/>
      <c r="AM377" s="292">
        <f t="shared" si="206"/>
        <v>2250</v>
      </c>
      <c r="AN377" s="292">
        <f t="shared" si="207"/>
        <v>750</v>
      </c>
      <c r="AO377" s="293"/>
      <c r="AP377" s="293"/>
      <c r="AQ377" s="293"/>
      <c r="AR377" s="293"/>
      <c r="AS377" s="293"/>
      <c r="AT377" s="293"/>
      <c r="AU377" s="293"/>
      <c r="AV377" s="292">
        <f t="shared" si="208"/>
        <v>750</v>
      </c>
      <c r="AW377" s="293">
        <v>3000</v>
      </c>
      <c r="AX377" s="292">
        <f t="shared" si="209"/>
        <v>0</v>
      </c>
      <c r="AY377" s="137" t="str">
        <f t="shared" si="193"/>
        <v>*</v>
      </c>
      <c r="AZ377" s="143"/>
      <c r="BA377" s="143" t="str">
        <f t="shared" si="181"/>
        <v/>
      </c>
      <c r="BD377" s="143" t="str">
        <f t="shared" si="180"/>
        <v>TUDORA VIN</v>
      </c>
    </row>
    <row r="378" spans="1:56" ht="12">
      <c r="A378" s="288">
        <v>376</v>
      </c>
      <c r="B378" s="289" t="s">
        <v>737</v>
      </c>
      <c r="C378" s="290" t="s">
        <v>14</v>
      </c>
      <c r="D378" s="290" t="s">
        <v>847</v>
      </c>
      <c r="E378" s="291">
        <v>96</v>
      </c>
      <c r="F378" s="292">
        <v>152</v>
      </c>
      <c r="G378" s="292">
        <f t="shared" si="198"/>
        <v>288</v>
      </c>
      <c r="H378" s="293"/>
      <c r="I378" s="293"/>
      <c r="J378" s="293"/>
      <c r="K378" s="293"/>
      <c r="L378" s="293"/>
      <c r="M378" s="293"/>
      <c r="N378" s="293"/>
      <c r="O378" s="292">
        <f t="shared" si="199"/>
        <v>288</v>
      </c>
      <c r="P378" s="293">
        <v>800</v>
      </c>
      <c r="Q378" s="292">
        <f t="shared" si="200"/>
        <v>-360</v>
      </c>
      <c r="R378" s="292">
        <f t="shared" si="201"/>
        <v>288</v>
      </c>
      <c r="S378" s="293"/>
      <c r="T378" s="293"/>
      <c r="U378" s="293"/>
      <c r="V378" s="293"/>
      <c r="W378" s="293"/>
      <c r="X378" s="293"/>
      <c r="Y378" s="293"/>
      <c r="Z378" s="292">
        <f t="shared" si="202"/>
        <v>288</v>
      </c>
      <c r="AA378" s="293"/>
      <c r="AB378" s="292">
        <f t="shared" si="203"/>
        <v>-72</v>
      </c>
      <c r="AC378" s="292">
        <f t="shared" si="204"/>
        <v>288</v>
      </c>
      <c r="AD378" s="293"/>
      <c r="AE378" s="293"/>
      <c r="AF378" s="293"/>
      <c r="AG378" s="293"/>
      <c r="AH378" s="293"/>
      <c r="AI378" s="293"/>
      <c r="AJ378" s="293"/>
      <c r="AK378" s="292">
        <f t="shared" si="205"/>
        <v>288</v>
      </c>
      <c r="AL378" s="293">
        <v>504</v>
      </c>
      <c r="AM378" s="292">
        <f t="shared" si="206"/>
        <v>-288</v>
      </c>
      <c r="AN378" s="292">
        <f t="shared" si="207"/>
        <v>288</v>
      </c>
      <c r="AO378" s="293"/>
      <c r="AP378" s="293"/>
      <c r="AQ378" s="293"/>
      <c r="AR378" s="293"/>
      <c r="AS378" s="293"/>
      <c r="AT378" s="293"/>
      <c r="AU378" s="293"/>
      <c r="AV378" s="292">
        <f t="shared" si="208"/>
        <v>288</v>
      </c>
      <c r="AW378" s="293"/>
      <c r="AX378" s="292">
        <f t="shared" si="209"/>
        <v>0</v>
      </c>
      <c r="AY378" s="137" t="str">
        <f t="shared" si="193"/>
        <v>*</v>
      </c>
      <c r="AZ378" s="137" t="str">
        <f>IF(F378&gt;P378,"!!!","")</f>
        <v/>
      </c>
      <c r="BA378" s="143" t="str">
        <f t="shared" si="181"/>
        <v/>
      </c>
      <c r="BD378" s="143" t="str">
        <f t="shared" si="180"/>
        <v>TV-SERVIS</v>
      </c>
    </row>
    <row r="379" spans="1:56" ht="12">
      <c r="A379" s="288">
        <v>377</v>
      </c>
      <c r="B379" s="289" t="s">
        <v>739</v>
      </c>
      <c r="C379" s="290" t="s">
        <v>14</v>
      </c>
      <c r="D379" s="290" t="s">
        <v>741</v>
      </c>
      <c r="E379" s="291">
        <v>190</v>
      </c>
      <c r="F379" s="292">
        <v>0</v>
      </c>
      <c r="G379" s="292">
        <f t="shared" si="198"/>
        <v>570</v>
      </c>
      <c r="H379" s="293"/>
      <c r="I379" s="293"/>
      <c r="J379" s="293"/>
      <c r="K379" s="293"/>
      <c r="L379" s="293"/>
      <c r="M379" s="293"/>
      <c r="N379" s="293"/>
      <c r="O379" s="292">
        <f t="shared" si="199"/>
        <v>570</v>
      </c>
      <c r="P379" s="293"/>
      <c r="Q379" s="292">
        <f t="shared" si="200"/>
        <v>570</v>
      </c>
      <c r="R379" s="292">
        <f t="shared" si="201"/>
        <v>570</v>
      </c>
      <c r="S379" s="293"/>
      <c r="T379" s="293"/>
      <c r="U379" s="293"/>
      <c r="V379" s="293"/>
      <c r="W379" s="293"/>
      <c r="X379" s="293"/>
      <c r="Y379" s="293"/>
      <c r="Z379" s="292">
        <f t="shared" si="202"/>
        <v>570</v>
      </c>
      <c r="AA379" s="293"/>
      <c r="AB379" s="292">
        <f t="shared" si="203"/>
        <v>1140</v>
      </c>
      <c r="AC379" s="292">
        <f t="shared" si="204"/>
        <v>570</v>
      </c>
      <c r="AD379" s="293"/>
      <c r="AE379" s="293"/>
      <c r="AF379" s="293"/>
      <c r="AG379" s="293"/>
      <c r="AH379" s="293"/>
      <c r="AI379" s="293"/>
      <c r="AJ379" s="293"/>
      <c r="AK379" s="292">
        <f t="shared" si="205"/>
        <v>570</v>
      </c>
      <c r="AL379" s="293">
        <v>2280</v>
      </c>
      <c r="AM379" s="292">
        <f t="shared" si="206"/>
        <v>-570</v>
      </c>
      <c r="AN379" s="292">
        <f t="shared" si="207"/>
        <v>570</v>
      </c>
      <c r="AO379" s="293"/>
      <c r="AP379" s="293"/>
      <c r="AQ379" s="293"/>
      <c r="AR379" s="293"/>
      <c r="AS379" s="293"/>
      <c r="AT379" s="293"/>
      <c r="AU379" s="293"/>
      <c r="AV379" s="292">
        <f t="shared" si="208"/>
        <v>570</v>
      </c>
      <c r="AW379" s="293"/>
      <c r="AX379" s="292">
        <f t="shared" si="209"/>
        <v>0</v>
      </c>
      <c r="AZ379" s="143"/>
      <c r="BA379" s="143" t="str">
        <f t="shared" si="181"/>
        <v/>
      </c>
      <c r="BD379" s="143" t="str">
        <f t="shared" si="180"/>
        <v>UE DIN CIADIR-LUNGA</v>
      </c>
    </row>
    <row r="380" spans="1:56" ht="12">
      <c r="A380" s="288">
        <v>378</v>
      </c>
      <c r="B380" s="289" t="s">
        <v>742</v>
      </c>
      <c r="C380" s="290" t="s">
        <v>14</v>
      </c>
      <c r="D380" s="290" t="s">
        <v>744</v>
      </c>
      <c r="E380" s="291">
        <v>125</v>
      </c>
      <c r="F380" s="292">
        <v>0</v>
      </c>
      <c r="G380" s="292">
        <f t="shared" si="198"/>
        <v>375</v>
      </c>
      <c r="H380" s="293"/>
      <c r="I380" s="293"/>
      <c r="J380" s="293"/>
      <c r="K380" s="293"/>
      <c r="L380" s="293"/>
      <c r="M380" s="293"/>
      <c r="N380" s="293"/>
      <c r="O380" s="292">
        <f t="shared" si="199"/>
        <v>375</v>
      </c>
      <c r="P380" s="293">
        <v>750</v>
      </c>
      <c r="Q380" s="292">
        <f t="shared" si="200"/>
        <v>-375</v>
      </c>
      <c r="R380" s="292">
        <f t="shared" si="201"/>
        <v>375</v>
      </c>
      <c r="S380" s="293"/>
      <c r="T380" s="293"/>
      <c r="U380" s="293"/>
      <c r="V380" s="293"/>
      <c r="W380" s="293"/>
      <c r="X380" s="293"/>
      <c r="Y380" s="293"/>
      <c r="Z380" s="292">
        <f t="shared" si="202"/>
        <v>375</v>
      </c>
      <c r="AA380" s="293"/>
      <c r="AB380" s="292">
        <f t="shared" si="203"/>
        <v>0</v>
      </c>
      <c r="AC380" s="292">
        <f t="shared" si="204"/>
        <v>375</v>
      </c>
      <c r="AD380" s="293"/>
      <c r="AE380" s="293"/>
      <c r="AF380" s="293"/>
      <c r="AG380" s="293"/>
      <c r="AH380" s="293"/>
      <c r="AI380" s="293"/>
      <c r="AJ380" s="293"/>
      <c r="AK380" s="292">
        <f t="shared" si="205"/>
        <v>375</v>
      </c>
      <c r="AL380" s="293">
        <v>375</v>
      </c>
      <c r="AM380" s="292">
        <f t="shared" si="206"/>
        <v>0</v>
      </c>
      <c r="AN380" s="292">
        <f t="shared" si="207"/>
        <v>375</v>
      </c>
      <c r="AO380" s="293"/>
      <c r="AP380" s="293"/>
      <c r="AQ380" s="293"/>
      <c r="AR380" s="293"/>
      <c r="AS380" s="293"/>
      <c r="AT380" s="293"/>
      <c r="AU380" s="293"/>
      <c r="AV380" s="292">
        <f t="shared" si="208"/>
        <v>375</v>
      </c>
      <c r="AW380" s="293"/>
      <c r="AX380" s="292">
        <f t="shared" si="209"/>
        <v>375</v>
      </c>
      <c r="AY380" s="137" t="str">
        <f t="shared" si="193"/>
        <v/>
      </c>
      <c r="AZ380" s="143"/>
      <c r="BA380" s="143" t="str">
        <f t="shared" si="181"/>
        <v/>
      </c>
      <c r="BD380" s="143" t="str">
        <f t="shared" si="180"/>
        <v>UNCONSACOM</v>
      </c>
    </row>
    <row r="381" spans="1:56" ht="12">
      <c r="A381" s="288">
        <v>379</v>
      </c>
      <c r="B381" s="289" t="s">
        <v>1572</v>
      </c>
      <c r="C381" s="290" t="s">
        <v>14</v>
      </c>
      <c r="D381" s="290"/>
      <c r="E381" s="291">
        <v>200</v>
      </c>
      <c r="F381" s="292">
        <v>0</v>
      </c>
      <c r="G381" s="292">
        <f t="shared" si="198"/>
        <v>600</v>
      </c>
      <c r="H381" s="293"/>
      <c r="I381" s="293"/>
      <c r="J381" s="293"/>
      <c r="K381" s="293"/>
      <c r="L381" s="293"/>
      <c r="M381" s="293"/>
      <c r="N381" s="293"/>
      <c r="O381" s="292">
        <f t="shared" si="199"/>
        <v>600</v>
      </c>
      <c r="P381" s="293">
        <v>2100</v>
      </c>
      <c r="Q381" s="292">
        <f t="shared" si="200"/>
        <v>-1500</v>
      </c>
      <c r="R381" s="292">
        <f t="shared" si="201"/>
        <v>600</v>
      </c>
      <c r="S381" s="293">
        <v>100</v>
      </c>
      <c r="T381" s="293"/>
      <c r="U381" s="293"/>
      <c r="V381" s="293"/>
      <c r="W381" s="293">
        <v>100</v>
      </c>
      <c r="X381" s="293">
        <v>1500</v>
      </c>
      <c r="Y381" s="293"/>
      <c r="Z381" s="292">
        <f t="shared" si="202"/>
        <v>2300</v>
      </c>
      <c r="AA381" s="293">
        <v>1400</v>
      </c>
      <c r="AB381" s="292">
        <f t="shared" si="203"/>
        <v>-600</v>
      </c>
      <c r="AC381" s="292">
        <f t="shared" si="204"/>
        <v>600</v>
      </c>
      <c r="AD381" s="293"/>
      <c r="AE381" s="293"/>
      <c r="AF381" s="293"/>
      <c r="AG381" s="293"/>
      <c r="AH381" s="293"/>
      <c r="AI381" s="293"/>
      <c r="AJ381" s="293"/>
      <c r="AK381" s="292">
        <f t="shared" si="205"/>
        <v>600</v>
      </c>
      <c r="AL381" s="293"/>
      <c r="AM381" s="292">
        <f t="shared" si="206"/>
        <v>0</v>
      </c>
      <c r="AN381" s="292">
        <f t="shared" si="207"/>
        <v>600</v>
      </c>
      <c r="AO381" s="293"/>
      <c r="AP381" s="293"/>
      <c r="AQ381" s="293"/>
      <c r="AR381" s="293"/>
      <c r="AS381" s="293"/>
      <c r="AT381" s="293"/>
      <c r="AU381" s="293"/>
      <c r="AV381" s="292">
        <f t="shared" si="208"/>
        <v>600</v>
      </c>
      <c r="AW381" s="293">
        <v>600</v>
      </c>
      <c r="AX381" s="292">
        <f t="shared" si="209"/>
        <v>0</v>
      </c>
      <c r="AY381" s="137" t="str">
        <f t="shared" si="193"/>
        <v>*</v>
      </c>
      <c r="AZ381" s="143"/>
      <c r="BA381" s="143" t="str">
        <f t="shared" si="181"/>
        <v/>
      </c>
      <c r="BD381" s="143" t="str">
        <f t="shared" si="180"/>
        <v>UNGHENI-VIN</v>
      </c>
    </row>
    <row r="382" spans="1:56" ht="12">
      <c r="A382" s="288">
        <v>380</v>
      </c>
      <c r="B382" s="289" t="s">
        <v>745</v>
      </c>
      <c r="C382" s="290" t="s">
        <v>14</v>
      </c>
      <c r="D382" s="290" t="s">
        <v>365</v>
      </c>
      <c r="E382" s="291">
        <v>240</v>
      </c>
      <c r="F382" s="292">
        <v>0</v>
      </c>
      <c r="G382" s="292">
        <f t="shared" si="198"/>
        <v>720</v>
      </c>
      <c r="H382" s="293"/>
      <c r="I382" s="293">
        <v>200</v>
      </c>
      <c r="J382" s="293"/>
      <c r="K382" s="293"/>
      <c r="L382" s="293"/>
      <c r="M382" s="293"/>
      <c r="N382" s="293"/>
      <c r="O382" s="292">
        <f t="shared" si="199"/>
        <v>920</v>
      </c>
      <c r="P382" s="293">
        <v>920</v>
      </c>
      <c r="Q382" s="292">
        <f t="shared" si="200"/>
        <v>0</v>
      </c>
      <c r="R382" s="292">
        <f t="shared" si="201"/>
        <v>720</v>
      </c>
      <c r="S382" s="293"/>
      <c r="T382" s="293"/>
      <c r="U382" s="293"/>
      <c r="V382" s="293"/>
      <c r="W382" s="293">
        <v>300</v>
      </c>
      <c r="X382" s="293"/>
      <c r="Y382" s="293"/>
      <c r="Z382" s="292">
        <f t="shared" si="202"/>
        <v>1020</v>
      </c>
      <c r="AA382" s="293">
        <v>1740</v>
      </c>
      <c r="AB382" s="292">
        <f t="shared" si="203"/>
        <v>-720</v>
      </c>
      <c r="AC382" s="292">
        <f t="shared" si="204"/>
        <v>720</v>
      </c>
      <c r="AD382" s="293"/>
      <c r="AE382" s="293">
        <v>100</v>
      </c>
      <c r="AF382" s="293"/>
      <c r="AG382" s="293"/>
      <c r="AH382" s="293">
        <v>100</v>
      </c>
      <c r="AI382" s="293"/>
      <c r="AJ382" s="293"/>
      <c r="AK382" s="292">
        <f t="shared" si="205"/>
        <v>920</v>
      </c>
      <c r="AL382" s="293">
        <v>920</v>
      </c>
      <c r="AM382" s="292">
        <f t="shared" si="206"/>
        <v>-720</v>
      </c>
      <c r="AN382" s="292">
        <f t="shared" si="207"/>
        <v>720</v>
      </c>
      <c r="AO382" s="293"/>
      <c r="AP382" s="293"/>
      <c r="AQ382" s="293"/>
      <c r="AR382" s="293"/>
      <c r="AS382" s="293"/>
      <c r="AT382" s="293"/>
      <c r="AU382" s="293"/>
      <c r="AV382" s="292">
        <f t="shared" si="208"/>
        <v>720</v>
      </c>
      <c r="AW382" s="293"/>
      <c r="AX382" s="292">
        <f t="shared" si="209"/>
        <v>0</v>
      </c>
      <c r="AY382" s="137" t="str">
        <f t="shared" si="193"/>
        <v>*</v>
      </c>
      <c r="AZ382" s="143"/>
      <c r="BA382" s="143" t="str">
        <f t="shared" si="181"/>
        <v/>
      </c>
      <c r="BD382" s="143" t="str">
        <f t="shared" si="180"/>
        <v>UNIC</v>
      </c>
    </row>
    <row r="383" spans="1:56" ht="12">
      <c r="A383" s="288">
        <v>381</v>
      </c>
      <c r="B383" s="289" t="s">
        <v>1581</v>
      </c>
      <c r="C383" s="290" t="s">
        <v>23</v>
      </c>
      <c r="D383" s="290"/>
      <c r="E383" s="291">
        <v>50</v>
      </c>
      <c r="F383" s="292">
        <v>0</v>
      </c>
      <c r="G383" s="292">
        <f t="shared" si="198"/>
        <v>150</v>
      </c>
      <c r="H383" s="293"/>
      <c r="I383" s="293"/>
      <c r="J383" s="293"/>
      <c r="K383" s="293"/>
      <c r="L383" s="293"/>
      <c r="M383" s="293"/>
      <c r="N383" s="293"/>
      <c r="O383" s="292">
        <f t="shared" si="199"/>
        <v>150</v>
      </c>
      <c r="P383" s="293">
        <v>750</v>
      </c>
      <c r="Q383" s="292">
        <f t="shared" si="200"/>
        <v>-600</v>
      </c>
      <c r="R383" s="292">
        <f t="shared" si="201"/>
        <v>150</v>
      </c>
      <c r="S383" s="293"/>
      <c r="T383" s="293"/>
      <c r="U383" s="293"/>
      <c r="V383" s="293"/>
      <c r="W383" s="293"/>
      <c r="X383" s="293"/>
      <c r="Y383" s="293"/>
      <c r="Z383" s="292">
        <f t="shared" si="202"/>
        <v>150</v>
      </c>
      <c r="AA383" s="293"/>
      <c r="AB383" s="292">
        <f t="shared" si="203"/>
        <v>-450</v>
      </c>
      <c r="AC383" s="292">
        <f t="shared" si="204"/>
        <v>150</v>
      </c>
      <c r="AD383" s="293"/>
      <c r="AE383" s="293"/>
      <c r="AF383" s="293"/>
      <c r="AG383" s="293"/>
      <c r="AH383" s="293"/>
      <c r="AI383" s="293"/>
      <c r="AJ383" s="293"/>
      <c r="AK383" s="292">
        <f t="shared" si="205"/>
        <v>150</v>
      </c>
      <c r="AL383" s="293"/>
      <c r="AM383" s="292">
        <f t="shared" si="206"/>
        <v>-300</v>
      </c>
      <c r="AN383" s="292">
        <f t="shared" si="207"/>
        <v>150</v>
      </c>
      <c r="AO383" s="293"/>
      <c r="AP383" s="293">
        <v>100</v>
      </c>
      <c r="AQ383" s="293"/>
      <c r="AR383" s="293"/>
      <c r="AS383" s="293">
        <v>100</v>
      </c>
      <c r="AT383" s="293"/>
      <c r="AU383" s="293"/>
      <c r="AV383" s="292">
        <f t="shared" si="208"/>
        <v>350</v>
      </c>
      <c r="AW383" s="293"/>
      <c r="AX383" s="292">
        <f t="shared" si="209"/>
        <v>50</v>
      </c>
      <c r="AY383" s="137" t="str">
        <f t="shared" si="193"/>
        <v/>
      </c>
      <c r="AZ383" s="143"/>
      <c r="BA383" s="143" t="str">
        <f t="shared" si="181"/>
        <v/>
      </c>
      <c r="BD383" s="143" t="str">
        <f t="shared" si="180"/>
        <v>UNITATE</v>
      </c>
    </row>
    <row r="384" spans="1:56" ht="12">
      <c r="A384" s="288">
        <v>382</v>
      </c>
      <c r="B384" s="296" t="s">
        <v>3122</v>
      </c>
      <c r="C384" s="297"/>
      <c r="D384" s="297" t="s">
        <v>748</v>
      </c>
      <c r="E384" s="298"/>
      <c r="F384" s="299">
        <v>1200</v>
      </c>
      <c r="G384" s="299">
        <f t="shared" si="198"/>
        <v>0</v>
      </c>
      <c r="H384" s="300"/>
      <c r="I384" s="300"/>
      <c r="J384" s="300"/>
      <c r="K384" s="300"/>
      <c r="L384" s="300"/>
      <c r="M384" s="300"/>
      <c r="N384" s="300"/>
      <c r="O384" s="299">
        <f t="shared" si="199"/>
        <v>0</v>
      </c>
      <c r="P384" s="300"/>
      <c r="Q384" s="299">
        <f t="shared" si="200"/>
        <v>1200</v>
      </c>
      <c r="R384" s="299">
        <f t="shared" si="201"/>
        <v>0</v>
      </c>
      <c r="S384" s="300"/>
      <c r="T384" s="300"/>
      <c r="U384" s="300"/>
      <c r="V384" s="300"/>
      <c r="W384" s="300"/>
      <c r="X384" s="300"/>
      <c r="Y384" s="300"/>
      <c r="Z384" s="299">
        <f t="shared" si="202"/>
        <v>0</v>
      </c>
      <c r="AA384" s="300"/>
      <c r="AB384" s="299">
        <f t="shared" si="203"/>
        <v>1200</v>
      </c>
      <c r="AC384" s="299">
        <f t="shared" si="204"/>
        <v>0</v>
      </c>
      <c r="AD384" s="300"/>
      <c r="AE384" s="300"/>
      <c r="AF384" s="300"/>
      <c r="AG384" s="300"/>
      <c r="AH384" s="300"/>
      <c r="AI384" s="300"/>
      <c r="AJ384" s="300"/>
      <c r="AK384" s="299">
        <f t="shared" si="205"/>
        <v>0</v>
      </c>
      <c r="AL384" s="300"/>
      <c r="AM384" s="299">
        <f t="shared" si="206"/>
        <v>1200</v>
      </c>
      <c r="AN384" s="299">
        <f t="shared" si="207"/>
        <v>0</v>
      </c>
      <c r="AO384" s="300"/>
      <c r="AP384" s="300"/>
      <c r="AQ384" s="300"/>
      <c r="AR384" s="300"/>
      <c r="AS384" s="300"/>
      <c r="AT384" s="300"/>
      <c r="AU384" s="300"/>
      <c r="AV384" s="299">
        <f t="shared" si="208"/>
        <v>0</v>
      </c>
      <c r="AW384" s="300"/>
      <c r="AX384" s="299">
        <f t="shared" si="209"/>
        <v>1200</v>
      </c>
      <c r="AY384" s="137" t="str">
        <f t="shared" si="193"/>
        <v/>
      </c>
      <c r="AZ384" s="137" t="str">
        <f>IF(F384&gt;P384,"!!!","")</f>
        <v>!!!</v>
      </c>
      <c r="BA384" s="143" t="str">
        <f t="shared" si="181"/>
        <v/>
      </c>
      <c r="BD384" s="143" t="str">
        <f t="shared" si="180"/>
        <v>UNIVERSAL-COMPLECT  (STOP C 01.01.18)</v>
      </c>
    </row>
    <row r="385" spans="1:56" ht="12">
      <c r="A385" s="288">
        <v>383</v>
      </c>
      <c r="B385" s="471" t="s">
        <v>3123</v>
      </c>
      <c r="C385" s="290" t="s">
        <v>10</v>
      </c>
      <c r="D385" s="290" t="s">
        <v>12</v>
      </c>
      <c r="E385" s="295">
        <v>140</v>
      </c>
      <c r="F385" s="292">
        <v>50</v>
      </c>
      <c r="G385" s="292">
        <f t="shared" si="198"/>
        <v>420</v>
      </c>
      <c r="H385" s="293"/>
      <c r="I385" s="293"/>
      <c r="J385" s="293"/>
      <c r="K385" s="293"/>
      <c r="L385" s="293"/>
      <c r="M385" s="293"/>
      <c r="N385" s="293"/>
      <c r="O385" s="292">
        <f t="shared" si="199"/>
        <v>420</v>
      </c>
      <c r="P385" s="293"/>
      <c r="Q385" s="292">
        <f t="shared" si="200"/>
        <v>470</v>
      </c>
      <c r="R385" s="292">
        <f t="shared" si="201"/>
        <v>420</v>
      </c>
      <c r="S385" s="293"/>
      <c r="T385" s="293"/>
      <c r="U385" s="293"/>
      <c r="V385" s="293"/>
      <c r="W385" s="293"/>
      <c r="X385" s="293"/>
      <c r="Y385" s="293"/>
      <c r="Z385" s="292">
        <f t="shared" si="202"/>
        <v>420</v>
      </c>
      <c r="AA385" s="293"/>
      <c r="AB385" s="292">
        <f t="shared" si="203"/>
        <v>890</v>
      </c>
      <c r="AC385" s="292">
        <f t="shared" si="204"/>
        <v>420</v>
      </c>
      <c r="AD385" s="293"/>
      <c r="AE385" s="293"/>
      <c r="AF385" s="293"/>
      <c r="AG385" s="293"/>
      <c r="AH385" s="293"/>
      <c r="AI385" s="293"/>
      <c r="AJ385" s="293"/>
      <c r="AK385" s="292">
        <f t="shared" si="205"/>
        <v>420</v>
      </c>
      <c r="AL385" s="293">
        <v>2150</v>
      </c>
      <c r="AM385" s="292">
        <f t="shared" si="206"/>
        <v>-840</v>
      </c>
      <c r="AN385" s="292">
        <f t="shared" si="207"/>
        <v>420</v>
      </c>
      <c r="AO385" s="293"/>
      <c r="AP385" s="293"/>
      <c r="AQ385" s="293"/>
      <c r="AR385" s="293"/>
      <c r="AS385" s="293"/>
      <c r="AT385" s="293"/>
      <c r="AU385" s="293"/>
      <c r="AV385" s="292">
        <f t="shared" si="208"/>
        <v>420</v>
      </c>
      <c r="AW385" s="293"/>
      <c r="AX385" s="292">
        <f t="shared" si="209"/>
        <v>-420</v>
      </c>
      <c r="AZ385" s="143"/>
      <c r="BA385" s="143" t="str">
        <f t="shared" si="181"/>
        <v/>
      </c>
      <c r="BD385" s="143" t="str">
        <f t="shared" si="180"/>
        <v>UNIVERSAM-NORDIC</v>
      </c>
    </row>
    <row r="386" spans="1:56" ht="12">
      <c r="A386" s="288">
        <v>384</v>
      </c>
      <c r="B386" s="339" t="s">
        <v>1381</v>
      </c>
      <c r="C386" s="290" t="s">
        <v>23</v>
      </c>
      <c r="D386" s="290" t="s">
        <v>1355</v>
      </c>
      <c r="E386" s="291">
        <v>350</v>
      </c>
      <c r="F386" s="292">
        <v>0</v>
      </c>
      <c r="G386" s="292">
        <f t="shared" si="198"/>
        <v>1050</v>
      </c>
      <c r="H386" s="293">
        <v>50</v>
      </c>
      <c r="I386" s="293"/>
      <c r="J386" s="293"/>
      <c r="K386" s="293"/>
      <c r="L386" s="293"/>
      <c r="M386" s="293"/>
      <c r="N386" s="293"/>
      <c r="O386" s="292">
        <f t="shared" si="199"/>
        <v>1100</v>
      </c>
      <c r="P386" s="293">
        <v>1100</v>
      </c>
      <c r="Q386" s="292">
        <f t="shared" si="200"/>
        <v>0</v>
      </c>
      <c r="R386" s="292">
        <f t="shared" si="201"/>
        <v>1050</v>
      </c>
      <c r="S386" s="293">
        <v>50</v>
      </c>
      <c r="T386" s="293"/>
      <c r="U386" s="293"/>
      <c r="V386" s="293"/>
      <c r="W386" s="293">
        <v>100</v>
      </c>
      <c r="X386" s="293"/>
      <c r="Y386" s="293"/>
      <c r="Z386" s="292">
        <f t="shared" si="202"/>
        <v>1200</v>
      </c>
      <c r="AA386" s="293">
        <v>1200</v>
      </c>
      <c r="AB386" s="292">
        <f t="shared" si="203"/>
        <v>0</v>
      </c>
      <c r="AC386" s="292">
        <f t="shared" si="204"/>
        <v>1050</v>
      </c>
      <c r="AD386" s="293"/>
      <c r="AE386" s="293">
        <v>117</v>
      </c>
      <c r="AF386" s="293"/>
      <c r="AG386" s="293"/>
      <c r="AH386" s="293"/>
      <c r="AI386" s="293"/>
      <c r="AJ386" s="293"/>
      <c r="AK386" s="292">
        <f t="shared" si="205"/>
        <v>1167</v>
      </c>
      <c r="AL386" s="293">
        <v>2217</v>
      </c>
      <c r="AM386" s="292">
        <f t="shared" si="206"/>
        <v>-1050</v>
      </c>
      <c r="AN386" s="292">
        <f t="shared" si="207"/>
        <v>1050</v>
      </c>
      <c r="AO386" s="293"/>
      <c r="AP386" s="293">
        <v>142</v>
      </c>
      <c r="AQ386" s="293"/>
      <c r="AR386" s="293"/>
      <c r="AS386" s="293"/>
      <c r="AT386" s="293"/>
      <c r="AU386" s="293"/>
      <c r="AV386" s="292">
        <f t="shared" si="208"/>
        <v>1192</v>
      </c>
      <c r="AW386" s="293">
        <v>142</v>
      </c>
      <c r="AX386" s="292">
        <f t="shared" si="209"/>
        <v>0</v>
      </c>
      <c r="AZ386" s="143"/>
      <c r="BA386" s="143" t="str">
        <f t="shared" si="181"/>
        <v/>
      </c>
      <c r="BD386" s="143" t="str">
        <f t="shared" si="180"/>
        <v>UNIVERSCOM</v>
      </c>
    </row>
    <row r="387" spans="1:56" ht="12">
      <c r="A387" s="288">
        <v>385</v>
      </c>
      <c r="B387" s="515" t="s">
        <v>3124</v>
      </c>
      <c r="C387" s="311" t="s">
        <v>30</v>
      </c>
      <c r="D387" s="311" t="s">
        <v>1051</v>
      </c>
      <c r="E387" s="317"/>
      <c r="F387" s="299"/>
      <c r="G387" s="299"/>
      <c r="H387" s="299"/>
      <c r="I387" s="299"/>
      <c r="J387" s="299"/>
      <c r="K387" s="299"/>
      <c r="L387" s="299"/>
      <c r="M387" s="299"/>
      <c r="N387" s="299"/>
      <c r="O387" s="299"/>
      <c r="P387" s="299"/>
      <c r="Q387" s="299"/>
      <c r="R387" s="299"/>
      <c r="S387" s="299"/>
      <c r="T387" s="299"/>
      <c r="U387" s="299"/>
      <c r="V387" s="299"/>
      <c r="W387" s="299"/>
      <c r="X387" s="299"/>
      <c r="Y387" s="299"/>
      <c r="Z387" s="299"/>
      <c r="AA387" s="299"/>
      <c r="AB387" s="299"/>
      <c r="AC387" s="299"/>
      <c r="AD387" s="299"/>
      <c r="AE387" s="299"/>
      <c r="AF387" s="299"/>
      <c r="AG387" s="299"/>
      <c r="AH387" s="299"/>
      <c r="AI387" s="299"/>
      <c r="AJ387" s="299"/>
      <c r="AK387" s="299"/>
      <c r="AL387" s="299"/>
      <c r="AM387" s="299"/>
      <c r="AN387" s="299"/>
      <c r="AO387" s="299"/>
      <c r="AP387" s="299"/>
      <c r="AQ387" s="299"/>
      <c r="AR387" s="299"/>
      <c r="AS387" s="299"/>
      <c r="AT387" s="299"/>
      <c r="AU387" s="299"/>
      <c r="AV387" s="299"/>
      <c r="AW387" s="299"/>
      <c r="AX387" s="299"/>
      <c r="AZ387" s="137" t="str">
        <f>IF(F387&gt;P387,"!!!","")</f>
        <v/>
      </c>
      <c r="BA387" s="143" t="str">
        <f t="shared" si="181"/>
        <v/>
      </c>
      <c r="BD387" s="143" t="str">
        <f t="shared" si="180"/>
        <v>UNIVERSUL (ДО 31.12.2010)</v>
      </c>
    </row>
    <row r="388" spans="1:56" ht="11.25" customHeight="1">
      <c r="A388" s="288">
        <v>386</v>
      </c>
      <c r="B388" s="348" t="s">
        <v>752</v>
      </c>
      <c r="C388" s="290" t="s">
        <v>14</v>
      </c>
      <c r="D388" s="345" t="s">
        <v>754</v>
      </c>
      <c r="E388" s="346">
        <v>160</v>
      </c>
      <c r="F388" s="347">
        <v>-450</v>
      </c>
      <c r="G388" s="292">
        <f>E388*3</f>
        <v>480</v>
      </c>
      <c r="H388" s="293"/>
      <c r="I388" s="293"/>
      <c r="J388" s="293"/>
      <c r="K388" s="293"/>
      <c r="L388" s="293">
        <v>100</v>
      </c>
      <c r="M388" s="293"/>
      <c r="N388" s="293"/>
      <c r="O388" s="292">
        <f>SUM(G388:N388)</f>
        <v>580</v>
      </c>
      <c r="P388" s="293">
        <v>130</v>
      </c>
      <c r="Q388" s="292">
        <f>F388+O388-P388</f>
        <v>0</v>
      </c>
      <c r="R388" s="292">
        <f>E388*3</f>
        <v>480</v>
      </c>
      <c r="S388" s="293"/>
      <c r="T388" s="293"/>
      <c r="U388" s="293"/>
      <c r="V388" s="293"/>
      <c r="W388" s="293"/>
      <c r="X388" s="293"/>
      <c r="Y388" s="293"/>
      <c r="Z388" s="292">
        <f>SUM(R388:Y388)</f>
        <v>480</v>
      </c>
      <c r="AA388" s="293">
        <v>480</v>
      </c>
      <c r="AB388" s="292">
        <f>Q388+Z388-AA388</f>
        <v>0</v>
      </c>
      <c r="AC388" s="292">
        <f>$E388*3</f>
        <v>480</v>
      </c>
      <c r="AD388" s="293"/>
      <c r="AE388" s="293"/>
      <c r="AF388" s="293"/>
      <c r="AG388" s="293"/>
      <c r="AH388" s="293"/>
      <c r="AI388" s="293"/>
      <c r="AJ388" s="293"/>
      <c r="AK388" s="292">
        <f>SUM(AC388:AJ388)</f>
        <v>480</v>
      </c>
      <c r="AL388" s="293">
        <v>960</v>
      </c>
      <c r="AM388" s="292">
        <f>AB388+AK388-AL388</f>
        <v>-480</v>
      </c>
      <c r="AN388" s="292">
        <f>$E388*3</f>
        <v>480</v>
      </c>
      <c r="AO388" s="293"/>
      <c r="AP388" s="293"/>
      <c r="AQ388" s="293"/>
      <c r="AR388" s="293"/>
      <c r="AS388" s="293"/>
      <c r="AT388" s="293"/>
      <c r="AU388" s="293"/>
      <c r="AV388" s="292">
        <f>SUM(AN388:AU388)</f>
        <v>480</v>
      </c>
      <c r="AW388" s="293"/>
      <c r="AX388" s="292">
        <f>AM388+AV388-AW388</f>
        <v>0</v>
      </c>
      <c r="AZ388" s="143"/>
      <c r="BA388" s="143" t="str">
        <f t="shared" si="181"/>
        <v/>
      </c>
      <c r="BD388" s="143" t="str">
        <f t="shared" si="180"/>
        <v>VALEGA</v>
      </c>
    </row>
    <row r="389" spans="1:56" ht="12">
      <c r="A389" s="288"/>
      <c r="B389" s="348" t="s">
        <v>3184</v>
      </c>
      <c r="C389" s="290" t="s">
        <v>14</v>
      </c>
      <c r="D389" s="345" t="s">
        <v>1997</v>
      </c>
      <c r="E389" s="346">
        <v>145</v>
      </c>
      <c r="F389" s="292">
        <v>0</v>
      </c>
      <c r="G389" s="292">
        <f>E389*3</f>
        <v>435</v>
      </c>
      <c r="H389" s="293">
        <v>50</v>
      </c>
      <c r="I389" s="293"/>
      <c r="J389" s="293"/>
      <c r="K389" s="293"/>
      <c r="L389" s="293"/>
      <c r="M389" s="293"/>
      <c r="N389" s="293"/>
      <c r="O389" s="292">
        <f>SUM(G389:N389)</f>
        <v>485</v>
      </c>
      <c r="P389" s="293">
        <v>485</v>
      </c>
      <c r="Q389" s="292">
        <f>F389+O389-P389</f>
        <v>0</v>
      </c>
      <c r="R389" s="292">
        <f>E389*3</f>
        <v>435</v>
      </c>
      <c r="S389" s="293"/>
      <c r="T389" s="293"/>
      <c r="U389" s="293"/>
      <c r="V389" s="293">
        <v>300</v>
      </c>
      <c r="W389" s="293"/>
      <c r="X389" s="293"/>
      <c r="Y389" s="293"/>
      <c r="Z389" s="292">
        <f>SUM(R389:Y389)</f>
        <v>735</v>
      </c>
      <c r="AA389" s="293">
        <v>735</v>
      </c>
      <c r="AB389" s="292">
        <f>Q389+Z389-AA389</f>
        <v>0</v>
      </c>
      <c r="AC389" s="292">
        <f>$E389*3</f>
        <v>435</v>
      </c>
      <c r="AD389" s="293">
        <v>50</v>
      </c>
      <c r="AE389" s="293"/>
      <c r="AF389" s="293"/>
      <c r="AG389" s="293"/>
      <c r="AH389" s="293">
        <v>100</v>
      </c>
      <c r="AI389" s="293"/>
      <c r="AJ389" s="293"/>
      <c r="AK389" s="292">
        <f>SUM(AC389:AJ389)</f>
        <v>585</v>
      </c>
      <c r="AL389" s="293">
        <v>1020</v>
      </c>
      <c r="AM389" s="292">
        <f>AB389+AK389-AL389</f>
        <v>-435</v>
      </c>
      <c r="AN389" s="292">
        <f>$E389*3</f>
        <v>435</v>
      </c>
      <c r="AO389" s="293"/>
      <c r="AP389" s="293"/>
      <c r="AQ389" s="293"/>
      <c r="AR389" s="293"/>
      <c r="AS389" s="293"/>
      <c r="AT389" s="293"/>
      <c r="AU389" s="293"/>
      <c r="AV389" s="292">
        <f>SUM(AN389:AU389)</f>
        <v>435</v>
      </c>
      <c r="AW389" s="293"/>
      <c r="AX389" s="292">
        <f>AM389+AV389-AW389</f>
        <v>0</v>
      </c>
      <c r="AZ389" s="143"/>
      <c r="BA389" s="143" t="str">
        <f t="shared" si="181"/>
        <v/>
      </c>
      <c r="BD389" s="143" t="str">
        <f t="shared" ref="BD389:BD414" si="210">UPPER(B389)</f>
        <v>VATRA&amp;CO</v>
      </c>
    </row>
    <row r="390" spans="1:56" ht="12">
      <c r="A390" s="288">
        <v>388</v>
      </c>
      <c r="B390" s="348" t="s">
        <v>3311</v>
      </c>
      <c r="C390" s="290" t="s">
        <v>23</v>
      </c>
      <c r="D390" s="345"/>
      <c r="E390" s="346">
        <v>80</v>
      </c>
      <c r="F390" s="533">
        <v>0</v>
      </c>
      <c r="G390" s="292">
        <f t="shared" ref="G390:G407" si="211">E390*3</f>
        <v>240</v>
      </c>
      <c r="H390" s="293"/>
      <c r="I390" s="293"/>
      <c r="J390" s="293"/>
      <c r="K390" s="293"/>
      <c r="L390" s="293"/>
      <c r="M390" s="293"/>
      <c r="N390" s="293"/>
      <c r="O390" s="292">
        <f t="shared" ref="O390:O407" si="212">SUM(G390:N390)</f>
        <v>240</v>
      </c>
      <c r="P390" s="293">
        <v>240</v>
      </c>
      <c r="Q390" s="292">
        <f t="shared" ref="Q390:Q407" si="213">F390+O390-P390</f>
        <v>0</v>
      </c>
      <c r="R390" s="292">
        <f t="shared" ref="R390:R407" si="214">E390*3</f>
        <v>240</v>
      </c>
      <c r="S390" s="293"/>
      <c r="T390" s="293"/>
      <c r="U390" s="293"/>
      <c r="V390" s="293"/>
      <c r="W390" s="293"/>
      <c r="X390" s="293"/>
      <c r="Y390" s="293"/>
      <c r="Z390" s="292">
        <f t="shared" ref="Z390:Z407" si="215">SUM(R390:Y390)</f>
        <v>240</v>
      </c>
      <c r="AA390" s="293">
        <v>720</v>
      </c>
      <c r="AB390" s="292">
        <f t="shared" ref="AB390:AB407" si="216">Q390+Z390-AA390</f>
        <v>-480</v>
      </c>
      <c r="AC390" s="292">
        <f t="shared" ref="AC390:AC407" si="217">$E390*3</f>
        <v>240</v>
      </c>
      <c r="AD390" s="293"/>
      <c r="AE390" s="293"/>
      <c r="AF390" s="293"/>
      <c r="AG390" s="293"/>
      <c r="AH390" s="293">
        <v>100</v>
      </c>
      <c r="AI390" s="293"/>
      <c r="AJ390" s="293"/>
      <c r="AK390" s="292">
        <f t="shared" ref="AK390:AK407" si="218">SUM(AC390:AJ390)</f>
        <v>340</v>
      </c>
      <c r="AL390" s="293"/>
      <c r="AM390" s="292">
        <f t="shared" ref="AM390:AM407" si="219">AB390+AK390-AL390</f>
        <v>-140</v>
      </c>
      <c r="AN390" s="292">
        <f t="shared" ref="AN390:AN407" si="220">$E390*3</f>
        <v>240</v>
      </c>
      <c r="AO390" s="293"/>
      <c r="AP390" s="293"/>
      <c r="AQ390" s="293"/>
      <c r="AR390" s="293"/>
      <c r="AS390" s="293"/>
      <c r="AT390" s="293"/>
      <c r="AU390" s="293"/>
      <c r="AV390" s="292">
        <f t="shared" ref="AV390:AV407" si="221">SUM(AN390:AU390)</f>
        <v>240</v>
      </c>
      <c r="AW390" s="293">
        <v>100</v>
      </c>
      <c r="AX390" s="292">
        <f t="shared" ref="AX390:AX407" si="222">AM390+AV390-AW390</f>
        <v>0</v>
      </c>
      <c r="AZ390" s="143"/>
      <c r="BA390" s="143" t="str">
        <f t="shared" si="181"/>
        <v/>
      </c>
    </row>
    <row r="391" spans="1:56" ht="12">
      <c r="A391" s="288">
        <v>389</v>
      </c>
      <c r="B391" s="348" t="s">
        <v>3921</v>
      </c>
      <c r="C391" s="290" t="s">
        <v>23</v>
      </c>
      <c r="D391" s="345" t="s">
        <v>12</v>
      </c>
      <c r="E391" s="346">
        <v>75</v>
      </c>
      <c r="F391" s="292">
        <v>0</v>
      </c>
      <c r="G391" s="292">
        <f t="shared" si="211"/>
        <v>225</v>
      </c>
      <c r="H391" s="293"/>
      <c r="I391" s="293"/>
      <c r="J391" s="293"/>
      <c r="K391" s="293"/>
      <c r="L391" s="293"/>
      <c r="M391" s="293"/>
      <c r="N391" s="293"/>
      <c r="O391" s="292">
        <f t="shared" si="212"/>
        <v>225</v>
      </c>
      <c r="P391" s="293">
        <v>900</v>
      </c>
      <c r="Q391" s="292">
        <f t="shared" si="213"/>
        <v>-675</v>
      </c>
      <c r="R391" s="292">
        <f t="shared" si="214"/>
        <v>225</v>
      </c>
      <c r="S391" s="293"/>
      <c r="T391" s="293"/>
      <c r="U391" s="293"/>
      <c r="V391" s="293"/>
      <c r="W391" s="293"/>
      <c r="X391" s="293"/>
      <c r="Y391" s="293"/>
      <c r="Z391" s="292">
        <f t="shared" si="215"/>
        <v>225</v>
      </c>
      <c r="AA391" s="293"/>
      <c r="AB391" s="292">
        <f t="shared" si="216"/>
        <v>-450</v>
      </c>
      <c r="AC391" s="292">
        <f t="shared" si="217"/>
        <v>225</v>
      </c>
      <c r="AD391" s="293"/>
      <c r="AE391" s="293"/>
      <c r="AF391" s="293"/>
      <c r="AG391" s="293"/>
      <c r="AH391" s="293"/>
      <c r="AI391" s="293"/>
      <c r="AJ391" s="293"/>
      <c r="AK391" s="292">
        <f t="shared" si="218"/>
        <v>225</v>
      </c>
      <c r="AL391" s="293"/>
      <c r="AM391" s="292">
        <f t="shared" si="219"/>
        <v>-225</v>
      </c>
      <c r="AN391" s="292">
        <f t="shared" si="220"/>
        <v>225</v>
      </c>
      <c r="AO391" s="293"/>
      <c r="AP391" s="293"/>
      <c r="AQ391" s="293"/>
      <c r="AR391" s="293"/>
      <c r="AS391" s="293"/>
      <c r="AT391" s="293"/>
      <c r="AU391" s="293"/>
      <c r="AV391" s="292">
        <f t="shared" si="221"/>
        <v>225</v>
      </c>
      <c r="AW391" s="293">
        <v>900</v>
      </c>
      <c r="AX391" s="292">
        <f t="shared" si="222"/>
        <v>-900</v>
      </c>
      <c r="AZ391" s="143"/>
      <c r="BA391" s="143" t="str">
        <f t="shared" si="181"/>
        <v/>
      </c>
      <c r="BD391" s="143" t="str">
        <f t="shared" si="210"/>
        <v>VIAMED (ДО 31.12.2022)</v>
      </c>
    </row>
    <row r="392" spans="1:56" ht="12">
      <c r="A392" s="288">
        <v>390</v>
      </c>
      <c r="B392" s="348" t="s">
        <v>1169</v>
      </c>
      <c r="C392" s="290" t="s">
        <v>23</v>
      </c>
      <c r="D392" s="345" t="s">
        <v>1120</v>
      </c>
      <c r="E392" s="346">
        <v>120</v>
      </c>
      <c r="F392" s="292">
        <v>0</v>
      </c>
      <c r="G392" s="292">
        <f t="shared" si="211"/>
        <v>360</v>
      </c>
      <c r="H392" s="293"/>
      <c r="I392" s="293"/>
      <c r="J392" s="293"/>
      <c r="K392" s="293"/>
      <c r="L392" s="293"/>
      <c r="M392" s="293"/>
      <c r="N392" s="293"/>
      <c r="O392" s="292">
        <f t="shared" si="212"/>
        <v>360</v>
      </c>
      <c r="P392" s="293">
        <v>360</v>
      </c>
      <c r="Q392" s="292">
        <f t="shared" si="213"/>
        <v>0</v>
      </c>
      <c r="R392" s="292">
        <f t="shared" si="214"/>
        <v>360</v>
      </c>
      <c r="S392" s="293">
        <v>50</v>
      </c>
      <c r="T392" s="293"/>
      <c r="U392" s="293">
        <v>660</v>
      </c>
      <c r="V392" s="293"/>
      <c r="W392" s="293">
        <v>100</v>
      </c>
      <c r="X392" s="293"/>
      <c r="Y392" s="293"/>
      <c r="Z392" s="292">
        <f t="shared" si="215"/>
        <v>1170</v>
      </c>
      <c r="AA392" s="293">
        <v>1020</v>
      </c>
      <c r="AB392" s="292">
        <f t="shared" si="216"/>
        <v>150</v>
      </c>
      <c r="AC392" s="292">
        <f t="shared" si="217"/>
        <v>360</v>
      </c>
      <c r="AD392" s="293"/>
      <c r="AE392" s="293"/>
      <c r="AF392" s="293"/>
      <c r="AG392" s="293"/>
      <c r="AH392" s="293"/>
      <c r="AI392" s="293"/>
      <c r="AJ392" s="293"/>
      <c r="AK392" s="292">
        <f t="shared" si="218"/>
        <v>360</v>
      </c>
      <c r="AL392" s="293">
        <v>510</v>
      </c>
      <c r="AM392" s="292">
        <f t="shared" si="219"/>
        <v>0</v>
      </c>
      <c r="AN392" s="292">
        <f t="shared" si="220"/>
        <v>360</v>
      </c>
      <c r="AO392" s="293"/>
      <c r="AP392" s="293"/>
      <c r="AQ392" s="293"/>
      <c r="AR392" s="293"/>
      <c r="AS392" s="293"/>
      <c r="AT392" s="293"/>
      <c r="AU392" s="293"/>
      <c r="AV392" s="292">
        <f t="shared" si="221"/>
        <v>360</v>
      </c>
      <c r="AW392" s="293">
        <v>360</v>
      </c>
      <c r="AX392" s="292">
        <f t="shared" si="222"/>
        <v>0</v>
      </c>
      <c r="AZ392" s="137" t="str">
        <f>IF(F392&gt;P392,"!!!","")</f>
        <v/>
      </c>
      <c r="BA392" s="143" t="str">
        <f t="shared" ref="BA392:BA414" si="223">IF(E392*3=G392,"","!!!!!")</f>
        <v/>
      </c>
      <c r="BD392" s="143" t="str">
        <f t="shared" si="210"/>
        <v>VICTORIA</v>
      </c>
    </row>
    <row r="393" spans="1:56" ht="12">
      <c r="A393" s="288">
        <v>391</v>
      </c>
      <c r="B393" s="348" t="s">
        <v>761</v>
      </c>
      <c r="C393" s="290" t="s">
        <v>14</v>
      </c>
      <c r="D393" s="345" t="s">
        <v>12</v>
      </c>
      <c r="E393" s="346">
        <v>50</v>
      </c>
      <c r="F393" s="292">
        <v>0</v>
      </c>
      <c r="G393" s="292">
        <f t="shared" si="211"/>
        <v>150</v>
      </c>
      <c r="H393" s="466">
        <v>50</v>
      </c>
      <c r="I393" s="293"/>
      <c r="J393" s="293"/>
      <c r="K393" s="293"/>
      <c r="L393" s="293"/>
      <c r="M393" s="293"/>
      <c r="N393" s="293"/>
      <c r="O393" s="292">
        <f t="shared" si="212"/>
        <v>200</v>
      </c>
      <c r="P393" s="293">
        <v>200</v>
      </c>
      <c r="Q393" s="292">
        <f t="shared" si="213"/>
        <v>0</v>
      </c>
      <c r="R393" s="292">
        <f t="shared" si="214"/>
        <v>150</v>
      </c>
      <c r="S393" s="293"/>
      <c r="T393" s="293"/>
      <c r="U393" s="293"/>
      <c r="V393" s="293"/>
      <c r="W393" s="293"/>
      <c r="X393" s="293"/>
      <c r="Y393" s="293"/>
      <c r="Z393" s="292">
        <f t="shared" si="215"/>
        <v>150</v>
      </c>
      <c r="AA393" s="293">
        <v>150</v>
      </c>
      <c r="AB393" s="292">
        <f t="shared" si="216"/>
        <v>0</v>
      </c>
      <c r="AC393" s="292">
        <f t="shared" si="217"/>
        <v>150</v>
      </c>
      <c r="AD393" s="293"/>
      <c r="AE393" s="293">
        <v>100</v>
      </c>
      <c r="AF393" s="293"/>
      <c r="AG393" s="293"/>
      <c r="AH393" s="293"/>
      <c r="AI393" s="293"/>
      <c r="AJ393" s="293"/>
      <c r="AK393" s="292">
        <f t="shared" si="218"/>
        <v>250</v>
      </c>
      <c r="AL393" s="293">
        <v>250</v>
      </c>
      <c r="AM393" s="292">
        <f t="shared" si="219"/>
        <v>0</v>
      </c>
      <c r="AN393" s="292">
        <f t="shared" si="220"/>
        <v>150</v>
      </c>
      <c r="AO393" s="293"/>
      <c r="AP393" s="293"/>
      <c r="AQ393" s="293"/>
      <c r="AR393" s="293"/>
      <c r="AS393" s="293"/>
      <c r="AT393" s="293"/>
      <c r="AU393" s="293"/>
      <c r="AV393" s="292">
        <f t="shared" si="221"/>
        <v>150</v>
      </c>
      <c r="AW393" s="293">
        <v>150</v>
      </c>
      <c r="AX393" s="292">
        <f t="shared" si="222"/>
        <v>0</v>
      </c>
      <c r="AZ393" s="137" t="str">
        <f>IF(F393&gt;P393,"!!!","")</f>
        <v/>
      </c>
      <c r="BA393" s="143" t="str">
        <f t="shared" si="223"/>
        <v/>
      </c>
      <c r="BD393" s="143" t="str">
        <f t="shared" si="210"/>
        <v>VICTORIA-ROM</v>
      </c>
    </row>
    <row r="394" spans="1:56" ht="12">
      <c r="A394" s="288">
        <v>392</v>
      </c>
      <c r="B394" s="344" t="s">
        <v>1507</v>
      </c>
      <c r="C394" s="290" t="s">
        <v>10</v>
      </c>
      <c r="D394" s="345" t="s">
        <v>765</v>
      </c>
      <c r="E394" s="476">
        <v>220</v>
      </c>
      <c r="F394" s="292">
        <v>0</v>
      </c>
      <c r="G394" s="353">
        <f t="shared" si="211"/>
        <v>660</v>
      </c>
      <c r="H394" s="466"/>
      <c r="I394" s="293"/>
      <c r="J394" s="293"/>
      <c r="K394" s="293"/>
      <c r="L394" s="293"/>
      <c r="M394" s="293"/>
      <c r="N394" s="293"/>
      <c r="O394" s="292">
        <f t="shared" si="212"/>
        <v>660</v>
      </c>
      <c r="P394" s="293">
        <v>660</v>
      </c>
      <c r="Q394" s="292">
        <f t="shared" si="213"/>
        <v>0</v>
      </c>
      <c r="R394" s="292">
        <f t="shared" si="214"/>
        <v>660</v>
      </c>
      <c r="S394" s="293">
        <v>100</v>
      </c>
      <c r="T394" s="293"/>
      <c r="U394" s="293"/>
      <c r="V394" s="293"/>
      <c r="W394" s="293">
        <v>100</v>
      </c>
      <c r="X394" s="293"/>
      <c r="Y394" s="293"/>
      <c r="Z394" s="292">
        <f t="shared" si="215"/>
        <v>860</v>
      </c>
      <c r="AA394" s="292">
        <v>860</v>
      </c>
      <c r="AB394" s="292">
        <f t="shared" si="216"/>
        <v>0</v>
      </c>
      <c r="AC394" s="292">
        <f t="shared" si="217"/>
        <v>660</v>
      </c>
      <c r="AD394" s="293"/>
      <c r="AE394" s="293"/>
      <c r="AF394" s="293"/>
      <c r="AG394" s="293"/>
      <c r="AH394" s="293"/>
      <c r="AI394" s="293"/>
      <c r="AJ394" s="293"/>
      <c r="AK394" s="292">
        <f t="shared" si="218"/>
        <v>660</v>
      </c>
      <c r="AL394" s="293">
        <v>660</v>
      </c>
      <c r="AM394" s="292">
        <f t="shared" si="219"/>
        <v>0</v>
      </c>
      <c r="AN394" s="292">
        <f t="shared" si="220"/>
        <v>660</v>
      </c>
      <c r="AO394" s="292"/>
      <c r="AP394" s="292"/>
      <c r="AQ394" s="292"/>
      <c r="AR394" s="292"/>
      <c r="AS394" s="292"/>
      <c r="AT394" s="292"/>
      <c r="AU394" s="292"/>
      <c r="AV394" s="292">
        <f t="shared" si="221"/>
        <v>660</v>
      </c>
      <c r="AW394" s="293">
        <v>660</v>
      </c>
      <c r="AX394" s="292">
        <f t="shared" si="222"/>
        <v>0</v>
      </c>
      <c r="AZ394" s="143"/>
      <c r="BA394" s="143" t="str">
        <f t="shared" si="223"/>
        <v/>
      </c>
      <c r="BD394" s="143" t="str">
        <f t="shared" si="210"/>
        <v>VICTORIA-ŢUM</v>
      </c>
    </row>
    <row r="395" spans="1:56" ht="12">
      <c r="A395" s="288">
        <v>393</v>
      </c>
      <c r="B395" s="348" t="s">
        <v>766</v>
      </c>
      <c r="C395" s="290" t="s">
        <v>14</v>
      </c>
      <c r="D395" s="345" t="s">
        <v>328</v>
      </c>
      <c r="E395" s="346">
        <v>160</v>
      </c>
      <c r="F395" s="292">
        <v>0</v>
      </c>
      <c r="G395" s="292">
        <f t="shared" si="211"/>
        <v>480</v>
      </c>
      <c r="H395" s="466"/>
      <c r="I395" s="293"/>
      <c r="J395" s="293"/>
      <c r="K395" s="293"/>
      <c r="L395" s="293"/>
      <c r="M395" s="293"/>
      <c r="N395" s="293"/>
      <c r="O395" s="292">
        <f t="shared" si="212"/>
        <v>480</v>
      </c>
      <c r="P395" s="293">
        <v>480</v>
      </c>
      <c r="Q395" s="292">
        <f t="shared" si="213"/>
        <v>0</v>
      </c>
      <c r="R395" s="292">
        <f t="shared" si="214"/>
        <v>480</v>
      </c>
      <c r="S395" s="293"/>
      <c r="T395" s="293"/>
      <c r="U395" s="293"/>
      <c r="V395" s="293"/>
      <c r="W395" s="293"/>
      <c r="X395" s="293"/>
      <c r="Y395" s="293"/>
      <c r="Z395" s="292">
        <f t="shared" si="215"/>
        <v>480</v>
      </c>
      <c r="AA395" s="293">
        <v>480</v>
      </c>
      <c r="AB395" s="292">
        <f t="shared" si="216"/>
        <v>0</v>
      </c>
      <c r="AC395" s="292">
        <f t="shared" si="217"/>
        <v>480</v>
      </c>
      <c r="AD395" s="293"/>
      <c r="AE395" s="293"/>
      <c r="AF395" s="293"/>
      <c r="AG395" s="293"/>
      <c r="AH395" s="293"/>
      <c r="AI395" s="293"/>
      <c r="AJ395" s="293"/>
      <c r="AK395" s="292">
        <f t="shared" si="218"/>
        <v>480</v>
      </c>
      <c r="AL395" s="293">
        <v>480</v>
      </c>
      <c r="AM395" s="292">
        <f t="shared" si="219"/>
        <v>0</v>
      </c>
      <c r="AN395" s="292">
        <f t="shared" si="220"/>
        <v>480</v>
      </c>
      <c r="AO395" s="293"/>
      <c r="AP395" s="293"/>
      <c r="AQ395" s="293"/>
      <c r="AR395" s="293"/>
      <c r="AS395" s="293"/>
      <c r="AT395" s="293"/>
      <c r="AU395" s="293"/>
      <c r="AV395" s="292">
        <f t="shared" si="221"/>
        <v>480</v>
      </c>
      <c r="AW395" s="293"/>
      <c r="AX395" s="292">
        <f t="shared" si="222"/>
        <v>480</v>
      </c>
      <c r="AZ395" s="143"/>
      <c r="BA395" s="143" t="str">
        <f t="shared" si="223"/>
        <v/>
      </c>
      <c r="BD395" s="143" t="str">
        <f t="shared" si="210"/>
        <v>VINAL COCI</v>
      </c>
    </row>
    <row r="396" spans="1:56" ht="12">
      <c r="A396" s="288">
        <v>394</v>
      </c>
      <c r="B396" s="348" t="s">
        <v>1600</v>
      </c>
      <c r="C396" s="290" t="s">
        <v>14</v>
      </c>
      <c r="D396" s="345"/>
      <c r="E396" s="346">
        <v>130</v>
      </c>
      <c r="F396" s="292">
        <v>157</v>
      </c>
      <c r="G396" s="292">
        <f t="shared" si="211"/>
        <v>390</v>
      </c>
      <c r="H396" s="466"/>
      <c r="I396" s="293">
        <v>156</v>
      </c>
      <c r="J396" s="293"/>
      <c r="K396" s="293"/>
      <c r="L396" s="293"/>
      <c r="M396" s="293"/>
      <c r="N396" s="293"/>
      <c r="O396" s="292">
        <f t="shared" si="212"/>
        <v>546</v>
      </c>
      <c r="P396" s="293">
        <v>546</v>
      </c>
      <c r="Q396" s="292">
        <f t="shared" si="213"/>
        <v>157</v>
      </c>
      <c r="R396" s="292">
        <f t="shared" si="214"/>
        <v>390</v>
      </c>
      <c r="S396" s="293"/>
      <c r="T396" s="293"/>
      <c r="U396" s="293"/>
      <c r="V396" s="293"/>
      <c r="W396" s="293"/>
      <c r="X396" s="293"/>
      <c r="Y396" s="293"/>
      <c r="Z396" s="292">
        <f t="shared" si="215"/>
        <v>390</v>
      </c>
      <c r="AA396" s="293">
        <v>547</v>
      </c>
      <c r="AB396" s="292">
        <f t="shared" si="216"/>
        <v>0</v>
      </c>
      <c r="AC396" s="292">
        <f t="shared" si="217"/>
        <v>390</v>
      </c>
      <c r="AD396" s="293"/>
      <c r="AE396" s="293"/>
      <c r="AF396" s="293"/>
      <c r="AG396" s="293"/>
      <c r="AH396" s="293"/>
      <c r="AI396" s="293"/>
      <c r="AJ396" s="293"/>
      <c r="AK396" s="292">
        <f t="shared" si="218"/>
        <v>390</v>
      </c>
      <c r="AL396" s="293">
        <v>390</v>
      </c>
      <c r="AM396" s="292">
        <f t="shared" si="219"/>
        <v>0</v>
      </c>
      <c r="AN396" s="292">
        <f t="shared" si="220"/>
        <v>390</v>
      </c>
      <c r="AO396" s="293"/>
      <c r="AP396" s="293"/>
      <c r="AQ396" s="293"/>
      <c r="AR396" s="293"/>
      <c r="AS396" s="293"/>
      <c r="AT396" s="293"/>
      <c r="AU396" s="293"/>
      <c r="AV396" s="292">
        <f t="shared" si="221"/>
        <v>390</v>
      </c>
      <c r="AW396" s="293"/>
      <c r="AX396" s="292">
        <f t="shared" si="222"/>
        <v>390</v>
      </c>
      <c r="AZ396" s="143"/>
      <c r="BA396" s="143" t="str">
        <f t="shared" si="223"/>
        <v/>
      </c>
      <c r="BD396" s="143" t="str">
        <f t="shared" si="210"/>
        <v>VINCA-FARM</v>
      </c>
    </row>
    <row r="397" spans="1:56" ht="12">
      <c r="A397" s="288">
        <v>395</v>
      </c>
      <c r="B397" s="348" t="s">
        <v>936</v>
      </c>
      <c r="C397" s="290" t="s">
        <v>14</v>
      </c>
      <c r="D397" s="345" t="s">
        <v>954</v>
      </c>
      <c r="E397" s="346">
        <v>20</v>
      </c>
      <c r="F397" s="292">
        <v>0</v>
      </c>
      <c r="G397" s="292">
        <f t="shared" si="211"/>
        <v>60</v>
      </c>
      <c r="H397" s="466"/>
      <c r="I397" s="293"/>
      <c r="J397" s="293"/>
      <c r="K397" s="293"/>
      <c r="L397" s="293"/>
      <c r="M397" s="293"/>
      <c r="N397" s="293"/>
      <c r="O397" s="292">
        <f t="shared" si="212"/>
        <v>60</v>
      </c>
      <c r="P397" s="293"/>
      <c r="Q397" s="292">
        <f t="shared" si="213"/>
        <v>60</v>
      </c>
      <c r="R397" s="292">
        <f t="shared" si="214"/>
        <v>60</v>
      </c>
      <c r="S397" s="293"/>
      <c r="T397" s="293"/>
      <c r="U397" s="293"/>
      <c r="V397" s="293"/>
      <c r="W397" s="293"/>
      <c r="X397" s="293"/>
      <c r="Y397" s="293"/>
      <c r="Z397" s="292">
        <f t="shared" si="215"/>
        <v>60</v>
      </c>
      <c r="AA397" s="293"/>
      <c r="AB397" s="292">
        <f t="shared" si="216"/>
        <v>120</v>
      </c>
      <c r="AC397" s="292">
        <f t="shared" si="217"/>
        <v>60</v>
      </c>
      <c r="AD397" s="293"/>
      <c r="AE397" s="293"/>
      <c r="AF397" s="293"/>
      <c r="AG397" s="293"/>
      <c r="AH397" s="293"/>
      <c r="AI397" s="293"/>
      <c r="AJ397" s="293"/>
      <c r="AK397" s="292">
        <f t="shared" si="218"/>
        <v>60</v>
      </c>
      <c r="AL397" s="293">
        <v>480</v>
      </c>
      <c r="AM397" s="292">
        <f t="shared" si="219"/>
        <v>-300</v>
      </c>
      <c r="AN397" s="292">
        <f t="shared" si="220"/>
        <v>60</v>
      </c>
      <c r="AO397" s="293"/>
      <c r="AP397" s="293"/>
      <c r="AQ397" s="293"/>
      <c r="AR397" s="293"/>
      <c r="AS397" s="293"/>
      <c r="AT397" s="293"/>
      <c r="AU397" s="293"/>
      <c r="AV397" s="292">
        <f t="shared" si="221"/>
        <v>60</v>
      </c>
      <c r="AW397" s="293"/>
      <c r="AX397" s="292">
        <f t="shared" si="222"/>
        <v>-240</v>
      </c>
      <c r="AZ397" s="143"/>
      <c r="BA397" s="143" t="str">
        <f t="shared" si="223"/>
        <v/>
      </c>
      <c r="BD397" s="143" t="str">
        <f t="shared" si="210"/>
        <v>VINURI DE COJUSNA</v>
      </c>
    </row>
    <row r="398" spans="1:56" ht="12">
      <c r="A398" s="288">
        <v>396</v>
      </c>
      <c r="B398" s="348" t="s">
        <v>3527</v>
      </c>
      <c r="C398" s="290" t="s">
        <v>14</v>
      </c>
      <c r="D398" s="345"/>
      <c r="E398" s="346">
        <v>200</v>
      </c>
      <c r="F398" s="292">
        <v>0</v>
      </c>
      <c r="G398" s="292">
        <f t="shared" si="211"/>
        <v>600</v>
      </c>
      <c r="H398" s="466">
        <v>50</v>
      </c>
      <c r="I398" s="293"/>
      <c r="J398" s="293"/>
      <c r="K398" s="293"/>
      <c r="L398" s="293"/>
      <c r="M398" s="293"/>
      <c r="N398" s="293"/>
      <c r="O398" s="292">
        <f t="shared" si="212"/>
        <v>650</v>
      </c>
      <c r="P398" s="293">
        <v>650</v>
      </c>
      <c r="Q398" s="292">
        <f t="shared" si="213"/>
        <v>0</v>
      </c>
      <c r="R398" s="292">
        <f t="shared" si="214"/>
        <v>600</v>
      </c>
      <c r="S398" s="293"/>
      <c r="T398" s="293"/>
      <c r="U398" s="293"/>
      <c r="V398" s="293"/>
      <c r="W398" s="293"/>
      <c r="X398" s="293"/>
      <c r="Y398" s="293"/>
      <c r="Z398" s="292">
        <f t="shared" si="215"/>
        <v>600</v>
      </c>
      <c r="AA398" s="293">
        <v>600</v>
      </c>
      <c r="AB398" s="292">
        <f t="shared" si="216"/>
        <v>0</v>
      </c>
      <c r="AC398" s="292">
        <f t="shared" si="217"/>
        <v>600</v>
      </c>
      <c r="AD398" s="293"/>
      <c r="AE398" s="293"/>
      <c r="AF398" s="293"/>
      <c r="AG398" s="293"/>
      <c r="AH398" s="293"/>
      <c r="AI398" s="293"/>
      <c r="AJ398" s="293"/>
      <c r="AK398" s="292">
        <f t="shared" si="218"/>
        <v>600</v>
      </c>
      <c r="AL398" s="293">
        <v>600</v>
      </c>
      <c r="AM398" s="292">
        <f t="shared" si="219"/>
        <v>0</v>
      </c>
      <c r="AN398" s="292">
        <f t="shared" si="220"/>
        <v>600</v>
      </c>
      <c r="AO398" s="293"/>
      <c r="AP398" s="293"/>
      <c r="AQ398" s="293"/>
      <c r="AR398" s="293"/>
      <c r="AS398" s="293"/>
      <c r="AT398" s="293"/>
      <c r="AU398" s="293"/>
      <c r="AV398" s="292">
        <f t="shared" si="221"/>
        <v>600</v>
      </c>
      <c r="AW398" s="293"/>
      <c r="AX398" s="292">
        <f t="shared" si="222"/>
        <v>600</v>
      </c>
      <c r="AZ398" s="143"/>
      <c r="BA398" s="143" t="str">
        <f t="shared" si="223"/>
        <v/>
      </c>
      <c r="BD398" s="143" t="str">
        <f t="shared" si="210"/>
        <v>VITA-LIC</v>
      </c>
    </row>
    <row r="399" spans="1:56" ht="13">
      <c r="A399" s="288">
        <v>397</v>
      </c>
      <c r="B399" s="545" t="s">
        <v>3498</v>
      </c>
      <c r="C399" s="290" t="s">
        <v>14</v>
      </c>
      <c r="D399" s="345"/>
      <c r="E399" s="346">
        <v>500</v>
      </c>
      <c r="F399" s="292">
        <v>0</v>
      </c>
      <c r="G399" s="353">
        <v>500</v>
      </c>
      <c r="H399" s="466"/>
      <c r="I399" s="293"/>
      <c r="J399" s="293"/>
      <c r="K399" s="293"/>
      <c r="L399" s="293"/>
      <c r="M399" s="293"/>
      <c r="N399" s="293"/>
      <c r="O399" s="292">
        <f t="shared" si="212"/>
        <v>500</v>
      </c>
      <c r="P399" s="293"/>
      <c r="Q399" s="292">
        <f t="shared" si="213"/>
        <v>500</v>
      </c>
      <c r="R399" s="292">
        <f t="shared" si="214"/>
        <v>1500</v>
      </c>
      <c r="S399" s="293"/>
      <c r="T399" s="293"/>
      <c r="U399" s="293"/>
      <c r="V399" s="293"/>
      <c r="W399" s="293"/>
      <c r="X399" s="293"/>
      <c r="Y399" s="293"/>
      <c r="Z399" s="292">
        <f t="shared" si="215"/>
        <v>1500</v>
      </c>
      <c r="AA399" s="293">
        <v>2000</v>
      </c>
      <c r="AB399" s="292">
        <f t="shared" si="216"/>
        <v>0</v>
      </c>
      <c r="AC399" s="292">
        <f t="shared" si="217"/>
        <v>1500</v>
      </c>
      <c r="AD399" s="293"/>
      <c r="AE399" s="293"/>
      <c r="AF399" s="293"/>
      <c r="AG399" s="293"/>
      <c r="AH399" s="293"/>
      <c r="AI399" s="293"/>
      <c r="AJ399" s="293"/>
      <c r="AK399" s="292">
        <f t="shared" si="218"/>
        <v>1500</v>
      </c>
      <c r="AL399" s="293">
        <v>3000</v>
      </c>
      <c r="AM399" s="292">
        <f t="shared" si="219"/>
        <v>-1500</v>
      </c>
      <c r="AN399" s="292">
        <f t="shared" si="220"/>
        <v>1500</v>
      </c>
      <c r="AO399" s="293"/>
      <c r="AP399" s="293"/>
      <c r="AQ399" s="293"/>
      <c r="AR399" s="293"/>
      <c r="AS399" s="293"/>
      <c r="AT399" s="293"/>
      <c r="AU399" s="293"/>
      <c r="AV399" s="292">
        <f t="shared" si="221"/>
        <v>1500</v>
      </c>
      <c r="AW399" s="293"/>
      <c r="AX399" s="292">
        <f t="shared" si="222"/>
        <v>0</v>
      </c>
      <c r="AZ399" s="143"/>
      <c r="BA399" s="143" t="str">
        <f t="shared" si="223"/>
        <v>!!!!!</v>
      </c>
      <c r="BD399" s="143" t="str">
        <f t="shared" si="210"/>
        <v>VITAFRUCT</v>
      </c>
    </row>
    <row r="400" spans="1:56" ht="12">
      <c r="A400" s="288">
        <v>398</v>
      </c>
      <c r="B400" s="344" t="s">
        <v>3127</v>
      </c>
      <c r="C400" s="290" t="s">
        <v>10</v>
      </c>
      <c r="D400" s="345" t="s">
        <v>775</v>
      </c>
      <c r="E400" s="476">
        <v>140</v>
      </c>
      <c r="F400" s="292">
        <v>0</v>
      </c>
      <c r="G400" s="292">
        <f t="shared" si="211"/>
        <v>420</v>
      </c>
      <c r="H400" s="466"/>
      <c r="I400" s="293"/>
      <c r="J400" s="293"/>
      <c r="K400" s="293"/>
      <c r="L400" s="293"/>
      <c r="M400" s="293"/>
      <c r="N400" s="293"/>
      <c r="O400" s="292">
        <f t="shared" si="212"/>
        <v>420</v>
      </c>
      <c r="P400" s="293">
        <v>420</v>
      </c>
      <c r="Q400" s="292">
        <f t="shared" si="213"/>
        <v>0</v>
      </c>
      <c r="R400" s="292">
        <f t="shared" si="214"/>
        <v>420</v>
      </c>
      <c r="S400" s="293"/>
      <c r="T400" s="293"/>
      <c r="U400" s="293"/>
      <c r="V400" s="293"/>
      <c r="W400" s="293"/>
      <c r="X400" s="293"/>
      <c r="Y400" s="293"/>
      <c r="Z400" s="292">
        <f t="shared" si="215"/>
        <v>420</v>
      </c>
      <c r="AA400" s="292">
        <v>420</v>
      </c>
      <c r="AB400" s="292">
        <f t="shared" si="216"/>
        <v>0</v>
      </c>
      <c r="AC400" s="292">
        <f t="shared" si="217"/>
        <v>420</v>
      </c>
      <c r="AD400" s="293"/>
      <c r="AE400" s="293"/>
      <c r="AF400" s="293"/>
      <c r="AG400" s="293"/>
      <c r="AH400" s="293"/>
      <c r="AI400" s="293"/>
      <c r="AJ400" s="293"/>
      <c r="AK400" s="292">
        <f t="shared" si="218"/>
        <v>420</v>
      </c>
      <c r="AL400" s="293">
        <v>840</v>
      </c>
      <c r="AM400" s="292">
        <f t="shared" si="219"/>
        <v>-420</v>
      </c>
      <c r="AN400" s="292">
        <f t="shared" si="220"/>
        <v>420</v>
      </c>
      <c r="AO400" s="292"/>
      <c r="AP400" s="292"/>
      <c r="AQ400" s="292"/>
      <c r="AR400" s="292"/>
      <c r="AS400" s="292"/>
      <c r="AT400" s="292"/>
      <c r="AU400" s="292"/>
      <c r="AV400" s="292">
        <f t="shared" si="221"/>
        <v>420</v>
      </c>
      <c r="AW400" s="293"/>
      <c r="AX400" s="292">
        <f t="shared" si="222"/>
        <v>0</v>
      </c>
      <c r="AZ400" s="143"/>
      <c r="BA400" s="143" t="str">
        <f t="shared" si="223"/>
        <v/>
      </c>
      <c r="BD400" s="143" t="str">
        <f t="shared" si="210"/>
        <v>VITAMINA</v>
      </c>
    </row>
    <row r="401" spans="1:56" ht="12">
      <c r="A401" s="288">
        <v>399</v>
      </c>
      <c r="B401" s="542" t="s">
        <v>1570</v>
      </c>
      <c r="C401" s="290" t="s">
        <v>14</v>
      </c>
      <c r="D401" s="345"/>
      <c r="E401" s="346">
        <v>200</v>
      </c>
      <c r="F401" s="292">
        <v>0</v>
      </c>
      <c r="G401" s="292">
        <f t="shared" si="211"/>
        <v>600</v>
      </c>
      <c r="H401" s="466"/>
      <c r="I401" s="293"/>
      <c r="J401" s="293"/>
      <c r="K401" s="293"/>
      <c r="L401" s="293"/>
      <c r="M401" s="293"/>
      <c r="N401" s="293"/>
      <c r="O401" s="292">
        <f t="shared" si="212"/>
        <v>600</v>
      </c>
      <c r="P401" s="293">
        <v>700</v>
      </c>
      <c r="Q401" s="292">
        <f t="shared" si="213"/>
        <v>-100</v>
      </c>
      <c r="R401" s="292">
        <f t="shared" si="214"/>
        <v>600</v>
      </c>
      <c r="S401" s="293">
        <v>50</v>
      </c>
      <c r="T401" s="293"/>
      <c r="U401" s="293"/>
      <c r="V401" s="293"/>
      <c r="W401" s="293">
        <v>100</v>
      </c>
      <c r="X401" s="293"/>
      <c r="Y401" s="293"/>
      <c r="Z401" s="292">
        <f t="shared" si="215"/>
        <v>750</v>
      </c>
      <c r="AA401" s="293">
        <v>1250</v>
      </c>
      <c r="AB401" s="292">
        <f t="shared" si="216"/>
        <v>-600</v>
      </c>
      <c r="AC401" s="292">
        <f t="shared" si="217"/>
        <v>600</v>
      </c>
      <c r="AD401" s="293"/>
      <c r="AE401" s="293"/>
      <c r="AF401" s="293"/>
      <c r="AG401" s="293"/>
      <c r="AH401" s="293"/>
      <c r="AI401" s="293"/>
      <c r="AJ401" s="293"/>
      <c r="AK401" s="292">
        <f t="shared" si="218"/>
        <v>600</v>
      </c>
      <c r="AL401" s="293"/>
      <c r="AM401" s="292">
        <f t="shared" si="219"/>
        <v>0</v>
      </c>
      <c r="AN401" s="292">
        <f t="shared" si="220"/>
        <v>600</v>
      </c>
      <c r="AO401" s="293"/>
      <c r="AP401" s="293"/>
      <c r="AQ401" s="293"/>
      <c r="AR401" s="293"/>
      <c r="AS401" s="293"/>
      <c r="AT401" s="293"/>
      <c r="AU401" s="293"/>
      <c r="AV401" s="292">
        <f t="shared" si="221"/>
        <v>600</v>
      </c>
      <c r="AW401" s="293">
        <v>600</v>
      </c>
      <c r="AX401" s="292">
        <f t="shared" si="222"/>
        <v>0</v>
      </c>
      <c r="AZ401" s="143"/>
      <c r="BA401" s="143" t="str">
        <f t="shared" si="223"/>
        <v/>
      </c>
    </row>
    <row r="402" spans="1:56" ht="12">
      <c r="A402" s="288">
        <v>400</v>
      </c>
      <c r="B402" s="469" t="s">
        <v>776</v>
      </c>
      <c r="C402" s="290" t="s">
        <v>14</v>
      </c>
      <c r="D402" s="474"/>
      <c r="E402" s="476">
        <v>85</v>
      </c>
      <c r="F402" s="292">
        <v>0</v>
      </c>
      <c r="G402" s="292">
        <f t="shared" si="211"/>
        <v>255</v>
      </c>
      <c r="H402" s="466"/>
      <c r="I402" s="293"/>
      <c r="J402" s="293"/>
      <c r="K402" s="293"/>
      <c r="L402" s="293"/>
      <c r="M402" s="293"/>
      <c r="N402" s="293"/>
      <c r="O402" s="292">
        <f t="shared" si="212"/>
        <v>255</v>
      </c>
      <c r="P402" s="293">
        <v>1020</v>
      </c>
      <c r="Q402" s="292">
        <f t="shared" si="213"/>
        <v>-765</v>
      </c>
      <c r="R402" s="292">
        <f t="shared" si="214"/>
        <v>255</v>
      </c>
      <c r="S402" s="293"/>
      <c r="T402" s="293"/>
      <c r="U402" s="293"/>
      <c r="V402" s="293"/>
      <c r="W402" s="293"/>
      <c r="X402" s="293"/>
      <c r="Y402" s="293"/>
      <c r="Z402" s="292">
        <f t="shared" si="215"/>
        <v>255</v>
      </c>
      <c r="AA402" s="293"/>
      <c r="AB402" s="292">
        <f t="shared" si="216"/>
        <v>-510</v>
      </c>
      <c r="AC402" s="292">
        <f t="shared" si="217"/>
        <v>255</v>
      </c>
      <c r="AD402" s="293"/>
      <c r="AE402" s="293"/>
      <c r="AF402" s="293"/>
      <c r="AG402" s="293"/>
      <c r="AH402" s="293"/>
      <c r="AI402" s="293"/>
      <c r="AJ402" s="293"/>
      <c r="AK402" s="292">
        <f t="shared" si="218"/>
        <v>255</v>
      </c>
      <c r="AL402" s="293"/>
      <c r="AM402" s="292">
        <f t="shared" si="219"/>
        <v>-255</v>
      </c>
      <c r="AN402" s="292">
        <f t="shared" si="220"/>
        <v>255</v>
      </c>
      <c r="AO402" s="293"/>
      <c r="AP402" s="293"/>
      <c r="AQ402" s="293"/>
      <c r="AR402" s="293"/>
      <c r="AS402" s="293"/>
      <c r="AT402" s="293"/>
      <c r="AU402" s="293"/>
      <c r="AV402" s="292">
        <f t="shared" si="221"/>
        <v>255</v>
      </c>
      <c r="AW402" s="293"/>
      <c r="AX402" s="292">
        <f t="shared" si="222"/>
        <v>0</v>
      </c>
      <c r="AZ402" s="143"/>
      <c r="BA402" s="143" t="str">
        <f t="shared" si="223"/>
        <v/>
      </c>
      <c r="BD402" s="143" t="str">
        <f t="shared" si="210"/>
        <v>VITECONTRACT</v>
      </c>
    </row>
    <row r="403" spans="1:56" ht="12">
      <c r="A403" s="288">
        <v>401</v>
      </c>
      <c r="B403" s="348" t="s">
        <v>777</v>
      </c>
      <c r="C403" s="290" t="s">
        <v>23</v>
      </c>
      <c r="D403" s="345" t="s">
        <v>911</v>
      </c>
      <c r="E403" s="346">
        <v>70</v>
      </c>
      <c r="F403" s="292">
        <v>0</v>
      </c>
      <c r="G403" s="292">
        <f t="shared" si="211"/>
        <v>210</v>
      </c>
      <c r="H403" s="293"/>
      <c r="I403" s="293"/>
      <c r="J403" s="293"/>
      <c r="K403" s="293"/>
      <c r="L403" s="293"/>
      <c r="M403" s="293"/>
      <c r="N403" s="293"/>
      <c r="O403" s="292">
        <f t="shared" si="212"/>
        <v>210</v>
      </c>
      <c r="P403" s="293"/>
      <c r="Q403" s="292">
        <f t="shared" si="213"/>
        <v>210</v>
      </c>
      <c r="R403" s="292">
        <f t="shared" si="214"/>
        <v>210</v>
      </c>
      <c r="S403" s="293"/>
      <c r="T403" s="293"/>
      <c r="U403" s="293"/>
      <c r="V403" s="293"/>
      <c r="W403" s="293"/>
      <c r="X403" s="293"/>
      <c r="Y403" s="293"/>
      <c r="Z403" s="292">
        <f t="shared" si="215"/>
        <v>210</v>
      </c>
      <c r="AA403" s="293">
        <v>840</v>
      </c>
      <c r="AB403" s="292">
        <f t="shared" si="216"/>
        <v>-420</v>
      </c>
      <c r="AC403" s="292">
        <f t="shared" si="217"/>
        <v>210</v>
      </c>
      <c r="AD403" s="293"/>
      <c r="AE403" s="293"/>
      <c r="AF403" s="293"/>
      <c r="AG403" s="293"/>
      <c r="AH403" s="293"/>
      <c r="AI403" s="293"/>
      <c r="AJ403" s="293"/>
      <c r="AK403" s="292">
        <f t="shared" si="218"/>
        <v>210</v>
      </c>
      <c r="AL403" s="293"/>
      <c r="AM403" s="292">
        <f t="shared" si="219"/>
        <v>-210</v>
      </c>
      <c r="AN403" s="292">
        <f t="shared" si="220"/>
        <v>210</v>
      </c>
      <c r="AO403" s="293"/>
      <c r="AP403" s="293"/>
      <c r="AQ403" s="293"/>
      <c r="AR403" s="293"/>
      <c r="AS403" s="293"/>
      <c r="AT403" s="293"/>
      <c r="AU403" s="293"/>
      <c r="AV403" s="292">
        <f t="shared" si="221"/>
        <v>210</v>
      </c>
      <c r="AW403" s="293"/>
      <c r="AX403" s="292">
        <f t="shared" si="222"/>
        <v>0</v>
      </c>
      <c r="AZ403" s="137" t="str">
        <f>IF(F403&gt;P403,"!!!","")</f>
        <v/>
      </c>
      <c r="BA403" s="143" t="str">
        <f t="shared" si="223"/>
        <v/>
      </c>
      <c r="BD403" s="143" t="str">
        <f t="shared" si="210"/>
        <v>VIV</v>
      </c>
    </row>
    <row r="404" spans="1:56" ht="12">
      <c r="A404" s="288">
        <v>402</v>
      </c>
      <c r="B404" s="348" t="s">
        <v>1473</v>
      </c>
      <c r="C404" s="290" t="s">
        <v>23</v>
      </c>
      <c r="D404" s="345"/>
      <c r="E404" s="346">
        <v>140</v>
      </c>
      <c r="F404" s="292">
        <v>0</v>
      </c>
      <c r="G404" s="292">
        <f t="shared" si="211"/>
        <v>420</v>
      </c>
      <c r="H404" s="293"/>
      <c r="I404" s="293"/>
      <c r="J404" s="293"/>
      <c r="K404" s="293"/>
      <c r="L404" s="293"/>
      <c r="M404" s="293"/>
      <c r="N404" s="293"/>
      <c r="O404" s="292">
        <f t="shared" si="212"/>
        <v>420</v>
      </c>
      <c r="P404" s="293">
        <v>3000</v>
      </c>
      <c r="Q404" s="292">
        <f t="shared" si="213"/>
        <v>-2580</v>
      </c>
      <c r="R404" s="292">
        <f t="shared" si="214"/>
        <v>420</v>
      </c>
      <c r="S404" s="293"/>
      <c r="T404" s="293"/>
      <c r="U404" s="293"/>
      <c r="V404" s="293"/>
      <c r="W404" s="293"/>
      <c r="X404" s="293"/>
      <c r="Y404" s="293"/>
      <c r="Z404" s="292">
        <f t="shared" si="215"/>
        <v>420</v>
      </c>
      <c r="AA404" s="293"/>
      <c r="AB404" s="292">
        <f t="shared" si="216"/>
        <v>-2160</v>
      </c>
      <c r="AC404" s="292">
        <f t="shared" si="217"/>
        <v>420</v>
      </c>
      <c r="AD404" s="293"/>
      <c r="AE404" s="293"/>
      <c r="AF404" s="293"/>
      <c r="AG404" s="293"/>
      <c r="AH404" s="293"/>
      <c r="AI404" s="293"/>
      <c r="AJ404" s="293"/>
      <c r="AK404" s="292">
        <f t="shared" si="218"/>
        <v>420</v>
      </c>
      <c r="AL404" s="293"/>
      <c r="AM404" s="292">
        <f t="shared" si="219"/>
        <v>-1740</v>
      </c>
      <c r="AN404" s="292">
        <f t="shared" si="220"/>
        <v>420</v>
      </c>
      <c r="AO404" s="293"/>
      <c r="AP404" s="293"/>
      <c r="AQ404" s="293"/>
      <c r="AR404" s="293"/>
      <c r="AS404" s="293"/>
      <c r="AT404" s="293"/>
      <c r="AU404" s="293"/>
      <c r="AV404" s="292">
        <f t="shared" si="221"/>
        <v>420</v>
      </c>
      <c r="AW404" s="293"/>
      <c r="AX404" s="292">
        <f t="shared" si="222"/>
        <v>-1320</v>
      </c>
      <c r="AZ404" s="137" t="str">
        <f>IF(F404&gt;P404,"!!!","")</f>
        <v/>
      </c>
      <c r="BA404" s="143" t="str">
        <f t="shared" si="223"/>
        <v/>
      </c>
      <c r="BD404" s="143" t="str">
        <f t="shared" si="210"/>
        <v>VODӐ</v>
      </c>
    </row>
    <row r="405" spans="1:56" ht="12">
      <c r="A405" s="288">
        <v>403</v>
      </c>
      <c r="B405" s="344" t="s">
        <v>3128</v>
      </c>
      <c r="C405" s="290" t="s">
        <v>10</v>
      </c>
      <c r="D405" s="345" t="s">
        <v>784</v>
      </c>
      <c r="E405" s="476">
        <v>140</v>
      </c>
      <c r="F405" s="292">
        <v>-420</v>
      </c>
      <c r="G405" s="353">
        <f t="shared" si="211"/>
        <v>420</v>
      </c>
      <c r="H405" s="466">
        <v>50</v>
      </c>
      <c r="I405" s="293"/>
      <c r="J405" s="293"/>
      <c r="K405" s="293"/>
      <c r="L405" s="293"/>
      <c r="M405" s="293"/>
      <c r="N405" s="293"/>
      <c r="O405" s="292">
        <f t="shared" si="212"/>
        <v>470</v>
      </c>
      <c r="P405" s="293">
        <v>470</v>
      </c>
      <c r="Q405" s="292">
        <f t="shared" si="213"/>
        <v>-420</v>
      </c>
      <c r="R405" s="292">
        <f t="shared" si="214"/>
        <v>420</v>
      </c>
      <c r="S405" s="293"/>
      <c r="T405" s="293"/>
      <c r="U405" s="293"/>
      <c r="V405" s="293"/>
      <c r="W405" s="293"/>
      <c r="X405" s="293"/>
      <c r="Y405" s="293"/>
      <c r="Z405" s="292">
        <f t="shared" si="215"/>
        <v>420</v>
      </c>
      <c r="AA405" s="292">
        <v>420</v>
      </c>
      <c r="AB405" s="292">
        <f t="shared" si="216"/>
        <v>-420</v>
      </c>
      <c r="AC405" s="292">
        <f t="shared" si="217"/>
        <v>420</v>
      </c>
      <c r="AD405" s="293"/>
      <c r="AE405" s="293"/>
      <c r="AF405" s="293"/>
      <c r="AG405" s="293"/>
      <c r="AH405" s="293"/>
      <c r="AI405" s="293"/>
      <c r="AJ405" s="293"/>
      <c r="AK405" s="292">
        <f t="shared" si="218"/>
        <v>420</v>
      </c>
      <c r="AL405" s="293"/>
      <c r="AM405" s="292">
        <f t="shared" si="219"/>
        <v>0</v>
      </c>
      <c r="AN405" s="292">
        <f t="shared" si="220"/>
        <v>420</v>
      </c>
      <c r="AO405" s="292"/>
      <c r="AP405" s="292"/>
      <c r="AQ405" s="292"/>
      <c r="AR405" s="292"/>
      <c r="AS405" s="292"/>
      <c r="AT405" s="292"/>
      <c r="AU405" s="292"/>
      <c r="AV405" s="292">
        <f t="shared" si="221"/>
        <v>420</v>
      </c>
      <c r="AW405" s="293"/>
      <c r="AX405" s="292">
        <f t="shared" si="222"/>
        <v>420</v>
      </c>
      <c r="AZ405" s="143"/>
      <c r="BA405" s="143" t="str">
        <f t="shared" si="223"/>
        <v/>
      </c>
      <c r="BD405" s="143" t="str">
        <f t="shared" si="210"/>
        <v>VOEVOD</v>
      </c>
    </row>
    <row r="406" spans="1:56" ht="12">
      <c r="A406" s="288">
        <v>404</v>
      </c>
      <c r="B406" s="344" t="s">
        <v>1509</v>
      </c>
      <c r="C406" s="290" t="s">
        <v>10</v>
      </c>
      <c r="D406" s="345" t="s">
        <v>788</v>
      </c>
      <c r="E406" s="476">
        <v>195</v>
      </c>
      <c r="F406" s="292">
        <v>-635</v>
      </c>
      <c r="G406" s="353">
        <f t="shared" si="211"/>
        <v>585</v>
      </c>
      <c r="H406" s="466"/>
      <c r="I406" s="293"/>
      <c r="J406" s="293"/>
      <c r="K406" s="293"/>
      <c r="L406" s="293"/>
      <c r="M406" s="293"/>
      <c r="N406" s="293"/>
      <c r="O406" s="292">
        <f t="shared" si="212"/>
        <v>585</v>
      </c>
      <c r="P406" s="293"/>
      <c r="Q406" s="292">
        <f t="shared" si="213"/>
        <v>-50</v>
      </c>
      <c r="R406" s="292">
        <f t="shared" si="214"/>
        <v>585</v>
      </c>
      <c r="S406" s="293">
        <v>50</v>
      </c>
      <c r="T406" s="293"/>
      <c r="U406" s="293"/>
      <c r="V406" s="293"/>
      <c r="W406" s="293">
        <v>100</v>
      </c>
      <c r="X406" s="293"/>
      <c r="Y406" s="293"/>
      <c r="Z406" s="292">
        <f t="shared" si="215"/>
        <v>735</v>
      </c>
      <c r="AA406" s="292">
        <v>685</v>
      </c>
      <c r="AB406" s="292">
        <f t="shared" si="216"/>
        <v>0</v>
      </c>
      <c r="AC406" s="292">
        <f t="shared" si="217"/>
        <v>585</v>
      </c>
      <c r="AD406" s="293"/>
      <c r="AE406" s="293"/>
      <c r="AF406" s="293"/>
      <c r="AG406" s="293"/>
      <c r="AH406" s="293"/>
      <c r="AI406" s="293"/>
      <c r="AJ406" s="293"/>
      <c r="AK406" s="292">
        <f t="shared" si="218"/>
        <v>585</v>
      </c>
      <c r="AL406" s="293">
        <v>500</v>
      </c>
      <c r="AM406" s="292">
        <f t="shared" si="219"/>
        <v>85</v>
      </c>
      <c r="AN406" s="292">
        <f t="shared" si="220"/>
        <v>585</v>
      </c>
      <c r="AO406" s="292"/>
      <c r="AP406" s="292">
        <v>100</v>
      </c>
      <c r="AQ406" s="292"/>
      <c r="AR406" s="292"/>
      <c r="AS406" s="292"/>
      <c r="AT406" s="292"/>
      <c r="AU406" s="292"/>
      <c r="AV406" s="292">
        <f t="shared" si="221"/>
        <v>685</v>
      </c>
      <c r="AW406" s="293"/>
      <c r="AX406" s="292">
        <f t="shared" si="222"/>
        <v>770</v>
      </c>
      <c r="AZ406" s="143"/>
      <c r="BA406" s="143" t="str">
        <f t="shared" si="223"/>
        <v/>
      </c>
      <c r="BD406" s="143" t="str">
        <f t="shared" si="210"/>
        <v>VOLAN</v>
      </c>
    </row>
    <row r="407" spans="1:56" ht="12">
      <c r="A407" s="288">
        <v>405</v>
      </c>
      <c r="B407" s="348" t="s">
        <v>1508</v>
      </c>
      <c r="C407" s="290" t="s">
        <v>14</v>
      </c>
      <c r="D407" s="345" t="s">
        <v>12</v>
      </c>
      <c r="E407" s="346">
        <v>450</v>
      </c>
      <c r="F407" s="292">
        <v>0</v>
      </c>
      <c r="G407" s="292">
        <f t="shared" si="211"/>
        <v>1350</v>
      </c>
      <c r="H407" s="466"/>
      <c r="I407" s="293"/>
      <c r="J407" s="293"/>
      <c r="K407" s="293"/>
      <c r="L407" s="293"/>
      <c r="M407" s="293"/>
      <c r="N407" s="293"/>
      <c r="O407" s="292">
        <f t="shared" si="212"/>
        <v>1350</v>
      </c>
      <c r="P407" s="293">
        <v>1250</v>
      </c>
      <c r="Q407" s="292">
        <f t="shared" si="213"/>
        <v>100</v>
      </c>
      <c r="R407" s="292">
        <f t="shared" si="214"/>
        <v>1350</v>
      </c>
      <c r="S407" s="293">
        <v>50</v>
      </c>
      <c r="T407" s="293"/>
      <c r="U407" s="293"/>
      <c r="V407" s="293"/>
      <c r="W407" s="293">
        <v>100</v>
      </c>
      <c r="X407" s="293"/>
      <c r="Y407" s="293"/>
      <c r="Z407" s="292">
        <f t="shared" si="215"/>
        <v>1500</v>
      </c>
      <c r="AA407" s="293">
        <v>1600</v>
      </c>
      <c r="AB407" s="292">
        <f t="shared" si="216"/>
        <v>0</v>
      </c>
      <c r="AC407" s="292">
        <f t="shared" si="217"/>
        <v>1350</v>
      </c>
      <c r="AD407" s="293">
        <v>50</v>
      </c>
      <c r="AE407" s="293"/>
      <c r="AF407" s="293"/>
      <c r="AG407" s="293"/>
      <c r="AH407" s="293"/>
      <c r="AI407" s="293"/>
      <c r="AJ407" s="293"/>
      <c r="AK407" s="292">
        <f t="shared" si="218"/>
        <v>1400</v>
      </c>
      <c r="AL407" s="293">
        <v>1400</v>
      </c>
      <c r="AM407" s="292">
        <f t="shared" si="219"/>
        <v>0</v>
      </c>
      <c r="AN407" s="292">
        <f t="shared" si="220"/>
        <v>1350</v>
      </c>
      <c r="AO407" s="293"/>
      <c r="AP407" s="293"/>
      <c r="AQ407" s="293"/>
      <c r="AR407" s="293"/>
      <c r="AS407" s="293"/>
      <c r="AT407" s="293"/>
      <c r="AU407" s="293"/>
      <c r="AV407" s="292">
        <f t="shared" si="221"/>
        <v>1350</v>
      </c>
      <c r="AW407" s="293">
        <v>1350</v>
      </c>
      <c r="AX407" s="292">
        <f t="shared" si="222"/>
        <v>0</v>
      </c>
      <c r="AZ407" s="143"/>
      <c r="BA407" s="143" t="str">
        <f t="shared" si="223"/>
        <v/>
      </c>
      <c r="BD407" s="143" t="str">
        <f t="shared" si="210"/>
        <v>VOLAN-AUTOTRANS</v>
      </c>
    </row>
    <row r="408" spans="1:56" ht="12">
      <c r="A408" s="288">
        <v>406</v>
      </c>
      <c r="B408" s="468" t="s">
        <v>3129</v>
      </c>
      <c r="C408" s="311" t="s">
        <v>30</v>
      </c>
      <c r="D408" s="473" t="s">
        <v>959</v>
      </c>
      <c r="E408" s="412"/>
      <c r="F408" s="413"/>
      <c r="G408" s="482"/>
      <c r="H408" s="483"/>
      <c r="I408" s="300"/>
      <c r="J408" s="300"/>
      <c r="K408" s="300"/>
      <c r="L408" s="300"/>
      <c r="M408" s="300"/>
      <c r="N408" s="300"/>
      <c r="O408" s="299"/>
      <c r="P408" s="300"/>
      <c r="Q408" s="300"/>
      <c r="R408" s="299"/>
      <c r="S408" s="300"/>
      <c r="T408" s="300"/>
      <c r="U408" s="300"/>
      <c r="V408" s="300"/>
      <c r="W408" s="300"/>
      <c r="X408" s="300"/>
      <c r="Y408" s="300"/>
      <c r="Z408" s="299"/>
      <c r="AA408" s="300"/>
      <c r="AB408" s="300"/>
      <c r="AC408" s="300"/>
      <c r="AD408" s="300"/>
      <c r="AE408" s="300"/>
      <c r="AF408" s="300"/>
      <c r="AG408" s="300"/>
      <c r="AH408" s="300"/>
      <c r="AI408" s="300"/>
      <c r="AJ408" s="300"/>
      <c r="AK408" s="300"/>
      <c r="AL408" s="300"/>
      <c r="AM408" s="300"/>
      <c r="AN408" s="300"/>
      <c r="AO408" s="300"/>
      <c r="AP408" s="300"/>
      <c r="AQ408" s="300"/>
      <c r="AR408" s="300"/>
      <c r="AS408" s="300"/>
      <c r="AT408" s="300"/>
      <c r="AU408" s="300"/>
      <c r="AV408" s="300"/>
      <c r="AW408" s="300"/>
      <c r="AX408" s="300"/>
      <c r="AZ408" s="143"/>
      <c r="BA408" s="143" t="str">
        <f t="shared" si="223"/>
        <v/>
      </c>
      <c r="BD408" s="143" t="str">
        <f t="shared" si="210"/>
        <v>VONDEL (СТОП С 3 КВ.2011)</v>
      </c>
    </row>
    <row r="409" spans="1:56" ht="12">
      <c r="A409" s="288">
        <v>407</v>
      </c>
      <c r="B409" s="348" t="s">
        <v>789</v>
      </c>
      <c r="C409" s="290" t="s">
        <v>23</v>
      </c>
      <c r="D409" s="345" t="s">
        <v>791</v>
      </c>
      <c r="E409" s="346">
        <v>95</v>
      </c>
      <c r="F409" s="292">
        <v>285</v>
      </c>
      <c r="G409" s="292">
        <f t="shared" ref="G409:G414" si="224">E409*3</f>
        <v>285</v>
      </c>
      <c r="H409" s="293"/>
      <c r="I409" s="293"/>
      <c r="J409" s="293"/>
      <c r="K409" s="293"/>
      <c r="L409" s="293"/>
      <c r="M409" s="293"/>
      <c r="N409" s="293"/>
      <c r="O409" s="292">
        <f t="shared" ref="O409:O414" si="225">SUM(G409:N409)</f>
        <v>285</v>
      </c>
      <c r="P409" s="293"/>
      <c r="Q409" s="292">
        <f t="shared" ref="Q409:Q414" si="226">F409+O409-P409</f>
        <v>570</v>
      </c>
      <c r="R409" s="292">
        <f t="shared" ref="R409:R414" si="227">E409*3</f>
        <v>285</v>
      </c>
      <c r="S409" s="293"/>
      <c r="T409" s="293"/>
      <c r="U409" s="293"/>
      <c r="V409" s="293"/>
      <c r="W409" s="293"/>
      <c r="X409" s="293"/>
      <c r="Y409" s="293"/>
      <c r="Z409" s="292">
        <f t="shared" ref="Z409:Z414" si="228">SUM(R409:Y409)</f>
        <v>285</v>
      </c>
      <c r="AA409" s="293">
        <v>1190</v>
      </c>
      <c r="AB409" s="292">
        <f t="shared" ref="AB409:AB414" si="229">Q409+Z409-AA409</f>
        <v>-335</v>
      </c>
      <c r="AC409" s="292">
        <f t="shared" ref="AC409:AC414" si="230">$E409*3</f>
        <v>285</v>
      </c>
      <c r="AD409" s="293">
        <v>50</v>
      </c>
      <c r="AE409" s="293"/>
      <c r="AF409" s="293"/>
      <c r="AG409" s="293"/>
      <c r="AH409" s="293"/>
      <c r="AI409" s="293"/>
      <c r="AJ409" s="293"/>
      <c r="AK409" s="292">
        <f t="shared" ref="AK409:AK414" si="231">SUM(AC409:AJ409)</f>
        <v>335</v>
      </c>
      <c r="AL409" s="293"/>
      <c r="AM409" s="292">
        <f t="shared" ref="AM409:AM414" si="232">AB409+AK409-AL409</f>
        <v>0</v>
      </c>
      <c r="AN409" s="292">
        <f t="shared" ref="AN409:AN414" si="233">$E409*3</f>
        <v>285</v>
      </c>
      <c r="AO409" s="293"/>
      <c r="AP409" s="293"/>
      <c r="AQ409" s="293"/>
      <c r="AR409" s="293"/>
      <c r="AS409" s="293"/>
      <c r="AT409" s="293"/>
      <c r="AU409" s="293"/>
      <c r="AV409" s="292">
        <f t="shared" ref="AV409:AV414" si="234">SUM(AN409:AU409)</f>
        <v>285</v>
      </c>
      <c r="AW409" s="293"/>
      <c r="AX409" s="292">
        <f t="shared" ref="AX409:AX414" si="235">AM409+AV409-AW409</f>
        <v>285</v>
      </c>
      <c r="AZ409" s="137" t="str">
        <f>IF(F409&gt;P409,"!!!","")</f>
        <v>!!!</v>
      </c>
      <c r="BA409" s="143" t="str">
        <f t="shared" si="223"/>
        <v/>
      </c>
      <c r="BD409" s="143" t="str">
        <f t="shared" si="210"/>
        <v>VOTUM</v>
      </c>
    </row>
    <row r="410" spans="1:56" ht="12">
      <c r="A410" s="288">
        <v>408</v>
      </c>
      <c r="B410" s="348" t="s">
        <v>792</v>
      </c>
      <c r="C410" s="290" t="s">
        <v>14</v>
      </c>
      <c r="D410" s="345" t="s">
        <v>12</v>
      </c>
      <c r="E410" s="346">
        <v>95</v>
      </c>
      <c r="F410" s="292">
        <v>0</v>
      </c>
      <c r="G410" s="292">
        <f t="shared" si="224"/>
        <v>285</v>
      </c>
      <c r="H410" s="466"/>
      <c r="I410" s="293"/>
      <c r="J410" s="293"/>
      <c r="K410" s="293"/>
      <c r="L410" s="293"/>
      <c r="M410" s="293"/>
      <c r="N410" s="293"/>
      <c r="O410" s="292">
        <f t="shared" si="225"/>
        <v>285</v>
      </c>
      <c r="P410" s="293">
        <v>285</v>
      </c>
      <c r="Q410" s="292">
        <f t="shared" si="226"/>
        <v>0</v>
      </c>
      <c r="R410" s="292">
        <f t="shared" si="227"/>
        <v>285</v>
      </c>
      <c r="S410" s="293">
        <v>50</v>
      </c>
      <c r="T410" s="293">
        <v>100</v>
      </c>
      <c r="U410" s="293"/>
      <c r="V410" s="293"/>
      <c r="W410" s="293">
        <v>100</v>
      </c>
      <c r="X410" s="293"/>
      <c r="Y410" s="293"/>
      <c r="Z410" s="292">
        <f t="shared" si="228"/>
        <v>535</v>
      </c>
      <c r="AA410" s="293">
        <v>535</v>
      </c>
      <c r="AB410" s="292">
        <f t="shared" si="229"/>
        <v>0</v>
      </c>
      <c r="AC410" s="292">
        <f t="shared" si="230"/>
        <v>285</v>
      </c>
      <c r="AD410" s="293"/>
      <c r="AE410" s="293"/>
      <c r="AF410" s="293"/>
      <c r="AG410" s="293"/>
      <c r="AH410" s="293"/>
      <c r="AI410" s="293"/>
      <c r="AJ410" s="293"/>
      <c r="AK410" s="292">
        <f t="shared" si="231"/>
        <v>285</v>
      </c>
      <c r="AL410" s="293">
        <v>285</v>
      </c>
      <c r="AM410" s="292">
        <f t="shared" si="232"/>
        <v>0</v>
      </c>
      <c r="AN410" s="292">
        <f t="shared" si="233"/>
        <v>285</v>
      </c>
      <c r="AO410" s="293"/>
      <c r="AP410" s="293"/>
      <c r="AQ410" s="293"/>
      <c r="AR410" s="293"/>
      <c r="AS410" s="293"/>
      <c r="AT410" s="293"/>
      <c r="AU410" s="293"/>
      <c r="AV410" s="292">
        <f t="shared" si="234"/>
        <v>285</v>
      </c>
      <c r="AW410" s="293">
        <v>285</v>
      </c>
      <c r="AX410" s="292">
        <f t="shared" si="235"/>
        <v>0</v>
      </c>
      <c r="AZ410" s="143"/>
      <c r="BA410" s="143" t="str">
        <f t="shared" si="223"/>
        <v/>
      </c>
      <c r="BD410" s="143" t="str">
        <f t="shared" si="210"/>
        <v>VULDIS</v>
      </c>
    </row>
    <row r="411" spans="1:56" ht="12">
      <c r="A411" s="288">
        <v>409</v>
      </c>
      <c r="B411" s="348" t="s">
        <v>1510</v>
      </c>
      <c r="C411" s="290" t="s">
        <v>14</v>
      </c>
      <c r="D411" s="345" t="s">
        <v>796</v>
      </c>
      <c r="E411" s="346">
        <v>165</v>
      </c>
      <c r="F411" s="292">
        <v>990</v>
      </c>
      <c r="G411" s="292">
        <f t="shared" si="224"/>
        <v>495</v>
      </c>
      <c r="H411" s="466"/>
      <c r="I411" s="293"/>
      <c r="J411" s="293"/>
      <c r="K411" s="293"/>
      <c r="L411" s="293"/>
      <c r="M411" s="293"/>
      <c r="N411" s="293"/>
      <c r="O411" s="292">
        <f t="shared" si="225"/>
        <v>495</v>
      </c>
      <c r="P411" s="293">
        <v>990</v>
      </c>
      <c r="Q411" s="292">
        <f t="shared" si="226"/>
        <v>495</v>
      </c>
      <c r="R411" s="292">
        <f t="shared" si="227"/>
        <v>495</v>
      </c>
      <c r="S411" s="293"/>
      <c r="T411" s="293"/>
      <c r="U411" s="293"/>
      <c r="V411" s="293"/>
      <c r="W411" s="293"/>
      <c r="X411" s="293"/>
      <c r="Y411" s="293"/>
      <c r="Z411" s="292">
        <f t="shared" si="228"/>
        <v>495</v>
      </c>
      <c r="AA411" s="293">
        <v>2000</v>
      </c>
      <c r="AB411" s="292">
        <f t="shared" si="229"/>
        <v>-1010</v>
      </c>
      <c r="AC411" s="292">
        <f t="shared" si="230"/>
        <v>495</v>
      </c>
      <c r="AD411" s="293"/>
      <c r="AE411" s="293"/>
      <c r="AF411" s="293"/>
      <c r="AG411" s="293"/>
      <c r="AH411" s="293"/>
      <c r="AI411" s="293"/>
      <c r="AJ411" s="293">
        <v>20</v>
      </c>
      <c r="AK411" s="292">
        <f t="shared" si="231"/>
        <v>515</v>
      </c>
      <c r="AL411" s="293"/>
      <c r="AM411" s="292">
        <f t="shared" si="232"/>
        <v>-495</v>
      </c>
      <c r="AN411" s="292">
        <f t="shared" si="233"/>
        <v>495</v>
      </c>
      <c r="AO411" s="293"/>
      <c r="AP411" s="293"/>
      <c r="AQ411" s="293"/>
      <c r="AR411" s="293"/>
      <c r="AS411" s="293"/>
      <c r="AT411" s="293"/>
      <c r="AU411" s="293"/>
      <c r="AV411" s="292">
        <f t="shared" si="234"/>
        <v>495</v>
      </c>
      <c r="AW411" s="293"/>
      <c r="AX411" s="292">
        <f t="shared" si="235"/>
        <v>0</v>
      </c>
      <c r="AZ411" s="143"/>
      <c r="BA411" s="143" t="str">
        <f t="shared" si="223"/>
        <v/>
      </c>
      <c r="BD411" s="143" t="str">
        <f t="shared" si="210"/>
        <v>YOL YAPÂGISÂ</v>
      </c>
    </row>
    <row r="412" spans="1:56" s="233" customFormat="1" ht="12">
      <c r="A412" s="288">
        <v>410</v>
      </c>
      <c r="B412" s="451" t="s">
        <v>3507</v>
      </c>
      <c r="C412" s="290" t="s">
        <v>14</v>
      </c>
      <c r="D412" s="452" t="s">
        <v>994</v>
      </c>
      <c r="E412" s="453">
        <v>50</v>
      </c>
      <c r="F412" s="292">
        <v>0</v>
      </c>
      <c r="G412" s="292">
        <f t="shared" si="224"/>
        <v>150</v>
      </c>
      <c r="H412" s="466"/>
      <c r="I412" s="293"/>
      <c r="J412" s="293"/>
      <c r="K412" s="293"/>
      <c r="L412" s="293"/>
      <c r="M412" s="293"/>
      <c r="N412" s="293"/>
      <c r="O412" s="292">
        <f t="shared" si="225"/>
        <v>150</v>
      </c>
      <c r="P412" s="293">
        <v>600</v>
      </c>
      <c r="Q412" s="292">
        <f t="shared" si="226"/>
        <v>-450</v>
      </c>
      <c r="R412" s="292">
        <f t="shared" si="227"/>
        <v>150</v>
      </c>
      <c r="S412" s="293"/>
      <c r="T412" s="293"/>
      <c r="U412" s="293"/>
      <c r="V412" s="293"/>
      <c r="W412" s="293"/>
      <c r="X412" s="293"/>
      <c r="Y412" s="293"/>
      <c r="Z412" s="292">
        <f t="shared" si="228"/>
        <v>150</v>
      </c>
      <c r="AA412" s="293"/>
      <c r="AB412" s="292">
        <f t="shared" si="229"/>
        <v>-300</v>
      </c>
      <c r="AC412" s="292">
        <f t="shared" si="230"/>
        <v>150</v>
      </c>
      <c r="AD412" s="293"/>
      <c r="AE412" s="293"/>
      <c r="AF412" s="293"/>
      <c r="AG412" s="293"/>
      <c r="AH412" s="293"/>
      <c r="AI412" s="293"/>
      <c r="AJ412" s="293"/>
      <c r="AK412" s="292">
        <f t="shared" si="231"/>
        <v>150</v>
      </c>
      <c r="AL412" s="293"/>
      <c r="AM412" s="292">
        <f t="shared" si="232"/>
        <v>-150</v>
      </c>
      <c r="AN412" s="292">
        <f t="shared" si="233"/>
        <v>150</v>
      </c>
      <c r="AO412" s="293"/>
      <c r="AP412" s="293"/>
      <c r="AQ412" s="293"/>
      <c r="AR412" s="293"/>
      <c r="AS412" s="293"/>
      <c r="AT412" s="293"/>
      <c r="AU412" s="293"/>
      <c r="AV412" s="292">
        <f t="shared" si="234"/>
        <v>150</v>
      </c>
      <c r="AW412" s="293"/>
      <c r="AX412" s="292">
        <f t="shared" si="235"/>
        <v>0</v>
      </c>
      <c r="AY412" s="446"/>
      <c r="BA412" s="143" t="str">
        <f t="shared" si="223"/>
        <v/>
      </c>
      <c r="BD412" s="143" t="str">
        <f t="shared" si="210"/>
        <v>ZIDITORUL SC (ДОГ. ДО 31.12.2021)</v>
      </c>
    </row>
    <row r="413" spans="1:56" s="233" customFormat="1" ht="13">
      <c r="A413" s="288">
        <v>411</v>
      </c>
      <c r="B413" s="502" t="s">
        <v>3337</v>
      </c>
      <c r="C413" s="290" t="s">
        <v>14</v>
      </c>
      <c r="D413" s="452"/>
      <c r="E413" s="453">
        <v>500</v>
      </c>
      <c r="F413" s="292">
        <v>0</v>
      </c>
      <c r="G413" s="292">
        <f t="shared" si="224"/>
        <v>1500</v>
      </c>
      <c r="H413" s="466"/>
      <c r="I413" s="293"/>
      <c r="J413" s="293"/>
      <c r="K413" s="293"/>
      <c r="L413" s="293"/>
      <c r="M413" s="293"/>
      <c r="N413" s="293"/>
      <c r="O413" s="292">
        <f t="shared" si="225"/>
        <v>1500</v>
      </c>
      <c r="P413" s="293"/>
      <c r="Q413" s="292">
        <f t="shared" si="226"/>
        <v>1500</v>
      </c>
      <c r="R413" s="292">
        <f t="shared" si="227"/>
        <v>1500</v>
      </c>
      <c r="S413" s="293"/>
      <c r="T413" s="293"/>
      <c r="U413" s="293"/>
      <c r="V413" s="293"/>
      <c r="W413" s="293">
        <v>100</v>
      </c>
      <c r="X413" s="293"/>
      <c r="Y413" s="293"/>
      <c r="Z413" s="292">
        <f t="shared" si="228"/>
        <v>1600</v>
      </c>
      <c r="AA413" s="293">
        <v>3100</v>
      </c>
      <c r="AB413" s="292">
        <f t="shared" si="229"/>
        <v>0</v>
      </c>
      <c r="AC413" s="292">
        <f t="shared" si="230"/>
        <v>1500</v>
      </c>
      <c r="AD413" s="293"/>
      <c r="AE413" s="293"/>
      <c r="AF413" s="293"/>
      <c r="AG413" s="293"/>
      <c r="AH413" s="293"/>
      <c r="AI413" s="293"/>
      <c r="AJ413" s="293"/>
      <c r="AK413" s="292">
        <f t="shared" si="231"/>
        <v>1500</v>
      </c>
      <c r="AL413" s="293">
        <v>1500</v>
      </c>
      <c r="AM413" s="292">
        <f t="shared" si="232"/>
        <v>0</v>
      </c>
      <c r="AN413" s="292">
        <f t="shared" si="233"/>
        <v>1500</v>
      </c>
      <c r="AO413" s="293"/>
      <c r="AP413" s="293"/>
      <c r="AQ413" s="293"/>
      <c r="AR413" s="293"/>
      <c r="AS413" s="293"/>
      <c r="AT413" s="293"/>
      <c r="AU413" s="293"/>
      <c r="AV413" s="292">
        <f t="shared" si="234"/>
        <v>1500</v>
      </c>
      <c r="AW413" s="293">
        <v>1500</v>
      </c>
      <c r="AX413" s="292">
        <f t="shared" si="235"/>
        <v>0</v>
      </c>
      <c r="AY413" s="446"/>
      <c r="BA413" s="143" t="str">
        <f t="shared" si="223"/>
        <v/>
      </c>
      <c r="BD413" s="143"/>
    </row>
    <row r="414" spans="1:56" ht="12">
      <c r="A414" s="288">
        <v>412</v>
      </c>
      <c r="B414" s="348" t="s">
        <v>801</v>
      </c>
      <c r="C414" s="290" t="s">
        <v>23</v>
      </c>
      <c r="D414" s="345"/>
      <c r="E414" s="346">
        <v>110</v>
      </c>
      <c r="F414" s="292">
        <v>0</v>
      </c>
      <c r="G414" s="292">
        <f t="shared" si="224"/>
        <v>330</v>
      </c>
      <c r="H414" s="293"/>
      <c r="I414" s="293"/>
      <c r="J414" s="293"/>
      <c r="K414" s="293"/>
      <c r="L414" s="293"/>
      <c r="M414" s="293"/>
      <c r="N414" s="293"/>
      <c r="O414" s="292">
        <f t="shared" si="225"/>
        <v>330</v>
      </c>
      <c r="P414" s="293">
        <v>330</v>
      </c>
      <c r="Q414" s="292">
        <f t="shared" si="226"/>
        <v>0</v>
      </c>
      <c r="R414" s="292">
        <f t="shared" si="227"/>
        <v>330</v>
      </c>
      <c r="S414" s="293"/>
      <c r="T414" s="293"/>
      <c r="U414" s="293"/>
      <c r="V414" s="293"/>
      <c r="W414" s="293"/>
      <c r="X414" s="293"/>
      <c r="Y414" s="293"/>
      <c r="Z414" s="292">
        <f t="shared" si="228"/>
        <v>330</v>
      </c>
      <c r="AA414" s="293">
        <v>330</v>
      </c>
      <c r="AB414" s="292">
        <f t="shared" si="229"/>
        <v>0</v>
      </c>
      <c r="AC414" s="292">
        <f t="shared" si="230"/>
        <v>330</v>
      </c>
      <c r="AD414" s="293"/>
      <c r="AE414" s="293"/>
      <c r="AF414" s="293"/>
      <c r="AG414" s="293"/>
      <c r="AH414" s="293"/>
      <c r="AI414" s="293"/>
      <c r="AJ414" s="293"/>
      <c r="AK414" s="292">
        <f t="shared" si="231"/>
        <v>330</v>
      </c>
      <c r="AL414" s="293">
        <v>330</v>
      </c>
      <c r="AM414" s="292">
        <f t="shared" si="232"/>
        <v>0</v>
      </c>
      <c r="AN414" s="292">
        <f t="shared" si="233"/>
        <v>330</v>
      </c>
      <c r="AO414" s="293"/>
      <c r="AP414" s="293"/>
      <c r="AQ414" s="293"/>
      <c r="AR414" s="293"/>
      <c r="AS414" s="293"/>
      <c r="AT414" s="293"/>
      <c r="AU414" s="293"/>
      <c r="AV414" s="292">
        <f t="shared" si="234"/>
        <v>330</v>
      </c>
      <c r="AW414" s="293">
        <v>330</v>
      </c>
      <c r="AX414" s="292">
        <f t="shared" si="235"/>
        <v>0</v>
      </c>
      <c r="AZ414" s="137" t="str">
        <f>IF(F414&gt;P414,"!!!","")</f>
        <v/>
      </c>
      <c r="BA414" s="143" t="str">
        <f t="shared" si="223"/>
        <v/>
      </c>
      <c r="BD414" s="143" t="str">
        <f t="shared" si="210"/>
        <v>ZODIER</v>
      </c>
    </row>
    <row r="415" spans="1:56" ht="12">
      <c r="B415" s="350"/>
      <c r="C415" s="350"/>
      <c r="D415" s="351"/>
      <c r="E415" s="352"/>
      <c r="F415" s="353">
        <f>SUM(F3:F389)</f>
        <v>83308.149999999994</v>
      </c>
      <c r="G415" s="353">
        <f>SUM(G3:G414)</f>
        <v>186462</v>
      </c>
      <c r="H415" s="353">
        <f t="shared" ref="H415:AV415" si="236">SUM(H3:H414)</f>
        <v>1470</v>
      </c>
      <c r="I415" s="353">
        <f t="shared" si="236"/>
        <v>2168</v>
      </c>
      <c r="J415" s="353">
        <f t="shared" si="236"/>
        <v>3550</v>
      </c>
      <c r="K415" s="353">
        <f t="shared" si="236"/>
        <v>900</v>
      </c>
      <c r="L415" s="353">
        <f t="shared" si="236"/>
        <v>900</v>
      </c>
      <c r="M415" s="353">
        <f t="shared" si="236"/>
        <v>3000</v>
      </c>
      <c r="N415" s="353">
        <f t="shared" si="236"/>
        <v>1036</v>
      </c>
      <c r="O415" s="353">
        <f t="shared" si="236"/>
        <v>199486</v>
      </c>
      <c r="P415" s="353">
        <f>SUM(P3:P414)</f>
        <v>276416</v>
      </c>
      <c r="Q415" s="353">
        <f t="shared" si="236"/>
        <v>6455.15</v>
      </c>
      <c r="R415" s="353">
        <f t="shared" si="236"/>
        <v>188307</v>
      </c>
      <c r="S415" s="353">
        <f t="shared" si="236"/>
        <v>5150</v>
      </c>
      <c r="T415" s="353">
        <f t="shared" si="236"/>
        <v>3335</v>
      </c>
      <c r="U415" s="353">
        <f t="shared" si="236"/>
        <v>24062</v>
      </c>
      <c r="V415" s="353">
        <f t="shared" si="236"/>
        <v>900</v>
      </c>
      <c r="W415" s="353">
        <f t="shared" si="236"/>
        <v>11000</v>
      </c>
      <c r="X415" s="353">
        <f t="shared" si="236"/>
        <v>4500</v>
      </c>
      <c r="Y415" s="353">
        <f t="shared" si="236"/>
        <v>970</v>
      </c>
      <c r="Z415" s="353">
        <f t="shared" si="236"/>
        <v>238224</v>
      </c>
      <c r="AA415" s="353">
        <f t="shared" si="236"/>
        <v>262144</v>
      </c>
      <c r="AB415" s="353">
        <f t="shared" si="236"/>
        <v>-17764.849999999999</v>
      </c>
      <c r="AC415" s="353">
        <f t="shared" si="236"/>
        <v>180707</v>
      </c>
      <c r="AD415" s="353">
        <f t="shared" si="236"/>
        <v>1872</v>
      </c>
      <c r="AE415" s="353">
        <f t="shared" si="236"/>
        <v>5376</v>
      </c>
      <c r="AF415" s="353">
        <f t="shared" si="236"/>
        <v>3352</v>
      </c>
      <c r="AG415" s="353">
        <f t="shared" si="236"/>
        <v>1500</v>
      </c>
      <c r="AH415" s="353">
        <f t="shared" si="236"/>
        <v>3200</v>
      </c>
      <c r="AI415" s="353">
        <f t="shared" si="236"/>
        <v>10000</v>
      </c>
      <c r="AJ415" s="353">
        <f t="shared" si="236"/>
        <v>1295</v>
      </c>
      <c r="AK415" s="353">
        <f t="shared" si="236"/>
        <v>207302</v>
      </c>
      <c r="AL415" s="353">
        <f t="shared" si="236"/>
        <v>212566</v>
      </c>
      <c r="AM415" s="353">
        <f t="shared" si="236"/>
        <v>-23028.850000000002</v>
      </c>
      <c r="AN415" s="353">
        <f t="shared" si="236"/>
        <v>179022</v>
      </c>
      <c r="AO415" s="353">
        <f t="shared" si="236"/>
        <v>800</v>
      </c>
      <c r="AP415" s="353">
        <f t="shared" si="236"/>
        <v>5426</v>
      </c>
      <c r="AQ415" s="353">
        <f t="shared" si="236"/>
        <v>623</v>
      </c>
      <c r="AR415" s="353">
        <f t="shared" si="236"/>
        <v>0</v>
      </c>
      <c r="AS415" s="353">
        <f t="shared" si="236"/>
        <v>900</v>
      </c>
      <c r="AT415" s="353">
        <f t="shared" si="236"/>
        <v>3000</v>
      </c>
      <c r="AU415" s="353">
        <f t="shared" si="236"/>
        <v>3170</v>
      </c>
      <c r="AV415" s="353">
        <f t="shared" si="236"/>
        <v>192941</v>
      </c>
      <c r="AW415" s="353">
        <f>SUM(AW3:AW414)</f>
        <v>123466</v>
      </c>
      <c r="AX415" s="353">
        <f>SUM(AX3:AX414)</f>
        <v>46446.15</v>
      </c>
      <c r="AZ415" s="143"/>
    </row>
    <row r="416" spans="1:56">
      <c r="P416" s="199" t="str">
        <f>CONCATENATE(ROUND(P415*100/O415,2),"%")</f>
        <v>138,56%</v>
      </c>
      <c r="AA416" s="199" t="str">
        <f>CONCATENATE(ROUND(AA415*100/Z415,2),"%")</f>
        <v>110,04%</v>
      </c>
      <c r="AL416" s="199" t="str">
        <f>CONCATENATE(ROUND(AL415*100/AK415,2),"%")</f>
        <v>102,54%</v>
      </c>
      <c r="AW416" s="199" t="str">
        <f>CONCATENATE(ROUND(AW415*100/AV415,2),"%")</f>
        <v>63,99%</v>
      </c>
      <c r="AX416" s="158">
        <f>AW415*100/AX415</f>
        <v>265.82612337082838</v>
      </c>
      <c r="AZ416" s="143"/>
    </row>
    <row r="417" spans="1:52">
      <c r="A417" s="212"/>
      <c r="J417" s="806" t="s">
        <v>1044</v>
      </c>
      <c r="K417" s="807"/>
      <c r="L417" s="807"/>
      <c r="M417" s="807"/>
      <c r="N417" s="808"/>
      <c r="O417" s="200">
        <f>F415</f>
        <v>83308.149999999994</v>
      </c>
      <c r="P417" s="201"/>
      <c r="AA417" s="201"/>
      <c r="AL417" s="201"/>
      <c r="AW417" s="201"/>
      <c r="AX417" s="202"/>
      <c r="AZ417" s="143"/>
    </row>
    <row r="418" spans="1:52">
      <c r="A418" s="212"/>
      <c r="D418" s="196"/>
      <c r="E418" s="202"/>
      <c r="G418" s="198"/>
      <c r="J418" s="806" t="s">
        <v>1040</v>
      </c>
      <c r="K418" s="807"/>
      <c r="L418" s="807"/>
      <c r="M418" s="807"/>
      <c r="N418" s="808"/>
      <c r="O418" s="203">
        <f>O415</f>
        <v>199486</v>
      </c>
      <c r="P418" s="143"/>
      <c r="R418" s="198"/>
      <c r="Y418" s="143"/>
      <c r="Z418" s="198"/>
      <c r="AA418" s="143"/>
      <c r="AC418" s="198"/>
      <c r="AJ418" s="143"/>
      <c r="AK418" s="198"/>
      <c r="AL418" s="143"/>
      <c r="AN418" s="198"/>
      <c r="AU418" s="143"/>
      <c r="AV418" s="198"/>
      <c r="AX418" s="418">
        <f>O415+Z415+AK415+AV415</f>
        <v>837953</v>
      </c>
      <c r="AY418" s="153"/>
      <c r="AZ418" s="143"/>
    </row>
    <row r="419" spans="1:52">
      <c r="A419" s="212"/>
      <c r="D419" s="196"/>
      <c r="E419" s="202"/>
      <c r="F419" s="233" t="s">
        <v>1416</v>
      </c>
      <c r="G419" s="198"/>
      <c r="J419" s="809" t="s">
        <v>1046</v>
      </c>
      <c r="K419" s="810"/>
      <c r="L419" s="810"/>
      <c r="M419" s="810"/>
      <c r="N419" s="811"/>
      <c r="O419" s="205">
        <f>SUM(H415:N415)</f>
        <v>13024</v>
      </c>
      <c r="P419" s="143"/>
      <c r="R419" s="198"/>
      <c r="Y419" s="143"/>
      <c r="Z419" s="198"/>
      <c r="AA419" s="143"/>
      <c r="AC419" s="198"/>
      <c r="AJ419" s="143"/>
      <c r="AK419" s="198"/>
      <c r="AL419" s="143"/>
      <c r="AN419" s="198"/>
      <c r="AO419" s="198" t="str">
        <f>CONCATENATE("Всего АО - ")</f>
        <v xml:space="preserve">Всего АО - </v>
      </c>
      <c r="AU419" s="143"/>
      <c r="AV419" s="198"/>
      <c r="AX419" s="419">
        <f>P415+AA415+AL415+AW415</f>
        <v>874592</v>
      </c>
      <c r="AZ419" s="143"/>
    </row>
    <row r="420" spans="1:52">
      <c r="D420" s="196"/>
      <c r="E420" s="143"/>
      <c r="G420" s="198"/>
      <c r="J420" s="146" t="s">
        <v>1041</v>
      </c>
      <c r="K420" s="147"/>
      <c r="L420" s="147"/>
      <c r="M420" s="147"/>
      <c r="N420" s="147"/>
      <c r="O420" s="206">
        <f>P415</f>
        <v>276416</v>
      </c>
      <c r="P420" s="143"/>
      <c r="R420" s="198"/>
      <c r="Y420" s="143"/>
      <c r="Z420" s="198"/>
      <c r="AA420" s="143"/>
      <c r="AC420" s="198"/>
      <c r="AJ420" s="143"/>
      <c r="AK420" s="198"/>
      <c r="AL420" s="143"/>
      <c r="AN420" s="198"/>
      <c r="AO420" s="198" t="s">
        <v>1004</v>
      </c>
      <c r="AU420" s="143"/>
      <c r="AV420" s="198"/>
      <c r="AX420" s="420" t="str">
        <f>CONCATENATE(ROUND(AX419*100/AX418,2),"%")</f>
        <v>104,37%</v>
      </c>
      <c r="AZ420" s="143"/>
    </row>
    <row r="421" spans="1:52">
      <c r="J421" s="148" t="s">
        <v>1045</v>
      </c>
      <c r="K421" s="149"/>
      <c r="L421" s="149"/>
      <c r="M421" s="149"/>
      <c r="N421" s="149"/>
      <c r="O421" s="207" t="str">
        <f>CONCATENATE(ROUND(O$420*100/O$418,2),"%")</f>
        <v>138,56%</v>
      </c>
      <c r="AP421" s="198" t="s">
        <v>1005</v>
      </c>
      <c r="AR421" s="209">
        <f>AV415</f>
        <v>192941</v>
      </c>
      <c r="AS421" s="209"/>
      <c r="AT421" s="209"/>
      <c r="AX421" s="416"/>
      <c r="AZ421" s="143"/>
    </row>
    <row r="422" spans="1:52">
      <c r="J422" s="150"/>
      <c r="K422" s="151"/>
      <c r="L422" s="151"/>
      <c r="M422" s="151"/>
      <c r="N422" s="151"/>
      <c r="O422" s="208"/>
      <c r="AR422" s="357"/>
      <c r="AS422" s="209"/>
      <c r="AT422" s="209"/>
      <c r="AU422" s="812" t="s">
        <v>1273</v>
      </c>
      <c r="AV422" s="813"/>
      <c r="AX422" s="417"/>
      <c r="AZ422" s="143"/>
    </row>
    <row r="423" spans="1:52">
      <c r="J423" s="150"/>
      <c r="K423" s="151"/>
      <c r="L423" s="151"/>
      <c r="M423" s="151"/>
      <c r="N423" s="151"/>
      <c r="O423" s="208"/>
      <c r="AP423" s="152" t="s">
        <v>1008</v>
      </c>
      <c r="AQ423" s="153">
        <f>COUNTIF(C2:C387,"=Baza 1")</f>
        <v>189</v>
      </c>
      <c r="AR423" s="356"/>
      <c r="AS423" s="153"/>
      <c r="AT423" s="153"/>
      <c r="AU423" s="805">
        <f>SUMIF($C$3:$C$387,"=Baza 1",$AX$3:$AX$387)</f>
        <v>5026</v>
      </c>
      <c r="AV423" s="805"/>
      <c r="AX423" s="210"/>
      <c r="AZ423" s="143"/>
    </row>
    <row r="424" spans="1:52">
      <c r="B424" s="143"/>
      <c r="C424" s="219"/>
      <c r="D424" s="143"/>
      <c r="E424" s="143"/>
      <c r="H424" s="143"/>
      <c r="I424" s="143"/>
      <c r="J424" s="422" t="s">
        <v>2040</v>
      </c>
      <c r="K424" s="147"/>
      <c r="L424" s="147"/>
      <c r="M424" s="147"/>
      <c r="N424" s="147"/>
      <c r="O424" s="206">
        <f>Q415</f>
        <v>6455.15</v>
      </c>
      <c r="P424" s="143"/>
      <c r="S424" s="143"/>
      <c r="T424" s="143"/>
      <c r="U424" s="143"/>
      <c r="V424" s="143"/>
      <c r="W424" s="143"/>
      <c r="X424" s="143"/>
      <c r="Y424" s="143"/>
      <c r="AA424" s="143"/>
      <c r="AD424" s="143"/>
      <c r="AE424" s="143"/>
      <c r="AF424" s="143"/>
      <c r="AG424" s="143"/>
      <c r="AH424" s="143"/>
      <c r="AI424" s="143"/>
      <c r="AJ424" s="143"/>
      <c r="AL424" s="143"/>
      <c r="AO424" s="143"/>
      <c r="AP424" s="152" t="s">
        <v>1009</v>
      </c>
      <c r="AQ424" s="153">
        <f>COUNTIF(C3:C387,"=Baza 2")</f>
        <v>119</v>
      </c>
      <c r="AR424" s="356"/>
      <c r="AS424" s="153"/>
      <c r="AT424" s="153"/>
      <c r="AU424" s="805">
        <f>SUMIF($C$3:$C$387,"=Baza 2",$AW$3:$AW$387)</f>
        <v>27489</v>
      </c>
      <c r="AV424" s="805"/>
      <c r="AW424" s="204"/>
      <c r="AX424" s="210"/>
      <c r="AY424" s="153"/>
      <c r="AZ424" s="143"/>
    </row>
    <row r="425" spans="1:52">
      <c r="B425" s="143"/>
      <c r="C425" s="219"/>
      <c r="D425" s="143"/>
      <c r="E425" s="143"/>
      <c r="H425" s="143"/>
      <c r="I425" s="143"/>
      <c r="J425" s="148" t="str">
        <f>CONCATENATE("Оплатили авансом ",COUNTIF($Q$3:$Q$414,"&lt;0")," АО. Сумма аванса ",SUMIF($Q$3:$Q$414,"&lt;0",Q$3:Q$414))</f>
        <v>Оплатили авансом 112 АО. Сумма аванса -106053</v>
      </c>
      <c r="K425" s="211"/>
      <c r="L425" s="211"/>
      <c r="M425" s="211"/>
      <c r="N425" s="211"/>
      <c r="O425" s="211"/>
      <c r="P425" s="143"/>
      <c r="S425" s="143"/>
      <c r="T425" s="143"/>
      <c r="U425" s="143"/>
      <c r="V425" s="143"/>
      <c r="W425" s="143"/>
      <c r="X425" s="143"/>
      <c r="Y425" s="143"/>
      <c r="AA425" s="143"/>
      <c r="AD425" s="143"/>
      <c r="AE425" s="143"/>
      <c r="AF425" s="143"/>
      <c r="AG425" s="143"/>
      <c r="AH425" s="143"/>
      <c r="AI425" s="143"/>
      <c r="AJ425" s="143"/>
      <c r="AL425" s="143"/>
      <c r="AO425" s="143"/>
      <c r="AP425" s="152" t="s">
        <v>1010</v>
      </c>
      <c r="AQ425" s="153">
        <f>COUNTIF(C3:C387,"=Recom")</f>
        <v>37</v>
      </c>
      <c r="AR425" s="356"/>
      <c r="AS425" s="153"/>
      <c r="AT425" s="153"/>
      <c r="AU425" s="805">
        <f>SUMIF($C$3:$C$387,"=Recom",$AX$3:$AX$387)</f>
        <v>3575.7</v>
      </c>
      <c r="AV425" s="805"/>
      <c r="AW425" s="143"/>
      <c r="AY425" s="153"/>
      <c r="AZ425" s="143"/>
    </row>
    <row r="426" spans="1:52">
      <c r="B426" s="233" t="s">
        <v>3307</v>
      </c>
      <c r="C426" s="219"/>
      <c r="D426" s="143"/>
      <c r="E426" s="143"/>
      <c r="H426" s="143"/>
      <c r="I426" s="143"/>
      <c r="P426" s="143"/>
      <c r="S426" s="143"/>
      <c r="T426" s="143"/>
      <c r="U426" s="143"/>
      <c r="V426" s="143"/>
      <c r="W426" s="143"/>
      <c r="X426" s="143"/>
      <c r="Y426" s="143"/>
      <c r="AA426" s="143"/>
      <c r="AD426" s="143"/>
      <c r="AE426" s="143"/>
      <c r="AF426" s="143"/>
      <c r="AG426" s="143"/>
      <c r="AH426" s="143"/>
      <c r="AI426" s="143"/>
      <c r="AJ426" s="143"/>
      <c r="AL426" s="143"/>
      <c r="AO426" s="143"/>
      <c r="AP426" s="152" t="s">
        <v>1011</v>
      </c>
      <c r="AQ426" s="153">
        <f>COUNTIF(C3:C387,"=Recom (A)")</f>
        <v>2</v>
      </c>
      <c r="AR426" s="356"/>
      <c r="AS426" s="153"/>
      <c r="AT426" s="153"/>
      <c r="AU426" s="805">
        <f>SUMIF($C$3:$C$387,"=Recom (A)",$AX$3:$AX$387)</f>
        <v>603</v>
      </c>
      <c r="AV426" s="805"/>
      <c r="AW426" s="143"/>
      <c r="AY426" s="153"/>
      <c r="AZ426" s="143"/>
    </row>
    <row r="427" spans="1:52">
      <c r="O427" s="206">
        <f>SUMIF($Q$3:$Q$389,"&gt;0")</f>
        <v>108916.15</v>
      </c>
      <c r="AP427" s="152" t="s">
        <v>30</v>
      </c>
      <c r="AQ427" s="153">
        <f>COUNTIF(C3:C387,"=STOP")</f>
        <v>22</v>
      </c>
      <c r="AR427" s="356"/>
      <c r="AS427" s="153"/>
      <c r="AT427" s="153"/>
      <c r="AU427" s="805">
        <f>SUMIF($C$3:$C$387,"=STOP",$AX$3:$AX$387)</f>
        <v>17719.8</v>
      </c>
      <c r="AV427" s="805"/>
      <c r="AZ427" s="143"/>
    </row>
  </sheetData>
  <sheetProtection selectLockedCells="1" selectUnlockedCells="1"/>
  <autoFilter ref="A1:AY427" xr:uid="{00000000-0009-0000-0000-000006000000}"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</autoFilter>
  <sortState xmlns:xlrd2="http://schemas.microsoft.com/office/spreadsheetml/2017/richdata2" ref="B3:AX417">
    <sortCondition ref="B3"/>
  </sortState>
  <dataConsolidate/>
  <mergeCells count="35">
    <mergeCell ref="F1:F2"/>
    <mergeCell ref="A1:A2"/>
    <mergeCell ref="B1:B2"/>
    <mergeCell ref="C1:C2"/>
    <mergeCell ref="D1:D2"/>
    <mergeCell ref="E1:E2"/>
    <mergeCell ref="G1:G2"/>
    <mergeCell ref="H1:N1"/>
    <mergeCell ref="O1:O2"/>
    <mergeCell ref="P1:P2"/>
    <mergeCell ref="Q1:Q2"/>
    <mergeCell ref="AU422:AV422"/>
    <mergeCell ref="AK1:AK2"/>
    <mergeCell ref="AL1:AL2"/>
    <mergeCell ref="AM1:AM2"/>
    <mergeCell ref="AN1:AN2"/>
    <mergeCell ref="AO1:AU1"/>
    <mergeCell ref="AV1:AV2"/>
    <mergeCell ref="AW1:AW2"/>
    <mergeCell ref="AX1:AX2"/>
    <mergeCell ref="J417:N417"/>
    <mergeCell ref="J418:N418"/>
    <mergeCell ref="J419:N419"/>
    <mergeCell ref="S1:Y1"/>
    <mergeCell ref="Z1:Z2"/>
    <mergeCell ref="AA1:AA2"/>
    <mergeCell ref="AB1:AB2"/>
    <mergeCell ref="AC1:AC2"/>
    <mergeCell ref="AD1:AJ1"/>
    <mergeCell ref="R1:R2"/>
    <mergeCell ref="AU423:AV423"/>
    <mergeCell ref="AU424:AV424"/>
    <mergeCell ref="AU425:AV425"/>
    <mergeCell ref="AU426:AV426"/>
    <mergeCell ref="AU427:AV427"/>
  </mergeCells>
  <conditionalFormatting sqref="AC344 AX344 AX202:AX207 Q202:Q207 AB202:AB207 AM202:AM207 Q245:Q249 AC352 AC359:AC360 AC363 AC372:AC373 Q395:Q398 Q407 AX3:AX20 Q3:Q20 AB3:AB20 AM3:AM20 Q209:Q220 Q222:Q226 Q240:Q243 AX326:AX328 AB326:AB328 AX330:AX342 Q342 AB330:AB342 AC365 AX386 Q386 AB386 AM386 Q400:Q404 AX409:AX414 Q409:Q414 AB409:AB414 AM409:AM414 Q120:Q133 AB120:AB133 AM120:AM133 Q388:Q393 AM330:AM344 Q346:Q371 AX346:AX371 AM346:AM371 AB346:AB371 Q251:Q321 AB22:AB118 Q22:Q118 AB388 AM388 AX388 AB240:AB324 AM240:AM328 AX240:AX324 Q228:Q238 AB209:AB238 AM209:AM238 AX209:AX238 Q135:Q200 AB135:AB200 AX374:AX384 Q374:Q384 AB374:AB384 AM374:AM384 AM22:AM118 AX22:AX118 AM135:AM200 AX120:AX200 AC354:AC355">
    <cfRule type="cellIs" dxfId="418" priority="145" operator="lessThanOrEqual">
      <formula>0</formula>
    </cfRule>
  </conditionalFormatting>
  <conditionalFormatting sqref="Q387">
    <cfRule type="cellIs" dxfId="417" priority="144" operator="lessThanOrEqual">
      <formula>0</formula>
    </cfRule>
  </conditionalFormatting>
  <conditionalFormatting sqref="AB387">
    <cfRule type="cellIs" dxfId="416" priority="132" operator="lessThanOrEqual">
      <formula>0</formula>
    </cfRule>
  </conditionalFormatting>
  <conditionalFormatting sqref="Q344">
    <cfRule type="cellIs" dxfId="415" priority="131" operator="lessThanOrEqual">
      <formula>0</formula>
    </cfRule>
  </conditionalFormatting>
  <conditionalFormatting sqref="AB344">
    <cfRule type="cellIs" dxfId="414" priority="129" operator="lessThanOrEqual">
      <formula>0</formula>
    </cfRule>
  </conditionalFormatting>
  <conditionalFormatting sqref="AM387">
    <cfRule type="cellIs" dxfId="413" priority="128" operator="lessThanOrEqual">
      <formula>0</formula>
    </cfRule>
  </conditionalFormatting>
  <conditionalFormatting sqref="AX387">
    <cfRule type="cellIs" dxfId="412" priority="126" operator="lessThanOrEqual">
      <formula>0</formula>
    </cfRule>
  </conditionalFormatting>
  <conditionalFormatting sqref="F5:F19 F347:F352 F391:F407 F53:F64 F143:F184 F210:F213 F252 F269:F286 F218:F250 F254:F261 F70:F86 F316:F344 F88:F118 F409:F414 F289:F305 F307:F314 F22:F51 F186:F189 F367:F384">
    <cfRule type="cellIs" dxfId="411" priority="125" operator="greaterThan">
      <formula>0</formula>
    </cfRule>
  </conditionalFormatting>
  <conditionalFormatting sqref="F66:F68">
    <cfRule type="cellIs" dxfId="410" priority="123" operator="greaterThan">
      <formula>0</formula>
    </cfRule>
  </conditionalFormatting>
  <conditionalFormatting sqref="F121:F123">
    <cfRule type="cellIs" dxfId="409" priority="121" operator="greaterThan">
      <formula>0</formula>
    </cfRule>
  </conditionalFormatting>
  <conditionalFormatting sqref="F124:F127">
    <cfRule type="cellIs" dxfId="408" priority="120" operator="greaterThan">
      <formula>0</formula>
    </cfRule>
  </conditionalFormatting>
  <conditionalFormatting sqref="F131:F134">
    <cfRule type="cellIs" dxfId="407" priority="119" operator="greaterThan">
      <formula>0</formula>
    </cfRule>
  </conditionalFormatting>
  <conditionalFormatting sqref="F137:F138">
    <cfRule type="cellIs" dxfId="406" priority="118" operator="greaterThan">
      <formula>0</formula>
    </cfRule>
  </conditionalFormatting>
  <conditionalFormatting sqref="F140">
    <cfRule type="cellIs" dxfId="405" priority="117" operator="greaterThan">
      <formula>0</formula>
    </cfRule>
  </conditionalFormatting>
  <conditionalFormatting sqref="F191:F199">
    <cfRule type="cellIs" dxfId="404" priority="116" operator="greaterThan">
      <formula>0</formula>
    </cfRule>
  </conditionalFormatting>
  <conditionalFormatting sqref="F202:F207">
    <cfRule type="cellIs" dxfId="403" priority="115" operator="greaterThan">
      <formula>0</formula>
    </cfRule>
  </conditionalFormatting>
  <conditionalFormatting sqref="F215:F216">
    <cfRule type="cellIs" dxfId="402" priority="113" operator="greaterThan">
      <formula>0</formula>
    </cfRule>
  </conditionalFormatting>
  <conditionalFormatting sqref="F263:F267">
    <cfRule type="cellIs" dxfId="401" priority="110" operator="greaterThan">
      <formula>0</formula>
    </cfRule>
  </conditionalFormatting>
  <conditionalFormatting sqref="F354">
    <cfRule type="cellIs" dxfId="400" priority="107" operator="greaterThan">
      <formula>0</formula>
    </cfRule>
  </conditionalFormatting>
  <conditionalFormatting sqref="F356:F359">
    <cfRule type="cellIs" dxfId="399" priority="106" operator="greaterThan">
      <formula>0</formula>
    </cfRule>
  </conditionalFormatting>
  <conditionalFormatting sqref="F362:F365">
    <cfRule type="cellIs" dxfId="398" priority="105" operator="greaterThan">
      <formula>0</formula>
    </cfRule>
  </conditionalFormatting>
  <conditionalFormatting sqref="F386:F387">
    <cfRule type="cellIs" dxfId="397" priority="104" operator="greaterThan">
      <formula>0</formula>
    </cfRule>
  </conditionalFormatting>
  <conditionalFormatting sqref="F389">
    <cfRule type="cellIs" dxfId="396" priority="103" operator="greaterThan">
      <formula>0</formula>
    </cfRule>
  </conditionalFormatting>
  <conditionalFormatting sqref="AM208">
    <cfRule type="cellIs" dxfId="395" priority="54" operator="lessThanOrEqual">
      <formula>0</formula>
    </cfRule>
  </conditionalFormatting>
  <conditionalFormatting sqref="AM372:AM373">
    <cfRule type="cellIs" dxfId="394" priority="53" operator="lessThanOrEqual">
      <formula>0</formula>
    </cfRule>
  </conditionalFormatting>
  <conditionalFormatting sqref="AX372:AX373">
    <cfRule type="cellIs" dxfId="393" priority="52" operator="lessThanOrEqual">
      <formula>0</formula>
    </cfRule>
  </conditionalFormatting>
  <conditionalFormatting sqref="AX208">
    <cfRule type="cellIs" dxfId="392" priority="37" operator="lessThanOrEqual">
      <formula>0</formula>
    </cfRule>
  </conditionalFormatting>
  <conditionalFormatting sqref="F306">
    <cfRule type="cellIs" dxfId="391" priority="32" operator="greaterThan">
      <formula>0</formula>
    </cfRule>
  </conditionalFormatting>
  <conditionalFormatting sqref="F288">
    <cfRule type="cellIs" dxfId="390" priority="31" operator="greaterThan">
      <formula>0</formula>
    </cfRule>
  </conditionalFormatting>
  <conditionalFormatting sqref="Q345">
    <cfRule type="cellIs" dxfId="389" priority="30" operator="lessThanOrEqual">
      <formula>0</formula>
    </cfRule>
  </conditionalFormatting>
  <conditionalFormatting sqref="AB345">
    <cfRule type="cellIs" dxfId="388" priority="29" operator="lessThanOrEqual">
      <formula>0</formula>
    </cfRule>
  </conditionalFormatting>
  <conditionalFormatting sqref="AM345">
    <cfRule type="cellIs" dxfId="387" priority="28" operator="lessThanOrEqual">
      <formula>0</formula>
    </cfRule>
  </conditionalFormatting>
  <conditionalFormatting sqref="AX345">
    <cfRule type="cellIs" dxfId="386" priority="27" operator="lessThanOrEqual">
      <formula>0</formula>
    </cfRule>
  </conditionalFormatting>
  <conditionalFormatting sqref="Q394">
    <cfRule type="cellIs" dxfId="385" priority="26" operator="lessThanOrEqual">
      <formula>0</formula>
    </cfRule>
  </conditionalFormatting>
  <conditionalFormatting sqref="AX329">
    <cfRule type="cellIs" dxfId="384" priority="21" operator="lessThanOrEqual">
      <formula>0</formula>
    </cfRule>
  </conditionalFormatting>
  <conditionalFormatting sqref="AB329">
    <cfRule type="cellIs" dxfId="383" priority="23" operator="lessThanOrEqual">
      <formula>0</formula>
    </cfRule>
  </conditionalFormatting>
  <conditionalFormatting sqref="AM329">
    <cfRule type="cellIs" dxfId="382" priority="22" operator="lessThanOrEqual">
      <formula>0</formula>
    </cfRule>
  </conditionalFormatting>
  <conditionalFormatting sqref="Q322:Q341">
    <cfRule type="cellIs" dxfId="381" priority="20" operator="lessThanOrEqual">
      <formula>0</formula>
    </cfRule>
  </conditionalFormatting>
  <conditionalFormatting sqref="Q208">
    <cfRule type="cellIs" dxfId="380" priority="19" operator="lessThanOrEqual">
      <formula>0</formula>
    </cfRule>
  </conditionalFormatting>
  <conditionalFormatting sqref="AB208">
    <cfRule type="cellIs" dxfId="379" priority="18" operator="lessThanOrEqual">
      <formula>0</formula>
    </cfRule>
  </conditionalFormatting>
  <conditionalFormatting sqref="Q388:Q407">
    <cfRule type="cellIs" dxfId="378" priority="17" operator="lessThanOrEqual">
      <formula>0</formula>
    </cfRule>
  </conditionalFormatting>
  <conditionalFormatting sqref="AB388">
    <cfRule type="cellIs" dxfId="377" priority="16" operator="lessThanOrEqual">
      <formula>0</formula>
    </cfRule>
  </conditionalFormatting>
  <conditionalFormatting sqref="AM388">
    <cfRule type="cellIs" dxfId="376" priority="15" operator="lessThanOrEqual">
      <formula>0</formula>
    </cfRule>
  </conditionalFormatting>
  <conditionalFormatting sqref="AX388">
    <cfRule type="cellIs" dxfId="375" priority="14" operator="lessThanOrEqual">
      <formula>0</formula>
    </cfRule>
  </conditionalFormatting>
  <conditionalFormatting sqref="AB389:AB407">
    <cfRule type="cellIs" dxfId="374" priority="13" operator="lessThanOrEqual">
      <formula>0</formula>
    </cfRule>
  </conditionalFormatting>
  <conditionalFormatting sqref="AB389:AB407">
    <cfRule type="cellIs" dxfId="373" priority="12" operator="lessThanOrEqual">
      <formula>0</formula>
    </cfRule>
  </conditionalFormatting>
  <conditionalFormatting sqref="AM389:AM407">
    <cfRule type="cellIs" dxfId="372" priority="11" operator="lessThanOrEqual">
      <formula>0</formula>
    </cfRule>
  </conditionalFormatting>
  <conditionalFormatting sqref="AM389:AM407">
    <cfRule type="cellIs" dxfId="371" priority="10" operator="lessThanOrEqual">
      <formula>0</formula>
    </cfRule>
  </conditionalFormatting>
  <conditionalFormatting sqref="AX389:AX407">
    <cfRule type="cellIs" dxfId="370" priority="9" operator="lessThanOrEqual">
      <formula>0</formula>
    </cfRule>
  </conditionalFormatting>
  <conditionalFormatting sqref="AX389:AX407">
    <cfRule type="cellIs" dxfId="369" priority="8" operator="lessThanOrEqual">
      <formula>0</formula>
    </cfRule>
  </conditionalFormatting>
  <conditionalFormatting sqref="Q239">
    <cfRule type="cellIs" dxfId="368" priority="7" operator="lessThanOrEqual">
      <formula>0</formula>
    </cfRule>
  </conditionalFormatting>
  <conditionalFormatting sqref="AB239">
    <cfRule type="cellIs" dxfId="367" priority="6" operator="lessThanOrEqual">
      <formula>0</formula>
    </cfRule>
  </conditionalFormatting>
  <conditionalFormatting sqref="AM239">
    <cfRule type="cellIs" dxfId="366" priority="5" operator="lessThanOrEqual">
      <formula>0</formula>
    </cfRule>
  </conditionalFormatting>
  <conditionalFormatting sqref="AX239">
    <cfRule type="cellIs" dxfId="365" priority="4" operator="lessThanOrEqual">
      <formula>0</formula>
    </cfRule>
  </conditionalFormatting>
  <conditionalFormatting sqref="AM385">
    <cfRule type="cellIs" dxfId="364" priority="3" operator="lessThanOrEqual">
      <formula>0</formula>
    </cfRule>
  </conditionalFormatting>
  <conditionalFormatting sqref="AX385">
    <cfRule type="cellIs" dxfId="363" priority="2" operator="lessThanOrEqual">
      <formula>0</formula>
    </cfRule>
  </conditionalFormatting>
  <conditionalFormatting sqref="AX325">
    <cfRule type="cellIs" dxfId="362" priority="1" operator="lessThanOrEqual">
      <formula>0</formula>
    </cfRule>
  </conditionalFormatting>
  <pageMargins left="0.19685039370078741" right="0.19685039370078741" top="0.19685039370078741" bottom="0.19685039370078741" header="0.51181102362204722" footer="0.51181102362204722"/>
  <pageSetup paperSize="9" scale="50" firstPageNumber="0" fitToHeight="0" orientation="landscape" horizontalDpi="4294967293" verticalDpi="360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24">
    <pageSetUpPr fitToPage="1"/>
  </sheetPr>
  <dimension ref="A1:BI445"/>
  <sheetViews>
    <sheetView showWhiteSpace="0" zoomScale="85" zoomScaleNormal="85" zoomScalePageLayoutView="85" workbookViewId="0">
      <pane xSplit="2" ySplit="2" topLeftCell="C219" activePane="bottomRight" state="frozen"/>
      <selection pane="topRight" activeCell="C1" sqref="C1"/>
      <selection pane="bottomLeft" activeCell="A3" sqref="A3"/>
      <selection pane="bottomRight" activeCell="AN130" sqref="AN130"/>
    </sheetView>
  </sheetViews>
  <sheetFormatPr baseColWidth="10" defaultColWidth="9" defaultRowHeight="11" outlineLevelCol="1"/>
  <cols>
    <col min="1" max="1" width="4.59765625" style="144" customWidth="1"/>
    <col min="2" max="2" width="28.19921875" style="194" customWidth="1"/>
    <col min="3" max="3" width="8.59765625" style="142" customWidth="1"/>
    <col min="4" max="4" width="18.3984375" style="195" hidden="1" customWidth="1" outlineLevel="1"/>
    <col min="5" max="5" width="9" style="196" customWidth="1" collapsed="1"/>
    <col min="6" max="6" width="10" style="143" customWidth="1"/>
    <col min="7" max="7" width="10.796875" style="143" hidden="1" customWidth="1" outlineLevel="1"/>
    <col min="8" max="9" width="8.796875" style="198" hidden="1" customWidth="1" outlineLevel="1"/>
    <col min="10" max="10" width="9.59765625" style="198" hidden="1" customWidth="1" outlineLevel="1"/>
    <col min="11" max="11" width="7.796875" style="198" hidden="1" customWidth="1" outlineLevel="1"/>
    <col min="12" max="12" width="9.796875" style="198" hidden="1" customWidth="1" outlineLevel="1"/>
    <col min="13" max="13" width="10.3984375" style="198" hidden="1" customWidth="1" outlineLevel="1"/>
    <col min="14" max="14" width="9.59765625" style="198" hidden="1" customWidth="1" outlineLevel="1"/>
    <col min="15" max="15" width="11.19921875" style="143" hidden="1" customWidth="1" outlineLevel="1"/>
    <col min="16" max="16" width="11.19921875" style="198" hidden="1" customWidth="1" outlineLevel="1"/>
    <col min="17" max="17" width="10.796875" style="143" bestFit="1" customWidth="1" collapsed="1"/>
    <col min="18" max="18" width="11.19921875" style="143" hidden="1" customWidth="1" outlineLevel="1"/>
    <col min="19" max="19" width="8.796875" style="198" hidden="1" customWidth="1" outlineLevel="1"/>
    <col min="20" max="20" width="9" style="198" hidden="1" customWidth="1" outlineLevel="1"/>
    <col min="21" max="21" width="10" style="198" hidden="1" customWidth="1" outlineLevel="1"/>
    <col min="22" max="22" width="10.796875" style="198" hidden="1" customWidth="1" outlineLevel="1"/>
    <col min="23" max="24" width="10.3984375" style="198" hidden="1" customWidth="1" outlineLevel="1"/>
    <col min="25" max="25" width="9.3984375" style="198" hidden="1" customWidth="1" outlineLevel="1"/>
    <col min="26" max="26" width="11.19921875" style="143" hidden="1" customWidth="1" outlineLevel="1"/>
    <col min="27" max="27" width="11.19921875" style="198" hidden="1" customWidth="1" outlineLevel="1"/>
    <col min="28" max="28" width="12.3984375" style="143" customWidth="1" collapsed="1"/>
    <col min="29" max="29" width="11.19921875" style="143" hidden="1" customWidth="1" outlineLevel="1"/>
    <col min="30" max="30" width="8" style="198" hidden="1" customWidth="1" outlineLevel="1"/>
    <col min="31" max="31" width="8.796875" style="198" hidden="1" customWidth="1" outlineLevel="1"/>
    <col min="32" max="32" width="10" style="198" hidden="1" customWidth="1" outlineLevel="1"/>
    <col min="33" max="33" width="8.796875" style="198" hidden="1" customWidth="1" outlineLevel="1"/>
    <col min="34" max="34" width="8.19921875" style="198" hidden="1" customWidth="1" outlineLevel="1"/>
    <col min="35" max="36" width="9.3984375" style="198" hidden="1" customWidth="1" outlineLevel="1"/>
    <col min="37" max="37" width="11.19921875" style="143" hidden="1" customWidth="1" outlineLevel="1"/>
    <col min="38" max="38" width="10.796875" style="198" hidden="1" customWidth="1" outlineLevel="1"/>
    <col min="39" max="39" width="12.19921875" style="143" customWidth="1" collapsed="1"/>
    <col min="40" max="40" width="11.3984375" style="143" customWidth="1" outlineLevel="1"/>
    <col min="41" max="41" width="7.19921875" style="198" customWidth="1" outlineLevel="1"/>
    <col min="42" max="42" width="10.796875" style="198" customWidth="1" outlineLevel="1"/>
    <col min="43" max="43" width="9.796875" style="198" customWidth="1" outlineLevel="1"/>
    <col min="44" max="44" width="12.19921875" style="198" customWidth="1" outlineLevel="1"/>
    <col min="45" max="45" width="7.3984375" style="198" customWidth="1" outlineLevel="1"/>
    <col min="46" max="46" width="10.3984375" style="198" customWidth="1" outlineLevel="1"/>
    <col min="47" max="47" width="9.3984375" style="198" customWidth="1" outlineLevel="1"/>
    <col min="48" max="48" width="11.19921875" style="143" customWidth="1" outlineLevel="1"/>
    <col min="49" max="49" width="10.3984375" style="198" customWidth="1" outlineLevel="1"/>
    <col min="50" max="50" width="11.19921875" style="198" bestFit="1" customWidth="1"/>
    <col min="51" max="51" width="14.59765625" style="137" customWidth="1"/>
    <col min="52" max="52" width="6.3984375" style="137" bestFit="1" customWidth="1"/>
    <col min="53" max="55" width="9" style="143"/>
    <col min="56" max="56" width="10.19921875" style="143" bestFit="1" customWidth="1"/>
    <col min="57" max="16384" width="9" style="143"/>
  </cols>
  <sheetData>
    <row r="1" spans="1:56" ht="12.75" customHeight="1">
      <c r="A1" s="788" t="s">
        <v>0</v>
      </c>
      <c r="B1" s="788" t="s">
        <v>1</v>
      </c>
      <c r="C1" s="788"/>
      <c r="D1" s="795" t="s">
        <v>4</v>
      </c>
      <c r="E1" s="795" t="s">
        <v>1085</v>
      </c>
      <c r="F1" s="793" t="s">
        <v>2042</v>
      </c>
      <c r="G1" s="788" t="s">
        <v>811</v>
      </c>
      <c r="H1" s="790" t="s">
        <v>812</v>
      </c>
      <c r="I1" s="791"/>
      <c r="J1" s="791"/>
      <c r="K1" s="791"/>
      <c r="L1" s="791"/>
      <c r="M1" s="791"/>
      <c r="N1" s="792"/>
      <c r="O1" s="784" t="s">
        <v>813</v>
      </c>
      <c r="P1" s="784" t="s">
        <v>814</v>
      </c>
      <c r="Q1" s="786" t="s">
        <v>2043</v>
      </c>
      <c r="R1" s="788" t="s">
        <v>816</v>
      </c>
      <c r="S1" s="790" t="s">
        <v>812</v>
      </c>
      <c r="T1" s="791"/>
      <c r="U1" s="791"/>
      <c r="V1" s="791"/>
      <c r="W1" s="791"/>
      <c r="X1" s="791"/>
      <c r="Y1" s="792"/>
      <c r="Z1" s="786" t="s">
        <v>1146</v>
      </c>
      <c r="AA1" s="784" t="s">
        <v>814</v>
      </c>
      <c r="AB1" s="786" t="s">
        <v>2044</v>
      </c>
      <c r="AC1" s="788" t="s">
        <v>818</v>
      </c>
      <c r="AD1" s="790" t="s">
        <v>812</v>
      </c>
      <c r="AE1" s="791"/>
      <c r="AF1" s="791"/>
      <c r="AG1" s="791"/>
      <c r="AH1" s="791"/>
      <c r="AI1" s="791"/>
      <c r="AJ1" s="792"/>
      <c r="AK1" s="786" t="s">
        <v>813</v>
      </c>
      <c r="AL1" s="784" t="s">
        <v>814</v>
      </c>
      <c r="AM1" s="786" t="s">
        <v>2045</v>
      </c>
      <c r="AN1" s="788" t="s">
        <v>820</v>
      </c>
      <c r="AO1" s="790" t="s">
        <v>812</v>
      </c>
      <c r="AP1" s="791"/>
      <c r="AQ1" s="791"/>
      <c r="AR1" s="791"/>
      <c r="AS1" s="791"/>
      <c r="AT1" s="791"/>
      <c r="AU1" s="792"/>
      <c r="AV1" s="786" t="s">
        <v>813</v>
      </c>
      <c r="AW1" s="784" t="s">
        <v>814</v>
      </c>
      <c r="AX1" s="784" t="s">
        <v>2046</v>
      </c>
    </row>
    <row r="2" spans="1:56" ht="11.25" customHeight="1">
      <c r="A2" s="789"/>
      <c r="B2" s="789"/>
      <c r="C2" s="789"/>
      <c r="D2" s="796"/>
      <c r="E2" s="796"/>
      <c r="F2" s="794"/>
      <c r="G2" s="789"/>
      <c r="H2" s="355" t="s">
        <v>822</v>
      </c>
      <c r="I2" s="355" t="s">
        <v>823</v>
      </c>
      <c r="J2" s="355" t="s">
        <v>824</v>
      </c>
      <c r="K2" s="355" t="s">
        <v>826</v>
      </c>
      <c r="L2" s="355" t="s">
        <v>1299</v>
      </c>
      <c r="M2" s="355" t="s">
        <v>1379</v>
      </c>
      <c r="N2" s="355" t="s">
        <v>1474</v>
      </c>
      <c r="O2" s="785"/>
      <c r="P2" s="785"/>
      <c r="Q2" s="787"/>
      <c r="R2" s="789"/>
      <c r="S2" s="355" t="s">
        <v>822</v>
      </c>
      <c r="T2" s="355" t="s">
        <v>823</v>
      </c>
      <c r="U2" s="355" t="s">
        <v>824</v>
      </c>
      <c r="V2" s="355" t="s">
        <v>826</v>
      </c>
      <c r="W2" s="355" t="s">
        <v>1299</v>
      </c>
      <c r="X2" s="355" t="s">
        <v>1379</v>
      </c>
      <c r="Y2" s="355" t="s">
        <v>1475</v>
      </c>
      <c r="Z2" s="787"/>
      <c r="AA2" s="785"/>
      <c r="AB2" s="787"/>
      <c r="AC2" s="789"/>
      <c r="AD2" s="355" t="s">
        <v>822</v>
      </c>
      <c r="AE2" s="355" t="s">
        <v>823</v>
      </c>
      <c r="AF2" s="355" t="s">
        <v>824</v>
      </c>
      <c r="AG2" s="355" t="s">
        <v>826</v>
      </c>
      <c r="AH2" s="355" t="s">
        <v>1299</v>
      </c>
      <c r="AI2" s="355" t="s">
        <v>1379</v>
      </c>
      <c r="AJ2" s="355" t="s">
        <v>1922</v>
      </c>
      <c r="AK2" s="787"/>
      <c r="AL2" s="785"/>
      <c r="AM2" s="787"/>
      <c r="AN2" s="789"/>
      <c r="AO2" s="355" t="s">
        <v>822</v>
      </c>
      <c r="AP2" s="355" t="s">
        <v>823</v>
      </c>
      <c r="AQ2" s="355" t="s">
        <v>824</v>
      </c>
      <c r="AR2" s="355" t="s">
        <v>826</v>
      </c>
      <c r="AS2" s="355" t="s">
        <v>1299</v>
      </c>
      <c r="AT2" s="355" t="s">
        <v>1379</v>
      </c>
      <c r="AU2" s="355" t="s">
        <v>1922</v>
      </c>
      <c r="AV2" s="787"/>
      <c r="AW2" s="785"/>
      <c r="AX2" s="785"/>
      <c r="AZ2" s="143"/>
    </row>
    <row r="3" spans="1:56" ht="12" customHeight="1">
      <c r="A3" s="288">
        <v>1</v>
      </c>
      <c r="B3" s="289" t="s">
        <v>1584</v>
      </c>
      <c r="C3" s="290" t="s">
        <v>23</v>
      </c>
      <c r="D3" s="290"/>
      <c r="E3" s="291">
        <v>125</v>
      </c>
      <c r="F3" s="292">
        <v>0</v>
      </c>
      <c r="G3" s="292">
        <f t="shared" ref="G3:G19" si="0">E3*3</f>
        <v>375</v>
      </c>
      <c r="H3" s="293"/>
      <c r="I3" s="293"/>
      <c r="J3" s="293"/>
      <c r="K3" s="293"/>
      <c r="L3" s="293"/>
      <c r="M3" s="293"/>
      <c r="N3" s="293"/>
      <c r="O3" s="292">
        <f t="shared" ref="O3:O19" si="1">SUM(G3:N3)</f>
        <v>375</v>
      </c>
      <c r="P3" s="293">
        <v>1500</v>
      </c>
      <c r="Q3" s="292">
        <f t="shared" ref="Q3:Q20" si="2">F3+O3-P3</f>
        <v>-1125</v>
      </c>
      <c r="R3" s="292">
        <f t="shared" ref="R3:R19" si="3">E3*3</f>
        <v>375</v>
      </c>
      <c r="S3" s="293"/>
      <c r="T3" s="293"/>
      <c r="U3" s="293"/>
      <c r="V3" s="293"/>
      <c r="W3" s="293"/>
      <c r="X3" s="293"/>
      <c r="Y3" s="293"/>
      <c r="Z3" s="292">
        <f t="shared" ref="Z3:Z19" si="4">SUM(R3:Y3)</f>
        <v>375</v>
      </c>
      <c r="AA3" s="293"/>
      <c r="AB3" s="292">
        <f t="shared" ref="AB3:AB20" si="5">Q3+Z3-AA3</f>
        <v>-750</v>
      </c>
      <c r="AC3" s="292">
        <f t="shared" ref="AC3:AC19" si="6">$E3*3</f>
        <v>375</v>
      </c>
      <c r="AD3" s="293"/>
      <c r="AE3" s="293"/>
      <c r="AF3" s="293"/>
      <c r="AG3" s="293"/>
      <c r="AH3" s="293"/>
      <c r="AI3" s="293"/>
      <c r="AJ3" s="293"/>
      <c r="AK3" s="292">
        <f t="shared" ref="AK3:AK19" si="7">SUM(AC3:AJ3)</f>
        <v>375</v>
      </c>
      <c r="AL3" s="293"/>
      <c r="AM3" s="292">
        <f t="shared" ref="AM3:AM20" si="8">AB3+AK3-AL3</f>
        <v>-375</v>
      </c>
      <c r="AN3" s="292">
        <f t="shared" ref="AN3:AN19" si="9">$E3*3</f>
        <v>375</v>
      </c>
      <c r="AO3" s="293"/>
      <c r="AP3" s="293"/>
      <c r="AQ3" s="293"/>
      <c r="AR3" s="293"/>
      <c r="AS3" s="293"/>
      <c r="AT3" s="293"/>
      <c r="AU3" s="293"/>
      <c r="AV3" s="292">
        <f t="shared" ref="AV3:AV19" si="10">SUM(AN3:AU3)</f>
        <v>375</v>
      </c>
      <c r="AW3" s="293">
        <v>100</v>
      </c>
      <c r="AX3" s="292">
        <f t="shared" ref="AX3:AX20" si="11">AM3+AV3-AW3</f>
        <v>-100</v>
      </c>
      <c r="AY3" s="137" t="str">
        <f>IF(AX3=0,"*","")</f>
        <v/>
      </c>
      <c r="AZ3" s="137" t="str">
        <f>IF(F3&gt;P3,"!!!","")</f>
        <v/>
      </c>
      <c r="BA3" s="143" t="str">
        <f>IF(F3='База 2019'!AX3,"","!!!!!")</f>
        <v/>
      </c>
      <c r="BD3" s="143" t="str">
        <f>UPPER(B3)</f>
        <v>ACCENT ELECTRONIC</v>
      </c>
    </row>
    <row r="4" spans="1:56" ht="12" customHeight="1">
      <c r="A4" s="288">
        <v>2</v>
      </c>
      <c r="B4" s="289" t="s">
        <v>1585</v>
      </c>
      <c r="C4" s="290" t="s">
        <v>23</v>
      </c>
      <c r="D4" s="290"/>
      <c r="E4" s="291">
        <v>40</v>
      </c>
      <c r="F4" s="292">
        <v>0</v>
      </c>
      <c r="G4" s="292">
        <f t="shared" si="0"/>
        <v>120</v>
      </c>
      <c r="H4" s="293"/>
      <c r="I4" s="293"/>
      <c r="J4" s="293"/>
      <c r="K4" s="293"/>
      <c r="L4" s="293"/>
      <c r="M4" s="293"/>
      <c r="N4" s="293"/>
      <c r="O4" s="292">
        <f t="shared" si="1"/>
        <v>120</v>
      </c>
      <c r="P4" s="293">
        <v>480</v>
      </c>
      <c r="Q4" s="292">
        <f t="shared" si="2"/>
        <v>-360</v>
      </c>
      <c r="R4" s="292">
        <f t="shared" si="3"/>
        <v>120</v>
      </c>
      <c r="S4" s="293"/>
      <c r="T4" s="293"/>
      <c r="U4" s="293"/>
      <c r="V4" s="293"/>
      <c r="W4" s="293"/>
      <c r="X4" s="293"/>
      <c r="Y4" s="293"/>
      <c r="Z4" s="292">
        <f t="shared" si="4"/>
        <v>120</v>
      </c>
      <c r="AA4" s="293"/>
      <c r="AB4" s="292">
        <f t="shared" si="5"/>
        <v>-240</v>
      </c>
      <c r="AC4" s="292">
        <f t="shared" si="6"/>
        <v>120</v>
      </c>
      <c r="AD4" s="293"/>
      <c r="AE4" s="293"/>
      <c r="AF4" s="293"/>
      <c r="AG4" s="293"/>
      <c r="AH4" s="293"/>
      <c r="AI4" s="293"/>
      <c r="AJ4" s="293"/>
      <c r="AK4" s="292">
        <f t="shared" si="7"/>
        <v>120</v>
      </c>
      <c r="AL4" s="293"/>
      <c r="AM4" s="292">
        <f t="shared" si="8"/>
        <v>-120</v>
      </c>
      <c r="AN4" s="292">
        <f t="shared" si="9"/>
        <v>120</v>
      </c>
      <c r="AO4" s="293"/>
      <c r="AP4" s="293"/>
      <c r="AQ4" s="293"/>
      <c r="AR4" s="293"/>
      <c r="AS4" s="293"/>
      <c r="AT4" s="293"/>
      <c r="AU4" s="293"/>
      <c r="AV4" s="292">
        <f t="shared" si="10"/>
        <v>120</v>
      </c>
      <c r="AW4" s="293"/>
      <c r="AX4" s="292">
        <f t="shared" si="11"/>
        <v>0</v>
      </c>
      <c r="AZ4" s="137" t="str">
        <f>IF(F4&gt;P4,"!!!","")</f>
        <v/>
      </c>
      <c r="BA4" s="143" t="str">
        <f>IF(F4='База 2019'!AX4,"","!!!!!")</f>
        <v/>
      </c>
      <c r="BD4" s="143" t="str">
        <f t="shared" ref="BD4:BD72" si="12">UPPER(B4)</f>
        <v>ACCENT INVESTMENT</v>
      </c>
    </row>
    <row r="5" spans="1:56" ht="12" customHeight="1">
      <c r="A5" s="288">
        <v>3</v>
      </c>
      <c r="B5" s="289" t="s">
        <v>13</v>
      </c>
      <c r="C5" s="290" t="s">
        <v>14</v>
      </c>
      <c r="D5" s="290" t="s">
        <v>16</v>
      </c>
      <c r="E5" s="291">
        <v>240</v>
      </c>
      <c r="F5" s="292">
        <v>0</v>
      </c>
      <c r="G5" s="292">
        <f t="shared" si="0"/>
        <v>720</v>
      </c>
      <c r="H5" s="293"/>
      <c r="I5" s="293"/>
      <c r="J5" s="293"/>
      <c r="K5" s="293"/>
      <c r="L5" s="293">
        <v>100</v>
      </c>
      <c r="M5" s="293"/>
      <c r="N5" s="293"/>
      <c r="O5" s="292">
        <f t="shared" si="1"/>
        <v>820</v>
      </c>
      <c r="P5" s="293">
        <v>820</v>
      </c>
      <c r="Q5" s="292">
        <f t="shared" si="2"/>
        <v>0</v>
      </c>
      <c r="R5" s="292">
        <f t="shared" si="3"/>
        <v>720</v>
      </c>
      <c r="S5" s="293"/>
      <c r="T5" s="293"/>
      <c r="U5" s="293"/>
      <c r="V5" s="293"/>
      <c r="W5" s="293"/>
      <c r="X5" s="293"/>
      <c r="Y5" s="293"/>
      <c r="Z5" s="292">
        <f t="shared" si="4"/>
        <v>720</v>
      </c>
      <c r="AA5" s="293">
        <v>720</v>
      </c>
      <c r="AB5" s="292">
        <f t="shared" si="5"/>
        <v>0</v>
      </c>
      <c r="AC5" s="292">
        <f t="shared" si="6"/>
        <v>720</v>
      </c>
      <c r="AD5" s="293"/>
      <c r="AE5" s="293"/>
      <c r="AF5" s="293"/>
      <c r="AG5" s="293"/>
      <c r="AH5" s="293"/>
      <c r="AI5" s="293"/>
      <c r="AJ5" s="293"/>
      <c r="AK5" s="292">
        <f t="shared" si="7"/>
        <v>720</v>
      </c>
      <c r="AL5" s="293">
        <v>1440</v>
      </c>
      <c r="AM5" s="292">
        <f t="shared" si="8"/>
        <v>-720</v>
      </c>
      <c r="AN5" s="292">
        <f t="shared" si="9"/>
        <v>720</v>
      </c>
      <c r="AO5" s="293"/>
      <c r="AP5" s="293"/>
      <c r="AQ5" s="293"/>
      <c r="AR5" s="293"/>
      <c r="AS5" s="293"/>
      <c r="AT5" s="293"/>
      <c r="AU5" s="293"/>
      <c r="AV5" s="292">
        <f t="shared" si="10"/>
        <v>720</v>
      </c>
      <c r="AW5" s="293"/>
      <c r="AX5" s="292">
        <f t="shared" si="11"/>
        <v>0</v>
      </c>
      <c r="AZ5" s="143"/>
      <c r="BA5" s="143" t="str">
        <f>IF(F5='База 2019'!AX6,"","!!!!!")</f>
        <v/>
      </c>
      <c r="BD5" s="143" t="str">
        <f t="shared" si="12"/>
        <v>ACORD</v>
      </c>
    </row>
    <row r="6" spans="1:56" ht="12" customHeight="1">
      <c r="A6" s="288">
        <v>4</v>
      </c>
      <c r="B6" s="289" t="s">
        <v>938</v>
      </c>
      <c r="C6" s="290" t="s">
        <v>23</v>
      </c>
      <c r="D6" s="290" t="s">
        <v>944</v>
      </c>
      <c r="E6" s="291">
        <v>105</v>
      </c>
      <c r="F6" s="292">
        <v>-1260</v>
      </c>
      <c r="G6" s="292">
        <f t="shared" si="0"/>
        <v>315</v>
      </c>
      <c r="H6" s="293"/>
      <c r="I6" s="293"/>
      <c r="J6" s="293"/>
      <c r="K6" s="293"/>
      <c r="L6" s="293"/>
      <c r="M6" s="293"/>
      <c r="N6" s="293"/>
      <c r="O6" s="292">
        <f t="shared" si="1"/>
        <v>315</v>
      </c>
      <c r="P6" s="293"/>
      <c r="Q6" s="292">
        <f t="shared" si="2"/>
        <v>-945</v>
      </c>
      <c r="R6" s="292">
        <f t="shared" si="3"/>
        <v>315</v>
      </c>
      <c r="S6" s="293"/>
      <c r="T6" s="293"/>
      <c r="U6" s="293"/>
      <c r="V6" s="293"/>
      <c r="W6" s="293"/>
      <c r="X6" s="293"/>
      <c r="Y6" s="293"/>
      <c r="Z6" s="292">
        <f t="shared" si="4"/>
        <v>315</v>
      </c>
      <c r="AA6" s="293"/>
      <c r="AB6" s="292">
        <f t="shared" si="5"/>
        <v>-630</v>
      </c>
      <c r="AC6" s="292">
        <f t="shared" si="6"/>
        <v>315</v>
      </c>
      <c r="AD6" s="293"/>
      <c r="AE6" s="293"/>
      <c r="AF6" s="293"/>
      <c r="AG6" s="293"/>
      <c r="AH6" s="293"/>
      <c r="AI6" s="293"/>
      <c r="AJ6" s="293"/>
      <c r="AK6" s="292">
        <f t="shared" si="7"/>
        <v>315</v>
      </c>
      <c r="AL6" s="293"/>
      <c r="AM6" s="292">
        <f t="shared" si="8"/>
        <v>-315</v>
      </c>
      <c r="AN6" s="292">
        <f t="shared" si="9"/>
        <v>315</v>
      </c>
      <c r="AO6" s="293"/>
      <c r="AP6" s="293"/>
      <c r="AQ6" s="293"/>
      <c r="AR6" s="293"/>
      <c r="AS6" s="293"/>
      <c r="AT6" s="293"/>
      <c r="AU6" s="293"/>
      <c r="AV6" s="292">
        <f t="shared" si="10"/>
        <v>315</v>
      </c>
      <c r="AW6" s="293"/>
      <c r="AX6" s="292">
        <f t="shared" si="11"/>
        <v>0</v>
      </c>
      <c r="AZ6" s="137" t="str">
        <f>IF(F6&gt;P6,"!!!","")</f>
        <v/>
      </c>
      <c r="BA6" s="143" t="str">
        <f>IF(F6='База 2019'!AX8,"","!!!!!")</f>
        <v/>
      </c>
      <c r="BD6" s="143" t="str">
        <f t="shared" si="12"/>
        <v>ACVARIUM</v>
      </c>
    </row>
    <row r="7" spans="1:56" ht="12" customHeight="1">
      <c r="A7" s="288">
        <v>5</v>
      </c>
      <c r="B7" s="289" t="s">
        <v>992</v>
      </c>
      <c r="C7" s="290" t="s">
        <v>14</v>
      </c>
      <c r="D7" s="290" t="s">
        <v>74</v>
      </c>
      <c r="E7" s="291">
        <v>65</v>
      </c>
      <c r="F7" s="292">
        <v>0</v>
      </c>
      <c r="G7" s="292">
        <f t="shared" si="0"/>
        <v>195</v>
      </c>
      <c r="H7" s="293"/>
      <c r="I7" s="293"/>
      <c r="J7" s="293"/>
      <c r="K7" s="293"/>
      <c r="L7" s="293"/>
      <c r="M7" s="293"/>
      <c r="N7" s="293"/>
      <c r="O7" s="292">
        <f t="shared" si="1"/>
        <v>195</v>
      </c>
      <c r="P7" s="293">
        <v>195</v>
      </c>
      <c r="Q7" s="292">
        <f t="shared" si="2"/>
        <v>0</v>
      </c>
      <c r="R7" s="292">
        <f t="shared" si="3"/>
        <v>195</v>
      </c>
      <c r="S7" s="293">
        <v>50</v>
      </c>
      <c r="T7" s="293"/>
      <c r="U7" s="293"/>
      <c r="V7" s="293"/>
      <c r="W7" s="293">
        <v>100</v>
      </c>
      <c r="X7" s="293"/>
      <c r="Y7" s="293"/>
      <c r="Z7" s="292">
        <f t="shared" si="4"/>
        <v>345</v>
      </c>
      <c r="AA7" s="293">
        <v>345</v>
      </c>
      <c r="AB7" s="292">
        <f t="shared" si="5"/>
        <v>0</v>
      </c>
      <c r="AC7" s="292">
        <f t="shared" si="6"/>
        <v>195</v>
      </c>
      <c r="AD7" s="293"/>
      <c r="AE7" s="293">
        <v>100</v>
      </c>
      <c r="AF7" s="293"/>
      <c r="AG7" s="293"/>
      <c r="AH7" s="293"/>
      <c r="AI7" s="293"/>
      <c r="AJ7" s="293"/>
      <c r="AK7" s="292">
        <f t="shared" si="7"/>
        <v>295</v>
      </c>
      <c r="AL7" s="293">
        <v>295</v>
      </c>
      <c r="AM7" s="292">
        <f t="shared" si="8"/>
        <v>0</v>
      </c>
      <c r="AN7" s="292">
        <f t="shared" si="9"/>
        <v>195</v>
      </c>
      <c r="AO7" s="293"/>
      <c r="AP7" s="293"/>
      <c r="AQ7" s="293"/>
      <c r="AR7" s="293"/>
      <c r="AS7" s="293"/>
      <c r="AT7" s="293"/>
      <c r="AU7" s="293"/>
      <c r="AV7" s="292">
        <f t="shared" si="10"/>
        <v>195</v>
      </c>
      <c r="AW7" s="293">
        <v>195</v>
      </c>
      <c r="AX7" s="292">
        <f t="shared" si="11"/>
        <v>0</v>
      </c>
      <c r="AZ7" s="143"/>
      <c r="BA7" s="143" t="str">
        <f>IF(F7='База 2019'!AX9,"","!!!!!")</f>
        <v/>
      </c>
      <c r="BD7" s="143" t="str">
        <f t="shared" si="12"/>
        <v>ACVA-VULCANESTI</v>
      </c>
    </row>
    <row r="8" spans="1:56" ht="12" customHeight="1">
      <c r="A8" s="288">
        <v>6</v>
      </c>
      <c r="B8" s="289" t="s">
        <v>1545</v>
      </c>
      <c r="C8" s="290" t="s">
        <v>23</v>
      </c>
      <c r="D8" s="290"/>
      <c r="E8" s="291">
        <v>35</v>
      </c>
      <c r="F8" s="292">
        <v>420</v>
      </c>
      <c r="G8" s="292">
        <f t="shared" si="0"/>
        <v>105</v>
      </c>
      <c r="H8" s="293"/>
      <c r="I8" s="293"/>
      <c r="J8" s="293"/>
      <c r="K8" s="293"/>
      <c r="L8" s="293"/>
      <c r="M8" s="293"/>
      <c r="N8" s="293"/>
      <c r="O8" s="292">
        <f t="shared" si="1"/>
        <v>105</v>
      </c>
      <c r="P8" s="293">
        <v>420</v>
      </c>
      <c r="Q8" s="292">
        <f t="shared" si="2"/>
        <v>105</v>
      </c>
      <c r="R8" s="292">
        <f t="shared" si="3"/>
        <v>105</v>
      </c>
      <c r="S8" s="293"/>
      <c r="T8" s="293"/>
      <c r="U8" s="293"/>
      <c r="V8" s="293"/>
      <c r="W8" s="293"/>
      <c r="X8" s="293"/>
      <c r="Y8" s="293"/>
      <c r="Z8" s="292">
        <f t="shared" si="4"/>
        <v>105</v>
      </c>
      <c r="AA8" s="293">
        <v>210</v>
      </c>
      <c r="AB8" s="292">
        <f t="shared" si="5"/>
        <v>0</v>
      </c>
      <c r="AC8" s="292">
        <f t="shared" si="6"/>
        <v>105</v>
      </c>
      <c r="AD8" s="293"/>
      <c r="AE8" s="293"/>
      <c r="AF8" s="293"/>
      <c r="AG8" s="293"/>
      <c r="AH8" s="293"/>
      <c r="AI8" s="293"/>
      <c r="AJ8" s="293"/>
      <c r="AK8" s="292">
        <f t="shared" si="7"/>
        <v>105</v>
      </c>
      <c r="AL8" s="293"/>
      <c r="AM8" s="292">
        <f t="shared" si="8"/>
        <v>105</v>
      </c>
      <c r="AN8" s="292">
        <f t="shared" si="9"/>
        <v>105</v>
      </c>
      <c r="AO8" s="293"/>
      <c r="AP8" s="293"/>
      <c r="AQ8" s="293"/>
      <c r="AR8" s="293"/>
      <c r="AS8" s="293"/>
      <c r="AT8" s="293"/>
      <c r="AU8" s="293"/>
      <c r="AV8" s="292">
        <f t="shared" si="10"/>
        <v>105</v>
      </c>
      <c r="AW8" s="293">
        <v>210</v>
      </c>
      <c r="AX8" s="292">
        <f t="shared" si="11"/>
        <v>0</v>
      </c>
      <c r="AZ8" s="137" t="str">
        <f>IF(F8&gt;P8,"!!!","")</f>
        <v/>
      </c>
      <c r="BA8" s="143" t="str">
        <f>IF(F8='База 2019'!AX10,"","!!!!!")</f>
        <v/>
      </c>
      <c r="BD8" s="143" t="str">
        <f t="shared" si="12"/>
        <v>ADET</v>
      </c>
    </row>
    <row r="9" spans="1:56" ht="12" customHeight="1">
      <c r="A9" s="288">
        <v>7</v>
      </c>
      <c r="B9" s="294" t="s">
        <v>1594</v>
      </c>
      <c r="C9" s="290" t="s">
        <v>10</v>
      </c>
      <c r="D9" s="290" t="s">
        <v>20</v>
      </c>
      <c r="E9" s="295">
        <v>400</v>
      </c>
      <c r="F9" s="292">
        <v>0</v>
      </c>
      <c r="G9" s="292">
        <f t="shared" si="0"/>
        <v>1200</v>
      </c>
      <c r="H9" s="293"/>
      <c r="I9" s="293"/>
      <c r="J9" s="293"/>
      <c r="K9" s="293"/>
      <c r="L9" s="293"/>
      <c r="M9" s="293"/>
      <c r="N9" s="293"/>
      <c r="O9" s="292">
        <f t="shared" si="1"/>
        <v>1200</v>
      </c>
      <c r="P9" s="293">
        <v>1200</v>
      </c>
      <c r="Q9" s="292">
        <f t="shared" si="2"/>
        <v>0</v>
      </c>
      <c r="R9" s="292">
        <f t="shared" si="3"/>
        <v>1200</v>
      </c>
      <c r="S9" s="293"/>
      <c r="T9" s="293"/>
      <c r="U9" s="293"/>
      <c r="V9" s="293"/>
      <c r="W9" s="293"/>
      <c r="X9" s="293"/>
      <c r="Y9" s="293"/>
      <c r="Z9" s="292">
        <f t="shared" si="4"/>
        <v>1200</v>
      </c>
      <c r="AA9" s="293">
        <v>3629</v>
      </c>
      <c r="AB9" s="292">
        <f t="shared" si="5"/>
        <v>-2429</v>
      </c>
      <c r="AC9" s="292">
        <f t="shared" si="6"/>
        <v>1200</v>
      </c>
      <c r="AD9" s="293">
        <v>100</v>
      </c>
      <c r="AE9" s="293"/>
      <c r="AF9" s="293">
        <v>2429</v>
      </c>
      <c r="AG9" s="293"/>
      <c r="AH9" s="293">
        <v>100</v>
      </c>
      <c r="AI9" s="293"/>
      <c r="AJ9" s="293"/>
      <c r="AK9" s="292">
        <f t="shared" si="7"/>
        <v>3829</v>
      </c>
      <c r="AL9" s="293">
        <v>1708</v>
      </c>
      <c r="AM9" s="292">
        <f t="shared" si="8"/>
        <v>-308</v>
      </c>
      <c r="AN9" s="292">
        <f t="shared" si="9"/>
        <v>1200</v>
      </c>
      <c r="AO9" s="293"/>
      <c r="AP9" s="293">
        <v>308.5</v>
      </c>
      <c r="AQ9" s="293"/>
      <c r="AR9" s="293"/>
      <c r="AS9" s="293"/>
      <c r="AT9" s="293"/>
      <c r="AU9" s="293"/>
      <c r="AV9" s="292">
        <f t="shared" si="10"/>
        <v>1508.5</v>
      </c>
      <c r="AW9" s="293">
        <v>1200.5</v>
      </c>
      <c r="AX9" s="292">
        <f t="shared" si="11"/>
        <v>0</v>
      </c>
      <c r="AZ9" s="143"/>
      <c r="BA9" s="143" t="str">
        <f>IF(F9='База 2019'!AX11,"","!!!!!")</f>
        <v/>
      </c>
      <c r="BD9" s="143" t="str">
        <f t="shared" si="12"/>
        <v>AGAT</v>
      </c>
    </row>
    <row r="10" spans="1:56" ht="12" customHeight="1">
      <c r="A10" s="288">
        <v>8</v>
      </c>
      <c r="B10" s="289" t="s">
        <v>1124</v>
      </c>
      <c r="C10" s="290" t="s">
        <v>23</v>
      </c>
      <c r="D10" s="290" t="s">
        <v>25</v>
      </c>
      <c r="E10" s="291">
        <v>75</v>
      </c>
      <c r="F10" s="292">
        <v>900</v>
      </c>
      <c r="G10" s="292">
        <f t="shared" si="0"/>
        <v>225</v>
      </c>
      <c r="H10" s="293"/>
      <c r="I10" s="293"/>
      <c r="J10" s="293"/>
      <c r="K10" s="293"/>
      <c r="L10" s="293"/>
      <c r="M10" s="293"/>
      <c r="N10" s="293"/>
      <c r="O10" s="292">
        <f t="shared" si="1"/>
        <v>225</v>
      </c>
      <c r="P10" s="293">
        <v>900</v>
      </c>
      <c r="Q10" s="292">
        <f t="shared" si="2"/>
        <v>225</v>
      </c>
      <c r="R10" s="292">
        <f t="shared" si="3"/>
        <v>225</v>
      </c>
      <c r="S10" s="293"/>
      <c r="T10" s="293"/>
      <c r="U10" s="293"/>
      <c r="V10" s="293"/>
      <c r="W10" s="293"/>
      <c r="X10" s="293"/>
      <c r="Y10" s="293"/>
      <c r="Z10" s="292">
        <f t="shared" si="4"/>
        <v>225</v>
      </c>
      <c r="AA10" s="293"/>
      <c r="AB10" s="292">
        <f t="shared" si="5"/>
        <v>450</v>
      </c>
      <c r="AC10" s="292">
        <f t="shared" si="6"/>
        <v>225</v>
      </c>
      <c r="AD10" s="293"/>
      <c r="AE10" s="293"/>
      <c r="AF10" s="293"/>
      <c r="AG10" s="293"/>
      <c r="AH10" s="293"/>
      <c r="AI10" s="293"/>
      <c r="AJ10" s="293"/>
      <c r="AK10" s="292">
        <f t="shared" si="7"/>
        <v>225</v>
      </c>
      <c r="AL10" s="293">
        <v>900</v>
      </c>
      <c r="AM10" s="292">
        <f t="shared" si="8"/>
        <v>-225</v>
      </c>
      <c r="AN10" s="292">
        <f t="shared" si="9"/>
        <v>225</v>
      </c>
      <c r="AO10" s="293"/>
      <c r="AP10" s="293"/>
      <c r="AQ10" s="293"/>
      <c r="AR10" s="293"/>
      <c r="AS10" s="293"/>
      <c r="AT10" s="293"/>
      <c r="AU10" s="293"/>
      <c r="AV10" s="292">
        <f t="shared" si="10"/>
        <v>225</v>
      </c>
      <c r="AW10" s="293"/>
      <c r="AX10" s="292">
        <f t="shared" si="11"/>
        <v>0</v>
      </c>
      <c r="AZ10" s="137" t="str">
        <f>IF(F10&gt;P10,"!!!","")</f>
        <v/>
      </c>
      <c r="BA10" s="143" t="str">
        <f>IF(F10='База 2019'!AX12,"","!!!!!")</f>
        <v/>
      </c>
      <c r="BD10" s="143" t="str">
        <f t="shared" si="12"/>
        <v>AGENŢIA  "CORCIMARU, PARTENERII ŞI ASOCIAŢII"</v>
      </c>
    </row>
    <row r="11" spans="1:56" ht="12" customHeight="1">
      <c r="A11" s="288">
        <v>9</v>
      </c>
      <c r="B11" s="289" t="s">
        <v>26</v>
      </c>
      <c r="C11" s="290" t="s">
        <v>23</v>
      </c>
      <c r="D11" s="290" t="s">
        <v>28</v>
      </c>
      <c r="E11" s="291">
        <v>100</v>
      </c>
      <c r="F11" s="292">
        <v>0</v>
      </c>
      <c r="G11" s="292">
        <f t="shared" si="0"/>
        <v>300</v>
      </c>
      <c r="H11" s="293"/>
      <c r="I11" s="293"/>
      <c r="J11" s="293"/>
      <c r="K11" s="293"/>
      <c r="L11" s="293"/>
      <c r="M11" s="293"/>
      <c r="N11" s="293"/>
      <c r="O11" s="292">
        <f t="shared" si="1"/>
        <v>300</v>
      </c>
      <c r="P11" s="293">
        <v>1300</v>
      </c>
      <c r="Q11" s="292">
        <f t="shared" si="2"/>
        <v>-1000</v>
      </c>
      <c r="R11" s="292">
        <f t="shared" si="3"/>
        <v>300</v>
      </c>
      <c r="S11" s="293"/>
      <c r="T11" s="293"/>
      <c r="U11" s="293"/>
      <c r="V11" s="293"/>
      <c r="W11" s="293"/>
      <c r="X11" s="293"/>
      <c r="Y11" s="293"/>
      <c r="Z11" s="292">
        <f t="shared" si="4"/>
        <v>300</v>
      </c>
      <c r="AA11" s="293"/>
      <c r="AB11" s="292">
        <f t="shared" si="5"/>
        <v>-700</v>
      </c>
      <c r="AC11" s="292">
        <f t="shared" si="6"/>
        <v>300</v>
      </c>
      <c r="AD11" s="293"/>
      <c r="AE11" s="293"/>
      <c r="AF11" s="293"/>
      <c r="AG11" s="293"/>
      <c r="AH11" s="293">
        <v>100</v>
      </c>
      <c r="AI11" s="293"/>
      <c r="AJ11" s="293"/>
      <c r="AK11" s="292">
        <f t="shared" si="7"/>
        <v>400</v>
      </c>
      <c r="AL11" s="293">
        <v>200</v>
      </c>
      <c r="AM11" s="292">
        <f t="shared" si="8"/>
        <v>-500</v>
      </c>
      <c r="AN11" s="292">
        <f t="shared" si="9"/>
        <v>300</v>
      </c>
      <c r="AO11" s="293"/>
      <c r="AP11" s="293"/>
      <c r="AQ11" s="293"/>
      <c r="AR11" s="293"/>
      <c r="AS11" s="293"/>
      <c r="AT11" s="293"/>
      <c r="AU11" s="293">
        <v>100</v>
      </c>
      <c r="AV11" s="292">
        <f t="shared" si="10"/>
        <v>400</v>
      </c>
      <c r="AW11" s="293"/>
      <c r="AX11" s="292">
        <f t="shared" si="11"/>
        <v>-100</v>
      </c>
      <c r="AZ11" s="137" t="str">
        <f>IF(F11&gt;P11,"!!!","")</f>
        <v/>
      </c>
      <c r="BA11" s="143" t="str">
        <f>IF(F11='База 2019'!AX13,"","!!!!!")</f>
        <v/>
      </c>
      <c r="BD11" s="143" t="str">
        <f t="shared" si="12"/>
        <v>AGENŢIA "TREI G"</v>
      </c>
    </row>
    <row r="12" spans="1:56" ht="12" customHeight="1">
      <c r="A12" s="288">
        <v>10</v>
      </c>
      <c r="B12" s="289" t="s">
        <v>1602</v>
      </c>
      <c r="C12" s="290" t="s">
        <v>14</v>
      </c>
      <c r="D12" s="290"/>
      <c r="E12" s="291">
        <v>420</v>
      </c>
      <c r="F12" s="292">
        <v>0</v>
      </c>
      <c r="G12" s="292">
        <f t="shared" si="0"/>
        <v>1260</v>
      </c>
      <c r="H12" s="293"/>
      <c r="I12" s="293"/>
      <c r="J12" s="293"/>
      <c r="K12" s="293"/>
      <c r="L12" s="293"/>
      <c r="M12" s="293"/>
      <c r="N12" s="293"/>
      <c r="O12" s="292">
        <f t="shared" si="1"/>
        <v>1260</v>
      </c>
      <c r="P12" s="293">
        <v>1260</v>
      </c>
      <c r="Q12" s="292">
        <f t="shared" si="2"/>
        <v>0</v>
      </c>
      <c r="R12" s="292">
        <f t="shared" si="3"/>
        <v>1260</v>
      </c>
      <c r="S12" s="293"/>
      <c r="T12" s="293"/>
      <c r="U12" s="293"/>
      <c r="V12" s="293"/>
      <c r="W12" s="293"/>
      <c r="X12" s="293"/>
      <c r="Y12" s="293"/>
      <c r="Z12" s="292">
        <f t="shared" si="4"/>
        <v>1260</v>
      </c>
      <c r="AA12" s="293">
        <v>1260</v>
      </c>
      <c r="AB12" s="292">
        <f t="shared" si="5"/>
        <v>0</v>
      </c>
      <c r="AC12" s="292">
        <f t="shared" si="6"/>
        <v>1260</v>
      </c>
      <c r="AD12" s="293"/>
      <c r="AE12" s="293"/>
      <c r="AF12" s="293"/>
      <c r="AG12" s="293"/>
      <c r="AH12" s="293"/>
      <c r="AI12" s="293"/>
      <c r="AJ12" s="293"/>
      <c r="AK12" s="292">
        <f t="shared" si="7"/>
        <v>1260</v>
      </c>
      <c r="AL12" s="293">
        <v>1260</v>
      </c>
      <c r="AM12" s="292">
        <f t="shared" si="8"/>
        <v>0</v>
      </c>
      <c r="AN12" s="292">
        <f t="shared" si="9"/>
        <v>1260</v>
      </c>
      <c r="AO12" s="293"/>
      <c r="AP12" s="293"/>
      <c r="AQ12" s="293"/>
      <c r="AR12" s="293"/>
      <c r="AS12" s="293"/>
      <c r="AT12" s="293"/>
      <c r="AU12" s="293"/>
      <c r="AV12" s="292">
        <f t="shared" si="10"/>
        <v>1260</v>
      </c>
      <c r="AW12" s="293">
        <v>1260</v>
      </c>
      <c r="AX12" s="292">
        <f t="shared" si="11"/>
        <v>0</v>
      </c>
      <c r="AZ12" s="143"/>
      <c r="BA12" s="143" t="str">
        <f>IF(F12='База 2019'!AX14,"","!!!!!")</f>
        <v/>
      </c>
      <c r="BD12" s="143" t="str">
        <f t="shared" si="12"/>
        <v>AGRO-COSTEŞTI</v>
      </c>
    </row>
    <row r="13" spans="1:56" ht="12" customHeight="1">
      <c r="A13" s="288"/>
      <c r="B13" s="289" t="s">
        <v>3356</v>
      </c>
      <c r="C13" s="290" t="s">
        <v>14</v>
      </c>
      <c r="D13" s="290"/>
      <c r="E13" s="291">
        <v>165</v>
      </c>
      <c r="F13" s="292"/>
      <c r="G13" s="292"/>
      <c r="H13" s="293"/>
      <c r="I13" s="293"/>
      <c r="J13" s="293"/>
      <c r="K13" s="293"/>
      <c r="L13" s="293"/>
      <c r="M13" s="293"/>
      <c r="N13" s="293"/>
      <c r="O13" s="292"/>
      <c r="P13" s="293"/>
      <c r="Q13" s="292"/>
      <c r="R13" s="292"/>
      <c r="S13" s="293"/>
      <c r="T13" s="293"/>
      <c r="U13" s="293"/>
      <c r="V13" s="293"/>
      <c r="W13" s="293"/>
      <c r="X13" s="293"/>
      <c r="Y13" s="293"/>
      <c r="Z13" s="292"/>
      <c r="AA13" s="293"/>
      <c r="AB13" s="292"/>
      <c r="AC13" s="292"/>
      <c r="AD13" s="293"/>
      <c r="AE13" s="293"/>
      <c r="AF13" s="293"/>
      <c r="AG13" s="293"/>
      <c r="AH13" s="293"/>
      <c r="AI13" s="293"/>
      <c r="AJ13" s="293"/>
      <c r="AK13" s="292"/>
      <c r="AL13" s="293"/>
      <c r="AM13" s="292"/>
      <c r="AN13" s="292">
        <v>165</v>
      </c>
      <c r="AO13" s="293"/>
      <c r="AP13" s="293"/>
      <c r="AQ13" s="293"/>
      <c r="AR13" s="293"/>
      <c r="AS13" s="293"/>
      <c r="AT13" s="293"/>
      <c r="AU13" s="293"/>
      <c r="AV13" s="292">
        <f t="shared" si="10"/>
        <v>165</v>
      </c>
      <c r="AW13" s="293">
        <v>330</v>
      </c>
      <c r="AX13" s="292">
        <f t="shared" si="11"/>
        <v>-165</v>
      </c>
      <c r="AZ13" s="143"/>
    </row>
    <row r="14" spans="1:56" ht="12" customHeight="1">
      <c r="A14" s="288">
        <v>11</v>
      </c>
      <c r="B14" s="289" t="s">
        <v>31</v>
      </c>
      <c r="C14" s="290" t="s">
        <v>14</v>
      </c>
      <c r="D14" s="290" t="s">
        <v>33</v>
      </c>
      <c r="E14" s="291">
        <v>150</v>
      </c>
      <c r="F14" s="292">
        <v>0</v>
      </c>
      <c r="G14" s="292">
        <f t="shared" si="0"/>
        <v>450</v>
      </c>
      <c r="H14" s="293"/>
      <c r="I14" s="293"/>
      <c r="J14" s="293"/>
      <c r="K14" s="293"/>
      <c r="L14" s="293"/>
      <c r="M14" s="293"/>
      <c r="N14" s="293"/>
      <c r="O14" s="292">
        <f t="shared" si="1"/>
        <v>450</v>
      </c>
      <c r="P14" s="293">
        <v>900</v>
      </c>
      <c r="Q14" s="292">
        <f t="shared" si="2"/>
        <v>-450</v>
      </c>
      <c r="R14" s="292">
        <f t="shared" si="3"/>
        <v>450</v>
      </c>
      <c r="S14" s="293"/>
      <c r="T14" s="293"/>
      <c r="U14" s="293"/>
      <c r="V14" s="293"/>
      <c r="W14" s="293"/>
      <c r="X14" s="293"/>
      <c r="Y14" s="293"/>
      <c r="Z14" s="292">
        <f t="shared" si="4"/>
        <v>450</v>
      </c>
      <c r="AA14" s="293"/>
      <c r="AB14" s="292">
        <f t="shared" si="5"/>
        <v>0</v>
      </c>
      <c r="AC14" s="292">
        <f t="shared" si="6"/>
        <v>450</v>
      </c>
      <c r="AD14" s="293">
        <v>50</v>
      </c>
      <c r="AE14" s="293"/>
      <c r="AF14" s="293"/>
      <c r="AG14" s="293"/>
      <c r="AH14" s="293">
        <v>100</v>
      </c>
      <c r="AI14" s="293"/>
      <c r="AJ14" s="293"/>
      <c r="AK14" s="292">
        <f t="shared" si="7"/>
        <v>600</v>
      </c>
      <c r="AL14" s="293">
        <v>600</v>
      </c>
      <c r="AM14" s="292">
        <f t="shared" si="8"/>
        <v>0</v>
      </c>
      <c r="AN14" s="292">
        <f t="shared" si="9"/>
        <v>450</v>
      </c>
      <c r="AO14" s="293"/>
      <c r="AP14" s="293"/>
      <c r="AQ14" s="293"/>
      <c r="AR14" s="293">
        <v>300</v>
      </c>
      <c r="AS14" s="293"/>
      <c r="AT14" s="293"/>
      <c r="AU14" s="293"/>
      <c r="AV14" s="292">
        <f t="shared" si="10"/>
        <v>750</v>
      </c>
      <c r="AW14" s="293">
        <v>750</v>
      </c>
      <c r="AX14" s="292">
        <f t="shared" si="11"/>
        <v>0</v>
      </c>
      <c r="AZ14" s="143"/>
      <c r="BA14" s="143" t="str">
        <f>IF(F14='База 2019'!AX15,"","!!!!!")</f>
        <v/>
      </c>
      <c r="BD14" s="143" t="str">
        <f t="shared" si="12"/>
        <v>AGROINDMAŞ</v>
      </c>
    </row>
    <row r="15" spans="1:56" ht="12" customHeight="1">
      <c r="A15" s="288">
        <v>12</v>
      </c>
      <c r="B15" s="289" t="s">
        <v>1618</v>
      </c>
      <c r="C15" s="290" t="s">
        <v>14</v>
      </c>
      <c r="D15" s="290"/>
      <c r="E15" s="291">
        <v>200</v>
      </c>
      <c r="F15" s="292">
        <v>0</v>
      </c>
      <c r="G15" s="292">
        <f t="shared" si="0"/>
        <v>600</v>
      </c>
      <c r="H15" s="293"/>
      <c r="I15" s="293"/>
      <c r="J15" s="293"/>
      <c r="K15" s="293"/>
      <c r="L15" s="293"/>
      <c r="M15" s="293"/>
      <c r="N15" s="293"/>
      <c r="O15" s="292">
        <f t="shared" si="1"/>
        <v>600</v>
      </c>
      <c r="P15" s="293"/>
      <c r="Q15" s="292">
        <f t="shared" si="2"/>
        <v>600</v>
      </c>
      <c r="R15" s="292">
        <f t="shared" si="3"/>
        <v>600</v>
      </c>
      <c r="S15" s="293"/>
      <c r="T15" s="293"/>
      <c r="U15" s="293"/>
      <c r="V15" s="293"/>
      <c r="W15" s="293"/>
      <c r="X15" s="293"/>
      <c r="Y15" s="293"/>
      <c r="Z15" s="292">
        <f t="shared" si="4"/>
        <v>600</v>
      </c>
      <c r="AA15" s="293">
        <v>2400</v>
      </c>
      <c r="AB15" s="292">
        <f t="shared" si="5"/>
        <v>-1200</v>
      </c>
      <c r="AC15" s="292">
        <f t="shared" si="6"/>
        <v>600</v>
      </c>
      <c r="AD15" s="293"/>
      <c r="AE15" s="293"/>
      <c r="AF15" s="293"/>
      <c r="AG15" s="293"/>
      <c r="AH15" s="293"/>
      <c r="AI15" s="293"/>
      <c r="AJ15" s="293"/>
      <c r="AK15" s="292">
        <f t="shared" si="7"/>
        <v>600</v>
      </c>
      <c r="AL15" s="293"/>
      <c r="AM15" s="292">
        <f t="shared" si="8"/>
        <v>-600</v>
      </c>
      <c r="AN15" s="292">
        <f t="shared" si="9"/>
        <v>600</v>
      </c>
      <c r="AO15" s="293"/>
      <c r="AP15" s="293"/>
      <c r="AQ15" s="293"/>
      <c r="AR15" s="293"/>
      <c r="AS15" s="293"/>
      <c r="AT15" s="293"/>
      <c r="AU15" s="293"/>
      <c r="AV15" s="292">
        <f t="shared" si="10"/>
        <v>600</v>
      </c>
      <c r="AW15" s="293"/>
      <c r="AX15" s="292">
        <f t="shared" si="11"/>
        <v>0</v>
      </c>
      <c r="AZ15" s="143"/>
      <c r="BA15" s="143" t="str">
        <f>IF(F15='База 2019'!AX16,"","!!!!!")</f>
        <v/>
      </c>
      <c r="BD15" s="143" t="str">
        <f t="shared" si="12"/>
        <v>AGROLAPPROD</v>
      </c>
    </row>
    <row r="16" spans="1:56" ht="12" customHeight="1">
      <c r="A16" s="288">
        <v>13</v>
      </c>
      <c r="B16" s="294" t="s">
        <v>3299</v>
      </c>
      <c r="C16" s="290" t="s">
        <v>10</v>
      </c>
      <c r="D16" s="290" t="s">
        <v>38</v>
      </c>
      <c r="E16" s="295">
        <v>125</v>
      </c>
      <c r="F16" s="292">
        <v>0</v>
      </c>
      <c r="G16" s="292">
        <f t="shared" si="0"/>
        <v>375</v>
      </c>
      <c r="H16" s="293"/>
      <c r="I16" s="293"/>
      <c r="J16" s="293"/>
      <c r="K16" s="293"/>
      <c r="L16" s="293"/>
      <c r="M16" s="293"/>
      <c r="N16" s="293"/>
      <c r="O16" s="292">
        <f t="shared" si="1"/>
        <v>375</v>
      </c>
      <c r="P16" s="293">
        <v>750</v>
      </c>
      <c r="Q16" s="292">
        <f t="shared" si="2"/>
        <v>-375</v>
      </c>
      <c r="R16" s="292">
        <f t="shared" si="3"/>
        <v>375</v>
      </c>
      <c r="S16" s="293"/>
      <c r="T16" s="293"/>
      <c r="U16" s="293"/>
      <c r="V16" s="293"/>
      <c r="W16" s="293"/>
      <c r="X16" s="293"/>
      <c r="Y16" s="293"/>
      <c r="Z16" s="292">
        <f t="shared" si="4"/>
        <v>375</v>
      </c>
      <c r="AA16" s="293"/>
      <c r="AB16" s="292">
        <f t="shared" si="5"/>
        <v>0</v>
      </c>
      <c r="AC16" s="292">
        <f t="shared" si="6"/>
        <v>375</v>
      </c>
      <c r="AD16" s="293"/>
      <c r="AE16" s="293"/>
      <c r="AF16" s="293"/>
      <c r="AG16" s="293"/>
      <c r="AH16" s="293"/>
      <c r="AI16" s="293"/>
      <c r="AJ16" s="293"/>
      <c r="AK16" s="292">
        <f t="shared" si="7"/>
        <v>375</v>
      </c>
      <c r="AL16" s="293">
        <v>750</v>
      </c>
      <c r="AM16" s="292">
        <f t="shared" si="8"/>
        <v>-375</v>
      </c>
      <c r="AN16" s="292">
        <f t="shared" si="9"/>
        <v>375</v>
      </c>
      <c r="AO16" s="293"/>
      <c r="AP16" s="293"/>
      <c r="AQ16" s="293"/>
      <c r="AR16" s="293"/>
      <c r="AS16" s="293"/>
      <c r="AT16" s="293"/>
      <c r="AU16" s="293"/>
      <c r="AV16" s="292">
        <f t="shared" si="10"/>
        <v>375</v>
      </c>
      <c r="AW16" s="293"/>
      <c r="AX16" s="292">
        <f t="shared" si="11"/>
        <v>0</v>
      </c>
      <c r="AZ16" s="143"/>
      <c r="BA16" s="143" t="str">
        <f>IF(F16='База 2019'!AX17,"","!!!!!")</f>
        <v/>
      </c>
      <c r="BD16" s="143" t="str">
        <f t="shared" si="12"/>
        <v>AGROMONTAJ</v>
      </c>
    </row>
    <row r="17" spans="1:56" ht="12" customHeight="1">
      <c r="A17" s="288">
        <v>14</v>
      </c>
      <c r="B17" s="289" t="s">
        <v>39</v>
      </c>
      <c r="C17" s="290" t="s">
        <v>14</v>
      </c>
      <c r="D17" s="290" t="s">
        <v>41</v>
      </c>
      <c r="E17" s="291">
        <v>300</v>
      </c>
      <c r="F17" s="292">
        <v>0</v>
      </c>
      <c r="G17" s="292">
        <f t="shared" si="0"/>
        <v>900</v>
      </c>
      <c r="H17" s="293"/>
      <c r="I17" s="293"/>
      <c r="J17" s="293"/>
      <c r="K17" s="293"/>
      <c r="L17" s="293"/>
      <c r="M17" s="293"/>
      <c r="N17" s="293"/>
      <c r="O17" s="292">
        <f t="shared" si="1"/>
        <v>900</v>
      </c>
      <c r="P17" s="293">
        <v>1800</v>
      </c>
      <c r="Q17" s="292">
        <f t="shared" si="2"/>
        <v>-900</v>
      </c>
      <c r="R17" s="292">
        <f t="shared" si="3"/>
        <v>900</v>
      </c>
      <c r="S17" s="293"/>
      <c r="T17" s="293"/>
      <c r="U17" s="293"/>
      <c r="V17" s="293"/>
      <c r="W17" s="293"/>
      <c r="X17" s="293"/>
      <c r="Y17" s="293"/>
      <c r="Z17" s="292">
        <f t="shared" si="4"/>
        <v>900</v>
      </c>
      <c r="AA17" s="293"/>
      <c r="AB17" s="292">
        <f t="shared" si="5"/>
        <v>0</v>
      </c>
      <c r="AC17" s="292">
        <f t="shared" si="6"/>
        <v>900</v>
      </c>
      <c r="AD17" s="293"/>
      <c r="AE17" s="293"/>
      <c r="AF17" s="293"/>
      <c r="AG17" s="293"/>
      <c r="AH17" s="293"/>
      <c r="AI17" s="293"/>
      <c r="AJ17" s="293"/>
      <c r="AK17" s="292">
        <f t="shared" si="7"/>
        <v>900</v>
      </c>
      <c r="AL17" s="293">
        <v>1800</v>
      </c>
      <c r="AM17" s="292">
        <f t="shared" si="8"/>
        <v>-900</v>
      </c>
      <c r="AN17" s="292">
        <f t="shared" si="9"/>
        <v>900</v>
      </c>
      <c r="AO17" s="293"/>
      <c r="AP17" s="293"/>
      <c r="AQ17" s="293"/>
      <c r="AR17" s="293"/>
      <c r="AS17" s="293"/>
      <c r="AT17" s="293"/>
      <c r="AU17" s="293"/>
      <c r="AV17" s="292">
        <f t="shared" si="10"/>
        <v>900</v>
      </c>
      <c r="AW17" s="293"/>
      <c r="AX17" s="292">
        <f t="shared" si="11"/>
        <v>0</v>
      </c>
      <c r="AZ17" s="143"/>
      <c r="BA17" s="143" t="str">
        <f>IF(F17='База 2019'!AX18,"","!!!!!")</f>
        <v/>
      </c>
      <c r="BD17" s="143" t="str">
        <f t="shared" si="12"/>
        <v>AGROPROD</v>
      </c>
    </row>
    <row r="18" spans="1:56" ht="12" customHeight="1">
      <c r="A18" s="288">
        <v>15</v>
      </c>
      <c r="B18" s="294" t="s">
        <v>2129</v>
      </c>
      <c r="C18" s="290" t="s">
        <v>10</v>
      </c>
      <c r="D18" s="290" t="s">
        <v>44</v>
      </c>
      <c r="E18" s="295">
        <v>50</v>
      </c>
      <c r="F18" s="292">
        <v>0</v>
      </c>
      <c r="G18" s="292">
        <f t="shared" si="0"/>
        <v>150</v>
      </c>
      <c r="H18" s="293"/>
      <c r="I18" s="293"/>
      <c r="J18" s="293"/>
      <c r="K18" s="293"/>
      <c r="L18" s="293"/>
      <c r="M18" s="293"/>
      <c r="N18" s="293"/>
      <c r="O18" s="292">
        <f t="shared" si="1"/>
        <v>150</v>
      </c>
      <c r="P18" s="293"/>
      <c r="Q18" s="292">
        <f t="shared" si="2"/>
        <v>150</v>
      </c>
      <c r="R18" s="292">
        <f t="shared" si="3"/>
        <v>150</v>
      </c>
      <c r="S18" s="293"/>
      <c r="T18" s="293"/>
      <c r="U18" s="293"/>
      <c r="V18" s="293"/>
      <c r="W18" s="293"/>
      <c r="X18" s="293"/>
      <c r="Y18" s="293"/>
      <c r="Z18" s="292">
        <f t="shared" si="4"/>
        <v>150</v>
      </c>
      <c r="AA18" s="293"/>
      <c r="AB18" s="292">
        <f t="shared" si="5"/>
        <v>300</v>
      </c>
      <c r="AC18" s="292">
        <f t="shared" si="6"/>
        <v>150</v>
      </c>
      <c r="AD18" s="293"/>
      <c r="AE18" s="293"/>
      <c r="AF18" s="293"/>
      <c r="AG18" s="293"/>
      <c r="AH18" s="293"/>
      <c r="AI18" s="293"/>
      <c r="AJ18" s="293"/>
      <c r="AK18" s="292">
        <f t="shared" si="7"/>
        <v>150</v>
      </c>
      <c r="AL18" s="293"/>
      <c r="AM18" s="292">
        <f t="shared" si="8"/>
        <v>450</v>
      </c>
      <c r="AN18" s="292">
        <f t="shared" si="9"/>
        <v>150</v>
      </c>
      <c r="AO18" s="293"/>
      <c r="AP18" s="293"/>
      <c r="AQ18" s="293"/>
      <c r="AR18" s="293"/>
      <c r="AS18" s="293"/>
      <c r="AT18" s="293"/>
      <c r="AU18" s="293"/>
      <c r="AV18" s="292">
        <f t="shared" si="10"/>
        <v>150</v>
      </c>
      <c r="AW18" s="293">
        <v>600</v>
      </c>
      <c r="AX18" s="292">
        <f t="shared" si="11"/>
        <v>0</v>
      </c>
      <c r="AZ18" s="143"/>
      <c r="BA18" s="143" t="str">
        <f>IF(F18='База 2019'!AX19,"","!!!!!")</f>
        <v/>
      </c>
      <c r="BD18" s="143" t="str">
        <f t="shared" si="12"/>
        <v>AGROSERV</v>
      </c>
    </row>
    <row r="19" spans="1:56" ht="12" customHeight="1">
      <c r="A19" s="288">
        <v>16</v>
      </c>
      <c r="B19" s="294" t="s">
        <v>2132</v>
      </c>
      <c r="C19" s="290" t="s">
        <v>10</v>
      </c>
      <c r="D19" s="290" t="s">
        <v>49</v>
      </c>
      <c r="E19" s="295">
        <v>110</v>
      </c>
      <c r="F19" s="292">
        <v>0</v>
      </c>
      <c r="G19" s="292">
        <f t="shared" si="0"/>
        <v>330</v>
      </c>
      <c r="H19" s="293"/>
      <c r="I19" s="293"/>
      <c r="J19" s="293"/>
      <c r="K19" s="293"/>
      <c r="L19" s="293"/>
      <c r="M19" s="293"/>
      <c r="N19" s="293"/>
      <c r="O19" s="292">
        <f t="shared" si="1"/>
        <v>330</v>
      </c>
      <c r="P19" s="293"/>
      <c r="Q19" s="292">
        <f t="shared" si="2"/>
        <v>330</v>
      </c>
      <c r="R19" s="292">
        <f t="shared" si="3"/>
        <v>330</v>
      </c>
      <c r="S19" s="293"/>
      <c r="T19" s="293"/>
      <c r="U19" s="293"/>
      <c r="V19" s="293"/>
      <c r="W19" s="293"/>
      <c r="X19" s="293"/>
      <c r="Y19" s="293"/>
      <c r="Z19" s="292">
        <f t="shared" si="4"/>
        <v>330</v>
      </c>
      <c r="AA19" s="293"/>
      <c r="AB19" s="292">
        <f t="shared" si="5"/>
        <v>660</v>
      </c>
      <c r="AC19" s="292">
        <f t="shared" si="6"/>
        <v>330</v>
      </c>
      <c r="AD19" s="293"/>
      <c r="AE19" s="293"/>
      <c r="AF19" s="293"/>
      <c r="AG19" s="293"/>
      <c r="AH19" s="293"/>
      <c r="AI19" s="293"/>
      <c r="AJ19" s="293"/>
      <c r="AK19" s="292">
        <f t="shared" si="7"/>
        <v>330</v>
      </c>
      <c r="AL19" s="293">
        <v>990</v>
      </c>
      <c r="AM19" s="292">
        <f t="shared" si="8"/>
        <v>0</v>
      </c>
      <c r="AN19" s="292">
        <f t="shared" si="9"/>
        <v>330</v>
      </c>
      <c r="AO19" s="293"/>
      <c r="AP19" s="293"/>
      <c r="AQ19" s="293"/>
      <c r="AR19" s="293"/>
      <c r="AS19" s="293"/>
      <c r="AT19" s="293"/>
      <c r="AU19" s="293"/>
      <c r="AV19" s="292">
        <f t="shared" si="10"/>
        <v>330</v>
      </c>
      <c r="AW19" s="293">
        <v>380</v>
      </c>
      <c r="AX19" s="292">
        <f t="shared" si="11"/>
        <v>-50</v>
      </c>
      <c r="AZ19" s="143"/>
      <c r="BA19" s="143" t="str">
        <f>IF(F19='База 2019'!AX20,"","!!!!!")</f>
        <v/>
      </c>
      <c r="BD19" s="143" t="str">
        <f t="shared" si="12"/>
        <v>AGROSERV MDW</v>
      </c>
    </row>
    <row r="20" spans="1:56" ht="12" customHeight="1">
      <c r="A20" s="288">
        <v>17</v>
      </c>
      <c r="B20" s="296" t="s">
        <v>45</v>
      </c>
      <c r="C20" s="297" t="s">
        <v>30</v>
      </c>
      <c r="D20" s="297" t="s">
        <v>12</v>
      </c>
      <c r="E20" s="298">
        <v>110</v>
      </c>
      <c r="F20" s="299">
        <v>2310</v>
      </c>
      <c r="G20" s="299"/>
      <c r="H20" s="300"/>
      <c r="I20" s="300"/>
      <c r="J20" s="300"/>
      <c r="K20" s="300"/>
      <c r="L20" s="300"/>
      <c r="M20" s="300"/>
      <c r="N20" s="300"/>
      <c r="O20" s="299"/>
      <c r="P20" s="300"/>
      <c r="Q20" s="299">
        <f t="shared" si="2"/>
        <v>2310</v>
      </c>
      <c r="R20" s="299"/>
      <c r="S20" s="300"/>
      <c r="T20" s="300"/>
      <c r="U20" s="300"/>
      <c r="V20" s="300"/>
      <c r="W20" s="300"/>
      <c r="X20" s="300"/>
      <c r="Y20" s="300"/>
      <c r="Z20" s="299"/>
      <c r="AA20" s="300"/>
      <c r="AB20" s="299">
        <f t="shared" si="5"/>
        <v>2310</v>
      </c>
      <c r="AC20" s="299"/>
      <c r="AD20" s="300"/>
      <c r="AE20" s="300"/>
      <c r="AF20" s="300"/>
      <c r="AG20" s="300"/>
      <c r="AH20" s="300"/>
      <c r="AI20" s="300"/>
      <c r="AJ20" s="300"/>
      <c r="AK20" s="299"/>
      <c r="AL20" s="300"/>
      <c r="AM20" s="299">
        <f t="shared" si="8"/>
        <v>2310</v>
      </c>
      <c r="AN20" s="299"/>
      <c r="AO20" s="300"/>
      <c r="AP20" s="300"/>
      <c r="AQ20" s="300"/>
      <c r="AR20" s="300"/>
      <c r="AS20" s="300"/>
      <c r="AT20" s="300"/>
      <c r="AU20" s="300"/>
      <c r="AV20" s="299"/>
      <c r="AW20" s="300"/>
      <c r="AX20" s="299">
        <f t="shared" si="11"/>
        <v>2310</v>
      </c>
      <c r="AZ20" s="143"/>
      <c r="BA20" s="143" t="str">
        <f>IF(F20='База 2019'!AX21,"","!!!!!")</f>
        <v/>
      </c>
      <c r="BD20" s="143" t="str">
        <f t="shared" si="12"/>
        <v>AGROSERVICE-VULCĂNEŞI</v>
      </c>
    </row>
    <row r="21" spans="1:56" ht="12" customHeight="1">
      <c r="A21" s="288">
        <v>18</v>
      </c>
      <c r="B21" s="296" t="s">
        <v>1020</v>
      </c>
      <c r="C21" s="297" t="s">
        <v>1709</v>
      </c>
      <c r="D21" s="297"/>
      <c r="E21" s="298"/>
      <c r="F21" s="299"/>
      <c r="G21" s="299"/>
      <c r="H21" s="300"/>
      <c r="I21" s="300"/>
      <c r="J21" s="300"/>
      <c r="K21" s="300"/>
      <c r="L21" s="300"/>
      <c r="M21" s="300"/>
      <c r="N21" s="300"/>
      <c r="O21" s="299"/>
      <c r="P21" s="300"/>
      <c r="Q21" s="299"/>
      <c r="R21" s="299"/>
      <c r="S21" s="300"/>
      <c r="T21" s="300"/>
      <c r="U21" s="300"/>
      <c r="V21" s="300"/>
      <c r="W21" s="300"/>
      <c r="X21" s="300"/>
      <c r="Y21" s="300"/>
      <c r="Z21" s="299"/>
      <c r="AA21" s="300"/>
      <c r="AB21" s="299"/>
      <c r="AC21" s="299"/>
      <c r="AD21" s="300"/>
      <c r="AE21" s="300"/>
      <c r="AF21" s="300"/>
      <c r="AG21" s="300"/>
      <c r="AH21" s="300"/>
      <c r="AI21" s="300"/>
      <c r="AJ21" s="300"/>
      <c r="AK21" s="299"/>
      <c r="AL21" s="300"/>
      <c r="AM21" s="299"/>
      <c r="AN21" s="299"/>
      <c r="AO21" s="300"/>
      <c r="AP21" s="300"/>
      <c r="AQ21" s="300"/>
      <c r="AR21" s="300"/>
      <c r="AS21" s="300"/>
      <c r="AT21" s="300"/>
      <c r="AU21" s="300"/>
      <c r="AV21" s="299"/>
      <c r="AW21" s="300"/>
      <c r="AX21" s="299"/>
      <c r="AZ21" s="143"/>
      <c r="BA21" s="143" t="str">
        <f>IF(F21='База 2019'!AX22,"","!!!!!")</f>
        <v/>
      </c>
      <c r="BD21" s="143" t="str">
        <f t="shared" si="12"/>
        <v>AGROTEHSERVICE-REZINA</v>
      </c>
    </row>
    <row r="22" spans="1:56" ht="12" customHeight="1">
      <c r="A22" s="288">
        <v>19</v>
      </c>
      <c r="B22" s="289" t="s">
        <v>52</v>
      </c>
      <c r="C22" s="290" t="s">
        <v>14</v>
      </c>
      <c r="D22" s="290" t="s">
        <v>829</v>
      </c>
      <c r="E22" s="291">
        <v>95</v>
      </c>
      <c r="F22" s="292">
        <v>0</v>
      </c>
      <c r="G22" s="292">
        <f t="shared" ref="G22:G41" si="13">E22*3</f>
        <v>285</v>
      </c>
      <c r="H22" s="293"/>
      <c r="I22" s="293"/>
      <c r="J22" s="293"/>
      <c r="K22" s="293"/>
      <c r="L22" s="293"/>
      <c r="M22" s="293"/>
      <c r="N22" s="293"/>
      <c r="O22" s="292">
        <f t="shared" ref="O22:O41" si="14">SUM(G22:N22)</f>
        <v>285</v>
      </c>
      <c r="P22" s="293"/>
      <c r="Q22" s="292">
        <f t="shared" ref="Q22:Q41" si="15">F22+O22-P22</f>
        <v>285</v>
      </c>
      <c r="R22" s="292">
        <f t="shared" ref="R22:R41" si="16">E22*3</f>
        <v>285</v>
      </c>
      <c r="S22" s="293"/>
      <c r="T22" s="293"/>
      <c r="U22" s="293"/>
      <c r="V22" s="293"/>
      <c r="W22" s="293"/>
      <c r="X22" s="293"/>
      <c r="Y22" s="293"/>
      <c r="Z22" s="292">
        <f t="shared" ref="Z22:Z57" si="17">SUM(R22:Y22)</f>
        <v>285</v>
      </c>
      <c r="AA22" s="293">
        <v>855</v>
      </c>
      <c r="AB22" s="292">
        <f t="shared" ref="AB22:AB54" si="18">Q22+Z22-AA22</f>
        <v>-285</v>
      </c>
      <c r="AC22" s="292">
        <f t="shared" ref="AC22:AC50" si="19">$E22*3</f>
        <v>285</v>
      </c>
      <c r="AD22" s="293"/>
      <c r="AE22" s="293"/>
      <c r="AF22" s="293"/>
      <c r="AG22" s="293"/>
      <c r="AH22" s="293"/>
      <c r="AI22" s="293"/>
      <c r="AJ22" s="293"/>
      <c r="AK22" s="292">
        <f t="shared" ref="AK22:AK57" si="20">SUM(AC22:AJ22)</f>
        <v>285</v>
      </c>
      <c r="AL22" s="293"/>
      <c r="AM22" s="292">
        <f t="shared" ref="AM22:AM54" si="21">AB22+AK22-AL22</f>
        <v>0</v>
      </c>
      <c r="AN22" s="292">
        <f t="shared" ref="AN22:AN41" si="22">$E22*3</f>
        <v>285</v>
      </c>
      <c r="AO22" s="293"/>
      <c r="AP22" s="293"/>
      <c r="AQ22" s="293"/>
      <c r="AR22" s="293"/>
      <c r="AS22" s="293"/>
      <c r="AT22" s="293"/>
      <c r="AU22" s="293"/>
      <c r="AV22" s="292">
        <f t="shared" ref="AV22:AV57" si="23">SUM(AN22:AU22)</f>
        <v>285</v>
      </c>
      <c r="AW22" s="293"/>
      <c r="AX22" s="292">
        <f t="shared" ref="AX22:AX54" si="24">AM22+AV22-AW22</f>
        <v>285</v>
      </c>
      <c r="AZ22" s="143"/>
      <c r="BA22" s="143" t="str">
        <f>IF(F22='База 2019'!AX23,"","!!!!!")</f>
        <v/>
      </c>
      <c r="BD22" s="143" t="str">
        <f t="shared" si="12"/>
        <v>AIDÎN</v>
      </c>
    </row>
    <row r="23" spans="1:56" ht="12" customHeight="1">
      <c r="A23" s="288">
        <v>20</v>
      </c>
      <c r="B23" s="289" t="s">
        <v>55</v>
      </c>
      <c r="C23" s="290" t="s">
        <v>23</v>
      </c>
      <c r="D23" s="290" t="s">
        <v>57</v>
      </c>
      <c r="E23" s="291">
        <v>115</v>
      </c>
      <c r="F23" s="292">
        <v>0</v>
      </c>
      <c r="G23" s="292">
        <f t="shared" si="13"/>
        <v>345</v>
      </c>
      <c r="H23" s="293"/>
      <c r="I23" s="293"/>
      <c r="J23" s="293"/>
      <c r="K23" s="293"/>
      <c r="L23" s="293"/>
      <c r="M23" s="293"/>
      <c r="N23" s="293"/>
      <c r="O23" s="292">
        <f t="shared" si="14"/>
        <v>345</v>
      </c>
      <c r="P23" s="293">
        <v>345</v>
      </c>
      <c r="Q23" s="292">
        <f t="shared" si="15"/>
        <v>0</v>
      </c>
      <c r="R23" s="292">
        <f t="shared" si="16"/>
        <v>345</v>
      </c>
      <c r="S23" s="293"/>
      <c r="T23" s="293"/>
      <c r="U23" s="293"/>
      <c r="V23" s="293"/>
      <c r="W23" s="293"/>
      <c r="X23" s="293"/>
      <c r="Y23" s="293"/>
      <c r="Z23" s="292">
        <f t="shared" si="17"/>
        <v>345</v>
      </c>
      <c r="AA23" s="293">
        <v>1135</v>
      </c>
      <c r="AB23" s="292">
        <f t="shared" si="18"/>
        <v>-790</v>
      </c>
      <c r="AC23" s="292">
        <f t="shared" si="19"/>
        <v>345</v>
      </c>
      <c r="AD23" s="293"/>
      <c r="AE23" s="293"/>
      <c r="AF23" s="293"/>
      <c r="AG23" s="293"/>
      <c r="AH23" s="293">
        <v>100</v>
      </c>
      <c r="AI23" s="293"/>
      <c r="AJ23" s="293"/>
      <c r="AK23" s="292">
        <f t="shared" si="20"/>
        <v>445</v>
      </c>
      <c r="AL23" s="293"/>
      <c r="AM23" s="292">
        <f t="shared" si="21"/>
        <v>-345</v>
      </c>
      <c r="AN23" s="292">
        <f t="shared" si="22"/>
        <v>345</v>
      </c>
      <c r="AO23" s="293"/>
      <c r="AP23" s="293"/>
      <c r="AQ23" s="293"/>
      <c r="AR23" s="293"/>
      <c r="AS23" s="293"/>
      <c r="AT23" s="293"/>
      <c r="AU23" s="293"/>
      <c r="AV23" s="292">
        <f t="shared" si="23"/>
        <v>345</v>
      </c>
      <c r="AW23" s="293"/>
      <c r="AX23" s="292">
        <f t="shared" si="24"/>
        <v>0</v>
      </c>
      <c r="AZ23" s="137" t="str">
        <f>IF(F23&gt;P23,"!!!","")</f>
        <v/>
      </c>
      <c r="BA23" s="143" t="str">
        <f>IF(F23='База 2019'!AX24,"","!!!!!")</f>
        <v/>
      </c>
      <c r="BD23" s="143" t="str">
        <f t="shared" si="12"/>
        <v>AIEA</v>
      </c>
    </row>
    <row r="24" spans="1:56" ht="12" customHeight="1">
      <c r="A24" s="288">
        <v>21</v>
      </c>
      <c r="B24" s="289" t="s">
        <v>879</v>
      </c>
      <c r="C24" s="290" t="s">
        <v>23</v>
      </c>
      <c r="D24" s="290" t="s">
        <v>880</v>
      </c>
      <c r="E24" s="291">
        <v>70</v>
      </c>
      <c r="F24" s="292">
        <v>0</v>
      </c>
      <c r="G24" s="292">
        <f t="shared" si="13"/>
        <v>210</v>
      </c>
      <c r="H24" s="293"/>
      <c r="I24" s="293"/>
      <c r="J24" s="293"/>
      <c r="K24" s="293"/>
      <c r="L24" s="293"/>
      <c r="M24" s="293"/>
      <c r="N24" s="293"/>
      <c r="O24" s="292">
        <f t="shared" si="14"/>
        <v>210</v>
      </c>
      <c r="P24" s="293"/>
      <c r="Q24" s="292">
        <f t="shared" si="15"/>
        <v>210</v>
      </c>
      <c r="R24" s="292">
        <f t="shared" si="16"/>
        <v>210</v>
      </c>
      <c r="S24" s="293"/>
      <c r="T24" s="293"/>
      <c r="U24" s="293"/>
      <c r="V24" s="293"/>
      <c r="W24" s="293"/>
      <c r="X24" s="293"/>
      <c r="Y24" s="293"/>
      <c r="Z24" s="292">
        <f t="shared" si="17"/>
        <v>210</v>
      </c>
      <c r="AA24" s="293">
        <v>600</v>
      </c>
      <c r="AB24" s="292">
        <f t="shared" si="18"/>
        <v>-180</v>
      </c>
      <c r="AC24" s="292">
        <f t="shared" si="19"/>
        <v>210</v>
      </c>
      <c r="AD24" s="293"/>
      <c r="AE24" s="293"/>
      <c r="AF24" s="293"/>
      <c r="AG24" s="293"/>
      <c r="AH24" s="293"/>
      <c r="AI24" s="293"/>
      <c r="AJ24" s="293"/>
      <c r="AK24" s="292">
        <f t="shared" si="20"/>
        <v>210</v>
      </c>
      <c r="AL24" s="293"/>
      <c r="AM24" s="292">
        <f t="shared" si="21"/>
        <v>30</v>
      </c>
      <c r="AN24" s="292">
        <f t="shared" si="22"/>
        <v>210</v>
      </c>
      <c r="AO24" s="293"/>
      <c r="AP24" s="293"/>
      <c r="AQ24" s="293"/>
      <c r="AR24" s="293"/>
      <c r="AS24" s="293"/>
      <c r="AT24" s="293"/>
      <c r="AU24" s="293"/>
      <c r="AV24" s="292">
        <f t="shared" si="23"/>
        <v>210</v>
      </c>
      <c r="AW24" s="293">
        <v>240</v>
      </c>
      <c r="AX24" s="292">
        <f t="shared" si="24"/>
        <v>0</v>
      </c>
      <c r="AZ24" s="137" t="str">
        <f>IF(F24&gt;P24,"!!!","")</f>
        <v/>
      </c>
      <c r="BA24" s="143" t="str">
        <f>IF(F24='База 2019'!AX25,"","!!!!!")</f>
        <v/>
      </c>
      <c r="BD24" s="143" t="str">
        <f t="shared" si="12"/>
        <v>AIIF-ROMANITA</v>
      </c>
    </row>
    <row r="25" spans="1:56" ht="12" customHeight="1">
      <c r="A25" s="288">
        <v>22</v>
      </c>
      <c r="B25" s="289" t="s">
        <v>1334</v>
      </c>
      <c r="C25" s="290" t="s">
        <v>23</v>
      </c>
      <c r="D25" s="290"/>
      <c r="E25" s="291">
        <v>55</v>
      </c>
      <c r="F25" s="292">
        <v>0</v>
      </c>
      <c r="G25" s="292">
        <f t="shared" si="13"/>
        <v>165</v>
      </c>
      <c r="H25" s="293"/>
      <c r="I25" s="293">
        <v>100</v>
      </c>
      <c r="J25" s="293"/>
      <c r="K25" s="293"/>
      <c r="L25" s="293"/>
      <c r="M25" s="293"/>
      <c r="N25" s="293"/>
      <c r="O25" s="292">
        <f t="shared" si="14"/>
        <v>265</v>
      </c>
      <c r="P25" s="293">
        <v>760</v>
      </c>
      <c r="Q25" s="292">
        <f t="shared" si="15"/>
        <v>-495</v>
      </c>
      <c r="R25" s="292">
        <f t="shared" si="16"/>
        <v>165</v>
      </c>
      <c r="S25" s="293"/>
      <c r="T25" s="293"/>
      <c r="U25" s="293"/>
      <c r="V25" s="293"/>
      <c r="W25" s="293"/>
      <c r="X25" s="293"/>
      <c r="Y25" s="293"/>
      <c r="Z25" s="292">
        <f t="shared" si="17"/>
        <v>165</v>
      </c>
      <c r="AA25" s="293"/>
      <c r="AB25" s="292">
        <f t="shared" si="18"/>
        <v>-330</v>
      </c>
      <c r="AC25" s="292">
        <f t="shared" si="19"/>
        <v>165</v>
      </c>
      <c r="AD25" s="293"/>
      <c r="AE25" s="293"/>
      <c r="AF25" s="293"/>
      <c r="AG25" s="293"/>
      <c r="AH25" s="293"/>
      <c r="AI25" s="293"/>
      <c r="AJ25" s="293"/>
      <c r="AK25" s="292">
        <f t="shared" si="20"/>
        <v>165</v>
      </c>
      <c r="AL25" s="293"/>
      <c r="AM25" s="292">
        <f t="shared" si="21"/>
        <v>-165</v>
      </c>
      <c r="AN25" s="292">
        <f t="shared" si="22"/>
        <v>165</v>
      </c>
      <c r="AO25" s="293"/>
      <c r="AP25" s="293"/>
      <c r="AQ25" s="293"/>
      <c r="AR25" s="293"/>
      <c r="AS25" s="293"/>
      <c r="AT25" s="293"/>
      <c r="AU25" s="293"/>
      <c r="AV25" s="292">
        <f t="shared" si="23"/>
        <v>165</v>
      </c>
      <c r="AW25" s="293"/>
      <c r="AX25" s="292">
        <f t="shared" si="24"/>
        <v>0</v>
      </c>
      <c r="AZ25" s="137" t="str">
        <f>IF(F25&gt;P25,"!!!","")</f>
        <v/>
      </c>
      <c r="BA25" s="143" t="str">
        <f>IF(F25='База 2019'!AX26,"","!!!!!")</f>
        <v/>
      </c>
      <c r="BD25" s="143" t="str">
        <f t="shared" si="12"/>
        <v>AIPER</v>
      </c>
    </row>
    <row r="26" spans="1:56" ht="12" customHeight="1">
      <c r="A26" s="288">
        <v>23</v>
      </c>
      <c r="B26" s="289" t="s">
        <v>2149</v>
      </c>
      <c r="C26" s="290" t="s">
        <v>14</v>
      </c>
      <c r="D26" s="290" t="s">
        <v>2009</v>
      </c>
      <c r="E26" s="291">
        <v>70</v>
      </c>
      <c r="F26" s="292">
        <v>0</v>
      </c>
      <c r="G26" s="292">
        <f t="shared" si="13"/>
        <v>210</v>
      </c>
      <c r="H26" s="293"/>
      <c r="I26" s="293"/>
      <c r="J26" s="293"/>
      <c r="K26" s="293"/>
      <c r="L26" s="293"/>
      <c r="M26" s="293"/>
      <c r="N26" s="293"/>
      <c r="O26" s="292">
        <f t="shared" si="14"/>
        <v>210</v>
      </c>
      <c r="P26" s="293"/>
      <c r="Q26" s="292">
        <f t="shared" si="15"/>
        <v>210</v>
      </c>
      <c r="R26" s="292">
        <f t="shared" si="16"/>
        <v>210</v>
      </c>
      <c r="S26" s="293"/>
      <c r="T26" s="293"/>
      <c r="U26" s="293"/>
      <c r="V26" s="293"/>
      <c r="W26" s="293"/>
      <c r="X26" s="293"/>
      <c r="Y26" s="293"/>
      <c r="Z26" s="292">
        <f t="shared" si="17"/>
        <v>210</v>
      </c>
      <c r="AA26" s="293">
        <v>840</v>
      </c>
      <c r="AB26" s="292">
        <f t="shared" si="18"/>
        <v>-420</v>
      </c>
      <c r="AC26" s="292">
        <f t="shared" si="19"/>
        <v>210</v>
      </c>
      <c r="AD26" s="293"/>
      <c r="AE26" s="293"/>
      <c r="AF26" s="293"/>
      <c r="AG26" s="293"/>
      <c r="AH26" s="293"/>
      <c r="AI26" s="293"/>
      <c r="AJ26" s="293"/>
      <c r="AK26" s="292">
        <f t="shared" si="20"/>
        <v>210</v>
      </c>
      <c r="AL26" s="293"/>
      <c r="AM26" s="292">
        <f t="shared" si="21"/>
        <v>-210</v>
      </c>
      <c r="AN26" s="292">
        <f t="shared" si="22"/>
        <v>210</v>
      </c>
      <c r="AO26" s="293"/>
      <c r="AP26" s="293">
        <v>200</v>
      </c>
      <c r="AQ26" s="293">
        <v>648</v>
      </c>
      <c r="AR26" s="293"/>
      <c r="AS26" s="293"/>
      <c r="AT26" s="293"/>
      <c r="AU26" s="293"/>
      <c r="AV26" s="292">
        <f t="shared" si="23"/>
        <v>1058</v>
      </c>
      <c r="AW26" s="293">
        <v>848</v>
      </c>
      <c r="AX26" s="292">
        <f t="shared" si="24"/>
        <v>0</v>
      </c>
      <c r="AZ26" s="143"/>
      <c r="BA26" s="143" t="str">
        <f>IF(F26='База 2019'!AX27,"","!!!!!")</f>
        <v/>
      </c>
      <c r="BD26" s="143" t="str">
        <f t="shared" si="12"/>
        <v>ALBINA-CONSTRUCŢIA</v>
      </c>
    </row>
    <row r="27" spans="1:56" ht="12" customHeight="1">
      <c r="A27" s="288">
        <v>24</v>
      </c>
      <c r="B27" s="289" t="s">
        <v>58</v>
      </c>
      <c r="C27" s="290" t="s">
        <v>23</v>
      </c>
      <c r="D27" s="290" t="s">
        <v>60</v>
      </c>
      <c r="E27" s="291">
        <v>85</v>
      </c>
      <c r="F27" s="292">
        <v>-760</v>
      </c>
      <c r="G27" s="292">
        <f t="shared" si="13"/>
        <v>255</v>
      </c>
      <c r="H27" s="293"/>
      <c r="I27" s="293"/>
      <c r="J27" s="293"/>
      <c r="K27" s="293"/>
      <c r="L27" s="293"/>
      <c r="M27" s="293"/>
      <c r="N27" s="293"/>
      <c r="O27" s="292">
        <f t="shared" si="14"/>
        <v>255</v>
      </c>
      <c r="P27" s="293"/>
      <c r="Q27" s="292">
        <f t="shared" si="15"/>
        <v>-505</v>
      </c>
      <c r="R27" s="292">
        <f t="shared" si="16"/>
        <v>255</v>
      </c>
      <c r="S27" s="293"/>
      <c r="T27" s="293"/>
      <c r="U27" s="293"/>
      <c r="V27" s="293"/>
      <c r="W27" s="293"/>
      <c r="X27" s="293"/>
      <c r="Y27" s="293"/>
      <c r="Z27" s="292">
        <f t="shared" si="17"/>
        <v>255</v>
      </c>
      <c r="AA27" s="293"/>
      <c r="AB27" s="292">
        <f t="shared" si="18"/>
        <v>-250</v>
      </c>
      <c r="AC27" s="292">
        <f t="shared" si="19"/>
        <v>255</v>
      </c>
      <c r="AD27" s="293"/>
      <c r="AE27" s="293"/>
      <c r="AF27" s="293"/>
      <c r="AG27" s="293"/>
      <c r="AH27" s="293">
        <v>100</v>
      </c>
      <c r="AI27" s="293"/>
      <c r="AJ27" s="293"/>
      <c r="AK27" s="292">
        <f t="shared" si="20"/>
        <v>355</v>
      </c>
      <c r="AL27" s="293">
        <v>1480</v>
      </c>
      <c r="AM27" s="292">
        <f t="shared" si="21"/>
        <v>-1375</v>
      </c>
      <c r="AN27" s="292">
        <f t="shared" si="22"/>
        <v>255</v>
      </c>
      <c r="AO27" s="293"/>
      <c r="AP27" s="293"/>
      <c r="AQ27" s="293"/>
      <c r="AR27" s="293"/>
      <c r="AS27" s="293"/>
      <c r="AT27" s="293"/>
      <c r="AU27" s="293"/>
      <c r="AV27" s="292">
        <f t="shared" si="23"/>
        <v>255</v>
      </c>
      <c r="AW27" s="293"/>
      <c r="AX27" s="292">
        <f t="shared" si="24"/>
        <v>-1120</v>
      </c>
      <c r="AZ27" s="137" t="str">
        <f>IF(F27&gt;P27,"!!!","")</f>
        <v/>
      </c>
      <c r="BA27" s="143" t="str">
        <f>IF(F27='База 2019'!AX28,"","!!!!!")</f>
        <v/>
      </c>
      <c r="BD27" s="143" t="str">
        <f t="shared" si="12"/>
        <v>ALFA-VIS</v>
      </c>
    </row>
    <row r="28" spans="1:56" ht="12" customHeight="1">
      <c r="A28" s="288">
        <v>25</v>
      </c>
      <c r="B28" s="289" t="s">
        <v>3064</v>
      </c>
      <c r="C28" s="290" t="s">
        <v>14</v>
      </c>
      <c r="D28" s="290"/>
      <c r="E28" s="291">
        <v>200</v>
      </c>
      <c r="F28" s="292">
        <v>0</v>
      </c>
      <c r="G28" s="292">
        <f t="shared" si="13"/>
        <v>600</v>
      </c>
      <c r="H28" s="293">
        <v>50</v>
      </c>
      <c r="I28" s="293"/>
      <c r="J28" s="293"/>
      <c r="K28" s="293"/>
      <c r="L28" s="293"/>
      <c r="M28" s="293"/>
      <c r="N28" s="293">
        <v>25</v>
      </c>
      <c r="O28" s="292">
        <f t="shared" si="14"/>
        <v>675</v>
      </c>
      <c r="P28" s="293">
        <v>75</v>
      </c>
      <c r="Q28" s="292">
        <f t="shared" si="15"/>
        <v>600</v>
      </c>
      <c r="R28" s="292">
        <f t="shared" si="16"/>
        <v>600</v>
      </c>
      <c r="S28" s="293">
        <v>50</v>
      </c>
      <c r="T28" s="293"/>
      <c r="U28" s="293"/>
      <c r="V28" s="293"/>
      <c r="W28" s="293"/>
      <c r="X28" s="293"/>
      <c r="Y28" s="293"/>
      <c r="Z28" s="292">
        <f t="shared" si="17"/>
        <v>650</v>
      </c>
      <c r="AA28" s="293">
        <v>1200</v>
      </c>
      <c r="AB28" s="292">
        <f t="shared" si="18"/>
        <v>50</v>
      </c>
      <c r="AC28" s="292">
        <f t="shared" si="19"/>
        <v>600</v>
      </c>
      <c r="AD28" s="293"/>
      <c r="AE28" s="293">
        <v>100</v>
      </c>
      <c r="AF28" s="293"/>
      <c r="AG28" s="293"/>
      <c r="AH28" s="293">
        <v>100</v>
      </c>
      <c r="AI28" s="293"/>
      <c r="AJ28" s="293"/>
      <c r="AK28" s="292">
        <f t="shared" si="20"/>
        <v>800</v>
      </c>
      <c r="AL28" s="293">
        <v>850</v>
      </c>
      <c r="AM28" s="292">
        <f t="shared" si="21"/>
        <v>0</v>
      </c>
      <c r="AN28" s="292">
        <f t="shared" si="22"/>
        <v>600</v>
      </c>
      <c r="AO28" s="293"/>
      <c r="AP28" s="293">
        <v>50</v>
      </c>
      <c r="AQ28" s="293"/>
      <c r="AR28" s="293"/>
      <c r="AS28" s="293"/>
      <c r="AT28" s="293"/>
      <c r="AU28" s="293"/>
      <c r="AV28" s="292">
        <f t="shared" si="23"/>
        <v>650</v>
      </c>
      <c r="AW28" s="293"/>
      <c r="AX28" s="292">
        <f t="shared" si="24"/>
        <v>650</v>
      </c>
      <c r="AZ28" s="143"/>
      <c r="BA28" s="143" t="str">
        <f>IF(F28='База 2019'!AX29,"","!!!!!")</f>
        <v/>
      </c>
      <c r="BD28" s="143" t="str">
        <f t="shared" si="12"/>
        <v>ALLIANCE INSURANCE GROUP</v>
      </c>
    </row>
    <row r="29" spans="1:56" ht="12" customHeight="1">
      <c r="A29" s="288">
        <v>26</v>
      </c>
      <c r="B29" s="301" t="s">
        <v>61</v>
      </c>
      <c r="C29" s="290" t="s">
        <v>23</v>
      </c>
      <c r="D29" s="302"/>
      <c r="E29" s="291">
        <v>115</v>
      </c>
      <c r="F29" s="292">
        <v>0</v>
      </c>
      <c r="G29" s="292">
        <f t="shared" si="13"/>
        <v>345</v>
      </c>
      <c r="H29" s="293"/>
      <c r="I29" s="293"/>
      <c r="J29" s="293"/>
      <c r="K29" s="293"/>
      <c r="L29" s="293"/>
      <c r="M29" s="293"/>
      <c r="N29" s="293"/>
      <c r="O29" s="292">
        <f t="shared" si="14"/>
        <v>345</v>
      </c>
      <c r="P29" s="293">
        <v>345</v>
      </c>
      <c r="Q29" s="292">
        <f t="shared" si="15"/>
        <v>0</v>
      </c>
      <c r="R29" s="292">
        <f t="shared" si="16"/>
        <v>345</v>
      </c>
      <c r="S29" s="293"/>
      <c r="T29" s="293"/>
      <c r="U29" s="293"/>
      <c r="V29" s="293"/>
      <c r="W29" s="293"/>
      <c r="X29" s="293"/>
      <c r="Y29" s="293"/>
      <c r="Z29" s="292">
        <f t="shared" si="17"/>
        <v>345</v>
      </c>
      <c r="AA29" s="293"/>
      <c r="AB29" s="292">
        <f t="shared" si="18"/>
        <v>345</v>
      </c>
      <c r="AC29" s="292">
        <f t="shared" si="19"/>
        <v>345</v>
      </c>
      <c r="AD29" s="293"/>
      <c r="AE29" s="293"/>
      <c r="AF29" s="293"/>
      <c r="AG29" s="293"/>
      <c r="AH29" s="293"/>
      <c r="AI29" s="293"/>
      <c r="AJ29" s="293"/>
      <c r="AK29" s="292">
        <f t="shared" si="20"/>
        <v>345</v>
      </c>
      <c r="AL29" s="293"/>
      <c r="AM29" s="292">
        <f t="shared" si="21"/>
        <v>690</v>
      </c>
      <c r="AN29" s="292">
        <f t="shared" si="22"/>
        <v>345</v>
      </c>
      <c r="AO29" s="293"/>
      <c r="AP29" s="293"/>
      <c r="AQ29" s="293"/>
      <c r="AR29" s="293"/>
      <c r="AS29" s="293"/>
      <c r="AT29" s="293"/>
      <c r="AU29" s="293"/>
      <c r="AV29" s="292">
        <f t="shared" si="23"/>
        <v>345</v>
      </c>
      <c r="AW29" s="293">
        <v>1035</v>
      </c>
      <c r="AX29" s="292">
        <f t="shared" si="24"/>
        <v>0</v>
      </c>
      <c r="AZ29" s="137" t="str">
        <f>IF(F29&gt;P29,"!!!","")</f>
        <v/>
      </c>
      <c r="BA29" s="143" t="str">
        <f>IF(F29='База 2019'!AX30,"","!!!!!")</f>
        <v/>
      </c>
      <c r="BD29" s="143" t="str">
        <f t="shared" si="12"/>
        <v>ALSEV</v>
      </c>
    </row>
    <row r="30" spans="1:56" ht="12" customHeight="1">
      <c r="A30" s="288">
        <v>27</v>
      </c>
      <c r="B30" s="289" t="s">
        <v>3399</v>
      </c>
      <c r="C30" s="290" t="s">
        <v>23</v>
      </c>
      <c r="D30" s="290"/>
      <c r="E30" s="291">
        <v>90</v>
      </c>
      <c r="F30" s="292">
        <v>0</v>
      </c>
      <c r="G30" s="292">
        <f t="shared" si="13"/>
        <v>270</v>
      </c>
      <c r="H30" s="293"/>
      <c r="I30" s="293"/>
      <c r="J30" s="293"/>
      <c r="K30" s="293"/>
      <c r="L30" s="293"/>
      <c r="M30" s="293"/>
      <c r="N30" s="293"/>
      <c r="O30" s="292">
        <f t="shared" si="14"/>
        <v>270</v>
      </c>
      <c r="P30" s="293">
        <v>270</v>
      </c>
      <c r="Q30" s="292">
        <f t="shared" si="15"/>
        <v>0</v>
      </c>
      <c r="R30" s="292">
        <f t="shared" si="16"/>
        <v>270</v>
      </c>
      <c r="S30" s="293"/>
      <c r="T30" s="293"/>
      <c r="U30" s="293"/>
      <c r="V30" s="293"/>
      <c r="W30" s="293">
        <v>100</v>
      </c>
      <c r="X30" s="293"/>
      <c r="Y30" s="293"/>
      <c r="Z30" s="292">
        <f t="shared" si="17"/>
        <v>370</v>
      </c>
      <c r="AA30" s="293">
        <v>370</v>
      </c>
      <c r="AB30" s="292">
        <f t="shared" si="18"/>
        <v>0</v>
      </c>
      <c r="AC30" s="292">
        <f t="shared" si="19"/>
        <v>270</v>
      </c>
      <c r="AD30" s="293"/>
      <c r="AE30" s="293">
        <v>100</v>
      </c>
      <c r="AF30" s="293"/>
      <c r="AG30" s="293"/>
      <c r="AH30" s="293"/>
      <c r="AI30" s="293"/>
      <c r="AJ30" s="293"/>
      <c r="AK30" s="292">
        <f t="shared" si="20"/>
        <v>370</v>
      </c>
      <c r="AL30" s="293">
        <v>960</v>
      </c>
      <c r="AM30" s="292">
        <f t="shared" si="21"/>
        <v>-590</v>
      </c>
      <c r="AN30" s="292">
        <v>90</v>
      </c>
      <c r="AO30" s="293"/>
      <c r="AP30" s="293"/>
      <c r="AQ30" s="293"/>
      <c r="AR30" s="293"/>
      <c r="AS30" s="293"/>
      <c r="AT30" s="293"/>
      <c r="AU30" s="293">
        <v>500</v>
      </c>
      <c r="AV30" s="292">
        <f t="shared" si="23"/>
        <v>590</v>
      </c>
      <c r="AW30" s="293"/>
      <c r="AX30" s="292">
        <f t="shared" si="24"/>
        <v>0</v>
      </c>
      <c r="AZ30" s="137" t="str">
        <f>IF(F30&gt;P30,"!!!","")</f>
        <v/>
      </c>
      <c r="BA30" s="143" t="str">
        <f>IF(F30='База 2019'!AX31,"","!!!!!")</f>
        <v/>
      </c>
      <c r="BD30" s="143" t="str">
        <f t="shared" si="12"/>
        <v>ALVIVUS (STOP)</v>
      </c>
    </row>
    <row r="31" spans="1:56" ht="12" customHeight="1">
      <c r="A31" s="288">
        <v>28</v>
      </c>
      <c r="B31" s="289" t="s">
        <v>62</v>
      </c>
      <c r="C31" s="290" t="s">
        <v>23</v>
      </c>
      <c r="D31" s="290" t="s">
        <v>64</v>
      </c>
      <c r="E31" s="291">
        <v>90</v>
      </c>
      <c r="F31" s="292">
        <v>0</v>
      </c>
      <c r="G31" s="292">
        <f t="shared" si="13"/>
        <v>270</v>
      </c>
      <c r="H31" s="293"/>
      <c r="I31" s="293"/>
      <c r="J31" s="293"/>
      <c r="K31" s="293"/>
      <c r="L31" s="293"/>
      <c r="M31" s="293"/>
      <c r="N31" s="293"/>
      <c r="O31" s="292">
        <f t="shared" si="14"/>
        <v>270</v>
      </c>
      <c r="P31" s="293">
        <v>270</v>
      </c>
      <c r="Q31" s="292">
        <f t="shared" si="15"/>
        <v>0</v>
      </c>
      <c r="R31" s="292">
        <f t="shared" si="16"/>
        <v>270</v>
      </c>
      <c r="S31" s="293"/>
      <c r="T31" s="293"/>
      <c r="U31" s="293"/>
      <c r="V31" s="293"/>
      <c r="W31" s="293">
        <v>100</v>
      </c>
      <c r="X31" s="293"/>
      <c r="Y31" s="293"/>
      <c r="Z31" s="292">
        <f t="shared" si="17"/>
        <v>370</v>
      </c>
      <c r="AA31" s="293">
        <v>740</v>
      </c>
      <c r="AB31" s="292">
        <f t="shared" si="18"/>
        <v>-370</v>
      </c>
      <c r="AC31" s="292">
        <f t="shared" si="19"/>
        <v>270</v>
      </c>
      <c r="AD31" s="293">
        <v>100</v>
      </c>
      <c r="AE31" s="293"/>
      <c r="AF31" s="293"/>
      <c r="AG31" s="293"/>
      <c r="AH31" s="293"/>
      <c r="AI31" s="293"/>
      <c r="AJ31" s="293">
        <v>50</v>
      </c>
      <c r="AK31" s="292">
        <f t="shared" si="20"/>
        <v>420</v>
      </c>
      <c r="AL31" s="293">
        <v>420</v>
      </c>
      <c r="AM31" s="292">
        <f t="shared" si="21"/>
        <v>-370</v>
      </c>
      <c r="AN31" s="292">
        <f t="shared" si="22"/>
        <v>270</v>
      </c>
      <c r="AO31" s="293"/>
      <c r="AP31" s="293">
        <v>100</v>
      </c>
      <c r="AQ31" s="293"/>
      <c r="AR31" s="293"/>
      <c r="AS31" s="293"/>
      <c r="AT31" s="293"/>
      <c r="AU31" s="293"/>
      <c r="AV31" s="292">
        <f t="shared" si="23"/>
        <v>370</v>
      </c>
      <c r="AW31" s="293"/>
      <c r="AX31" s="292">
        <f t="shared" si="24"/>
        <v>0</v>
      </c>
      <c r="AZ31" s="137" t="str">
        <f>IF(F31&gt;P31,"!!!","")</f>
        <v/>
      </c>
      <c r="BA31" s="143" t="str">
        <f>IF(F31='База 2019'!AX32,"","!!!!!")</f>
        <v/>
      </c>
      <c r="BD31" s="143" t="str">
        <f t="shared" si="12"/>
        <v>AMEK</v>
      </c>
    </row>
    <row r="32" spans="1:56" ht="12" customHeight="1">
      <c r="A32" s="288">
        <v>29</v>
      </c>
      <c r="B32" s="289" t="s">
        <v>1546</v>
      </c>
      <c r="C32" s="290" t="s">
        <v>23</v>
      </c>
      <c r="D32" s="290"/>
      <c r="E32" s="291">
        <v>300</v>
      </c>
      <c r="F32" s="292">
        <v>0</v>
      </c>
      <c r="G32" s="292">
        <f t="shared" si="13"/>
        <v>900</v>
      </c>
      <c r="H32" s="293"/>
      <c r="I32" s="293"/>
      <c r="J32" s="293"/>
      <c r="K32" s="293"/>
      <c r="L32" s="293"/>
      <c r="M32" s="293"/>
      <c r="N32" s="293"/>
      <c r="O32" s="292">
        <f t="shared" si="14"/>
        <v>900</v>
      </c>
      <c r="P32" s="293">
        <v>900</v>
      </c>
      <c r="Q32" s="292">
        <f t="shared" si="15"/>
        <v>0</v>
      </c>
      <c r="R32" s="292">
        <f t="shared" si="16"/>
        <v>900</v>
      </c>
      <c r="S32" s="293">
        <v>50</v>
      </c>
      <c r="T32" s="293"/>
      <c r="U32" s="293"/>
      <c r="V32" s="293"/>
      <c r="W32" s="293">
        <v>100</v>
      </c>
      <c r="X32" s="293"/>
      <c r="Y32" s="293"/>
      <c r="Z32" s="292">
        <f t="shared" si="17"/>
        <v>1050</v>
      </c>
      <c r="AA32" s="293">
        <v>900</v>
      </c>
      <c r="AB32" s="292">
        <f t="shared" si="18"/>
        <v>150</v>
      </c>
      <c r="AC32" s="292">
        <f t="shared" si="19"/>
        <v>900</v>
      </c>
      <c r="AD32" s="293"/>
      <c r="AE32" s="293">
        <v>100</v>
      </c>
      <c r="AF32" s="293"/>
      <c r="AG32" s="293"/>
      <c r="AH32" s="293"/>
      <c r="AI32" s="293"/>
      <c r="AJ32" s="293"/>
      <c r="AK32" s="292">
        <f t="shared" si="20"/>
        <v>1000</v>
      </c>
      <c r="AL32" s="293"/>
      <c r="AM32" s="292">
        <f t="shared" si="21"/>
        <v>1150</v>
      </c>
      <c r="AN32" s="292">
        <f t="shared" si="22"/>
        <v>900</v>
      </c>
      <c r="AO32" s="293"/>
      <c r="AP32" s="293"/>
      <c r="AQ32" s="293"/>
      <c r="AR32" s="293"/>
      <c r="AS32" s="293"/>
      <c r="AT32" s="293"/>
      <c r="AU32" s="293"/>
      <c r="AV32" s="292">
        <f t="shared" si="23"/>
        <v>900</v>
      </c>
      <c r="AW32" s="293">
        <v>2050</v>
      </c>
      <c r="AX32" s="292">
        <f t="shared" si="24"/>
        <v>0</v>
      </c>
      <c r="AZ32" s="137" t="str">
        <f>IF(F32&gt;P32,"!!!","")</f>
        <v/>
      </c>
      <c r="BA32" s="143" t="str">
        <f>IF(F32='База 2019'!AX33,"","!!!!!")</f>
        <v/>
      </c>
      <c r="BD32" s="143" t="str">
        <f t="shared" si="12"/>
        <v>AMELIORATOR-23</v>
      </c>
    </row>
    <row r="33" spans="1:56" ht="12" customHeight="1">
      <c r="A33" s="288">
        <v>30</v>
      </c>
      <c r="B33" s="289" t="s">
        <v>65</v>
      </c>
      <c r="C33" s="290" t="s">
        <v>14</v>
      </c>
      <c r="D33" s="290" t="s">
        <v>67</v>
      </c>
      <c r="E33" s="291">
        <v>60</v>
      </c>
      <c r="F33" s="292">
        <v>0</v>
      </c>
      <c r="G33" s="292">
        <f t="shared" si="13"/>
        <v>180</v>
      </c>
      <c r="H33" s="293"/>
      <c r="I33" s="293"/>
      <c r="J33" s="293"/>
      <c r="K33" s="293"/>
      <c r="L33" s="293"/>
      <c r="M33" s="293"/>
      <c r="N33" s="293"/>
      <c r="O33" s="292">
        <f t="shared" si="14"/>
        <v>180</v>
      </c>
      <c r="P33" s="293"/>
      <c r="Q33" s="292">
        <f t="shared" si="15"/>
        <v>180</v>
      </c>
      <c r="R33" s="292">
        <f t="shared" si="16"/>
        <v>180</v>
      </c>
      <c r="S33" s="293"/>
      <c r="T33" s="293"/>
      <c r="U33" s="293"/>
      <c r="V33" s="293"/>
      <c r="W33" s="293"/>
      <c r="X33" s="293"/>
      <c r="Y33" s="293"/>
      <c r="Z33" s="292">
        <f t="shared" si="17"/>
        <v>180</v>
      </c>
      <c r="AA33" s="293">
        <v>720</v>
      </c>
      <c r="AB33" s="292">
        <f t="shared" si="18"/>
        <v>-360</v>
      </c>
      <c r="AC33" s="292">
        <f t="shared" si="19"/>
        <v>180</v>
      </c>
      <c r="AD33" s="293"/>
      <c r="AE33" s="293"/>
      <c r="AF33" s="293"/>
      <c r="AG33" s="293"/>
      <c r="AH33" s="293"/>
      <c r="AI33" s="293"/>
      <c r="AJ33" s="293"/>
      <c r="AK33" s="292">
        <f t="shared" si="20"/>
        <v>180</v>
      </c>
      <c r="AL33" s="293"/>
      <c r="AM33" s="292">
        <f t="shared" si="21"/>
        <v>-180</v>
      </c>
      <c r="AN33" s="292">
        <f t="shared" si="22"/>
        <v>180</v>
      </c>
      <c r="AO33" s="293"/>
      <c r="AP33" s="293">
        <v>200</v>
      </c>
      <c r="AQ33" s="293"/>
      <c r="AR33" s="293"/>
      <c r="AS33" s="293"/>
      <c r="AT33" s="293"/>
      <c r="AU33" s="293"/>
      <c r="AV33" s="292">
        <f t="shared" si="23"/>
        <v>380</v>
      </c>
      <c r="AW33" s="293">
        <v>200</v>
      </c>
      <c r="AX33" s="292">
        <f t="shared" si="24"/>
        <v>0</v>
      </c>
      <c r="AZ33" s="143"/>
      <c r="BA33" s="143" t="str">
        <f>IF(F33='База 2019'!AX34,"","!!!!!")</f>
        <v/>
      </c>
      <c r="BD33" s="143" t="str">
        <f t="shared" si="12"/>
        <v>ANGROCULTCOM</v>
      </c>
    </row>
    <row r="34" spans="1:56" ht="12" customHeight="1">
      <c r="A34" s="288">
        <v>31</v>
      </c>
      <c r="B34" s="289" t="s">
        <v>68</v>
      </c>
      <c r="C34" s="290" t="s">
        <v>14</v>
      </c>
      <c r="D34" s="290" t="s">
        <v>12</v>
      </c>
      <c r="E34" s="291">
        <v>120</v>
      </c>
      <c r="F34" s="292">
        <v>-360</v>
      </c>
      <c r="G34" s="292">
        <f t="shared" si="13"/>
        <v>360</v>
      </c>
      <c r="H34" s="293"/>
      <c r="I34" s="293"/>
      <c r="J34" s="293"/>
      <c r="K34" s="293"/>
      <c r="L34" s="293"/>
      <c r="M34" s="293"/>
      <c r="N34" s="293"/>
      <c r="O34" s="292">
        <f t="shared" si="14"/>
        <v>360</v>
      </c>
      <c r="P34" s="293">
        <v>360</v>
      </c>
      <c r="Q34" s="292">
        <f t="shared" si="15"/>
        <v>-360</v>
      </c>
      <c r="R34" s="292">
        <f t="shared" si="16"/>
        <v>360</v>
      </c>
      <c r="S34" s="293"/>
      <c r="T34" s="293"/>
      <c r="U34" s="293"/>
      <c r="V34" s="293"/>
      <c r="W34" s="293"/>
      <c r="X34" s="293"/>
      <c r="Y34" s="293"/>
      <c r="Z34" s="292">
        <f t="shared" si="17"/>
        <v>360</v>
      </c>
      <c r="AA34" s="293">
        <v>510</v>
      </c>
      <c r="AB34" s="292">
        <f t="shared" si="18"/>
        <v>-510</v>
      </c>
      <c r="AC34" s="292">
        <f t="shared" si="19"/>
        <v>360</v>
      </c>
      <c r="AD34" s="293">
        <v>50</v>
      </c>
      <c r="AE34" s="293"/>
      <c r="AF34" s="293"/>
      <c r="AG34" s="293"/>
      <c r="AH34" s="293">
        <v>100</v>
      </c>
      <c r="AI34" s="293"/>
      <c r="AJ34" s="293"/>
      <c r="AK34" s="292">
        <f t="shared" si="20"/>
        <v>510</v>
      </c>
      <c r="AL34" s="293"/>
      <c r="AM34" s="292">
        <f t="shared" si="21"/>
        <v>0</v>
      </c>
      <c r="AN34" s="292">
        <f t="shared" si="22"/>
        <v>360</v>
      </c>
      <c r="AO34" s="293"/>
      <c r="AP34" s="293"/>
      <c r="AQ34" s="293"/>
      <c r="AR34" s="293"/>
      <c r="AS34" s="293"/>
      <c r="AT34" s="293"/>
      <c r="AU34" s="293"/>
      <c r="AV34" s="292">
        <f t="shared" si="23"/>
        <v>360</v>
      </c>
      <c r="AW34" s="293">
        <v>360</v>
      </c>
      <c r="AX34" s="292">
        <f t="shared" si="24"/>
        <v>0</v>
      </c>
      <c r="AZ34" s="143"/>
      <c r="BA34" s="143" t="str">
        <f>IF(F34='База 2019'!AX35,"","!!!!!")</f>
        <v/>
      </c>
      <c r="BD34" s="143" t="str">
        <f t="shared" si="12"/>
        <v>ANTICOR-ELECTRO</v>
      </c>
    </row>
    <row r="35" spans="1:56" ht="12" customHeight="1">
      <c r="A35" s="288">
        <v>32</v>
      </c>
      <c r="B35" s="289" t="s">
        <v>1606</v>
      </c>
      <c r="C35" s="290" t="s">
        <v>23</v>
      </c>
      <c r="D35" s="290" t="s">
        <v>72</v>
      </c>
      <c r="E35" s="291">
        <v>200</v>
      </c>
      <c r="F35" s="292">
        <v>-205</v>
      </c>
      <c r="G35" s="292">
        <f t="shared" si="13"/>
        <v>600</v>
      </c>
      <c r="H35" s="293"/>
      <c r="I35" s="293">
        <v>300</v>
      </c>
      <c r="J35" s="293"/>
      <c r="K35" s="293"/>
      <c r="L35" s="293">
        <v>100</v>
      </c>
      <c r="M35" s="293"/>
      <c r="N35" s="293"/>
      <c r="O35" s="292">
        <f t="shared" si="14"/>
        <v>1000</v>
      </c>
      <c r="P35" s="293">
        <v>1595</v>
      </c>
      <c r="Q35" s="292">
        <f t="shared" si="15"/>
        <v>-800</v>
      </c>
      <c r="R35" s="292">
        <f t="shared" si="16"/>
        <v>600</v>
      </c>
      <c r="S35" s="293"/>
      <c r="T35" s="293"/>
      <c r="U35" s="293"/>
      <c r="V35" s="293"/>
      <c r="W35" s="293">
        <v>100</v>
      </c>
      <c r="X35" s="293"/>
      <c r="Y35" s="293"/>
      <c r="Z35" s="292">
        <f t="shared" si="17"/>
        <v>700</v>
      </c>
      <c r="AA35" s="293"/>
      <c r="AB35" s="292">
        <f t="shared" si="18"/>
        <v>-100</v>
      </c>
      <c r="AC35" s="292">
        <f t="shared" si="19"/>
        <v>600</v>
      </c>
      <c r="AD35" s="293"/>
      <c r="AE35" s="293">
        <v>100</v>
      </c>
      <c r="AF35" s="293"/>
      <c r="AG35" s="293"/>
      <c r="AH35" s="293"/>
      <c r="AI35" s="293"/>
      <c r="AJ35" s="293"/>
      <c r="AK35" s="292">
        <f t="shared" si="20"/>
        <v>700</v>
      </c>
      <c r="AL35" s="293">
        <v>2890</v>
      </c>
      <c r="AM35" s="292">
        <f t="shared" si="21"/>
        <v>-2290</v>
      </c>
      <c r="AN35" s="292">
        <v>200</v>
      </c>
      <c r="AO35" s="293"/>
      <c r="AP35" s="293">
        <v>200</v>
      </c>
      <c r="AQ35" s="293"/>
      <c r="AR35" s="293"/>
      <c r="AS35" s="293"/>
      <c r="AT35" s="293"/>
      <c r="AU35" s="293">
        <v>1890</v>
      </c>
      <c r="AV35" s="292">
        <f t="shared" si="23"/>
        <v>2290</v>
      </c>
      <c r="AW35" s="293"/>
      <c r="AX35" s="292">
        <f t="shared" si="24"/>
        <v>0</v>
      </c>
      <c r="AZ35" s="137" t="str">
        <f>IF(F35&gt;P35,"!!!","")</f>
        <v/>
      </c>
      <c r="BA35" s="143" t="str">
        <f>IF(F35='База 2019'!AX36,"","!!!!!")</f>
        <v/>
      </c>
      <c r="BD35" s="143" t="str">
        <f t="shared" si="12"/>
        <v>APĂ-CANAL</v>
      </c>
    </row>
    <row r="36" spans="1:56" ht="12" customHeight="1">
      <c r="A36" s="288">
        <v>33</v>
      </c>
      <c r="B36" s="289" t="s">
        <v>1547</v>
      </c>
      <c r="C36" s="290" t="s">
        <v>14</v>
      </c>
      <c r="D36" s="290"/>
      <c r="E36" s="291">
        <v>300</v>
      </c>
      <c r="F36" s="292">
        <v>0</v>
      </c>
      <c r="G36" s="292">
        <f t="shared" si="13"/>
        <v>900</v>
      </c>
      <c r="H36" s="293"/>
      <c r="I36" s="293"/>
      <c r="J36" s="293"/>
      <c r="K36" s="293"/>
      <c r="L36" s="293"/>
      <c r="M36" s="293"/>
      <c r="N36" s="293"/>
      <c r="O36" s="292">
        <f t="shared" si="14"/>
        <v>900</v>
      </c>
      <c r="P36" s="293">
        <v>3600</v>
      </c>
      <c r="Q36" s="292">
        <f t="shared" si="15"/>
        <v>-2700</v>
      </c>
      <c r="R36" s="292">
        <f t="shared" si="16"/>
        <v>900</v>
      </c>
      <c r="S36" s="293"/>
      <c r="T36" s="293">
        <v>100</v>
      </c>
      <c r="U36" s="293"/>
      <c r="V36" s="293"/>
      <c r="W36" s="293"/>
      <c r="X36" s="293"/>
      <c r="Y36" s="293"/>
      <c r="Z36" s="292">
        <f t="shared" si="17"/>
        <v>1000</v>
      </c>
      <c r="AA36" s="293"/>
      <c r="AB36" s="292">
        <f t="shared" si="18"/>
        <v>-1700</v>
      </c>
      <c r="AC36" s="292">
        <f t="shared" si="19"/>
        <v>900</v>
      </c>
      <c r="AD36" s="293"/>
      <c r="AE36" s="293"/>
      <c r="AF36" s="293"/>
      <c r="AG36" s="293"/>
      <c r="AH36" s="293"/>
      <c r="AI36" s="293"/>
      <c r="AJ36" s="293"/>
      <c r="AK36" s="292">
        <f t="shared" si="20"/>
        <v>900</v>
      </c>
      <c r="AL36" s="293">
        <v>1780</v>
      </c>
      <c r="AM36" s="292">
        <f t="shared" si="21"/>
        <v>-2580</v>
      </c>
      <c r="AN36" s="292">
        <f t="shared" si="22"/>
        <v>900</v>
      </c>
      <c r="AO36" s="293"/>
      <c r="AP36" s="293"/>
      <c r="AQ36" s="293"/>
      <c r="AR36" s="293"/>
      <c r="AS36" s="293"/>
      <c r="AT36" s="293"/>
      <c r="AU36" s="293">
        <v>1780</v>
      </c>
      <c r="AV36" s="292">
        <f t="shared" si="23"/>
        <v>2680</v>
      </c>
      <c r="AW36" s="293">
        <v>100</v>
      </c>
      <c r="AX36" s="292">
        <f t="shared" si="24"/>
        <v>0</v>
      </c>
      <c r="AZ36" s="143"/>
      <c r="BA36" s="143" t="str">
        <f>IF(F36='База 2019'!AX37,"","!!!!!")</f>
        <v/>
      </c>
      <c r="BD36" s="143" t="str">
        <f t="shared" si="12"/>
        <v>APĂ-CANAL  NISPORENI</v>
      </c>
    </row>
    <row r="37" spans="1:56" ht="12" customHeight="1">
      <c r="A37" s="288">
        <v>34</v>
      </c>
      <c r="B37" s="289" t="s">
        <v>1935</v>
      </c>
      <c r="C37" s="290" t="s">
        <v>14</v>
      </c>
      <c r="D37" s="290"/>
      <c r="E37" s="291">
        <v>100</v>
      </c>
      <c r="F37" s="292">
        <v>0</v>
      </c>
      <c r="G37" s="292">
        <f t="shared" si="13"/>
        <v>300</v>
      </c>
      <c r="H37" s="293"/>
      <c r="I37" s="293"/>
      <c r="J37" s="293"/>
      <c r="K37" s="293"/>
      <c r="L37" s="293"/>
      <c r="M37" s="293"/>
      <c r="N37" s="293"/>
      <c r="O37" s="292">
        <f t="shared" si="14"/>
        <v>300</v>
      </c>
      <c r="P37" s="293">
        <v>1200</v>
      </c>
      <c r="Q37" s="292">
        <f t="shared" si="15"/>
        <v>-900</v>
      </c>
      <c r="R37" s="292">
        <f t="shared" si="16"/>
        <v>300</v>
      </c>
      <c r="S37" s="293"/>
      <c r="T37" s="293"/>
      <c r="U37" s="293"/>
      <c r="V37" s="293"/>
      <c r="W37" s="293"/>
      <c r="X37" s="293"/>
      <c r="Y37" s="293"/>
      <c r="Z37" s="292">
        <f t="shared" si="17"/>
        <v>300</v>
      </c>
      <c r="AA37" s="293"/>
      <c r="AB37" s="292">
        <f t="shared" si="18"/>
        <v>-600</v>
      </c>
      <c r="AC37" s="292">
        <f t="shared" si="19"/>
        <v>300</v>
      </c>
      <c r="AD37" s="293"/>
      <c r="AE37" s="293"/>
      <c r="AF37" s="293"/>
      <c r="AG37" s="293"/>
      <c r="AH37" s="293"/>
      <c r="AI37" s="293"/>
      <c r="AJ37" s="293"/>
      <c r="AK37" s="292">
        <f t="shared" si="20"/>
        <v>300</v>
      </c>
      <c r="AL37" s="293"/>
      <c r="AM37" s="292">
        <f t="shared" si="21"/>
        <v>-300</v>
      </c>
      <c r="AN37" s="292">
        <f t="shared" si="22"/>
        <v>300</v>
      </c>
      <c r="AO37" s="293">
        <v>50</v>
      </c>
      <c r="AP37" s="293"/>
      <c r="AQ37" s="293"/>
      <c r="AR37" s="293"/>
      <c r="AS37" s="293"/>
      <c r="AT37" s="293"/>
      <c r="AU37" s="293"/>
      <c r="AV37" s="292">
        <f t="shared" si="23"/>
        <v>350</v>
      </c>
      <c r="AW37" s="293">
        <v>50</v>
      </c>
      <c r="AX37" s="292">
        <f t="shared" si="24"/>
        <v>0</v>
      </c>
      <c r="AZ37" s="143"/>
      <c r="BA37" s="143" t="str">
        <f>IF(F37='База 2019'!AX38,"","!!!!!")</f>
        <v/>
      </c>
      <c r="BD37" s="143" t="str">
        <f t="shared" si="12"/>
        <v>APAVITAL-M</v>
      </c>
    </row>
    <row r="38" spans="1:56" ht="12" customHeight="1">
      <c r="A38" s="288">
        <v>35</v>
      </c>
      <c r="B38" s="301" t="s">
        <v>73</v>
      </c>
      <c r="C38" s="290" t="s">
        <v>23</v>
      </c>
      <c r="D38" s="302"/>
      <c r="E38" s="291">
        <v>70</v>
      </c>
      <c r="F38" s="292">
        <v>0</v>
      </c>
      <c r="G38" s="292">
        <f t="shared" si="13"/>
        <v>210</v>
      </c>
      <c r="H38" s="293"/>
      <c r="I38" s="293"/>
      <c r="J38" s="293"/>
      <c r="K38" s="293"/>
      <c r="L38" s="293"/>
      <c r="M38" s="293"/>
      <c r="N38" s="293"/>
      <c r="O38" s="292">
        <f t="shared" si="14"/>
        <v>210</v>
      </c>
      <c r="P38" s="293"/>
      <c r="Q38" s="292">
        <f t="shared" si="15"/>
        <v>210</v>
      </c>
      <c r="R38" s="292">
        <f t="shared" si="16"/>
        <v>210</v>
      </c>
      <c r="S38" s="293"/>
      <c r="T38" s="293"/>
      <c r="U38" s="293"/>
      <c r="V38" s="293"/>
      <c r="W38" s="293"/>
      <c r="X38" s="293"/>
      <c r="Y38" s="293"/>
      <c r="Z38" s="292">
        <f t="shared" si="17"/>
        <v>210</v>
      </c>
      <c r="AA38" s="293"/>
      <c r="AB38" s="292">
        <f t="shared" si="18"/>
        <v>420</v>
      </c>
      <c r="AC38" s="292">
        <f t="shared" si="19"/>
        <v>210</v>
      </c>
      <c r="AD38" s="293"/>
      <c r="AE38" s="293"/>
      <c r="AF38" s="293"/>
      <c r="AG38" s="293"/>
      <c r="AH38" s="293"/>
      <c r="AI38" s="293"/>
      <c r="AJ38" s="293"/>
      <c r="AK38" s="292">
        <f t="shared" si="20"/>
        <v>210</v>
      </c>
      <c r="AL38" s="293"/>
      <c r="AM38" s="292">
        <f t="shared" si="21"/>
        <v>630</v>
      </c>
      <c r="AN38" s="292">
        <f t="shared" si="22"/>
        <v>210</v>
      </c>
      <c r="AO38" s="293"/>
      <c r="AP38" s="293"/>
      <c r="AQ38" s="293"/>
      <c r="AR38" s="293"/>
      <c r="AS38" s="293"/>
      <c r="AT38" s="293"/>
      <c r="AU38" s="293"/>
      <c r="AV38" s="292">
        <f t="shared" si="23"/>
        <v>210</v>
      </c>
      <c r="AW38" s="293"/>
      <c r="AX38" s="292">
        <f t="shared" si="24"/>
        <v>840</v>
      </c>
      <c r="AZ38" s="137" t="str">
        <f>IF(F38&gt;P38,"!!!","")</f>
        <v/>
      </c>
      <c r="BA38" s="143" t="str">
        <f>IF(F38='База 2019'!AX39,"","!!!!!")</f>
        <v/>
      </c>
      <c r="BD38" s="143" t="str">
        <f t="shared" si="12"/>
        <v>APROCON-GRUP</v>
      </c>
    </row>
    <row r="39" spans="1:56" ht="12" customHeight="1">
      <c r="A39" s="288">
        <v>36</v>
      </c>
      <c r="B39" s="289" t="s">
        <v>1587</v>
      </c>
      <c r="C39" s="290" t="s">
        <v>23</v>
      </c>
      <c r="D39" s="290"/>
      <c r="E39" s="291">
        <v>30</v>
      </c>
      <c r="F39" s="292">
        <v>0</v>
      </c>
      <c r="G39" s="292">
        <f t="shared" si="13"/>
        <v>90</v>
      </c>
      <c r="H39" s="293"/>
      <c r="I39" s="293"/>
      <c r="J39" s="293"/>
      <c r="K39" s="293"/>
      <c r="L39" s="293"/>
      <c r="M39" s="293"/>
      <c r="N39" s="293"/>
      <c r="O39" s="292">
        <f t="shared" si="14"/>
        <v>90</v>
      </c>
      <c r="P39" s="293"/>
      <c r="Q39" s="292">
        <f t="shared" si="15"/>
        <v>90</v>
      </c>
      <c r="R39" s="292">
        <f t="shared" si="16"/>
        <v>90</v>
      </c>
      <c r="S39" s="293"/>
      <c r="T39" s="293"/>
      <c r="U39" s="293"/>
      <c r="V39" s="293"/>
      <c r="W39" s="293"/>
      <c r="X39" s="293"/>
      <c r="Y39" s="293"/>
      <c r="Z39" s="292">
        <f t="shared" si="17"/>
        <v>90</v>
      </c>
      <c r="AA39" s="293">
        <v>360</v>
      </c>
      <c r="AB39" s="292">
        <f t="shared" si="18"/>
        <v>-180</v>
      </c>
      <c r="AC39" s="292">
        <f t="shared" si="19"/>
        <v>90</v>
      </c>
      <c r="AD39" s="293"/>
      <c r="AE39" s="293"/>
      <c r="AF39" s="293"/>
      <c r="AG39" s="293"/>
      <c r="AH39" s="293"/>
      <c r="AI39" s="293"/>
      <c r="AJ39" s="293"/>
      <c r="AK39" s="292">
        <f t="shared" si="20"/>
        <v>90</v>
      </c>
      <c r="AL39" s="293"/>
      <c r="AM39" s="292">
        <f t="shared" si="21"/>
        <v>-90</v>
      </c>
      <c r="AN39" s="292">
        <f t="shared" si="22"/>
        <v>90</v>
      </c>
      <c r="AO39" s="293"/>
      <c r="AP39" s="293"/>
      <c r="AQ39" s="293"/>
      <c r="AR39" s="293"/>
      <c r="AS39" s="293"/>
      <c r="AT39" s="293"/>
      <c r="AU39" s="293"/>
      <c r="AV39" s="292">
        <f t="shared" si="23"/>
        <v>90</v>
      </c>
      <c r="AW39" s="293"/>
      <c r="AX39" s="292">
        <f t="shared" si="24"/>
        <v>0</v>
      </c>
      <c r="AZ39" s="137" t="str">
        <f>IF(F39&gt;P39,"!!!","")</f>
        <v/>
      </c>
      <c r="BA39" s="143" t="str">
        <f>IF(F39='База 2019'!AX40,"","!!!!!")</f>
        <v/>
      </c>
      <c r="BD39" s="143" t="str">
        <f t="shared" si="12"/>
        <v>AQUA-TELECOM</v>
      </c>
    </row>
    <row r="40" spans="1:56" ht="12" customHeight="1">
      <c r="A40" s="288">
        <v>37</v>
      </c>
      <c r="B40" s="289" t="s">
        <v>3300</v>
      </c>
      <c r="C40" s="290" t="s">
        <v>14</v>
      </c>
      <c r="D40" s="290" t="s">
        <v>77</v>
      </c>
      <c r="E40" s="291">
        <v>70</v>
      </c>
      <c r="F40" s="292">
        <v>2431</v>
      </c>
      <c r="G40" s="292">
        <f t="shared" si="13"/>
        <v>210</v>
      </c>
      <c r="H40" s="293"/>
      <c r="I40" s="293"/>
      <c r="J40" s="293"/>
      <c r="K40" s="293"/>
      <c r="L40" s="293"/>
      <c r="M40" s="293"/>
      <c r="N40" s="293"/>
      <c r="O40" s="292">
        <f t="shared" si="14"/>
        <v>210</v>
      </c>
      <c r="P40" s="293"/>
      <c r="Q40" s="292">
        <f t="shared" si="15"/>
        <v>2641</v>
      </c>
      <c r="R40" s="292">
        <v>90</v>
      </c>
      <c r="S40" s="293"/>
      <c r="T40" s="293"/>
      <c r="U40" s="293"/>
      <c r="V40" s="293"/>
      <c r="W40" s="293"/>
      <c r="X40" s="293"/>
      <c r="Y40" s="293"/>
      <c r="Z40" s="292">
        <f t="shared" si="17"/>
        <v>90</v>
      </c>
      <c r="AA40" s="293"/>
      <c r="AB40" s="292">
        <f t="shared" si="18"/>
        <v>2731</v>
      </c>
      <c r="AC40" s="292"/>
      <c r="AD40" s="293"/>
      <c r="AE40" s="293"/>
      <c r="AF40" s="293"/>
      <c r="AG40" s="293"/>
      <c r="AH40" s="293"/>
      <c r="AI40" s="293"/>
      <c r="AJ40" s="293"/>
      <c r="AK40" s="292">
        <f t="shared" si="20"/>
        <v>0</v>
      </c>
      <c r="AL40" s="293"/>
      <c r="AM40" s="292">
        <f t="shared" si="21"/>
        <v>2731</v>
      </c>
      <c r="AN40" s="292"/>
      <c r="AO40" s="293"/>
      <c r="AP40" s="293"/>
      <c r="AQ40" s="293"/>
      <c r="AR40" s="293"/>
      <c r="AS40" s="293"/>
      <c r="AT40" s="293"/>
      <c r="AU40" s="293"/>
      <c r="AV40" s="292">
        <f t="shared" si="23"/>
        <v>0</v>
      </c>
      <c r="AW40" s="293"/>
      <c r="AX40" s="292">
        <f t="shared" si="24"/>
        <v>2731</v>
      </c>
      <c r="AZ40" s="143"/>
      <c r="BA40" s="143" t="str">
        <f>IF(F40='База 2019'!AX41,"","!!!!!")</f>
        <v/>
      </c>
      <c r="BD40" s="143" t="str">
        <f t="shared" si="12"/>
        <v>ARAGONIT (STOP 30.04.2020)</v>
      </c>
    </row>
    <row r="41" spans="1:56" ht="12" customHeight="1">
      <c r="A41" s="288">
        <v>38</v>
      </c>
      <c r="B41" s="289" t="s">
        <v>78</v>
      </c>
      <c r="C41" s="290" t="s">
        <v>23</v>
      </c>
      <c r="D41" s="290" t="s">
        <v>80</v>
      </c>
      <c r="E41" s="291">
        <v>130</v>
      </c>
      <c r="F41" s="292">
        <v>0</v>
      </c>
      <c r="G41" s="292">
        <f t="shared" si="13"/>
        <v>390</v>
      </c>
      <c r="H41" s="293"/>
      <c r="I41" s="293"/>
      <c r="J41" s="293"/>
      <c r="K41" s="293"/>
      <c r="L41" s="293">
        <v>100</v>
      </c>
      <c r="M41" s="293"/>
      <c r="N41" s="293"/>
      <c r="O41" s="292">
        <f t="shared" si="14"/>
        <v>490</v>
      </c>
      <c r="P41" s="293">
        <v>1660</v>
      </c>
      <c r="Q41" s="292">
        <f t="shared" si="15"/>
        <v>-1170</v>
      </c>
      <c r="R41" s="292">
        <f t="shared" si="16"/>
        <v>390</v>
      </c>
      <c r="S41" s="293"/>
      <c r="T41" s="293"/>
      <c r="U41" s="293"/>
      <c r="V41" s="293"/>
      <c r="W41" s="293"/>
      <c r="X41" s="293"/>
      <c r="Y41" s="293"/>
      <c r="Z41" s="292">
        <f t="shared" si="17"/>
        <v>390</v>
      </c>
      <c r="AA41" s="293"/>
      <c r="AB41" s="292">
        <f t="shared" si="18"/>
        <v>-780</v>
      </c>
      <c r="AC41" s="292">
        <f t="shared" si="19"/>
        <v>390</v>
      </c>
      <c r="AD41" s="293"/>
      <c r="AE41" s="293"/>
      <c r="AF41" s="293"/>
      <c r="AG41" s="293"/>
      <c r="AH41" s="293"/>
      <c r="AI41" s="293"/>
      <c r="AJ41" s="293"/>
      <c r="AK41" s="292">
        <f t="shared" si="20"/>
        <v>390</v>
      </c>
      <c r="AL41" s="293"/>
      <c r="AM41" s="292">
        <f t="shared" si="21"/>
        <v>-390</v>
      </c>
      <c r="AN41" s="292">
        <f t="shared" si="22"/>
        <v>390</v>
      </c>
      <c r="AO41" s="293"/>
      <c r="AP41" s="293"/>
      <c r="AQ41" s="293"/>
      <c r="AR41" s="293"/>
      <c r="AS41" s="293"/>
      <c r="AT41" s="293"/>
      <c r="AU41" s="293"/>
      <c r="AV41" s="292">
        <f t="shared" si="23"/>
        <v>390</v>
      </c>
      <c r="AW41" s="293"/>
      <c r="AX41" s="292">
        <f t="shared" si="24"/>
        <v>0</v>
      </c>
      <c r="AZ41" s="137" t="str">
        <f>IF(F41&gt;P41,"!!!","")</f>
        <v/>
      </c>
      <c r="BA41" s="143" t="str">
        <f>IF(F41='База 2019'!AX43,"","!!!!!")</f>
        <v/>
      </c>
      <c r="BD41" s="143" t="str">
        <f t="shared" si="12"/>
        <v>ARHPROECT</v>
      </c>
    </row>
    <row r="42" spans="1:56" ht="12" customHeight="1">
      <c r="A42" s="288">
        <v>39</v>
      </c>
      <c r="B42" s="289" t="s">
        <v>1459</v>
      </c>
      <c r="C42" s="290"/>
      <c r="D42" s="290"/>
      <c r="E42" s="291">
        <v>200</v>
      </c>
      <c r="F42" s="292"/>
      <c r="G42" s="292"/>
      <c r="H42" s="293"/>
      <c r="I42" s="293"/>
      <c r="J42" s="293"/>
      <c r="K42" s="293"/>
      <c r="L42" s="293"/>
      <c r="M42" s="293"/>
      <c r="N42" s="293"/>
      <c r="O42" s="292"/>
      <c r="P42" s="293"/>
      <c r="Q42" s="292"/>
      <c r="R42" s="292">
        <v>200</v>
      </c>
      <c r="S42" s="293"/>
      <c r="T42" s="293"/>
      <c r="U42" s="293"/>
      <c r="V42" s="293"/>
      <c r="W42" s="293">
        <v>100</v>
      </c>
      <c r="X42" s="293"/>
      <c r="Y42" s="293"/>
      <c r="Z42" s="292">
        <f t="shared" si="17"/>
        <v>300</v>
      </c>
      <c r="AA42" s="293">
        <v>1300</v>
      </c>
      <c r="AB42" s="292">
        <f t="shared" si="18"/>
        <v>-1000</v>
      </c>
      <c r="AC42" s="292">
        <f t="shared" si="19"/>
        <v>600</v>
      </c>
      <c r="AD42" s="293"/>
      <c r="AE42" s="293"/>
      <c r="AF42" s="293"/>
      <c r="AG42" s="293"/>
      <c r="AH42" s="293"/>
      <c r="AI42" s="293"/>
      <c r="AJ42" s="293"/>
      <c r="AK42" s="292">
        <f t="shared" si="20"/>
        <v>600</v>
      </c>
      <c r="AL42" s="293"/>
      <c r="AM42" s="292">
        <f t="shared" si="21"/>
        <v>-400</v>
      </c>
      <c r="AN42" s="292">
        <v>400</v>
      </c>
      <c r="AO42" s="293"/>
      <c r="AP42" s="293"/>
      <c r="AQ42" s="293"/>
      <c r="AR42" s="293"/>
      <c r="AS42" s="293"/>
      <c r="AT42" s="293"/>
      <c r="AU42" s="293"/>
      <c r="AV42" s="292">
        <f t="shared" si="23"/>
        <v>400</v>
      </c>
      <c r="AW42" s="293"/>
      <c r="AX42" s="292">
        <f t="shared" si="24"/>
        <v>0</v>
      </c>
      <c r="AZ42" s="143"/>
      <c r="BA42" s="143" t="str">
        <f>IF(F42='База 2019'!AX44,"","!!!!!")</f>
        <v/>
      </c>
      <c r="BD42" s="143" t="str">
        <f t="shared" si="12"/>
        <v>ARJAN DEV</v>
      </c>
    </row>
    <row r="43" spans="1:56" ht="12" customHeight="1">
      <c r="A43" s="288">
        <v>40</v>
      </c>
      <c r="B43" s="289" t="s">
        <v>81</v>
      </c>
      <c r="C43" s="290" t="s">
        <v>14</v>
      </c>
      <c r="D43" s="290" t="s">
        <v>83</v>
      </c>
      <c r="E43" s="291">
        <v>190</v>
      </c>
      <c r="F43" s="292">
        <v>0</v>
      </c>
      <c r="G43" s="292">
        <f t="shared" ref="G43:G57" si="25">E43*3</f>
        <v>570</v>
      </c>
      <c r="H43" s="293"/>
      <c r="I43" s="293"/>
      <c r="J43" s="293"/>
      <c r="K43" s="293"/>
      <c r="L43" s="293"/>
      <c r="M43" s="293"/>
      <c r="N43" s="293"/>
      <c r="O43" s="292">
        <f t="shared" ref="O43:O57" si="26">SUM(G43:N43)</f>
        <v>570</v>
      </c>
      <c r="P43" s="293">
        <v>570</v>
      </c>
      <c r="Q43" s="292">
        <f t="shared" ref="Q43:Q76" si="27">F43+O43-P43</f>
        <v>0</v>
      </c>
      <c r="R43" s="292">
        <f t="shared" ref="R43:R57" si="28">E43*3</f>
        <v>570</v>
      </c>
      <c r="S43" s="293"/>
      <c r="T43" s="293"/>
      <c r="U43" s="293"/>
      <c r="V43" s="293"/>
      <c r="W43" s="293"/>
      <c r="X43" s="293"/>
      <c r="Y43" s="293"/>
      <c r="Z43" s="292">
        <f t="shared" si="17"/>
        <v>570</v>
      </c>
      <c r="AA43" s="293">
        <v>570</v>
      </c>
      <c r="AB43" s="292">
        <f t="shared" si="18"/>
        <v>0</v>
      </c>
      <c r="AC43" s="292">
        <f t="shared" si="19"/>
        <v>570</v>
      </c>
      <c r="AD43" s="293"/>
      <c r="AE43" s="293"/>
      <c r="AF43" s="293"/>
      <c r="AG43" s="293"/>
      <c r="AH43" s="293"/>
      <c r="AI43" s="293"/>
      <c r="AJ43" s="293"/>
      <c r="AK43" s="292">
        <f t="shared" si="20"/>
        <v>570</v>
      </c>
      <c r="AL43" s="293">
        <v>570</v>
      </c>
      <c r="AM43" s="292">
        <f t="shared" si="21"/>
        <v>0</v>
      </c>
      <c r="AN43" s="292">
        <f t="shared" ref="AN43:AN49" si="29">$E43*3</f>
        <v>570</v>
      </c>
      <c r="AO43" s="293"/>
      <c r="AP43" s="293">
        <v>100</v>
      </c>
      <c r="AQ43" s="293"/>
      <c r="AR43" s="293"/>
      <c r="AS43" s="293"/>
      <c r="AT43" s="293"/>
      <c r="AU43" s="293"/>
      <c r="AV43" s="292">
        <f t="shared" si="23"/>
        <v>670</v>
      </c>
      <c r="AW43" s="293">
        <v>670</v>
      </c>
      <c r="AX43" s="292">
        <f t="shared" si="24"/>
        <v>0</v>
      </c>
      <c r="AZ43" s="143"/>
      <c r="BD43" s="143" t="str">
        <f t="shared" si="12"/>
        <v>ARTMET</v>
      </c>
    </row>
    <row r="44" spans="1:56" ht="12" customHeight="1">
      <c r="A44" s="288">
        <v>41</v>
      </c>
      <c r="B44" s="289" t="s">
        <v>84</v>
      </c>
      <c r="C44" s="290" t="s">
        <v>23</v>
      </c>
      <c r="D44" s="290" t="s">
        <v>12</v>
      </c>
      <c r="E44" s="291">
        <v>125</v>
      </c>
      <c r="F44" s="292">
        <v>0</v>
      </c>
      <c r="G44" s="292">
        <f t="shared" si="25"/>
        <v>375</v>
      </c>
      <c r="H44" s="293"/>
      <c r="I44" s="293"/>
      <c r="J44" s="293"/>
      <c r="K44" s="293"/>
      <c r="L44" s="293"/>
      <c r="M44" s="293"/>
      <c r="N44" s="293"/>
      <c r="O44" s="292">
        <f t="shared" si="26"/>
        <v>375</v>
      </c>
      <c r="P44" s="293">
        <v>1500</v>
      </c>
      <c r="Q44" s="292">
        <f t="shared" si="27"/>
        <v>-1125</v>
      </c>
      <c r="R44" s="292">
        <f t="shared" si="28"/>
        <v>375</v>
      </c>
      <c r="S44" s="293"/>
      <c r="T44" s="293"/>
      <c r="U44" s="293"/>
      <c r="V44" s="293"/>
      <c r="W44" s="293"/>
      <c r="X44" s="293"/>
      <c r="Y44" s="293"/>
      <c r="Z44" s="292">
        <f t="shared" si="17"/>
        <v>375</v>
      </c>
      <c r="AA44" s="293"/>
      <c r="AB44" s="292">
        <f t="shared" si="18"/>
        <v>-750</v>
      </c>
      <c r="AC44" s="292">
        <f t="shared" si="19"/>
        <v>375</v>
      </c>
      <c r="AD44" s="293"/>
      <c r="AE44" s="293"/>
      <c r="AF44" s="293"/>
      <c r="AG44" s="293"/>
      <c r="AH44" s="293"/>
      <c r="AI44" s="293"/>
      <c r="AJ44" s="293"/>
      <c r="AK44" s="292">
        <f t="shared" si="20"/>
        <v>375</v>
      </c>
      <c r="AL44" s="293"/>
      <c r="AM44" s="292">
        <f t="shared" si="21"/>
        <v>-375</v>
      </c>
      <c r="AN44" s="292">
        <f t="shared" si="29"/>
        <v>375</v>
      </c>
      <c r="AO44" s="293"/>
      <c r="AP44" s="293"/>
      <c r="AQ44" s="293"/>
      <c r="AR44" s="293"/>
      <c r="AS44" s="293"/>
      <c r="AT44" s="293"/>
      <c r="AU44" s="293"/>
      <c r="AV44" s="292">
        <f t="shared" si="23"/>
        <v>375</v>
      </c>
      <c r="AW44" s="293"/>
      <c r="AX44" s="292">
        <f t="shared" si="24"/>
        <v>0</v>
      </c>
      <c r="AZ44" s="143"/>
      <c r="BD44" s="143" t="str">
        <f t="shared" si="12"/>
        <v>ART-NIC</v>
      </c>
    </row>
    <row r="45" spans="1:56" ht="12" customHeight="1">
      <c r="A45" s="288">
        <v>42</v>
      </c>
      <c r="B45" s="289" t="s">
        <v>1548</v>
      </c>
      <c r="C45" s="290" t="s">
        <v>23</v>
      </c>
      <c r="D45" s="290"/>
      <c r="E45" s="291">
        <v>115</v>
      </c>
      <c r="F45" s="292">
        <v>0</v>
      </c>
      <c r="G45" s="292">
        <f t="shared" si="25"/>
        <v>345</v>
      </c>
      <c r="H45" s="293"/>
      <c r="I45" s="293"/>
      <c r="J45" s="293"/>
      <c r="K45" s="293"/>
      <c r="L45" s="293"/>
      <c r="M45" s="293"/>
      <c r="N45" s="293"/>
      <c r="O45" s="292">
        <f t="shared" si="26"/>
        <v>345</v>
      </c>
      <c r="P45" s="293"/>
      <c r="Q45" s="292">
        <f t="shared" si="27"/>
        <v>345</v>
      </c>
      <c r="R45" s="292">
        <f t="shared" si="28"/>
        <v>345</v>
      </c>
      <c r="S45" s="293">
        <v>50</v>
      </c>
      <c r="T45" s="293"/>
      <c r="U45" s="293"/>
      <c r="V45" s="293"/>
      <c r="W45" s="293"/>
      <c r="X45" s="293"/>
      <c r="Y45" s="293"/>
      <c r="Z45" s="292">
        <f t="shared" si="17"/>
        <v>395</v>
      </c>
      <c r="AA45" s="293">
        <v>1430</v>
      </c>
      <c r="AB45" s="292">
        <f t="shared" si="18"/>
        <v>-690</v>
      </c>
      <c r="AC45" s="292">
        <f t="shared" si="19"/>
        <v>345</v>
      </c>
      <c r="AD45" s="293"/>
      <c r="AE45" s="293"/>
      <c r="AF45" s="293"/>
      <c r="AG45" s="293"/>
      <c r="AH45" s="293"/>
      <c r="AI45" s="293"/>
      <c r="AJ45" s="293"/>
      <c r="AK45" s="292">
        <f t="shared" si="20"/>
        <v>345</v>
      </c>
      <c r="AL45" s="293"/>
      <c r="AM45" s="292">
        <f t="shared" si="21"/>
        <v>-345</v>
      </c>
      <c r="AN45" s="292">
        <f t="shared" si="29"/>
        <v>345</v>
      </c>
      <c r="AO45" s="293"/>
      <c r="AP45" s="293"/>
      <c r="AQ45" s="293"/>
      <c r="AR45" s="293"/>
      <c r="AS45" s="293"/>
      <c r="AT45" s="293"/>
      <c r="AU45" s="293"/>
      <c r="AV45" s="292">
        <f t="shared" si="23"/>
        <v>345</v>
      </c>
      <c r="AW45" s="293"/>
      <c r="AX45" s="292">
        <f t="shared" si="24"/>
        <v>0</v>
      </c>
      <c r="AZ45" s="137" t="str">
        <f>IF(F45&gt;P45,"!!!","")</f>
        <v/>
      </c>
      <c r="BA45" s="143" t="str">
        <f>IF(F45='База 2019'!AX45,"","!!!!!")</f>
        <v/>
      </c>
      <c r="BD45" s="143" t="str">
        <f t="shared" si="12"/>
        <v>ASCOM-GRUP</v>
      </c>
    </row>
    <row r="46" spans="1:56" ht="12" customHeight="1">
      <c r="A46" s="288">
        <v>43</v>
      </c>
      <c r="B46" s="289" t="s">
        <v>86</v>
      </c>
      <c r="C46" s="290" t="s">
        <v>14</v>
      </c>
      <c r="D46" s="290" t="s">
        <v>88</v>
      </c>
      <c r="E46" s="291">
        <v>180</v>
      </c>
      <c r="F46" s="292">
        <v>0</v>
      </c>
      <c r="G46" s="292">
        <f t="shared" si="25"/>
        <v>540</v>
      </c>
      <c r="H46" s="293"/>
      <c r="I46" s="293"/>
      <c r="J46" s="293"/>
      <c r="K46" s="293"/>
      <c r="L46" s="293"/>
      <c r="M46" s="293"/>
      <c r="N46" s="293"/>
      <c r="O46" s="292">
        <f t="shared" si="26"/>
        <v>540</v>
      </c>
      <c r="P46" s="293">
        <v>540</v>
      </c>
      <c r="Q46" s="292">
        <f t="shared" si="27"/>
        <v>0</v>
      </c>
      <c r="R46" s="292">
        <f t="shared" si="28"/>
        <v>540</v>
      </c>
      <c r="S46" s="293"/>
      <c r="T46" s="293"/>
      <c r="U46" s="293">
        <v>1111</v>
      </c>
      <c r="V46" s="293"/>
      <c r="W46" s="293">
        <v>100</v>
      </c>
      <c r="X46" s="293"/>
      <c r="Y46" s="293"/>
      <c r="Z46" s="292">
        <f t="shared" si="17"/>
        <v>1751</v>
      </c>
      <c r="AA46" s="293">
        <v>1651</v>
      </c>
      <c r="AB46" s="292">
        <f t="shared" si="18"/>
        <v>100</v>
      </c>
      <c r="AC46" s="292">
        <f t="shared" si="19"/>
        <v>540</v>
      </c>
      <c r="AD46" s="293"/>
      <c r="AE46" s="293"/>
      <c r="AF46" s="293"/>
      <c r="AG46" s="293"/>
      <c r="AH46" s="293"/>
      <c r="AI46" s="293"/>
      <c r="AJ46" s="293"/>
      <c r="AK46" s="292">
        <f t="shared" si="20"/>
        <v>540</v>
      </c>
      <c r="AL46" s="293">
        <v>540</v>
      </c>
      <c r="AM46" s="292">
        <f t="shared" si="21"/>
        <v>100</v>
      </c>
      <c r="AN46" s="292">
        <f t="shared" si="29"/>
        <v>540</v>
      </c>
      <c r="AO46" s="293"/>
      <c r="AP46" s="293"/>
      <c r="AQ46" s="293"/>
      <c r="AR46" s="293"/>
      <c r="AS46" s="293"/>
      <c r="AT46" s="293"/>
      <c r="AU46" s="293"/>
      <c r="AV46" s="292">
        <f t="shared" si="23"/>
        <v>540</v>
      </c>
      <c r="AW46" s="293">
        <v>640</v>
      </c>
      <c r="AX46" s="292">
        <f t="shared" si="24"/>
        <v>0</v>
      </c>
      <c r="AZ46" s="137" t="str">
        <f>IF(F46&gt;P46,"!!!","")</f>
        <v/>
      </c>
      <c r="BA46" s="143" t="str">
        <f>IF(F46='База 2019'!AX46,"","!!!!!")</f>
        <v/>
      </c>
      <c r="BD46" s="143" t="str">
        <f t="shared" si="12"/>
        <v>ASTRAEA</v>
      </c>
    </row>
    <row r="47" spans="1:56" ht="12" customHeight="1">
      <c r="A47" s="288"/>
      <c r="B47" s="289" t="s">
        <v>3374</v>
      </c>
      <c r="C47" s="290" t="s">
        <v>14</v>
      </c>
      <c r="D47" s="290"/>
      <c r="E47" s="291">
        <v>65</v>
      </c>
      <c r="F47" s="292"/>
      <c r="G47" s="292"/>
      <c r="H47" s="293"/>
      <c r="I47" s="293"/>
      <c r="J47" s="293"/>
      <c r="K47" s="293"/>
      <c r="L47" s="293"/>
      <c r="M47" s="293"/>
      <c r="N47" s="293"/>
      <c r="O47" s="292">
        <f t="shared" si="26"/>
        <v>0</v>
      </c>
      <c r="P47" s="293"/>
      <c r="Q47" s="292"/>
      <c r="R47" s="292"/>
      <c r="S47" s="293"/>
      <c r="T47" s="293"/>
      <c r="U47" s="293"/>
      <c r="V47" s="293"/>
      <c r="W47" s="293"/>
      <c r="X47" s="293"/>
      <c r="Y47" s="293"/>
      <c r="Z47" s="292"/>
      <c r="AA47" s="293"/>
      <c r="AB47" s="292"/>
      <c r="AC47" s="292"/>
      <c r="AD47" s="293"/>
      <c r="AE47" s="293"/>
      <c r="AF47" s="293"/>
      <c r="AG47" s="293"/>
      <c r="AH47" s="293"/>
      <c r="AI47" s="293"/>
      <c r="AJ47" s="293"/>
      <c r="AK47" s="292">
        <f t="shared" si="20"/>
        <v>0</v>
      </c>
      <c r="AL47" s="293"/>
      <c r="AM47" s="292"/>
      <c r="AN47" s="292">
        <v>65</v>
      </c>
      <c r="AO47" s="293"/>
      <c r="AP47" s="293"/>
      <c r="AQ47" s="293"/>
      <c r="AR47" s="293"/>
      <c r="AS47" s="293"/>
      <c r="AT47" s="293"/>
      <c r="AU47" s="293"/>
      <c r="AV47" s="292">
        <f t="shared" si="23"/>
        <v>65</v>
      </c>
      <c r="AW47" s="293"/>
      <c r="AX47" s="292">
        <f t="shared" si="24"/>
        <v>65</v>
      </c>
      <c r="BD47" s="143" t="str">
        <f t="shared" si="12"/>
        <v>AUDIT-CONCRET</v>
      </c>
    </row>
    <row r="48" spans="1:56" ht="12" customHeight="1">
      <c r="A48" s="288">
        <v>44</v>
      </c>
      <c r="B48" s="289" t="s">
        <v>89</v>
      </c>
      <c r="C48" s="290" t="s">
        <v>23</v>
      </c>
      <c r="D48" s="290" t="s">
        <v>90</v>
      </c>
      <c r="E48" s="291">
        <v>50</v>
      </c>
      <c r="F48" s="292">
        <v>0</v>
      </c>
      <c r="G48" s="292">
        <f t="shared" si="25"/>
        <v>150</v>
      </c>
      <c r="H48" s="293"/>
      <c r="I48" s="293"/>
      <c r="J48" s="293"/>
      <c r="K48" s="293"/>
      <c r="L48" s="293"/>
      <c r="M48" s="293"/>
      <c r="N48" s="293"/>
      <c r="O48" s="292">
        <f t="shared" si="26"/>
        <v>150</v>
      </c>
      <c r="P48" s="293">
        <v>700</v>
      </c>
      <c r="Q48" s="292">
        <f t="shared" si="27"/>
        <v>-550</v>
      </c>
      <c r="R48" s="292">
        <f t="shared" si="28"/>
        <v>150</v>
      </c>
      <c r="S48" s="293"/>
      <c r="T48" s="293"/>
      <c r="U48" s="293"/>
      <c r="V48" s="293"/>
      <c r="W48" s="293">
        <v>100</v>
      </c>
      <c r="X48" s="293"/>
      <c r="Y48" s="293"/>
      <c r="Z48" s="292">
        <f t="shared" si="17"/>
        <v>250</v>
      </c>
      <c r="AA48" s="293"/>
      <c r="AB48" s="292">
        <f t="shared" si="18"/>
        <v>-300</v>
      </c>
      <c r="AC48" s="292">
        <f t="shared" si="19"/>
        <v>150</v>
      </c>
      <c r="AD48" s="293"/>
      <c r="AE48" s="293"/>
      <c r="AF48" s="293"/>
      <c r="AG48" s="293"/>
      <c r="AH48" s="293"/>
      <c r="AI48" s="293"/>
      <c r="AJ48" s="293"/>
      <c r="AK48" s="292">
        <f t="shared" si="20"/>
        <v>150</v>
      </c>
      <c r="AL48" s="293"/>
      <c r="AM48" s="292">
        <f t="shared" si="21"/>
        <v>-150</v>
      </c>
      <c r="AN48" s="292">
        <f t="shared" si="29"/>
        <v>150</v>
      </c>
      <c r="AO48" s="293"/>
      <c r="AP48" s="293"/>
      <c r="AQ48" s="293"/>
      <c r="AR48" s="293"/>
      <c r="AS48" s="293"/>
      <c r="AT48" s="293"/>
      <c r="AU48" s="293"/>
      <c r="AV48" s="292">
        <f t="shared" si="23"/>
        <v>150</v>
      </c>
      <c r="AW48" s="293"/>
      <c r="AX48" s="292">
        <f t="shared" si="24"/>
        <v>0</v>
      </c>
      <c r="AZ48" s="143"/>
      <c r="BA48" s="143" t="str">
        <f>IF(F48='База 2019'!AX47,"","!!!!!")</f>
        <v/>
      </c>
      <c r="BD48" s="143" t="str">
        <f t="shared" si="12"/>
        <v>AUGUST</v>
      </c>
    </row>
    <row r="49" spans="1:56" ht="12" customHeight="1">
      <c r="A49" s="288">
        <v>45</v>
      </c>
      <c r="B49" s="289" t="s">
        <v>96</v>
      </c>
      <c r="C49" s="290" t="s">
        <v>14</v>
      </c>
      <c r="D49" s="290" t="s">
        <v>98</v>
      </c>
      <c r="E49" s="291">
        <v>200</v>
      </c>
      <c r="F49" s="292">
        <v>0</v>
      </c>
      <c r="G49" s="292">
        <f t="shared" si="25"/>
        <v>600</v>
      </c>
      <c r="H49" s="293"/>
      <c r="I49" s="293"/>
      <c r="J49" s="293"/>
      <c r="K49" s="293"/>
      <c r="L49" s="293"/>
      <c r="M49" s="293"/>
      <c r="N49" s="293"/>
      <c r="O49" s="292">
        <f t="shared" si="26"/>
        <v>600</v>
      </c>
      <c r="P49" s="293">
        <v>1200</v>
      </c>
      <c r="Q49" s="292">
        <f t="shared" si="27"/>
        <v>-600</v>
      </c>
      <c r="R49" s="292">
        <f t="shared" si="28"/>
        <v>600</v>
      </c>
      <c r="S49" s="293"/>
      <c r="T49" s="293"/>
      <c r="U49" s="293"/>
      <c r="V49" s="293"/>
      <c r="W49" s="293"/>
      <c r="X49" s="293"/>
      <c r="Y49" s="293"/>
      <c r="Z49" s="292">
        <f t="shared" si="17"/>
        <v>600</v>
      </c>
      <c r="AA49" s="293"/>
      <c r="AB49" s="292">
        <f t="shared" si="18"/>
        <v>0</v>
      </c>
      <c r="AC49" s="292">
        <f t="shared" si="19"/>
        <v>600</v>
      </c>
      <c r="AD49" s="293">
        <v>50</v>
      </c>
      <c r="AE49" s="293"/>
      <c r="AF49" s="293"/>
      <c r="AG49" s="293"/>
      <c r="AH49" s="293">
        <v>100</v>
      </c>
      <c r="AI49" s="293"/>
      <c r="AJ49" s="293"/>
      <c r="AK49" s="292">
        <f t="shared" si="20"/>
        <v>750</v>
      </c>
      <c r="AL49" s="293">
        <v>750</v>
      </c>
      <c r="AM49" s="292">
        <f t="shared" si="21"/>
        <v>0</v>
      </c>
      <c r="AN49" s="292">
        <f t="shared" si="29"/>
        <v>600</v>
      </c>
      <c r="AO49" s="293"/>
      <c r="AP49" s="293"/>
      <c r="AQ49" s="293"/>
      <c r="AR49" s="293"/>
      <c r="AS49" s="293"/>
      <c r="AT49" s="293"/>
      <c r="AU49" s="293"/>
      <c r="AV49" s="292">
        <f t="shared" si="23"/>
        <v>600</v>
      </c>
      <c r="AW49" s="293">
        <v>600</v>
      </c>
      <c r="AX49" s="292">
        <f t="shared" si="24"/>
        <v>0</v>
      </c>
      <c r="AZ49" s="137" t="str">
        <f>IF(F49&gt;P49,"!!!","")</f>
        <v/>
      </c>
      <c r="BA49" s="143" t="str">
        <f>IF(F49='База 2019'!AX48,"","!!!!!")</f>
        <v/>
      </c>
      <c r="BD49" s="143" t="str">
        <f t="shared" si="12"/>
        <v>AUTOCOMERŢ-SERVICE</v>
      </c>
    </row>
    <row r="50" spans="1:56" ht="12" customHeight="1">
      <c r="A50" s="288">
        <v>46</v>
      </c>
      <c r="B50" s="534" t="s">
        <v>3455</v>
      </c>
      <c r="C50" s="290" t="s">
        <v>14</v>
      </c>
      <c r="D50" s="290"/>
      <c r="E50" s="291">
        <v>100</v>
      </c>
      <c r="F50" s="292">
        <v>0</v>
      </c>
      <c r="G50" s="292">
        <f t="shared" si="25"/>
        <v>300</v>
      </c>
      <c r="H50" s="293">
        <v>50</v>
      </c>
      <c r="I50" s="293"/>
      <c r="J50" s="293"/>
      <c r="K50" s="293"/>
      <c r="L50" s="293"/>
      <c r="M50" s="293"/>
      <c r="N50" s="293"/>
      <c r="O50" s="292">
        <f t="shared" si="26"/>
        <v>350</v>
      </c>
      <c r="P50" s="293"/>
      <c r="Q50" s="292">
        <f t="shared" si="27"/>
        <v>350</v>
      </c>
      <c r="R50" s="292">
        <f t="shared" si="28"/>
        <v>300</v>
      </c>
      <c r="S50" s="293"/>
      <c r="T50" s="293"/>
      <c r="U50" s="293"/>
      <c r="V50" s="293"/>
      <c r="W50" s="293"/>
      <c r="X50" s="293"/>
      <c r="Y50" s="293"/>
      <c r="Z50" s="292">
        <f t="shared" si="17"/>
        <v>300</v>
      </c>
      <c r="AA50" s="293"/>
      <c r="AB50" s="292">
        <f t="shared" si="18"/>
        <v>650</v>
      </c>
      <c r="AC50" s="292">
        <f t="shared" si="19"/>
        <v>300</v>
      </c>
      <c r="AD50" s="293"/>
      <c r="AE50" s="293"/>
      <c r="AF50" s="293"/>
      <c r="AG50" s="293"/>
      <c r="AH50" s="293">
        <v>100</v>
      </c>
      <c r="AI50" s="293"/>
      <c r="AJ50" s="293"/>
      <c r="AK50" s="292">
        <f t="shared" si="20"/>
        <v>400</v>
      </c>
      <c r="AL50" s="293">
        <v>3030</v>
      </c>
      <c r="AM50" s="292">
        <f t="shared" si="21"/>
        <v>-1980</v>
      </c>
      <c r="AN50" s="292">
        <v>100</v>
      </c>
      <c r="AO50" s="293"/>
      <c r="AP50" s="293"/>
      <c r="AQ50" s="293"/>
      <c r="AR50" s="293"/>
      <c r="AS50" s="293"/>
      <c r="AT50" s="293"/>
      <c r="AU50" s="293">
        <v>1880</v>
      </c>
      <c r="AV50" s="292">
        <f t="shared" si="23"/>
        <v>1980</v>
      </c>
      <c r="AW50" s="293"/>
      <c r="AX50" s="292">
        <f t="shared" si="24"/>
        <v>0</v>
      </c>
      <c r="AZ50" s="143"/>
      <c r="BA50" s="143" t="str">
        <f>IF(F50='База 2019'!AX50,"","!!!!!")</f>
        <v/>
      </c>
      <c r="BD50" s="143" t="str">
        <f t="shared" si="12"/>
        <v>AUTOCOMTRANS (УБРАТЬ В 2021)</v>
      </c>
    </row>
    <row r="51" spans="1:56" ht="12" customHeight="1">
      <c r="A51" s="288">
        <v>47</v>
      </c>
      <c r="B51" s="289" t="s">
        <v>3296</v>
      </c>
      <c r="C51" s="290" t="s">
        <v>23</v>
      </c>
      <c r="D51" s="290" t="s">
        <v>103</v>
      </c>
      <c r="E51" s="291">
        <v>95</v>
      </c>
      <c r="F51" s="292">
        <v>0</v>
      </c>
      <c r="G51" s="292">
        <f t="shared" si="25"/>
        <v>285</v>
      </c>
      <c r="H51" s="293"/>
      <c r="I51" s="293">
        <v>100</v>
      </c>
      <c r="J51" s="293"/>
      <c r="K51" s="293"/>
      <c r="L51" s="293"/>
      <c r="M51" s="293"/>
      <c r="N51" s="293"/>
      <c r="O51" s="292">
        <f t="shared" si="26"/>
        <v>385</v>
      </c>
      <c r="P51" s="293">
        <v>1270</v>
      </c>
      <c r="Q51" s="292">
        <f t="shared" si="27"/>
        <v>-885</v>
      </c>
      <c r="R51" s="292">
        <f t="shared" si="28"/>
        <v>285</v>
      </c>
      <c r="S51" s="293"/>
      <c r="T51" s="293">
        <v>100</v>
      </c>
      <c r="U51" s="293"/>
      <c r="V51" s="293"/>
      <c r="W51" s="293"/>
      <c r="X51" s="293"/>
      <c r="Y51" s="293">
        <v>500</v>
      </c>
      <c r="Z51" s="292">
        <f t="shared" si="17"/>
        <v>885</v>
      </c>
      <c r="AA51" s="293"/>
      <c r="AB51" s="292">
        <f t="shared" si="18"/>
        <v>0</v>
      </c>
      <c r="AC51" s="292"/>
      <c r="AD51" s="293"/>
      <c r="AE51" s="293"/>
      <c r="AF51" s="293"/>
      <c r="AG51" s="293"/>
      <c r="AH51" s="293"/>
      <c r="AI51" s="293"/>
      <c r="AJ51" s="293"/>
      <c r="AK51" s="292">
        <f t="shared" si="20"/>
        <v>0</v>
      </c>
      <c r="AL51" s="293"/>
      <c r="AM51" s="292">
        <f t="shared" si="21"/>
        <v>0</v>
      </c>
      <c r="AN51" s="292"/>
      <c r="AO51" s="293"/>
      <c r="AP51" s="293"/>
      <c r="AQ51" s="293"/>
      <c r="AR51" s="293"/>
      <c r="AS51" s="293"/>
      <c r="AT51" s="293"/>
      <c r="AU51" s="293"/>
      <c r="AV51" s="292">
        <f t="shared" si="23"/>
        <v>0</v>
      </c>
      <c r="AW51" s="293"/>
      <c r="AX51" s="292">
        <f t="shared" si="24"/>
        <v>0</v>
      </c>
      <c r="AZ51" s="143"/>
      <c r="BD51" s="143" t="str">
        <f t="shared" si="12"/>
        <v>AUTOIMPORT (STOP 30.06.2020)</v>
      </c>
    </row>
    <row r="52" spans="1:56" ht="12" customHeight="1">
      <c r="A52" s="288">
        <v>48</v>
      </c>
      <c r="B52" s="289" t="s">
        <v>104</v>
      </c>
      <c r="C52" s="290" t="s">
        <v>14</v>
      </c>
      <c r="D52" s="290" t="s">
        <v>898</v>
      </c>
      <c r="E52" s="291">
        <v>170</v>
      </c>
      <c r="F52" s="292">
        <v>0</v>
      </c>
      <c r="G52" s="292">
        <f t="shared" si="25"/>
        <v>510</v>
      </c>
      <c r="H52" s="293"/>
      <c r="I52" s="293"/>
      <c r="J52" s="293"/>
      <c r="K52" s="293"/>
      <c r="L52" s="293"/>
      <c r="M52" s="293"/>
      <c r="N52" s="293"/>
      <c r="O52" s="292">
        <f t="shared" si="26"/>
        <v>510</v>
      </c>
      <c r="P52" s="293">
        <v>510</v>
      </c>
      <c r="Q52" s="292">
        <f t="shared" si="27"/>
        <v>0</v>
      </c>
      <c r="R52" s="292">
        <f t="shared" si="28"/>
        <v>510</v>
      </c>
      <c r="S52" s="293"/>
      <c r="T52" s="293"/>
      <c r="U52" s="293"/>
      <c r="V52" s="293"/>
      <c r="W52" s="293"/>
      <c r="X52" s="293"/>
      <c r="Y52" s="293"/>
      <c r="Z52" s="292">
        <f t="shared" si="17"/>
        <v>510</v>
      </c>
      <c r="AA52" s="293">
        <v>1020</v>
      </c>
      <c r="AB52" s="292">
        <f t="shared" si="18"/>
        <v>-510</v>
      </c>
      <c r="AC52" s="292">
        <f t="shared" ref="AC52:AC57" si="30">$E52*3</f>
        <v>510</v>
      </c>
      <c r="AD52" s="293"/>
      <c r="AE52" s="293"/>
      <c r="AF52" s="293"/>
      <c r="AG52" s="293"/>
      <c r="AH52" s="293">
        <v>100</v>
      </c>
      <c r="AI52" s="293"/>
      <c r="AJ52" s="293"/>
      <c r="AK52" s="292">
        <f t="shared" si="20"/>
        <v>610</v>
      </c>
      <c r="AL52" s="293"/>
      <c r="AM52" s="292">
        <f t="shared" si="21"/>
        <v>100</v>
      </c>
      <c r="AN52" s="292">
        <f t="shared" ref="AN52:AN57" si="31">$E52*3</f>
        <v>510</v>
      </c>
      <c r="AO52" s="293"/>
      <c r="AP52" s="293"/>
      <c r="AQ52" s="293"/>
      <c r="AR52" s="293"/>
      <c r="AS52" s="293"/>
      <c r="AT52" s="293"/>
      <c r="AU52" s="293"/>
      <c r="AV52" s="292">
        <f t="shared" si="23"/>
        <v>510</v>
      </c>
      <c r="AW52" s="293"/>
      <c r="AX52" s="292">
        <f t="shared" si="24"/>
        <v>610</v>
      </c>
      <c r="AZ52" s="137" t="str">
        <f>IF(F52&gt;P52,"!!!","")</f>
        <v/>
      </c>
      <c r="BA52" s="143" t="str">
        <f>IF(F52='База 2019'!AX51,"","!!!!!")</f>
        <v/>
      </c>
      <c r="BD52" s="143" t="str">
        <f t="shared" si="12"/>
        <v>AUTOMOBILIST-BĂLŢI</v>
      </c>
    </row>
    <row r="53" spans="1:56" ht="12" customHeight="1">
      <c r="A53" s="288">
        <v>49</v>
      </c>
      <c r="B53" s="289" t="s">
        <v>853</v>
      </c>
      <c r="C53" s="290" t="s">
        <v>14</v>
      </c>
      <c r="D53" s="290" t="s">
        <v>803</v>
      </c>
      <c r="E53" s="291">
        <v>100</v>
      </c>
      <c r="F53" s="292">
        <v>210</v>
      </c>
      <c r="G53" s="292">
        <f t="shared" si="25"/>
        <v>300</v>
      </c>
      <c r="H53" s="293"/>
      <c r="I53" s="293"/>
      <c r="J53" s="293"/>
      <c r="K53" s="293"/>
      <c r="L53" s="293"/>
      <c r="M53" s="293"/>
      <c r="N53" s="293"/>
      <c r="O53" s="292">
        <f t="shared" si="26"/>
        <v>300</v>
      </c>
      <c r="P53" s="293">
        <v>510</v>
      </c>
      <c r="Q53" s="292">
        <f t="shared" si="27"/>
        <v>0</v>
      </c>
      <c r="R53" s="292">
        <f t="shared" si="28"/>
        <v>300</v>
      </c>
      <c r="S53" s="293"/>
      <c r="T53" s="293"/>
      <c r="U53" s="293"/>
      <c r="V53" s="293"/>
      <c r="W53" s="293"/>
      <c r="X53" s="293"/>
      <c r="Y53" s="293"/>
      <c r="Z53" s="292">
        <f t="shared" si="17"/>
        <v>300</v>
      </c>
      <c r="AA53" s="293">
        <v>300</v>
      </c>
      <c r="AB53" s="292">
        <f t="shared" si="18"/>
        <v>0</v>
      </c>
      <c r="AC53" s="292">
        <f t="shared" si="30"/>
        <v>300</v>
      </c>
      <c r="AD53" s="293"/>
      <c r="AE53" s="293"/>
      <c r="AF53" s="293"/>
      <c r="AG53" s="293"/>
      <c r="AH53" s="293"/>
      <c r="AI53" s="293"/>
      <c r="AJ53" s="293"/>
      <c r="AK53" s="292">
        <f t="shared" si="20"/>
        <v>300</v>
      </c>
      <c r="AL53" s="293">
        <v>400</v>
      </c>
      <c r="AM53" s="292">
        <f t="shared" si="21"/>
        <v>-100</v>
      </c>
      <c r="AN53" s="292">
        <f t="shared" si="31"/>
        <v>300</v>
      </c>
      <c r="AO53" s="293"/>
      <c r="AP53" s="293">
        <v>100</v>
      </c>
      <c r="AQ53" s="293"/>
      <c r="AR53" s="293"/>
      <c r="AS53" s="293"/>
      <c r="AT53" s="293"/>
      <c r="AU53" s="293"/>
      <c r="AV53" s="292">
        <f t="shared" si="23"/>
        <v>400</v>
      </c>
      <c r="AW53" s="293"/>
      <c r="AX53" s="292">
        <f t="shared" si="24"/>
        <v>300</v>
      </c>
      <c r="AZ53" s="143"/>
      <c r="BA53" s="143" t="str">
        <f>IF(F53='База 2019'!AX52,"","!!!!!")</f>
        <v>!!!!!</v>
      </c>
      <c r="BD53" s="143" t="str">
        <f t="shared" si="12"/>
        <v>AUTO-REVIZOR</v>
      </c>
    </row>
    <row r="54" spans="1:56" ht="11.25" customHeight="1">
      <c r="A54" s="288">
        <v>50</v>
      </c>
      <c r="B54" s="289" t="s">
        <v>1619</v>
      </c>
      <c r="C54" s="290" t="s">
        <v>14</v>
      </c>
      <c r="D54" s="290"/>
      <c r="E54" s="291">
        <v>80</v>
      </c>
      <c r="F54" s="292">
        <v>150</v>
      </c>
      <c r="G54" s="292">
        <f t="shared" si="25"/>
        <v>240</v>
      </c>
      <c r="H54" s="293"/>
      <c r="I54" s="293"/>
      <c r="J54" s="293"/>
      <c r="K54" s="293"/>
      <c r="L54" s="293"/>
      <c r="M54" s="293"/>
      <c r="N54" s="293"/>
      <c r="O54" s="292">
        <f t="shared" si="26"/>
        <v>240</v>
      </c>
      <c r="P54" s="293">
        <v>390</v>
      </c>
      <c r="Q54" s="292">
        <f t="shared" si="27"/>
        <v>0</v>
      </c>
      <c r="R54" s="292">
        <f t="shared" si="28"/>
        <v>240</v>
      </c>
      <c r="S54" s="293"/>
      <c r="T54" s="293"/>
      <c r="U54" s="293"/>
      <c r="V54" s="293"/>
      <c r="W54" s="293"/>
      <c r="X54" s="293"/>
      <c r="Y54" s="293"/>
      <c r="Z54" s="292">
        <f t="shared" si="17"/>
        <v>240</v>
      </c>
      <c r="AA54" s="293"/>
      <c r="AB54" s="292">
        <f t="shared" si="18"/>
        <v>240</v>
      </c>
      <c r="AC54" s="292">
        <f t="shared" si="30"/>
        <v>240</v>
      </c>
      <c r="AD54" s="293"/>
      <c r="AE54" s="293"/>
      <c r="AF54" s="293"/>
      <c r="AG54" s="293"/>
      <c r="AH54" s="293"/>
      <c r="AI54" s="293"/>
      <c r="AJ54" s="293"/>
      <c r="AK54" s="292">
        <f t="shared" si="20"/>
        <v>240</v>
      </c>
      <c r="AL54" s="293">
        <v>820</v>
      </c>
      <c r="AM54" s="292">
        <f t="shared" si="21"/>
        <v>-340</v>
      </c>
      <c r="AN54" s="292">
        <f t="shared" si="31"/>
        <v>240</v>
      </c>
      <c r="AO54" s="293"/>
      <c r="AP54" s="293">
        <v>100</v>
      </c>
      <c r="AQ54" s="293"/>
      <c r="AR54" s="293"/>
      <c r="AS54" s="293"/>
      <c r="AT54" s="293"/>
      <c r="AU54" s="293"/>
      <c r="AV54" s="292">
        <f t="shared" si="23"/>
        <v>340</v>
      </c>
      <c r="AW54" s="293"/>
      <c r="AX54" s="292">
        <f t="shared" si="24"/>
        <v>0</v>
      </c>
      <c r="AZ54" s="143"/>
      <c r="BA54" s="143" t="str">
        <f>IF(F54='База 2019'!AX53,"","!!!!!")</f>
        <v>!!!!!</v>
      </c>
      <c r="BD54" s="143" t="str">
        <f t="shared" si="12"/>
        <v>AUTOREVIZOR CENTRU</v>
      </c>
    </row>
    <row r="55" spans="1:56" ht="11.25" customHeight="1">
      <c r="A55" s="288">
        <v>51</v>
      </c>
      <c r="B55" s="289" t="s">
        <v>109</v>
      </c>
      <c r="C55" s="290" t="s">
        <v>14</v>
      </c>
      <c r="D55" s="290" t="s">
        <v>111</v>
      </c>
      <c r="E55" s="291">
        <v>185</v>
      </c>
      <c r="F55" s="292">
        <v>0</v>
      </c>
      <c r="G55" s="292">
        <f t="shared" si="25"/>
        <v>555</v>
      </c>
      <c r="H55" s="293"/>
      <c r="I55" s="293"/>
      <c r="J55" s="293"/>
      <c r="K55" s="293"/>
      <c r="L55" s="293"/>
      <c r="M55" s="293"/>
      <c r="N55" s="293"/>
      <c r="O55" s="292">
        <f t="shared" si="26"/>
        <v>555</v>
      </c>
      <c r="P55" s="293">
        <v>555</v>
      </c>
      <c r="Q55" s="292">
        <f t="shared" si="27"/>
        <v>0</v>
      </c>
      <c r="R55" s="292">
        <f t="shared" si="28"/>
        <v>555</v>
      </c>
      <c r="S55" s="293"/>
      <c r="T55" s="293"/>
      <c r="U55" s="293"/>
      <c r="V55" s="293"/>
      <c r="W55" s="293"/>
      <c r="X55" s="293"/>
      <c r="Y55" s="293"/>
      <c r="Z55" s="292">
        <f t="shared" si="17"/>
        <v>555</v>
      </c>
      <c r="AA55" s="293">
        <v>555</v>
      </c>
      <c r="AB55" s="292">
        <f t="shared" ref="AB55:AB87" si="32">Q55+Z55-AA55</f>
        <v>0</v>
      </c>
      <c r="AC55" s="292">
        <f t="shared" si="30"/>
        <v>555</v>
      </c>
      <c r="AD55" s="293">
        <v>50</v>
      </c>
      <c r="AE55" s="293"/>
      <c r="AF55" s="293"/>
      <c r="AG55" s="293"/>
      <c r="AH55" s="293">
        <v>100</v>
      </c>
      <c r="AI55" s="293"/>
      <c r="AJ55" s="293"/>
      <c r="AK55" s="292">
        <f t="shared" si="20"/>
        <v>705</v>
      </c>
      <c r="AL55" s="293">
        <v>1260</v>
      </c>
      <c r="AM55" s="292">
        <f t="shared" ref="AM55:AM87" si="33">AB55+AK55-AL55</f>
        <v>-555</v>
      </c>
      <c r="AN55" s="292">
        <f t="shared" si="31"/>
        <v>555</v>
      </c>
      <c r="AO55" s="293"/>
      <c r="AP55" s="293"/>
      <c r="AQ55" s="293"/>
      <c r="AR55" s="293"/>
      <c r="AS55" s="293"/>
      <c r="AT55" s="293"/>
      <c r="AU55" s="293"/>
      <c r="AV55" s="292">
        <f t="shared" si="23"/>
        <v>555</v>
      </c>
      <c r="AW55" s="293"/>
      <c r="AX55" s="292">
        <f t="shared" ref="AX55:AX87" si="34">AM55+AV55-AW55</f>
        <v>0</v>
      </c>
      <c r="AZ55" s="143"/>
      <c r="BA55" s="143" t="str">
        <f>IF(F55='База 2019'!AX54,"","!!!!!")</f>
        <v>!!!!!</v>
      </c>
      <c r="BD55" s="143" t="str">
        <f t="shared" si="12"/>
        <v>AUTOSERVICE ŞI COMERŢI</v>
      </c>
    </row>
    <row r="56" spans="1:56" ht="12" customHeight="1">
      <c r="A56" s="288">
        <v>52</v>
      </c>
      <c r="B56" s="289" t="s">
        <v>114</v>
      </c>
      <c r="C56" s="290" t="s">
        <v>23</v>
      </c>
      <c r="D56" s="290" t="s">
        <v>116</v>
      </c>
      <c r="E56" s="291">
        <v>125</v>
      </c>
      <c r="F56" s="292">
        <v>0</v>
      </c>
      <c r="G56" s="292">
        <f t="shared" si="25"/>
        <v>375</v>
      </c>
      <c r="H56" s="293"/>
      <c r="I56" s="293"/>
      <c r="J56" s="293"/>
      <c r="K56" s="293"/>
      <c r="L56" s="293"/>
      <c r="M56" s="293"/>
      <c r="N56" s="293"/>
      <c r="O56" s="292">
        <f t="shared" si="26"/>
        <v>375</v>
      </c>
      <c r="P56" s="293">
        <v>1500</v>
      </c>
      <c r="Q56" s="292">
        <f t="shared" si="27"/>
        <v>-1125</v>
      </c>
      <c r="R56" s="292">
        <f t="shared" si="28"/>
        <v>375</v>
      </c>
      <c r="S56" s="293"/>
      <c r="T56" s="293"/>
      <c r="U56" s="293"/>
      <c r="V56" s="293"/>
      <c r="W56" s="293">
        <v>100</v>
      </c>
      <c r="X56" s="293"/>
      <c r="Y56" s="293"/>
      <c r="Z56" s="292">
        <f t="shared" si="17"/>
        <v>475</v>
      </c>
      <c r="AA56" s="293">
        <v>100</v>
      </c>
      <c r="AB56" s="292">
        <f t="shared" si="32"/>
        <v>-750</v>
      </c>
      <c r="AC56" s="292">
        <f t="shared" si="30"/>
        <v>375</v>
      </c>
      <c r="AD56" s="293"/>
      <c r="AE56" s="293"/>
      <c r="AF56" s="293"/>
      <c r="AG56" s="293"/>
      <c r="AH56" s="293"/>
      <c r="AI56" s="293"/>
      <c r="AJ56" s="293"/>
      <c r="AK56" s="292">
        <f t="shared" si="20"/>
        <v>375</v>
      </c>
      <c r="AL56" s="293"/>
      <c r="AM56" s="292">
        <f t="shared" si="33"/>
        <v>-375</v>
      </c>
      <c r="AN56" s="292">
        <f t="shared" si="31"/>
        <v>375</v>
      </c>
      <c r="AO56" s="293">
        <v>50</v>
      </c>
      <c r="AP56" s="293"/>
      <c r="AQ56" s="293"/>
      <c r="AR56" s="293"/>
      <c r="AS56" s="293"/>
      <c r="AT56" s="293"/>
      <c r="AU56" s="293"/>
      <c r="AV56" s="292">
        <f t="shared" si="23"/>
        <v>425</v>
      </c>
      <c r="AW56" s="293">
        <v>50</v>
      </c>
      <c r="AX56" s="292">
        <f t="shared" si="34"/>
        <v>0</v>
      </c>
      <c r="AZ56" s="143"/>
      <c r="BA56" s="143" t="str">
        <f>IF(F56='База 2019'!AX55,"","!!!!!")</f>
        <v/>
      </c>
      <c r="BD56" s="143" t="str">
        <f t="shared" si="12"/>
        <v>AVANTAJ-AV</v>
      </c>
    </row>
    <row r="57" spans="1:56" ht="12" customHeight="1">
      <c r="A57" s="288">
        <v>53</v>
      </c>
      <c r="B57" s="289" t="s">
        <v>1549</v>
      </c>
      <c r="C57" s="290" t="s">
        <v>23</v>
      </c>
      <c r="D57" s="290"/>
      <c r="E57" s="291">
        <v>100</v>
      </c>
      <c r="F57" s="292">
        <v>0</v>
      </c>
      <c r="G57" s="292">
        <f t="shared" si="25"/>
        <v>300</v>
      </c>
      <c r="H57" s="293"/>
      <c r="I57" s="293"/>
      <c r="J57" s="293"/>
      <c r="K57" s="293"/>
      <c r="L57" s="293"/>
      <c r="M57" s="293"/>
      <c r="N57" s="293"/>
      <c r="O57" s="292">
        <f t="shared" si="26"/>
        <v>300</v>
      </c>
      <c r="P57" s="293">
        <v>300</v>
      </c>
      <c r="Q57" s="292">
        <f t="shared" si="27"/>
        <v>0</v>
      </c>
      <c r="R57" s="292">
        <f t="shared" si="28"/>
        <v>300</v>
      </c>
      <c r="S57" s="293"/>
      <c r="T57" s="293"/>
      <c r="U57" s="293"/>
      <c r="V57" s="293"/>
      <c r="W57" s="293"/>
      <c r="X57" s="293"/>
      <c r="Y57" s="293"/>
      <c r="Z57" s="292">
        <f t="shared" si="17"/>
        <v>300</v>
      </c>
      <c r="AA57" s="293">
        <v>300</v>
      </c>
      <c r="AB57" s="292">
        <f t="shared" si="32"/>
        <v>0</v>
      </c>
      <c r="AC57" s="292">
        <f t="shared" si="30"/>
        <v>300</v>
      </c>
      <c r="AD57" s="293"/>
      <c r="AE57" s="293"/>
      <c r="AF57" s="293"/>
      <c r="AG57" s="293"/>
      <c r="AH57" s="293"/>
      <c r="AI57" s="293"/>
      <c r="AJ57" s="293"/>
      <c r="AK57" s="292">
        <f t="shared" si="20"/>
        <v>300</v>
      </c>
      <c r="AL57" s="293">
        <v>300</v>
      </c>
      <c r="AM57" s="292">
        <f t="shared" si="33"/>
        <v>0</v>
      </c>
      <c r="AN57" s="292">
        <f t="shared" si="31"/>
        <v>300</v>
      </c>
      <c r="AO57" s="293"/>
      <c r="AP57" s="293"/>
      <c r="AQ57" s="293"/>
      <c r="AR57" s="293"/>
      <c r="AS57" s="293"/>
      <c r="AT57" s="293"/>
      <c r="AU57" s="293"/>
      <c r="AV57" s="292">
        <f t="shared" si="23"/>
        <v>300</v>
      </c>
      <c r="AW57" s="293">
        <v>300</v>
      </c>
      <c r="AX57" s="292">
        <f t="shared" si="34"/>
        <v>0</v>
      </c>
      <c r="AZ57" s="137" t="str">
        <f>IF(F57&gt;P57,"!!!","")</f>
        <v/>
      </c>
      <c r="BA57" s="143" t="str">
        <f>IF(F57='База 2019'!AX57,"","!!!!!")</f>
        <v/>
      </c>
      <c r="BD57" s="143" t="str">
        <f t="shared" si="12"/>
        <v>AVIATEHSERVICE</v>
      </c>
    </row>
    <row r="58" spans="1:56" ht="12" customHeight="1">
      <c r="A58" s="288">
        <v>54</v>
      </c>
      <c r="B58" s="296" t="s">
        <v>3065</v>
      </c>
      <c r="C58" s="297" t="s">
        <v>1708</v>
      </c>
      <c r="D58" s="297" t="s">
        <v>119</v>
      </c>
      <c r="E58" s="298">
        <v>30</v>
      </c>
      <c r="F58" s="299">
        <v>2025</v>
      </c>
      <c r="G58" s="299"/>
      <c r="H58" s="300"/>
      <c r="I58" s="300"/>
      <c r="J58" s="300"/>
      <c r="K58" s="300"/>
      <c r="L58" s="300"/>
      <c r="M58" s="300"/>
      <c r="N58" s="300"/>
      <c r="O58" s="299"/>
      <c r="P58" s="300"/>
      <c r="Q58" s="299">
        <f t="shared" si="27"/>
        <v>2025</v>
      </c>
      <c r="R58" s="299"/>
      <c r="S58" s="300"/>
      <c r="T58" s="300"/>
      <c r="U58" s="300"/>
      <c r="V58" s="300"/>
      <c r="W58" s="300"/>
      <c r="X58" s="300"/>
      <c r="Y58" s="300"/>
      <c r="Z58" s="299"/>
      <c r="AA58" s="300"/>
      <c r="AB58" s="299">
        <f t="shared" si="32"/>
        <v>2025</v>
      </c>
      <c r="AC58" s="299"/>
      <c r="AD58" s="300"/>
      <c r="AE58" s="300"/>
      <c r="AF58" s="300"/>
      <c r="AG58" s="300"/>
      <c r="AH58" s="300"/>
      <c r="AI58" s="300"/>
      <c r="AJ58" s="300"/>
      <c r="AK58" s="299"/>
      <c r="AL58" s="300"/>
      <c r="AM58" s="299">
        <f t="shared" si="33"/>
        <v>2025</v>
      </c>
      <c r="AN58" s="299"/>
      <c r="AO58" s="300"/>
      <c r="AP58" s="300"/>
      <c r="AQ58" s="300"/>
      <c r="AR58" s="300"/>
      <c r="AS58" s="300"/>
      <c r="AT58" s="300"/>
      <c r="AU58" s="300"/>
      <c r="AV58" s="299"/>
      <c r="AW58" s="300"/>
      <c r="AX58" s="299">
        <f t="shared" si="34"/>
        <v>2025</v>
      </c>
      <c r="AZ58" s="137" t="str">
        <f>IF(F58&gt;P58,"!!!","")</f>
        <v>!!!</v>
      </c>
      <c r="BA58" s="143" t="str">
        <f>IF(F58='База 2019'!AX58,"","!!!!!")</f>
        <v>!!!!!</v>
      </c>
      <c r="BD58" s="143" t="str">
        <f t="shared" si="12"/>
        <v>AVICOLA-ABACLIA (ДОГ. ДО 01.12.17)</v>
      </c>
    </row>
    <row r="59" spans="1:56" ht="12" customHeight="1">
      <c r="A59" s="288">
        <v>55</v>
      </c>
      <c r="B59" s="289" t="s">
        <v>120</v>
      </c>
      <c r="C59" s="290" t="s">
        <v>14</v>
      </c>
      <c r="D59" s="290" t="s">
        <v>899</v>
      </c>
      <c r="E59" s="291">
        <v>105</v>
      </c>
      <c r="F59" s="292">
        <v>315</v>
      </c>
      <c r="G59" s="292">
        <f t="shared" ref="G59:G76" si="35">E59*3</f>
        <v>315</v>
      </c>
      <c r="H59" s="293"/>
      <c r="I59" s="293"/>
      <c r="J59" s="293"/>
      <c r="K59" s="293"/>
      <c r="L59" s="293"/>
      <c r="M59" s="293"/>
      <c r="N59" s="293"/>
      <c r="O59" s="292">
        <f t="shared" ref="O59:O76" si="36">SUM(G59:N59)</f>
        <v>315</v>
      </c>
      <c r="P59" s="293">
        <v>630</v>
      </c>
      <c r="Q59" s="292">
        <f t="shared" si="27"/>
        <v>0</v>
      </c>
      <c r="R59" s="292">
        <f t="shared" ref="R59:R76" si="37">E59*3</f>
        <v>315</v>
      </c>
      <c r="S59" s="293">
        <v>50</v>
      </c>
      <c r="T59" s="293"/>
      <c r="U59" s="293"/>
      <c r="V59" s="293"/>
      <c r="W59" s="293">
        <v>100</v>
      </c>
      <c r="X59" s="293"/>
      <c r="Y59" s="293"/>
      <c r="Z59" s="292">
        <f t="shared" ref="Z59:Z76" si="38">SUM(R59:Y59)</f>
        <v>465</v>
      </c>
      <c r="AA59" s="293">
        <v>465</v>
      </c>
      <c r="AB59" s="292">
        <f t="shared" si="32"/>
        <v>0</v>
      </c>
      <c r="AC59" s="292">
        <f t="shared" ref="AC59:AC76" si="39">$E59*3</f>
        <v>315</v>
      </c>
      <c r="AD59" s="293"/>
      <c r="AE59" s="293">
        <v>115</v>
      </c>
      <c r="AF59" s="293"/>
      <c r="AG59" s="293"/>
      <c r="AH59" s="293"/>
      <c r="AI59" s="293"/>
      <c r="AJ59" s="293"/>
      <c r="AK59" s="292">
        <f t="shared" ref="AK59:AK76" si="40">SUM(AC59:AJ59)</f>
        <v>430</v>
      </c>
      <c r="AL59" s="293"/>
      <c r="AM59" s="292">
        <f t="shared" si="33"/>
        <v>430</v>
      </c>
      <c r="AN59" s="292">
        <f t="shared" ref="AN59:AN76" si="41">$E59*3</f>
        <v>315</v>
      </c>
      <c r="AO59" s="293"/>
      <c r="AP59" s="293"/>
      <c r="AQ59" s="293"/>
      <c r="AR59" s="293"/>
      <c r="AS59" s="293"/>
      <c r="AT59" s="293"/>
      <c r="AU59" s="293"/>
      <c r="AV59" s="292">
        <f t="shared" ref="AV59:AV76" si="42">SUM(AN59:AU59)</f>
        <v>315</v>
      </c>
      <c r="AW59" s="293">
        <v>745</v>
      </c>
      <c r="AX59" s="292">
        <f t="shared" si="34"/>
        <v>0</v>
      </c>
      <c r="AZ59" s="143"/>
      <c r="BA59" s="143" t="str">
        <f>IF(F59='База 2019'!AX59,"","!!!!!")</f>
        <v>!!!!!</v>
      </c>
      <c r="BD59" s="143" t="str">
        <f t="shared" si="12"/>
        <v>AVICOLA-VULCĂNEŞTI</v>
      </c>
    </row>
    <row r="60" spans="1:56" ht="12" customHeight="1">
      <c r="A60" s="288">
        <v>56</v>
      </c>
      <c r="B60" s="289" t="s">
        <v>886</v>
      </c>
      <c r="C60" s="290" t="s">
        <v>23</v>
      </c>
      <c r="D60" s="290" t="s">
        <v>887</v>
      </c>
      <c r="E60" s="291">
        <v>110</v>
      </c>
      <c r="F60" s="292">
        <v>0</v>
      </c>
      <c r="G60" s="292">
        <f t="shared" si="35"/>
        <v>330</v>
      </c>
      <c r="H60" s="293"/>
      <c r="I60" s="293"/>
      <c r="J60" s="293"/>
      <c r="K60" s="293"/>
      <c r="L60" s="293"/>
      <c r="M60" s="293"/>
      <c r="N60" s="293"/>
      <c r="O60" s="292">
        <f t="shared" si="36"/>
        <v>330</v>
      </c>
      <c r="P60" s="293">
        <v>1320</v>
      </c>
      <c r="Q60" s="292">
        <f t="shared" si="27"/>
        <v>-990</v>
      </c>
      <c r="R60" s="292">
        <f t="shared" si="37"/>
        <v>330</v>
      </c>
      <c r="S60" s="293"/>
      <c r="T60" s="293"/>
      <c r="U60" s="293"/>
      <c r="V60" s="293"/>
      <c r="W60" s="293">
        <v>100</v>
      </c>
      <c r="X60" s="293"/>
      <c r="Y60" s="293"/>
      <c r="Z60" s="292">
        <f t="shared" si="38"/>
        <v>430</v>
      </c>
      <c r="AA60" s="293"/>
      <c r="AB60" s="292">
        <f t="shared" si="32"/>
        <v>-560</v>
      </c>
      <c r="AC60" s="292">
        <f t="shared" si="39"/>
        <v>330</v>
      </c>
      <c r="AD60" s="293"/>
      <c r="AE60" s="293"/>
      <c r="AF60" s="293"/>
      <c r="AG60" s="293"/>
      <c r="AH60" s="293"/>
      <c r="AI60" s="293"/>
      <c r="AJ60" s="293"/>
      <c r="AK60" s="292">
        <f t="shared" si="40"/>
        <v>330</v>
      </c>
      <c r="AL60" s="293"/>
      <c r="AM60" s="292">
        <f t="shared" si="33"/>
        <v>-230</v>
      </c>
      <c r="AN60" s="292">
        <f t="shared" si="41"/>
        <v>330</v>
      </c>
      <c r="AO60" s="293"/>
      <c r="AP60" s="293"/>
      <c r="AQ60" s="293"/>
      <c r="AR60" s="293"/>
      <c r="AS60" s="293"/>
      <c r="AT60" s="293"/>
      <c r="AU60" s="293"/>
      <c r="AV60" s="292">
        <f t="shared" si="42"/>
        <v>330</v>
      </c>
      <c r="AW60" s="293">
        <v>100</v>
      </c>
      <c r="AX60" s="292">
        <f t="shared" si="34"/>
        <v>0</v>
      </c>
      <c r="AZ60" s="143"/>
      <c r="BA60" s="143" t="str">
        <f>IF(F60='База 2019'!AX60,"","!!!!!")</f>
        <v>!!!!!</v>
      </c>
      <c r="BD60" s="143" t="str">
        <f t="shared" si="12"/>
        <v>BADEN-BADEN</v>
      </c>
    </row>
    <row r="61" spans="1:56" ht="12" customHeight="1">
      <c r="A61" s="288">
        <v>57</v>
      </c>
      <c r="B61" s="304" t="s">
        <v>122</v>
      </c>
      <c r="C61" s="290" t="s">
        <v>14</v>
      </c>
      <c r="D61" s="290" t="s">
        <v>339</v>
      </c>
      <c r="E61" s="291">
        <v>40</v>
      </c>
      <c r="F61" s="292">
        <v>0</v>
      </c>
      <c r="G61" s="292">
        <f t="shared" si="35"/>
        <v>120</v>
      </c>
      <c r="H61" s="293"/>
      <c r="I61" s="293"/>
      <c r="J61" s="293"/>
      <c r="K61" s="293"/>
      <c r="L61" s="293"/>
      <c r="M61" s="293"/>
      <c r="N61" s="293"/>
      <c r="O61" s="292">
        <f t="shared" si="36"/>
        <v>120</v>
      </c>
      <c r="P61" s="293">
        <v>480</v>
      </c>
      <c r="Q61" s="292">
        <f t="shared" si="27"/>
        <v>-360</v>
      </c>
      <c r="R61" s="292">
        <f t="shared" si="37"/>
        <v>120</v>
      </c>
      <c r="S61" s="293"/>
      <c r="T61" s="293"/>
      <c r="U61" s="293"/>
      <c r="V61" s="293"/>
      <c r="W61" s="293"/>
      <c r="X61" s="293"/>
      <c r="Y61" s="293"/>
      <c r="Z61" s="292">
        <f t="shared" si="38"/>
        <v>120</v>
      </c>
      <c r="AA61" s="293"/>
      <c r="AB61" s="292">
        <f t="shared" si="32"/>
        <v>-240</v>
      </c>
      <c r="AC61" s="292">
        <f t="shared" si="39"/>
        <v>120</v>
      </c>
      <c r="AD61" s="293"/>
      <c r="AE61" s="293"/>
      <c r="AF61" s="293"/>
      <c r="AG61" s="293"/>
      <c r="AH61" s="293"/>
      <c r="AI61" s="293"/>
      <c r="AJ61" s="293"/>
      <c r="AK61" s="292">
        <f t="shared" si="40"/>
        <v>120</v>
      </c>
      <c r="AL61" s="293"/>
      <c r="AM61" s="292">
        <f t="shared" si="33"/>
        <v>-120</v>
      </c>
      <c r="AN61" s="292">
        <f t="shared" si="41"/>
        <v>120</v>
      </c>
      <c r="AO61" s="293"/>
      <c r="AP61" s="293"/>
      <c r="AQ61" s="293"/>
      <c r="AR61" s="293"/>
      <c r="AS61" s="293"/>
      <c r="AT61" s="293"/>
      <c r="AU61" s="293"/>
      <c r="AV61" s="292">
        <f t="shared" si="42"/>
        <v>120</v>
      </c>
      <c r="AW61" s="293"/>
      <c r="AX61" s="292">
        <f t="shared" si="34"/>
        <v>0</v>
      </c>
      <c r="AZ61" s="137" t="str">
        <f>IF(F61&gt;P61,"!!!","")</f>
        <v/>
      </c>
      <c r="BA61" s="143" t="str">
        <f>IF(F61='База 2019'!AX61,"","!!!!!")</f>
        <v/>
      </c>
      <c r="BD61" s="143" t="str">
        <f t="shared" si="12"/>
        <v>BALÎC</v>
      </c>
    </row>
    <row r="62" spans="1:56" ht="12" customHeight="1">
      <c r="A62" s="288">
        <v>58</v>
      </c>
      <c r="B62" s="304" t="s">
        <v>124</v>
      </c>
      <c r="C62" s="290" t="s">
        <v>14</v>
      </c>
      <c r="D62" s="290" t="s">
        <v>12</v>
      </c>
      <c r="E62" s="291">
        <v>600</v>
      </c>
      <c r="F62" s="292">
        <v>0</v>
      </c>
      <c r="G62" s="292">
        <f t="shared" si="35"/>
        <v>1800</v>
      </c>
      <c r="H62" s="293"/>
      <c r="I62" s="293"/>
      <c r="J62" s="293"/>
      <c r="K62" s="293"/>
      <c r="L62" s="293"/>
      <c r="M62" s="293"/>
      <c r="N62" s="293"/>
      <c r="O62" s="292">
        <f t="shared" si="36"/>
        <v>1800</v>
      </c>
      <c r="P62" s="293">
        <v>1800</v>
      </c>
      <c r="Q62" s="292">
        <f t="shared" si="27"/>
        <v>0</v>
      </c>
      <c r="R62" s="292">
        <f t="shared" si="37"/>
        <v>1800</v>
      </c>
      <c r="S62" s="293">
        <v>50</v>
      </c>
      <c r="T62" s="293"/>
      <c r="U62" s="293">
        <v>11799</v>
      </c>
      <c r="V62" s="293"/>
      <c r="W62" s="293"/>
      <c r="X62" s="293"/>
      <c r="Y62" s="293"/>
      <c r="Z62" s="292">
        <f t="shared" si="38"/>
        <v>13649</v>
      </c>
      <c r="AA62" s="293">
        <v>15749</v>
      </c>
      <c r="AB62" s="292">
        <f t="shared" si="32"/>
        <v>-2100</v>
      </c>
      <c r="AC62" s="292">
        <f t="shared" si="39"/>
        <v>1800</v>
      </c>
      <c r="AD62" s="293">
        <v>50</v>
      </c>
      <c r="AE62" s="293">
        <v>100</v>
      </c>
      <c r="AF62" s="293"/>
      <c r="AG62" s="293"/>
      <c r="AH62" s="293">
        <v>100</v>
      </c>
      <c r="AI62" s="293"/>
      <c r="AJ62" s="293">
        <v>50</v>
      </c>
      <c r="AK62" s="292">
        <f t="shared" si="40"/>
        <v>2100</v>
      </c>
      <c r="AL62" s="293">
        <v>14175</v>
      </c>
      <c r="AM62" s="292">
        <f t="shared" si="33"/>
        <v>-14175</v>
      </c>
      <c r="AN62" s="292">
        <f t="shared" si="41"/>
        <v>1800</v>
      </c>
      <c r="AO62" s="293"/>
      <c r="AP62" s="293">
        <v>575</v>
      </c>
      <c r="AQ62" s="293">
        <v>11799</v>
      </c>
      <c r="AR62" s="293"/>
      <c r="AS62" s="293"/>
      <c r="AT62" s="293"/>
      <c r="AU62" s="293"/>
      <c r="AV62" s="292">
        <f t="shared" si="42"/>
        <v>14174</v>
      </c>
      <c r="AW62" s="293">
        <v>575</v>
      </c>
      <c r="AX62" s="292">
        <f t="shared" si="34"/>
        <v>-576</v>
      </c>
      <c r="AZ62" s="143"/>
      <c r="BA62" s="143" t="str">
        <f>IF(F62='База 2019'!AX62,"","!!!!!")</f>
        <v/>
      </c>
      <c r="BD62" s="143" t="str">
        <f t="shared" si="12"/>
        <v>BĂLŢEANCA</v>
      </c>
    </row>
    <row r="63" spans="1:56" ht="12">
      <c r="A63" s="288">
        <v>59</v>
      </c>
      <c r="B63" s="516" t="s">
        <v>1380</v>
      </c>
      <c r="C63" s="290" t="s">
        <v>23</v>
      </c>
      <c r="D63" s="290"/>
      <c r="E63" s="291">
        <v>450</v>
      </c>
      <c r="F63" s="292">
        <v>0</v>
      </c>
      <c r="G63" s="292">
        <f t="shared" si="35"/>
        <v>1350</v>
      </c>
      <c r="H63" s="293"/>
      <c r="I63" s="293"/>
      <c r="J63" s="293"/>
      <c r="K63" s="293"/>
      <c r="L63" s="293"/>
      <c r="M63" s="293"/>
      <c r="N63" s="293"/>
      <c r="O63" s="292">
        <f t="shared" si="36"/>
        <v>1350</v>
      </c>
      <c r="P63" s="293">
        <v>1350</v>
      </c>
      <c r="Q63" s="292">
        <f t="shared" si="27"/>
        <v>0</v>
      </c>
      <c r="R63" s="292">
        <f t="shared" si="37"/>
        <v>1350</v>
      </c>
      <c r="S63" s="293"/>
      <c r="T63" s="293"/>
      <c r="U63" s="293"/>
      <c r="V63" s="293"/>
      <c r="W63" s="293"/>
      <c r="X63" s="293"/>
      <c r="Y63" s="293"/>
      <c r="Z63" s="292">
        <f t="shared" si="38"/>
        <v>1350</v>
      </c>
      <c r="AA63" s="293">
        <v>1350</v>
      </c>
      <c r="AB63" s="292">
        <f t="shared" si="32"/>
        <v>0</v>
      </c>
      <c r="AC63" s="292">
        <f t="shared" si="39"/>
        <v>1350</v>
      </c>
      <c r="AD63" s="293"/>
      <c r="AE63" s="293"/>
      <c r="AF63" s="293"/>
      <c r="AG63" s="293"/>
      <c r="AH63" s="293"/>
      <c r="AI63" s="293"/>
      <c r="AJ63" s="293"/>
      <c r="AK63" s="292">
        <f t="shared" si="40"/>
        <v>1350</v>
      </c>
      <c r="AL63" s="293">
        <v>7228</v>
      </c>
      <c r="AM63" s="292">
        <f t="shared" si="33"/>
        <v>-5878</v>
      </c>
      <c r="AN63" s="292">
        <v>450</v>
      </c>
      <c r="AO63" s="293"/>
      <c r="AP63" s="293"/>
      <c r="AQ63" s="293"/>
      <c r="AR63" s="293"/>
      <c r="AS63" s="293"/>
      <c r="AT63" s="293"/>
      <c r="AU63" s="293">
        <v>5428</v>
      </c>
      <c r="AV63" s="292">
        <f t="shared" si="42"/>
        <v>5878</v>
      </c>
      <c r="AW63" s="293"/>
      <c r="AX63" s="292">
        <f t="shared" si="34"/>
        <v>0</v>
      </c>
      <c r="AY63" s="137" t="str">
        <f t="shared" ref="AY63:AY77" si="43">IF(AX63=0,"*","")</f>
        <v>*</v>
      </c>
      <c r="AZ63" s="143"/>
      <c r="BA63" s="143" t="str">
        <f>IF(F63='База 2019'!AX63,"","!!!!!")</f>
        <v/>
      </c>
      <c r="BD63" s="143" t="str">
        <f t="shared" si="12"/>
        <v>BANCA DE ECONOMII</v>
      </c>
    </row>
    <row r="64" spans="1:56" ht="12">
      <c r="A64" s="288">
        <v>60</v>
      </c>
      <c r="B64" s="294" t="s">
        <v>3066</v>
      </c>
      <c r="C64" s="290" t="s">
        <v>10</v>
      </c>
      <c r="D64" s="290" t="s">
        <v>130</v>
      </c>
      <c r="E64" s="295">
        <v>215</v>
      </c>
      <c r="F64" s="292">
        <v>510</v>
      </c>
      <c r="G64" s="292">
        <f t="shared" si="35"/>
        <v>645</v>
      </c>
      <c r="H64" s="293"/>
      <c r="I64" s="293"/>
      <c r="J64" s="293"/>
      <c r="K64" s="293"/>
      <c r="L64" s="293"/>
      <c r="M64" s="293"/>
      <c r="N64" s="293"/>
      <c r="O64" s="292">
        <f t="shared" si="36"/>
        <v>645</v>
      </c>
      <c r="P64" s="293">
        <v>1155</v>
      </c>
      <c r="Q64" s="292">
        <f t="shared" si="27"/>
        <v>0</v>
      </c>
      <c r="R64" s="292">
        <f t="shared" si="37"/>
        <v>645</v>
      </c>
      <c r="S64" s="293"/>
      <c r="T64" s="293"/>
      <c r="U64" s="293"/>
      <c r="V64" s="293"/>
      <c r="W64" s="293"/>
      <c r="X64" s="293"/>
      <c r="Y64" s="293"/>
      <c r="Z64" s="292">
        <f t="shared" si="38"/>
        <v>645</v>
      </c>
      <c r="AA64" s="293">
        <v>645</v>
      </c>
      <c r="AB64" s="292">
        <f t="shared" si="32"/>
        <v>0</v>
      </c>
      <c r="AC64" s="292">
        <f t="shared" si="39"/>
        <v>645</v>
      </c>
      <c r="AD64" s="293"/>
      <c r="AE64" s="293"/>
      <c r="AF64" s="293"/>
      <c r="AG64" s="293"/>
      <c r="AH64" s="293"/>
      <c r="AI64" s="293"/>
      <c r="AJ64" s="293"/>
      <c r="AK64" s="292">
        <f t="shared" si="40"/>
        <v>645</v>
      </c>
      <c r="AL64" s="293">
        <v>645</v>
      </c>
      <c r="AM64" s="292">
        <f t="shared" si="33"/>
        <v>0</v>
      </c>
      <c r="AN64" s="292">
        <f t="shared" si="41"/>
        <v>645</v>
      </c>
      <c r="AO64" s="293">
        <v>50</v>
      </c>
      <c r="AP64" s="293"/>
      <c r="AQ64" s="293"/>
      <c r="AR64" s="293"/>
      <c r="AS64" s="293">
        <v>100</v>
      </c>
      <c r="AT64" s="293"/>
      <c r="AU64" s="293"/>
      <c r="AV64" s="292">
        <f t="shared" si="42"/>
        <v>795</v>
      </c>
      <c r="AW64" s="293"/>
      <c r="AX64" s="292">
        <f t="shared" si="34"/>
        <v>795</v>
      </c>
      <c r="AY64" s="137" t="str">
        <f t="shared" si="43"/>
        <v/>
      </c>
      <c r="AZ64" s="137" t="str">
        <f>IF(F64&gt;P64,"!!!","")</f>
        <v/>
      </c>
      <c r="BA64" s="143" t="str">
        <f>IF(F64='База 2019'!AX64,"","!!!!!")</f>
        <v>!!!!!</v>
      </c>
      <c r="BD64" s="143" t="str">
        <f t="shared" si="12"/>
        <v>BASARABIASCA-SERVICE</v>
      </c>
    </row>
    <row r="65" spans="1:57" ht="12">
      <c r="A65" s="288">
        <v>61</v>
      </c>
      <c r="B65" s="289" t="s">
        <v>1400</v>
      </c>
      <c r="C65" s="290" t="s">
        <v>23</v>
      </c>
      <c r="D65" s="290"/>
      <c r="E65" s="291">
        <v>350</v>
      </c>
      <c r="F65" s="292">
        <v>0</v>
      </c>
      <c r="G65" s="292">
        <f t="shared" si="35"/>
        <v>1050</v>
      </c>
      <c r="H65" s="293"/>
      <c r="I65" s="293"/>
      <c r="J65" s="293"/>
      <c r="K65" s="293"/>
      <c r="L65" s="293"/>
      <c r="M65" s="293"/>
      <c r="N65" s="293"/>
      <c r="O65" s="292">
        <f t="shared" si="36"/>
        <v>1050</v>
      </c>
      <c r="P65" s="293">
        <v>1050</v>
      </c>
      <c r="Q65" s="292">
        <f t="shared" si="27"/>
        <v>0</v>
      </c>
      <c r="R65" s="292">
        <f t="shared" si="37"/>
        <v>1050</v>
      </c>
      <c r="S65" s="293"/>
      <c r="T65" s="293"/>
      <c r="U65" s="293"/>
      <c r="V65" s="293"/>
      <c r="W65" s="293">
        <v>100</v>
      </c>
      <c r="X65" s="293"/>
      <c r="Y65" s="293"/>
      <c r="Z65" s="292">
        <f t="shared" si="38"/>
        <v>1150</v>
      </c>
      <c r="AA65" s="293">
        <v>1050</v>
      </c>
      <c r="AB65" s="292">
        <f t="shared" si="32"/>
        <v>100</v>
      </c>
      <c r="AC65" s="292">
        <f t="shared" si="39"/>
        <v>1050</v>
      </c>
      <c r="AD65" s="293"/>
      <c r="AE65" s="293"/>
      <c r="AF65" s="293"/>
      <c r="AG65" s="293">
        <v>300</v>
      </c>
      <c r="AH65" s="293"/>
      <c r="AI65" s="293"/>
      <c r="AJ65" s="293"/>
      <c r="AK65" s="292">
        <f t="shared" si="40"/>
        <v>1350</v>
      </c>
      <c r="AL65" s="293">
        <v>1050</v>
      </c>
      <c r="AM65" s="292">
        <f t="shared" si="33"/>
        <v>400</v>
      </c>
      <c r="AN65" s="292">
        <f t="shared" si="41"/>
        <v>1050</v>
      </c>
      <c r="AO65" s="293"/>
      <c r="AP65" s="293"/>
      <c r="AQ65" s="293"/>
      <c r="AR65" s="293"/>
      <c r="AS65" s="293"/>
      <c r="AT65" s="293"/>
      <c r="AU65" s="293"/>
      <c r="AV65" s="292">
        <f t="shared" si="42"/>
        <v>1050</v>
      </c>
      <c r="AW65" s="293">
        <v>1450</v>
      </c>
      <c r="AX65" s="292">
        <f t="shared" si="34"/>
        <v>0</v>
      </c>
      <c r="AY65" s="137" t="str">
        <f t="shared" si="43"/>
        <v>*</v>
      </c>
      <c r="AZ65" s="143"/>
      <c r="BA65" s="143" t="str">
        <f>IF(F65='База 2019'!AX65,"","!!!!!")</f>
        <v>!!!!!</v>
      </c>
      <c r="BD65" s="143" t="str">
        <f t="shared" si="12"/>
        <v>BAŞTINA</v>
      </c>
    </row>
    <row r="66" spans="1:57" ht="12" customHeight="1">
      <c r="A66" s="288">
        <v>62</v>
      </c>
      <c r="B66" s="289" t="s">
        <v>131</v>
      </c>
      <c r="C66" s="290" t="s">
        <v>23</v>
      </c>
      <c r="D66" s="290" t="s">
        <v>133</v>
      </c>
      <c r="E66" s="291">
        <v>90</v>
      </c>
      <c r="F66" s="292">
        <v>0</v>
      </c>
      <c r="G66" s="292">
        <f t="shared" si="35"/>
        <v>270</v>
      </c>
      <c r="H66" s="293"/>
      <c r="I66" s="293"/>
      <c r="J66" s="293"/>
      <c r="K66" s="293"/>
      <c r="L66" s="293"/>
      <c r="M66" s="293"/>
      <c r="N66" s="293"/>
      <c r="O66" s="292">
        <f t="shared" si="36"/>
        <v>270</v>
      </c>
      <c r="P66" s="293">
        <v>590</v>
      </c>
      <c r="Q66" s="292">
        <f t="shared" si="27"/>
        <v>-320</v>
      </c>
      <c r="R66" s="292">
        <f t="shared" si="37"/>
        <v>270</v>
      </c>
      <c r="S66" s="293">
        <v>50</v>
      </c>
      <c r="T66" s="293"/>
      <c r="U66" s="293"/>
      <c r="V66" s="293"/>
      <c r="W66" s="293"/>
      <c r="X66" s="293"/>
      <c r="Y66" s="293"/>
      <c r="Z66" s="292">
        <f t="shared" si="38"/>
        <v>320</v>
      </c>
      <c r="AA66" s="293"/>
      <c r="AB66" s="292">
        <f t="shared" si="32"/>
        <v>0</v>
      </c>
      <c r="AC66" s="292">
        <f t="shared" si="39"/>
        <v>270</v>
      </c>
      <c r="AD66" s="293"/>
      <c r="AE66" s="293"/>
      <c r="AF66" s="293"/>
      <c r="AG66" s="293"/>
      <c r="AH66" s="293"/>
      <c r="AI66" s="293"/>
      <c r="AJ66" s="293"/>
      <c r="AK66" s="292">
        <f t="shared" si="40"/>
        <v>270</v>
      </c>
      <c r="AL66" s="293">
        <v>540</v>
      </c>
      <c r="AM66" s="292">
        <f t="shared" si="33"/>
        <v>-270</v>
      </c>
      <c r="AN66" s="292">
        <f t="shared" si="41"/>
        <v>270</v>
      </c>
      <c r="AO66" s="293"/>
      <c r="AP66" s="293"/>
      <c r="AQ66" s="293"/>
      <c r="AR66" s="293"/>
      <c r="AS66" s="293"/>
      <c r="AT66" s="293"/>
      <c r="AU66" s="293"/>
      <c r="AV66" s="292">
        <f t="shared" si="42"/>
        <v>270</v>
      </c>
      <c r="AW66" s="293">
        <v>270</v>
      </c>
      <c r="AX66" s="292">
        <f t="shared" si="34"/>
        <v>-270</v>
      </c>
      <c r="AY66" s="137" t="str">
        <f t="shared" si="43"/>
        <v/>
      </c>
      <c r="AZ66" s="137" t="str">
        <f>IF(F66&gt;P66,"!!!","")</f>
        <v/>
      </c>
      <c r="BA66" s="143" t="str">
        <f>IF(F66='База 2019'!AX66,"","!!!!!")</f>
        <v/>
      </c>
      <c r="BD66" s="143" t="str">
        <f t="shared" si="12"/>
        <v>BASVINEX</v>
      </c>
    </row>
    <row r="67" spans="1:57" ht="12">
      <c r="A67" s="288">
        <v>63</v>
      </c>
      <c r="B67" s="289" t="s">
        <v>134</v>
      </c>
      <c r="C67" s="290" t="s">
        <v>23</v>
      </c>
      <c r="D67" s="290" t="s">
        <v>136</v>
      </c>
      <c r="E67" s="291">
        <v>100</v>
      </c>
      <c r="F67" s="292">
        <v>0</v>
      </c>
      <c r="G67" s="292">
        <f t="shared" si="35"/>
        <v>300</v>
      </c>
      <c r="H67" s="293"/>
      <c r="I67" s="293"/>
      <c r="J67" s="293"/>
      <c r="K67" s="293"/>
      <c r="L67" s="293"/>
      <c r="M67" s="293"/>
      <c r="N67" s="293"/>
      <c r="O67" s="292">
        <f t="shared" si="36"/>
        <v>300</v>
      </c>
      <c r="P67" s="293"/>
      <c r="Q67" s="292">
        <f t="shared" si="27"/>
        <v>300</v>
      </c>
      <c r="R67" s="292">
        <f t="shared" si="37"/>
        <v>300</v>
      </c>
      <c r="S67" s="293"/>
      <c r="T67" s="293"/>
      <c r="U67" s="293"/>
      <c r="V67" s="293"/>
      <c r="W67" s="293"/>
      <c r="X67" s="293"/>
      <c r="Y67" s="293"/>
      <c r="Z67" s="292">
        <f t="shared" si="38"/>
        <v>300</v>
      </c>
      <c r="AA67" s="293"/>
      <c r="AB67" s="292">
        <f t="shared" si="32"/>
        <v>600</v>
      </c>
      <c r="AC67" s="292">
        <f t="shared" si="39"/>
        <v>300</v>
      </c>
      <c r="AD67" s="293"/>
      <c r="AE67" s="293"/>
      <c r="AF67" s="293"/>
      <c r="AG67" s="293"/>
      <c r="AH67" s="293"/>
      <c r="AI67" s="293"/>
      <c r="AJ67" s="293"/>
      <c r="AK67" s="292">
        <f t="shared" si="40"/>
        <v>300</v>
      </c>
      <c r="AL67" s="293"/>
      <c r="AM67" s="292">
        <f t="shared" si="33"/>
        <v>900</v>
      </c>
      <c r="AN67" s="292">
        <f t="shared" si="41"/>
        <v>300</v>
      </c>
      <c r="AO67" s="293"/>
      <c r="AP67" s="293"/>
      <c r="AQ67" s="293"/>
      <c r="AR67" s="293"/>
      <c r="AS67" s="293"/>
      <c r="AT67" s="293"/>
      <c r="AU67" s="293"/>
      <c r="AV67" s="292">
        <f t="shared" si="42"/>
        <v>300</v>
      </c>
      <c r="AW67" s="293">
        <v>1200</v>
      </c>
      <c r="AX67" s="292">
        <f t="shared" si="34"/>
        <v>0</v>
      </c>
      <c r="AY67" s="137" t="str">
        <f t="shared" si="43"/>
        <v>*</v>
      </c>
      <c r="AZ67" s="137" t="str">
        <f>IF(F67&gt;P67,"!!!","")</f>
        <v/>
      </c>
      <c r="BA67" s="143" t="str">
        <f>IF(F67='База 2019'!AX67,"","!!!!!")</f>
        <v/>
      </c>
      <c r="BD67" s="143" t="str">
        <f t="shared" si="12"/>
        <v>BASWOOL</v>
      </c>
    </row>
    <row r="68" spans="1:57" ht="12" customHeight="1">
      <c r="A68" s="288">
        <v>64</v>
      </c>
      <c r="B68" s="306" t="s">
        <v>137</v>
      </c>
      <c r="C68" s="307" t="s">
        <v>23</v>
      </c>
      <c r="D68" s="308"/>
      <c r="E68" s="309">
        <v>50</v>
      </c>
      <c r="F68" s="292">
        <v>0</v>
      </c>
      <c r="G68" s="292">
        <f t="shared" si="35"/>
        <v>150</v>
      </c>
      <c r="H68" s="293"/>
      <c r="I68" s="293"/>
      <c r="J68" s="293"/>
      <c r="K68" s="293"/>
      <c r="L68" s="293"/>
      <c r="M68" s="293"/>
      <c r="N68" s="293"/>
      <c r="O68" s="292">
        <f t="shared" si="36"/>
        <v>150</v>
      </c>
      <c r="P68" s="293"/>
      <c r="Q68" s="292">
        <f t="shared" si="27"/>
        <v>150</v>
      </c>
      <c r="R68" s="292">
        <f t="shared" si="37"/>
        <v>150</v>
      </c>
      <c r="S68" s="293"/>
      <c r="T68" s="293"/>
      <c r="U68" s="293"/>
      <c r="V68" s="293"/>
      <c r="W68" s="293"/>
      <c r="X68" s="293"/>
      <c r="Y68" s="293"/>
      <c r="Z68" s="292">
        <f t="shared" si="38"/>
        <v>150</v>
      </c>
      <c r="AA68" s="293"/>
      <c r="AB68" s="292">
        <f t="shared" si="32"/>
        <v>300</v>
      </c>
      <c r="AC68" s="292">
        <f t="shared" si="39"/>
        <v>150</v>
      </c>
      <c r="AD68" s="293"/>
      <c r="AE68" s="293"/>
      <c r="AF68" s="293"/>
      <c r="AG68" s="293"/>
      <c r="AH68" s="293"/>
      <c r="AI68" s="293"/>
      <c r="AJ68" s="293"/>
      <c r="AK68" s="292">
        <f t="shared" si="40"/>
        <v>150</v>
      </c>
      <c r="AL68" s="293">
        <v>600</v>
      </c>
      <c r="AM68" s="292">
        <f t="shared" si="33"/>
        <v>-150</v>
      </c>
      <c r="AN68" s="292">
        <f t="shared" si="41"/>
        <v>150</v>
      </c>
      <c r="AO68" s="293"/>
      <c r="AP68" s="293"/>
      <c r="AQ68" s="293"/>
      <c r="AR68" s="293"/>
      <c r="AS68" s="293"/>
      <c r="AT68" s="293"/>
      <c r="AU68" s="293"/>
      <c r="AV68" s="292">
        <f t="shared" si="42"/>
        <v>150</v>
      </c>
      <c r="AW68" s="293"/>
      <c r="AX68" s="292">
        <f t="shared" si="34"/>
        <v>0</v>
      </c>
      <c r="AY68" s="137" t="str">
        <f t="shared" si="43"/>
        <v>*</v>
      </c>
      <c r="AZ68" s="137" t="str">
        <f>IF(F68&gt;P68,"!!!","")</f>
        <v/>
      </c>
      <c r="BA68" s="143" t="str">
        <f>IF(F68='База 2019'!AX68,"","!!!!!")</f>
        <v/>
      </c>
      <c r="BD68" s="143" t="str">
        <f t="shared" si="12"/>
        <v>BAUTWERK</v>
      </c>
    </row>
    <row r="69" spans="1:57" s="168" customFormat="1" ht="12">
      <c r="A69" s="288">
        <v>65</v>
      </c>
      <c r="B69" s="289" t="s">
        <v>1055</v>
      </c>
      <c r="C69" s="290" t="s">
        <v>23</v>
      </c>
      <c r="D69" s="290" t="s">
        <v>863</v>
      </c>
      <c r="E69" s="291">
        <v>190</v>
      </c>
      <c r="F69" s="292">
        <v>0</v>
      </c>
      <c r="G69" s="292">
        <f t="shared" si="35"/>
        <v>570</v>
      </c>
      <c r="H69" s="293"/>
      <c r="I69" s="293"/>
      <c r="J69" s="293"/>
      <c r="K69" s="293"/>
      <c r="L69" s="293"/>
      <c r="M69" s="293"/>
      <c r="N69" s="293"/>
      <c r="O69" s="292">
        <f t="shared" si="36"/>
        <v>570</v>
      </c>
      <c r="P69" s="293">
        <v>1500</v>
      </c>
      <c r="Q69" s="292">
        <f t="shared" si="27"/>
        <v>-930</v>
      </c>
      <c r="R69" s="292">
        <f t="shared" si="37"/>
        <v>570</v>
      </c>
      <c r="S69" s="293"/>
      <c r="T69" s="293"/>
      <c r="U69" s="293"/>
      <c r="V69" s="293"/>
      <c r="W69" s="293"/>
      <c r="X69" s="293"/>
      <c r="Y69" s="293"/>
      <c r="Z69" s="292">
        <f t="shared" si="38"/>
        <v>570</v>
      </c>
      <c r="AA69" s="293"/>
      <c r="AB69" s="292">
        <f t="shared" si="32"/>
        <v>-360</v>
      </c>
      <c r="AC69" s="292">
        <f t="shared" si="39"/>
        <v>570</v>
      </c>
      <c r="AD69" s="293"/>
      <c r="AE69" s="293"/>
      <c r="AF69" s="293"/>
      <c r="AG69" s="293"/>
      <c r="AH69" s="293"/>
      <c r="AI69" s="293"/>
      <c r="AJ69" s="293"/>
      <c r="AK69" s="292">
        <f t="shared" si="40"/>
        <v>570</v>
      </c>
      <c r="AL69" s="293">
        <v>780</v>
      </c>
      <c r="AM69" s="292">
        <f t="shared" si="33"/>
        <v>-570</v>
      </c>
      <c r="AN69" s="292">
        <f t="shared" si="41"/>
        <v>570</v>
      </c>
      <c r="AO69" s="293"/>
      <c r="AP69" s="293">
        <v>308</v>
      </c>
      <c r="AQ69" s="293"/>
      <c r="AR69" s="293"/>
      <c r="AS69" s="293"/>
      <c r="AT69" s="293"/>
      <c r="AU69" s="293"/>
      <c r="AV69" s="292">
        <f t="shared" si="42"/>
        <v>878</v>
      </c>
      <c r="AW69" s="293">
        <v>308</v>
      </c>
      <c r="AX69" s="292">
        <f t="shared" si="34"/>
        <v>0</v>
      </c>
      <c r="AY69" s="137" t="str">
        <f t="shared" si="43"/>
        <v>*</v>
      </c>
      <c r="AZ69" s="137" t="str">
        <f>IF(F69&gt;P69,"!!!","")</f>
        <v/>
      </c>
      <c r="BA69" s="143" t="str">
        <f>IF(F69='База 2019'!AX69,"","!!!!!")</f>
        <v/>
      </c>
      <c r="BB69" s="143"/>
      <c r="BC69" s="143"/>
      <c r="BD69" s="143" t="str">
        <f t="shared" si="12"/>
        <v>BERE UNITANC</v>
      </c>
      <c r="BE69" s="143"/>
    </row>
    <row r="70" spans="1:57" ht="12">
      <c r="A70" s="288">
        <v>66</v>
      </c>
      <c r="B70" s="289" t="s">
        <v>1951</v>
      </c>
      <c r="C70" s="290" t="s">
        <v>14</v>
      </c>
      <c r="D70" s="290" t="s">
        <v>1974</v>
      </c>
      <c r="E70" s="291">
        <v>600</v>
      </c>
      <c r="F70" s="292">
        <v>0</v>
      </c>
      <c r="G70" s="292">
        <f t="shared" si="35"/>
        <v>1800</v>
      </c>
      <c r="H70" s="293"/>
      <c r="I70" s="293"/>
      <c r="J70" s="293"/>
      <c r="K70" s="293"/>
      <c r="L70" s="293"/>
      <c r="M70" s="293"/>
      <c r="N70" s="293"/>
      <c r="O70" s="292">
        <f t="shared" si="36"/>
        <v>1800</v>
      </c>
      <c r="P70" s="293">
        <v>1800</v>
      </c>
      <c r="Q70" s="292">
        <f t="shared" si="27"/>
        <v>0</v>
      </c>
      <c r="R70" s="292">
        <f t="shared" si="37"/>
        <v>1800</v>
      </c>
      <c r="S70" s="293"/>
      <c r="T70" s="293"/>
      <c r="U70" s="293"/>
      <c r="V70" s="293"/>
      <c r="W70" s="293"/>
      <c r="X70" s="293"/>
      <c r="Y70" s="293"/>
      <c r="Z70" s="292">
        <f t="shared" si="38"/>
        <v>1800</v>
      </c>
      <c r="AA70" s="293">
        <v>1800</v>
      </c>
      <c r="AB70" s="292">
        <f t="shared" si="32"/>
        <v>0</v>
      </c>
      <c r="AC70" s="292">
        <f t="shared" si="39"/>
        <v>1800</v>
      </c>
      <c r="AD70" s="293">
        <v>50</v>
      </c>
      <c r="AE70" s="293"/>
      <c r="AF70" s="293"/>
      <c r="AG70" s="293"/>
      <c r="AH70" s="293"/>
      <c r="AI70" s="293"/>
      <c r="AJ70" s="293"/>
      <c r="AK70" s="292">
        <f t="shared" si="40"/>
        <v>1850</v>
      </c>
      <c r="AL70" s="293">
        <v>1850</v>
      </c>
      <c r="AM70" s="292">
        <f t="shared" si="33"/>
        <v>0</v>
      </c>
      <c r="AN70" s="292">
        <f t="shared" si="41"/>
        <v>1800</v>
      </c>
      <c r="AO70" s="293"/>
      <c r="AP70" s="293"/>
      <c r="AQ70" s="293"/>
      <c r="AR70" s="293"/>
      <c r="AS70" s="293"/>
      <c r="AT70" s="293"/>
      <c r="AU70" s="293"/>
      <c r="AV70" s="292">
        <f t="shared" si="42"/>
        <v>1800</v>
      </c>
      <c r="AW70" s="293">
        <v>1800</v>
      </c>
      <c r="AX70" s="292">
        <f t="shared" si="34"/>
        <v>0</v>
      </c>
      <c r="AY70" s="137" t="str">
        <f t="shared" si="43"/>
        <v>*</v>
      </c>
      <c r="AZ70" s="137" t="str">
        <f>IF(F70&gt;P70,"!!!","")</f>
        <v/>
      </c>
      <c r="BA70" s="143" t="str">
        <f>IF(F70='База 2019'!AX70,"","!!!!!")</f>
        <v/>
      </c>
      <c r="BD70" s="143" t="str">
        <f t="shared" si="12"/>
        <v>BESWEET</v>
      </c>
    </row>
    <row r="71" spans="1:57" ht="12">
      <c r="A71" s="288"/>
      <c r="B71" s="289" t="s">
        <v>3378</v>
      </c>
      <c r="C71" s="290" t="s">
        <v>14</v>
      </c>
      <c r="D71" s="290"/>
      <c r="E71" s="291">
        <v>90</v>
      </c>
      <c r="F71" s="292"/>
      <c r="G71" s="292"/>
      <c r="H71" s="293"/>
      <c r="I71" s="293"/>
      <c r="J71" s="293"/>
      <c r="K71" s="293"/>
      <c r="L71" s="293"/>
      <c r="M71" s="293"/>
      <c r="N71" s="293"/>
      <c r="O71" s="292">
        <f t="shared" si="36"/>
        <v>0</v>
      </c>
      <c r="P71" s="293"/>
      <c r="Q71" s="292"/>
      <c r="R71" s="292"/>
      <c r="S71" s="293"/>
      <c r="T71" s="293"/>
      <c r="U71" s="293"/>
      <c r="V71" s="293"/>
      <c r="W71" s="293"/>
      <c r="X71" s="293"/>
      <c r="Y71" s="293"/>
      <c r="Z71" s="292">
        <f t="shared" si="38"/>
        <v>0</v>
      </c>
      <c r="AA71" s="293"/>
      <c r="AB71" s="292"/>
      <c r="AC71" s="292"/>
      <c r="AD71" s="293"/>
      <c r="AE71" s="293"/>
      <c r="AF71" s="293"/>
      <c r="AG71" s="293"/>
      <c r="AH71" s="293"/>
      <c r="AI71" s="293"/>
      <c r="AJ71" s="293"/>
      <c r="AK71" s="292"/>
      <c r="AL71" s="293"/>
      <c r="AM71" s="292"/>
      <c r="AN71" s="292">
        <v>90</v>
      </c>
      <c r="AO71" s="293"/>
      <c r="AP71" s="293"/>
      <c r="AQ71" s="293"/>
      <c r="AR71" s="293"/>
      <c r="AS71" s="293"/>
      <c r="AT71" s="293"/>
      <c r="AU71" s="293"/>
      <c r="AV71" s="292">
        <f t="shared" si="42"/>
        <v>90</v>
      </c>
      <c r="AW71" s="293">
        <v>90</v>
      </c>
      <c r="AX71" s="292">
        <f t="shared" si="34"/>
        <v>0</v>
      </c>
    </row>
    <row r="72" spans="1:57" ht="12">
      <c r="A72" s="288">
        <v>67</v>
      </c>
      <c r="B72" s="289" t="s">
        <v>138</v>
      </c>
      <c r="C72" s="290" t="s">
        <v>23</v>
      </c>
      <c r="D72" s="290" t="s">
        <v>913</v>
      </c>
      <c r="E72" s="291">
        <v>115</v>
      </c>
      <c r="F72" s="292">
        <v>0</v>
      </c>
      <c r="G72" s="292">
        <f t="shared" si="35"/>
        <v>345</v>
      </c>
      <c r="H72" s="293"/>
      <c r="I72" s="293"/>
      <c r="J72" s="293"/>
      <c r="K72" s="293"/>
      <c r="L72" s="293"/>
      <c r="M72" s="293"/>
      <c r="N72" s="293"/>
      <c r="O72" s="292">
        <f t="shared" si="36"/>
        <v>345</v>
      </c>
      <c r="P72" s="293"/>
      <c r="Q72" s="292">
        <f t="shared" si="27"/>
        <v>345</v>
      </c>
      <c r="R72" s="292">
        <f t="shared" si="37"/>
        <v>345</v>
      </c>
      <c r="S72" s="293"/>
      <c r="T72" s="293"/>
      <c r="U72" s="293"/>
      <c r="V72" s="293"/>
      <c r="W72" s="293"/>
      <c r="X72" s="293"/>
      <c r="Y72" s="293"/>
      <c r="Z72" s="292">
        <f t="shared" si="38"/>
        <v>345</v>
      </c>
      <c r="AA72" s="293"/>
      <c r="AB72" s="292">
        <f t="shared" si="32"/>
        <v>690</v>
      </c>
      <c r="AC72" s="292">
        <f t="shared" si="39"/>
        <v>345</v>
      </c>
      <c r="AD72" s="293"/>
      <c r="AE72" s="293"/>
      <c r="AF72" s="293"/>
      <c r="AG72" s="293"/>
      <c r="AH72" s="293"/>
      <c r="AI72" s="293"/>
      <c r="AJ72" s="293"/>
      <c r="AK72" s="292">
        <f t="shared" si="40"/>
        <v>345</v>
      </c>
      <c r="AL72" s="293"/>
      <c r="AM72" s="292">
        <f t="shared" si="33"/>
        <v>1035</v>
      </c>
      <c r="AN72" s="292">
        <f t="shared" si="41"/>
        <v>345</v>
      </c>
      <c r="AO72" s="293"/>
      <c r="AP72" s="293"/>
      <c r="AQ72" s="293"/>
      <c r="AR72" s="293"/>
      <c r="AS72" s="293"/>
      <c r="AT72" s="293"/>
      <c r="AU72" s="293"/>
      <c r="AV72" s="292">
        <f t="shared" si="42"/>
        <v>345</v>
      </c>
      <c r="AW72" s="293">
        <v>1380</v>
      </c>
      <c r="AX72" s="292">
        <f t="shared" si="34"/>
        <v>0</v>
      </c>
      <c r="AY72" s="137" t="str">
        <f t="shared" si="43"/>
        <v>*</v>
      </c>
      <c r="AZ72" s="143"/>
      <c r="BA72" s="143" t="str">
        <f>IF(F72='База 2019'!AX71,"","!!!!!")</f>
        <v/>
      </c>
      <c r="BD72" s="143" t="str">
        <f t="shared" si="12"/>
        <v>BIG &amp; COMPANIE</v>
      </c>
    </row>
    <row r="73" spans="1:57" ht="12">
      <c r="A73" s="288">
        <v>68</v>
      </c>
      <c r="B73" s="296" t="s">
        <v>3067</v>
      </c>
      <c r="C73" s="297" t="s">
        <v>23</v>
      </c>
      <c r="D73" s="297" t="s">
        <v>1158</v>
      </c>
      <c r="E73" s="298"/>
      <c r="F73" s="299">
        <v>0</v>
      </c>
      <c r="G73" s="299">
        <f t="shared" si="35"/>
        <v>0</v>
      </c>
      <c r="H73" s="300"/>
      <c r="I73" s="300"/>
      <c r="J73" s="300"/>
      <c r="K73" s="300"/>
      <c r="L73" s="300"/>
      <c r="M73" s="300"/>
      <c r="N73" s="300"/>
      <c r="O73" s="299">
        <f t="shared" si="36"/>
        <v>0</v>
      </c>
      <c r="P73" s="300"/>
      <c r="Q73" s="299">
        <f t="shared" si="27"/>
        <v>0</v>
      </c>
      <c r="R73" s="299">
        <f t="shared" si="37"/>
        <v>0</v>
      </c>
      <c r="S73" s="300"/>
      <c r="T73" s="300"/>
      <c r="U73" s="300"/>
      <c r="V73" s="300"/>
      <c r="W73" s="300"/>
      <c r="X73" s="300"/>
      <c r="Y73" s="300"/>
      <c r="Z73" s="299">
        <f t="shared" si="38"/>
        <v>0</v>
      </c>
      <c r="AA73" s="300"/>
      <c r="AB73" s="299">
        <f t="shared" si="32"/>
        <v>0</v>
      </c>
      <c r="AC73" s="299">
        <f t="shared" si="39"/>
        <v>0</v>
      </c>
      <c r="AD73" s="300"/>
      <c r="AE73" s="300"/>
      <c r="AF73" s="300"/>
      <c r="AG73" s="300"/>
      <c r="AH73" s="300"/>
      <c r="AI73" s="300"/>
      <c r="AJ73" s="300"/>
      <c r="AK73" s="299">
        <f t="shared" si="40"/>
        <v>0</v>
      </c>
      <c r="AL73" s="300"/>
      <c r="AM73" s="299">
        <f t="shared" si="33"/>
        <v>0</v>
      </c>
      <c r="AN73" s="299">
        <f t="shared" si="41"/>
        <v>0</v>
      </c>
      <c r="AO73" s="300"/>
      <c r="AP73" s="300"/>
      <c r="AQ73" s="300"/>
      <c r="AR73" s="300"/>
      <c r="AS73" s="300"/>
      <c r="AT73" s="300"/>
      <c r="AU73" s="300"/>
      <c r="AV73" s="299">
        <f t="shared" si="42"/>
        <v>0</v>
      </c>
      <c r="AW73" s="300"/>
      <c r="AX73" s="299">
        <f t="shared" si="34"/>
        <v>0</v>
      </c>
      <c r="AY73" s="137" t="str">
        <f t="shared" si="43"/>
        <v>*</v>
      </c>
      <c r="AZ73" s="137" t="str">
        <f>IF(F73&gt;P73,"!!!","")</f>
        <v/>
      </c>
      <c r="BA73" s="143" t="str">
        <f>IF(F73='База 2019'!AX72,"","!!!!!")</f>
        <v/>
      </c>
      <c r="BD73" s="143" t="str">
        <f t="shared" ref="BD73:BD138" si="44">UPPER(B73)</f>
        <v>BM NOVA (ДОГ. ДО 31.12.19)</v>
      </c>
    </row>
    <row r="74" spans="1:57" ht="12">
      <c r="A74" s="288">
        <v>69</v>
      </c>
      <c r="B74" s="289" t="s">
        <v>140</v>
      </c>
      <c r="C74" s="290" t="s">
        <v>23</v>
      </c>
      <c r="D74" s="290" t="s">
        <v>142</v>
      </c>
      <c r="E74" s="291">
        <v>50</v>
      </c>
      <c r="F74" s="292">
        <v>0</v>
      </c>
      <c r="G74" s="292">
        <f t="shared" si="35"/>
        <v>150</v>
      </c>
      <c r="H74" s="293">
        <v>50</v>
      </c>
      <c r="I74" s="293"/>
      <c r="J74" s="293"/>
      <c r="K74" s="293"/>
      <c r="L74" s="293"/>
      <c r="M74" s="293"/>
      <c r="N74" s="293"/>
      <c r="O74" s="292">
        <f t="shared" si="36"/>
        <v>200</v>
      </c>
      <c r="P74" s="293">
        <v>650</v>
      </c>
      <c r="Q74" s="299">
        <f t="shared" si="27"/>
        <v>-450</v>
      </c>
      <c r="R74" s="292">
        <f t="shared" si="37"/>
        <v>150</v>
      </c>
      <c r="S74" s="293"/>
      <c r="T74" s="293"/>
      <c r="U74" s="293"/>
      <c r="V74" s="293"/>
      <c r="W74" s="293"/>
      <c r="X74" s="293"/>
      <c r="Y74" s="293"/>
      <c r="Z74" s="292">
        <f t="shared" si="38"/>
        <v>150</v>
      </c>
      <c r="AA74" s="293"/>
      <c r="AB74" s="299">
        <f t="shared" si="32"/>
        <v>-300</v>
      </c>
      <c r="AC74" s="292">
        <f t="shared" si="39"/>
        <v>150</v>
      </c>
      <c r="AD74" s="293"/>
      <c r="AE74" s="293"/>
      <c r="AF74" s="293"/>
      <c r="AG74" s="293"/>
      <c r="AH74" s="293"/>
      <c r="AI74" s="293"/>
      <c r="AJ74" s="293"/>
      <c r="AK74" s="292">
        <f t="shared" si="40"/>
        <v>150</v>
      </c>
      <c r="AL74" s="293"/>
      <c r="AM74" s="299">
        <f t="shared" si="33"/>
        <v>-150</v>
      </c>
      <c r="AN74" s="292">
        <f t="shared" si="41"/>
        <v>150</v>
      </c>
      <c r="AO74" s="293"/>
      <c r="AP74" s="293"/>
      <c r="AQ74" s="293"/>
      <c r="AR74" s="293"/>
      <c r="AS74" s="293"/>
      <c r="AT74" s="293"/>
      <c r="AU74" s="293"/>
      <c r="AV74" s="292">
        <f t="shared" si="42"/>
        <v>150</v>
      </c>
      <c r="AW74" s="293"/>
      <c r="AX74" s="299">
        <f t="shared" si="34"/>
        <v>0</v>
      </c>
      <c r="AY74" s="137" t="str">
        <f t="shared" si="43"/>
        <v>*</v>
      </c>
      <c r="AZ74" s="137" t="str">
        <f>IF(F74&gt;P74,"!!!","")</f>
        <v/>
      </c>
      <c r="BA74" s="143" t="str">
        <f>IF(F74='База 2019'!AX73,"","!!!!!")</f>
        <v/>
      </c>
      <c r="BD74" s="143" t="str">
        <f t="shared" si="44"/>
        <v>BMMM</v>
      </c>
    </row>
    <row r="75" spans="1:57" ht="12">
      <c r="A75" s="288">
        <v>70</v>
      </c>
      <c r="B75" s="289" t="s">
        <v>2047</v>
      </c>
      <c r="C75" s="290" t="s">
        <v>23</v>
      </c>
      <c r="D75" s="290"/>
      <c r="E75" s="291">
        <v>60</v>
      </c>
      <c r="F75" s="292">
        <v>720</v>
      </c>
      <c r="G75" s="292">
        <f t="shared" si="35"/>
        <v>180</v>
      </c>
      <c r="H75" s="293"/>
      <c r="I75" s="293"/>
      <c r="J75" s="293"/>
      <c r="K75" s="293"/>
      <c r="L75" s="293"/>
      <c r="M75" s="293"/>
      <c r="N75" s="293"/>
      <c r="O75" s="292">
        <f t="shared" si="36"/>
        <v>180</v>
      </c>
      <c r="P75" s="293"/>
      <c r="Q75" s="292">
        <f t="shared" si="27"/>
        <v>900</v>
      </c>
      <c r="R75" s="292">
        <f t="shared" si="37"/>
        <v>180</v>
      </c>
      <c r="S75" s="293"/>
      <c r="T75" s="293"/>
      <c r="U75" s="293"/>
      <c r="V75" s="293"/>
      <c r="W75" s="293"/>
      <c r="X75" s="293"/>
      <c r="Y75" s="293"/>
      <c r="Z75" s="292">
        <f t="shared" si="38"/>
        <v>180</v>
      </c>
      <c r="AA75" s="293">
        <v>1440</v>
      </c>
      <c r="AB75" s="292">
        <f t="shared" si="32"/>
        <v>-360</v>
      </c>
      <c r="AC75" s="292">
        <f t="shared" si="39"/>
        <v>180</v>
      </c>
      <c r="AD75" s="293"/>
      <c r="AE75" s="293"/>
      <c r="AF75" s="293"/>
      <c r="AG75" s="293"/>
      <c r="AH75" s="293"/>
      <c r="AI75" s="293"/>
      <c r="AJ75" s="293"/>
      <c r="AK75" s="292">
        <f t="shared" si="40"/>
        <v>180</v>
      </c>
      <c r="AL75" s="293"/>
      <c r="AM75" s="292">
        <f t="shared" si="33"/>
        <v>-180</v>
      </c>
      <c r="AN75" s="292">
        <f t="shared" si="41"/>
        <v>180</v>
      </c>
      <c r="AO75" s="293"/>
      <c r="AP75" s="293"/>
      <c r="AQ75" s="293"/>
      <c r="AR75" s="293"/>
      <c r="AS75" s="293"/>
      <c r="AT75" s="293"/>
      <c r="AU75" s="293"/>
      <c r="AV75" s="292">
        <f t="shared" si="42"/>
        <v>180</v>
      </c>
      <c r="AW75" s="293"/>
      <c r="AX75" s="292">
        <f t="shared" si="34"/>
        <v>0</v>
      </c>
      <c r="AY75" s="137" t="str">
        <f t="shared" si="43"/>
        <v>*</v>
      </c>
      <c r="AZ75" s="137" t="str">
        <f>IF(F75&gt;P75,"!!!","")</f>
        <v>!!!</v>
      </c>
      <c r="BA75" s="143" t="str">
        <f>IF(F75='База 2019'!AX74,"","!!!!!")</f>
        <v>!!!!!</v>
      </c>
      <c r="BD75" s="143" t="str">
        <f t="shared" si="44"/>
        <v>BM-NOVA</v>
      </c>
    </row>
    <row r="76" spans="1:57" ht="12">
      <c r="A76" s="288">
        <v>71</v>
      </c>
      <c r="B76" s="289" t="s">
        <v>143</v>
      </c>
      <c r="C76" s="290" t="s">
        <v>23</v>
      </c>
      <c r="D76" s="290" t="s">
        <v>145</v>
      </c>
      <c r="E76" s="291">
        <v>95</v>
      </c>
      <c r="F76" s="292">
        <v>0</v>
      </c>
      <c r="G76" s="292">
        <f t="shared" si="35"/>
        <v>285</v>
      </c>
      <c r="H76" s="293"/>
      <c r="I76" s="293"/>
      <c r="J76" s="293"/>
      <c r="K76" s="293"/>
      <c r="L76" s="293"/>
      <c r="M76" s="293"/>
      <c r="N76" s="293"/>
      <c r="O76" s="292">
        <f t="shared" si="36"/>
        <v>285</v>
      </c>
      <c r="P76" s="293">
        <v>285</v>
      </c>
      <c r="Q76" s="292">
        <f t="shared" si="27"/>
        <v>0</v>
      </c>
      <c r="R76" s="292">
        <f t="shared" si="37"/>
        <v>285</v>
      </c>
      <c r="S76" s="293"/>
      <c r="T76" s="293"/>
      <c r="U76" s="293"/>
      <c r="V76" s="293"/>
      <c r="W76" s="293"/>
      <c r="X76" s="293"/>
      <c r="Y76" s="293"/>
      <c r="Z76" s="292">
        <f t="shared" si="38"/>
        <v>285</v>
      </c>
      <c r="AA76" s="293"/>
      <c r="AB76" s="292">
        <f t="shared" si="32"/>
        <v>285</v>
      </c>
      <c r="AC76" s="292">
        <f t="shared" si="39"/>
        <v>285</v>
      </c>
      <c r="AD76" s="293"/>
      <c r="AE76" s="293"/>
      <c r="AF76" s="293"/>
      <c r="AG76" s="293"/>
      <c r="AH76" s="293"/>
      <c r="AI76" s="293"/>
      <c r="AJ76" s="293"/>
      <c r="AK76" s="292">
        <f t="shared" si="40"/>
        <v>285</v>
      </c>
      <c r="AL76" s="293"/>
      <c r="AM76" s="292">
        <f t="shared" si="33"/>
        <v>570</v>
      </c>
      <c r="AN76" s="292">
        <f t="shared" si="41"/>
        <v>285</v>
      </c>
      <c r="AO76" s="293"/>
      <c r="AP76" s="293"/>
      <c r="AQ76" s="293"/>
      <c r="AR76" s="293"/>
      <c r="AS76" s="293"/>
      <c r="AT76" s="293"/>
      <c r="AU76" s="293"/>
      <c r="AV76" s="292">
        <f t="shared" si="42"/>
        <v>285</v>
      </c>
      <c r="AW76" s="293">
        <v>855</v>
      </c>
      <c r="AX76" s="292">
        <f t="shared" si="34"/>
        <v>0</v>
      </c>
      <c r="AZ76" s="137" t="str">
        <f>IF(F76&gt;P76,"!!!","")</f>
        <v/>
      </c>
      <c r="BD76" s="143" t="str">
        <f t="shared" si="44"/>
        <v>BOKSITO</v>
      </c>
    </row>
    <row r="77" spans="1:57" s="172" customFormat="1" ht="12">
      <c r="A77" s="288">
        <v>72</v>
      </c>
      <c r="B77" s="310" t="s">
        <v>3068</v>
      </c>
      <c r="C77" s="311" t="s">
        <v>30</v>
      </c>
      <c r="D77" s="311" t="s">
        <v>12</v>
      </c>
      <c r="E77" s="404">
        <v>100</v>
      </c>
      <c r="F77" s="299">
        <v>1400</v>
      </c>
      <c r="G77" s="299"/>
      <c r="H77" s="300"/>
      <c r="I77" s="300"/>
      <c r="J77" s="300"/>
      <c r="K77" s="300"/>
      <c r="L77" s="300"/>
      <c r="M77" s="300"/>
      <c r="N77" s="300"/>
      <c r="O77" s="299"/>
      <c r="P77" s="300"/>
      <c r="Q77" s="299">
        <f t="shared" ref="Q77:Q110" si="45">F77+O77-P77</f>
        <v>1400</v>
      </c>
      <c r="R77" s="299"/>
      <c r="S77" s="300"/>
      <c r="T77" s="300"/>
      <c r="U77" s="300"/>
      <c r="V77" s="300"/>
      <c r="W77" s="300"/>
      <c r="X77" s="300"/>
      <c r="Y77" s="300"/>
      <c r="Z77" s="299"/>
      <c r="AA77" s="300"/>
      <c r="AB77" s="299">
        <f t="shared" si="32"/>
        <v>1400</v>
      </c>
      <c r="AC77" s="299"/>
      <c r="AD77" s="300"/>
      <c r="AE77" s="300"/>
      <c r="AF77" s="300"/>
      <c r="AG77" s="300"/>
      <c r="AH77" s="300"/>
      <c r="AI77" s="300"/>
      <c r="AJ77" s="300"/>
      <c r="AK77" s="299"/>
      <c r="AL77" s="300"/>
      <c r="AM77" s="299">
        <f t="shared" si="33"/>
        <v>1400</v>
      </c>
      <c r="AN77" s="299"/>
      <c r="AO77" s="300"/>
      <c r="AP77" s="300"/>
      <c r="AQ77" s="300"/>
      <c r="AR77" s="300"/>
      <c r="AS77" s="300"/>
      <c r="AT77" s="300"/>
      <c r="AU77" s="300"/>
      <c r="AV77" s="299"/>
      <c r="AW77" s="300"/>
      <c r="AX77" s="299">
        <f t="shared" si="34"/>
        <v>1400</v>
      </c>
      <c r="AY77" s="137" t="str">
        <f t="shared" si="43"/>
        <v/>
      </c>
      <c r="AZ77" s="137" t="str">
        <f>IF(F77&gt;P77,"!!!","")</f>
        <v>!!!</v>
      </c>
      <c r="BA77" s="143" t="str">
        <f>IF(F77='База 2019'!AX76,"","!!!!!")</f>
        <v>!!!!!</v>
      </c>
      <c r="BB77" s="143"/>
      <c r="BC77" s="143"/>
      <c r="BD77" s="143" t="str">
        <f t="shared" si="44"/>
        <v>BOTRITIS (STOP Ш КВ.2011)</v>
      </c>
      <c r="BE77" s="143"/>
    </row>
    <row r="78" spans="1:57" s="458" customFormat="1" ht="12">
      <c r="A78" s="288">
        <v>73</v>
      </c>
      <c r="B78" s="455" t="s">
        <v>1610</v>
      </c>
      <c r="C78" s="290" t="s">
        <v>23</v>
      </c>
      <c r="D78" s="456"/>
      <c r="E78" s="327">
        <v>50</v>
      </c>
      <c r="F78" s="292">
        <v>0</v>
      </c>
      <c r="G78" s="292">
        <f t="shared" ref="G78:G94" si="46">E78*3</f>
        <v>150</v>
      </c>
      <c r="H78" s="383"/>
      <c r="I78" s="383"/>
      <c r="J78" s="383"/>
      <c r="K78" s="383"/>
      <c r="L78" s="383"/>
      <c r="M78" s="383"/>
      <c r="N78" s="383"/>
      <c r="O78" s="292">
        <f t="shared" ref="O78:O94" si="47">SUM(G78:N78)</f>
        <v>150</v>
      </c>
      <c r="P78" s="293"/>
      <c r="Q78" s="292">
        <f t="shared" si="45"/>
        <v>150</v>
      </c>
      <c r="R78" s="292">
        <f t="shared" ref="R78:R94" si="48">E78*3</f>
        <v>150</v>
      </c>
      <c r="S78" s="383"/>
      <c r="T78" s="383"/>
      <c r="U78" s="383"/>
      <c r="V78" s="383"/>
      <c r="W78" s="383"/>
      <c r="X78" s="383"/>
      <c r="Y78" s="383"/>
      <c r="Z78" s="292">
        <f t="shared" ref="Z78:Z94" si="49">SUM(R78:Y78)</f>
        <v>150</v>
      </c>
      <c r="AA78" s="293"/>
      <c r="AB78" s="292">
        <f t="shared" si="32"/>
        <v>300</v>
      </c>
      <c r="AC78" s="292">
        <f t="shared" ref="AC78:AC94" si="50">$E78*3</f>
        <v>150</v>
      </c>
      <c r="AD78" s="293"/>
      <c r="AE78" s="293"/>
      <c r="AF78" s="293"/>
      <c r="AG78" s="293"/>
      <c r="AH78" s="293"/>
      <c r="AI78" s="293"/>
      <c r="AJ78" s="293"/>
      <c r="AK78" s="292">
        <f t="shared" ref="AK78:AK94" si="51">SUM(AC78:AJ78)</f>
        <v>150</v>
      </c>
      <c r="AL78" s="293"/>
      <c r="AM78" s="292">
        <f t="shared" si="33"/>
        <v>450</v>
      </c>
      <c r="AN78" s="292">
        <f t="shared" ref="AN78:AN94" si="52">$E78*3</f>
        <v>150</v>
      </c>
      <c r="AO78" s="293"/>
      <c r="AP78" s="293"/>
      <c r="AQ78" s="293"/>
      <c r="AR78" s="293"/>
      <c r="AS78" s="293"/>
      <c r="AT78" s="293"/>
      <c r="AU78" s="293"/>
      <c r="AV78" s="292">
        <f t="shared" ref="AV78:AV94" si="53">SUM(AN78:AU78)</f>
        <v>150</v>
      </c>
      <c r="AW78" s="293">
        <v>600</v>
      </c>
      <c r="AX78" s="292">
        <f t="shared" si="34"/>
        <v>0</v>
      </c>
      <c r="AY78" s="457"/>
      <c r="BA78" s="143" t="str">
        <f>IF(F78='База 2019'!AX77,"","!!!!!")</f>
        <v>!!!!!</v>
      </c>
      <c r="BD78" s="143" t="str">
        <f t="shared" si="44"/>
        <v>BOUROV COMPANY</v>
      </c>
    </row>
    <row r="79" spans="1:57" ht="12">
      <c r="A79" s="288">
        <v>74</v>
      </c>
      <c r="B79" s="289" t="s">
        <v>864</v>
      </c>
      <c r="C79" s="290" t="s">
        <v>23</v>
      </c>
      <c r="D79" s="290" t="s">
        <v>865</v>
      </c>
      <c r="E79" s="291">
        <v>90</v>
      </c>
      <c r="F79" s="292">
        <v>0</v>
      </c>
      <c r="G79" s="292">
        <f t="shared" si="46"/>
        <v>270</v>
      </c>
      <c r="H79" s="293"/>
      <c r="I79" s="293"/>
      <c r="J79" s="293"/>
      <c r="K79" s="293"/>
      <c r="L79" s="293"/>
      <c r="M79" s="293"/>
      <c r="N79" s="293"/>
      <c r="O79" s="292">
        <f t="shared" si="47"/>
        <v>270</v>
      </c>
      <c r="P79" s="293">
        <v>270</v>
      </c>
      <c r="Q79" s="292">
        <f t="shared" si="45"/>
        <v>0</v>
      </c>
      <c r="R79" s="292">
        <f t="shared" si="48"/>
        <v>270</v>
      </c>
      <c r="S79" s="293"/>
      <c r="T79" s="293"/>
      <c r="U79" s="293"/>
      <c r="V79" s="293"/>
      <c r="W79" s="293"/>
      <c r="X79" s="293"/>
      <c r="Y79" s="293"/>
      <c r="Z79" s="292">
        <f t="shared" si="49"/>
        <v>270</v>
      </c>
      <c r="AA79" s="293">
        <v>810</v>
      </c>
      <c r="AB79" s="292">
        <f t="shared" si="32"/>
        <v>-540</v>
      </c>
      <c r="AC79" s="292">
        <f t="shared" si="50"/>
        <v>270</v>
      </c>
      <c r="AD79" s="293"/>
      <c r="AE79" s="293"/>
      <c r="AF79" s="293"/>
      <c r="AG79" s="293"/>
      <c r="AH79" s="293"/>
      <c r="AI79" s="293"/>
      <c r="AJ79" s="293"/>
      <c r="AK79" s="292">
        <f t="shared" si="51"/>
        <v>270</v>
      </c>
      <c r="AL79" s="293">
        <v>100</v>
      </c>
      <c r="AM79" s="292">
        <f t="shared" si="33"/>
        <v>-370</v>
      </c>
      <c r="AN79" s="292">
        <f t="shared" si="52"/>
        <v>270</v>
      </c>
      <c r="AO79" s="293"/>
      <c r="AP79" s="293"/>
      <c r="AQ79" s="293"/>
      <c r="AR79" s="293"/>
      <c r="AS79" s="293">
        <v>100</v>
      </c>
      <c r="AT79" s="293"/>
      <c r="AU79" s="293"/>
      <c r="AV79" s="292">
        <f t="shared" si="53"/>
        <v>370</v>
      </c>
      <c r="AW79" s="293"/>
      <c r="AX79" s="292">
        <f t="shared" si="34"/>
        <v>0</v>
      </c>
      <c r="AY79" s="137" t="str">
        <f>IF(AX79=0,"*","")</f>
        <v>*</v>
      </c>
      <c r="AZ79" s="137" t="str">
        <f>IF(F79&gt;P79,"!!!","")</f>
        <v/>
      </c>
      <c r="BA79" s="143" t="str">
        <f>IF(F79='База 2019'!AX78,"","!!!!!")</f>
        <v/>
      </c>
      <c r="BD79" s="143" t="str">
        <f t="shared" si="44"/>
        <v>BOZON</v>
      </c>
    </row>
    <row r="80" spans="1:57" ht="12">
      <c r="A80" s="288">
        <v>75</v>
      </c>
      <c r="B80" s="289" t="s">
        <v>1952</v>
      </c>
      <c r="C80" s="290" t="s">
        <v>14</v>
      </c>
      <c r="D80" s="290" t="s">
        <v>1975</v>
      </c>
      <c r="E80" s="291">
        <v>240</v>
      </c>
      <c r="F80" s="292">
        <v>0</v>
      </c>
      <c r="G80" s="292">
        <f t="shared" si="46"/>
        <v>720</v>
      </c>
      <c r="H80" s="293"/>
      <c r="I80" s="293"/>
      <c r="J80" s="293"/>
      <c r="K80" s="293"/>
      <c r="L80" s="293"/>
      <c r="M80" s="293"/>
      <c r="N80" s="293"/>
      <c r="O80" s="292">
        <f t="shared" si="47"/>
        <v>720</v>
      </c>
      <c r="P80" s="293">
        <v>720</v>
      </c>
      <c r="Q80" s="292">
        <f t="shared" si="45"/>
        <v>0</v>
      </c>
      <c r="R80" s="292">
        <f t="shared" si="48"/>
        <v>720</v>
      </c>
      <c r="S80" s="293"/>
      <c r="T80" s="293"/>
      <c r="U80" s="293"/>
      <c r="V80" s="293"/>
      <c r="W80" s="293">
        <v>100</v>
      </c>
      <c r="X80" s="293"/>
      <c r="Y80" s="293"/>
      <c r="Z80" s="292">
        <f t="shared" si="49"/>
        <v>820</v>
      </c>
      <c r="AA80" s="293">
        <v>820</v>
      </c>
      <c r="AB80" s="292">
        <f t="shared" si="32"/>
        <v>0</v>
      </c>
      <c r="AC80" s="292">
        <f t="shared" si="50"/>
        <v>720</v>
      </c>
      <c r="AD80" s="293"/>
      <c r="AE80" s="293"/>
      <c r="AF80" s="293"/>
      <c r="AG80" s="293"/>
      <c r="AH80" s="293"/>
      <c r="AI80" s="293"/>
      <c r="AJ80" s="293"/>
      <c r="AK80" s="292">
        <f t="shared" si="51"/>
        <v>720</v>
      </c>
      <c r="AL80" s="293">
        <v>720</v>
      </c>
      <c r="AM80" s="292">
        <f t="shared" si="33"/>
        <v>0</v>
      </c>
      <c r="AN80" s="292">
        <f t="shared" si="52"/>
        <v>720</v>
      </c>
      <c r="AO80" s="293"/>
      <c r="AP80" s="293"/>
      <c r="AQ80" s="293"/>
      <c r="AR80" s="293"/>
      <c r="AS80" s="293"/>
      <c r="AT80" s="293"/>
      <c r="AU80" s="293"/>
      <c r="AV80" s="292">
        <f t="shared" si="53"/>
        <v>720</v>
      </c>
      <c r="AW80" s="293">
        <v>720</v>
      </c>
      <c r="AX80" s="292">
        <f t="shared" si="34"/>
        <v>0</v>
      </c>
      <c r="AZ80" s="137" t="str">
        <f>IF(F80&gt;P80,"!!!","")</f>
        <v/>
      </c>
      <c r="BA80" s="143" t="str">
        <f>IF(F80='База 2019'!AX79,"","!!!!!")</f>
        <v/>
      </c>
      <c r="BD80" s="143" t="str">
        <f t="shared" si="44"/>
        <v>BRAVICEA-VIN</v>
      </c>
    </row>
    <row r="81" spans="1:61" ht="12">
      <c r="A81" s="288">
        <v>76</v>
      </c>
      <c r="B81" s="289" t="s">
        <v>1329</v>
      </c>
      <c r="C81" s="290" t="s">
        <v>23</v>
      </c>
      <c r="D81" s="290"/>
      <c r="E81" s="291">
        <v>20</v>
      </c>
      <c r="F81" s="292">
        <v>0</v>
      </c>
      <c r="G81" s="292">
        <f t="shared" si="46"/>
        <v>60</v>
      </c>
      <c r="H81" s="293"/>
      <c r="I81" s="293"/>
      <c r="J81" s="293"/>
      <c r="K81" s="293"/>
      <c r="L81" s="293"/>
      <c r="M81" s="293"/>
      <c r="N81" s="293"/>
      <c r="O81" s="292">
        <f t="shared" si="47"/>
        <v>60</v>
      </c>
      <c r="P81" s="293"/>
      <c r="Q81" s="292">
        <f t="shared" si="45"/>
        <v>60</v>
      </c>
      <c r="R81" s="292">
        <f t="shared" si="48"/>
        <v>60</v>
      </c>
      <c r="S81" s="293"/>
      <c r="T81" s="293"/>
      <c r="U81" s="293"/>
      <c r="V81" s="293"/>
      <c r="W81" s="293"/>
      <c r="X81" s="293"/>
      <c r="Y81" s="293"/>
      <c r="Z81" s="292">
        <f t="shared" si="49"/>
        <v>60</v>
      </c>
      <c r="AA81" s="293"/>
      <c r="AB81" s="292">
        <f t="shared" si="32"/>
        <v>120</v>
      </c>
      <c r="AC81" s="292">
        <f t="shared" si="50"/>
        <v>60</v>
      </c>
      <c r="AD81" s="293"/>
      <c r="AE81" s="293"/>
      <c r="AF81" s="293"/>
      <c r="AG81" s="293"/>
      <c r="AH81" s="293"/>
      <c r="AI81" s="293"/>
      <c r="AJ81" s="293"/>
      <c r="AK81" s="292">
        <f t="shared" si="51"/>
        <v>60</v>
      </c>
      <c r="AL81" s="293"/>
      <c r="AM81" s="292">
        <f t="shared" si="33"/>
        <v>180</v>
      </c>
      <c r="AN81" s="292">
        <f t="shared" si="52"/>
        <v>60</v>
      </c>
      <c r="AO81" s="293"/>
      <c r="AP81" s="293"/>
      <c r="AQ81" s="293"/>
      <c r="AR81" s="293"/>
      <c r="AS81" s="293"/>
      <c r="AT81" s="293"/>
      <c r="AU81" s="293"/>
      <c r="AV81" s="292">
        <f t="shared" si="53"/>
        <v>60</v>
      </c>
      <c r="AW81" s="293"/>
      <c r="AX81" s="292">
        <f t="shared" si="34"/>
        <v>240</v>
      </c>
      <c r="AY81" s="137" t="str">
        <f>IF(AX81=0,"*","")</f>
        <v/>
      </c>
      <c r="AZ81" s="143"/>
      <c r="BA81" s="143" t="str">
        <f>IF(F81='База 2019'!AX80,"","!!!!!")</f>
        <v/>
      </c>
      <c r="BD81" s="143" t="str">
        <f t="shared" si="44"/>
        <v>BROKWEST</v>
      </c>
    </row>
    <row r="82" spans="1:61" ht="12">
      <c r="A82" s="288">
        <v>77</v>
      </c>
      <c r="B82" s="289" t="s">
        <v>151</v>
      </c>
      <c r="C82" s="290" t="s">
        <v>14</v>
      </c>
      <c r="D82" s="290" t="s">
        <v>152</v>
      </c>
      <c r="E82" s="291">
        <v>250</v>
      </c>
      <c r="F82" s="292">
        <v>0</v>
      </c>
      <c r="G82" s="292">
        <f t="shared" si="46"/>
        <v>750</v>
      </c>
      <c r="H82" s="293"/>
      <c r="I82" s="293"/>
      <c r="J82" s="293"/>
      <c r="K82" s="293"/>
      <c r="L82" s="293"/>
      <c r="M82" s="293"/>
      <c r="N82" s="293"/>
      <c r="O82" s="292">
        <f t="shared" si="47"/>
        <v>750</v>
      </c>
      <c r="P82" s="293">
        <v>750</v>
      </c>
      <c r="Q82" s="292">
        <f t="shared" si="45"/>
        <v>0</v>
      </c>
      <c r="R82" s="292">
        <f t="shared" si="48"/>
        <v>750</v>
      </c>
      <c r="S82" s="293">
        <v>50</v>
      </c>
      <c r="T82" s="293"/>
      <c r="U82" s="293"/>
      <c r="V82" s="293"/>
      <c r="W82" s="293">
        <v>100</v>
      </c>
      <c r="X82" s="293"/>
      <c r="Y82" s="293"/>
      <c r="Z82" s="292">
        <f t="shared" si="49"/>
        <v>900</v>
      </c>
      <c r="AA82" s="293">
        <v>750</v>
      </c>
      <c r="AB82" s="292">
        <f t="shared" si="32"/>
        <v>150</v>
      </c>
      <c r="AC82" s="292">
        <f t="shared" si="50"/>
        <v>750</v>
      </c>
      <c r="AD82" s="293"/>
      <c r="AE82" s="293"/>
      <c r="AF82" s="293"/>
      <c r="AG82" s="293"/>
      <c r="AH82" s="293"/>
      <c r="AI82" s="293"/>
      <c r="AJ82" s="293"/>
      <c r="AK82" s="292">
        <f t="shared" si="51"/>
        <v>750</v>
      </c>
      <c r="AL82" s="293">
        <v>900</v>
      </c>
      <c r="AM82" s="292">
        <f t="shared" si="33"/>
        <v>0</v>
      </c>
      <c r="AN82" s="292">
        <f t="shared" si="52"/>
        <v>750</v>
      </c>
      <c r="AO82" s="293"/>
      <c r="AP82" s="293"/>
      <c r="AQ82" s="293"/>
      <c r="AR82" s="293"/>
      <c r="AS82" s="293"/>
      <c r="AT82" s="293"/>
      <c r="AU82" s="293"/>
      <c r="AV82" s="292">
        <f t="shared" si="53"/>
        <v>750</v>
      </c>
      <c r="AW82" s="293">
        <v>750</v>
      </c>
      <c r="AX82" s="292">
        <f t="shared" si="34"/>
        <v>0</v>
      </c>
      <c r="AZ82" s="137" t="str">
        <f>IF(F82&gt;P82,"!!!","")</f>
        <v/>
      </c>
      <c r="BA82" s="143" t="str">
        <f>IF(F82='База 2019'!AX81,"","!!!!!")</f>
        <v/>
      </c>
      <c r="BD82" s="143" t="str">
        <f t="shared" si="44"/>
        <v>BTA-18</v>
      </c>
    </row>
    <row r="83" spans="1:61" ht="12">
      <c r="A83" s="288">
        <v>78</v>
      </c>
      <c r="B83" s="289" t="s">
        <v>153</v>
      </c>
      <c r="C83" s="290" t="s">
        <v>14</v>
      </c>
      <c r="D83" s="290" t="s">
        <v>905</v>
      </c>
      <c r="E83" s="291">
        <v>100</v>
      </c>
      <c r="F83" s="292">
        <v>0</v>
      </c>
      <c r="G83" s="292">
        <f t="shared" si="46"/>
        <v>300</v>
      </c>
      <c r="H83" s="293"/>
      <c r="I83" s="293"/>
      <c r="J83" s="293"/>
      <c r="K83" s="293"/>
      <c r="L83" s="293"/>
      <c r="M83" s="293"/>
      <c r="N83" s="293"/>
      <c r="O83" s="292">
        <f t="shared" si="47"/>
        <v>300</v>
      </c>
      <c r="P83" s="293">
        <v>300</v>
      </c>
      <c r="Q83" s="292">
        <f t="shared" si="45"/>
        <v>0</v>
      </c>
      <c r="R83" s="292">
        <f t="shared" si="48"/>
        <v>300</v>
      </c>
      <c r="S83" s="293">
        <v>50</v>
      </c>
      <c r="T83" s="293"/>
      <c r="U83" s="293"/>
      <c r="V83" s="293"/>
      <c r="W83" s="293">
        <v>100</v>
      </c>
      <c r="X83" s="293"/>
      <c r="Y83" s="293"/>
      <c r="Z83" s="292">
        <f t="shared" si="49"/>
        <v>450</v>
      </c>
      <c r="AA83" s="293">
        <v>450</v>
      </c>
      <c r="AB83" s="292">
        <f t="shared" si="32"/>
        <v>0</v>
      </c>
      <c r="AC83" s="292">
        <f t="shared" si="50"/>
        <v>300</v>
      </c>
      <c r="AD83" s="293"/>
      <c r="AE83" s="293">
        <v>100</v>
      </c>
      <c r="AF83" s="293"/>
      <c r="AG83" s="293"/>
      <c r="AH83" s="293"/>
      <c r="AI83" s="293"/>
      <c r="AJ83" s="293"/>
      <c r="AK83" s="292">
        <f t="shared" si="51"/>
        <v>400</v>
      </c>
      <c r="AL83" s="293">
        <v>400</v>
      </c>
      <c r="AM83" s="292">
        <f t="shared" si="33"/>
        <v>0</v>
      </c>
      <c r="AN83" s="292">
        <f t="shared" si="52"/>
        <v>300</v>
      </c>
      <c r="AO83" s="293"/>
      <c r="AP83" s="293"/>
      <c r="AQ83" s="293"/>
      <c r="AR83" s="293"/>
      <c r="AS83" s="293"/>
      <c r="AT83" s="293"/>
      <c r="AU83" s="293"/>
      <c r="AV83" s="292">
        <f t="shared" si="53"/>
        <v>300</v>
      </c>
      <c r="AW83" s="293">
        <v>300</v>
      </c>
      <c r="AX83" s="292">
        <f t="shared" si="34"/>
        <v>0</v>
      </c>
      <c r="AY83" s="137" t="str">
        <f t="shared" ref="AY83:AY89" si="54">IF(AX83=0,"*","")</f>
        <v>*</v>
      </c>
      <c r="AZ83" s="143"/>
      <c r="BA83" s="143" t="str">
        <f>IF(F83='База 2019'!AX82,"","!!!!!")</f>
        <v/>
      </c>
      <c r="BD83" s="143" t="str">
        <f t="shared" si="44"/>
        <v>BTA-2 "TIMPUL"</v>
      </c>
    </row>
    <row r="84" spans="1:61" ht="12">
      <c r="A84" s="288">
        <v>79</v>
      </c>
      <c r="B84" s="294" t="s">
        <v>980</v>
      </c>
      <c r="C84" s="290" t="s">
        <v>23</v>
      </c>
      <c r="D84" s="290" t="s">
        <v>973</v>
      </c>
      <c r="E84" s="291">
        <v>110</v>
      </c>
      <c r="F84" s="292">
        <v>780</v>
      </c>
      <c r="G84" s="292">
        <f t="shared" si="46"/>
        <v>330</v>
      </c>
      <c r="H84" s="293"/>
      <c r="I84" s="293"/>
      <c r="J84" s="293"/>
      <c r="K84" s="293"/>
      <c r="L84" s="293"/>
      <c r="M84" s="293"/>
      <c r="N84" s="293"/>
      <c r="O84" s="292">
        <f t="shared" si="47"/>
        <v>330</v>
      </c>
      <c r="P84" s="293">
        <v>2100</v>
      </c>
      <c r="Q84" s="292">
        <f t="shared" si="45"/>
        <v>-990</v>
      </c>
      <c r="R84" s="292">
        <f t="shared" si="48"/>
        <v>330</v>
      </c>
      <c r="S84" s="293"/>
      <c r="T84" s="293"/>
      <c r="U84" s="293"/>
      <c r="V84" s="293"/>
      <c r="W84" s="293"/>
      <c r="X84" s="293"/>
      <c r="Y84" s="293"/>
      <c r="Z84" s="292">
        <f t="shared" si="49"/>
        <v>330</v>
      </c>
      <c r="AA84" s="293"/>
      <c r="AB84" s="292">
        <f t="shared" si="32"/>
        <v>-660</v>
      </c>
      <c r="AC84" s="292">
        <f t="shared" si="50"/>
        <v>330</v>
      </c>
      <c r="AD84" s="293"/>
      <c r="AE84" s="293"/>
      <c r="AF84" s="293"/>
      <c r="AG84" s="293"/>
      <c r="AH84" s="293"/>
      <c r="AI84" s="293"/>
      <c r="AJ84" s="293"/>
      <c r="AK84" s="292">
        <f t="shared" si="51"/>
        <v>330</v>
      </c>
      <c r="AL84" s="293"/>
      <c r="AM84" s="292">
        <f t="shared" si="33"/>
        <v>-330</v>
      </c>
      <c r="AN84" s="292">
        <f t="shared" si="52"/>
        <v>330</v>
      </c>
      <c r="AO84" s="293"/>
      <c r="AP84" s="293"/>
      <c r="AQ84" s="293"/>
      <c r="AR84" s="293"/>
      <c r="AS84" s="293"/>
      <c r="AT84" s="293"/>
      <c r="AU84" s="293"/>
      <c r="AV84" s="292">
        <f t="shared" si="53"/>
        <v>330</v>
      </c>
      <c r="AW84" s="293"/>
      <c r="AX84" s="292">
        <f t="shared" si="34"/>
        <v>0</v>
      </c>
      <c r="AY84" s="137" t="str">
        <f t="shared" si="54"/>
        <v>*</v>
      </c>
      <c r="AZ84" s="143"/>
      <c r="BA84" s="143" t="str">
        <f>IF(F84='База 2019'!AX83,"","!!!!!")</f>
        <v>!!!!!</v>
      </c>
      <c r="BD84" s="143" t="str">
        <f t="shared" si="44"/>
        <v>BTA-23</v>
      </c>
    </row>
    <row r="85" spans="1:61" ht="12">
      <c r="A85" s="288">
        <v>80</v>
      </c>
      <c r="B85" s="289" t="s">
        <v>155</v>
      </c>
      <c r="C85" s="290" t="s">
        <v>14</v>
      </c>
      <c r="D85" s="290" t="s">
        <v>157</v>
      </c>
      <c r="E85" s="291">
        <v>265</v>
      </c>
      <c r="F85" s="292">
        <v>-450</v>
      </c>
      <c r="G85" s="292">
        <f t="shared" si="46"/>
        <v>795</v>
      </c>
      <c r="H85" s="293"/>
      <c r="I85" s="293"/>
      <c r="J85" s="293"/>
      <c r="K85" s="293"/>
      <c r="L85" s="293"/>
      <c r="M85" s="293"/>
      <c r="N85" s="293"/>
      <c r="O85" s="292">
        <f t="shared" si="47"/>
        <v>795</v>
      </c>
      <c r="P85" s="293">
        <v>345</v>
      </c>
      <c r="Q85" s="292">
        <f t="shared" si="45"/>
        <v>0</v>
      </c>
      <c r="R85" s="292">
        <f t="shared" si="48"/>
        <v>795</v>
      </c>
      <c r="S85" s="293">
        <v>50</v>
      </c>
      <c r="T85" s="293"/>
      <c r="U85" s="293">
        <v>727</v>
      </c>
      <c r="V85" s="293"/>
      <c r="W85" s="293">
        <v>100</v>
      </c>
      <c r="X85" s="293"/>
      <c r="Y85" s="293"/>
      <c r="Z85" s="292">
        <f t="shared" si="49"/>
        <v>1672</v>
      </c>
      <c r="AA85" s="293">
        <v>1522</v>
      </c>
      <c r="AB85" s="292">
        <f t="shared" si="32"/>
        <v>150</v>
      </c>
      <c r="AC85" s="292">
        <f t="shared" si="50"/>
        <v>795</v>
      </c>
      <c r="AD85" s="293"/>
      <c r="AE85" s="293"/>
      <c r="AF85" s="293"/>
      <c r="AG85" s="293"/>
      <c r="AH85" s="293"/>
      <c r="AI85" s="293"/>
      <c r="AJ85" s="293"/>
      <c r="AK85" s="292">
        <f t="shared" si="51"/>
        <v>795</v>
      </c>
      <c r="AL85" s="293">
        <v>945</v>
      </c>
      <c r="AM85" s="292">
        <f t="shared" si="33"/>
        <v>0</v>
      </c>
      <c r="AN85" s="292">
        <f t="shared" si="52"/>
        <v>795</v>
      </c>
      <c r="AO85" s="293"/>
      <c r="AP85" s="293"/>
      <c r="AQ85" s="293"/>
      <c r="AR85" s="293"/>
      <c r="AS85" s="293"/>
      <c r="AT85" s="293"/>
      <c r="AU85" s="293"/>
      <c r="AV85" s="292">
        <f t="shared" si="53"/>
        <v>795</v>
      </c>
      <c r="AW85" s="293">
        <v>795</v>
      </c>
      <c r="AX85" s="292">
        <f t="shared" si="34"/>
        <v>0</v>
      </c>
      <c r="AY85" s="137" t="str">
        <f t="shared" si="54"/>
        <v>*</v>
      </c>
      <c r="AZ85" s="137" t="str">
        <f>IF(F85&gt;P85,"!!!","")</f>
        <v/>
      </c>
      <c r="BA85" s="143" t="str">
        <f>IF(F85='База 2019'!AX84,"","!!!!!")</f>
        <v>!!!!!</v>
      </c>
      <c r="BD85" s="143" t="str">
        <f t="shared" si="44"/>
        <v>BTA-24</v>
      </c>
    </row>
    <row r="86" spans="1:61" ht="12">
      <c r="A86" s="288">
        <v>81</v>
      </c>
      <c r="B86" s="289" t="s">
        <v>158</v>
      </c>
      <c r="C86" s="290" t="s">
        <v>14</v>
      </c>
      <c r="D86" s="290" t="s">
        <v>49</v>
      </c>
      <c r="E86" s="291">
        <v>185</v>
      </c>
      <c r="F86" s="292">
        <v>0</v>
      </c>
      <c r="G86" s="292">
        <f t="shared" si="46"/>
        <v>555</v>
      </c>
      <c r="H86" s="293"/>
      <c r="I86" s="293"/>
      <c r="J86" s="293"/>
      <c r="K86" s="293"/>
      <c r="L86" s="293"/>
      <c r="M86" s="293"/>
      <c r="N86" s="293"/>
      <c r="O86" s="292">
        <f t="shared" si="47"/>
        <v>555</v>
      </c>
      <c r="P86" s="293">
        <v>1110</v>
      </c>
      <c r="Q86" s="292">
        <f t="shared" si="45"/>
        <v>-555</v>
      </c>
      <c r="R86" s="292">
        <f t="shared" si="48"/>
        <v>555</v>
      </c>
      <c r="S86" s="293"/>
      <c r="T86" s="293"/>
      <c r="U86" s="293"/>
      <c r="V86" s="293"/>
      <c r="W86" s="293"/>
      <c r="X86" s="293"/>
      <c r="Y86" s="293"/>
      <c r="Z86" s="292">
        <f t="shared" si="49"/>
        <v>555</v>
      </c>
      <c r="AA86" s="293"/>
      <c r="AB86" s="292">
        <f t="shared" si="32"/>
        <v>0</v>
      </c>
      <c r="AC86" s="292">
        <f t="shared" si="50"/>
        <v>555</v>
      </c>
      <c r="AD86" s="293">
        <v>50</v>
      </c>
      <c r="AE86" s="293"/>
      <c r="AF86" s="293"/>
      <c r="AG86" s="293"/>
      <c r="AH86" s="293">
        <v>100</v>
      </c>
      <c r="AI86" s="293"/>
      <c r="AJ86" s="293"/>
      <c r="AK86" s="292">
        <f t="shared" si="51"/>
        <v>705</v>
      </c>
      <c r="AL86" s="293">
        <v>655</v>
      </c>
      <c r="AM86" s="292">
        <f t="shared" si="33"/>
        <v>50</v>
      </c>
      <c r="AN86" s="292">
        <f t="shared" si="52"/>
        <v>555</v>
      </c>
      <c r="AO86" s="293"/>
      <c r="AP86" s="293"/>
      <c r="AQ86" s="293"/>
      <c r="AR86" s="293"/>
      <c r="AS86" s="293"/>
      <c r="AT86" s="293"/>
      <c r="AU86" s="293"/>
      <c r="AV86" s="292">
        <f t="shared" si="53"/>
        <v>555</v>
      </c>
      <c r="AW86" s="293">
        <v>605</v>
      </c>
      <c r="AX86" s="292">
        <f t="shared" si="34"/>
        <v>0</v>
      </c>
      <c r="AY86" s="137" t="str">
        <f t="shared" si="54"/>
        <v>*</v>
      </c>
      <c r="AZ86" s="143"/>
      <c r="BA86" s="143" t="str">
        <f>IF(F86='База 2019'!AX85,"","!!!!!")</f>
        <v>!!!!!</v>
      </c>
      <c r="BD86" s="143" t="str">
        <f t="shared" si="44"/>
        <v>BTA-26</v>
      </c>
    </row>
    <row r="87" spans="1:61" s="172" customFormat="1" ht="12">
      <c r="A87" s="288">
        <v>82</v>
      </c>
      <c r="B87" s="289" t="s">
        <v>159</v>
      </c>
      <c r="C87" s="290" t="s">
        <v>14</v>
      </c>
      <c r="D87" s="290" t="s">
        <v>161</v>
      </c>
      <c r="E87" s="291">
        <v>315</v>
      </c>
      <c r="F87" s="292">
        <v>0</v>
      </c>
      <c r="G87" s="292">
        <f t="shared" si="46"/>
        <v>945</v>
      </c>
      <c r="H87" s="293"/>
      <c r="I87" s="293"/>
      <c r="J87" s="293"/>
      <c r="K87" s="293"/>
      <c r="L87" s="293"/>
      <c r="M87" s="293"/>
      <c r="N87" s="293"/>
      <c r="O87" s="292">
        <f t="shared" si="47"/>
        <v>945</v>
      </c>
      <c r="P87" s="293">
        <v>945</v>
      </c>
      <c r="Q87" s="292">
        <f t="shared" si="45"/>
        <v>0</v>
      </c>
      <c r="R87" s="292">
        <f t="shared" si="48"/>
        <v>945</v>
      </c>
      <c r="S87" s="293"/>
      <c r="T87" s="293"/>
      <c r="U87" s="293">
        <v>1309</v>
      </c>
      <c r="V87" s="293"/>
      <c r="W87" s="293"/>
      <c r="X87" s="293"/>
      <c r="Y87" s="293"/>
      <c r="Z87" s="292">
        <f t="shared" si="49"/>
        <v>2254</v>
      </c>
      <c r="AA87" s="293">
        <v>2254</v>
      </c>
      <c r="AB87" s="292">
        <f t="shared" si="32"/>
        <v>0</v>
      </c>
      <c r="AC87" s="292">
        <f t="shared" si="50"/>
        <v>945</v>
      </c>
      <c r="AD87" s="293">
        <v>50</v>
      </c>
      <c r="AE87" s="293"/>
      <c r="AF87" s="293"/>
      <c r="AG87" s="293"/>
      <c r="AH87" s="293">
        <v>100</v>
      </c>
      <c r="AI87" s="293"/>
      <c r="AJ87" s="293"/>
      <c r="AK87" s="292">
        <f t="shared" si="51"/>
        <v>1095</v>
      </c>
      <c r="AL87" s="293">
        <v>1095</v>
      </c>
      <c r="AM87" s="292">
        <f t="shared" si="33"/>
        <v>0</v>
      </c>
      <c r="AN87" s="292">
        <f t="shared" si="52"/>
        <v>945</v>
      </c>
      <c r="AO87" s="293"/>
      <c r="AP87" s="293">
        <v>136</v>
      </c>
      <c r="AQ87" s="293">
        <v>1309</v>
      </c>
      <c r="AR87" s="293"/>
      <c r="AS87" s="293"/>
      <c r="AT87" s="293"/>
      <c r="AU87" s="293"/>
      <c r="AV87" s="292">
        <f t="shared" si="53"/>
        <v>2390</v>
      </c>
      <c r="AW87" s="293">
        <v>2390</v>
      </c>
      <c r="AX87" s="292">
        <f t="shared" si="34"/>
        <v>0</v>
      </c>
      <c r="AY87" s="137" t="str">
        <f t="shared" si="54"/>
        <v>*</v>
      </c>
      <c r="BA87" s="143" t="str">
        <f>IF(F87='База 2019'!AX86,"","!!!!!")</f>
        <v/>
      </c>
      <c r="BB87" s="143"/>
      <c r="BC87" s="143"/>
      <c r="BD87" s="143" t="str">
        <f t="shared" si="44"/>
        <v>BTA-31</v>
      </c>
      <c r="BE87" s="143"/>
    </row>
    <row r="88" spans="1:61" ht="12">
      <c r="A88" s="288">
        <v>83</v>
      </c>
      <c r="B88" s="289" t="s">
        <v>162</v>
      </c>
      <c r="C88" s="290" t="s">
        <v>14</v>
      </c>
      <c r="D88" s="290" t="s">
        <v>164</v>
      </c>
      <c r="E88" s="291">
        <v>300</v>
      </c>
      <c r="F88" s="292">
        <v>0</v>
      </c>
      <c r="G88" s="292">
        <f t="shared" si="46"/>
        <v>900</v>
      </c>
      <c r="H88" s="293"/>
      <c r="I88" s="293"/>
      <c r="J88" s="293"/>
      <c r="K88" s="293"/>
      <c r="L88" s="293">
        <v>100</v>
      </c>
      <c r="M88" s="293"/>
      <c r="N88" s="293"/>
      <c r="O88" s="292">
        <f t="shared" si="47"/>
        <v>1000</v>
      </c>
      <c r="P88" s="293">
        <v>1000</v>
      </c>
      <c r="Q88" s="292">
        <f t="shared" si="45"/>
        <v>0</v>
      </c>
      <c r="R88" s="292">
        <f t="shared" si="48"/>
        <v>900</v>
      </c>
      <c r="S88" s="293"/>
      <c r="T88" s="293"/>
      <c r="U88" s="293"/>
      <c r="V88" s="293"/>
      <c r="W88" s="293"/>
      <c r="X88" s="293"/>
      <c r="Y88" s="293"/>
      <c r="Z88" s="292">
        <f t="shared" si="49"/>
        <v>900</v>
      </c>
      <c r="AA88" s="293">
        <v>900</v>
      </c>
      <c r="AB88" s="292">
        <f t="shared" ref="AB88:AB121" si="55">Q88+Z88-AA88</f>
        <v>0</v>
      </c>
      <c r="AC88" s="292">
        <f t="shared" si="50"/>
        <v>900</v>
      </c>
      <c r="AD88" s="293"/>
      <c r="AE88" s="293"/>
      <c r="AF88" s="293"/>
      <c r="AG88" s="293"/>
      <c r="AH88" s="293"/>
      <c r="AI88" s="293"/>
      <c r="AJ88" s="293"/>
      <c r="AK88" s="292">
        <f t="shared" si="51"/>
        <v>900</v>
      </c>
      <c r="AL88" s="293">
        <v>1800</v>
      </c>
      <c r="AM88" s="292">
        <f t="shared" ref="AM88:AM121" si="56">AB88+AK88-AL88</f>
        <v>-900</v>
      </c>
      <c r="AN88" s="292">
        <f t="shared" si="52"/>
        <v>900</v>
      </c>
      <c r="AO88" s="293"/>
      <c r="AP88" s="293"/>
      <c r="AQ88" s="293"/>
      <c r="AR88" s="293"/>
      <c r="AS88" s="293"/>
      <c r="AT88" s="293"/>
      <c r="AU88" s="293"/>
      <c r="AV88" s="292">
        <f t="shared" si="53"/>
        <v>900</v>
      </c>
      <c r="AW88" s="293"/>
      <c r="AX88" s="292">
        <f t="shared" ref="AX88:AX121" si="57">AM88+AV88-AW88</f>
        <v>0</v>
      </c>
      <c r="AY88" s="137" t="str">
        <f t="shared" si="54"/>
        <v>*</v>
      </c>
      <c r="AZ88" s="143"/>
      <c r="BA88" s="143" t="str">
        <f>IF(F88='База 2019'!AX87,"","!!!!!")</f>
        <v/>
      </c>
      <c r="BD88" s="143" t="str">
        <f t="shared" si="44"/>
        <v>BTA-36</v>
      </c>
    </row>
    <row r="89" spans="1:61" ht="12">
      <c r="A89" s="288">
        <v>84</v>
      </c>
      <c r="B89" s="294" t="s">
        <v>987</v>
      </c>
      <c r="C89" s="290" t="s">
        <v>10</v>
      </c>
      <c r="D89" s="290" t="s">
        <v>150</v>
      </c>
      <c r="E89" s="295">
        <v>230</v>
      </c>
      <c r="F89" s="292">
        <v>0</v>
      </c>
      <c r="G89" s="292">
        <f t="shared" si="46"/>
        <v>690</v>
      </c>
      <c r="H89" s="293"/>
      <c r="I89" s="293"/>
      <c r="J89" s="293"/>
      <c r="K89" s="293"/>
      <c r="L89" s="293"/>
      <c r="M89" s="293"/>
      <c r="N89" s="293"/>
      <c r="O89" s="292">
        <f t="shared" si="47"/>
        <v>690</v>
      </c>
      <c r="P89" s="293">
        <v>2760</v>
      </c>
      <c r="Q89" s="292">
        <f t="shared" si="45"/>
        <v>-2070</v>
      </c>
      <c r="R89" s="292">
        <f t="shared" si="48"/>
        <v>690</v>
      </c>
      <c r="S89" s="293">
        <v>50</v>
      </c>
      <c r="T89" s="293"/>
      <c r="U89" s="293"/>
      <c r="V89" s="293"/>
      <c r="W89" s="293">
        <v>100</v>
      </c>
      <c r="X89" s="293"/>
      <c r="Y89" s="293"/>
      <c r="Z89" s="292">
        <f t="shared" si="49"/>
        <v>840</v>
      </c>
      <c r="AA89" s="293">
        <v>150</v>
      </c>
      <c r="AB89" s="292">
        <f t="shared" si="55"/>
        <v>-1380</v>
      </c>
      <c r="AC89" s="292">
        <f t="shared" si="50"/>
        <v>690</v>
      </c>
      <c r="AD89" s="293"/>
      <c r="AE89" s="293"/>
      <c r="AF89" s="293"/>
      <c r="AG89" s="293"/>
      <c r="AH89" s="293"/>
      <c r="AI89" s="293"/>
      <c r="AJ89" s="293"/>
      <c r="AK89" s="292">
        <f t="shared" si="51"/>
        <v>690</v>
      </c>
      <c r="AL89" s="293"/>
      <c r="AM89" s="292">
        <f t="shared" si="56"/>
        <v>-690</v>
      </c>
      <c r="AN89" s="292">
        <f t="shared" si="52"/>
        <v>690</v>
      </c>
      <c r="AO89" s="293"/>
      <c r="AP89" s="293"/>
      <c r="AQ89" s="293"/>
      <c r="AR89" s="293"/>
      <c r="AS89" s="293"/>
      <c r="AT89" s="293"/>
      <c r="AU89" s="293"/>
      <c r="AV89" s="292">
        <f t="shared" si="53"/>
        <v>690</v>
      </c>
      <c r="AW89" s="293"/>
      <c r="AX89" s="292">
        <f t="shared" si="57"/>
        <v>0</v>
      </c>
      <c r="AY89" s="137" t="str">
        <f t="shared" si="54"/>
        <v>*</v>
      </c>
      <c r="AZ89" s="143"/>
      <c r="BA89" s="143" t="str">
        <f>IF(F89='База 2019'!AX88,"","!!!!!")</f>
        <v/>
      </c>
      <c r="BD89" s="143" t="str">
        <f t="shared" si="44"/>
        <v>BTA-6</v>
      </c>
    </row>
    <row r="90" spans="1:61" ht="12">
      <c r="A90" s="288">
        <v>85</v>
      </c>
      <c r="B90" s="294" t="s">
        <v>3406</v>
      </c>
      <c r="C90" s="290" t="s">
        <v>14</v>
      </c>
      <c r="D90" s="290"/>
      <c r="E90" s="295">
        <v>85</v>
      </c>
      <c r="F90" s="292">
        <v>0</v>
      </c>
      <c r="G90" s="292">
        <f t="shared" si="46"/>
        <v>255</v>
      </c>
      <c r="H90" s="293"/>
      <c r="I90" s="293"/>
      <c r="J90" s="293"/>
      <c r="K90" s="293"/>
      <c r="L90" s="293"/>
      <c r="M90" s="293"/>
      <c r="N90" s="293"/>
      <c r="O90" s="292">
        <f t="shared" si="47"/>
        <v>255</v>
      </c>
      <c r="P90" s="293"/>
      <c r="Q90" s="292">
        <f t="shared" si="45"/>
        <v>255</v>
      </c>
      <c r="R90" s="292">
        <f t="shared" si="48"/>
        <v>255</v>
      </c>
      <c r="S90" s="293"/>
      <c r="T90" s="293"/>
      <c r="U90" s="293"/>
      <c r="V90" s="293"/>
      <c r="W90" s="293"/>
      <c r="X90" s="293"/>
      <c r="Y90" s="293"/>
      <c r="Z90" s="292">
        <f t="shared" si="49"/>
        <v>255</v>
      </c>
      <c r="AA90" s="293"/>
      <c r="AB90" s="292">
        <f t="shared" si="55"/>
        <v>510</v>
      </c>
      <c r="AC90" s="292"/>
      <c r="AD90" s="293"/>
      <c r="AE90" s="293"/>
      <c r="AF90" s="293"/>
      <c r="AG90" s="293"/>
      <c r="AH90" s="293"/>
      <c r="AI90" s="293"/>
      <c r="AJ90" s="293"/>
      <c r="AK90" s="292">
        <f t="shared" si="51"/>
        <v>0</v>
      </c>
      <c r="AL90" s="293"/>
      <c r="AM90" s="292">
        <f t="shared" si="56"/>
        <v>510</v>
      </c>
      <c r="AN90" s="292"/>
      <c r="AO90" s="293"/>
      <c r="AP90" s="293"/>
      <c r="AQ90" s="293"/>
      <c r="AR90" s="293"/>
      <c r="AS90" s="293"/>
      <c r="AT90" s="293"/>
      <c r="AU90" s="293"/>
      <c r="AV90" s="292">
        <f t="shared" si="53"/>
        <v>0</v>
      </c>
      <c r="AW90" s="293"/>
      <c r="AX90" s="292">
        <f t="shared" si="57"/>
        <v>510</v>
      </c>
      <c r="AZ90" s="143"/>
      <c r="BA90" s="143" t="str">
        <f>IF(F90='База 2019'!AX89,"","!!!!!")</f>
        <v/>
      </c>
      <c r="BD90" s="143" t="str">
        <f t="shared" si="44"/>
        <v>BUGEAC (STOP C 01.07.2020)</v>
      </c>
    </row>
    <row r="91" spans="1:61" ht="12">
      <c r="A91" s="288">
        <v>86</v>
      </c>
      <c r="B91" s="289" t="s">
        <v>1118</v>
      </c>
      <c r="C91" s="290" t="s">
        <v>14</v>
      </c>
      <c r="D91" s="290" t="s">
        <v>168</v>
      </c>
      <c r="E91" s="291">
        <v>75</v>
      </c>
      <c r="F91" s="292">
        <v>0</v>
      </c>
      <c r="G91" s="292">
        <f t="shared" si="46"/>
        <v>225</v>
      </c>
      <c r="H91" s="293"/>
      <c r="I91" s="293">
        <v>100</v>
      </c>
      <c r="J91" s="293"/>
      <c r="K91" s="293"/>
      <c r="L91" s="293"/>
      <c r="M91" s="293"/>
      <c r="N91" s="293"/>
      <c r="O91" s="292">
        <f t="shared" si="47"/>
        <v>325</v>
      </c>
      <c r="P91" s="293">
        <v>325</v>
      </c>
      <c r="Q91" s="292">
        <f t="shared" si="45"/>
        <v>0</v>
      </c>
      <c r="R91" s="292">
        <f t="shared" si="48"/>
        <v>225</v>
      </c>
      <c r="S91" s="293">
        <v>50</v>
      </c>
      <c r="T91" s="293"/>
      <c r="U91" s="293"/>
      <c r="V91" s="293"/>
      <c r="W91" s="293">
        <v>100</v>
      </c>
      <c r="X91" s="293"/>
      <c r="Y91" s="293"/>
      <c r="Z91" s="292">
        <f t="shared" si="49"/>
        <v>375</v>
      </c>
      <c r="AA91" s="293">
        <v>375</v>
      </c>
      <c r="AB91" s="292">
        <f t="shared" si="55"/>
        <v>0</v>
      </c>
      <c r="AC91" s="292">
        <f t="shared" si="50"/>
        <v>225</v>
      </c>
      <c r="AD91" s="293"/>
      <c r="AE91" s="293">
        <v>100</v>
      </c>
      <c r="AF91" s="293"/>
      <c r="AG91" s="293"/>
      <c r="AH91" s="293"/>
      <c r="AI91" s="293"/>
      <c r="AJ91" s="293"/>
      <c r="AK91" s="292">
        <f t="shared" si="51"/>
        <v>325</v>
      </c>
      <c r="AL91" s="293">
        <v>325</v>
      </c>
      <c r="AM91" s="292">
        <f t="shared" si="56"/>
        <v>0</v>
      </c>
      <c r="AN91" s="292">
        <f t="shared" si="52"/>
        <v>225</v>
      </c>
      <c r="AO91" s="293"/>
      <c r="AP91" s="293"/>
      <c r="AQ91" s="293"/>
      <c r="AR91" s="293"/>
      <c r="AS91" s="293"/>
      <c r="AT91" s="293"/>
      <c r="AU91" s="293"/>
      <c r="AV91" s="292">
        <f t="shared" si="53"/>
        <v>225</v>
      </c>
      <c r="AW91" s="293">
        <v>225</v>
      </c>
      <c r="AX91" s="292">
        <f t="shared" si="57"/>
        <v>0</v>
      </c>
      <c r="AZ91" s="143"/>
      <c r="BA91" s="143" t="str">
        <f>IF(F91='База 2019'!AX90,"","!!!!!")</f>
        <v/>
      </c>
      <c r="BD91" s="143" t="str">
        <f t="shared" si="44"/>
        <v>BUGEAC IOLLARÎ</v>
      </c>
    </row>
    <row r="92" spans="1:61" ht="12">
      <c r="A92" s="288"/>
      <c r="B92" s="289" t="s">
        <v>3426</v>
      </c>
      <c r="C92" s="290" t="s">
        <v>14</v>
      </c>
      <c r="D92" s="290"/>
      <c r="E92" s="291">
        <v>200</v>
      </c>
      <c r="F92" s="292"/>
      <c r="G92" s="292"/>
      <c r="H92" s="293"/>
      <c r="I92" s="293"/>
      <c r="J92" s="293"/>
      <c r="K92" s="293"/>
      <c r="L92" s="293"/>
      <c r="M92" s="293"/>
      <c r="N92" s="293"/>
      <c r="O92" s="292"/>
      <c r="P92" s="293"/>
      <c r="Q92" s="292"/>
      <c r="R92" s="292"/>
      <c r="S92" s="293"/>
      <c r="T92" s="293"/>
      <c r="U92" s="293"/>
      <c r="V92" s="293"/>
      <c r="W92" s="293"/>
      <c r="X92" s="293"/>
      <c r="Y92" s="293"/>
      <c r="Z92" s="292"/>
      <c r="AA92" s="293"/>
      <c r="AB92" s="292"/>
      <c r="AC92" s="292"/>
      <c r="AD92" s="293"/>
      <c r="AE92" s="293"/>
      <c r="AF92" s="293"/>
      <c r="AG92" s="293"/>
      <c r="AH92" s="293"/>
      <c r="AI92" s="293"/>
      <c r="AJ92" s="293"/>
      <c r="AK92" s="292"/>
      <c r="AL92" s="293"/>
      <c r="AM92" s="292"/>
      <c r="AN92" s="292">
        <v>200</v>
      </c>
      <c r="AO92" s="293"/>
      <c r="AP92" s="293"/>
      <c r="AQ92" s="293"/>
      <c r="AR92" s="293"/>
      <c r="AS92" s="293"/>
      <c r="AT92" s="293"/>
      <c r="AU92" s="293"/>
      <c r="AV92" s="292">
        <f t="shared" si="53"/>
        <v>200</v>
      </c>
      <c r="AW92" s="293">
        <v>200</v>
      </c>
      <c r="AX92" s="292">
        <f t="shared" si="57"/>
        <v>0</v>
      </c>
      <c r="AZ92" s="143"/>
      <c r="BD92" s="143" t="str">
        <f t="shared" si="44"/>
        <v>BUNĂSTARE</v>
      </c>
    </row>
    <row r="93" spans="1:61" ht="12">
      <c r="A93" s="288">
        <v>87</v>
      </c>
      <c r="B93" s="289" t="s">
        <v>1550</v>
      </c>
      <c r="C93" s="290" t="s">
        <v>14</v>
      </c>
      <c r="D93" s="290"/>
      <c r="E93" s="291">
        <v>115</v>
      </c>
      <c r="F93" s="292">
        <v>0</v>
      </c>
      <c r="G93" s="292">
        <f t="shared" si="46"/>
        <v>345</v>
      </c>
      <c r="H93" s="293"/>
      <c r="I93" s="293">
        <v>129</v>
      </c>
      <c r="J93" s="293"/>
      <c r="K93" s="293"/>
      <c r="L93" s="293">
        <v>100</v>
      </c>
      <c r="M93" s="293"/>
      <c r="N93" s="293"/>
      <c r="O93" s="292">
        <f t="shared" si="47"/>
        <v>574</v>
      </c>
      <c r="P93" s="293">
        <v>574</v>
      </c>
      <c r="Q93" s="292">
        <f t="shared" si="45"/>
        <v>0</v>
      </c>
      <c r="R93" s="292">
        <f t="shared" si="48"/>
        <v>345</v>
      </c>
      <c r="S93" s="293"/>
      <c r="T93" s="293"/>
      <c r="U93" s="293"/>
      <c r="V93" s="293"/>
      <c r="W93" s="293"/>
      <c r="X93" s="293"/>
      <c r="Y93" s="293"/>
      <c r="Z93" s="292">
        <f t="shared" si="49"/>
        <v>345</v>
      </c>
      <c r="AA93" s="293">
        <v>690</v>
      </c>
      <c r="AB93" s="292">
        <f t="shared" si="55"/>
        <v>-345</v>
      </c>
      <c r="AC93" s="292">
        <f t="shared" si="50"/>
        <v>345</v>
      </c>
      <c r="AD93" s="293"/>
      <c r="AE93" s="293">
        <v>100</v>
      </c>
      <c r="AF93" s="293">
        <v>120</v>
      </c>
      <c r="AG93" s="293"/>
      <c r="AH93" s="293"/>
      <c r="AI93" s="293"/>
      <c r="AJ93" s="293"/>
      <c r="AK93" s="292">
        <f t="shared" si="51"/>
        <v>565</v>
      </c>
      <c r="AL93" s="293">
        <v>220</v>
      </c>
      <c r="AM93" s="292">
        <f t="shared" si="56"/>
        <v>0</v>
      </c>
      <c r="AN93" s="292">
        <f t="shared" si="52"/>
        <v>345</v>
      </c>
      <c r="AO93" s="293"/>
      <c r="AP93" s="293"/>
      <c r="AQ93" s="293"/>
      <c r="AR93" s="293"/>
      <c r="AS93" s="293"/>
      <c r="AT93" s="293"/>
      <c r="AU93" s="293"/>
      <c r="AV93" s="292">
        <f t="shared" si="53"/>
        <v>345</v>
      </c>
      <c r="AW93" s="293"/>
      <c r="AX93" s="292">
        <f t="shared" si="57"/>
        <v>345</v>
      </c>
      <c r="AY93" s="137" t="str">
        <f>IF(AX93=0,"*","")</f>
        <v/>
      </c>
      <c r="AZ93" s="143"/>
      <c r="BA93" s="143" t="str">
        <f>IF(F93='База 2019'!AX91,"","!!!!!")</f>
        <v/>
      </c>
      <c r="BD93" s="143" t="str">
        <f t="shared" si="44"/>
        <v>CAHULEANCA</v>
      </c>
    </row>
    <row r="94" spans="1:61" ht="12">
      <c r="A94" s="288">
        <v>88</v>
      </c>
      <c r="B94" s="289" t="s">
        <v>1589</v>
      </c>
      <c r="C94" s="290" t="s">
        <v>23</v>
      </c>
      <c r="D94" s="290"/>
      <c r="E94" s="291">
        <v>150</v>
      </c>
      <c r="F94" s="292">
        <v>0</v>
      </c>
      <c r="G94" s="292">
        <f t="shared" si="46"/>
        <v>450</v>
      </c>
      <c r="H94" s="293"/>
      <c r="I94" s="293"/>
      <c r="J94" s="293"/>
      <c r="K94" s="293"/>
      <c r="L94" s="293"/>
      <c r="M94" s="293"/>
      <c r="N94" s="293"/>
      <c r="O94" s="292">
        <f t="shared" si="47"/>
        <v>450</v>
      </c>
      <c r="P94" s="293">
        <v>900</v>
      </c>
      <c r="Q94" s="292">
        <f t="shared" si="45"/>
        <v>-450</v>
      </c>
      <c r="R94" s="292">
        <f t="shared" si="48"/>
        <v>450</v>
      </c>
      <c r="S94" s="293"/>
      <c r="T94" s="293"/>
      <c r="U94" s="293"/>
      <c r="V94" s="293"/>
      <c r="W94" s="293"/>
      <c r="X94" s="293"/>
      <c r="Y94" s="293"/>
      <c r="Z94" s="292">
        <f t="shared" si="49"/>
        <v>450</v>
      </c>
      <c r="AA94" s="293">
        <v>450</v>
      </c>
      <c r="AB94" s="292">
        <f t="shared" si="55"/>
        <v>-450</v>
      </c>
      <c r="AC94" s="292">
        <f t="shared" si="50"/>
        <v>450</v>
      </c>
      <c r="AD94" s="293"/>
      <c r="AE94" s="293"/>
      <c r="AF94" s="293"/>
      <c r="AG94" s="293"/>
      <c r="AH94" s="293"/>
      <c r="AI94" s="293"/>
      <c r="AJ94" s="293"/>
      <c r="AK94" s="292">
        <f t="shared" si="51"/>
        <v>450</v>
      </c>
      <c r="AL94" s="293"/>
      <c r="AM94" s="292">
        <f t="shared" si="56"/>
        <v>0</v>
      </c>
      <c r="AN94" s="292">
        <f t="shared" si="52"/>
        <v>450</v>
      </c>
      <c r="AO94" s="293"/>
      <c r="AP94" s="293"/>
      <c r="AQ94" s="293"/>
      <c r="AR94" s="293"/>
      <c r="AS94" s="293"/>
      <c r="AT94" s="293"/>
      <c r="AU94" s="293"/>
      <c r="AV94" s="292">
        <f t="shared" si="53"/>
        <v>450</v>
      </c>
      <c r="AW94" s="293">
        <v>450</v>
      </c>
      <c r="AX94" s="292">
        <f t="shared" si="57"/>
        <v>0</v>
      </c>
      <c r="AY94" s="137" t="str">
        <f>IF(AX94=0,"*","")</f>
        <v>*</v>
      </c>
      <c r="AZ94" s="143"/>
      <c r="BA94" s="143" t="str">
        <f>IF(F94='База 2019'!AX92,"","!!!!!")</f>
        <v/>
      </c>
      <c r="BD94" s="143" t="str">
        <f t="shared" si="44"/>
        <v>CAMELIA</v>
      </c>
    </row>
    <row r="95" spans="1:61" ht="12">
      <c r="A95" s="288">
        <v>89</v>
      </c>
      <c r="B95" s="296" t="s">
        <v>3069</v>
      </c>
      <c r="C95" s="297" t="s">
        <v>1709</v>
      </c>
      <c r="D95" s="297" t="s">
        <v>874</v>
      </c>
      <c r="E95" s="298"/>
      <c r="F95" s="299">
        <v>550</v>
      </c>
      <c r="G95" s="299"/>
      <c r="H95" s="300"/>
      <c r="I95" s="300"/>
      <c r="J95" s="300"/>
      <c r="K95" s="300"/>
      <c r="L95" s="300"/>
      <c r="M95" s="300"/>
      <c r="N95" s="300"/>
      <c r="O95" s="299"/>
      <c r="P95" s="300"/>
      <c r="Q95" s="299">
        <f t="shared" si="45"/>
        <v>550</v>
      </c>
      <c r="R95" s="299"/>
      <c r="S95" s="300"/>
      <c r="T95" s="300"/>
      <c r="U95" s="300"/>
      <c r="V95" s="300"/>
      <c r="W95" s="300"/>
      <c r="X95" s="300"/>
      <c r="Y95" s="300"/>
      <c r="Z95" s="299"/>
      <c r="AA95" s="300"/>
      <c r="AB95" s="299">
        <f t="shared" si="55"/>
        <v>550</v>
      </c>
      <c r="AC95" s="299"/>
      <c r="AD95" s="300"/>
      <c r="AE95" s="300"/>
      <c r="AF95" s="300"/>
      <c r="AG95" s="300"/>
      <c r="AH95" s="300"/>
      <c r="AI95" s="300"/>
      <c r="AJ95" s="300"/>
      <c r="AK95" s="299"/>
      <c r="AL95" s="300"/>
      <c r="AM95" s="299">
        <f t="shared" si="56"/>
        <v>550</v>
      </c>
      <c r="AN95" s="299"/>
      <c r="AO95" s="300"/>
      <c r="AP95" s="300"/>
      <c r="AQ95" s="300"/>
      <c r="AR95" s="300"/>
      <c r="AS95" s="300"/>
      <c r="AT95" s="300"/>
      <c r="AU95" s="300"/>
      <c r="AV95" s="299"/>
      <c r="AW95" s="300"/>
      <c r="AX95" s="299">
        <f t="shared" si="57"/>
        <v>550</v>
      </c>
      <c r="AY95" s="137" t="str">
        <f>IF(AX95=0,"*","")</f>
        <v/>
      </c>
      <c r="AZ95" s="137" t="str">
        <f>IF(F95&gt;P95,"!!!","")</f>
        <v>!!!</v>
      </c>
      <c r="BA95" s="143" t="str">
        <f>IF(F95='База 2019'!AX93,"","!!!!!")</f>
        <v>!!!!!</v>
      </c>
      <c r="BD95" s="143" t="str">
        <f t="shared" si="44"/>
        <v>CAMION (В 2017 НЕ НАЧИСЛЯТЬ)</v>
      </c>
      <c r="BI95" s="143" t="str">
        <f t="shared" ref="BI95:BI102" si="58">IF(AX95&gt;=E95*12,"Год не платят",IF(AX95=E95*9,"3 кв. не платят",IF(AX95=E95*6,"2 кв. не платят",IF(AX95=E95*3,"Долг  за один кв.",IF(AX95&lt;R95,"Не оплачена доп.услуга","ok")))))</f>
        <v>Год не платят</v>
      </c>
    </row>
    <row r="96" spans="1:61" ht="12">
      <c r="A96" s="288">
        <v>90</v>
      </c>
      <c r="B96" s="289" t="s">
        <v>2000</v>
      </c>
      <c r="C96" s="290" t="s">
        <v>2041</v>
      </c>
      <c r="D96" s="290"/>
      <c r="E96" s="291"/>
      <c r="F96" s="292">
        <v>720</v>
      </c>
      <c r="G96" s="292">
        <f t="shared" ref="G96:G119" si="59">E96*3</f>
        <v>0</v>
      </c>
      <c r="H96" s="293"/>
      <c r="I96" s="293"/>
      <c r="J96" s="293"/>
      <c r="K96" s="293"/>
      <c r="L96" s="293"/>
      <c r="M96" s="293"/>
      <c r="N96" s="293"/>
      <c r="O96" s="292">
        <f t="shared" ref="O96:O130" si="60">SUM(G96:N96)</f>
        <v>0</v>
      </c>
      <c r="P96" s="293"/>
      <c r="Q96" s="292">
        <f t="shared" si="45"/>
        <v>720</v>
      </c>
      <c r="R96" s="292">
        <f t="shared" ref="R96:R101" si="61">E96*3</f>
        <v>0</v>
      </c>
      <c r="S96" s="293"/>
      <c r="T96" s="293"/>
      <c r="U96" s="293"/>
      <c r="V96" s="293"/>
      <c r="W96" s="293"/>
      <c r="X96" s="293"/>
      <c r="Y96" s="293"/>
      <c r="Z96" s="292">
        <f t="shared" ref="Z96:Z126" si="62">SUM(R96:Y96)</f>
        <v>0</v>
      </c>
      <c r="AA96" s="293"/>
      <c r="AB96" s="292">
        <f t="shared" si="55"/>
        <v>720</v>
      </c>
      <c r="AC96" s="292">
        <f t="shared" ref="AC96:AC101" si="63">$E96*3</f>
        <v>0</v>
      </c>
      <c r="AD96" s="293"/>
      <c r="AE96" s="293"/>
      <c r="AF96" s="293"/>
      <c r="AG96" s="293"/>
      <c r="AH96" s="293"/>
      <c r="AI96" s="293"/>
      <c r="AJ96" s="293"/>
      <c r="AK96" s="292">
        <f t="shared" ref="AK96:AK126" si="64">SUM(AC96:AJ96)</f>
        <v>0</v>
      </c>
      <c r="AL96" s="293"/>
      <c r="AM96" s="292">
        <f t="shared" si="56"/>
        <v>720</v>
      </c>
      <c r="AN96" s="292">
        <f t="shared" ref="AN96:AN101" si="65">$E96*3</f>
        <v>0</v>
      </c>
      <c r="AO96" s="293"/>
      <c r="AP96" s="293"/>
      <c r="AQ96" s="293"/>
      <c r="AR96" s="293"/>
      <c r="AS96" s="293"/>
      <c r="AT96" s="293"/>
      <c r="AU96" s="293"/>
      <c r="AV96" s="292">
        <f t="shared" ref="AV96:AV126" si="66">SUM(AN96:AU96)</f>
        <v>0</v>
      </c>
      <c r="AW96" s="293"/>
      <c r="AX96" s="292">
        <f t="shared" si="57"/>
        <v>720</v>
      </c>
      <c r="AZ96" s="143"/>
      <c r="BA96" s="143" t="str">
        <f>IF(F96='База 2019'!AX94,"","!!!!!")</f>
        <v>!!!!!</v>
      </c>
      <c r="BD96" s="143" t="str">
        <f t="shared" si="44"/>
        <v>CARME MOL (STOP 01.01.19)</v>
      </c>
      <c r="BI96" s="143" t="str">
        <f t="shared" si="58"/>
        <v>Год не платят</v>
      </c>
    </row>
    <row r="97" spans="1:61" ht="12">
      <c r="A97" s="288">
        <v>91</v>
      </c>
      <c r="B97" s="289" t="s">
        <v>169</v>
      </c>
      <c r="C97" s="290" t="s">
        <v>23</v>
      </c>
      <c r="D97" s="290" t="s">
        <v>12</v>
      </c>
      <c r="E97" s="291">
        <v>85</v>
      </c>
      <c r="F97" s="292">
        <v>0</v>
      </c>
      <c r="G97" s="292">
        <f t="shared" si="59"/>
        <v>255</v>
      </c>
      <c r="H97" s="293"/>
      <c r="I97" s="293"/>
      <c r="J97" s="293"/>
      <c r="K97" s="293"/>
      <c r="L97" s="293"/>
      <c r="M97" s="293"/>
      <c r="N97" s="293"/>
      <c r="O97" s="292">
        <f t="shared" si="60"/>
        <v>255</v>
      </c>
      <c r="P97" s="293"/>
      <c r="Q97" s="292">
        <f t="shared" si="45"/>
        <v>255</v>
      </c>
      <c r="R97" s="292">
        <f t="shared" si="61"/>
        <v>255</v>
      </c>
      <c r="S97" s="293"/>
      <c r="T97" s="293"/>
      <c r="U97" s="293"/>
      <c r="V97" s="293"/>
      <c r="W97" s="293"/>
      <c r="X97" s="293"/>
      <c r="Y97" s="293"/>
      <c r="Z97" s="292">
        <f t="shared" si="62"/>
        <v>255</v>
      </c>
      <c r="AA97" s="293"/>
      <c r="AB97" s="292">
        <f t="shared" si="55"/>
        <v>510</v>
      </c>
      <c r="AC97" s="292">
        <f t="shared" si="63"/>
        <v>255</v>
      </c>
      <c r="AD97" s="293"/>
      <c r="AE97" s="293"/>
      <c r="AF97" s="293"/>
      <c r="AG97" s="293"/>
      <c r="AH97" s="293"/>
      <c r="AI97" s="293"/>
      <c r="AJ97" s="293"/>
      <c r="AK97" s="292">
        <f t="shared" si="64"/>
        <v>255</v>
      </c>
      <c r="AL97" s="293"/>
      <c r="AM97" s="292">
        <f t="shared" si="56"/>
        <v>765</v>
      </c>
      <c r="AN97" s="292">
        <f t="shared" si="65"/>
        <v>255</v>
      </c>
      <c r="AO97" s="293"/>
      <c r="AP97" s="293"/>
      <c r="AQ97" s="293"/>
      <c r="AR97" s="293"/>
      <c r="AS97" s="293"/>
      <c r="AT97" s="293"/>
      <c r="AU97" s="293"/>
      <c r="AV97" s="292">
        <f t="shared" si="66"/>
        <v>255</v>
      </c>
      <c r="AW97" s="293">
        <v>1020</v>
      </c>
      <c r="AX97" s="292">
        <f t="shared" si="57"/>
        <v>0</v>
      </c>
      <c r="AY97" s="137" t="str">
        <f t="shared" ref="AY97:AY110" si="67">IF(AX97=0,"*","")</f>
        <v>*</v>
      </c>
      <c r="AZ97" s="143"/>
      <c r="BA97" s="143" t="str">
        <f>IF(F97='База 2019'!AX96,"","!!!!!")</f>
        <v>!!!!!</v>
      </c>
      <c r="BD97" s="143" t="str">
        <f t="shared" si="44"/>
        <v>CASTROL</v>
      </c>
      <c r="BI97" s="143" t="str">
        <f t="shared" si="58"/>
        <v>Не оплачена доп.услуга</v>
      </c>
    </row>
    <row r="98" spans="1:61" ht="12">
      <c r="A98" s="288">
        <v>92</v>
      </c>
      <c r="B98" s="289" t="s">
        <v>1583</v>
      </c>
      <c r="C98" s="290" t="s">
        <v>14</v>
      </c>
      <c r="D98" s="290"/>
      <c r="E98" s="291">
        <v>665</v>
      </c>
      <c r="F98" s="292">
        <v>0</v>
      </c>
      <c r="G98" s="292">
        <f t="shared" si="59"/>
        <v>1995</v>
      </c>
      <c r="H98" s="293"/>
      <c r="I98" s="293"/>
      <c r="J98" s="293"/>
      <c r="K98" s="293"/>
      <c r="L98" s="293"/>
      <c r="M98" s="293"/>
      <c r="N98" s="293"/>
      <c r="O98" s="292">
        <f t="shared" si="60"/>
        <v>1995</v>
      </c>
      <c r="P98" s="293">
        <v>3990</v>
      </c>
      <c r="Q98" s="292">
        <f t="shared" si="45"/>
        <v>-1995</v>
      </c>
      <c r="R98" s="292">
        <f t="shared" si="61"/>
        <v>1995</v>
      </c>
      <c r="S98" s="293">
        <v>50</v>
      </c>
      <c r="T98" s="293"/>
      <c r="U98" s="293"/>
      <c r="V98" s="293"/>
      <c r="W98" s="293">
        <v>100</v>
      </c>
      <c r="X98" s="293"/>
      <c r="Y98" s="293"/>
      <c r="Z98" s="292">
        <f t="shared" si="62"/>
        <v>2145</v>
      </c>
      <c r="AA98" s="293"/>
      <c r="AB98" s="292">
        <f t="shared" si="55"/>
        <v>150</v>
      </c>
      <c r="AC98" s="292">
        <f t="shared" si="63"/>
        <v>1995</v>
      </c>
      <c r="AD98" s="293"/>
      <c r="AE98" s="293"/>
      <c r="AF98" s="293"/>
      <c r="AG98" s="293"/>
      <c r="AH98" s="293"/>
      <c r="AI98" s="293"/>
      <c r="AJ98" s="293"/>
      <c r="AK98" s="292">
        <f t="shared" si="64"/>
        <v>1995</v>
      </c>
      <c r="AL98" s="293">
        <v>2145</v>
      </c>
      <c r="AM98" s="292">
        <f t="shared" si="56"/>
        <v>0</v>
      </c>
      <c r="AN98" s="292">
        <f t="shared" si="65"/>
        <v>1995</v>
      </c>
      <c r="AO98" s="293"/>
      <c r="AP98" s="293"/>
      <c r="AQ98" s="293"/>
      <c r="AR98" s="293"/>
      <c r="AS98" s="293"/>
      <c r="AT98" s="293"/>
      <c r="AU98" s="293"/>
      <c r="AV98" s="292">
        <f t="shared" si="66"/>
        <v>1995</v>
      </c>
      <c r="AW98" s="293">
        <v>1995</v>
      </c>
      <c r="AX98" s="292">
        <f t="shared" si="57"/>
        <v>0</v>
      </c>
      <c r="AY98" s="137" t="str">
        <f t="shared" si="67"/>
        <v>*</v>
      </c>
      <c r="AZ98" s="137" t="str">
        <f>IF(F98&gt;P98,"!!!","")</f>
        <v/>
      </c>
      <c r="BA98" s="143" t="str">
        <f>IF(F98='База 2019'!AX97,"","!!!!!")</f>
        <v/>
      </c>
      <c r="BD98" s="143" t="str">
        <f t="shared" si="44"/>
        <v>CEBA-VIN</v>
      </c>
      <c r="BI98" s="143" t="str">
        <f t="shared" si="58"/>
        <v>Не оплачена доп.услуга</v>
      </c>
    </row>
    <row r="99" spans="1:61" ht="12">
      <c r="A99" s="288">
        <v>93</v>
      </c>
      <c r="B99" s="289" t="s">
        <v>1592</v>
      </c>
      <c r="C99" s="290" t="s">
        <v>14</v>
      </c>
      <c r="D99" s="290"/>
      <c r="E99" s="291">
        <v>750</v>
      </c>
      <c r="F99" s="292">
        <v>25</v>
      </c>
      <c r="G99" s="292">
        <f t="shared" si="59"/>
        <v>2250</v>
      </c>
      <c r="H99" s="293"/>
      <c r="I99" s="293"/>
      <c r="J99" s="293"/>
      <c r="K99" s="293"/>
      <c r="L99" s="293"/>
      <c r="M99" s="293"/>
      <c r="N99" s="293"/>
      <c r="O99" s="292">
        <f t="shared" si="60"/>
        <v>2250</v>
      </c>
      <c r="P99" s="293">
        <v>9050</v>
      </c>
      <c r="Q99" s="292">
        <f t="shared" si="45"/>
        <v>-6775</v>
      </c>
      <c r="R99" s="292">
        <f t="shared" si="61"/>
        <v>2250</v>
      </c>
      <c r="S99" s="293"/>
      <c r="T99" s="293"/>
      <c r="U99" s="293"/>
      <c r="V99" s="293"/>
      <c r="W99" s="293"/>
      <c r="X99" s="293"/>
      <c r="Y99" s="293"/>
      <c r="Z99" s="292">
        <f t="shared" si="62"/>
        <v>2250</v>
      </c>
      <c r="AA99" s="293"/>
      <c r="AB99" s="292">
        <f t="shared" si="55"/>
        <v>-4525</v>
      </c>
      <c r="AC99" s="292">
        <f t="shared" si="63"/>
        <v>2250</v>
      </c>
      <c r="AD99" s="293"/>
      <c r="AE99" s="293"/>
      <c r="AF99" s="293"/>
      <c r="AG99" s="293"/>
      <c r="AH99" s="293"/>
      <c r="AI99" s="293"/>
      <c r="AJ99" s="293"/>
      <c r="AK99" s="292">
        <f t="shared" si="64"/>
        <v>2250</v>
      </c>
      <c r="AL99" s="293"/>
      <c r="AM99" s="292">
        <f t="shared" si="56"/>
        <v>-2275</v>
      </c>
      <c r="AN99" s="292">
        <f t="shared" si="65"/>
        <v>2250</v>
      </c>
      <c r="AO99" s="293"/>
      <c r="AP99" s="293"/>
      <c r="AQ99" s="293"/>
      <c r="AR99" s="293"/>
      <c r="AS99" s="293"/>
      <c r="AT99" s="293"/>
      <c r="AU99" s="293"/>
      <c r="AV99" s="292">
        <f t="shared" si="66"/>
        <v>2250</v>
      </c>
      <c r="AW99" s="293"/>
      <c r="AX99" s="292">
        <f t="shared" si="57"/>
        <v>-25</v>
      </c>
      <c r="AY99" s="137" t="str">
        <f t="shared" si="67"/>
        <v/>
      </c>
      <c r="AZ99" s="143"/>
      <c r="BA99" s="143" t="str">
        <f>IF(F99='База 2019'!AX98,"","!!!!!")</f>
        <v>!!!!!</v>
      </c>
      <c r="BD99" s="143" t="str">
        <f t="shared" si="44"/>
        <v>CEREALE-VULCĂNEŞTI</v>
      </c>
      <c r="BI99" s="143" t="str">
        <f t="shared" si="58"/>
        <v>Не оплачена доп.услуга</v>
      </c>
    </row>
    <row r="100" spans="1:61" ht="12">
      <c r="A100" s="288">
        <v>94</v>
      </c>
      <c r="B100" s="294" t="s">
        <v>3198</v>
      </c>
      <c r="C100" s="290" t="s">
        <v>10</v>
      </c>
      <c r="D100" s="290" t="s">
        <v>12</v>
      </c>
      <c r="E100" s="295">
        <v>200</v>
      </c>
      <c r="F100" s="292">
        <v>-360</v>
      </c>
      <c r="G100" s="292">
        <f t="shared" si="59"/>
        <v>600</v>
      </c>
      <c r="H100" s="293"/>
      <c r="I100" s="293"/>
      <c r="J100" s="293"/>
      <c r="K100" s="293"/>
      <c r="L100" s="293"/>
      <c r="M100" s="293"/>
      <c r="N100" s="293"/>
      <c r="O100" s="292">
        <f t="shared" si="60"/>
        <v>600</v>
      </c>
      <c r="P100" s="293"/>
      <c r="Q100" s="292">
        <f t="shared" si="45"/>
        <v>240</v>
      </c>
      <c r="R100" s="292">
        <f t="shared" si="61"/>
        <v>600</v>
      </c>
      <c r="S100" s="293"/>
      <c r="T100" s="293"/>
      <c r="U100" s="293"/>
      <c r="V100" s="293"/>
      <c r="W100" s="293"/>
      <c r="X100" s="293"/>
      <c r="Y100" s="293"/>
      <c r="Z100" s="292">
        <f t="shared" si="62"/>
        <v>600</v>
      </c>
      <c r="AA100" s="293">
        <v>840</v>
      </c>
      <c r="AB100" s="292">
        <f t="shared" si="55"/>
        <v>0</v>
      </c>
      <c r="AC100" s="292">
        <f t="shared" si="63"/>
        <v>600</v>
      </c>
      <c r="AD100" s="293"/>
      <c r="AE100" s="293"/>
      <c r="AF100" s="293"/>
      <c r="AG100" s="293"/>
      <c r="AH100" s="293"/>
      <c r="AI100" s="293"/>
      <c r="AJ100" s="293"/>
      <c r="AK100" s="292">
        <f t="shared" si="64"/>
        <v>600</v>
      </c>
      <c r="AL100" s="293">
        <v>600</v>
      </c>
      <c r="AM100" s="292">
        <f t="shared" si="56"/>
        <v>0</v>
      </c>
      <c r="AN100" s="292">
        <f t="shared" si="65"/>
        <v>600</v>
      </c>
      <c r="AO100" s="293"/>
      <c r="AP100" s="293"/>
      <c r="AQ100" s="293"/>
      <c r="AR100" s="293"/>
      <c r="AS100" s="293"/>
      <c r="AT100" s="293"/>
      <c r="AU100" s="293"/>
      <c r="AV100" s="292">
        <f t="shared" si="66"/>
        <v>600</v>
      </c>
      <c r="AW100" s="293">
        <v>600</v>
      </c>
      <c r="AX100" s="292">
        <f t="shared" si="57"/>
        <v>0</v>
      </c>
      <c r="AY100" s="137" t="str">
        <f t="shared" si="67"/>
        <v>*</v>
      </c>
      <c r="AZ100" s="143"/>
      <c r="BA100" s="143" t="str">
        <f>IF(F100='База 2019'!AX99,"","!!!!!")</f>
        <v>!!!!!</v>
      </c>
      <c r="BD100" s="143" t="str">
        <f t="shared" si="44"/>
        <v>CHIŞINĂU-CONINVEST</v>
      </c>
      <c r="BI100" s="143" t="str">
        <f t="shared" si="58"/>
        <v>Не оплачена доп.услуга</v>
      </c>
    </row>
    <row r="101" spans="1:61" ht="12">
      <c r="A101" s="288">
        <v>95</v>
      </c>
      <c r="B101" s="289" t="s">
        <v>175</v>
      </c>
      <c r="C101" s="290" t="s">
        <v>23</v>
      </c>
      <c r="D101" s="290" t="s">
        <v>176</v>
      </c>
      <c r="E101" s="291">
        <v>35</v>
      </c>
      <c r="F101" s="292">
        <v>0</v>
      </c>
      <c r="G101" s="292">
        <f t="shared" si="59"/>
        <v>105</v>
      </c>
      <c r="H101" s="293"/>
      <c r="I101" s="293"/>
      <c r="J101" s="293"/>
      <c r="K101" s="293"/>
      <c r="L101" s="293"/>
      <c r="M101" s="293"/>
      <c r="N101" s="293"/>
      <c r="O101" s="292">
        <f t="shared" si="60"/>
        <v>105</v>
      </c>
      <c r="P101" s="293"/>
      <c r="Q101" s="292">
        <f t="shared" si="45"/>
        <v>105</v>
      </c>
      <c r="R101" s="292">
        <f t="shared" si="61"/>
        <v>105</v>
      </c>
      <c r="S101" s="293"/>
      <c r="T101" s="293"/>
      <c r="U101" s="293"/>
      <c r="V101" s="293"/>
      <c r="W101" s="293"/>
      <c r="X101" s="293"/>
      <c r="Y101" s="293"/>
      <c r="Z101" s="292">
        <f t="shared" si="62"/>
        <v>105</v>
      </c>
      <c r="AA101" s="293"/>
      <c r="AB101" s="292">
        <f t="shared" si="55"/>
        <v>210</v>
      </c>
      <c r="AC101" s="292">
        <f t="shared" si="63"/>
        <v>105</v>
      </c>
      <c r="AD101" s="293"/>
      <c r="AE101" s="293"/>
      <c r="AF101" s="293"/>
      <c r="AG101" s="293"/>
      <c r="AH101" s="293"/>
      <c r="AI101" s="293"/>
      <c r="AJ101" s="293"/>
      <c r="AK101" s="292">
        <f t="shared" si="64"/>
        <v>105</v>
      </c>
      <c r="AL101" s="293"/>
      <c r="AM101" s="292">
        <f t="shared" si="56"/>
        <v>315</v>
      </c>
      <c r="AN101" s="292">
        <f t="shared" si="65"/>
        <v>105</v>
      </c>
      <c r="AO101" s="293"/>
      <c r="AP101" s="293"/>
      <c r="AQ101" s="293"/>
      <c r="AR101" s="293"/>
      <c r="AS101" s="293"/>
      <c r="AT101" s="293"/>
      <c r="AU101" s="293"/>
      <c r="AV101" s="292">
        <f t="shared" si="66"/>
        <v>105</v>
      </c>
      <c r="AW101" s="293">
        <v>420</v>
      </c>
      <c r="AX101" s="292">
        <f t="shared" si="57"/>
        <v>0</v>
      </c>
      <c r="AY101" s="137" t="str">
        <f t="shared" si="67"/>
        <v>*</v>
      </c>
      <c r="AZ101" s="143"/>
      <c r="BA101" s="143" t="str">
        <f>IF(F101='База 2019'!AX100,"","!!!!!")</f>
        <v>!!!!!</v>
      </c>
      <c r="BD101" s="143" t="str">
        <f t="shared" si="44"/>
        <v>CICRE</v>
      </c>
      <c r="BI101" s="143" t="str">
        <f t="shared" si="58"/>
        <v>Не оплачена доп.услуга</v>
      </c>
    </row>
    <row r="102" spans="1:61" ht="12">
      <c r="A102" s="288">
        <v>96</v>
      </c>
      <c r="B102" s="313" t="s">
        <v>3292</v>
      </c>
      <c r="C102" s="290" t="s">
        <v>14</v>
      </c>
      <c r="D102" s="290" t="s">
        <v>12</v>
      </c>
      <c r="E102" s="291">
        <v>30</v>
      </c>
      <c r="F102" s="292">
        <v>0</v>
      </c>
      <c r="G102" s="292">
        <f t="shared" si="59"/>
        <v>90</v>
      </c>
      <c r="H102" s="293"/>
      <c r="I102" s="293"/>
      <c r="J102" s="293"/>
      <c r="K102" s="293"/>
      <c r="L102" s="293"/>
      <c r="M102" s="293"/>
      <c r="N102" s="293"/>
      <c r="O102" s="292">
        <f t="shared" si="60"/>
        <v>90</v>
      </c>
      <c r="P102" s="293">
        <v>650</v>
      </c>
      <c r="Q102" s="292">
        <f t="shared" si="45"/>
        <v>-560</v>
      </c>
      <c r="R102" s="292">
        <v>60</v>
      </c>
      <c r="S102" s="293"/>
      <c r="T102" s="293"/>
      <c r="U102" s="293"/>
      <c r="V102" s="293"/>
      <c r="W102" s="293"/>
      <c r="X102" s="293"/>
      <c r="Y102" s="293">
        <v>500</v>
      </c>
      <c r="Z102" s="292">
        <f t="shared" si="62"/>
        <v>560</v>
      </c>
      <c r="AA102" s="293"/>
      <c r="AB102" s="292">
        <f t="shared" si="55"/>
        <v>0</v>
      </c>
      <c r="AC102" s="292"/>
      <c r="AD102" s="293"/>
      <c r="AE102" s="293"/>
      <c r="AF102" s="293"/>
      <c r="AG102" s="293"/>
      <c r="AH102" s="293"/>
      <c r="AI102" s="293"/>
      <c r="AJ102" s="293"/>
      <c r="AK102" s="292">
        <f t="shared" si="64"/>
        <v>0</v>
      </c>
      <c r="AL102" s="293"/>
      <c r="AM102" s="292">
        <f t="shared" si="56"/>
        <v>0</v>
      </c>
      <c r="AN102" s="292"/>
      <c r="AO102" s="293"/>
      <c r="AP102" s="293"/>
      <c r="AQ102" s="293"/>
      <c r="AR102" s="293"/>
      <c r="AS102" s="293"/>
      <c r="AT102" s="293"/>
      <c r="AU102" s="293"/>
      <c r="AV102" s="292">
        <f t="shared" si="66"/>
        <v>0</v>
      </c>
      <c r="AW102" s="293"/>
      <c r="AX102" s="292">
        <f t="shared" si="57"/>
        <v>0</v>
      </c>
      <c r="AY102" s="137" t="str">
        <f t="shared" si="67"/>
        <v>*</v>
      </c>
      <c r="AZ102" s="137" t="str">
        <f>IF(F102&gt;P102,"!!!","")</f>
        <v/>
      </c>
      <c r="BA102" s="143" t="str">
        <f>IF(F102='База 2019'!AX101,"","!!!!!")</f>
        <v/>
      </c>
      <c r="BD102" s="143" t="str">
        <f t="shared" si="44"/>
        <v>CIRCUL DIN CHISINAU (STOP 01.06.2020)</v>
      </c>
      <c r="BI102" s="143" t="str">
        <f t="shared" si="58"/>
        <v>Не оплачена доп.услуга</v>
      </c>
    </row>
    <row r="103" spans="1:61" ht="12">
      <c r="A103" s="288">
        <v>97</v>
      </c>
      <c r="B103" s="289" t="s">
        <v>1582</v>
      </c>
      <c r="C103" s="290" t="s">
        <v>14</v>
      </c>
      <c r="D103" s="290"/>
      <c r="E103" s="291">
        <v>350</v>
      </c>
      <c r="F103" s="292">
        <v>0</v>
      </c>
      <c r="G103" s="292">
        <f t="shared" si="59"/>
        <v>1050</v>
      </c>
      <c r="H103" s="293"/>
      <c r="I103" s="293"/>
      <c r="J103" s="293"/>
      <c r="K103" s="293"/>
      <c r="L103" s="293"/>
      <c r="M103" s="293"/>
      <c r="N103" s="293"/>
      <c r="O103" s="292">
        <f t="shared" si="60"/>
        <v>1050</v>
      </c>
      <c r="P103" s="293">
        <v>4200</v>
      </c>
      <c r="Q103" s="292">
        <f t="shared" si="45"/>
        <v>-3150</v>
      </c>
      <c r="R103" s="292">
        <f t="shared" ref="R103:R116" si="68">E103*3</f>
        <v>1050</v>
      </c>
      <c r="S103" s="293"/>
      <c r="T103" s="293"/>
      <c r="U103" s="293"/>
      <c r="V103" s="293"/>
      <c r="W103" s="293"/>
      <c r="X103" s="293"/>
      <c r="Y103" s="293"/>
      <c r="Z103" s="292">
        <f t="shared" si="62"/>
        <v>1050</v>
      </c>
      <c r="AA103" s="293">
        <v>200</v>
      </c>
      <c r="AB103" s="292">
        <f t="shared" si="55"/>
        <v>-2300</v>
      </c>
      <c r="AC103" s="292">
        <f>$E103*3</f>
        <v>1050</v>
      </c>
      <c r="AD103" s="293">
        <v>50</v>
      </c>
      <c r="AE103" s="293"/>
      <c r="AF103" s="293"/>
      <c r="AG103" s="293"/>
      <c r="AH103" s="293">
        <v>100</v>
      </c>
      <c r="AI103" s="293"/>
      <c r="AJ103" s="293">
        <v>50</v>
      </c>
      <c r="AK103" s="292">
        <f t="shared" si="64"/>
        <v>1250</v>
      </c>
      <c r="AL103" s="293"/>
      <c r="AM103" s="292">
        <f t="shared" si="56"/>
        <v>-1050</v>
      </c>
      <c r="AN103" s="292">
        <f>$E103*3</f>
        <v>1050</v>
      </c>
      <c r="AO103" s="293"/>
      <c r="AP103" s="293"/>
      <c r="AQ103" s="293"/>
      <c r="AR103" s="293"/>
      <c r="AS103" s="293"/>
      <c r="AT103" s="293"/>
      <c r="AU103" s="293">
        <v>330</v>
      </c>
      <c r="AV103" s="292">
        <f t="shared" si="66"/>
        <v>1380</v>
      </c>
      <c r="AW103" s="293">
        <v>330</v>
      </c>
      <c r="AX103" s="292">
        <f t="shared" si="57"/>
        <v>0</v>
      </c>
      <c r="AY103" s="137" t="str">
        <f t="shared" si="67"/>
        <v>*</v>
      </c>
      <c r="AZ103" s="143"/>
      <c r="BA103" s="143" t="str">
        <f>IF(F103='База 2019'!AX102,"","!!!!!")</f>
        <v/>
      </c>
      <c r="BD103" s="143" t="str">
        <f t="shared" si="44"/>
        <v>CIUMAI</v>
      </c>
      <c r="BI103" s="143" t="str">
        <f>IF(BG103=0,"ок",IF(AX103&gt;=E103*12,"Год не платят",IF(AX103=E103*9,"3 кв. не платят",IF(AX103=E103*6,"2 кв. не платят",IF(AX103=E103*3,"Долг  за один кв.",IF(AX103&lt;R103,"Не оплачена доп.услуга","ok"))))))</f>
        <v>ок</v>
      </c>
    </row>
    <row r="104" spans="1:61" ht="12">
      <c r="A104" s="288">
        <v>98</v>
      </c>
      <c r="B104" s="289" t="s">
        <v>2050</v>
      </c>
      <c r="C104" s="290" t="s">
        <v>14</v>
      </c>
      <c r="D104" s="290" t="s">
        <v>955</v>
      </c>
      <c r="E104" s="291">
        <v>90</v>
      </c>
      <c r="F104" s="292">
        <v>0</v>
      </c>
      <c r="G104" s="292">
        <f t="shared" si="59"/>
        <v>270</v>
      </c>
      <c r="H104" s="293"/>
      <c r="I104" s="293"/>
      <c r="J104" s="293">
        <v>145</v>
      </c>
      <c r="K104" s="293"/>
      <c r="L104" s="293">
        <v>100</v>
      </c>
      <c r="M104" s="293"/>
      <c r="N104" s="293">
        <v>500</v>
      </c>
      <c r="O104" s="292">
        <f t="shared" si="60"/>
        <v>1015</v>
      </c>
      <c r="P104" s="293">
        <v>1285</v>
      </c>
      <c r="Q104" s="292">
        <f t="shared" si="45"/>
        <v>-270</v>
      </c>
      <c r="R104" s="292">
        <f t="shared" si="68"/>
        <v>270</v>
      </c>
      <c r="S104" s="293"/>
      <c r="T104" s="293"/>
      <c r="U104" s="293"/>
      <c r="V104" s="293"/>
      <c r="W104" s="293"/>
      <c r="X104" s="293"/>
      <c r="Y104" s="293"/>
      <c r="Z104" s="292">
        <f t="shared" si="62"/>
        <v>270</v>
      </c>
      <c r="AA104" s="293"/>
      <c r="AB104" s="292">
        <f t="shared" si="55"/>
        <v>0</v>
      </c>
      <c r="AC104" s="292"/>
      <c r="AD104" s="293"/>
      <c r="AE104" s="293"/>
      <c r="AF104" s="293"/>
      <c r="AG104" s="293"/>
      <c r="AH104" s="293"/>
      <c r="AI104" s="293"/>
      <c r="AJ104" s="293"/>
      <c r="AK104" s="292">
        <f t="shared" si="64"/>
        <v>0</v>
      </c>
      <c r="AL104" s="293"/>
      <c r="AM104" s="292">
        <f t="shared" si="56"/>
        <v>0</v>
      </c>
      <c r="AN104" s="292"/>
      <c r="AO104" s="293"/>
      <c r="AP104" s="293"/>
      <c r="AQ104" s="293"/>
      <c r="AR104" s="293"/>
      <c r="AS104" s="293"/>
      <c r="AT104" s="293"/>
      <c r="AU104" s="293"/>
      <c r="AV104" s="292">
        <f t="shared" si="66"/>
        <v>0</v>
      </c>
      <c r="AW104" s="293"/>
      <c r="AX104" s="292">
        <f t="shared" si="57"/>
        <v>0</v>
      </c>
      <c r="AY104" s="137" t="str">
        <f t="shared" si="67"/>
        <v>*</v>
      </c>
      <c r="AZ104" s="143"/>
      <c r="BA104" s="143" t="str">
        <f>IF(F104='База 2019'!AX103,"","!!!!!")</f>
        <v/>
      </c>
      <c r="BD104" s="143" t="str">
        <f t="shared" si="44"/>
        <v>CLAUDIUS (STOP --&gt; SRL)</v>
      </c>
      <c r="BI104" s="143" t="str">
        <f>IF(BG104=0,"ок",IF(AX104&gt;=E104*12,"Год не платят",IF(AX104=E104*9,"3 кв. не платят",IF(AX104=E104*6,"2 кв. не платят",IF(AX104=E104*3,"Долг  за один кв.",IF(AX104&lt;R104,"Не оплачена доп.услуга","ok"))))))</f>
        <v>ок</v>
      </c>
    </row>
    <row r="105" spans="1:61" ht="12">
      <c r="A105" s="288">
        <v>99</v>
      </c>
      <c r="B105" s="289" t="s">
        <v>855</v>
      </c>
      <c r="C105" s="290" t="s">
        <v>14</v>
      </c>
      <c r="D105" s="290" t="s">
        <v>805</v>
      </c>
      <c r="E105" s="291">
        <v>110</v>
      </c>
      <c r="F105" s="292">
        <v>0</v>
      </c>
      <c r="G105" s="292">
        <f t="shared" si="59"/>
        <v>330</v>
      </c>
      <c r="H105" s="293"/>
      <c r="I105" s="293"/>
      <c r="J105" s="293"/>
      <c r="K105" s="293"/>
      <c r="L105" s="293"/>
      <c r="M105" s="293"/>
      <c r="N105" s="293"/>
      <c r="O105" s="292">
        <f t="shared" si="60"/>
        <v>330</v>
      </c>
      <c r="P105" s="293">
        <v>330</v>
      </c>
      <c r="Q105" s="292">
        <f t="shared" si="45"/>
        <v>0</v>
      </c>
      <c r="R105" s="292">
        <f t="shared" si="68"/>
        <v>330</v>
      </c>
      <c r="S105" s="293">
        <v>50</v>
      </c>
      <c r="T105" s="293"/>
      <c r="U105" s="293"/>
      <c r="V105" s="293"/>
      <c r="W105" s="293">
        <v>100</v>
      </c>
      <c r="X105" s="293"/>
      <c r="Y105" s="293"/>
      <c r="Z105" s="292">
        <f t="shared" si="62"/>
        <v>480</v>
      </c>
      <c r="AA105" s="293">
        <v>480</v>
      </c>
      <c r="AB105" s="292">
        <f t="shared" si="55"/>
        <v>0</v>
      </c>
      <c r="AC105" s="292">
        <f t="shared" ref="AC105:AC116" si="69">$E105*3</f>
        <v>330</v>
      </c>
      <c r="AD105" s="293"/>
      <c r="AE105" s="293"/>
      <c r="AF105" s="293"/>
      <c r="AG105" s="293"/>
      <c r="AH105" s="293"/>
      <c r="AI105" s="293"/>
      <c r="AJ105" s="293"/>
      <c r="AK105" s="292">
        <f t="shared" si="64"/>
        <v>330</v>
      </c>
      <c r="AL105" s="293">
        <v>330</v>
      </c>
      <c r="AM105" s="292">
        <f t="shared" si="56"/>
        <v>0</v>
      </c>
      <c r="AN105" s="292">
        <f t="shared" ref="AN105:AN116" si="70">$E105*3</f>
        <v>330</v>
      </c>
      <c r="AO105" s="293"/>
      <c r="AP105" s="293"/>
      <c r="AQ105" s="293"/>
      <c r="AR105" s="293"/>
      <c r="AS105" s="293"/>
      <c r="AT105" s="293"/>
      <c r="AU105" s="293"/>
      <c r="AV105" s="292">
        <f t="shared" si="66"/>
        <v>330</v>
      </c>
      <c r="AW105" s="293"/>
      <c r="AX105" s="292">
        <f t="shared" si="57"/>
        <v>330</v>
      </c>
      <c r="AY105" s="137" t="str">
        <f t="shared" si="67"/>
        <v/>
      </c>
      <c r="AZ105" s="143"/>
      <c r="BA105" s="143" t="str">
        <f>IF(F105='База 2019'!AX104,"","!!!!!")</f>
        <v/>
      </c>
      <c r="BD105" s="143" t="str">
        <f t="shared" si="44"/>
        <v>CMM-28</v>
      </c>
      <c r="BI105" s="143" t="b">
        <f>IF(AX105=0,"ок",IF(AX105&gt;E105*3,"Долг больше одного квартала",IF(AX105&lt;E105*3,"Не оплачаны допуслуги")))</f>
        <v>0</v>
      </c>
    </row>
    <row r="106" spans="1:61" ht="12">
      <c r="A106" s="288">
        <v>100</v>
      </c>
      <c r="B106" s="289" t="s">
        <v>1328</v>
      </c>
      <c r="C106" s="290" t="s">
        <v>23</v>
      </c>
      <c r="D106" s="290"/>
      <c r="E106" s="291">
        <v>70</v>
      </c>
      <c r="F106" s="292">
        <v>0</v>
      </c>
      <c r="G106" s="292">
        <f t="shared" si="59"/>
        <v>210</v>
      </c>
      <c r="H106" s="293"/>
      <c r="I106" s="293"/>
      <c r="J106" s="293"/>
      <c r="K106" s="293"/>
      <c r="L106" s="293"/>
      <c r="M106" s="293"/>
      <c r="N106" s="293"/>
      <c r="O106" s="292">
        <f t="shared" si="60"/>
        <v>210</v>
      </c>
      <c r="P106" s="293">
        <v>600</v>
      </c>
      <c r="Q106" s="292">
        <f t="shared" si="45"/>
        <v>-390</v>
      </c>
      <c r="R106" s="292">
        <f t="shared" si="68"/>
        <v>210</v>
      </c>
      <c r="S106" s="293"/>
      <c r="T106" s="293"/>
      <c r="U106" s="293"/>
      <c r="V106" s="293"/>
      <c r="W106" s="293"/>
      <c r="X106" s="293"/>
      <c r="Y106" s="293"/>
      <c r="Z106" s="292">
        <f t="shared" si="62"/>
        <v>210</v>
      </c>
      <c r="AA106" s="293"/>
      <c r="AB106" s="292">
        <f t="shared" si="55"/>
        <v>-180</v>
      </c>
      <c r="AC106" s="292">
        <f t="shared" si="69"/>
        <v>210</v>
      </c>
      <c r="AD106" s="293"/>
      <c r="AE106" s="293"/>
      <c r="AF106" s="293"/>
      <c r="AG106" s="293"/>
      <c r="AH106" s="293"/>
      <c r="AI106" s="293"/>
      <c r="AJ106" s="293"/>
      <c r="AK106" s="292">
        <f t="shared" si="64"/>
        <v>210</v>
      </c>
      <c r="AL106" s="293">
        <v>230</v>
      </c>
      <c r="AM106" s="292">
        <f t="shared" si="56"/>
        <v>-200</v>
      </c>
      <c r="AN106" s="292">
        <f t="shared" si="70"/>
        <v>210</v>
      </c>
      <c r="AO106" s="293"/>
      <c r="AP106" s="293"/>
      <c r="AQ106" s="293"/>
      <c r="AR106" s="293"/>
      <c r="AS106" s="293"/>
      <c r="AT106" s="293"/>
      <c r="AU106" s="293"/>
      <c r="AV106" s="292">
        <f t="shared" si="66"/>
        <v>210</v>
      </c>
      <c r="AW106" s="293"/>
      <c r="AX106" s="292">
        <f t="shared" si="57"/>
        <v>10</v>
      </c>
      <c r="AY106" s="137" t="str">
        <f t="shared" si="67"/>
        <v/>
      </c>
      <c r="AZ106" s="143"/>
      <c r="BA106" s="143" t="str">
        <f>IF(F106='База 2019'!AX105,"","!!!!!")</f>
        <v/>
      </c>
      <c r="BD106" s="143" t="str">
        <f t="shared" si="44"/>
        <v>CODEX</v>
      </c>
      <c r="BI106" s="143" t="str">
        <f>IF(BG106=0,"ок",IF(AX106&gt;=E106*12,"Год не платят",IF(AX106=E106*9,"3 кв. не платят",IF(AX106=E106*6,"2 кв. не платят",IF(AX106=E106*3,"Долг  за один кв.",IF(AX106&lt;R106,"Не оплачена доп.услуга","ok"))))))</f>
        <v>ок</v>
      </c>
    </row>
    <row r="107" spans="1:61" ht="12">
      <c r="A107" s="288">
        <v>101</v>
      </c>
      <c r="B107" s="289" t="s">
        <v>1953</v>
      </c>
      <c r="C107" s="290" t="s">
        <v>14</v>
      </c>
      <c r="D107" s="290" t="s">
        <v>1976</v>
      </c>
      <c r="E107" s="291">
        <v>990</v>
      </c>
      <c r="F107" s="292">
        <v>0</v>
      </c>
      <c r="G107" s="292">
        <f t="shared" si="59"/>
        <v>2970</v>
      </c>
      <c r="H107" s="293"/>
      <c r="I107" s="293"/>
      <c r="J107" s="293"/>
      <c r="K107" s="293"/>
      <c r="L107" s="293"/>
      <c r="M107" s="293"/>
      <c r="N107" s="293"/>
      <c r="O107" s="292">
        <f t="shared" si="60"/>
        <v>2970</v>
      </c>
      <c r="P107" s="293">
        <v>2970</v>
      </c>
      <c r="Q107" s="292">
        <f t="shared" si="45"/>
        <v>0</v>
      </c>
      <c r="R107" s="292">
        <f t="shared" si="68"/>
        <v>2970</v>
      </c>
      <c r="S107" s="293"/>
      <c r="T107" s="293"/>
      <c r="U107" s="293"/>
      <c r="V107" s="293"/>
      <c r="W107" s="293"/>
      <c r="X107" s="293"/>
      <c r="Y107" s="293"/>
      <c r="Z107" s="292">
        <f t="shared" si="62"/>
        <v>2970</v>
      </c>
      <c r="AA107" s="293">
        <v>15751</v>
      </c>
      <c r="AB107" s="292">
        <f t="shared" si="55"/>
        <v>-12781</v>
      </c>
      <c r="AC107" s="292">
        <f t="shared" si="69"/>
        <v>2970</v>
      </c>
      <c r="AD107" s="293">
        <v>50</v>
      </c>
      <c r="AE107" s="293">
        <v>1071</v>
      </c>
      <c r="AF107" s="293">
        <v>9811</v>
      </c>
      <c r="AG107" s="293"/>
      <c r="AH107" s="293">
        <v>100</v>
      </c>
      <c r="AI107" s="293"/>
      <c r="AJ107" s="293"/>
      <c r="AK107" s="292">
        <f t="shared" si="64"/>
        <v>14002</v>
      </c>
      <c r="AL107" s="293">
        <v>1221</v>
      </c>
      <c r="AM107" s="292">
        <f t="shared" si="56"/>
        <v>0</v>
      </c>
      <c r="AN107" s="292">
        <f t="shared" si="70"/>
        <v>2970</v>
      </c>
      <c r="AO107" s="293"/>
      <c r="AP107" s="293"/>
      <c r="AQ107" s="293"/>
      <c r="AR107" s="293"/>
      <c r="AS107" s="293"/>
      <c r="AT107" s="293"/>
      <c r="AU107" s="293"/>
      <c r="AV107" s="292">
        <f t="shared" si="66"/>
        <v>2970</v>
      </c>
      <c r="AW107" s="293">
        <v>2970</v>
      </c>
      <c r="AX107" s="292">
        <f t="shared" si="57"/>
        <v>0</v>
      </c>
      <c r="AY107" s="137" t="str">
        <f t="shared" si="67"/>
        <v>*</v>
      </c>
      <c r="AZ107" s="137" t="str">
        <f>IF(F107&gt;P107,"!!!","")</f>
        <v/>
      </c>
      <c r="BA107" s="143" t="str">
        <f>IF(F107='База 2019'!AX106,"","!!!!!")</f>
        <v/>
      </c>
      <c r="BB107" s="204">
        <f>E107</f>
        <v>990</v>
      </c>
      <c r="BC107" s="204">
        <f>E107</f>
        <v>990</v>
      </c>
      <c r="BD107" s="143" t="str">
        <f t="shared" si="44"/>
        <v>CODREANCA ÎNTREPRINDEREA DE PRODUCŢIE</v>
      </c>
      <c r="BE107" s="204">
        <f>AB107</f>
        <v>-12781</v>
      </c>
      <c r="BF107" s="204">
        <f>AM107</f>
        <v>0</v>
      </c>
      <c r="BG107" s="204">
        <f>AX107</f>
        <v>0</v>
      </c>
      <c r="BI107" s="143" t="str">
        <f>IF(BG107=0,"ок",IF(AX107&gt;=E107*12,"Год не платят",IF(AX107=E107*9,"3 кв. не платят",IF(AX107=E107*6,"2 кв. не платят",IF(AX107=E107*3,"Долг  за один кв.",IF(AX107&lt;R107,"Не оплачена доп.услуга","ok"))))))</f>
        <v>ок</v>
      </c>
    </row>
    <row r="108" spans="1:61" ht="12">
      <c r="A108" s="288"/>
      <c r="B108" s="289" t="s">
        <v>3360</v>
      </c>
      <c r="C108" s="290" t="s">
        <v>14</v>
      </c>
      <c r="D108" s="290"/>
      <c r="E108" s="291">
        <v>80</v>
      </c>
      <c r="F108" s="292"/>
      <c r="G108" s="292"/>
      <c r="H108" s="293"/>
      <c r="I108" s="293"/>
      <c r="J108" s="293"/>
      <c r="K108" s="293"/>
      <c r="L108" s="293"/>
      <c r="M108" s="293"/>
      <c r="N108" s="293"/>
      <c r="O108" s="292">
        <f t="shared" si="60"/>
        <v>0</v>
      </c>
      <c r="P108" s="293"/>
      <c r="Q108" s="292"/>
      <c r="R108" s="292"/>
      <c r="S108" s="293"/>
      <c r="T108" s="293"/>
      <c r="U108" s="293"/>
      <c r="V108" s="293"/>
      <c r="W108" s="293"/>
      <c r="X108" s="293"/>
      <c r="Y108" s="293"/>
      <c r="Z108" s="292">
        <f t="shared" si="62"/>
        <v>0</v>
      </c>
      <c r="AA108" s="293"/>
      <c r="AB108" s="292"/>
      <c r="AC108" s="292"/>
      <c r="AD108" s="293"/>
      <c r="AE108" s="293"/>
      <c r="AF108" s="293"/>
      <c r="AG108" s="293"/>
      <c r="AH108" s="293"/>
      <c r="AI108" s="293"/>
      <c r="AJ108" s="293"/>
      <c r="AK108" s="292"/>
      <c r="AL108" s="293"/>
      <c r="AM108" s="292"/>
      <c r="AN108" s="292">
        <v>80</v>
      </c>
      <c r="AO108" s="293"/>
      <c r="AP108" s="293"/>
      <c r="AQ108" s="293"/>
      <c r="AR108" s="293"/>
      <c r="AS108" s="293"/>
      <c r="AT108" s="293"/>
      <c r="AU108" s="293"/>
      <c r="AV108" s="292">
        <f t="shared" si="66"/>
        <v>80</v>
      </c>
      <c r="AW108" s="293">
        <v>600</v>
      </c>
      <c r="AX108" s="292">
        <f t="shared" si="57"/>
        <v>-520</v>
      </c>
      <c r="BB108" s="204"/>
      <c r="BC108" s="204"/>
      <c r="BD108" s="143" t="str">
        <f t="shared" si="44"/>
        <v>COLOANA MOBILA MECANIZATA DE DRUMURI NR.8 LIPCANI</v>
      </c>
      <c r="BE108" s="204"/>
      <c r="BF108" s="204"/>
      <c r="BG108" s="204"/>
    </row>
    <row r="109" spans="1:61" ht="12">
      <c r="A109" s="288">
        <v>102</v>
      </c>
      <c r="B109" s="289" t="s">
        <v>181</v>
      </c>
      <c r="C109" s="290" t="s">
        <v>14</v>
      </c>
      <c r="D109" s="290" t="s">
        <v>183</v>
      </c>
      <c r="E109" s="291">
        <v>250</v>
      </c>
      <c r="F109" s="292">
        <v>0</v>
      </c>
      <c r="G109" s="292">
        <f t="shared" si="59"/>
        <v>750</v>
      </c>
      <c r="H109" s="293"/>
      <c r="I109" s="293"/>
      <c r="J109" s="293"/>
      <c r="K109" s="293"/>
      <c r="L109" s="293"/>
      <c r="M109" s="293"/>
      <c r="N109" s="293"/>
      <c r="O109" s="292">
        <f t="shared" si="60"/>
        <v>750</v>
      </c>
      <c r="P109" s="293">
        <v>750</v>
      </c>
      <c r="Q109" s="292">
        <f t="shared" si="45"/>
        <v>0</v>
      </c>
      <c r="R109" s="292">
        <f t="shared" si="68"/>
        <v>750</v>
      </c>
      <c r="S109" s="293">
        <v>50</v>
      </c>
      <c r="T109" s="293"/>
      <c r="U109" s="293"/>
      <c r="V109" s="293"/>
      <c r="W109" s="293"/>
      <c r="X109" s="293"/>
      <c r="Y109" s="293"/>
      <c r="Z109" s="292">
        <f t="shared" si="62"/>
        <v>800</v>
      </c>
      <c r="AA109" s="293">
        <v>800</v>
      </c>
      <c r="AB109" s="292">
        <f t="shared" si="55"/>
        <v>0</v>
      </c>
      <c r="AC109" s="292">
        <f t="shared" si="69"/>
        <v>750</v>
      </c>
      <c r="AD109" s="293">
        <v>50</v>
      </c>
      <c r="AE109" s="293"/>
      <c r="AF109" s="293"/>
      <c r="AG109" s="293"/>
      <c r="AH109" s="293">
        <v>100</v>
      </c>
      <c r="AI109" s="293"/>
      <c r="AJ109" s="293"/>
      <c r="AK109" s="292">
        <f t="shared" si="64"/>
        <v>900</v>
      </c>
      <c r="AL109" s="293">
        <v>900</v>
      </c>
      <c r="AM109" s="292">
        <f t="shared" si="56"/>
        <v>0</v>
      </c>
      <c r="AN109" s="292">
        <f t="shared" si="70"/>
        <v>750</v>
      </c>
      <c r="AO109" s="293">
        <v>50</v>
      </c>
      <c r="AP109" s="293"/>
      <c r="AQ109" s="293"/>
      <c r="AR109" s="293"/>
      <c r="AS109" s="293"/>
      <c r="AT109" s="293"/>
      <c r="AU109" s="293"/>
      <c r="AV109" s="292">
        <f t="shared" si="66"/>
        <v>800</v>
      </c>
      <c r="AW109" s="293"/>
      <c r="AX109" s="292">
        <f t="shared" si="57"/>
        <v>800</v>
      </c>
      <c r="AY109" s="137" t="str">
        <f t="shared" si="67"/>
        <v/>
      </c>
      <c r="AZ109" s="143"/>
      <c r="BA109" s="143" t="str">
        <f>IF(F109='База 2019'!AX107,"","!!!!!")</f>
        <v/>
      </c>
      <c r="BC109" s="204">
        <f>E109</f>
        <v>250</v>
      </c>
      <c r="BD109" s="143" t="str">
        <f t="shared" si="44"/>
        <v>COLASS</v>
      </c>
      <c r="BE109" s="204">
        <f>AB109</f>
        <v>0</v>
      </c>
      <c r="BF109" s="204">
        <f>AM109</f>
        <v>0</v>
      </c>
      <c r="BG109" s="204">
        <f>AX109</f>
        <v>800</v>
      </c>
      <c r="BI109" s="143" t="str">
        <f>IF(BG109=0,"ок",IF(AX109&gt;=E109*12,"Год не платят",IF(AX109=E109*9,"3 кв. не платят",IF(AX109=E109*6,"2 кв. не платят",IF(AX109=E109*3,"Долг  за один кв.",IF(AX109&lt;R109,"Не оплачена доп.услуга","ok"))))))</f>
        <v>ok</v>
      </c>
    </row>
    <row r="110" spans="1:61" ht="12">
      <c r="A110" s="288">
        <v>103</v>
      </c>
      <c r="B110" s="289" t="s">
        <v>190</v>
      </c>
      <c r="C110" s="290" t="s">
        <v>14</v>
      </c>
      <c r="D110" s="290" t="s">
        <v>192</v>
      </c>
      <c r="E110" s="291">
        <v>200</v>
      </c>
      <c r="F110" s="292">
        <v>0</v>
      </c>
      <c r="G110" s="292">
        <v>435</v>
      </c>
      <c r="H110" s="293"/>
      <c r="I110" s="293"/>
      <c r="J110" s="293"/>
      <c r="K110" s="293"/>
      <c r="L110" s="293"/>
      <c r="M110" s="293"/>
      <c r="N110" s="293"/>
      <c r="O110" s="292">
        <f t="shared" si="60"/>
        <v>435</v>
      </c>
      <c r="P110" s="293"/>
      <c r="Q110" s="292">
        <f t="shared" si="45"/>
        <v>435</v>
      </c>
      <c r="R110" s="292">
        <f t="shared" si="68"/>
        <v>600</v>
      </c>
      <c r="S110" s="293">
        <v>50</v>
      </c>
      <c r="T110" s="293"/>
      <c r="U110" s="293"/>
      <c r="V110" s="293"/>
      <c r="W110" s="293">
        <v>100</v>
      </c>
      <c r="X110" s="293"/>
      <c r="Y110" s="293"/>
      <c r="Z110" s="292">
        <f t="shared" si="62"/>
        <v>750</v>
      </c>
      <c r="AA110" s="293">
        <v>1185</v>
      </c>
      <c r="AB110" s="292">
        <f t="shared" si="55"/>
        <v>0</v>
      </c>
      <c r="AC110" s="292">
        <f t="shared" si="69"/>
        <v>600</v>
      </c>
      <c r="AD110" s="293"/>
      <c r="AE110" s="293"/>
      <c r="AF110" s="293"/>
      <c r="AG110" s="293"/>
      <c r="AH110" s="293"/>
      <c r="AI110" s="293"/>
      <c r="AJ110" s="293"/>
      <c r="AK110" s="292">
        <f t="shared" si="64"/>
        <v>600</v>
      </c>
      <c r="AL110" s="293"/>
      <c r="AM110" s="292">
        <f t="shared" si="56"/>
        <v>600</v>
      </c>
      <c r="AN110" s="292">
        <f t="shared" si="70"/>
        <v>600</v>
      </c>
      <c r="AO110" s="293"/>
      <c r="AP110" s="293"/>
      <c r="AQ110" s="293"/>
      <c r="AR110" s="293"/>
      <c r="AS110" s="293"/>
      <c r="AT110" s="293"/>
      <c r="AU110" s="293"/>
      <c r="AV110" s="292">
        <f t="shared" si="66"/>
        <v>600</v>
      </c>
      <c r="AW110" s="293">
        <v>1200</v>
      </c>
      <c r="AX110" s="292">
        <f t="shared" si="57"/>
        <v>0</v>
      </c>
      <c r="AY110" s="137" t="str">
        <f t="shared" si="67"/>
        <v>*</v>
      </c>
      <c r="AZ110" s="143"/>
      <c r="BA110" s="143" t="str">
        <f>IF(F110='База 2019'!AX108,"","!!!!!")</f>
        <v/>
      </c>
      <c r="BC110" s="204">
        <f>E110</f>
        <v>200</v>
      </c>
      <c r="BD110" s="143" t="str">
        <f t="shared" si="44"/>
        <v>COMB. DE VINURI TARACLIA</v>
      </c>
      <c r="BE110" s="204">
        <f>AB110</f>
        <v>0</v>
      </c>
      <c r="BF110" s="204">
        <f>AM110</f>
        <v>600</v>
      </c>
      <c r="BG110" s="204">
        <f>AX110</f>
        <v>0</v>
      </c>
      <c r="BI110" s="143" t="str">
        <f>IF(BG110=0,"ок",IF(AX110&gt;=E110*12,"Год не платят",IF(AX110=E110*9,"3 кв. не платят",IF(AX110=E110*6,"2 кв. не платят",IF(AX110=E110*3,"Долг  за один кв.",IF(AX110&lt;R110,"Не оплачена доп.услуга","ok"))))))</f>
        <v>ок</v>
      </c>
    </row>
    <row r="111" spans="1:61" ht="12">
      <c r="A111" s="288">
        <v>104</v>
      </c>
      <c r="B111" s="531" t="s">
        <v>3403</v>
      </c>
      <c r="C111" s="290" t="s">
        <v>14</v>
      </c>
      <c r="D111" s="290"/>
      <c r="E111" s="291">
        <v>390</v>
      </c>
      <c r="F111" s="292">
        <v>0</v>
      </c>
      <c r="G111" s="292">
        <f t="shared" si="59"/>
        <v>1170</v>
      </c>
      <c r="H111" s="293"/>
      <c r="I111" s="293"/>
      <c r="J111" s="293"/>
      <c r="K111" s="293"/>
      <c r="L111" s="293"/>
      <c r="M111" s="293"/>
      <c r="N111" s="293"/>
      <c r="O111" s="292">
        <f t="shared" si="60"/>
        <v>1170</v>
      </c>
      <c r="P111" s="293">
        <v>1170</v>
      </c>
      <c r="Q111" s="292">
        <f t="shared" ref="Q111:Q144" si="71">F111+O111-P111</f>
        <v>0</v>
      </c>
      <c r="R111" s="292">
        <f t="shared" si="68"/>
        <v>1170</v>
      </c>
      <c r="S111" s="293"/>
      <c r="T111" s="293"/>
      <c r="U111" s="293"/>
      <c r="V111" s="293"/>
      <c r="W111" s="293">
        <v>100</v>
      </c>
      <c r="X111" s="293"/>
      <c r="Y111" s="293">
        <v>70</v>
      </c>
      <c r="Z111" s="292">
        <f t="shared" si="62"/>
        <v>1340</v>
      </c>
      <c r="AA111" s="293">
        <v>1340</v>
      </c>
      <c r="AB111" s="292">
        <f t="shared" si="55"/>
        <v>0</v>
      </c>
      <c r="AC111" s="292">
        <f t="shared" si="69"/>
        <v>1170</v>
      </c>
      <c r="AD111" s="293">
        <v>50</v>
      </c>
      <c r="AE111" s="293">
        <v>100</v>
      </c>
      <c r="AF111" s="293"/>
      <c r="AG111" s="293"/>
      <c r="AH111" s="293">
        <v>100</v>
      </c>
      <c r="AI111" s="293"/>
      <c r="AJ111" s="293">
        <v>50</v>
      </c>
      <c r="AK111" s="292">
        <f t="shared" si="64"/>
        <v>1470</v>
      </c>
      <c r="AL111" s="293">
        <v>5040</v>
      </c>
      <c r="AM111" s="292">
        <f t="shared" si="56"/>
        <v>-3570</v>
      </c>
      <c r="AN111" s="292">
        <v>390</v>
      </c>
      <c r="AO111" s="293"/>
      <c r="AP111" s="293"/>
      <c r="AQ111" s="293"/>
      <c r="AR111" s="293"/>
      <c r="AS111" s="293"/>
      <c r="AT111" s="293"/>
      <c r="AU111" s="293">
        <v>3180</v>
      </c>
      <c r="AV111" s="292">
        <f t="shared" si="66"/>
        <v>3570</v>
      </c>
      <c r="AW111" s="293"/>
      <c r="AX111" s="292">
        <f t="shared" si="57"/>
        <v>0</v>
      </c>
      <c r="AZ111" s="143"/>
      <c r="BA111" s="143" t="str">
        <f>IF(F111='База 2019'!AX110,"","!!!!!")</f>
        <v/>
      </c>
      <c r="BD111" s="143" t="str">
        <f t="shared" si="44"/>
        <v>COMBINATUL AUTO NR.4 DIN CHIŞINĂU (STOP)</v>
      </c>
    </row>
    <row r="112" spans="1:61" ht="12">
      <c r="A112" s="288">
        <v>105</v>
      </c>
      <c r="B112" s="289" t="s">
        <v>1573</v>
      </c>
      <c r="C112" s="290" t="s">
        <v>23</v>
      </c>
      <c r="D112" s="290"/>
      <c r="E112" s="291">
        <v>185</v>
      </c>
      <c r="F112" s="292">
        <v>0</v>
      </c>
      <c r="G112" s="292">
        <f t="shared" si="59"/>
        <v>555</v>
      </c>
      <c r="H112" s="293"/>
      <c r="I112" s="293"/>
      <c r="J112" s="293"/>
      <c r="K112" s="293"/>
      <c r="L112" s="293"/>
      <c r="M112" s="293"/>
      <c r="N112" s="293"/>
      <c r="O112" s="292">
        <f t="shared" si="60"/>
        <v>555</v>
      </c>
      <c r="P112" s="293">
        <v>2220</v>
      </c>
      <c r="Q112" s="292">
        <f t="shared" si="71"/>
        <v>-1665</v>
      </c>
      <c r="R112" s="292">
        <f t="shared" si="68"/>
        <v>555</v>
      </c>
      <c r="S112" s="293">
        <v>100</v>
      </c>
      <c r="T112" s="293">
        <v>100</v>
      </c>
      <c r="U112" s="293"/>
      <c r="V112" s="293"/>
      <c r="W112" s="293"/>
      <c r="X112" s="293"/>
      <c r="Y112" s="293"/>
      <c r="Z112" s="292">
        <f t="shared" si="62"/>
        <v>755</v>
      </c>
      <c r="AA112" s="293"/>
      <c r="AB112" s="292">
        <f t="shared" si="55"/>
        <v>-910</v>
      </c>
      <c r="AC112" s="292">
        <f t="shared" si="69"/>
        <v>555</v>
      </c>
      <c r="AD112" s="293">
        <v>50</v>
      </c>
      <c r="AE112" s="293"/>
      <c r="AF112" s="293">
        <v>106</v>
      </c>
      <c r="AG112" s="293"/>
      <c r="AH112" s="293">
        <v>100</v>
      </c>
      <c r="AI112" s="293"/>
      <c r="AJ112" s="293">
        <v>50</v>
      </c>
      <c r="AK112" s="292">
        <f t="shared" si="64"/>
        <v>861</v>
      </c>
      <c r="AL112" s="293"/>
      <c r="AM112" s="292">
        <f t="shared" si="56"/>
        <v>-49</v>
      </c>
      <c r="AN112" s="292">
        <f t="shared" si="70"/>
        <v>555</v>
      </c>
      <c r="AO112" s="293"/>
      <c r="AP112" s="293"/>
      <c r="AQ112" s="293"/>
      <c r="AR112" s="293"/>
      <c r="AS112" s="293"/>
      <c r="AT112" s="293"/>
      <c r="AU112" s="293"/>
      <c r="AV112" s="292">
        <f t="shared" si="66"/>
        <v>555</v>
      </c>
      <c r="AW112" s="293">
        <v>506</v>
      </c>
      <c r="AX112" s="292">
        <f t="shared" si="57"/>
        <v>0</v>
      </c>
      <c r="AZ112" s="143"/>
      <c r="BA112" s="143" t="str">
        <f>IF(F112='База 2019'!AX111,"","!!!!!")</f>
        <v/>
      </c>
      <c r="BD112" s="143" t="str">
        <f t="shared" si="44"/>
        <v>COMBINATUL AUTO NR.7</v>
      </c>
    </row>
    <row r="113" spans="1:56" ht="12">
      <c r="A113" s="288">
        <v>106</v>
      </c>
      <c r="B113" s="289" t="s">
        <v>1320</v>
      </c>
      <c r="C113" s="290" t="s">
        <v>23</v>
      </c>
      <c r="D113" s="290" t="s">
        <v>1321</v>
      </c>
      <c r="E113" s="291">
        <v>250</v>
      </c>
      <c r="F113" s="292">
        <v>0</v>
      </c>
      <c r="G113" s="292">
        <f t="shared" si="59"/>
        <v>750</v>
      </c>
      <c r="H113" s="293"/>
      <c r="I113" s="293"/>
      <c r="J113" s="293"/>
      <c r="K113" s="293"/>
      <c r="L113" s="293"/>
      <c r="M113" s="293"/>
      <c r="N113" s="293"/>
      <c r="O113" s="292">
        <f t="shared" si="60"/>
        <v>750</v>
      </c>
      <c r="P113" s="293">
        <v>5100</v>
      </c>
      <c r="Q113" s="292">
        <f t="shared" si="71"/>
        <v>-4350</v>
      </c>
      <c r="R113" s="292">
        <f t="shared" si="68"/>
        <v>750</v>
      </c>
      <c r="S113" s="293">
        <v>50</v>
      </c>
      <c r="T113" s="293"/>
      <c r="U113" s="293">
        <v>2100</v>
      </c>
      <c r="V113" s="293"/>
      <c r="W113" s="293">
        <v>100</v>
      </c>
      <c r="X113" s="293"/>
      <c r="Y113" s="293"/>
      <c r="Z113" s="292">
        <f t="shared" si="62"/>
        <v>3000</v>
      </c>
      <c r="AA113" s="293">
        <v>150</v>
      </c>
      <c r="AB113" s="292">
        <f t="shared" si="55"/>
        <v>-1500</v>
      </c>
      <c r="AC113" s="292">
        <f t="shared" si="69"/>
        <v>750</v>
      </c>
      <c r="AD113" s="293"/>
      <c r="AE113" s="293"/>
      <c r="AF113" s="293"/>
      <c r="AG113" s="293"/>
      <c r="AH113" s="293"/>
      <c r="AI113" s="293"/>
      <c r="AJ113" s="293"/>
      <c r="AK113" s="292">
        <f t="shared" si="64"/>
        <v>750</v>
      </c>
      <c r="AL113" s="293"/>
      <c r="AM113" s="292">
        <f t="shared" si="56"/>
        <v>-750</v>
      </c>
      <c r="AN113" s="292">
        <f t="shared" si="70"/>
        <v>750</v>
      </c>
      <c r="AO113" s="293"/>
      <c r="AP113" s="293"/>
      <c r="AQ113" s="293"/>
      <c r="AR113" s="293"/>
      <c r="AS113" s="293"/>
      <c r="AT113" s="293"/>
      <c r="AU113" s="293"/>
      <c r="AV113" s="292">
        <f t="shared" si="66"/>
        <v>750</v>
      </c>
      <c r="AW113" s="293"/>
      <c r="AX113" s="292">
        <f t="shared" si="57"/>
        <v>0</v>
      </c>
      <c r="AY113" s="137" t="str">
        <f t="shared" ref="AY113:AY124" si="72">IF(AX113=0,"*","")</f>
        <v>*</v>
      </c>
      <c r="AZ113" s="137" t="str">
        <f>IF(F113&gt;P113,"!!!","")</f>
        <v/>
      </c>
      <c r="BA113" s="143" t="str">
        <f>IF(F113='База 2019'!AX112,"","!!!!!")</f>
        <v/>
      </c>
      <c r="BD113" s="143" t="str">
        <f t="shared" si="44"/>
        <v>COMBINATUL DE ARTICOLE DIN CARTON</v>
      </c>
    </row>
    <row r="114" spans="1:56" ht="12">
      <c r="A114" s="288">
        <v>107</v>
      </c>
      <c r="B114" s="289" t="s">
        <v>193</v>
      </c>
      <c r="C114" s="290" t="s">
        <v>14</v>
      </c>
      <c r="D114" s="290" t="s">
        <v>195</v>
      </c>
      <c r="E114" s="291">
        <v>135</v>
      </c>
      <c r="F114" s="292">
        <v>0</v>
      </c>
      <c r="G114" s="292">
        <f t="shared" si="59"/>
        <v>405</v>
      </c>
      <c r="H114" s="293"/>
      <c r="I114" s="293"/>
      <c r="J114" s="293"/>
      <c r="K114" s="293"/>
      <c r="L114" s="293"/>
      <c r="M114" s="293"/>
      <c r="N114" s="293"/>
      <c r="O114" s="292">
        <f t="shared" si="60"/>
        <v>405</v>
      </c>
      <c r="P114" s="293"/>
      <c r="Q114" s="292">
        <f t="shared" si="71"/>
        <v>405</v>
      </c>
      <c r="R114" s="292">
        <f t="shared" si="68"/>
        <v>405</v>
      </c>
      <c r="S114" s="293"/>
      <c r="T114" s="293"/>
      <c r="U114" s="293"/>
      <c r="V114" s="293"/>
      <c r="W114" s="293"/>
      <c r="X114" s="293"/>
      <c r="Y114" s="293"/>
      <c r="Z114" s="292">
        <f t="shared" si="62"/>
        <v>405</v>
      </c>
      <c r="AA114" s="293">
        <v>1620</v>
      </c>
      <c r="AB114" s="292">
        <f t="shared" si="55"/>
        <v>-810</v>
      </c>
      <c r="AC114" s="292">
        <f t="shared" si="69"/>
        <v>405</v>
      </c>
      <c r="AD114" s="293"/>
      <c r="AE114" s="293"/>
      <c r="AF114" s="293"/>
      <c r="AG114" s="293"/>
      <c r="AH114" s="293"/>
      <c r="AI114" s="293"/>
      <c r="AJ114" s="293"/>
      <c r="AK114" s="292">
        <f t="shared" si="64"/>
        <v>405</v>
      </c>
      <c r="AL114" s="293"/>
      <c r="AM114" s="292">
        <f t="shared" si="56"/>
        <v>-405</v>
      </c>
      <c r="AN114" s="292">
        <f t="shared" si="70"/>
        <v>405</v>
      </c>
      <c r="AO114" s="293"/>
      <c r="AP114" s="293"/>
      <c r="AQ114" s="293"/>
      <c r="AR114" s="293"/>
      <c r="AS114" s="293"/>
      <c r="AT114" s="293"/>
      <c r="AU114" s="293"/>
      <c r="AV114" s="292">
        <f t="shared" si="66"/>
        <v>405</v>
      </c>
      <c r="AW114" s="293"/>
      <c r="AX114" s="292">
        <f t="shared" si="57"/>
        <v>0</v>
      </c>
      <c r="AY114" s="137" t="str">
        <f t="shared" si="72"/>
        <v>*</v>
      </c>
      <c r="AZ114" s="137" t="str">
        <f>IF(F114&gt;P114,"!!!","")</f>
        <v/>
      </c>
      <c r="BA114" s="143" t="str">
        <f>IF(F114='База 2019'!AX113,"","!!!!!")</f>
        <v/>
      </c>
      <c r="BD114" s="143" t="str">
        <f t="shared" si="44"/>
        <v>COMODITATE</v>
      </c>
    </row>
    <row r="115" spans="1:56" ht="12">
      <c r="A115" s="288">
        <v>108</v>
      </c>
      <c r="B115" s="289" t="s">
        <v>198</v>
      </c>
      <c r="C115" s="290" t="s">
        <v>14</v>
      </c>
      <c r="D115" s="290" t="s">
        <v>2031</v>
      </c>
      <c r="E115" s="291">
        <v>200</v>
      </c>
      <c r="F115" s="292">
        <v>-2400</v>
      </c>
      <c r="G115" s="292">
        <f t="shared" si="59"/>
        <v>600</v>
      </c>
      <c r="H115" s="293"/>
      <c r="I115" s="293"/>
      <c r="J115" s="293"/>
      <c r="K115" s="293"/>
      <c r="L115" s="293"/>
      <c r="M115" s="293"/>
      <c r="N115" s="293"/>
      <c r="O115" s="292">
        <f t="shared" si="60"/>
        <v>600</v>
      </c>
      <c r="P115" s="293"/>
      <c r="Q115" s="292">
        <f t="shared" si="71"/>
        <v>-1800</v>
      </c>
      <c r="R115" s="292">
        <f t="shared" si="68"/>
        <v>600</v>
      </c>
      <c r="S115" s="293"/>
      <c r="T115" s="293"/>
      <c r="U115" s="293"/>
      <c r="V115" s="293"/>
      <c r="W115" s="293"/>
      <c r="X115" s="293"/>
      <c r="Y115" s="293"/>
      <c r="Z115" s="292">
        <f t="shared" si="62"/>
        <v>600</v>
      </c>
      <c r="AA115" s="293"/>
      <c r="AB115" s="292">
        <f t="shared" si="55"/>
        <v>-1200</v>
      </c>
      <c r="AC115" s="292">
        <f t="shared" si="69"/>
        <v>600</v>
      </c>
      <c r="AD115" s="293"/>
      <c r="AE115" s="293"/>
      <c r="AF115" s="293"/>
      <c r="AG115" s="293"/>
      <c r="AH115" s="293"/>
      <c r="AI115" s="293"/>
      <c r="AJ115" s="293"/>
      <c r="AK115" s="292">
        <f t="shared" si="64"/>
        <v>600</v>
      </c>
      <c r="AL115" s="293"/>
      <c r="AM115" s="292">
        <f t="shared" si="56"/>
        <v>-600</v>
      </c>
      <c r="AN115" s="292">
        <f t="shared" si="70"/>
        <v>600</v>
      </c>
      <c r="AO115" s="293"/>
      <c r="AP115" s="293"/>
      <c r="AQ115" s="293"/>
      <c r="AR115" s="293"/>
      <c r="AS115" s="293"/>
      <c r="AT115" s="293"/>
      <c r="AU115" s="293"/>
      <c r="AV115" s="292">
        <f t="shared" si="66"/>
        <v>600</v>
      </c>
      <c r="AW115" s="293"/>
      <c r="AX115" s="292">
        <f t="shared" si="57"/>
        <v>0</v>
      </c>
      <c r="AY115" s="137" t="str">
        <f t="shared" si="72"/>
        <v>*</v>
      </c>
      <c r="AZ115" s="143"/>
      <c r="BA115" s="143" t="str">
        <f>IF(F115='База 2019'!AX114,"","!!!!!")</f>
        <v>!!!!!</v>
      </c>
      <c r="BD115" s="143" t="str">
        <f t="shared" si="44"/>
        <v>COMTRANS</v>
      </c>
    </row>
    <row r="116" spans="1:56" ht="12">
      <c r="A116" s="288">
        <v>109</v>
      </c>
      <c r="B116" s="294" t="s">
        <v>3070</v>
      </c>
      <c r="C116" s="290" t="s">
        <v>10</v>
      </c>
      <c r="D116" s="290" t="s">
        <v>203</v>
      </c>
      <c r="E116" s="295">
        <v>280</v>
      </c>
      <c r="F116" s="292">
        <v>0</v>
      </c>
      <c r="G116" s="292">
        <v>690</v>
      </c>
      <c r="H116" s="293"/>
      <c r="I116" s="293"/>
      <c r="J116" s="293"/>
      <c r="K116" s="293"/>
      <c r="L116" s="293"/>
      <c r="M116" s="293"/>
      <c r="N116" s="293"/>
      <c r="O116" s="292">
        <f t="shared" si="60"/>
        <v>690</v>
      </c>
      <c r="P116" s="293">
        <v>690</v>
      </c>
      <c r="Q116" s="292">
        <f t="shared" si="71"/>
        <v>0</v>
      </c>
      <c r="R116" s="292">
        <f t="shared" si="68"/>
        <v>840</v>
      </c>
      <c r="S116" s="293"/>
      <c r="T116" s="293"/>
      <c r="U116" s="293"/>
      <c r="V116" s="293"/>
      <c r="W116" s="293"/>
      <c r="X116" s="293"/>
      <c r="Y116" s="293"/>
      <c r="Z116" s="292">
        <f t="shared" si="62"/>
        <v>840</v>
      </c>
      <c r="AA116" s="293">
        <v>840</v>
      </c>
      <c r="AB116" s="292">
        <f t="shared" si="55"/>
        <v>0</v>
      </c>
      <c r="AC116" s="292">
        <f t="shared" si="69"/>
        <v>840</v>
      </c>
      <c r="AD116" s="293"/>
      <c r="AE116" s="293"/>
      <c r="AF116" s="293"/>
      <c r="AG116" s="293"/>
      <c r="AH116" s="293"/>
      <c r="AI116" s="293"/>
      <c r="AJ116" s="293"/>
      <c r="AK116" s="292">
        <f t="shared" si="64"/>
        <v>840</v>
      </c>
      <c r="AL116" s="293">
        <v>1680</v>
      </c>
      <c r="AM116" s="292">
        <f t="shared" si="56"/>
        <v>-840</v>
      </c>
      <c r="AN116" s="292">
        <f t="shared" si="70"/>
        <v>840</v>
      </c>
      <c r="AO116" s="293"/>
      <c r="AP116" s="293"/>
      <c r="AQ116" s="293"/>
      <c r="AR116" s="293"/>
      <c r="AS116" s="293"/>
      <c r="AT116" s="293"/>
      <c r="AU116" s="293"/>
      <c r="AV116" s="292">
        <f t="shared" si="66"/>
        <v>840</v>
      </c>
      <c r="AW116" s="293"/>
      <c r="AX116" s="292">
        <f t="shared" si="57"/>
        <v>0</v>
      </c>
      <c r="AZ116" s="143"/>
      <c r="BA116" s="143" t="str">
        <f>IF(F116='База 2019'!AX115,"","!!!!!")</f>
        <v>!!!!!</v>
      </c>
      <c r="BD116" s="143" t="str">
        <f t="shared" si="44"/>
        <v>CON-COM RTCA</v>
      </c>
    </row>
    <row r="117" spans="1:56" ht="12">
      <c r="A117" s="288">
        <v>110</v>
      </c>
      <c r="B117" s="289" t="s">
        <v>3293</v>
      </c>
      <c r="C117" s="290" t="s">
        <v>23</v>
      </c>
      <c r="D117" s="290"/>
      <c r="E117" s="291">
        <v>75</v>
      </c>
      <c r="F117" s="292">
        <v>0</v>
      </c>
      <c r="G117" s="292">
        <f t="shared" si="59"/>
        <v>225</v>
      </c>
      <c r="H117" s="293"/>
      <c r="I117" s="293">
        <v>200</v>
      </c>
      <c r="J117" s="293"/>
      <c r="K117" s="293"/>
      <c r="L117" s="293"/>
      <c r="M117" s="293"/>
      <c r="N117" s="293"/>
      <c r="O117" s="292">
        <f t="shared" si="60"/>
        <v>425</v>
      </c>
      <c r="P117" s="293">
        <v>975</v>
      </c>
      <c r="Q117" s="292">
        <f t="shared" si="71"/>
        <v>-550</v>
      </c>
      <c r="R117" s="292"/>
      <c r="S117" s="293"/>
      <c r="T117" s="293"/>
      <c r="U117" s="293"/>
      <c r="V117" s="293"/>
      <c r="W117" s="293"/>
      <c r="X117" s="293"/>
      <c r="Y117" s="293">
        <v>550</v>
      </c>
      <c r="Z117" s="292">
        <f t="shared" si="62"/>
        <v>550</v>
      </c>
      <c r="AA117" s="293"/>
      <c r="AB117" s="292">
        <f t="shared" si="55"/>
        <v>0</v>
      </c>
      <c r="AC117" s="292"/>
      <c r="AD117" s="293"/>
      <c r="AE117" s="293"/>
      <c r="AF117" s="293"/>
      <c r="AG117" s="293"/>
      <c r="AH117" s="293"/>
      <c r="AI117" s="293"/>
      <c r="AJ117" s="293"/>
      <c r="AK117" s="292">
        <f t="shared" si="64"/>
        <v>0</v>
      </c>
      <c r="AL117" s="293"/>
      <c r="AM117" s="292">
        <f t="shared" si="56"/>
        <v>0</v>
      </c>
      <c r="AN117" s="292"/>
      <c r="AO117" s="293"/>
      <c r="AP117" s="293"/>
      <c r="AQ117" s="293"/>
      <c r="AR117" s="293"/>
      <c r="AS117" s="293"/>
      <c r="AT117" s="293"/>
      <c r="AU117" s="293"/>
      <c r="AV117" s="292">
        <f t="shared" si="66"/>
        <v>0</v>
      </c>
      <c r="AW117" s="293"/>
      <c r="AX117" s="292">
        <f t="shared" si="57"/>
        <v>0</v>
      </c>
      <c r="AY117" s="137" t="str">
        <f t="shared" si="72"/>
        <v>*</v>
      </c>
      <c r="AZ117" s="143"/>
      <c r="BA117" s="143" t="str">
        <f>IF(F117='База 2019'!AX116,"","!!!!!")</f>
        <v/>
      </c>
      <c r="BD117" s="143" t="str">
        <f t="shared" si="44"/>
        <v>CONEX (STOP 01.06.20)</v>
      </c>
    </row>
    <row r="118" spans="1:56" ht="12">
      <c r="A118" s="288">
        <v>111</v>
      </c>
      <c r="B118" s="289" t="s">
        <v>206</v>
      </c>
      <c r="C118" s="290" t="s">
        <v>23</v>
      </c>
      <c r="D118" s="290" t="s">
        <v>208</v>
      </c>
      <c r="E118" s="291">
        <v>125</v>
      </c>
      <c r="F118" s="292">
        <v>0</v>
      </c>
      <c r="G118" s="292">
        <f t="shared" si="59"/>
        <v>375</v>
      </c>
      <c r="H118" s="293"/>
      <c r="I118" s="293"/>
      <c r="J118" s="293"/>
      <c r="K118" s="293"/>
      <c r="L118" s="293"/>
      <c r="M118" s="293"/>
      <c r="N118" s="293"/>
      <c r="O118" s="292">
        <f t="shared" si="60"/>
        <v>375</v>
      </c>
      <c r="P118" s="293"/>
      <c r="Q118" s="292">
        <f t="shared" si="71"/>
        <v>375</v>
      </c>
      <c r="R118" s="292">
        <f>E118*3</f>
        <v>375</v>
      </c>
      <c r="S118" s="293"/>
      <c r="T118" s="293"/>
      <c r="U118" s="293"/>
      <c r="V118" s="293"/>
      <c r="W118" s="293"/>
      <c r="X118" s="293"/>
      <c r="Y118" s="293"/>
      <c r="Z118" s="292">
        <f t="shared" si="62"/>
        <v>375</v>
      </c>
      <c r="AA118" s="293"/>
      <c r="AB118" s="292">
        <f t="shared" si="55"/>
        <v>750</v>
      </c>
      <c r="AC118" s="292">
        <f>$E118*3</f>
        <v>375</v>
      </c>
      <c r="AD118" s="293"/>
      <c r="AE118" s="293"/>
      <c r="AF118" s="293"/>
      <c r="AG118" s="293"/>
      <c r="AH118" s="293"/>
      <c r="AI118" s="293"/>
      <c r="AJ118" s="293"/>
      <c r="AK118" s="292">
        <f t="shared" si="64"/>
        <v>375</v>
      </c>
      <c r="AL118" s="293">
        <v>1500</v>
      </c>
      <c r="AM118" s="292">
        <f t="shared" si="56"/>
        <v>-375</v>
      </c>
      <c r="AN118" s="292">
        <f>$E118*3</f>
        <v>375</v>
      </c>
      <c r="AO118" s="293"/>
      <c r="AP118" s="293"/>
      <c r="AQ118" s="293"/>
      <c r="AR118" s="293"/>
      <c r="AS118" s="293"/>
      <c r="AT118" s="293"/>
      <c r="AU118" s="293"/>
      <c r="AV118" s="292">
        <f t="shared" si="66"/>
        <v>375</v>
      </c>
      <c r="AW118" s="293"/>
      <c r="AX118" s="292">
        <f t="shared" si="57"/>
        <v>0</v>
      </c>
      <c r="AY118" s="137" t="str">
        <f t="shared" si="72"/>
        <v>*</v>
      </c>
      <c r="AZ118" s="137" t="str">
        <f>IF(F118&gt;P118,"!!!","")</f>
        <v/>
      </c>
      <c r="BA118" s="143" t="str">
        <f>IF(F118='База 2019'!AX117,"","!!!!!")</f>
        <v/>
      </c>
      <c r="BD118" s="143" t="str">
        <f t="shared" si="44"/>
        <v>CONFAL</v>
      </c>
    </row>
    <row r="119" spans="1:56" ht="12">
      <c r="A119" s="288">
        <v>112</v>
      </c>
      <c r="B119" s="289" t="s">
        <v>1398</v>
      </c>
      <c r="C119" s="290" t="s">
        <v>23</v>
      </c>
      <c r="D119" s="290"/>
      <c r="E119" s="291">
        <v>85</v>
      </c>
      <c r="F119" s="292">
        <v>0</v>
      </c>
      <c r="G119" s="292">
        <f t="shared" si="59"/>
        <v>255</v>
      </c>
      <c r="H119" s="293"/>
      <c r="I119" s="293">
        <v>100</v>
      </c>
      <c r="J119" s="293"/>
      <c r="K119" s="293"/>
      <c r="L119" s="293"/>
      <c r="M119" s="293"/>
      <c r="N119" s="293"/>
      <c r="O119" s="292">
        <f t="shared" si="60"/>
        <v>355</v>
      </c>
      <c r="P119" s="293">
        <v>1120</v>
      </c>
      <c r="Q119" s="292">
        <f t="shared" si="71"/>
        <v>-765</v>
      </c>
      <c r="R119" s="292">
        <f>E119*3</f>
        <v>255</v>
      </c>
      <c r="S119" s="293"/>
      <c r="T119" s="293"/>
      <c r="U119" s="293"/>
      <c r="V119" s="293">
        <v>300</v>
      </c>
      <c r="W119" s="293"/>
      <c r="X119" s="293"/>
      <c r="Y119" s="293"/>
      <c r="Z119" s="292">
        <f t="shared" si="62"/>
        <v>555</v>
      </c>
      <c r="AA119" s="293"/>
      <c r="AB119" s="292">
        <f t="shared" si="55"/>
        <v>-210</v>
      </c>
      <c r="AC119" s="292">
        <f>$E119*3</f>
        <v>255</v>
      </c>
      <c r="AD119" s="293"/>
      <c r="AE119" s="293"/>
      <c r="AF119" s="293"/>
      <c r="AG119" s="293"/>
      <c r="AH119" s="293"/>
      <c r="AI119" s="293"/>
      <c r="AJ119" s="293"/>
      <c r="AK119" s="292">
        <f t="shared" si="64"/>
        <v>255</v>
      </c>
      <c r="AL119" s="293"/>
      <c r="AM119" s="292">
        <f t="shared" si="56"/>
        <v>45</v>
      </c>
      <c r="AN119" s="292">
        <f>$E119*3</f>
        <v>255</v>
      </c>
      <c r="AO119" s="293"/>
      <c r="AP119" s="293"/>
      <c r="AQ119" s="293"/>
      <c r="AR119" s="293"/>
      <c r="AS119" s="293"/>
      <c r="AT119" s="293"/>
      <c r="AU119" s="293"/>
      <c r="AV119" s="292">
        <f t="shared" si="66"/>
        <v>255</v>
      </c>
      <c r="AW119" s="293">
        <v>300</v>
      </c>
      <c r="AX119" s="292">
        <f t="shared" si="57"/>
        <v>0</v>
      </c>
      <c r="AY119" s="137" t="str">
        <f t="shared" si="72"/>
        <v>*</v>
      </c>
      <c r="AZ119" s="137" t="str">
        <f>IF(F119&gt;P119,"!!!","")</f>
        <v/>
      </c>
      <c r="BA119" s="143" t="str">
        <f>IF(F119='База 2019'!AX118,"","!!!!!")</f>
        <v/>
      </c>
      <c r="BD119" s="143" t="str">
        <f t="shared" si="44"/>
        <v>CONRAT</v>
      </c>
    </row>
    <row r="120" spans="1:56" ht="12">
      <c r="A120" s="288">
        <v>113</v>
      </c>
      <c r="B120" s="289" t="s">
        <v>3071</v>
      </c>
      <c r="C120" s="290" t="s">
        <v>14</v>
      </c>
      <c r="D120" s="290" t="s">
        <v>214</v>
      </c>
      <c r="E120" s="291">
        <v>150</v>
      </c>
      <c r="F120" s="292">
        <v>3650</v>
      </c>
      <c r="G120" s="292"/>
      <c r="H120" s="293"/>
      <c r="I120" s="293"/>
      <c r="J120" s="293"/>
      <c r="K120" s="293"/>
      <c r="L120" s="293"/>
      <c r="M120" s="293"/>
      <c r="N120" s="293"/>
      <c r="O120" s="292">
        <f t="shared" si="60"/>
        <v>0</v>
      </c>
      <c r="P120" s="293"/>
      <c r="Q120" s="292">
        <f t="shared" si="71"/>
        <v>3650</v>
      </c>
      <c r="R120" s="292"/>
      <c r="S120" s="293"/>
      <c r="T120" s="293"/>
      <c r="U120" s="293"/>
      <c r="V120" s="293"/>
      <c r="W120" s="293"/>
      <c r="X120" s="293"/>
      <c r="Y120" s="293"/>
      <c r="Z120" s="292">
        <f t="shared" si="62"/>
        <v>0</v>
      </c>
      <c r="AA120" s="293">
        <v>3650</v>
      </c>
      <c r="AB120" s="292">
        <f t="shared" si="55"/>
        <v>0</v>
      </c>
      <c r="AC120" s="292"/>
      <c r="AD120" s="293"/>
      <c r="AE120" s="293"/>
      <c r="AF120" s="293"/>
      <c r="AG120" s="293"/>
      <c r="AH120" s="293"/>
      <c r="AI120" s="293"/>
      <c r="AJ120" s="293"/>
      <c r="AK120" s="292">
        <f t="shared" si="64"/>
        <v>0</v>
      </c>
      <c r="AL120" s="293"/>
      <c r="AM120" s="292">
        <f t="shared" si="56"/>
        <v>0</v>
      </c>
      <c r="AN120" s="292"/>
      <c r="AO120" s="293"/>
      <c r="AP120" s="293"/>
      <c r="AQ120" s="293"/>
      <c r="AR120" s="293"/>
      <c r="AS120" s="293"/>
      <c r="AT120" s="293"/>
      <c r="AU120" s="293"/>
      <c r="AV120" s="292">
        <f t="shared" si="66"/>
        <v>0</v>
      </c>
      <c r="AW120" s="293"/>
      <c r="AX120" s="292">
        <f t="shared" si="57"/>
        <v>0</v>
      </c>
      <c r="AY120" s="137" t="str">
        <f t="shared" si="72"/>
        <v>*</v>
      </c>
      <c r="AZ120" s="137" t="str">
        <f>IF(F120&gt;P120,"!!!","")</f>
        <v>!!!</v>
      </c>
      <c r="BA120" s="143" t="str">
        <f>IF(F120='База 2019'!AX119,"","!!!!!")</f>
        <v>!!!!!</v>
      </c>
      <c r="BD120" s="143" t="str">
        <f t="shared" si="44"/>
        <v>CONSAM (STOP 01.01.20)</v>
      </c>
    </row>
    <row r="121" spans="1:56" ht="12">
      <c r="A121" s="288">
        <v>114</v>
      </c>
      <c r="B121" s="301" t="s">
        <v>3407</v>
      </c>
      <c r="C121" s="290" t="s">
        <v>23</v>
      </c>
      <c r="D121" s="302"/>
      <c r="E121" s="291">
        <v>50</v>
      </c>
      <c r="F121" s="292">
        <v>0</v>
      </c>
      <c r="G121" s="292">
        <f t="shared" ref="G121:G126" si="73">E121*3</f>
        <v>150</v>
      </c>
      <c r="H121" s="293"/>
      <c r="I121" s="293"/>
      <c r="J121" s="293"/>
      <c r="K121" s="293"/>
      <c r="L121" s="293"/>
      <c r="M121" s="293"/>
      <c r="N121" s="293"/>
      <c r="O121" s="292">
        <f t="shared" si="60"/>
        <v>150</v>
      </c>
      <c r="P121" s="293"/>
      <c r="Q121" s="292">
        <f t="shared" si="71"/>
        <v>150</v>
      </c>
      <c r="R121" s="292">
        <f t="shared" ref="R121:R126" si="74">E121*3</f>
        <v>150</v>
      </c>
      <c r="S121" s="293"/>
      <c r="T121" s="293"/>
      <c r="U121" s="293"/>
      <c r="V121" s="293"/>
      <c r="W121" s="293"/>
      <c r="X121" s="293"/>
      <c r="Y121" s="293"/>
      <c r="Z121" s="292">
        <f t="shared" si="62"/>
        <v>150</v>
      </c>
      <c r="AA121" s="293"/>
      <c r="AB121" s="292">
        <f t="shared" si="55"/>
        <v>300</v>
      </c>
      <c r="AC121" s="292">
        <f t="shared" ref="AC121:AC126" si="75">$E121*3</f>
        <v>150</v>
      </c>
      <c r="AD121" s="293"/>
      <c r="AE121" s="293"/>
      <c r="AF121" s="293"/>
      <c r="AG121" s="293"/>
      <c r="AH121" s="293"/>
      <c r="AI121" s="293"/>
      <c r="AJ121" s="293"/>
      <c r="AK121" s="292">
        <f t="shared" si="64"/>
        <v>150</v>
      </c>
      <c r="AL121" s="293">
        <v>600</v>
      </c>
      <c r="AM121" s="292">
        <f t="shared" si="56"/>
        <v>-150</v>
      </c>
      <c r="AN121" s="292">
        <f t="shared" ref="AN121:AN126" si="76">$E121*3</f>
        <v>150</v>
      </c>
      <c r="AO121" s="293"/>
      <c r="AP121" s="293"/>
      <c r="AQ121" s="293"/>
      <c r="AR121" s="293"/>
      <c r="AS121" s="293"/>
      <c r="AT121" s="293"/>
      <c r="AU121" s="293"/>
      <c r="AV121" s="292">
        <f t="shared" si="66"/>
        <v>150</v>
      </c>
      <c r="AW121" s="293"/>
      <c r="AX121" s="292">
        <f t="shared" si="57"/>
        <v>0</v>
      </c>
      <c r="AY121" s="137" t="str">
        <f t="shared" si="72"/>
        <v>*</v>
      </c>
      <c r="AZ121" s="143"/>
      <c r="BA121" s="143" t="str">
        <f>IF(F121='База 2019'!AX120,"","!!!!!")</f>
        <v>!!!!!</v>
      </c>
      <c r="BD121" s="143" t="str">
        <f t="shared" si="44"/>
        <v>CONSDENTA (ДО 31.12.2021)</v>
      </c>
    </row>
    <row r="122" spans="1:56" ht="12">
      <c r="A122" s="288">
        <v>115</v>
      </c>
      <c r="B122" s="289" t="s">
        <v>1577</v>
      </c>
      <c r="C122" s="290" t="s">
        <v>14</v>
      </c>
      <c r="D122" s="290"/>
      <c r="E122" s="291">
        <v>200</v>
      </c>
      <c r="F122" s="292">
        <v>100</v>
      </c>
      <c r="G122" s="292">
        <f t="shared" si="73"/>
        <v>600</v>
      </c>
      <c r="H122" s="293"/>
      <c r="I122" s="293"/>
      <c r="J122" s="293"/>
      <c r="K122" s="293"/>
      <c r="L122" s="293"/>
      <c r="M122" s="293"/>
      <c r="N122" s="293"/>
      <c r="O122" s="292">
        <f t="shared" si="60"/>
        <v>600</v>
      </c>
      <c r="P122" s="293">
        <v>700</v>
      </c>
      <c r="Q122" s="292">
        <f t="shared" si="71"/>
        <v>0</v>
      </c>
      <c r="R122" s="292">
        <f t="shared" si="74"/>
        <v>600</v>
      </c>
      <c r="S122" s="293"/>
      <c r="T122" s="293"/>
      <c r="U122" s="293"/>
      <c r="V122" s="293"/>
      <c r="W122" s="293">
        <v>100</v>
      </c>
      <c r="X122" s="293"/>
      <c r="Y122" s="293"/>
      <c r="Z122" s="292">
        <f t="shared" si="62"/>
        <v>700</v>
      </c>
      <c r="AA122" s="293">
        <v>600</v>
      </c>
      <c r="AB122" s="292">
        <f t="shared" ref="AB122:AB145" si="77">Q122+Z122-AA122</f>
        <v>100</v>
      </c>
      <c r="AC122" s="292">
        <f t="shared" si="75"/>
        <v>600</v>
      </c>
      <c r="AD122" s="293"/>
      <c r="AE122" s="293"/>
      <c r="AF122" s="293"/>
      <c r="AG122" s="293"/>
      <c r="AH122" s="293"/>
      <c r="AI122" s="293"/>
      <c r="AJ122" s="293"/>
      <c r="AK122" s="292">
        <f t="shared" si="64"/>
        <v>600</v>
      </c>
      <c r="AL122" s="293">
        <v>1300</v>
      </c>
      <c r="AM122" s="292">
        <f t="shared" ref="AM122:AM145" si="78">AB122+AK122-AL122</f>
        <v>-600</v>
      </c>
      <c r="AN122" s="292">
        <f t="shared" si="76"/>
        <v>600</v>
      </c>
      <c r="AO122" s="293"/>
      <c r="AP122" s="293"/>
      <c r="AQ122" s="293"/>
      <c r="AR122" s="293"/>
      <c r="AS122" s="293"/>
      <c r="AT122" s="293"/>
      <c r="AU122" s="293"/>
      <c r="AV122" s="292">
        <f t="shared" si="66"/>
        <v>600</v>
      </c>
      <c r="AW122" s="293"/>
      <c r="AX122" s="292">
        <f t="shared" ref="AX122:AX145" si="79">AM122+AV122-AW122</f>
        <v>0</v>
      </c>
      <c r="AY122" s="137" t="str">
        <f t="shared" si="72"/>
        <v>*</v>
      </c>
      <c r="AZ122" s="137" t="str">
        <f>IF(F122&gt;P122,"!!!","")</f>
        <v/>
      </c>
      <c r="BA122" s="143" t="str">
        <f>IF(F122='База 2019'!AX121,"","!!!!!")</f>
        <v>!!!!!</v>
      </c>
      <c r="BD122" s="143" t="str">
        <f t="shared" si="44"/>
        <v>CONSTANTIN ŞI ELENA</v>
      </c>
    </row>
    <row r="123" spans="1:56" ht="12">
      <c r="A123" s="288">
        <v>116</v>
      </c>
      <c r="B123" s="294" t="s">
        <v>3072</v>
      </c>
      <c r="C123" s="290" t="s">
        <v>10</v>
      </c>
      <c r="D123" s="290" t="s">
        <v>195</v>
      </c>
      <c r="E123" s="295">
        <v>30</v>
      </c>
      <c r="F123" s="292">
        <v>1114</v>
      </c>
      <c r="G123" s="292">
        <f t="shared" si="73"/>
        <v>90</v>
      </c>
      <c r="H123" s="293"/>
      <c r="I123" s="293"/>
      <c r="J123" s="293"/>
      <c r="K123" s="293"/>
      <c r="L123" s="293"/>
      <c r="M123" s="293"/>
      <c r="N123" s="293"/>
      <c r="O123" s="292">
        <f t="shared" si="60"/>
        <v>90</v>
      </c>
      <c r="P123" s="293"/>
      <c r="Q123" s="292">
        <f t="shared" si="71"/>
        <v>1204</v>
      </c>
      <c r="R123" s="292">
        <f t="shared" si="74"/>
        <v>90</v>
      </c>
      <c r="S123" s="293"/>
      <c r="T123" s="293"/>
      <c r="U123" s="293"/>
      <c r="V123" s="293"/>
      <c r="W123" s="293"/>
      <c r="X123" s="293"/>
      <c r="Y123" s="293"/>
      <c r="Z123" s="292">
        <f t="shared" si="62"/>
        <v>90</v>
      </c>
      <c r="AA123" s="293">
        <v>1058.3</v>
      </c>
      <c r="AB123" s="292">
        <f t="shared" si="77"/>
        <v>235.70000000000005</v>
      </c>
      <c r="AC123" s="292">
        <f t="shared" si="75"/>
        <v>90</v>
      </c>
      <c r="AD123" s="293"/>
      <c r="AE123" s="293"/>
      <c r="AF123" s="293"/>
      <c r="AG123" s="293"/>
      <c r="AH123" s="293"/>
      <c r="AI123" s="293"/>
      <c r="AJ123" s="293"/>
      <c r="AK123" s="292">
        <f t="shared" si="64"/>
        <v>90</v>
      </c>
      <c r="AL123" s="293"/>
      <c r="AM123" s="292">
        <f t="shared" si="78"/>
        <v>325.70000000000005</v>
      </c>
      <c r="AN123" s="292">
        <f t="shared" si="76"/>
        <v>90</v>
      </c>
      <c r="AO123" s="293"/>
      <c r="AP123" s="293"/>
      <c r="AQ123" s="293"/>
      <c r="AR123" s="293"/>
      <c r="AS123" s="293"/>
      <c r="AT123" s="293"/>
      <c r="AU123" s="293"/>
      <c r="AV123" s="292">
        <f t="shared" si="66"/>
        <v>90</v>
      </c>
      <c r="AW123" s="293"/>
      <c r="AX123" s="292">
        <f t="shared" si="79"/>
        <v>415.70000000000005</v>
      </c>
      <c r="AY123" s="137" t="str">
        <f t="shared" si="72"/>
        <v/>
      </c>
      <c r="AZ123" s="143"/>
      <c r="BA123" s="143" t="str">
        <f>IF(F123='База 2019'!AX122,"","!!!!!")</f>
        <v>!!!!!</v>
      </c>
      <c r="BD123" s="143" t="str">
        <f t="shared" si="44"/>
        <v>CONSTRUCTORUL CANTEMIR</v>
      </c>
    </row>
    <row r="124" spans="1:56" ht="12">
      <c r="A124" s="288">
        <v>117</v>
      </c>
      <c r="B124" s="294" t="s">
        <v>3073</v>
      </c>
      <c r="C124" s="290" t="s">
        <v>10</v>
      </c>
      <c r="D124" s="290" t="s">
        <v>222</v>
      </c>
      <c r="E124" s="295">
        <v>200</v>
      </c>
      <c r="F124" s="292">
        <v>0</v>
      </c>
      <c r="G124" s="292">
        <f t="shared" si="73"/>
        <v>600</v>
      </c>
      <c r="H124" s="293"/>
      <c r="I124" s="293"/>
      <c r="J124" s="293"/>
      <c r="K124" s="293"/>
      <c r="L124" s="293"/>
      <c r="M124" s="293"/>
      <c r="N124" s="293"/>
      <c r="O124" s="292">
        <f t="shared" si="60"/>
        <v>600</v>
      </c>
      <c r="P124" s="293">
        <v>2400</v>
      </c>
      <c r="Q124" s="292">
        <f t="shared" si="71"/>
        <v>-1800</v>
      </c>
      <c r="R124" s="292">
        <f t="shared" si="74"/>
        <v>600</v>
      </c>
      <c r="S124" s="293"/>
      <c r="T124" s="293"/>
      <c r="U124" s="293"/>
      <c r="V124" s="293"/>
      <c r="W124" s="293"/>
      <c r="X124" s="293"/>
      <c r="Y124" s="293"/>
      <c r="Z124" s="292">
        <f t="shared" si="62"/>
        <v>600</v>
      </c>
      <c r="AA124" s="293"/>
      <c r="AB124" s="292">
        <f t="shared" si="77"/>
        <v>-1200</v>
      </c>
      <c r="AC124" s="292">
        <f t="shared" si="75"/>
        <v>600</v>
      </c>
      <c r="AD124" s="293">
        <v>100</v>
      </c>
      <c r="AE124" s="293"/>
      <c r="AF124" s="293"/>
      <c r="AG124" s="293"/>
      <c r="AH124" s="293">
        <v>100</v>
      </c>
      <c r="AI124" s="293"/>
      <c r="AJ124" s="293"/>
      <c r="AK124" s="292">
        <f t="shared" si="64"/>
        <v>800</v>
      </c>
      <c r="AL124" s="293"/>
      <c r="AM124" s="292">
        <f t="shared" si="78"/>
        <v>-400</v>
      </c>
      <c r="AN124" s="292">
        <f t="shared" si="76"/>
        <v>600</v>
      </c>
      <c r="AO124" s="293"/>
      <c r="AP124" s="293"/>
      <c r="AQ124" s="293"/>
      <c r="AR124" s="293"/>
      <c r="AS124" s="293"/>
      <c r="AT124" s="293"/>
      <c r="AU124" s="293"/>
      <c r="AV124" s="292">
        <f t="shared" si="66"/>
        <v>600</v>
      </c>
      <c r="AW124" s="293">
        <v>200</v>
      </c>
      <c r="AX124" s="292">
        <f t="shared" si="79"/>
        <v>0</v>
      </c>
      <c r="AY124" s="137" t="str">
        <f t="shared" si="72"/>
        <v>*</v>
      </c>
      <c r="AZ124" s="143"/>
      <c r="BA124" s="143" t="str">
        <f>IF(F124='База 2019'!AX123,"","!!!!!")</f>
        <v>!!!!!</v>
      </c>
      <c r="BD124" s="143" t="str">
        <f t="shared" si="44"/>
        <v>CONTINENT SERVICE</v>
      </c>
    </row>
    <row r="125" spans="1:56" ht="12">
      <c r="A125" s="288">
        <v>118</v>
      </c>
      <c r="B125" s="289" t="s">
        <v>1590</v>
      </c>
      <c r="C125" s="290" t="s">
        <v>23</v>
      </c>
      <c r="D125" s="290"/>
      <c r="E125" s="291">
        <v>140</v>
      </c>
      <c r="F125" s="292">
        <v>0</v>
      </c>
      <c r="G125" s="292">
        <f t="shared" si="73"/>
        <v>420</v>
      </c>
      <c r="H125" s="293"/>
      <c r="I125" s="293"/>
      <c r="J125" s="293"/>
      <c r="K125" s="293"/>
      <c r="L125" s="293">
        <v>100</v>
      </c>
      <c r="M125" s="293"/>
      <c r="N125" s="293"/>
      <c r="O125" s="292">
        <f t="shared" si="60"/>
        <v>520</v>
      </c>
      <c r="P125" s="293"/>
      <c r="Q125" s="292">
        <f t="shared" si="71"/>
        <v>520</v>
      </c>
      <c r="R125" s="292">
        <f t="shared" si="74"/>
        <v>420</v>
      </c>
      <c r="S125" s="293"/>
      <c r="T125" s="293"/>
      <c r="U125" s="293"/>
      <c r="V125" s="293"/>
      <c r="W125" s="293"/>
      <c r="X125" s="293"/>
      <c r="Y125" s="293"/>
      <c r="Z125" s="292">
        <f t="shared" si="62"/>
        <v>420</v>
      </c>
      <c r="AA125" s="293">
        <v>940</v>
      </c>
      <c r="AB125" s="292">
        <f t="shared" si="77"/>
        <v>0</v>
      </c>
      <c r="AC125" s="292">
        <f t="shared" si="75"/>
        <v>420</v>
      </c>
      <c r="AD125" s="293"/>
      <c r="AE125" s="293"/>
      <c r="AF125" s="293"/>
      <c r="AG125" s="293"/>
      <c r="AH125" s="293"/>
      <c r="AI125" s="293"/>
      <c r="AJ125" s="293"/>
      <c r="AK125" s="292">
        <f t="shared" si="64"/>
        <v>420</v>
      </c>
      <c r="AL125" s="293">
        <v>840</v>
      </c>
      <c r="AM125" s="292">
        <f t="shared" si="78"/>
        <v>-420</v>
      </c>
      <c r="AN125" s="292">
        <f t="shared" si="76"/>
        <v>420</v>
      </c>
      <c r="AO125" s="293"/>
      <c r="AP125" s="293"/>
      <c r="AQ125" s="293"/>
      <c r="AR125" s="293"/>
      <c r="AS125" s="293"/>
      <c r="AT125" s="293"/>
      <c r="AU125" s="293"/>
      <c r="AV125" s="292">
        <f t="shared" si="66"/>
        <v>420</v>
      </c>
      <c r="AW125" s="293"/>
      <c r="AX125" s="292">
        <f t="shared" si="79"/>
        <v>0</v>
      </c>
      <c r="AZ125" s="143"/>
      <c r="BA125" s="143" t="str">
        <f>IF(F125='База 2019'!AX124,"","!!!!!")</f>
        <v/>
      </c>
      <c r="BD125" s="143" t="str">
        <f t="shared" si="44"/>
        <v>CORALIA</v>
      </c>
    </row>
    <row r="126" spans="1:56" ht="12">
      <c r="A126" s="288">
        <v>119</v>
      </c>
      <c r="B126" s="492" t="s">
        <v>3074</v>
      </c>
      <c r="C126" s="297" t="s">
        <v>2041</v>
      </c>
      <c r="D126" s="297"/>
      <c r="E126" s="404"/>
      <c r="F126" s="299">
        <v>0</v>
      </c>
      <c r="G126" s="299">
        <f t="shared" si="73"/>
        <v>0</v>
      </c>
      <c r="H126" s="300"/>
      <c r="I126" s="300"/>
      <c r="J126" s="300"/>
      <c r="K126" s="300"/>
      <c r="L126" s="300"/>
      <c r="M126" s="300"/>
      <c r="N126" s="300"/>
      <c r="O126" s="299">
        <f t="shared" si="60"/>
        <v>0</v>
      </c>
      <c r="P126" s="300"/>
      <c r="Q126" s="299">
        <f t="shared" si="71"/>
        <v>0</v>
      </c>
      <c r="R126" s="299">
        <f t="shared" si="74"/>
        <v>0</v>
      </c>
      <c r="S126" s="300"/>
      <c r="T126" s="300"/>
      <c r="U126" s="300"/>
      <c r="V126" s="300"/>
      <c r="W126" s="300"/>
      <c r="X126" s="300"/>
      <c r="Y126" s="300"/>
      <c r="Z126" s="299">
        <f t="shared" si="62"/>
        <v>0</v>
      </c>
      <c r="AA126" s="300"/>
      <c r="AB126" s="299">
        <f t="shared" si="77"/>
        <v>0</v>
      </c>
      <c r="AC126" s="299">
        <f t="shared" si="75"/>
        <v>0</v>
      </c>
      <c r="AD126" s="300"/>
      <c r="AE126" s="300"/>
      <c r="AF126" s="300"/>
      <c r="AG126" s="300"/>
      <c r="AH126" s="300"/>
      <c r="AI126" s="300"/>
      <c r="AJ126" s="300"/>
      <c r="AK126" s="299">
        <f t="shared" si="64"/>
        <v>0</v>
      </c>
      <c r="AL126" s="300"/>
      <c r="AM126" s="299">
        <f t="shared" si="78"/>
        <v>0</v>
      </c>
      <c r="AN126" s="299">
        <f t="shared" si="76"/>
        <v>0</v>
      </c>
      <c r="AO126" s="300"/>
      <c r="AP126" s="300"/>
      <c r="AQ126" s="300"/>
      <c r="AR126" s="300"/>
      <c r="AS126" s="300"/>
      <c r="AT126" s="300"/>
      <c r="AU126" s="300"/>
      <c r="AV126" s="299">
        <f t="shared" si="66"/>
        <v>0</v>
      </c>
      <c r="AW126" s="300"/>
      <c r="AX126" s="299">
        <f t="shared" si="79"/>
        <v>0</v>
      </c>
      <c r="AY126" s="137" t="str">
        <f>IF(AX126=0,"*","")</f>
        <v>*</v>
      </c>
      <c r="AZ126" s="137" t="str">
        <f>IF(F126&gt;P126,"!!!","")</f>
        <v/>
      </c>
      <c r="BA126" s="143" t="str">
        <f>IF(F126='База 2019'!AX126,"","!!!!!")</f>
        <v/>
      </c>
      <c r="BD126" s="143" t="str">
        <f t="shared" si="44"/>
        <v>CORDON (EXP 31.12.2018)</v>
      </c>
    </row>
    <row r="127" spans="1:56" ht="12">
      <c r="A127" s="288">
        <v>120</v>
      </c>
      <c r="B127" s="296" t="s">
        <v>3075</v>
      </c>
      <c r="C127" s="297" t="s">
        <v>1709</v>
      </c>
      <c r="D127" s="297"/>
      <c r="E127" s="298"/>
      <c r="F127" s="299">
        <v>900</v>
      </c>
      <c r="G127" s="299"/>
      <c r="H127" s="300"/>
      <c r="I127" s="300"/>
      <c r="J127" s="300"/>
      <c r="K127" s="300"/>
      <c r="L127" s="300"/>
      <c r="M127" s="300"/>
      <c r="N127" s="300"/>
      <c r="O127" s="299">
        <f t="shared" si="60"/>
        <v>0</v>
      </c>
      <c r="P127" s="300"/>
      <c r="Q127" s="299">
        <f t="shared" si="71"/>
        <v>900</v>
      </c>
      <c r="R127" s="299"/>
      <c r="S127" s="300"/>
      <c r="T127" s="300"/>
      <c r="U127" s="300"/>
      <c r="V127" s="300"/>
      <c r="W127" s="300"/>
      <c r="X127" s="300"/>
      <c r="Y127" s="300"/>
      <c r="Z127" s="299"/>
      <c r="AA127" s="300"/>
      <c r="AB127" s="299">
        <f t="shared" si="77"/>
        <v>900</v>
      </c>
      <c r="AC127" s="299"/>
      <c r="AD127" s="300"/>
      <c r="AE127" s="300"/>
      <c r="AF127" s="300"/>
      <c r="AG127" s="300"/>
      <c r="AH127" s="300"/>
      <c r="AI127" s="300"/>
      <c r="AJ127" s="300"/>
      <c r="AK127" s="299"/>
      <c r="AL127" s="300"/>
      <c r="AM127" s="299">
        <f t="shared" si="78"/>
        <v>900</v>
      </c>
      <c r="AN127" s="299"/>
      <c r="AO127" s="300"/>
      <c r="AP127" s="300"/>
      <c r="AQ127" s="300"/>
      <c r="AR127" s="300"/>
      <c r="AS127" s="300"/>
      <c r="AT127" s="300"/>
      <c r="AU127" s="300"/>
      <c r="AV127" s="299"/>
      <c r="AW127" s="300"/>
      <c r="AX127" s="299">
        <f t="shared" si="79"/>
        <v>900</v>
      </c>
      <c r="AY127" s="137" t="str">
        <f>IF(AX127=0,"*","")</f>
        <v/>
      </c>
      <c r="AZ127" s="143"/>
      <c r="BA127" s="143" t="str">
        <f>IF(F127='База 2019'!AX127,"","!!!!!")</f>
        <v>!!!!!</v>
      </c>
      <c r="BD127" s="143" t="str">
        <f t="shared" si="44"/>
        <v>COSTESTI (В 2017 НЕ НАЧИСЛЯТЬ)</v>
      </c>
    </row>
    <row r="128" spans="1:56" ht="12">
      <c r="A128" s="288">
        <v>121</v>
      </c>
      <c r="B128" s="289" t="s">
        <v>229</v>
      </c>
      <c r="C128" s="290" t="s">
        <v>23</v>
      </c>
      <c r="D128" s="290" t="s">
        <v>231</v>
      </c>
      <c r="E128" s="291">
        <v>65</v>
      </c>
      <c r="F128" s="292">
        <v>-9</v>
      </c>
      <c r="G128" s="292">
        <f>E128*3</f>
        <v>195</v>
      </c>
      <c r="H128" s="293"/>
      <c r="I128" s="293"/>
      <c r="J128" s="293"/>
      <c r="K128" s="293"/>
      <c r="L128" s="293"/>
      <c r="M128" s="293"/>
      <c r="N128" s="293"/>
      <c r="O128" s="292">
        <f t="shared" si="60"/>
        <v>195</v>
      </c>
      <c r="P128" s="293"/>
      <c r="Q128" s="292">
        <f t="shared" si="71"/>
        <v>186</v>
      </c>
      <c r="R128" s="292">
        <f>E128*3</f>
        <v>195</v>
      </c>
      <c r="S128" s="293"/>
      <c r="T128" s="293"/>
      <c r="U128" s="293"/>
      <c r="V128" s="293"/>
      <c r="W128" s="293"/>
      <c r="X128" s="293"/>
      <c r="Y128" s="293"/>
      <c r="Z128" s="292">
        <f>SUM(R128:Y128)</f>
        <v>195</v>
      </c>
      <c r="AA128" s="293"/>
      <c r="AB128" s="292">
        <f t="shared" si="77"/>
        <v>381</v>
      </c>
      <c r="AC128" s="292">
        <f>$E128*3</f>
        <v>195</v>
      </c>
      <c r="AD128" s="293"/>
      <c r="AE128" s="293"/>
      <c r="AF128" s="293"/>
      <c r="AG128" s="293"/>
      <c r="AH128" s="293"/>
      <c r="AI128" s="293"/>
      <c r="AJ128" s="293"/>
      <c r="AK128" s="292">
        <f>SUM(AC128:AJ128)</f>
        <v>195</v>
      </c>
      <c r="AL128" s="293"/>
      <c r="AM128" s="292">
        <f t="shared" si="78"/>
        <v>576</v>
      </c>
      <c r="AN128" s="292">
        <f>$E128*3</f>
        <v>195</v>
      </c>
      <c r="AO128" s="293"/>
      <c r="AP128" s="293"/>
      <c r="AQ128" s="293"/>
      <c r="AR128" s="293"/>
      <c r="AS128" s="293"/>
      <c r="AT128" s="293"/>
      <c r="AU128" s="293"/>
      <c r="AV128" s="292">
        <f>SUM(AN128:AU128)</f>
        <v>195</v>
      </c>
      <c r="AW128" s="293">
        <v>771</v>
      </c>
      <c r="AX128" s="292">
        <f t="shared" si="79"/>
        <v>0</v>
      </c>
      <c r="AY128" s="137" t="str">
        <f t="shared" ref="AY128:AY190" si="80">IF(AX128=0,"*","")</f>
        <v>*</v>
      </c>
      <c r="AZ128" s="143"/>
      <c r="BA128" s="143" t="str">
        <f>IF(F128='База 2019'!AX128,"","!!!!!")</f>
        <v>!!!!!</v>
      </c>
      <c r="BD128" s="143" t="str">
        <f t="shared" si="44"/>
        <v>COTIDIAN</v>
      </c>
    </row>
    <row r="129" spans="1:56" ht="12">
      <c r="A129" s="288">
        <v>122</v>
      </c>
      <c r="B129" s="289" t="s">
        <v>232</v>
      </c>
      <c r="C129" s="290" t="s">
        <v>23</v>
      </c>
      <c r="D129" s="290" t="s">
        <v>234</v>
      </c>
      <c r="E129" s="291">
        <v>85</v>
      </c>
      <c r="F129" s="292">
        <v>760</v>
      </c>
      <c r="G129" s="292">
        <f>E129*3</f>
        <v>255</v>
      </c>
      <c r="H129" s="293"/>
      <c r="I129" s="293"/>
      <c r="J129" s="293"/>
      <c r="K129" s="293"/>
      <c r="L129" s="293"/>
      <c r="M129" s="293"/>
      <c r="N129" s="293"/>
      <c r="O129" s="292">
        <f t="shared" si="60"/>
        <v>255</v>
      </c>
      <c r="P129" s="293"/>
      <c r="Q129" s="292">
        <f t="shared" si="71"/>
        <v>1015</v>
      </c>
      <c r="R129" s="292">
        <f>E129*3</f>
        <v>255</v>
      </c>
      <c r="S129" s="293"/>
      <c r="T129" s="293"/>
      <c r="U129" s="293"/>
      <c r="V129" s="293"/>
      <c r="W129" s="293"/>
      <c r="X129" s="293"/>
      <c r="Y129" s="293"/>
      <c r="Z129" s="292">
        <f>SUM(R129:Y129)</f>
        <v>255</v>
      </c>
      <c r="AA129" s="293">
        <v>1880</v>
      </c>
      <c r="AB129" s="292">
        <f t="shared" si="77"/>
        <v>-610</v>
      </c>
      <c r="AC129" s="292">
        <f>$E129*3</f>
        <v>255</v>
      </c>
      <c r="AD129" s="293"/>
      <c r="AE129" s="293">
        <v>100</v>
      </c>
      <c r="AF129" s="293"/>
      <c r="AG129" s="293"/>
      <c r="AH129" s="293"/>
      <c r="AI129" s="293"/>
      <c r="AJ129" s="293"/>
      <c r="AK129" s="292">
        <f>SUM(AC129:AJ129)</f>
        <v>355</v>
      </c>
      <c r="AL129" s="293"/>
      <c r="AM129" s="292">
        <f t="shared" si="78"/>
        <v>-255</v>
      </c>
      <c r="AN129" s="292">
        <f>$E129*3</f>
        <v>255</v>
      </c>
      <c r="AO129" s="293"/>
      <c r="AP129" s="293"/>
      <c r="AQ129" s="293"/>
      <c r="AR129" s="293"/>
      <c r="AS129" s="293"/>
      <c r="AT129" s="293"/>
      <c r="AU129" s="293"/>
      <c r="AV129" s="292">
        <f>SUM(AN129:AU129)</f>
        <v>255</v>
      </c>
      <c r="AW129" s="293"/>
      <c r="AX129" s="292">
        <f t="shared" si="79"/>
        <v>0</v>
      </c>
      <c r="AY129" s="137" t="str">
        <f t="shared" si="80"/>
        <v>*</v>
      </c>
      <c r="AZ129" s="137" t="str">
        <f>IF(F129&gt;P129,"!!!","")</f>
        <v>!!!</v>
      </c>
      <c r="BA129" s="143" t="str">
        <f>IF(F129='База 2019'!AX129,"","!!!!!")</f>
        <v>!!!!!</v>
      </c>
      <c r="BD129" s="143" t="str">
        <f t="shared" si="44"/>
        <v>COVIS</v>
      </c>
    </row>
    <row r="130" spans="1:56" ht="12">
      <c r="A130" s="288">
        <v>123</v>
      </c>
      <c r="B130" s="423" t="s">
        <v>235</v>
      </c>
      <c r="C130" s="290" t="s">
        <v>23</v>
      </c>
      <c r="D130" s="290" t="s">
        <v>237</v>
      </c>
      <c r="E130" s="291">
        <v>80</v>
      </c>
      <c r="F130" s="292">
        <v>4160</v>
      </c>
      <c r="G130" s="292">
        <f>E130*3</f>
        <v>240</v>
      </c>
      <c r="H130" s="293"/>
      <c r="I130" s="293"/>
      <c r="J130" s="293"/>
      <c r="K130" s="293"/>
      <c r="L130" s="293"/>
      <c r="M130" s="293"/>
      <c r="N130" s="293"/>
      <c r="O130" s="292">
        <f t="shared" si="60"/>
        <v>240</v>
      </c>
      <c r="P130" s="293"/>
      <c r="Q130" s="292">
        <f t="shared" si="71"/>
        <v>4400</v>
      </c>
      <c r="R130" s="292">
        <f>E130*3</f>
        <v>240</v>
      </c>
      <c r="S130" s="293"/>
      <c r="T130" s="293"/>
      <c r="U130" s="293"/>
      <c r="V130" s="293"/>
      <c r="W130" s="293"/>
      <c r="X130" s="293"/>
      <c r="Y130" s="293"/>
      <c r="Z130" s="292">
        <f>SUM(R130:Y130)</f>
        <v>240</v>
      </c>
      <c r="AA130" s="293"/>
      <c r="AB130" s="292">
        <f t="shared" si="77"/>
        <v>4640</v>
      </c>
      <c r="AC130" s="292">
        <f>$E130*3</f>
        <v>240</v>
      </c>
      <c r="AD130" s="293"/>
      <c r="AE130" s="293"/>
      <c r="AF130" s="293"/>
      <c r="AG130" s="293"/>
      <c r="AH130" s="293"/>
      <c r="AI130" s="293"/>
      <c r="AJ130" s="293"/>
      <c r="AK130" s="292">
        <f>SUM(AC130:AJ130)</f>
        <v>240</v>
      </c>
      <c r="AL130" s="293"/>
      <c r="AM130" s="292">
        <f t="shared" si="78"/>
        <v>4880</v>
      </c>
      <c r="AN130" s="292">
        <f>$E130*3</f>
        <v>240</v>
      </c>
      <c r="AO130" s="293"/>
      <c r="AP130" s="293"/>
      <c r="AQ130" s="293"/>
      <c r="AR130" s="293"/>
      <c r="AS130" s="293"/>
      <c r="AT130" s="293"/>
      <c r="AU130" s="293"/>
      <c r="AV130" s="292">
        <f>SUM(AN130:AU130)</f>
        <v>240</v>
      </c>
      <c r="AW130" s="293"/>
      <c r="AX130" s="292">
        <f t="shared" si="79"/>
        <v>5120</v>
      </c>
      <c r="AY130" s="137" t="str">
        <f t="shared" si="80"/>
        <v/>
      </c>
      <c r="AZ130" s="137" t="str">
        <f>IF(F130&gt;P130,"!!!","")</f>
        <v>!!!</v>
      </c>
      <c r="BA130" s="143" t="str">
        <f>IF(F130='База 2019'!AX130,"","!!!!!")</f>
        <v>!!!!!</v>
      </c>
      <c r="BD130" s="143" t="str">
        <f t="shared" si="44"/>
        <v>CRASMED</v>
      </c>
    </row>
    <row r="131" spans="1:56" ht="12">
      <c r="A131" s="288">
        <v>124</v>
      </c>
      <c r="B131" s="296" t="s">
        <v>3076</v>
      </c>
      <c r="C131" s="297" t="s">
        <v>30</v>
      </c>
      <c r="D131" s="297" t="s">
        <v>12</v>
      </c>
      <c r="E131" s="298">
        <v>200</v>
      </c>
      <c r="F131" s="299">
        <v>2400</v>
      </c>
      <c r="G131" s="299"/>
      <c r="H131" s="300"/>
      <c r="I131" s="300"/>
      <c r="J131" s="300"/>
      <c r="K131" s="300"/>
      <c r="L131" s="300"/>
      <c r="M131" s="300"/>
      <c r="N131" s="300"/>
      <c r="O131" s="299"/>
      <c r="P131" s="300"/>
      <c r="Q131" s="299">
        <f t="shared" si="71"/>
        <v>2400</v>
      </c>
      <c r="R131" s="299"/>
      <c r="S131" s="300"/>
      <c r="T131" s="300"/>
      <c r="U131" s="300"/>
      <c r="V131" s="300"/>
      <c r="W131" s="300"/>
      <c r="X131" s="300"/>
      <c r="Y131" s="300"/>
      <c r="Z131" s="299"/>
      <c r="AA131" s="300"/>
      <c r="AB131" s="299">
        <f t="shared" si="77"/>
        <v>2400</v>
      </c>
      <c r="AC131" s="299"/>
      <c r="AD131" s="300"/>
      <c r="AE131" s="300"/>
      <c r="AF131" s="300"/>
      <c r="AG131" s="300"/>
      <c r="AH131" s="300"/>
      <c r="AI131" s="300"/>
      <c r="AJ131" s="300"/>
      <c r="AK131" s="299"/>
      <c r="AL131" s="300"/>
      <c r="AM131" s="299">
        <f t="shared" si="78"/>
        <v>2400</v>
      </c>
      <c r="AN131" s="299"/>
      <c r="AO131" s="300"/>
      <c r="AP131" s="300"/>
      <c r="AQ131" s="300"/>
      <c r="AR131" s="300"/>
      <c r="AS131" s="300"/>
      <c r="AT131" s="300"/>
      <c r="AU131" s="300"/>
      <c r="AV131" s="299"/>
      <c r="AW131" s="300"/>
      <c r="AX131" s="299">
        <f t="shared" si="79"/>
        <v>2400</v>
      </c>
      <c r="AY131" s="137" t="str">
        <f t="shared" si="80"/>
        <v/>
      </c>
      <c r="AZ131" s="137" t="str">
        <f>IF(F131&gt;P131,"!!!","")</f>
        <v>!!!</v>
      </c>
      <c r="BA131" s="143" t="str">
        <f>IF(F131='База 2019'!AX131,"","!!!!!")</f>
        <v>!!!!!</v>
      </c>
      <c r="BD131" s="143" t="str">
        <f t="shared" si="44"/>
        <v>CREDO-INVEST (СТОП С 3КВ 2011)</v>
      </c>
    </row>
    <row r="132" spans="1:56" ht="12">
      <c r="A132" s="288">
        <v>125</v>
      </c>
      <c r="B132" s="531" t="s">
        <v>3404</v>
      </c>
      <c r="C132" s="290" t="s">
        <v>14</v>
      </c>
      <c r="D132" s="290" t="s">
        <v>1977</v>
      </c>
      <c r="E132" s="291">
        <v>145</v>
      </c>
      <c r="F132" s="292">
        <v>400</v>
      </c>
      <c r="G132" s="292">
        <f>E132*3</f>
        <v>435</v>
      </c>
      <c r="H132" s="293"/>
      <c r="I132" s="293">
        <v>400</v>
      </c>
      <c r="J132" s="293"/>
      <c r="K132" s="293"/>
      <c r="L132" s="293"/>
      <c r="M132" s="293"/>
      <c r="N132" s="293"/>
      <c r="O132" s="292">
        <f>SUM(G132:N132)</f>
        <v>835</v>
      </c>
      <c r="P132" s="293">
        <v>1300</v>
      </c>
      <c r="Q132" s="292">
        <f t="shared" si="71"/>
        <v>-65</v>
      </c>
      <c r="R132" s="292">
        <f>E132*3</f>
        <v>435</v>
      </c>
      <c r="S132" s="293"/>
      <c r="T132" s="293">
        <v>200</v>
      </c>
      <c r="U132" s="293"/>
      <c r="V132" s="293"/>
      <c r="W132" s="293">
        <v>100</v>
      </c>
      <c r="X132" s="293"/>
      <c r="Y132" s="293"/>
      <c r="Z132" s="292">
        <f>SUM(R132:Y132)</f>
        <v>735</v>
      </c>
      <c r="AA132" s="293"/>
      <c r="AB132" s="292">
        <f t="shared" si="77"/>
        <v>670</v>
      </c>
      <c r="AC132" s="292">
        <f>$E132*3</f>
        <v>435</v>
      </c>
      <c r="AD132" s="293"/>
      <c r="AE132" s="293"/>
      <c r="AF132" s="293"/>
      <c r="AG132" s="293"/>
      <c r="AH132" s="293"/>
      <c r="AI132" s="293"/>
      <c r="AJ132" s="293"/>
      <c r="AK132" s="292">
        <f>SUM(AC132:AJ132)</f>
        <v>435</v>
      </c>
      <c r="AL132" s="293">
        <v>2980</v>
      </c>
      <c r="AM132" s="292">
        <f t="shared" si="78"/>
        <v>-1875</v>
      </c>
      <c r="AN132" s="292">
        <v>145</v>
      </c>
      <c r="AO132" s="293"/>
      <c r="AP132" s="293"/>
      <c r="AQ132" s="293"/>
      <c r="AR132" s="293"/>
      <c r="AS132" s="293"/>
      <c r="AT132" s="293"/>
      <c r="AU132" s="293">
        <v>1730</v>
      </c>
      <c r="AV132" s="292">
        <f>SUM(AN132:AU132)</f>
        <v>1875</v>
      </c>
      <c r="AW132" s="293"/>
      <c r="AX132" s="292">
        <f t="shared" si="79"/>
        <v>0</v>
      </c>
      <c r="AZ132" s="143"/>
      <c r="BA132" s="143" t="str">
        <f>IF(F132='База 2019'!AX132,"","!!!!!")</f>
        <v>!!!!!</v>
      </c>
      <c r="BD132" s="143" t="str">
        <f t="shared" si="44"/>
        <v>CRICOVA (STOP)</v>
      </c>
    </row>
    <row r="133" spans="1:56" ht="12">
      <c r="A133" s="288">
        <v>126</v>
      </c>
      <c r="B133" s="289" t="s">
        <v>1955</v>
      </c>
      <c r="C133" s="290" t="s">
        <v>14</v>
      </c>
      <c r="D133" s="290" t="s">
        <v>1978</v>
      </c>
      <c r="E133" s="291">
        <v>145</v>
      </c>
      <c r="F133" s="292">
        <v>0</v>
      </c>
      <c r="G133" s="292">
        <f>E133*3</f>
        <v>435</v>
      </c>
      <c r="H133" s="293">
        <v>50</v>
      </c>
      <c r="I133" s="293">
        <v>100</v>
      </c>
      <c r="J133" s="293"/>
      <c r="K133" s="293"/>
      <c r="L133" s="293"/>
      <c r="M133" s="293"/>
      <c r="N133" s="293"/>
      <c r="O133" s="292">
        <f>SUM(G133:N133)</f>
        <v>585</v>
      </c>
      <c r="P133" s="293">
        <v>585</v>
      </c>
      <c r="Q133" s="292">
        <f t="shared" si="71"/>
        <v>0</v>
      </c>
      <c r="R133" s="292">
        <f>E133*3</f>
        <v>435</v>
      </c>
      <c r="S133" s="293"/>
      <c r="T133" s="293">
        <v>100</v>
      </c>
      <c r="U133" s="293"/>
      <c r="V133" s="293"/>
      <c r="W133" s="293">
        <v>100</v>
      </c>
      <c r="X133" s="293"/>
      <c r="Y133" s="293"/>
      <c r="Z133" s="292">
        <f>SUM(R133:Y133)</f>
        <v>635</v>
      </c>
      <c r="AA133" s="293">
        <v>535</v>
      </c>
      <c r="AB133" s="292">
        <f t="shared" si="77"/>
        <v>100</v>
      </c>
      <c r="AC133" s="292">
        <f>$E133*3</f>
        <v>435</v>
      </c>
      <c r="AD133" s="293"/>
      <c r="AE133" s="293"/>
      <c r="AF133" s="293"/>
      <c r="AG133" s="293"/>
      <c r="AH133" s="293"/>
      <c r="AI133" s="293"/>
      <c r="AJ133" s="293"/>
      <c r="AK133" s="292">
        <f>SUM(AC133:AJ133)</f>
        <v>435</v>
      </c>
      <c r="AL133" s="293">
        <v>535</v>
      </c>
      <c r="AM133" s="292">
        <f t="shared" si="78"/>
        <v>0</v>
      </c>
      <c r="AN133" s="292">
        <f>$E133*3</f>
        <v>435</v>
      </c>
      <c r="AO133" s="293"/>
      <c r="AP133" s="293"/>
      <c r="AQ133" s="293"/>
      <c r="AR133" s="293"/>
      <c r="AS133" s="293"/>
      <c r="AT133" s="293"/>
      <c r="AU133" s="293"/>
      <c r="AV133" s="292">
        <f>SUM(AN133:AU133)</f>
        <v>435</v>
      </c>
      <c r="AW133" s="293">
        <v>435</v>
      </c>
      <c r="AX133" s="292">
        <f t="shared" si="79"/>
        <v>0</v>
      </c>
      <c r="AY133" s="137" t="str">
        <f t="shared" si="80"/>
        <v>*</v>
      </c>
      <c r="AZ133" s="143"/>
      <c r="BA133" s="143" t="str">
        <f>IF(F133='База 2019'!AX133,"","!!!!!")</f>
        <v>!!!!!</v>
      </c>
      <c r="BD133" s="143" t="str">
        <f t="shared" si="44"/>
        <v xml:space="preserve">CRICOVA-VIN CENTRUL DE BUSINESS ŞI TURISM </v>
      </c>
    </row>
    <row r="134" spans="1:56" ht="12">
      <c r="A134" s="288">
        <v>127</v>
      </c>
      <c r="B134" s="289" t="s">
        <v>1956</v>
      </c>
      <c r="C134" s="290" t="s">
        <v>14</v>
      </c>
      <c r="D134" s="290" t="s">
        <v>1979</v>
      </c>
      <c r="E134" s="291">
        <v>225</v>
      </c>
      <c r="F134" s="292">
        <v>0</v>
      </c>
      <c r="G134" s="292">
        <f>E134*3</f>
        <v>675</v>
      </c>
      <c r="H134" s="293"/>
      <c r="I134" s="293"/>
      <c r="J134" s="293"/>
      <c r="K134" s="293"/>
      <c r="L134" s="293"/>
      <c r="M134" s="293"/>
      <c r="N134" s="293"/>
      <c r="O134" s="292">
        <f>SUM(G134:N134)</f>
        <v>675</v>
      </c>
      <c r="P134" s="293">
        <v>675</v>
      </c>
      <c r="Q134" s="292">
        <f t="shared" si="71"/>
        <v>0</v>
      </c>
      <c r="R134" s="292">
        <f>E134*3</f>
        <v>675</v>
      </c>
      <c r="S134" s="293">
        <v>50</v>
      </c>
      <c r="T134" s="293">
        <v>113</v>
      </c>
      <c r="U134" s="293"/>
      <c r="V134" s="293"/>
      <c r="W134" s="293"/>
      <c r="X134" s="293"/>
      <c r="Y134" s="293"/>
      <c r="Z134" s="292">
        <f>SUM(R134:Y134)</f>
        <v>838</v>
      </c>
      <c r="AA134" s="293">
        <v>838</v>
      </c>
      <c r="AB134" s="292">
        <f t="shared" si="77"/>
        <v>0</v>
      </c>
      <c r="AC134" s="292">
        <f>$E134*3</f>
        <v>675</v>
      </c>
      <c r="AD134" s="293"/>
      <c r="AE134" s="293"/>
      <c r="AF134" s="293"/>
      <c r="AG134" s="293"/>
      <c r="AH134" s="293"/>
      <c r="AI134" s="293"/>
      <c r="AJ134" s="293"/>
      <c r="AK134" s="292">
        <f>SUM(AC134:AJ134)</f>
        <v>675</v>
      </c>
      <c r="AL134" s="293">
        <v>675</v>
      </c>
      <c r="AM134" s="292">
        <f t="shared" si="78"/>
        <v>0</v>
      </c>
      <c r="AN134" s="292">
        <f>$E134*3</f>
        <v>675</v>
      </c>
      <c r="AO134" s="293"/>
      <c r="AP134" s="293"/>
      <c r="AQ134" s="293"/>
      <c r="AR134" s="293"/>
      <c r="AS134" s="293"/>
      <c r="AT134" s="293"/>
      <c r="AU134" s="293"/>
      <c r="AV134" s="292">
        <f>SUM(AN134:AU134)</f>
        <v>675</v>
      </c>
      <c r="AW134" s="293">
        <v>675</v>
      </c>
      <c r="AX134" s="292">
        <f t="shared" si="79"/>
        <v>0</v>
      </c>
      <c r="AY134" s="137" t="str">
        <f t="shared" si="80"/>
        <v>*</v>
      </c>
      <c r="AZ134" s="143"/>
      <c r="BA134" s="143" t="str">
        <f>IF(F134='База 2019'!AX134,"","!!!!!")</f>
        <v/>
      </c>
      <c r="BD134" s="143" t="str">
        <f t="shared" si="44"/>
        <v>CRIO</v>
      </c>
    </row>
    <row r="135" spans="1:56" ht="12">
      <c r="A135" s="288">
        <v>128</v>
      </c>
      <c r="B135" s="289" t="s">
        <v>241</v>
      </c>
      <c r="C135" s="290" t="s">
        <v>23</v>
      </c>
      <c r="D135" s="290" t="s">
        <v>243</v>
      </c>
      <c r="E135" s="291">
        <v>35</v>
      </c>
      <c r="F135" s="292">
        <v>0</v>
      </c>
      <c r="G135" s="292">
        <f>E135*3</f>
        <v>105</v>
      </c>
      <c r="H135" s="293"/>
      <c r="I135" s="293"/>
      <c r="J135" s="293"/>
      <c r="K135" s="293"/>
      <c r="L135" s="293"/>
      <c r="M135" s="293"/>
      <c r="N135" s="293"/>
      <c r="O135" s="292">
        <f>SUM(G135:N135)</f>
        <v>105</v>
      </c>
      <c r="P135" s="293"/>
      <c r="Q135" s="292">
        <f t="shared" si="71"/>
        <v>105</v>
      </c>
      <c r="R135" s="292">
        <f>E135*3</f>
        <v>105</v>
      </c>
      <c r="S135" s="293"/>
      <c r="T135" s="293"/>
      <c r="U135" s="293"/>
      <c r="V135" s="293"/>
      <c r="W135" s="293"/>
      <c r="X135" s="293"/>
      <c r="Y135" s="293"/>
      <c r="Z135" s="292">
        <f>SUM(R135:Y135)</f>
        <v>105</v>
      </c>
      <c r="AA135" s="293"/>
      <c r="AB135" s="292">
        <f t="shared" si="77"/>
        <v>210</v>
      </c>
      <c r="AC135" s="292">
        <f>$E135*3</f>
        <v>105</v>
      </c>
      <c r="AD135" s="293"/>
      <c r="AE135" s="293"/>
      <c r="AF135" s="293"/>
      <c r="AG135" s="293"/>
      <c r="AH135" s="293"/>
      <c r="AI135" s="293"/>
      <c r="AJ135" s="293"/>
      <c r="AK135" s="292">
        <f>SUM(AC135:AJ135)</f>
        <v>105</v>
      </c>
      <c r="AL135" s="293"/>
      <c r="AM135" s="292">
        <f t="shared" si="78"/>
        <v>315</v>
      </c>
      <c r="AN135" s="292">
        <f>$E135*3</f>
        <v>105</v>
      </c>
      <c r="AO135" s="293"/>
      <c r="AP135" s="293"/>
      <c r="AQ135" s="293"/>
      <c r="AR135" s="293"/>
      <c r="AS135" s="293"/>
      <c r="AT135" s="293"/>
      <c r="AU135" s="293"/>
      <c r="AV135" s="292">
        <f>SUM(AN135:AU135)</f>
        <v>105</v>
      </c>
      <c r="AW135" s="293"/>
      <c r="AX135" s="292">
        <f t="shared" si="79"/>
        <v>420</v>
      </c>
      <c r="AY135" s="137" t="str">
        <f t="shared" si="80"/>
        <v/>
      </c>
      <c r="AZ135" s="143"/>
      <c r="BA135" s="143" t="str">
        <f>IF(F135='База 2019'!AX135,"","!!!!!")</f>
        <v/>
      </c>
      <c r="BD135" s="143" t="str">
        <f t="shared" si="44"/>
        <v>CRISTAL-S.A.</v>
      </c>
    </row>
    <row r="136" spans="1:56" ht="12">
      <c r="A136" s="288">
        <v>129</v>
      </c>
      <c r="B136" s="289" t="s">
        <v>248</v>
      </c>
      <c r="C136" s="290" t="s">
        <v>23</v>
      </c>
      <c r="D136" s="290" t="s">
        <v>12</v>
      </c>
      <c r="E136" s="291">
        <v>105</v>
      </c>
      <c r="F136" s="292">
        <v>0</v>
      </c>
      <c r="G136" s="292">
        <f>E136*3</f>
        <v>315</v>
      </c>
      <c r="H136" s="293"/>
      <c r="I136" s="293"/>
      <c r="J136" s="293"/>
      <c r="K136" s="293"/>
      <c r="L136" s="293"/>
      <c r="M136" s="293"/>
      <c r="N136" s="293"/>
      <c r="O136" s="292">
        <f>SUM(G136:N136)</f>
        <v>315</v>
      </c>
      <c r="P136" s="293">
        <v>315</v>
      </c>
      <c r="Q136" s="292">
        <f t="shared" si="71"/>
        <v>0</v>
      </c>
      <c r="R136" s="292">
        <f>E136*3</f>
        <v>315</v>
      </c>
      <c r="S136" s="293"/>
      <c r="T136" s="293"/>
      <c r="U136" s="293"/>
      <c r="V136" s="293"/>
      <c r="W136" s="293"/>
      <c r="X136" s="293"/>
      <c r="Y136" s="293"/>
      <c r="Z136" s="292">
        <f>SUM(R136:Y136)</f>
        <v>315</v>
      </c>
      <c r="AA136" s="293">
        <v>315</v>
      </c>
      <c r="AB136" s="292">
        <f t="shared" si="77"/>
        <v>0</v>
      </c>
      <c r="AC136" s="292">
        <f>$E136*3</f>
        <v>315</v>
      </c>
      <c r="AD136" s="293"/>
      <c r="AE136" s="293"/>
      <c r="AF136" s="293"/>
      <c r="AG136" s="293"/>
      <c r="AH136" s="293"/>
      <c r="AI136" s="293"/>
      <c r="AJ136" s="293"/>
      <c r="AK136" s="292">
        <f>SUM(AC136:AJ136)</f>
        <v>315</v>
      </c>
      <c r="AL136" s="293">
        <v>315</v>
      </c>
      <c r="AM136" s="292">
        <f t="shared" si="78"/>
        <v>0</v>
      </c>
      <c r="AN136" s="292">
        <f>$E136*3</f>
        <v>315</v>
      </c>
      <c r="AO136" s="293"/>
      <c r="AP136" s="293"/>
      <c r="AQ136" s="293"/>
      <c r="AR136" s="293"/>
      <c r="AS136" s="293"/>
      <c r="AT136" s="293"/>
      <c r="AU136" s="293"/>
      <c r="AV136" s="292">
        <f>SUM(AN136:AU136)</f>
        <v>315</v>
      </c>
      <c r="AW136" s="293">
        <v>315</v>
      </c>
      <c r="AX136" s="292">
        <f t="shared" si="79"/>
        <v>0</v>
      </c>
      <c r="AY136" s="137" t="str">
        <f t="shared" si="80"/>
        <v>*</v>
      </c>
      <c r="AZ136" s="137" t="str">
        <f>IF(F136&gt;P136,"!!!","")</f>
        <v/>
      </c>
      <c r="BA136" s="143" t="str">
        <f>IF(F136='База 2019'!AX136,"","!!!!!")</f>
        <v/>
      </c>
      <c r="BD136" s="143" t="str">
        <f t="shared" si="44"/>
        <v>CUNAC</v>
      </c>
    </row>
    <row r="137" spans="1:56" ht="12">
      <c r="A137" s="288">
        <v>130</v>
      </c>
      <c r="B137" s="296" t="s">
        <v>1527</v>
      </c>
      <c r="C137" s="297" t="s">
        <v>1708</v>
      </c>
      <c r="D137" s="297" t="s">
        <v>867</v>
      </c>
      <c r="E137" s="298"/>
      <c r="F137" s="299">
        <v>600</v>
      </c>
      <c r="G137" s="299"/>
      <c r="H137" s="300"/>
      <c r="I137" s="300"/>
      <c r="J137" s="300"/>
      <c r="K137" s="300"/>
      <c r="L137" s="300"/>
      <c r="M137" s="300"/>
      <c r="N137" s="300"/>
      <c r="O137" s="299"/>
      <c r="P137" s="300"/>
      <c r="Q137" s="299">
        <f t="shared" si="71"/>
        <v>600</v>
      </c>
      <c r="R137" s="299"/>
      <c r="S137" s="300"/>
      <c r="T137" s="300"/>
      <c r="U137" s="300"/>
      <c r="V137" s="300"/>
      <c r="W137" s="300"/>
      <c r="X137" s="300"/>
      <c r="Y137" s="300"/>
      <c r="Z137" s="299"/>
      <c r="AA137" s="300"/>
      <c r="AB137" s="299">
        <f t="shared" si="77"/>
        <v>600</v>
      </c>
      <c r="AC137" s="299"/>
      <c r="AD137" s="300"/>
      <c r="AE137" s="300"/>
      <c r="AF137" s="300"/>
      <c r="AG137" s="300"/>
      <c r="AH137" s="300"/>
      <c r="AI137" s="300"/>
      <c r="AJ137" s="300"/>
      <c r="AK137" s="299"/>
      <c r="AL137" s="300"/>
      <c r="AM137" s="299">
        <f t="shared" si="78"/>
        <v>600</v>
      </c>
      <c r="AN137" s="299"/>
      <c r="AO137" s="300"/>
      <c r="AP137" s="300"/>
      <c r="AQ137" s="300"/>
      <c r="AR137" s="300"/>
      <c r="AS137" s="300"/>
      <c r="AT137" s="300"/>
      <c r="AU137" s="300"/>
      <c r="AV137" s="299"/>
      <c r="AW137" s="300"/>
      <c r="AX137" s="299">
        <f t="shared" si="79"/>
        <v>600</v>
      </c>
      <c r="AY137" s="137" t="str">
        <f t="shared" si="80"/>
        <v/>
      </c>
      <c r="AZ137" s="137" t="str">
        <f>IF(F137&gt;P137,"!!!","")</f>
        <v>!!!</v>
      </c>
      <c r="BA137" s="143" t="str">
        <f>IF(F137='База 2019'!AX137,"","!!!!!")</f>
        <v>!!!!!</v>
      </c>
      <c r="BD137" s="143" t="str">
        <f t="shared" si="44"/>
        <v>CURCUBEUL NORD  STOP 01.01.16</v>
      </c>
    </row>
    <row r="138" spans="1:56" ht="12">
      <c r="A138" s="288">
        <v>131</v>
      </c>
      <c r="B138" s="294" t="s">
        <v>3077</v>
      </c>
      <c r="C138" s="290" t="s">
        <v>10</v>
      </c>
      <c r="D138" s="290" t="s">
        <v>900</v>
      </c>
      <c r="E138" s="295">
        <v>125</v>
      </c>
      <c r="F138" s="292">
        <v>-255</v>
      </c>
      <c r="G138" s="292">
        <f>E138*3</f>
        <v>375</v>
      </c>
      <c r="H138" s="293"/>
      <c r="I138" s="293"/>
      <c r="J138" s="293"/>
      <c r="K138" s="293"/>
      <c r="L138" s="293"/>
      <c r="M138" s="293"/>
      <c r="N138" s="293"/>
      <c r="O138" s="292">
        <f>SUM(G138:N138)</f>
        <v>375</v>
      </c>
      <c r="P138" s="293"/>
      <c r="Q138" s="292">
        <f t="shared" si="71"/>
        <v>120</v>
      </c>
      <c r="R138" s="292">
        <f>E138*3</f>
        <v>375</v>
      </c>
      <c r="S138" s="293"/>
      <c r="T138" s="293"/>
      <c r="U138" s="293"/>
      <c r="V138" s="293"/>
      <c r="W138" s="293"/>
      <c r="X138" s="293"/>
      <c r="Y138" s="293"/>
      <c r="Z138" s="292">
        <f>SUM(R138:Y138)</f>
        <v>375</v>
      </c>
      <c r="AA138" s="293">
        <v>240</v>
      </c>
      <c r="AB138" s="292">
        <f t="shared" si="77"/>
        <v>255</v>
      </c>
      <c r="AC138" s="292">
        <f>$E138*3</f>
        <v>375</v>
      </c>
      <c r="AD138" s="293"/>
      <c r="AE138" s="293"/>
      <c r="AF138" s="293"/>
      <c r="AG138" s="293"/>
      <c r="AH138" s="293"/>
      <c r="AI138" s="293"/>
      <c r="AJ138" s="293"/>
      <c r="AK138" s="292">
        <f>SUM(AC138:AJ138)</f>
        <v>375</v>
      </c>
      <c r="AL138" s="293">
        <v>495</v>
      </c>
      <c r="AM138" s="292">
        <f t="shared" si="78"/>
        <v>135</v>
      </c>
      <c r="AN138" s="292">
        <f>$E138*3</f>
        <v>375</v>
      </c>
      <c r="AO138" s="293"/>
      <c r="AP138" s="293"/>
      <c r="AQ138" s="293"/>
      <c r="AR138" s="293"/>
      <c r="AS138" s="293"/>
      <c r="AT138" s="293"/>
      <c r="AU138" s="293"/>
      <c r="AV138" s="292">
        <f>SUM(AN138:AU138)</f>
        <v>375</v>
      </c>
      <c r="AW138" s="293">
        <v>510</v>
      </c>
      <c r="AX138" s="292">
        <f t="shared" si="79"/>
        <v>0</v>
      </c>
      <c r="AY138" s="137" t="str">
        <f t="shared" si="80"/>
        <v>*</v>
      </c>
      <c r="AZ138" s="143"/>
      <c r="BA138" s="143" t="str">
        <f>IF(F138='База 2019'!AX138,"","!!!!!")</f>
        <v>!!!!!</v>
      </c>
      <c r="BD138" s="143" t="str">
        <f t="shared" si="44"/>
        <v>DACIA-MCI</v>
      </c>
    </row>
    <row r="139" spans="1:56" ht="12">
      <c r="A139" s="288"/>
      <c r="B139" s="294" t="s">
        <v>3352</v>
      </c>
      <c r="C139" s="290" t="s">
        <v>14</v>
      </c>
      <c r="D139" s="290"/>
      <c r="E139" s="295">
        <v>67</v>
      </c>
      <c r="F139" s="292"/>
      <c r="G139" s="292"/>
      <c r="H139" s="293"/>
      <c r="I139" s="293"/>
      <c r="J139" s="293"/>
      <c r="K139" s="293"/>
      <c r="L139" s="293"/>
      <c r="M139" s="293"/>
      <c r="N139" s="293"/>
      <c r="O139" s="292">
        <f>SUM(G139:N139)</f>
        <v>0</v>
      </c>
      <c r="P139" s="293"/>
      <c r="Q139" s="292"/>
      <c r="R139" s="292"/>
      <c r="S139" s="293"/>
      <c r="T139" s="293"/>
      <c r="U139" s="293"/>
      <c r="V139" s="293"/>
      <c r="W139" s="293"/>
      <c r="X139" s="293"/>
      <c r="Y139" s="293"/>
      <c r="Z139" s="292">
        <f>SUM(R139:Y139)</f>
        <v>0</v>
      </c>
      <c r="AA139" s="293"/>
      <c r="AB139" s="292"/>
      <c r="AC139" s="292"/>
      <c r="AD139" s="293"/>
      <c r="AE139" s="293"/>
      <c r="AF139" s="293"/>
      <c r="AG139" s="293"/>
      <c r="AH139" s="293"/>
      <c r="AI139" s="293"/>
      <c r="AJ139" s="293"/>
      <c r="AK139" s="292">
        <f>SUM(AC139:AJ139)</f>
        <v>0</v>
      </c>
      <c r="AL139" s="293"/>
      <c r="AM139" s="292"/>
      <c r="AN139" s="292">
        <v>67</v>
      </c>
      <c r="AO139" s="293"/>
      <c r="AP139" s="293"/>
      <c r="AQ139" s="293"/>
      <c r="AR139" s="293"/>
      <c r="AS139" s="293"/>
      <c r="AT139" s="293"/>
      <c r="AU139" s="293"/>
      <c r="AV139" s="292">
        <f>SUM(AN139:AU139)</f>
        <v>67</v>
      </c>
      <c r="AW139" s="293"/>
      <c r="AX139" s="292">
        <f t="shared" si="79"/>
        <v>67</v>
      </c>
      <c r="AZ139" s="143"/>
    </row>
    <row r="140" spans="1:56" ht="12">
      <c r="A140" s="288"/>
      <c r="B140" s="294" t="s">
        <v>3315</v>
      </c>
      <c r="C140" s="290" t="s">
        <v>14</v>
      </c>
      <c r="D140" s="290"/>
      <c r="E140" s="295">
        <v>165</v>
      </c>
      <c r="F140" s="292"/>
      <c r="G140" s="292"/>
      <c r="H140" s="293"/>
      <c r="I140" s="293"/>
      <c r="J140" s="293"/>
      <c r="K140" s="293"/>
      <c r="L140" s="293"/>
      <c r="M140" s="293"/>
      <c r="N140" s="293"/>
      <c r="O140" s="292"/>
      <c r="P140" s="293"/>
      <c r="Q140" s="292"/>
      <c r="R140" s="292"/>
      <c r="S140" s="293"/>
      <c r="T140" s="293"/>
      <c r="U140" s="293"/>
      <c r="V140" s="293"/>
      <c r="W140" s="293"/>
      <c r="X140" s="293"/>
      <c r="Y140" s="293"/>
      <c r="Z140" s="292"/>
      <c r="AA140" s="293"/>
      <c r="AB140" s="292"/>
      <c r="AC140" s="292"/>
      <c r="AD140" s="293"/>
      <c r="AE140" s="293"/>
      <c r="AF140" s="293"/>
      <c r="AG140" s="293"/>
      <c r="AH140" s="293"/>
      <c r="AI140" s="293"/>
      <c r="AJ140" s="293"/>
      <c r="AK140" s="292"/>
      <c r="AL140" s="293"/>
      <c r="AM140" s="292"/>
      <c r="AN140" s="292">
        <v>336</v>
      </c>
      <c r="AO140" s="293"/>
      <c r="AP140" s="293"/>
      <c r="AQ140" s="293"/>
      <c r="AR140" s="293"/>
      <c r="AS140" s="293"/>
      <c r="AT140" s="293"/>
      <c r="AU140" s="293"/>
      <c r="AV140" s="292">
        <f>SUM(AN140:AU140)</f>
        <v>336</v>
      </c>
      <c r="AW140" s="293"/>
      <c r="AX140" s="292">
        <f t="shared" si="79"/>
        <v>336</v>
      </c>
      <c r="AZ140" s="143"/>
    </row>
    <row r="141" spans="1:56" ht="12">
      <c r="A141" s="288">
        <v>132</v>
      </c>
      <c r="B141" s="289" t="s">
        <v>252</v>
      </c>
      <c r="C141" s="290" t="s">
        <v>23</v>
      </c>
      <c r="D141" s="290" t="s">
        <v>254</v>
      </c>
      <c r="E141" s="291">
        <v>115</v>
      </c>
      <c r="F141" s="292">
        <v>0</v>
      </c>
      <c r="G141" s="292">
        <f>E141*3</f>
        <v>345</v>
      </c>
      <c r="H141" s="293"/>
      <c r="I141" s="293"/>
      <c r="J141" s="293"/>
      <c r="K141" s="293"/>
      <c r="L141" s="293"/>
      <c r="M141" s="293"/>
      <c r="N141" s="293"/>
      <c r="O141" s="292">
        <f>SUM(G141:N141)</f>
        <v>345</v>
      </c>
      <c r="P141" s="293">
        <v>345</v>
      </c>
      <c r="Q141" s="292">
        <f t="shared" si="71"/>
        <v>0</v>
      </c>
      <c r="R141" s="292">
        <f>E141*3</f>
        <v>345</v>
      </c>
      <c r="S141" s="293"/>
      <c r="T141" s="293"/>
      <c r="U141" s="293"/>
      <c r="V141" s="293"/>
      <c r="W141" s="293"/>
      <c r="X141" s="293"/>
      <c r="Y141" s="293"/>
      <c r="Z141" s="292">
        <f>SUM(R141:Y141)</f>
        <v>345</v>
      </c>
      <c r="AA141" s="293">
        <v>345</v>
      </c>
      <c r="AB141" s="292">
        <f t="shared" si="77"/>
        <v>0</v>
      </c>
      <c r="AC141" s="292">
        <f>$E141*3</f>
        <v>345</v>
      </c>
      <c r="AD141" s="293"/>
      <c r="AE141" s="293"/>
      <c r="AF141" s="293"/>
      <c r="AG141" s="293"/>
      <c r="AH141" s="293"/>
      <c r="AI141" s="293"/>
      <c r="AJ141" s="293"/>
      <c r="AK141" s="292">
        <f>SUM(AC141:AJ141)</f>
        <v>345</v>
      </c>
      <c r="AL141" s="293">
        <v>690</v>
      </c>
      <c r="AM141" s="292">
        <f t="shared" si="78"/>
        <v>-345</v>
      </c>
      <c r="AN141" s="292">
        <f>$E141*3</f>
        <v>345</v>
      </c>
      <c r="AO141" s="293"/>
      <c r="AP141" s="293">
        <v>100</v>
      </c>
      <c r="AQ141" s="293"/>
      <c r="AR141" s="293"/>
      <c r="AS141" s="293"/>
      <c r="AT141" s="293"/>
      <c r="AU141" s="293"/>
      <c r="AV141" s="292">
        <f>SUM(AN141:AU141)</f>
        <v>445</v>
      </c>
      <c r="AW141" s="293">
        <v>100</v>
      </c>
      <c r="AX141" s="292">
        <f t="shared" si="79"/>
        <v>0</v>
      </c>
      <c r="AZ141" s="143"/>
      <c r="BA141" s="143" t="str">
        <f>IF(F141='База 2019'!AX139,"","!!!!!")</f>
        <v>!!!!!</v>
      </c>
      <c r="BD141" s="143" t="str">
        <f t="shared" ref="BD141:BD206" si="81">UPPER(B141)</f>
        <v>DAKON</v>
      </c>
    </row>
    <row r="142" spans="1:56" ht="12">
      <c r="A142" s="288">
        <v>133</v>
      </c>
      <c r="B142" s="493" t="s">
        <v>3078</v>
      </c>
      <c r="C142" s="290" t="s">
        <v>14</v>
      </c>
      <c r="D142" s="290" t="s">
        <v>897</v>
      </c>
      <c r="E142" s="291">
        <v>100</v>
      </c>
      <c r="F142" s="292">
        <v>0</v>
      </c>
      <c r="G142" s="292">
        <f>E142*3</f>
        <v>300</v>
      </c>
      <c r="H142" s="293"/>
      <c r="I142" s="293"/>
      <c r="J142" s="293"/>
      <c r="K142" s="293"/>
      <c r="L142" s="293"/>
      <c r="M142" s="293"/>
      <c r="N142" s="293"/>
      <c r="O142" s="292">
        <f>SUM(G142:N142)</f>
        <v>300</v>
      </c>
      <c r="P142" s="293"/>
      <c r="Q142" s="292">
        <f t="shared" si="71"/>
        <v>300</v>
      </c>
      <c r="R142" s="292">
        <f>E142*3</f>
        <v>300</v>
      </c>
      <c r="S142" s="293"/>
      <c r="T142" s="293"/>
      <c r="U142" s="293"/>
      <c r="V142" s="293"/>
      <c r="W142" s="293"/>
      <c r="X142" s="293"/>
      <c r="Y142" s="293"/>
      <c r="Z142" s="292">
        <f>SUM(R142:Y142)</f>
        <v>300</v>
      </c>
      <c r="AA142" s="293"/>
      <c r="AB142" s="292">
        <f t="shared" si="77"/>
        <v>600</v>
      </c>
      <c r="AC142" s="292">
        <f>$E142*3</f>
        <v>300</v>
      </c>
      <c r="AD142" s="293"/>
      <c r="AE142" s="293"/>
      <c r="AF142" s="293"/>
      <c r="AG142" s="293"/>
      <c r="AH142" s="293"/>
      <c r="AI142" s="293"/>
      <c r="AJ142" s="293"/>
      <c r="AK142" s="292">
        <f>SUM(AC142:AJ142)</f>
        <v>300</v>
      </c>
      <c r="AL142" s="293"/>
      <c r="AM142" s="292">
        <f t="shared" si="78"/>
        <v>900</v>
      </c>
      <c r="AN142" s="292">
        <f>$E142*3</f>
        <v>300</v>
      </c>
      <c r="AO142" s="293"/>
      <c r="AP142" s="293"/>
      <c r="AQ142" s="293"/>
      <c r="AR142" s="293"/>
      <c r="AS142" s="293"/>
      <c r="AT142" s="293"/>
      <c r="AU142" s="293"/>
      <c r="AV142" s="292">
        <f>SUM(AN142:AU142)</f>
        <v>300</v>
      </c>
      <c r="AW142" s="293"/>
      <c r="AX142" s="292">
        <f t="shared" si="79"/>
        <v>1200</v>
      </c>
      <c r="AY142" s="137" t="str">
        <f t="shared" si="80"/>
        <v/>
      </c>
      <c r="AZ142" s="137" t="str">
        <f>IF(F142&gt;P142,"!!!","")</f>
        <v/>
      </c>
      <c r="BA142" s="143" t="str">
        <f>IF(F142='База 2019'!AX140,"","!!!!!")</f>
        <v/>
      </c>
      <c r="BD142" s="143" t="str">
        <f t="shared" si="81"/>
        <v>DAR CIADÎR-LUNGA (В ЛИКВИДАЦИИ)</v>
      </c>
    </row>
    <row r="143" spans="1:56" ht="12">
      <c r="A143" s="288">
        <v>134</v>
      </c>
      <c r="B143" s="296" t="s">
        <v>3079</v>
      </c>
      <c r="C143" s="297" t="s">
        <v>30</v>
      </c>
      <c r="D143" s="297" t="s">
        <v>12</v>
      </c>
      <c r="E143" s="298">
        <v>50</v>
      </c>
      <c r="F143" s="299">
        <v>900</v>
      </c>
      <c r="G143" s="299"/>
      <c r="H143" s="300"/>
      <c r="I143" s="300"/>
      <c r="J143" s="300"/>
      <c r="K143" s="300"/>
      <c r="L143" s="300"/>
      <c r="M143" s="300"/>
      <c r="N143" s="300"/>
      <c r="O143" s="299"/>
      <c r="P143" s="300"/>
      <c r="Q143" s="299">
        <f t="shared" si="71"/>
        <v>900</v>
      </c>
      <c r="R143" s="299"/>
      <c r="S143" s="300"/>
      <c r="T143" s="300"/>
      <c r="U143" s="300"/>
      <c r="V143" s="300"/>
      <c r="W143" s="300"/>
      <c r="X143" s="300"/>
      <c r="Y143" s="300"/>
      <c r="Z143" s="299"/>
      <c r="AA143" s="300"/>
      <c r="AB143" s="299">
        <f t="shared" si="77"/>
        <v>900</v>
      </c>
      <c r="AC143" s="299"/>
      <c r="AD143" s="300"/>
      <c r="AE143" s="300"/>
      <c r="AF143" s="300"/>
      <c r="AG143" s="300"/>
      <c r="AH143" s="300"/>
      <c r="AI143" s="300"/>
      <c r="AJ143" s="300"/>
      <c r="AK143" s="299"/>
      <c r="AL143" s="300"/>
      <c r="AM143" s="299">
        <f t="shared" si="78"/>
        <v>900</v>
      </c>
      <c r="AN143" s="299"/>
      <c r="AO143" s="300"/>
      <c r="AP143" s="300"/>
      <c r="AQ143" s="300"/>
      <c r="AR143" s="300"/>
      <c r="AS143" s="300"/>
      <c r="AT143" s="300"/>
      <c r="AU143" s="300"/>
      <c r="AV143" s="299"/>
      <c r="AW143" s="300"/>
      <c r="AX143" s="299">
        <f t="shared" si="79"/>
        <v>900</v>
      </c>
      <c r="AY143" s="137" t="str">
        <f t="shared" si="80"/>
        <v/>
      </c>
      <c r="AZ143" s="143"/>
      <c r="BA143" s="143" t="str">
        <f>IF(F143='База 2019'!AX141,"","!!!!!")</f>
        <v>!!!!!</v>
      </c>
      <c r="BD143" s="143" t="str">
        <f t="shared" si="81"/>
        <v>DECART                   STOP</v>
      </c>
    </row>
    <row r="144" spans="1:56" ht="12">
      <c r="A144" s="288">
        <v>135</v>
      </c>
      <c r="B144" s="289" t="s">
        <v>909</v>
      </c>
      <c r="C144" s="290" t="s">
        <v>23</v>
      </c>
      <c r="D144" s="290" t="s">
        <v>910</v>
      </c>
      <c r="E144" s="291">
        <v>75</v>
      </c>
      <c r="F144" s="292">
        <v>0</v>
      </c>
      <c r="G144" s="292">
        <f>E144*3</f>
        <v>225</v>
      </c>
      <c r="H144" s="293"/>
      <c r="I144" s="293"/>
      <c r="J144" s="293"/>
      <c r="K144" s="293"/>
      <c r="L144" s="293"/>
      <c r="M144" s="293"/>
      <c r="N144" s="293"/>
      <c r="O144" s="292">
        <f>SUM(G144:N144)</f>
        <v>225</v>
      </c>
      <c r="P144" s="293"/>
      <c r="Q144" s="292">
        <f t="shared" si="71"/>
        <v>225</v>
      </c>
      <c r="R144" s="292">
        <f>E144*3</f>
        <v>225</v>
      </c>
      <c r="S144" s="293"/>
      <c r="T144" s="293"/>
      <c r="U144" s="293"/>
      <c r="V144" s="293"/>
      <c r="W144" s="293"/>
      <c r="X144" s="293"/>
      <c r="Y144" s="293"/>
      <c r="Z144" s="292">
        <f>SUM(R144:Y144)</f>
        <v>225</v>
      </c>
      <c r="AA144" s="293">
        <v>675</v>
      </c>
      <c r="AB144" s="292">
        <f t="shared" si="77"/>
        <v>-225</v>
      </c>
      <c r="AC144" s="292">
        <f>$E144*3</f>
        <v>225</v>
      </c>
      <c r="AD144" s="293"/>
      <c r="AE144" s="293"/>
      <c r="AF144" s="293"/>
      <c r="AG144" s="293"/>
      <c r="AH144" s="293"/>
      <c r="AI144" s="293"/>
      <c r="AJ144" s="293"/>
      <c r="AK144" s="292">
        <f>SUM(AC144:AJ144)</f>
        <v>225</v>
      </c>
      <c r="AL144" s="293"/>
      <c r="AM144" s="292">
        <f t="shared" si="78"/>
        <v>0</v>
      </c>
      <c r="AN144" s="292">
        <f>$E144*3</f>
        <v>225</v>
      </c>
      <c r="AO144" s="293"/>
      <c r="AP144" s="293"/>
      <c r="AQ144" s="293"/>
      <c r="AR144" s="293"/>
      <c r="AS144" s="293"/>
      <c r="AT144" s="293"/>
      <c r="AU144" s="293"/>
      <c r="AV144" s="292">
        <f>SUM(AN144:AU144)</f>
        <v>225</v>
      </c>
      <c r="AW144" s="293">
        <v>225</v>
      </c>
      <c r="AX144" s="292">
        <f t="shared" si="79"/>
        <v>0</v>
      </c>
      <c r="AY144" s="137" t="str">
        <f t="shared" si="80"/>
        <v>*</v>
      </c>
      <c r="AZ144" s="143"/>
      <c r="BA144" s="143" t="str">
        <f>IF(F144='База 2019'!AX142,"","!!!!!")</f>
        <v>!!!!!</v>
      </c>
      <c r="BD144" s="143" t="str">
        <f t="shared" si="81"/>
        <v>DECEBAL</v>
      </c>
    </row>
    <row r="145" spans="1:57" ht="12">
      <c r="A145" s="288">
        <v>136</v>
      </c>
      <c r="B145" s="289" t="s">
        <v>259</v>
      </c>
      <c r="C145" s="290" t="s">
        <v>23</v>
      </c>
      <c r="D145" s="290" t="s">
        <v>261</v>
      </c>
      <c r="E145" s="291">
        <v>140</v>
      </c>
      <c r="F145" s="292">
        <v>400</v>
      </c>
      <c r="G145" s="292">
        <f>E145*3</f>
        <v>420</v>
      </c>
      <c r="H145" s="293"/>
      <c r="I145" s="293"/>
      <c r="J145" s="293"/>
      <c r="K145" s="293"/>
      <c r="L145" s="293"/>
      <c r="M145" s="293"/>
      <c r="N145" s="293">
        <v>25</v>
      </c>
      <c r="O145" s="292">
        <f>SUM(G145:N145)</f>
        <v>445</v>
      </c>
      <c r="P145" s="293">
        <v>820</v>
      </c>
      <c r="Q145" s="292">
        <f>F145+O145-P145</f>
        <v>25</v>
      </c>
      <c r="R145" s="292">
        <f>E145*3</f>
        <v>420</v>
      </c>
      <c r="S145" s="293"/>
      <c r="T145" s="293"/>
      <c r="U145" s="293"/>
      <c r="V145" s="293"/>
      <c r="W145" s="293"/>
      <c r="X145" s="293"/>
      <c r="Y145" s="293"/>
      <c r="Z145" s="292">
        <f>SUM(R145:Y145)</f>
        <v>420</v>
      </c>
      <c r="AA145" s="293"/>
      <c r="AB145" s="292">
        <f t="shared" si="77"/>
        <v>445</v>
      </c>
      <c r="AC145" s="292">
        <f>$E145*3</f>
        <v>420</v>
      </c>
      <c r="AD145" s="293"/>
      <c r="AE145" s="293"/>
      <c r="AF145" s="293"/>
      <c r="AG145" s="293"/>
      <c r="AH145" s="293"/>
      <c r="AI145" s="293"/>
      <c r="AJ145" s="293"/>
      <c r="AK145" s="292">
        <f>SUM(AC145:AJ145)</f>
        <v>420</v>
      </c>
      <c r="AL145" s="293">
        <v>865</v>
      </c>
      <c r="AM145" s="292">
        <f t="shared" si="78"/>
        <v>0</v>
      </c>
      <c r="AN145" s="292">
        <f>$E145*3</f>
        <v>420</v>
      </c>
      <c r="AO145" s="293"/>
      <c r="AP145" s="293"/>
      <c r="AQ145" s="293"/>
      <c r="AR145" s="293"/>
      <c r="AS145" s="293"/>
      <c r="AT145" s="293"/>
      <c r="AU145" s="293"/>
      <c r="AV145" s="292">
        <f>SUM(AN145:AU145)</f>
        <v>420</v>
      </c>
      <c r="AW145" s="293">
        <v>420</v>
      </c>
      <c r="AX145" s="292">
        <f t="shared" si="79"/>
        <v>0</v>
      </c>
      <c r="AY145" s="137" t="str">
        <f t="shared" si="80"/>
        <v>*</v>
      </c>
      <c r="AZ145" s="137" t="str">
        <f>IF(F145&gt;P145,"!!!","")</f>
        <v/>
      </c>
      <c r="BA145" s="143" t="str">
        <f>IF(F145='База 2019'!AX143,"","!!!!!")</f>
        <v>!!!!!</v>
      </c>
      <c r="BD145" s="143" t="str">
        <f t="shared" si="81"/>
        <v>DIMAL</v>
      </c>
    </row>
    <row r="146" spans="1:57" ht="12">
      <c r="A146" s="288">
        <v>137</v>
      </c>
      <c r="B146" s="319" t="s">
        <v>3080</v>
      </c>
      <c r="C146" s="320" t="s">
        <v>30</v>
      </c>
      <c r="D146" s="321" t="s">
        <v>12</v>
      </c>
      <c r="E146" s="320"/>
      <c r="F146" s="322"/>
      <c r="G146" s="299"/>
      <c r="H146" s="300"/>
      <c r="I146" s="300"/>
      <c r="J146" s="300"/>
      <c r="K146" s="300"/>
      <c r="L146" s="300"/>
      <c r="M146" s="300"/>
      <c r="N146" s="300"/>
      <c r="O146" s="299"/>
      <c r="P146" s="300"/>
      <c r="Q146" s="300"/>
      <c r="R146" s="300"/>
      <c r="S146" s="300"/>
      <c r="T146" s="300"/>
      <c r="U146" s="300"/>
      <c r="V146" s="300"/>
      <c r="W146" s="300"/>
      <c r="X146" s="300"/>
      <c r="Y146" s="300"/>
      <c r="Z146" s="300"/>
      <c r="AA146" s="300"/>
      <c r="AB146" s="300"/>
      <c r="AC146" s="300"/>
      <c r="AD146" s="300"/>
      <c r="AE146" s="300"/>
      <c r="AF146" s="300"/>
      <c r="AG146" s="300"/>
      <c r="AH146" s="300"/>
      <c r="AI146" s="300"/>
      <c r="AJ146" s="300"/>
      <c r="AK146" s="300"/>
      <c r="AL146" s="300"/>
      <c r="AM146" s="300"/>
      <c r="AN146" s="300"/>
      <c r="AO146" s="300"/>
      <c r="AP146" s="300"/>
      <c r="AQ146" s="300"/>
      <c r="AR146" s="300"/>
      <c r="AS146" s="300"/>
      <c r="AT146" s="300"/>
      <c r="AU146" s="300"/>
      <c r="AV146" s="300"/>
      <c r="AW146" s="300"/>
      <c r="AX146" s="300"/>
      <c r="AY146" s="137" t="str">
        <f t="shared" si="80"/>
        <v>*</v>
      </c>
      <c r="AZ146" s="137" t="str">
        <f>IF(F146&gt;P146,"!!!","")</f>
        <v/>
      </c>
      <c r="BA146" s="143" t="str">
        <f>IF(F146='База 2019'!AX144,"","!!!!!")</f>
        <v>!!!!!</v>
      </c>
      <c r="BD146" s="143" t="str">
        <f t="shared" si="81"/>
        <v>DIONISIMUS</v>
      </c>
    </row>
    <row r="147" spans="1:57" ht="12">
      <c r="A147" s="288">
        <v>138</v>
      </c>
      <c r="B147" s="289" t="s">
        <v>1611</v>
      </c>
      <c r="C147" s="290" t="s">
        <v>14</v>
      </c>
      <c r="D147" s="290"/>
      <c r="E147" s="291">
        <v>100</v>
      </c>
      <c r="F147" s="292">
        <v>0</v>
      </c>
      <c r="G147" s="292">
        <f>E147*3</f>
        <v>300</v>
      </c>
      <c r="H147" s="293"/>
      <c r="I147" s="293"/>
      <c r="J147" s="293"/>
      <c r="K147" s="293"/>
      <c r="L147" s="293"/>
      <c r="M147" s="293"/>
      <c r="N147" s="293"/>
      <c r="O147" s="292">
        <f>SUM(G147:N147)</f>
        <v>300</v>
      </c>
      <c r="P147" s="293"/>
      <c r="Q147" s="292">
        <f>F147+O147-P147</f>
        <v>300</v>
      </c>
      <c r="R147" s="292">
        <f>E147*3</f>
        <v>300</v>
      </c>
      <c r="S147" s="293"/>
      <c r="T147" s="293"/>
      <c r="U147" s="293"/>
      <c r="V147" s="293"/>
      <c r="W147" s="293"/>
      <c r="X147" s="293"/>
      <c r="Y147" s="293"/>
      <c r="Z147" s="292">
        <f>SUM(R147:Y147)</f>
        <v>300</v>
      </c>
      <c r="AA147" s="293">
        <v>600</v>
      </c>
      <c r="AB147" s="292">
        <f>Q147+Z147-AA147</f>
        <v>0</v>
      </c>
      <c r="AC147" s="292">
        <f>$E147*3</f>
        <v>300</v>
      </c>
      <c r="AD147" s="293"/>
      <c r="AE147" s="293"/>
      <c r="AF147" s="293"/>
      <c r="AG147" s="293"/>
      <c r="AH147" s="293"/>
      <c r="AI147" s="293"/>
      <c r="AJ147" s="293"/>
      <c r="AK147" s="292">
        <f>SUM(AC147:AJ147)</f>
        <v>300</v>
      </c>
      <c r="AL147" s="293"/>
      <c r="AM147" s="292">
        <f>AB147+AK147-AL147</f>
        <v>300</v>
      </c>
      <c r="AN147" s="292">
        <f>$E147*3</f>
        <v>300</v>
      </c>
      <c r="AO147" s="293"/>
      <c r="AP147" s="293"/>
      <c r="AQ147" s="293"/>
      <c r="AR147" s="293"/>
      <c r="AS147" s="293"/>
      <c r="AT147" s="293"/>
      <c r="AU147" s="293"/>
      <c r="AV147" s="292">
        <f>SUM(AN147:AU147)</f>
        <v>300</v>
      </c>
      <c r="AW147" s="293">
        <v>600</v>
      </c>
      <c r="AX147" s="292">
        <f>AM147+AV147-AW147</f>
        <v>0</v>
      </c>
      <c r="AY147" s="137" t="str">
        <f t="shared" si="80"/>
        <v>*</v>
      </c>
      <c r="AZ147" s="143"/>
      <c r="BA147" s="143" t="str">
        <f>IF(F147='База 2019'!AX145,"","!!!!!")</f>
        <v/>
      </c>
      <c r="BD147" s="143" t="str">
        <f t="shared" si="81"/>
        <v>DIPLOMAT</v>
      </c>
    </row>
    <row r="148" spans="1:57" ht="12">
      <c r="A148" s="288">
        <v>139</v>
      </c>
      <c r="B148" s="319" t="s">
        <v>3081</v>
      </c>
      <c r="C148" s="320" t="s">
        <v>30</v>
      </c>
      <c r="D148" s="321"/>
      <c r="E148" s="320"/>
      <c r="F148" s="322"/>
      <c r="G148" s="299"/>
      <c r="H148" s="300"/>
      <c r="I148" s="300"/>
      <c r="J148" s="300"/>
      <c r="K148" s="300"/>
      <c r="L148" s="300"/>
      <c r="M148" s="300"/>
      <c r="N148" s="300"/>
      <c r="O148" s="299"/>
      <c r="P148" s="300"/>
      <c r="Q148" s="300"/>
      <c r="R148" s="300"/>
      <c r="S148" s="300"/>
      <c r="T148" s="300"/>
      <c r="U148" s="300"/>
      <c r="V148" s="300"/>
      <c r="W148" s="300"/>
      <c r="X148" s="300"/>
      <c r="Y148" s="300"/>
      <c r="Z148" s="299"/>
      <c r="AA148" s="300"/>
      <c r="AB148" s="300"/>
      <c r="AC148" s="300"/>
      <c r="AD148" s="300"/>
      <c r="AE148" s="300"/>
      <c r="AF148" s="300"/>
      <c r="AG148" s="300"/>
      <c r="AH148" s="300"/>
      <c r="AI148" s="300"/>
      <c r="AJ148" s="300"/>
      <c r="AK148" s="299"/>
      <c r="AL148" s="300"/>
      <c r="AM148" s="300"/>
      <c r="AN148" s="300"/>
      <c r="AO148" s="300"/>
      <c r="AP148" s="300"/>
      <c r="AQ148" s="300"/>
      <c r="AR148" s="300"/>
      <c r="AS148" s="300"/>
      <c r="AT148" s="300"/>
      <c r="AU148" s="300"/>
      <c r="AV148" s="299"/>
      <c r="AW148" s="300"/>
      <c r="AX148" s="299"/>
      <c r="AY148" s="137" t="str">
        <f t="shared" si="80"/>
        <v>*</v>
      </c>
      <c r="AZ148" s="143"/>
      <c r="BA148" s="143" t="str">
        <f>IF(F148='База 2019'!AX146,"","!!!!!")</f>
        <v/>
      </c>
      <c r="BD148" s="143" t="str">
        <f t="shared" si="81"/>
        <v>DOGMAT-CREDIT (ДО 01.03.2008)</v>
      </c>
    </row>
    <row r="149" spans="1:57" ht="12">
      <c r="A149" s="288">
        <v>140</v>
      </c>
      <c r="B149" s="289" t="s">
        <v>266</v>
      </c>
      <c r="C149" s="290" t="s">
        <v>14</v>
      </c>
      <c r="D149" s="290" t="s">
        <v>268</v>
      </c>
      <c r="E149" s="291">
        <v>120</v>
      </c>
      <c r="F149" s="292">
        <v>240</v>
      </c>
      <c r="G149" s="292">
        <f t="shared" ref="G149:G169" si="82">E149*3</f>
        <v>360</v>
      </c>
      <c r="H149" s="293"/>
      <c r="I149" s="293"/>
      <c r="J149" s="293"/>
      <c r="K149" s="293"/>
      <c r="L149" s="293"/>
      <c r="M149" s="293"/>
      <c r="N149" s="293"/>
      <c r="O149" s="292">
        <f t="shared" ref="O149:O190" si="83">SUM(G149:N149)</f>
        <v>360</v>
      </c>
      <c r="P149" s="293"/>
      <c r="Q149" s="292">
        <f t="shared" ref="Q149:Q190" si="84">F149+O149-P149</f>
        <v>600</v>
      </c>
      <c r="R149" s="292">
        <f t="shared" ref="R149:R169" si="85">E149*3</f>
        <v>360</v>
      </c>
      <c r="S149" s="293"/>
      <c r="T149" s="293"/>
      <c r="U149" s="293"/>
      <c r="V149" s="293"/>
      <c r="W149" s="293"/>
      <c r="X149" s="293"/>
      <c r="Y149" s="293"/>
      <c r="Z149" s="292">
        <f t="shared" ref="Z149:Z190" si="86">SUM(R149:Y149)</f>
        <v>360</v>
      </c>
      <c r="AA149" s="293">
        <v>1680</v>
      </c>
      <c r="AB149" s="292">
        <f t="shared" ref="AB149:AB190" si="87">Q149+Z149-AA149</f>
        <v>-720</v>
      </c>
      <c r="AC149" s="292">
        <f t="shared" ref="AC149:AC169" si="88">$E149*3</f>
        <v>360</v>
      </c>
      <c r="AD149" s="293"/>
      <c r="AE149" s="293"/>
      <c r="AF149" s="293"/>
      <c r="AG149" s="293"/>
      <c r="AH149" s="293"/>
      <c r="AI149" s="293"/>
      <c r="AJ149" s="293"/>
      <c r="AK149" s="292">
        <f t="shared" ref="AK149:AK190" si="89">SUM(AC149:AJ149)</f>
        <v>360</v>
      </c>
      <c r="AL149" s="293"/>
      <c r="AM149" s="292">
        <f t="shared" ref="AM149:AM190" si="90">AB149+AK149-AL149</f>
        <v>-360</v>
      </c>
      <c r="AN149" s="292">
        <f t="shared" ref="AN149:AN169" si="91">$E149*3</f>
        <v>360</v>
      </c>
      <c r="AO149" s="293"/>
      <c r="AP149" s="293"/>
      <c r="AQ149" s="293"/>
      <c r="AR149" s="293"/>
      <c r="AS149" s="293"/>
      <c r="AT149" s="293"/>
      <c r="AU149" s="293"/>
      <c r="AV149" s="292">
        <f t="shared" ref="AV149:AV190" si="92">SUM(AN149:AU149)</f>
        <v>360</v>
      </c>
      <c r="AW149" s="293"/>
      <c r="AX149" s="292">
        <f t="shared" ref="AX149:AX190" si="93">AM149+AV149-AW149</f>
        <v>0</v>
      </c>
      <c r="AY149" s="137" t="str">
        <f t="shared" si="80"/>
        <v>*</v>
      </c>
      <c r="AZ149" s="143"/>
      <c r="BA149" s="143" t="str">
        <f>IF(F149='База 2019'!AX147,"","!!!!!")</f>
        <v>!!!!!</v>
      </c>
      <c r="BD149" s="143" t="str">
        <f t="shared" si="81"/>
        <v>DOMANDA</v>
      </c>
    </row>
    <row r="150" spans="1:57" ht="12">
      <c r="A150" s="288"/>
      <c r="B150" s="289" t="s">
        <v>3375</v>
      </c>
      <c r="C150" s="290" t="s">
        <v>14</v>
      </c>
      <c r="D150" s="290"/>
      <c r="E150" s="291">
        <v>100</v>
      </c>
      <c r="F150" s="292"/>
      <c r="G150" s="292"/>
      <c r="H150" s="293"/>
      <c r="I150" s="293"/>
      <c r="J150" s="293"/>
      <c r="K150" s="293"/>
      <c r="L150" s="293"/>
      <c r="M150" s="293"/>
      <c r="N150" s="293"/>
      <c r="O150" s="292"/>
      <c r="P150" s="293"/>
      <c r="Q150" s="292"/>
      <c r="R150" s="292"/>
      <c r="S150" s="293"/>
      <c r="T150" s="293"/>
      <c r="U150" s="293"/>
      <c r="V150" s="293"/>
      <c r="W150" s="293"/>
      <c r="X150" s="293"/>
      <c r="Y150" s="293"/>
      <c r="Z150" s="292"/>
      <c r="AA150" s="293"/>
      <c r="AB150" s="292"/>
      <c r="AC150" s="292"/>
      <c r="AD150" s="293"/>
      <c r="AE150" s="293"/>
      <c r="AF150" s="293"/>
      <c r="AG150" s="293"/>
      <c r="AH150" s="293"/>
      <c r="AI150" s="293"/>
      <c r="AJ150" s="293"/>
      <c r="AK150" s="292"/>
      <c r="AL150" s="293"/>
      <c r="AM150" s="292"/>
      <c r="AN150" s="292">
        <v>100</v>
      </c>
      <c r="AO150" s="293"/>
      <c r="AP150" s="293"/>
      <c r="AQ150" s="293"/>
      <c r="AR150" s="293"/>
      <c r="AS150" s="293"/>
      <c r="AT150" s="293"/>
      <c r="AU150" s="293"/>
      <c r="AV150" s="292">
        <f t="shared" si="92"/>
        <v>100</v>
      </c>
      <c r="AW150" s="293"/>
      <c r="AX150" s="292">
        <f t="shared" si="93"/>
        <v>100</v>
      </c>
      <c r="AZ150" s="143"/>
      <c r="BD150" s="143" t="str">
        <f t="shared" si="81"/>
        <v>RESTAURANT "DOINA"</v>
      </c>
    </row>
    <row r="151" spans="1:57" ht="12">
      <c r="A151" s="288">
        <v>141</v>
      </c>
      <c r="B151" s="289" t="s">
        <v>269</v>
      </c>
      <c r="C151" s="290" t="s">
        <v>23</v>
      </c>
      <c r="D151" s="290" t="s">
        <v>271</v>
      </c>
      <c r="E151" s="291">
        <v>65</v>
      </c>
      <c r="F151" s="292">
        <v>780</v>
      </c>
      <c r="G151" s="292">
        <f t="shared" si="82"/>
        <v>195</v>
      </c>
      <c r="H151" s="293"/>
      <c r="I151" s="293"/>
      <c r="J151" s="293"/>
      <c r="K151" s="293"/>
      <c r="L151" s="293"/>
      <c r="M151" s="293"/>
      <c r="N151" s="293"/>
      <c r="O151" s="292">
        <f t="shared" si="83"/>
        <v>195</v>
      </c>
      <c r="P151" s="293">
        <v>975</v>
      </c>
      <c r="Q151" s="292">
        <f t="shared" si="84"/>
        <v>0</v>
      </c>
      <c r="R151" s="292">
        <f t="shared" si="85"/>
        <v>195</v>
      </c>
      <c r="S151" s="293"/>
      <c r="T151" s="293"/>
      <c r="U151" s="293"/>
      <c r="V151" s="293"/>
      <c r="W151" s="293"/>
      <c r="X151" s="293"/>
      <c r="Y151" s="293"/>
      <c r="Z151" s="292">
        <f t="shared" si="86"/>
        <v>195</v>
      </c>
      <c r="AA151" s="293"/>
      <c r="AB151" s="292">
        <f t="shared" si="87"/>
        <v>195</v>
      </c>
      <c r="AC151" s="292">
        <f t="shared" si="88"/>
        <v>195</v>
      </c>
      <c r="AD151" s="293"/>
      <c r="AE151" s="293"/>
      <c r="AF151" s="293"/>
      <c r="AG151" s="293"/>
      <c r="AH151" s="293"/>
      <c r="AI151" s="293"/>
      <c r="AJ151" s="293"/>
      <c r="AK151" s="292">
        <f t="shared" si="89"/>
        <v>195</v>
      </c>
      <c r="AL151" s="293"/>
      <c r="AM151" s="292">
        <f t="shared" si="90"/>
        <v>390</v>
      </c>
      <c r="AN151" s="292">
        <f t="shared" si="91"/>
        <v>195</v>
      </c>
      <c r="AO151" s="293"/>
      <c r="AP151" s="293"/>
      <c r="AQ151" s="293"/>
      <c r="AR151" s="293"/>
      <c r="AS151" s="293"/>
      <c r="AT151" s="293"/>
      <c r="AU151" s="293"/>
      <c r="AV151" s="292">
        <f t="shared" si="92"/>
        <v>195</v>
      </c>
      <c r="AW151" s="293"/>
      <c r="AX151" s="292">
        <f t="shared" si="93"/>
        <v>585</v>
      </c>
      <c r="AY151" s="137" t="str">
        <f t="shared" si="80"/>
        <v/>
      </c>
      <c r="AZ151" s="143"/>
      <c r="BA151" s="143" t="str">
        <f>IF(F151='База 2019'!AX148,"","!!!!!")</f>
        <v>!!!!!</v>
      </c>
      <c r="BD151" s="143" t="str">
        <f t="shared" si="81"/>
        <v>DOMIVAN</v>
      </c>
    </row>
    <row r="152" spans="1:57" ht="12">
      <c r="A152" s="288">
        <v>142</v>
      </c>
      <c r="B152" s="289" t="s">
        <v>272</v>
      </c>
      <c r="C152" s="290" t="s">
        <v>14</v>
      </c>
      <c r="D152" s="290" t="s">
        <v>12</v>
      </c>
      <c r="E152" s="291">
        <v>125</v>
      </c>
      <c r="F152" s="292">
        <v>375</v>
      </c>
      <c r="G152" s="292">
        <f t="shared" si="82"/>
        <v>375</v>
      </c>
      <c r="H152" s="293"/>
      <c r="I152" s="293"/>
      <c r="J152" s="293"/>
      <c r="K152" s="293"/>
      <c r="L152" s="293"/>
      <c r="M152" s="293"/>
      <c r="N152" s="293"/>
      <c r="O152" s="292">
        <f t="shared" si="83"/>
        <v>375</v>
      </c>
      <c r="P152" s="293">
        <v>375</v>
      </c>
      <c r="Q152" s="292">
        <f t="shared" si="84"/>
        <v>375</v>
      </c>
      <c r="R152" s="292">
        <f t="shared" si="85"/>
        <v>375</v>
      </c>
      <c r="S152" s="293"/>
      <c r="T152" s="293"/>
      <c r="U152" s="293"/>
      <c r="V152" s="293"/>
      <c r="W152" s="293"/>
      <c r="X152" s="293"/>
      <c r="Y152" s="293"/>
      <c r="Z152" s="292">
        <f t="shared" si="86"/>
        <v>375</v>
      </c>
      <c r="AA152" s="293"/>
      <c r="AB152" s="292">
        <f t="shared" si="87"/>
        <v>750</v>
      </c>
      <c r="AC152" s="292">
        <f t="shared" si="88"/>
        <v>375</v>
      </c>
      <c r="AD152" s="293"/>
      <c r="AE152" s="293"/>
      <c r="AF152" s="293"/>
      <c r="AG152" s="293"/>
      <c r="AH152" s="293"/>
      <c r="AI152" s="293"/>
      <c r="AJ152" s="293"/>
      <c r="AK152" s="292">
        <f t="shared" si="89"/>
        <v>375</v>
      </c>
      <c r="AL152" s="293"/>
      <c r="AM152" s="292">
        <f t="shared" si="90"/>
        <v>1125</v>
      </c>
      <c r="AN152" s="292">
        <f t="shared" si="91"/>
        <v>375</v>
      </c>
      <c r="AO152" s="293"/>
      <c r="AP152" s="293"/>
      <c r="AQ152" s="293"/>
      <c r="AR152" s="293"/>
      <c r="AS152" s="293"/>
      <c r="AT152" s="293"/>
      <c r="AU152" s="293"/>
      <c r="AV152" s="292">
        <f t="shared" si="92"/>
        <v>375</v>
      </c>
      <c r="AW152" s="293"/>
      <c r="AX152" s="292">
        <f t="shared" si="93"/>
        <v>1500</v>
      </c>
      <c r="AY152" s="137" t="str">
        <f t="shared" si="80"/>
        <v/>
      </c>
      <c r="AZ152" s="137" t="str">
        <f>IF(F152&gt;P152,"!!!","")</f>
        <v/>
      </c>
      <c r="BA152" s="143" t="str">
        <f>IF(F152='База 2019'!AX149,"","!!!!!")</f>
        <v>!!!!!</v>
      </c>
      <c r="BD152" s="143" t="str">
        <f t="shared" si="81"/>
        <v>DOST</v>
      </c>
    </row>
    <row r="153" spans="1:57" ht="12">
      <c r="A153" s="288">
        <v>143</v>
      </c>
      <c r="B153" s="289" t="s">
        <v>858</v>
      </c>
      <c r="C153" s="290" t="s">
        <v>23</v>
      </c>
      <c r="D153" s="290" t="s">
        <v>859</v>
      </c>
      <c r="E153" s="291">
        <v>165</v>
      </c>
      <c r="F153" s="292">
        <v>0</v>
      </c>
      <c r="G153" s="292">
        <f t="shared" si="82"/>
        <v>495</v>
      </c>
      <c r="H153" s="293">
        <v>50</v>
      </c>
      <c r="I153" s="293"/>
      <c r="J153" s="293"/>
      <c r="K153" s="293"/>
      <c r="L153" s="293"/>
      <c r="M153" s="293"/>
      <c r="N153" s="293"/>
      <c r="O153" s="292">
        <f t="shared" si="83"/>
        <v>545</v>
      </c>
      <c r="P153" s="293">
        <v>545</v>
      </c>
      <c r="Q153" s="292">
        <f t="shared" si="84"/>
        <v>0</v>
      </c>
      <c r="R153" s="292">
        <f t="shared" si="85"/>
        <v>495</v>
      </c>
      <c r="S153" s="293"/>
      <c r="T153" s="293"/>
      <c r="U153" s="293"/>
      <c r="V153" s="293"/>
      <c r="W153" s="293"/>
      <c r="X153" s="293"/>
      <c r="Y153" s="293"/>
      <c r="Z153" s="292">
        <f t="shared" si="86"/>
        <v>495</v>
      </c>
      <c r="AA153" s="293">
        <v>495</v>
      </c>
      <c r="AB153" s="292">
        <f t="shared" si="87"/>
        <v>0</v>
      </c>
      <c r="AC153" s="292">
        <f t="shared" si="88"/>
        <v>495</v>
      </c>
      <c r="AD153" s="293"/>
      <c r="AE153" s="293"/>
      <c r="AF153" s="293"/>
      <c r="AG153" s="293"/>
      <c r="AH153" s="293"/>
      <c r="AI153" s="293"/>
      <c r="AJ153" s="293"/>
      <c r="AK153" s="292">
        <f t="shared" si="89"/>
        <v>495</v>
      </c>
      <c r="AL153" s="293">
        <v>990</v>
      </c>
      <c r="AM153" s="292">
        <f t="shared" si="90"/>
        <v>-495</v>
      </c>
      <c r="AN153" s="292">
        <f t="shared" si="91"/>
        <v>495</v>
      </c>
      <c r="AO153" s="293"/>
      <c r="AP153" s="293"/>
      <c r="AQ153" s="293"/>
      <c r="AR153" s="293"/>
      <c r="AS153" s="293"/>
      <c r="AT153" s="293"/>
      <c r="AU153" s="293"/>
      <c r="AV153" s="292">
        <f t="shared" si="92"/>
        <v>495</v>
      </c>
      <c r="AW153" s="293"/>
      <c r="AX153" s="292">
        <f t="shared" si="93"/>
        <v>0</v>
      </c>
      <c r="AY153" s="137" t="str">
        <f t="shared" si="80"/>
        <v>*</v>
      </c>
      <c r="AZ153" s="143"/>
      <c r="BA153" s="143" t="str">
        <f>IF(F153='База 2019'!AX150,"","!!!!!")</f>
        <v>!!!!!</v>
      </c>
      <c r="BD153" s="143" t="str">
        <f t="shared" si="81"/>
        <v>DRENAJ</v>
      </c>
    </row>
    <row r="154" spans="1:57" s="172" customFormat="1" ht="12">
      <c r="A154" s="288">
        <v>144</v>
      </c>
      <c r="B154" s="289" t="s">
        <v>274</v>
      </c>
      <c r="C154" s="290" t="s">
        <v>14</v>
      </c>
      <c r="D154" s="290" t="s">
        <v>12</v>
      </c>
      <c r="E154" s="291">
        <v>230</v>
      </c>
      <c r="F154" s="292">
        <v>0</v>
      </c>
      <c r="G154" s="292">
        <f t="shared" si="82"/>
        <v>690</v>
      </c>
      <c r="H154" s="293"/>
      <c r="I154" s="293"/>
      <c r="J154" s="293"/>
      <c r="K154" s="293"/>
      <c r="L154" s="293"/>
      <c r="M154" s="293"/>
      <c r="N154" s="293"/>
      <c r="O154" s="292">
        <f t="shared" si="83"/>
        <v>690</v>
      </c>
      <c r="P154" s="293">
        <v>1380</v>
      </c>
      <c r="Q154" s="292">
        <f t="shared" si="84"/>
        <v>-690</v>
      </c>
      <c r="R154" s="292">
        <f t="shared" si="85"/>
        <v>690</v>
      </c>
      <c r="S154" s="293"/>
      <c r="T154" s="293"/>
      <c r="U154" s="293">
        <v>96</v>
      </c>
      <c r="V154" s="293"/>
      <c r="W154" s="293"/>
      <c r="X154" s="293"/>
      <c r="Y154" s="293"/>
      <c r="Z154" s="292">
        <f t="shared" si="86"/>
        <v>786</v>
      </c>
      <c r="AA154" s="293"/>
      <c r="AB154" s="292">
        <f t="shared" si="87"/>
        <v>96</v>
      </c>
      <c r="AC154" s="292">
        <f t="shared" si="88"/>
        <v>690</v>
      </c>
      <c r="AD154" s="293">
        <v>50</v>
      </c>
      <c r="AE154" s="293"/>
      <c r="AF154" s="293"/>
      <c r="AG154" s="293"/>
      <c r="AH154" s="293">
        <v>100</v>
      </c>
      <c r="AI154" s="293"/>
      <c r="AJ154" s="293"/>
      <c r="AK154" s="292">
        <f t="shared" si="89"/>
        <v>840</v>
      </c>
      <c r="AL154" s="293">
        <v>1626</v>
      </c>
      <c r="AM154" s="292">
        <f t="shared" si="90"/>
        <v>-690</v>
      </c>
      <c r="AN154" s="292">
        <f t="shared" si="91"/>
        <v>690</v>
      </c>
      <c r="AO154" s="293"/>
      <c r="AP154" s="293"/>
      <c r="AQ154" s="293"/>
      <c r="AR154" s="293"/>
      <c r="AS154" s="293"/>
      <c r="AT154" s="293"/>
      <c r="AU154" s="293"/>
      <c r="AV154" s="292">
        <f t="shared" si="92"/>
        <v>690</v>
      </c>
      <c r="AW154" s="293"/>
      <c r="AX154" s="292">
        <f t="shared" si="93"/>
        <v>0</v>
      </c>
      <c r="AY154" s="137" t="str">
        <f t="shared" si="80"/>
        <v>*</v>
      </c>
      <c r="AZ154" s="137" t="str">
        <f>IF(F154&gt;P154,"!!!","")</f>
        <v/>
      </c>
      <c r="BA154" s="143" t="str">
        <f>IF(F154='База 2019'!AX151,"","!!!!!")</f>
        <v/>
      </c>
      <c r="BB154" s="143"/>
      <c r="BC154" s="143"/>
      <c r="BD154" s="143" t="str">
        <f t="shared" si="81"/>
        <v>DRUM BUN</v>
      </c>
      <c r="BE154" s="143"/>
    </row>
    <row r="155" spans="1:57" ht="12">
      <c r="A155" s="288">
        <v>145</v>
      </c>
      <c r="B155" s="289" t="s">
        <v>1553</v>
      </c>
      <c r="C155" s="290" t="s">
        <v>14</v>
      </c>
      <c r="D155" s="290"/>
      <c r="E155" s="291">
        <v>200</v>
      </c>
      <c r="F155" s="292">
        <v>0</v>
      </c>
      <c r="G155" s="292">
        <f t="shared" si="82"/>
        <v>600</v>
      </c>
      <c r="H155" s="293"/>
      <c r="I155" s="293"/>
      <c r="J155" s="293"/>
      <c r="K155" s="293"/>
      <c r="L155" s="293"/>
      <c r="M155" s="293"/>
      <c r="N155" s="293"/>
      <c r="O155" s="292">
        <f t="shared" si="83"/>
        <v>600</v>
      </c>
      <c r="P155" s="293">
        <v>1180</v>
      </c>
      <c r="Q155" s="292">
        <f t="shared" si="84"/>
        <v>-580</v>
      </c>
      <c r="R155" s="292">
        <f t="shared" si="85"/>
        <v>600</v>
      </c>
      <c r="S155" s="293">
        <v>50</v>
      </c>
      <c r="T155" s="293"/>
      <c r="U155" s="293"/>
      <c r="V155" s="293"/>
      <c r="W155" s="293">
        <v>100</v>
      </c>
      <c r="X155" s="293"/>
      <c r="Y155" s="293"/>
      <c r="Z155" s="292">
        <f t="shared" si="86"/>
        <v>750</v>
      </c>
      <c r="AA155" s="293">
        <v>600</v>
      </c>
      <c r="AB155" s="292">
        <f t="shared" si="87"/>
        <v>-430</v>
      </c>
      <c r="AC155" s="292">
        <f t="shared" si="88"/>
        <v>600</v>
      </c>
      <c r="AD155" s="293"/>
      <c r="AE155" s="293"/>
      <c r="AF155" s="293"/>
      <c r="AG155" s="293"/>
      <c r="AH155" s="293"/>
      <c r="AI155" s="293"/>
      <c r="AJ155" s="293"/>
      <c r="AK155" s="292">
        <f t="shared" si="89"/>
        <v>600</v>
      </c>
      <c r="AL155" s="293">
        <v>170</v>
      </c>
      <c r="AM155" s="292">
        <f t="shared" si="90"/>
        <v>0</v>
      </c>
      <c r="AN155" s="292">
        <f t="shared" si="91"/>
        <v>600</v>
      </c>
      <c r="AO155" s="293"/>
      <c r="AP155" s="293"/>
      <c r="AQ155" s="293"/>
      <c r="AR155" s="293"/>
      <c r="AS155" s="293"/>
      <c r="AT155" s="293"/>
      <c r="AU155" s="293"/>
      <c r="AV155" s="292">
        <f t="shared" si="92"/>
        <v>600</v>
      </c>
      <c r="AW155" s="293">
        <v>600</v>
      </c>
      <c r="AX155" s="292">
        <f t="shared" si="93"/>
        <v>0</v>
      </c>
      <c r="AY155" s="137" t="str">
        <f t="shared" si="80"/>
        <v>*</v>
      </c>
      <c r="AZ155" s="143"/>
      <c r="BA155" s="143" t="str">
        <f>IF(F155='База 2019'!AX152,"","!!!!!")</f>
        <v/>
      </c>
      <c r="BD155" s="143" t="str">
        <f t="shared" si="81"/>
        <v>DRUM-9</v>
      </c>
    </row>
    <row r="156" spans="1:57" ht="12">
      <c r="A156" s="288">
        <v>146</v>
      </c>
      <c r="B156" s="289" t="s">
        <v>832</v>
      </c>
      <c r="C156" s="290" t="s">
        <v>14</v>
      </c>
      <c r="D156" s="290" t="s">
        <v>277</v>
      </c>
      <c r="E156" s="291">
        <v>100</v>
      </c>
      <c r="F156" s="292">
        <v>0</v>
      </c>
      <c r="G156" s="292">
        <f t="shared" si="82"/>
        <v>300</v>
      </c>
      <c r="H156" s="293"/>
      <c r="I156" s="293"/>
      <c r="J156" s="293"/>
      <c r="K156" s="293"/>
      <c r="L156" s="293"/>
      <c r="M156" s="293"/>
      <c r="N156" s="293"/>
      <c r="O156" s="292">
        <f t="shared" si="83"/>
        <v>300</v>
      </c>
      <c r="P156" s="293"/>
      <c r="Q156" s="292">
        <f t="shared" si="84"/>
        <v>300</v>
      </c>
      <c r="R156" s="292">
        <f t="shared" si="85"/>
        <v>300</v>
      </c>
      <c r="S156" s="293"/>
      <c r="T156" s="293"/>
      <c r="U156" s="293"/>
      <c r="V156" s="293"/>
      <c r="W156" s="293"/>
      <c r="X156" s="293"/>
      <c r="Y156" s="293"/>
      <c r="Z156" s="292">
        <f t="shared" si="86"/>
        <v>300</v>
      </c>
      <c r="AA156" s="293"/>
      <c r="AB156" s="292">
        <f t="shared" si="87"/>
        <v>600</v>
      </c>
      <c r="AC156" s="292">
        <f t="shared" si="88"/>
        <v>300</v>
      </c>
      <c r="AD156" s="293"/>
      <c r="AE156" s="293"/>
      <c r="AF156" s="293"/>
      <c r="AG156" s="293"/>
      <c r="AH156" s="293"/>
      <c r="AI156" s="293"/>
      <c r="AJ156" s="293"/>
      <c r="AK156" s="292">
        <f t="shared" si="89"/>
        <v>300</v>
      </c>
      <c r="AL156" s="293"/>
      <c r="AM156" s="292">
        <f t="shared" si="90"/>
        <v>900</v>
      </c>
      <c r="AN156" s="292">
        <f t="shared" si="91"/>
        <v>300</v>
      </c>
      <c r="AO156" s="293"/>
      <c r="AP156" s="293"/>
      <c r="AQ156" s="293"/>
      <c r="AR156" s="293"/>
      <c r="AS156" s="293"/>
      <c r="AT156" s="293"/>
      <c r="AU156" s="293"/>
      <c r="AV156" s="292">
        <f t="shared" si="92"/>
        <v>300</v>
      </c>
      <c r="AW156" s="293">
        <v>1200</v>
      </c>
      <c r="AX156" s="292">
        <f t="shared" si="93"/>
        <v>0</v>
      </c>
      <c r="AY156" s="137" t="str">
        <f t="shared" si="80"/>
        <v>*</v>
      </c>
      <c r="AZ156" s="143"/>
      <c r="BA156" s="143" t="str">
        <f>IF(F156='База 2019'!AX153,"","!!!!!")</f>
        <v/>
      </c>
      <c r="BD156" s="143" t="str">
        <f t="shared" si="81"/>
        <v>DRUMETUL</v>
      </c>
    </row>
    <row r="157" spans="1:57" ht="12">
      <c r="A157" s="288">
        <v>147</v>
      </c>
      <c r="B157" s="289" t="s">
        <v>1957</v>
      </c>
      <c r="C157" s="290" t="s">
        <v>14</v>
      </c>
      <c r="D157" s="290" t="s">
        <v>1980</v>
      </c>
      <c r="E157" s="291">
        <v>285</v>
      </c>
      <c r="F157" s="292">
        <v>0</v>
      </c>
      <c r="G157" s="292">
        <f t="shared" si="82"/>
        <v>855</v>
      </c>
      <c r="H157" s="293"/>
      <c r="I157" s="293"/>
      <c r="J157" s="293"/>
      <c r="K157" s="293"/>
      <c r="L157" s="293"/>
      <c r="M157" s="293"/>
      <c r="N157" s="293"/>
      <c r="O157" s="292">
        <f t="shared" si="83"/>
        <v>855</v>
      </c>
      <c r="P157" s="293">
        <v>855</v>
      </c>
      <c r="Q157" s="292">
        <f t="shared" si="84"/>
        <v>0</v>
      </c>
      <c r="R157" s="292">
        <f t="shared" si="85"/>
        <v>855</v>
      </c>
      <c r="S157" s="293"/>
      <c r="T157" s="293"/>
      <c r="U157" s="293"/>
      <c r="V157" s="293"/>
      <c r="W157" s="293"/>
      <c r="X157" s="293"/>
      <c r="Y157" s="293"/>
      <c r="Z157" s="292">
        <f t="shared" si="86"/>
        <v>855</v>
      </c>
      <c r="AA157" s="293">
        <v>1381</v>
      </c>
      <c r="AB157" s="292">
        <f t="shared" si="87"/>
        <v>-526</v>
      </c>
      <c r="AC157" s="292">
        <f t="shared" si="88"/>
        <v>855</v>
      </c>
      <c r="AD157" s="293">
        <v>50</v>
      </c>
      <c r="AE157" s="293"/>
      <c r="AF157" s="293">
        <v>1054</v>
      </c>
      <c r="AG157" s="293"/>
      <c r="AH157" s="293">
        <v>100</v>
      </c>
      <c r="AI157" s="293"/>
      <c r="AJ157" s="293"/>
      <c r="AK157" s="292">
        <f t="shared" si="89"/>
        <v>2059</v>
      </c>
      <c r="AL157" s="293">
        <v>1533</v>
      </c>
      <c r="AM157" s="292">
        <f t="shared" si="90"/>
        <v>0</v>
      </c>
      <c r="AN157" s="292">
        <f t="shared" si="91"/>
        <v>855</v>
      </c>
      <c r="AO157" s="293"/>
      <c r="AP157" s="293"/>
      <c r="AQ157" s="293"/>
      <c r="AR157" s="293"/>
      <c r="AS157" s="293"/>
      <c r="AT157" s="293"/>
      <c r="AU157" s="293"/>
      <c r="AV157" s="292">
        <f t="shared" si="92"/>
        <v>855</v>
      </c>
      <c r="AW157" s="293">
        <v>855</v>
      </c>
      <c r="AX157" s="292">
        <f t="shared" si="93"/>
        <v>0</v>
      </c>
      <c r="AY157" s="137" t="str">
        <f t="shared" si="80"/>
        <v>*</v>
      </c>
      <c r="AZ157" s="143"/>
      <c r="BA157" s="143" t="str">
        <f>IF(F157='База 2019'!AX154,"","!!!!!")</f>
        <v/>
      </c>
      <c r="BD157" s="143" t="str">
        <f t="shared" si="81"/>
        <v>DRUMUL VIILOR</v>
      </c>
    </row>
    <row r="158" spans="1:57" ht="12">
      <c r="A158" s="288">
        <v>148</v>
      </c>
      <c r="B158" s="289" t="s">
        <v>1115</v>
      </c>
      <c r="C158" s="290" t="s">
        <v>14</v>
      </c>
      <c r="D158" s="290" t="s">
        <v>756</v>
      </c>
      <c r="E158" s="291">
        <v>225</v>
      </c>
      <c r="F158" s="292">
        <v>0</v>
      </c>
      <c r="G158" s="292">
        <f t="shared" si="82"/>
        <v>675</v>
      </c>
      <c r="H158" s="293">
        <v>50</v>
      </c>
      <c r="I158" s="293"/>
      <c r="J158" s="293"/>
      <c r="K158" s="293"/>
      <c r="L158" s="293"/>
      <c r="M158" s="293"/>
      <c r="N158" s="293"/>
      <c r="O158" s="292">
        <f t="shared" si="83"/>
        <v>725</v>
      </c>
      <c r="P158" s="293">
        <v>725</v>
      </c>
      <c r="Q158" s="292">
        <f t="shared" si="84"/>
        <v>0</v>
      </c>
      <c r="R158" s="292">
        <f t="shared" si="85"/>
        <v>675</v>
      </c>
      <c r="S158" s="293"/>
      <c r="T158" s="293"/>
      <c r="U158" s="293"/>
      <c r="V158" s="293"/>
      <c r="W158" s="293"/>
      <c r="X158" s="293"/>
      <c r="Y158" s="293"/>
      <c r="Z158" s="292">
        <f t="shared" si="86"/>
        <v>675</v>
      </c>
      <c r="AA158" s="293">
        <v>675</v>
      </c>
      <c r="AB158" s="292">
        <f t="shared" si="87"/>
        <v>0</v>
      </c>
      <c r="AC158" s="292">
        <f t="shared" si="88"/>
        <v>675</v>
      </c>
      <c r="AD158" s="293">
        <v>50</v>
      </c>
      <c r="AE158" s="293">
        <v>100</v>
      </c>
      <c r="AF158" s="293"/>
      <c r="AG158" s="293"/>
      <c r="AH158" s="293"/>
      <c r="AI158" s="293"/>
      <c r="AJ158" s="293"/>
      <c r="AK158" s="292">
        <f t="shared" si="89"/>
        <v>825</v>
      </c>
      <c r="AL158" s="293">
        <v>825</v>
      </c>
      <c r="AM158" s="292">
        <f t="shared" si="90"/>
        <v>0</v>
      </c>
      <c r="AN158" s="292">
        <f t="shared" si="91"/>
        <v>675</v>
      </c>
      <c r="AO158" s="293"/>
      <c r="AP158" s="293">
        <v>100</v>
      </c>
      <c r="AQ158" s="293"/>
      <c r="AR158" s="293"/>
      <c r="AS158" s="293"/>
      <c r="AT158" s="293"/>
      <c r="AU158" s="293"/>
      <c r="AV158" s="292">
        <f t="shared" si="92"/>
        <v>775</v>
      </c>
      <c r="AW158" s="293">
        <v>775</v>
      </c>
      <c r="AX158" s="292">
        <f t="shared" si="93"/>
        <v>0</v>
      </c>
      <c r="AY158" s="137" t="str">
        <f t="shared" si="80"/>
        <v>*</v>
      </c>
      <c r="AZ158" s="143"/>
      <c r="BA158" s="143" t="str">
        <f>IF(F158='База 2019'!AX155,"","!!!!!")</f>
        <v/>
      </c>
      <c r="BD158" s="143" t="str">
        <f t="shared" si="81"/>
        <v>DRUMURI BRICENI</v>
      </c>
    </row>
    <row r="159" spans="1:57" ht="12">
      <c r="A159" s="288">
        <v>149</v>
      </c>
      <c r="B159" s="294" t="s">
        <v>3082</v>
      </c>
      <c r="C159" s="290" t="s">
        <v>10</v>
      </c>
      <c r="D159" s="290" t="s">
        <v>280</v>
      </c>
      <c r="E159" s="295">
        <v>130</v>
      </c>
      <c r="F159" s="292">
        <v>-200</v>
      </c>
      <c r="G159" s="292">
        <f t="shared" si="82"/>
        <v>390</v>
      </c>
      <c r="H159" s="293"/>
      <c r="I159" s="293"/>
      <c r="J159" s="293"/>
      <c r="K159" s="293"/>
      <c r="L159" s="293"/>
      <c r="M159" s="293"/>
      <c r="N159" s="293"/>
      <c r="O159" s="292">
        <f t="shared" si="83"/>
        <v>390</v>
      </c>
      <c r="P159" s="293"/>
      <c r="Q159" s="292">
        <f t="shared" si="84"/>
        <v>190</v>
      </c>
      <c r="R159" s="292">
        <f t="shared" si="85"/>
        <v>390</v>
      </c>
      <c r="S159" s="293"/>
      <c r="T159" s="293"/>
      <c r="U159" s="293"/>
      <c r="V159" s="293"/>
      <c r="W159" s="293"/>
      <c r="X159" s="293"/>
      <c r="Y159" s="293"/>
      <c r="Z159" s="292">
        <f t="shared" si="86"/>
        <v>390</v>
      </c>
      <c r="AA159" s="293">
        <v>1360</v>
      </c>
      <c r="AB159" s="292">
        <f t="shared" si="87"/>
        <v>-780</v>
      </c>
      <c r="AC159" s="292">
        <f t="shared" si="88"/>
        <v>390</v>
      </c>
      <c r="AD159" s="293"/>
      <c r="AE159" s="293"/>
      <c r="AF159" s="293"/>
      <c r="AG159" s="293"/>
      <c r="AH159" s="293"/>
      <c r="AI159" s="293"/>
      <c r="AJ159" s="293"/>
      <c r="AK159" s="292">
        <f t="shared" si="89"/>
        <v>390</v>
      </c>
      <c r="AL159" s="293"/>
      <c r="AM159" s="292">
        <f t="shared" si="90"/>
        <v>-390</v>
      </c>
      <c r="AN159" s="292">
        <f t="shared" si="91"/>
        <v>390</v>
      </c>
      <c r="AO159" s="293"/>
      <c r="AP159" s="293"/>
      <c r="AQ159" s="293"/>
      <c r="AR159" s="293"/>
      <c r="AS159" s="293"/>
      <c r="AT159" s="293"/>
      <c r="AU159" s="293"/>
      <c r="AV159" s="292">
        <f t="shared" si="92"/>
        <v>390</v>
      </c>
      <c r="AW159" s="293"/>
      <c r="AX159" s="292">
        <f t="shared" si="93"/>
        <v>0</v>
      </c>
      <c r="AY159" s="137" t="str">
        <f t="shared" si="80"/>
        <v>*</v>
      </c>
      <c r="AZ159" s="143"/>
      <c r="BA159" s="143" t="str">
        <f>IF(F159='База 2019'!AX156,"","!!!!!")</f>
        <v>!!!!!</v>
      </c>
      <c r="BD159" s="143" t="str">
        <f t="shared" si="81"/>
        <v>DUNAV</v>
      </c>
    </row>
    <row r="160" spans="1:57" ht="12">
      <c r="A160" s="288">
        <v>150</v>
      </c>
      <c r="B160" s="289" t="s">
        <v>1543</v>
      </c>
      <c r="C160" s="290" t="s">
        <v>14</v>
      </c>
      <c r="D160" s="290" t="s">
        <v>883</v>
      </c>
      <c r="E160" s="291">
        <v>70</v>
      </c>
      <c r="F160" s="292">
        <v>0</v>
      </c>
      <c r="G160" s="292">
        <f t="shared" si="82"/>
        <v>210</v>
      </c>
      <c r="H160" s="293"/>
      <c r="I160" s="293"/>
      <c r="J160" s="293"/>
      <c r="K160" s="293"/>
      <c r="L160" s="293"/>
      <c r="M160" s="293"/>
      <c r="N160" s="293"/>
      <c r="O160" s="292">
        <f t="shared" si="83"/>
        <v>210</v>
      </c>
      <c r="P160" s="293">
        <v>210</v>
      </c>
      <c r="Q160" s="292">
        <f t="shared" si="84"/>
        <v>0</v>
      </c>
      <c r="R160" s="292">
        <f t="shared" si="85"/>
        <v>210</v>
      </c>
      <c r="S160" s="293"/>
      <c r="T160" s="293"/>
      <c r="U160" s="293"/>
      <c r="V160" s="293"/>
      <c r="W160" s="293"/>
      <c r="X160" s="293"/>
      <c r="Y160" s="293"/>
      <c r="Z160" s="292">
        <f t="shared" si="86"/>
        <v>210</v>
      </c>
      <c r="AA160" s="293"/>
      <c r="AB160" s="292">
        <f t="shared" si="87"/>
        <v>210</v>
      </c>
      <c r="AC160" s="292">
        <f t="shared" si="88"/>
        <v>210</v>
      </c>
      <c r="AD160" s="293"/>
      <c r="AE160" s="293"/>
      <c r="AF160" s="293"/>
      <c r="AG160" s="293"/>
      <c r="AH160" s="293"/>
      <c r="AI160" s="293"/>
      <c r="AJ160" s="293"/>
      <c r="AK160" s="292">
        <f t="shared" si="89"/>
        <v>210</v>
      </c>
      <c r="AL160" s="293">
        <v>630</v>
      </c>
      <c r="AM160" s="292">
        <f t="shared" si="90"/>
        <v>-210</v>
      </c>
      <c r="AN160" s="292">
        <f t="shared" si="91"/>
        <v>210</v>
      </c>
      <c r="AO160" s="293"/>
      <c r="AP160" s="293"/>
      <c r="AQ160" s="293"/>
      <c r="AR160" s="293"/>
      <c r="AS160" s="293"/>
      <c r="AT160" s="293"/>
      <c r="AU160" s="293"/>
      <c r="AV160" s="292">
        <f t="shared" si="92"/>
        <v>210</v>
      </c>
      <c r="AW160" s="293"/>
      <c r="AX160" s="292">
        <f t="shared" si="93"/>
        <v>0</v>
      </c>
      <c r="AY160" s="137" t="str">
        <f t="shared" si="80"/>
        <v>*</v>
      </c>
      <c r="AZ160" s="143"/>
      <c r="BA160" s="143" t="str">
        <f>IF(F160='База 2019'!AX157,"","!!!!!")</f>
        <v>!!!!!</v>
      </c>
      <c r="BD160" s="143" t="str">
        <f t="shared" si="81"/>
        <v>ECA-INVEST</v>
      </c>
    </row>
    <row r="161" spans="1:56" ht="12">
      <c r="A161" s="288">
        <v>151</v>
      </c>
      <c r="B161" s="289" t="s">
        <v>281</v>
      </c>
      <c r="C161" s="290" t="s">
        <v>23</v>
      </c>
      <c r="D161" s="290" t="s">
        <v>283</v>
      </c>
      <c r="E161" s="291">
        <v>125</v>
      </c>
      <c r="F161" s="292">
        <v>0</v>
      </c>
      <c r="G161" s="292">
        <f t="shared" si="82"/>
        <v>375</v>
      </c>
      <c r="H161" s="293"/>
      <c r="I161" s="293"/>
      <c r="J161" s="293"/>
      <c r="K161" s="293"/>
      <c r="L161" s="293"/>
      <c r="M161" s="293"/>
      <c r="N161" s="293"/>
      <c r="O161" s="292">
        <f t="shared" si="83"/>
        <v>375</v>
      </c>
      <c r="P161" s="293">
        <v>375</v>
      </c>
      <c r="Q161" s="292">
        <f t="shared" si="84"/>
        <v>0</v>
      </c>
      <c r="R161" s="292">
        <f t="shared" si="85"/>
        <v>375</v>
      </c>
      <c r="S161" s="293"/>
      <c r="T161" s="293"/>
      <c r="U161" s="293"/>
      <c r="V161" s="293"/>
      <c r="W161" s="293"/>
      <c r="X161" s="293"/>
      <c r="Y161" s="293"/>
      <c r="Z161" s="292">
        <f t="shared" si="86"/>
        <v>375</v>
      </c>
      <c r="AA161" s="293">
        <v>375</v>
      </c>
      <c r="AB161" s="292">
        <f t="shared" si="87"/>
        <v>0</v>
      </c>
      <c r="AC161" s="292">
        <f t="shared" si="88"/>
        <v>375</v>
      </c>
      <c r="AD161" s="293"/>
      <c r="AE161" s="293"/>
      <c r="AF161" s="293"/>
      <c r="AG161" s="293"/>
      <c r="AH161" s="293">
        <v>100</v>
      </c>
      <c r="AI161" s="293"/>
      <c r="AJ161" s="293"/>
      <c r="AK161" s="292">
        <f t="shared" si="89"/>
        <v>475</v>
      </c>
      <c r="AL161" s="293">
        <v>475</v>
      </c>
      <c r="AM161" s="292">
        <f t="shared" si="90"/>
        <v>0</v>
      </c>
      <c r="AN161" s="292">
        <f t="shared" si="91"/>
        <v>375</v>
      </c>
      <c r="AO161" s="293"/>
      <c r="AP161" s="293"/>
      <c r="AQ161" s="293"/>
      <c r="AR161" s="293"/>
      <c r="AS161" s="293"/>
      <c r="AT161" s="293"/>
      <c r="AU161" s="293"/>
      <c r="AV161" s="292">
        <f t="shared" si="92"/>
        <v>375</v>
      </c>
      <c r="AW161" s="293">
        <v>375</v>
      </c>
      <c r="AX161" s="292">
        <f t="shared" si="93"/>
        <v>0</v>
      </c>
      <c r="AY161" s="137" t="str">
        <f t="shared" si="80"/>
        <v>*</v>
      </c>
      <c r="AZ161" s="143"/>
      <c r="BA161" s="143" t="str">
        <f>IF(F161='База 2019'!AX158,"","!!!!!")</f>
        <v/>
      </c>
      <c r="BD161" s="143" t="str">
        <f t="shared" si="81"/>
        <v>ECHIPAMENT</v>
      </c>
    </row>
    <row r="162" spans="1:56" ht="12">
      <c r="A162" s="288">
        <v>152</v>
      </c>
      <c r="B162" s="289" t="s">
        <v>284</v>
      </c>
      <c r="C162" s="290" t="s">
        <v>23</v>
      </c>
      <c r="D162" s="290" t="s">
        <v>286</v>
      </c>
      <c r="E162" s="291">
        <v>175</v>
      </c>
      <c r="F162" s="292">
        <v>0</v>
      </c>
      <c r="G162" s="292">
        <f t="shared" si="82"/>
        <v>525</v>
      </c>
      <c r="H162" s="293"/>
      <c r="I162" s="293"/>
      <c r="J162" s="293"/>
      <c r="K162" s="293"/>
      <c r="L162" s="293"/>
      <c r="M162" s="293"/>
      <c r="N162" s="293"/>
      <c r="O162" s="292">
        <f t="shared" si="83"/>
        <v>525</v>
      </c>
      <c r="P162" s="293"/>
      <c r="Q162" s="292">
        <f t="shared" si="84"/>
        <v>525</v>
      </c>
      <c r="R162" s="292">
        <f t="shared" si="85"/>
        <v>525</v>
      </c>
      <c r="S162" s="293"/>
      <c r="T162" s="293"/>
      <c r="U162" s="293"/>
      <c r="V162" s="293"/>
      <c r="W162" s="293">
        <v>100</v>
      </c>
      <c r="X162" s="293"/>
      <c r="Y162" s="293"/>
      <c r="Z162" s="292">
        <f t="shared" si="86"/>
        <v>625</v>
      </c>
      <c r="AA162" s="293">
        <v>2100</v>
      </c>
      <c r="AB162" s="292">
        <f t="shared" si="87"/>
        <v>-950</v>
      </c>
      <c r="AC162" s="292">
        <f t="shared" si="88"/>
        <v>525</v>
      </c>
      <c r="AD162" s="293"/>
      <c r="AE162" s="293"/>
      <c r="AF162" s="293"/>
      <c r="AG162" s="293"/>
      <c r="AH162" s="293"/>
      <c r="AI162" s="293"/>
      <c r="AJ162" s="293"/>
      <c r="AK162" s="292">
        <f t="shared" si="89"/>
        <v>525</v>
      </c>
      <c r="AL162" s="293"/>
      <c r="AM162" s="292">
        <f t="shared" si="90"/>
        <v>-425</v>
      </c>
      <c r="AN162" s="292">
        <f t="shared" si="91"/>
        <v>525</v>
      </c>
      <c r="AO162" s="293"/>
      <c r="AP162" s="293"/>
      <c r="AQ162" s="293"/>
      <c r="AR162" s="293"/>
      <c r="AS162" s="293"/>
      <c r="AT162" s="293"/>
      <c r="AU162" s="293"/>
      <c r="AV162" s="292">
        <f t="shared" si="92"/>
        <v>525</v>
      </c>
      <c r="AW162" s="293">
        <v>100</v>
      </c>
      <c r="AX162" s="292">
        <f t="shared" si="93"/>
        <v>0</v>
      </c>
      <c r="AY162" s="137" t="str">
        <f t="shared" si="80"/>
        <v>*</v>
      </c>
      <c r="AZ162" s="137" t="str">
        <f>IF(F162&gt;P162,"!!!","")</f>
        <v/>
      </c>
      <c r="BA162" s="143" t="str">
        <f>IF(F162='База 2019'!AX159,"","!!!!!")</f>
        <v/>
      </c>
      <c r="BD162" s="143" t="str">
        <f t="shared" si="81"/>
        <v>ELAT</v>
      </c>
    </row>
    <row r="163" spans="1:56" ht="12">
      <c r="A163" s="288">
        <v>153</v>
      </c>
      <c r="B163" s="289" t="s">
        <v>287</v>
      </c>
      <c r="C163" s="290" t="s">
        <v>23</v>
      </c>
      <c r="D163" s="290" t="s">
        <v>289</v>
      </c>
      <c r="E163" s="291">
        <v>175</v>
      </c>
      <c r="F163" s="292">
        <v>0</v>
      </c>
      <c r="G163" s="292">
        <f t="shared" si="82"/>
        <v>525</v>
      </c>
      <c r="H163" s="293"/>
      <c r="I163" s="293"/>
      <c r="J163" s="293"/>
      <c r="K163" s="293"/>
      <c r="L163" s="293"/>
      <c r="M163" s="293"/>
      <c r="N163" s="293"/>
      <c r="O163" s="292">
        <f t="shared" si="83"/>
        <v>525</v>
      </c>
      <c r="P163" s="293"/>
      <c r="Q163" s="292">
        <f t="shared" si="84"/>
        <v>525</v>
      </c>
      <c r="R163" s="292">
        <f t="shared" si="85"/>
        <v>525</v>
      </c>
      <c r="S163" s="293"/>
      <c r="T163" s="293"/>
      <c r="U163" s="293"/>
      <c r="V163" s="293"/>
      <c r="W163" s="293">
        <v>100</v>
      </c>
      <c r="X163" s="293"/>
      <c r="Y163" s="293"/>
      <c r="Z163" s="292">
        <f t="shared" si="86"/>
        <v>625</v>
      </c>
      <c r="AA163" s="293">
        <v>2100</v>
      </c>
      <c r="AB163" s="292">
        <f t="shared" si="87"/>
        <v>-950</v>
      </c>
      <c r="AC163" s="292">
        <f t="shared" si="88"/>
        <v>525</v>
      </c>
      <c r="AD163" s="293"/>
      <c r="AE163" s="293"/>
      <c r="AF163" s="293"/>
      <c r="AG163" s="293"/>
      <c r="AH163" s="293"/>
      <c r="AI163" s="293"/>
      <c r="AJ163" s="293"/>
      <c r="AK163" s="292">
        <f t="shared" si="89"/>
        <v>525</v>
      </c>
      <c r="AL163" s="293"/>
      <c r="AM163" s="292">
        <f t="shared" si="90"/>
        <v>-425</v>
      </c>
      <c r="AN163" s="292">
        <f t="shared" si="91"/>
        <v>525</v>
      </c>
      <c r="AO163" s="293"/>
      <c r="AP163" s="293"/>
      <c r="AQ163" s="293"/>
      <c r="AR163" s="293"/>
      <c r="AS163" s="293"/>
      <c r="AT163" s="293"/>
      <c r="AU163" s="293"/>
      <c r="AV163" s="292">
        <f t="shared" si="92"/>
        <v>525</v>
      </c>
      <c r="AW163" s="293">
        <v>100</v>
      </c>
      <c r="AX163" s="292">
        <f t="shared" si="93"/>
        <v>0</v>
      </c>
      <c r="AZ163" s="137" t="str">
        <f>IF(F163&gt;P163,"!!!","")</f>
        <v/>
      </c>
      <c r="BA163" s="143" t="str">
        <f>IF(F163='База 2019'!AX160,"","!!!!!")</f>
        <v/>
      </c>
      <c r="BD163" s="143" t="str">
        <f t="shared" si="81"/>
        <v>ELAT - INVEST</v>
      </c>
    </row>
    <row r="164" spans="1:56" ht="12">
      <c r="A164" s="288">
        <v>154</v>
      </c>
      <c r="B164" s="289" t="s">
        <v>290</v>
      </c>
      <c r="C164" s="290" t="s">
        <v>23</v>
      </c>
      <c r="D164" s="290" t="s">
        <v>292</v>
      </c>
      <c r="E164" s="291">
        <v>105</v>
      </c>
      <c r="F164" s="292">
        <v>0</v>
      </c>
      <c r="G164" s="292">
        <f t="shared" si="82"/>
        <v>315</v>
      </c>
      <c r="H164" s="293"/>
      <c r="I164" s="293"/>
      <c r="J164" s="293"/>
      <c r="K164" s="293"/>
      <c r="L164" s="293"/>
      <c r="M164" s="293"/>
      <c r="N164" s="293"/>
      <c r="O164" s="292">
        <f t="shared" si="83"/>
        <v>315</v>
      </c>
      <c r="P164" s="293"/>
      <c r="Q164" s="292">
        <f t="shared" si="84"/>
        <v>315</v>
      </c>
      <c r="R164" s="292">
        <f t="shared" si="85"/>
        <v>315</v>
      </c>
      <c r="S164" s="293"/>
      <c r="T164" s="293"/>
      <c r="U164" s="293"/>
      <c r="V164" s="293"/>
      <c r="W164" s="293"/>
      <c r="X164" s="293"/>
      <c r="Y164" s="293"/>
      <c r="Z164" s="292">
        <f t="shared" si="86"/>
        <v>315</v>
      </c>
      <c r="AA164" s="293"/>
      <c r="AB164" s="292">
        <f t="shared" si="87"/>
        <v>630</v>
      </c>
      <c r="AC164" s="292">
        <f t="shared" si="88"/>
        <v>315</v>
      </c>
      <c r="AD164" s="293"/>
      <c r="AE164" s="293"/>
      <c r="AF164" s="293"/>
      <c r="AG164" s="293"/>
      <c r="AH164" s="293"/>
      <c r="AI164" s="293"/>
      <c r="AJ164" s="293"/>
      <c r="AK164" s="292">
        <f t="shared" si="89"/>
        <v>315</v>
      </c>
      <c r="AL164" s="293"/>
      <c r="AM164" s="292">
        <f t="shared" si="90"/>
        <v>945</v>
      </c>
      <c r="AN164" s="292">
        <f t="shared" si="91"/>
        <v>315</v>
      </c>
      <c r="AO164" s="293"/>
      <c r="AP164" s="293"/>
      <c r="AQ164" s="293"/>
      <c r="AR164" s="293"/>
      <c r="AS164" s="293"/>
      <c r="AT164" s="293"/>
      <c r="AU164" s="293"/>
      <c r="AV164" s="292">
        <f t="shared" si="92"/>
        <v>315</v>
      </c>
      <c r="AW164" s="293"/>
      <c r="AX164" s="292">
        <f t="shared" si="93"/>
        <v>1260</v>
      </c>
      <c r="AY164" s="137" t="str">
        <f t="shared" si="80"/>
        <v/>
      </c>
      <c r="AZ164" s="137" t="str">
        <f>IF(F164&gt;P164,"!!!","")</f>
        <v/>
      </c>
      <c r="BA164" s="143" t="str">
        <f>IF(F164='База 2019'!AX161,"","!!!!!")</f>
        <v/>
      </c>
      <c r="BD164" s="143" t="str">
        <f t="shared" si="81"/>
        <v>ELECTROSISTEM</v>
      </c>
    </row>
    <row r="165" spans="1:56" ht="12">
      <c r="A165" s="288">
        <v>155</v>
      </c>
      <c r="B165" s="294" t="s">
        <v>3083</v>
      </c>
      <c r="C165" s="290" t="s">
        <v>10</v>
      </c>
      <c r="D165" s="290" t="s">
        <v>298</v>
      </c>
      <c r="E165" s="295">
        <v>165</v>
      </c>
      <c r="F165" s="292">
        <v>0</v>
      </c>
      <c r="G165" s="292">
        <f t="shared" si="82"/>
        <v>495</v>
      </c>
      <c r="H165" s="293"/>
      <c r="I165" s="293"/>
      <c r="J165" s="293"/>
      <c r="K165" s="293"/>
      <c r="L165" s="293"/>
      <c r="M165" s="293"/>
      <c r="N165" s="293"/>
      <c r="O165" s="292">
        <f t="shared" si="83"/>
        <v>495</v>
      </c>
      <c r="P165" s="293">
        <v>990</v>
      </c>
      <c r="Q165" s="292">
        <f t="shared" si="84"/>
        <v>-495</v>
      </c>
      <c r="R165" s="292">
        <f t="shared" si="85"/>
        <v>495</v>
      </c>
      <c r="S165" s="293"/>
      <c r="T165" s="293"/>
      <c r="U165" s="293"/>
      <c r="V165" s="293"/>
      <c r="W165" s="293"/>
      <c r="X165" s="293"/>
      <c r="Y165" s="293"/>
      <c r="Z165" s="292">
        <f t="shared" si="86"/>
        <v>495</v>
      </c>
      <c r="AA165" s="293"/>
      <c r="AB165" s="292">
        <f t="shared" si="87"/>
        <v>0</v>
      </c>
      <c r="AC165" s="292">
        <f t="shared" si="88"/>
        <v>495</v>
      </c>
      <c r="AD165" s="293"/>
      <c r="AE165" s="293"/>
      <c r="AF165" s="293"/>
      <c r="AG165" s="293"/>
      <c r="AH165" s="293"/>
      <c r="AI165" s="293"/>
      <c r="AJ165" s="293"/>
      <c r="AK165" s="292">
        <f t="shared" si="89"/>
        <v>495</v>
      </c>
      <c r="AL165" s="293">
        <v>990</v>
      </c>
      <c r="AM165" s="292">
        <f t="shared" si="90"/>
        <v>-495</v>
      </c>
      <c r="AN165" s="292">
        <f t="shared" si="91"/>
        <v>495</v>
      </c>
      <c r="AO165" s="293"/>
      <c r="AP165" s="293"/>
      <c r="AQ165" s="293"/>
      <c r="AR165" s="293"/>
      <c r="AS165" s="293"/>
      <c r="AT165" s="293"/>
      <c r="AU165" s="293"/>
      <c r="AV165" s="292">
        <f t="shared" si="92"/>
        <v>495</v>
      </c>
      <c r="AW165" s="293"/>
      <c r="AX165" s="292">
        <f t="shared" si="93"/>
        <v>0</v>
      </c>
      <c r="AZ165" s="137" t="str">
        <f>IF(F165&gt;P165,"!!!","")</f>
        <v/>
      </c>
      <c r="BA165" s="143" t="str">
        <f>IF(F165='База 2019'!AX162,"","!!!!!")</f>
        <v/>
      </c>
      <c r="BD165" s="143" t="str">
        <f t="shared" si="81"/>
        <v>ENERGOIMPEX</v>
      </c>
    </row>
    <row r="166" spans="1:56" ht="12">
      <c r="A166" s="288">
        <v>156</v>
      </c>
      <c r="B166" s="294" t="s">
        <v>3084</v>
      </c>
      <c r="C166" s="290" t="s">
        <v>10</v>
      </c>
      <c r="D166" s="290" t="s">
        <v>12</v>
      </c>
      <c r="E166" s="295">
        <v>45</v>
      </c>
      <c r="F166" s="292">
        <v>0</v>
      </c>
      <c r="G166" s="292">
        <f t="shared" si="82"/>
        <v>135</v>
      </c>
      <c r="H166" s="293"/>
      <c r="I166" s="293"/>
      <c r="J166" s="293"/>
      <c r="K166" s="293"/>
      <c r="L166" s="293"/>
      <c r="M166" s="293"/>
      <c r="N166" s="293"/>
      <c r="O166" s="292">
        <f t="shared" si="83"/>
        <v>135</v>
      </c>
      <c r="P166" s="293">
        <v>540</v>
      </c>
      <c r="Q166" s="292">
        <f t="shared" si="84"/>
        <v>-405</v>
      </c>
      <c r="R166" s="292">
        <f t="shared" si="85"/>
        <v>135</v>
      </c>
      <c r="S166" s="293"/>
      <c r="T166" s="293"/>
      <c r="U166" s="293"/>
      <c r="V166" s="293"/>
      <c r="W166" s="293">
        <v>100</v>
      </c>
      <c r="X166" s="293"/>
      <c r="Y166" s="293"/>
      <c r="Z166" s="292">
        <f t="shared" si="86"/>
        <v>235</v>
      </c>
      <c r="AA166" s="293"/>
      <c r="AB166" s="292">
        <f t="shared" si="87"/>
        <v>-170</v>
      </c>
      <c r="AC166" s="292">
        <f t="shared" si="88"/>
        <v>135</v>
      </c>
      <c r="AD166" s="293"/>
      <c r="AE166" s="293"/>
      <c r="AF166" s="293"/>
      <c r="AG166" s="293"/>
      <c r="AH166" s="293"/>
      <c r="AI166" s="293"/>
      <c r="AJ166" s="293"/>
      <c r="AK166" s="292">
        <f t="shared" si="89"/>
        <v>135</v>
      </c>
      <c r="AL166" s="293">
        <v>100</v>
      </c>
      <c r="AM166" s="292">
        <f t="shared" si="90"/>
        <v>-135</v>
      </c>
      <c r="AN166" s="292">
        <f t="shared" si="91"/>
        <v>135</v>
      </c>
      <c r="AO166" s="293"/>
      <c r="AP166" s="293">
        <v>100</v>
      </c>
      <c r="AQ166" s="293"/>
      <c r="AR166" s="293"/>
      <c r="AS166" s="293"/>
      <c r="AT166" s="293"/>
      <c r="AU166" s="293"/>
      <c r="AV166" s="292">
        <f t="shared" si="92"/>
        <v>235</v>
      </c>
      <c r="AW166" s="293">
        <v>100</v>
      </c>
      <c r="AX166" s="292">
        <f t="shared" si="93"/>
        <v>0</v>
      </c>
      <c r="AY166" s="137" t="str">
        <f t="shared" si="80"/>
        <v>*</v>
      </c>
      <c r="AZ166" s="143"/>
      <c r="BA166" s="143" t="str">
        <f>IF(F166='База 2019'!AX164,"","!!!!!")</f>
        <v/>
      </c>
      <c r="BD166" s="143" t="str">
        <f t="shared" si="81"/>
        <v>ENTEH</v>
      </c>
    </row>
    <row r="167" spans="1:56" ht="12">
      <c r="A167" s="288">
        <v>157</v>
      </c>
      <c r="B167" s="294" t="s">
        <v>1382</v>
      </c>
      <c r="C167" s="290" t="s">
        <v>23</v>
      </c>
      <c r="D167" s="290" t="s">
        <v>1356</v>
      </c>
      <c r="E167" s="295">
        <v>40</v>
      </c>
      <c r="F167" s="292">
        <v>0</v>
      </c>
      <c r="G167" s="292">
        <f t="shared" si="82"/>
        <v>120</v>
      </c>
      <c r="H167" s="293"/>
      <c r="I167" s="293"/>
      <c r="J167" s="293"/>
      <c r="K167" s="293"/>
      <c r="L167" s="293"/>
      <c r="M167" s="293"/>
      <c r="N167" s="293"/>
      <c r="O167" s="292">
        <f t="shared" si="83"/>
        <v>120</v>
      </c>
      <c r="P167" s="293"/>
      <c r="Q167" s="292">
        <f t="shared" si="84"/>
        <v>120</v>
      </c>
      <c r="R167" s="292">
        <f t="shared" si="85"/>
        <v>120</v>
      </c>
      <c r="S167" s="293"/>
      <c r="T167" s="293"/>
      <c r="U167" s="293"/>
      <c r="V167" s="293"/>
      <c r="W167" s="293"/>
      <c r="X167" s="293"/>
      <c r="Y167" s="293"/>
      <c r="Z167" s="292">
        <f t="shared" si="86"/>
        <v>120</v>
      </c>
      <c r="AA167" s="293">
        <v>480</v>
      </c>
      <c r="AB167" s="292">
        <f t="shared" si="87"/>
        <v>-240</v>
      </c>
      <c r="AC167" s="292">
        <f t="shared" si="88"/>
        <v>120</v>
      </c>
      <c r="AD167" s="293"/>
      <c r="AE167" s="293"/>
      <c r="AF167" s="293"/>
      <c r="AG167" s="293"/>
      <c r="AH167" s="293"/>
      <c r="AI167" s="293"/>
      <c r="AJ167" s="293"/>
      <c r="AK167" s="292">
        <f t="shared" si="89"/>
        <v>120</v>
      </c>
      <c r="AL167" s="293"/>
      <c r="AM167" s="292">
        <f t="shared" si="90"/>
        <v>-120</v>
      </c>
      <c r="AN167" s="292">
        <f t="shared" si="91"/>
        <v>120</v>
      </c>
      <c r="AO167" s="293"/>
      <c r="AP167" s="293"/>
      <c r="AQ167" s="293"/>
      <c r="AR167" s="293"/>
      <c r="AS167" s="293"/>
      <c r="AT167" s="293"/>
      <c r="AU167" s="293"/>
      <c r="AV167" s="292">
        <f t="shared" si="92"/>
        <v>120</v>
      </c>
      <c r="AW167" s="293"/>
      <c r="AX167" s="292">
        <f t="shared" si="93"/>
        <v>0</v>
      </c>
      <c r="AY167" s="137" t="str">
        <f t="shared" si="80"/>
        <v>*</v>
      </c>
      <c r="AZ167" s="143"/>
      <c r="BA167" s="143" t="str">
        <f>IF(F167='База 2019'!AX165,"","!!!!!")</f>
        <v>!!!!!</v>
      </c>
      <c r="BD167" s="143" t="str">
        <f t="shared" si="81"/>
        <v>EUROASIG-GRUP</v>
      </c>
    </row>
    <row r="168" spans="1:56" ht="12">
      <c r="A168" s="288">
        <v>158</v>
      </c>
      <c r="B168" s="289" t="s">
        <v>301</v>
      </c>
      <c r="C168" s="290" t="s">
        <v>23</v>
      </c>
      <c r="D168" s="290" t="s">
        <v>303</v>
      </c>
      <c r="E168" s="291">
        <v>180</v>
      </c>
      <c r="F168" s="292">
        <v>0</v>
      </c>
      <c r="G168" s="292">
        <f t="shared" si="82"/>
        <v>540</v>
      </c>
      <c r="H168" s="293"/>
      <c r="I168" s="293"/>
      <c r="J168" s="293"/>
      <c r="K168" s="293"/>
      <c r="L168" s="293"/>
      <c r="M168" s="293"/>
      <c r="N168" s="293"/>
      <c r="O168" s="292">
        <f t="shared" si="83"/>
        <v>540</v>
      </c>
      <c r="P168" s="293">
        <v>2160</v>
      </c>
      <c r="Q168" s="292">
        <f t="shared" si="84"/>
        <v>-1620</v>
      </c>
      <c r="R168" s="292">
        <f t="shared" si="85"/>
        <v>540</v>
      </c>
      <c r="S168" s="293"/>
      <c r="T168" s="293"/>
      <c r="U168" s="293"/>
      <c r="V168" s="293"/>
      <c r="W168" s="293"/>
      <c r="X168" s="293"/>
      <c r="Y168" s="293"/>
      <c r="Z168" s="292">
        <f t="shared" si="86"/>
        <v>540</v>
      </c>
      <c r="AA168" s="293">
        <v>100</v>
      </c>
      <c r="AB168" s="292">
        <f t="shared" si="87"/>
        <v>-1180</v>
      </c>
      <c r="AC168" s="292">
        <f t="shared" si="88"/>
        <v>540</v>
      </c>
      <c r="AD168" s="293"/>
      <c r="AE168" s="293"/>
      <c r="AF168" s="293"/>
      <c r="AG168" s="293"/>
      <c r="AH168" s="293">
        <v>100</v>
      </c>
      <c r="AI168" s="293"/>
      <c r="AJ168" s="293"/>
      <c r="AK168" s="292">
        <f t="shared" si="89"/>
        <v>640</v>
      </c>
      <c r="AL168" s="293"/>
      <c r="AM168" s="292">
        <f t="shared" si="90"/>
        <v>-540</v>
      </c>
      <c r="AN168" s="292">
        <f t="shared" si="91"/>
        <v>540</v>
      </c>
      <c r="AO168" s="293"/>
      <c r="AP168" s="293"/>
      <c r="AQ168" s="293"/>
      <c r="AR168" s="293"/>
      <c r="AS168" s="293"/>
      <c r="AT168" s="293"/>
      <c r="AU168" s="293"/>
      <c r="AV168" s="292">
        <f t="shared" si="92"/>
        <v>540</v>
      </c>
      <c r="AW168" s="293"/>
      <c r="AX168" s="292">
        <f t="shared" si="93"/>
        <v>0</v>
      </c>
      <c r="AY168" s="137" t="str">
        <f t="shared" si="80"/>
        <v>*</v>
      </c>
      <c r="AZ168" s="137" t="str">
        <f>IF(F168&gt;P168,"!!!","")</f>
        <v/>
      </c>
      <c r="BA168" s="143" t="str">
        <f>IF(F168='База 2019'!AX166,"","!!!!!")</f>
        <v/>
      </c>
      <c r="BD168" s="143" t="str">
        <f t="shared" si="81"/>
        <v>EUROFARMACO</v>
      </c>
    </row>
    <row r="169" spans="1:56" ht="12">
      <c r="A169" s="288">
        <v>159</v>
      </c>
      <c r="B169" s="289" t="s">
        <v>1612</v>
      </c>
      <c r="C169" s="290" t="s">
        <v>14</v>
      </c>
      <c r="D169" s="290"/>
      <c r="E169" s="291">
        <v>100</v>
      </c>
      <c r="F169" s="292">
        <v>0</v>
      </c>
      <c r="G169" s="292">
        <f t="shared" si="82"/>
        <v>300</v>
      </c>
      <c r="H169" s="293"/>
      <c r="I169" s="293"/>
      <c r="J169" s="293"/>
      <c r="K169" s="293"/>
      <c r="L169" s="293"/>
      <c r="M169" s="293"/>
      <c r="N169" s="293"/>
      <c r="O169" s="292">
        <f t="shared" si="83"/>
        <v>300</v>
      </c>
      <c r="P169" s="293"/>
      <c r="Q169" s="292">
        <f t="shared" si="84"/>
        <v>300</v>
      </c>
      <c r="R169" s="292">
        <f t="shared" si="85"/>
        <v>300</v>
      </c>
      <c r="S169" s="293"/>
      <c r="T169" s="293"/>
      <c r="U169" s="293"/>
      <c r="V169" s="293"/>
      <c r="W169" s="293">
        <v>100</v>
      </c>
      <c r="X169" s="293"/>
      <c r="Y169" s="293"/>
      <c r="Z169" s="292">
        <f t="shared" si="86"/>
        <v>400</v>
      </c>
      <c r="AA169" s="293">
        <v>1000</v>
      </c>
      <c r="AB169" s="292">
        <f t="shared" si="87"/>
        <v>-300</v>
      </c>
      <c r="AC169" s="292">
        <f t="shared" si="88"/>
        <v>300</v>
      </c>
      <c r="AD169" s="293"/>
      <c r="AE169" s="293"/>
      <c r="AF169" s="293"/>
      <c r="AG169" s="293"/>
      <c r="AH169" s="293"/>
      <c r="AI169" s="293"/>
      <c r="AJ169" s="293"/>
      <c r="AK169" s="292">
        <f t="shared" si="89"/>
        <v>300</v>
      </c>
      <c r="AL169" s="293">
        <v>300</v>
      </c>
      <c r="AM169" s="292">
        <f t="shared" si="90"/>
        <v>-300</v>
      </c>
      <c r="AN169" s="292">
        <f t="shared" si="91"/>
        <v>300</v>
      </c>
      <c r="AO169" s="293"/>
      <c r="AP169" s="293"/>
      <c r="AQ169" s="293"/>
      <c r="AR169" s="293"/>
      <c r="AS169" s="293"/>
      <c r="AT169" s="293"/>
      <c r="AU169" s="293"/>
      <c r="AV169" s="292">
        <f t="shared" si="92"/>
        <v>300</v>
      </c>
      <c r="AW169" s="293"/>
      <c r="AX169" s="292">
        <f t="shared" si="93"/>
        <v>0</v>
      </c>
      <c r="AY169" s="137" t="str">
        <f t="shared" si="80"/>
        <v>*</v>
      </c>
      <c r="AZ169" s="137" t="str">
        <f>IF(F169&gt;P169,"!!!","")</f>
        <v/>
      </c>
      <c r="BA169" s="143" t="str">
        <f>IF(F169='База 2019'!AX168,"","!!!!!")</f>
        <v/>
      </c>
      <c r="BD169" s="143" t="str">
        <f t="shared" si="81"/>
        <v>EVIDENT-ELECTRO</v>
      </c>
    </row>
    <row r="170" spans="1:56" ht="12">
      <c r="A170" s="288">
        <v>160</v>
      </c>
      <c r="B170" s="289" t="s">
        <v>3085</v>
      </c>
      <c r="C170" s="290" t="s">
        <v>23</v>
      </c>
      <c r="D170" s="290" t="s">
        <v>305</v>
      </c>
      <c r="E170" s="291">
        <v>65</v>
      </c>
      <c r="F170" s="292">
        <v>0</v>
      </c>
      <c r="G170" s="292"/>
      <c r="H170" s="293"/>
      <c r="I170" s="293"/>
      <c r="J170" s="293"/>
      <c r="K170" s="293"/>
      <c r="L170" s="293"/>
      <c r="M170" s="293"/>
      <c r="N170" s="293"/>
      <c r="O170" s="292">
        <f t="shared" si="83"/>
        <v>0</v>
      </c>
      <c r="P170" s="293"/>
      <c r="Q170" s="292">
        <f t="shared" si="84"/>
        <v>0</v>
      </c>
      <c r="R170" s="292"/>
      <c r="S170" s="293"/>
      <c r="T170" s="293"/>
      <c r="U170" s="293"/>
      <c r="V170" s="293"/>
      <c r="W170" s="293"/>
      <c r="X170" s="293"/>
      <c r="Y170" s="293"/>
      <c r="Z170" s="292">
        <f t="shared" si="86"/>
        <v>0</v>
      </c>
      <c r="AA170" s="293"/>
      <c r="AB170" s="292">
        <f t="shared" si="87"/>
        <v>0</v>
      </c>
      <c r="AC170" s="292"/>
      <c r="AD170" s="293"/>
      <c r="AE170" s="293"/>
      <c r="AF170" s="293"/>
      <c r="AG170" s="293"/>
      <c r="AH170" s="293"/>
      <c r="AI170" s="293"/>
      <c r="AJ170" s="293"/>
      <c r="AK170" s="292">
        <f t="shared" si="89"/>
        <v>0</v>
      </c>
      <c r="AL170" s="293"/>
      <c r="AM170" s="292">
        <f t="shared" si="90"/>
        <v>0</v>
      </c>
      <c r="AN170" s="292"/>
      <c r="AO170" s="293"/>
      <c r="AP170" s="293"/>
      <c r="AQ170" s="293"/>
      <c r="AR170" s="293"/>
      <c r="AS170" s="293"/>
      <c r="AT170" s="293"/>
      <c r="AU170" s="293"/>
      <c r="AV170" s="292">
        <f t="shared" si="92"/>
        <v>0</v>
      </c>
      <c r="AW170" s="293"/>
      <c r="AX170" s="292">
        <f t="shared" si="93"/>
        <v>0</v>
      </c>
      <c r="AY170" s="137" t="str">
        <f t="shared" si="80"/>
        <v>*</v>
      </c>
      <c r="AZ170" s="143"/>
      <c r="BA170" s="143" t="str">
        <f>IF(F170='База 2019'!AX169,"","!!!!!")</f>
        <v/>
      </c>
      <c r="BD170" s="143" t="str">
        <f t="shared" si="81"/>
        <v>EVNARA (STOP 01.01.20)</v>
      </c>
    </row>
    <row r="171" spans="1:56" ht="12">
      <c r="A171" s="288">
        <v>161</v>
      </c>
      <c r="B171" s="289" t="s">
        <v>306</v>
      </c>
      <c r="C171" s="290" t="s">
        <v>23</v>
      </c>
      <c r="D171" s="290" t="s">
        <v>12</v>
      </c>
      <c r="E171" s="291">
        <v>110</v>
      </c>
      <c r="F171" s="292">
        <v>520</v>
      </c>
      <c r="G171" s="292">
        <f t="shared" ref="G171:G190" si="94">E171*3</f>
        <v>330</v>
      </c>
      <c r="H171" s="293"/>
      <c r="I171" s="293"/>
      <c r="J171" s="293"/>
      <c r="K171" s="293"/>
      <c r="L171" s="293"/>
      <c r="M171" s="293"/>
      <c r="N171" s="293"/>
      <c r="O171" s="292">
        <f t="shared" si="83"/>
        <v>330</v>
      </c>
      <c r="P171" s="293">
        <v>520</v>
      </c>
      <c r="Q171" s="292">
        <f t="shared" si="84"/>
        <v>330</v>
      </c>
      <c r="R171" s="292">
        <f t="shared" ref="R171:R190" si="95">E171*3</f>
        <v>330</v>
      </c>
      <c r="S171" s="293"/>
      <c r="T171" s="293"/>
      <c r="U171" s="293"/>
      <c r="V171" s="293"/>
      <c r="W171" s="293">
        <v>100</v>
      </c>
      <c r="X171" s="293"/>
      <c r="Y171" s="293"/>
      <c r="Z171" s="292">
        <f t="shared" si="86"/>
        <v>430</v>
      </c>
      <c r="AA171" s="293">
        <v>1090</v>
      </c>
      <c r="AB171" s="292">
        <f t="shared" si="87"/>
        <v>-330</v>
      </c>
      <c r="AC171" s="292">
        <f t="shared" ref="AC171:AC190" si="96">$E171*3</f>
        <v>330</v>
      </c>
      <c r="AD171" s="293"/>
      <c r="AE171" s="293"/>
      <c r="AF171" s="293"/>
      <c r="AG171" s="293"/>
      <c r="AH171" s="293"/>
      <c r="AI171" s="293"/>
      <c r="AJ171" s="293"/>
      <c r="AK171" s="292">
        <f t="shared" si="89"/>
        <v>330</v>
      </c>
      <c r="AL171" s="293"/>
      <c r="AM171" s="292">
        <f t="shared" si="90"/>
        <v>0</v>
      </c>
      <c r="AN171" s="292">
        <f t="shared" ref="AN171:AN190" si="97">$E171*3</f>
        <v>330</v>
      </c>
      <c r="AO171" s="293"/>
      <c r="AP171" s="293"/>
      <c r="AQ171" s="293"/>
      <c r="AR171" s="293"/>
      <c r="AS171" s="293"/>
      <c r="AT171" s="293"/>
      <c r="AU171" s="293"/>
      <c r="AV171" s="292">
        <f t="shared" si="92"/>
        <v>330</v>
      </c>
      <c r="AW171" s="293">
        <v>330</v>
      </c>
      <c r="AX171" s="292">
        <f t="shared" si="93"/>
        <v>0</v>
      </c>
      <c r="AY171" s="137" t="str">
        <f t="shared" si="80"/>
        <v>*</v>
      </c>
      <c r="AZ171" s="137" t="str">
        <f>IF(F171&gt;P171,"!!!","")</f>
        <v/>
      </c>
      <c r="BA171" s="143" t="str">
        <f>IF(F171='База 2019'!AX170,"","!!!!!")</f>
        <v>!!!!!</v>
      </c>
      <c r="BD171" s="143" t="str">
        <f t="shared" si="81"/>
        <v>EXIMOTOR</v>
      </c>
    </row>
    <row r="172" spans="1:56" ht="12">
      <c r="A172" s="288">
        <v>162</v>
      </c>
      <c r="B172" s="294" t="s">
        <v>3086</v>
      </c>
      <c r="C172" s="290" t="s">
        <v>10</v>
      </c>
      <c r="D172" s="290" t="s">
        <v>310</v>
      </c>
      <c r="E172" s="295">
        <v>125</v>
      </c>
      <c r="F172" s="292">
        <v>750</v>
      </c>
      <c r="G172" s="292">
        <f t="shared" si="94"/>
        <v>375</v>
      </c>
      <c r="H172" s="293"/>
      <c r="I172" s="293"/>
      <c r="J172" s="293"/>
      <c r="K172" s="293"/>
      <c r="L172" s="293"/>
      <c r="M172" s="293"/>
      <c r="N172" s="293"/>
      <c r="O172" s="292">
        <f t="shared" si="83"/>
        <v>375</v>
      </c>
      <c r="P172" s="293">
        <v>750</v>
      </c>
      <c r="Q172" s="292">
        <f t="shared" si="84"/>
        <v>375</v>
      </c>
      <c r="R172" s="292">
        <f t="shared" si="95"/>
        <v>375</v>
      </c>
      <c r="S172" s="293"/>
      <c r="T172" s="293"/>
      <c r="U172" s="293"/>
      <c r="V172" s="293"/>
      <c r="W172" s="293"/>
      <c r="X172" s="293"/>
      <c r="Y172" s="293"/>
      <c r="Z172" s="292">
        <f t="shared" si="86"/>
        <v>375</v>
      </c>
      <c r="AA172" s="293">
        <v>750</v>
      </c>
      <c r="AB172" s="292">
        <f t="shared" si="87"/>
        <v>0</v>
      </c>
      <c r="AC172" s="292">
        <f t="shared" si="96"/>
        <v>375</v>
      </c>
      <c r="AD172" s="293"/>
      <c r="AE172" s="293"/>
      <c r="AF172" s="293"/>
      <c r="AG172" s="293"/>
      <c r="AH172" s="293"/>
      <c r="AI172" s="293"/>
      <c r="AJ172" s="293"/>
      <c r="AK172" s="292">
        <f t="shared" si="89"/>
        <v>375</v>
      </c>
      <c r="AL172" s="293">
        <v>375</v>
      </c>
      <c r="AM172" s="292">
        <f t="shared" si="90"/>
        <v>0</v>
      </c>
      <c r="AN172" s="292">
        <f t="shared" si="97"/>
        <v>375</v>
      </c>
      <c r="AO172" s="293"/>
      <c r="AP172" s="293"/>
      <c r="AQ172" s="293"/>
      <c r="AR172" s="293"/>
      <c r="AS172" s="293"/>
      <c r="AT172" s="293"/>
      <c r="AU172" s="293"/>
      <c r="AV172" s="292">
        <f t="shared" si="92"/>
        <v>375</v>
      </c>
      <c r="AW172" s="293"/>
      <c r="AX172" s="292">
        <f t="shared" si="93"/>
        <v>375</v>
      </c>
      <c r="AY172" s="137" t="str">
        <f t="shared" si="80"/>
        <v/>
      </c>
      <c r="AZ172" s="137" t="str">
        <f>IF(F172&gt;P172,"!!!","")</f>
        <v/>
      </c>
      <c r="BA172" s="143" t="str">
        <f>IF(F172='База 2019'!AX171,"","!!!!!")</f>
        <v>!!!!!</v>
      </c>
      <c r="BD172" s="143" t="str">
        <f t="shared" si="81"/>
        <v>EXTEND-AUTO</v>
      </c>
    </row>
    <row r="173" spans="1:56" ht="12">
      <c r="A173" s="288">
        <v>163</v>
      </c>
      <c r="B173" s="294" t="s">
        <v>1498</v>
      </c>
      <c r="C173" s="290" t="s">
        <v>10</v>
      </c>
      <c r="D173" s="290" t="s">
        <v>12</v>
      </c>
      <c r="E173" s="295">
        <v>35</v>
      </c>
      <c r="F173" s="292">
        <v>840</v>
      </c>
      <c r="G173" s="292">
        <f t="shared" si="94"/>
        <v>105</v>
      </c>
      <c r="H173" s="293"/>
      <c r="I173" s="293"/>
      <c r="J173" s="293"/>
      <c r="K173" s="293"/>
      <c r="L173" s="293"/>
      <c r="M173" s="293"/>
      <c r="N173" s="293"/>
      <c r="O173" s="292">
        <f t="shared" si="83"/>
        <v>105</v>
      </c>
      <c r="P173" s="293"/>
      <c r="Q173" s="292">
        <f t="shared" si="84"/>
        <v>945</v>
      </c>
      <c r="R173" s="292">
        <f t="shared" si="95"/>
        <v>105</v>
      </c>
      <c r="S173" s="293"/>
      <c r="T173" s="293"/>
      <c r="U173" s="293"/>
      <c r="V173" s="293"/>
      <c r="W173" s="293"/>
      <c r="X173" s="293"/>
      <c r="Y173" s="293"/>
      <c r="Z173" s="292">
        <f t="shared" si="86"/>
        <v>105</v>
      </c>
      <c r="AA173" s="293"/>
      <c r="AB173" s="292">
        <f t="shared" si="87"/>
        <v>1050</v>
      </c>
      <c r="AC173" s="292">
        <f t="shared" si="96"/>
        <v>105</v>
      </c>
      <c r="AD173" s="293"/>
      <c r="AE173" s="293"/>
      <c r="AF173" s="293"/>
      <c r="AG173" s="293"/>
      <c r="AH173" s="293"/>
      <c r="AI173" s="293"/>
      <c r="AJ173" s="293"/>
      <c r="AK173" s="292">
        <f t="shared" si="89"/>
        <v>105</v>
      </c>
      <c r="AL173" s="293"/>
      <c r="AM173" s="292">
        <f t="shared" si="90"/>
        <v>1155</v>
      </c>
      <c r="AN173" s="292">
        <v>35</v>
      </c>
      <c r="AO173" s="293"/>
      <c r="AP173" s="293"/>
      <c r="AQ173" s="293"/>
      <c r="AR173" s="293"/>
      <c r="AS173" s="293"/>
      <c r="AT173" s="293"/>
      <c r="AU173" s="293"/>
      <c r="AV173" s="292">
        <f t="shared" si="92"/>
        <v>35</v>
      </c>
      <c r="AW173" s="293"/>
      <c r="AX173" s="292">
        <f t="shared" si="93"/>
        <v>1190</v>
      </c>
      <c r="AY173" s="137" t="str">
        <f t="shared" si="80"/>
        <v/>
      </c>
      <c r="AZ173" s="143"/>
      <c r="BA173" s="143" t="str">
        <f>IF(F173='База 2019'!AX172,"","!!!!!")</f>
        <v>!!!!!</v>
      </c>
      <c r="BD173" s="143" t="str">
        <f t="shared" si="81"/>
        <v>FABRICA DE FERMENTARE A TUTUNULUI DIN ORHEI</v>
      </c>
    </row>
    <row r="174" spans="1:56" ht="12">
      <c r="A174" s="288">
        <v>164</v>
      </c>
      <c r="B174" s="294" t="s">
        <v>3087</v>
      </c>
      <c r="C174" s="290" t="s">
        <v>10</v>
      </c>
      <c r="D174" s="290" t="s">
        <v>41</v>
      </c>
      <c r="E174" s="295">
        <v>145</v>
      </c>
      <c r="F174" s="292">
        <v>0</v>
      </c>
      <c r="G174" s="292">
        <f t="shared" si="94"/>
        <v>435</v>
      </c>
      <c r="H174" s="293"/>
      <c r="I174" s="293"/>
      <c r="J174" s="293"/>
      <c r="K174" s="293"/>
      <c r="L174" s="293"/>
      <c r="M174" s="293"/>
      <c r="N174" s="293"/>
      <c r="O174" s="292">
        <f t="shared" si="83"/>
        <v>435</v>
      </c>
      <c r="P174" s="293">
        <v>870</v>
      </c>
      <c r="Q174" s="292">
        <f t="shared" si="84"/>
        <v>-435</v>
      </c>
      <c r="R174" s="292">
        <f t="shared" si="95"/>
        <v>435</v>
      </c>
      <c r="S174" s="293"/>
      <c r="T174" s="293"/>
      <c r="U174" s="293"/>
      <c r="V174" s="293"/>
      <c r="W174" s="293"/>
      <c r="X174" s="293"/>
      <c r="Y174" s="293"/>
      <c r="Z174" s="292">
        <f t="shared" si="86"/>
        <v>435</v>
      </c>
      <c r="AA174" s="293"/>
      <c r="AB174" s="292">
        <f t="shared" si="87"/>
        <v>0</v>
      </c>
      <c r="AC174" s="292">
        <f t="shared" si="96"/>
        <v>435</v>
      </c>
      <c r="AD174" s="293"/>
      <c r="AE174" s="293"/>
      <c r="AF174" s="293"/>
      <c r="AG174" s="293"/>
      <c r="AH174" s="293"/>
      <c r="AI174" s="293"/>
      <c r="AJ174" s="293"/>
      <c r="AK174" s="292">
        <f t="shared" si="89"/>
        <v>435</v>
      </c>
      <c r="AL174" s="293">
        <v>870</v>
      </c>
      <c r="AM174" s="292">
        <f t="shared" si="90"/>
        <v>-435</v>
      </c>
      <c r="AN174" s="292">
        <f t="shared" si="97"/>
        <v>435</v>
      </c>
      <c r="AO174" s="293"/>
      <c r="AP174" s="293"/>
      <c r="AQ174" s="293"/>
      <c r="AR174" s="293"/>
      <c r="AS174" s="293"/>
      <c r="AT174" s="293"/>
      <c r="AU174" s="293"/>
      <c r="AV174" s="292">
        <f t="shared" si="92"/>
        <v>435</v>
      </c>
      <c r="AW174" s="293"/>
      <c r="AX174" s="292">
        <f t="shared" si="93"/>
        <v>0</v>
      </c>
      <c r="AY174" s="137" t="str">
        <f t="shared" si="80"/>
        <v>*</v>
      </c>
      <c r="AZ174" s="143"/>
      <c r="BA174" s="143" t="str">
        <f>IF(F174='База 2019'!AX174,"","!!!!!")</f>
        <v>!!!!!</v>
      </c>
      <c r="BD174" s="143" t="str">
        <f t="shared" si="81"/>
        <v>FABRICA DE PRODUSE LACTATE DIN CIMISLIA</v>
      </c>
    </row>
    <row r="175" spans="1:56" ht="12">
      <c r="A175" s="288">
        <v>165</v>
      </c>
      <c r="B175" s="294" t="s">
        <v>3088</v>
      </c>
      <c r="C175" s="290" t="s">
        <v>10</v>
      </c>
      <c r="D175" s="290" t="s">
        <v>834</v>
      </c>
      <c r="E175" s="295">
        <v>190</v>
      </c>
      <c r="F175" s="292">
        <v>0</v>
      </c>
      <c r="G175" s="292">
        <f t="shared" si="94"/>
        <v>570</v>
      </c>
      <c r="H175" s="293"/>
      <c r="I175" s="293"/>
      <c r="J175" s="293"/>
      <c r="K175" s="293"/>
      <c r="L175" s="293"/>
      <c r="M175" s="293"/>
      <c r="N175" s="293"/>
      <c r="O175" s="292">
        <f t="shared" si="83"/>
        <v>570</v>
      </c>
      <c r="P175" s="293">
        <v>570</v>
      </c>
      <c r="Q175" s="292">
        <f t="shared" si="84"/>
        <v>0</v>
      </c>
      <c r="R175" s="292">
        <f t="shared" si="95"/>
        <v>570</v>
      </c>
      <c r="S175" s="293"/>
      <c r="T175" s="293"/>
      <c r="U175" s="293"/>
      <c r="V175" s="293"/>
      <c r="W175" s="293">
        <v>100</v>
      </c>
      <c r="X175" s="293"/>
      <c r="Y175" s="293"/>
      <c r="Z175" s="292">
        <f t="shared" si="86"/>
        <v>670</v>
      </c>
      <c r="AA175" s="293">
        <v>670</v>
      </c>
      <c r="AB175" s="292">
        <f t="shared" si="87"/>
        <v>0</v>
      </c>
      <c r="AC175" s="292">
        <f t="shared" si="96"/>
        <v>570</v>
      </c>
      <c r="AD175" s="293"/>
      <c r="AE175" s="293"/>
      <c r="AF175" s="293"/>
      <c r="AG175" s="293"/>
      <c r="AH175" s="293"/>
      <c r="AI175" s="293"/>
      <c r="AJ175" s="293"/>
      <c r="AK175" s="292">
        <f t="shared" si="89"/>
        <v>570</v>
      </c>
      <c r="AL175" s="293">
        <v>570</v>
      </c>
      <c r="AM175" s="292">
        <f t="shared" si="90"/>
        <v>0</v>
      </c>
      <c r="AN175" s="292">
        <f t="shared" si="97"/>
        <v>570</v>
      </c>
      <c r="AO175" s="293"/>
      <c r="AP175" s="293"/>
      <c r="AQ175" s="293"/>
      <c r="AR175" s="293"/>
      <c r="AS175" s="293"/>
      <c r="AT175" s="293"/>
      <c r="AU175" s="293"/>
      <c r="AV175" s="292">
        <f t="shared" si="92"/>
        <v>570</v>
      </c>
      <c r="AW175" s="293"/>
      <c r="AX175" s="292">
        <f t="shared" si="93"/>
        <v>570</v>
      </c>
      <c r="AY175" s="137" t="str">
        <f t="shared" si="80"/>
        <v/>
      </c>
      <c r="AZ175" s="143"/>
      <c r="BA175" s="143" t="str">
        <f>IF(F175='База 2019'!AX175,"","!!!!!")</f>
        <v/>
      </c>
      <c r="BD175" s="143" t="str">
        <f t="shared" si="81"/>
        <v>FABRICA DE PRODUSE LACTATE DIN HINCESTI</v>
      </c>
    </row>
    <row r="176" spans="1:56" ht="12">
      <c r="A176" s="288">
        <v>166</v>
      </c>
      <c r="B176" s="294" t="s">
        <v>1497</v>
      </c>
      <c r="C176" s="290" t="s">
        <v>10</v>
      </c>
      <c r="D176" s="290" t="s">
        <v>346</v>
      </c>
      <c r="E176" s="295">
        <v>120</v>
      </c>
      <c r="F176" s="292">
        <v>720</v>
      </c>
      <c r="G176" s="292">
        <f t="shared" si="94"/>
        <v>360</v>
      </c>
      <c r="H176" s="293"/>
      <c r="I176" s="293"/>
      <c r="J176" s="293"/>
      <c r="K176" s="293"/>
      <c r="L176" s="293"/>
      <c r="M176" s="293"/>
      <c r="N176" s="293"/>
      <c r="O176" s="292">
        <f t="shared" si="83"/>
        <v>360</v>
      </c>
      <c r="P176" s="293">
        <v>1080</v>
      </c>
      <c r="Q176" s="292">
        <f t="shared" si="84"/>
        <v>0</v>
      </c>
      <c r="R176" s="292">
        <f t="shared" si="95"/>
        <v>360</v>
      </c>
      <c r="S176" s="293">
        <v>50</v>
      </c>
      <c r="T176" s="293"/>
      <c r="U176" s="293"/>
      <c r="V176" s="293"/>
      <c r="W176" s="293">
        <v>100</v>
      </c>
      <c r="X176" s="293"/>
      <c r="Y176" s="293"/>
      <c r="Z176" s="292">
        <f t="shared" si="86"/>
        <v>510</v>
      </c>
      <c r="AA176" s="293">
        <v>360</v>
      </c>
      <c r="AB176" s="292">
        <f t="shared" si="87"/>
        <v>150</v>
      </c>
      <c r="AC176" s="292">
        <f t="shared" si="96"/>
        <v>360</v>
      </c>
      <c r="AD176" s="293"/>
      <c r="AE176" s="293"/>
      <c r="AF176" s="293"/>
      <c r="AG176" s="293"/>
      <c r="AH176" s="293"/>
      <c r="AI176" s="293"/>
      <c r="AJ176" s="293"/>
      <c r="AK176" s="292">
        <f t="shared" si="89"/>
        <v>360</v>
      </c>
      <c r="AL176" s="293">
        <v>510</v>
      </c>
      <c r="AM176" s="292">
        <f t="shared" si="90"/>
        <v>0</v>
      </c>
      <c r="AN176" s="292">
        <f t="shared" si="97"/>
        <v>360</v>
      </c>
      <c r="AO176" s="293"/>
      <c r="AP176" s="293"/>
      <c r="AQ176" s="293"/>
      <c r="AR176" s="293"/>
      <c r="AS176" s="293"/>
      <c r="AT176" s="293"/>
      <c r="AU176" s="293"/>
      <c r="AV176" s="292">
        <f t="shared" si="92"/>
        <v>360</v>
      </c>
      <c r="AW176" s="293">
        <v>360</v>
      </c>
      <c r="AX176" s="292">
        <f t="shared" si="93"/>
        <v>0</v>
      </c>
      <c r="AY176" s="137" t="str">
        <f t="shared" si="80"/>
        <v>*</v>
      </c>
      <c r="AZ176" s="143"/>
      <c r="BA176" s="143" t="str">
        <f>IF(F176='База 2019'!AX176,"","!!!!!")</f>
        <v>!!!!!</v>
      </c>
      <c r="BD176" s="143" t="str">
        <f t="shared" si="81"/>
        <v>FABRICA DE VINURI DIN LEUŞENI</v>
      </c>
    </row>
    <row r="177" spans="1:56" ht="12">
      <c r="A177" s="288">
        <v>167</v>
      </c>
      <c r="B177" s="289" t="s">
        <v>1500</v>
      </c>
      <c r="C177" s="290" t="s">
        <v>14</v>
      </c>
      <c r="D177" s="290" t="s">
        <v>318</v>
      </c>
      <c r="E177" s="291">
        <v>90</v>
      </c>
      <c r="F177" s="292">
        <v>0</v>
      </c>
      <c r="G177" s="292">
        <v>180</v>
      </c>
      <c r="H177" s="293"/>
      <c r="I177" s="293"/>
      <c r="J177" s="293"/>
      <c r="K177" s="293"/>
      <c r="L177" s="293"/>
      <c r="M177" s="293"/>
      <c r="N177" s="293"/>
      <c r="O177" s="292">
        <f t="shared" si="83"/>
        <v>180</v>
      </c>
      <c r="P177" s="293"/>
      <c r="Q177" s="292">
        <f t="shared" si="84"/>
        <v>180</v>
      </c>
      <c r="R177" s="292">
        <v>180</v>
      </c>
      <c r="S177" s="293"/>
      <c r="T177" s="293"/>
      <c r="U177" s="293"/>
      <c r="V177" s="293"/>
      <c r="W177" s="293"/>
      <c r="X177" s="293"/>
      <c r="Y177" s="293"/>
      <c r="Z177" s="292">
        <f t="shared" si="86"/>
        <v>180</v>
      </c>
      <c r="AA177" s="293">
        <v>360</v>
      </c>
      <c r="AB177" s="292">
        <f t="shared" si="87"/>
        <v>0</v>
      </c>
      <c r="AC177" s="292">
        <f t="shared" si="96"/>
        <v>270</v>
      </c>
      <c r="AD177" s="293"/>
      <c r="AE177" s="293"/>
      <c r="AF177" s="293"/>
      <c r="AG177" s="293"/>
      <c r="AH177" s="293"/>
      <c r="AI177" s="293"/>
      <c r="AJ177" s="293"/>
      <c r="AK177" s="292">
        <f t="shared" si="89"/>
        <v>270</v>
      </c>
      <c r="AL177" s="293">
        <v>540</v>
      </c>
      <c r="AM177" s="292">
        <f t="shared" si="90"/>
        <v>-270</v>
      </c>
      <c r="AN177" s="292">
        <f t="shared" si="97"/>
        <v>270</v>
      </c>
      <c r="AO177" s="293"/>
      <c r="AP177" s="293"/>
      <c r="AQ177" s="293"/>
      <c r="AR177" s="293"/>
      <c r="AS177" s="293"/>
      <c r="AT177" s="293"/>
      <c r="AU177" s="293"/>
      <c r="AV177" s="292">
        <f t="shared" si="92"/>
        <v>270</v>
      </c>
      <c r="AW177" s="293"/>
      <c r="AX177" s="292">
        <f t="shared" si="93"/>
        <v>0</v>
      </c>
      <c r="AY177" s="137" t="str">
        <f t="shared" si="80"/>
        <v>*</v>
      </c>
      <c r="AZ177" s="143"/>
      <c r="BA177" s="143" t="str">
        <f>IF(F177='База 2019'!AX177,"","!!!!!")</f>
        <v>!!!!!</v>
      </c>
      <c r="BD177" s="143" t="str">
        <f t="shared" si="81"/>
        <v>FARMACIA DIN ONIŞCANI</v>
      </c>
    </row>
    <row r="178" spans="1:56" ht="12">
      <c r="A178" s="288">
        <v>168</v>
      </c>
      <c r="B178" s="289" t="s">
        <v>1075</v>
      </c>
      <c r="C178" s="290" t="s">
        <v>14</v>
      </c>
      <c r="D178" s="290" t="s">
        <v>12</v>
      </c>
      <c r="E178" s="291">
        <v>185</v>
      </c>
      <c r="F178" s="292">
        <v>2220</v>
      </c>
      <c r="G178" s="292">
        <f t="shared" si="94"/>
        <v>555</v>
      </c>
      <c r="H178" s="293"/>
      <c r="I178" s="293"/>
      <c r="J178" s="293"/>
      <c r="K178" s="293"/>
      <c r="L178" s="293"/>
      <c r="M178" s="293"/>
      <c r="N178" s="293"/>
      <c r="O178" s="292">
        <f t="shared" si="83"/>
        <v>555</v>
      </c>
      <c r="P178" s="293">
        <v>2775</v>
      </c>
      <c r="Q178" s="292">
        <f t="shared" si="84"/>
        <v>0</v>
      </c>
      <c r="R178" s="292">
        <f t="shared" si="95"/>
        <v>555</v>
      </c>
      <c r="S178" s="293"/>
      <c r="T178" s="293"/>
      <c r="U178" s="293"/>
      <c r="V178" s="293"/>
      <c r="W178" s="293"/>
      <c r="X178" s="293"/>
      <c r="Y178" s="293"/>
      <c r="Z178" s="292">
        <f t="shared" si="86"/>
        <v>555</v>
      </c>
      <c r="AA178" s="293"/>
      <c r="AB178" s="292">
        <f t="shared" si="87"/>
        <v>555</v>
      </c>
      <c r="AC178" s="292">
        <f t="shared" si="96"/>
        <v>555</v>
      </c>
      <c r="AD178" s="293"/>
      <c r="AE178" s="293"/>
      <c r="AF178" s="293"/>
      <c r="AG178" s="293"/>
      <c r="AH178" s="293"/>
      <c r="AI178" s="293"/>
      <c r="AJ178" s="293"/>
      <c r="AK178" s="292">
        <f t="shared" si="89"/>
        <v>555</v>
      </c>
      <c r="AL178" s="293">
        <v>1665</v>
      </c>
      <c r="AM178" s="292">
        <f t="shared" si="90"/>
        <v>-555</v>
      </c>
      <c r="AN178" s="292">
        <f t="shared" si="97"/>
        <v>555</v>
      </c>
      <c r="AO178" s="293"/>
      <c r="AP178" s="293"/>
      <c r="AQ178" s="293"/>
      <c r="AR178" s="293"/>
      <c r="AS178" s="293"/>
      <c r="AT178" s="293"/>
      <c r="AU178" s="293"/>
      <c r="AV178" s="292">
        <f t="shared" si="92"/>
        <v>555</v>
      </c>
      <c r="AW178" s="293"/>
      <c r="AX178" s="292">
        <f t="shared" si="93"/>
        <v>0</v>
      </c>
      <c r="AZ178" s="143"/>
      <c r="BA178" s="143" t="str">
        <f>IF(F178='База 2019'!AX179,"","!!!!!")</f>
        <v>!!!!!</v>
      </c>
      <c r="BD178" s="143" t="str">
        <f t="shared" si="81"/>
        <v>FARMACIA NR.57 BASARABEASCA</v>
      </c>
    </row>
    <row r="179" spans="1:56" ht="12">
      <c r="A179" s="288">
        <v>169</v>
      </c>
      <c r="B179" s="289" t="s">
        <v>321</v>
      </c>
      <c r="C179" s="290" t="s">
        <v>14</v>
      </c>
      <c r="D179" s="290" t="s">
        <v>323</v>
      </c>
      <c r="E179" s="291">
        <v>100</v>
      </c>
      <c r="F179" s="292">
        <v>0</v>
      </c>
      <c r="G179" s="292">
        <f t="shared" si="94"/>
        <v>300</v>
      </c>
      <c r="H179" s="293"/>
      <c r="I179" s="293"/>
      <c r="J179" s="293"/>
      <c r="K179" s="293"/>
      <c r="L179" s="293"/>
      <c r="M179" s="293"/>
      <c r="N179" s="293"/>
      <c r="O179" s="292">
        <f t="shared" si="83"/>
        <v>300</v>
      </c>
      <c r="P179" s="293"/>
      <c r="Q179" s="292">
        <f t="shared" si="84"/>
        <v>300</v>
      </c>
      <c r="R179" s="292">
        <f t="shared" si="95"/>
        <v>300</v>
      </c>
      <c r="S179" s="293"/>
      <c r="T179" s="293"/>
      <c r="U179" s="293"/>
      <c r="V179" s="293"/>
      <c r="W179" s="293"/>
      <c r="X179" s="293"/>
      <c r="Y179" s="293"/>
      <c r="Z179" s="292">
        <f t="shared" si="86"/>
        <v>300</v>
      </c>
      <c r="AA179" s="293"/>
      <c r="AB179" s="292">
        <f t="shared" si="87"/>
        <v>600</v>
      </c>
      <c r="AC179" s="292">
        <f t="shared" si="96"/>
        <v>300</v>
      </c>
      <c r="AD179" s="293"/>
      <c r="AE179" s="293"/>
      <c r="AF179" s="293"/>
      <c r="AG179" s="293"/>
      <c r="AH179" s="293"/>
      <c r="AI179" s="293"/>
      <c r="AJ179" s="293"/>
      <c r="AK179" s="292">
        <f t="shared" si="89"/>
        <v>300</v>
      </c>
      <c r="AL179" s="293">
        <v>900</v>
      </c>
      <c r="AM179" s="292">
        <f t="shared" si="90"/>
        <v>0</v>
      </c>
      <c r="AN179" s="292">
        <f t="shared" si="97"/>
        <v>300</v>
      </c>
      <c r="AO179" s="293"/>
      <c r="AP179" s="293"/>
      <c r="AQ179" s="293"/>
      <c r="AR179" s="293"/>
      <c r="AS179" s="293"/>
      <c r="AT179" s="293"/>
      <c r="AU179" s="293"/>
      <c r="AV179" s="292">
        <f t="shared" si="92"/>
        <v>300</v>
      </c>
      <c r="AW179" s="293"/>
      <c r="AX179" s="292">
        <f t="shared" si="93"/>
        <v>300</v>
      </c>
      <c r="AY179" s="137" t="str">
        <f t="shared" si="80"/>
        <v/>
      </c>
      <c r="AZ179" s="143"/>
      <c r="BA179" s="143" t="str">
        <f>IF(F179='База 2019'!AX180,"","!!!!!")</f>
        <v>!!!!!</v>
      </c>
      <c r="BD179" s="143" t="str">
        <f t="shared" si="81"/>
        <v>FARM-COM</v>
      </c>
    </row>
    <row r="180" spans="1:56" ht="12">
      <c r="A180" s="288"/>
      <c r="B180" s="289" t="s">
        <v>3425</v>
      </c>
      <c r="C180" s="290" t="s">
        <v>14</v>
      </c>
      <c r="D180" s="290"/>
      <c r="E180" s="291">
        <v>80</v>
      </c>
      <c r="F180" s="292"/>
      <c r="G180" s="292"/>
      <c r="H180" s="293"/>
      <c r="I180" s="293"/>
      <c r="J180" s="293"/>
      <c r="K180" s="293"/>
      <c r="L180" s="293"/>
      <c r="M180" s="293"/>
      <c r="N180" s="293"/>
      <c r="O180" s="292">
        <f t="shared" si="83"/>
        <v>0</v>
      </c>
      <c r="P180" s="293"/>
      <c r="Q180" s="292"/>
      <c r="R180" s="292"/>
      <c r="S180" s="293"/>
      <c r="T180" s="293"/>
      <c r="U180" s="293"/>
      <c r="V180" s="293"/>
      <c r="W180" s="293"/>
      <c r="X180" s="293"/>
      <c r="Y180" s="293"/>
      <c r="Z180" s="292">
        <f t="shared" si="86"/>
        <v>0</v>
      </c>
      <c r="AA180" s="293"/>
      <c r="AB180" s="292"/>
      <c r="AC180" s="292"/>
      <c r="AD180" s="293"/>
      <c r="AE180" s="293"/>
      <c r="AF180" s="293"/>
      <c r="AG180" s="293"/>
      <c r="AH180" s="293"/>
      <c r="AI180" s="293"/>
      <c r="AJ180" s="293"/>
      <c r="AK180" s="292">
        <f t="shared" si="89"/>
        <v>0</v>
      </c>
      <c r="AL180" s="293"/>
      <c r="AM180" s="292"/>
      <c r="AN180" s="292">
        <v>80</v>
      </c>
      <c r="AO180" s="293"/>
      <c r="AP180" s="293"/>
      <c r="AQ180" s="293"/>
      <c r="AR180" s="293"/>
      <c r="AS180" s="293"/>
      <c r="AT180" s="293"/>
      <c r="AU180" s="293"/>
      <c r="AV180" s="292">
        <f t="shared" si="92"/>
        <v>80</v>
      </c>
      <c r="AW180" s="293">
        <v>80</v>
      </c>
      <c r="AX180" s="292">
        <f t="shared" si="93"/>
        <v>0</v>
      </c>
      <c r="AZ180" s="143"/>
      <c r="BD180" s="143" t="str">
        <f t="shared" si="81"/>
        <v>FĂURARUL</v>
      </c>
    </row>
    <row r="181" spans="1:56" ht="12">
      <c r="A181" s="288">
        <v>170</v>
      </c>
      <c r="B181" s="294" t="s">
        <v>1125</v>
      </c>
      <c r="C181" s="290" t="s">
        <v>10</v>
      </c>
      <c r="D181" s="290" t="s">
        <v>325</v>
      </c>
      <c r="E181" s="295">
        <v>150</v>
      </c>
      <c r="F181" s="292">
        <v>0</v>
      </c>
      <c r="G181" s="292">
        <f t="shared" si="94"/>
        <v>450</v>
      </c>
      <c r="H181" s="293"/>
      <c r="I181" s="293"/>
      <c r="J181" s="293"/>
      <c r="K181" s="293"/>
      <c r="L181" s="293"/>
      <c r="M181" s="293"/>
      <c r="N181" s="293"/>
      <c r="O181" s="292">
        <f t="shared" si="83"/>
        <v>450</v>
      </c>
      <c r="P181" s="293">
        <v>450</v>
      </c>
      <c r="Q181" s="292">
        <f t="shared" si="84"/>
        <v>0</v>
      </c>
      <c r="R181" s="292">
        <f t="shared" si="95"/>
        <v>450</v>
      </c>
      <c r="S181" s="292"/>
      <c r="T181" s="292"/>
      <c r="U181" s="292"/>
      <c r="V181" s="292"/>
      <c r="W181" s="292"/>
      <c r="X181" s="292"/>
      <c r="Y181" s="292"/>
      <c r="Z181" s="292">
        <f t="shared" si="86"/>
        <v>450</v>
      </c>
      <c r="AA181" s="292">
        <v>500</v>
      </c>
      <c r="AB181" s="292">
        <f t="shared" si="87"/>
        <v>-50</v>
      </c>
      <c r="AC181" s="292">
        <f t="shared" si="96"/>
        <v>450</v>
      </c>
      <c r="AD181" s="292"/>
      <c r="AE181" s="292"/>
      <c r="AF181" s="292"/>
      <c r="AG181" s="292"/>
      <c r="AH181" s="292">
        <v>100</v>
      </c>
      <c r="AI181" s="292"/>
      <c r="AJ181" s="292"/>
      <c r="AK181" s="292">
        <f t="shared" si="89"/>
        <v>550</v>
      </c>
      <c r="AL181" s="293">
        <v>950</v>
      </c>
      <c r="AM181" s="292">
        <f t="shared" si="90"/>
        <v>-450</v>
      </c>
      <c r="AN181" s="292">
        <f t="shared" si="97"/>
        <v>450</v>
      </c>
      <c r="AO181" s="293"/>
      <c r="AP181" s="293"/>
      <c r="AQ181" s="293"/>
      <c r="AR181" s="293"/>
      <c r="AS181" s="293"/>
      <c r="AT181" s="293"/>
      <c r="AU181" s="293"/>
      <c r="AV181" s="292">
        <f t="shared" si="92"/>
        <v>450</v>
      </c>
      <c r="AW181" s="293"/>
      <c r="AX181" s="292">
        <f t="shared" si="93"/>
        <v>0</v>
      </c>
      <c r="AY181" s="137" t="str">
        <f t="shared" si="80"/>
        <v>*</v>
      </c>
      <c r="AZ181" s="143"/>
      <c r="BA181" s="143" t="str">
        <f>IF(F181='База 2019'!AX182,"","!!!!!")</f>
        <v/>
      </c>
      <c r="BD181" s="143" t="str">
        <f t="shared" si="81"/>
        <v>FĂURITORUL IALOVENI</v>
      </c>
    </row>
    <row r="182" spans="1:56" ht="12">
      <c r="A182" s="288">
        <v>171</v>
      </c>
      <c r="B182" s="294" t="s">
        <v>1126</v>
      </c>
      <c r="C182" s="290" t="s">
        <v>14</v>
      </c>
      <c r="D182" s="290" t="s">
        <v>978</v>
      </c>
      <c r="E182" s="291">
        <v>200</v>
      </c>
      <c r="F182" s="292">
        <v>0</v>
      </c>
      <c r="G182" s="292">
        <f t="shared" si="94"/>
        <v>600</v>
      </c>
      <c r="H182" s="293"/>
      <c r="I182" s="293"/>
      <c r="J182" s="293"/>
      <c r="K182" s="293"/>
      <c r="L182" s="293">
        <v>100</v>
      </c>
      <c r="M182" s="293"/>
      <c r="N182" s="293"/>
      <c r="O182" s="292">
        <f t="shared" si="83"/>
        <v>700</v>
      </c>
      <c r="P182" s="293">
        <v>2500</v>
      </c>
      <c r="Q182" s="292">
        <f t="shared" si="84"/>
        <v>-1800</v>
      </c>
      <c r="R182" s="292">
        <f t="shared" si="95"/>
        <v>600</v>
      </c>
      <c r="S182" s="293"/>
      <c r="T182" s="293"/>
      <c r="U182" s="293"/>
      <c r="V182" s="293"/>
      <c r="W182" s="293"/>
      <c r="X182" s="293"/>
      <c r="Y182" s="293"/>
      <c r="Z182" s="292">
        <f t="shared" si="86"/>
        <v>600</v>
      </c>
      <c r="AA182" s="293"/>
      <c r="AB182" s="292">
        <f t="shared" si="87"/>
        <v>-1200</v>
      </c>
      <c r="AC182" s="292">
        <f t="shared" si="96"/>
        <v>600</v>
      </c>
      <c r="AD182" s="293"/>
      <c r="AE182" s="293"/>
      <c r="AF182" s="293"/>
      <c r="AG182" s="293"/>
      <c r="AH182" s="293"/>
      <c r="AI182" s="293"/>
      <c r="AJ182" s="293"/>
      <c r="AK182" s="292">
        <f t="shared" si="89"/>
        <v>600</v>
      </c>
      <c r="AL182" s="293"/>
      <c r="AM182" s="292">
        <f t="shared" si="90"/>
        <v>-600</v>
      </c>
      <c r="AN182" s="292">
        <f t="shared" si="97"/>
        <v>600</v>
      </c>
      <c r="AO182" s="293"/>
      <c r="AP182" s="293"/>
      <c r="AQ182" s="293"/>
      <c r="AR182" s="293"/>
      <c r="AS182" s="293"/>
      <c r="AT182" s="293"/>
      <c r="AU182" s="293"/>
      <c r="AV182" s="292">
        <f t="shared" si="92"/>
        <v>600</v>
      </c>
      <c r="AW182" s="293"/>
      <c r="AX182" s="292">
        <f t="shared" si="93"/>
        <v>0</v>
      </c>
      <c r="AY182" s="137" t="str">
        <f t="shared" si="80"/>
        <v>*</v>
      </c>
      <c r="AZ182" s="143"/>
      <c r="BA182" s="143" t="str">
        <f>IF(F182='База 2019'!AX183,"","!!!!!")</f>
        <v/>
      </c>
      <c r="BD182" s="143" t="str">
        <f t="shared" si="81"/>
        <v>FĂURITORUL SOCORA</v>
      </c>
    </row>
    <row r="183" spans="1:56" ht="12">
      <c r="A183" s="288">
        <v>172</v>
      </c>
      <c r="B183" s="289" t="s">
        <v>1601</v>
      </c>
      <c r="C183" s="290" t="s">
        <v>14</v>
      </c>
      <c r="D183" s="290"/>
      <c r="E183" s="291">
        <v>150</v>
      </c>
      <c r="F183" s="292">
        <v>0</v>
      </c>
      <c r="G183" s="292">
        <f t="shared" si="94"/>
        <v>450</v>
      </c>
      <c r="H183" s="293"/>
      <c r="I183" s="293"/>
      <c r="J183" s="293"/>
      <c r="K183" s="293"/>
      <c r="L183" s="293"/>
      <c r="M183" s="293"/>
      <c r="N183" s="293"/>
      <c r="O183" s="292">
        <f t="shared" si="83"/>
        <v>450</v>
      </c>
      <c r="P183" s="293">
        <v>450</v>
      </c>
      <c r="Q183" s="292">
        <f t="shared" si="84"/>
        <v>0</v>
      </c>
      <c r="R183" s="292">
        <f t="shared" si="95"/>
        <v>450</v>
      </c>
      <c r="S183" s="292"/>
      <c r="T183" s="292"/>
      <c r="U183" s="292"/>
      <c r="V183" s="292"/>
      <c r="W183" s="292"/>
      <c r="X183" s="292"/>
      <c r="Y183" s="292"/>
      <c r="Z183" s="292">
        <f t="shared" si="86"/>
        <v>450</v>
      </c>
      <c r="AA183" s="292"/>
      <c r="AB183" s="292">
        <f t="shared" si="87"/>
        <v>450</v>
      </c>
      <c r="AC183" s="292">
        <f t="shared" si="96"/>
        <v>450</v>
      </c>
      <c r="AD183" s="292"/>
      <c r="AE183" s="292"/>
      <c r="AF183" s="292"/>
      <c r="AG183" s="292"/>
      <c r="AH183" s="292"/>
      <c r="AI183" s="292"/>
      <c r="AJ183" s="292"/>
      <c r="AK183" s="292">
        <f t="shared" si="89"/>
        <v>450</v>
      </c>
      <c r="AL183" s="293">
        <v>1473</v>
      </c>
      <c r="AM183" s="292">
        <f t="shared" si="90"/>
        <v>-573</v>
      </c>
      <c r="AN183" s="292">
        <f t="shared" si="97"/>
        <v>450</v>
      </c>
      <c r="AO183" s="293"/>
      <c r="AP183" s="293">
        <v>123</v>
      </c>
      <c r="AQ183" s="293"/>
      <c r="AR183" s="293"/>
      <c r="AS183" s="293"/>
      <c r="AT183" s="293"/>
      <c r="AU183" s="293"/>
      <c r="AV183" s="292">
        <f t="shared" si="92"/>
        <v>573</v>
      </c>
      <c r="AW183" s="293"/>
      <c r="AX183" s="292">
        <f t="shared" si="93"/>
        <v>0</v>
      </c>
      <c r="AY183" s="137" t="str">
        <f t="shared" si="80"/>
        <v>*</v>
      </c>
      <c r="AZ183" s="143"/>
      <c r="BA183" s="143" t="str">
        <f>IF(F183='База 2019'!AX184,"","!!!!!")</f>
        <v/>
      </c>
      <c r="BD183" s="143" t="str">
        <f t="shared" si="81"/>
        <v>FAVORABIL</v>
      </c>
    </row>
    <row r="184" spans="1:56" ht="12">
      <c r="A184" s="288">
        <v>173</v>
      </c>
      <c r="B184" s="294" t="s">
        <v>3089</v>
      </c>
      <c r="C184" s="290" t="s">
        <v>10</v>
      </c>
      <c r="D184" s="290" t="s">
        <v>328</v>
      </c>
      <c r="E184" s="295">
        <v>100</v>
      </c>
      <c r="F184" s="292">
        <v>0</v>
      </c>
      <c r="G184" s="292">
        <f t="shared" si="94"/>
        <v>300</v>
      </c>
      <c r="H184" s="293"/>
      <c r="I184" s="293"/>
      <c r="J184" s="293"/>
      <c r="K184" s="293"/>
      <c r="L184" s="293"/>
      <c r="M184" s="293"/>
      <c r="N184" s="293"/>
      <c r="O184" s="292">
        <f t="shared" si="83"/>
        <v>300</v>
      </c>
      <c r="P184" s="293"/>
      <c r="Q184" s="292">
        <f t="shared" si="84"/>
        <v>300</v>
      </c>
      <c r="R184" s="292">
        <f t="shared" si="95"/>
        <v>300</v>
      </c>
      <c r="S184" s="293"/>
      <c r="T184" s="293"/>
      <c r="U184" s="293"/>
      <c r="V184" s="293"/>
      <c r="W184" s="293"/>
      <c r="X184" s="293"/>
      <c r="Y184" s="293"/>
      <c r="Z184" s="292">
        <f t="shared" si="86"/>
        <v>300</v>
      </c>
      <c r="AA184" s="293">
        <v>1200</v>
      </c>
      <c r="AB184" s="292">
        <f t="shared" si="87"/>
        <v>-600</v>
      </c>
      <c r="AC184" s="292">
        <f t="shared" si="96"/>
        <v>300</v>
      </c>
      <c r="AD184" s="293"/>
      <c r="AE184" s="293"/>
      <c r="AF184" s="293"/>
      <c r="AG184" s="293"/>
      <c r="AH184" s="293"/>
      <c r="AI184" s="293"/>
      <c r="AJ184" s="293"/>
      <c r="AK184" s="292">
        <f t="shared" si="89"/>
        <v>300</v>
      </c>
      <c r="AL184" s="293"/>
      <c r="AM184" s="292">
        <f t="shared" si="90"/>
        <v>-300</v>
      </c>
      <c r="AN184" s="292">
        <f t="shared" si="97"/>
        <v>300</v>
      </c>
      <c r="AO184" s="293"/>
      <c r="AP184" s="293"/>
      <c r="AQ184" s="293"/>
      <c r="AR184" s="293"/>
      <c r="AS184" s="293"/>
      <c r="AT184" s="293"/>
      <c r="AU184" s="293"/>
      <c r="AV184" s="292">
        <f t="shared" si="92"/>
        <v>300</v>
      </c>
      <c r="AW184" s="293"/>
      <c r="AX184" s="292">
        <f t="shared" si="93"/>
        <v>0</v>
      </c>
      <c r="AY184" s="137" t="str">
        <f t="shared" si="80"/>
        <v>*</v>
      </c>
      <c r="AZ184" s="143"/>
      <c r="BA184" s="143" t="str">
        <f>IF(F184='База 2019'!AX185,"","!!!!!")</f>
        <v/>
      </c>
      <c r="BD184" s="143" t="str">
        <f t="shared" si="81"/>
        <v>FAVORIT</v>
      </c>
    </row>
    <row r="185" spans="1:56" ht="12">
      <c r="A185" s="288">
        <v>174</v>
      </c>
      <c r="B185" s="289" t="s">
        <v>1555</v>
      </c>
      <c r="C185" s="290" t="s">
        <v>14</v>
      </c>
      <c r="D185" s="290"/>
      <c r="E185" s="291">
        <v>200</v>
      </c>
      <c r="F185" s="292">
        <v>0</v>
      </c>
      <c r="G185" s="292">
        <f t="shared" si="94"/>
        <v>600</v>
      </c>
      <c r="H185" s="293"/>
      <c r="I185" s="293"/>
      <c r="J185" s="293"/>
      <c r="K185" s="293"/>
      <c r="L185" s="293"/>
      <c r="M185" s="293"/>
      <c r="N185" s="293"/>
      <c r="O185" s="292">
        <f t="shared" si="83"/>
        <v>600</v>
      </c>
      <c r="P185" s="293">
        <v>1200</v>
      </c>
      <c r="Q185" s="292">
        <f t="shared" si="84"/>
        <v>-600</v>
      </c>
      <c r="R185" s="292">
        <f t="shared" si="95"/>
        <v>600</v>
      </c>
      <c r="S185" s="293"/>
      <c r="T185" s="293"/>
      <c r="U185" s="293"/>
      <c r="V185" s="293"/>
      <c r="W185" s="293"/>
      <c r="X185" s="293"/>
      <c r="Y185" s="293"/>
      <c r="Z185" s="292">
        <f t="shared" si="86"/>
        <v>600</v>
      </c>
      <c r="AA185" s="293"/>
      <c r="AB185" s="292">
        <f t="shared" si="87"/>
        <v>0</v>
      </c>
      <c r="AC185" s="292">
        <f t="shared" si="96"/>
        <v>600</v>
      </c>
      <c r="AD185" s="293">
        <v>50</v>
      </c>
      <c r="AE185" s="293"/>
      <c r="AF185" s="293"/>
      <c r="AG185" s="293"/>
      <c r="AH185" s="293">
        <v>100</v>
      </c>
      <c r="AI185" s="293"/>
      <c r="AJ185" s="293"/>
      <c r="AK185" s="292">
        <f t="shared" si="89"/>
        <v>750</v>
      </c>
      <c r="AL185" s="293">
        <v>1200</v>
      </c>
      <c r="AM185" s="292">
        <f t="shared" si="90"/>
        <v>-450</v>
      </c>
      <c r="AN185" s="292">
        <f t="shared" si="97"/>
        <v>600</v>
      </c>
      <c r="AO185" s="293"/>
      <c r="AP185" s="293"/>
      <c r="AQ185" s="293"/>
      <c r="AR185" s="293"/>
      <c r="AS185" s="293"/>
      <c r="AT185" s="293"/>
      <c r="AU185" s="293"/>
      <c r="AV185" s="292">
        <f t="shared" si="92"/>
        <v>600</v>
      </c>
      <c r="AW185" s="293">
        <v>150</v>
      </c>
      <c r="AX185" s="292">
        <f t="shared" si="93"/>
        <v>0</v>
      </c>
      <c r="AY185" s="137" t="str">
        <f t="shared" si="80"/>
        <v>*</v>
      </c>
      <c r="AZ185" s="143"/>
      <c r="BA185" s="143" t="str">
        <f>IF(F185='База 2019'!AX186,"","!!!!!")</f>
        <v/>
      </c>
      <c r="BD185" s="143" t="str">
        <f t="shared" si="81"/>
        <v>FERTILITAEA-SUD</v>
      </c>
    </row>
    <row r="186" spans="1:56" ht="12">
      <c r="A186" s="288">
        <v>175</v>
      </c>
      <c r="B186" s="289" t="s">
        <v>3090</v>
      </c>
      <c r="C186" s="290" t="s">
        <v>14</v>
      </c>
      <c r="D186" s="290" t="s">
        <v>892</v>
      </c>
      <c r="E186" s="291">
        <v>170</v>
      </c>
      <c r="F186" s="292">
        <v>0</v>
      </c>
      <c r="G186" s="292">
        <f t="shared" si="94"/>
        <v>510</v>
      </c>
      <c r="H186" s="293"/>
      <c r="I186" s="293"/>
      <c r="J186" s="293"/>
      <c r="K186" s="293"/>
      <c r="L186" s="293"/>
      <c r="M186" s="293"/>
      <c r="N186" s="293"/>
      <c r="O186" s="292">
        <f t="shared" si="83"/>
        <v>510</v>
      </c>
      <c r="P186" s="293"/>
      <c r="Q186" s="292">
        <f t="shared" si="84"/>
        <v>510</v>
      </c>
      <c r="R186" s="292">
        <f t="shared" si="95"/>
        <v>510</v>
      </c>
      <c r="S186" s="293"/>
      <c r="T186" s="293"/>
      <c r="U186" s="293"/>
      <c r="V186" s="293"/>
      <c r="W186" s="293"/>
      <c r="X186" s="293"/>
      <c r="Y186" s="293"/>
      <c r="Z186" s="292">
        <f t="shared" si="86"/>
        <v>510</v>
      </c>
      <c r="AA186" s="293">
        <v>1700</v>
      </c>
      <c r="AB186" s="292">
        <f t="shared" si="87"/>
        <v>-680</v>
      </c>
      <c r="AC186" s="292">
        <f t="shared" si="96"/>
        <v>510</v>
      </c>
      <c r="AD186" s="293"/>
      <c r="AE186" s="293"/>
      <c r="AF186" s="293"/>
      <c r="AG186" s="293"/>
      <c r="AH186" s="293"/>
      <c r="AI186" s="293"/>
      <c r="AJ186" s="293"/>
      <c r="AK186" s="292">
        <f t="shared" si="89"/>
        <v>510</v>
      </c>
      <c r="AL186" s="293"/>
      <c r="AM186" s="292">
        <f t="shared" si="90"/>
        <v>-170</v>
      </c>
      <c r="AN186" s="292">
        <f t="shared" si="97"/>
        <v>510</v>
      </c>
      <c r="AO186" s="293"/>
      <c r="AP186" s="293"/>
      <c r="AQ186" s="293"/>
      <c r="AR186" s="293"/>
      <c r="AS186" s="293"/>
      <c r="AT186" s="293"/>
      <c r="AU186" s="293"/>
      <c r="AV186" s="292">
        <f t="shared" si="92"/>
        <v>510</v>
      </c>
      <c r="AW186" s="293"/>
      <c r="AX186" s="292">
        <f t="shared" si="93"/>
        <v>340</v>
      </c>
      <c r="AY186" s="137" t="str">
        <f t="shared" si="80"/>
        <v/>
      </c>
      <c r="AZ186" s="143"/>
      <c r="BA186" s="143" t="str">
        <f>IF(F186='База 2019'!AX187,"","!!!!!")</f>
        <v/>
      </c>
      <c r="BD186" s="143" t="str">
        <f t="shared" si="81"/>
        <v>FERTILITATEA DIN STRASENI</v>
      </c>
    </row>
    <row r="187" spans="1:56" ht="12">
      <c r="A187" s="288">
        <v>176</v>
      </c>
      <c r="B187" s="289" t="s">
        <v>349</v>
      </c>
      <c r="C187" s="290" t="s">
        <v>14</v>
      </c>
      <c r="D187" s="290" t="s">
        <v>12</v>
      </c>
      <c r="E187" s="291">
        <v>175</v>
      </c>
      <c r="F187" s="292">
        <v>-525</v>
      </c>
      <c r="G187" s="292">
        <f t="shared" si="94"/>
        <v>525</v>
      </c>
      <c r="H187" s="293"/>
      <c r="I187" s="293"/>
      <c r="J187" s="293"/>
      <c r="K187" s="293"/>
      <c r="L187" s="293"/>
      <c r="M187" s="293"/>
      <c r="N187" s="293"/>
      <c r="O187" s="292">
        <f t="shared" si="83"/>
        <v>525</v>
      </c>
      <c r="P187" s="293"/>
      <c r="Q187" s="292">
        <f t="shared" si="84"/>
        <v>0</v>
      </c>
      <c r="R187" s="292">
        <f t="shared" si="95"/>
        <v>525</v>
      </c>
      <c r="S187" s="293"/>
      <c r="T187" s="293"/>
      <c r="U187" s="293"/>
      <c r="V187" s="293"/>
      <c r="W187" s="293"/>
      <c r="X187" s="293"/>
      <c r="Y187" s="293"/>
      <c r="Z187" s="292">
        <f t="shared" si="86"/>
        <v>525</v>
      </c>
      <c r="AA187" s="293">
        <v>525</v>
      </c>
      <c r="AB187" s="292">
        <f t="shared" si="87"/>
        <v>0</v>
      </c>
      <c r="AC187" s="292">
        <f t="shared" si="96"/>
        <v>525</v>
      </c>
      <c r="AD187" s="293">
        <v>50</v>
      </c>
      <c r="AE187" s="293"/>
      <c r="AF187" s="293"/>
      <c r="AG187" s="293"/>
      <c r="AH187" s="293">
        <v>100</v>
      </c>
      <c r="AI187" s="293"/>
      <c r="AJ187" s="293"/>
      <c r="AK187" s="292">
        <f t="shared" si="89"/>
        <v>675</v>
      </c>
      <c r="AL187" s="293">
        <v>625</v>
      </c>
      <c r="AM187" s="292">
        <f t="shared" si="90"/>
        <v>50</v>
      </c>
      <c r="AN187" s="292">
        <f t="shared" si="97"/>
        <v>525</v>
      </c>
      <c r="AO187" s="293"/>
      <c r="AP187" s="293"/>
      <c r="AQ187" s="293"/>
      <c r="AR187" s="293"/>
      <c r="AS187" s="293"/>
      <c r="AT187" s="293"/>
      <c r="AU187" s="293"/>
      <c r="AV187" s="292">
        <f t="shared" si="92"/>
        <v>525</v>
      </c>
      <c r="AW187" s="293">
        <v>575</v>
      </c>
      <c r="AX187" s="292">
        <f t="shared" si="93"/>
        <v>0</v>
      </c>
      <c r="AY187" s="137" t="str">
        <f t="shared" si="80"/>
        <v>*</v>
      </c>
      <c r="AZ187" s="143"/>
      <c r="BA187" s="143" t="str">
        <f>IF(F187='База 2019'!AX188,"","!!!!!")</f>
        <v>!!!!!</v>
      </c>
      <c r="BD187" s="143" t="str">
        <f t="shared" si="81"/>
        <v>FILOMELA</v>
      </c>
    </row>
    <row r="188" spans="1:56" ht="12">
      <c r="A188" s="288">
        <v>177</v>
      </c>
      <c r="B188" s="289" t="s">
        <v>351</v>
      </c>
      <c r="C188" s="290" t="s">
        <v>14</v>
      </c>
      <c r="D188" s="290" t="s">
        <v>353</v>
      </c>
      <c r="E188" s="291">
        <v>100</v>
      </c>
      <c r="F188" s="292">
        <v>300</v>
      </c>
      <c r="G188" s="292">
        <f t="shared" si="94"/>
        <v>300</v>
      </c>
      <c r="H188" s="293"/>
      <c r="I188" s="293"/>
      <c r="J188" s="293"/>
      <c r="K188" s="293"/>
      <c r="L188" s="293">
        <v>100</v>
      </c>
      <c r="M188" s="293"/>
      <c r="N188" s="293"/>
      <c r="O188" s="292">
        <f t="shared" si="83"/>
        <v>400</v>
      </c>
      <c r="P188" s="293">
        <v>700</v>
      </c>
      <c r="Q188" s="292">
        <f t="shared" si="84"/>
        <v>0</v>
      </c>
      <c r="R188" s="292">
        <f t="shared" si="95"/>
        <v>300</v>
      </c>
      <c r="S188" s="293">
        <v>50</v>
      </c>
      <c r="T188" s="293"/>
      <c r="U188" s="293"/>
      <c r="V188" s="293"/>
      <c r="W188" s="293"/>
      <c r="X188" s="293"/>
      <c r="Y188" s="293"/>
      <c r="Z188" s="292">
        <f t="shared" si="86"/>
        <v>350</v>
      </c>
      <c r="AA188" s="293">
        <v>350</v>
      </c>
      <c r="AB188" s="292">
        <f t="shared" si="87"/>
        <v>0</v>
      </c>
      <c r="AC188" s="292">
        <f t="shared" si="96"/>
        <v>300</v>
      </c>
      <c r="AD188" s="293"/>
      <c r="AE188" s="293">
        <v>1265</v>
      </c>
      <c r="AF188" s="293"/>
      <c r="AG188" s="293"/>
      <c r="AH188" s="293"/>
      <c r="AI188" s="293"/>
      <c r="AJ188" s="293"/>
      <c r="AK188" s="292">
        <f t="shared" si="89"/>
        <v>1565</v>
      </c>
      <c r="AL188" s="293">
        <v>1565</v>
      </c>
      <c r="AM188" s="292">
        <f t="shared" si="90"/>
        <v>0</v>
      </c>
      <c r="AN188" s="292">
        <f t="shared" si="97"/>
        <v>300</v>
      </c>
      <c r="AO188" s="293"/>
      <c r="AP188" s="293"/>
      <c r="AQ188" s="293"/>
      <c r="AR188" s="293"/>
      <c r="AS188" s="293"/>
      <c r="AT188" s="293"/>
      <c r="AU188" s="293"/>
      <c r="AV188" s="292">
        <f t="shared" si="92"/>
        <v>300</v>
      </c>
      <c r="AW188" s="293">
        <v>300</v>
      </c>
      <c r="AX188" s="292">
        <f t="shared" si="93"/>
        <v>0</v>
      </c>
      <c r="AZ188" s="143"/>
      <c r="BA188" s="143" t="str">
        <f>IF(F188='База 2019'!AX190,"","!!!!!")</f>
        <v>!!!!!</v>
      </c>
      <c r="BD188" s="143" t="str">
        <f t="shared" si="81"/>
        <v>FITING</v>
      </c>
    </row>
    <row r="189" spans="1:56" ht="12">
      <c r="A189" s="288">
        <v>178</v>
      </c>
      <c r="B189" s="289" t="s">
        <v>1556</v>
      </c>
      <c r="C189" s="290" t="s">
        <v>14</v>
      </c>
      <c r="D189" s="290"/>
      <c r="E189" s="291">
        <v>90</v>
      </c>
      <c r="F189" s="292">
        <v>0</v>
      </c>
      <c r="G189" s="292">
        <f t="shared" si="94"/>
        <v>270</v>
      </c>
      <c r="H189" s="293"/>
      <c r="I189" s="293"/>
      <c r="J189" s="293"/>
      <c r="K189" s="293"/>
      <c r="L189" s="293"/>
      <c r="M189" s="293"/>
      <c r="N189" s="293"/>
      <c r="O189" s="292">
        <f t="shared" si="83"/>
        <v>270</v>
      </c>
      <c r="P189" s="293">
        <v>540</v>
      </c>
      <c r="Q189" s="292">
        <f t="shared" si="84"/>
        <v>-270</v>
      </c>
      <c r="R189" s="292">
        <f t="shared" si="95"/>
        <v>270</v>
      </c>
      <c r="S189" s="293"/>
      <c r="T189" s="293"/>
      <c r="U189" s="293"/>
      <c r="V189" s="293"/>
      <c r="W189" s="293"/>
      <c r="X189" s="293"/>
      <c r="Y189" s="293"/>
      <c r="Z189" s="292">
        <f t="shared" si="86"/>
        <v>270</v>
      </c>
      <c r="AA189" s="293">
        <v>270</v>
      </c>
      <c r="AB189" s="292">
        <f t="shared" si="87"/>
        <v>-270</v>
      </c>
      <c r="AC189" s="292">
        <f t="shared" si="96"/>
        <v>270</v>
      </c>
      <c r="AD189" s="293"/>
      <c r="AE189" s="293"/>
      <c r="AF189" s="293"/>
      <c r="AG189" s="293"/>
      <c r="AH189" s="293"/>
      <c r="AI189" s="293"/>
      <c r="AJ189" s="293"/>
      <c r="AK189" s="292">
        <f t="shared" si="89"/>
        <v>270</v>
      </c>
      <c r="AL189" s="293"/>
      <c r="AM189" s="292">
        <f t="shared" si="90"/>
        <v>0</v>
      </c>
      <c r="AN189" s="292">
        <f t="shared" si="97"/>
        <v>270</v>
      </c>
      <c r="AO189" s="293"/>
      <c r="AP189" s="293"/>
      <c r="AQ189" s="293"/>
      <c r="AR189" s="293"/>
      <c r="AS189" s="293"/>
      <c r="AT189" s="293"/>
      <c r="AU189" s="293"/>
      <c r="AV189" s="292">
        <f t="shared" si="92"/>
        <v>270</v>
      </c>
      <c r="AW189" s="293">
        <v>270</v>
      </c>
      <c r="AX189" s="292">
        <f t="shared" si="93"/>
        <v>0</v>
      </c>
      <c r="AZ189" s="143"/>
      <c r="BA189" s="143" t="str">
        <f>IF(F189='База 2019'!AX191,"","!!!!!")</f>
        <v>!!!!!</v>
      </c>
      <c r="BD189" s="143" t="str">
        <f t="shared" si="81"/>
        <v>FLORĂRIE</v>
      </c>
    </row>
    <row r="190" spans="1:56" ht="12">
      <c r="A190" s="288">
        <v>179</v>
      </c>
      <c r="B190" s="289" t="s">
        <v>1369</v>
      </c>
      <c r="C190" s="290" t="s">
        <v>23</v>
      </c>
      <c r="D190" s="290"/>
      <c r="E190" s="291">
        <v>160</v>
      </c>
      <c r="F190" s="292">
        <v>0</v>
      </c>
      <c r="G190" s="292">
        <f t="shared" si="94"/>
        <v>480</v>
      </c>
      <c r="H190" s="293"/>
      <c r="I190" s="293"/>
      <c r="J190" s="293"/>
      <c r="K190" s="293"/>
      <c r="L190" s="293">
        <v>100</v>
      </c>
      <c r="M190" s="293"/>
      <c r="N190" s="293"/>
      <c r="O190" s="292">
        <f t="shared" si="83"/>
        <v>580</v>
      </c>
      <c r="P190" s="293">
        <v>2020</v>
      </c>
      <c r="Q190" s="292">
        <f t="shared" si="84"/>
        <v>-1440</v>
      </c>
      <c r="R190" s="292">
        <f t="shared" si="95"/>
        <v>480</v>
      </c>
      <c r="S190" s="293"/>
      <c r="T190" s="293">
        <v>103</v>
      </c>
      <c r="U190" s="293"/>
      <c r="V190" s="293"/>
      <c r="W190" s="293"/>
      <c r="X190" s="293"/>
      <c r="Y190" s="293"/>
      <c r="Z190" s="292">
        <f t="shared" si="86"/>
        <v>583</v>
      </c>
      <c r="AA190" s="293"/>
      <c r="AB190" s="292">
        <f t="shared" si="87"/>
        <v>-857</v>
      </c>
      <c r="AC190" s="292">
        <f t="shared" si="96"/>
        <v>480</v>
      </c>
      <c r="AD190" s="293"/>
      <c r="AE190" s="293"/>
      <c r="AF190" s="293"/>
      <c r="AG190" s="293"/>
      <c r="AH190" s="293"/>
      <c r="AI190" s="293"/>
      <c r="AJ190" s="293"/>
      <c r="AK190" s="292">
        <f t="shared" si="89"/>
        <v>480</v>
      </c>
      <c r="AL190" s="293">
        <v>103</v>
      </c>
      <c r="AM190" s="292">
        <f t="shared" si="90"/>
        <v>-480</v>
      </c>
      <c r="AN190" s="292">
        <f t="shared" si="97"/>
        <v>480</v>
      </c>
      <c r="AO190" s="293"/>
      <c r="AP190" s="293"/>
      <c r="AQ190" s="293"/>
      <c r="AR190" s="293"/>
      <c r="AS190" s="293"/>
      <c r="AT190" s="293"/>
      <c r="AU190" s="293"/>
      <c r="AV190" s="292">
        <f t="shared" si="92"/>
        <v>480</v>
      </c>
      <c r="AW190" s="293"/>
      <c r="AX190" s="292">
        <f t="shared" si="93"/>
        <v>0</v>
      </c>
      <c r="AY190" s="137" t="str">
        <f t="shared" si="80"/>
        <v>*</v>
      </c>
      <c r="AZ190" s="143"/>
      <c r="BA190" s="143" t="str">
        <f>IF(F190='База 2019'!AX192,"","!!!!!")</f>
        <v/>
      </c>
      <c r="BD190" s="143" t="str">
        <f t="shared" si="81"/>
        <v>FRATIE-94</v>
      </c>
    </row>
    <row r="191" spans="1:56" ht="12">
      <c r="A191" s="288">
        <v>180</v>
      </c>
      <c r="B191" s="319" t="s">
        <v>356</v>
      </c>
      <c r="C191" s="320" t="s">
        <v>30</v>
      </c>
      <c r="D191" s="320" t="s">
        <v>12</v>
      </c>
      <c r="E191" s="403"/>
      <c r="F191" s="322"/>
      <c r="G191" s="299"/>
      <c r="H191" s="300"/>
      <c r="I191" s="300"/>
      <c r="J191" s="300"/>
      <c r="K191" s="300"/>
      <c r="L191" s="300"/>
      <c r="M191" s="300"/>
      <c r="N191" s="300"/>
      <c r="O191" s="299"/>
      <c r="P191" s="300"/>
      <c r="Q191" s="299"/>
      <c r="R191" s="299"/>
      <c r="S191" s="300"/>
      <c r="T191" s="300"/>
      <c r="U191" s="300"/>
      <c r="V191" s="300"/>
      <c r="W191" s="300"/>
      <c r="X191" s="300"/>
      <c r="Y191" s="300"/>
      <c r="Z191" s="299"/>
      <c r="AA191" s="300"/>
      <c r="AB191" s="299"/>
      <c r="AC191" s="299"/>
      <c r="AD191" s="300"/>
      <c r="AE191" s="300"/>
      <c r="AF191" s="300"/>
      <c r="AG191" s="300"/>
      <c r="AH191" s="300"/>
      <c r="AI191" s="300"/>
      <c r="AJ191" s="300"/>
      <c r="AK191" s="299"/>
      <c r="AL191" s="300"/>
      <c r="AM191" s="299"/>
      <c r="AN191" s="299"/>
      <c r="AO191" s="300"/>
      <c r="AP191" s="300"/>
      <c r="AQ191" s="300"/>
      <c r="AR191" s="300"/>
      <c r="AS191" s="300"/>
      <c r="AT191" s="300"/>
      <c r="AU191" s="300"/>
      <c r="AV191" s="299"/>
      <c r="AW191" s="300"/>
      <c r="AX191" s="299"/>
      <c r="AY191" s="137" t="str">
        <f t="shared" ref="AY191:AY256" si="98">IF(AX191=0,"*","")</f>
        <v>*</v>
      </c>
      <c r="AZ191" s="137" t="str">
        <f>IF(F191&gt;P191,"!!!","")</f>
        <v/>
      </c>
      <c r="BA191" s="143" t="str">
        <f>IF(F191='База 2019'!AX193,"","!!!!!")</f>
        <v/>
      </c>
      <c r="BD191" s="143" t="str">
        <f t="shared" si="81"/>
        <v>FRELINK</v>
      </c>
    </row>
    <row r="192" spans="1:56" ht="12">
      <c r="A192" s="288">
        <v>181</v>
      </c>
      <c r="B192" s="289" t="s">
        <v>358</v>
      </c>
      <c r="C192" s="290" t="s">
        <v>14</v>
      </c>
      <c r="D192" s="290" t="s">
        <v>360</v>
      </c>
      <c r="E192" s="291">
        <v>150</v>
      </c>
      <c r="F192" s="292">
        <v>450</v>
      </c>
      <c r="G192" s="292">
        <f>E192*3</f>
        <v>450</v>
      </c>
      <c r="H192" s="293"/>
      <c r="I192" s="293"/>
      <c r="J192" s="293"/>
      <c r="K192" s="293"/>
      <c r="L192" s="293"/>
      <c r="M192" s="293"/>
      <c r="N192" s="293"/>
      <c r="O192" s="292">
        <f t="shared" ref="O192:O206" si="99">SUM(G192:N192)</f>
        <v>450</v>
      </c>
      <c r="P192" s="293">
        <v>900</v>
      </c>
      <c r="Q192" s="292">
        <f>F192+O192-P192</f>
        <v>0</v>
      </c>
      <c r="R192" s="292">
        <f>E192*3</f>
        <v>450</v>
      </c>
      <c r="S192" s="293"/>
      <c r="T192" s="293"/>
      <c r="U192" s="293"/>
      <c r="V192" s="293"/>
      <c r="W192" s="293">
        <v>100</v>
      </c>
      <c r="X192" s="293"/>
      <c r="Y192" s="293"/>
      <c r="Z192" s="292">
        <f t="shared" ref="Z192:Z206" si="100">SUM(R192:Y192)</f>
        <v>550</v>
      </c>
      <c r="AA192" s="293">
        <v>550</v>
      </c>
      <c r="AB192" s="292">
        <f t="shared" ref="AB192:AB207" si="101">Q192+Z192-AA192</f>
        <v>0</v>
      </c>
      <c r="AC192" s="292">
        <f>$E192*3</f>
        <v>450</v>
      </c>
      <c r="AD192" s="293"/>
      <c r="AE192" s="293"/>
      <c r="AF192" s="293"/>
      <c r="AG192" s="293"/>
      <c r="AH192" s="293"/>
      <c r="AI192" s="293"/>
      <c r="AJ192" s="293"/>
      <c r="AK192" s="292">
        <f t="shared" ref="AK192:AK206" si="102">SUM(AC192:AJ192)</f>
        <v>450</v>
      </c>
      <c r="AL192" s="293"/>
      <c r="AM192" s="292">
        <f>AB192+AK192-AL192</f>
        <v>450</v>
      </c>
      <c r="AN192" s="292">
        <f t="shared" ref="AN192:AN206" si="103">$E192*3</f>
        <v>450</v>
      </c>
      <c r="AO192" s="293"/>
      <c r="AP192" s="293"/>
      <c r="AQ192" s="293"/>
      <c r="AR192" s="293"/>
      <c r="AS192" s="293"/>
      <c r="AT192" s="293"/>
      <c r="AU192" s="293"/>
      <c r="AV192" s="292">
        <f t="shared" ref="AV192:AV206" si="104">SUM(AN192:AU192)</f>
        <v>450</v>
      </c>
      <c r="AW192" s="293"/>
      <c r="AX192" s="292">
        <f>AM192+AV192-AW192</f>
        <v>900</v>
      </c>
      <c r="AY192" s="137" t="str">
        <f t="shared" si="98"/>
        <v/>
      </c>
      <c r="AZ192" s="143"/>
      <c r="BA192" s="143" t="str">
        <f>IF(F192='База 2019'!AX194,"","!!!!!")</f>
        <v>!!!!!</v>
      </c>
      <c r="BD192" s="143" t="str">
        <f t="shared" si="81"/>
        <v>GALANTA</v>
      </c>
    </row>
    <row r="193" spans="1:57" ht="12">
      <c r="A193" s="288">
        <v>182</v>
      </c>
      <c r="B193" s="289" t="s">
        <v>361</v>
      </c>
      <c r="C193" s="290" t="s">
        <v>14</v>
      </c>
      <c r="D193" s="290" t="s">
        <v>12</v>
      </c>
      <c r="E193" s="291">
        <v>250</v>
      </c>
      <c r="F193" s="292">
        <v>0</v>
      </c>
      <c r="G193" s="292">
        <f>E193*3</f>
        <v>750</v>
      </c>
      <c r="H193" s="293"/>
      <c r="I193" s="293"/>
      <c r="J193" s="293"/>
      <c r="K193" s="293"/>
      <c r="L193" s="293"/>
      <c r="M193" s="293"/>
      <c r="N193" s="293"/>
      <c r="O193" s="292">
        <f t="shared" si="99"/>
        <v>750</v>
      </c>
      <c r="P193" s="293">
        <v>2500</v>
      </c>
      <c r="Q193" s="292">
        <f>F193+O193-P193</f>
        <v>-1750</v>
      </c>
      <c r="R193" s="292">
        <f>E193*3</f>
        <v>750</v>
      </c>
      <c r="S193" s="293"/>
      <c r="T193" s="293"/>
      <c r="U193" s="293"/>
      <c r="V193" s="293"/>
      <c r="W193" s="293"/>
      <c r="X193" s="293"/>
      <c r="Y193" s="293"/>
      <c r="Z193" s="292">
        <f t="shared" si="100"/>
        <v>750</v>
      </c>
      <c r="AA193" s="293"/>
      <c r="AB193" s="292">
        <f t="shared" si="101"/>
        <v>-1000</v>
      </c>
      <c r="AC193" s="292">
        <f>$E193*3</f>
        <v>750</v>
      </c>
      <c r="AD193" s="293"/>
      <c r="AE193" s="293"/>
      <c r="AF193" s="293"/>
      <c r="AG193" s="293"/>
      <c r="AH193" s="293"/>
      <c r="AI193" s="293"/>
      <c r="AJ193" s="293"/>
      <c r="AK193" s="292">
        <f t="shared" si="102"/>
        <v>750</v>
      </c>
      <c r="AL193" s="293"/>
      <c r="AM193" s="292">
        <f>AB193+AK193-AL193</f>
        <v>-250</v>
      </c>
      <c r="AN193" s="292">
        <f t="shared" si="103"/>
        <v>750</v>
      </c>
      <c r="AO193" s="293"/>
      <c r="AP193" s="293"/>
      <c r="AQ193" s="293"/>
      <c r="AR193" s="293"/>
      <c r="AS193" s="293"/>
      <c r="AT193" s="293"/>
      <c r="AU193" s="293"/>
      <c r="AV193" s="292">
        <f t="shared" si="104"/>
        <v>750</v>
      </c>
      <c r="AW193" s="293">
        <v>500</v>
      </c>
      <c r="AX193" s="292">
        <f>AM193+AV193-AW193</f>
        <v>0</v>
      </c>
      <c r="AY193" s="137" t="str">
        <f t="shared" si="98"/>
        <v>*</v>
      </c>
      <c r="AZ193" s="143"/>
      <c r="BA193" s="143" t="str">
        <f>IF(F193='База 2019'!AX195,"","!!!!!")</f>
        <v>!!!!!</v>
      </c>
      <c r="BD193" s="143" t="str">
        <f t="shared" si="81"/>
        <v>GARANT-AUTO</v>
      </c>
    </row>
    <row r="194" spans="1:57" ht="12">
      <c r="A194" s="288">
        <v>183</v>
      </c>
      <c r="B194" s="289" t="s">
        <v>1465</v>
      </c>
      <c r="C194" s="290" t="s">
        <v>23</v>
      </c>
      <c r="D194" s="290"/>
      <c r="E194" s="291">
        <v>500</v>
      </c>
      <c r="F194" s="292">
        <v>0</v>
      </c>
      <c r="G194" s="292">
        <f>E194*3</f>
        <v>1500</v>
      </c>
      <c r="H194" s="293"/>
      <c r="I194" s="293"/>
      <c r="J194" s="293"/>
      <c r="K194" s="293"/>
      <c r="L194" s="293"/>
      <c r="M194" s="293">
        <v>3000</v>
      </c>
      <c r="N194" s="293"/>
      <c r="O194" s="292">
        <f t="shared" si="99"/>
        <v>4500</v>
      </c>
      <c r="P194" s="293"/>
      <c r="Q194" s="292">
        <f>F194+O194-P194</f>
        <v>4500</v>
      </c>
      <c r="R194" s="292">
        <f>E194*3</f>
        <v>1500</v>
      </c>
      <c r="S194" s="293"/>
      <c r="T194" s="293"/>
      <c r="U194" s="293"/>
      <c r="V194" s="293"/>
      <c r="W194" s="293"/>
      <c r="X194" s="293">
        <v>3000</v>
      </c>
      <c r="Y194" s="293"/>
      <c r="Z194" s="292">
        <f t="shared" si="100"/>
        <v>4500</v>
      </c>
      <c r="AA194" s="293">
        <v>9150</v>
      </c>
      <c r="AB194" s="292">
        <f t="shared" si="101"/>
        <v>-150</v>
      </c>
      <c r="AC194" s="292">
        <f>$E194*3</f>
        <v>1500</v>
      </c>
      <c r="AD194" s="293">
        <v>50</v>
      </c>
      <c r="AE194" s="293"/>
      <c r="AF194" s="293"/>
      <c r="AG194" s="293"/>
      <c r="AH194" s="293">
        <v>100</v>
      </c>
      <c r="AI194" s="293">
        <v>3000</v>
      </c>
      <c r="AJ194" s="293"/>
      <c r="AK194" s="292">
        <f t="shared" si="102"/>
        <v>4650</v>
      </c>
      <c r="AL194" s="293">
        <v>4500</v>
      </c>
      <c r="AM194" s="292">
        <f>AB194+AK194-AL194</f>
        <v>0</v>
      </c>
      <c r="AN194" s="292">
        <f t="shared" si="103"/>
        <v>1500</v>
      </c>
      <c r="AO194" s="293"/>
      <c r="AP194" s="293"/>
      <c r="AQ194" s="293"/>
      <c r="AR194" s="293"/>
      <c r="AS194" s="293"/>
      <c r="AT194" s="293">
        <v>3000</v>
      </c>
      <c r="AU194" s="293"/>
      <c r="AV194" s="292">
        <f t="shared" si="104"/>
        <v>4500</v>
      </c>
      <c r="AW194" s="293">
        <v>4500</v>
      </c>
      <c r="AX194" s="292">
        <f>AM194+AV194-AW194</f>
        <v>0</v>
      </c>
      <c r="AY194" s="137" t="str">
        <f t="shared" si="98"/>
        <v>*</v>
      </c>
      <c r="AZ194" s="143"/>
      <c r="BA194" s="143" t="str">
        <f>IF(F194='База 2019'!AX197,"","!!!!!")</f>
        <v/>
      </c>
      <c r="BD194" s="143" t="str">
        <f t="shared" si="81"/>
        <v>GEMENI</v>
      </c>
    </row>
    <row r="195" spans="1:57" ht="12">
      <c r="A195" s="288">
        <v>184</v>
      </c>
      <c r="B195" s="289" t="s">
        <v>368</v>
      </c>
      <c r="C195" s="290" t="s">
        <v>14</v>
      </c>
      <c r="D195" s="290" t="s">
        <v>902</v>
      </c>
      <c r="E195" s="291">
        <v>95</v>
      </c>
      <c r="F195" s="292">
        <v>0</v>
      </c>
      <c r="G195" s="292">
        <f>E195*3</f>
        <v>285</v>
      </c>
      <c r="H195" s="293"/>
      <c r="I195" s="293"/>
      <c r="J195" s="293"/>
      <c r="K195" s="293"/>
      <c r="L195" s="293"/>
      <c r="M195" s="293"/>
      <c r="N195" s="293"/>
      <c r="O195" s="292">
        <f t="shared" si="99"/>
        <v>285</v>
      </c>
      <c r="P195" s="293"/>
      <c r="Q195" s="292">
        <f>F195+O195-P195</f>
        <v>285</v>
      </c>
      <c r="R195" s="292">
        <f>E195*3</f>
        <v>285</v>
      </c>
      <c r="S195" s="293"/>
      <c r="T195" s="293"/>
      <c r="U195" s="293"/>
      <c r="V195" s="293"/>
      <c r="W195" s="293">
        <v>100</v>
      </c>
      <c r="X195" s="293"/>
      <c r="Y195" s="293"/>
      <c r="Z195" s="292">
        <f t="shared" si="100"/>
        <v>385</v>
      </c>
      <c r="AA195" s="293"/>
      <c r="AB195" s="292">
        <f t="shared" si="101"/>
        <v>670</v>
      </c>
      <c r="AC195" s="292">
        <f>$E195*3</f>
        <v>285</v>
      </c>
      <c r="AD195" s="293"/>
      <c r="AE195" s="293"/>
      <c r="AF195" s="293"/>
      <c r="AG195" s="293"/>
      <c r="AH195" s="293"/>
      <c r="AI195" s="293"/>
      <c r="AJ195" s="293"/>
      <c r="AK195" s="292">
        <f t="shared" si="102"/>
        <v>285</v>
      </c>
      <c r="AL195" s="293"/>
      <c r="AM195" s="292">
        <f>AB195+AK195-AL195</f>
        <v>955</v>
      </c>
      <c r="AN195" s="292">
        <f t="shared" si="103"/>
        <v>285</v>
      </c>
      <c r="AO195" s="293"/>
      <c r="AP195" s="293"/>
      <c r="AQ195" s="293"/>
      <c r="AR195" s="293"/>
      <c r="AS195" s="293"/>
      <c r="AT195" s="293"/>
      <c r="AU195" s="293"/>
      <c r="AV195" s="292">
        <f t="shared" si="104"/>
        <v>285</v>
      </c>
      <c r="AW195" s="293">
        <v>1240</v>
      </c>
      <c r="AX195" s="292">
        <f>AM195+AV195-AW195</f>
        <v>0</v>
      </c>
      <c r="AY195" s="137" t="str">
        <f t="shared" si="98"/>
        <v>*</v>
      </c>
      <c r="AZ195" s="137" t="str">
        <f>IF(F195&gt;P195,"!!!","")</f>
        <v/>
      </c>
      <c r="BA195" s="143" t="str">
        <f>IF(F195='База 2019'!AX199,"","!!!!!")</f>
        <v/>
      </c>
      <c r="BD195" s="143" t="str">
        <f t="shared" si="81"/>
        <v>GEZEGEN</v>
      </c>
    </row>
    <row r="196" spans="1:57" ht="12">
      <c r="A196" s="288">
        <v>185</v>
      </c>
      <c r="B196" s="289" t="s">
        <v>1399</v>
      </c>
      <c r="C196" s="290" t="s">
        <v>23</v>
      </c>
      <c r="D196" s="290"/>
      <c r="E196" s="291">
        <v>85</v>
      </c>
      <c r="F196" s="292">
        <v>0</v>
      </c>
      <c r="G196" s="292">
        <f>E196*3</f>
        <v>255</v>
      </c>
      <c r="H196" s="293"/>
      <c r="I196" s="293"/>
      <c r="J196" s="293"/>
      <c r="K196" s="293"/>
      <c r="L196" s="293"/>
      <c r="M196" s="293"/>
      <c r="N196" s="293"/>
      <c r="O196" s="292">
        <f t="shared" si="99"/>
        <v>255</v>
      </c>
      <c r="P196" s="293">
        <v>255</v>
      </c>
      <c r="Q196" s="292">
        <f>F196+O196-P196</f>
        <v>0</v>
      </c>
      <c r="R196" s="292">
        <f>E196*3</f>
        <v>255</v>
      </c>
      <c r="S196" s="293"/>
      <c r="T196" s="293"/>
      <c r="U196" s="293"/>
      <c r="V196" s="293"/>
      <c r="W196" s="293"/>
      <c r="X196" s="293"/>
      <c r="Y196" s="293"/>
      <c r="Z196" s="292">
        <f t="shared" si="100"/>
        <v>255</v>
      </c>
      <c r="AA196" s="293"/>
      <c r="AB196" s="292">
        <f t="shared" si="101"/>
        <v>255</v>
      </c>
      <c r="AC196" s="292">
        <f>$E196*3</f>
        <v>255</v>
      </c>
      <c r="AD196" s="293"/>
      <c r="AE196" s="293"/>
      <c r="AF196" s="293"/>
      <c r="AG196" s="293"/>
      <c r="AH196" s="293"/>
      <c r="AI196" s="293"/>
      <c r="AJ196" s="293"/>
      <c r="AK196" s="292">
        <f t="shared" si="102"/>
        <v>255</v>
      </c>
      <c r="AL196" s="293">
        <v>765</v>
      </c>
      <c r="AM196" s="292">
        <f>AB196+AK196-AL196</f>
        <v>-255</v>
      </c>
      <c r="AN196" s="292">
        <f t="shared" si="103"/>
        <v>255</v>
      </c>
      <c r="AO196" s="293"/>
      <c r="AP196" s="293"/>
      <c r="AQ196" s="293"/>
      <c r="AR196" s="293"/>
      <c r="AS196" s="293"/>
      <c r="AT196" s="293"/>
      <c r="AU196" s="293"/>
      <c r="AV196" s="292">
        <f t="shared" si="104"/>
        <v>255</v>
      </c>
      <c r="AW196" s="293"/>
      <c r="AX196" s="292">
        <f>AM196+AV196-AW196</f>
        <v>0</v>
      </c>
      <c r="AY196" s="137" t="str">
        <f t="shared" si="98"/>
        <v>*</v>
      </c>
      <c r="AZ196" s="143"/>
      <c r="BA196" s="143" t="str">
        <f>IF(F196='База 2019'!AX201,"","!!!!!")</f>
        <v/>
      </c>
      <c r="BD196" s="143" t="str">
        <f t="shared" si="81"/>
        <v>GHEDOS</v>
      </c>
    </row>
    <row r="197" spans="1:57" ht="12">
      <c r="A197" s="288">
        <v>186</v>
      </c>
      <c r="B197" s="486" t="s">
        <v>3091</v>
      </c>
      <c r="C197" s="297" t="s">
        <v>14</v>
      </c>
      <c r="D197" s="487"/>
      <c r="E197" s="298">
        <v>80</v>
      </c>
      <c r="F197" s="299"/>
      <c r="G197" s="299"/>
      <c r="H197" s="300"/>
      <c r="I197" s="300"/>
      <c r="J197" s="300"/>
      <c r="K197" s="300"/>
      <c r="L197" s="300"/>
      <c r="M197" s="300"/>
      <c r="N197" s="300"/>
      <c r="O197" s="299">
        <f t="shared" si="99"/>
        <v>0</v>
      </c>
      <c r="P197" s="300"/>
      <c r="Q197" s="299">
        <v>0</v>
      </c>
      <c r="R197" s="299">
        <v>0</v>
      </c>
      <c r="S197" s="300"/>
      <c r="T197" s="300"/>
      <c r="U197" s="300"/>
      <c r="V197" s="300"/>
      <c r="W197" s="300"/>
      <c r="X197" s="300"/>
      <c r="Y197" s="300"/>
      <c r="Z197" s="299">
        <f t="shared" si="100"/>
        <v>0</v>
      </c>
      <c r="AA197" s="300"/>
      <c r="AB197" s="299">
        <f t="shared" si="101"/>
        <v>0</v>
      </c>
      <c r="AC197" s="299"/>
      <c r="AD197" s="300"/>
      <c r="AE197" s="300"/>
      <c r="AF197" s="300"/>
      <c r="AG197" s="300"/>
      <c r="AH197" s="300"/>
      <c r="AI197" s="300"/>
      <c r="AJ197" s="300"/>
      <c r="AK197" s="299">
        <f t="shared" si="102"/>
        <v>0</v>
      </c>
      <c r="AL197" s="300"/>
      <c r="AM197" s="299"/>
      <c r="AN197" s="299">
        <f t="shared" si="103"/>
        <v>240</v>
      </c>
      <c r="AO197" s="300"/>
      <c r="AP197" s="300"/>
      <c r="AQ197" s="300"/>
      <c r="AR197" s="300"/>
      <c r="AS197" s="300"/>
      <c r="AT197" s="300"/>
      <c r="AU197" s="300"/>
      <c r="AV197" s="299">
        <f t="shared" si="104"/>
        <v>240</v>
      </c>
      <c r="AW197" s="300"/>
      <c r="AX197" s="299"/>
      <c r="AZ197" s="137" t="str">
        <f>IF(F197&gt;P197,"!!!","")</f>
        <v/>
      </c>
      <c r="BA197" s="143" t="str">
        <f>IF(F197='База 2019'!AX202,"","!!!!!")</f>
        <v/>
      </c>
      <c r="BD197" s="143" t="str">
        <f t="shared" si="81"/>
        <v>GHENARICA (ДО 30.06.2018)</v>
      </c>
    </row>
    <row r="198" spans="1:57" s="172" customFormat="1" ht="12">
      <c r="A198" s="288">
        <v>187</v>
      </c>
      <c r="B198" s="289" t="s">
        <v>371</v>
      </c>
      <c r="C198" s="290" t="s">
        <v>23</v>
      </c>
      <c r="D198" s="290" t="s">
        <v>373</v>
      </c>
      <c r="E198" s="291">
        <v>125</v>
      </c>
      <c r="F198" s="292">
        <v>0</v>
      </c>
      <c r="G198" s="292">
        <f t="shared" ref="G198:G206" si="105">E198*3</f>
        <v>375</v>
      </c>
      <c r="H198" s="293"/>
      <c r="I198" s="293"/>
      <c r="J198" s="293"/>
      <c r="K198" s="293"/>
      <c r="L198" s="293"/>
      <c r="M198" s="293"/>
      <c r="N198" s="293"/>
      <c r="O198" s="292">
        <f t="shared" si="99"/>
        <v>375</v>
      </c>
      <c r="P198" s="293"/>
      <c r="Q198" s="292">
        <f t="shared" ref="Q198:Q207" si="106">F198+O198-P198</f>
        <v>375</v>
      </c>
      <c r="R198" s="292">
        <f t="shared" ref="R198:R206" si="107">E198*3</f>
        <v>375</v>
      </c>
      <c r="S198" s="293"/>
      <c r="T198" s="293"/>
      <c r="U198" s="293"/>
      <c r="V198" s="293"/>
      <c r="W198" s="293"/>
      <c r="X198" s="293"/>
      <c r="Y198" s="293"/>
      <c r="Z198" s="292">
        <f t="shared" si="100"/>
        <v>375</v>
      </c>
      <c r="AA198" s="293">
        <v>1125</v>
      </c>
      <c r="AB198" s="292">
        <f t="shared" si="101"/>
        <v>-375</v>
      </c>
      <c r="AC198" s="292">
        <f t="shared" ref="AC198:AC206" si="108">$E198*3</f>
        <v>375</v>
      </c>
      <c r="AD198" s="293"/>
      <c r="AE198" s="293"/>
      <c r="AF198" s="293"/>
      <c r="AG198" s="293"/>
      <c r="AH198" s="293"/>
      <c r="AI198" s="293"/>
      <c r="AJ198" s="293"/>
      <c r="AK198" s="292">
        <f t="shared" si="102"/>
        <v>375</v>
      </c>
      <c r="AL198" s="293">
        <v>375</v>
      </c>
      <c r="AM198" s="292">
        <f t="shared" ref="AM198:AM207" si="109">AB198+AK198-AL198</f>
        <v>-375</v>
      </c>
      <c r="AN198" s="292">
        <f t="shared" si="103"/>
        <v>375</v>
      </c>
      <c r="AO198" s="293"/>
      <c r="AP198" s="293"/>
      <c r="AQ198" s="293"/>
      <c r="AR198" s="293"/>
      <c r="AS198" s="293"/>
      <c r="AT198" s="293"/>
      <c r="AU198" s="293"/>
      <c r="AV198" s="292">
        <f t="shared" si="104"/>
        <v>375</v>
      </c>
      <c r="AW198" s="293"/>
      <c r="AX198" s="292">
        <f t="shared" ref="AX198:AX207" si="110">AM198+AV198-AW198</f>
        <v>0</v>
      </c>
      <c r="AY198" s="137" t="str">
        <f t="shared" si="98"/>
        <v>*</v>
      </c>
      <c r="BA198" s="143" t="str">
        <f>IF(F198='База 2019'!AX203,"","!!!!!")</f>
        <v/>
      </c>
      <c r="BB198" s="143"/>
      <c r="BC198" s="143"/>
      <c r="BD198" s="143" t="str">
        <f t="shared" si="81"/>
        <v>GHEOLARIS</v>
      </c>
      <c r="BE198" s="143"/>
    </row>
    <row r="199" spans="1:57" ht="12">
      <c r="A199" s="288">
        <v>188</v>
      </c>
      <c r="B199" s="294" t="s">
        <v>1267</v>
      </c>
      <c r="C199" s="290" t="s">
        <v>10</v>
      </c>
      <c r="D199" s="290" t="s">
        <v>12</v>
      </c>
      <c r="E199" s="295">
        <v>70</v>
      </c>
      <c r="F199" s="292">
        <v>0</v>
      </c>
      <c r="G199" s="292">
        <f t="shared" si="105"/>
        <v>210</v>
      </c>
      <c r="H199" s="293"/>
      <c r="I199" s="293"/>
      <c r="J199" s="293"/>
      <c r="K199" s="293"/>
      <c r="L199" s="293"/>
      <c r="M199" s="293"/>
      <c r="N199" s="293"/>
      <c r="O199" s="292">
        <f t="shared" si="99"/>
        <v>210</v>
      </c>
      <c r="P199" s="293"/>
      <c r="Q199" s="292">
        <f t="shared" si="106"/>
        <v>210</v>
      </c>
      <c r="R199" s="292">
        <f t="shared" si="107"/>
        <v>210</v>
      </c>
      <c r="S199" s="293"/>
      <c r="T199" s="293"/>
      <c r="U199" s="293"/>
      <c r="V199" s="293"/>
      <c r="W199" s="293"/>
      <c r="X199" s="293"/>
      <c r="Y199" s="293"/>
      <c r="Z199" s="292">
        <f t="shared" si="100"/>
        <v>210</v>
      </c>
      <c r="AA199" s="293"/>
      <c r="AB199" s="292">
        <f t="shared" si="101"/>
        <v>420</v>
      </c>
      <c r="AC199" s="292">
        <f t="shared" si="108"/>
        <v>210</v>
      </c>
      <c r="AD199" s="293"/>
      <c r="AE199" s="293"/>
      <c r="AF199" s="293"/>
      <c r="AG199" s="293"/>
      <c r="AH199" s="293"/>
      <c r="AI199" s="293"/>
      <c r="AJ199" s="293"/>
      <c r="AK199" s="292">
        <f t="shared" si="102"/>
        <v>210</v>
      </c>
      <c r="AL199" s="293">
        <v>630</v>
      </c>
      <c r="AM199" s="292">
        <f t="shared" si="109"/>
        <v>0</v>
      </c>
      <c r="AN199" s="292">
        <f t="shared" si="103"/>
        <v>210</v>
      </c>
      <c r="AO199" s="293"/>
      <c r="AP199" s="293"/>
      <c r="AQ199" s="293"/>
      <c r="AR199" s="293"/>
      <c r="AS199" s="293"/>
      <c r="AT199" s="293"/>
      <c r="AU199" s="293"/>
      <c r="AV199" s="292">
        <f t="shared" si="104"/>
        <v>210</v>
      </c>
      <c r="AW199" s="293"/>
      <c r="AX199" s="292">
        <f t="shared" si="110"/>
        <v>210</v>
      </c>
      <c r="AY199" s="137" t="str">
        <f t="shared" si="98"/>
        <v/>
      </c>
      <c r="AZ199" s="137" t="str">
        <f>IF(F199&gt;P199,"!!!","")</f>
        <v/>
      </c>
      <c r="BA199" s="143" t="str">
        <f>IF(F199='База 2019'!AX204,"","!!!!!")</f>
        <v/>
      </c>
      <c r="BD199" s="143" t="str">
        <f t="shared" si="81"/>
        <v>GHESO</v>
      </c>
    </row>
    <row r="200" spans="1:57" ht="12">
      <c r="A200" s="288">
        <v>189</v>
      </c>
      <c r="B200" s="289" t="s">
        <v>375</v>
      </c>
      <c r="C200" s="290" t="s">
        <v>23</v>
      </c>
      <c r="D200" s="290" t="s">
        <v>377</v>
      </c>
      <c r="E200" s="291">
        <v>40</v>
      </c>
      <c r="F200" s="292">
        <v>0</v>
      </c>
      <c r="G200" s="292">
        <f t="shared" si="105"/>
        <v>120</v>
      </c>
      <c r="H200" s="293"/>
      <c r="I200" s="293"/>
      <c r="J200" s="293"/>
      <c r="K200" s="293"/>
      <c r="L200" s="293"/>
      <c r="M200" s="293"/>
      <c r="N200" s="293"/>
      <c r="O200" s="292">
        <f t="shared" si="99"/>
        <v>120</v>
      </c>
      <c r="P200" s="293"/>
      <c r="Q200" s="292">
        <f t="shared" si="106"/>
        <v>120</v>
      </c>
      <c r="R200" s="292">
        <f t="shared" si="107"/>
        <v>120</v>
      </c>
      <c r="S200" s="293"/>
      <c r="T200" s="293"/>
      <c r="U200" s="293"/>
      <c r="V200" s="293"/>
      <c r="W200" s="293"/>
      <c r="X200" s="293"/>
      <c r="Y200" s="293"/>
      <c r="Z200" s="292">
        <f t="shared" si="100"/>
        <v>120</v>
      </c>
      <c r="AA200" s="293"/>
      <c r="AB200" s="292">
        <f t="shared" si="101"/>
        <v>240</v>
      </c>
      <c r="AC200" s="292">
        <f t="shared" si="108"/>
        <v>120</v>
      </c>
      <c r="AD200" s="293"/>
      <c r="AE200" s="293"/>
      <c r="AF200" s="293"/>
      <c r="AG200" s="293"/>
      <c r="AH200" s="293"/>
      <c r="AI200" s="293"/>
      <c r="AJ200" s="293"/>
      <c r="AK200" s="292">
        <f t="shared" si="102"/>
        <v>120</v>
      </c>
      <c r="AL200" s="293"/>
      <c r="AM200" s="292">
        <f t="shared" si="109"/>
        <v>360</v>
      </c>
      <c r="AN200" s="292">
        <f t="shared" si="103"/>
        <v>120</v>
      </c>
      <c r="AO200" s="293"/>
      <c r="AP200" s="293"/>
      <c r="AQ200" s="293"/>
      <c r="AR200" s="293"/>
      <c r="AS200" s="293"/>
      <c r="AT200" s="293"/>
      <c r="AU200" s="293"/>
      <c r="AV200" s="292">
        <f t="shared" si="104"/>
        <v>120</v>
      </c>
      <c r="AW200" s="293"/>
      <c r="AX200" s="292">
        <f t="shared" si="110"/>
        <v>480</v>
      </c>
      <c r="AY200" s="137" t="str">
        <f t="shared" si="98"/>
        <v/>
      </c>
      <c r="AZ200" s="143"/>
      <c r="BA200" s="143" t="str">
        <f>IF(F200='База 2019'!AX205,"","!!!!!")</f>
        <v/>
      </c>
      <c r="BD200" s="143" t="str">
        <f t="shared" si="81"/>
        <v>GHIDIGHICI</v>
      </c>
    </row>
    <row r="201" spans="1:57" ht="12">
      <c r="A201" s="288">
        <v>190</v>
      </c>
      <c r="B201" s="289" t="s">
        <v>378</v>
      </c>
      <c r="C201" s="290" t="s">
        <v>23</v>
      </c>
      <c r="D201" s="290" t="s">
        <v>835</v>
      </c>
      <c r="E201" s="291">
        <v>250</v>
      </c>
      <c r="F201" s="292">
        <v>1500</v>
      </c>
      <c r="G201" s="292">
        <f t="shared" si="105"/>
        <v>750</v>
      </c>
      <c r="H201" s="293"/>
      <c r="I201" s="293"/>
      <c r="J201" s="293"/>
      <c r="K201" s="293"/>
      <c r="L201" s="293"/>
      <c r="M201" s="293"/>
      <c r="N201" s="293"/>
      <c r="O201" s="292">
        <f t="shared" si="99"/>
        <v>750</v>
      </c>
      <c r="P201" s="293">
        <v>1500</v>
      </c>
      <c r="Q201" s="292">
        <f t="shared" si="106"/>
        <v>750</v>
      </c>
      <c r="R201" s="292">
        <f t="shared" si="107"/>
        <v>750</v>
      </c>
      <c r="S201" s="293"/>
      <c r="T201" s="293"/>
      <c r="U201" s="293"/>
      <c r="V201" s="293"/>
      <c r="W201" s="293"/>
      <c r="X201" s="293"/>
      <c r="Y201" s="293"/>
      <c r="Z201" s="292">
        <f t="shared" si="100"/>
        <v>750</v>
      </c>
      <c r="AA201" s="293">
        <v>750</v>
      </c>
      <c r="AB201" s="292">
        <f t="shared" si="101"/>
        <v>750</v>
      </c>
      <c r="AC201" s="292">
        <f t="shared" si="108"/>
        <v>750</v>
      </c>
      <c r="AD201" s="293"/>
      <c r="AE201" s="293"/>
      <c r="AF201" s="293"/>
      <c r="AG201" s="293"/>
      <c r="AH201" s="293"/>
      <c r="AI201" s="293"/>
      <c r="AJ201" s="293"/>
      <c r="AK201" s="292">
        <f t="shared" si="102"/>
        <v>750</v>
      </c>
      <c r="AL201" s="293">
        <v>1500</v>
      </c>
      <c r="AM201" s="292">
        <f t="shared" si="109"/>
        <v>0</v>
      </c>
      <c r="AN201" s="292">
        <f t="shared" si="103"/>
        <v>750</v>
      </c>
      <c r="AO201" s="293"/>
      <c r="AP201" s="293"/>
      <c r="AQ201" s="293"/>
      <c r="AR201" s="293"/>
      <c r="AS201" s="293"/>
      <c r="AT201" s="293"/>
      <c r="AU201" s="293"/>
      <c r="AV201" s="292">
        <f t="shared" si="104"/>
        <v>750</v>
      </c>
      <c r="AW201" s="293">
        <v>750</v>
      </c>
      <c r="AX201" s="292">
        <f t="shared" si="110"/>
        <v>0</v>
      </c>
      <c r="AY201" s="137" t="str">
        <f t="shared" si="98"/>
        <v>*</v>
      </c>
      <c r="AZ201" s="137" t="str">
        <f>IF(F201&gt;P201,"!!!","")</f>
        <v/>
      </c>
      <c r="BA201" s="143" t="str">
        <f>IF(F201='База 2019'!AX206,"","!!!!!")</f>
        <v>!!!!!</v>
      </c>
      <c r="BD201" s="143" t="str">
        <f t="shared" si="81"/>
        <v>GHIDIGHICI-VIN</v>
      </c>
    </row>
    <row r="202" spans="1:57" ht="12">
      <c r="A202" s="288">
        <v>191</v>
      </c>
      <c r="B202" s="289" t="s">
        <v>1598</v>
      </c>
      <c r="C202" s="290" t="s">
        <v>14</v>
      </c>
      <c r="D202" s="290"/>
      <c r="E202" s="291">
        <v>50</v>
      </c>
      <c r="F202" s="292">
        <v>0</v>
      </c>
      <c r="G202" s="292">
        <f t="shared" si="105"/>
        <v>150</v>
      </c>
      <c r="H202" s="293"/>
      <c r="I202" s="293"/>
      <c r="J202" s="293"/>
      <c r="K202" s="293"/>
      <c r="L202" s="293"/>
      <c r="M202" s="293"/>
      <c r="N202" s="293"/>
      <c r="O202" s="292">
        <f t="shared" si="99"/>
        <v>150</v>
      </c>
      <c r="P202" s="293"/>
      <c r="Q202" s="292">
        <f t="shared" si="106"/>
        <v>150</v>
      </c>
      <c r="R202" s="292">
        <f t="shared" si="107"/>
        <v>150</v>
      </c>
      <c r="S202" s="293"/>
      <c r="T202" s="293"/>
      <c r="U202" s="293"/>
      <c r="V202" s="293"/>
      <c r="W202" s="293"/>
      <c r="X202" s="293"/>
      <c r="Y202" s="293"/>
      <c r="Z202" s="292">
        <f t="shared" si="100"/>
        <v>150</v>
      </c>
      <c r="AA202" s="293"/>
      <c r="AB202" s="292">
        <f t="shared" si="101"/>
        <v>300</v>
      </c>
      <c r="AC202" s="292">
        <f t="shared" si="108"/>
        <v>150</v>
      </c>
      <c r="AD202" s="293"/>
      <c r="AE202" s="293"/>
      <c r="AF202" s="293"/>
      <c r="AG202" s="293"/>
      <c r="AH202" s="293"/>
      <c r="AI202" s="293"/>
      <c r="AJ202" s="293"/>
      <c r="AK202" s="292">
        <f t="shared" si="102"/>
        <v>150</v>
      </c>
      <c r="AL202" s="293"/>
      <c r="AM202" s="292">
        <f t="shared" si="109"/>
        <v>450</v>
      </c>
      <c r="AN202" s="292">
        <f t="shared" si="103"/>
        <v>150</v>
      </c>
      <c r="AO202" s="293"/>
      <c r="AP202" s="293"/>
      <c r="AQ202" s="293"/>
      <c r="AR202" s="293"/>
      <c r="AS202" s="293"/>
      <c r="AT202" s="293"/>
      <c r="AU202" s="293"/>
      <c r="AV202" s="292">
        <f t="shared" si="104"/>
        <v>150</v>
      </c>
      <c r="AW202" s="293">
        <v>600</v>
      </c>
      <c r="AX202" s="292">
        <f t="shared" si="110"/>
        <v>0</v>
      </c>
      <c r="AY202" s="137" t="str">
        <f t="shared" si="98"/>
        <v>*</v>
      </c>
      <c r="AZ202" s="137" t="str">
        <f>IF(F202&gt;P202,"!!!","")</f>
        <v/>
      </c>
      <c r="BA202" s="143" t="str">
        <f>IF(F202='База 2019'!AX207,"","!!!!!")</f>
        <v>!!!!!</v>
      </c>
      <c r="BD202" s="143" t="str">
        <f t="shared" si="81"/>
        <v>GOSPODARUL-T.V.</v>
      </c>
    </row>
    <row r="203" spans="1:57" ht="12">
      <c r="A203" s="288">
        <v>192</v>
      </c>
      <c r="B203" s="289" t="s">
        <v>1958</v>
      </c>
      <c r="C203" s="290" t="s">
        <v>14</v>
      </c>
      <c r="D203" s="290" t="s">
        <v>1981</v>
      </c>
      <c r="E203" s="291">
        <v>90</v>
      </c>
      <c r="F203" s="292">
        <v>0</v>
      </c>
      <c r="G203" s="292">
        <f t="shared" si="105"/>
        <v>270</v>
      </c>
      <c r="H203" s="293"/>
      <c r="I203" s="293"/>
      <c r="J203" s="293"/>
      <c r="K203" s="293"/>
      <c r="L203" s="293"/>
      <c r="M203" s="293"/>
      <c r="N203" s="293"/>
      <c r="O203" s="292">
        <f t="shared" si="99"/>
        <v>270</v>
      </c>
      <c r="P203" s="293">
        <v>1180</v>
      </c>
      <c r="Q203" s="292">
        <f t="shared" si="106"/>
        <v>-910</v>
      </c>
      <c r="R203" s="292">
        <f t="shared" si="107"/>
        <v>270</v>
      </c>
      <c r="S203" s="293"/>
      <c r="T203" s="293"/>
      <c r="U203" s="293"/>
      <c r="V203" s="293"/>
      <c r="W203" s="293">
        <v>100</v>
      </c>
      <c r="X203" s="293"/>
      <c r="Y203" s="293"/>
      <c r="Z203" s="292">
        <f t="shared" si="100"/>
        <v>370</v>
      </c>
      <c r="AA203" s="293"/>
      <c r="AB203" s="292">
        <f t="shared" si="101"/>
        <v>-540</v>
      </c>
      <c r="AC203" s="292">
        <f t="shared" si="108"/>
        <v>270</v>
      </c>
      <c r="AD203" s="293"/>
      <c r="AE203" s="293"/>
      <c r="AF203" s="293"/>
      <c r="AG203" s="293"/>
      <c r="AH203" s="293"/>
      <c r="AI203" s="293"/>
      <c r="AJ203" s="293"/>
      <c r="AK203" s="292">
        <f t="shared" si="102"/>
        <v>270</v>
      </c>
      <c r="AL203" s="293"/>
      <c r="AM203" s="292">
        <f t="shared" si="109"/>
        <v>-270</v>
      </c>
      <c r="AN203" s="292">
        <f t="shared" si="103"/>
        <v>270</v>
      </c>
      <c r="AO203" s="293"/>
      <c r="AP203" s="293">
        <v>100</v>
      </c>
      <c r="AQ203" s="293"/>
      <c r="AR203" s="293"/>
      <c r="AS203" s="293"/>
      <c r="AT203" s="293"/>
      <c r="AU203" s="293"/>
      <c r="AV203" s="292">
        <f t="shared" si="104"/>
        <v>370</v>
      </c>
      <c r="AW203" s="293">
        <v>100</v>
      </c>
      <c r="AX203" s="292">
        <f t="shared" si="110"/>
        <v>0</v>
      </c>
      <c r="AZ203" s="143"/>
      <c r="BA203" s="143" t="str">
        <f>IF(F203='База 2019'!AX208,"","!!!!!")</f>
        <v/>
      </c>
      <c r="BD203" s="143" t="str">
        <f t="shared" si="81"/>
        <v>GRADALOGISTIC</v>
      </c>
    </row>
    <row r="204" spans="1:57" ht="12">
      <c r="A204" s="288">
        <v>193</v>
      </c>
      <c r="B204" s="294" t="s">
        <v>3092</v>
      </c>
      <c r="C204" s="290" t="s">
        <v>14</v>
      </c>
      <c r="D204" s="290"/>
      <c r="E204" s="295">
        <v>75</v>
      </c>
      <c r="F204" s="292">
        <v>350</v>
      </c>
      <c r="G204" s="292">
        <f t="shared" si="105"/>
        <v>225</v>
      </c>
      <c r="H204" s="293"/>
      <c r="I204" s="293"/>
      <c r="J204" s="293"/>
      <c r="K204" s="293"/>
      <c r="L204" s="293"/>
      <c r="M204" s="293"/>
      <c r="N204" s="293"/>
      <c r="O204" s="292">
        <f t="shared" si="99"/>
        <v>225</v>
      </c>
      <c r="P204" s="293"/>
      <c r="Q204" s="292">
        <f t="shared" si="106"/>
        <v>575</v>
      </c>
      <c r="R204" s="292">
        <f t="shared" si="107"/>
        <v>225</v>
      </c>
      <c r="S204" s="293"/>
      <c r="T204" s="293"/>
      <c r="U204" s="293"/>
      <c r="V204" s="293"/>
      <c r="W204" s="293"/>
      <c r="X204" s="293"/>
      <c r="Y204" s="293"/>
      <c r="Z204" s="292">
        <f t="shared" si="100"/>
        <v>225</v>
      </c>
      <c r="AA204" s="293"/>
      <c r="AB204" s="292">
        <f t="shared" si="101"/>
        <v>800</v>
      </c>
      <c r="AC204" s="292">
        <f t="shared" si="108"/>
        <v>225</v>
      </c>
      <c r="AD204" s="293"/>
      <c r="AE204" s="293"/>
      <c r="AF204" s="293"/>
      <c r="AG204" s="293"/>
      <c r="AH204" s="293"/>
      <c r="AI204" s="293"/>
      <c r="AJ204" s="293"/>
      <c r="AK204" s="292">
        <f t="shared" si="102"/>
        <v>225</v>
      </c>
      <c r="AL204" s="293">
        <v>1250</v>
      </c>
      <c r="AM204" s="292">
        <f t="shared" si="109"/>
        <v>-225</v>
      </c>
      <c r="AN204" s="292">
        <f t="shared" si="103"/>
        <v>225</v>
      </c>
      <c r="AO204" s="293"/>
      <c r="AP204" s="293"/>
      <c r="AQ204" s="293"/>
      <c r="AR204" s="293"/>
      <c r="AS204" s="293"/>
      <c r="AT204" s="293"/>
      <c r="AU204" s="293"/>
      <c r="AV204" s="292">
        <f t="shared" si="104"/>
        <v>225</v>
      </c>
      <c r="AW204" s="293"/>
      <c r="AX204" s="292">
        <f t="shared" si="110"/>
        <v>0</v>
      </c>
      <c r="AY204" s="137" t="str">
        <f t="shared" si="98"/>
        <v>*</v>
      </c>
      <c r="AZ204" s="143"/>
      <c r="BA204" s="143" t="str">
        <f>IF(F204='База 2019'!AX209,"","!!!!!")</f>
        <v>!!!!!</v>
      </c>
      <c r="BD204" s="143" t="str">
        <f t="shared" si="81"/>
        <v>GRADIENT&amp;CO</v>
      </c>
    </row>
    <row r="205" spans="1:57" ht="12">
      <c r="A205" s="288">
        <v>194</v>
      </c>
      <c r="B205" s="294" t="s">
        <v>3093</v>
      </c>
      <c r="C205" s="290" t="s">
        <v>10</v>
      </c>
      <c r="D205" s="290" t="s">
        <v>382</v>
      </c>
      <c r="E205" s="295">
        <v>115</v>
      </c>
      <c r="F205" s="292">
        <v>0</v>
      </c>
      <c r="G205" s="292">
        <f t="shared" si="105"/>
        <v>345</v>
      </c>
      <c r="H205" s="293"/>
      <c r="I205" s="293"/>
      <c r="J205" s="293"/>
      <c r="K205" s="293"/>
      <c r="L205" s="293"/>
      <c r="M205" s="293"/>
      <c r="N205" s="293"/>
      <c r="O205" s="292">
        <f t="shared" si="99"/>
        <v>345</v>
      </c>
      <c r="P205" s="293"/>
      <c r="Q205" s="292">
        <f t="shared" si="106"/>
        <v>345</v>
      </c>
      <c r="R205" s="292">
        <f t="shared" si="107"/>
        <v>345</v>
      </c>
      <c r="S205" s="293"/>
      <c r="T205" s="293"/>
      <c r="U205" s="293"/>
      <c r="V205" s="293"/>
      <c r="W205" s="293"/>
      <c r="X205" s="293"/>
      <c r="Y205" s="293"/>
      <c r="Z205" s="292">
        <f t="shared" si="100"/>
        <v>345</v>
      </c>
      <c r="AA205" s="293"/>
      <c r="AB205" s="292">
        <f t="shared" si="101"/>
        <v>690</v>
      </c>
      <c r="AC205" s="292">
        <f t="shared" si="108"/>
        <v>345</v>
      </c>
      <c r="AD205" s="293"/>
      <c r="AE205" s="293"/>
      <c r="AF205" s="293"/>
      <c r="AG205" s="293"/>
      <c r="AH205" s="293"/>
      <c r="AI205" s="293"/>
      <c r="AJ205" s="293"/>
      <c r="AK205" s="292">
        <f t="shared" si="102"/>
        <v>345</v>
      </c>
      <c r="AL205" s="293">
        <v>1380</v>
      </c>
      <c r="AM205" s="292">
        <f t="shared" si="109"/>
        <v>-345</v>
      </c>
      <c r="AN205" s="292">
        <f t="shared" si="103"/>
        <v>345</v>
      </c>
      <c r="AO205" s="293"/>
      <c r="AP205" s="293"/>
      <c r="AQ205" s="293"/>
      <c r="AR205" s="293"/>
      <c r="AS205" s="293"/>
      <c r="AT205" s="293"/>
      <c r="AU205" s="293"/>
      <c r="AV205" s="292">
        <f t="shared" si="104"/>
        <v>345</v>
      </c>
      <c r="AW205" s="293"/>
      <c r="AX205" s="292">
        <f t="shared" si="110"/>
        <v>0</v>
      </c>
      <c r="AY205" s="137" t="str">
        <f t="shared" si="98"/>
        <v>*</v>
      </c>
      <c r="AZ205" s="143"/>
      <c r="BA205" s="143" t="str">
        <f>IF(F205='База 2019'!AX210,"","!!!!!")</f>
        <v>!!!!!</v>
      </c>
      <c r="BD205" s="143" t="str">
        <f t="shared" si="81"/>
        <v>GRĂDINA MOLDOVEI</v>
      </c>
    </row>
    <row r="206" spans="1:57" ht="12">
      <c r="A206" s="288">
        <v>195</v>
      </c>
      <c r="B206" s="294" t="s">
        <v>1502</v>
      </c>
      <c r="C206" s="290" t="s">
        <v>263</v>
      </c>
      <c r="D206" s="290" t="s">
        <v>385</v>
      </c>
      <c r="E206" s="334">
        <v>85</v>
      </c>
      <c r="F206" s="292">
        <v>0</v>
      </c>
      <c r="G206" s="292">
        <f t="shared" si="105"/>
        <v>255</v>
      </c>
      <c r="H206" s="293"/>
      <c r="I206" s="293"/>
      <c r="J206" s="293"/>
      <c r="K206" s="293"/>
      <c r="L206" s="293"/>
      <c r="M206" s="293"/>
      <c r="N206" s="293"/>
      <c r="O206" s="292">
        <f t="shared" si="99"/>
        <v>255</v>
      </c>
      <c r="P206" s="293"/>
      <c r="Q206" s="292">
        <f t="shared" si="106"/>
        <v>255</v>
      </c>
      <c r="R206" s="292">
        <f t="shared" si="107"/>
        <v>255</v>
      </c>
      <c r="S206" s="293"/>
      <c r="T206" s="293"/>
      <c r="U206" s="293"/>
      <c r="V206" s="293"/>
      <c r="W206" s="293"/>
      <c r="X206" s="293"/>
      <c r="Y206" s="293"/>
      <c r="Z206" s="292">
        <f t="shared" si="100"/>
        <v>255</v>
      </c>
      <c r="AA206" s="293"/>
      <c r="AB206" s="292">
        <f t="shared" si="101"/>
        <v>510</v>
      </c>
      <c r="AC206" s="292">
        <f t="shared" si="108"/>
        <v>255</v>
      </c>
      <c r="AD206" s="293"/>
      <c r="AE206" s="293"/>
      <c r="AF206" s="293"/>
      <c r="AG206" s="293"/>
      <c r="AH206" s="293"/>
      <c r="AI206" s="293"/>
      <c r="AJ206" s="293"/>
      <c r="AK206" s="292">
        <f t="shared" si="102"/>
        <v>255</v>
      </c>
      <c r="AL206" s="293"/>
      <c r="AM206" s="292">
        <f t="shared" si="109"/>
        <v>765</v>
      </c>
      <c r="AN206" s="292">
        <f t="shared" si="103"/>
        <v>255</v>
      </c>
      <c r="AO206" s="293"/>
      <c r="AP206" s="293"/>
      <c r="AQ206" s="293"/>
      <c r="AR206" s="293"/>
      <c r="AS206" s="293"/>
      <c r="AT206" s="293"/>
      <c r="AU206" s="293"/>
      <c r="AV206" s="292">
        <f t="shared" si="104"/>
        <v>255</v>
      </c>
      <c r="AW206" s="293">
        <v>1020</v>
      </c>
      <c r="AX206" s="292">
        <f t="shared" si="110"/>
        <v>0</v>
      </c>
      <c r="AY206" s="137" t="str">
        <f t="shared" si="98"/>
        <v>*</v>
      </c>
      <c r="AZ206" s="143"/>
      <c r="BA206" s="143" t="str">
        <f>IF(F206='База 2019'!AX211,"","!!!!!")</f>
        <v/>
      </c>
      <c r="BD206" s="143" t="str">
        <f t="shared" si="81"/>
        <v>GRANAT-MCI</v>
      </c>
    </row>
    <row r="207" spans="1:57" ht="12">
      <c r="A207" s="288">
        <v>196</v>
      </c>
      <c r="B207" s="414" t="s">
        <v>3094</v>
      </c>
      <c r="C207" s="297" t="s">
        <v>263</v>
      </c>
      <c r="D207" s="297" t="s">
        <v>836</v>
      </c>
      <c r="E207" s="447"/>
      <c r="F207" s="299">
        <v>603</v>
      </c>
      <c r="G207" s="299"/>
      <c r="H207" s="300"/>
      <c r="I207" s="300"/>
      <c r="J207" s="300"/>
      <c r="K207" s="300"/>
      <c r="L207" s="300"/>
      <c r="M207" s="300"/>
      <c r="N207" s="300"/>
      <c r="O207" s="299"/>
      <c r="P207" s="300"/>
      <c r="Q207" s="299">
        <f t="shared" si="106"/>
        <v>603</v>
      </c>
      <c r="R207" s="299"/>
      <c r="S207" s="300"/>
      <c r="T207" s="300"/>
      <c r="U207" s="300"/>
      <c r="V207" s="300"/>
      <c r="W207" s="300"/>
      <c r="X207" s="300"/>
      <c r="Y207" s="300"/>
      <c r="Z207" s="299"/>
      <c r="AA207" s="300"/>
      <c r="AB207" s="299">
        <f t="shared" si="101"/>
        <v>603</v>
      </c>
      <c r="AC207" s="299"/>
      <c r="AD207" s="300"/>
      <c r="AE207" s="300"/>
      <c r="AF207" s="300"/>
      <c r="AG207" s="300"/>
      <c r="AH207" s="300"/>
      <c r="AI207" s="300"/>
      <c r="AJ207" s="300"/>
      <c r="AK207" s="299"/>
      <c r="AL207" s="300"/>
      <c r="AM207" s="299">
        <f t="shared" si="109"/>
        <v>603</v>
      </c>
      <c r="AN207" s="299"/>
      <c r="AO207" s="300"/>
      <c r="AP207" s="300"/>
      <c r="AQ207" s="300"/>
      <c r="AR207" s="300"/>
      <c r="AS207" s="300"/>
      <c r="AT207" s="300"/>
      <c r="AU207" s="300"/>
      <c r="AV207" s="299"/>
      <c r="AW207" s="300"/>
      <c r="AX207" s="299">
        <f t="shared" si="110"/>
        <v>603</v>
      </c>
      <c r="AY207" s="137" t="str">
        <f t="shared" si="98"/>
        <v/>
      </c>
      <c r="AZ207" s="143"/>
      <c r="BA207" s="143" t="str">
        <f>IF(F207='База 2019'!AX212,"","!!!!!")</f>
        <v>!!!!!</v>
      </c>
      <c r="BD207" s="143" t="str">
        <f t="shared" ref="BD207:BD273" si="111">UPPER(B207)</f>
        <v>GRAND-FINES (СТОП С 3 КВ.2011)</v>
      </c>
    </row>
    <row r="208" spans="1:57" ht="12">
      <c r="A208" s="288">
        <v>197</v>
      </c>
      <c r="B208" s="448" t="s">
        <v>388</v>
      </c>
      <c r="C208" s="449" t="s">
        <v>30</v>
      </c>
      <c r="D208" s="450"/>
      <c r="E208" s="448"/>
      <c r="F208" s="299"/>
      <c r="G208" s="299"/>
      <c r="H208" s="300"/>
      <c r="I208" s="300"/>
      <c r="J208" s="300"/>
      <c r="K208" s="300"/>
      <c r="L208" s="300"/>
      <c r="M208" s="300"/>
      <c r="N208" s="300"/>
      <c r="O208" s="299"/>
      <c r="P208" s="300"/>
      <c r="Q208" s="299"/>
      <c r="R208" s="299"/>
      <c r="S208" s="300"/>
      <c r="T208" s="300"/>
      <c r="U208" s="300"/>
      <c r="V208" s="300"/>
      <c r="W208" s="300"/>
      <c r="X208" s="300"/>
      <c r="Y208" s="300"/>
      <c r="Z208" s="299"/>
      <c r="AA208" s="300"/>
      <c r="AB208" s="299"/>
      <c r="AC208" s="299"/>
      <c r="AD208" s="300"/>
      <c r="AE208" s="300"/>
      <c r="AF208" s="300"/>
      <c r="AG208" s="300"/>
      <c r="AH208" s="300"/>
      <c r="AI208" s="300"/>
      <c r="AJ208" s="300"/>
      <c r="AK208" s="299"/>
      <c r="AL208" s="300"/>
      <c r="AM208" s="299"/>
      <c r="AN208" s="299"/>
      <c r="AO208" s="300"/>
      <c r="AP208" s="300"/>
      <c r="AQ208" s="300"/>
      <c r="AR208" s="300"/>
      <c r="AS208" s="300"/>
      <c r="AT208" s="300"/>
      <c r="AU208" s="300"/>
      <c r="AV208" s="299"/>
      <c r="AW208" s="300"/>
      <c r="AX208" s="299"/>
      <c r="AY208" s="137" t="str">
        <f t="shared" si="98"/>
        <v>*</v>
      </c>
      <c r="AZ208" s="143"/>
      <c r="BA208" s="143" t="str">
        <f>IF(F208='База 2019'!AX213,"","!!!!!")</f>
        <v>!!!!!</v>
      </c>
      <c r="BD208" s="143" t="str">
        <f t="shared" si="111"/>
        <v>GRUPA FINANCIARĂ</v>
      </c>
    </row>
    <row r="209" spans="1:56" ht="12">
      <c r="A209" s="288">
        <v>198</v>
      </c>
      <c r="B209" s="296" t="s">
        <v>3095</v>
      </c>
      <c r="C209" s="297" t="s">
        <v>30</v>
      </c>
      <c r="D209" s="297" t="s">
        <v>391</v>
      </c>
      <c r="E209" s="298">
        <v>85</v>
      </c>
      <c r="F209" s="299">
        <v>1275</v>
      </c>
      <c r="G209" s="299"/>
      <c r="H209" s="300"/>
      <c r="I209" s="300"/>
      <c r="J209" s="300"/>
      <c r="K209" s="300"/>
      <c r="L209" s="300"/>
      <c r="M209" s="300"/>
      <c r="N209" s="300"/>
      <c r="O209" s="299"/>
      <c r="P209" s="300"/>
      <c r="Q209" s="299">
        <f t="shared" ref="Q209:Q216" si="112">F209+O209-P209</f>
        <v>1275</v>
      </c>
      <c r="R209" s="299"/>
      <c r="S209" s="300"/>
      <c r="T209" s="300"/>
      <c r="U209" s="300"/>
      <c r="V209" s="300"/>
      <c r="W209" s="300"/>
      <c r="X209" s="300"/>
      <c r="Y209" s="300"/>
      <c r="Z209" s="299"/>
      <c r="AA209" s="300"/>
      <c r="AB209" s="299">
        <f t="shared" ref="AB209:AB216" si="113">Q209+Z209-AA209</f>
        <v>1275</v>
      </c>
      <c r="AC209" s="299"/>
      <c r="AD209" s="300"/>
      <c r="AE209" s="300"/>
      <c r="AF209" s="300"/>
      <c r="AG209" s="300"/>
      <c r="AH209" s="300"/>
      <c r="AI209" s="300"/>
      <c r="AJ209" s="300"/>
      <c r="AK209" s="299"/>
      <c r="AL209" s="300"/>
      <c r="AM209" s="299">
        <f t="shared" ref="AM209:AM216" si="114">AB209+AK209-AL209</f>
        <v>1275</v>
      </c>
      <c r="AN209" s="299"/>
      <c r="AO209" s="300"/>
      <c r="AP209" s="300"/>
      <c r="AQ209" s="300"/>
      <c r="AR209" s="300"/>
      <c r="AS209" s="300"/>
      <c r="AT209" s="300"/>
      <c r="AU209" s="300"/>
      <c r="AV209" s="299"/>
      <c r="AW209" s="300"/>
      <c r="AX209" s="299">
        <f t="shared" ref="AX209:AX216" si="115">AM209+AV209-AW209</f>
        <v>1275</v>
      </c>
      <c r="AY209" s="137" t="str">
        <f t="shared" si="98"/>
        <v/>
      </c>
      <c r="AZ209" s="143"/>
      <c r="BA209" s="143" t="str">
        <f>IF(F209='База 2019'!AX214,"","!!!!!")</f>
        <v>!!!!!</v>
      </c>
      <c r="BD209" s="143" t="str">
        <f t="shared" si="111"/>
        <v>GRUPA VADVAS (СТОП С 1 КВ.2014)</v>
      </c>
    </row>
    <row r="210" spans="1:56" ht="12">
      <c r="A210" s="288">
        <v>199</v>
      </c>
      <c r="B210" s="294" t="s">
        <v>3400</v>
      </c>
      <c r="C210" s="290" t="s">
        <v>14</v>
      </c>
      <c r="D210" s="290"/>
      <c r="E210" s="291">
        <v>65</v>
      </c>
      <c r="F210" s="292">
        <v>780</v>
      </c>
      <c r="G210" s="292">
        <f t="shared" ref="G210:G216" si="116">E210*3</f>
        <v>195</v>
      </c>
      <c r="H210" s="293"/>
      <c r="I210" s="293"/>
      <c r="J210" s="293"/>
      <c r="K210" s="293"/>
      <c r="L210" s="293"/>
      <c r="M210" s="293"/>
      <c r="N210" s="293"/>
      <c r="O210" s="292">
        <f t="shared" ref="O210:O216" si="117">SUM(G210:N210)</f>
        <v>195</v>
      </c>
      <c r="P210" s="293">
        <v>780</v>
      </c>
      <c r="Q210" s="292">
        <f t="shared" si="112"/>
        <v>195</v>
      </c>
      <c r="R210" s="292">
        <f t="shared" ref="R210:R216" si="118">E210*3</f>
        <v>195</v>
      </c>
      <c r="S210" s="293"/>
      <c r="T210" s="293"/>
      <c r="U210" s="293"/>
      <c r="V210" s="293"/>
      <c r="W210" s="293"/>
      <c r="X210" s="293"/>
      <c r="Y210" s="293"/>
      <c r="Z210" s="292">
        <f t="shared" ref="Z210:Z216" si="119">SUM(R210:Y210)</f>
        <v>195</v>
      </c>
      <c r="AA210" s="293"/>
      <c r="AB210" s="292">
        <f t="shared" si="113"/>
        <v>390</v>
      </c>
      <c r="AC210" s="292">
        <f t="shared" ref="AC210:AC216" si="120">$E210*3</f>
        <v>195</v>
      </c>
      <c r="AD210" s="293"/>
      <c r="AE210" s="293"/>
      <c r="AF210" s="293"/>
      <c r="AG210" s="293"/>
      <c r="AH210" s="293"/>
      <c r="AI210" s="293"/>
      <c r="AJ210" s="293"/>
      <c r="AK210" s="292">
        <f t="shared" ref="AK210:AK216" si="121">SUM(AC210:AJ210)</f>
        <v>195</v>
      </c>
      <c r="AL210" s="293">
        <v>2470</v>
      </c>
      <c r="AM210" s="292">
        <f t="shared" si="114"/>
        <v>-1885</v>
      </c>
      <c r="AN210" s="292">
        <v>65</v>
      </c>
      <c r="AO210" s="293"/>
      <c r="AP210" s="293"/>
      <c r="AQ210" s="293"/>
      <c r="AR210" s="293"/>
      <c r="AS210" s="293"/>
      <c r="AT210" s="293"/>
      <c r="AU210" s="293">
        <v>1820</v>
      </c>
      <c r="AV210" s="292">
        <f t="shared" ref="AV210:AV216" si="122">SUM(AN210:AU210)</f>
        <v>1885</v>
      </c>
      <c r="AW210" s="293"/>
      <c r="AX210" s="292">
        <f t="shared" si="115"/>
        <v>0</v>
      </c>
      <c r="AZ210" s="143"/>
      <c r="BA210" s="143" t="str">
        <f>IF(F210='База 2019'!AX215,"","!!!!!")</f>
        <v>!!!!!</v>
      </c>
      <c r="BD210" s="143" t="str">
        <f t="shared" si="111"/>
        <v>GUGUTA (STOP)</v>
      </c>
    </row>
    <row r="211" spans="1:56" ht="12">
      <c r="A211" s="288">
        <v>200</v>
      </c>
      <c r="B211" s="289" t="s">
        <v>3060</v>
      </c>
      <c r="C211" s="290" t="s">
        <v>14</v>
      </c>
      <c r="D211" s="290" t="s">
        <v>1982</v>
      </c>
      <c r="E211" s="291">
        <v>50</v>
      </c>
      <c r="F211" s="292">
        <v>600</v>
      </c>
      <c r="G211" s="292">
        <f t="shared" si="116"/>
        <v>150</v>
      </c>
      <c r="H211" s="293"/>
      <c r="I211" s="293"/>
      <c r="J211" s="293"/>
      <c r="K211" s="293"/>
      <c r="L211" s="293"/>
      <c r="M211" s="293"/>
      <c r="N211" s="293"/>
      <c r="O211" s="292">
        <f t="shared" si="117"/>
        <v>150</v>
      </c>
      <c r="P211" s="293"/>
      <c r="Q211" s="292">
        <f t="shared" si="112"/>
        <v>750</v>
      </c>
      <c r="R211" s="292">
        <f t="shared" si="118"/>
        <v>150</v>
      </c>
      <c r="S211" s="293"/>
      <c r="T211" s="293"/>
      <c r="U211" s="293"/>
      <c r="V211" s="293"/>
      <c r="W211" s="293"/>
      <c r="X211" s="293"/>
      <c r="Y211" s="293"/>
      <c r="Z211" s="292">
        <f t="shared" si="119"/>
        <v>150</v>
      </c>
      <c r="AA211" s="293"/>
      <c r="AB211" s="292">
        <f t="shared" si="113"/>
        <v>900</v>
      </c>
      <c r="AC211" s="292">
        <f t="shared" si="120"/>
        <v>150</v>
      </c>
      <c r="AD211" s="293"/>
      <c r="AE211" s="293"/>
      <c r="AF211" s="293"/>
      <c r="AG211" s="293"/>
      <c r="AH211" s="293"/>
      <c r="AI211" s="293"/>
      <c r="AJ211" s="293"/>
      <c r="AK211" s="292">
        <f t="shared" si="121"/>
        <v>150</v>
      </c>
      <c r="AL211" s="293"/>
      <c r="AM211" s="292">
        <f t="shared" si="114"/>
        <v>1050</v>
      </c>
      <c r="AN211" s="292">
        <f t="shared" ref="AN211:AN216" si="123">$E211*3</f>
        <v>150</v>
      </c>
      <c r="AO211" s="293"/>
      <c r="AP211" s="293"/>
      <c r="AQ211" s="293"/>
      <c r="AR211" s="293"/>
      <c r="AS211" s="293"/>
      <c r="AT211" s="293"/>
      <c r="AU211" s="293"/>
      <c r="AV211" s="292">
        <f t="shared" si="122"/>
        <v>150</v>
      </c>
      <c r="AW211" s="293"/>
      <c r="AX211" s="292">
        <f t="shared" si="115"/>
        <v>1200</v>
      </c>
      <c r="AY211" s="137" t="str">
        <f t="shared" si="98"/>
        <v/>
      </c>
      <c r="AZ211" s="143"/>
      <c r="BA211" s="143" t="str">
        <f>IF(F211='База 2019'!AX216,"","!!!!!")</f>
        <v>!!!!!</v>
      </c>
      <c r="BD211" s="143" t="str">
        <f t="shared" si="111"/>
        <v>HINZUNICOM</v>
      </c>
    </row>
    <row r="212" spans="1:56" ht="12">
      <c r="A212" s="288">
        <v>201</v>
      </c>
      <c r="B212" s="294" t="s">
        <v>1613</v>
      </c>
      <c r="C212" s="290" t="s">
        <v>14</v>
      </c>
      <c r="D212" s="290"/>
      <c r="E212" s="291">
        <v>195</v>
      </c>
      <c r="F212" s="292">
        <v>0</v>
      </c>
      <c r="G212" s="292">
        <f t="shared" si="116"/>
        <v>585</v>
      </c>
      <c r="H212" s="293"/>
      <c r="I212" s="293"/>
      <c r="J212" s="293"/>
      <c r="K212" s="293"/>
      <c r="L212" s="293"/>
      <c r="M212" s="293"/>
      <c r="N212" s="293"/>
      <c r="O212" s="292">
        <f t="shared" si="117"/>
        <v>585</v>
      </c>
      <c r="P212" s="293">
        <v>1170</v>
      </c>
      <c r="Q212" s="292">
        <f t="shared" si="112"/>
        <v>-585</v>
      </c>
      <c r="R212" s="292">
        <f t="shared" si="118"/>
        <v>585</v>
      </c>
      <c r="S212" s="293"/>
      <c r="T212" s="293"/>
      <c r="U212" s="293"/>
      <c r="V212" s="293"/>
      <c r="W212" s="293"/>
      <c r="X212" s="293"/>
      <c r="Y212" s="293"/>
      <c r="Z212" s="292">
        <f t="shared" si="119"/>
        <v>585</v>
      </c>
      <c r="AA212" s="293"/>
      <c r="AB212" s="292">
        <f t="shared" si="113"/>
        <v>0</v>
      </c>
      <c r="AC212" s="292">
        <f t="shared" si="120"/>
        <v>585</v>
      </c>
      <c r="AD212" s="293"/>
      <c r="AE212" s="293"/>
      <c r="AF212" s="293"/>
      <c r="AG212" s="293"/>
      <c r="AH212" s="293"/>
      <c r="AI212" s="293"/>
      <c r="AJ212" s="293"/>
      <c r="AK212" s="292">
        <f t="shared" si="121"/>
        <v>585</v>
      </c>
      <c r="AL212" s="293">
        <v>1170</v>
      </c>
      <c r="AM212" s="292">
        <f t="shared" si="114"/>
        <v>-585</v>
      </c>
      <c r="AN212" s="292">
        <f t="shared" si="123"/>
        <v>585</v>
      </c>
      <c r="AO212" s="293"/>
      <c r="AP212" s="293"/>
      <c r="AQ212" s="293"/>
      <c r="AR212" s="293"/>
      <c r="AS212" s="293"/>
      <c r="AT212" s="293"/>
      <c r="AU212" s="293"/>
      <c r="AV212" s="292">
        <f t="shared" si="122"/>
        <v>585</v>
      </c>
      <c r="AW212" s="293"/>
      <c r="AX212" s="292">
        <f t="shared" si="115"/>
        <v>0</v>
      </c>
      <c r="AY212" s="137" t="str">
        <f t="shared" si="98"/>
        <v>*</v>
      </c>
      <c r="AZ212" s="143"/>
      <c r="BA212" s="143" t="str">
        <f>IF(F212='База 2019'!AX217,"","!!!!!")</f>
        <v>!!!!!</v>
      </c>
      <c r="BD212" s="143" t="str">
        <f t="shared" si="111"/>
        <v>IALCONSTRUCT</v>
      </c>
    </row>
    <row r="213" spans="1:56" ht="12">
      <c r="A213" s="288">
        <v>202</v>
      </c>
      <c r="B213" s="289" t="s">
        <v>395</v>
      </c>
      <c r="C213" s="290" t="s">
        <v>14</v>
      </c>
      <c r="D213" s="290" t="s">
        <v>396</v>
      </c>
      <c r="E213" s="291">
        <v>240</v>
      </c>
      <c r="F213" s="292">
        <v>0</v>
      </c>
      <c r="G213" s="292">
        <f t="shared" si="116"/>
        <v>720</v>
      </c>
      <c r="H213" s="293"/>
      <c r="I213" s="293"/>
      <c r="J213" s="293"/>
      <c r="K213" s="293"/>
      <c r="L213" s="293"/>
      <c r="M213" s="293"/>
      <c r="N213" s="293"/>
      <c r="O213" s="292">
        <f t="shared" si="117"/>
        <v>720</v>
      </c>
      <c r="P213" s="293"/>
      <c r="Q213" s="292">
        <f t="shared" si="112"/>
        <v>720</v>
      </c>
      <c r="R213" s="292">
        <f t="shared" si="118"/>
        <v>720</v>
      </c>
      <c r="S213" s="293"/>
      <c r="T213" s="293"/>
      <c r="U213" s="293"/>
      <c r="V213" s="293"/>
      <c r="W213" s="293"/>
      <c r="X213" s="293"/>
      <c r="Y213" s="293"/>
      <c r="Z213" s="292">
        <f t="shared" si="119"/>
        <v>720</v>
      </c>
      <c r="AA213" s="293">
        <v>2880</v>
      </c>
      <c r="AB213" s="292">
        <f t="shared" si="113"/>
        <v>-1440</v>
      </c>
      <c r="AC213" s="292">
        <f t="shared" si="120"/>
        <v>720</v>
      </c>
      <c r="AD213" s="293"/>
      <c r="AE213" s="293"/>
      <c r="AF213" s="293"/>
      <c r="AG213" s="293"/>
      <c r="AH213" s="293"/>
      <c r="AI213" s="293"/>
      <c r="AJ213" s="293"/>
      <c r="AK213" s="292">
        <f t="shared" si="121"/>
        <v>720</v>
      </c>
      <c r="AL213" s="293"/>
      <c r="AM213" s="292">
        <f t="shared" si="114"/>
        <v>-720</v>
      </c>
      <c r="AN213" s="292">
        <f t="shared" si="123"/>
        <v>720</v>
      </c>
      <c r="AO213" s="293"/>
      <c r="AP213" s="293"/>
      <c r="AQ213" s="293"/>
      <c r="AR213" s="293"/>
      <c r="AS213" s="293"/>
      <c r="AT213" s="293"/>
      <c r="AU213" s="293"/>
      <c r="AV213" s="292">
        <f t="shared" si="122"/>
        <v>720</v>
      </c>
      <c r="AW213" s="293"/>
      <c r="AX213" s="292">
        <f t="shared" si="115"/>
        <v>0</v>
      </c>
      <c r="AY213" s="137" t="str">
        <f t="shared" si="98"/>
        <v>*</v>
      </c>
      <c r="AZ213" s="143"/>
      <c r="BA213" s="143" t="str">
        <f>IF(F213='База 2019'!AX218,"","!!!!!")</f>
        <v/>
      </c>
      <c r="BD213" s="143" t="str">
        <f t="shared" si="111"/>
        <v>ICCAR</v>
      </c>
    </row>
    <row r="214" spans="1:56" ht="12">
      <c r="A214" s="288"/>
      <c r="B214" s="289" t="s">
        <v>3371</v>
      </c>
      <c r="C214" s="290"/>
      <c r="D214" s="290"/>
      <c r="E214" s="291">
        <v>75</v>
      </c>
      <c r="F214" s="292"/>
      <c r="G214" s="292"/>
      <c r="H214" s="293"/>
      <c r="I214" s="293"/>
      <c r="J214" s="293"/>
      <c r="K214" s="293"/>
      <c r="L214" s="293"/>
      <c r="M214" s="293"/>
      <c r="N214" s="293"/>
      <c r="O214" s="292">
        <f t="shared" si="117"/>
        <v>0</v>
      </c>
      <c r="P214" s="293"/>
      <c r="Q214" s="292"/>
      <c r="R214" s="292"/>
      <c r="S214" s="293"/>
      <c r="T214" s="293"/>
      <c r="U214" s="293"/>
      <c r="V214" s="293"/>
      <c r="W214" s="293"/>
      <c r="X214" s="293"/>
      <c r="Y214" s="293"/>
      <c r="Z214" s="292">
        <f t="shared" si="119"/>
        <v>0</v>
      </c>
      <c r="AA214" s="293"/>
      <c r="AB214" s="292"/>
      <c r="AC214" s="292"/>
      <c r="AD214" s="293"/>
      <c r="AE214" s="293"/>
      <c r="AF214" s="293"/>
      <c r="AG214" s="293"/>
      <c r="AH214" s="293"/>
      <c r="AI214" s="293"/>
      <c r="AJ214" s="293"/>
      <c r="AK214" s="292">
        <f t="shared" si="121"/>
        <v>0</v>
      </c>
      <c r="AL214" s="293"/>
      <c r="AM214" s="292"/>
      <c r="AN214" s="292"/>
      <c r="AO214" s="293"/>
      <c r="AP214" s="293"/>
      <c r="AQ214" s="293"/>
      <c r="AR214" s="293"/>
      <c r="AS214" s="293"/>
      <c r="AT214" s="293"/>
      <c r="AU214" s="293"/>
      <c r="AV214" s="292">
        <f t="shared" si="122"/>
        <v>0</v>
      </c>
      <c r="AW214" s="293"/>
      <c r="AX214" s="292">
        <f t="shared" si="115"/>
        <v>0</v>
      </c>
      <c r="AZ214" s="143"/>
      <c r="BD214" s="143" t="str">
        <f t="shared" si="111"/>
        <v>ICF-CONSULTING-SERVICE</v>
      </c>
    </row>
    <row r="215" spans="1:56" ht="12">
      <c r="A215" s="288">
        <v>203</v>
      </c>
      <c r="B215" s="294" t="s">
        <v>985</v>
      </c>
      <c r="C215" s="290" t="s">
        <v>14</v>
      </c>
      <c r="D215" s="290" t="s">
        <v>967</v>
      </c>
      <c r="E215" s="291">
        <v>210</v>
      </c>
      <c r="F215" s="292">
        <v>525</v>
      </c>
      <c r="G215" s="292">
        <f t="shared" si="116"/>
        <v>630</v>
      </c>
      <c r="H215" s="293"/>
      <c r="I215" s="293"/>
      <c r="J215" s="293"/>
      <c r="K215" s="293"/>
      <c r="L215" s="293"/>
      <c r="M215" s="293"/>
      <c r="N215" s="293"/>
      <c r="O215" s="292">
        <f t="shared" si="117"/>
        <v>630</v>
      </c>
      <c r="P215" s="293">
        <v>1155</v>
      </c>
      <c r="Q215" s="292">
        <f t="shared" si="112"/>
        <v>0</v>
      </c>
      <c r="R215" s="292">
        <f t="shared" si="118"/>
        <v>630</v>
      </c>
      <c r="S215" s="293"/>
      <c r="T215" s="293"/>
      <c r="U215" s="293"/>
      <c r="V215" s="293"/>
      <c r="W215" s="293"/>
      <c r="X215" s="293"/>
      <c r="Y215" s="293"/>
      <c r="Z215" s="292">
        <f t="shared" si="119"/>
        <v>630</v>
      </c>
      <c r="AA215" s="293">
        <v>630</v>
      </c>
      <c r="AB215" s="292">
        <f t="shared" si="113"/>
        <v>0</v>
      </c>
      <c r="AC215" s="292">
        <f t="shared" si="120"/>
        <v>630</v>
      </c>
      <c r="AD215" s="293">
        <v>50</v>
      </c>
      <c r="AE215" s="293"/>
      <c r="AF215" s="293"/>
      <c r="AG215" s="293"/>
      <c r="AH215" s="293">
        <v>100</v>
      </c>
      <c r="AI215" s="293"/>
      <c r="AJ215" s="293"/>
      <c r="AK215" s="292">
        <f t="shared" si="121"/>
        <v>780</v>
      </c>
      <c r="AL215" s="293">
        <v>780</v>
      </c>
      <c r="AM215" s="292">
        <f t="shared" si="114"/>
        <v>0</v>
      </c>
      <c r="AN215" s="292">
        <f t="shared" si="123"/>
        <v>630</v>
      </c>
      <c r="AO215" s="293"/>
      <c r="AP215" s="293"/>
      <c r="AQ215" s="293"/>
      <c r="AR215" s="293"/>
      <c r="AS215" s="293"/>
      <c r="AT215" s="293"/>
      <c r="AU215" s="293"/>
      <c r="AV215" s="292">
        <f t="shared" si="122"/>
        <v>630</v>
      </c>
      <c r="AW215" s="293"/>
      <c r="AX215" s="292">
        <f t="shared" si="115"/>
        <v>630</v>
      </c>
      <c r="AZ215" s="143"/>
      <c r="BA215" s="143" t="str">
        <f>IF(F215='База 2019'!AX219,"","!!!!!")</f>
        <v>!!!!!</v>
      </c>
      <c r="BD215" s="143" t="str">
        <f t="shared" si="111"/>
        <v>ÎCI NORD</v>
      </c>
    </row>
    <row r="216" spans="1:56" ht="12">
      <c r="A216" s="288">
        <v>204</v>
      </c>
      <c r="B216" s="289" t="s">
        <v>1511</v>
      </c>
      <c r="C216" s="290" t="s">
        <v>14</v>
      </c>
      <c r="D216" s="290" t="s">
        <v>885</v>
      </c>
      <c r="E216" s="291">
        <v>100</v>
      </c>
      <c r="F216" s="292">
        <v>0</v>
      </c>
      <c r="G216" s="292">
        <f t="shared" si="116"/>
        <v>300</v>
      </c>
      <c r="H216" s="293"/>
      <c r="I216" s="293"/>
      <c r="J216" s="293"/>
      <c r="K216" s="293"/>
      <c r="L216" s="293"/>
      <c r="M216" s="293"/>
      <c r="N216" s="293"/>
      <c r="O216" s="292">
        <f t="shared" si="117"/>
        <v>300</v>
      </c>
      <c r="P216" s="293"/>
      <c r="Q216" s="292">
        <f t="shared" si="112"/>
        <v>300</v>
      </c>
      <c r="R216" s="292">
        <f t="shared" si="118"/>
        <v>300</v>
      </c>
      <c r="S216" s="293"/>
      <c r="T216" s="293"/>
      <c r="U216" s="293"/>
      <c r="V216" s="293"/>
      <c r="W216" s="293">
        <v>100</v>
      </c>
      <c r="X216" s="293"/>
      <c r="Y216" s="293"/>
      <c r="Z216" s="292">
        <f t="shared" si="119"/>
        <v>400</v>
      </c>
      <c r="AA216" s="293">
        <v>1300</v>
      </c>
      <c r="AB216" s="292">
        <f t="shared" si="113"/>
        <v>-600</v>
      </c>
      <c r="AC216" s="292">
        <f t="shared" si="120"/>
        <v>300</v>
      </c>
      <c r="AD216" s="293"/>
      <c r="AE216" s="293"/>
      <c r="AF216" s="293"/>
      <c r="AG216" s="293"/>
      <c r="AH216" s="293"/>
      <c r="AI216" s="293"/>
      <c r="AJ216" s="293"/>
      <c r="AK216" s="292">
        <f t="shared" si="121"/>
        <v>300</v>
      </c>
      <c r="AL216" s="293"/>
      <c r="AM216" s="292">
        <f t="shared" si="114"/>
        <v>-300</v>
      </c>
      <c r="AN216" s="292">
        <f t="shared" si="123"/>
        <v>300</v>
      </c>
      <c r="AO216" s="293"/>
      <c r="AP216" s="293"/>
      <c r="AQ216" s="293"/>
      <c r="AR216" s="293"/>
      <c r="AS216" s="293"/>
      <c r="AT216" s="293"/>
      <c r="AU216" s="293"/>
      <c r="AV216" s="292">
        <f t="shared" si="122"/>
        <v>300</v>
      </c>
      <c r="AW216" s="293"/>
      <c r="AX216" s="292">
        <f t="shared" si="115"/>
        <v>0</v>
      </c>
      <c r="AY216" s="137" t="str">
        <f t="shared" si="98"/>
        <v>*</v>
      </c>
      <c r="AZ216" s="143"/>
      <c r="BA216" s="143" t="str">
        <f>IF(F216='База 2019'!AX220,"","!!!!!")</f>
        <v>!!!!!</v>
      </c>
      <c r="BD216" s="143" t="str">
        <f t="shared" si="111"/>
        <v>ÎCM-2 FALESTI</v>
      </c>
    </row>
    <row r="217" spans="1:56" ht="12">
      <c r="A217" s="288">
        <v>205</v>
      </c>
      <c r="B217" s="414" t="s">
        <v>3096</v>
      </c>
      <c r="C217" s="297" t="s">
        <v>30</v>
      </c>
      <c r="D217" s="297" t="s">
        <v>838</v>
      </c>
      <c r="E217" s="404"/>
      <c r="F217" s="299"/>
      <c r="G217" s="299"/>
      <c r="H217" s="300"/>
      <c r="I217" s="300"/>
      <c r="J217" s="300"/>
      <c r="K217" s="300"/>
      <c r="L217" s="300"/>
      <c r="M217" s="300"/>
      <c r="N217" s="300"/>
      <c r="O217" s="299"/>
      <c r="P217" s="300"/>
      <c r="Q217" s="299"/>
      <c r="R217" s="299"/>
      <c r="S217" s="300"/>
      <c r="T217" s="300"/>
      <c r="U217" s="300"/>
      <c r="V217" s="300"/>
      <c r="W217" s="300"/>
      <c r="X217" s="300"/>
      <c r="Y217" s="300"/>
      <c r="Z217" s="299"/>
      <c r="AA217" s="300"/>
      <c r="AB217" s="299"/>
      <c r="AC217" s="299"/>
      <c r="AD217" s="300"/>
      <c r="AE217" s="300"/>
      <c r="AF217" s="300"/>
      <c r="AG217" s="300"/>
      <c r="AH217" s="300"/>
      <c r="AI217" s="300"/>
      <c r="AJ217" s="300"/>
      <c r="AK217" s="299"/>
      <c r="AL217" s="300"/>
      <c r="AM217" s="299"/>
      <c r="AN217" s="299"/>
      <c r="AO217" s="300"/>
      <c r="AP217" s="300"/>
      <c r="AQ217" s="300"/>
      <c r="AR217" s="300"/>
      <c r="AS217" s="300"/>
      <c r="AT217" s="300"/>
      <c r="AU217" s="300"/>
      <c r="AV217" s="299"/>
      <c r="AW217" s="300"/>
      <c r="AX217" s="299"/>
      <c r="AY217" s="137" t="str">
        <f t="shared" si="98"/>
        <v>*</v>
      </c>
      <c r="AZ217" s="143"/>
      <c r="BA217" s="143" t="str">
        <f>IF(F217='База 2019'!AX221,"","!!!!!")</f>
        <v/>
      </c>
      <c r="BD217" s="143" t="str">
        <f t="shared" si="111"/>
        <v>ICV-DONDIUSENI (СТОП С 1.10.13)</v>
      </c>
    </row>
    <row r="218" spans="1:56" ht="12">
      <c r="A218" s="288">
        <v>206</v>
      </c>
      <c r="B218" s="294" t="s">
        <v>3097</v>
      </c>
      <c r="C218" s="290" t="s">
        <v>10</v>
      </c>
      <c r="D218" s="290" t="s">
        <v>399</v>
      </c>
      <c r="E218" s="295">
        <v>410</v>
      </c>
      <c r="F218" s="292">
        <v>0</v>
      </c>
      <c r="G218" s="292">
        <f>E218*3</f>
        <v>1230</v>
      </c>
      <c r="H218" s="293"/>
      <c r="I218" s="293">
        <v>308</v>
      </c>
      <c r="J218" s="293"/>
      <c r="K218" s="293"/>
      <c r="L218" s="293"/>
      <c r="M218" s="293"/>
      <c r="N218" s="293"/>
      <c r="O218" s="292">
        <f>SUM(G218:N218)</f>
        <v>1538</v>
      </c>
      <c r="P218" s="293"/>
      <c r="Q218" s="292">
        <f>F218+O218-P218</f>
        <v>1538</v>
      </c>
      <c r="R218" s="292">
        <f>E218*3</f>
        <v>1230</v>
      </c>
      <c r="S218" s="293"/>
      <c r="T218" s="293"/>
      <c r="U218" s="293"/>
      <c r="V218" s="293"/>
      <c r="W218" s="293"/>
      <c r="X218" s="293"/>
      <c r="Y218" s="293"/>
      <c r="Z218" s="292">
        <f>SUM(R218:Y218)</f>
        <v>1230</v>
      </c>
      <c r="AA218" s="293">
        <v>2768</v>
      </c>
      <c r="AB218" s="292">
        <f>Q218+Z218-AA218</f>
        <v>0</v>
      </c>
      <c r="AC218" s="292">
        <f>$E218*3</f>
        <v>1230</v>
      </c>
      <c r="AD218" s="293"/>
      <c r="AE218" s="293"/>
      <c r="AF218" s="293"/>
      <c r="AG218" s="293"/>
      <c r="AH218" s="293"/>
      <c r="AI218" s="293"/>
      <c r="AJ218" s="293"/>
      <c r="AK218" s="292">
        <f>SUM(AC218:AJ218)</f>
        <v>1230</v>
      </c>
      <c r="AL218" s="293">
        <v>1230</v>
      </c>
      <c r="AM218" s="292">
        <f>AB218+AK218-AL218</f>
        <v>0</v>
      </c>
      <c r="AN218" s="292">
        <f>$E218*3</f>
        <v>1230</v>
      </c>
      <c r="AO218" s="293"/>
      <c r="AP218" s="293"/>
      <c r="AQ218" s="293"/>
      <c r="AR218" s="293"/>
      <c r="AS218" s="293"/>
      <c r="AT218" s="293"/>
      <c r="AU218" s="293"/>
      <c r="AV218" s="292">
        <f>SUM(AN218:AU218)</f>
        <v>1230</v>
      </c>
      <c r="AW218" s="293">
        <v>1230</v>
      </c>
      <c r="AX218" s="292">
        <f>AM218+AV218-AW218</f>
        <v>0</v>
      </c>
      <c r="AY218" s="137" t="str">
        <f t="shared" si="98"/>
        <v>*</v>
      </c>
      <c r="AZ218" s="143"/>
      <c r="BA218" s="143" t="str">
        <f>IF(F218='База 2019'!AX222,"","!!!!!")</f>
        <v/>
      </c>
      <c r="BD218" s="143" t="str">
        <f t="shared" si="111"/>
        <v>IGIENA-PLUS</v>
      </c>
    </row>
    <row r="219" spans="1:56" ht="12">
      <c r="A219" s="288">
        <v>207</v>
      </c>
      <c r="B219" s="531" t="s">
        <v>3405</v>
      </c>
      <c r="C219" s="290" t="s">
        <v>14</v>
      </c>
      <c r="D219" s="290" t="s">
        <v>839</v>
      </c>
      <c r="E219" s="291">
        <v>220</v>
      </c>
      <c r="F219" s="292">
        <v>148</v>
      </c>
      <c r="G219" s="292">
        <f>E219*3</f>
        <v>660</v>
      </c>
      <c r="H219" s="293"/>
      <c r="I219" s="293"/>
      <c r="J219" s="293"/>
      <c r="K219" s="293"/>
      <c r="L219" s="293"/>
      <c r="M219" s="293"/>
      <c r="N219" s="293"/>
      <c r="O219" s="292">
        <f>SUM(G219:N219)</f>
        <v>660</v>
      </c>
      <c r="P219" s="293">
        <v>2936</v>
      </c>
      <c r="Q219" s="292">
        <f>F219+O219-P219</f>
        <v>-2128</v>
      </c>
      <c r="R219" s="292">
        <f>E219*3</f>
        <v>660</v>
      </c>
      <c r="S219" s="293"/>
      <c r="T219" s="293"/>
      <c r="U219" s="293"/>
      <c r="V219" s="293"/>
      <c r="W219" s="293"/>
      <c r="X219" s="293"/>
      <c r="Y219" s="293"/>
      <c r="Z219" s="292">
        <f>SUM(R219:Y219)</f>
        <v>660</v>
      </c>
      <c r="AA219" s="293"/>
      <c r="AB219" s="292">
        <f>Q219+Z219-AA219</f>
        <v>-1468</v>
      </c>
      <c r="AC219" s="292">
        <f>$E219*3</f>
        <v>660</v>
      </c>
      <c r="AD219" s="293"/>
      <c r="AE219" s="293">
        <v>148</v>
      </c>
      <c r="AF219" s="293"/>
      <c r="AG219" s="293"/>
      <c r="AH219" s="293"/>
      <c r="AI219" s="293"/>
      <c r="AJ219" s="293"/>
      <c r="AK219" s="292">
        <f>SUM(AC219:AJ219)</f>
        <v>808</v>
      </c>
      <c r="AL219" s="293">
        <v>1890</v>
      </c>
      <c r="AM219" s="292">
        <f>AB219+AK219-AL219</f>
        <v>-2550</v>
      </c>
      <c r="AN219" s="292">
        <f>$E219*3</f>
        <v>660</v>
      </c>
      <c r="AO219" s="293"/>
      <c r="AP219" s="293"/>
      <c r="AQ219" s="293"/>
      <c r="AR219" s="293"/>
      <c r="AS219" s="293"/>
      <c r="AT219" s="293"/>
      <c r="AU219" s="293">
        <v>1890</v>
      </c>
      <c r="AV219" s="292">
        <f>SUM(AN219:AU219)</f>
        <v>2550</v>
      </c>
      <c r="AW219" s="293"/>
      <c r="AX219" s="292">
        <f>AM219+AV219-AW219</f>
        <v>0</v>
      </c>
      <c r="AZ219" s="143"/>
      <c r="BA219" s="143" t="str">
        <f>IF(F219='База 2019'!AX223,"","!!!!!")</f>
        <v>!!!!!</v>
      </c>
      <c r="BD219" s="143" t="str">
        <f t="shared" si="111"/>
        <v>ILACI-50 (STOP)</v>
      </c>
    </row>
    <row r="220" spans="1:56" ht="12">
      <c r="A220" s="288">
        <v>208</v>
      </c>
      <c r="B220" s="289" t="s">
        <v>1397</v>
      </c>
      <c r="C220" s="290" t="s">
        <v>23</v>
      </c>
      <c r="D220" s="290"/>
      <c r="E220" s="291">
        <v>300</v>
      </c>
      <c r="F220" s="292">
        <v>0</v>
      </c>
      <c r="G220" s="292">
        <f>E220*3</f>
        <v>900</v>
      </c>
      <c r="H220" s="293">
        <v>50</v>
      </c>
      <c r="I220" s="293"/>
      <c r="J220" s="293"/>
      <c r="K220" s="293"/>
      <c r="L220" s="293"/>
      <c r="M220" s="293"/>
      <c r="N220" s="293"/>
      <c r="O220" s="292">
        <f>SUM(G220:N220)</f>
        <v>950</v>
      </c>
      <c r="P220" s="293"/>
      <c r="Q220" s="292">
        <f>F220+O220-P220</f>
        <v>950</v>
      </c>
      <c r="R220" s="292">
        <f>E220*3</f>
        <v>900</v>
      </c>
      <c r="S220" s="293"/>
      <c r="T220" s="293"/>
      <c r="U220" s="293"/>
      <c r="V220" s="293"/>
      <c r="W220" s="293"/>
      <c r="X220" s="293"/>
      <c r="Y220" s="293"/>
      <c r="Z220" s="292">
        <f>SUM(R220:Y220)</f>
        <v>900</v>
      </c>
      <c r="AA220" s="293">
        <v>1850</v>
      </c>
      <c r="AB220" s="292">
        <f>Q220+Z220-AA220</f>
        <v>0</v>
      </c>
      <c r="AC220" s="292">
        <f>$E220*3</f>
        <v>900</v>
      </c>
      <c r="AD220" s="293">
        <v>50</v>
      </c>
      <c r="AE220" s="293"/>
      <c r="AF220" s="293"/>
      <c r="AG220" s="293"/>
      <c r="AH220" s="293">
        <v>100</v>
      </c>
      <c r="AI220" s="293"/>
      <c r="AJ220" s="293"/>
      <c r="AK220" s="292">
        <f>SUM(AC220:AJ220)</f>
        <v>1050</v>
      </c>
      <c r="AL220" s="293">
        <v>1050</v>
      </c>
      <c r="AM220" s="292">
        <f>AB220+AK220-AL220</f>
        <v>0</v>
      </c>
      <c r="AN220" s="292">
        <f>$E220*3</f>
        <v>900</v>
      </c>
      <c r="AO220" s="293"/>
      <c r="AP220" s="293"/>
      <c r="AQ220" s="293"/>
      <c r="AR220" s="293"/>
      <c r="AS220" s="293"/>
      <c r="AT220" s="293"/>
      <c r="AU220" s="293"/>
      <c r="AV220" s="292">
        <f>SUM(AN220:AU220)</f>
        <v>900</v>
      </c>
      <c r="AW220" s="293">
        <v>900</v>
      </c>
      <c r="AX220" s="292">
        <f>AM220+AV220-AW220</f>
        <v>0</v>
      </c>
      <c r="AY220" s="137" t="str">
        <f t="shared" si="98"/>
        <v>*</v>
      </c>
      <c r="AZ220" s="143"/>
      <c r="BA220" s="143" t="str">
        <f>IF(F220='База 2019'!AX224,"","!!!!!")</f>
        <v>!!!!!</v>
      </c>
      <c r="BD220" s="143" t="str">
        <f t="shared" si="111"/>
        <v>IMPERIAL-VIN</v>
      </c>
    </row>
    <row r="221" spans="1:56" ht="12">
      <c r="A221" s="288">
        <v>209</v>
      </c>
      <c r="B221" s="289" t="s">
        <v>402</v>
      </c>
      <c r="C221" s="290" t="s">
        <v>14</v>
      </c>
      <c r="D221" s="290" t="s">
        <v>404</v>
      </c>
      <c r="E221" s="291">
        <v>200</v>
      </c>
      <c r="F221" s="292">
        <v>0</v>
      </c>
      <c r="G221" s="292">
        <f>E221*3</f>
        <v>600</v>
      </c>
      <c r="H221" s="293"/>
      <c r="I221" s="293"/>
      <c r="J221" s="293"/>
      <c r="K221" s="293"/>
      <c r="L221" s="293"/>
      <c r="M221" s="293"/>
      <c r="N221" s="293"/>
      <c r="O221" s="292">
        <f>SUM(G221:N221)</f>
        <v>600</v>
      </c>
      <c r="P221" s="293"/>
      <c r="Q221" s="292">
        <f>F221+O221-P221</f>
        <v>600</v>
      </c>
      <c r="R221" s="292">
        <f>E221*3</f>
        <v>600</v>
      </c>
      <c r="S221" s="293"/>
      <c r="T221" s="293"/>
      <c r="U221" s="293"/>
      <c r="V221" s="293"/>
      <c r="W221" s="293"/>
      <c r="X221" s="293"/>
      <c r="Y221" s="293"/>
      <c r="Z221" s="292">
        <f>SUM(R221:Y221)</f>
        <v>600</v>
      </c>
      <c r="AA221" s="293">
        <v>1350</v>
      </c>
      <c r="AB221" s="292">
        <f>Q221+Z221-AA221</f>
        <v>-150</v>
      </c>
      <c r="AC221" s="292">
        <f>$E221*3</f>
        <v>600</v>
      </c>
      <c r="AD221" s="293">
        <v>50</v>
      </c>
      <c r="AE221" s="293"/>
      <c r="AF221" s="293"/>
      <c r="AG221" s="293"/>
      <c r="AH221" s="293">
        <v>100</v>
      </c>
      <c r="AI221" s="293">
        <v>800</v>
      </c>
      <c r="AJ221" s="293">
        <v>50</v>
      </c>
      <c r="AK221" s="292">
        <f>SUM(AC221:AJ221)</f>
        <v>1600</v>
      </c>
      <c r="AL221" s="293"/>
      <c r="AM221" s="292">
        <f>AB221+AK221-AL221</f>
        <v>1450</v>
      </c>
      <c r="AN221" s="292">
        <f>$E221*3</f>
        <v>600</v>
      </c>
      <c r="AO221" s="293"/>
      <c r="AP221" s="293"/>
      <c r="AQ221" s="293"/>
      <c r="AR221" s="293"/>
      <c r="AS221" s="293"/>
      <c r="AT221" s="293"/>
      <c r="AU221" s="293"/>
      <c r="AV221" s="292">
        <f>SUM(AN221:AU221)</f>
        <v>600</v>
      </c>
      <c r="AW221" s="293">
        <v>2050</v>
      </c>
      <c r="AX221" s="292">
        <f>AM221+AV221-AW221</f>
        <v>0</v>
      </c>
      <c r="AZ221" s="137" t="str">
        <f>IF(F221&gt;P221,"!!!","")</f>
        <v/>
      </c>
      <c r="BA221" s="143" t="str">
        <f>IF(F221='База 2019'!AX225,"","!!!!!")</f>
        <v/>
      </c>
      <c r="BD221" s="143" t="str">
        <f t="shared" si="111"/>
        <v>INCOMAŞ</v>
      </c>
    </row>
    <row r="222" spans="1:56" ht="12">
      <c r="A222" s="288">
        <v>210</v>
      </c>
      <c r="B222" s="289" t="s">
        <v>872</v>
      </c>
      <c r="C222" s="290" t="s">
        <v>14</v>
      </c>
      <c r="D222" s="290" t="s">
        <v>873</v>
      </c>
      <c r="E222" s="291">
        <v>50</v>
      </c>
      <c r="F222" s="292">
        <v>0</v>
      </c>
      <c r="G222" s="292">
        <f>E222*3</f>
        <v>150</v>
      </c>
      <c r="H222" s="293"/>
      <c r="I222" s="293"/>
      <c r="J222" s="293"/>
      <c r="K222" s="293"/>
      <c r="L222" s="293"/>
      <c r="M222" s="293"/>
      <c r="N222" s="293"/>
      <c r="O222" s="292">
        <f>SUM(G222:N222)</f>
        <v>150</v>
      </c>
      <c r="P222" s="293"/>
      <c r="Q222" s="292">
        <f>F222+O222-P222</f>
        <v>150</v>
      </c>
      <c r="R222" s="292">
        <f>E222*3</f>
        <v>150</v>
      </c>
      <c r="S222" s="293"/>
      <c r="T222" s="293"/>
      <c r="U222" s="293"/>
      <c r="V222" s="293"/>
      <c r="W222" s="293"/>
      <c r="X222" s="293"/>
      <c r="Y222" s="293"/>
      <c r="Z222" s="292">
        <f>SUM(R222:Y222)</f>
        <v>150</v>
      </c>
      <c r="AA222" s="293"/>
      <c r="AB222" s="292">
        <f>Q222+Z222-AA222</f>
        <v>300</v>
      </c>
      <c r="AC222" s="292">
        <f>$E222*3</f>
        <v>150</v>
      </c>
      <c r="AD222" s="293"/>
      <c r="AE222" s="293"/>
      <c r="AF222" s="293"/>
      <c r="AG222" s="293"/>
      <c r="AH222" s="293"/>
      <c r="AI222" s="293"/>
      <c r="AJ222" s="293"/>
      <c r="AK222" s="292">
        <f>SUM(AC222:AJ222)</f>
        <v>150</v>
      </c>
      <c r="AL222" s="293"/>
      <c r="AM222" s="292">
        <f>AB222+AK222-AL222</f>
        <v>450</v>
      </c>
      <c r="AN222" s="292">
        <f>$E222*3</f>
        <v>150</v>
      </c>
      <c r="AO222" s="293"/>
      <c r="AP222" s="293"/>
      <c r="AQ222" s="293"/>
      <c r="AR222" s="293"/>
      <c r="AS222" s="293"/>
      <c r="AT222" s="293"/>
      <c r="AU222" s="293"/>
      <c r="AV222" s="292">
        <f>SUM(AN222:AU222)</f>
        <v>150</v>
      </c>
      <c r="AW222" s="293">
        <v>600</v>
      </c>
      <c r="AX222" s="292">
        <f>AM222+AV222-AW222</f>
        <v>0</v>
      </c>
      <c r="AY222" s="137" t="str">
        <f t="shared" si="98"/>
        <v>*</v>
      </c>
      <c r="AZ222" s="143"/>
      <c r="BA222" s="143" t="str">
        <f>IF(F222='База 2019'!AX226,"","!!!!!")</f>
        <v>!!!!!</v>
      </c>
      <c r="BD222" s="143" t="str">
        <f t="shared" si="111"/>
        <v>INCUBATOR</v>
      </c>
    </row>
    <row r="223" spans="1:56" ht="12">
      <c r="A223" s="288">
        <v>211</v>
      </c>
      <c r="B223" s="296" t="s">
        <v>3098</v>
      </c>
      <c r="C223" s="297" t="s">
        <v>1709</v>
      </c>
      <c r="D223" s="297" t="s">
        <v>411</v>
      </c>
      <c r="E223" s="298"/>
      <c r="F223" s="299"/>
      <c r="G223" s="299"/>
      <c r="H223" s="300"/>
      <c r="I223" s="300"/>
      <c r="J223" s="300"/>
      <c r="K223" s="300"/>
      <c r="L223" s="300"/>
      <c r="M223" s="300"/>
      <c r="N223" s="300"/>
      <c r="O223" s="299"/>
      <c r="P223" s="300"/>
      <c r="Q223" s="299"/>
      <c r="R223" s="299"/>
      <c r="S223" s="300"/>
      <c r="T223" s="300"/>
      <c r="U223" s="300"/>
      <c r="V223" s="300"/>
      <c r="W223" s="300"/>
      <c r="X223" s="300"/>
      <c r="Y223" s="300"/>
      <c r="Z223" s="299"/>
      <c r="AA223" s="300"/>
      <c r="AB223" s="299"/>
      <c r="AC223" s="299"/>
      <c r="AD223" s="300"/>
      <c r="AE223" s="300"/>
      <c r="AF223" s="300"/>
      <c r="AG223" s="300"/>
      <c r="AH223" s="300"/>
      <c r="AI223" s="300"/>
      <c r="AJ223" s="300"/>
      <c r="AK223" s="299"/>
      <c r="AL223" s="300"/>
      <c r="AM223" s="299"/>
      <c r="AN223" s="299"/>
      <c r="AO223" s="300"/>
      <c r="AP223" s="300"/>
      <c r="AQ223" s="300"/>
      <c r="AR223" s="300"/>
      <c r="AS223" s="300"/>
      <c r="AT223" s="300"/>
      <c r="AU223" s="300"/>
      <c r="AV223" s="299"/>
      <c r="AW223" s="300"/>
      <c r="AX223" s="299"/>
      <c r="AY223" s="137" t="str">
        <f t="shared" si="98"/>
        <v>*</v>
      </c>
      <c r="AZ223" s="143"/>
      <c r="BA223" s="143" t="str">
        <f>IF(F223='База 2019'!AX227,"","!!!!!")</f>
        <v/>
      </c>
      <c r="BD223" s="143" t="str">
        <f t="shared" si="111"/>
        <v>INDII (EXPIRAT 30.09.12)</v>
      </c>
    </row>
    <row r="224" spans="1:56" ht="12">
      <c r="A224" s="288">
        <v>212</v>
      </c>
      <c r="B224" s="289" t="s">
        <v>1557</v>
      </c>
      <c r="C224" s="290" t="s">
        <v>23</v>
      </c>
      <c r="D224" s="290"/>
      <c r="E224" s="291">
        <v>145</v>
      </c>
      <c r="F224" s="292">
        <v>0</v>
      </c>
      <c r="G224" s="292">
        <f>E224*3</f>
        <v>435</v>
      </c>
      <c r="H224" s="293"/>
      <c r="I224" s="293"/>
      <c r="J224" s="293"/>
      <c r="K224" s="293"/>
      <c r="L224" s="293"/>
      <c r="M224" s="293"/>
      <c r="N224" s="293"/>
      <c r="O224" s="292">
        <f>SUM(G224:N224)</f>
        <v>435</v>
      </c>
      <c r="P224" s="293">
        <v>435</v>
      </c>
      <c r="Q224" s="292">
        <f>F224+O224-P224</f>
        <v>0</v>
      </c>
      <c r="R224" s="292">
        <f>E224*3</f>
        <v>435</v>
      </c>
      <c r="S224" s="293"/>
      <c r="T224" s="293"/>
      <c r="U224" s="293"/>
      <c r="V224" s="293"/>
      <c r="W224" s="293"/>
      <c r="X224" s="293"/>
      <c r="Y224" s="293"/>
      <c r="Z224" s="292">
        <f>SUM(R224:Y224)</f>
        <v>435</v>
      </c>
      <c r="AA224" s="293">
        <v>360</v>
      </c>
      <c r="AB224" s="292">
        <f>Q224+Z224-AA224</f>
        <v>75</v>
      </c>
      <c r="AC224" s="292">
        <f>$E224*3</f>
        <v>435</v>
      </c>
      <c r="AD224" s="293">
        <v>50</v>
      </c>
      <c r="AE224" s="293">
        <v>100</v>
      </c>
      <c r="AF224" s="293"/>
      <c r="AG224" s="293"/>
      <c r="AH224" s="293">
        <v>100</v>
      </c>
      <c r="AI224" s="293"/>
      <c r="AJ224" s="293"/>
      <c r="AK224" s="292">
        <f>SUM(AC224:AJ224)</f>
        <v>685</v>
      </c>
      <c r="AL224" s="293">
        <v>1195</v>
      </c>
      <c r="AM224" s="292">
        <f>AB224+AK224-AL224</f>
        <v>-435</v>
      </c>
      <c r="AN224" s="292">
        <f>$E224*3</f>
        <v>435</v>
      </c>
      <c r="AO224" s="293"/>
      <c r="AP224" s="293">
        <v>100</v>
      </c>
      <c r="AQ224" s="293"/>
      <c r="AR224" s="293"/>
      <c r="AS224" s="293"/>
      <c r="AT224" s="293"/>
      <c r="AU224" s="293"/>
      <c r="AV224" s="292">
        <f>SUM(AN224:AU224)</f>
        <v>535</v>
      </c>
      <c r="AW224" s="293">
        <v>100</v>
      </c>
      <c r="AX224" s="292">
        <f>AM224+AV224-AW224</f>
        <v>0</v>
      </c>
      <c r="AY224" s="137" t="str">
        <f t="shared" si="98"/>
        <v>*</v>
      </c>
      <c r="AZ224" s="143"/>
      <c r="BA224" s="143" t="str">
        <f>IF(F224='База 2019'!AX228,"","!!!!!")</f>
        <v/>
      </c>
      <c r="BD224" s="143" t="str">
        <f t="shared" si="111"/>
        <v>INDMONTAJ</v>
      </c>
    </row>
    <row r="225" spans="1:56" ht="12">
      <c r="A225" s="288">
        <v>213</v>
      </c>
      <c r="B225" s="289" t="s">
        <v>412</v>
      </c>
      <c r="C225" s="290" t="s">
        <v>23</v>
      </c>
      <c r="D225" s="290" t="s">
        <v>414</v>
      </c>
      <c r="E225" s="291">
        <v>95</v>
      </c>
      <c r="F225" s="292">
        <v>385</v>
      </c>
      <c r="G225" s="292">
        <f>E225*3</f>
        <v>285</v>
      </c>
      <c r="H225" s="293"/>
      <c r="I225" s="293"/>
      <c r="J225" s="293"/>
      <c r="K225" s="293"/>
      <c r="L225" s="293"/>
      <c r="M225" s="293"/>
      <c r="N225" s="293"/>
      <c r="O225" s="292">
        <f>SUM(G225:N225)</f>
        <v>285</v>
      </c>
      <c r="P225" s="293">
        <v>750</v>
      </c>
      <c r="Q225" s="292">
        <f>F225+O225-P225</f>
        <v>-80</v>
      </c>
      <c r="R225" s="292">
        <f>E225*3</f>
        <v>285</v>
      </c>
      <c r="S225" s="293"/>
      <c r="T225" s="293"/>
      <c r="U225" s="293"/>
      <c r="V225" s="293"/>
      <c r="W225" s="293"/>
      <c r="X225" s="293"/>
      <c r="Y225" s="293"/>
      <c r="Z225" s="292">
        <f>SUM(R225:Y225)</f>
        <v>285</v>
      </c>
      <c r="AA225" s="293"/>
      <c r="AB225" s="292">
        <f>Q225+Z225-AA225</f>
        <v>205</v>
      </c>
      <c r="AC225" s="292">
        <f>$E225*3</f>
        <v>285</v>
      </c>
      <c r="AD225" s="293">
        <v>50</v>
      </c>
      <c r="AE225" s="293"/>
      <c r="AF225" s="293"/>
      <c r="AG225" s="293"/>
      <c r="AH225" s="293"/>
      <c r="AI225" s="293"/>
      <c r="AJ225" s="293"/>
      <c r="AK225" s="292">
        <f>SUM(AC225:AJ225)</f>
        <v>335</v>
      </c>
      <c r="AL225" s="293"/>
      <c r="AM225" s="292">
        <f>AB225+AK225-AL225</f>
        <v>540</v>
      </c>
      <c r="AN225" s="292">
        <f>$E225*3</f>
        <v>285</v>
      </c>
      <c r="AO225" s="293"/>
      <c r="AP225" s="293"/>
      <c r="AQ225" s="293"/>
      <c r="AR225" s="293"/>
      <c r="AS225" s="293"/>
      <c r="AT225" s="293"/>
      <c r="AU225" s="293"/>
      <c r="AV225" s="292">
        <f>SUM(AN225:AU225)</f>
        <v>285</v>
      </c>
      <c r="AW225" s="293"/>
      <c r="AX225" s="292">
        <f>AM225+AV225-AW225</f>
        <v>825</v>
      </c>
      <c r="AZ225" s="137" t="str">
        <f>IF(F225&gt;P225,"!!!","")</f>
        <v/>
      </c>
      <c r="BA225" s="143" t="str">
        <f>IF(F225='База 2019'!AX229,"","!!!!!")</f>
        <v>!!!!!</v>
      </c>
      <c r="BD225" s="143" t="str">
        <f t="shared" si="111"/>
        <v>INMARK</v>
      </c>
    </row>
    <row r="226" spans="1:56" ht="12">
      <c r="A226" s="288">
        <v>214</v>
      </c>
      <c r="B226" s="414" t="s">
        <v>3099</v>
      </c>
      <c r="C226" s="297" t="s">
        <v>30</v>
      </c>
      <c r="D226" s="297" t="s">
        <v>417</v>
      </c>
      <c r="E226" s="404"/>
      <c r="F226" s="299"/>
      <c r="G226" s="299"/>
      <c r="H226" s="300"/>
      <c r="I226" s="300"/>
      <c r="J226" s="300"/>
      <c r="K226" s="300"/>
      <c r="L226" s="300"/>
      <c r="M226" s="300"/>
      <c r="N226" s="300"/>
      <c r="O226" s="299"/>
      <c r="P226" s="300"/>
      <c r="Q226" s="299"/>
      <c r="R226" s="299"/>
      <c r="S226" s="300"/>
      <c r="T226" s="300"/>
      <c r="U226" s="300"/>
      <c r="V226" s="300"/>
      <c r="W226" s="300"/>
      <c r="X226" s="300"/>
      <c r="Y226" s="300"/>
      <c r="Z226" s="299"/>
      <c r="AA226" s="300"/>
      <c r="AB226" s="299"/>
      <c r="AC226" s="299"/>
      <c r="AD226" s="300"/>
      <c r="AE226" s="300"/>
      <c r="AF226" s="300"/>
      <c r="AG226" s="300"/>
      <c r="AH226" s="300"/>
      <c r="AI226" s="300"/>
      <c r="AJ226" s="300"/>
      <c r="AK226" s="299"/>
      <c r="AL226" s="300"/>
      <c r="AM226" s="299"/>
      <c r="AN226" s="299"/>
      <c r="AO226" s="300"/>
      <c r="AP226" s="300"/>
      <c r="AQ226" s="300"/>
      <c r="AR226" s="300"/>
      <c r="AS226" s="300"/>
      <c r="AT226" s="300"/>
      <c r="AU226" s="300"/>
      <c r="AV226" s="299"/>
      <c r="AW226" s="300"/>
      <c r="AX226" s="299"/>
      <c r="AY226" s="137" t="str">
        <f t="shared" si="98"/>
        <v>*</v>
      </c>
      <c r="AZ226" s="137" t="str">
        <f>IF(F226&gt;P226,"!!!","")</f>
        <v/>
      </c>
      <c r="BA226" s="143" t="str">
        <f>IF(F226='База 2019'!AX230,"","!!!!!")</f>
        <v>!!!!!</v>
      </c>
      <c r="BD226" s="143" t="str">
        <f t="shared" si="111"/>
        <v>INPROMOB (STOP C 01.07.12)</v>
      </c>
    </row>
    <row r="227" spans="1:56" ht="12">
      <c r="A227" s="288">
        <v>215</v>
      </c>
      <c r="B227" s="289" t="s">
        <v>1574</v>
      </c>
      <c r="C227" s="290" t="s">
        <v>23</v>
      </c>
      <c r="D227" s="290"/>
      <c r="E227" s="291">
        <v>320</v>
      </c>
      <c r="F227" s="292">
        <v>0</v>
      </c>
      <c r="G227" s="292">
        <f t="shared" ref="G227:G259" si="124">E227*3</f>
        <v>960</v>
      </c>
      <c r="H227" s="293"/>
      <c r="I227" s="293"/>
      <c r="J227" s="293">
        <v>960</v>
      </c>
      <c r="K227" s="293"/>
      <c r="L227" s="293">
        <v>100</v>
      </c>
      <c r="M227" s="293"/>
      <c r="N227" s="293"/>
      <c r="O227" s="292">
        <f t="shared" ref="O227:O259" si="125">SUM(G227:N227)</f>
        <v>2020</v>
      </c>
      <c r="P227" s="293">
        <v>3792</v>
      </c>
      <c r="Q227" s="292">
        <f t="shared" ref="Q227:Q260" si="126">F227+O227-P227</f>
        <v>-1772</v>
      </c>
      <c r="R227" s="292">
        <f t="shared" ref="R227:R259" si="127">E227*3</f>
        <v>960</v>
      </c>
      <c r="S227" s="293"/>
      <c r="T227" s="293">
        <v>219</v>
      </c>
      <c r="U227" s="293">
        <v>932</v>
      </c>
      <c r="V227" s="293"/>
      <c r="W227" s="293"/>
      <c r="X227" s="293"/>
      <c r="Y227" s="293"/>
      <c r="Z227" s="292">
        <f t="shared" ref="Z227:Z259" si="128">SUM(R227:Y227)</f>
        <v>2111</v>
      </c>
      <c r="AA227" s="293">
        <v>1179</v>
      </c>
      <c r="AB227" s="292">
        <f t="shared" ref="AB227:AB260" si="129">Q227+Z227-AA227</f>
        <v>-840</v>
      </c>
      <c r="AC227" s="292">
        <f t="shared" ref="AC227:AC249" si="130">$E227*3</f>
        <v>960</v>
      </c>
      <c r="AD227" s="293"/>
      <c r="AE227" s="293"/>
      <c r="AF227" s="293"/>
      <c r="AG227" s="293"/>
      <c r="AH227" s="293"/>
      <c r="AI227" s="293"/>
      <c r="AJ227" s="293"/>
      <c r="AK227" s="292">
        <f t="shared" ref="AK227:AK259" si="131">SUM(AC227:AJ227)</f>
        <v>960</v>
      </c>
      <c r="AL227" s="293">
        <v>960</v>
      </c>
      <c r="AM227" s="292">
        <f t="shared" ref="AM227:AM260" si="132">AB227+AK227-AL227</f>
        <v>-840</v>
      </c>
      <c r="AN227" s="292">
        <f t="shared" ref="AN227:AN259" si="133">$E227*3</f>
        <v>960</v>
      </c>
      <c r="AO227" s="293"/>
      <c r="AP227" s="293"/>
      <c r="AQ227" s="293"/>
      <c r="AR227" s="293"/>
      <c r="AS227" s="293"/>
      <c r="AT227" s="293"/>
      <c r="AU227" s="293"/>
      <c r="AV227" s="292">
        <f t="shared" ref="AV227:AV259" si="134">SUM(AN227:AU227)</f>
        <v>960</v>
      </c>
      <c r="AW227" s="293">
        <v>120</v>
      </c>
      <c r="AX227" s="292">
        <f t="shared" ref="AX227:AX260" si="135">AM227+AV227-AW227</f>
        <v>0</v>
      </c>
      <c r="AZ227" s="143"/>
      <c r="BA227" s="143" t="str">
        <f>IF(F227='База 2019'!AX231,"","!!!!!")</f>
        <v/>
      </c>
      <c r="BD227" s="143" t="str">
        <f t="shared" si="111"/>
        <v>INSTITUTUL AGROINDPROIECT</v>
      </c>
    </row>
    <row r="228" spans="1:56" ht="12">
      <c r="A228" s="288">
        <v>216</v>
      </c>
      <c r="B228" s="294" t="s">
        <v>1614</v>
      </c>
      <c r="C228" s="290" t="s">
        <v>14</v>
      </c>
      <c r="D228" s="290"/>
      <c r="E228" s="295">
        <v>95</v>
      </c>
      <c r="F228" s="292">
        <v>100</v>
      </c>
      <c r="G228" s="292">
        <f t="shared" si="124"/>
        <v>285</v>
      </c>
      <c r="H228" s="293">
        <v>50</v>
      </c>
      <c r="I228" s="293"/>
      <c r="J228" s="293"/>
      <c r="K228" s="293"/>
      <c r="L228" s="293"/>
      <c r="M228" s="293"/>
      <c r="N228" s="293"/>
      <c r="O228" s="292">
        <f t="shared" si="125"/>
        <v>335</v>
      </c>
      <c r="P228" s="293">
        <v>435</v>
      </c>
      <c r="Q228" s="292">
        <f t="shared" si="126"/>
        <v>0</v>
      </c>
      <c r="R228" s="292">
        <f t="shared" si="127"/>
        <v>285</v>
      </c>
      <c r="S228" s="293"/>
      <c r="T228" s="293"/>
      <c r="U228" s="293"/>
      <c r="V228" s="293"/>
      <c r="W228" s="293"/>
      <c r="X228" s="293"/>
      <c r="Y228" s="293"/>
      <c r="Z228" s="292">
        <f t="shared" si="128"/>
        <v>285</v>
      </c>
      <c r="AA228" s="293">
        <v>855</v>
      </c>
      <c r="AB228" s="292">
        <f t="shared" si="129"/>
        <v>-570</v>
      </c>
      <c r="AC228" s="292">
        <f t="shared" si="130"/>
        <v>285</v>
      </c>
      <c r="AD228" s="293"/>
      <c r="AE228" s="293"/>
      <c r="AF228" s="293"/>
      <c r="AG228" s="293"/>
      <c r="AH228" s="293"/>
      <c r="AI228" s="293"/>
      <c r="AJ228" s="293"/>
      <c r="AK228" s="292">
        <f t="shared" si="131"/>
        <v>285</v>
      </c>
      <c r="AL228" s="293"/>
      <c r="AM228" s="292">
        <f t="shared" si="132"/>
        <v>-285</v>
      </c>
      <c r="AN228" s="292">
        <f t="shared" si="133"/>
        <v>285</v>
      </c>
      <c r="AO228" s="293"/>
      <c r="AP228" s="293"/>
      <c r="AQ228" s="293"/>
      <c r="AR228" s="293"/>
      <c r="AS228" s="293"/>
      <c r="AT228" s="293"/>
      <c r="AU228" s="293"/>
      <c r="AV228" s="292">
        <f t="shared" si="134"/>
        <v>285</v>
      </c>
      <c r="AW228" s="293"/>
      <c r="AX228" s="292">
        <f t="shared" si="135"/>
        <v>0</v>
      </c>
      <c r="AY228" s="137" t="str">
        <f t="shared" si="98"/>
        <v>*</v>
      </c>
      <c r="AZ228" s="137" t="str">
        <f>IF(F228&gt;P228,"!!!","")</f>
        <v/>
      </c>
      <c r="BA228" s="143" t="str">
        <f>IF(F228='База 2019'!AX232,"","!!!!!")</f>
        <v>!!!!!</v>
      </c>
      <c r="BD228" s="143" t="str">
        <f t="shared" si="111"/>
        <v>INTERACTIV</v>
      </c>
    </row>
    <row r="229" spans="1:56" ht="12">
      <c r="A229" s="288">
        <v>217</v>
      </c>
      <c r="B229" s="289" t="s">
        <v>1960</v>
      </c>
      <c r="C229" s="290" t="s">
        <v>14</v>
      </c>
      <c r="D229" s="290" t="s">
        <v>1983</v>
      </c>
      <c r="E229" s="291">
        <v>90</v>
      </c>
      <c r="F229" s="292">
        <v>100</v>
      </c>
      <c r="G229" s="517">
        <v>150</v>
      </c>
      <c r="H229" s="293"/>
      <c r="I229" s="293"/>
      <c r="J229" s="293"/>
      <c r="K229" s="293"/>
      <c r="L229" s="293"/>
      <c r="M229" s="293"/>
      <c r="N229" s="293"/>
      <c r="O229" s="292">
        <f t="shared" si="125"/>
        <v>150</v>
      </c>
      <c r="P229" s="293"/>
      <c r="Q229" s="292">
        <f t="shared" si="126"/>
        <v>250</v>
      </c>
      <c r="R229" s="292">
        <f t="shared" si="127"/>
        <v>270</v>
      </c>
      <c r="S229" s="293"/>
      <c r="T229" s="293"/>
      <c r="U229" s="293"/>
      <c r="V229" s="293"/>
      <c r="W229" s="293"/>
      <c r="X229" s="293"/>
      <c r="Y229" s="293"/>
      <c r="Z229" s="292">
        <f t="shared" si="128"/>
        <v>270</v>
      </c>
      <c r="AA229" s="293">
        <v>290</v>
      </c>
      <c r="AB229" s="292">
        <f t="shared" si="129"/>
        <v>230</v>
      </c>
      <c r="AC229" s="292">
        <f t="shared" si="130"/>
        <v>270</v>
      </c>
      <c r="AD229" s="293"/>
      <c r="AE229" s="293"/>
      <c r="AF229" s="293"/>
      <c r="AG229" s="293"/>
      <c r="AH229" s="293"/>
      <c r="AI229" s="293"/>
      <c r="AJ229" s="293"/>
      <c r="AK229" s="292">
        <f t="shared" si="131"/>
        <v>270</v>
      </c>
      <c r="AL229" s="293">
        <v>870</v>
      </c>
      <c r="AM229" s="292">
        <f>AB229+AK229-AL229</f>
        <v>-370</v>
      </c>
      <c r="AN229" s="292">
        <f t="shared" si="133"/>
        <v>270</v>
      </c>
      <c r="AO229" s="293"/>
      <c r="AP229" s="293">
        <v>100</v>
      </c>
      <c r="AQ229" s="293"/>
      <c r="AR229" s="293"/>
      <c r="AS229" s="293"/>
      <c r="AT229" s="293"/>
      <c r="AU229" s="293"/>
      <c r="AV229" s="292">
        <f t="shared" si="134"/>
        <v>370</v>
      </c>
      <c r="AW229" s="293"/>
      <c r="AX229" s="292">
        <f t="shared" si="135"/>
        <v>0</v>
      </c>
      <c r="AY229" s="137" t="str">
        <f t="shared" si="98"/>
        <v>*</v>
      </c>
      <c r="AZ229" s="143"/>
      <c r="BA229" s="143" t="str">
        <f>IF(F229='База 2019'!AX233,"","!!!!!")</f>
        <v/>
      </c>
      <c r="BD229" s="143" t="str">
        <f t="shared" si="111"/>
        <v xml:space="preserve">INTERENERGO </v>
      </c>
    </row>
    <row r="230" spans="1:56" ht="12">
      <c r="A230" s="288">
        <v>218</v>
      </c>
      <c r="B230" s="289" t="s">
        <v>418</v>
      </c>
      <c r="C230" s="290" t="s">
        <v>14</v>
      </c>
      <c r="D230" s="290" t="s">
        <v>12</v>
      </c>
      <c r="E230" s="338">
        <v>3500</v>
      </c>
      <c r="F230" s="292">
        <v>-70</v>
      </c>
      <c r="G230" s="292">
        <f t="shared" si="124"/>
        <v>10500</v>
      </c>
      <c r="H230" s="293"/>
      <c r="I230" s="293"/>
      <c r="J230" s="293"/>
      <c r="K230" s="293"/>
      <c r="L230" s="293"/>
      <c r="M230" s="293"/>
      <c r="N230" s="293"/>
      <c r="O230" s="292">
        <f t="shared" si="125"/>
        <v>10500</v>
      </c>
      <c r="P230" s="293">
        <v>10500</v>
      </c>
      <c r="Q230" s="292">
        <f t="shared" si="126"/>
        <v>-70</v>
      </c>
      <c r="R230" s="292">
        <f t="shared" si="127"/>
        <v>10500</v>
      </c>
      <c r="S230" s="293">
        <v>50</v>
      </c>
      <c r="T230" s="293"/>
      <c r="U230" s="293"/>
      <c r="V230" s="293"/>
      <c r="W230" s="293">
        <v>100</v>
      </c>
      <c r="X230" s="293"/>
      <c r="Y230" s="293"/>
      <c r="Z230" s="292">
        <f t="shared" si="128"/>
        <v>10650</v>
      </c>
      <c r="AA230" s="293">
        <v>10550</v>
      </c>
      <c r="AB230" s="292">
        <f t="shared" si="129"/>
        <v>30</v>
      </c>
      <c r="AC230" s="292">
        <f t="shared" si="130"/>
        <v>10500</v>
      </c>
      <c r="AD230" s="293"/>
      <c r="AE230" s="293"/>
      <c r="AF230" s="293"/>
      <c r="AG230" s="293"/>
      <c r="AH230" s="293"/>
      <c r="AI230" s="293"/>
      <c r="AJ230" s="293"/>
      <c r="AK230" s="292">
        <f t="shared" si="131"/>
        <v>10500</v>
      </c>
      <c r="AL230" s="293"/>
      <c r="AM230" s="292">
        <f t="shared" si="132"/>
        <v>10530</v>
      </c>
      <c r="AN230" s="292">
        <f t="shared" si="133"/>
        <v>10500</v>
      </c>
      <c r="AO230" s="293">
        <v>50</v>
      </c>
      <c r="AP230" s="293"/>
      <c r="AQ230" s="293"/>
      <c r="AR230" s="293"/>
      <c r="AS230" s="293"/>
      <c r="AT230" s="293"/>
      <c r="AU230" s="293"/>
      <c r="AV230" s="292">
        <f t="shared" si="134"/>
        <v>10550</v>
      </c>
      <c r="AW230" s="293"/>
      <c r="AX230" s="292">
        <f t="shared" si="135"/>
        <v>21080</v>
      </c>
      <c r="AY230" s="137" t="str">
        <f t="shared" si="98"/>
        <v/>
      </c>
      <c r="AZ230" s="143"/>
      <c r="BA230" s="143" t="str">
        <f>IF(F230='База 2019'!AX234,"","!!!!!")</f>
        <v>!!!!!</v>
      </c>
      <c r="BD230" s="143" t="str">
        <f t="shared" si="111"/>
        <v>INTERPARES-PRIM</v>
      </c>
    </row>
    <row r="231" spans="1:56" ht="12">
      <c r="A231" s="288">
        <v>219</v>
      </c>
      <c r="B231" s="294" t="s">
        <v>1529</v>
      </c>
      <c r="C231" s="290" t="s">
        <v>10</v>
      </c>
      <c r="D231" s="290" t="s">
        <v>12</v>
      </c>
      <c r="E231" s="295">
        <v>1500</v>
      </c>
      <c r="F231" s="292">
        <v>0</v>
      </c>
      <c r="G231" s="292">
        <f t="shared" si="124"/>
        <v>4500</v>
      </c>
      <c r="H231" s="293"/>
      <c r="I231" s="293"/>
      <c r="J231" s="293"/>
      <c r="K231" s="293"/>
      <c r="L231" s="293"/>
      <c r="M231" s="293"/>
      <c r="N231" s="293"/>
      <c r="O231" s="292">
        <f t="shared" si="125"/>
        <v>4500</v>
      </c>
      <c r="P231" s="293">
        <v>9000</v>
      </c>
      <c r="Q231" s="292">
        <f t="shared" si="126"/>
        <v>-4500</v>
      </c>
      <c r="R231" s="292">
        <f t="shared" si="127"/>
        <v>4500</v>
      </c>
      <c r="S231" s="293">
        <v>100</v>
      </c>
      <c r="T231" s="293"/>
      <c r="U231" s="293"/>
      <c r="V231" s="293"/>
      <c r="W231" s="293"/>
      <c r="X231" s="293"/>
      <c r="Y231" s="293"/>
      <c r="Z231" s="292">
        <f t="shared" si="128"/>
        <v>4600</v>
      </c>
      <c r="AA231" s="293"/>
      <c r="AB231" s="292">
        <f t="shared" si="129"/>
        <v>100</v>
      </c>
      <c r="AC231" s="292">
        <f t="shared" si="130"/>
        <v>4500</v>
      </c>
      <c r="AD231" s="293"/>
      <c r="AE231" s="293"/>
      <c r="AF231" s="293"/>
      <c r="AG231" s="293"/>
      <c r="AH231" s="293">
        <v>100</v>
      </c>
      <c r="AI231" s="293"/>
      <c r="AJ231" s="293"/>
      <c r="AK231" s="292">
        <f t="shared" si="131"/>
        <v>4600</v>
      </c>
      <c r="AL231" s="293">
        <v>4500</v>
      </c>
      <c r="AM231" s="292">
        <f t="shared" si="132"/>
        <v>200</v>
      </c>
      <c r="AN231" s="292">
        <f t="shared" si="133"/>
        <v>4500</v>
      </c>
      <c r="AO231" s="293">
        <v>50</v>
      </c>
      <c r="AP231" s="293"/>
      <c r="AQ231" s="293"/>
      <c r="AR231" s="293"/>
      <c r="AS231" s="293"/>
      <c r="AT231" s="293"/>
      <c r="AU231" s="293"/>
      <c r="AV231" s="292">
        <f t="shared" si="134"/>
        <v>4550</v>
      </c>
      <c r="AW231" s="293">
        <v>4750</v>
      </c>
      <c r="AX231" s="292">
        <f t="shared" si="135"/>
        <v>0</v>
      </c>
      <c r="AY231" s="137" t="str">
        <f t="shared" si="98"/>
        <v>*</v>
      </c>
      <c r="AZ231" s="143"/>
      <c r="BA231" s="143" t="str">
        <f>IF(F231='База 2019'!AX235,"","!!!!!")</f>
        <v>!!!!!</v>
      </c>
      <c r="BD231" s="143" t="str">
        <f t="shared" si="111"/>
        <v>INTRA-GRUP</v>
      </c>
    </row>
    <row r="232" spans="1:56" ht="12">
      <c r="A232" s="288">
        <v>220</v>
      </c>
      <c r="B232" s="289" t="s">
        <v>1166</v>
      </c>
      <c r="C232" s="290" t="s">
        <v>23</v>
      </c>
      <c r="D232" s="290" t="s">
        <v>421</v>
      </c>
      <c r="E232" s="291">
        <v>120</v>
      </c>
      <c r="F232" s="292">
        <v>0</v>
      </c>
      <c r="G232" s="292">
        <f t="shared" si="124"/>
        <v>360</v>
      </c>
      <c r="H232" s="293"/>
      <c r="I232" s="293"/>
      <c r="J232" s="293"/>
      <c r="K232" s="293"/>
      <c r="L232" s="293">
        <v>100</v>
      </c>
      <c r="M232" s="293"/>
      <c r="N232" s="293"/>
      <c r="O232" s="292">
        <f t="shared" si="125"/>
        <v>460</v>
      </c>
      <c r="P232" s="293">
        <v>650</v>
      </c>
      <c r="Q232" s="292">
        <f t="shared" si="126"/>
        <v>-190</v>
      </c>
      <c r="R232" s="292">
        <f t="shared" si="127"/>
        <v>360</v>
      </c>
      <c r="S232" s="293">
        <v>50</v>
      </c>
      <c r="T232" s="293">
        <v>100</v>
      </c>
      <c r="U232" s="293"/>
      <c r="V232" s="293"/>
      <c r="W232" s="293"/>
      <c r="X232" s="293"/>
      <c r="Y232" s="293"/>
      <c r="Z232" s="292">
        <f t="shared" si="128"/>
        <v>510</v>
      </c>
      <c r="AA232" s="293">
        <v>680</v>
      </c>
      <c r="AB232" s="292">
        <f t="shared" si="129"/>
        <v>-360</v>
      </c>
      <c r="AC232" s="292">
        <f t="shared" si="130"/>
        <v>360</v>
      </c>
      <c r="AD232" s="293"/>
      <c r="AE232" s="293"/>
      <c r="AF232" s="293">
        <v>77</v>
      </c>
      <c r="AG232" s="293"/>
      <c r="AH232" s="293">
        <v>100</v>
      </c>
      <c r="AI232" s="293"/>
      <c r="AJ232" s="293"/>
      <c r="AK232" s="292">
        <f t="shared" si="131"/>
        <v>537</v>
      </c>
      <c r="AL232" s="293">
        <v>537</v>
      </c>
      <c r="AM232" s="292">
        <f t="shared" si="132"/>
        <v>-360</v>
      </c>
      <c r="AN232" s="292">
        <f t="shared" si="133"/>
        <v>360</v>
      </c>
      <c r="AO232" s="293"/>
      <c r="AP232" s="293"/>
      <c r="AQ232" s="293"/>
      <c r="AR232" s="293"/>
      <c r="AS232" s="293"/>
      <c r="AT232" s="293"/>
      <c r="AU232" s="293">
        <v>500</v>
      </c>
      <c r="AV232" s="292">
        <f t="shared" si="134"/>
        <v>860</v>
      </c>
      <c r="AW232" s="293">
        <v>500</v>
      </c>
      <c r="AX232" s="292">
        <f t="shared" si="135"/>
        <v>0</v>
      </c>
      <c r="AY232" s="137" t="str">
        <f t="shared" si="98"/>
        <v>*</v>
      </c>
      <c r="AZ232" s="143"/>
      <c r="BA232" s="143" t="str">
        <f>IF(F232='База 2019'!AX236,"","!!!!!")</f>
        <v/>
      </c>
      <c r="BD232" s="143" t="str">
        <f t="shared" si="111"/>
        <v>ÎNTREPRINDEREA PENTRU SELECŢIE ŞI REPRODUCŢIE ÎN ZOOTEHNIE MICĂUŢI</v>
      </c>
    </row>
    <row r="233" spans="1:56" ht="12">
      <c r="A233" s="288">
        <v>221</v>
      </c>
      <c r="B233" s="289" t="s">
        <v>422</v>
      </c>
      <c r="C233" s="290" t="s">
        <v>14</v>
      </c>
      <c r="D233" s="290" t="s">
        <v>12</v>
      </c>
      <c r="E233" s="291">
        <v>355</v>
      </c>
      <c r="F233" s="292">
        <v>0</v>
      </c>
      <c r="G233" s="292">
        <f t="shared" si="124"/>
        <v>1065</v>
      </c>
      <c r="H233" s="293"/>
      <c r="I233" s="293"/>
      <c r="J233" s="293"/>
      <c r="K233" s="293"/>
      <c r="L233" s="293"/>
      <c r="M233" s="293"/>
      <c r="N233" s="293"/>
      <c r="O233" s="292">
        <f t="shared" si="125"/>
        <v>1065</v>
      </c>
      <c r="P233" s="293">
        <v>1065</v>
      </c>
      <c r="Q233" s="292">
        <f t="shared" si="126"/>
        <v>0</v>
      </c>
      <c r="R233" s="292">
        <f t="shared" si="127"/>
        <v>1065</v>
      </c>
      <c r="S233" s="293">
        <v>50</v>
      </c>
      <c r="T233" s="293"/>
      <c r="U233" s="293"/>
      <c r="V233" s="293"/>
      <c r="W233" s="293"/>
      <c r="X233" s="293"/>
      <c r="Y233" s="293"/>
      <c r="Z233" s="292">
        <f t="shared" si="128"/>
        <v>1115</v>
      </c>
      <c r="AA233" s="293">
        <v>1115</v>
      </c>
      <c r="AB233" s="292">
        <f t="shared" si="129"/>
        <v>0</v>
      </c>
      <c r="AC233" s="292">
        <f t="shared" si="130"/>
        <v>1065</v>
      </c>
      <c r="AD233" s="293"/>
      <c r="AE233" s="293"/>
      <c r="AF233" s="293"/>
      <c r="AG233" s="293"/>
      <c r="AH233" s="293">
        <v>100</v>
      </c>
      <c r="AI233" s="293"/>
      <c r="AJ233" s="293"/>
      <c r="AK233" s="292">
        <f t="shared" si="131"/>
        <v>1165</v>
      </c>
      <c r="AL233" s="293">
        <v>2230</v>
      </c>
      <c r="AM233" s="292">
        <f t="shared" si="132"/>
        <v>-1065</v>
      </c>
      <c r="AN233" s="292">
        <f t="shared" si="133"/>
        <v>1065</v>
      </c>
      <c r="AO233" s="293"/>
      <c r="AP233" s="293"/>
      <c r="AQ233" s="293"/>
      <c r="AR233" s="293"/>
      <c r="AS233" s="293"/>
      <c r="AT233" s="293"/>
      <c r="AU233" s="293"/>
      <c r="AV233" s="292">
        <f t="shared" si="134"/>
        <v>1065</v>
      </c>
      <c r="AW233" s="293"/>
      <c r="AX233" s="292">
        <f t="shared" si="135"/>
        <v>0</v>
      </c>
      <c r="AY233" s="137" t="str">
        <f t="shared" si="98"/>
        <v>*</v>
      </c>
      <c r="AZ233" s="137" t="str">
        <f>IF(F233&gt;P233,"!!!","")</f>
        <v/>
      </c>
      <c r="BA233" s="143" t="str">
        <f>IF(F233='База 2019'!AX237,"","!!!!!")</f>
        <v/>
      </c>
      <c r="BD233" s="143" t="str">
        <f t="shared" si="111"/>
        <v>INTROSCOP</v>
      </c>
    </row>
    <row r="234" spans="1:56" ht="12">
      <c r="A234" s="288">
        <v>222</v>
      </c>
      <c r="B234" s="289" t="s">
        <v>2016</v>
      </c>
      <c r="C234" s="290" t="s">
        <v>14</v>
      </c>
      <c r="D234" s="290"/>
      <c r="E234" s="291">
        <v>100</v>
      </c>
      <c r="F234" s="292">
        <v>350</v>
      </c>
      <c r="G234" s="292">
        <f t="shared" si="124"/>
        <v>300</v>
      </c>
      <c r="H234" s="293"/>
      <c r="I234" s="293"/>
      <c r="J234" s="293"/>
      <c r="K234" s="293"/>
      <c r="L234" s="293"/>
      <c r="M234" s="293"/>
      <c r="N234" s="293"/>
      <c r="O234" s="292">
        <f t="shared" si="125"/>
        <v>300</v>
      </c>
      <c r="P234" s="293"/>
      <c r="Q234" s="292">
        <f t="shared" si="126"/>
        <v>650</v>
      </c>
      <c r="R234" s="292">
        <f t="shared" si="127"/>
        <v>300</v>
      </c>
      <c r="S234" s="293"/>
      <c r="T234" s="293"/>
      <c r="U234" s="293"/>
      <c r="V234" s="293"/>
      <c r="W234" s="293"/>
      <c r="X234" s="293"/>
      <c r="Y234" s="293"/>
      <c r="Z234" s="292">
        <f t="shared" si="128"/>
        <v>300</v>
      </c>
      <c r="AA234" s="293"/>
      <c r="AB234" s="292">
        <f t="shared" si="129"/>
        <v>950</v>
      </c>
      <c r="AC234" s="292">
        <f t="shared" si="130"/>
        <v>300</v>
      </c>
      <c r="AD234" s="293"/>
      <c r="AE234" s="293"/>
      <c r="AF234" s="293"/>
      <c r="AG234" s="293"/>
      <c r="AH234" s="293"/>
      <c r="AI234" s="293"/>
      <c r="AJ234" s="293"/>
      <c r="AK234" s="292">
        <f t="shared" si="131"/>
        <v>300</v>
      </c>
      <c r="AL234" s="293"/>
      <c r="AM234" s="292">
        <f t="shared" si="132"/>
        <v>1250</v>
      </c>
      <c r="AN234" s="292">
        <f t="shared" si="133"/>
        <v>300</v>
      </c>
      <c r="AO234" s="293"/>
      <c r="AP234" s="293"/>
      <c r="AQ234" s="293"/>
      <c r="AR234" s="293"/>
      <c r="AS234" s="293"/>
      <c r="AT234" s="293"/>
      <c r="AU234" s="293"/>
      <c r="AV234" s="292">
        <f t="shared" si="134"/>
        <v>300</v>
      </c>
      <c r="AW234" s="293">
        <v>1550</v>
      </c>
      <c r="AX234" s="292">
        <f t="shared" si="135"/>
        <v>0</v>
      </c>
      <c r="AY234" s="137" t="str">
        <f t="shared" si="98"/>
        <v>*</v>
      </c>
      <c r="AZ234" s="143"/>
      <c r="BA234" s="143" t="str">
        <f>IF(F234='База 2019'!AX238,"","!!!!!")</f>
        <v>!!!!!</v>
      </c>
      <c r="BD234" s="143" t="str">
        <f t="shared" si="111"/>
        <v>INVAINVEST</v>
      </c>
    </row>
    <row r="235" spans="1:56" ht="12">
      <c r="A235" s="288">
        <v>223</v>
      </c>
      <c r="B235" s="289" t="s">
        <v>424</v>
      </c>
      <c r="C235" s="290" t="s">
        <v>23</v>
      </c>
      <c r="D235" s="290" t="s">
        <v>426</v>
      </c>
      <c r="E235" s="291">
        <v>140</v>
      </c>
      <c r="F235" s="292">
        <v>0</v>
      </c>
      <c r="G235" s="292">
        <f t="shared" si="124"/>
        <v>420</v>
      </c>
      <c r="H235" s="293"/>
      <c r="I235" s="293">
        <v>100</v>
      </c>
      <c r="J235" s="293"/>
      <c r="K235" s="293"/>
      <c r="L235" s="454"/>
      <c r="M235" s="293"/>
      <c r="N235" s="293"/>
      <c r="O235" s="292">
        <f t="shared" si="125"/>
        <v>520</v>
      </c>
      <c r="P235" s="293">
        <v>100</v>
      </c>
      <c r="Q235" s="292">
        <f t="shared" si="126"/>
        <v>420</v>
      </c>
      <c r="R235" s="292">
        <f t="shared" si="127"/>
        <v>420</v>
      </c>
      <c r="S235" s="293"/>
      <c r="T235" s="293"/>
      <c r="U235" s="293"/>
      <c r="V235" s="293"/>
      <c r="W235" s="293"/>
      <c r="X235" s="293"/>
      <c r="Y235" s="293"/>
      <c r="Z235" s="292">
        <f t="shared" si="128"/>
        <v>420</v>
      </c>
      <c r="AA235" s="293">
        <v>1780</v>
      </c>
      <c r="AB235" s="292">
        <f t="shared" si="129"/>
        <v>-940</v>
      </c>
      <c r="AC235" s="292">
        <f t="shared" si="130"/>
        <v>420</v>
      </c>
      <c r="AD235" s="293"/>
      <c r="AE235" s="293"/>
      <c r="AF235" s="293"/>
      <c r="AG235" s="293"/>
      <c r="AH235" s="293">
        <v>100</v>
      </c>
      <c r="AI235" s="293"/>
      <c r="AJ235" s="293"/>
      <c r="AK235" s="292">
        <f t="shared" si="131"/>
        <v>520</v>
      </c>
      <c r="AL235" s="293">
        <v>100</v>
      </c>
      <c r="AM235" s="292">
        <f t="shared" si="132"/>
        <v>-520</v>
      </c>
      <c r="AN235" s="292">
        <f t="shared" si="133"/>
        <v>420</v>
      </c>
      <c r="AO235" s="293"/>
      <c r="AP235" s="293">
        <v>100</v>
      </c>
      <c r="AQ235" s="293"/>
      <c r="AR235" s="293"/>
      <c r="AS235" s="293"/>
      <c r="AT235" s="293"/>
      <c r="AU235" s="293"/>
      <c r="AV235" s="292">
        <f t="shared" si="134"/>
        <v>520</v>
      </c>
      <c r="AW235" s="293"/>
      <c r="AX235" s="292">
        <f t="shared" si="135"/>
        <v>0</v>
      </c>
      <c r="AY235" s="137" t="str">
        <f t="shared" si="98"/>
        <v>*</v>
      </c>
      <c r="AZ235" s="143"/>
      <c r="BA235" s="143" t="str">
        <f>IF(F235='База 2019'!AX239,"","!!!!!")</f>
        <v>!!!!!</v>
      </c>
      <c r="BD235" s="143" t="str">
        <f t="shared" si="111"/>
        <v>INVENŢIE-MDV</v>
      </c>
    </row>
    <row r="236" spans="1:56" ht="12">
      <c r="A236" s="288">
        <v>224</v>
      </c>
      <c r="B236" s="289" t="s">
        <v>1947</v>
      </c>
      <c r="C236" s="290" t="s">
        <v>23</v>
      </c>
      <c r="D236" s="290"/>
      <c r="E236" s="291">
        <v>85</v>
      </c>
      <c r="F236" s="292">
        <v>0</v>
      </c>
      <c r="G236" s="292">
        <f t="shared" si="124"/>
        <v>255</v>
      </c>
      <c r="H236" s="293"/>
      <c r="I236" s="454"/>
      <c r="J236" s="293"/>
      <c r="K236" s="293"/>
      <c r="L236" s="454"/>
      <c r="M236" s="293"/>
      <c r="N236" s="293"/>
      <c r="O236" s="292">
        <f t="shared" si="125"/>
        <v>255</v>
      </c>
      <c r="P236" s="293">
        <v>1020</v>
      </c>
      <c r="Q236" s="292">
        <f t="shared" si="126"/>
        <v>-765</v>
      </c>
      <c r="R236" s="292">
        <f t="shared" si="127"/>
        <v>255</v>
      </c>
      <c r="S236" s="293"/>
      <c r="T236" s="293"/>
      <c r="U236" s="293"/>
      <c r="V236" s="293"/>
      <c r="W236" s="293"/>
      <c r="X236" s="293"/>
      <c r="Y236" s="293"/>
      <c r="Z236" s="292">
        <f t="shared" si="128"/>
        <v>255</v>
      </c>
      <c r="AA236" s="293"/>
      <c r="AB236" s="292">
        <f t="shared" si="129"/>
        <v>-510</v>
      </c>
      <c r="AC236" s="292">
        <f t="shared" si="130"/>
        <v>255</v>
      </c>
      <c r="AD236" s="293"/>
      <c r="AE236" s="293"/>
      <c r="AF236" s="293"/>
      <c r="AG236" s="293"/>
      <c r="AH236" s="293"/>
      <c r="AI236" s="293"/>
      <c r="AJ236" s="293"/>
      <c r="AK236" s="292">
        <f t="shared" si="131"/>
        <v>255</v>
      </c>
      <c r="AL236" s="293"/>
      <c r="AM236" s="292">
        <f t="shared" si="132"/>
        <v>-255</v>
      </c>
      <c r="AN236" s="292">
        <f t="shared" si="133"/>
        <v>255</v>
      </c>
      <c r="AO236" s="293"/>
      <c r="AP236" s="293"/>
      <c r="AQ236" s="293"/>
      <c r="AR236" s="293"/>
      <c r="AS236" s="293"/>
      <c r="AT236" s="293"/>
      <c r="AU236" s="293"/>
      <c r="AV236" s="292">
        <f t="shared" si="134"/>
        <v>255</v>
      </c>
      <c r="AW236" s="293"/>
      <c r="AX236" s="292">
        <f t="shared" si="135"/>
        <v>0</v>
      </c>
      <c r="AY236" s="137" t="str">
        <f t="shared" si="98"/>
        <v>*</v>
      </c>
      <c r="AZ236" s="137" t="str">
        <f>IF(F236&gt;P236,"!!!","")</f>
        <v/>
      </c>
      <c r="BA236" s="143" t="str">
        <f>IF(F236='База 2019'!AX240,"","!!!!!")</f>
        <v/>
      </c>
      <c r="BD236" s="143" t="str">
        <f t="shared" si="111"/>
        <v>INVESTITII&amp;TEHNOLOGII</v>
      </c>
    </row>
    <row r="237" spans="1:56" ht="12">
      <c r="A237" s="288">
        <v>225</v>
      </c>
      <c r="B237" s="289" t="s">
        <v>431</v>
      </c>
      <c r="C237" s="290" t="s">
        <v>23</v>
      </c>
      <c r="D237" s="290" t="s">
        <v>840</v>
      </c>
      <c r="E237" s="291">
        <v>85</v>
      </c>
      <c r="F237" s="292">
        <v>0</v>
      </c>
      <c r="G237" s="292">
        <f t="shared" si="124"/>
        <v>255</v>
      </c>
      <c r="H237" s="293"/>
      <c r="I237" s="293">
        <v>100</v>
      </c>
      <c r="J237" s="293"/>
      <c r="K237" s="293"/>
      <c r="L237" s="293"/>
      <c r="M237" s="293"/>
      <c r="N237" s="293"/>
      <c r="O237" s="292">
        <f t="shared" si="125"/>
        <v>355</v>
      </c>
      <c r="P237" s="293">
        <v>1110</v>
      </c>
      <c r="Q237" s="292">
        <f t="shared" si="126"/>
        <v>-755</v>
      </c>
      <c r="R237" s="292">
        <f t="shared" si="127"/>
        <v>255</v>
      </c>
      <c r="S237" s="293"/>
      <c r="T237" s="293">
        <v>100</v>
      </c>
      <c r="U237" s="293"/>
      <c r="V237" s="293"/>
      <c r="W237" s="293"/>
      <c r="X237" s="293"/>
      <c r="Y237" s="293"/>
      <c r="Z237" s="292">
        <f t="shared" si="128"/>
        <v>355</v>
      </c>
      <c r="AA237" s="293"/>
      <c r="AB237" s="292">
        <f t="shared" si="129"/>
        <v>-400</v>
      </c>
      <c r="AC237" s="292">
        <v>170</v>
      </c>
      <c r="AD237" s="293"/>
      <c r="AE237" s="293"/>
      <c r="AF237" s="293"/>
      <c r="AG237" s="293"/>
      <c r="AH237" s="293"/>
      <c r="AI237" s="293"/>
      <c r="AJ237" s="293">
        <v>500</v>
      </c>
      <c r="AK237" s="292">
        <f t="shared" si="131"/>
        <v>670</v>
      </c>
      <c r="AL237" s="293">
        <v>270</v>
      </c>
      <c r="AM237" s="292">
        <f t="shared" si="132"/>
        <v>0</v>
      </c>
      <c r="AN237" s="292"/>
      <c r="AO237" s="293"/>
      <c r="AP237" s="293"/>
      <c r="AQ237" s="293"/>
      <c r="AR237" s="293"/>
      <c r="AS237" s="293"/>
      <c r="AT237" s="293"/>
      <c r="AU237" s="293"/>
      <c r="AV237" s="292">
        <f t="shared" si="134"/>
        <v>0</v>
      </c>
      <c r="AW237" s="293"/>
      <c r="AX237" s="292">
        <f t="shared" si="135"/>
        <v>0</v>
      </c>
      <c r="AY237" s="137" t="str">
        <f t="shared" si="98"/>
        <v>*</v>
      </c>
      <c r="AZ237" s="137" t="str">
        <f>IF(F237&gt;P237,"!!!","")</f>
        <v/>
      </c>
      <c r="BA237" s="143" t="str">
        <f>IF(F237='База 2019'!AX241,"","!!!!!")</f>
        <v/>
      </c>
      <c r="BD237" s="143" t="str">
        <f t="shared" si="111"/>
        <v>IPON</v>
      </c>
    </row>
    <row r="238" spans="1:56" ht="12">
      <c r="A238" s="288">
        <v>226</v>
      </c>
      <c r="B238" s="289" t="s">
        <v>433</v>
      </c>
      <c r="C238" s="290" t="s">
        <v>14</v>
      </c>
      <c r="D238" s="290" t="s">
        <v>435</v>
      </c>
      <c r="E238" s="291">
        <v>220</v>
      </c>
      <c r="F238" s="292">
        <v>0</v>
      </c>
      <c r="G238" s="292">
        <f t="shared" si="124"/>
        <v>660</v>
      </c>
      <c r="H238" s="293"/>
      <c r="I238" s="293"/>
      <c r="J238" s="293"/>
      <c r="K238" s="293"/>
      <c r="L238" s="293"/>
      <c r="M238" s="293"/>
      <c r="N238" s="293"/>
      <c r="O238" s="292">
        <f t="shared" si="125"/>
        <v>660</v>
      </c>
      <c r="P238" s="293">
        <v>660</v>
      </c>
      <c r="Q238" s="292">
        <f t="shared" si="126"/>
        <v>0</v>
      </c>
      <c r="R238" s="292">
        <f t="shared" si="127"/>
        <v>660</v>
      </c>
      <c r="S238" s="293"/>
      <c r="T238" s="293"/>
      <c r="U238" s="293"/>
      <c r="V238" s="293"/>
      <c r="W238" s="293"/>
      <c r="X238" s="293"/>
      <c r="Y238" s="293"/>
      <c r="Z238" s="292">
        <f t="shared" si="128"/>
        <v>660</v>
      </c>
      <c r="AA238" s="293">
        <v>660</v>
      </c>
      <c r="AB238" s="292">
        <f t="shared" si="129"/>
        <v>0</v>
      </c>
      <c r="AC238" s="292">
        <f t="shared" si="130"/>
        <v>660</v>
      </c>
      <c r="AD238" s="293">
        <v>50</v>
      </c>
      <c r="AE238" s="293"/>
      <c r="AF238" s="293"/>
      <c r="AG238" s="293"/>
      <c r="AH238" s="293">
        <v>100</v>
      </c>
      <c r="AI238" s="293"/>
      <c r="AJ238" s="293"/>
      <c r="AK238" s="292">
        <f t="shared" si="131"/>
        <v>810</v>
      </c>
      <c r="AL238" s="293">
        <v>810</v>
      </c>
      <c r="AM238" s="292">
        <f t="shared" si="132"/>
        <v>0</v>
      </c>
      <c r="AN238" s="292">
        <f t="shared" si="133"/>
        <v>660</v>
      </c>
      <c r="AO238" s="293"/>
      <c r="AP238" s="293"/>
      <c r="AQ238" s="293"/>
      <c r="AR238" s="293"/>
      <c r="AS238" s="293"/>
      <c r="AT238" s="293"/>
      <c r="AU238" s="293"/>
      <c r="AV238" s="292">
        <f t="shared" si="134"/>
        <v>660</v>
      </c>
      <c r="AW238" s="293">
        <v>660</v>
      </c>
      <c r="AX238" s="292">
        <f t="shared" si="135"/>
        <v>0</v>
      </c>
      <c r="AZ238" s="137" t="str">
        <f>IF(F238&gt;P238,"!!!","")</f>
        <v/>
      </c>
      <c r="BA238" s="143" t="str">
        <f>IF(F238='База 2019'!AX243,"","!!!!!")</f>
        <v/>
      </c>
      <c r="BD238" s="143" t="str">
        <f t="shared" si="111"/>
        <v>IPTEH</v>
      </c>
    </row>
    <row r="239" spans="1:56" ht="12">
      <c r="A239" s="288">
        <v>227</v>
      </c>
      <c r="B239" s="294" t="s">
        <v>3100</v>
      </c>
      <c r="C239" s="290" t="s">
        <v>10</v>
      </c>
      <c r="D239" s="290" t="s">
        <v>16</v>
      </c>
      <c r="E239" s="295">
        <v>120</v>
      </c>
      <c r="F239" s="292">
        <v>0</v>
      </c>
      <c r="G239" s="292">
        <f t="shared" si="124"/>
        <v>360</v>
      </c>
      <c r="H239" s="293"/>
      <c r="I239" s="293"/>
      <c r="J239" s="293"/>
      <c r="K239" s="293"/>
      <c r="L239" s="293"/>
      <c r="M239" s="293"/>
      <c r="N239" s="293"/>
      <c r="O239" s="292">
        <f t="shared" si="125"/>
        <v>360</v>
      </c>
      <c r="P239" s="293"/>
      <c r="Q239" s="292">
        <f t="shared" si="126"/>
        <v>360</v>
      </c>
      <c r="R239" s="292">
        <f t="shared" si="127"/>
        <v>360</v>
      </c>
      <c r="S239" s="293"/>
      <c r="T239" s="293"/>
      <c r="U239" s="293"/>
      <c r="V239" s="293"/>
      <c r="W239" s="293"/>
      <c r="X239" s="293"/>
      <c r="Y239" s="293"/>
      <c r="Z239" s="292">
        <f t="shared" si="128"/>
        <v>360</v>
      </c>
      <c r="AA239" s="293">
        <v>720</v>
      </c>
      <c r="AB239" s="292">
        <f t="shared" si="129"/>
        <v>0</v>
      </c>
      <c r="AC239" s="292">
        <f t="shared" si="130"/>
        <v>360</v>
      </c>
      <c r="AD239" s="293">
        <v>50</v>
      </c>
      <c r="AE239" s="293"/>
      <c r="AF239" s="293"/>
      <c r="AG239" s="293"/>
      <c r="AH239" s="293">
        <v>100</v>
      </c>
      <c r="AI239" s="293"/>
      <c r="AJ239" s="293"/>
      <c r="AK239" s="292">
        <f t="shared" si="131"/>
        <v>510</v>
      </c>
      <c r="AL239" s="293">
        <v>360</v>
      </c>
      <c r="AM239" s="292">
        <f t="shared" si="132"/>
        <v>150</v>
      </c>
      <c r="AN239" s="292">
        <f t="shared" si="133"/>
        <v>360</v>
      </c>
      <c r="AO239" s="293"/>
      <c r="AP239" s="293"/>
      <c r="AQ239" s="293"/>
      <c r="AR239" s="293"/>
      <c r="AS239" s="293"/>
      <c r="AT239" s="293"/>
      <c r="AU239" s="293"/>
      <c r="AV239" s="292">
        <f t="shared" si="134"/>
        <v>360</v>
      </c>
      <c r="AW239" s="293">
        <v>500</v>
      </c>
      <c r="AX239" s="292">
        <f t="shared" si="135"/>
        <v>10</v>
      </c>
      <c r="AZ239" s="143"/>
      <c r="BA239" s="143" t="str">
        <f>IF(F239='База 2019'!AX244,"","!!!!!")</f>
        <v/>
      </c>
      <c r="BD239" s="143" t="str">
        <f t="shared" si="111"/>
        <v>IRDT-DONDIUSENI</v>
      </c>
    </row>
    <row r="240" spans="1:56" ht="12">
      <c r="A240" s="288">
        <v>228</v>
      </c>
      <c r="B240" s="289" t="s">
        <v>1559</v>
      </c>
      <c r="C240" s="290" t="s">
        <v>14</v>
      </c>
      <c r="D240" s="290"/>
      <c r="E240" s="291">
        <v>190</v>
      </c>
      <c r="F240" s="292">
        <v>0</v>
      </c>
      <c r="G240" s="292">
        <f t="shared" si="124"/>
        <v>570</v>
      </c>
      <c r="H240" s="293"/>
      <c r="I240" s="293"/>
      <c r="J240" s="293"/>
      <c r="K240" s="293"/>
      <c r="L240" s="293"/>
      <c r="M240" s="293"/>
      <c r="N240" s="293"/>
      <c r="O240" s="292">
        <f t="shared" si="125"/>
        <v>570</v>
      </c>
      <c r="P240" s="293">
        <v>570</v>
      </c>
      <c r="Q240" s="292">
        <f t="shared" si="126"/>
        <v>0</v>
      </c>
      <c r="R240" s="292">
        <f t="shared" si="127"/>
        <v>570</v>
      </c>
      <c r="S240" s="293"/>
      <c r="T240" s="293"/>
      <c r="U240" s="293"/>
      <c r="V240" s="293"/>
      <c r="W240" s="293">
        <v>100</v>
      </c>
      <c r="X240" s="293"/>
      <c r="Y240" s="293"/>
      <c r="Z240" s="292">
        <f t="shared" si="128"/>
        <v>670</v>
      </c>
      <c r="AA240" s="293"/>
      <c r="AB240" s="292">
        <f t="shared" si="129"/>
        <v>670</v>
      </c>
      <c r="AC240" s="292">
        <f t="shared" si="130"/>
        <v>570</v>
      </c>
      <c r="AD240" s="293"/>
      <c r="AE240" s="293"/>
      <c r="AF240" s="293"/>
      <c r="AG240" s="293"/>
      <c r="AH240" s="293"/>
      <c r="AI240" s="293"/>
      <c r="AJ240" s="293"/>
      <c r="AK240" s="292">
        <f t="shared" si="131"/>
        <v>570</v>
      </c>
      <c r="AL240" s="293">
        <v>1240</v>
      </c>
      <c r="AM240" s="292">
        <f t="shared" si="132"/>
        <v>0</v>
      </c>
      <c r="AN240" s="292">
        <f t="shared" si="133"/>
        <v>570</v>
      </c>
      <c r="AO240" s="293"/>
      <c r="AP240" s="293"/>
      <c r="AQ240" s="293"/>
      <c r="AR240" s="293"/>
      <c r="AS240" s="293"/>
      <c r="AT240" s="293"/>
      <c r="AU240" s="293"/>
      <c r="AV240" s="292">
        <f t="shared" si="134"/>
        <v>570</v>
      </c>
      <c r="AW240" s="293">
        <v>570</v>
      </c>
      <c r="AX240" s="292">
        <f t="shared" si="135"/>
        <v>0</v>
      </c>
      <c r="AZ240" s="143"/>
      <c r="BA240" s="143" t="str">
        <f>IF(F240='База 2019'!AX245,"","!!!!!")</f>
        <v/>
      </c>
      <c r="BD240" s="143" t="str">
        <f t="shared" si="111"/>
        <v>ÎSRT-FĂLEŞTI</v>
      </c>
    </row>
    <row r="241" spans="1:56" ht="12">
      <c r="A241" s="288">
        <v>229</v>
      </c>
      <c r="B241" s="289" t="s">
        <v>440</v>
      </c>
      <c r="C241" s="290" t="s">
        <v>14</v>
      </c>
      <c r="D241" s="290" t="s">
        <v>150</v>
      </c>
      <c r="E241" s="291">
        <v>290</v>
      </c>
      <c r="F241" s="292">
        <v>0</v>
      </c>
      <c r="G241" s="292">
        <f t="shared" si="124"/>
        <v>870</v>
      </c>
      <c r="H241" s="293"/>
      <c r="I241" s="293"/>
      <c r="J241" s="293"/>
      <c r="K241" s="293"/>
      <c r="L241" s="293"/>
      <c r="M241" s="293"/>
      <c r="N241" s="293"/>
      <c r="O241" s="292">
        <f t="shared" si="125"/>
        <v>870</v>
      </c>
      <c r="P241" s="293"/>
      <c r="Q241" s="292">
        <f t="shared" si="126"/>
        <v>870</v>
      </c>
      <c r="R241" s="292">
        <f t="shared" si="127"/>
        <v>870</v>
      </c>
      <c r="S241" s="293"/>
      <c r="T241" s="293"/>
      <c r="U241" s="293"/>
      <c r="V241" s="293"/>
      <c r="W241" s="293"/>
      <c r="X241" s="293"/>
      <c r="Y241" s="293"/>
      <c r="Z241" s="292">
        <f t="shared" si="128"/>
        <v>870</v>
      </c>
      <c r="AA241" s="293">
        <v>1740</v>
      </c>
      <c r="AB241" s="292">
        <f t="shared" si="129"/>
        <v>0</v>
      </c>
      <c r="AC241" s="292">
        <f t="shared" si="130"/>
        <v>870</v>
      </c>
      <c r="AD241" s="293">
        <v>50</v>
      </c>
      <c r="AE241" s="293">
        <v>100</v>
      </c>
      <c r="AF241" s="293"/>
      <c r="AG241" s="293"/>
      <c r="AH241" s="293"/>
      <c r="AI241" s="293"/>
      <c r="AJ241" s="293"/>
      <c r="AK241" s="292">
        <f t="shared" si="131"/>
        <v>1020</v>
      </c>
      <c r="AL241" s="293">
        <v>1020</v>
      </c>
      <c r="AM241" s="292">
        <f t="shared" si="132"/>
        <v>0</v>
      </c>
      <c r="AN241" s="292">
        <f t="shared" si="133"/>
        <v>870</v>
      </c>
      <c r="AO241" s="293"/>
      <c r="AP241" s="293"/>
      <c r="AQ241" s="293"/>
      <c r="AR241" s="293"/>
      <c r="AS241" s="293"/>
      <c r="AT241" s="293"/>
      <c r="AU241" s="293"/>
      <c r="AV241" s="292">
        <f t="shared" si="134"/>
        <v>870</v>
      </c>
      <c r="AW241" s="293"/>
      <c r="AX241" s="292">
        <f t="shared" si="135"/>
        <v>870</v>
      </c>
      <c r="AY241" s="137" t="str">
        <f t="shared" si="98"/>
        <v/>
      </c>
      <c r="AZ241" s="143"/>
      <c r="BA241" s="143" t="str">
        <f>IF(F241='База 2019'!AX248,"","!!!!!")</f>
        <v/>
      </c>
      <c r="BD241" s="143" t="str">
        <f t="shared" si="111"/>
        <v>ITA-SERVIS</v>
      </c>
    </row>
    <row r="242" spans="1:56" ht="12">
      <c r="A242" s="288">
        <v>230</v>
      </c>
      <c r="B242" s="289" t="s">
        <v>1591</v>
      </c>
      <c r="C242" s="290" t="s">
        <v>23</v>
      </c>
      <c r="D242" s="290"/>
      <c r="E242" s="291">
        <v>70</v>
      </c>
      <c r="F242" s="292">
        <v>0</v>
      </c>
      <c r="G242" s="292">
        <f t="shared" si="124"/>
        <v>210</v>
      </c>
      <c r="H242" s="293"/>
      <c r="I242" s="293"/>
      <c r="J242" s="293"/>
      <c r="K242" s="293"/>
      <c r="L242" s="293"/>
      <c r="M242" s="293"/>
      <c r="N242" s="293"/>
      <c r="O242" s="292">
        <f t="shared" si="125"/>
        <v>210</v>
      </c>
      <c r="P242" s="293">
        <v>210</v>
      </c>
      <c r="Q242" s="292">
        <f t="shared" si="126"/>
        <v>0</v>
      </c>
      <c r="R242" s="292">
        <f t="shared" si="127"/>
        <v>210</v>
      </c>
      <c r="S242" s="293"/>
      <c r="T242" s="293"/>
      <c r="U242" s="293"/>
      <c r="V242" s="293"/>
      <c r="W242" s="293"/>
      <c r="X242" s="293"/>
      <c r="Y242" s="293"/>
      <c r="Z242" s="292">
        <f t="shared" si="128"/>
        <v>210</v>
      </c>
      <c r="AA242" s="293"/>
      <c r="AB242" s="292">
        <f t="shared" si="129"/>
        <v>210</v>
      </c>
      <c r="AC242" s="292">
        <f t="shared" si="130"/>
        <v>210</v>
      </c>
      <c r="AD242" s="293"/>
      <c r="AE242" s="293"/>
      <c r="AF242" s="293"/>
      <c r="AG242" s="293"/>
      <c r="AH242" s="293"/>
      <c r="AI242" s="293"/>
      <c r="AJ242" s="293"/>
      <c r="AK242" s="292">
        <f t="shared" si="131"/>
        <v>210</v>
      </c>
      <c r="AL242" s="293">
        <v>630</v>
      </c>
      <c r="AM242" s="292">
        <f t="shared" si="132"/>
        <v>-210</v>
      </c>
      <c r="AN242" s="292">
        <f t="shared" si="133"/>
        <v>210</v>
      </c>
      <c r="AO242" s="293"/>
      <c r="AP242" s="293"/>
      <c r="AQ242" s="293"/>
      <c r="AR242" s="293"/>
      <c r="AS242" s="293"/>
      <c r="AT242" s="293"/>
      <c r="AU242" s="293"/>
      <c r="AV242" s="292">
        <f t="shared" si="134"/>
        <v>210</v>
      </c>
      <c r="AW242" s="293"/>
      <c r="AX242" s="292">
        <f t="shared" si="135"/>
        <v>0</v>
      </c>
      <c r="AY242" s="137" t="str">
        <f t="shared" si="98"/>
        <v>*</v>
      </c>
      <c r="AZ242" s="143"/>
      <c r="BA242" s="143" t="str">
        <f>IF(F242='База 2019'!AX249,"","!!!!!")</f>
        <v/>
      </c>
      <c r="BD242" s="143" t="str">
        <f t="shared" si="111"/>
        <v>IUVENTUS-DS</v>
      </c>
    </row>
    <row r="243" spans="1:56" ht="12">
      <c r="A243" s="288">
        <v>231</v>
      </c>
      <c r="B243" s="294" t="s">
        <v>1460</v>
      </c>
      <c r="C243" s="290" t="s">
        <v>23</v>
      </c>
      <c r="D243" s="290"/>
      <c r="E243" s="291">
        <v>100</v>
      </c>
      <c r="F243" s="292">
        <v>0</v>
      </c>
      <c r="G243" s="292">
        <f t="shared" si="124"/>
        <v>300</v>
      </c>
      <c r="H243" s="293"/>
      <c r="I243" s="293"/>
      <c r="J243" s="293"/>
      <c r="K243" s="293"/>
      <c r="L243" s="293"/>
      <c r="M243" s="293"/>
      <c r="N243" s="293"/>
      <c r="O243" s="292">
        <f t="shared" si="125"/>
        <v>300</v>
      </c>
      <c r="P243" s="293"/>
      <c r="Q243" s="292">
        <f t="shared" si="126"/>
        <v>300</v>
      </c>
      <c r="R243" s="292">
        <f t="shared" si="127"/>
        <v>300</v>
      </c>
      <c r="S243" s="293"/>
      <c r="T243" s="293"/>
      <c r="U243" s="293">
        <v>220</v>
      </c>
      <c r="V243" s="293"/>
      <c r="W243" s="293"/>
      <c r="X243" s="293"/>
      <c r="Y243" s="293"/>
      <c r="Z243" s="292">
        <f t="shared" si="128"/>
        <v>520</v>
      </c>
      <c r="AA243" s="293">
        <v>820</v>
      </c>
      <c r="AB243" s="292">
        <f t="shared" si="129"/>
        <v>0</v>
      </c>
      <c r="AC243" s="292">
        <f t="shared" si="130"/>
        <v>300</v>
      </c>
      <c r="AD243" s="293">
        <v>50</v>
      </c>
      <c r="AE243" s="293"/>
      <c r="AF243" s="293"/>
      <c r="AG243" s="293"/>
      <c r="AH243" s="293">
        <v>100</v>
      </c>
      <c r="AI243" s="293"/>
      <c r="AJ243" s="293"/>
      <c r="AK243" s="292">
        <f t="shared" si="131"/>
        <v>450</v>
      </c>
      <c r="AL243" s="293"/>
      <c r="AM243" s="292">
        <f t="shared" si="132"/>
        <v>450</v>
      </c>
      <c r="AN243" s="292">
        <f t="shared" si="133"/>
        <v>300</v>
      </c>
      <c r="AO243" s="293">
        <v>50</v>
      </c>
      <c r="AP243" s="293"/>
      <c r="AQ243" s="293"/>
      <c r="AR243" s="293"/>
      <c r="AS243" s="293"/>
      <c r="AT243" s="293"/>
      <c r="AU243" s="293"/>
      <c r="AV243" s="292">
        <f t="shared" si="134"/>
        <v>350</v>
      </c>
      <c r="AW243" s="293">
        <v>750</v>
      </c>
      <c r="AX243" s="292">
        <f t="shared" si="135"/>
        <v>50</v>
      </c>
      <c r="AY243" s="137" t="str">
        <f t="shared" si="98"/>
        <v/>
      </c>
      <c r="AZ243" s="137" t="str">
        <f>IF(F243&gt;P243,"!!!","")</f>
        <v/>
      </c>
      <c r="BA243" s="143" t="str">
        <f>IF(F243='База 2019'!AX250,"","!!!!!")</f>
        <v/>
      </c>
      <c r="BD243" s="143" t="str">
        <f t="shared" si="111"/>
        <v>JANCOM</v>
      </c>
    </row>
    <row r="244" spans="1:56" ht="12">
      <c r="A244" s="288">
        <v>232</v>
      </c>
      <c r="B244" s="289" t="s">
        <v>1962</v>
      </c>
      <c r="C244" s="290" t="s">
        <v>14</v>
      </c>
      <c r="D244" s="290" t="s">
        <v>1985</v>
      </c>
      <c r="E244" s="291">
        <v>700</v>
      </c>
      <c r="F244" s="292">
        <v>1800</v>
      </c>
      <c r="G244" s="292">
        <f t="shared" si="124"/>
        <v>2100</v>
      </c>
      <c r="H244" s="293">
        <v>50</v>
      </c>
      <c r="I244" s="293"/>
      <c r="J244" s="293"/>
      <c r="K244" s="293"/>
      <c r="L244" s="293"/>
      <c r="M244" s="293"/>
      <c r="N244" s="293"/>
      <c r="O244" s="292">
        <f t="shared" si="125"/>
        <v>2150</v>
      </c>
      <c r="P244" s="293">
        <v>3950</v>
      </c>
      <c r="Q244" s="292">
        <f t="shared" si="126"/>
        <v>0</v>
      </c>
      <c r="R244" s="292">
        <f t="shared" si="127"/>
        <v>2100</v>
      </c>
      <c r="S244" s="293">
        <v>50</v>
      </c>
      <c r="T244" s="293"/>
      <c r="U244" s="293"/>
      <c r="V244" s="293"/>
      <c r="W244" s="293">
        <v>100</v>
      </c>
      <c r="X244" s="293"/>
      <c r="Y244" s="293">
        <v>50</v>
      </c>
      <c r="Z244" s="292">
        <f t="shared" si="128"/>
        <v>2300</v>
      </c>
      <c r="AA244" s="293">
        <v>2300</v>
      </c>
      <c r="AB244" s="292">
        <f t="shared" si="129"/>
        <v>0</v>
      </c>
      <c r="AC244" s="292">
        <f t="shared" si="130"/>
        <v>2100</v>
      </c>
      <c r="AD244" s="293"/>
      <c r="AE244" s="293"/>
      <c r="AF244" s="293"/>
      <c r="AG244" s="293"/>
      <c r="AH244" s="293"/>
      <c r="AI244" s="293"/>
      <c r="AJ244" s="293"/>
      <c r="AK244" s="292">
        <f t="shared" si="131"/>
        <v>2100</v>
      </c>
      <c r="AL244" s="293">
        <v>2100</v>
      </c>
      <c r="AM244" s="292">
        <f t="shared" si="132"/>
        <v>0</v>
      </c>
      <c r="AN244" s="292">
        <f t="shared" si="133"/>
        <v>2100</v>
      </c>
      <c r="AO244" s="293"/>
      <c r="AP244" s="293"/>
      <c r="AQ244" s="293"/>
      <c r="AR244" s="293"/>
      <c r="AS244" s="293"/>
      <c r="AT244" s="293"/>
      <c r="AU244" s="293"/>
      <c r="AV244" s="292">
        <f t="shared" si="134"/>
        <v>2100</v>
      </c>
      <c r="AW244" s="293">
        <v>2100</v>
      </c>
      <c r="AX244" s="292">
        <f t="shared" si="135"/>
        <v>0</v>
      </c>
      <c r="AY244" s="137" t="str">
        <f t="shared" si="98"/>
        <v>*</v>
      </c>
      <c r="AZ244" s="137" t="str">
        <f>IF(F244&gt;P244,"!!!","")</f>
        <v/>
      </c>
      <c r="BA244" s="143" t="str">
        <f>IF(F244='База 2019'!AX251,"","!!!!!")</f>
        <v>!!!!!</v>
      </c>
      <c r="BD244" s="143" t="str">
        <f t="shared" si="111"/>
        <v>KAZAYAK-VIN ÎNTREPRINDEREA MIXTĂ MOLDO-FRANCEZĂ</v>
      </c>
    </row>
    <row r="245" spans="1:56" ht="12">
      <c r="A245" s="288">
        <v>233</v>
      </c>
      <c r="B245" s="306" t="s">
        <v>3401</v>
      </c>
      <c r="C245" s="307" t="s">
        <v>23</v>
      </c>
      <c r="D245" s="307" t="s">
        <v>447</v>
      </c>
      <c r="E245" s="309">
        <v>110</v>
      </c>
      <c r="F245" s="292">
        <v>0</v>
      </c>
      <c r="G245" s="292">
        <f t="shared" si="124"/>
        <v>330</v>
      </c>
      <c r="H245" s="293"/>
      <c r="I245" s="293"/>
      <c r="J245" s="293"/>
      <c r="K245" s="293"/>
      <c r="L245" s="293"/>
      <c r="M245" s="293"/>
      <c r="N245" s="293"/>
      <c r="O245" s="292">
        <f t="shared" si="125"/>
        <v>330</v>
      </c>
      <c r="P245" s="293"/>
      <c r="Q245" s="292">
        <f t="shared" si="126"/>
        <v>330</v>
      </c>
      <c r="R245" s="292">
        <f t="shared" si="127"/>
        <v>330</v>
      </c>
      <c r="S245" s="293"/>
      <c r="T245" s="293"/>
      <c r="U245" s="293"/>
      <c r="V245" s="293"/>
      <c r="W245" s="293"/>
      <c r="X245" s="293"/>
      <c r="Y245" s="293"/>
      <c r="Z245" s="292">
        <f t="shared" si="128"/>
        <v>330</v>
      </c>
      <c r="AA245" s="293">
        <v>750</v>
      </c>
      <c r="AB245" s="292">
        <f t="shared" si="129"/>
        <v>-90</v>
      </c>
      <c r="AC245" s="292">
        <f t="shared" si="130"/>
        <v>330</v>
      </c>
      <c r="AD245" s="293"/>
      <c r="AE245" s="293">
        <v>100</v>
      </c>
      <c r="AF245" s="293"/>
      <c r="AG245" s="293"/>
      <c r="AH245" s="293"/>
      <c r="AI245" s="293"/>
      <c r="AJ245" s="293"/>
      <c r="AK245" s="292">
        <f t="shared" si="131"/>
        <v>430</v>
      </c>
      <c r="AL245" s="293">
        <v>950</v>
      </c>
      <c r="AM245" s="292">
        <f t="shared" si="132"/>
        <v>-610</v>
      </c>
      <c r="AN245" s="292">
        <v>110</v>
      </c>
      <c r="AO245" s="293"/>
      <c r="AP245" s="293"/>
      <c r="AQ245" s="293"/>
      <c r="AR245" s="293"/>
      <c r="AS245" s="293"/>
      <c r="AT245" s="293"/>
      <c r="AU245" s="293">
        <v>500</v>
      </c>
      <c r="AV245" s="292">
        <f t="shared" si="134"/>
        <v>610</v>
      </c>
      <c r="AW245" s="293"/>
      <c r="AX245" s="292">
        <f t="shared" si="135"/>
        <v>0</v>
      </c>
      <c r="AY245" s="137" t="str">
        <f t="shared" si="98"/>
        <v>*</v>
      </c>
      <c r="AZ245" s="143"/>
      <c r="BA245" s="143" t="str">
        <f>IF(F245='База 2019'!AX252,"","!!!!!")</f>
        <v>!!!!!</v>
      </c>
      <c r="BD245" s="143" t="str">
        <f t="shared" si="111"/>
        <v>KEG (STOP)</v>
      </c>
    </row>
    <row r="246" spans="1:56" ht="12">
      <c r="A246" s="288">
        <v>234</v>
      </c>
      <c r="B246" s="289" t="s">
        <v>1512</v>
      </c>
      <c r="C246" s="290" t="s">
        <v>14</v>
      </c>
      <c r="D246" s="290"/>
      <c r="E246" s="291">
        <v>90</v>
      </c>
      <c r="F246" s="292">
        <v>0</v>
      </c>
      <c r="G246" s="292">
        <f t="shared" si="124"/>
        <v>270</v>
      </c>
      <c r="H246" s="293"/>
      <c r="I246" s="293"/>
      <c r="J246" s="293"/>
      <c r="K246" s="293"/>
      <c r="L246" s="293"/>
      <c r="M246" s="293"/>
      <c r="N246" s="293"/>
      <c r="O246" s="292">
        <f t="shared" si="125"/>
        <v>270</v>
      </c>
      <c r="P246" s="293"/>
      <c r="Q246" s="292">
        <f t="shared" si="126"/>
        <v>270</v>
      </c>
      <c r="R246" s="292">
        <f t="shared" si="127"/>
        <v>270</v>
      </c>
      <c r="S246" s="293"/>
      <c r="T246" s="293"/>
      <c r="U246" s="293"/>
      <c r="V246" s="293"/>
      <c r="W246" s="293"/>
      <c r="X246" s="293"/>
      <c r="Y246" s="293"/>
      <c r="Z246" s="292">
        <f t="shared" si="128"/>
        <v>270</v>
      </c>
      <c r="AA246" s="293"/>
      <c r="AB246" s="292">
        <f t="shared" si="129"/>
        <v>540</v>
      </c>
      <c r="AC246" s="292">
        <f t="shared" si="130"/>
        <v>270</v>
      </c>
      <c r="AD246" s="293"/>
      <c r="AE246" s="293"/>
      <c r="AF246" s="293"/>
      <c r="AG246" s="293"/>
      <c r="AH246" s="293"/>
      <c r="AI246" s="293"/>
      <c r="AJ246" s="293"/>
      <c r="AK246" s="292">
        <f t="shared" si="131"/>
        <v>270</v>
      </c>
      <c r="AL246" s="293">
        <v>1080</v>
      </c>
      <c r="AM246" s="292">
        <f t="shared" si="132"/>
        <v>-270</v>
      </c>
      <c r="AN246" s="292">
        <f t="shared" si="133"/>
        <v>270</v>
      </c>
      <c r="AO246" s="293"/>
      <c r="AP246" s="293"/>
      <c r="AQ246" s="293"/>
      <c r="AR246" s="293"/>
      <c r="AS246" s="293"/>
      <c r="AT246" s="293"/>
      <c r="AU246" s="293"/>
      <c r="AV246" s="292">
        <f t="shared" si="134"/>
        <v>270</v>
      </c>
      <c r="AW246" s="293"/>
      <c r="AX246" s="292">
        <f t="shared" si="135"/>
        <v>0</v>
      </c>
      <c r="AY246" s="137" t="str">
        <f t="shared" si="98"/>
        <v>*</v>
      </c>
      <c r="AZ246" s="137" t="str">
        <f>IF(F246&gt;P246,"!!!","")</f>
        <v/>
      </c>
      <c r="BA246" s="143" t="str">
        <f>IF(F246='База 2019'!AX253,"","!!!!!")</f>
        <v/>
      </c>
      <c r="BD246" s="143" t="str">
        <f t="shared" si="111"/>
        <v>KLASSIKA LEASING</v>
      </c>
    </row>
    <row r="247" spans="1:56" ht="12">
      <c r="A247" s="288">
        <v>235</v>
      </c>
      <c r="B247" s="289" t="s">
        <v>1505</v>
      </c>
      <c r="C247" s="290" t="s">
        <v>14</v>
      </c>
      <c r="D247" s="290" t="s">
        <v>947</v>
      </c>
      <c r="E247" s="291">
        <v>100</v>
      </c>
      <c r="F247" s="292">
        <v>0</v>
      </c>
      <c r="G247" s="292">
        <f t="shared" si="124"/>
        <v>300</v>
      </c>
      <c r="H247" s="293"/>
      <c r="I247" s="293"/>
      <c r="J247" s="293"/>
      <c r="K247" s="293"/>
      <c r="L247" s="293">
        <v>100</v>
      </c>
      <c r="M247" s="293"/>
      <c r="N247" s="293"/>
      <c r="O247" s="292">
        <f t="shared" si="125"/>
        <v>400</v>
      </c>
      <c r="P247" s="293">
        <v>1300</v>
      </c>
      <c r="Q247" s="292">
        <f t="shared" si="126"/>
        <v>-900</v>
      </c>
      <c r="R247" s="292">
        <f t="shared" si="127"/>
        <v>300</v>
      </c>
      <c r="S247" s="293"/>
      <c r="T247" s="293"/>
      <c r="U247" s="293"/>
      <c r="V247" s="293"/>
      <c r="W247" s="293"/>
      <c r="X247" s="293"/>
      <c r="Y247" s="293"/>
      <c r="Z247" s="292">
        <f t="shared" si="128"/>
        <v>300</v>
      </c>
      <c r="AA247" s="293"/>
      <c r="AB247" s="292">
        <f t="shared" si="129"/>
        <v>-600</v>
      </c>
      <c r="AC247" s="292">
        <f t="shared" si="130"/>
        <v>300</v>
      </c>
      <c r="AD247" s="293"/>
      <c r="AE247" s="293"/>
      <c r="AF247" s="293"/>
      <c r="AG247" s="293"/>
      <c r="AH247" s="293"/>
      <c r="AI247" s="293"/>
      <c r="AJ247" s="293"/>
      <c r="AK247" s="292">
        <f t="shared" si="131"/>
        <v>300</v>
      </c>
      <c r="AL247" s="293"/>
      <c r="AM247" s="292">
        <f t="shared" si="132"/>
        <v>-300</v>
      </c>
      <c r="AN247" s="292">
        <f t="shared" si="133"/>
        <v>300</v>
      </c>
      <c r="AO247" s="293"/>
      <c r="AP247" s="293"/>
      <c r="AQ247" s="293"/>
      <c r="AR247" s="293"/>
      <c r="AS247" s="293"/>
      <c r="AT247" s="293"/>
      <c r="AU247" s="293"/>
      <c r="AV247" s="292">
        <f t="shared" si="134"/>
        <v>300</v>
      </c>
      <c r="AW247" s="293"/>
      <c r="AX247" s="292">
        <f t="shared" si="135"/>
        <v>0</v>
      </c>
      <c r="AY247" s="137" t="str">
        <f t="shared" si="98"/>
        <v>*</v>
      </c>
      <c r="AZ247" s="143"/>
      <c r="BA247" s="143" t="str">
        <f>IF(F247='База 2019'!AX254,"","!!!!!")</f>
        <v/>
      </c>
      <c r="BD247" s="143" t="str">
        <f t="shared" si="111"/>
        <v>LA CASĂ NOUĂ</v>
      </c>
    </row>
    <row r="248" spans="1:56" ht="13">
      <c r="A248" s="288"/>
      <c r="B248" s="502" t="s">
        <v>3386</v>
      </c>
      <c r="C248" s="290" t="s">
        <v>14</v>
      </c>
      <c r="D248" s="290"/>
      <c r="E248" s="291">
        <v>100</v>
      </c>
      <c r="F248" s="292"/>
      <c r="G248" s="292"/>
      <c r="H248" s="293"/>
      <c r="I248" s="293"/>
      <c r="J248" s="293"/>
      <c r="K248" s="293"/>
      <c r="L248" s="293"/>
      <c r="M248" s="293"/>
      <c r="N248" s="293"/>
      <c r="O248" s="292"/>
      <c r="P248" s="293"/>
      <c r="Q248" s="292"/>
      <c r="R248" s="292"/>
      <c r="S248" s="293"/>
      <c r="T248" s="293"/>
      <c r="U248" s="293"/>
      <c r="V248" s="293"/>
      <c r="W248" s="293"/>
      <c r="X248" s="293"/>
      <c r="Y248" s="293"/>
      <c r="Z248" s="292">
        <f t="shared" si="128"/>
        <v>0</v>
      </c>
      <c r="AA248" s="293"/>
      <c r="AB248" s="292"/>
      <c r="AC248" s="292"/>
      <c r="AD248" s="293"/>
      <c r="AE248" s="293"/>
      <c r="AF248" s="293"/>
      <c r="AG248" s="293"/>
      <c r="AH248" s="293"/>
      <c r="AI248" s="293"/>
      <c r="AJ248" s="293"/>
      <c r="AK248" s="292">
        <f t="shared" si="131"/>
        <v>0</v>
      </c>
      <c r="AL248" s="293"/>
      <c r="AM248" s="292"/>
      <c r="AN248" s="292">
        <v>100</v>
      </c>
      <c r="AO248" s="293"/>
      <c r="AP248" s="293"/>
      <c r="AQ248" s="293"/>
      <c r="AR248" s="293"/>
      <c r="AS248" s="293"/>
      <c r="AT248" s="293"/>
      <c r="AU248" s="293"/>
      <c r="AV248" s="292">
        <f t="shared" si="134"/>
        <v>100</v>
      </c>
      <c r="AW248" s="293">
        <v>100</v>
      </c>
      <c r="AX248" s="292">
        <f t="shared" si="135"/>
        <v>0</v>
      </c>
      <c r="AZ248" s="143"/>
    </row>
    <row r="249" spans="1:56" ht="12">
      <c r="A249" s="288">
        <v>236</v>
      </c>
      <c r="B249" s="289" t="s">
        <v>451</v>
      </c>
      <c r="C249" s="290" t="s">
        <v>23</v>
      </c>
      <c r="D249" s="290" t="s">
        <v>1145</v>
      </c>
      <c r="E249" s="291">
        <v>125</v>
      </c>
      <c r="F249" s="292">
        <v>0</v>
      </c>
      <c r="G249" s="292">
        <f t="shared" si="124"/>
        <v>375</v>
      </c>
      <c r="H249" s="293"/>
      <c r="I249" s="293"/>
      <c r="J249" s="293"/>
      <c r="K249" s="293"/>
      <c r="L249" s="293"/>
      <c r="M249" s="293"/>
      <c r="N249" s="293"/>
      <c r="O249" s="292">
        <f t="shared" si="125"/>
        <v>375</v>
      </c>
      <c r="P249" s="293"/>
      <c r="Q249" s="292">
        <f t="shared" si="126"/>
        <v>375</v>
      </c>
      <c r="R249" s="292">
        <f t="shared" si="127"/>
        <v>375</v>
      </c>
      <c r="S249" s="293"/>
      <c r="T249" s="293"/>
      <c r="U249" s="293"/>
      <c r="V249" s="293"/>
      <c r="W249" s="293"/>
      <c r="X249" s="293"/>
      <c r="Y249" s="293"/>
      <c r="Z249" s="292">
        <f t="shared" si="128"/>
        <v>375</v>
      </c>
      <c r="AA249" s="293">
        <v>750</v>
      </c>
      <c r="AB249" s="292">
        <f t="shared" si="129"/>
        <v>0</v>
      </c>
      <c r="AC249" s="292">
        <f t="shared" si="130"/>
        <v>375</v>
      </c>
      <c r="AD249" s="293"/>
      <c r="AE249" s="293"/>
      <c r="AF249" s="293"/>
      <c r="AG249" s="293"/>
      <c r="AH249" s="293"/>
      <c r="AI249" s="293"/>
      <c r="AJ249" s="293"/>
      <c r="AK249" s="292">
        <f t="shared" si="131"/>
        <v>375</v>
      </c>
      <c r="AL249" s="293">
        <v>375</v>
      </c>
      <c r="AM249" s="292">
        <f t="shared" si="132"/>
        <v>0</v>
      </c>
      <c r="AN249" s="292">
        <f t="shared" si="133"/>
        <v>375</v>
      </c>
      <c r="AO249" s="293"/>
      <c r="AP249" s="293"/>
      <c r="AQ249" s="293"/>
      <c r="AR249" s="293"/>
      <c r="AS249" s="293"/>
      <c r="AT249" s="293"/>
      <c r="AU249" s="293"/>
      <c r="AV249" s="292">
        <f t="shared" si="134"/>
        <v>375</v>
      </c>
      <c r="AW249" s="293">
        <v>375</v>
      </c>
      <c r="AX249" s="292">
        <f t="shared" si="135"/>
        <v>0</v>
      </c>
      <c r="AY249" s="137" t="str">
        <f t="shared" si="98"/>
        <v>*</v>
      </c>
      <c r="AZ249" s="143"/>
      <c r="BA249" s="143" t="str">
        <f>IF(F249='База 2019'!AX255,"","!!!!!")</f>
        <v/>
      </c>
      <c r="BD249" s="143" t="str">
        <f t="shared" si="111"/>
        <v>LABORATOR MEGA</v>
      </c>
    </row>
    <row r="250" spans="1:56" ht="12">
      <c r="A250" s="288">
        <v>237</v>
      </c>
      <c r="B250" s="289" t="s">
        <v>3101</v>
      </c>
      <c r="C250" s="290" t="s">
        <v>14</v>
      </c>
      <c r="D250" s="290"/>
      <c r="E250" s="291">
        <v>330</v>
      </c>
      <c r="F250" s="292">
        <v>20</v>
      </c>
      <c r="G250" s="292"/>
      <c r="H250" s="293"/>
      <c r="I250" s="293"/>
      <c r="J250" s="293"/>
      <c r="K250" s="293"/>
      <c r="L250" s="293"/>
      <c r="M250" s="293"/>
      <c r="N250" s="293"/>
      <c r="O250" s="292">
        <f t="shared" si="125"/>
        <v>0</v>
      </c>
      <c r="P250" s="293"/>
      <c r="Q250" s="292">
        <f t="shared" si="126"/>
        <v>20</v>
      </c>
      <c r="R250" s="292"/>
      <c r="S250" s="293"/>
      <c r="T250" s="293"/>
      <c r="U250" s="293"/>
      <c r="V250" s="293"/>
      <c r="W250" s="293"/>
      <c r="X250" s="293"/>
      <c r="Y250" s="293"/>
      <c r="Z250" s="292">
        <f t="shared" si="128"/>
        <v>0</v>
      </c>
      <c r="AA250" s="293"/>
      <c r="AB250" s="292">
        <f t="shared" si="129"/>
        <v>20</v>
      </c>
      <c r="AC250" s="292"/>
      <c r="AD250" s="293"/>
      <c r="AE250" s="293"/>
      <c r="AF250" s="293"/>
      <c r="AG250" s="293"/>
      <c r="AH250" s="293"/>
      <c r="AI250" s="293"/>
      <c r="AJ250" s="293"/>
      <c r="AK250" s="292">
        <f t="shared" si="131"/>
        <v>0</v>
      </c>
      <c r="AL250" s="293"/>
      <c r="AM250" s="292">
        <f t="shared" si="132"/>
        <v>20</v>
      </c>
      <c r="AN250" s="292"/>
      <c r="AO250" s="293"/>
      <c r="AP250" s="293"/>
      <c r="AQ250" s="293"/>
      <c r="AR250" s="293"/>
      <c r="AS250" s="293"/>
      <c r="AT250" s="293"/>
      <c r="AU250" s="293"/>
      <c r="AV250" s="292">
        <f t="shared" si="134"/>
        <v>0</v>
      </c>
      <c r="AW250" s="293"/>
      <c r="AX250" s="292">
        <f t="shared" si="135"/>
        <v>20</v>
      </c>
      <c r="AY250" s="137" t="str">
        <f t="shared" si="98"/>
        <v/>
      </c>
      <c r="AZ250" s="137" t="str">
        <f>IF(F250&gt;P250,"!!!","")</f>
        <v>!!!</v>
      </c>
      <c r="BA250" s="143" t="str">
        <f>IF(F250='База 2019'!AX256,"","!!!!!")</f>
        <v>!!!!!</v>
      </c>
      <c r="BD250" s="143" t="str">
        <f t="shared" si="111"/>
        <v>LACTATE-TÎRŞIŢEI (STOP C 1.11.18)</v>
      </c>
    </row>
    <row r="251" spans="1:56" ht="12">
      <c r="A251" s="288">
        <v>238</v>
      </c>
      <c r="B251" s="294" t="s">
        <v>3102</v>
      </c>
      <c r="C251" s="290" t="s">
        <v>10</v>
      </c>
      <c r="D251" s="290" t="s">
        <v>454</v>
      </c>
      <c r="E251" s="295">
        <v>350</v>
      </c>
      <c r="F251" s="292">
        <v>-50</v>
      </c>
      <c r="G251" s="292">
        <f t="shared" si="124"/>
        <v>1050</v>
      </c>
      <c r="H251" s="293"/>
      <c r="I251" s="293"/>
      <c r="J251" s="293"/>
      <c r="K251" s="293"/>
      <c r="L251" s="293"/>
      <c r="M251" s="293"/>
      <c r="N251" s="293"/>
      <c r="O251" s="292">
        <f t="shared" si="125"/>
        <v>1050</v>
      </c>
      <c r="P251" s="293">
        <v>2100</v>
      </c>
      <c r="Q251" s="292">
        <f t="shared" si="126"/>
        <v>-1100</v>
      </c>
      <c r="R251" s="292">
        <f t="shared" si="127"/>
        <v>1050</v>
      </c>
      <c r="S251" s="293">
        <v>50</v>
      </c>
      <c r="T251" s="293"/>
      <c r="U251" s="293"/>
      <c r="V251" s="293"/>
      <c r="W251" s="293">
        <v>100</v>
      </c>
      <c r="X251" s="293"/>
      <c r="Y251" s="293"/>
      <c r="Z251" s="292">
        <f t="shared" si="128"/>
        <v>1200</v>
      </c>
      <c r="AA251" s="293">
        <v>500</v>
      </c>
      <c r="AB251" s="292">
        <f t="shared" si="129"/>
        <v>-400</v>
      </c>
      <c r="AC251" s="292">
        <f t="shared" ref="AC251:AC259" si="136">$E251*3</f>
        <v>1050</v>
      </c>
      <c r="AD251" s="293">
        <v>50</v>
      </c>
      <c r="AE251" s="293"/>
      <c r="AF251" s="293"/>
      <c r="AG251" s="293"/>
      <c r="AH251" s="293"/>
      <c r="AI251" s="293"/>
      <c r="AJ251" s="293"/>
      <c r="AK251" s="292">
        <f t="shared" si="131"/>
        <v>1100</v>
      </c>
      <c r="AL251" s="293">
        <v>1700</v>
      </c>
      <c r="AM251" s="292">
        <f t="shared" si="132"/>
        <v>-1000</v>
      </c>
      <c r="AN251" s="292">
        <f t="shared" si="133"/>
        <v>1050</v>
      </c>
      <c r="AO251" s="293">
        <v>50</v>
      </c>
      <c r="AP251" s="293"/>
      <c r="AQ251" s="293"/>
      <c r="AR251" s="293"/>
      <c r="AS251" s="293"/>
      <c r="AT251" s="293"/>
      <c r="AU251" s="293"/>
      <c r="AV251" s="292">
        <f t="shared" si="134"/>
        <v>1100</v>
      </c>
      <c r="AW251" s="293">
        <v>100</v>
      </c>
      <c r="AX251" s="292">
        <f t="shared" si="135"/>
        <v>0</v>
      </c>
      <c r="AY251" s="137" t="str">
        <f t="shared" si="98"/>
        <v>*</v>
      </c>
      <c r="AZ251" s="143"/>
      <c r="BA251" s="143" t="str">
        <f>IF(F251='База 2019'!AX257,"","!!!!!")</f>
        <v>!!!!!</v>
      </c>
      <c r="BD251" s="143" t="str">
        <f t="shared" si="111"/>
        <v>LACTIS</v>
      </c>
    </row>
    <row r="252" spans="1:56" ht="12">
      <c r="A252" s="288">
        <v>239</v>
      </c>
      <c r="B252" s="289" t="s">
        <v>1963</v>
      </c>
      <c r="C252" s="290" t="s">
        <v>14</v>
      </c>
      <c r="D252" s="290" t="s">
        <v>1986</v>
      </c>
      <c r="E252" s="291">
        <v>80</v>
      </c>
      <c r="F252" s="292">
        <v>0</v>
      </c>
      <c r="G252" s="292">
        <f t="shared" si="124"/>
        <v>240</v>
      </c>
      <c r="H252" s="293"/>
      <c r="I252" s="293"/>
      <c r="J252" s="293"/>
      <c r="K252" s="293"/>
      <c r="L252" s="293"/>
      <c r="M252" s="293"/>
      <c r="N252" s="293"/>
      <c r="O252" s="292">
        <f t="shared" si="125"/>
        <v>240</v>
      </c>
      <c r="P252" s="293">
        <v>960</v>
      </c>
      <c r="Q252" s="292">
        <f t="shared" si="126"/>
        <v>-720</v>
      </c>
      <c r="R252" s="292">
        <f t="shared" si="127"/>
        <v>240</v>
      </c>
      <c r="S252" s="293"/>
      <c r="T252" s="293"/>
      <c r="U252" s="293"/>
      <c r="V252" s="293"/>
      <c r="W252" s="293"/>
      <c r="X252" s="293"/>
      <c r="Y252" s="293"/>
      <c r="Z252" s="292">
        <f t="shared" si="128"/>
        <v>240</v>
      </c>
      <c r="AA252" s="293"/>
      <c r="AB252" s="292">
        <f t="shared" si="129"/>
        <v>-480</v>
      </c>
      <c r="AC252" s="292">
        <f t="shared" si="136"/>
        <v>240</v>
      </c>
      <c r="AD252" s="293"/>
      <c r="AE252" s="293"/>
      <c r="AF252" s="293"/>
      <c r="AG252" s="293"/>
      <c r="AH252" s="293"/>
      <c r="AI252" s="293"/>
      <c r="AJ252" s="293"/>
      <c r="AK252" s="292">
        <f t="shared" si="131"/>
        <v>240</v>
      </c>
      <c r="AL252" s="293"/>
      <c r="AM252" s="292">
        <f t="shared" si="132"/>
        <v>-240</v>
      </c>
      <c r="AN252" s="292">
        <f t="shared" si="133"/>
        <v>240</v>
      </c>
      <c r="AO252" s="293"/>
      <c r="AP252" s="293"/>
      <c r="AQ252" s="293"/>
      <c r="AR252" s="293"/>
      <c r="AS252" s="293"/>
      <c r="AT252" s="293"/>
      <c r="AU252" s="293"/>
      <c r="AV252" s="292">
        <f t="shared" si="134"/>
        <v>240</v>
      </c>
      <c r="AW252" s="293"/>
      <c r="AX252" s="292">
        <f t="shared" si="135"/>
        <v>0</v>
      </c>
      <c r="AY252" s="137" t="str">
        <f t="shared" si="98"/>
        <v>*</v>
      </c>
      <c r="AZ252" s="143"/>
      <c r="BA252" s="143" t="str">
        <f>IF(F252='База 2019'!AX258,"","!!!!!")</f>
        <v>!!!!!</v>
      </c>
      <c r="BD252" s="143" t="str">
        <f t="shared" si="111"/>
        <v xml:space="preserve">LALEA-5 ÎNTREPRINDEREA DE LUCRĂRI TEHNICE-SANITARE </v>
      </c>
    </row>
    <row r="253" spans="1:56" ht="12">
      <c r="A253" s="288">
        <v>240</v>
      </c>
      <c r="B253" s="289" t="s">
        <v>457</v>
      </c>
      <c r="C253" s="290" t="s">
        <v>23</v>
      </c>
      <c r="D253" s="290" t="s">
        <v>459</v>
      </c>
      <c r="E253" s="291">
        <v>125</v>
      </c>
      <c r="F253" s="292">
        <v>0</v>
      </c>
      <c r="G253" s="292">
        <f t="shared" si="124"/>
        <v>375</v>
      </c>
      <c r="H253" s="293"/>
      <c r="I253" s="293"/>
      <c r="J253" s="293"/>
      <c r="K253" s="293"/>
      <c r="L253" s="293"/>
      <c r="M253" s="293"/>
      <c r="N253" s="293"/>
      <c r="O253" s="292">
        <f t="shared" si="125"/>
        <v>375</v>
      </c>
      <c r="P253" s="293"/>
      <c r="Q253" s="292">
        <f t="shared" si="126"/>
        <v>375</v>
      </c>
      <c r="R253" s="292">
        <f t="shared" si="127"/>
        <v>375</v>
      </c>
      <c r="S253" s="293"/>
      <c r="T253" s="293"/>
      <c r="U253" s="293"/>
      <c r="V253" s="293"/>
      <c r="W253" s="293"/>
      <c r="X253" s="293"/>
      <c r="Y253" s="293"/>
      <c r="Z253" s="292">
        <f t="shared" si="128"/>
        <v>375</v>
      </c>
      <c r="AA253" s="293">
        <v>375</v>
      </c>
      <c r="AB253" s="292">
        <f t="shared" si="129"/>
        <v>375</v>
      </c>
      <c r="AC253" s="292">
        <f t="shared" si="136"/>
        <v>375</v>
      </c>
      <c r="AD253" s="293"/>
      <c r="AE253" s="293"/>
      <c r="AF253" s="293"/>
      <c r="AG253" s="293"/>
      <c r="AH253" s="293"/>
      <c r="AI253" s="293"/>
      <c r="AJ253" s="293"/>
      <c r="AK253" s="292">
        <f t="shared" si="131"/>
        <v>375</v>
      </c>
      <c r="AL253" s="293"/>
      <c r="AM253" s="292">
        <f t="shared" si="132"/>
        <v>750</v>
      </c>
      <c r="AN253" s="292">
        <f t="shared" si="133"/>
        <v>375</v>
      </c>
      <c r="AO253" s="293"/>
      <c r="AP253" s="293"/>
      <c r="AQ253" s="293"/>
      <c r="AR253" s="293"/>
      <c r="AS253" s="293"/>
      <c r="AT253" s="293"/>
      <c r="AU253" s="293"/>
      <c r="AV253" s="292">
        <f t="shared" si="134"/>
        <v>375</v>
      </c>
      <c r="AW253" s="293">
        <v>1125</v>
      </c>
      <c r="AX253" s="292">
        <f t="shared" si="135"/>
        <v>0</v>
      </c>
      <c r="AY253" s="137" t="str">
        <f t="shared" si="98"/>
        <v>*</v>
      </c>
      <c r="AZ253" s="143"/>
      <c r="BA253" s="143" t="str">
        <f>IF(F253='База 2019'!AX259,"","!!!!!")</f>
        <v/>
      </c>
      <c r="BD253" s="143" t="str">
        <f t="shared" si="111"/>
        <v>LASKO</v>
      </c>
    </row>
    <row r="254" spans="1:56" ht="12">
      <c r="A254" s="288">
        <v>241</v>
      </c>
      <c r="B254" s="289" t="s">
        <v>460</v>
      </c>
      <c r="C254" s="290" t="s">
        <v>23</v>
      </c>
      <c r="D254" s="290" t="s">
        <v>462</v>
      </c>
      <c r="E254" s="291">
        <v>125</v>
      </c>
      <c r="F254" s="292">
        <v>0</v>
      </c>
      <c r="G254" s="292">
        <f t="shared" si="124"/>
        <v>375</v>
      </c>
      <c r="H254" s="293"/>
      <c r="I254" s="293"/>
      <c r="J254" s="293"/>
      <c r="K254" s="293"/>
      <c r="L254" s="293"/>
      <c r="M254" s="293"/>
      <c r="N254" s="293"/>
      <c r="O254" s="292">
        <f t="shared" si="125"/>
        <v>375</v>
      </c>
      <c r="P254" s="293">
        <v>375</v>
      </c>
      <c r="Q254" s="292">
        <f t="shared" si="126"/>
        <v>0</v>
      </c>
      <c r="R254" s="292">
        <f t="shared" si="127"/>
        <v>375</v>
      </c>
      <c r="S254" s="293"/>
      <c r="T254" s="293"/>
      <c r="U254" s="293"/>
      <c r="V254" s="293"/>
      <c r="W254" s="293">
        <v>100</v>
      </c>
      <c r="X254" s="293"/>
      <c r="Y254" s="293"/>
      <c r="Z254" s="292">
        <f t="shared" si="128"/>
        <v>475</v>
      </c>
      <c r="AA254" s="293">
        <v>475</v>
      </c>
      <c r="AB254" s="292">
        <f t="shared" si="129"/>
        <v>0</v>
      </c>
      <c r="AC254" s="292">
        <f t="shared" si="136"/>
        <v>375</v>
      </c>
      <c r="AD254" s="293"/>
      <c r="AE254" s="293"/>
      <c r="AF254" s="293"/>
      <c r="AG254" s="293"/>
      <c r="AH254" s="293"/>
      <c r="AI254" s="293"/>
      <c r="AJ254" s="293"/>
      <c r="AK254" s="292">
        <f t="shared" si="131"/>
        <v>375</v>
      </c>
      <c r="AL254" s="293">
        <v>375</v>
      </c>
      <c r="AM254" s="292">
        <f t="shared" si="132"/>
        <v>0</v>
      </c>
      <c r="AN254" s="292">
        <f t="shared" si="133"/>
        <v>375</v>
      </c>
      <c r="AO254" s="293"/>
      <c r="AP254" s="293"/>
      <c r="AQ254" s="293"/>
      <c r="AR254" s="293"/>
      <c r="AS254" s="293"/>
      <c r="AT254" s="293"/>
      <c r="AU254" s="293"/>
      <c r="AV254" s="292">
        <f t="shared" si="134"/>
        <v>375</v>
      </c>
      <c r="AW254" s="293">
        <v>375</v>
      </c>
      <c r="AX254" s="292">
        <f t="shared" si="135"/>
        <v>0</v>
      </c>
      <c r="AZ254" s="137" t="str">
        <f>IF(F254&gt;P254,"!!!","")</f>
        <v/>
      </c>
      <c r="BA254" s="143" t="str">
        <f>IF(F254='База 2019'!AX260,"","!!!!!")</f>
        <v/>
      </c>
      <c r="BD254" s="143" t="str">
        <f t="shared" si="111"/>
        <v>L-CASA</v>
      </c>
    </row>
    <row r="255" spans="1:56" ht="12">
      <c r="A255" s="288">
        <v>242</v>
      </c>
      <c r="B255" s="289" t="s">
        <v>463</v>
      </c>
      <c r="C255" s="290" t="s">
        <v>14</v>
      </c>
      <c r="D255" s="290" t="s">
        <v>465</v>
      </c>
      <c r="E255" s="291">
        <v>260</v>
      </c>
      <c r="F255" s="292">
        <v>0</v>
      </c>
      <c r="G255" s="292">
        <f t="shared" si="124"/>
        <v>780</v>
      </c>
      <c r="H255" s="293"/>
      <c r="I255" s="293"/>
      <c r="J255" s="293"/>
      <c r="K255" s="293"/>
      <c r="L255" s="293"/>
      <c r="M255" s="293"/>
      <c r="N255" s="293"/>
      <c r="O255" s="292">
        <f t="shared" si="125"/>
        <v>780</v>
      </c>
      <c r="P255" s="293">
        <v>2394</v>
      </c>
      <c r="Q255" s="292">
        <f t="shared" si="126"/>
        <v>-1614</v>
      </c>
      <c r="R255" s="292">
        <f t="shared" si="127"/>
        <v>780</v>
      </c>
      <c r="S255" s="293">
        <v>100</v>
      </c>
      <c r="T255" s="293"/>
      <c r="U255" s="293">
        <v>634</v>
      </c>
      <c r="V255" s="293"/>
      <c r="W255" s="293">
        <v>100</v>
      </c>
      <c r="X255" s="293"/>
      <c r="Y255" s="293"/>
      <c r="Z255" s="292">
        <f t="shared" si="128"/>
        <v>1614</v>
      </c>
      <c r="AA255" s="293"/>
      <c r="AB255" s="292">
        <f t="shared" si="129"/>
        <v>0</v>
      </c>
      <c r="AC255" s="292">
        <f t="shared" si="136"/>
        <v>780</v>
      </c>
      <c r="AD255" s="293"/>
      <c r="AE255" s="293"/>
      <c r="AF255" s="293"/>
      <c r="AG255" s="293"/>
      <c r="AH255" s="293"/>
      <c r="AI255" s="293"/>
      <c r="AJ255" s="293"/>
      <c r="AK255" s="292">
        <f t="shared" si="131"/>
        <v>780</v>
      </c>
      <c r="AL255" s="293">
        <v>1560</v>
      </c>
      <c r="AM255" s="292">
        <f t="shared" si="132"/>
        <v>-780</v>
      </c>
      <c r="AN255" s="292">
        <f t="shared" si="133"/>
        <v>780</v>
      </c>
      <c r="AO255" s="293"/>
      <c r="AP255" s="293"/>
      <c r="AQ255" s="293"/>
      <c r="AR255" s="293"/>
      <c r="AS255" s="293"/>
      <c r="AT255" s="293"/>
      <c r="AU255" s="293"/>
      <c r="AV255" s="292">
        <f t="shared" si="134"/>
        <v>780</v>
      </c>
      <c r="AW255" s="293"/>
      <c r="AX255" s="292">
        <f t="shared" si="135"/>
        <v>0</v>
      </c>
      <c r="AZ255" s="137" t="str">
        <f>IF(F255&gt;P255,"!!!","")</f>
        <v/>
      </c>
      <c r="BA255" s="143" t="str">
        <f>IF(F255='База 2019'!AX261,"","!!!!!")</f>
        <v/>
      </c>
      <c r="BD255" s="143" t="str">
        <f t="shared" si="111"/>
        <v>LEGGORN</v>
      </c>
    </row>
    <row r="256" spans="1:56" ht="12">
      <c r="A256" s="288">
        <v>243</v>
      </c>
      <c r="B256" s="294" t="s">
        <v>3103</v>
      </c>
      <c r="C256" s="290" t="s">
        <v>10</v>
      </c>
      <c r="D256" s="290" t="s">
        <v>468</v>
      </c>
      <c r="E256" s="295">
        <v>155</v>
      </c>
      <c r="F256" s="292">
        <v>1495</v>
      </c>
      <c r="G256" s="292">
        <f t="shared" si="124"/>
        <v>465</v>
      </c>
      <c r="H256" s="293"/>
      <c r="I256" s="293"/>
      <c r="J256" s="293"/>
      <c r="K256" s="293"/>
      <c r="L256" s="293"/>
      <c r="M256" s="293"/>
      <c r="N256" s="293"/>
      <c r="O256" s="292">
        <f t="shared" si="125"/>
        <v>465</v>
      </c>
      <c r="P256" s="293">
        <v>1960</v>
      </c>
      <c r="Q256" s="292">
        <f t="shared" si="126"/>
        <v>0</v>
      </c>
      <c r="R256" s="292">
        <f t="shared" si="127"/>
        <v>465</v>
      </c>
      <c r="S256" s="293"/>
      <c r="T256" s="293"/>
      <c r="U256" s="293"/>
      <c r="V256" s="293"/>
      <c r="W256" s="293">
        <v>100</v>
      </c>
      <c r="X256" s="293"/>
      <c r="Y256" s="293"/>
      <c r="Z256" s="292">
        <f t="shared" si="128"/>
        <v>565</v>
      </c>
      <c r="AA256" s="293"/>
      <c r="AB256" s="292">
        <f t="shared" si="129"/>
        <v>565</v>
      </c>
      <c r="AC256" s="292">
        <f t="shared" si="136"/>
        <v>465</v>
      </c>
      <c r="AD256" s="293"/>
      <c r="AE256" s="293"/>
      <c r="AF256" s="293"/>
      <c r="AG256" s="293"/>
      <c r="AH256" s="293"/>
      <c r="AI256" s="293"/>
      <c r="AJ256" s="293"/>
      <c r="AK256" s="292">
        <f t="shared" si="131"/>
        <v>465</v>
      </c>
      <c r="AL256" s="293">
        <v>1495</v>
      </c>
      <c r="AM256" s="292">
        <f t="shared" si="132"/>
        <v>-465</v>
      </c>
      <c r="AN256" s="292">
        <f t="shared" si="133"/>
        <v>465</v>
      </c>
      <c r="AO256" s="293"/>
      <c r="AP256" s="293"/>
      <c r="AQ256" s="293"/>
      <c r="AR256" s="293"/>
      <c r="AS256" s="293"/>
      <c r="AT256" s="293"/>
      <c r="AU256" s="293"/>
      <c r="AV256" s="292">
        <f t="shared" si="134"/>
        <v>465</v>
      </c>
      <c r="AW256" s="293"/>
      <c r="AX256" s="292">
        <f t="shared" si="135"/>
        <v>0</v>
      </c>
      <c r="AY256" s="137" t="str">
        <f t="shared" si="98"/>
        <v>*</v>
      </c>
      <c r="AZ256" s="143"/>
      <c r="BA256" s="143" t="str">
        <f>IF(F256='База 2019'!AX262,"","!!!!!")</f>
        <v>!!!!!</v>
      </c>
      <c r="BD256" s="143" t="str">
        <f t="shared" si="111"/>
        <v>LEOVIN</v>
      </c>
    </row>
    <row r="257" spans="1:57" ht="12">
      <c r="A257" s="288"/>
      <c r="B257" s="294" t="s">
        <v>3368</v>
      </c>
      <c r="C257" s="290" t="s">
        <v>14</v>
      </c>
      <c r="D257" s="290"/>
      <c r="E257" s="295">
        <v>100</v>
      </c>
      <c r="F257" s="292"/>
      <c r="G257" s="292"/>
      <c r="H257" s="293"/>
      <c r="I257" s="293"/>
      <c r="J257" s="293"/>
      <c r="K257" s="293"/>
      <c r="L257" s="293"/>
      <c r="M257" s="293"/>
      <c r="N257" s="293"/>
      <c r="O257" s="292">
        <f t="shared" si="125"/>
        <v>0</v>
      </c>
      <c r="P257" s="293"/>
      <c r="Q257" s="292"/>
      <c r="R257" s="292"/>
      <c r="S257" s="293"/>
      <c r="T257" s="293"/>
      <c r="U257" s="293"/>
      <c r="V257" s="293"/>
      <c r="W257" s="293"/>
      <c r="X257" s="293"/>
      <c r="Y257" s="293"/>
      <c r="Z257" s="292"/>
      <c r="AA257" s="293"/>
      <c r="AB257" s="292"/>
      <c r="AC257" s="292"/>
      <c r="AD257" s="293"/>
      <c r="AE257" s="293"/>
      <c r="AF257" s="293"/>
      <c r="AG257" s="293"/>
      <c r="AH257" s="293"/>
      <c r="AI257" s="293"/>
      <c r="AJ257" s="293"/>
      <c r="AK257" s="292">
        <f t="shared" si="131"/>
        <v>0</v>
      </c>
      <c r="AL257" s="293"/>
      <c r="AM257" s="292"/>
      <c r="AN257" s="292">
        <v>100</v>
      </c>
      <c r="AO257" s="293"/>
      <c r="AP257" s="293">
        <v>100</v>
      </c>
      <c r="AQ257" s="293"/>
      <c r="AR257" s="293"/>
      <c r="AS257" s="293"/>
      <c r="AT257" s="293"/>
      <c r="AU257" s="293"/>
      <c r="AV257" s="292">
        <f t="shared" si="134"/>
        <v>200</v>
      </c>
      <c r="AW257" s="293">
        <v>200</v>
      </c>
      <c r="AX257" s="292">
        <f t="shared" si="135"/>
        <v>0</v>
      </c>
      <c r="AZ257" s="143"/>
      <c r="BD257" s="143" t="str">
        <f t="shared" si="111"/>
        <v>LIBERTATEA</v>
      </c>
    </row>
    <row r="258" spans="1:57" ht="12">
      <c r="A258" s="288">
        <v>244</v>
      </c>
      <c r="B258" s="289" t="s">
        <v>1615</v>
      </c>
      <c r="C258" s="290" t="s">
        <v>14</v>
      </c>
      <c r="D258" s="290" t="s">
        <v>807</v>
      </c>
      <c r="E258" s="291">
        <v>50</v>
      </c>
      <c r="F258" s="292">
        <v>0</v>
      </c>
      <c r="G258" s="292">
        <f t="shared" si="124"/>
        <v>150</v>
      </c>
      <c r="H258" s="293"/>
      <c r="I258" s="293"/>
      <c r="J258" s="293"/>
      <c r="K258" s="293"/>
      <c r="L258" s="293"/>
      <c r="M258" s="293"/>
      <c r="N258" s="293"/>
      <c r="O258" s="292">
        <f t="shared" si="125"/>
        <v>150</v>
      </c>
      <c r="P258" s="293"/>
      <c r="Q258" s="292">
        <f t="shared" si="126"/>
        <v>150</v>
      </c>
      <c r="R258" s="292">
        <f t="shared" si="127"/>
        <v>150</v>
      </c>
      <c r="S258" s="293"/>
      <c r="T258" s="293"/>
      <c r="U258" s="293"/>
      <c r="V258" s="293"/>
      <c r="W258" s="293"/>
      <c r="X258" s="293"/>
      <c r="Y258" s="293"/>
      <c r="Z258" s="292">
        <f t="shared" si="128"/>
        <v>150</v>
      </c>
      <c r="AA258" s="293">
        <v>150</v>
      </c>
      <c r="AB258" s="292">
        <f t="shared" si="129"/>
        <v>150</v>
      </c>
      <c r="AC258" s="292">
        <f t="shared" si="136"/>
        <v>150</v>
      </c>
      <c r="AD258" s="293"/>
      <c r="AE258" s="293"/>
      <c r="AF258" s="293"/>
      <c r="AG258" s="293"/>
      <c r="AH258" s="293"/>
      <c r="AI258" s="293"/>
      <c r="AJ258" s="293"/>
      <c r="AK258" s="292">
        <f t="shared" si="131"/>
        <v>150</v>
      </c>
      <c r="AL258" s="293">
        <v>300</v>
      </c>
      <c r="AM258" s="292">
        <f t="shared" si="132"/>
        <v>0</v>
      </c>
      <c r="AN258" s="292">
        <f t="shared" si="133"/>
        <v>150</v>
      </c>
      <c r="AO258" s="293"/>
      <c r="AP258" s="293"/>
      <c r="AQ258" s="293"/>
      <c r="AR258" s="293"/>
      <c r="AS258" s="293"/>
      <c r="AT258" s="293"/>
      <c r="AU258" s="293"/>
      <c r="AV258" s="292">
        <f t="shared" si="134"/>
        <v>150</v>
      </c>
      <c r="AW258" s="293"/>
      <c r="AX258" s="292">
        <f t="shared" si="135"/>
        <v>150</v>
      </c>
      <c r="AY258" s="137" t="str">
        <f t="shared" ref="AY258:AY304" si="137">IF(AX258=0,"*","")</f>
        <v/>
      </c>
      <c r="AZ258" s="143"/>
      <c r="BA258" s="143" t="str">
        <f>IF(F258='База 2019'!AX263,"","!!!!!")</f>
        <v>!!!!!</v>
      </c>
      <c r="BD258" s="143" t="str">
        <f t="shared" si="111"/>
        <v>LIMI-AUTOTEST</v>
      </c>
    </row>
    <row r="259" spans="1:57" ht="12">
      <c r="A259" s="288">
        <v>245</v>
      </c>
      <c r="B259" s="289" t="s">
        <v>1616</v>
      </c>
      <c r="C259" s="290" t="s">
        <v>14</v>
      </c>
      <c r="D259" s="290" t="s">
        <v>809</v>
      </c>
      <c r="E259" s="291">
        <v>50</v>
      </c>
      <c r="F259" s="292">
        <v>0</v>
      </c>
      <c r="G259" s="292">
        <f t="shared" si="124"/>
        <v>150</v>
      </c>
      <c r="H259" s="293"/>
      <c r="I259" s="293"/>
      <c r="J259" s="293"/>
      <c r="K259" s="293"/>
      <c r="L259" s="293"/>
      <c r="M259" s="293"/>
      <c r="N259" s="293"/>
      <c r="O259" s="292">
        <f t="shared" si="125"/>
        <v>150</v>
      </c>
      <c r="P259" s="293"/>
      <c r="Q259" s="292">
        <f t="shared" si="126"/>
        <v>150</v>
      </c>
      <c r="R259" s="292">
        <f t="shared" si="127"/>
        <v>150</v>
      </c>
      <c r="S259" s="293"/>
      <c r="T259" s="293"/>
      <c r="U259" s="293"/>
      <c r="V259" s="293"/>
      <c r="W259" s="293"/>
      <c r="X259" s="293"/>
      <c r="Y259" s="293"/>
      <c r="Z259" s="292">
        <f t="shared" si="128"/>
        <v>150</v>
      </c>
      <c r="AA259" s="293"/>
      <c r="AB259" s="292">
        <f t="shared" si="129"/>
        <v>300</v>
      </c>
      <c r="AC259" s="292">
        <f t="shared" si="136"/>
        <v>150</v>
      </c>
      <c r="AD259" s="293"/>
      <c r="AE259" s="293"/>
      <c r="AF259" s="293"/>
      <c r="AG259" s="293"/>
      <c r="AH259" s="293"/>
      <c r="AI259" s="293"/>
      <c r="AJ259" s="293"/>
      <c r="AK259" s="292">
        <f t="shared" si="131"/>
        <v>150</v>
      </c>
      <c r="AL259" s="293">
        <v>450</v>
      </c>
      <c r="AM259" s="292">
        <f t="shared" si="132"/>
        <v>0</v>
      </c>
      <c r="AN259" s="292">
        <f t="shared" si="133"/>
        <v>150</v>
      </c>
      <c r="AO259" s="293"/>
      <c r="AP259" s="293"/>
      <c r="AQ259" s="293"/>
      <c r="AR259" s="293"/>
      <c r="AS259" s="293"/>
      <c r="AT259" s="293"/>
      <c r="AU259" s="293"/>
      <c r="AV259" s="292">
        <f t="shared" si="134"/>
        <v>150</v>
      </c>
      <c r="AW259" s="293"/>
      <c r="AX259" s="292">
        <f t="shared" si="135"/>
        <v>150</v>
      </c>
      <c r="AY259" s="137" t="str">
        <f t="shared" si="137"/>
        <v/>
      </c>
      <c r="AZ259" s="143"/>
      <c r="BA259" s="143" t="str">
        <f>IF(F259='База 2019'!AX264,"","!!!!!")</f>
        <v/>
      </c>
      <c r="BD259" s="143" t="str">
        <f t="shared" si="111"/>
        <v>LIMI-INTER</v>
      </c>
    </row>
    <row r="260" spans="1:57" ht="12">
      <c r="A260" s="288">
        <v>246</v>
      </c>
      <c r="B260" s="329" t="s">
        <v>2641</v>
      </c>
      <c r="C260" s="320" t="s">
        <v>30</v>
      </c>
      <c r="D260" s="322"/>
      <c r="E260" s="322"/>
      <c r="F260" s="322">
        <v>630</v>
      </c>
      <c r="G260" s="299"/>
      <c r="H260" s="300"/>
      <c r="I260" s="300"/>
      <c r="J260" s="300"/>
      <c r="K260" s="300"/>
      <c r="L260" s="300"/>
      <c r="M260" s="300"/>
      <c r="N260" s="300"/>
      <c r="O260" s="299"/>
      <c r="P260" s="300"/>
      <c r="Q260" s="299">
        <f t="shared" si="126"/>
        <v>630</v>
      </c>
      <c r="R260" s="299"/>
      <c r="S260" s="300"/>
      <c r="T260" s="300"/>
      <c r="U260" s="300"/>
      <c r="V260" s="300"/>
      <c r="W260" s="300"/>
      <c r="X260" s="300"/>
      <c r="Y260" s="300"/>
      <c r="Z260" s="299"/>
      <c r="AA260" s="300"/>
      <c r="AB260" s="299">
        <f t="shared" si="129"/>
        <v>630</v>
      </c>
      <c r="AC260" s="299"/>
      <c r="AD260" s="300"/>
      <c r="AE260" s="300"/>
      <c r="AF260" s="300"/>
      <c r="AG260" s="300"/>
      <c r="AH260" s="300"/>
      <c r="AI260" s="300"/>
      <c r="AJ260" s="300"/>
      <c r="AK260" s="299"/>
      <c r="AL260" s="300"/>
      <c r="AM260" s="299">
        <f t="shared" si="132"/>
        <v>630</v>
      </c>
      <c r="AN260" s="299"/>
      <c r="AO260" s="300"/>
      <c r="AP260" s="300"/>
      <c r="AQ260" s="300"/>
      <c r="AR260" s="300"/>
      <c r="AS260" s="300"/>
      <c r="AT260" s="300"/>
      <c r="AU260" s="300"/>
      <c r="AV260" s="299"/>
      <c r="AW260" s="300"/>
      <c r="AX260" s="299">
        <f t="shared" si="135"/>
        <v>630</v>
      </c>
      <c r="AY260" s="137" t="str">
        <f t="shared" si="137"/>
        <v/>
      </c>
      <c r="AZ260" s="143"/>
      <c r="BA260" s="143" t="str">
        <f>IF(F260='База 2019'!AX265,"","!!!!!")</f>
        <v>!!!!!</v>
      </c>
      <c r="BD260" s="143" t="str">
        <f t="shared" si="111"/>
        <v>LINK  (РОЗОВАЯ ДЕКЛАРАЦИЯ)</v>
      </c>
    </row>
    <row r="261" spans="1:57" ht="12">
      <c r="A261" s="288">
        <v>247</v>
      </c>
      <c r="B261" s="316" t="s">
        <v>471</v>
      </c>
      <c r="C261" s="297" t="s">
        <v>30</v>
      </c>
      <c r="D261" s="297" t="s">
        <v>12</v>
      </c>
      <c r="E261" s="298"/>
      <c r="F261" s="299"/>
      <c r="G261" s="299"/>
      <c r="H261" s="300"/>
      <c r="I261" s="300"/>
      <c r="J261" s="300"/>
      <c r="K261" s="300"/>
      <c r="L261" s="300"/>
      <c r="M261" s="300"/>
      <c r="N261" s="300"/>
      <c r="O261" s="299"/>
      <c r="P261" s="300"/>
      <c r="Q261" s="299"/>
      <c r="R261" s="299"/>
      <c r="S261" s="300"/>
      <c r="T261" s="300"/>
      <c r="U261" s="300"/>
      <c r="V261" s="300"/>
      <c r="W261" s="300"/>
      <c r="X261" s="300"/>
      <c r="Y261" s="300"/>
      <c r="Z261" s="299"/>
      <c r="AA261" s="300"/>
      <c r="AB261" s="299"/>
      <c r="AC261" s="299"/>
      <c r="AD261" s="300"/>
      <c r="AE261" s="300"/>
      <c r="AF261" s="300"/>
      <c r="AG261" s="300"/>
      <c r="AH261" s="300"/>
      <c r="AI261" s="300"/>
      <c r="AJ261" s="300"/>
      <c r="AK261" s="299"/>
      <c r="AL261" s="300"/>
      <c r="AM261" s="299"/>
      <c r="AN261" s="299"/>
      <c r="AO261" s="300"/>
      <c r="AP261" s="300"/>
      <c r="AQ261" s="300"/>
      <c r="AR261" s="300"/>
      <c r="AS261" s="300"/>
      <c r="AT261" s="300"/>
      <c r="AU261" s="300"/>
      <c r="AV261" s="299"/>
      <c r="AW261" s="300"/>
      <c r="AX261" s="299"/>
      <c r="AY261" s="137" t="str">
        <f t="shared" si="137"/>
        <v>*</v>
      </c>
      <c r="AZ261" s="143"/>
      <c r="BA261" s="143" t="str">
        <f>IF(F261='База 2019'!AX266,"","!!!!!")</f>
        <v>!!!!!</v>
      </c>
      <c r="BD261" s="143" t="str">
        <f t="shared" si="111"/>
        <v>LINK TRADING</v>
      </c>
    </row>
    <row r="262" spans="1:57" ht="12">
      <c r="A262" s="288">
        <v>248</v>
      </c>
      <c r="B262" s="289" t="s">
        <v>3104</v>
      </c>
      <c r="C262" s="290" t="s">
        <v>23</v>
      </c>
      <c r="D262" s="290" t="s">
        <v>478</v>
      </c>
      <c r="E262" s="291">
        <v>125</v>
      </c>
      <c r="F262" s="292">
        <v>0</v>
      </c>
      <c r="G262" s="292">
        <f>E262*3</f>
        <v>375</v>
      </c>
      <c r="H262" s="293"/>
      <c r="I262" s="293"/>
      <c r="J262" s="293"/>
      <c r="K262" s="293"/>
      <c r="L262" s="293"/>
      <c r="M262" s="293"/>
      <c r="N262" s="293"/>
      <c r="O262" s="292">
        <f>SUM(G262:N262)</f>
        <v>375</v>
      </c>
      <c r="P262" s="293">
        <v>375</v>
      </c>
      <c r="Q262" s="292">
        <f t="shared" ref="Q262:Q294" si="138">F262+O262-P262</f>
        <v>0</v>
      </c>
      <c r="R262" s="292">
        <f>E262*3</f>
        <v>375</v>
      </c>
      <c r="S262" s="293"/>
      <c r="T262" s="293"/>
      <c r="U262" s="293"/>
      <c r="V262" s="293"/>
      <c r="W262" s="293"/>
      <c r="X262" s="293"/>
      <c r="Y262" s="293"/>
      <c r="Z262" s="292">
        <f>SUM(R262:Y262)</f>
        <v>375</v>
      </c>
      <c r="AA262" s="293">
        <v>375</v>
      </c>
      <c r="AB262" s="292">
        <f t="shared" ref="AB262:AB294" si="139">Q262+Z262-AA262</f>
        <v>0</v>
      </c>
      <c r="AC262" s="292">
        <f>$E262*3</f>
        <v>375</v>
      </c>
      <c r="AD262" s="293"/>
      <c r="AE262" s="293"/>
      <c r="AF262" s="293"/>
      <c r="AG262" s="293"/>
      <c r="AH262" s="293"/>
      <c r="AI262" s="293"/>
      <c r="AJ262" s="293"/>
      <c r="AK262" s="292">
        <f>SUM(AC262:AJ262)</f>
        <v>375</v>
      </c>
      <c r="AL262" s="293">
        <v>375</v>
      </c>
      <c r="AM262" s="292">
        <f t="shared" ref="AM262:AM294" si="140">AB262+AK262-AL262</f>
        <v>0</v>
      </c>
      <c r="AN262" s="292">
        <f>$E262*3</f>
        <v>375</v>
      </c>
      <c r="AO262" s="293"/>
      <c r="AP262" s="293"/>
      <c r="AQ262" s="293"/>
      <c r="AR262" s="293"/>
      <c r="AS262" s="293"/>
      <c r="AT262" s="293"/>
      <c r="AU262" s="293"/>
      <c r="AV262" s="292">
        <f>SUM(AN262:AU262)</f>
        <v>375</v>
      </c>
      <c r="AW262" s="293">
        <v>375</v>
      </c>
      <c r="AX262" s="292">
        <f t="shared" ref="AX262:AX294" si="141">AM262+AV262-AW262</f>
        <v>0</v>
      </c>
      <c r="AY262" s="137" t="str">
        <f t="shared" si="137"/>
        <v>*</v>
      </c>
      <c r="AZ262" s="143"/>
      <c r="BA262" s="143" t="str">
        <f>IF(F262='База 2019'!AX267,"","!!!!!")</f>
        <v/>
      </c>
      <c r="BD262" s="143" t="str">
        <f t="shared" si="111"/>
        <v>LOGOS-PRESS, REVSITA</v>
      </c>
    </row>
    <row r="263" spans="1:57" ht="12">
      <c r="A263" s="288">
        <v>249</v>
      </c>
      <c r="B263" s="289" t="s">
        <v>1506</v>
      </c>
      <c r="C263" s="290" t="s">
        <v>23</v>
      </c>
      <c r="D263" s="290" t="s">
        <v>1157</v>
      </c>
      <c r="E263" s="291">
        <v>140</v>
      </c>
      <c r="F263" s="292">
        <v>100</v>
      </c>
      <c r="G263" s="292">
        <f>E263*3</f>
        <v>420</v>
      </c>
      <c r="H263" s="293"/>
      <c r="I263" s="293"/>
      <c r="J263" s="293"/>
      <c r="K263" s="293"/>
      <c r="L263" s="293"/>
      <c r="M263" s="293"/>
      <c r="N263" s="293"/>
      <c r="O263" s="292">
        <f>SUM(G263:N263)</f>
        <v>420</v>
      </c>
      <c r="P263" s="293">
        <v>520</v>
      </c>
      <c r="Q263" s="292">
        <f t="shared" si="138"/>
        <v>0</v>
      </c>
      <c r="R263" s="292">
        <f>E263*3</f>
        <v>420</v>
      </c>
      <c r="S263" s="293"/>
      <c r="T263" s="293"/>
      <c r="U263" s="293"/>
      <c r="V263" s="293"/>
      <c r="W263" s="293"/>
      <c r="X263" s="293"/>
      <c r="Y263" s="293"/>
      <c r="Z263" s="292">
        <f>SUM(R263:Y263)</f>
        <v>420</v>
      </c>
      <c r="AA263" s="293">
        <v>420</v>
      </c>
      <c r="AB263" s="292">
        <f t="shared" si="139"/>
        <v>0</v>
      </c>
      <c r="AC263" s="292">
        <f>$E263*3</f>
        <v>420</v>
      </c>
      <c r="AD263" s="293"/>
      <c r="AE263" s="293"/>
      <c r="AF263" s="293"/>
      <c r="AG263" s="293"/>
      <c r="AH263" s="293">
        <v>100</v>
      </c>
      <c r="AI263" s="293"/>
      <c r="AJ263" s="293"/>
      <c r="AK263" s="292">
        <f>SUM(AC263:AJ263)</f>
        <v>520</v>
      </c>
      <c r="AL263" s="293">
        <v>2450</v>
      </c>
      <c r="AM263" s="292">
        <f t="shared" si="140"/>
        <v>-1930</v>
      </c>
      <c r="AN263" s="292">
        <v>140</v>
      </c>
      <c r="AO263" s="293"/>
      <c r="AP263" s="293"/>
      <c r="AQ263" s="293"/>
      <c r="AR263" s="293"/>
      <c r="AS263" s="293"/>
      <c r="AT263" s="293"/>
      <c r="AU263" s="293">
        <v>1790</v>
      </c>
      <c r="AV263" s="292">
        <f>SUM(AN263:AU263)</f>
        <v>1930</v>
      </c>
      <c r="AW263" s="293"/>
      <c r="AX263" s="292">
        <f t="shared" si="141"/>
        <v>0</v>
      </c>
      <c r="AY263" s="137" t="str">
        <f t="shared" si="137"/>
        <v>*</v>
      </c>
      <c r="AZ263" s="137" t="str">
        <f>IF(F263&gt;P263,"!!!","")</f>
        <v/>
      </c>
      <c r="BA263" s="143" t="str">
        <f>IF(F263='База 2019'!AX268,"","!!!!!")</f>
        <v>!!!!!</v>
      </c>
      <c r="BD263" s="143" t="str">
        <f t="shared" si="111"/>
        <v>LOTERIA NAŢIONALĂ A MOLDOVEI</v>
      </c>
    </row>
    <row r="264" spans="1:57" ht="12">
      <c r="A264" s="288">
        <v>250</v>
      </c>
      <c r="B264" s="329" t="s">
        <v>3105</v>
      </c>
      <c r="C264" s="330" t="s">
        <v>30</v>
      </c>
      <c r="D264" s="333"/>
      <c r="E264" s="319"/>
      <c r="F264" s="322">
        <v>1260</v>
      </c>
      <c r="G264" s="299"/>
      <c r="H264" s="300"/>
      <c r="I264" s="300"/>
      <c r="J264" s="300"/>
      <c r="K264" s="300"/>
      <c r="L264" s="300"/>
      <c r="M264" s="300"/>
      <c r="N264" s="300"/>
      <c r="O264" s="299"/>
      <c r="P264" s="300"/>
      <c r="Q264" s="299">
        <f t="shared" si="138"/>
        <v>1260</v>
      </c>
      <c r="R264" s="299"/>
      <c r="S264" s="300"/>
      <c r="T264" s="300"/>
      <c r="U264" s="300"/>
      <c r="V264" s="300"/>
      <c r="W264" s="300"/>
      <c r="X264" s="300"/>
      <c r="Y264" s="300"/>
      <c r="Z264" s="299"/>
      <c r="AA264" s="300"/>
      <c r="AB264" s="299">
        <f t="shared" si="139"/>
        <v>1260</v>
      </c>
      <c r="AC264" s="299"/>
      <c r="AD264" s="300"/>
      <c r="AE264" s="300"/>
      <c r="AF264" s="300"/>
      <c r="AG264" s="300"/>
      <c r="AH264" s="300"/>
      <c r="AI264" s="300"/>
      <c r="AJ264" s="300"/>
      <c r="AK264" s="299"/>
      <c r="AL264" s="300"/>
      <c r="AM264" s="299">
        <f t="shared" si="140"/>
        <v>1260</v>
      </c>
      <c r="AN264" s="299"/>
      <c r="AO264" s="300"/>
      <c r="AP264" s="300"/>
      <c r="AQ264" s="300"/>
      <c r="AR264" s="300"/>
      <c r="AS264" s="300"/>
      <c r="AT264" s="300"/>
      <c r="AU264" s="300"/>
      <c r="AV264" s="299"/>
      <c r="AW264" s="300"/>
      <c r="AX264" s="299">
        <f t="shared" si="141"/>
        <v>1260</v>
      </c>
      <c r="AY264" s="137" t="str">
        <f t="shared" si="137"/>
        <v/>
      </c>
      <c r="AZ264" s="137" t="str">
        <f>IF(F264&gt;P264,"!!!","")</f>
        <v>!!!</v>
      </c>
      <c r="BA264" s="143" t="str">
        <f>IF(F264='База 2019'!AX269,"","!!!!!")</f>
        <v>!!!!!</v>
      </c>
      <c r="BD264" s="143" t="str">
        <f t="shared" si="111"/>
        <v>LUIZAFARM (ДО 31.12.2010)</v>
      </c>
    </row>
    <row r="265" spans="1:57" ht="12">
      <c r="A265" s="288">
        <v>251</v>
      </c>
      <c r="B265" s="289" t="s">
        <v>480</v>
      </c>
      <c r="C265" s="290" t="s">
        <v>23</v>
      </c>
      <c r="D265" s="290" t="s">
        <v>482</v>
      </c>
      <c r="E265" s="291">
        <v>130</v>
      </c>
      <c r="F265" s="292">
        <v>0</v>
      </c>
      <c r="G265" s="292">
        <f t="shared" ref="G265:G281" si="142">E265*3</f>
        <v>390</v>
      </c>
      <c r="H265" s="293">
        <v>50</v>
      </c>
      <c r="I265" s="293"/>
      <c r="J265" s="293"/>
      <c r="K265" s="293"/>
      <c r="L265" s="293"/>
      <c r="M265" s="293"/>
      <c r="N265" s="293"/>
      <c r="O265" s="292">
        <f t="shared" ref="O265:O281" si="143">SUM(G265:N265)</f>
        <v>440</v>
      </c>
      <c r="P265" s="293">
        <v>830</v>
      </c>
      <c r="Q265" s="292">
        <f t="shared" si="138"/>
        <v>-390</v>
      </c>
      <c r="R265" s="292">
        <f t="shared" ref="R265:R281" si="144">E265*3</f>
        <v>390</v>
      </c>
      <c r="S265" s="293"/>
      <c r="T265" s="293"/>
      <c r="U265" s="293"/>
      <c r="V265" s="293"/>
      <c r="W265" s="293"/>
      <c r="X265" s="293"/>
      <c r="Y265" s="293"/>
      <c r="Z265" s="292">
        <f t="shared" ref="Z265:Z281" si="145">SUM(R265:Y265)</f>
        <v>390</v>
      </c>
      <c r="AA265" s="293">
        <v>390</v>
      </c>
      <c r="AB265" s="292">
        <f t="shared" si="139"/>
        <v>-390</v>
      </c>
      <c r="AC265" s="292">
        <f t="shared" ref="AC265:AC271" si="146">$E265*3</f>
        <v>390</v>
      </c>
      <c r="AD265" s="293"/>
      <c r="AE265" s="293"/>
      <c r="AF265" s="293"/>
      <c r="AG265" s="293"/>
      <c r="AH265" s="293"/>
      <c r="AI265" s="293"/>
      <c r="AJ265" s="293"/>
      <c r="AK265" s="292">
        <f t="shared" ref="AK265:AK281" si="147">SUM(AC265:AJ265)</f>
        <v>390</v>
      </c>
      <c r="AL265" s="293"/>
      <c r="AM265" s="292">
        <f t="shared" si="140"/>
        <v>0</v>
      </c>
      <c r="AN265" s="292">
        <f t="shared" ref="AN265:AN280" si="148">$E265*3</f>
        <v>390</v>
      </c>
      <c r="AO265" s="293"/>
      <c r="AP265" s="293"/>
      <c r="AQ265" s="293"/>
      <c r="AR265" s="293"/>
      <c r="AS265" s="293"/>
      <c r="AT265" s="293"/>
      <c r="AU265" s="293"/>
      <c r="AV265" s="292">
        <f t="shared" ref="AV265:AV281" si="149">SUM(AN265:AU265)</f>
        <v>390</v>
      </c>
      <c r="AW265" s="293">
        <v>390</v>
      </c>
      <c r="AX265" s="292">
        <f t="shared" si="141"/>
        <v>0</v>
      </c>
      <c r="AY265" s="137" t="str">
        <f t="shared" si="137"/>
        <v>*</v>
      </c>
      <c r="AZ265" s="143"/>
      <c r="BA265" s="143" t="str">
        <f>IF(F265='База 2019'!AX270,"","!!!!!")</f>
        <v>!!!!!</v>
      </c>
      <c r="BD265" s="143" t="str">
        <f t="shared" si="111"/>
        <v>M.I.F.</v>
      </c>
    </row>
    <row r="266" spans="1:57" ht="12">
      <c r="A266" s="288">
        <v>252</v>
      </c>
      <c r="B266" s="289" t="s">
        <v>1056</v>
      </c>
      <c r="C266" s="290" t="s">
        <v>14</v>
      </c>
      <c r="D266" s="290"/>
      <c r="E266" s="291">
        <v>170</v>
      </c>
      <c r="F266" s="292">
        <v>100</v>
      </c>
      <c r="G266" s="292">
        <f t="shared" si="142"/>
        <v>510</v>
      </c>
      <c r="H266" s="293"/>
      <c r="I266" s="293"/>
      <c r="J266" s="293"/>
      <c r="K266" s="293"/>
      <c r="L266" s="293"/>
      <c r="M266" s="293"/>
      <c r="N266" s="293"/>
      <c r="O266" s="292">
        <f t="shared" si="143"/>
        <v>510</v>
      </c>
      <c r="P266" s="293"/>
      <c r="Q266" s="292">
        <f t="shared" si="138"/>
        <v>610</v>
      </c>
      <c r="R266" s="292">
        <f t="shared" si="144"/>
        <v>510</v>
      </c>
      <c r="S266" s="293">
        <v>50</v>
      </c>
      <c r="T266" s="293">
        <v>100</v>
      </c>
      <c r="U266" s="293"/>
      <c r="V266" s="293"/>
      <c r="W266" s="293"/>
      <c r="X266" s="293"/>
      <c r="Y266" s="293"/>
      <c r="Z266" s="292">
        <f t="shared" si="145"/>
        <v>660</v>
      </c>
      <c r="AA266" s="293">
        <v>2140</v>
      </c>
      <c r="AB266" s="292">
        <f t="shared" si="139"/>
        <v>-870</v>
      </c>
      <c r="AC266" s="292">
        <f t="shared" si="146"/>
        <v>510</v>
      </c>
      <c r="AD266" s="293"/>
      <c r="AE266" s="293"/>
      <c r="AF266" s="293"/>
      <c r="AG266" s="293"/>
      <c r="AH266" s="293"/>
      <c r="AI266" s="293"/>
      <c r="AJ266" s="293"/>
      <c r="AK266" s="292">
        <f t="shared" si="147"/>
        <v>510</v>
      </c>
      <c r="AL266" s="293"/>
      <c r="AM266" s="292">
        <f t="shared" si="140"/>
        <v>-360</v>
      </c>
      <c r="AN266" s="292">
        <f t="shared" si="148"/>
        <v>510</v>
      </c>
      <c r="AO266" s="293"/>
      <c r="AP266" s="293"/>
      <c r="AQ266" s="293"/>
      <c r="AR266" s="293"/>
      <c r="AS266" s="293"/>
      <c r="AT266" s="293"/>
      <c r="AU266" s="293"/>
      <c r="AV266" s="292">
        <f t="shared" si="149"/>
        <v>510</v>
      </c>
      <c r="AW266" s="293"/>
      <c r="AX266" s="292">
        <f t="shared" si="141"/>
        <v>150</v>
      </c>
      <c r="AY266" s="137" t="str">
        <f t="shared" si="137"/>
        <v/>
      </c>
      <c r="AZ266" s="137" t="str">
        <f>IF(F266&gt;P266,"!!!","")</f>
        <v>!!!</v>
      </c>
      <c r="BA266" s="143" t="str">
        <f>IF(F266='База 2019'!AX271,"","!!!!!")</f>
        <v>!!!!!</v>
      </c>
      <c r="BD266" s="143" t="str">
        <f t="shared" si="111"/>
        <v>MACARA</v>
      </c>
    </row>
    <row r="267" spans="1:57" ht="12">
      <c r="A267" s="288">
        <v>253</v>
      </c>
      <c r="B267" s="289" t="s">
        <v>1964</v>
      </c>
      <c r="C267" s="290" t="s">
        <v>14</v>
      </c>
      <c r="D267" s="290" t="s">
        <v>1987</v>
      </c>
      <c r="E267" s="291">
        <v>90</v>
      </c>
      <c r="F267" s="292">
        <v>-115</v>
      </c>
      <c r="G267" s="292">
        <f t="shared" si="142"/>
        <v>270</v>
      </c>
      <c r="H267" s="293">
        <v>50</v>
      </c>
      <c r="I267" s="293"/>
      <c r="J267" s="293"/>
      <c r="K267" s="293"/>
      <c r="L267" s="293"/>
      <c r="M267" s="293"/>
      <c r="N267" s="293"/>
      <c r="O267" s="292">
        <f t="shared" si="143"/>
        <v>320</v>
      </c>
      <c r="P267" s="293"/>
      <c r="Q267" s="292">
        <f t="shared" si="138"/>
        <v>205</v>
      </c>
      <c r="R267" s="292">
        <f t="shared" si="144"/>
        <v>270</v>
      </c>
      <c r="S267" s="293"/>
      <c r="T267" s="293"/>
      <c r="U267" s="293"/>
      <c r="V267" s="293"/>
      <c r="W267" s="293"/>
      <c r="X267" s="293"/>
      <c r="Y267" s="293"/>
      <c r="Z267" s="292">
        <f t="shared" si="145"/>
        <v>270</v>
      </c>
      <c r="AA267" s="293"/>
      <c r="AB267" s="292">
        <f t="shared" si="139"/>
        <v>475</v>
      </c>
      <c r="AC267" s="292">
        <f t="shared" si="146"/>
        <v>270</v>
      </c>
      <c r="AD267" s="293"/>
      <c r="AE267" s="293"/>
      <c r="AF267" s="293"/>
      <c r="AG267" s="293"/>
      <c r="AH267" s="293"/>
      <c r="AI267" s="293"/>
      <c r="AJ267" s="293"/>
      <c r="AK267" s="292">
        <f t="shared" si="147"/>
        <v>270</v>
      </c>
      <c r="AL267" s="293">
        <v>1015</v>
      </c>
      <c r="AM267" s="292">
        <f t="shared" si="140"/>
        <v>-270</v>
      </c>
      <c r="AN267" s="292">
        <f t="shared" si="148"/>
        <v>270</v>
      </c>
      <c r="AO267" s="293"/>
      <c r="AP267" s="293"/>
      <c r="AQ267" s="293"/>
      <c r="AR267" s="293"/>
      <c r="AS267" s="293"/>
      <c r="AT267" s="293"/>
      <c r="AU267" s="293"/>
      <c r="AV267" s="292">
        <f t="shared" si="149"/>
        <v>270</v>
      </c>
      <c r="AW267" s="293"/>
      <c r="AX267" s="292">
        <f t="shared" si="141"/>
        <v>0</v>
      </c>
      <c r="AY267" s="137" t="str">
        <f t="shared" si="137"/>
        <v>*</v>
      </c>
      <c r="AZ267" s="143"/>
      <c r="BA267" s="143" t="str">
        <f>IF(F267='База 2019'!AX272,"","!!!!!")</f>
        <v>!!!!!</v>
      </c>
      <c r="BD267" s="143" t="str">
        <f t="shared" si="111"/>
        <v>MAGNET-DEL</v>
      </c>
    </row>
    <row r="268" spans="1:57" ht="12">
      <c r="A268" s="288">
        <v>254</v>
      </c>
      <c r="B268" s="289" t="s">
        <v>3297</v>
      </c>
      <c r="C268" s="290" t="s">
        <v>14</v>
      </c>
      <c r="D268" s="290"/>
      <c r="E268" s="291">
        <v>50</v>
      </c>
      <c r="F268" s="292">
        <v>600</v>
      </c>
      <c r="G268" s="292">
        <f t="shared" si="142"/>
        <v>150</v>
      </c>
      <c r="H268" s="293"/>
      <c r="I268" s="293"/>
      <c r="J268" s="293"/>
      <c r="K268" s="293"/>
      <c r="L268" s="293"/>
      <c r="M268" s="293"/>
      <c r="N268" s="293"/>
      <c r="O268" s="292">
        <f t="shared" si="143"/>
        <v>150</v>
      </c>
      <c r="P268" s="293">
        <v>1460.95</v>
      </c>
      <c r="Q268" s="292">
        <f t="shared" si="138"/>
        <v>-710.95</v>
      </c>
      <c r="R268" s="292">
        <f t="shared" si="144"/>
        <v>150</v>
      </c>
      <c r="S268" s="293"/>
      <c r="T268" s="293"/>
      <c r="U268" s="293">
        <v>160.94999999999999</v>
      </c>
      <c r="V268" s="293"/>
      <c r="W268" s="293">
        <v>100</v>
      </c>
      <c r="X268" s="293"/>
      <c r="Y268" s="293"/>
      <c r="Z268" s="292">
        <f t="shared" si="145"/>
        <v>410.95</v>
      </c>
      <c r="AA268" s="293"/>
      <c r="AB268" s="292">
        <f t="shared" si="139"/>
        <v>-300.00000000000006</v>
      </c>
      <c r="AC268" s="292">
        <f t="shared" si="146"/>
        <v>150</v>
      </c>
      <c r="AD268" s="293"/>
      <c r="AE268" s="293"/>
      <c r="AF268" s="293"/>
      <c r="AG268" s="293"/>
      <c r="AH268" s="293"/>
      <c r="AI268" s="293"/>
      <c r="AJ268" s="293"/>
      <c r="AK268" s="292">
        <f t="shared" si="147"/>
        <v>150</v>
      </c>
      <c r="AL268" s="293">
        <v>600</v>
      </c>
      <c r="AM268" s="292">
        <f t="shared" si="140"/>
        <v>-750</v>
      </c>
      <c r="AN268" s="292">
        <f t="shared" si="148"/>
        <v>150</v>
      </c>
      <c r="AO268" s="293"/>
      <c r="AP268" s="293">
        <v>100</v>
      </c>
      <c r="AQ268" s="293"/>
      <c r="AR268" s="293"/>
      <c r="AS268" s="293"/>
      <c r="AT268" s="293"/>
      <c r="AU268" s="293">
        <v>500</v>
      </c>
      <c r="AV268" s="292">
        <f t="shared" si="149"/>
        <v>750</v>
      </c>
      <c r="AW268" s="293"/>
      <c r="AX268" s="292">
        <f t="shared" si="141"/>
        <v>0</v>
      </c>
      <c r="AY268" s="137" t="str">
        <f t="shared" si="137"/>
        <v>*</v>
      </c>
      <c r="AZ268" s="143"/>
      <c r="BA268" s="143" t="str">
        <f>IF(F268='База 2019'!AX273,"","!!!!!")</f>
        <v>!!!!!</v>
      </c>
      <c r="BD268" s="143" t="str">
        <f t="shared" si="111"/>
        <v>MAGNOLIA (ДОГОВОР ДО 31.12.20)</v>
      </c>
    </row>
    <row r="269" spans="1:57" ht="12">
      <c r="A269" s="288">
        <v>255</v>
      </c>
      <c r="B269" s="289" t="s">
        <v>483</v>
      </c>
      <c r="C269" s="290" t="s">
        <v>23</v>
      </c>
      <c r="D269" s="290" t="s">
        <v>485</v>
      </c>
      <c r="E269" s="291">
        <v>135</v>
      </c>
      <c r="F269" s="292">
        <v>600</v>
      </c>
      <c r="G269" s="292">
        <f t="shared" si="142"/>
        <v>405</v>
      </c>
      <c r="H269" s="293"/>
      <c r="I269" s="293"/>
      <c r="J269" s="293"/>
      <c r="K269" s="293"/>
      <c r="L269" s="293"/>
      <c r="M269" s="293"/>
      <c r="N269" s="293"/>
      <c r="O269" s="292">
        <f t="shared" si="143"/>
        <v>405</v>
      </c>
      <c r="P269" s="293">
        <v>2220</v>
      </c>
      <c r="Q269" s="292">
        <f t="shared" si="138"/>
        <v>-1215</v>
      </c>
      <c r="R269" s="292">
        <f t="shared" si="144"/>
        <v>405</v>
      </c>
      <c r="S269" s="293"/>
      <c r="T269" s="293"/>
      <c r="U269" s="293"/>
      <c r="V269" s="293"/>
      <c r="W269" s="293">
        <v>100</v>
      </c>
      <c r="X269" s="293"/>
      <c r="Y269" s="293"/>
      <c r="Z269" s="292">
        <f t="shared" si="145"/>
        <v>505</v>
      </c>
      <c r="AA269" s="293">
        <v>100</v>
      </c>
      <c r="AB269" s="292">
        <f t="shared" si="139"/>
        <v>-810</v>
      </c>
      <c r="AC269" s="292">
        <f t="shared" si="146"/>
        <v>405</v>
      </c>
      <c r="AD269" s="293"/>
      <c r="AE269" s="293">
        <v>200</v>
      </c>
      <c r="AF269" s="293"/>
      <c r="AG269" s="293"/>
      <c r="AH269" s="293"/>
      <c r="AI269" s="293"/>
      <c r="AJ269" s="293"/>
      <c r="AK269" s="292">
        <f t="shared" si="147"/>
        <v>605</v>
      </c>
      <c r="AL269" s="293">
        <v>200</v>
      </c>
      <c r="AM269" s="292">
        <f t="shared" si="140"/>
        <v>-405</v>
      </c>
      <c r="AN269" s="292">
        <f t="shared" si="148"/>
        <v>405</v>
      </c>
      <c r="AO269" s="293"/>
      <c r="AP269" s="293">
        <v>100</v>
      </c>
      <c r="AQ269" s="293"/>
      <c r="AR269" s="293"/>
      <c r="AS269" s="293"/>
      <c r="AT269" s="293"/>
      <c r="AU269" s="293"/>
      <c r="AV269" s="292">
        <f t="shared" si="149"/>
        <v>505</v>
      </c>
      <c r="AW269" s="293">
        <v>100</v>
      </c>
      <c r="AX269" s="292">
        <f t="shared" si="141"/>
        <v>0</v>
      </c>
      <c r="AY269" s="137" t="str">
        <f t="shared" si="137"/>
        <v>*</v>
      </c>
      <c r="AZ269" s="143"/>
      <c r="BA269" s="143" t="str">
        <f>IF(F269='База 2019'!AX274,"","!!!!!")</f>
        <v/>
      </c>
      <c r="BD269" s="143" t="str">
        <f t="shared" si="111"/>
        <v>MAIB-LEASING</v>
      </c>
    </row>
    <row r="270" spans="1:57" ht="12">
      <c r="A270" s="288">
        <v>256</v>
      </c>
      <c r="B270" s="289" t="s">
        <v>1560</v>
      </c>
      <c r="C270" s="290" t="s">
        <v>14</v>
      </c>
      <c r="D270" s="290"/>
      <c r="E270" s="291">
        <v>85</v>
      </c>
      <c r="F270" s="292">
        <v>0</v>
      </c>
      <c r="G270" s="292">
        <f t="shared" si="142"/>
        <v>255</v>
      </c>
      <c r="H270" s="293"/>
      <c r="I270" s="293"/>
      <c r="J270" s="293"/>
      <c r="K270" s="293"/>
      <c r="L270" s="293"/>
      <c r="M270" s="293"/>
      <c r="N270" s="293"/>
      <c r="O270" s="292">
        <f t="shared" si="143"/>
        <v>255</v>
      </c>
      <c r="P270" s="293"/>
      <c r="Q270" s="292">
        <f t="shared" si="138"/>
        <v>255</v>
      </c>
      <c r="R270" s="292">
        <f t="shared" si="144"/>
        <v>255</v>
      </c>
      <c r="S270" s="293"/>
      <c r="T270" s="293"/>
      <c r="U270" s="293"/>
      <c r="V270" s="293"/>
      <c r="W270" s="293"/>
      <c r="X270" s="293"/>
      <c r="Y270" s="293"/>
      <c r="Z270" s="292">
        <f t="shared" si="145"/>
        <v>255</v>
      </c>
      <c r="AA270" s="293"/>
      <c r="AB270" s="292">
        <f t="shared" si="139"/>
        <v>510</v>
      </c>
      <c r="AC270" s="292">
        <f t="shared" si="146"/>
        <v>255</v>
      </c>
      <c r="AD270" s="293"/>
      <c r="AE270" s="293"/>
      <c r="AF270" s="293"/>
      <c r="AG270" s="293"/>
      <c r="AH270" s="293"/>
      <c r="AI270" s="293"/>
      <c r="AJ270" s="293"/>
      <c r="AK270" s="292">
        <f t="shared" si="147"/>
        <v>255</v>
      </c>
      <c r="AL270" s="293"/>
      <c r="AM270" s="292">
        <f t="shared" si="140"/>
        <v>765</v>
      </c>
      <c r="AN270" s="292">
        <f t="shared" si="148"/>
        <v>255</v>
      </c>
      <c r="AO270" s="293"/>
      <c r="AP270" s="293"/>
      <c r="AQ270" s="293"/>
      <c r="AR270" s="293"/>
      <c r="AS270" s="293"/>
      <c r="AT270" s="293"/>
      <c r="AU270" s="293"/>
      <c r="AV270" s="292">
        <f t="shared" si="149"/>
        <v>255</v>
      </c>
      <c r="AW270" s="293">
        <v>1020</v>
      </c>
      <c r="AX270" s="292">
        <f t="shared" si="141"/>
        <v>0</v>
      </c>
      <c r="AY270" s="137" t="str">
        <f t="shared" si="137"/>
        <v>*</v>
      </c>
      <c r="AZ270" s="137" t="str">
        <f>IF(F270&gt;P270,"!!!","")</f>
        <v/>
      </c>
      <c r="BA270" s="143" t="str">
        <f>IF(F270='База 2019'!AX275,"","!!!!!")</f>
        <v>!!!!!</v>
      </c>
      <c r="BD270" s="143" t="str">
        <f t="shared" si="111"/>
        <v>MALTEX GRUP</v>
      </c>
    </row>
    <row r="271" spans="1:57" s="172" customFormat="1" ht="12">
      <c r="A271" s="288">
        <v>257</v>
      </c>
      <c r="B271" s="294" t="s">
        <v>2675</v>
      </c>
      <c r="C271" s="290" t="s">
        <v>10</v>
      </c>
      <c r="D271" s="290" t="s">
        <v>12</v>
      </c>
      <c r="E271" s="295">
        <v>200</v>
      </c>
      <c r="F271" s="292">
        <v>-1400</v>
      </c>
      <c r="G271" s="292">
        <f t="shared" si="142"/>
        <v>600</v>
      </c>
      <c r="H271" s="293"/>
      <c r="I271" s="293"/>
      <c r="J271" s="293"/>
      <c r="K271" s="293"/>
      <c r="L271" s="293"/>
      <c r="M271" s="293"/>
      <c r="N271" s="293"/>
      <c r="O271" s="292">
        <f t="shared" si="143"/>
        <v>600</v>
      </c>
      <c r="P271" s="293"/>
      <c r="Q271" s="292">
        <f t="shared" si="138"/>
        <v>-800</v>
      </c>
      <c r="R271" s="292">
        <f t="shared" si="144"/>
        <v>600</v>
      </c>
      <c r="S271" s="293"/>
      <c r="T271" s="293"/>
      <c r="U271" s="293"/>
      <c r="V271" s="293"/>
      <c r="W271" s="293"/>
      <c r="X271" s="293"/>
      <c r="Y271" s="293"/>
      <c r="Z271" s="292">
        <f t="shared" si="145"/>
        <v>600</v>
      </c>
      <c r="AA271" s="293">
        <v>3593</v>
      </c>
      <c r="AB271" s="292">
        <f t="shared" si="139"/>
        <v>-3793</v>
      </c>
      <c r="AC271" s="292">
        <f t="shared" si="146"/>
        <v>600</v>
      </c>
      <c r="AD271" s="293">
        <v>50</v>
      </c>
      <c r="AE271" s="293"/>
      <c r="AF271" s="293">
        <v>3043</v>
      </c>
      <c r="AG271" s="293"/>
      <c r="AH271" s="293">
        <v>100</v>
      </c>
      <c r="AI271" s="293"/>
      <c r="AJ271" s="293"/>
      <c r="AK271" s="292">
        <f t="shared" si="147"/>
        <v>3793</v>
      </c>
      <c r="AL271" s="293"/>
      <c r="AM271" s="292">
        <f t="shared" si="140"/>
        <v>0</v>
      </c>
      <c r="AN271" s="292">
        <f t="shared" si="148"/>
        <v>600</v>
      </c>
      <c r="AO271" s="293"/>
      <c r="AP271" s="293"/>
      <c r="AQ271" s="293"/>
      <c r="AR271" s="293"/>
      <c r="AS271" s="293"/>
      <c r="AT271" s="293"/>
      <c r="AU271" s="293"/>
      <c r="AV271" s="292">
        <f t="shared" si="149"/>
        <v>600</v>
      </c>
      <c r="AW271" s="293"/>
      <c r="AX271" s="292">
        <f t="shared" si="141"/>
        <v>600</v>
      </c>
      <c r="AY271" s="137" t="str">
        <f t="shared" si="137"/>
        <v/>
      </c>
      <c r="BA271" s="143" t="str">
        <f>IF(F271='База 2019'!AX276,"","!!!!!")</f>
        <v>!!!!!</v>
      </c>
      <c r="BB271" s="143"/>
      <c r="BC271" s="143"/>
      <c r="BD271" s="143" t="str">
        <f t="shared" si="111"/>
        <v>MANVIN</v>
      </c>
      <c r="BE271" s="143"/>
    </row>
    <row r="272" spans="1:57" ht="12">
      <c r="A272" s="288">
        <v>258</v>
      </c>
      <c r="B272" s="289" t="s">
        <v>1593</v>
      </c>
      <c r="C272" s="290" t="s">
        <v>14</v>
      </c>
      <c r="D272" s="290"/>
      <c r="E272" s="291">
        <v>70</v>
      </c>
      <c r="F272" s="292">
        <v>210</v>
      </c>
      <c r="G272" s="292">
        <f t="shared" si="142"/>
        <v>210</v>
      </c>
      <c r="H272" s="293"/>
      <c r="I272" s="293"/>
      <c r="J272" s="293"/>
      <c r="K272" s="293"/>
      <c r="L272" s="293"/>
      <c r="M272" s="293"/>
      <c r="N272" s="293"/>
      <c r="O272" s="292">
        <f t="shared" si="143"/>
        <v>210</v>
      </c>
      <c r="P272" s="293"/>
      <c r="Q272" s="292">
        <f t="shared" si="138"/>
        <v>420</v>
      </c>
      <c r="R272" s="292">
        <f t="shared" si="144"/>
        <v>210</v>
      </c>
      <c r="S272" s="293"/>
      <c r="T272" s="293"/>
      <c r="U272" s="293"/>
      <c r="V272" s="293"/>
      <c r="W272" s="293"/>
      <c r="X272" s="293"/>
      <c r="Y272" s="293"/>
      <c r="Z272" s="292">
        <f t="shared" si="145"/>
        <v>210</v>
      </c>
      <c r="AA272" s="293"/>
      <c r="AB272" s="292">
        <f t="shared" si="139"/>
        <v>630</v>
      </c>
      <c r="AC272" s="292">
        <f t="shared" ref="AC272:AC281" si="150">$E272*3</f>
        <v>210</v>
      </c>
      <c r="AD272" s="293"/>
      <c r="AE272" s="293"/>
      <c r="AF272" s="293"/>
      <c r="AG272" s="293"/>
      <c r="AH272" s="293"/>
      <c r="AI272" s="293"/>
      <c r="AJ272" s="293"/>
      <c r="AK272" s="292">
        <f t="shared" si="147"/>
        <v>210</v>
      </c>
      <c r="AL272" s="293">
        <v>1050</v>
      </c>
      <c r="AM272" s="292">
        <f t="shared" si="140"/>
        <v>-210</v>
      </c>
      <c r="AN272" s="292">
        <f t="shared" si="148"/>
        <v>210</v>
      </c>
      <c r="AO272" s="293"/>
      <c r="AP272" s="293"/>
      <c r="AQ272" s="293"/>
      <c r="AR272" s="293"/>
      <c r="AS272" s="293"/>
      <c r="AT272" s="293"/>
      <c r="AU272" s="293"/>
      <c r="AV272" s="292">
        <f t="shared" si="149"/>
        <v>210</v>
      </c>
      <c r="AW272" s="293"/>
      <c r="AX272" s="292">
        <f t="shared" si="141"/>
        <v>0</v>
      </c>
      <c r="AY272" s="137" t="str">
        <f t="shared" si="137"/>
        <v>*</v>
      </c>
      <c r="AZ272" s="143"/>
      <c r="BA272" s="143" t="str">
        <f>IF(F272='База 2019'!AX277,"","!!!!!")</f>
        <v>!!!!!</v>
      </c>
      <c r="BD272" s="143" t="str">
        <f t="shared" si="111"/>
        <v>MĂRŢIŞOR</v>
      </c>
    </row>
    <row r="273" spans="1:57" ht="12">
      <c r="A273" s="288">
        <v>259</v>
      </c>
      <c r="B273" s="289" t="s">
        <v>1561</v>
      </c>
      <c r="C273" s="290" t="s">
        <v>14</v>
      </c>
      <c r="D273" s="290"/>
      <c r="E273" s="291">
        <v>60</v>
      </c>
      <c r="F273" s="292">
        <v>360</v>
      </c>
      <c r="G273" s="292">
        <f t="shared" si="142"/>
        <v>180</v>
      </c>
      <c r="H273" s="293"/>
      <c r="I273" s="293"/>
      <c r="J273" s="293"/>
      <c r="K273" s="293"/>
      <c r="L273" s="293"/>
      <c r="M273" s="293"/>
      <c r="N273" s="293"/>
      <c r="O273" s="292">
        <f t="shared" si="143"/>
        <v>180</v>
      </c>
      <c r="P273" s="293"/>
      <c r="Q273" s="292">
        <f t="shared" si="138"/>
        <v>540</v>
      </c>
      <c r="R273" s="292">
        <f t="shared" si="144"/>
        <v>180</v>
      </c>
      <c r="S273" s="293"/>
      <c r="T273" s="293"/>
      <c r="U273" s="293"/>
      <c r="V273" s="293"/>
      <c r="W273" s="293"/>
      <c r="X273" s="293"/>
      <c r="Y273" s="293"/>
      <c r="Z273" s="292">
        <f t="shared" si="145"/>
        <v>180</v>
      </c>
      <c r="AA273" s="293">
        <v>720</v>
      </c>
      <c r="AB273" s="292">
        <f t="shared" si="139"/>
        <v>0</v>
      </c>
      <c r="AC273" s="292">
        <f t="shared" si="150"/>
        <v>180</v>
      </c>
      <c r="AD273" s="293"/>
      <c r="AE273" s="293"/>
      <c r="AF273" s="293"/>
      <c r="AG273" s="293"/>
      <c r="AH273" s="293"/>
      <c r="AI273" s="293"/>
      <c r="AJ273" s="293"/>
      <c r="AK273" s="292">
        <f t="shared" si="147"/>
        <v>180</v>
      </c>
      <c r="AL273" s="293">
        <v>360</v>
      </c>
      <c r="AM273" s="292">
        <f t="shared" si="140"/>
        <v>-180</v>
      </c>
      <c r="AN273" s="292">
        <f t="shared" si="148"/>
        <v>180</v>
      </c>
      <c r="AO273" s="293"/>
      <c r="AP273" s="293"/>
      <c r="AQ273" s="293"/>
      <c r="AR273" s="293"/>
      <c r="AS273" s="293"/>
      <c r="AT273" s="293"/>
      <c r="AU273" s="293"/>
      <c r="AV273" s="292">
        <f t="shared" si="149"/>
        <v>180</v>
      </c>
      <c r="AW273" s="293"/>
      <c r="AX273" s="292">
        <f t="shared" si="141"/>
        <v>0</v>
      </c>
      <c r="AY273" s="137" t="str">
        <f t="shared" si="137"/>
        <v>*</v>
      </c>
      <c r="AZ273" s="143"/>
      <c r="BA273" s="143" t="str">
        <f>IF(F273='База 2019'!AX278,"","!!!!!")</f>
        <v>!!!!!</v>
      </c>
      <c r="BD273" s="143" t="str">
        <f t="shared" si="111"/>
        <v>MAURITUS</v>
      </c>
    </row>
    <row r="274" spans="1:57" ht="12">
      <c r="A274" s="288">
        <v>260</v>
      </c>
      <c r="B274" s="414" t="s">
        <v>3106</v>
      </c>
      <c r="C274" s="297" t="s">
        <v>30</v>
      </c>
      <c r="D274" s="297" t="s">
        <v>497</v>
      </c>
      <c r="E274" s="404"/>
      <c r="F274" s="299">
        <v>4350</v>
      </c>
      <c r="G274" s="299">
        <f t="shared" si="142"/>
        <v>0</v>
      </c>
      <c r="H274" s="300"/>
      <c r="I274" s="300"/>
      <c r="J274" s="300"/>
      <c r="K274" s="300"/>
      <c r="L274" s="300"/>
      <c r="M274" s="300"/>
      <c r="N274" s="300"/>
      <c r="O274" s="299">
        <f t="shared" si="143"/>
        <v>0</v>
      </c>
      <c r="P274" s="300"/>
      <c r="Q274" s="299">
        <f t="shared" si="138"/>
        <v>4350</v>
      </c>
      <c r="R274" s="299">
        <f t="shared" si="144"/>
        <v>0</v>
      </c>
      <c r="S274" s="300"/>
      <c r="T274" s="300"/>
      <c r="U274" s="300"/>
      <c r="V274" s="300"/>
      <c r="W274" s="300"/>
      <c r="X274" s="300"/>
      <c r="Y274" s="300"/>
      <c r="Z274" s="299">
        <f t="shared" si="145"/>
        <v>0</v>
      </c>
      <c r="AA274" s="300"/>
      <c r="AB274" s="299">
        <f t="shared" si="139"/>
        <v>4350</v>
      </c>
      <c r="AC274" s="299">
        <f t="shared" si="150"/>
        <v>0</v>
      </c>
      <c r="AD274" s="300"/>
      <c r="AE274" s="300"/>
      <c r="AF274" s="300"/>
      <c r="AG274" s="300"/>
      <c r="AH274" s="300"/>
      <c r="AI274" s="300"/>
      <c r="AJ274" s="300"/>
      <c r="AK274" s="299">
        <f t="shared" si="147"/>
        <v>0</v>
      </c>
      <c r="AL274" s="300"/>
      <c r="AM274" s="299">
        <f t="shared" si="140"/>
        <v>4350</v>
      </c>
      <c r="AN274" s="299">
        <f t="shared" si="148"/>
        <v>0</v>
      </c>
      <c r="AO274" s="300"/>
      <c r="AP274" s="300"/>
      <c r="AQ274" s="300"/>
      <c r="AR274" s="300"/>
      <c r="AS274" s="300"/>
      <c r="AT274" s="300"/>
      <c r="AU274" s="300"/>
      <c r="AV274" s="299">
        <f t="shared" si="149"/>
        <v>0</v>
      </c>
      <c r="AW274" s="300"/>
      <c r="AX274" s="292">
        <f t="shared" si="141"/>
        <v>4350</v>
      </c>
      <c r="AY274" s="137" t="str">
        <f t="shared" si="137"/>
        <v/>
      </c>
      <c r="AZ274" s="143"/>
      <c r="BA274" s="143" t="str">
        <f>IF(F274='База 2019'!AX279,"","!!!!!")</f>
        <v>!!!!!</v>
      </c>
      <c r="BD274" s="143" t="str">
        <f t="shared" ref="BD274:BD339" si="151">UPPER(B274)</f>
        <v>MECSERVICE (EXPIRAT 01.01.18)</v>
      </c>
    </row>
    <row r="275" spans="1:57" ht="12">
      <c r="A275" s="288">
        <v>261</v>
      </c>
      <c r="B275" s="289" t="s">
        <v>1588</v>
      </c>
      <c r="C275" s="290" t="s">
        <v>23</v>
      </c>
      <c r="D275" s="290"/>
      <c r="E275" s="291">
        <v>40</v>
      </c>
      <c r="F275" s="292">
        <v>0</v>
      </c>
      <c r="G275" s="292">
        <f t="shared" si="142"/>
        <v>120</v>
      </c>
      <c r="H275" s="293"/>
      <c r="I275" s="293"/>
      <c r="J275" s="293"/>
      <c r="K275" s="293"/>
      <c r="L275" s="293"/>
      <c r="M275" s="293"/>
      <c r="N275" s="293"/>
      <c r="O275" s="292">
        <f t="shared" si="143"/>
        <v>120</v>
      </c>
      <c r="P275" s="293">
        <v>480</v>
      </c>
      <c r="Q275" s="292">
        <f t="shared" si="138"/>
        <v>-360</v>
      </c>
      <c r="R275" s="292">
        <f t="shared" si="144"/>
        <v>120</v>
      </c>
      <c r="S275" s="293"/>
      <c r="T275" s="293"/>
      <c r="U275" s="293"/>
      <c r="V275" s="293"/>
      <c r="W275" s="293"/>
      <c r="X275" s="293"/>
      <c r="Y275" s="293"/>
      <c r="Z275" s="292">
        <f t="shared" si="145"/>
        <v>120</v>
      </c>
      <c r="AA275" s="293"/>
      <c r="AB275" s="292">
        <f t="shared" si="139"/>
        <v>-240</v>
      </c>
      <c r="AC275" s="292">
        <f t="shared" si="150"/>
        <v>120</v>
      </c>
      <c r="AD275" s="293"/>
      <c r="AE275" s="293"/>
      <c r="AF275" s="293"/>
      <c r="AG275" s="293"/>
      <c r="AH275" s="293"/>
      <c r="AI275" s="293"/>
      <c r="AJ275" s="293"/>
      <c r="AK275" s="292">
        <f t="shared" si="147"/>
        <v>120</v>
      </c>
      <c r="AL275" s="293"/>
      <c r="AM275" s="292">
        <f t="shared" si="140"/>
        <v>-120</v>
      </c>
      <c r="AN275" s="292">
        <f t="shared" si="148"/>
        <v>120</v>
      </c>
      <c r="AO275" s="293"/>
      <c r="AP275" s="293"/>
      <c r="AQ275" s="293"/>
      <c r="AR275" s="293"/>
      <c r="AS275" s="293"/>
      <c r="AT275" s="293"/>
      <c r="AU275" s="293"/>
      <c r="AV275" s="292">
        <f t="shared" si="149"/>
        <v>120</v>
      </c>
      <c r="AW275" s="293"/>
      <c r="AX275" s="292">
        <f t="shared" si="141"/>
        <v>0</v>
      </c>
      <c r="AY275" s="137" t="str">
        <f t="shared" si="137"/>
        <v>*</v>
      </c>
      <c r="AZ275" s="143"/>
      <c r="BA275" s="143" t="str">
        <f>IF(F275='База 2019'!AX280,"","!!!!!")</f>
        <v>!!!!!</v>
      </c>
      <c r="BD275" s="143" t="str">
        <f t="shared" si="151"/>
        <v>MEDIAS HEALTH CENTER</v>
      </c>
    </row>
    <row r="276" spans="1:57" ht="12">
      <c r="A276" s="288">
        <v>262</v>
      </c>
      <c r="B276" s="289" t="s">
        <v>498</v>
      </c>
      <c r="C276" s="290" t="s">
        <v>23</v>
      </c>
      <c r="D276" s="290" t="s">
        <v>500</v>
      </c>
      <c r="E276" s="291">
        <v>180</v>
      </c>
      <c r="F276" s="292">
        <v>0</v>
      </c>
      <c r="G276" s="292">
        <f t="shared" si="142"/>
        <v>540</v>
      </c>
      <c r="H276" s="293"/>
      <c r="I276" s="293"/>
      <c r="J276" s="293"/>
      <c r="K276" s="293"/>
      <c r="L276" s="293"/>
      <c r="M276" s="293"/>
      <c r="N276" s="293"/>
      <c r="O276" s="292">
        <f t="shared" si="143"/>
        <v>540</v>
      </c>
      <c r="P276" s="293">
        <v>540</v>
      </c>
      <c r="Q276" s="292">
        <f t="shared" si="138"/>
        <v>0</v>
      </c>
      <c r="R276" s="292">
        <f t="shared" si="144"/>
        <v>540</v>
      </c>
      <c r="S276" s="293">
        <v>50</v>
      </c>
      <c r="T276" s="293"/>
      <c r="U276" s="293"/>
      <c r="V276" s="293"/>
      <c r="W276" s="293">
        <v>100</v>
      </c>
      <c r="X276" s="293"/>
      <c r="Y276" s="293"/>
      <c r="Z276" s="292">
        <f t="shared" si="145"/>
        <v>690</v>
      </c>
      <c r="AA276" s="293">
        <v>690</v>
      </c>
      <c r="AB276" s="292">
        <f t="shared" si="139"/>
        <v>0</v>
      </c>
      <c r="AC276" s="292">
        <f t="shared" si="150"/>
        <v>540</v>
      </c>
      <c r="AD276" s="293"/>
      <c r="AE276" s="293"/>
      <c r="AF276" s="293"/>
      <c r="AG276" s="293"/>
      <c r="AH276" s="293"/>
      <c r="AI276" s="293"/>
      <c r="AJ276" s="293"/>
      <c r="AK276" s="292">
        <f t="shared" si="147"/>
        <v>540</v>
      </c>
      <c r="AL276" s="293">
        <v>540</v>
      </c>
      <c r="AM276" s="292">
        <f t="shared" si="140"/>
        <v>0</v>
      </c>
      <c r="AN276" s="292">
        <f t="shared" si="148"/>
        <v>540</v>
      </c>
      <c r="AO276" s="293"/>
      <c r="AP276" s="293">
        <v>100</v>
      </c>
      <c r="AQ276" s="293"/>
      <c r="AR276" s="293"/>
      <c r="AS276" s="293"/>
      <c r="AT276" s="293"/>
      <c r="AU276" s="293"/>
      <c r="AV276" s="292">
        <f t="shared" si="149"/>
        <v>640</v>
      </c>
      <c r="AW276" s="293">
        <v>640</v>
      </c>
      <c r="AX276" s="292">
        <f t="shared" si="141"/>
        <v>0</v>
      </c>
      <c r="AY276" s="137" t="str">
        <f t="shared" si="137"/>
        <v>*</v>
      </c>
      <c r="AZ276" s="137" t="str">
        <f>IF(F276&gt;P276,"!!!","")</f>
        <v/>
      </c>
      <c r="BA276" s="143" t="str">
        <f>IF(F276='База 2019'!AX281,"","!!!!!")</f>
        <v/>
      </c>
      <c r="BD276" s="143" t="str">
        <f t="shared" si="151"/>
        <v>MEDICOR-FARM</v>
      </c>
    </row>
    <row r="277" spans="1:57" ht="12">
      <c r="A277" s="288">
        <v>263</v>
      </c>
      <c r="B277" s="289" t="s">
        <v>1604</v>
      </c>
      <c r="C277" s="290" t="s">
        <v>14</v>
      </c>
      <c r="D277" s="290"/>
      <c r="E277" s="291">
        <v>50</v>
      </c>
      <c r="F277" s="292">
        <v>700</v>
      </c>
      <c r="G277" s="292">
        <f t="shared" si="142"/>
        <v>150</v>
      </c>
      <c r="H277" s="293"/>
      <c r="I277" s="293"/>
      <c r="J277" s="293"/>
      <c r="K277" s="293"/>
      <c r="L277" s="293"/>
      <c r="M277" s="293"/>
      <c r="N277" s="293"/>
      <c r="O277" s="292">
        <f t="shared" si="143"/>
        <v>150</v>
      </c>
      <c r="P277" s="293">
        <v>700</v>
      </c>
      <c r="Q277" s="292">
        <f t="shared" si="138"/>
        <v>150</v>
      </c>
      <c r="R277" s="292">
        <f t="shared" si="144"/>
        <v>150</v>
      </c>
      <c r="S277" s="293"/>
      <c r="T277" s="293"/>
      <c r="U277" s="293"/>
      <c r="V277" s="293"/>
      <c r="W277" s="293">
        <v>100</v>
      </c>
      <c r="X277" s="293"/>
      <c r="Y277" s="293"/>
      <c r="Z277" s="292">
        <f t="shared" si="145"/>
        <v>250</v>
      </c>
      <c r="AA277" s="293"/>
      <c r="AB277" s="292">
        <f t="shared" si="139"/>
        <v>400</v>
      </c>
      <c r="AC277" s="292">
        <f t="shared" si="150"/>
        <v>150</v>
      </c>
      <c r="AD277" s="293"/>
      <c r="AE277" s="293"/>
      <c r="AF277" s="293"/>
      <c r="AG277" s="293"/>
      <c r="AH277" s="293"/>
      <c r="AI277" s="293"/>
      <c r="AJ277" s="293"/>
      <c r="AK277" s="292">
        <f t="shared" si="147"/>
        <v>150</v>
      </c>
      <c r="AL277" s="293">
        <v>700</v>
      </c>
      <c r="AM277" s="292">
        <f t="shared" si="140"/>
        <v>-150</v>
      </c>
      <c r="AN277" s="292">
        <f t="shared" si="148"/>
        <v>150</v>
      </c>
      <c r="AO277" s="293"/>
      <c r="AP277" s="293"/>
      <c r="AQ277" s="293"/>
      <c r="AR277" s="293"/>
      <c r="AS277" s="293"/>
      <c r="AT277" s="293"/>
      <c r="AU277" s="293"/>
      <c r="AV277" s="292">
        <f t="shared" si="149"/>
        <v>150</v>
      </c>
      <c r="AW277" s="293"/>
      <c r="AX277" s="292">
        <f t="shared" si="141"/>
        <v>0</v>
      </c>
      <c r="AY277" s="137" t="str">
        <f t="shared" si="137"/>
        <v>*</v>
      </c>
      <c r="AZ277" s="137" t="str">
        <f>IF(F277&gt;P277,"!!!","")</f>
        <v/>
      </c>
      <c r="BA277" s="143" t="str">
        <f>IF(F277='База 2019'!AX282,"","!!!!!")</f>
        <v>!!!!!</v>
      </c>
      <c r="BD277" s="143" t="str">
        <f t="shared" si="151"/>
        <v>MELAGROS</v>
      </c>
    </row>
    <row r="278" spans="1:57" s="172" customFormat="1" ht="12">
      <c r="A278" s="288">
        <v>264</v>
      </c>
      <c r="B278" s="289" t="s">
        <v>1562</v>
      </c>
      <c r="C278" s="290" t="s">
        <v>23</v>
      </c>
      <c r="D278" s="290"/>
      <c r="E278" s="291">
        <v>100</v>
      </c>
      <c r="F278" s="292">
        <v>0</v>
      </c>
      <c r="G278" s="292">
        <f t="shared" si="142"/>
        <v>300</v>
      </c>
      <c r="H278" s="293"/>
      <c r="I278" s="293"/>
      <c r="J278" s="293"/>
      <c r="K278" s="293"/>
      <c r="L278" s="293"/>
      <c r="M278" s="293"/>
      <c r="N278" s="293"/>
      <c r="O278" s="292">
        <f t="shared" si="143"/>
        <v>300</v>
      </c>
      <c r="P278" s="293">
        <v>300</v>
      </c>
      <c r="Q278" s="292">
        <f t="shared" si="138"/>
        <v>0</v>
      </c>
      <c r="R278" s="292">
        <f t="shared" si="144"/>
        <v>300</v>
      </c>
      <c r="S278" s="293"/>
      <c r="T278" s="293"/>
      <c r="U278" s="293"/>
      <c r="V278" s="293"/>
      <c r="W278" s="293"/>
      <c r="X278" s="293"/>
      <c r="Y278" s="293"/>
      <c r="Z278" s="292">
        <f t="shared" si="145"/>
        <v>300</v>
      </c>
      <c r="AA278" s="293">
        <v>300</v>
      </c>
      <c r="AB278" s="292">
        <f t="shared" si="139"/>
        <v>0</v>
      </c>
      <c r="AC278" s="292">
        <f t="shared" si="150"/>
        <v>300</v>
      </c>
      <c r="AD278" s="293"/>
      <c r="AE278" s="293"/>
      <c r="AF278" s="293">
        <v>178</v>
      </c>
      <c r="AG278" s="293"/>
      <c r="AH278" s="293">
        <v>100</v>
      </c>
      <c r="AI278" s="293"/>
      <c r="AJ278" s="293"/>
      <c r="AK278" s="292">
        <f t="shared" si="147"/>
        <v>578</v>
      </c>
      <c r="AL278" s="293">
        <v>578</v>
      </c>
      <c r="AM278" s="292">
        <f t="shared" si="140"/>
        <v>0</v>
      </c>
      <c r="AN278" s="292">
        <f t="shared" si="148"/>
        <v>300</v>
      </c>
      <c r="AO278" s="293"/>
      <c r="AP278" s="293"/>
      <c r="AQ278" s="293"/>
      <c r="AR278" s="293"/>
      <c r="AS278" s="293"/>
      <c r="AT278" s="293"/>
      <c r="AU278" s="293"/>
      <c r="AV278" s="292">
        <f t="shared" si="149"/>
        <v>300</v>
      </c>
      <c r="AW278" s="293">
        <v>300</v>
      </c>
      <c r="AX278" s="292">
        <f t="shared" si="141"/>
        <v>0</v>
      </c>
      <c r="AY278" s="137" t="str">
        <f t="shared" si="137"/>
        <v>*</v>
      </c>
      <c r="BA278" s="143" t="str">
        <f>IF(F278='База 2019'!AX283,"","!!!!!")</f>
        <v>!!!!!</v>
      </c>
      <c r="BB278" s="143"/>
      <c r="BC278" s="143"/>
      <c r="BD278" s="143" t="str">
        <f t="shared" si="151"/>
        <v>MERCURIUS</v>
      </c>
      <c r="BE278" s="143"/>
    </row>
    <row r="279" spans="1:57" ht="12">
      <c r="A279" s="288">
        <v>265</v>
      </c>
      <c r="B279" s="301" t="s">
        <v>501</v>
      </c>
      <c r="C279" s="290" t="s">
        <v>10</v>
      </c>
      <c r="D279" s="290" t="s">
        <v>943</v>
      </c>
      <c r="E279" s="291">
        <v>85</v>
      </c>
      <c r="F279" s="292">
        <v>1020</v>
      </c>
      <c r="G279" s="292">
        <f t="shared" si="142"/>
        <v>255</v>
      </c>
      <c r="H279" s="293"/>
      <c r="I279" s="293"/>
      <c r="J279" s="293"/>
      <c r="K279" s="293"/>
      <c r="L279" s="293"/>
      <c r="M279" s="293"/>
      <c r="N279" s="293"/>
      <c r="O279" s="292">
        <f t="shared" si="143"/>
        <v>255</v>
      </c>
      <c r="P279" s="293">
        <v>1275</v>
      </c>
      <c r="Q279" s="292">
        <f t="shared" si="138"/>
        <v>0</v>
      </c>
      <c r="R279" s="292">
        <f t="shared" si="144"/>
        <v>255</v>
      </c>
      <c r="S279" s="293"/>
      <c r="T279" s="293"/>
      <c r="U279" s="293"/>
      <c r="V279" s="293"/>
      <c r="W279" s="293"/>
      <c r="X279" s="293"/>
      <c r="Y279" s="293"/>
      <c r="Z279" s="292">
        <f t="shared" si="145"/>
        <v>255</v>
      </c>
      <c r="AA279" s="293"/>
      <c r="AB279" s="292">
        <f t="shared" si="139"/>
        <v>255</v>
      </c>
      <c r="AC279" s="292">
        <f t="shared" si="150"/>
        <v>255</v>
      </c>
      <c r="AD279" s="293"/>
      <c r="AE279" s="293"/>
      <c r="AF279" s="293"/>
      <c r="AG279" s="293"/>
      <c r="AH279" s="293"/>
      <c r="AI279" s="293"/>
      <c r="AJ279" s="293"/>
      <c r="AK279" s="292">
        <f t="shared" si="147"/>
        <v>255</v>
      </c>
      <c r="AL279" s="293"/>
      <c r="AM279" s="292">
        <f t="shared" si="140"/>
        <v>510</v>
      </c>
      <c r="AN279" s="292">
        <f t="shared" si="148"/>
        <v>255</v>
      </c>
      <c r="AO279" s="293"/>
      <c r="AP279" s="293"/>
      <c r="AQ279" s="293"/>
      <c r="AR279" s="293"/>
      <c r="AS279" s="293"/>
      <c r="AT279" s="293"/>
      <c r="AU279" s="293"/>
      <c r="AV279" s="292">
        <f t="shared" si="149"/>
        <v>255</v>
      </c>
      <c r="AW279" s="293">
        <v>765</v>
      </c>
      <c r="AX279" s="292">
        <f t="shared" si="141"/>
        <v>0</v>
      </c>
      <c r="AY279" s="137" t="str">
        <f t="shared" si="137"/>
        <v>*</v>
      </c>
      <c r="AZ279" s="137" t="str">
        <f>IF(F279&gt;P279,"!!!","")</f>
        <v/>
      </c>
      <c r="BA279" s="143" t="str">
        <f>IF(F279='База 2019'!AX284,"","!!!!!")</f>
        <v>!!!!!</v>
      </c>
      <c r="BD279" s="143" t="str">
        <f t="shared" si="151"/>
        <v>MESTER-FAUR</v>
      </c>
    </row>
    <row r="280" spans="1:57" ht="12">
      <c r="A280" s="288">
        <v>266</v>
      </c>
      <c r="B280" s="289" t="s">
        <v>502</v>
      </c>
      <c r="C280" s="290" t="s">
        <v>23</v>
      </c>
      <c r="D280" s="290" t="s">
        <v>12</v>
      </c>
      <c r="E280" s="291">
        <v>100</v>
      </c>
      <c r="F280" s="292">
        <v>0</v>
      </c>
      <c r="G280" s="292">
        <f t="shared" si="142"/>
        <v>300</v>
      </c>
      <c r="H280" s="293"/>
      <c r="I280" s="293"/>
      <c r="J280" s="293"/>
      <c r="K280" s="293"/>
      <c r="L280" s="293"/>
      <c r="M280" s="293"/>
      <c r="N280" s="293"/>
      <c r="O280" s="292">
        <f t="shared" si="143"/>
        <v>300</v>
      </c>
      <c r="P280" s="293"/>
      <c r="Q280" s="292">
        <f t="shared" si="138"/>
        <v>300</v>
      </c>
      <c r="R280" s="292">
        <f t="shared" si="144"/>
        <v>300</v>
      </c>
      <c r="S280" s="293"/>
      <c r="T280" s="293"/>
      <c r="U280" s="293"/>
      <c r="V280" s="293"/>
      <c r="W280" s="293"/>
      <c r="X280" s="293"/>
      <c r="Y280" s="293"/>
      <c r="Z280" s="292">
        <f t="shared" si="145"/>
        <v>300</v>
      </c>
      <c r="AA280" s="293"/>
      <c r="AB280" s="292">
        <f t="shared" si="139"/>
        <v>600</v>
      </c>
      <c r="AC280" s="292">
        <f t="shared" si="150"/>
        <v>300</v>
      </c>
      <c r="AD280" s="293"/>
      <c r="AE280" s="293"/>
      <c r="AF280" s="293"/>
      <c r="AG280" s="293"/>
      <c r="AH280" s="293"/>
      <c r="AI280" s="293"/>
      <c r="AJ280" s="293"/>
      <c r="AK280" s="292">
        <f t="shared" si="147"/>
        <v>300</v>
      </c>
      <c r="AL280" s="293"/>
      <c r="AM280" s="292">
        <f t="shared" si="140"/>
        <v>900</v>
      </c>
      <c r="AN280" s="292">
        <f t="shared" si="148"/>
        <v>300</v>
      </c>
      <c r="AO280" s="293"/>
      <c r="AP280" s="293"/>
      <c r="AQ280" s="293"/>
      <c r="AR280" s="293"/>
      <c r="AS280" s="293"/>
      <c r="AT280" s="293"/>
      <c r="AU280" s="293"/>
      <c r="AV280" s="292">
        <f t="shared" si="149"/>
        <v>300</v>
      </c>
      <c r="AW280" s="293"/>
      <c r="AX280" s="292">
        <f t="shared" si="141"/>
        <v>1200</v>
      </c>
      <c r="AY280" s="137" t="str">
        <f t="shared" si="137"/>
        <v/>
      </c>
      <c r="AZ280" s="143"/>
      <c r="BA280" s="143" t="str">
        <f>IF(F280='База 2019'!AX285,"","!!!!!")</f>
        <v>!!!!!</v>
      </c>
      <c r="BD280" s="143" t="str">
        <f t="shared" si="151"/>
        <v>METACOMIMPEX</v>
      </c>
    </row>
    <row r="281" spans="1:57" ht="12">
      <c r="A281" s="288">
        <v>267</v>
      </c>
      <c r="B281" s="289" t="s">
        <v>3402</v>
      </c>
      <c r="C281" s="290" t="s">
        <v>14</v>
      </c>
      <c r="D281" s="290" t="s">
        <v>2030</v>
      </c>
      <c r="E281" s="291">
        <v>200</v>
      </c>
      <c r="F281" s="292">
        <v>-1700</v>
      </c>
      <c r="G281" s="292">
        <f t="shared" si="142"/>
        <v>600</v>
      </c>
      <c r="H281" s="293"/>
      <c r="I281" s="293">
        <v>100</v>
      </c>
      <c r="J281" s="293"/>
      <c r="K281" s="293"/>
      <c r="L281" s="293"/>
      <c r="M281" s="293"/>
      <c r="N281" s="293"/>
      <c r="O281" s="292">
        <f t="shared" si="143"/>
        <v>700</v>
      </c>
      <c r="P281" s="293">
        <v>100</v>
      </c>
      <c r="Q281" s="292">
        <f t="shared" si="138"/>
        <v>-1100</v>
      </c>
      <c r="R281" s="292">
        <f t="shared" si="144"/>
        <v>600</v>
      </c>
      <c r="S281" s="293">
        <v>50</v>
      </c>
      <c r="T281" s="293"/>
      <c r="U281" s="293">
        <v>265</v>
      </c>
      <c r="V281" s="293"/>
      <c r="W281" s="293">
        <v>100</v>
      </c>
      <c r="X281" s="293"/>
      <c r="Y281" s="293"/>
      <c r="Z281" s="292">
        <f t="shared" si="145"/>
        <v>1015</v>
      </c>
      <c r="AA281" s="293"/>
      <c r="AB281" s="292">
        <f t="shared" si="139"/>
        <v>-85</v>
      </c>
      <c r="AC281" s="292">
        <f t="shared" si="150"/>
        <v>600</v>
      </c>
      <c r="AD281" s="293"/>
      <c r="AE281" s="293">
        <v>100</v>
      </c>
      <c r="AF281" s="293"/>
      <c r="AG281" s="293"/>
      <c r="AH281" s="293"/>
      <c r="AI281" s="293"/>
      <c r="AJ281" s="293"/>
      <c r="AK281" s="292">
        <f t="shared" si="147"/>
        <v>700</v>
      </c>
      <c r="AL281" s="293">
        <v>1315</v>
      </c>
      <c r="AM281" s="292">
        <f t="shared" si="140"/>
        <v>-700</v>
      </c>
      <c r="AN281" s="292">
        <v>200</v>
      </c>
      <c r="AO281" s="293"/>
      <c r="AP281" s="293"/>
      <c r="AQ281" s="293"/>
      <c r="AR281" s="293"/>
      <c r="AS281" s="293"/>
      <c r="AT281" s="293"/>
      <c r="AU281" s="293">
        <v>500</v>
      </c>
      <c r="AV281" s="292">
        <f t="shared" si="149"/>
        <v>700</v>
      </c>
      <c r="AW281" s="293"/>
      <c r="AX281" s="292">
        <f t="shared" si="141"/>
        <v>0</v>
      </c>
      <c r="AY281" s="137" t="str">
        <f t="shared" si="137"/>
        <v>*</v>
      </c>
      <c r="AZ281" s="137" t="str">
        <f>IF(F281&gt;P281,"!!!","")</f>
        <v/>
      </c>
      <c r="BA281" s="143" t="str">
        <f>IF(F281='База 2019'!AX286,"","!!!!!")</f>
        <v>!!!!!</v>
      </c>
      <c r="BD281" s="143" t="str">
        <f t="shared" si="151"/>
        <v>METAL (STOP)</v>
      </c>
    </row>
    <row r="282" spans="1:57" ht="12">
      <c r="A282" s="288">
        <v>268</v>
      </c>
      <c r="B282" s="296" t="s">
        <v>3107</v>
      </c>
      <c r="C282" s="297" t="s">
        <v>1709</v>
      </c>
      <c r="D282" s="297" t="s">
        <v>12</v>
      </c>
      <c r="E282" s="298"/>
      <c r="F282" s="299">
        <v>300</v>
      </c>
      <c r="G282" s="299"/>
      <c r="H282" s="300"/>
      <c r="I282" s="300"/>
      <c r="J282" s="300"/>
      <c r="K282" s="300"/>
      <c r="L282" s="300"/>
      <c r="M282" s="300"/>
      <c r="N282" s="300"/>
      <c r="O282" s="299"/>
      <c r="P282" s="300"/>
      <c r="Q282" s="299">
        <f t="shared" si="138"/>
        <v>300</v>
      </c>
      <c r="R282" s="299"/>
      <c r="S282" s="300"/>
      <c r="T282" s="300"/>
      <c r="U282" s="300"/>
      <c r="V282" s="300"/>
      <c r="W282" s="300"/>
      <c r="X282" s="300"/>
      <c r="Y282" s="300"/>
      <c r="Z282" s="299"/>
      <c r="AA282" s="300"/>
      <c r="AB282" s="299">
        <f t="shared" si="139"/>
        <v>300</v>
      </c>
      <c r="AC282" s="299"/>
      <c r="AD282" s="300"/>
      <c r="AE282" s="300"/>
      <c r="AF282" s="300"/>
      <c r="AG282" s="300"/>
      <c r="AH282" s="300"/>
      <c r="AI282" s="300"/>
      <c r="AJ282" s="300"/>
      <c r="AK282" s="299"/>
      <c r="AL282" s="300"/>
      <c r="AM282" s="299">
        <f t="shared" si="140"/>
        <v>300</v>
      </c>
      <c r="AN282" s="299"/>
      <c r="AO282" s="300"/>
      <c r="AP282" s="300"/>
      <c r="AQ282" s="300"/>
      <c r="AR282" s="300"/>
      <c r="AS282" s="300"/>
      <c r="AT282" s="300"/>
      <c r="AU282" s="300"/>
      <c r="AV282" s="299"/>
      <c r="AW282" s="300"/>
      <c r="AX282" s="292">
        <f t="shared" si="141"/>
        <v>300</v>
      </c>
      <c r="AY282" s="137" t="str">
        <f t="shared" si="137"/>
        <v/>
      </c>
      <c r="AZ282" s="143"/>
      <c r="BA282" s="143" t="str">
        <f>IF(F282='База 2019'!AX287,"","!!!!!")</f>
        <v/>
      </c>
      <c r="BD282" s="143" t="str">
        <f t="shared" si="151"/>
        <v>METALEXPERT GROUP (STOP C 01.01.13)</v>
      </c>
    </row>
    <row r="283" spans="1:57" ht="12">
      <c r="A283" s="288">
        <v>269</v>
      </c>
      <c r="B283" s="289" t="s">
        <v>507</v>
      </c>
      <c r="C283" s="290" t="s">
        <v>14</v>
      </c>
      <c r="D283" s="290" t="s">
        <v>12</v>
      </c>
      <c r="E283" s="291">
        <v>320</v>
      </c>
      <c r="F283" s="292">
        <v>825</v>
      </c>
      <c r="G283" s="292">
        <f t="shared" ref="G283:G302" si="152">E283*3</f>
        <v>960</v>
      </c>
      <c r="H283" s="293">
        <v>50</v>
      </c>
      <c r="I283" s="293"/>
      <c r="J283" s="293"/>
      <c r="K283" s="293"/>
      <c r="L283" s="293"/>
      <c r="M283" s="293"/>
      <c r="N283" s="293"/>
      <c r="O283" s="292">
        <f t="shared" ref="O283:O302" si="153">SUM(G283:N283)</f>
        <v>1010</v>
      </c>
      <c r="P283" s="293">
        <v>1835</v>
      </c>
      <c r="Q283" s="292">
        <f t="shared" si="138"/>
        <v>0</v>
      </c>
      <c r="R283" s="292">
        <f t="shared" ref="R283:R302" si="154">E283*3</f>
        <v>960</v>
      </c>
      <c r="S283" s="293">
        <v>100</v>
      </c>
      <c r="T283" s="293">
        <v>2048</v>
      </c>
      <c r="U283" s="293"/>
      <c r="V283" s="293"/>
      <c r="W283" s="293"/>
      <c r="X283" s="293"/>
      <c r="Y283" s="293"/>
      <c r="Z283" s="292">
        <f t="shared" ref="Z283:Z302" si="155">SUM(R283:Y283)</f>
        <v>3108</v>
      </c>
      <c r="AA283" s="293">
        <v>3200</v>
      </c>
      <c r="AB283" s="292">
        <f t="shared" si="139"/>
        <v>-92</v>
      </c>
      <c r="AC283" s="292">
        <f t="shared" ref="AC283:AC302" si="156">$E283*3</f>
        <v>960</v>
      </c>
      <c r="AD283" s="293">
        <v>50</v>
      </c>
      <c r="AE283" s="293"/>
      <c r="AF283" s="293"/>
      <c r="AG283" s="293"/>
      <c r="AH283" s="293"/>
      <c r="AI283" s="293"/>
      <c r="AJ283" s="293"/>
      <c r="AK283" s="292">
        <f t="shared" ref="AK283:AK302" si="157">SUM(AC283:AJ283)</f>
        <v>1010</v>
      </c>
      <c r="AL283" s="293">
        <v>981</v>
      </c>
      <c r="AM283" s="292">
        <f t="shared" si="140"/>
        <v>-63</v>
      </c>
      <c r="AN283" s="292">
        <f t="shared" ref="AN283:AN302" si="158">$E283*3</f>
        <v>960</v>
      </c>
      <c r="AO283" s="293"/>
      <c r="AP283" s="293"/>
      <c r="AQ283" s="293"/>
      <c r="AR283" s="293"/>
      <c r="AS283" s="293"/>
      <c r="AT283" s="293"/>
      <c r="AU283" s="293"/>
      <c r="AV283" s="292">
        <f t="shared" ref="AV283:AV302" si="159">SUM(AN283:AU283)</f>
        <v>960</v>
      </c>
      <c r="AW283" s="293"/>
      <c r="AX283" s="292">
        <f t="shared" si="141"/>
        <v>897</v>
      </c>
      <c r="AZ283" s="143"/>
      <c r="BA283" s="143" t="str">
        <f>IF(F283='База 2019'!AX289,"","!!!!!")</f>
        <v>!!!!!</v>
      </c>
      <c r="BD283" s="143" t="str">
        <f t="shared" si="151"/>
        <v>MIDGARD TERRA</v>
      </c>
    </row>
    <row r="284" spans="1:57" ht="12">
      <c r="A284" s="288">
        <v>270</v>
      </c>
      <c r="B284" s="289" t="s">
        <v>1563</v>
      </c>
      <c r="C284" s="290" t="s">
        <v>14</v>
      </c>
      <c r="D284" s="290"/>
      <c r="E284" s="291">
        <v>300</v>
      </c>
      <c r="F284" s="292">
        <v>0</v>
      </c>
      <c r="G284" s="292">
        <f t="shared" si="152"/>
        <v>900</v>
      </c>
      <c r="H284" s="293"/>
      <c r="I284" s="293"/>
      <c r="J284" s="293"/>
      <c r="K284" s="293"/>
      <c r="L284" s="293"/>
      <c r="M284" s="293"/>
      <c r="N284" s="293"/>
      <c r="O284" s="292">
        <f t="shared" si="153"/>
        <v>900</v>
      </c>
      <c r="P284" s="293"/>
      <c r="Q284" s="292">
        <f t="shared" si="138"/>
        <v>900</v>
      </c>
      <c r="R284" s="292">
        <f t="shared" si="154"/>
        <v>900</v>
      </c>
      <c r="S284" s="293">
        <v>50</v>
      </c>
      <c r="T284" s="293"/>
      <c r="U284" s="293"/>
      <c r="V284" s="293"/>
      <c r="W284" s="293"/>
      <c r="X284" s="293"/>
      <c r="Y284" s="293"/>
      <c r="Z284" s="292">
        <f t="shared" si="155"/>
        <v>950</v>
      </c>
      <c r="AA284" s="293">
        <v>1850</v>
      </c>
      <c r="AB284" s="292">
        <f t="shared" si="139"/>
        <v>0</v>
      </c>
      <c r="AC284" s="292">
        <f t="shared" si="156"/>
        <v>900</v>
      </c>
      <c r="AD284" s="293"/>
      <c r="AE284" s="293"/>
      <c r="AF284" s="293"/>
      <c r="AG284" s="293"/>
      <c r="AH284" s="293">
        <v>100</v>
      </c>
      <c r="AI284" s="293"/>
      <c r="AJ284" s="293"/>
      <c r="AK284" s="292">
        <f t="shared" si="157"/>
        <v>1000</v>
      </c>
      <c r="AL284" s="293">
        <v>1900</v>
      </c>
      <c r="AM284" s="292">
        <f t="shared" si="140"/>
        <v>-900</v>
      </c>
      <c r="AN284" s="292">
        <f t="shared" si="158"/>
        <v>900</v>
      </c>
      <c r="AO284" s="293"/>
      <c r="AP284" s="293"/>
      <c r="AQ284" s="293"/>
      <c r="AR284" s="293"/>
      <c r="AS284" s="293"/>
      <c r="AT284" s="293"/>
      <c r="AU284" s="293"/>
      <c r="AV284" s="292">
        <f t="shared" si="159"/>
        <v>900</v>
      </c>
      <c r="AW284" s="293"/>
      <c r="AX284" s="292">
        <f t="shared" si="141"/>
        <v>0</v>
      </c>
      <c r="AY284" s="137" t="str">
        <f t="shared" si="137"/>
        <v>*</v>
      </c>
      <c r="AZ284" s="143"/>
      <c r="BA284" s="143" t="str">
        <f>IF(F284='База 2019'!AX290,"","!!!!!")</f>
        <v>!!!!!</v>
      </c>
      <c r="BD284" s="143" t="str">
        <f t="shared" si="151"/>
        <v>MINERAL</v>
      </c>
    </row>
    <row r="285" spans="1:57" ht="12">
      <c r="A285" s="288">
        <v>271</v>
      </c>
      <c r="B285" s="301" t="s">
        <v>509</v>
      </c>
      <c r="C285" s="290" t="s">
        <v>23</v>
      </c>
      <c r="D285" s="302"/>
      <c r="E285" s="291">
        <v>130</v>
      </c>
      <c r="F285" s="292">
        <v>0</v>
      </c>
      <c r="G285" s="292">
        <f t="shared" si="152"/>
        <v>390</v>
      </c>
      <c r="H285" s="293"/>
      <c r="I285" s="293"/>
      <c r="J285" s="293"/>
      <c r="K285" s="293"/>
      <c r="L285" s="293"/>
      <c r="M285" s="293"/>
      <c r="N285" s="293"/>
      <c r="O285" s="292">
        <f t="shared" si="153"/>
        <v>390</v>
      </c>
      <c r="P285" s="293"/>
      <c r="Q285" s="292">
        <f t="shared" si="138"/>
        <v>390</v>
      </c>
      <c r="R285" s="292">
        <f t="shared" si="154"/>
        <v>390</v>
      </c>
      <c r="S285" s="293"/>
      <c r="T285" s="293"/>
      <c r="U285" s="293">
        <v>58</v>
      </c>
      <c r="V285" s="293"/>
      <c r="W285" s="293">
        <v>100</v>
      </c>
      <c r="X285" s="293"/>
      <c r="Y285" s="293"/>
      <c r="Z285" s="292">
        <f t="shared" si="155"/>
        <v>548</v>
      </c>
      <c r="AA285" s="293">
        <v>938</v>
      </c>
      <c r="AB285" s="292">
        <f t="shared" si="139"/>
        <v>0</v>
      </c>
      <c r="AC285" s="292">
        <f t="shared" si="156"/>
        <v>390</v>
      </c>
      <c r="AD285" s="293"/>
      <c r="AE285" s="293"/>
      <c r="AF285" s="293"/>
      <c r="AG285" s="293"/>
      <c r="AH285" s="293"/>
      <c r="AI285" s="293"/>
      <c r="AJ285" s="293"/>
      <c r="AK285" s="292">
        <f t="shared" si="157"/>
        <v>390</v>
      </c>
      <c r="AL285" s="293"/>
      <c r="AM285" s="292">
        <f t="shared" si="140"/>
        <v>390</v>
      </c>
      <c r="AN285" s="292">
        <f t="shared" si="158"/>
        <v>390</v>
      </c>
      <c r="AO285" s="293"/>
      <c r="AP285" s="293"/>
      <c r="AQ285" s="293"/>
      <c r="AR285" s="293"/>
      <c r="AS285" s="293"/>
      <c r="AT285" s="293"/>
      <c r="AU285" s="293"/>
      <c r="AV285" s="292">
        <f t="shared" si="159"/>
        <v>390</v>
      </c>
      <c r="AW285" s="293">
        <v>780</v>
      </c>
      <c r="AX285" s="292">
        <f t="shared" si="141"/>
        <v>0</v>
      </c>
      <c r="AY285" s="137" t="str">
        <f t="shared" si="137"/>
        <v>*</v>
      </c>
      <c r="AZ285" s="143"/>
      <c r="BA285" s="143" t="str">
        <f>IF(F285='База 2019'!AX291,"","!!!!!")</f>
        <v/>
      </c>
      <c r="BD285" s="143" t="str">
        <f t="shared" si="151"/>
        <v>MOBILCOMSERVICE</v>
      </c>
    </row>
    <row r="286" spans="1:57" ht="12">
      <c r="A286" s="288">
        <v>645</v>
      </c>
      <c r="B286" s="289" t="s">
        <v>510</v>
      </c>
      <c r="C286" s="290" t="s">
        <v>14</v>
      </c>
      <c r="D286" s="290" t="s">
        <v>512</v>
      </c>
      <c r="E286" s="291">
        <v>215</v>
      </c>
      <c r="F286" s="292">
        <v>0</v>
      </c>
      <c r="G286" s="292">
        <f t="shared" si="152"/>
        <v>645</v>
      </c>
      <c r="H286" s="293"/>
      <c r="I286" s="293"/>
      <c r="J286" s="293"/>
      <c r="K286" s="293"/>
      <c r="L286" s="293"/>
      <c r="M286" s="293"/>
      <c r="N286" s="293"/>
      <c r="O286" s="292">
        <f t="shared" si="153"/>
        <v>645</v>
      </c>
      <c r="P286" s="293">
        <v>645</v>
      </c>
      <c r="Q286" s="292">
        <f t="shared" si="138"/>
        <v>0</v>
      </c>
      <c r="R286" s="292">
        <f t="shared" si="154"/>
        <v>645</v>
      </c>
      <c r="S286" s="293"/>
      <c r="T286" s="293"/>
      <c r="U286" s="293"/>
      <c r="V286" s="293"/>
      <c r="W286" s="293">
        <v>100</v>
      </c>
      <c r="X286" s="293"/>
      <c r="Y286" s="293"/>
      <c r="Z286" s="292">
        <f t="shared" si="155"/>
        <v>745</v>
      </c>
      <c r="AA286" s="293">
        <v>745</v>
      </c>
      <c r="AB286" s="292">
        <f t="shared" si="139"/>
        <v>0</v>
      </c>
      <c r="AC286" s="292">
        <f t="shared" si="156"/>
        <v>645</v>
      </c>
      <c r="AD286" s="293"/>
      <c r="AE286" s="293"/>
      <c r="AF286" s="293"/>
      <c r="AG286" s="293"/>
      <c r="AH286" s="293"/>
      <c r="AI286" s="293"/>
      <c r="AJ286" s="293"/>
      <c r="AK286" s="292">
        <f t="shared" si="157"/>
        <v>645</v>
      </c>
      <c r="AL286" s="293">
        <v>645</v>
      </c>
      <c r="AM286" s="292">
        <f t="shared" si="140"/>
        <v>0</v>
      </c>
      <c r="AN286" s="292">
        <f t="shared" si="158"/>
        <v>645</v>
      </c>
      <c r="AO286" s="293"/>
      <c r="AP286" s="293"/>
      <c r="AQ286" s="293"/>
      <c r="AR286" s="293"/>
      <c r="AS286" s="293"/>
      <c r="AT286" s="293"/>
      <c r="AU286" s="293"/>
      <c r="AV286" s="292">
        <f t="shared" si="159"/>
        <v>645</v>
      </c>
      <c r="AW286" s="293">
        <v>645</v>
      </c>
      <c r="AX286" s="292">
        <f t="shared" si="141"/>
        <v>0</v>
      </c>
      <c r="AY286" s="137" t="str">
        <f t="shared" si="137"/>
        <v>*</v>
      </c>
      <c r="AZ286" s="137" t="str">
        <f>IF(F286&gt;P286,"!!!","")</f>
        <v/>
      </c>
      <c r="BA286" s="143" t="str">
        <f>IF(F286='База 2019'!AX292,"","!!!!!")</f>
        <v/>
      </c>
      <c r="BD286" s="143" t="str">
        <f t="shared" si="151"/>
        <v>MODERN-SERVICE</v>
      </c>
    </row>
    <row r="287" spans="1:57" ht="12">
      <c r="A287" s="288">
        <v>273</v>
      </c>
      <c r="B287" s="289" t="s">
        <v>1564</v>
      </c>
      <c r="C287" s="290" t="s">
        <v>14</v>
      </c>
      <c r="D287" s="290"/>
      <c r="E287" s="291">
        <v>70</v>
      </c>
      <c r="F287" s="292">
        <v>0</v>
      </c>
      <c r="G287" s="292">
        <f t="shared" si="152"/>
        <v>210</v>
      </c>
      <c r="H287" s="293"/>
      <c r="I287" s="293"/>
      <c r="J287" s="293"/>
      <c r="K287" s="293"/>
      <c r="L287" s="293"/>
      <c r="M287" s="293"/>
      <c r="N287" s="293"/>
      <c r="O287" s="292">
        <f t="shared" si="153"/>
        <v>210</v>
      </c>
      <c r="P287" s="293">
        <v>210</v>
      </c>
      <c r="Q287" s="292">
        <f t="shared" si="138"/>
        <v>0</v>
      </c>
      <c r="R287" s="292">
        <f t="shared" si="154"/>
        <v>210</v>
      </c>
      <c r="S287" s="293"/>
      <c r="T287" s="293"/>
      <c r="U287" s="293"/>
      <c r="V287" s="293"/>
      <c r="W287" s="293">
        <v>100</v>
      </c>
      <c r="X287" s="293"/>
      <c r="Y287" s="293"/>
      <c r="Z287" s="292">
        <f t="shared" si="155"/>
        <v>310</v>
      </c>
      <c r="AA287" s="293"/>
      <c r="AB287" s="292">
        <f t="shared" si="139"/>
        <v>310</v>
      </c>
      <c r="AC287" s="292">
        <f t="shared" si="156"/>
        <v>210</v>
      </c>
      <c r="AD287" s="293"/>
      <c r="AE287" s="293"/>
      <c r="AF287" s="293"/>
      <c r="AG287" s="293"/>
      <c r="AH287" s="293"/>
      <c r="AI287" s="293"/>
      <c r="AJ287" s="293"/>
      <c r="AK287" s="292">
        <f t="shared" si="157"/>
        <v>210</v>
      </c>
      <c r="AL287" s="293">
        <v>730</v>
      </c>
      <c r="AM287" s="292">
        <f t="shared" si="140"/>
        <v>-210</v>
      </c>
      <c r="AN287" s="292">
        <f t="shared" si="158"/>
        <v>210</v>
      </c>
      <c r="AO287" s="293">
        <v>50</v>
      </c>
      <c r="AP287" s="293"/>
      <c r="AQ287" s="293"/>
      <c r="AR287" s="293"/>
      <c r="AS287" s="293"/>
      <c r="AT287" s="293"/>
      <c r="AU287" s="293"/>
      <c r="AV287" s="292">
        <f t="shared" si="159"/>
        <v>260</v>
      </c>
      <c r="AW287" s="293"/>
      <c r="AX287" s="292">
        <f t="shared" si="141"/>
        <v>50</v>
      </c>
      <c r="AY287" s="137" t="str">
        <f t="shared" si="137"/>
        <v/>
      </c>
      <c r="AZ287" s="143"/>
      <c r="BA287" s="143" t="str">
        <f>IF(F287='База 2019'!AX293,"","!!!!!")</f>
        <v/>
      </c>
      <c r="BD287" s="143" t="str">
        <f t="shared" si="151"/>
        <v>MODERNUS</v>
      </c>
    </row>
    <row r="288" spans="1:57" ht="12">
      <c r="A288" s="288">
        <v>274</v>
      </c>
      <c r="B288" s="289" t="s">
        <v>1362</v>
      </c>
      <c r="C288" s="290" t="s">
        <v>23</v>
      </c>
      <c r="D288" s="290" t="s">
        <v>1363</v>
      </c>
      <c r="E288" s="291">
        <v>50</v>
      </c>
      <c r="F288" s="292">
        <v>1200</v>
      </c>
      <c r="G288" s="292">
        <f t="shared" si="152"/>
        <v>150</v>
      </c>
      <c r="H288" s="293"/>
      <c r="I288" s="293"/>
      <c r="J288" s="293"/>
      <c r="K288" s="293"/>
      <c r="L288" s="293"/>
      <c r="M288" s="293"/>
      <c r="N288" s="293"/>
      <c r="O288" s="292">
        <f t="shared" si="153"/>
        <v>150</v>
      </c>
      <c r="P288" s="293"/>
      <c r="Q288" s="292">
        <f t="shared" si="138"/>
        <v>1350</v>
      </c>
      <c r="R288" s="292">
        <f t="shared" si="154"/>
        <v>150</v>
      </c>
      <c r="S288" s="293"/>
      <c r="T288" s="293"/>
      <c r="U288" s="293"/>
      <c r="V288" s="293"/>
      <c r="W288" s="293"/>
      <c r="X288" s="293"/>
      <c r="Y288" s="293"/>
      <c r="Z288" s="292">
        <f t="shared" si="155"/>
        <v>150</v>
      </c>
      <c r="AA288" s="293"/>
      <c r="AB288" s="292">
        <f t="shared" si="139"/>
        <v>1500</v>
      </c>
      <c r="AC288" s="292">
        <f t="shared" si="156"/>
        <v>150</v>
      </c>
      <c r="AD288" s="293"/>
      <c r="AE288" s="293"/>
      <c r="AF288" s="293"/>
      <c r="AG288" s="293"/>
      <c r="AH288" s="293"/>
      <c r="AI288" s="293"/>
      <c r="AJ288" s="293"/>
      <c r="AK288" s="292">
        <f t="shared" si="157"/>
        <v>150</v>
      </c>
      <c r="AL288" s="293"/>
      <c r="AM288" s="292">
        <f t="shared" si="140"/>
        <v>1650</v>
      </c>
      <c r="AN288" s="292">
        <f t="shared" si="158"/>
        <v>150</v>
      </c>
      <c r="AO288" s="293"/>
      <c r="AP288" s="293"/>
      <c r="AQ288" s="293"/>
      <c r="AR288" s="293"/>
      <c r="AS288" s="293"/>
      <c r="AT288" s="293"/>
      <c r="AU288" s="293"/>
      <c r="AV288" s="292">
        <f t="shared" si="159"/>
        <v>150</v>
      </c>
      <c r="AW288" s="293"/>
      <c r="AX288" s="292">
        <f t="shared" si="141"/>
        <v>1800</v>
      </c>
      <c r="AZ288" s="143"/>
      <c r="BA288" s="143" t="str">
        <f>IF(F288='База 2019'!AX294,"","!!!!!")</f>
        <v>!!!!!</v>
      </c>
      <c r="BD288" s="143" t="str">
        <f t="shared" si="151"/>
        <v>MOL DEVELOPMENT</v>
      </c>
    </row>
    <row r="289" spans="1:56" ht="12">
      <c r="A289" s="288">
        <v>275</v>
      </c>
      <c r="B289" s="289" t="s">
        <v>1571</v>
      </c>
      <c r="C289" s="290" t="s">
        <v>23</v>
      </c>
      <c r="D289" s="290"/>
      <c r="E289" s="291">
        <v>300</v>
      </c>
      <c r="F289" s="292">
        <v>0</v>
      </c>
      <c r="G289" s="292">
        <f t="shared" si="152"/>
        <v>900</v>
      </c>
      <c r="H289" s="293"/>
      <c r="I289" s="293"/>
      <c r="J289" s="293">
        <v>1105</v>
      </c>
      <c r="K289" s="293"/>
      <c r="L289" s="293">
        <v>100</v>
      </c>
      <c r="M289" s="293"/>
      <c r="N289" s="293"/>
      <c r="O289" s="292">
        <f t="shared" si="153"/>
        <v>2105</v>
      </c>
      <c r="P289" s="293">
        <v>3194</v>
      </c>
      <c r="Q289" s="292">
        <f t="shared" si="138"/>
        <v>-1089</v>
      </c>
      <c r="R289" s="292">
        <f t="shared" si="154"/>
        <v>900</v>
      </c>
      <c r="S289" s="293"/>
      <c r="T289" s="293">
        <v>124</v>
      </c>
      <c r="U289" s="293">
        <v>1089</v>
      </c>
      <c r="V289" s="293"/>
      <c r="W289" s="293"/>
      <c r="X289" s="293"/>
      <c r="Y289" s="293"/>
      <c r="Z289" s="292">
        <f t="shared" si="155"/>
        <v>2113</v>
      </c>
      <c r="AA289" s="293">
        <v>2824</v>
      </c>
      <c r="AB289" s="292">
        <f t="shared" si="139"/>
        <v>-1800</v>
      </c>
      <c r="AC289" s="292">
        <f t="shared" si="156"/>
        <v>900</v>
      </c>
      <c r="AD289" s="293"/>
      <c r="AE289" s="293"/>
      <c r="AF289" s="293"/>
      <c r="AG289" s="293"/>
      <c r="AH289" s="293"/>
      <c r="AI289" s="293"/>
      <c r="AJ289" s="293"/>
      <c r="AK289" s="292">
        <f t="shared" si="157"/>
        <v>900</v>
      </c>
      <c r="AL289" s="293"/>
      <c r="AM289" s="292">
        <f t="shared" si="140"/>
        <v>-900</v>
      </c>
      <c r="AN289" s="292">
        <f t="shared" si="158"/>
        <v>900</v>
      </c>
      <c r="AO289" s="293">
        <v>150</v>
      </c>
      <c r="AP289" s="293"/>
      <c r="AQ289" s="293"/>
      <c r="AR289" s="293"/>
      <c r="AS289" s="293"/>
      <c r="AT289" s="293"/>
      <c r="AU289" s="293"/>
      <c r="AV289" s="292">
        <f t="shared" si="159"/>
        <v>1050</v>
      </c>
      <c r="AW289" s="293">
        <v>150</v>
      </c>
      <c r="AX289" s="292">
        <f t="shared" si="141"/>
        <v>0</v>
      </c>
      <c r="AZ289" s="137" t="str">
        <f t="shared" ref="AZ289:AZ295" si="160">IF(F289&gt;P289,"!!!","")</f>
        <v/>
      </c>
      <c r="BA289" s="143" t="str">
        <f>IF(F289='База 2019'!AX295,"","!!!!!")</f>
        <v>!!!!!</v>
      </c>
      <c r="BD289" s="143" t="str">
        <f t="shared" si="151"/>
        <v>MOLDAGROCONSTRUCȚIA</v>
      </c>
    </row>
    <row r="290" spans="1:56" ht="12">
      <c r="A290" s="288"/>
      <c r="B290" s="289" t="s">
        <v>3382</v>
      </c>
      <c r="C290" s="290" t="s">
        <v>14</v>
      </c>
      <c r="D290" s="290"/>
      <c r="E290" s="291">
        <v>50</v>
      </c>
      <c r="F290" s="292"/>
      <c r="G290" s="292"/>
      <c r="H290" s="293"/>
      <c r="I290" s="293"/>
      <c r="J290" s="293"/>
      <c r="K290" s="293"/>
      <c r="L290" s="293"/>
      <c r="M290" s="293"/>
      <c r="N290" s="293"/>
      <c r="O290" s="292"/>
      <c r="P290" s="293"/>
      <c r="Q290" s="292"/>
      <c r="R290" s="292"/>
      <c r="S290" s="293"/>
      <c r="T290" s="293"/>
      <c r="U290" s="293"/>
      <c r="V290" s="293"/>
      <c r="W290" s="293"/>
      <c r="X290" s="293"/>
      <c r="Y290" s="293"/>
      <c r="Z290" s="292"/>
      <c r="AA290" s="293"/>
      <c r="AB290" s="292"/>
      <c r="AC290" s="292"/>
      <c r="AD290" s="293"/>
      <c r="AE290" s="293"/>
      <c r="AF290" s="293"/>
      <c r="AG290" s="293"/>
      <c r="AH290" s="293"/>
      <c r="AI290" s="293"/>
      <c r="AJ290" s="293"/>
      <c r="AK290" s="292">
        <f t="shared" si="157"/>
        <v>0</v>
      </c>
      <c r="AL290" s="293"/>
      <c r="AM290" s="292"/>
      <c r="AN290" s="292">
        <v>50</v>
      </c>
      <c r="AO290" s="293"/>
      <c r="AP290" s="293"/>
      <c r="AQ290" s="293"/>
      <c r="AR290" s="293"/>
      <c r="AS290" s="293"/>
      <c r="AT290" s="293"/>
      <c r="AU290" s="293"/>
      <c r="AV290" s="292">
        <f t="shared" si="159"/>
        <v>50</v>
      </c>
      <c r="AW290" s="293">
        <v>50</v>
      </c>
      <c r="AX290" s="292">
        <f t="shared" si="141"/>
        <v>0</v>
      </c>
    </row>
    <row r="291" spans="1:56" ht="12">
      <c r="A291" s="288">
        <v>276</v>
      </c>
      <c r="B291" s="289" t="s">
        <v>513</v>
      </c>
      <c r="C291" s="290" t="s">
        <v>23</v>
      </c>
      <c r="D291" s="290" t="s">
        <v>514</v>
      </c>
      <c r="E291" s="291">
        <v>200</v>
      </c>
      <c r="F291" s="292">
        <v>0</v>
      </c>
      <c r="G291" s="292">
        <f t="shared" si="152"/>
        <v>600</v>
      </c>
      <c r="H291" s="293">
        <v>200</v>
      </c>
      <c r="I291" s="293">
        <v>200</v>
      </c>
      <c r="J291" s="293"/>
      <c r="K291" s="293"/>
      <c r="L291" s="293"/>
      <c r="M291" s="293">
        <v>2000</v>
      </c>
      <c r="N291" s="293"/>
      <c r="O291" s="292">
        <f t="shared" si="153"/>
        <v>3000</v>
      </c>
      <c r="P291" s="293">
        <v>3000</v>
      </c>
      <c r="Q291" s="292">
        <f t="shared" si="138"/>
        <v>0</v>
      </c>
      <c r="R291" s="292">
        <f t="shared" si="154"/>
        <v>600</v>
      </c>
      <c r="S291" s="293">
        <v>750</v>
      </c>
      <c r="T291" s="293">
        <v>700</v>
      </c>
      <c r="U291" s="293"/>
      <c r="V291" s="293"/>
      <c r="W291" s="293">
        <v>100</v>
      </c>
      <c r="X291" s="293"/>
      <c r="Y291" s="293">
        <v>300</v>
      </c>
      <c r="Z291" s="292">
        <f t="shared" si="155"/>
        <v>2450</v>
      </c>
      <c r="AA291" s="293">
        <v>2450</v>
      </c>
      <c r="AB291" s="292">
        <f t="shared" si="139"/>
        <v>0</v>
      </c>
      <c r="AC291" s="292">
        <f t="shared" si="156"/>
        <v>600</v>
      </c>
      <c r="AD291" s="293">
        <v>200</v>
      </c>
      <c r="AE291" s="293">
        <v>200</v>
      </c>
      <c r="AF291" s="293"/>
      <c r="AG291" s="293"/>
      <c r="AH291" s="293"/>
      <c r="AI291" s="293"/>
      <c r="AJ291" s="293"/>
      <c r="AK291" s="292">
        <f t="shared" si="157"/>
        <v>1000</v>
      </c>
      <c r="AL291" s="293">
        <v>3695</v>
      </c>
      <c r="AM291" s="292">
        <f t="shared" si="140"/>
        <v>-2695</v>
      </c>
      <c r="AN291" s="292">
        <v>200</v>
      </c>
      <c r="AO291" s="293"/>
      <c r="AP291" s="293"/>
      <c r="AQ291" s="293"/>
      <c r="AR291" s="293"/>
      <c r="AS291" s="293"/>
      <c r="AT291" s="293"/>
      <c r="AU291" s="293">
        <v>2495</v>
      </c>
      <c r="AV291" s="292">
        <f t="shared" si="159"/>
        <v>2695</v>
      </c>
      <c r="AW291" s="293"/>
      <c r="AX291" s="292">
        <f t="shared" si="141"/>
        <v>0</v>
      </c>
      <c r="AY291" s="137" t="str">
        <f t="shared" si="137"/>
        <v>*</v>
      </c>
      <c r="AZ291" s="137" t="str">
        <f t="shared" si="160"/>
        <v/>
      </c>
      <c r="BA291" s="143" t="str">
        <f>IF(F291='База 2019'!AX296,"","!!!!!")</f>
        <v/>
      </c>
      <c r="BD291" s="143" t="str">
        <f t="shared" si="151"/>
        <v>MOLDCELL</v>
      </c>
    </row>
    <row r="292" spans="1:56" ht="12">
      <c r="A292" s="288">
        <v>277</v>
      </c>
      <c r="B292" s="289" t="s">
        <v>515</v>
      </c>
      <c r="C292" s="290" t="s">
        <v>23</v>
      </c>
      <c r="D292" s="290" t="s">
        <v>517</v>
      </c>
      <c r="E292" s="291">
        <v>115</v>
      </c>
      <c r="F292" s="292">
        <v>0</v>
      </c>
      <c r="G292" s="292">
        <f t="shared" si="152"/>
        <v>345</v>
      </c>
      <c r="H292" s="293"/>
      <c r="I292" s="293"/>
      <c r="J292" s="293"/>
      <c r="K292" s="293"/>
      <c r="L292" s="293"/>
      <c r="M292" s="293"/>
      <c r="N292" s="293"/>
      <c r="O292" s="292">
        <f t="shared" si="153"/>
        <v>345</v>
      </c>
      <c r="P292" s="293">
        <v>595</v>
      </c>
      <c r="Q292" s="292">
        <f t="shared" si="138"/>
        <v>-250</v>
      </c>
      <c r="R292" s="292">
        <f t="shared" si="154"/>
        <v>345</v>
      </c>
      <c r="S292" s="293"/>
      <c r="T292" s="293"/>
      <c r="U292" s="293"/>
      <c r="V292" s="293"/>
      <c r="W292" s="293">
        <v>100</v>
      </c>
      <c r="X292" s="293"/>
      <c r="Y292" s="293"/>
      <c r="Z292" s="292">
        <f t="shared" si="155"/>
        <v>445</v>
      </c>
      <c r="AA292" s="293">
        <v>195</v>
      </c>
      <c r="AB292" s="292">
        <f t="shared" si="139"/>
        <v>0</v>
      </c>
      <c r="AC292" s="292">
        <f t="shared" si="156"/>
        <v>345</v>
      </c>
      <c r="AD292" s="293"/>
      <c r="AE292" s="293"/>
      <c r="AF292" s="293"/>
      <c r="AG292" s="293"/>
      <c r="AH292" s="293"/>
      <c r="AI292" s="293"/>
      <c r="AJ292" s="293"/>
      <c r="AK292" s="292">
        <f t="shared" si="157"/>
        <v>345</v>
      </c>
      <c r="AL292" s="293">
        <v>2330</v>
      </c>
      <c r="AM292" s="292">
        <f t="shared" si="140"/>
        <v>-1985</v>
      </c>
      <c r="AN292" s="292">
        <v>115</v>
      </c>
      <c r="AO292" s="293"/>
      <c r="AP292" s="293"/>
      <c r="AQ292" s="293"/>
      <c r="AR292" s="293"/>
      <c r="AS292" s="293"/>
      <c r="AT292" s="293"/>
      <c r="AU292" s="293">
        <v>1870</v>
      </c>
      <c r="AV292" s="292">
        <f t="shared" si="159"/>
        <v>1985</v>
      </c>
      <c r="AW292" s="293"/>
      <c r="AX292" s="292">
        <f t="shared" si="141"/>
        <v>0</v>
      </c>
      <c r="AY292" s="137" t="str">
        <f t="shared" si="137"/>
        <v>*</v>
      </c>
      <c r="AZ292" s="137" t="str">
        <f t="shared" si="160"/>
        <v/>
      </c>
      <c r="BA292" s="143" t="str">
        <f>IF(F292='База 2019'!AX298,"","!!!!!")</f>
        <v/>
      </c>
      <c r="BD292" s="143" t="str">
        <f t="shared" si="151"/>
        <v>MOLDCINEMA</v>
      </c>
    </row>
    <row r="293" spans="1:56" ht="12">
      <c r="A293" s="288">
        <v>278</v>
      </c>
      <c r="B293" s="289" t="s">
        <v>1966</v>
      </c>
      <c r="C293" s="290" t="s">
        <v>14</v>
      </c>
      <c r="D293" s="290" t="s">
        <v>1989</v>
      </c>
      <c r="E293" s="291">
        <v>500</v>
      </c>
      <c r="F293" s="292">
        <v>0</v>
      </c>
      <c r="G293" s="292">
        <f t="shared" si="152"/>
        <v>1500</v>
      </c>
      <c r="H293" s="293">
        <v>50</v>
      </c>
      <c r="I293" s="293"/>
      <c r="J293" s="293"/>
      <c r="K293" s="293"/>
      <c r="L293" s="293"/>
      <c r="M293" s="293"/>
      <c r="N293" s="293"/>
      <c r="O293" s="292">
        <f t="shared" si="153"/>
        <v>1550</v>
      </c>
      <c r="P293" s="293">
        <v>2479</v>
      </c>
      <c r="Q293" s="292">
        <f t="shared" si="138"/>
        <v>-929</v>
      </c>
      <c r="R293" s="292">
        <f t="shared" si="154"/>
        <v>1500</v>
      </c>
      <c r="S293" s="293">
        <v>50</v>
      </c>
      <c r="T293" s="293">
        <v>251</v>
      </c>
      <c r="U293" s="293">
        <v>929</v>
      </c>
      <c r="V293" s="293"/>
      <c r="W293" s="293">
        <v>100</v>
      </c>
      <c r="X293" s="293"/>
      <c r="Y293" s="293"/>
      <c r="Z293" s="292">
        <f t="shared" si="155"/>
        <v>2830</v>
      </c>
      <c r="AA293" s="293">
        <v>1901</v>
      </c>
      <c r="AB293" s="292">
        <f t="shared" si="139"/>
        <v>0</v>
      </c>
      <c r="AC293" s="292">
        <f t="shared" si="156"/>
        <v>1500</v>
      </c>
      <c r="AD293" s="293"/>
      <c r="AE293" s="293">
        <v>151</v>
      </c>
      <c r="AF293" s="293"/>
      <c r="AG293" s="293"/>
      <c r="AH293" s="293"/>
      <c r="AI293" s="293"/>
      <c r="AJ293" s="293"/>
      <c r="AK293" s="292">
        <f t="shared" si="157"/>
        <v>1651</v>
      </c>
      <c r="AL293" s="293">
        <v>1651</v>
      </c>
      <c r="AM293" s="292">
        <f t="shared" si="140"/>
        <v>0</v>
      </c>
      <c r="AN293" s="292">
        <f t="shared" si="158"/>
        <v>1500</v>
      </c>
      <c r="AO293" s="293"/>
      <c r="AP293" s="293">
        <v>150</v>
      </c>
      <c r="AQ293" s="293"/>
      <c r="AR293" s="293"/>
      <c r="AS293" s="293"/>
      <c r="AT293" s="293"/>
      <c r="AU293" s="293"/>
      <c r="AV293" s="292">
        <f t="shared" si="159"/>
        <v>1650</v>
      </c>
      <c r="AW293" s="293">
        <v>1650</v>
      </c>
      <c r="AX293" s="292">
        <f t="shared" si="141"/>
        <v>0</v>
      </c>
      <c r="AY293" s="137" t="str">
        <f t="shared" si="137"/>
        <v>*</v>
      </c>
      <c r="AZ293" s="137" t="str">
        <f t="shared" si="160"/>
        <v/>
      </c>
      <c r="BA293" s="143" t="str">
        <f>IF(F293='База 2019'!AX299,"","!!!!!")</f>
        <v/>
      </c>
      <c r="BD293" s="143" t="str">
        <f t="shared" si="151"/>
        <v>MOLDELINA</v>
      </c>
    </row>
    <row r="294" spans="1:56" ht="12">
      <c r="A294" s="288">
        <v>279</v>
      </c>
      <c r="B294" s="289" t="s">
        <v>1554</v>
      </c>
      <c r="C294" s="290" t="s">
        <v>14</v>
      </c>
      <c r="D294" s="290"/>
      <c r="E294" s="291">
        <v>290</v>
      </c>
      <c r="F294" s="292">
        <v>0</v>
      </c>
      <c r="G294" s="292">
        <f t="shared" si="152"/>
        <v>870</v>
      </c>
      <c r="H294" s="293"/>
      <c r="I294" s="293"/>
      <c r="J294" s="293"/>
      <c r="K294" s="293"/>
      <c r="L294" s="293"/>
      <c r="M294" s="293"/>
      <c r="N294" s="293"/>
      <c r="O294" s="292">
        <f t="shared" si="153"/>
        <v>870</v>
      </c>
      <c r="P294" s="293">
        <v>4350</v>
      </c>
      <c r="Q294" s="292">
        <f t="shared" si="138"/>
        <v>-3480</v>
      </c>
      <c r="R294" s="292">
        <f t="shared" si="154"/>
        <v>870</v>
      </c>
      <c r="S294" s="293">
        <v>50</v>
      </c>
      <c r="T294" s="293"/>
      <c r="U294" s="293"/>
      <c r="V294" s="293"/>
      <c r="W294" s="293">
        <v>100</v>
      </c>
      <c r="X294" s="293"/>
      <c r="Y294" s="293">
        <v>50</v>
      </c>
      <c r="Z294" s="292">
        <f t="shared" si="155"/>
        <v>1070</v>
      </c>
      <c r="AA294" s="293"/>
      <c r="AB294" s="292">
        <f t="shared" si="139"/>
        <v>-2410</v>
      </c>
      <c r="AC294" s="292">
        <f t="shared" si="156"/>
        <v>870</v>
      </c>
      <c r="AD294" s="293"/>
      <c r="AE294" s="293"/>
      <c r="AF294" s="293"/>
      <c r="AG294" s="293"/>
      <c r="AH294" s="293"/>
      <c r="AI294" s="293"/>
      <c r="AJ294" s="293"/>
      <c r="AK294" s="292">
        <f t="shared" si="157"/>
        <v>870</v>
      </c>
      <c r="AL294" s="293"/>
      <c r="AM294" s="292">
        <f t="shared" si="140"/>
        <v>-1540</v>
      </c>
      <c r="AN294" s="292">
        <f t="shared" si="158"/>
        <v>870</v>
      </c>
      <c r="AO294" s="293"/>
      <c r="AP294" s="293"/>
      <c r="AQ294" s="293"/>
      <c r="AR294" s="293"/>
      <c r="AS294" s="293"/>
      <c r="AT294" s="293"/>
      <c r="AU294" s="293"/>
      <c r="AV294" s="292">
        <f t="shared" si="159"/>
        <v>870</v>
      </c>
      <c r="AW294" s="293"/>
      <c r="AX294" s="292">
        <f t="shared" si="141"/>
        <v>-670</v>
      </c>
      <c r="AY294" s="137" t="str">
        <f t="shared" si="137"/>
        <v/>
      </c>
      <c r="AZ294" s="143" t="str">
        <f t="shared" si="160"/>
        <v/>
      </c>
      <c r="BA294" s="143" t="str">
        <f>IF(F294='База 2019'!AX300,"","!!!!!")</f>
        <v/>
      </c>
      <c r="BD294" s="143" t="str">
        <f t="shared" si="151"/>
        <v>MOLD-NORD</v>
      </c>
    </row>
    <row r="295" spans="1:56" ht="12">
      <c r="A295" s="288">
        <v>280</v>
      </c>
      <c r="B295" s="289" t="s">
        <v>1565</v>
      </c>
      <c r="C295" s="290" t="s">
        <v>23</v>
      </c>
      <c r="D295" s="290"/>
      <c r="E295" s="291">
        <v>75</v>
      </c>
      <c r="F295" s="292">
        <v>0</v>
      </c>
      <c r="G295" s="292">
        <f t="shared" si="152"/>
        <v>225</v>
      </c>
      <c r="H295" s="293"/>
      <c r="I295" s="293"/>
      <c r="J295" s="293"/>
      <c r="K295" s="293"/>
      <c r="L295" s="293"/>
      <c r="M295" s="293"/>
      <c r="N295" s="293"/>
      <c r="O295" s="292">
        <f t="shared" si="153"/>
        <v>225</v>
      </c>
      <c r="P295" s="293">
        <v>900</v>
      </c>
      <c r="Q295" s="292">
        <f t="shared" ref="Q295:Q321" si="161">F295+O295-P295</f>
        <v>-675</v>
      </c>
      <c r="R295" s="292">
        <f t="shared" si="154"/>
        <v>225</v>
      </c>
      <c r="S295" s="293"/>
      <c r="T295" s="293"/>
      <c r="U295" s="293"/>
      <c r="V295" s="293"/>
      <c r="W295" s="293"/>
      <c r="X295" s="293"/>
      <c r="Y295" s="293"/>
      <c r="Z295" s="292">
        <f t="shared" si="155"/>
        <v>225</v>
      </c>
      <c r="AA295" s="293">
        <v>100</v>
      </c>
      <c r="AB295" s="292">
        <f t="shared" ref="AB295:AB321" si="162">Q295+Z295-AA295</f>
        <v>-550</v>
      </c>
      <c r="AC295" s="292">
        <f t="shared" si="156"/>
        <v>225</v>
      </c>
      <c r="AD295" s="293"/>
      <c r="AE295" s="293"/>
      <c r="AF295" s="293"/>
      <c r="AG295" s="293"/>
      <c r="AH295" s="293">
        <v>100</v>
      </c>
      <c r="AI295" s="293"/>
      <c r="AJ295" s="293"/>
      <c r="AK295" s="292">
        <f t="shared" si="157"/>
        <v>325</v>
      </c>
      <c r="AL295" s="293">
        <v>1720</v>
      </c>
      <c r="AM295" s="292">
        <f t="shared" ref="AM295:AM321" si="163">AB295+AK295-AL295</f>
        <v>-1945</v>
      </c>
      <c r="AN295" s="292">
        <f t="shared" si="158"/>
        <v>225</v>
      </c>
      <c r="AO295" s="293"/>
      <c r="AP295" s="293"/>
      <c r="AQ295" s="293"/>
      <c r="AR295" s="293"/>
      <c r="AS295" s="293"/>
      <c r="AT295" s="293"/>
      <c r="AU295" s="293">
        <v>1720</v>
      </c>
      <c r="AV295" s="292">
        <f t="shared" si="159"/>
        <v>1945</v>
      </c>
      <c r="AW295" s="293"/>
      <c r="AX295" s="292">
        <f t="shared" ref="AX295:AX321" si="164">AM295+AV295-AW295</f>
        <v>0</v>
      </c>
      <c r="AY295" s="137" t="str">
        <f t="shared" si="137"/>
        <v>*</v>
      </c>
      <c r="AZ295" s="143" t="str">
        <f t="shared" si="160"/>
        <v/>
      </c>
      <c r="BA295" s="143" t="str">
        <f>IF(F295='База 2019'!AX301,"","!!!!!")</f>
        <v/>
      </c>
      <c r="BD295" s="143" t="str">
        <f t="shared" si="151"/>
        <v>MOLDOVA-FILM</v>
      </c>
    </row>
    <row r="296" spans="1:56" ht="12">
      <c r="A296" s="288">
        <v>281</v>
      </c>
      <c r="B296" s="289" t="s">
        <v>518</v>
      </c>
      <c r="C296" s="290" t="s">
        <v>14</v>
      </c>
      <c r="D296" s="290" t="s">
        <v>1148</v>
      </c>
      <c r="E296" s="291">
        <v>70</v>
      </c>
      <c r="F296" s="292">
        <v>0</v>
      </c>
      <c r="G296" s="292">
        <f t="shared" si="152"/>
        <v>210</v>
      </c>
      <c r="H296" s="293"/>
      <c r="I296" s="293"/>
      <c r="J296" s="293"/>
      <c r="K296" s="293"/>
      <c r="L296" s="293"/>
      <c r="M296" s="293"/>
      <c r="N296" s="293"/>
      <c r="O296" s="292">
        <f t="shared" si="153"/>
        <v>210</v>
      </c>
      <c r="P296" s="293">
        <v>500</v>
      </c>
      <c r="Q296" s="292">
        <f t="shared" si="161"/>
        <v>-290</v>
      </c>
      <c r="R296" s="292">
        <f t="shared" si="154"/>
        <v>210</v>
      </c>
      <c r="S296" s="293"/>
      <c r="T296" s="293"/>
      <c r="U296" s="293"/>
      <c r="V296" s="293"/>
      <c r="W296" s="293"/>
      <c r="X296" s="293"/>
      <c r="Y296" s="293"/>
      <c r="Z296" s="292">
        <f t="shared" si="155"/>
        <v>210</v>
      </c>
      <c r="AA296" s="293"/>
      <c r="AB296" s="292">
        <f t="shared" si="162"/>
        <v>-80</v>
      </c>
      <c r="AC296" s="292">
        <f t="shared" si="156"/>
        <v>210</v>
      </c>
      <c r="AD296" s="293"/>
      <c r="AE296" s="293"/>
      <c r="AF296" s="293"/>
      <c r="AG296" s="293"/>
      <c r="AH296" s="293">
        <v>100</v>
      </c>
      <c r="AI296" s="293"/>
      <c r="AJ296" s="293"/>
      <c r="AK296" s="292">
        <f t="shared" si="157"/>
        <v>310</v>
      </c>
      <c r="AL296" s="293">
        <v>230</v>
      </c>
      <c r="AM296" s="292">
        <f t="shared" si="163"/>
        <v>0</v>
      </c>
      <c r="AN296" s="292">
        <f t="shared" si="158"/>
        <v>210</v>
      </c>
      <c r="AO296" s="293"/>
      <c r="AP296" s="293">
        <v>100</v>
      </c>
      <c r="AQ296" s="293"/>
      <c r="AR296" s="293"/>
      <c r="AS296" s="293"/>
      <c r="AT296" s="293"/>
      <c r="AU296" s="293"/>
      <c r="AV296" s="292">
        <f t="shared" si="159"/>
        <v>310</v>
      </c>
      <c r="AW296" s="293">
        <v>210</v>
      </c>
      <c r="AX296" s="292">
        <f t="shared" si="164"/>
        <v>100</v>
      </c>
      <c r="AY296" s="137" t="str">
        <f t="shared" si="137"/>
        <v/>
      </c>
      <c r="AZ296" s="137" t="str">
        <f>IF(F296&gt;P296,"!!!","")</f>
        <v/>
      </c>
      <c r="BA296" s="143" t="str">
        <f>IF(F296='База 2019'!AX302,"","!!!!!")</f>
        <v/>
      </c>
      <c r="BD296" s="143" t="str">
        <f t="shared" si="151"/>
        <v>MOLMETAL</v>
      </c>
    </row>
    <row r="297" spans="1:56" ht="12">
      <c r="A297" s="288">
        <v>282</v>
      </c>
      <c r="B297" s="289" t="s">
        <v>521</v>
      </c>
      <c r="C297" s="290" t="s">
        <v>14</v>
      </c>
      <c r="D297" s="290" t="s">
        <v>523</v>
      </c>
      <c r="E297" s="291">
        <v>215</v>
      </c>
      <c r="F297" s="292">
        <v>0</v>
      </c>
      <c r="G297" s="292">
        <f t="shared" si="152"/>
        <v>645</v>
      </c>
      <c r="H297" s="293"/>
      <c r="I297" s="293"/>
      <c r="J297" s="293"/>
      <c r="K297" s="293"/>
      <c r="L297" s="293">
        <v>100</v>
      </c>
      <c r="M297" s="293"/>
      <c r="N297" s="293"/>
      <c r="O297" s="292">
        <f t="shared" si="153"/>
        <v>745</v>
      </c>
      <c r="P297" s="293"/>
      <c r="Q297" s="292">
        <f t="shared" si="161"/>
        <v>745</v>
      </c>
      <c r="R297" s="292">
        <f t="shared" si="154"/>
        <v>645</v>
      </c>
      <c r="S297" s="293"/>
      <c r="T297" s="293"/>
      <c r="U297" s="293"/>
      <c r="V297" s="293"/>
      <c r="W297" s="293"/>
      <c r="X297" s="293"/>
      <c r="Y297" s="293"/>
      <c r="Z297" s="292">
        <f t="shared" si="155"/>
        <v>645</v>
      </c>
      <c r="AA297" s="293">
        <v>1935</v>
      </c>
      <c r="AB297" s="292">
        <f t="shared" si="162"/>
        <v>-545</v>
      </c>
      <c r="AC297" s="292">
        <f t="shared" si="156"/>
        <v>645</v>
      </c>
      <c r="AD297" s="293"/>
      <c r="AE297" s="293"/>
      <c r="AF297" s="293"/>
      <c r="AG297" s="293"/>
      <c r="AH297" s="293"/>
      <c r="AI297" s="293"/>
      <c r="AJ297" s="293"/>
      <c r="AK297" s="292">
        <f t="shared" si="157"/>
        <v>645</v>
      </c>
      <c r="AL297" s="293">
        <v>745</v>
      </c>
      <c r="AM297" s="292">
        <f t="shared" si="163"/>
        <v>-645</v>
      </c>
      <c r="AN297" s="292">
        <f t="shared" si="158"/>
        <v>645</v>
      </c>
      <c r="AO297" s="293"/>
      <c r="AP297" s="293"/>
      <c r="AQ297" s="293"/>
      <c r="AR297" s="293"/>
      <c r="AS297" s="293"/>
      <c r="AT297" s="293"/>
      <c r="AU297" s="293"/>
      <c r="AV297" s="292">
        <f t="shared" si="159"/>
        <v>645</v>
      </c>
      <c r="AW297" s="293"/>
      <c r="AX297" s="292">
        <f t="shared" si="164"/>
        <v>0</v>
      </c>
      <c r="AY297" s="137" t="str">
        <f t="shared" si="137"/>
        <v>*</v>
      </c>
      <c r="AZ297" s="143"/>
      <c r="BA297" s="143" t="str">
        <f>IF(F297='База 2019'!AX303,"","!!!!!")</f>
        <v/>
      </c>
      <c r="BD297" s="143" t="str">
        <f t="shared" si="151"/>
        <v>MONOTIP</v>
      </c>
    </row>
    <row r="298" spans="1:56" ht="12">
      <c r="A298" s="288">
        <v>283</v>
      </c>
      <c r="B298" s="289" t="s">
        <v>524</v>
      </c>
      <c r="C298" s="290" t="s">
        <v>23</v>
      </c>
      <c r="D298" s="290" t="s">
        <v>842</v>
      </c>
      <c r="E298" s="291">
        <v>100</v>
      </c>
      <c r="F298" s="292">
        <v>0</v>
      </c>
      <c r="G298" s="292">
        <f t="shared" si="152"/>
        <v>300</v>
      </c>
      <c r="H298" s="293"/>
      <c r="I298" s="293"/>
      <c r="J298" s="293"/>
      <c r="K298" s="293"/>
      <c r="L298" s="293"/>
      <c r="M298" s="293"/>
      <c r="N298" s="293"/>
      <c r="O298" s="292">
        <f t="shared" si="153"/>
        <v>300</v>
      </c>
      <c r="P298" s="293">
        <v>1200</v>
      </c>
      <c r="Q298" s="292">
        <f t="shared" si="161"/>
        <v>-900</v>
      </c>
      <c r="R298" s="292">
        <f t="shared" si="154"/>
        <v>300</v>
      </c>
      <c r="S298" s="293"/>
      <c r="T298" s="293"/>
      <c r="U298" s="293"/>
      <c r="V298" s="293"/>
      <c r="W298" s="293"/>
      <c r="X298" s="293"/>
      <c r="Y298" s="293"/>
      <c r="Z298" s="292">
        <f t="shared" si="155"/>
        <v>300</v>
      </c>
      <c r="AA298" s="293"/>
      <c r="AB298" s="292">
        <f t="shared" si="162"/>
        <v>-600</v>
      </c>
      <c r="AC298" s="292">
        <f t="shared" si="156"/>
        <v>300</v>
      </c>
      <c r="AD298" s="293"/>
      <c r="AE298" s="293"/>
      <c r="AF298" s="293"/>
      <c r="AG298" s="293"/>
      <c r="AH298" s="293"/>
      <c r="AI298" s="293"/>
      <c r="AJ298" s="293"/>
      <c r="AK298" s="292">
        <f t="shared" si="157"/>
        <v>300</v>
      </c>
      <c r="AL298" s="293"/>
      <c r="AM298" s="292">
        <f t="shared" si="163"/>
        <v>-300</v>
      </c>
      <c r="AN298" s="292">
        <f t="shared" si="158"/>
        <v>300</v>
      </c>
      <c r="AO298" s="293"/>
      <c r="AP298" s="293"/>
      <c r="AQ298" s="293"/>
      <c r="AR298" s="293"/>
      <c r="AS298" s="293"/>
      <c r="AT298" s="293"/>
      <c r="AU298" s="293"/>
      <c r="AV298" s="292">
        <f t="shared" si="159"/>
        <v>300</v>
      </c>
      <c r="AW298" s="293"/>
      <c r="AX298" s="292">
        <f t="shared" si="164"/>
        <v>0</v>
      </c>
      <c r="AY298" s="137" t="str">
        <f t="shared" si="137"/>
        <v>*</v>
      </c>
      <c r="AZ298" s="143"/>
      <c r="BA298" s="143" t="str">
        <f>IF(F298='База 2019'!AX304,"","!!!!!")</f>
        <v/>
      </c>
      <c r="BD298" s="143" t="str">
        <f t="shared" si="151"/>
        <v>MONSATO</v>
      </c>
    </row>
    <row r="299" spans="1:56" ht="12">
      <c r="A299" s="288">
        <v>284</v>
      </c>
      <c r="B299" s="289" t="s">
        <v>1579</v>
      </c>
      <c r="C299" s="290" t="s">
        <v>14</v>
      </c>
      <c r="D299" s="290"/>
      <c r="E299" s="291">
        <v>140</v>
      </c>
      <c r="F299" s="292">
        <v>0</v>
      </c>
      <c r="G299" s="292">
        <f t="shared" si="152"/>
        <v>420</v>
      </c>
      <c r="H299" s="293"/>
      <c r="I299" s="293"/>
      <c r="J299" s="293"/>
      <c r="K299" s="293"/>
      <c r="L299" s="293"/>
      <c r="M299" s="293"/>
      <c r="N299" s="293"/>
      <c r="O299" s="292">
        <f t="shared" si="153"/>
        <v>420</v>
      </c>
      <c r="P299" s="293">
        <v>1050</v>
      </c>
      <c r="Q299" s="292">
        <f t="shared" si="161"/>
        <v>-630</v>
      </c>
      <c r="R299" s="292">
        <f t="shared" si="154"/>
        <v>420</v>
      </c>
      <c r="S299" s="293">
        <v>50</v>
      </c>
      <c r="T299" s="293"/>
      <c r="U299" s="293"/>
      <c r="V299" s="293"/>
      <c r="W299" s="293">
        <v>100</v>
      </c>
      <c r="X299" s="293"/>
      <c r="Y299" s="293">
        <v>60</v>
      </c>
      <c r="Z299" s="292">
        <f t="shared" si="155"/>
        <v>630</v>
      </c>
      <c r="AA299" s="293"/>
      <c r="AB299" s="292">
        <f t="shared" si="162"/>
        <v>0</v>
      </c>
      <c r="AC299" s="292">
        <f t="shared" si="156"/>
        <v>420</v>
      </c>
      <c r="AD299" s="293"/>
      <c r="AE299" s="293"/>
      <c r="AF299" s="293"/>
      <c r="AG299" s="293"/>
      <c r="AH299" s="293"/>
      <c r="AI299" s="293"/>
      <c r="AJ299" s="293"/>
      <c r="AK299" s="292">
        <f t="shared" si="157"/>
        <v>420</v>
      </c>
      <c r="AL299" s="293"/>
      <c r="AM299" s="292">
        <f t="shared" si="163"/>
        <v>420</v>
      </c>
      <c r="AN299" s="292">
        <f t="shared" si="158"/>
        <v>420</v>
      </c>
      <c r="AO299" s="293"/>
      <c r="AP299" s="293"/>
      <c r="AQ299" s="293"/>
      <c r="AR299" s="293"/>
      <c r="AS299" s="293"/>
      <c r="AT299" s="293"/>
      <c r="AU299" s="293"/>
      <c r="AV299" s="292">
        <f t="shared" si="159"/>
        <v>420</v>
      </c>
      <c r="AW299" s="293">
        <v>840</v>
      </c>
      <c r="AX299" s="292">
        <f t="shared" si="164"/>
        <v>0</v>
      </c>
      <c r="AY299" s="137" t="str">
        <f t="shared" si="137"/>
        <v>*</v>
      </c>
      <c r="AZ299" s="137" t="str">
        <f>IF(F299&gt;P299,"!!!","")</f>
        <v/>
      </c>
      <c r="BA299" s="143" t="str">
        <f>IF(F299='База 2019'!AX305,"","!!!!!")</f>
        <v/>
      </c>
      <c r="BD299" s="143" t="str">
        <f t="shared" si="151"/>
        <v>MONTATOR</v>
      </c>
    </row>
    <row r="300" spans="1:56" ht="12">
      <c r="A300" s="288">
        <v>285</v>
      </c>
      <c r="B300" s="306" t="s">
        <v>526</v>
      </c>
      <c r="C300" s="307" t="s">
        <v>14</v>
      </c>
      <c r="D300" s="307" t="s">
        <v>528</v>
      </c>
      <c r="E300" s="309">
        <v>235</v>
      </c>
      <c r="F300" s="292">
        <v>2816</v>
      </c>
      <c r="G300" s="292">
        <f t="shared" si="152"/>
        <v>705</v>
      </c>
      <c r="H300" s="293"/>
      <c r="I300" s="293"/>
      <c r="J300" s="293"/>
      <c r="K300" s="293"/>
      <c r="L300" s="293"/>
      <c r="M300" s="293"/>
      <c r="N300" s="293"/>
      <c r="O300" s="292">
        <f t="shared" si="153"/>
        <v>705</v>
      </c>
      <c r="P300" s="293"/>
      <c r="Q300" s="292">
        <f t="shared" si="161"/>
        <v>3521</v>
      </c>
      <c r="R300" s="292">
        <f t="shared" si="154"/>
        <v>705</v>
      </c>
      <c r="S300" s="293"/>
      <c r="T300" s="293"/>
      <c r="U300" s="293"/>
      <c r="V300" s="293"/>
      <c r="W300" s="293"/>
      <c r="X300" s="293"/>
      <c r="Y300" s="293"/>
      <c r="Z300" s="292">
        <f t="shared" si="155"/>
        <v>705</v>
      </c>
      <c r="AA300" s="293"/>
      <c r="AB300" s="292">
        <f t="shared" si="162"/>
        <v>4226</v>
      </c>
      <c r="AC300" s="292">
        <f t="shared" si="156"/>
        <v>705</v>
      </c>
      <c r="AD300" s="293"/>
      <c r="AE300" s="293"/>
      <c r="AF300" s="293"/>
      <c r="AG300" s="293"/>
      <c r="AH300" s="293"/>
      <c r="AI300" s="293"/>
      <c r="AJ300" s="293"/>
      <c r="AK300" s="292">
        <f t="shared" si="157"/>
        <v>705</v>
      </c>
      <c r="AL300" s="293"/>
      <c r="AM300" s="292">
        <f t="shared" si="163"/>
        <v>4931</v>
      </c>
      <c r="AN300" s="292">
        <f t="shared" si="158"/>
        <v>705</v>
      </c>
      <c r="AO300" s="293"/>
      <c r="AP300" s="293"/>
      <c r="AQ300" s="293"/>
      <c r="AR300" s="293"/>
      <c r="AS300" s="293"/>
      <c r="AT300" s="293"/>
      <c r="AU300" s="293"/>
      <c r="AV300" s="292">
        <f t="shared" si="159"/>
        <v>705</v>
      </c>
      <c r="AW300" s="293"/>
      <c r="AX300" s="292">
        <f t="shared" si="164"/>
        <v>5636</v>
      </c>
      <c r="AY300" s="137" t="str">
        <f t="shared" si="137"/>
        <v/>
      </c>
      <c r="AZ300" s="143"/>
      <c r="BA300" s="143" t="str">
        <f>IF(F300='База 2019'!AX306,"","!!!!!")</f>
        <v>!!!!!</v>
      </c>
      <c r="BD300" s="143" t="str">
        <f t="shared" si="151"/>
        <v>MONTEC</v>
      </c>
    </row>
    <row r="301" spans="1:56" ht="12">
      <c r="A301" s="288">
        <v>286</v>
      </c>
      <c r="B301" s="289" t="s">
        <v>529</v>
      </c>
      <c r="C301" s="290" t="s">
        <v>23</v>
      </c>
      <c r="D301" s="290" t="s">
        <v>531</v>
      </c>
      <c r="E301" s="291">
        <v>185</v>
      </c>
      <c r="F301" s="292">
        <v>0</v>
      </c>
      <c r="G301" s="292">
        <f t="shared" si="152"/>
        <v>555</v>
      </c>
      <c r="H301" s="293"/>
      <c r="I301" s="293"/>
      <c r="J301" s="293"/>
      <c r="K301" s="293"/>
      <c r="L301" s="293"/>
      <c r="M301" s="293"/>
      <c r="N301" s="293"/>
      <c r="O301" s="292">
        <f t="shared" si="153"/>
        <v>555</v>
      </c>
      <c r="P301" s="293">
        <v>1110</v>
      </c>
      <c r="Q301" s="292">
        <f t="shared" si="161"/>
        <v>-555</v>
      </c>
      <c r="R301" s="292">
        <f t="shared" si="154"/>
        <v>555</v>
      </c>
      <c r="S301" s="293"/>
      <c r="T301" s="293"/>
      <c r="U301" s="293"/>
      <c r="V301" s="293"/>
      <c r="W301" s="293"/>
      <c r="X301" s="293"/>
      <c r="Y301" s="293"/>
      <c r="Z301" s="292">
        <f t="shared" si="155"/>
        <v>555</v>
      </c>
      <c r="AA301" s="293"/>
      <c r="AB301" s="292">
        <f t="shared" si="162"/>
        <v>0</v>
      </c>
      <c r="AC301" s="292">
        <f t="shared" si="156"/>
        <v>555</v>
      </c>
      <c r="AD301" s="293"/>
      <c r="AE301" s="293"/>
      <c r="AF301" s="293"/>
      <c r="AG301" s="293"/>
      <c r="AH301" s="293"/>
      <c r="AI301" s="293"/>
      <c r="AJ301" s="293"/>
      <c r="AK301" s="292">
        <f t="shared" si="157"/>
        <v>555</v>
      </c>
      <c r="AL301" s="293">
        <v>1110</v>
      </c>
      <c r="AM301" s="292">
        <f t="shared" si="163"/>
        <v>-555</v>
      </c>
      <c r="AN301" s="292">
        <f t="shared" si="158"/>
        <v>555</v>
      </c>
      <c r="AO301" s="293"/>
      <c r="AP301" s="293"/>
      <c r="AQ301" s="293"/>
      <c r="AR301" s="293"/>
      <c r="AS301" s="293"/>
      <c r="AT301" s="293"/>
      <c r="AU301" s="293"/>
      <c r="AV301" s="292">
        <f t="shared" si="159"/>
        <v>555</v>
      </c>
      <c r="AW301" s="293"/>
      <c r="AX301" s="292">
        <f t="shared" si="164"/>
        <v>0</v>
      </c>
      <c r="AY301" s="137" t="str">
        <f t="shared" si="137"/>
        <v>*</v>
      </c>
      <c r="AZ301" s="143"/>
      <c r="BA301" s="143" t="str">
        <f>IF(F301='База 2019'!AX307,"","!!!!!")</f>
        <v>!!!!!</v>
      </c>
      <c r="BD301" s="143" t="str">
        <f t="shared" si="151"/>
        <v>MOSCOVA</v>
      </c>
    </row>
    <row r="302" spans="1:56" ht="12">
      <c r="A302" s="288">
        <v>287</v>
      </c>
      <c r="B302" s="289" t="s">
        <v>532</v>
      </c>
      <c r="C302" s="290" t="s">
        <v>14</v>
      </c>
      <c r="D302" s="290" t="s">
        <v>1035</v>
      </c>
      <c r="E302" s="291">
        <v>85</v>
      </c>
      <c r="F302" s="292">
        <v>-180</v>
      </c>
      <c r="G302" s="292">
        <f t="shared" si="152"/>
        <v>255</v>
      </c>
      <c r="H302" s="293"/>
      <c r="I302" s="293"/>
      <c r="J302" s="293"/>
      <c r="K302" s="293"/>
      <c r="L302" s="293"/>
      <c r="M302" s="293"/>
      <c r="N302" s="293"/>
      <c r="O302" s="292">
        <f t="shared" si="153"/>
        <v>255</v>
      </c>
      <c r="P302" s="293"/>
      <c r="Q302" s="292">
        <f t="shared" si="161"/>
        <v>75</v>
      </c>
      <c r="R302" s="292">
        <f t="shared" si="154"/>
        <v>255</v>
      </c>
      <c r="S302" s="293"/>
      <c r="T302" s="293"/>
      <c r="U302" s="293"/>
      <c r="V302" s="293"/>
      <c r="W302" s="293"/>
      <c r="X302" s="293"/>
      <c r="Y302" s="293"/>
      <c r="Z302" s="292">
        <f t="shared" si="155"/>
        <v>255</v>
      </c>
      <c r="AA302" s="293">
        <v>840</v>
      </c>
      <c r="AB302" s="292">
        <f t="shared" si="162"/>
        <v>-510</v>
      </c>
      <c r="AC302" s="292">
        <f t="shared" si="156"/>
        <v>255</v>
      </c>
      <c r="AD302" s="293"/>
      <c r="AE302" s="293"/>
      <c r="AF302" s="293"/>
      <c r="AG302" s="293"/>
      <c r="AH302" s="293">
        <v>100</v>
      </c>
      <c r="AI302" s="293"/>
      <c r="AJ302" s="293"/>
      <c r="AK302" s="292">
        <f t="shared" si="157"/>
        <v>355</v>
      </c>
      <c r="AL302" s="293"/>
      <c r="AM302" s="292">
        <f t="shared" si="163"/>
        <v>-155</v>
      </c>
      <c r="AN302" s="292">
        <f t="shared" si="158"/>
        <v>255</v>
      </c>
      <c r="AO302" s="293"/>
      <c r="AP302" s="293"/>
      <c r="AQ302" s="293"/>
      <c r="AR302" s="293"/>
      <c r="AS302" s="293"/>
      <c r="AT302" s="293"/>
      <c r="AU302" s="293"/>
      <c r="AV302" s="292">
        <f t="shared" si="159"/>
        <v>255</v>
      </c>
      <c r="AW302" s="293">
        <v>100</v>
      </c>
      <c r="AX302" s="292">
        <f t="shared" si="164"/>
        <v>0</v>
      </c>
      <c r="AY302" s="137" t="str">
        <f t="shared" si="137"/>
        <v>*</v>
      </c>
      <c r="AZ302" s="137" t="str">
        <f>IF(F302&gt;P302,"!!!","")</f>
        <v/>
      </c>
      <c r="BA302" s="143" t="str">
        <f>IF(F302='База 2019'!AX308,"","!!!!!")</f>
        <v>!!!!!</v>
      </c>
      <c r="BD302" s="143" t="str">
        <f t="shared" si="151"/>
        <v>MUGUREL-VERDE</v>
      </c>
    </row>
    <row r="303" spans="1:56" ht="12">
      <c r="A303" s="288">
        <v>288</v>
      </c>
      <c r="B303" s="329" t="s">
        <v>535</v>
      </c>
      <c r="C303" s="320" t="s">
        <v>30</v>
      </c>
      <c r="D303" s="321"/>
      <c r="E303" s="319"/>
      <c r="F303" s="322">
        <v>1680</v>
      </c>
      <c r="G303" s="299"/>
      <c r="H303" s="300"/>
      <c r="I303" s="300"/>
      <c r="J303" s="300"/>
      <c r="K303" s="300"/>
      <c r="L303" s="300"/>
      <c r="M303" s="300"/>
      <c r="N303" s="300"/>
      <c r="O303" s="299"/>
      <c r="P303" s="300"/>
      <c r="Q303" s="299">
        <f t="shared" si="161"/>
        <v>1680</v>
      </c>
      <c r="R303" s="299"/>
      <c r="S303" s="300"/>
      <c r="T303" s="300"/>
      <c r="U303" s="300"/>
      <c r="V303" s="300"/>
      <c r="W303" s="300"/>
      <c r="X303" s="300"/>
      <c r="Y303" s="300"/>
      <c r="Z303" s="299"/>
      <c r="AA303" s="300"/>
      <c r="AB303" s="299">
        <f t="shared" si="162"/>
        <v>1680</v>
      </c>
      <c r="AC303" s="299"/>
      <c r="AD303" s="300"/>
      <c r="AE303" s="300"/>
      <c r="AF303" s="300"/>
      <c r="AG303" s="300"/>
      <c r="AH303" s="300"/>
      <c r="AI303" s="300"/>
      <c r="AJ303" s="300"/>
      <c r="AK303" s="299"/>
      <c r="AL303" s="300"/>
      <c r="AM303" s="299">
        <f t="shared" si="163"/>
        <v>1680</v>
      </c>
      <c r="AN303" s="299"/>
      <c r="AO303" s="300"/>
      <c r="AP303" s="300"/>
      <c r="AQ303" s="300"/>
      <c r="AR303" s="300"/>
      <c r="AS303" s="300"/>
      <c r="AT303" s="300"/>
      <c r="AU303" s="300"/>
      <c r="AV303" s="299"/>
      <c r="AW303" s="300"/>
      <c r="AX303" s="292">
        <f t="shared" si="164"/>
        <v>1680</v>
      </c>
      <c r="AY303" s="137" t="str">
        <f t="shared" si="137"/>
        <v/>
      </c>
      <c r="AZ303" s="143"/>
      <c r="BA303" s="143" t="str">
        <f>IF(F303='База 2019'!AX309,"","!!!!!")</f>
        <v>!!!!!</v>
      </c>
      <c r="BD303" s="143" t="str">
        <f t="shared" si="151"/>
        <v>NEATUR PRODUKT MOLDOVA</v>
      </c>
    </row>
    <row r="304" spans="1:56" ht="12">
      <c r="A304" s="288">
        <v>289</v>
      </c>
      <c r="B304" s="296" t="s">
        <v>3108</v>
      </c>
      <c r="C304" s="320" t="s">
        <v>30</v>
      </c>
      <c r="D304" s="297" t="s">
        <v>12</v>
      </c>
      <c r="E304" s="298"/>
      <c r="F304" s="299">
        <v>420</v>
      </c>
      <c r="G304" s="299">
        <f t="shared" ref="G304:G309" si="165">E304*3</f>
        <v>0</v>
      </c>
      <c r="H304" s="300"/>
      <c r="I304" s="300"/>
      <c r="J304" s="300"/>
      <c r="K304" s="300"/>
      <c r="L304" s="300"/>
      <c r="M304" s="300"/>
      <c r="N304" s="300"/>
      <c r="O304" s="299">
        <f t="shared" ref="O304:O321" si="166">SUM(G304:N304)</f>
        <v>0</v>
      </c>
      <c r="P304" s="300"/>
      <c r="Q304" s="299">
        <f t="shared" si="161"/>
        <v>420</v>
      </c>
      <c r="R304" s="299">
        <f t="shared" ref="R304:R321" si="167">E304*3</f>
        <v>0</v>
      </c>
      <c r="S304" s="300"/>
      <c r="T304" s="300"/>
      <c r="U304" s="300"/>
      <c r="V304" s="300"/>
      <c r="W304" s="300"/>
      <c r="X304" s="300"/>
      <c r="Y304" s="300"/>
      <c r="Z304" s="299">
        <f t="shared" ref="Z304:Z321" si="168">SUM(R304:Y304)</f>
        <v>0</v>
      </c>
      <c r="AA304" s="300"/>
      <c r="AB304" s="299">
        <f t="shared" si="162"/>
        <v>420</v>
      </c>
      <c r="AC304" s="299">
        <f t="shared" ref="AC304:AC321" si="169">$E304*3</f>
        <v>0</v>
      </c>
      <c r="AD304" s="300"/>
      <c r="AE304" s="300"/>
      <c r="AF304" s="300"/>
      <c r="AG304" s="300"/>
      <c r="AH304" s="300"/>
      <c r="AI304" s="300"/>
      <c r="AJ304" s="300"/>
      <c r="AK304" s="299">
        <f t="shared" ref="AK304:AK321" si="170">SUM(AC304:AJ304)</f>
        <v>0</v>
      </c>
      <c r="AL304" s="300"/>
      <c r="AM304" s="299">
        <f t="shared" si="163"/>
        <v>420</v>
      </c>
      <c r="AN304" s="299">
        <f t="shared" ref="AN304:AN321" si="171">$E304*3</f>
        <v>0</v>
      </c>
      <c r="AO304" s="300"/>
      <c r="AP304" s="300"/>
      <c r="AQ304" s="300"/>
      <c r="AR304" s="300"/>
      <c r="AS304" s="300"/>
      <c r="AT304" s="300"/>
      <c r="AU304" s="300"/>
      <c r="AV304" s="299">
        <f t="shared" ref="AV304:AV321" si="172">SUM(AN304:AU304)</f>
        <v>0</v>
      </c>
      <c r="AW304" s="300"/>
      <c r="AX304" s="292">
        <f t="shared" si="164"/>
        <v>420</v>
      </c>
      <c r="AY304" s="137" t="str">
        <f t="shared" si="137"/>
        <v/>
      </c>
      <c r="AZ304" s="143"/>
      <c r="BA304" s="143" t="str">
        <f>IF(F304='База 2019'!AX310,"","!!!!!")</f>
        <v>!!!!!</v>
      </c>
      <c r="BD304" s="143" t="str">
        <f t="shared" si="151"/>
        <v>NERIS-AGENS (STOP C 01.01.18)</v>
      </c>
    </row>
    <row r="305" spans="1:56" ht="12">
      <c r="A305" s="288">
        <v>290</v>
      </c>
      <c r="B305" s="289" t="s">
        <v>3109</v>
      </c>
      <c r="C305" s="290" t="s">
        <v>23</v>
      </c>
      <c r="D305" s="290" t="s">
        <v>541</v>
      </c>
      <c r="E305" s="291"/>
      <c r="F305" s="292">
        <v>1610</v>
      </c>
      <c r="G305" s="292">
        <f t="shared" si="165"/>
        <v>0</v>
      </c>
      <c r="H305" s="293"/>
      <c r="I305" s="293"/>
      <c r="J305" s="293"/>
      <c r="K305" s="293"/>
      <c r="L305" s="293"/>
      <c r="M305" s="293"/>
      <c r="N305" s="293"/>
      <c r="O305" s="292">
        <f t="shared" si="166"/>
        <v>0</v>
      </c>
      <c r="P305" s="293"/>
      <c r="Q305" s="292">
        <f t="shared" si="161"/>
        <v>1610</v>
      </c>
      <c r="R305" s="292">
        <f t="shared" si="167"/>
        <v>0</v>
      </c>
      <c r="S305" s="293"/>
      <c r="T305" s="293"/>
      <c r="U305" s="293"/>
      <c r="V305" s="293"/>
      <c r="W305" s="293"/>
      <c r="X305" s="293"/>
      <c r="Y305" s="293"/>
      <c r="Z305" s="292">
        <f t="shared" si="168"/>
        <v>0</v>
      </c>
      <c r="AA305" s="293"/>
      <c r="AB305" s="292">
        <f t="shared" si="162"/>
        <v>1610</v>
      </c>
      <c r="AC305" s="292">
        <f t="shared" si="169"/>
        <v>0</v>
      </c>
      <c r="AD305" s="293"/>
      <c r="AE305" s="293"/>
      <c r="AF305" s="293"/>
      <c r="AG305" s="293"/>
      <c r="AH305" s="293"/>
      <c r="AI305" s="293"/>
      <c r="AJ305" s="293"/>
      <c r="AK305" s="292">
        <f t="shared" si="170"/>
        <v>0</v>
      </c>
      <c r="AL305" s="293"/>
      <c r="AM305" s="292">
        <f t="shared" si="163"/>
        <v>1610</v>
      </c>
      <c r="AN305" s="292">
        <f t="shared" si="171"/>
        <v>0</v>
      </c>
      <c r="AO305" s="293"/>
      <c r="AP305" s="293"/>
      <c r="AQ305" s="293"/>
      <c r="AR305" s="293"/>
      <c r="AS305" s="293"/>
      <c r="AT305" s="293"/>
      <c r="AU305" s="293"/>
      <c r="AV305" s="292">
        <f t="shared" si="172"/>
        <v>0</v>
      </c>
      <c r="AW305" s="293"/>
      <c r="AX305" s="292">
        <f t="shared" si="164"/>
        <v>1610</v>
      </c>
      <c r="AZ305" s="143"/>
      <c r="BA305" s="143" t="str">
        <f>IF(F305='База 2019'!AX311,"","!!!!!")</f>
        <v>!!!!!</v>
      </c>
      <c r="BD305" s="143" t="str">
        <f t="shared" si="151"/>
        <v>NISEZAM (EXP.1.12.18)</v>
      </c>
    </row>
    <row r="306" spans="1:56" ht="12">
      <c r="A306" s="288">
        <v>291</v>
      </c>
      <c r="B306" s="289" t="s">
        <v>542</v>
      </c>
      <c r="C306" s="290" t="s">
        <v>14</v>
      </c>
      <c r="D306" s="290" t="s">
        <v>869</v>
      </c>
      <c r="E306" s="291">
        <v>125</v>
      </c>
      <c r="F306" s="292">
        <v>510</v>
      </c>
      <c r="G306" s="292">
        <f t="shared" si="165"/>
        <v>375</v>
      </c>
      <c r="H306" s="293"/>
      <c r="I306" s="293"/>
      <c r="J306" s="293"/>
      <c r="K306" s="293"/>
      <c r="L306" s="293"/>
      <c r="M306" s="293"/>
      <c r="N306" s="293"/>
      <c r="O306" s="292">
        <f t="shared" si="166"/>
        <v>375</v>
      </c>
      <c r="P306" s="293">
        <v>885</v>
      </c>
      <c r="Q306" s="292">
        <f t="shared" si="161"/>
        <v>0</v>
      </c>
      <c r="R306" s="292">
        <f t="shared" si="167"/>
        <v>375</v>
      </c>
      <c r="S306" s="293"/>
      <c r="T306" s="293"/>
      <c r="U306" s="293"/>
      <c r="V306" s="293"/>
      <c r="W306" s="293">
        <v>100</v>
      </c>
      <c r="X306" s="293"/>
      <c r="Y306" s="293"/>
      <c r="Z306" s="292">
        <f t="shared" si="168"/>
        <v>475</v>
      </c>
      <c r="AA306" s="293"/>
      <c r="AB306" s="292">
        <f t="shared" si="162"/>
        <v>475</v>
      </c>
      <c r="AC306" s="292">
        <f t="shared" si="169"/>
        <v>375</v>
      </c>
      <c r="AD306" s="293"/>
      <c r="AE306" s="293">
        <v>100</v>
      </c>
      <c r="AF306" s="293"/>
      <c r="AG306" s="293"/>
      <c r="AH306" s="293"/>
      <c r="AI306" s="293"/>
      <c r="AJ306" s="293"/>
      <c r="AK306" s="292">
        <f t="shared" si="170"/>
        <v>475</v>
      </c>
      <c r="AL306" s="293">
        <v>850</v>
      </c>
      <c r="AM306" s="292">
        <f t="shared" si="163"/>
        <v>100</v>
      </c>
      <c r="AN306" s="292">
        <f t="shared" si="171"/>
        <v>375</v>
      </c>
      <c r="AO306" s="293"/>
      <c r="AP306" s="293"/>
      <c r="AQ306" s="293"/>
      <c r="AR306" s="293"/>
      <c r="AS306" s="293"/>
      <c r="AT306" s="293"/>
      <c r="AU306" s="293"/>
      <c r="AV306" s="292">
        <f t="shared" si="172"/>
        <v>375</v>
      </c>
      <c r="AW306" s="293"/>
      <c r="AX306" s="292">
        <f t="shared" si="164"/>
        <v>475</v>
      </c>
      <c r="AY306" s="137" t="str">
        <f t="shared" ref="AY306:AY368" si="173">IF(AX306=0,"*","")</f>
        <v/>
      </c>
      <c r="AZ306" s="137" t="str">
        <f>IF(F306&gt;P306,"!!!","")</f>
        <v/>
      </c>
      <c r="BA306" s="143" t="str">
        <f>IF(F306='База 2019'!AX312,"","!!!!!")</f>
        <v>!!!!!</v>
      </c>
      <c r="BD306" s="143" t="str">
        <f t="shared" si="151"/>
        <v>NISTRU</v>
      </c>
    </row>
    <row r="307" spans="1:56" ht="12">
      <c r="A307" s="288">
        <v>292</v>
      </c>
      <c r="B307" s="289" t="s">
        <v>1609</v>
      </c>
      <c r="C307" s="290" t="s">
        <v>14</v>
      </c>
      <c r="D307" s="290"/>
      <c r="E307" s="291">
        <v>20</v>
      </c>
      <c r="F307" s="292">
        <v>0</v>
      </c>
      <c r="G307" s="292">
        <f t="shared" si="165"/>
        <v>60</v>
      </c>
      <c r="H307" s="293"/>
      <c r="I307" s="293"/>
      <c r="J307" s="293"/>
      <c r="K307" s="293"/>
      <c r="L307" s="293"/>
      <c r="M307" s="293"/>
      <c r="N307" s="293"/>
      <c r="O307" s="292">
        <f t="shared" si="166"/>
        <v>60</v>
      </c>
      <c r="P307" s="293"/>
      <c r="Q307" s="292">
        <f t="shared" si="161"/>
        <v>60</v>
      </c>
      <c r="R307" s="292">
        <f t="shared" si="167"/>
        <v>60</v>
      </c>
      <c r="S307" s="293"/>
      <c r="T307" s="293"/>
      <c r="U307" s="293"/>
      <c r="V307" s="293"/>
      <c r="W307" s="293"/>
      <c r="X307" s="293"/>
      <c r="Y307" s="293"/>
      <c r="Z307" s="292">
        <f t="shared" si="168"/>
        <v>60</v>
      </c>
      <c r="AA307" s="293"/>
      <c r="AB307" s="292">
        <f t="shared" si="162"/>
        <v>120</v>
      </c>
      <c r="AC307" s="292">
        <f t="shared" si="169"/>
        <v>60</v>
      </c>
      <c r="AD307" s="293"/>
      <c r="AE307" s="293"/>
      <c r="AF307" s="293"/>
      <c r="AG307" s="293"/>
      <c r="AH307" s="293"/>
      <c r="AI307" s="293"/>
      <c r="AJ307" s="293"/>
      <c r="AK307" s="292">
        <f t="shared" si="170"/>
        <v>60</v>
      </c>
      <c r="AL307" s="293"/>
      <c r="AM307" s="292">
        <f t="shared" si="163"/>
        <v>180</v>
      </c>
      <c r="AN307" s="292">
        <f t="shared" si="171"/>
        <v>60</v>
      </c>
      <c r="AO307" s="293"/>
      <c r="AP307" s="293"/>
      <c r="AQ307" s="293"/>
      <c r="AR307" s="293"/>
      <c r="AS307" s="293"/>
      <c r="AT307" s="293"/>
      <c r="AU307" s="293"/>
      <c r="AV307" s="292">
        <f t="shared" si="172"/>
        <v>60</v>
      </c>
      <c r="AW307" s="293">
        <v>220</v>
      </c>
      <c r="AX307" s="292">
        <f t="shared" si="164"/>
        <v>20</v>
      </c>
      <c r="AY307" s="137" t="str">
        <f t="shared" si="173"/>
        <v/>
      </c>
      <c r="AZ307" s="143"/>
      <c r="BA307" s="143" t="str">
        <f>IF(F307='База 2019'!AX313,"","!!!!!")</f>
        <v>!!!!!</v>
      </c>
      <c r="BD307" s="143" t="str">
        <f t="shared" si="151"/>
        <v>NORMA-TEL</v>
      </c>
    </row>
    <row r="308" spans="1:56" ht="12">
      <c r="A308" s="288">
        <v>293</v>
      </c>
      <c r="B308" s="289" t="s">
        <v>546</v>
      </c>
      <c r="C308" s="290" t="s">
        <v>14</v>
      </c>
      <c r="D308" s="290" t="s">
        <v>548</v>
      </c>
      <c r="E308" s="291">
        <v>125</v>
      </c>
      <c r="F308" s="292">
        <v>0</v>
      </c>
      <c r="G308" s="292">
        <f t="shared" si="165"/>
        <v>375</v>
      </c>
      <c r="H308" s="293"/>
      <c r="I308" s="293"/>
      <c r="J308" s="293"/>
      <c r="K308" s="293"/>
      <c r="L308" s="293"/>
      <c r="M308" s="293"/>
      <c r="N308" s="293"/>
      <c r="O308" s="292">
        <f t="shared" si="166"/>
        <v>375</v>
      </c>
      <c r="P308" s="293"/>
      <c r="Q308" s="292">
        <f t="shared" si="161"/>
        <v>375</v>
      </c>
      <c r="R308" s="292">
        <f t="shared" si="167"/>
        <v>375</v>
      </c>
      <c r="S308" s="293"/>
      <c r="T308" s="293"/>
      <c r="U308" s="293"/>
      <c r="V308" s="293"/>
      <c r="W308" s="293"/>
      <c r="X308" s="293"/>
      <c r="Y308" s="293"/>
      <c r="Z308" s="292">
        <f t="shared" si="168"/>
        <v>375</v>
      </c>
      <c r="AA308" s="293">
        <v>1500</v>
      </c>
      <c r="AB308" s="292">
        <f t="shared" si="162"/>
        <v>-750</v>
      </c>
      <c r="AC308" s="292">
        <f t="shared" si="169"/>
        <v>375</v>
      </c>
      <c r="AD308" s="293"/>
      <c r="AE308" s="293"/>
      <c r="AF308" s="293"/>
      <c r="AG308" s="293"/>
      <c r="AH308" s="293">
        <v>100</v>
      </c>
      <c r="AI308" s="293"/>
      <c r="AJ308" s="293"/>
      <c r="AK308" s="292">
        <f t="shared" si="170"/>
        <v>475</v>
      </c>
      <c r="AL308" s="293"/>
      <c r="AM308" s="292">
        <f t="shared" si="163"/>
        <v>-275</v>
      </c>
      <c r="AN308" s="292">
        <f t="shared" si="171"/>
        <v>375</v>
      </c>
      <c r="AO308" s="293"/>
      <c r="AP308" s="293"/>
      <c r="AQ308" s="293"/>
      <c r="AR308" s="293"/>
      <c r="AS308" s="293"/>
      <c r="AT308" s="293"/>
      <c r="AU308" s="293"/>
      <c r="AV308" s="292">
        <f t="shared" si="172"/>
        <v>375</v>
      </c>
      <c r="AW308" s="293"/>
      <c r="AX308" s="292">
        <f t="shared" si="164"/>
        <v>100</v>
      </c>
      <c r="AY308" s="137" t="str">
        <f t="shared" si="173"/>
        <v/>
      </c>
      <c r="AZ308" s="143"/>
      <c r="BA308" s="143" t="str">
        <f>IF(F308='База 2019'!AX314,"","!!!!!")</f>
        <v/>
      </c>
      <c r="BD308" s="143" t="str">
        <f t="shared" si="151"/>
        <v>OLHIONIA</v>
      </c>
    </row>
    <row r="309" spans="1:56" ht="12">
      <c r="A309" s="288">
        <v>294</v>
      </c>
      <c r="B309" s="289" t="s">
        <v>553</v>
      </c>
      <c r="C309" s="290" t="s">
        <v>14</v>
      </c>
      <c r="D309" s="290" t="s">
        <v>554</v>
      </c>
      <c r="E309" s="291">
        <v>160</v>
      </c>
      <c r="F309" s="292">
        <v>0</v>
      </c>
      <c r="G309" s="292">
        <f t="shared" si="165"/>
        <v>480</v>
      </c>
      <c r="H309" s="293"/>
      <c r="I309" s="293"/>
      <c r="J309" s="293"/>
      <c r="K309" s="293"/>
      <c r="L309" s="293"/>
      <c r="M309" s="293"/>
      <c r="N309" s="293"/>
      <c r="O309" s="292">
        <f t="shared" si="166"/>
        <v>480</v>
      </c>
      <c r="P309" s="293">
        <v>480</v>
      </c>
      <c r="Q309" s="292">
        <f t="shared" si="161"/>
        <v>0</v>
      </c>
      <c r="R309" s="292">
        <f t="shared" si="167"/>
        <v>480</v>
      </c>
      <c r="S309" s="293"/>
      <c r="T309" s="293"/>
      <c r="U309" s="293"/>
      <c r="V309" s="293"/>
      <c r="W309" s="293"/>
      <c r="X309" s="293"/>
      <c r="Y309" s="293"/>
      <c r="Z309" s="292">
        <f t="shared" si="168"/>
        <v>480</v>
      </c>
      <c r="AA309" s="293">
        <v>480</v>
      </c>
      <c r="AB309" s="292">
        <f t="shared" si="162"/>
        <v>0</v>
      </c>
      <c r="AC309" s="292">
        <f t="shared" si="169"/>
        <v>480</v>
      </c>
      <c r="AD309" s="293"/>
      <c r="AE309" s="293"/>
      <c r="AF309" s="293"/>
      <c r="AG309" s="293"/>
      <c r="AH309" s="293">
        <v>100</v>
      </c>
      <c r="AI309" s="293"/>
      <c r="AJ309" s="293"/>
      <c r="AK309" s="292">
        <f t="shared" si="170"/>
        <v>580</v>
      </c>
      <c r="AL309" s="293">
        <v>1060</v>
      </c>
      <c r="AM309" s="292">
        <f t="shared" si="163"/>
        <v>-480</v>
      </c>
      <c r="AN309" s="292">
        <f t="shared" si="171"/>
        <v>480</v>
      </c>
      <c r="AO309" s="293"/>
      <c r="AP309" s="293"/>
      <c r="AQ309" s="293"/>
      <c r="AR309" s="293"/>
      <c r="AS309" s="293"/>
      <c r="AT309" s="293"/>
      <c r="AU309" s="293"/>
      <c r="AV309" s="292">
        <f t="shared" si="172"/>
        <v>480</v>
      </c>
      <c r="AW309" s="293"/>
      <c r="AX309" s="292">
        <f t="shared" si="164"/>
        <v>0</v>
      </c>
      <c r="AY309" s="137" t="str">
        <f t="shared" si="173"/>
        <v>*</v>
      </c>
      <c r="AZ309" s="143"/>
      <c r="BA309" s="143" t="str">
        <f>IF(F309='База 2019'!AX315,"","!!!!!")</f>
        <v>!!!!!</v>
      </c>
      <c r="BD309" s="143" t="str">
        <f t="shared" si="151"/>
        <v>OPTIMEDFARM</v>
      </c>
    </row>
    <row r="310" spans="1:56" ht="12">
      <c r="A310" s="288">
        <v>295</v>
      </c>
      <c r="B310" s="289" t="s">
        <v>555</v>
      </c>
      <c r="C310" s="290" t="s">
        <v>14</v>
      </c>
      <c r="D310" s="290" t="s">
        <v>557</v>
      </c>
      <c r="E310" s="291">
        <v>220</v>
      </c>
      <c r="F310" s="292">
        <v>0</v>
      </c>
      <c r="G310" s="292">
        <v>510</v>
      </c>
      <c r="H310" s="293"/>
      <c r="I310" s="293"/>
      <c r="J310" s="293"/>
      <c r="K310" s="293"/>
      <c r="L310" s="293"/>
      <c r="M310" s="293"/>
      <c r="N310" s="293"/>
      <c r="O310" s="292">
        <f t="shared" si="166"/>
        <v>510</v>
      </c>
      <c r="P310" s="293">
        <v>510</v>
      </c>
      <c r="Q310" s="292">
        <f t="shared" si="161"/>
        <v>0</v>
      </c>
      <c r="R310" s="292">
        <f t="shared" si="167"/>
        <v>660</v>
      </c>
      <c r="S310" s="293">
        <v>50</v>
      </c>
      <c r="T310" s="293"/>
      <c r="U310" s="293"/>
      <c r="V310" s="293"/>
      <c r="W310" s="293">
        <v>100</v>
      </c>
      <c r="X310" s="293"/>
      <c r="Y310" s="293"/>
      <c r="Z310" s="292">
        <f t="shared" si="168"/>
        <v>810</v>
      </c>
      <c r="AA310" s="293">
        <v>810</v>
      </c>
      <c r="AB310" s="292">
        <f t="shared" si="162"/>
        <v>0</v>
      </c>
      <c r="AC310" s="292">
        <f t="shared" si="169"/>
        <v>660</v>
      </c>
      <c r="AD310" s="293"/>
      <c r="AE310" s="293">
        <v>190</v>
      </c>
      <c r="AF310" s="293"/>
      <c r="AG310" s="293"/>
      <c r="AH310" s="293"/>
      <c r="AI310" s="293"/>
      <c r="AJ310" s="293"/>
      <c r="AK310" s="292">
        <f t="shared" si="170"/>
        <v>850</v>
      </c>
      <c r="AL310" s="293">
        <v>850</v>
      </c>
      <c r="AM310" s="292">
        <f t="shared" si="163"/>
        <v>0</v>
      </c>
      <c r="AN310" s="292">
        <f t="shared" si="171"/>
        <v>660</v>
      </c>
      <c r="AO310" s="293"/>
      <c r="AP310" s="293"/>
      <c r="AQ310" s="293"/>
      <c r="AR310" s="293"/>
      <c r="AS310" s="293"/>
      <c r="AT310" s="293"/>
      <c r="AU310" s="293"/>
      <c r="AV310" s="292">
        <f t="shared" si="172"/>
        <v>660</v>
      </c>
      <c r="AW310" s="293">
        <v>660</v>
      </c>
      <c r="AX310" s="292">
        <f t="shared" si="164"/>
        <v>0</v>
      </c>
      <c r="AY310" s="137" t="str">
        <f t="shared" si="173"/>
        <v>*</v>
      </c>
      <c r="AZ310" s="143"/>
      <c r="BA310" s="143" t="str">
        <f>IF(F310='База 2019'!AX316,"","!!!!!")</f>
        <v/>
      </c>
      <c r="BD310" s="143" t="str">
        <f t="shared" si="151"/>
        <v>ORIZONT</v>
      </c>
    </row>
    <row r="311" spans="1:56" ht="12">
      <c r="A311" s="288">
        <v>296</v>
      </c>
      <c r="B311" s="294" t="s">
        <v>3392</v>
      </c>
      <c r="C311" s="290" t="s">
        <v>10</v>
      </c>
      <c r="D311" s="290" t="s">
        <v>12</v>
      </c>
      <c r="E311" s="295">
        <v>90</v>
      </c>
      <c r="F311" s="292">
        <v>0</v>
      </c>
      <c r="G311" s="292">
        <f t="shared" ref="G311:G318" si="174">E311*3</f>
        <v>270</v>
      </c>
      <c r="H311" s="293"/>
      <c r="I311" s="293"/>
      <c r="J311" s="293"/>
      <c r="K311" s="293"/>
      <c r="L311" s="293"/>
      <c r="M311" s="293"/>
      <c r="N311" s="293"/>
      <c r="O311" s="292">
        <f t="shared" si="166"/>
        <v>270</v>
      </c>
      <c r="P311" s="293">
        <v>1640</v>
      </c>
      <c r="Q311" s="292">
        <f t="shared" si="161"/>
        <v>-1370</v>
      </c>
      <c r="R311" s="292">
        <f t="shared" si="167"/>
        <v>270</v>
      </c>
      <c r="S311" s="293"/>
      <c r="T311" s="293">
        <v>100</v>
      </c>
      <c r="U311" s="293"/>
      <c r="V311" s="293"/>
      <c r="W311" s="293"/>
      <c r="X311" s="293"/>
      <c r="Y311" s="293">
        <v>1000</v>
      </c>
      <c r="Z311" s="292">
        <f t="shared" si="168"/>
        <v>1370</v>
      </c>
      <c r="AA311" s="293"/>
      <c r="AB311" s="292">
        <f t="shared" si="162"/>
        <v>0</v>
      </c>
      <c r="AC311" s="292"/>
      <c r="AD311" s="293"/>
      <c r="AE311" s="293"/>
      <c r="AF311" s="293"/>
      <c r="AG311" s="293"/>
      <c r="AH311" s="293"/>
      <c r="AI311" s="293"/>
      <c r="AJ311" s="293"/>
      <c r="AK311" s="292">
        <f t="shared" si="170"/>
        <v>0</v>
      </c>
      <c r="AL311" s="293"/>
      <c r="AM311" s="292">
        <f t="shared" si="163"/>
        <v>0</v>
      </c>
      <c r="AN311" s="292"/>
      <c r="AO311" s="293"/>
      <c r="AP311" s="293"/>
      <c r="AQ311" s="293"/>
      <c r="AR311" s="293"/>
      <c r="AS311" s="293"/>
      <c r="AT311" s="293"/>
      <c r="AU311" s="293"/>
      <c r="AV311" s="292">
        <f t="shared" si="172"/>
        <v>0</v>
      </c>
      <c r="AW311" s="293"/>
      <c r="AX311" s="292">
        <f t="shared" si="164"/>
        <v>0</v>
      </c>
      <c r="AY311" s="137" t="str">
        <f t="shared" si="173"/>
        <v>*</v>
      </c>
      <c r="AZ311" s="143"/>
      <c r="BA311" s="143" t="str">
        <f>IF(F311='База 2019'!AX317,"","!!!!!")</f>
        <v/>
      </c>
      <c r="BD311" s="143" t="str">
        <f t="shared" si="151"/>
        <v>ORIZONTUL (НЕ НАЧИСЛЯТЬ)</v>
      </c>
    </row>
    <row r="312" spans="1:56" ht="12">
      <c r="A312" s="288">
        <v>297</v>
      </c>
      <c r="B312" s="294" t="s">
        <v>1370</v>
      </c>
      <c r="C312" s="290" t="s">
        <v>23</v>
      </c>
      <c r="D312" s="290" t="s">
        <v>1368</v>
      </c>
      <c r="E312" s="295">
        <v>180</v>
      </c>
      <c r="F312" s="292">
        <v>0</v>
      </c>
      <c r="G312" s="292">
        <f t="shared" si="174"/>
        <v>540</v>
      </c>
      <c r="H312" s="293"/>
      <c r="I312" s="293"/>
      <c r="J312" s="293"/>
      <c r="K312" s="293"/>
      <c r="L312" s="293"/>
      <c r="M312" s="293"/>
      <c r="N312" s="293"/>
      <c r="O312" s="292">
        <f t="shared" si="166"/>
        <v>540</v>
      </c>
      <c r="P312" s="293">
        <v>2160</v>
      </c>
      <c r="Q312" s="292">
        <f t="shared" si="161"/>
        <v>-1620</v>
      </c>
      <c r="R312" s="292">
        <f t="shared" si="167"/>
        <v>540</v>
      </c>
      <c r="S312" s="293">
        <v>50</v>
      </c>
      <c r="T312" s="293"/>
      <c r="U312" s="293"/>
      <c r="V312" s="293"/>
      <c r="W312" s="293">
        <v>100</v>
      </c>
      <c r="X312" s="293"/>
      <c r="Y312" s="293">
        <v>50</v>
      </c>
      <c r="Z312" s="292">
        <f t="shared" si="168"/>
        <v>740</v>
      </c>
      <c r="AA312" s="293"/>
      <c r="AB312" s="292">
        <f t="shared" si="162"/>
        <v>-880</v>
      </c>
      <c r="AC312" s="292">
        <f t="shared" si="169"/>
        <v>540</v>
      </c>
      <c r="AD312" s="293"/>
      <c r="AE312" s="293">
        <v>100</v>
      </c>
      <c r="AF312" s="293"/>
      <c r="AG312" s="293"/>
      <c r="AH312" s="293"/>
      <c r="AI312" s="293"/>
      <c r="AJ312" s="293"/>
      <c r="AK312" s="292">
        <f t="shared" si="170"/>
        <v>640</v>
      </c>
      <c r="AL312" s="293">
        <v>500</v>
      </c>
      <c r="AM312" s="292">
        <f t="shared" si="163"/>
        <v>-740</v>
      </c>
      <c r="AN312" s="292">
        <f t="shared" si="171"/>
        <v>540</v>
      </c>
      <c r="AO312" s="293">
        <v>50</v>
      </c>
      <c r="AP312" s="293">
        <v>212</v>
      </c>
      <c r="AQ312" s="293"/>
      <c r="AR312" s="293">
        <v>300</v>
      </c>
      <c r="AS312" s="293"/>
      <c r="AT312" s="293"/>
      <c r="AU312" s="293"/>
      <c r="AV312" s="292">
        <f t="shared" si="172"/>
        <v>1102</v>
      </c>
      <c r="AW312" s="293">
        <v>62</v>
      </c>
      <c r="AX312" s="292">
        <f t="shared" si="164"/>
        <v>300</v>
      </c>
      <c r="AZ312" s="143"/>
      <c r="BA312" s="143" t="str">
        <f>IF(F312='База 2019'!AX318,"","!!!!!")</f>
        <v/>
      </c>
      <c r="BD312" s="143" t="str">
        <f t="shared" si="151"/>
        <v>ORIZONTUL-LUX</v>
      </c>
    </row>
    <row r="313" spans="1:56" ht="12">
      <c r="A313" s="288">
        <v>298</v>
      </c>
      <c r="B313" s="289" t="s">
        <v>1967</v>
      </c>
      <c r="C313" s="290" t="s">
        <v>14</v>
      </c>
      <c r="D313" s="290" t="s">
        <v>1990</v>
      </c>
      <c r="E313" s="291">
        <v>440</v>
      </c>
      <c r="F313" s="292">
        <v>0</v>
      </c>
      <c r="G313" s="292">
        <f t="shared" si="174"/>
        <v>1320</v>
      </c>
      <c r="H313" s="293"/>
      <c r="I313" s="293"/>
      <c r="J313" s="293"/>
      <c r="K313" s="293"/>
      <c r="L313" s="293"/>
      <c r="M313" s="293"/>
      <c r="N313" s="293"/>
      <c r="O313" s="292">
        <f t="shared" si="166"/>
        <v>1320</v>
      </c>
      <c r="P313" s="293">
        <v>1620</v>
      </c>
      <c r="Q313" s="292">
        <f t="shared" si="161"/>
        <v>-300</v>
      </c>
      <c r="R313" s="292">
        <f t="shared" si="167"/>
        <v>1320</v>
      </c>
      <c r="S313" s="293"/>
      <c r="T313" s="293"/>
      <c r="U313" s="293"/>
      <c r="V313" s="293">
        <v>300</v>
      </c>
      <c r="W313" s="293">
        <v>100</v>
      </c>
      <c r="X313" s="293"/>
      <c r="Y313" s="293"/>
      <c r="Z313" s="292">
        <f t="shared" si="168"/>
        <v>1720</v>
      </c>
      <c r="AA313" s="293">
        <v>4060</v>
      </c>
      <c r="AB313" s="292">
        <f t="shared" si="162"/>
        <v>-2640</v>
      </c>
      <c r="AC313" s="292">
        <f t="shared" si="169"/>
        <v>1320</v>
      </c>
      <c r="AD313" s="293"/>
      <c r="AE313" s="293"/>
      <c r="AF313" s="293"/>
      <c r="AG313" s="293"/>
      <c r="AH313" s="293"/>
      <c r="AI313" s="293"/>
      <c r="AJ313" s="293"/>
      <c r="AK313" s="292">
        <f t="shared" si="170"/>
        <v>1320</v>
      </c>
      <c r="AL313" s="293"/>
      <c r="AM313" s="292">
        <f t="shared" si="163"/>
        <v>-1320</v>
      </c>
      <c r="AN313" s="292">
        <f t="shared" si="171"/>
        <v>1320</v>
      </c>
      <c r="AO313" s="293"/>
      <c r="AP313" s="293"/>
      <c r="AQ313" s="293"/>
      <c r="AR313" s="293">
        <v>300</v>
      </c>
      <c r="AS313" s="293"/>
      <c r="AT313" s="293"/>
      <c r="AU313" s="293"/>
      <c r="AV313" s="292">
        <f t="shared" si="172"/>
        <v>1620</v>
      </c>
      <c r="AW313" s="293"/>
      <c r="AX313" s="292">
        <f t="shared" si="164"/>
        <v>300</v>
      </c>
      <c r="AY313" s="137" t="str">
        <f t="shared" si="173"/>
        <v/>
      </c>
      <c r="AZ313" s="137" t="str">
        <f>IF(F313&gt;P313,"!!!","")</f>
        <v/>
      </c>
      <c r="BA313" s="143" t="str">
        <f>IF(F313='База 2019'!AX319,"","!!!!!")</f>
        <v/>
      </c>
      <c r="BD313" s="143" t="str">
        <f t="shared" si="151"/>
        <v>OŢELCON</v>
      </c>
    </row>
    <row r="314" spans="1:56" ht="12">
      <c r="A314" s="288">
        <v>299</v>
      </c>
      <c r="B314" s="289" t="s">
        <v>563</v>
      </c>
      <c r="C314" s="290" t="s">
        <v>23</v>
      </c>
      <c r="D314" s="290" t="s">
        <v>565</v>
      </c>
      <c r="E314" s="291">
        <v>85</v>
      </c>
      <c r="F314" s="292">
        <v>0</v>
      </c>
      <c r="G314" s="292">
        <f t="shared" si="174"/>
        <v>255</v>
      </c>
      <c r="H314" s="293"/>
      <c r="I314" s="293"/>
      <c r="J314" s="293"/>
      <c r="K314" s="293"/>
      <c r="L314" s="293"/>
      <c r="M314" s="293"/>
      <c r="N314" s="293"/>
      <c r="O314" s="292">
        <f t="shared" si="166"/>
        <v>255</v>
      </c>
      <c r="P314" s="293"/>
      <c r="Q314" s="292">
        <f t="shared" si="161"/>
        <v>255</v>
      </c>
      <c r="R314" s="292">
        <f t="shared" si="167"/>
        <v>255</v>
      </c>
      <c r="S314" s="293"/>
      <c r="T314" s="293"/>
      <c r="U314" s="293"/>
      <c r="V314" s="293"/>
      <c r="W314" s="293"/>
      <c r="X314" s="293"/>
      <c r="Y314" s="293"/>
      <c r="Z314" s="292">
        <f t="shared" si="168"/>
        <v>255</v>
      </c>
      <c r="AA314" s="293">
        <v>255</v>
      </c>
      <c r="AB314" s="292">
        <f t="shared" si="162"/>
        <v>255</v>
      </c>
      <c r="AC314" s="292">
        <f t="shared" si="169"/>
        <v>255</v>
      </c>
      <c r="AD314" s="293"/>
      <c r="AE314" s="293"/>
      <c r="AF314" s="293"/>
      <c r="AG314" s="293"/>
      <c r="AH314" s="293"/>
      <c r="AI314" s="293"/>
      <c r="AJ314" s="293"/>
      <c r="AK314" s="292">
        <f t="shared" si="170"/>
        <v>255</v>
      </c>
      <c r="AL314" s="293">
        <v>255</v>
      </c>
      <c r="AM314" s="292">
        <f t="shared" si="163"/>
        <v>255</v>
      </c>
      <c r="AN314" s="292">
        <f t="shared" si="171"/>
        <v>255</v>
      </c>
      <c r="AO314" s="293"/>
      <c r="AP314" s="293"/>
      <c r="AQ314" s="293"/>
      <c r="AR314" s="293"/>
      <c r="AS314" s="293"/>
      <c r="AT314" s="293"/>
      <c r="AU314" s="293"/>
      <c r="AV314" s="292">
        <f t="shared" si="172"/>
        <v>255</v>
      </c>
      <c r="AW314" s="293"/>
      <c r="AX314" s="292">
        <f t="shared" si="164"/>
        <v>510</v>
      </c>
      <c r="AY314" s="137" t="str">
        <f t="shared" si="173"/>
        <v/>
      </c>
      <c r="AZ314" s="143"/>
      <c r="BA314" s="143" t="str">
        <f>IF(F314='База 2019'!AX320,"","!!!!!")</f>
        <v/>
      </c>
      <c r="BD314" s="143" t="str">
        <f t="shared" si="151"/>
        <v>PAGINI DE AUR</v>
      </c>
    </row>
    <row r="315" spans="1:56" ht="12">
      <c r="A315" s="288">
        <v>300</v>
      </c>
      <c r="B315" s="294" t="s">
        <v>3110</v>
      </c>
      <c r="C315" s="290" t="s">
        <v>10</v>
      </c>
      <c r="D315" s="290" t="s">
        <v>568</v>
      </c>
      <c r="E315" s="295">
        <v>250</v>
      </c>
      <c r="F315" s="292">
        <v>0</v>
      </c>
      <c r="G315" s="292">
        <f t="shared" si="174"/>
        <v>750</v>
      </c>
      <c r="H315" s="293">
        <v>50</v>
      </c>
      <c r="I315" s="293"/>
      <c r="J315" s="293"/>
      <c r="K315" s="293"/>
      <c r="L315" s="293"/>
      <c r="M315" s="293"/>
      <c r="N315" s="293"/>
      <c r="O315" s="292">
        <f t="shared" si="166"/>
        <v>800</v>
      </c>
      <c r="P315" s="293">
        <v>1500</v>
      </c>
      <c r="Q315" s="292">
        <f t="shared" si="161"/>
        <v>-700</v>
      </c>
      <c r="R315" s="292">
        <f t="shared" si="167"/>
        <v>750</v>
      </c>
      <c r="S315" s="293"/>
      <c r="T315" s="293"/>
      <c r="U315" s="293"/>
      <c r="V315" s="293"/>
      <c r="W315" s="293"/>
      <c r="X315" s="293"/>
      <c r="Y315" s="293"/>
      <c r="Z315" s="292">
        <f t="shared" si="168"/>
        <v>750</v>
      </c>
      <c r="AA315" s="293">
        <v>550</v>
      </c>
      <c r="AB315" s="292">
        <f t="shared" si="162"/>
        <v>-500</v>
      </c>
      <c r="AC315" s="292">
        <f t="shared" si="169"/>
        <v>750</v>
      </c>
      <c r="AD315" s="293"/>
      <c r="AE315" s="293"/>
      <c r="AF315" s="293"/>
      <c r="AG315" s="293"/>
      <c r="AH315" s="293">
        <v>100</v>
      </c>
      <c r="AI315" s="293"/>
      <c r="AJ315" s="293"/>
      <c r="AK315" s="292">
        <f t="shared" si="170"/>
        <v>850</v>
      </c>
      <c r="AL315" s="293">
        <v>850</v>
      </c>
      <c r="AM315" s="292">
        <f t="shared" si="163"/>
        <v>-500</v>
      </c>
      <c r="AN315" s="292">
        <f t="shared" si="171"/>
        <v>750</v>
      </c>
      <c r="AO315" s="293"/>
      <c r="AP315" s="293"/>
      <c r="AQ315" s="293"/>
      <c r="AR315" s="293"/>
      <c r="AS315" s="293"/>
      <c r="AT315" s="293"/>
      <c r="AU315" s="293"/>
      <c r="AV315" s="292">
        <f t="shared" si="172"/>
        <v>750</v>
      </c>
      <c r="AW315" s="293">
        <v>250</v>
      </c>
      <c r="AX315" s="292">
        <f t="shared" si="164"/>
        <v>0</v>
      </c>
      <c r="AY315" s="137" t="str">
        <f t="shared" si="173"/>
        <v>*</v>
      </c>
      <c r="AZ315" s="137" t="str">
        <f>IF(F315&gt;P315,"!!!","")</f>
        <v/>
      </c>
      <c r="BA315" s="143" t="str">
        <f>IF(F315='База 2019'!AX321,"","!!!!!")</f>
        <v/>
      </c>
      <c r="BD315" s="143" t="str">
        <f t="shared" si="151"/>
        <v>PAN-COM</v>
      </c>
    </row>
    <row r="316" spans="1:56" ht="12">
      <c r="A316" s="288">
        <v>301</v>
      </c>
      <c r="B316" s="289" t="s">
        <v>1603</v>
      </c>
      <c r="C316" s="290" t="s">
        <v>14</v>
      </c>
      <c r="D316" s="290"/>
      <c r="E316" s="291">
        <v>300</v>
      </c>
      <c r="F316" s="292">
        <v>-810</v>
      </c>
      <c r="G316" s="292">
        <f t="shared" si="174"/>
        <v>900</v>
      </c>
      <c r="H316" s="293"/>
      <c r="I316" s="293"/>
      <c r="J316" s="293"/>
      <c r="K316" s="293"/>
      <c r="L316" s="293"/>
      <c r="M316" s="293"/>
      <c r="N316" s="293"/>
      <c r="O316" s="292">
        <f t="shared" si="166"/>
        <v>900</v>
      </c>
      <c r="P316" s="293">
        <v>590</v>
      </c>
      <c r="Q316" s="292">
        <f t="shared" si="161"/>
        <v>-500</v>
      </c>
      <c r="R316" s="292">
        <f t="shared" si="167"/>
        <v>900</v>
      </c>
      <c r="S316" s="293">
        <v>50</v>
      </c>
      <c r="T316" s="293"/>
      <c r="U316" s="293">
        <v>2010</v>
      </c>
      <c r="V316" s="293"/>
      <c r="W316" s="293">
        <v>100</v>
      </c>
      <c r="X316" s="293"/>
      <c r="Y316" s="293">
        <v>50</v>
      </c>
      <c r="Z316" s="292">
        <f t="shared" si="168"/>
        <v>3110</v>
      </c>
      <c r="AA316" s="293">
        <v>2610</v>
      </c>
      <c r="AB316" s="292">
        <f t="shared" si="162"/>
        <v>0</v>
      </c>
      <c r="AC316" s="292">
        <f t="shared" si="169"/>
        <v>900</v>
      </c>
      <c r="AD316" s="293"/>
      <c r="AE316" s="293"/>
      <c r="AF316" s="293"/>
      <c r="AG316" s="293"/>
      <c r="AH316" s="293"/>
      <c r="AI316" s="293"/>
      <c r="AJ316" s="293"/>
      <c r="AK316" s="292">
        <f t="shared" si="170"/>
        <v>900</v>
      </c>
      <c r="AL316" s="293">
        <v>1800</v>
      </c>
      <c r="AM316" s="292">
        <f t="shared" si="163"/>
        <v>-900</v>
      </c>
      <c r="AN316" s="292">
        <f t="shared" si="171"/>
        <v>900</v>
      </c>
      <c r="AO316" s="293"/>
      <c r="AP316" s="293"/>
      <c r="AQ316" s="293"/>
      <c r="AR316" s="293"/>
      <c r="AS316" s="293"/>
      <c r="AT316" s="293"/>
      <c r="AU316" s="293"/>
      <c r="AV316" s="292">
        <f t="shared" si="172"/>
        <v>900</v>
      </c>
      <c r="AW316" s="293"/>
      <c r="AX316" s="292">
        <f t="shared" si="164"/>
        <v>0</v>
      </c>
      <c r="AY316" s="137" t="str">
        <f t="shared" si="173"/>
        <v>*</v>
      </c>
      <c r="AZ316" s="143"/>
      <c r="BA316" s="143" t="str">
        <f>IF(F316='База 2019'!AX322,"","!!!!!")</f>
        <v>!!!!!</v>
      </c>
      <c r="BD316" s="143" t="str">
        <f t="shared" si="151"/>
        <v>PARCUL DE AUTOBUSE ŞI TAXIMETRE NR.8</v>
      </c>
    </row>
    <row r="317" spans="1:56" ht="12">
      <c r="A317" s="288">
        <v>302</v>
      </c>
      <c r="B317" s="289" t="s">
        <v>569</v>
      </c>
      <c r="C317" s="290" t="s">
        <v>14</v>
      </c>
      <c r="D317" s="290" t="s">
        <v>571</v>
      </c>
      <c r="E317" s="291">
        <v>540</v>
      </c>
      <c r="F317" s="292">
        <v>0</v>
      </c>
      <c r="G317" s="292">
        <f t="shared" si="174"/>
        <v>1620</v>
      </c>
      <c r="H317" s="293">
        <v>50</v>
      </c>
      <c r="I317" s="293"/>
      <c r="J317" s="293"/>
      <c r="K317" s="293"/>
      <c r="L317" s="293"/>
      <c r="M317" s="293"/>
      <c r="N317" s="293"/>
      <c r="O317" s="292">
        <f t="shared" si="166"/>
        <v>1670</v>
      </c>
      <c r="P317" s="293">
        <v>1670</v>
      </c>
      <c r="Q317" s="292">
        <f t="shared" si="161"/>
        <v>0</v>
      </c>
      <c r="R317" s="292">
        <f t="shared" si="167"/>
        <v>1620</v>
      </c>
      <c r="S317" s="293"/>
      <c r="T317" s="293"/>
      <c r="U317" s="293"/>
      <c r="V317" s="293"/>
      <c r="W317" s="293"/>
      <c r="X317" s="293"/>
      <c r="Y317" s="293"/>
      <c r="Z317" s="292">
        <f t="shared" si="168"/>
        <v>1620</v>
      </c>
      <c r="AA317" s="293">
        <v>8620</v>
      </c>
      <c r="AB317" s="292">
        <f t="shared" si="162"/>
        <v>-7000</v>
      </c>
      <c r="AC317" s="292">
        <f t="shared" si="169"/>
        <v>1620</v>
      </c>
      <c r="AD317" s="293">
        <v>100</v>
      </c>
      <c r="AE317" s="293">
        <v>100</v>
      </c>
      <c r="AF317" s="293"/>
      <c r="AG317" s="293"/>
      <c r="AH317" s="293"/>
      <c r="AI317" s="293">
        <v>7000</v>
      </c>
      <c r="AJ317" s="293"/>
      <c r="AK317" s="292">
        <f t="shared" si="170"/>
        <v>8820</v>
      </c>
      <c r="AL317" s="293">
        <v>1820</v>
      </c>
      <c r="AM317" s="292">
        <f t="shared" si="163"/>
        <v>0</v>
      </c>
      <c r="AN317" s="292">
        <f t="shared" si="171"/>
        <v>1620</v>
      </c>
      <c r="AO317" s="293"/>
      <c r="AP317" s="293"/>
      <c r="AQ317" s="293"/>
      <c r="AR317" s="293"/>
      <c r="AS317" s="293"/>
      <c r="AT317" s="293"/>
      <c r="AU317" s="293"/>
      <c r="AV317" s="292">
        <f t="shared" si="172"/>
        <v>1620</v>
      </c>
      <c r="AW317" s="293">
        <v>1620</v>
      </c>
      <c r="AX317" s="292">
        <f t="shared" si="164"/>
        <v>0</v>
      </c>
      <c r="AZ317" s="143"/>
      <c r="BA317" s="143" t="str">
        <f>IF(F317='База 2019'!AX323,"","!!!!!")</f>
        <v>!!!!!</v>
      </c>
      <c r="BD317" s="143" t="str">
        <f t="shared" si="151"/>
        <v>PIELE</v>
      </c>
    </row>
    <row r="318" spans="1:56" ht="12">
      <c r="A318" s="288">
        <v>303</v>
      </c>
      <c r="B318" s="289" t="s">
        <v>575</v>
      </c>
      <c r="C318" s="290" t="s">
        <v>23</v>
      </c>
      <c r="D318" s="290" t="s">
        <v>577</v>
      </c>
      <c r="E318" s="291">
        <v>95</v>
      </c>
      <c r="F318" s="292">
        <v>0</v>
      </c>
      <c r="G318" s="292">
        <f t="shared" si="174"/>
        <v>285</v>
      </c>
      <c r="H318" s="293"/>
      <c r="I318" s="293"/>
      <c r="J318" s="293"/>
      <c r="K318" s="293"/>
      <c r="L318" s="293"/>
      <c r="M318" s="293"/>
      <c r="N318" s="293"/>
      <c r="O318" s="292">
        <f t="shared" si="166"/>
        <v>285</v>
      </c>
      <c r="P318" s="293">
        <v>1140</v>
      </c>
      <c r="Q318" s="292">
        <f t="shared" si="161"/>
        <v>-855</v>
      </c>
      <c r="R318" s="292">
        <f t="shared" si="167"/>
        <v>285</v>
      </c>
      <c r="S318" s="293"/>
      <c r="T318" s="293"/>
      <c r="U318" s="293"/>
      <c r="V318" s="293"/>
      <c r="W318" s="293"/>
      <c r="X318" s="293"/>
      <c r="Y318" s="293"/>
      <c r="Z318" s="292">
        <f t="shared" si="168"/>
        <v>285</v>
      </c>
      <c r="AA318" s="293"/>
      <c r="AB318" s="292">
        <f t="shared" si="162"/>
        <v>-570</v>
      </c>
      <c r="AC318" s="292">
        <f t="shared" si="169"/>
        <v>285</v>
      </c>
      <c r="AD318" s="293"/>
      <c r="AE318" s="293"/>
      <c r="AF318" s="293"/>
      <c r="AG318" s="293"/>
      <c r="AH318" s="293"/>
      <c r="AI318" s="293"/>
      <c r="AJ318" s="293"/>
      <c r="AK318" s="292">
        <f t="shared" si="170"/>
        <v>285</v>
      </c>
      <c r="AL318" s="293"/>
      <c r="AM318" s="292">
        <f t="shared" si="163"/>
        <v>-285</v>
      </c>
      <c r="AN318" s="292">
        <f t="shared" si="171"/>
        <v>285</v>
      </c>
      <c r="AO318" s="293">
        <v>50</v>
      </c>
      <c r="AP318" s="293"/>
      <c r="AQ318" s="293"/>
      <c r="AR318" s="293"/>
      <c r="AS318" s="293"/>
      <c r="AT318" s="293"/>
      <c r="AU318" s="293"/>
      <c r="AV318" s="292">
        <f t="shared" si="172"/>
        <v>335</v>
      </c>
      <c r="AW318" s="293">
        <v>50</v>
      </c>
      <c r="AX318" s="292">
        <f t="shared" si="164"/>
        <v>0</v>
      </c>
      <c r="AY318" s="137" t="str">
        <f t="shared" si="173"/>
        <v>*</v>
      </c>
      <c r="AZ318" s="143"/>
      <c r="BA318" s="143" t="str">
        <f>IF(F318='База 2019'!AX324,"","!!!!!")</f>
        <v/>
      </c>
      <c r="BD318" s="143" t="str">
        <f t="shared" si="151"/>
        <v>PINTA</v>
      </c>
    </row>
    <row r="319" spans="1:56" ht="12">
      <c r="A319" s="288">
        <v>304</v>
      </c>
      <c r="B319" s="289" t="s">
        <v>2006</v>
      </c>
      <c r="C319" s="290" t="s">
        <v>14</v>
      </c>
      <c r="D319" s="290" t="s">
        <v>2007</v>
      </c>
      <c r="E319" s="291">
        <v>140</v>
      </c>
      <c r="F319" s="292">
        <v>0</v>
      </c>
      <c r="G319" s="292">
        <v>300</v>
      </c>
      <c r="H319" s="293"/>
      <c r="I319" s="293"/>
      <c r="J319" s="293"/>
      <c r="K319" s="293"/>
      <c r="L319" s="293"/>
      <c r="M319" s="293"/>
      <c r="N319" s="293"/>
      <c r="O319" s="292">
        <f t="shared" si="166"/>
        <v>300</v>
      </c>
      <c r="P319" s="293"/>
      <c r="Q319" s="292">
        <f t="shared" si="161"/>
        <v>300</v>
      </c>
      <c r="R319" s="292">
        <f t="shared" si="167"/>
        <v>420</v>
      </c>
      <c r="S319" s="293"/>
      <c r="T319" s="293"/>
      <c r="U319" s="293"/>
      <c r="V319" s="293"/>
      <c r="W319" s="293"/>
      <c r="X319" s="293"/>
      <c r="Y319" s="293"/>
      <c r="Z319" s="292">
        <f t="shared" si="168"/>
        <v>420</v>
      </c>
      <c r="AA319" s="293">
        <v>1660</v>
      </c>
      <c r="AB319" s="292">
        <f t="shared" si="162"/>
        <v>-940</v>
      </c>
      <c r="AC319" s="292">
        <f t="shared" si="169"/>
        <v>420</v>
      </c>
      <c r="AD319" s="293"/>
      <c r="AE319" s="293"/>
      <c r="AF319" s="293"/>
      <c r="AG319" s="293"/>
      <c r="AH319" s="293">
        <v>100</v>
      </c>
      <c r="AI319" s="293"/>
      <c r="AJ319" s="293"/>
      <c r="AK319" s="292">
        <f t="shared" si="170"/>
        <v>520</v>
      </c>
      <c r="AL319" s="293"/>
      <c r="AM319" s="292">
        <f t="shared" si="163"/>
        <v>-420</v>
      </c>
      <c r="AN319" s="292">
        <f t="shared" si="171"/>
        <v>420</v>
      </c>
      <c r="AO319" s="293"/>
      <c r="AP319" s="293"/>
      <c r="AQ319" s="293"/>
      <c r="AR319" s="293"/>
      <c r="AS319" s="293"/>
      <c r="AT319" s="293"/>
      <c r="AU319" s="293"/>
      <c r="AV319" s="292">
        <f t="shared" si="172"/>
        <v>420</v>
      </c>
      <c r="AW319" s="293"/>
      <c r="AX319" s="292">
        <f t="shared" si="164"/>
        <v>0</v>
      </c>
      <c r="AY319" s="137" t="str">
        <f t="shared" si="173"/>
        <v>*</v>
      </c>
      <c r="AZ319" s="137" t="str">
        <f>IF(F319&gt;P319,"!!!","")</f>
        <v/>
      </c>
      <c r="BA319" s="143" t="str">
        <f>IF(F319='База 2019'!AX325,"","!!!!!")</f>
        <v/>
      </c>
      <c r="BD319" s="143" t="str">
        <f t="shared" si="151"/>
        <v>PIRAMIDA-V</v>
      </c>
    </row>
    <row r="320" spans="1:56" ht="12">
      <c r="A320" s="288">
        <v>305</v>
      </c>
      <c r="B320" s="294" t="s">
        <v>3111</v>
      </c>
      <c r="C320" s="290" t="s">
        <v>10</v>
      </c>
      <c r="D320" s="290" t="s">
        <v>579</v>
      </c>
      <c r="E320" s="295">
        <v>110</v>
      </c>
      <c r="F320" s="292">
        <v>100</v>
      </c>
      <c r="G320" s="292">
        <f>E320*3</f>
        <v>330</v>
      </c>
      <c r="H320" s="293"/>
      <c r="I320" s="293"/>
      <c r="J320" s="293"/>
      <c r="K320" s="293"/>
      <c r="L320" s="293"/>
      <c r="M320" s="293"/>
      <c r="N320" s="293"/>
      <c r="O320" s="292">
        <f t="shared" si="166"/>
        <v>330</v>
      </c>
      <c r="P320" s="293">
        <v>310</v>
      </c>
      <c r="Q320" s="292">
        <f t="shared" si="161"/>
        <v>120</v>
      </c>
      <c r="R320" s="292">
        <f t="shared" si="167"/>
        <v>330</v>
      </c>
      <c r="S320" s="293"/>
      <c r="T320" s="293"/>
      <c r="U320" s="293"/>
      <c r="V320" s="293"/>
      <c r="W320" s="293"/>
      <c r="X320" s="293"/>
      <c r="Y320" s="293"/>
      <c r="Z320" s="292">
        <f t="shared" si="168"/>
        <v>330</v>
      </c>
      <c r="AA320" s="293">
        <v>660</v>
      </c>
      <c r="AB320" s="292">
        <f t="shared" si="162"/>
        <v>-210</v>
      </c>
      <c r="AC320" s="292">
        <f t="shared" si="169"/>
        <v>330</v>
      </c>
      <c r="AD320" s="293"/>
      <c r="AE320" s="293"/>
      <c r="AF320" s="293"/>
      <c r="AG320" s="293"/>
      <c r="AH320" s="293"/>
      <c r="AI320" s="293"/>
      <c r="AJ320" s="293"/>
      <c r="AK320" s="292">
        <f t="shared" si="170"/>
        <v>330</v>
      </c>
      <c r="AL320" s="293">
        <v>330</v>
      </c>
      <c r="AM320" s="292">
        <f t="shared" si="163"/>
        <v>-210</v>
      </c>
      <c r="AN320" s="292">
        <f t="shared" si="171"/>
        <v>330</v>
      </c>
      <c r="AO320" s="293"/>
      <c r="AP320" s="293"/>
      <c r="AQ320" s="293"/>
      <c r="AR320" s="293"/>
      <c r="AS320" s="293"/>
      <c r="AT320" s="293"/>
      <c r="AU320" s="293"/>
      <c r="AV320" s="292">
        <f t="shared" si="172"/>
        <v>330</v>
      </c>
      <c r="AW320" s="293"/>
      <c r="AX320" s="292">
        <f t="shared" si="164"/>
        <v>120</v>
      </c>
      <c r="AZ320" s="143"/>
      <c r="BA320" s="143" t="str">
        <f>IF(F320='База 2019'!AX326,"","!!!!!")</f>
        <v>!!!!!</v>
      </c>
      <c r="BD320" s="143" t="str">
        <f t="shared" si="151"/>
        <v>PISCICOLA-ACVATIC</v>
      </c>
    </row>
    <row r="321" spans="1:56" ht="12">
      <c r="A321" s="288">
        <v>306</v>
      </c>
      <c r="B321" s="289" t="s">
        <v>934</v>
      </c>
      <c r="C321" s="290" t="s">
        <v>14</v>
      </c>
      <c r="D321" s="290" t="s">
        <v>948</v>
      </c>
      <c r="E321" s="291">
        <v>70</v>
      </c>
      <c r="F321" s="292">
        <v>0</v>
      </c>
      <c r="G321" s="292">
        <f>E321*3</f>
        <v>210</v>
      </c>
      <c r="H321" s="293"/>
      <c r="I321" s="293"/>
      <c r="J321" s="293"/>
      <c r="K321" s="293"/>
      <c r="L321" s="293"/>
      <c r="M321" s="293"/>
      <c r="N321" s="293"/>
      <c r="O321" s="292">
        <f t="shared" si="166"/>
        <v>210</v>
      </c>
      <c r="P321" s="293"/>
      <c r="Q321" s="292">
        <f t="shared" si="161"/>
        <v>210</v>
      </c>
      <c r="R321" s="292">
        <f t="shared" si="167"/>
        <v>210</v>
      </c>
      <c r="S321" s="293"/>
      <c r="T321" s="293"/>
      <c r="U321" s="293"/>
      <c r="V321" s="293"/>
      <c r="W321" s="293"/>
      <c r="X321" s="293"/>
      <c r="Y321" s="293"/>
      <c r="Z321" s="292">
        <f t="shared" si="168"/>
        <v>210</v>
      </c>
      <c r="AA321" s="293">
        <v>840</v>
      </c>
      <c r="AB321" s="292">
        <f t="shared" si="162"/>
        <v>-420</v>
      </c>
      <c r="AC321" s="292">
        <f t="shared" si="169"/>
        <v>210</v>
      </c>
      <c r="AD321" s="293"/>
      <c r="AE321" s="293"/>
      <c r="AF321" s="293"/>
      <c r="AG321" s="293"/>
      <c r="AH321" s="293"/>
      <c r="AI321" s="293"/>
      <c r="AJ321" s="293"/>
      <c r="AK321" s="292">
        <f t="shared" si="170"/>
        <v>210</v>
      </c>
      <c r="AL321" s="293"/>
      <c r="AM321" s="292">
        <f t="shared" si="163"/>
        <v>-210</v>
      </c>
      <c r="AN321" s="292">
        <f t="shared" si="171"/>
        <v>210</v>
      </c>
      <c r="AO321" s="293"/>
      <c r="AP321" s="293"/>
      <c r="AQ321" s="293"/>
      <c r="AR321" s="293"/>
      <c r="AS321" s="293"/>
      <c r="AT321" s="293"/>
      <c r="AU321" s="293"/>
      <c r="AV321" s="292">
        <f t="shared" si="172"/>
        <v>210</v>
      </c>
      <c r="AW321" s="293"/>
      <c r="AX321" s="292">
        <f t="shared" si="164"/>
        <v>0</v>
      </c>
      <c r="AY321" s="137" t="str">
        <f t="shared" si="173"/>
        <v>*</v>
      </c>
      <c r="AZ321" s="143"/>
      <c r="BA321" s="143" t="str">
        <f>IF(F321='База 2019'!AX327,"","!!!!!")</f>
        <v>!!!!!</v>
      </c>
      <c r="BD321" s="143" t="str">
        <f t="shared" si="151"/>
        <v>PLAI GURA DE RAI</v>
      </c>
    </row>
    <row r="322" spans="1:56" ht="12">
      <c r="A322" s="288">
        <v>307</v>
      </c>
      <c r="B322" s="296" t="s">
        <v>581</v>
      </c>
      <c r="C322" s="297" t="s">
        <v>1708</v>
      </c>
      <c r="D322" s="297" t="s">
        <v>12</v>
      </c>
      <c r="E322" s="298"/>
      <c r="F322" s="299"/>
      <c r="G322" s="299"/>
      <c r="H322" s="300"/>
      <c r="I322" s="300"/>
      <c r="J322" s="300"/>
      <c r="K322" s="300"/>
      <c r="L322" s="300"/>
      <c r="M322" s="300"/>
      <c r="N322" s="300"/>
      <c r="O322" s="299"/>
      <c r="P322" s="300"/>
      <c r="Q322" s="299"/>
      <c r="R322" s="299"/>
      <c r="S322" s="300"/>
      <c r="T322" s="300"/>
      <c r="U322" s="300"/>
      <c r="V322" s="300"/>
      <c r="W322" s="300"/>
      <c r="X322" s="300"/>
      <c r="Y322" s="300"/>
      <c r="Z322" s="299"/>
      <c r="AA322" s="300"/>
      <c r="AB322" s="299"/>
      <c r="AC322" s="299"/>
      <c r="AD322" s="300"/>
      <c r="AE322" s="300"/>
      <c r="AF322" s="300"/>
      <c r="AG322" s="300"/>
      <c r="AH322" s="300"/>
      <c r="AI322" s="300"/>
      <c r="AJ322" s="300"/>
      <c r="AK322" s="299"/>
      <c r="AL322" s="300"/>
      <c r="AM322" s="299"/>
      <c r="AN322" s="299"/>
      <c r="AO322" s="300"/>
      <c r="AP322" s="300"/>
      <c r="AQ322" s="300"/>
      <c r="AR322" s="300"/>
      <c r="AS322" s="300"/>
      <c r="AT322" s="300"/>
      <c r="AU322" s="300"/>
      <c r="AV322" s="299"/>
      <c r="AW322" s="300"/>
      <c r="AX322" s="299"/>
      <c r="AY322" s="137" t="str">
        <f t="shared" si="173"/>
        <v>*</v>
      </c>
      <c r="AZ322" s="143"/>
      <c r="BA322" s="143" t="str">
        <f>IF(F322='База 2019'!AX328,"","!!!!!")</f>
        <v/>
      </c>
      <c r="BD322" s="143" t="str">
        <f t="shared" si="151"/>
        <v>PRIM INVEST PRIVAT</v>
      </c>
    </row>
    <row r="323" spans="1:56" ht="12">
      <c r="A323" s="288">
        <v>308</v>
      </c>
      <c r="B323" s="289" t="s">
        <v>1968</v>
      </c>
      <c r="C323" s="290" t="s">
        <v>14</v>
      </c>
      <c r="D323" s="290" t="s">
        <v>1991</v>
      </c>
      <c r="E323" s="291">
        <v>80</v>
      </c>
      <c r="F323" s="292">
        <v>0</v>
      </c>
      <c r="G323" s="292">
        <f t="shared" ref="G323:G329" si="175">E323*3</f>
        <v>240</v>
      </c>
      <c r="H323" s="293"/>
      <c r="I323" s="293"/>
      <c r="J323" s="293"/>
      <c r="K323" s="293"/>
      <c r="L323" s="293"/>
      <c r="M323" s="293"/>
      <c r="N323" s="293"/>
      <c r="O323" s="292">
        <f t="shared" ref="O323:O332" si="176">SUM(G323:N323)</f>
        <v>240</v>
      </c>
      <c r="P323" s="293">
        <v>480</v>
      </c>
      <c r="Q323" s="292">
        <f t="shared" ref="Q323:Q361" si="177">F323+O323-P323</f>
        <v>-240</v>
      </c>
      <c r="R323" s="292">
        <f t="shared" ref="R323:R329" si="178">E323*3</f>
        <v>240</v>
      </c>
      <c r="S323" s="293">
        <v>50</v>
      </c>
      <c r="T323" s="293"/>
      <c r="U323" s="293"/>
      <c r="V323" s="293"/>
      <c r="W323" s="293">
        <v>100</v>
      </c>
      <c r="X323" s="293"/>
      <c r="Y323" s="293"/>
      <c r="Z323" s="292">
        <f t="shared" ref="Z323:Z332" si="179">SUM(R323:Y323)</f>
        <v>390</v>
      </c>
      <c r="AA323" s="293">
        <v>150</v>
      </c>
      <c r="AB323" s="292">
        <f t="shared" ref="AB323:AB361" si="180">Q323+Z323-AA323</f>
        <v>0</v>
      </c>
      <c r="AC323" s="292">
        <f t="shared" ref="AC323:AC328" si="181">$E323*3</f>
        <v>240</v>
      </c>
      <c r="AD323" s="293"/>
      <c r="AE323" s="293"/>
      <c r="AF323" s="293"/>
      <c r="AG323" s="293"/>
      <c r="AH323" s="293"/>
      <c r="AI323" s="293"/>
      <c r="AJ323" s="293"/>
      <c r="AK323" s="292">
        <f t="shared" ref="AK323:AK332" si="182">SUM(AC323:AJ323)</f>
        <v>240</v>
      </c>
      <c r="AL323" s="293">
        <v>480</v>
      </c>
      <c r="AM323" s="292">
        <f t="shared" ref="AM323:AM361" si="183">AB323+AK323-AL323</f>
        <v>-240</v>
      </c>
      <c r="AN323" s="292">
        <f t="shared" ref="AN323:AN328" si="184">$E323*3</f>
        <v>240</v>
      </c>
      <c r="AO323" s="293"/>
      <c r="AP323" s="293">
        <v>100</v>
      </c>
      <c r="AQ323" s="293"/>
      <c r="AR323" s="293"/>
      <c r="AS323" s="293"/>
      <c r="AT323" s="293"/>
      <c r="AU323" s="293"/>
      <c r="AV323" s="292">
        <f t="shared" ref="AV323:AV332" si="185">SUM(AN323:AU323)</f>
        <v>340</v>
      </c>
      <c r="AW323" s="293"/>
      <c r="AX323" s="292">
        <f t="shared" ref="AX323:AX361" si="186">AM323+AV323-AW323</f>
        <v>100</v>
      </c>
      <c r="AY323" s="137" t="str">
        <f t="shared" si="173"/>
        <v/>
      </c>
      <c r="AZ323" s="143"/>
      <c r="BA323" s="143" t="str">
        <f>IF(F323='База 2019'!AX329,"","!!!!!")</f>
        <v/>
      </c>
      <c r="BD323" s="143" t="str">
        <f t="shared" si="151"/>
        <v>PROAJIOC</v>
      </c>
    </row>
    <row r="324" spans="1:56" ht="12">
      <c r="A324" s="288">
        <v>309</v>
      </c>
      <c r="B324" s="324" t="s">
        <v>3112</v>
      </c>
      <c r="C324" s="290" t="s">
        <v>14</v>
      </c>
      <c r="D324" s="290" t="s">
        <v>893</v>
      </c>
      <c r="E324" s="325">
        <v>50</v>
      </c>
      <c r="F324" s="292">
        <v>0</v>
      </c>
      <c r="G324" s="292">
        <f t="shared" si="175"/>
        <v>150</v>
      </c>
      <c r="H324" s="293"/>
      <c r="I324" s="293"/>
      <c r="J324" s="293"/>
      <c r="K324" s="293"/>
      <c r="L324" s="293"/>
      <c r="M324" s="293"/>
      <c r="N324" s="293"/>
      <c r="O324" s="292">
        <f t="shared" si="176"/>
        <v>150</v>
      </c>
      <c r="P324" s="293"/>
      <c r="Q324" s="292">
        <f t="shared" si="177"/>
        <v>150</v>
      </c>
      <c r="R324" s="292">
        <f t="shared" si="178"/>
        <v>150</v>
      </c>
      <c r="S324" s="293"/>
      <c r="T324" s="293"/>
      <c r="U324" s="293"/>
      <c r="V324" s="293"/>
      <c r="W324" s="293"/>
      <c r="X324" s="293"/>
      <c r="Y324" s="293"/>
      <c r="Z324" s="292">
        <f t="shared" si="179"/>
        <v>150</v>
      </c>
      <c r="AA324" s="293"/>
      <c r="AB324" s="292">
        <f t="shared" si="180"/>
        <v>300</v>
      </c>
      <c r="AC324" s="292">
        <f t="shared" si="181"/>
        <v>150</v>
      </c>
      <c r="AD324" s="293"/>
      <c r="AE324" s="293"/>
      <c r="AF324" s="293"/>
      <c r="AG324" s="293"/>
      <c r="AH324" s="293"/>
      <c r="AI324" s="293"/>
      <c r="AJ324" s="293"/>
      <c r="AK324" s="292">
        <f t="shared" si="182"/>
        <v>150</v>
      </c>
      <c r="AL324" s="293"/>
      <c r="AM324" s="292">
        <f t="shared" si="183"/>
        <v>450</v>
      </c>
      <c r="AN324" s="292">
        <f t="shared" si="184"/>
        <v>150</v>
      </c>
      <c r="AO324" s="293"/>
      <c r="AP324" s="293"/>
      <c r="AQ324" s="293"/>
      <c r="AR324" s="293"/>
      <c r="AS324" s="293"/>
      <c r="AT324" s="293"/>
      <c r="AU324" s="293"/>
      <c r="AV324" s="292">
        <f t="shared" si="185"/>
        <v>150</v>
      </c>
      <c r="AW324" s="293"/>
      <c r="AX324" s="292">
        <f t="shared" si="186"/>
        <v>600</v>
      </c>
      <c r="AY324" s="137" t="str">
        <f t="shared" si="173"/>
        <v/>
      </c>
      <c r="AZ324" s="143"/>
      <c r="BA324" s="143" t="str">
        <f>IF(F324='База 2019'!AX330,"","!!!!!")</f>
        <v/>
      </c>
      <c r="BD324" s="143" t="str">
        <f t="shared" si="151"/>
        <v>PRODUSE CEREALIERE (НЕ СОСТОЯТЕЛЬНОСТИ)</v>
      </c>
    </row>
    <row r="325" spans="1:56" ht="12">
      <c r="A325" s="288">
        <v>310</v>
      </c>
      <c r="B325" s="289" t="s">
        <v>1599</v>
      </c>
      <c r="C325" s="290" t="s">
        <v>14</v>
      </c>
      <c r="D325" s="290"/>
      <c r="E325" s="291">
        <v>115</v>
      </c>
      <c r="F325" s="292">
        <v>430</v>
      </c>
      <c r="G325" s="292">
        <f t="shared" si="175"/>
        <v>345</v>
      </c>
      <c r="H325" s="293"/>
      <c r="I325" s="293"/>
      <c r="J325" s="293"/>
      <c r="K325" s="293"/>
      <c r="L325" s="293"/>
      <c r="M325" s="293"/>
      <c r="N325" s="293"/>
      <c r="O325" s="292">
        <f t="shared" si="176"/>
        <v>345</v>
      </c>
      <c r="P325" s="293">
        <v>775</v>
      </c>
      <c r="Q325" s="292">
        <f t="shared" si="177"/>
        <v>0</v>
      </c>
      <c r="R325" s="292">
        <f t="shared" si="178"/>
        <v>345</v>
      </c>
      <c r="S325" s="293"/>
      <c r="T325" s="293"/>
      <c r="U325" s="293"/>
      <c r="V325" s="293"/>
      <c r="W325" s="293"/>
      <c r="X325" s="293"/>
      <c r="Y325" s="293"/>
      <c r="Z325" s="292">
        <f t="shared" si="179"/>
        <v>345</v>
      </c>
      <c r="AA325" s="293">
        <v>345</v>
      </c>
      <c r="AB325" s="292">
        <f t="shared" si="180"/>
        <v>0</v>
      </c>
      <c r="AC325" s="292">
        <f t="shared" si="181"/>
        <v>345</v>
      </c>
      <c r="AD325" s="293"/>
      <c r="AE325" s="293"/>
      <c r="AF325" s="293"/>
      <c r="AG325" s="293"/>
      <c r="AH325" s="293"/>
      <c r="AI325" s="293"/>
      <c r="AJ325" s="293"/>
      <c r="AK325" s="292">
        <f t="shared" si="182"/>
        <v>345</v>
      </c>
      <c r="AL325" s="293">
        <v>345</v>
      </c>
      <c r="AM325" s="292">
        <f t="shared" si="183"/>
        <v>0</v>
      </c>
      <c r="AN325" s="292">
        <f t="shared" si="184"/>
        <v>345</v>
      </c>
      <c r="AO325" s="293"/>
      <c r="AP325" s="293"/>
      <c r="AQ325" s="293"/>
      <c r="AR325" s="293"/>
      <c r="AS325" s="293"/>
      <c r="AT325" s="293"/>
      <c r="AU325" s="293"/>
      <c r="AV325" s="292">
        <f t="shared" si="185"/>
        <v>345</v>
      </c>
      <c r="AW325" s="293">
        <v>345</v>
      </c>
      <c r="AX325" s="292">
        <f t="shared" si="186"/>
        <v>0</v>
      </c>
      <c r="AY325" s="137" t="str">
        <f t="shared" si="173"/>
        <v>*</v>
      </c>
      <c r="AZ325" s="143"/>
      <c r="BA325" s="143" t="str">
        <f>IF(F325='База 2019'!AX332,"","!!!!!")</f>
        <v>!!!!!</v>
      </c>
      <c r="BD325" s="143" t="str">
        <f t="shared" si="151"/>
        <v>PROFIT</v>
      </c>
    </row>
    <row r="326" spans="1:56" ht="12">
      <c r="A326" s="288">
        <v>311</v>
      </c>
      <c r="B326" s="289" t="s">
        <v>587</v>
      </c>
      <c r="C326" s="290" t="s">
        <v>14</v>
      </c>
      <c r="D326" s="290" t="s">
        <v>589</v>
      </c>
      <c r="E326" s="291">
        <v>580</v>
      </c>
      <c r="F326" s="292">
        <v>0</v>
      </c>
      <c r="G326" s="292">
        <f t="shared" si="175"/>
        <v>1740</v>
      </c>
      <c r="H326" s="293"/>
      <c r="I326" s="293"/>
      <c r="J326" s="293"/>
      <c r="K326" s="293"/>
      <c r="L326" s="293"/>
      <c r="M326" s="293"/>
      <c r="N326" s="293"/>
      <c r="O326" s="292">
        <f t="shared" si="176"/>
        <v>1740</v>
      </c>
      <c r="P326" s="293">
        <v>1740</v>
      </c>
      <c r="Q326" s="292">
        <f t="shared" si="177"/>
        <v>0</v>
      </c>
      <c r="R326" s="292">
        <f t="shared" si="178"/>
        <v>1740</v>
      </c>
      <c r="S326" s="293">
        <v>50</v>
      </c>
      <c r="T326" s="293">
        <v>850</v>
      </c>
      <c r="U326" s="293"/>
      <c r="V326" s="293"/>
      <c r="W326" s="293">
        <v>100</v>
      </c>
      <c r="X326" s="293"/>
      <c r="Y326" s="293"/>
      <c r="Z326" s="292">
        <f t="shared" si="179"/>
        <v>2740</v>
      </c>
      <c r="AA326" s="293">
        <v>2740</v>
      </c>
      <c r="AB326" s="292">
        <f t="shared" si="180"/>
        <v>0</v>
      </c>
      <c r="AC326" s="292">
        <f t="shared" si="181"/>
        <v>1740</v>
      </c>
      <c r="AD326" s="293">
        <v>50</v>
      </c>
      <c r="AE326" s="293"/>
      <c r="AF326" s="293"/>
      <c r="AG326" s="293"/>
      <c r="AH326" s="293"/>
      <c r="AI326" s="293"/>
      <c r="AJ326" s="293"/>
      <c r="AK326" s="292">
        <f t="shared" si="182"/>
        <v>1790</v>
      </c>
      <c r="AL326" s="293">
        <v>1790</v>
      </c>
      <c r="AM326" s="292">
        <f t="shared" si="183"/>
        <v>0</v>
      </c>
      <c r="AN326" s="292">
        <f t="shared" si="184"/>
        <v>1740</v>
      </c>
      <c r="AO326" s="293"/>
      <c r="AP326" s="293"/>
      <c r="AQ326" s="293"/>
      <c r="AR326" s="293"/>
      <c r="AS326" s="293"/>
      <c r="AT326" s="293"/>
      <c r="AU326" s="293"/>
      <c r="AV326" s="292">
        <f t="shared" si="185"/>
        <v>1740</v>
      </c>
      <c r="AW326" s="293">
        <v>1740</v>
      </c>
      <c r="AX326" s="292">
        <f t="shared" si="186"/>
        <v>0</v>
      </c>
      <c r="AY326" s="137" t="str">
        <f t="shared" si="173"/>
        <v>*</v>
      </c>
      <c r="AZ326" s="143"/>
      <c r="BA326" s="143" t="str">
        <f>IF(F326='База 2019'!AX333,"","!!!!!")</f>
        <v>!!!!!</v>
      </c>
      <c r="BD326" s="143" t="str">
        <f t="shared" si="151"/>
        <v>PROMSTROI GRUP</v>
      </c>
    </row>
    <row r="327" spans="1:56" ht="12">
      <c r="A327" s="288">
        <v>312</v>
      </c>
      <c r="B327" s="289" t="s">
        <v>3301</v>
      </c>
      <c r="C327" s="290" t="s">
        <v>23</v>
      </c>
      <c r="D327" s="290" t="s">
        <v>12</v>
      </c>
      <c r="E327" s="291">
        <v>35</v>
      </c>
      <c r="F327" s="292">
        <v>2201.65</v>
      </c>
      <c r="G327" s="292"/>
      <c r="H327" s="293"/>
      <c r="I327" s="293"/>
      <c r="J327" s="293"/>
      <c r="K327" s="293"/>
      <c r="L327" s="293"/>
      <c r="M327" s="293"/>
      <c r="N327" s="293"/>
      <c r="O327" s="292">
        <f t="shared" si="176"/>
        <v>0</v>
      </c>
      <c r="P327" s="293"/>
      <c r="Q327" s="292">
        <f t="shared" si="177"/>
        <v>2201.65</v>
      </c>
      <c r="R327" s="292"/>
      <c r="S327" s="293"/>
      <c r="T327" s="293"/>
      <c r="U327" s="293"/>
      <c r="V327" s="293"/>
      <c r="W327" s="293"/>
      <c r="X327" s="293"/>
      <c r="Y327" s="293"/>
      <c r="Z327" s="292">
        <f t="shared" si="179"/>
        <v>0</v>
      </c>
      <c r="AA327" s="293"/>
      <c r="AB327" s="292">
        <f t="shared" si="180"/>
        <v>2201.65</v>
      </c>
      <c r="AC327" s="292"/>
      <c r="AD327" s="293"/>
      <c r="AE327" s="293"/>
      <c r="AF327" s="293"/>
      <c r="AG327" s="293"/>
      <c r="AH327" s="293"/>
      <c r="AI327" s="293"/>
      <c r="AJ327" s="293"/>
      <c r="AK327" s="292">
        <f t="shared" si="182"/>
        <v>0</v>
      </c>
      <c r="AL327" s="293"/>
      <c r="AM327" s="292">
        <f t="shared" si="183"/>
        <v>2201.65</v>
      </c>
      <c r="AN327" s="292"/>
      <c r="AO327" s="293"/>
      <c r="AP327" s="293"/>
      <c r="AQ327" s="293"/>
      <c r="AR327" s="293"/>
      <c r="AS327" s="293"/>
      <c r="AT327" s="293"/>
      <c r="AU327" s="293"/>
      <c r="AV327" s="292"/>
      <c r="AW327" s="293"/>
      <c r="AX327" s="292">
        <f t="shared" si="186"/>
        <v>2201.65</v>
      </c>
      <c r="AY327" s="137" t="str">
        <f t="shared" si="173"/>
        <v/>
      </c>
      <c r="AZ327" s="143"/>
      <c r="BA327" s="143" t="str">
        <f>IF(F327='База 2019'!AX334,"","!!!!!")</f>
        <v>!!!!!</v>
      </c>
      <c r="BD327" s="143" t="str">
        <f t="shared" si="151"/>
        <v>PROT-CANTEMIR (STOP 01.01.2020)</v>
      </c>
    </row>
    <row r="328" spans="1:56" ht="12">
      <c r="A328" s="288">
        <v>313</v>
      </c>
      <c r="B328" s="289" t="s">
        <v>590</v>
      </c>
      <c r="C328" s="290" t="s">
        <v>14</v>
      </c>
      <c r="D328" s="290" t="s">
        <v>12</v>
      </c>
      <c r="E328" s="291">
        <v>65</v>
      </c>
      <c r="F328" s="292">
        <v>0</v>
      </c>
      <c r="G328" s="292">
        <f t="shared" si="175"/>
        <v>195</v>
      </c>
      <c r="H328" s="293"/>
      <c r="I328" s="293"/>
      <c r="J328" s="293"/>
      <c r="K328" s="293"/>
      <c r="L328" s="293"/>
      <c r="M328" s="293"/>
      <c r="N328" s="293"/>
      <c r="O328" s="292">
        <f t="shared" si="176"/>
        <v>195</v>
      </c>
      <c r="P328" s="293">
        <v>195</v>
      </c>
      <c r="Q328" s="292">
        <f t="shared" si="177"/>
        <v>0</v>
      </c>
      <c r="R328" s="292">
        <f t="shared" si="178"/>
        <v>195</v>
      </c>
      <c r="S328" s="293">
        <v>50</v>
      </c>
      <c r="T328" s="293">
        <v>100</v>
      </c>
      <c r="U328" s="293">
        <v>48</v>
      </c>
      <c r="V328" s="293"/>
      <c r="W328" s="293">
        <v>100</v>
      </c>
      <c r="X328" s="293"/>
      <c r="Y328" s="293"/>
      <c r="Z328" s="292">
        <f t="shared" si="179"/>
        <v>493</v>
      </c>
      <c r="AA328" s="293">
        <v>393</v>
      </c>
      <c r="AB328" s="292">
        <f t="shared" si="180"/>
        <v>100</v>
      </c>
      <c r="AC328" s="292">
        <f t="shared" si="181"/>
        <v>195</v>
      </c>
      <c r="AD328" s="293"/>
      <c r="AE328" s="293"/>
      <c r="AF328" s="293"/>
      <c r="AG328" s="293"/>
      <c r="AH328" s="293"/>
      <c r="AI328" s="293"/>
      <c r="AJ328" s="293"/>
      <c r="AK328" s="292">
        <f t="shared" si="182"/>
        <v>195</v>
      </c>
      <c r="AL328" s="293">
        <v>490</v>
      </c>
      <c r="AM328" s="292">
        <f t="shared" si="183"/>
        <v>-195</v>
      </c>
      <c r="AN328" s="292">
        <f t="shared" si="184"/>
        <v>195</v>
      </c>
      <c r="AO328" s="293"/>
      <c r="AP328" s="293"/>
      <c r="AQ328" s="293"/>
      <c r="AR328" s="293"/>
      <c r="AS328" s="293"/>
      <c r="AT328" s="293"/>
      <c r="AU328" s="293"/>
      <c r="AV328" s="292">
        <f t="shared" si="185"/>
        <v>195</v>
      </c>
      <c r="AW328" s="293"/>
      <c r="AX328" s="292">
        <f t="shared" si="186"/>
        <v>0</v>
      </c>
      <c r="AY328" s="137" t="str">
        <f t="shared" si="173"/>
        <v>*</v>
      </c>
      <c r="AZ328" s="137" t="str">
        <f>IF(F328&gt;P328,"!!!","")</f>
        <v/>
      </c>
      <c r="BA328" s="143" t="str">
        <f>IF(F328='База 2019'!AX335,"","!!!!!")</f>
        <v>!!!!!</v>
      </c>
      <c r="BD328" s="143" t="str">
        <f t="shared" si="151"/>
        <v>PROTOS</v>
      </c>
    </row>
    <row r="329" spans="1:56" ht="12">
      <c r="A329" s="288">
        <v>314</v>
      </c>
      <c r="B329" s="289" t="s">
        <v>3393</v>
      </c>
      <c r="C329" s="290" t="s">
        <v>14</v>
      </c>
      <c r="D329" s="290" t="s">
        <v>1992</v>
      </c>
      <c r="E329" s="291">
        <v>140</v>
      </c>
      <c r="F329" s="292">
        <v>100</v>
      </c>
      <c r="G329" s="292">
        <f t="shared" si="175"/>
        <v>420</v>
      </c>
      <c r="H329" s="293"/>
      <c r="I329" s="293">
        <v>100</v>
      </c>
      <c r="J329" s="293"/>
      <c r="K329" s="293"/>
      <c r="L329" s="293"/>
      <c r="M329" s="293"/>
      <c r="N329" s="293"/>
      <c r="O329" s="292">
        <f t="shared" si="176"/>
        <v>520</v>
      </c>
      <c r="P329" s="293">
        <v>620</v>
      </c>
      <c r="Q329" s="292">
        <f t="shared" si="177"/>
        <v>0</v>
      </c>
      <c r="R329" s="292">
        <f t="shared" si="178"/>
        <v>420</v>
      </c>
      <c r="S329" s="293">
        <v>50</v>
      </c>
      <c r="T329" s="293">
        <v>100</v>
      </c>
      <c r="U329" s="293"/>
      <c r="V329" s="293"/>
      <c r="W329" s="293"/>
      <c r="X329" s="293"/>
      <c r="Y329" s="293"/>
      <c r="Z329" s="292">
        <f t="shared" si="179"/>
        <v>570</v>
      </c>
      <c r="AA329" s="293">
        <v>1602</v>
      </c>
      <c r="AB329" s="292">
        <f t="shared" si="180"/>
        <v>-1032</v>
      </c>
      <c r="AC329" s="292">
        <v>32</v>
      </c>
      <c r="AD329" s="293"/>
      <c r="AE329" s="293"/>
      <c r="AF329" s="293"/>
      <c r="AG329" s="293"/>
      <c r="AH329" s="293"/>
      <c r="AI329" s="293"/>
      <c r="AJ329" s="293">
        <v>1000</v>
      </c>
      <c r="AK329" s="292">
        <f t="shared" si="182"/>
        <v>1032</v>
      </c>
      <c r="AL329" s="293"/>
      <c r="AM329" s="292">
        <f t="shared" si="183"/>
        <v>0</v>
      </c>
      <c r="AN329" s="292"/>
      <c r="AO329" s="293"/>
      <c r="AP329" s="293"/>
      <c r="AQ329" s="293"/>
      <c r="AR329" s="293"/>
      <c r="AS329" s="293"/>
      <c r="AT329" s="293"/>
      <c r="AU329" s="293"/>
      <c r="AV329" s="292">
        <f t="shared" si="185"/>
        <v>0</v>
      </c>
      <c r="AW329" s="293"/>
      <c r="AX329" s="292">
        <f t="shared" si="186"/>
        <v>0</v>
      </c>
      <c r="AY329" s="137" t="str">
        <f t="shared" si="173"/>
        <v>*</v>
      </c>
      <c r="AZ329" s="143"/>
      <c r="BA329" s="143" t="str">
        <f>IF(F329='База 2019'!AX336,"","!!!!!")</f>
        <v>!!!!!</v>
      </c>
      <c r="BD329" s="143" t="str">
        <f t="shared" si="151"/>
        <v>RADIATOR (НЕ НАЧИСЛЯТЬ)</v>
      </c>
    </row>
    <row r="330" spans="1:56" ht="13">
      <c r="A330" s="288"/>
      <c r="B330" s="502" t="s">
        <v>3354</v>
      </c>
      <c r="C330" s="290" t="s">
        <v>14</v>
      </c>
      <c r="D330" s="290"/>
      <c r="E330" s="291">
        <v>170</v>
      </c>
      <c r="F330" s="292"/>
      <c r="G330" s="292"/>
      <c r="H330" s="293"/>
      <c r="I330" s="293"/>
      <c r="J330" s="293"/>
      <c r="K330" s="293"/>
      <c r="L330" s="293"/>
      <c r="M330" s="293"/>
      <c r="N330" s="293"/>
      <c r="O330" s="292"/>
      <c r="P330" s="293"/>
      <c r="Q330" s="292"/>
      <c r="R330" s="292"/>
      <c r="S330" s="293"/>
      <c r="T330" s="293"/>
      <c r="U330" s="293"/>
      <c r="V330" s="293"/>
      <c r="W330" s="293"/>
      <c r="X330" s="293"/>
      <c r="Y330" s="293"/>
      <c r="Z330" s="292"/>
      <c r="AA330" s="293"/>
      <c r="AB330" s="292"/>
      <c r="AC330" s="292"/>
      <c r="AD330" s="293"/>
      <c r="AE330" s="293"/>
      <c r="AF330" s="293"/>
      <c r="AG330" s="293"/>
      <c r="AH330" s="293"/>
      <c r="AI330" s="293"/>
      <c r="AJ330" s="293"/>
      <c r="AK330" s="292"/>
      <c r="AL330" s="293"/>
      <c r="AM330" s="292"/>
      <c r="AN330" s="292">
        <v>170</v>
      </c>
      <c r="AO330" s="293"/>
      <c r="AP330" s="293"/>
      <c r="AQ330" s="293"/>
      <c r="AR330" s="293"/>
      <c r="AS330" s="293"/>
      <c r="AT330" s="293"/>
      <c r="AU330" s="293"/>
      <c r="AV330" s="292">
        <f t="shared" si="185"/>
        <v>170</v>
      </c>
      <c r="AW330" s="293">
        <v>170</v>
      </c>
      <c r="AX330" s="292">
        <f t="shared" si="186"/>
        <v>0</v>
      </c>
      <c r="AZ330" s="143"/>
    </row>
    <row r="331" spans="1:56" ht="12">
      <c r="A331" s="288">
        <v>315</v>
      </c>
      <c r="B331" s="294" t="s">
        <v>2049</v>
      </c>
      <c r="C331" s="290" t="s">
        <v>10</v>
      </c>
      <c r="D331" s="290" t="s">
        <v>12</v>
      </c>
      <c r="E331" s="295">
        <v>35</v>
      </c>
      <c r="F331" s="292">
        <v>620</v>
      </c>
      <c r="G331" s="292">
        <v>75</v>
      </c>
      <c r="H331" s="293"/>
      <c r="I331" s="293"/>
      <c r="J331" s="293"/>
      <c r="K331" s="293"/>
      <c r="L331" s="293"/>
      <c r="M331" s="293"/>
      <c r="N331" s="293">
        <v>500</v>
      </c>
      <c r="O331" s="292">
        <f t="shared" si="176"/>
        <v>575</v>
      </c>
      <c r="P331" s="293">
        <v>1195</v>
      </c>
      <c r="Q331" s="292">
        <f t="shared" si="177"/>
        <v>0</v>
      </c>
      <c r="R331" s="292"/>
      <c r="S331" s="293"/>
      <c r="T331" s="293"/>
      <c r="U331" s="293"/>
      <c r="V331" s="293"/>
      <c r="W331" s="293"/>
      <c r="X331" s="293"/>
      <c r="Y331" s="293"/>
      <c r="Z331" s="292">
        <f t="shared" si="179"/>
        <v>0</v>
      </c>
      <c r="AA331" s="293"/>
      <c r="AB331" s="292">
        <f t="shared" si="180"/>
        <v>0</v>
      </c>
      <c r="AC331" s="292"/>
      <c r="AD331" s="293"/>
      <c r="AE331" s="293"/>
      <c r="AF331" s="293"/>
      <c r="AG331" s="293"/>
      <c r="AH331" s="293"/>
      <c r="AI331" s="293"/>
      <c r="AJ331" s="293"/>
      <c r="AK331" s="292">
        <f t="shared" si="182"/>
        <v>0</v>
      </c>
      <c r="AL331" s="293"/>
      <c r="AM331" s="292">
        <f t="shared" si="183"/>
        <v>0</v>
      </c>
      <c r="AN331" s="292"/>
      <c r="AO331" s="293"/>
      <c r="AP331" s="293"/>
      <c r="AQ331" s="293"/>
      <c r="AR331" s="293"/>
      <c r="AS331" s="293"/>
      <c r="AT331" s="293"/>
      <c r="AU331" s="293"/>
      <c r="AV331" s="292">
        <f t="shared" si="185"/>
        <v>0</v>
      </c>
      <c r="AW331" s="293"/>
      <c r="AX331" s="292">
        <f t="shared" si="186"/>
        <v>0</v>
      </c>
      <c r="AY331" s="137" t="str">
        <f t="shared" si="173"/>
        <v>*</v>
      </c>
      <c r="AZ331" s="143"/>
      <c r="BA331" s="143" t="str">
        <f>IF(F331='База 2019'!AX337,"","!!!!!")</f>
        <v>!!!!!</v>
      </c>
      <c r="BD331" s="143" t="str">
        <f t="shared" si="151"/>
        <v>RĂUT (STOP --&gt; SRL)</v>
      </c>
    </row>
    <row r="332" spans="1:56" ht="12">
      <c r="A332" s="288">
        <v>316</v>
      </c>
      <c r="B332" s="289" t="s">
        <v>597</v>
      </c>
      <c r="C332" s="290" t="s">
        <v>14</v>
      </c>
      <c r="D332" s="290" t="s">
        <v>12</v>
      </c>
      <c r="E332" s="291">
        <v>120</v>
      </c>
      <c r="F332" s="292">
        <v>0</v>
      </c>
      <c r="G332" s="292">
        <f>E332*3</f>
        <v>360</v>
      </c>
      <c r="H332" s="293"/>
      <c r="I332" s="293"/>
      <c r="J332" s="293">
        <v>64</v>
      </c>
      <c r="K332" s="293"/>
      <c r="L332" s="293">
        <v>100</v>
      </c>
      <c r="M332" s="293"/>
      <c r="N332" s="293"/>
      <c r="O332" s="292">
        <f t="shared" si="176"/>
        <v>524</v>
      </c>
      <c r="P332" s="293">
        <v>1540</v>
      </c>
      <c r="Q332" s="292">
        <f t="shared" si="177"/>
        <v>-1016</v>
      </c>
      <c r="R332" s="292">
        <f>E332*3</f>
        <v>360</v>
      </c>
      <c r="S332" s="293"/>
      <c r="T332" s="293"/>
      <c r="U332" s="293"/>
      <c r="V332" s="293"/>
      <c r="W332" s="293"/>
      <c r="X332" s="293"/>
      <c r="Y332" s="293"/>
      <c r="Z332" s="292">
        <f t="shared" si="179"/>
        <v>360</v>
      </c>
      <c r="AA332" s="293"/>
      <c r="AB332" s="292">
        <f t="shared" si="180"/>
        <v>-656</v>
      </c>
      <c r="AC332" s="292">
        <f>$E332*3</f>
        <v>360</v>
      </c>
      <c r="AD332" s="293"/>
      <c r="AE332" s="293"/>
      <c r="AF332" s="293"/>
      <c r="AG332" s="293"/>
      <c r="AH332" s="293"/>
      <c r="AI332" s="293"/>
      <c r="AJ332" s="293"/>
      <c r="AK332" s="292">
        <f t="shared" si="182"/>
        <v>360</v>
      </c>
      <c r="AL332" s="293">
        <v>64</v>
      </c>
      <c r="AM332" s="292">
        <f t="shared" si="183"/>
        <v>-360</v>
      </c>
      <c r="AN332" s="292">
        <f>$E332*3</f>
        <v>360</v>
      </c>
      <c r="AO332" s="293"/>
      <c r="AP332" s="293"/>
      <c r="AQ332" s="293"/>
      <c r="AR332" s="293"/>
      <c r="AS332" s="293"/>
      <c r="AT332" s="293"/>
      <c r="AU332" s="293"/>
      <c r="AV332" s="292">
        <f t="shared" si="185"/>
        <v>360</v>
      </c>
      <c r="AW332" s="293"/>
      <c r="AX332" s="292">
        <f t="shared" si="186"/>
        <v>0</v>
      </c>
      <c r="AY332" s="137" t="str">
        <f t="shared" si="173"/>
        <v>*</v>
      </c>
      <c r="AZ332" s="143"/>
      <c r="BA332" s="143" t="str">
        <f>IF(F332='База 2019'!AX338,"","!!!!!")</f>
        <v>!!!!!</v>
      </c>
      <c r="BD332" s="143" t="str">
        <f t="shared" si="151"/>
        <v>RECLAMSERVICE</v>
      </c>
    </row>
    <row r="333" spans="1:56" ht="12">
      <c r="A333" s="288">
        <v>317</v>
      </c>
      <c r="B333" s="319" t="s">
        <v>600</v>
      </c>
      <c r="C333" s="320" t="s">
        <v>30</v>
      </c>
      <c r="D333" s="321"/>
      <c r="E333" s="319"/>
      <c r="F333" s="322">
        <v>810</v>
      </c>
      <c r="G333" s="322"/>
      <c r="H333" s="300"/>
      <c r="I333" s="300"/>
      <c r="J333" s="300"/>
      <c r="K333" s="300"/>
      <c r="L333" s="300"/>
      <c r="M333" s="300"/>
      <c r="N333" s="300"/>
      <c r="O333" s="299"/>
      <c r="P333" s="300"/>
      <c r="Q333" s="299">
        <f t="shared" si="177"/>
        <v>810</v>
      </c>
      <c r="R333" s="299"/>
      <c r="S333" s="300"/>
      <c r="T333" s="300"/>
      <c r="U333" s="300"/>
      <c r="V333" s="300"/>
      <c r="W333" s="300"/>
      <c r="X333" s="300"/>
      <c r="Y333" s="300"/>
      <c r="Z333" s="299"/>
      <c r="AA333" s="300"/>
      <c r="AB333" s="299">
        <f t="shared" si="180"/>
        <v>810</v>
      </c>
      <c r="AC333" s="299"/>
      <c r="AD333" s="300"/>
      <c r="AE333" s="300"/>
      <c r="AF333" s="300"/>
      <c r="AG333" s="300"/>
      <c r="AH333" s="300"/>
      <c r="AI333" s="300"/>
      <c r="AJ333" s="300"/>
      <c r="AK333" s="299"/>
      <c r="AL333" s="300"/>
      <c r="AM333" s="299">
        <f t="shared" si="183"/>
        <v>810</v>
      </c>
      <c r="AN333" s="299"/>
      <c r="AO333" s="300"/>
      <c r="AP333" s="300"/>
      <c r="AQ333" s="300"/>
      <c r="AR333" s="300"/>
      <c r="AS333" s="300"/>
      <c r="AT333" s="300"/>
      <c r="AU333" s="300"/>
      <c r="AV333" s="299"/>
      <c r="AW333" s="300"/>
      <c r="AX333" s="299">
        <f t="shared" si="186"/>
        <v>810</v>
      </c>
      <c r="AY333" s="137" t="str">
        <f t="shared" si="173"/>
        <v/>
      </c>
      <c r="AZ333" s="143"/>
      <c r="BA333" s="143" t="str">
        <f>IF(F333='База 2019'!AX340,"","!!!!!")</f>
        <v>!!!!!</v>
      </c>
      <c r="BD333" s="143" t="str">
        <f t="shared" si="151"/>
        <v>REGHINA-SUD</v>
      </c>
    </row>
    <row r="334" spans="1:56" ht="12">
      <c r="A334" s="288">
        <v>318</v>
      </c>
      <c r="B334" s="490" t="s">
        <v>1970</v>
      </c>
      <c r="C334" s="290" t="s">
        <v>14</v>
      </c>
      <c r="D334" s="290" t="s">
        <v>1993</v>
      </c>
      <c r="E334" s="291">
        <v>50</v>
      </c>
      <c r="F334" s="292">
        <v>-80</v>
      </c>
      <c r="G334" s="292">
        <f>E334*3</f>
        <v>150</v>
      </c>
      <c r="H334" s="293"/>
      <c r="I334" s="293"/>
      <c r="J334" s="293"/>
      <c r="K334" s="293"/>
      <c r="L334" s="293"/>
      <c r="M334" s="293"/>
      <c r="N334" s="293"/>
      <c r="O334" s="292">
        <f t="shared" ref="O334:O361" si="187">SUM(G334:N334)</f>
        <v>150</v>
      </c>
      <c r="P334" s="293">
        <v>520</v>
      </c>
      <c r="Q334" s="292">
        <f t="shared" si="177"/>
        <v>-450</v>
      </c>
      <c r="R334" s="292">
        <f>E334*3</f>
        <v>150</v>
      </c>
      <c r="S334" s="293">
        <v>50</v>
      </c>
      <c r="T334" s="293"/>
      <c r="U334" s="293"/>
      <c r="V334" s="293"/>
      <c r="W334" s="293"/>
      <c r="X334" s="293"/>
      <c r="Y334" s="293"/>
      <c r="Z334" s="292">
        <f t="shared" ref="Z334:Z361" si="188">SUM(R334:Y334)</f>
        <v>200</v>
      </c>
      <c r="AA334" s="293"/>
      <c r="AB334" s="292">
        <f t="shared" si="180"/>
        <v>-250</v>
      </c>
      <c r="AC334" s="292">
        <f>$E334*3</f>
        <v>150</v>
      </c>
      <c r="AD334" s="293"/>
      <c r="AE334" s="293"/>
      <c r="AF334" s="293"/>
      <c r="AG334" s="293"/>
      <c r="AH334" s="293"/>
      <c r="AI334" s="293"/>
      <c r="AJ334" s="293"/>
      <c r="AK334" s="292">
        <f t="shared" ref="AK334:AK361" si="189">SUM(AC334:AJ334)</f>
        <v>150</v>
      </c>
      <c r="AL334" s="293"/>
      <c r="AM334" s="292">
        <f t="shared" si="183"/>
        <v>-100</v>
      </c>
      <c r="AN334" s="292">
        <f>$E334*3</f>
        <v>150</v>
      </c>
      <c r="AO334" s="293"/>
      <c r="AP334" s="293"/>
      <c r="AQ334" s="293"/>
      <c r="AR334" s="293"/>
      <c r="AS334" s="293"/>
      <c r="AT334" s="293"/>
      <c r="AU334" s="293"/>
      <c r="AV334" s="292">
        <f t="shared" ref="AV334:AV361" si="190">SUM(AN334:AU334)</f>
        <v>150</v>
      </c>
      <c r="AW334" s="293"/>
      <c r="AX334" s="292">
        <f t="shared" si="186"/>
        <v>50</v>
      </c>
      <c r="AY334" s="137" t="str">
        <f t="shared" si="173"/>
        <v/>
      </c>
      <c r="AZ334" s="143"/>
      <c r="BA334" s="143" t="str">
        <f>IF(F334='База 2019'!AX341,"","!!!!!")</f>
        <v>!!!!!</v>
      </c>
      <c r="BD334" s="143" t="str">
        <f t="shared" si="151"/>
        <v>REGISTRU-GARANT</v>
      </c>
    </row>
    <row r="335" spans="1:56" ht="12">
      <c r="A335" s="288">
        <v>319</v>
      </c>
      <c r="B335" s="306" t="s">
        <v>601</v>
      </c>
      <c r="C335" s="290" t="s">
        <v>14</v>
      </c>
      <c r="D335" s="307" t="s">
        <v>602</v>
      </c>
      <c r="E335" s="309">
        <v>50</v>
      </c>
      <c r="F335" s="292">
        <v>0</v>
      </c>
      <c r="G335" s="292">
        <f>E335*3</f>
        <v>150</v>
      </c>
      <c r="H335" s="293"/>
      <c r="I335" s="293"/>
      <c r="J335" s="293"/>
      <c r="K335" s="293"/>
      <c r="L335" s="293"/>
      <c r="M335" s="293"/>
      <c r="N335" s="293"/>
      <c r="O335" s="292">
        <f t="shared" si="187"/>
        <v>150</v>
      </c>
      <c r="P335" s="293"/>
      <c r="Q335" s="292">
        <f t="shared" si="177"/>
        <v>150</v>
      </c>
      <c r="R335" s="292">
        <f>E335*3</f>
        <v>150</v>
      </c>
      <c r="S335" s="293"/>
      <c r="T335" s="293"/>
      <c r="U335" s="293"/>
      <c r="V335" s="293"/>
      <c r="W335" s="293"/>
      <c r="X335" s="293"/>
      <c r="Y335" s="293"/>
      <c r="Z335" s="292">
        <f t="shared" si="188"/>
        <v>150</v>
      </c>
      <c r="AA335" s="293">
        <v>600</v>
      </c>
      <c r="AB335" s="292">
        <f t="shared" si="180"/>
        <v>-300</v>
      </c>
      <c r="AC335" s="292">
        <f>$E335*3</f>
        <v>150</v>
      </c>
      <c r="AD335" s="293"/>
      <c r="AE335" s="293"/>
      <c r="AF335" s="293"/>
      <c r="AG335" s="293"/>
      <c r="AH335" s="293"/>
      <c r="AI335" s="293"/>
      <c r="AJ335" s="293"/>
      <c r="AK335" s="292">
        <f t="shared" si="189"/>
        <v>150</v>
      </c>
      <c r="AL335" s="293"/>
      <c r="AM335" s="292">
        <f t="shared" si="183"/>
        <v>-150</v>
      </c>
      <c r="AN335" s="292">
        <f>$E335*3</f>
        <v>150</v>
      </c>
      <c r="AO335" s="293"/>
      <c r="AP335" s="293"/>
      <c r="AQ335" s="293"/>
      <c r="AR335" s="293"/>
      <c r="AS335" s="293"/>
      <c r="AT335" s="293"/>
      <c r="AU335" s="293"/>
      <c r="AV335" s="292">
        <f t="shared" si="190"/>
        <v>150</v>
      </c>
      <c r="AW335" s="293"/>
      <c r="AX335" s="292">
        <f t="shared" si="186"/>
        <v>0</v>
      </c>
      <c r="AY335" s="137" t="str">
        <f t="shared" si="173"/>
        <v>*</v>
      </c>
      <c r="AZ335" s="143"/>
      <c r="BA335" s="143" t="str">
        <f>IF(F335='База 2019'!AX342,"","!!!!!")</f>
        <v>!!!!!</v>
      </c>
      <c r="BD335" s="143" t="str">
        <f t="shared" si="151"/>
        <v>REGMONT</v>
      </c>
    </row>
    <row r="336" spans="1:56" ht="12">
      <c r="A336" s="288">
        <v>320</v>
      </c>
      <c r="B336" s="289" t="s">
        <v>603</v>
      </c>
      <c r="C336" s="290" t="s">
        <v>23</v>
      </c>
      <c r="D336" s="290" t="s">
        <v>12</v>
      </c>
      <c r="E336" s="291">
        <v>115</v>
      </c>
      <c r="F336" s="292">
        <v>0</v>
      </c>
      <c r="G336" s="292">
        <f>E336*3</f>
        <v>345</v>
      </c>
      <c r="H336" s="293"/>
      <c r="I336" s="293"/>
      <c r="J336" s="293"/>
      <c r="K336" s="293"/>
      <c r="L336" s="293"/>
      <c r="M336" s="293"/>
      <c r="N336" s="293"/>
      <c r="O336" s="292">
        <f t="shared" si="187"/>
        <v>345</v>
      </c>
      <c r="P336" s="293">
        <v>345</v>
      </c>
      <c r="Q336" s="292">
        <f t="shared" si="177"/>
        <v>0</v>
      </c>
      <c r="R336" s="292">
        <f>E336*3</f>
        <v>345</v>
      </c>
      <c r="S336" s="293"/>
      <c r="T336" s="293"/>
      <c r="U336" s="293"/>
      <c r="V336" s="293"/>
      <c r="W336" s="293"/>
      <c r="X336" s="293"/>
      <c r="Y336" s="293"/>
      <c r="Z336" s="292">
        <f t="shared" si="188"/>
        <v>345</v>
      </c>
      <c r="AA336" s="293">
        <v>345</v>
      </c>
      <c r="AB336" s="292">
        <f t="shared" si="180"/>
        <v>0</v>
      </c>
      <c r="AC336" s="292">
        <f>$E336*3</f>
        <v>345</v>
      </c>
      <c r="AD336" s="293"/>
      <c r="AE336" s="293"/>
      <c r="AF336" s="293"/>
      <c r="AG336" s="293"/>
      <c r="AH336" s="293"/>
      <c r="AI336" s="293"/>
      <c r="AJ336" s="293"/>
      <c r="AK336" s="292">
        <f t="shared" si="189"/>
        <v>345</v>
      </c>
      <c r="AL336" s="293">
        <v>345</v>
      </c>
      <c r="AM336" s="292">
        <f t="shared" si="183"/>
        <v>0</v>
      </c>
      <c r="AN336" s="292">
        <f>$E336*3</f>
        <v>345</v>
      </c>
      <c r="AO336" s="293"/>
      <c r="AP336" s="293">
        <v>100</v>
      </c>
      <c r="AQ336" s="293"/>
      <c r="AR336" s="293"/>
      <c r="AS336" s="293"/>
      <c r="AT336" s="293"/>
      <c r="AU336" s="293"/>
      <c r="AV336" s="292">
        <f t="shared" si="190"/>
        <v>445</v>
      </c>
      <c r="AW336" s="293">
        <v>445</v>
      </c>
      <c r="AX336" s="292">
        <f t="shared" si="186"/>
        <v>0</v>
      </c>
      <c r="AY336" s="137" t="str">
        <f t="shared" si="173"/>
        <v>*</v>
      </c>
      <c r="AZ336" s="143"/>
      <c r="BA336" s="143" t="str">
        <f>IF(F336='База 2019'!AX343,"","!!!!!")</f>
        <v/>
      </c>
      <c r="BD336" s="143" t="str">
        <f t="shared" si="151"/>
        <v>REGUL</v>
      </c>
    </row>
    <row r="337" spans="1:56" ht="12">
      <c r="A337" s="288">
        <v>321</v>
      </c>
      <c r="B337" s="289" t="s">
        <v>852</v>
      </c>
      <c r="C337" s="290" t="s">
        <v>23</v>
      </c>
      <c r="D337" s="290" t="s">
        <v>851</v>
      </c>
      <c r="E337" s="291">
        <v>130</v>
      </c>
      <c r="F337" s="292">
        <v>0</v>
      </c>
      <c r="G337" s="292">
        <f>E337*3</f>
        <v>390</v>
      </c>
      <c r="H337" s="293"/>
      <c r="I337" s="293"/>
      <c r="J337" s="293"/>
      <c r="K337" s="293"/>
      <c r="L337" s="293"/>
      <c r="M337" s="293"/>
      <c r="N337" s="293"/>
      <c r="O337" s="292">
        <f t="shared" si="187"/>
        <v>390</v>
      </c>
      <c r="P337" s="293">
        <v>1560</v>
      </c>
      <c r="Q337" s="292">
        <f t="shared" si="177"/>
        <v>-1170</v>
      </c>
      <c r="R337" s="292">
        <f>E337*3</f>
        <v>390</v>
      </c>
      <c r="S337" s="293"/>
      <c r="T337" s="293"/>
      <c r="U337" s="293"/>
      <c r="V337" s="293"/>
      <c r="W337" s="293">
        <v>100</v>
      </c>
      <c r="X337" s="293"/>
      <c r="Y337" s="293"/>
      <c r="Z337" s="292">
        <f t="shared" si="188"/>
        <v>490</v>
      </c>
      <c r="AA337" s="293"/>
      <c r="AB337" s="292">
        <f t="shared" si="180"/>
        <v>-680</v>
      </c>
      <c r="AC337" s="292">
        <f>$E337*3</f>
        <v>390</v>
      </c>
      <c r="AD337" s="293"/>
      <c r="AE337" s="293"/>
      <c r="AF337" s="293"/>
      <c r="AG337" s="293"/>
      <c r="AH337" s="293"/>
      <c r="AI337" s="293"/>
      <c r="AJ337" s="293"/>
      <c r="AK337" s="292">
        <f t="shared" si="189"/>
        <v>390</v>
      </c>
      <c r="AL337" s="293"/>
      <c r="AM337" s="292">
        <f t="shared" si="183"/>
        <v>-290</v>
      </c>
      <c r="AN337" s="292">
        <f>$E337*3</f>
        <v>390</v>
      </c>
      <c r="AO337" s="293"/>
      <c r="AP337" s="293"/>
      <c r="AQ337" s="293"/>
      <c r="AR337" s="293"/>
      <c r="AS337" s="293"/>
      <c r="AT337" s="293"/>
      <c r="AU337" s="293"/>
      <c r="AV337" s="292">
        <f t="shared" si="190"/>
        <v>390</v>
      </c>
      <c r="AW337" s="293"/>
      <c r="AX337" s="292">
        <f t="shared" si="186"/>
        <v>100</v>
      </c>
      <c r="AY337" s="137" t="str">
        <f t="shared" si="173"/>
        <v/>
      </c>
      <c r="AZ337" s="137" t="str">
        <f t="shared" ref="AZ337:AZ343" si="191">IF(F337&gt;P337,"!!!","")</f>
        <v/>
      </c>
      <c r="BA337" s="143" t="str">
        <f>IF(F337='База 2019'!AX344,"","!!!!!")</f>
        <v/>
      </c>
      <c r="BD337" s="143" t="str">
        <f t="shared" si="151"/>
        <v>RENAŞTERE</v>
      </c>
    </row>
    <row r="338" spans="1:56" ht="12">
      <c r="A338" s="288">
        <v>322</v>
      </c>
      <c r="B338" s="289" t="s">
        <v>3294</v>
      </c>
      <c r="C338" s="290" t="s">
        <v>23</v>
      </c>
      <c r="D338" s="290" t="s">
        <v>607</v>
      </c>
      <c r="E338" s="291">
        <v>40</v>
      </c>
      <c r="F338" s="292">
        <v>0</v>
      </c>
      <c r="G338" s="292">
        <v>40</v>
      </c>
      <c r="H338" s="293"/>
      <c r="I338" s="293"/>
      <c r="J338" s="293"/>
      <c r="K338" s="293"/>
      <c r="L338" s="293"/>
      <c r="M338" s="293"/>
      <c r="N338" s="293">
        <v>500</v>
      </c>
      <c r="O338" s="292">
        <f t="shared" si="187"/>
        <v>540</v>
      </c>
      <c r="P338" s="293">
        <v>540</v>
      </c>
      <c r="Q338" s="292">
        <f t="shared" si="177"/>
        <v>0</v>
      </c>
      <c r="R338" s="292"/>
      <c r="S338" s="293"/>
      <c r="T338" s="293"/>
      <c r="U338" s="293"/>
      <c r="V338" s="293"/>
      <c r="W338" s="293"/>
      <c r="X338" s="293"/>
      <c r="Y338" s="293"/>
      <c r="Z338" s="292">
        <f t="shared" si="188"/>
        <v>0</v>
      </c>
      <c r="AA338" s="293"/>
      <c r="AB338" s="292">
        <f t="shared" si="180"/>
        <v>0</v>
      </c>
      <c r="AC338" s="292"/>
      <c r="AD338" s="293"/>
      <c r="AE338" s="293"/>
      <c r="AF338" s="293"/>
      <c r="AG338" s="293"/>
      <c r="AH338" s="293"/>
      <c r="AI338" s="293"/>
      <c r="AJ338" s="293"/>
      <c r="AK338" s="292">
        <f t="shared" si="189"/>
        <v>0</v>
      </c>
      <c r="AL338" s="293"/>
      <c r="AM338" s="292">
        <f t="shared" si="183"/>
        <v>0</v>
      </c>
      <c r="AN338" s="292"/>
      <c r="AO338" s="293"/>
      <c r="AP338" s="293"/>
      <c r="AQ338" s="293"/>
      <c r="AR338" s="293"/>
      <c r="AS338" s="293"/>
      <c r="AT338" s="293"/>
      <c r="AU338" s="293"/>
      <c r="AV338" s="292">
        <f t="shared" si="190"/>
        <v>0</v>
      </c>
      <c r="AW338" s="293"/>
      <c r="AX338" s="292">
        <f t="shared" si="186"/>
        <v>0</v>
      </c>
      <c r="AY338" s="137" t="str">
        <f t="shared" si="173"/>
        <v>*</v>
      </c>
      <c r="AZ338" s="137" t="str">
        <f t="shared" si="191"/>
        <v/>
      </c>
      <c r="BA338" s="143" t="str">
        <f>IF(F338='База 2019'!AX345,"","!!!!!")</f>
        <v/>
      </c>
      <c r="BD338" s="143" t="str">
        <f t="shared" si="151"/>
        <v>RENOME-PLUS (STOP 31.01.20)</v>
      </c>
    </row>
    <row r="339" spans="1:56" ht="12">
      <c r="A339" s="288">
        <v>323</v>
      </c>
      <c r="B339" s="289" t="s">
        <v>608</v>
      </c>
      <c r="C339" s="290" t="s">
        <v>23</v>
      </c>
      <c r="D339" s="290" t="s">
        <v>610</v>
      </c>
      <c r="E339" s="291">
        <v>25</v>
      </c>
      <c r="F339" s="292">
        <v>0</v>
      </c>
      <c r="G339" s="292">
        <f t="shared" ref="G339:G355" si="192">E339*3</f>
        <v>75</v>
      </c>
      <c r="H339" s="293"/>
      <c r="I339" s="293"/>
      <c r="J339" s="293"/>
      <c r="K339" s="293"/>
      <c r="L339" s="293"/>
      <c r="M339" s="293"/>
      <c r="N339" s="293"/>
      <c r="O339" s="292">
        <f t="shared" si="187"/>
        <v>75</v>
      </c>
      <c r="P339" s="293">
        <v>300</v>
      </c>
      <c r="Q339" s="292">
        <f t="shared" si="177"/>
        <v>-225</v>
      </c>
      <c r="R339" s="292">
        <f t="shared" ref="R339:R361" si="193">E339*3</f>
        <v>75</v>
      </c>
      <c r="S339" s="293"/>
      <c r="T339" s="293"/>
      <c r="U339" s="293">
        <v>15</v>
      </c>
      <c r="V339" s="293"/>
      <c r="W339" s="293">
        <v>100</v>
      </c>
      <c r="X339" s="293"/>
      <c r="Y339" s="293"/>
      <c r="Z339" s="292">
        <f t="shared" si="188"/>
        <v>190</v>
      </c>
      <c r="AA339" s="293"/>
      <c r="AB339" s="292">
        <f t="shared" si="180"/>
        <v>-35</v>
      </c>
      <c r="AC339" s="292">
        <f t="shared" ref="AC339:AC361" si="194">$E339*3</f>
        <v>75</v>
      </c>
      <c r="AD339" s="293"/>
      <c r="AE339" s="293"/>
      <c r="AF339" s="293"/>
      <c r="AG339" s="293"/>
      <c r="AH339" s="293"/>
      <c r="AI339" s="293"/>
      <c r="AJ339" s="293"/>
      <c r="AK339" s="292">
        <f t="shared" si="189"/>
        <v>75</v>
      </c>
      <c r="AL339" s="293"/>
      <c r="AM339" s="292">
        <f t="shared" si="183"/>
        <v>40</v>
      </c>
      <c r="AN339" s="292">
        <f t="shared" ref="AN339:AN361" si="195">$E339*3</f>
        <v>75</v>
      </c>
      <c r="AO339" s="293"/>
      <c r="AP339" s="293"/>
      <c r="AQ339" s="293"/>
      <c r="AR339" s="293"/>
      <c r="AS339" s="293"/>
      <c r="AT339" s="293"/>
      <c r="AU339" s="293"/>
      <c r="AV339" s="292">
        <f t="shared" si="190"/>
        <v>75</v>
      </c>
      <c r="AW339" s="293"/>
      <c r="AX339" s="292">
        <f t="shared" si="186"/>
        <v>115</v>
      </c>
      <c r="AZ339" s="137" t="str">
        <f t="shared" si="191"/>
        <v/>
      </c>
      <c r="BA339" s="143" t="str">
        <f>IF(F339='База 2019'!AX346,"","!!!!!")</f>
        <v/>
      </c>
      <c r="BD339" s="143" t="str">
        <f t="shared" si="151"/>
        <v>REPAN-COM</v>
      </c>
    </row>
    <row r="340" spans="1:56" ht="12">
      <c r="A340" s="288">
        <v>324</v>
      </c>
      <c r="B340" s="289" t="s">
        <v>611</v>
      </c>
      <c r="C340" s="290" t="s">
        <v>23</v>
      </c>
      <c r="D340" s="290" t="s">
        <v>613</v>
      </c>
      <c r="E340" s="291">
        <v>135</v>
      </c>
      <c r="F340" s="292">
        <v>100</v>
      </c>
      <c r="G340" s="292">
        <f t="shared" si="192"/>
        <v>405</v>
      </c>
      <c r="H340" s="293"/>
      <c r="I340" s="293"/>
      <c r="J340" s="293"/>
      <c r="K340" s="293"/>
      <c r="L340" s="293"/>
      <c r="M340" s="293"/>
      <c r="N340" s="293"/>
      <c r="O340" s="292">
        <f t="shared" si="187"/>
        <v>405</v>
      </c>
      <c r="P340" s="293">
        <v>505</v>
      </c>
      <c r="Q340" s="292">
        <f t="shared" si="177"/>
        <v>0</v>
      </c>
      <c r="R340" s="292">
        <f t="shared" si="193"/>
        <v>405</v>
      </c>
      <c r="S340" s="293"/>
      <c r="T340" s="293"/>
      <c r="U340" s="293">
        <v>129</v>
      </c>
      <c r="V340" s="293"/>
      <c r="W340" s="293"/>
      <c r="X340" s="293"/>
      <c r="Y340" s="293"/>
      <c r="Z340" s="292">
        <f t="shared" si="188"/>
        <v>534</v>
      </c>
      <c r="AA340" s="293">
        <v>534</v>
      </c>
      <c r="AB340" s="292">
        <f t="shared" si="180"/>
        <v>0</v>
      </c>
      <c r="AC340" s="292">
        <f t="shared" si="194"/>
        <v>405</v>
      </c>
      <c r="AD340" s="293"/>
      <c r="AE340" s="293">
        <v>100</v>
      </c>
      <c r="AF340" s="293">
        <v>129</v>
      </c>
      <c r="AG340" s="293"/>
      <c r="AH340" s="293">
        <v>100</v>
      </c>
      <c r="AI340" s="293"/>
      <c r="AJ340" s="293">
        <v>50</v>
      </c>
      <c r="AK340" s="292">
        <f t="shared" si="189"/>
        <v>784</v>
      </c>
      <c r="AL340" s="293">
        <v>784</v>
      </c>
      <c r="AM340" s="292">
        <f t="shared" si="183"/>
        <v>0</v>
      </c>
      <c r="AN340" s="292">
        <f t="shared" si="195"/>
        <v>405</v>
      </c>
      <c r="AO340" s="293"/>
      <c r="AP340" s="293"/>
      <c r="AQ340" s="293"/>
      <c r="AR340" s="293"/>
      <c r="AS340" s="293"/>
      <c r="AT340" s="293"/>
      <c r="AU340" s="293"/>
      <c r="AV340" s="292">
        <f t="shared" si="190"/>
        <v>405</v>
      </c>
      <c r="AW340" s="293">
        <v>405</v>
      </c>
      <c r="AX340" s="292">
        <f t="shared" si="186"/>
        <v>0</v>
      </c>
      <c r="AY340" s="137" t="str">
        <f t="shared" si="173"/>
        <v>*</v>
      </c>
      <c r="AZ340" s="137" t="str">
        <f t="shared" si="191"/>
        <v/>
      </c>
      <c r="BA340" s="143" t="str">
        <f>IF(F340='База 2019'!AX347,"","!!!!!")</f>
        <v>!!!!!</v>
      </c>
      <c r="BD340" s="143" t="str">
        <f t="shared" ref="BD340:BD405" si="196">UPPER(B340)</f>
        <v>RISCOM</v>
      </c>
    </row>
    <row r="341" spans="1:56" ht="12">
      <c r="A341" s="288">
        <v>325</v>
      </c>
      <c r="B341" s="289" t="s">
        <v>614</v>
      </c>
      <c r="C341" s="290" t="s">
        <v>23</v>
      </c>
      <c r="D341" s="290" t="s">
        <v>616</v>
      </c>
      <c r="E341" s="291">
        <v>135</v>
      </c>
      <c r="F341" s="292">
        <v>0</v>
      </c>
      <c r="G341" s="292">
        <f t="shared" si="192"/>
        <v>405</v>
      </c>
      <c r="H341" s="293"/>
      <c r="I341" s="293"/>
      <c r="J341" s="293"/>
      <c r="K341" s="293"/>
      <c r="L341" s="293">
        <v>100</v>
      </c>
      <c r="M341" s="293"/>
      <c r="N341" s="293"/>
      <c r="O341" s="292">
        <f t="shared" si="187"/>
        <v>505</v>
      </c>
      <c r="P341" s="293">
        <v>1720</v>
      </c>
      <c r="Q341" s="292">
        <f t="shared" si="177"/>
        <v>-1215</v>
      </c>
      <c r="R341" s="292">
        <f t="shared" si="193"/>
        <v>405</v>
      </c>
      <c r="S341" s="293"/>
      <c r="T341" s="293"/>
      <c r="U341" s="293"/>
      <c r="V341" s="293"/>
      <c r="W341" s="293"/>
      <c r="X341" s="293"/>
      <c r="Y341" s="293"/>
      <c r="Z341" s="292">
        <f t="shared" si="188"/>
        <v>405</v>
      </c>
      <c r="AA341" s="293"/>
      <c r="AB341" s="292">
        <f t="shared" si="180"/>
        <v>-810</v>
      </c>
      <c r="AC341" s="292">
        <f t="shared" si="194"/>
        <v>405</v>
      </c>
      <c r="AD341" s="293"/>
      <c r="AE341" s="293"/>
      <c r="AF341" s="293"/>
      <c r="AG341" s="293"/>
      <c r="AH341" s="293"/>
      <c r="AI341" s="293"/>
      <c r="AJ341" s="293"/>
      <c r="AK341" s="292">
        <f t="shared" si="189"/>
        <v>405</v>
      </c>
      <c r="AL341" s="293"/>
      <c r="AM341" s="292">
        <f t="shared" si="183"/>
        <v>-405</v>
      </c>
      <c r="AN341" s="292">
        <f t="shared" si="195"/>
        <v>405</v>
      </c>
      <c r="AO341" s="293"/>
      <c r="AP341" s="293"/>
      <c r="AQ341" s="293"/>
      <c r="AR341" s="293"/>
      <c r="AS341" s="293"/>
      <c r="AT341" s="293"/>
      <c r="AU341" s="293"/>
      <c r="AV341" s="292">
        <f t="shared" si="190"/>
        <v>405</v>
      </c>
      <c r="AW341" s="293"/>
      <c r="AX341" s="292">
        <f t="shared" si="186"/>
        <v>0</v>
      </c>
      <c r="AY341" s="137" t="str">
        <f t="shared" si="173"/>
        <v>*</v>
      </c>
      <c r="AZ341" s="137" t="str">
        <f t="shared" si="191"/>
        <v/>
      </c>
      <c r="BA341" s="143" t="str">
        <f>IF(F341='База 2019'!AX348,"","!!!!!")</f>
        <v>!!!!!</v>
      </c>
      <c r="BD341" s="143" t="str">
        <f t="shared" si="196"/>
        <v>RIVISC-ELIT</v>
      </c>
    </row>
    <row r="342" spans="1:56" ht="12">
      <c r="A342" s="288">
        <v>326</v>
      </c>
      <c r="B342" s="289" t="s">
        <v>1566</v>
      </c>
      <c r="C342" s="290" t="s">
        <v>23</v>
      </c>
      <c r="D342" s="290"/>
      <c r="E342" s="291">
        <v>140</v>
      </c>
      <c r="F342" s="292">
        <v>0</v>
      </c>
      <c r="G342" s="292">
        <f t="shared" si="192"/>
        <v>420</v>
      </c>
      <c r="H342" s="293"/>
      <c r="I342" s="293"/>
      <c r="J342" s="293"/>
      <c r="K342" s="293"/>
      <c r="L342" s="293"/>
      <c r="M342" s="293"/>
      <c r="N342" s="293"/>
      <c r="O342" s="292">
        <f t="shared" si="187"/>
        <v>420</v>
      </c>
      <c r="P342" s="293">
        <v>420</v>
      </c>
      <c r="Q342" s="292">
        <f t="shared" si="177"/>
        <v>0</v>
      </c>
      <c r="R342" s="292">
        <f t="shared" si="193"/>
        <v>420</v>
      </c>
      <c r="S342" s="293"/>
      <c r="T342" s="293"/>
      <c r="U342" s="293"/>
      <c r="V342" s="293"/>
      <c r="W342" s="293">
        <v>100</v>
      </c>
      <c r="X342" s="293"/>
      <c r="Y342" s="293"/>
      <c r="Z342" s="292">
        <f t="shared" si="188"/>
        <v>520</v>
      </c>
      <c r="AA342" s="293">
        <v>1360</v>
      </c>
      <c r="AB342" s="292">
        <f t="shared" si="180"/>
        <v>-840</v>
      </c>
      <c r="AC342" s="292">
        <f t="shared" si="194"/>
        <v>420</v>
      </c>
      <c r="AD342" s="293"/>
      <c r="AE342" s="293">
        <v>100</v>
      </c>
      <c r="AF342" s="293"/>
      <c r="AG342" s="293"/>
      <c r="AH342" s="293"/>
      <c r="AI342" s="293"/>
      <c r="AJ342" s="293"/>
      <c r="AK342" s="292">
        <f t="shared" si="189"/>
        <v>520</v>
      </c>
      <c r="AL342" s="293">
        <v>100</v>
      </c>
      <c r="AM342" s="292">
        <f t="shared" si="183"/>
        <v>-420</v>
      </c>
      <c r="AN342" s="292">
        <f t="shared" si="195"/>
        <v>420</v>
      </c>
      <c r="AO342" s="293"/>
      <c r="AP342" s="293"/>
      <c r="AQ342" s="293"/>
      <c r="AR342" s="293"/>
      <c r="AS342" s="293"/>
      <c r="AT342" s="293"/>
      <c r="AU342" s="293"/>
      <c r="AV342" s="292">
        <f t="shared" si="190"/>
        <v>420</v>
      </c>
      <c r="AW342" s="293"/>
      <c r="AX342" s="292">
        <f t="shared" si="186"/>
        <v>0</v>
      </c>
      <c r="AY342" s="137" t="str">
        <f t="shared" si="173"/>
        <v>*</v>
      </c>
      <c r="AZ342" s="137" t="str">
        <f t="shared" si="191"/>
        <v/>
      </c>
      <c r="BA342" s="143" t="str">
        <f>IF(F342='База 2019'!AX349,"","!!!!!")</f>
        <v/>
      </c>
      <c r="BD342" s="143" t="str">
        <f t="shared" si="196"/>
        <v>ROMALINA</v>
      </c>
    </row>
    <row r="343" spans="1:56" ht="12">
      <c r="A343" s="288">
        <v>327</v>
      </c>
      <c r="B343" s="294" t="s">
        <v>3113</v>
      </c>
      <c r="C343" s="290" t="s">
        <v>10</v>
      </c>
      <c r="D343" s="290" t="s">
        <v>619</v>
      </c>
      <c r="E343" s="295">
        <v>150</v>
      </c>
      <c r="F343" s="292">
        <v>-265</v>
      </c>
      <c r="G343" s="292">
        <f t="shared" si="192"/>
        <v>450</v>
      </c>
      <c r="H343" s="293"/>
      <c r="I343" s="293"/>
      <c r="J343" s="293"/>
      <c r="K343" s="293"/>
      <c r="L343" s="293"/>
      <c r="M343" s="293"/>
      <c r="N343" s="293"/>
      <c r="O343" s="292">
        <f t="shared" si="187"/>
        <v>450</v>
      </c>
      <c r="P343" s="293"/>
      <c r="Q343" s="292">
        <f t="shared" si="177"/>
        <v>185</v>
      </c>
      <c r="R343" s="292">
        <f t="shared" si="193"/>
        <v>450</v>
      </c>
      <c r="S343" s="293"/>
      <c r="T343" s="293"/>
      <c r="U343" s="293"/>
      <c r="V343" s="293"/>
      <c r="W343" s="293"/>
      <c r="X343" s="293"/>
      <c r="Y343" s="293"/>
      <c r="Z343" s="292">
        <f t="shared" si="188"/>
        <v>450</v>
      </c>
      <c r="AA343" s="293"/>
      <c r="AB343" s="292">
        <f t="shared" si="180"/>
        <v>635</v>
      </c>
      <c r="AC343" s="292">
        <f t="shared" si="194"/>
        <v>450</v>
      </c>
      <c r="AD343" s="293"/>
      <c r="AE343" s="293"/>
      <c r="AF343" s="293"/>
      <c r="AG343" s="293"/>
      <c r="AH343" s="293"/>
      <c r="AI343" s="293"/>
      <c r="AJ343" s="293"/>
      <c r="AK343" s="292">
        <f t="shared" si="189"/>
        <v>450</v>
      </c>
      <c r="AL343" s="293">
        <v>1085</v>
      </c>
      <c r="AM343" s="292">
        <f t="shared" si="183"/>
        <v>0</v>
      </c>
      <c r="AN343" s="292">
        <f t="shared" si="195"/>
        <v>450</v>
      </c>
      <c r="AO343" s="293"/>
      <c r="AP343" s="293"/>
      <c r="AQ343" s="293">
        <v>61</v>
      </c>
      <c r="AR343" s="293"/>
      <c r="AS343" s="293">
        <v>100</v>
      </c>
      <c r="AT343" s="293"/>
      <c r="AU343" s="293"/>
      <c r="AV343" s="292">
        <f t="shared" si="190"/>
        <v>611</v>
      </c>
      <c r="AW343" s="293">
        <v>611</v>
      </c>
      <c r="AX343" s="292">
        <f t="shared" si="186"/>
        <v>0</v>
      </c>
      <c r="AY343" s="137" t="str">
        <f t="shared" si="173"/>
        <v>*</v>
      </c>
      <c r="AZ343" s="137" t="str">
        <f t="shared" si="191"/>
        <v/>
      </c>
      <c r="BA343" s="143" t="str">
        <f>IF(F343='База 2019'!AX350,"","!!!!!")</f>
        <v>!!!!!</v>
      </c>
      <c r="BD343" s="143" t="str">
        <f t="shared" si="196"/>
        <v>ROMARTA</v>
      </c>
    </row>
    <row r="344" spans="1:56" ht="12">
      <c r="A344" s="288">
        <v>328</v>
      </c>
      <c r="B344" s="289" t="s">
        <v>620</v>
      </c>
      <c r="C344" s="290" t="s">
        <v>23</v>
      </c>
      <c r="D344" s="290" t="s">
        <v>622</v>
      </c>
      <c r="E344" s="291">
        <v>135</v>
      </c>
      <c r="F344" s="292">
        <v>285</v>
      </c>
      <c r="G344" s="292">
        <f t="shared" si="192"/>
        <v>405</v>
      </c>
      <c r="H344" s="293"/>
      <c r="I344" s="293"/>
      <c r="J344" s="293"/>
      <c r="K344" s="293"/>
      <c r="L344" s="293"/>
      <c r="M344" s="293"/>
      <c r="N344" s="293"/>
      <c r="O344" s="292">
        <f t="shared" si="187"/>
        <v>405</v>
      </c>
      <c r="P344" s="293">
        <v>570</v>
      </c>
      <c r="Q344" s="292">
        <f t="shared" si="177"/>
        <v>120</v>
      </c>
      <c r="R344" s="292">
        <f t="shared" si="193"/>
        <v>405</v>
      </c>
      <c r="S344" s="293"/>
      <c r="T344" s="293"/>
      <c r="U344" s="293"/>
      <c r="V344" s="293"/>
      <c r="W344" s="293"/>
      <c r="X344" s="293"/>
      <c r="Y344" s="293"/>
      <c r="Z344" s="292">
        <f t="shared" si="188"/>
        <v>405</v>
      </c>
      <c r="AA344" s="293"/>
      <c r="AB344" s="292">
        <f t="shared" si="180"/>
        <v>525</v>
      </c>
      <c r="AC344" s="292">
        <f t="shared" si="194"/>
        <v>405</v>
      </c>
      <c r="AD344" s="293"/>
      <c r="AE344" s="293"/>
      <c r="AF344" s="293"/>
      <c r="AG344" s="293"/>
      <c r="AH344" s="293"/>
      <c r="AI344" s="293"/>
      <c r="AJ344" s="293"/>
      <c r="AK344" s="292">
        <f t="shared" si="189"/>
        <v>405</v>
      </c>
      <c r="AL344" s="293"/>
      <c r="AM344" s="292">
        <f t="shared" si="183"/>
        <v>930</v>
      </c>
      <c r="AN344" s="292">
        <f t="shared" si="195"/>
        <v>405</v>
      </c>
      <c r="AO344" s="293"/>
      <c r="AP344" s="293"/>
      <c r="AQ344" s="293"/>
      <c r="AR344" s="293"/>
      <c r="AS344" s="293"/>
      <c r="AT344" s="293"/>
      <c r="AU344" s="293"/>
      <c r="AV344" s="292">
        <f t="shared" si="190"/>
        <v>405</v>
      </c>
      <c r="AW344" s="293">
        <v>1335</v>
      </c>
      <c r="AX344" s="292">
        <f t="shared" si="186"/>
        <v>0</v>
      </c>
      <c r="AY344" s="137" t="str">
        <f t="shared" si="173"/>
        <v>*</v>
      </c>
      <c r="AZ344" s="143"/>
      <c r="BA344" s="143" t="str">
        <f>IF(F344='База 2019'!AX351,"","!!!!!")</f>
        <v>!!!!!</v>
      </c>
      <c r="BD344" s="143" t="str">
        <f t="shared" si="196"/>
        <v>ROMIR PRODUCTION</v>
      </c>
    </row>
    <row r="345" spans="1:56" ht="12">
      <c r="A345" s="288">
        <v>329</v>
      </c>
      <c r="B345" s="289" t="s">
        <v>2001</v>
      </c>
      <c r="C345" s="290" t="s">
        <v>23</v>
      </c>
      <c r="D345" s="290" t="s">
        <v>895</v>
      </c>
      <c r="E345" s="291"/>
      <c r="F345" s="292">
        <v>1200</v>
      </c>
      <c r="G345" s="292">
        <f t="shared" si="192"/>
        <v>0</v>
      </c>
      <c r="H345" s="293"/>
      <c r="I345" s="293"/>
      <c r="J345" s="293"/>
      <c r="K345" s="293"/>
      <c r="L345" s="293"/>
      <c r="M345" s="293"/>
      <c r="N345" s="293"/>
      <c r="O345" s="292">
        <f t="shared" si="187"/>
        <v>0</v>
      </c>
      <c r="P345" s="293"/>
      <c r="Q345" s="292">
        <f t="shared" si="177"/>
        <v>1200</v>
      </c>
      <c r="R345" s="292">
        <f t="shared" si="193"/>
        <v>0</v>
      </c>
      <c r="S345" s="293"/>
      <c r="T345" s="293"/>
      <c r="U345" s="293"/>
      <c r="V345" s="293"/>
      <c r="W345" s="293"/>
      <c r="X345" s="293"/>
      <c r="Y345" s="293"/>
      <c r="Z345" s="292">
        <f t="shared" si="188"/>
        <v>0</v>
      </c>
      <c r="AA345" s="293"/>
      <c r="AB345" s="292">
        <f t="shared" si="180"/>
        <v>1200</v>
      </c>
      <c r="AC345" s="292">
        <f t="shared" si="194"/>
        <v>0</v>
      </c>
      <c r="AD345" s="293"/>
      <c r="AE345" s="293"/>
      <c r="AF345" s="293"/>
      <c r="AG345" s="293"/>
      <c r="AH345" s="293"/>
      <c r="AI345" s="293"/>
      <c r="AJ345" s="293"/>
      <c r="AK345" s="292">
        <f t="shared" si="189"/>
        <v>0</v>
      </c>
      <c r="AL345" s="293"/>
      <c r="AM345" s="292">
        <f t="shared" si="183"/>
        <v>1200</v>
      </c>
      <c r="AN345" s="292">
        <f t="shared" si="195"/>
        <v>0</v>
      </c>
      <c r="AO345" s="293"/>
      <c r="AP345" s="293"/>
      <c r="AQ345" s="293"/>
      <c r="AR345" s="293"/>
      <c r="AS345" s="293"/>
      <c r="AT345" s="293"/>
      <c r="AU345" s="293"/>
      <c r="AV345" s="292">
        <f t="shared" si="190"/>
        <v>0</v>
      </c>
      <c r="AW345" s="293"/>
      <c r="AX345" s="292">
        <f t="shared" si="186"/>
        <v>1200</v>
      </c>
      <c r="AZ345" s="137" t="str">
        <f>IF(F345&gt;P345,"!!!","")</f>
        <v>!!!</v>
      </c>
      <c r="BA345" s="143" t="str">
        <f>IF(F345='База 2019'!AX352,"","!!!!!")</f>
        <v>!!!!!</v>
      </c>
      <c r="BD345" s="143" t="str">
        <f t="shared" si="196"/>
        <v>ROSINVEST (STOP 01.01.19)</v>
      </c>
    </row>
    <row r="346" spans="1:56" ht="12">
      <c r="A346" s="288">
        <v>330</v>
      </c>
      <c r="B346" s="289" t="s">
        <v>625</v>
      </c>
      <c r="C346" s="290" t="s">
        <v>23</v>
      </c>
      <c r="D346" s="290" t="s">
        <v>627</v>
      </c>
      <c r="E346" s="291">
        <v>100</v>
      </c>
      <c r="F346" s="292">
        <v>0</v>
      </c>
      <c r="G346" s="292">
        <f t="shared" si="192"/>
        <v>300</v>
      </c>
      <c r="H346" s="293"/>
      <c r="I346" s="293"/>
      <c r="J346" s="293"/>
      <c r="K346" s="293"/>
      <c r="L346" s="293"/>
      <c r="M346" s="293"/>
      <c r="N346" s="293"/>
      <c r="O346" s="292">
        <f t="shared" si="187"/>
        <v>300</v>
      </c>
      <c r="P346" s="293">
        <v>1450</v>
      </c>
      <c r="Q346" s="292">
        <f t="shared" si="177"/>
        <v>-1150</v>
      </c>
      <c r="R346" s="292">
        <f t="shared" si="193"/>
        <v>300</v>
      </c>
      <c r="S346" s="293"/>
      <c r="T346" s="293"/>
      <c r="U346" s="293"/>
      <c r="V346" s="293"/>
      <c r="W346" s="293"/>
      <c r="X346" s="293"/>
      <c r="Y346" s="293"/>
      <c r="Z346" s="292">
        <f t="shared" si="188"/>
        <v>300</v>
      </c>
      <c r="AA346" s="293"/>
      <c r="AB346" s="292">
        <f t="shared" si="180"/>
        <v>-850</v>
      </c>
      <c r="AC346" s="292">
        <f t="shared" si="194"/>
        <v>300</v>
      </c>
      <c r="AD346" s="293"/>
      <c r="AE346" s="293"/>
      <c r="AF346" s="293"/>
      <c r="AG346" s="293"/>
      <c r="AH346" s="293"/>
      <c r="AI346" s="293"/>
      <c r="AJ346" s="293"/>
      <c r="AK346" s="292">
        <f t="shared" si="189"/>
        <v>300</v>
      </c>
      <c r="AL346" s="293"/>
      <c r="AM346" s="292">
        <f t="shared" si="183"/>
        <v>-550</v>
      </c>
      <c r="AN346" s="292">
        <f t="shared" si="195"/>
        <v>300</v>
      </c>
      <c r="AO346" s="293"/>
      <c r="AP346" s="293"/>
      <c r="AQ346" s="293"/>
      <c r="AR346" s="293"/>
      <c r="AS346" s="293"/>
      <c r="AT346" s="293"/>
      <c r="AU346" s="293"/>
      <c r="AV346" s="292">
        <f t="shared" si="190"/>
        <v>300</v>
      </c>
      <c r="AW346" s="293"/>
      <c r="AX346" s="292">
        <f t="shared" si="186"/>
        <v>-250</v>
      </c>
      <c r="AY346" s="137" t="str">
        <f t="shared" si="173"/>
        <v/>
      </c>
      <c r="AZ346" s="137" t="str">
        <f>IF(F346&gt;P346,"!!!","")</f>
        <v/>
      </c>
      <c r="BA346" s="143" t="str">
        <f>IF(F346='База 2019'!AX353,"","!!!!!")</f>
        <v>!!!!!</v>
      </c>
      <c r="BD346" s="143" t="str">
        <f t="shared" si="196"/>
        <v>ROTAN</v>
      </c>
    </row>
    <row r="347" spans="1:56" ht="12">
      <c r="A347" s="288">
        <v>331</v>
      </c>
      <c r="B347" s="294" t="s">
        <v>3114</v>
      </c>
      <c r="C347" s="290" t="s">
        <v>10</v>
      </c>
      <c r="D347" s="290" t="s">
        <v>631</v>
      </c>
      <c r="E347" s="295">
        <v>230</v>
      </c>
      <c r="F347" s="292">
        <v>0</v>
      </c>
      <c r="G347" s="292">
        <f t="shared" si="192"/>
        <v>690</v>
      </c>
      <c r="H347" s="293"/>
      <c r="I347" s="293"/>
      <c r="J347" s="293"/>
      <c r="K347" s="293"/>
      <c r="L347" s="293"/>
      <c r="M347" s="293"/>
      <c r="N347" s="293"/>
      <c r="O347" s="292">
        <f t="shared" si="187"/>
        <v>690</v>
      </c>
      <c r="P347" s="293">
        <v>2760</v>
      </c>
      <c r="Q347" s="292">
        <f t="shared" si="177"/>
        <v>-2070</v>
      </c>
      <c r="R347" s="292">
        <f t="shared" si="193"/>
        <v>690</v>
      </c>
      <c r="S347" s="293"/>
      <c r="T347" s="293"/>
      <c r="U347" s="293"/>
      <c r="V347" s="293"/>
      <c r="W347" s="293"/>
      <c r="X347" s="293"/>
      <c r="Y347" s="293"/>
      <c r="Z347" s="292">
        <f t="shared" si="188"/>
        <v>690</v>
      </c>
      <c r="AA347" s="293"/>
      <c r="AB347" s="292">
        <f t="shared" si="180"/>
        <v>-1380</v>
      </c>
      <c r="AC347" s="292">
        <f t="shared" si="194"/>
        <v>690</v>
      </c>
      <c r="AD347" s="293"/>
      <c r="AE347" s="293"/>
      <c r="AF347" s="293"/>
      <c r="AG347" s="293"/>
      <c r="AH347" s="293"/>
      <c r="AI347" s="293"/>
      <c r="AJ347" s="293"/>
      <c r="AK347" s="292">
        <f t="shared" si="189"/>
        <v>690</v>
      </c>
      <c r="AL347" s="293"/>
      <c r="AM347" s="292">
        <f t="shared" si="183"/>
        <v>-690</v>
      </c>
      <c r="AN347" s="292">
        <f t="shared" si="195"/>
        <v>690</v>
      </c>
      <c r="AO347" s="293"/>
      <c r="AP347" s="293"/>
      <c r="AQ347" s="293"/>
      <c r="AR347" s="293"/>
      <c r="AS347" s="293"/>
      <c r="AT347" s="293"/>
      <c r="AU347" s="293"/>
      <c r="AV347" s="292">
        <f t="shared" si="190"/>
        <v>690</v>
      </c>
      <c r="AW347" s="293"/>
      <c r="AX347" s="292">
        <f t="shared" si="186"/>
        <v>0</v>
      </c>
      <c r="AY347" s="137" t="str">
        <f t="shared" si="173"/>
        <v>*</v>
      </c>
      <c r="AZ347" s="137" t="str">
        <f>IF(F347&gt;P347,"!!!","")</f>
        <v/>
      </c>
      <c r="BA347" s="143" t="str">
        <f>IF(F347='База 2019'!AX354,"","!!!!!")</f>
        <v/>
      </c>
      <c r="BD347" s="143" t="str">
        <f t="shared" si="196"/>
        <v>SAJITARIUS</v>
      </c>
    </row>
    <row r="348" spans="1:56" ht="12">
      <c r="A348" s="288"/>
      <c r="B348" s="535" t="s">
        <v>3483</v>
      </c>
      <c r="C348" s="290" t="s">
        <v>14</v>
      </c>
      <c r="D348" s="290"/>
      <c r="E348" s="295">
        <v>100</v>
      </c>
      <c r="F348" s="292"/>
      <c r="G348" s="292">
        <f t="shared" si="192"/>
        <v>300</v>
      </c>
      <c r="H348" s="293"/>
      <c r="I348" s="293"/>
      <c r="J348" s="293"/>
      <c r="K348" s="293"/>
      <c r="L348" s="293"/>
      <c r="M348" s="293"/>
      <c r="N348" s="293"/>
      <c r="O348" s="292">
        <f t="shared" si="187"/>
        <v>300</v>
      </c>
      <c r="P348" s="293"/>
      <c r="Q348" s="292"/>
      <c r="R348" s="292">
        <f t="shared" si="193"/>
        <v>300</v>
      </c>
      <c r="S348" s="293"/>
      <c r="T348" s="293"/>
      <c r="U348" s="293"/>
      <c r="V348" s="293"/>
      <c r="W348" s="293"/>
      <c r="X348" s="293"/>
      <c r="Y348" s="293"/>
      <c r="Z348" s="292">
        <f t="shared" si="188"/>
        <v>300</v>
      </c>
      <c r="AA348" s="293"/>
      <c r="AB348" s="292"/>
      <c r="AC348" s="292">
        <f t="shared" si="194"/>
        <v>300</v>
      </c>
      <c r="AD348" s="293"/>
      <c r="AE348" s="293"/>
      <c r="AF348" s="293"/>
      <c r="AG348" s="293"/>
      <c r="AH348" s="293"/>
      <c r="AI348" s="293"/>
      <c r="AJ348" s="293"/>
      <c r="AK348" s="292">
        <f t="shared" si="189"/>
        <v>300</v>
      </c>
      <c r="AL348" s="293"/>
      <c r="AM348" s="292"/>
      <c r="AN348" s="292">
        <v>100</v>
      </c>
      <c r="AO348" s="293"/>
      <c r="AP348" s="293"/>
      <c r="AQ348" s="293"/>
      <c r="AR348" s="293"/>
      <c r="AS348" s="293"/>
      <c r="AT348" s="293"/>
      <c r="AU348" s="293"/>
      <c r="AV348" s="292">
        <f t="shared" si="190"/>
        <v>100</v>
      </c>
      <c r="AW348" s="293">
        <v>100</v>
      </c>
      <c r="AX348" s="292">
        <f t="shared" si="186"/>
        <v>0</v>
      </c>
      <c r="BD348" s="143" t="str">
        <f t="shared" si="196"/>
        <v>SALON RICCO</v>
      </c>
    </row>
    <row r="349" spans="1:56" ht="13">
      <c r="A349" s="288"/>
      <c r="B349" s="502" t="s">
        <v>3323</v>
      </c>
      <c r="C349" s="290" t="s">
        <v>14</v>
      </c>
      <c r="D349" s="290"/>
      <c r="E349" s="295">
        <v>85</v>
      </c>
      <c r="F349" s="292"/>
      <c r="G349" s="292"/>
      <c r="H349" s="293"/>
      <c r="I349" s="293"/>
      <c r="J349" s="293"/>
      <c r="K349" s="293"/>
      <c r="L349" s="293"/>
      <c r="M349" s="293"/>
      <c r="N349" s="293"/>
      <c r="O349" s="292">
        <f t="shared" si="187"/>
        <v>0</v>
      </c>
      <c r="P349" s="293"/>
      <c r="Q349" s="292"/>
      <c r="R349" s="292"/>
      <c r="S349" s="293"/>
      <c r="T349" s="293"/>
      <c r="U349" s="293"/>
      <c r="V349" s="293"/>
      <c r="W349" s="293"/>
      <c r="X349" s="293"/>
      <c r="Y349" s="293"/>
      <c r="Z349" s="292">
        <f t="shared" si="188"/>
        <v>0</v>
      </c>
      <c r="AA349" s="293"/>
      <c r="AB349" s="292"/>
      <c r="AC349" s="292"/>
      <c r="AD349" s="293"/>
      <c r="AE349" s="293"/>
      <c r="AF349" s="293"/>
      <c r="AG349" s="293"/>
      <c r="AH349" s="293"/>
      <c r="AI349" s="293"/>
      <c r="AJ349" s="293"/>
      <c r="AK349" s="292">
        <f t="shared" si="189"/>
        <v>0</v>
      </c>
      <c r="AL349" s="293"/>
      <c r="AM349" s="292"/>
      <c r="AN349" s="292">
        <v>85</v>
      </c>
      <c r="AO349" s="293"/>
      <c r="AP349" s="293"/>
      <c r="AQ349" s="293"/>
      <c r="AR349" s="293"/>
      <c r="AS349" s="293"/>
      <c r="AT349" s="293"/>
      <c r="AU349" s="293"/>
      <c r="AV349" s="292">
        <f t="shared" si="190"/>
        <v>85</v>
      </c>
      <c r="AW349" s="293"/>
      <c r="AX349" s="292">
        <f t="shared" si="186"/>
        <v>85</v>
      </c>
    </row>
    <row r="350" spans="1:56" ht="12">
      <c r="A350" s="288">
        <v>332</v>
      </c>
      <c r="B350" s="289" t="s">
        <v>633</v>
      </c>
      <c r="C350" s="290" t="s">
        <v>14</v>
      </c>
      <c r="D350" s="290" t="s">
        <v>634</v>
      </c>
      <c r="E350" s="291">
        <v>110</v>
      </c>
      <c r="F350" s="292">
        <v>0</v>
      </c>
      <c r="G350" s="292">
        <v>255</v>
      </c>
      <c r="H350" s="293"/>
      <c r="I350" s="293"/>
      <c r="J350" s="293"/>
      <c r="K350" s="293"/>
      <c r="L350" s="293"/>
      <c r="M350" s="293"/>
      <c r="N350" s="293"/>
      <c r="O350" s="292">
        <f t="shared" si="187"/>
        <v>255</v>
      </c>
      <c r="P350" s="293"/>
      <c r="Q350" s="292">
        <f t="shared" si="177"/>
        <v>255</v>
      </c>
      <c r="R350" s="292">
        <f t="shared" si="193"/>
        <v>330</v>
      </c>
      <c r="S350" s="293"/>
      <c r="T350" s="293"/>
      <c r="U350" s="293"/>
      <c r="V350" s="293"/>
      <c r="W350" s="293"/>
      <c r="X350" s="293"/>
      <c r="Y350" s="293"/>
      <c r="Z350" s="292">
        <f t="shared" si="188"/>
        <v>330</v>
      </c>
      <c r="AA350" s="293">
        <v>1245</v>
      </c>
      <c r="AB350" s="292">
        <f t="shared" si="180"/>
        <v>-660</v>
      </c>
      <c r="AC350" s="292">
        <f t="shared" si="194"/>
        <v>330</v>
      </c>
      <c r="AD350" s="293"/>
      <c r="AE350" s="293"/>
      <c r="AF350" s="293"/>
      <c r="AG350" s="293"/>
      <c r="AH350" s="293"/>
      <c r="AI350" s="293"/>
      <c r="AJ350" s="293"/>
      <c r="AK350" s="292">
        <f t="shared" si="189"/>
        <v>330</v>
      </c>
      <c r="AL350" s="293"/>
      <c r="AM350" s="292">
        <f t="shared" si="183"/>
        <v>-330</v>
      </c>
      <c r="AN350" s="292">
        <f t="shared" si="195"/>
        <v>330</v>
      </c>
      <c r="AO350" s="293"/>
      <c r="AP350" s="293"/>
      <c r="AQ350" s="293"/>
      <c r="AR350" s="293"/>
      <c r="AS350" s="293"/>
      <c r="AT350" s="293"/>
      <c r="AU350" s="293"/>
      <c r="AV350" s="292">
        <f t="shared" si="190"/>
        <v>330</v>
      </c>
      <c r="AW350" s="293"/>
      <c r="AX350" s="292">
        <f t="shared" si="186"/>
        <v>0</v>
      </c>
      <c r="AZ350" s="143"/>
      <c r="BA350" s="143" t="str">
        <f>IF(F350='База 2019'!AX355,"","!!!!!")</f>
        <v/>
      </c>
      <c r="BD350" s="143" t="str">
        <f t="shared" si="196"/>
        <v>SAMI AGRITUR</v>
      </c>
    </row>
    <row r="351" spans="1:56" ht="12">
      <c r="A351" s="288">
        <v>333</v>
      </c>
      <c r="B351" s="294" t="s">
        <v>3115</v>
      </c>
      <c r="C351" s="290" t="s">
        <v>23</v>
      </c>
      <c r="D351" s="290" t="s">
        <v>965</v>
      </c>
      <c r="E351" s="291">
        <v>65</v>
      </c>
      <c r="F351" s="292">
        <v>0</v>
      </c>
      <c r="G351" s="292">
        <f t="shared" si="192"/>
        <v>195</v>
      </c>
      <c r="H351" s="293"/>
      <c r="I351" s="293"/>
      <c r="J351" s="293"/>
      <c r="K351" s="293"/>
      <c r="L351" s="293"/>
      <c r="M351" s="293"/>
      <c r="N351" s="293"/>
      <c r="O351" s="292">
        <f t="shared" si="187"/>
        <v>195</v>
      </c>
      <c r="P351" s="293">
        <v>195</v>
      </c>
      <c r="Q351" s="292">
        <f t="shared" si="177"/>
        <v>0</v>
      </c>
      <c r="R351" s="292">
        <f t="shared" si="193"/>
        <v>195</v>
      </c>
      <c r="S351" s="293"/>
      <c r="T351" s="293">
        <v>100</v>
      </c>
      <c r="U351" s="293"/>
      <c r="V351" s="293"/>
      <c r="W351" s="293">
        <v>100</v>
      </c>
      <c r="X351" s="293"/>
      <c r="Y351" s="293"/>
      <c r="Z351" s="292">
        <f t="shared" si="188"/>
        <v>395</v>
      </c>
      <c r="AA351" s="293">
        <v>445</v>
      </c>
      <c r="AB351" s="292">
        <f t="shared" si="180"/>
        <v>-50</v>
      </c>
      <c r="AC351" s="292">
        <f t="shared" si="194"/>
        <v>195</v>
      </c>
      <c r="AD351" s="293"/>
      <c r="AE351" s="293"/>
      <c r="AF351" s="293"/>
      <c r="AG351" s="293"/>
      <c r="AH351" s="293"/>
      <c r="AI351" s="293"/>
      <c r="AJ351" s="293"/>
      <c r="AK351" s="292">
        <f t="shared" si="189"/>
        <v>195</v>
      </c>
      <c r="AL351" s="293">
        <v>810</v>
      </c>
      <c r="AM351" s="292">
        <f t="shared" si="183"/>
        <v>-665</v>
      </c>
      <c r="AN351" s="292">
        <v>65</v>
      </c>
      <c r="AO351" s="293"/>
      <c r="AP351" s="293">
        <v>100</v>
      </c>
      <c r="AQ351" s="293"/>
      <c r="AR351" s="293"/>
      <c r="AS351" s="293"/>
      <c r="AT351" s="293"/>
      <c r="AU351" s="293">
        <v>500</v>
      </c>
      <c r="AV351" s="292">
        <f t="shared" si="190"/>
        <v>665</v>
      </c>
      <c r="AW351" s="293"/>
      <c r="AX351" s="292">
        <f t="shared" si="186"/>
        <v>0</v>
      </c>
      <c r="AY351" s="137" t="str">
        <f t="shared" si="173"/>
        <v>*</v>
      </c>
      <c r="AZ351" s="143"/>
      <c r="BA351" s="143" t="str">
        <f>IF(F351='База 2019'!AX356,"","!!!!!")</f>
        <v/>
      </c>
      <c r="BD351" s="143" t="str">
        <f t="shared" si="196"/>
        <v>SANDA&amp;CO</v>
      </c>
    </row>
    <row r="352" spans="1:56" ht="12">
      <c r="A352" s="288">
        <v>334</v>
      </c>
      <c r="B352" s="289" t="s">
        <v>635</v>
      </c>
      <c r="C352" s="290" t="s">
        <v>23</v>
      </c>
      <c r="D352" s="290" t="s">
        <v>12</v>
      </c>
      <c r="E352" s="291">
        <v>40</v>
      </c>
      <c r="F352" s="292">
        <v>120</v>
      </c>
      <c r="G352" s="292">
        <f t="shared" si="192"/>
        <v>120</v>
      </c>
      <c r="H352" s="293"/>
      <c r="I352" s="293"/>
      <c r="J352" s="293"/>
      <c r="K352" s="293"/>
      <c r="L352" s="293"/>
      <c r="M352" s="293"/>
      <c r="N352" s="293"/>
      <c r="O352" s="292">
        <f t="shared" si="187"/>
        <v>120</v>
      </c>
      <c r="P352" s="293">
        <v>120</v>
      </c>
      <c r="Q352" s="292">
        <f t="shared" si="177"/>
        <v>120</v>
      </c>
      <c r="R352" s="292">
        <f t="shared" si="193"/>
        <v>120</v>
      </c>
      <c r="S352" s="293"/>
      <c r="T352" s="293"/>
      <c r="U352" s="293"/>
      <c r="V352" s="293"/>
      <c r="W352" s="293"/>
      <c r="X352" s="293"/>
      <c r="Y352" s="293"/>
      <c r="Z352" s="292">
        <f t="shared" si="188"/>
        <v>120</v>
      </c>
      <c r="AA352" s="293"/>
      <c r="AB352" s="292">
        <f t="shared" si="180"/>
        <v>240</v>
      </c>
      <c r="AC352" s="292">
        <f t="shared" si="194"/>
        <v>120</v>
      </c>
      <c r="AD352" s="293"/>
      <c r="AE352" s="293"/>
      <c r="AF352" s="293"/>
      <c r="AG352" s="293"/>
      <c r="AH352" s="293"/>
      <c r="AI352" s="293"/>
      <c r="AJ352" s="293"/>
      <c r="AK352" s="292">
        <f t="shared" si="189"/>
        <v>120</v>
      </c>
      <c r="AL352" s="293"/>
      <c r="AM352" s="292">
        <f t="shared" si="183"/>
        <v>360</v>
      </c>
      <c r="AN352" s="292">
        <f t="shared" si="195"/>
        <v>120</v>
      </c>
      <c r="AO352" s="293"/>
      <c r="AP352" s="293"/>
      <c r="AQ352" s="293"/>
      <c r="AR352" s="293"/>
      <c r="AS352" s="293"/>
      <c r="AT352" s="293"/>
      <c r="AU352" s="293"/>
      <c r="AV352" s="292">
        <f t="shared" si="190"/>
        <v>120</v>
      </c>
      <c r="AW352" s="293"/>
      <c r="AX352" s="292">
        <f t="shared" si="186"/>
        <v>480</v>
      </c>
      <c r="AY352" s="137" t="str">
        <f t="shared" si="173"/>
        <v/>
      </c>
      <c r="AZ352" s="137" t="str">
        <f>IF(F352&gt;P352,"!!!","")</f>
        <v/>
      </c>
      <c r="BA352" s="143" t="str">
        <f>IF(F352='База 2019'!AX357,"","!!!!!")</f>
        <v>!!!!!</v>
      </c>
      <c r="BD352" s="143" t="str">
        <f t="shared" si="196"/>
        <v>SANDROLOGIC</v>
      </c>
    </row>
    <row r="353" spans="1:56" ht="12">
      <c r="A353" s="288">
        <v>335</v>
      </c>
      <c r="B353" s="289" t="s">
        <v>639</v>
      </c>
      <c r="C353" s="290" t="s">
        <v>14</v>
      </c>
      <c r="D353" s="290" t="s">
        <v>641</v>
      </c>
      <c r="E353" s="291">
        <v>135</v>
      </c>
      <c r="F353" s="292">
        <v>0</v>
      </c>
      <c r="G353" s="292">
        <f t="shared" si="192"/>
        <v>405</v>
      </c>
      <c r="H353" s="293"/>
      <c r="I353" s="293"/>
      <c r="J353" s="293"/>
      <c r="K353" s="293"/>
      <c r="L353" s="293"/>
      <c r="M353" s="293"/>
      <c r="N353" s="293"/>
      <c r="O353" s="292">
        <f t="shared" si="187"/>
        <v>405</v>
      </c>
      <c r="P353" s="293">
        <v>655</v>
      </c>
      <c r="Q353" s="292">
        <f t="shared" si="177"/>
        <v>-250</v>
      </c>
      <c r="R353" s="292">
        <f t="shared" si="193"/>
        <v>405</v>
      </c>
      <c r="S353" s="293"/>
      <c r="T353" s="293"/>
      <c r="U353" s="293"/>
      <c r="V353" s="293"/>
      <c r="W353" s="293"/>
      <c r="X353" s="293"/>
      <c r="Y353" s="293"/>
      <c r="Z353" s="292">
        <f t="shared" si="188"/>
        <v>405</v>
      </c>
      <c r="AA353" s="293">
        <v>560</v>
      </c>
      <c r="AB353" s="292">
        <f t="shared" si="180"/>
        <v>-405</v>
      </c>
      <c r="AC353" s="292">
        <f t="shared" si="194"/>
        <v>405</v>
      </c>
      <c r="AD353" s="293"/>
      <c r="AE353" s="293"/>
      <c r="AF353" s="293"/>
      <c r="AG353" s="293"/>
      <c r="AH353" s="293"/>
      <c r="AI353" s="293">
        <v>250</v>
      </c>
      <c r="AJ353" s="293"/>
      <c r="AK353" s="292">
        <f t="shared" si="189"/>
        <v>655</v>
      </c>
      <c r="AL353" s="293">
        <v>350</v>
      </c>
      <c r="AM353" s="292">
        <f t="shared" si="183"/>
        <v>-100</v>
      </c>
      <c r="AN353" s="292">
        <f t="shared" si="195"/>
        <v>405</v>
      </c>
      <c r="AO353" s="293">
        <v>50</v>
      </c>
      <c r="AP353" s="293">
        <v>200</v>
      </c>
      <c r="AQ353" s="293"/>
      <c r="AR353" s="293"/>
      <c r="AS353" s="293">
        <v>100</v>
      </c>
      <c r="AT353" s="293"/>
      <c r="AU353" s="293"/>
      <c r="AV353" s="292">
        <f t="shared" si="190"/>
        <v>755</v>
      </c>
      <c r="AW353" s="293">
        <v>655</v>
      </c>
      <c r="AX353" s="292">
        <f t="shared" si="186"/>
        <v>0</v>
      </c>
      <c r="AY353" s="137" t="str">
        <f t="shared" si="173"/>
        <v>*</v>
      </c>
      <c r="AZ353" s="137" t="str">
        <f>IF(F353&gt;P353,"!!!","")</f>
        <v/>
      </c>
      <c r="BA353" s="143" t="str">
        <f>IF(F353='База 2019'!AX358,"","!!!!!")</f>
        <v>!!!!!</v>
      </c>
      <c r="BD353" s="143" t="str">
        <f t="shared" si="196"/>
        <v>SANTUAN</v>
      </c>
    </row>
    <row r="354" spans="1:56" ht="12">
      <c r="A354" s="288">
        <v>336</v>
      </c>
      <c r="B354" s="289" t="s">
        <v>1971</v>
      </c>
      <c r="C354" s="290" t="s">
        <v>14</v>
      </c>
      <c r="D354" s="290" t="s">
        <v>1994</v>
      </c>
      <c r="E354" s="291">
        <v>95</v>
      </c>
      <c r="F354" s="292">
        <v>0</v>
      </c>
      <c r="G354" s="292">
        <f t="shared" si="192"/>
        <v>285</v>
      </c>
      <c r="H354" s="293"/>
      <c r="I354" s="293"/>
      <c r="J354" s="293"/>
      <c r="K354" s="293"/>
      <c r="L354" s="293"/>
      <c r="M354" s="293"/>
      <c r="N354" s="293"/>
      <c r="O354" s="292">
        <f t="shared" si="187"/>
        <v>285</v>
      </c>
      <c r="P354" s="293">
        <v>1140</v>
      </c>
      <c r="Q354" s="292">
        <f t="shared" si="177"/>
        <v>-855</v>
      </c>
      <c r="R354" s="292">
        <f t="shared" si="193"/>
        <v>285</v>
      </c>
      <c r="S354" s="293"/>
      <c r="T354" s="293"/>
      <c r="U354" s="293"/>
      <c r="V354" s="293"/>
      <c r="W354" s="293"/>
      <c r="X354" s="293"/>
      <c r="Y354" s="293"/>
      <c r="Z354" s="292">
        <f t="shared" si="188"/>
        <v>285</v>
      </c>
      <c r="AA354" s="293"/>
      <c r="AB354" s="292">
        <f t="shared" si="180"/>
        <v>-570</v>
      </c>
      <c r="AC354" s="292">
        <f t="shared" si="194"/>
        <v>285</v>
      </c>
      <c r="AD354" s="293"/>
      <c r="AE354" s="293"/>
      <c r="AF354" s="293"/>
      <c r="AG354" s="293"/>
      <c r="AH354" s="293"/>
      <c r="AI354" s="293"/>
      <c r="AJ354" s="293"/>
      <c r="AK354" s="292">
        <f t="shared" si="189"/>
        <v>285</v>
      </c>
      <c r="AL354" s="293"/>
      <c r="AM354" s="292">
        <f t="shared" si="183"/>
        <v>-285</v>
      </c>
      <c r="AN354" s="292">
        <f t="shared" si="195"/>
        <v>285</v>
      </c>
      <c r="AO354" s="293"/>
      <c r="AP354" s="293"/>
      <c r="AQ354" s="293"/>
      <c r="AR354" s="293"/>
      <c r="AS354" s="293"/>
      <c r="AT354" s="293"/>
      <c r="AU354" s="293"/>
      <c r="AV354" s="292">
        <f t="shared" si="190"/>
        <v>285</v>
      </c>
      <c r="AW354" s="293"/>
      <c r="AX354" s="292">
        <f t="shared" si="186"/>
        <v>0</v>
      </c>
      <c r="AY354" s="137" t="str">
        <f t="shared" si="173"/>
        <v>*</v>
      </c>
      <c r="AZ354" s="143"/>
      <c r="BA354" s="143" t="str">
        <f>IF(F354='База 2019'!AX359,"","!!!!!")</f>
        <v/>
      </c>
      <c r="BD354" s="143" t="str">
        <f t="shared" si="196"/>
        <v>ŞARM</v>
      </c>
    </row>
    <row r="355" spans="1:56" ht="12">
      <c r="A355" s="288">
        <v>337</v>
      </c>
      <c r="B355" s="294" t="s">
        <v>2866</v>
      </c>
      <c r="C355" s="290" t="s">
        <v>14</v>
      </c>
      <c r="D355" s="290" t="s">
        <v>12</v>
      </c>
      <c r="E355" s="295">
        <v>85</v>
      </c>
      <c r="F355" s="292">
        <v>0</v>
      </c>
      <c r="G355" s="292">
        <f t="shared" si="192"/>
        <v>255</v>
      </c>
      <c r="H355" s="293"/>
      <c r="I355" s="293"/>
      <c r="J355" s="293"/>
      <c r="K355" s="293"/>
      <c r="L355" s="293"/>
      <c r="M355" s="293"/>
      <c r="N355" s="293"/>
      <c r="O355" s="292">
        <f t="shared" si="187"/>
        <v>255</v>
      </c>
      <c r="P355" s="293"/>
      <c r="Q355" s="292">
        <f t="shared" si="177"/>
        <v>255</v>
      </c>
      <c r="R355" s="292">
        <f t="shared" si="193"/>
        <v>255</v>
      </c>
      <c r="S355" s="293"/>
      <c r="T355" s="293"/>
      <c r="U355" s="293"/>
      <c r="V355" s="293"/>
      <c r="W355" s="293"/>
      <c r="X355" s="293"/>
      <c r="Y355" s="293"/>
      <c r="Z355" s="292">
        <f t="shared" si="188"/>
        <v>255</v>
      </c>
      <c r="AA355" s="293"/>
      <c r="AB355" s="292">
        <f t="shared" si="180"/>
        <v>510</v>
      </c>
      <c r="AC355" s="292">
        <f t="shared" si="194"/>
        <v>255</v>
      </c>
      <c r="AD355" s="293"/>
      <c r="AE355" s="293"/>
      <c r="AF355" s="293"/>
      <c r="AG355" s="293"/>
      <c r="AH355" s="293"/>
      <c r="AI355" s="293"/>
      <c r="AJ355" s="293"/>
      <c r="AK355" s="292">
        <f t="shared" si="189"/>
        <v>255</v>
      </c>
      <c r="AL355" s="293">
        <v>765</v>
      </c>
      <c r="AM355" s="292">
        <f t="shared" si="183"/>
        <v>0</v>
      </c>
      <c r="AN355" s="292">
        <f t="shared" si="195"/>
        <v>255</v>
      </c>
      <c r="AO355" s="293"/>
      <c r="AP355" s="293"/>
      <c r="AQ355" s="293"/>
      <c r="AR355" s="293"/>
      <c r="AS355" s="293"/>
      <c r="AT355" s="293"/>
      <c r="AU355" s="293"/>
      <c r="AV355" s="292">
        <f t="shared" si="190"/>
        <v>255</v>
      </c>
      <c r="AW355" s="293"/>
      <c r="AX355" s="292">
        <f t="shared" si="186"/>
        <v>255</v>
      </c>
      <c r="AY355" s="137" t="str">
        <f t="shared" si="173"/>
        <v/>
      </c>
      <c r="AZ355" s="143"/>
      <c r="BA355" s="143" t="str">
        <f>IF(F355='База 2019'!AX360,"","!!!!!")</f>
        <v/>
      </c>
      <c r="BD355" s="143" t="str">
        <f t="shared" si="196"/>
        <v>SATUL OLIMPIC</v>
      </c>
    </row>
    <row r="356" spans="1:56" ht="12">
      <c r="A356" s="288">
        <v>338</v>
      </c>
      <c r="B356" s="294" t="s">
        <v>988</v>
      </c>
      <c r="C356" s="290" t="s">
        <v>23</v>
      </c>
      <c r="D356" s="290" t="s">
        <v>3276</v>
      </c>
      <c r="E356" s="295">
        <v>90</v>
      </c>
      <c r="F356" s="292">
        <v>0</v>
      </c>
      <c r="G356" s="292">
        <v>195</v>
      </c>
      <c r="H356" s="293"/>
      <c r="I356" s="293"/>
      <c r="J356" s="293"/>
      <c r="K356" s="293"/>
      <c r="L356" s="293"/>
      <c r="M356" s="293"/>
      <c r="N356" s="293"/>
      <c r="O356" s="292">
        <f t="shared" si="187"/>
        <v>195</v>
      </c>
      <c r="P356" s="293"/>
      <c r="Q356" s="292">
        <f t="shared" si="177"/>
        <v>195</v>
      </c>
      <c r="R356" s="292">
        <f t="shared" si="193"/>
        <v>270</v>
      </c>
      <c r="S356" s="293"/>
      <c r="T356" s="293"/>
      <c r="U356" s="293"/>
      <c r="V356" s="293">
        <v>300</v>
      </c>
      <c r="W356" s="293"/>
      <c r="X356" s="293"/>
      <c r="Y356" s="293"/>
      <c r="Z356" s="292">
        <f t="shared" si="188"/>
        <v>570</v>
      </c>
      <c r="AA356" s="293">
        <v>765</v>
      </c>
      <c r="AB356" s="292">
        <f t="shared" si="180"/>
        <v>0</v>
      </c>
      <c r="AC356" s="292">
        <f t="shared" si="194"/>
        <v>270</v>
      </c>
      <c r="AD356" s="293"/>
      <c r="AE356" s="293"/>
      <c r="AF356" s="293"/>
      <c r="AG356" s="293"/>
      <c r="AH356" s="293"/>
      <c r="AI356" s="293"/>
      <c r="AJ356" s="293"/>
      <c r="AK356" s="292">
        <f t="shared" si="189"/>
        <v>270</v>
      </c>
      <c r="AL356" s="293">
        <v>540</v>
      </c>
      <c r="AM356" s="292">
        <f t="shared" si="183"/>
        <v>-270</v>
      </c>
      <c r="AN356" s="292">
        <f t="shared" si="195"/>
        <v>270</v>
      </c>
      <c r="AO356" s="293"/>
      <c r="AP356" s="293"/>
      <c r="AQ356" s="293"/>
      <c r="AR356" s="293"/>
      <c r="AS356" s="293"/>
      <c r="AT356" s="293"/>
      <c r="AU356" s="293"/>
      <c r="AV356" s="292">
        <f t="shared" si="190"/>
        <v>270</v>
      </c>
      <c r="AW356" s="293"/>
      <c r="AX356" s="292">
        <f t="shared" si="186"/>
        <v>0</v>
      </c>
      <c r="AY356" s="137" t="str">
        <f t="shared" si="173"/>
        <v>*</v>
      </c>
      <c r="AZ356" s="143"/>
      <c r="BA356" s="143" t="str">
        <f>IF(F356='База 2019'!AX361,"","!!!!!")</f>
        <v/>
      </c>
      <c r="BD356" s="143" t="str">
        <f t="shared" si="196"/>
        <v>SCHIF-ISN</v>
      </c>
    </row>
    <row r="357" spans="1:56" ht="12">
      <c r="A357" s="288">
        <v>339</v>
      </c>
      <c r="B357" s="289" t="s">
        <v>644</v>
      </c>
      <c r="C357" s="290" t="s">
        <v>23</v>
      </c>
      <c r="D357" s="290" t="s">
        <v>1846</v>
      </c>
      <c r="E357" s="291">
        <v>120</v>
      </c>
      <c r="F357" s="292">
        <v>0</v>
      </c>
      <c r="G357" s="292">
        <f t="shared" ref="G357:G368" si="197">E357*3</f>
        <v>360</v>
      </c>
      <c r="H357" s="293"/>
      <c r="I357" s="293"/>
      <c r="J357" s="293"/>
      <c r="K357" s="293"/>
      <c r="L357" s="293"/>
      <c r="M357" s="293"/>
      <c r="N357" s="293"/>
      <c r="O357" s="292">
        <f t="shared" si="187"/>
        <v>360</v>
      </c>
      <c r="P357" s="293">
        <v>1440</v>
      </c>
      <c r="Q357" s="292">
        <f t="shared" si="177"/>
        <v>-1080</v>
      </c>
      <c r="R357" s="292">
        <f t="shared" si="193"/>
        <v>360</v>
      </c>
      <c r="S357" s="293"/>
      <c r="T357" s="293"/>
      <c r="U357" s="293"/>
      <c r="V357" s="293"/>
      <c r="W357" s="293"/>
      <c r="X357" s="293"/>
      <c r="Y357" s="293"/>
      <c r="Z357" s="292">
        <f t="shared" si="188"/>
        <v>360</v>
      </c>
      <c r="AA357" s="293"/>
      <c r="AB357" s="292">
        <f t="shared" si="180"/>
        <v>-720</v>
      </c>
      <c r="AC357" s="292">
        <f t="shared" si="194"/>
        <v>360</v>
      </c>
      <c r="AD357" s="293"/>
      <c r="AE357" s="293"/>
      <c r="AF357" s="293"/>
      <c r="AG357" s="293"/>
      <c r="AH357" s="293"/>
      <c r="AI357" s="293"/>
      <c r="AJ357" s="293"/>
      <c r="AK357" s="292">
        <f t="shared" si="189"/>
        <v>360</v>
      </c>
      <c r="AL357" s="293"/>
      <c r="AM357" s="292">
        <f t="shared" si="183"/>
        <v>-360</v>
      </c>
      <c r="AN357" s="292">
        <f t="shared" si="195"/>
        <v>360</v>
      </c>
      <c r="AO357" s="293"/>
      <c r="AP357" s="293"/>
      <c r="AQ357" s="293"/>
      <c r="AR357" s="293"/>
      <c r="AS357" s="293"/>
      <c r="AT357" s="293"/>
      <c r="AU357" s="293"/>
      <c r="AV357" s="292">
        <f t="shared" si="190"/>
        <v>360</v>
      </c>
      <c r="AW357" s="293"/>
      <c r="AX357" s="292">
        <f t="shared" si="186"/>
        <v>0</v>
      </c>
      <c r="AY357" s="137" t="str">
        <f t="shared" si="173"/>
        <v>*</v>
      </c>
      <c r="AZ357" s="137" t="str">
        <f>IF(F357&gt;P357,"!!!","")</f>
        <v/>
      </c>
      <c r="BA357" s="143" t="str">
        <f>IF(F357='База 2019'!AX362,"","!!!!!")</f>
        <v/>
      </c>
      <c r="BD357" s="143" t="str">
        <f t="shared" si="196"/>
        <v>SCHUH BECKER</v>
      </c>
    </row>
    <row r="358" spans="1:56" ht="12">
      <c r="A358" s="288">
        <v>340</v>
      </c>
      <c r="B358" s="289" t="s">
        <v>647</v>
      </c>
      <c r="C358" s="290" t="s">
        <v>23</v>
      </c>
      <c r="D358" s="290" t="s">
        <v>649</v>
      </c>
      <c r="E358" s="291">
        <v>115</v>
      </c>
      <c r="F358" s="292">
        <v>0</v>
      </c>
      <c r="G358" s="292">
        <f t="shared" si="197"/>
        <v>345</v>
      </c>
      <c r="H358" s="293"/>
      <c r="I358" s="293"/>
      <c r="J358" s="293"/>
      <c r="K358" s="293"/>
      <c r="L358" s="293"/>
      <c r="M358" s="293"/>
      <c r="N358" s="293"/>
      <c r="O358" s="292">
        <f t="shared" si="187"/>
        <v>345</v>
      </c>
      <c r="P358" s="293">
        <v>690</v>
      </c>
      <c r="Q358" s="292">
        <f t="shared" si="177"/>
        <v>-345</v>
      </c>
      <c r="R358" s="292">
        <f t="shared" si="193"/>
        <v>345</v>
      </c>
      <c r="S358" s="293"/>
      <c r="T358" s="293"/>
      <c r="U358" s="293"/>
      <c r="V358" s="293"/>
      <c r="W358" s="293"/>
      <c r="X358" s="293"/>
      <c r="Y358" s="293"/>
      <c r="Z358" s="292">
        <f t="shared" si="188"/>
        <v>345</v>
      </c>
      <c r="AA358" s="293"/>
      <c r="AB358" s="292">
        <f t="shared" si="180"/>
        <v>0</v>
      </c>
      <c r="AC358" s="292">
        <f t="shared" si="194"/>
        <v>345</v>
      </c>
      <c r="AD358" s="293"/>
      <c r="AE358" s="293"/>
      <c r="AF358" s="293"/>
      <c r="AG358" s="293"/>
      <c r="AH358" s="293"/>
      <c r="AI358" s="293"/>
      <c r="AJ358" s="293"/>
      <c r="AK358" s="292">
        <f t="shared" si="189"/>
        <v>345</v>
      </c>
      <c r="AL358" s="293">
        <v>345</v>
      </c>
      <c r="AM358" s="292">
        <f t="shared" si="183"/>
        <v>0</v>
      </c>
      <c r="AN358" s="292">
        <f t="shared" si="195"/>
        <v>345</v>
      </c>
      <c r="AO358" s="293"/>
      <c r="AP358" s="293"/>
      <c r="AQ358" s="293"/>
      <c r="AR358" s="293"/>
      <c r="AS358" s="293"/>
      <c r="AT358" s="293"/>
      <c r="AU358" s="293"/>
      <c r="AV358" s="292">
        <f t="shared" si="190"/>
        <v>345</v>
      </c>
      <c r="AW358" s="293">
        <v>345</v>
      </c>
      <c r="AX358" s="292">
        <f t="shared" si="186"/>
        <v>0</v>
      </c>
      <c r="AY358" s="137" t="str">
        <f t="shared" si="173"/>
        <v>*</v>
      </c>
      <c r="AZ358" s="137" t="str">
        <f>IF(F358&gt;P358,"!!!","")</f>
        <v/>
      </c>
      <c r="BA358" s="143" t="str">
        <f>IF(F358='База 2019'!AX363,"","!!!!!")</f>
        <v/>
      </c>
      <c r="BD358" s="143" t="str">
        <f t="shared" si="196"/>
        <v>SCON</v>
      </c>
    </row>
    <row r="359" spans="1:56" ht="12">
      <c r="A359" s="288">
        <v>341</v>
      </c>
      <c r="B359" s="289" t="s">
        <v>650</v>
      </c>
      <c r="C359" s="290" t="s">
        <v>14</v>
      </c>
      <c r="D359" s="290" t="s">
        <v>44</v>
      </c>
      <c r="E359" s="291">
        <v>280</v>
      </c>
      <c r="F359" s="292">
        <v>0</v>
      </c>
      <c r="G359" s="292">
        <f t="shared" si="197"/>
        <v>840</v>
      </c>
      <c r="H359" s="293"/>
      <c r="I359" s="293"/>
      <c r="J359" s="293"/>
      <c r="K359" s="293"/>
      <c r="L359" s="293"/>
      <c r="M359" s="293"/>
      <c r="N359" s="293"/>
      <c r="O359" s="292">
        <f t="shared" si="187"/>
        <v>840</v>
      </c>
      <c r="P359" s="293"/>
      <c r="Q359" s="292">
        <f t="shared" si="177"/>
        <v>840</v>
      </c>
      <c r="R359" s="292">
        <f t="shared" si="193"/>
        <v>840</v>
      </c>
      <c r="S359" s="293">
        <v>50</v>
      </c>
      <c r="T359" s="293"/>
      <c r="U359" s="293"/>
      <c r="V359" s="293"/>
      <c r="W359" s="293"/>
      <c r="X359" s="293"/>
      <c r="Y359" s="293"/>
      <c r="Z359" s="292">
        <f t="shared" si="188"/>
        <v>890</v>
      </c>
      <c r="AA359" s="293">
        <v>3410</v>
      </c>
      <c r="AB359" s="292">
        <f t="shared" si="180"/>
        <v>-1680</v>
      </c>
      <c r="AC359" s="292">
        <f t="shared" si="194"/>
        <v>840</v>
      </c>
      <c r="AD359" s="293">
        <v>50</v>
      </c>
      <c r="AE359" s="293"/>
      <c r="AF359" s="293"/>
      <c r="AG359" s="293"/>
      <c r="AH359" s="293">
        <v>100</v>
      </c>
      <c r="AI359" s="293"/>
      <c r="AJ359" s="293"/>
      <c r="AK359" s="292">
        <f t="shared" si="189"/>
        <v>990</v>
      </c>
      <c r="AL359" s="293"/>
      <c r="AM359" s="292">
        <f t="shared" si="183"/>
        <v>-690</v>
      </c>
      <c r="AN359" s="292">
        <f t="shared" si="195"/>
        <v>840</v>
      </c>
      <c r="AO359" s="293"/>
      <c r="AP359" s="293"/>
      <c r="AQ359" s="293"/>
      <c r="AR359" s="293"/>
      <c r="AS359" s="293"/>
      <c r="AT359" s="293"/>
      <c r="AU359" s="293"/>
      <c r="AV359" s="292">
        <f t="shared" si="190"/>
        <v>840</v>
      </c>
      <c r="AW359" s="293"/>
      <c r="AX359" s="292">
        <f t="shared" si="186"/>
        <v>150</v>
      </c>
      <c r="AY359" s="137" t="str">
        <f t="shared" si="173"/>
        <v/>
      </c>
      <c r="AZ359" s="137" t="str">
        <f>IF(F359&gt;P359,"!!!","")</f>
        <v/>
      </c>
      <c r="BA359" s="143" t="str">
        <f>IF(F359='База 2019'!AX364,"","!!!!!")</f>
        <v/>
      </c>
      <c r="BD359" s="143" t="str">
        <f t="shared" si="196"/>
        <v>SCOP</v>
      </c>
    </row>
    <row r="360" spans="1:56" ht="12">
      <c r="A360" s="288">
        <v>342</v>
      </c>
      <c r="B360" s="304" t="s">
        <v>653</v>
      </c>
      <c r="C360" s="290" t="s">
        <v>23</v>
      </c>
      <c r="D360" s="290" t="s">
        <v>843</v>
      </c>
      <c r="E360" s="291">
        <v>125</v>
      </c>
      <c r="F360" s="292">
        <v>0</v>
      </c>
      <c r="G360" s="292">
        <f t="shared" si="197"/>
        <v>375</v>
      </c>
      <c r="H360" s="293"/>
      <c r="I360" s="293"/>
      <c r="J360" s="293"/>
      <c r="K360" s="293"/>
      <c r="L360" s="293"/>
      <c r="M360" s="293"/>
      <c r="N360" s="293"/>
      <c r="O360" s="292">
        <f t="shared" si="187"/>
        <v>375</v>
      </c>
      <c r="P360" s="293"/>
      <c r="Q360" s="292">
        <f t="shared" si="177"/>
        <v>375</v>
      </c>
      <c r="R360" s="292">
        <f t="shared" si="193"/>
        <v>375</v>
      </c>
      <c r="S360" s="292"/>
      <c r="T360" s="292"/>
      <c r="U360" s="292"/>
      <c r="V360" s="292"/>
      <c r="W360" s="292"/>
      <c r="X360" s="292"/>
      <c r="Y360" s="292"/>
      <c r="Z360" s="292">
        <f t="shared" si="188"/>
        <v>375</v>
      </c>
      <c r="AA360" s="292"/>
      <c r="AB360" s="292">
        <f t="shared" si="180"/>
        <v>750</v>
      </c>
      <c r="AC360" s="292">
        <f t="shared" si="194"/>
        <v>375</v>
      </c>
      <c r="AD360" s="292"/>
      <c r="AE360" s="292"/>
      <c r="AF360" s="292"/>
      <c r="AG360" s="292"/>
      <c r="AH360" s="292"/>
      <c r="AI360" s="292"/>
      <c r="AJ360" s="292"/>
      <c r="AK360" s="292">
        <f t="shared" si="189"/>
        <v>375</v>
      </c>
      <c r="AL360" s="293">
        <v>1500</v>
      </c>
      <c r="AM360" s="292">
        <f t="shared" si="183"/>
        <v>-375</v>
      </c>
      <c r="AN360" s="292">
        <f t="shared" si="195"/>
        <v>375</v>
      </c>
      <c r="AO360" s="293"/>
      <c r="AP360" s="293"/>
      <c r="AQ360" s="293"/>
      <c r="AR360" s="293"/>
      <c r="AS360" s="293"/>
      <c r="AT360" s="293"/>
      <c r="AU360" s="293"/>
      <c r="AV360" s="292">
        <f t="shared" si="190"/>
        <v>375</v>
      </c>
      <c r="AW360" s="293"/>
      <c r="AX360" s="292">
        <f t="shared" si="186"/>
        <v>0</v>
      </c>
      <c r="AY360" s="137" t="str">
        <f t="shared" si="173"/>
        <v>*</v>
      </c>
      <c r="AZ360" s="143"/>
      <c r="BA360" s="143" t="str">
        <f>IF(F360='База 2019'!AX365,"","!!!!!")</f>
        <v/>
      </c>
      <c r="BD360" s="143" t="str">
        <f t="shared" si="196"/>
        <v>ŞENG</v>
      </c>
    </row>
    <row r="361" spans="1:56" ht="12">
      <c r="A361" s="288">
        <v>343</v>
      </c>
      <c r="B361" s="294" t="s">
        <v>3116</v>
      </c>
      <c r="C361" s="290" t="s">
        <v>10</v>
      </c>
      <c r="D361" s="290" t="s">
        <v>662</v>
      </c>
      <c r="E361" s="295">
        <v>175</v>
      </c>
      <c r="F361" s="292">
        <v>625</v>
      </c>
      <c r="G361" s="292">
        <f t="shared" si="197"/>
        <v>525</v>
      </c>
      <c r="H361" s="293"/>
      <c r="I361" s="293">
        <v>148</v>
      </c>
      <c r="J361" s="293"/>
      <c r="K361" s="293"/>
      <c r="L361" s="293"/>
      <c r="M361" s="293"/>
      <c r="N361" s="293"/>
      <c r="O361" s="292">
        <f t="shared" si="187"/>
        <v>673</v>
      </c>
      <c r="P361" s="293">
        <v>625</v>
      </c>
      <c r="Q361" s="292">
        <f t="shared" si="177"/>
        <v>673</v>
      </c>
      <c r="R361" s="292">
        <f t="shared" si="193"/>
        <v>525</v>
      </c>
      <c r="S361" s="293"/>
      <c r="T361" s="293"/>
      <c r="U361" s="293"/>
      <c r="V361" s="293"/>
      <c r="W361" s="293"/>
      <c r="X361" s="293"/>
      <c r="Y361" s="293"/>
      <c r="Z361" s="292">
        <f t="shared" si="188"/>
        <v>525</v>
      </c>
      <c r="AA361" s="293"/>
      <c r="AB361" s="292">
        <f t="shared" si="180"/>
        <v>1198</v>
      </c>
      <c r="AC361" s="292">
        <f t="shared" si="194"/>
        <v>525</v>
      </c>
      <c r="AD361" s="293"/>
      <c r="AE361" s="293"/>
      <c r="AF361" s="293"/>
      <c r="AG361" s="293"/>
      <c r="AH361" s="293"/>
      <c r="AI361" s="293"/>
      <c r="AJ361" s="293"/>
      <c r="AK361" s="292">
        <f t="shared" si="189"/>
        <v>525</v>
      </c>
      <c r="AL361" s="293">
        <v>2248</v>
      </c>
      <c r="AM361" s="292">
        <f t="shared" si="183"/>
        <v>-525</v>
      </c>
      <c r="AN361" s="292">
        <f t="shared" si="195"/>
        <v>525</v>
      </c>
      <c r="AO361" s="293"/>
      <c r="AP361" s="293"/>
      <c r="AQ361" s="293"/>
      <c r="AR361" s="293"/>
      <c r="AS361" s="293"/>
      <c r="AT361" s="293"/>
      <c r="AU361" s="293"/>
      <c r="AV361" s="292">
        <f t="shared" si="190"/>
        <v>525</v>
      </c>
      <c r="AW361" s="293"/>
      <c r="AX361" s="292">
        <f t="shared" si="186"/>
        <v>0</v>
      </c>
      <c r="AY361" s="137" t="str">
        <f t="shared" si="173"/>
        <v>*</v>
      </c>
      <c r="AZ361" s="137" t="str">
        <f>IF(F361&gt;P361,"!!!","")</f>
        <v/>
      </c>
      <c r="BA361" s="143" t="str">
        <f>IF(F361='База 2019'!AX366,"","!!!!!")</f>
        <v>!!!!!</v>
      </c>
      <c r="BD361" s="143" t="str">
        <f t="shared" si="196"/>
        <v>SERVMEC-CIMISLIA</v>
      </c>
    </row>
    <row r="362" spans="1:56" ht="12">
      <c r="A362" s="288">
        <v>344</v>
      </c>
      <c r="B362" s="414" t="s">
        <v>982</v>
      </c>
      <c r="C362" s="297" t="s">
        <v>1709</v>
      </c>
      <c r="D362" s="297" t="s">
        <v>970</v>
      </c>
      <c r="E362" s="298"/>
      <c r="F362" s="299"/>
      <c r="G362" s="299">
        <f t="shared" si="197"/>
        <v>0</v>
      </c>
      <c r="H362" s="300"/>
      <c r="I362" s="300"/>
      <c r="J362" s="300"/>
      <c r="K362" s="300"/>
      <c r="L362" s="300"/>
      <c r="M362" s="300"/>
      <c r="N362" s="300"/>
      <c r="O362" s="299"/>
      <c r="P362" s="300"/>
      <c r="Q362" s="299"/>
      <c r="R362" s="299"/>
      <c r="S362" s="300"/>
      <c r="T362" s="300"/>
      <c r="U362" s="300"/>
      <c r="V362" s="300"/>
      <c r="W362" s="300"/>
      <c r="X362" s="300"/>
      <c r="Y362" s="300"/>
      <c r="Z362" s="299"/>
      <c r="AA362" s="300"/>
      <c r="AB362" s="299"/>
      <c r="AC362" s="299"/>
      <c r="AD362" s="300"/>
      <c r="AE362" s="300"/>
      <c r="AF362" s="300"/>
      <c r="AG362" s="300"/>
      <c r="AH362" s="300"/>
      <c r="AI362" s="300"/>
      <c r="AJ362" s="300"/>
      <c r="AK362" s="299"/>
      <c r="AL362" s="300"/>
      <c r="AM362" s="299"/>
      <c r="AN362" s="299"/>
      <c r="AO362" s="300"/>
      <c r="AP362" s="300"/>
      <c r="AQ362" s="300"/>
      <c r="AR362" s="300"/>
      <c r="AS362" s="300"/>
      <c r="AT362" s="300"/>
      <c r="AU362" s="300"/>
      <c r="AV362" s="299"/>
      <c r="AW362" s="300"/>
      <c r="AX362" s="299"/>
      <c r="AY362" s="137" t="str">
        <f t="shared" si="173"/>
        <v>*</v>
      </c>
      <c r="AZ362" s="143"/>
      <c r="BA362" s="143" t="str">
        <f>IF(F362='База 2019'!AX367,"","!!!!!")</f>
        <v>!!!!!</v>
      </c>
      <c r="BD362" s="143" t="str">
        <f t="shared" si="196"/>
        <v>SIBILA</v>
      </c>
    </row>
    <row r="363" spans="1:56" ht="12">
      <c r="A363" s="288">
        <v>345</v>
      </c>
      <c r="B363" s="414" t="s">
        <v>3117</v>
      </c>
      <c r="C363" s="297" t="s">
        <v>30</v>
      </c>
      <c r="D363" s="297" t="s">
        <v>997</v>
      </c>
      <c r="E363" s="298"/>
      <c r="F363" s="299"/>
      <c r="G363" s="299">
        <f t="shared" si="197"/>
        <v>0</v>
      </c>
      <c r="H363" s="300"/>
      <c r="I363" s="300"/>
      <c r="J363" s="300"/>
      <c r="K363" s="300"/>
      <c r="L363" s="300"/>
      <c r="M363" s="300"/>
      <c r="N363" s="300"/>
      <c r="O363" s="299"/>
      <c r="P363" s="300"/>
      <c r="Q363" s="299"/>
      <c r="R363" s="299"/>
      <c r="S363" s="300"/>
      <c r="T363" s="300"/>
      <c r="U363" s="300"/>
      <c r="V363" s="300"/>
      <c r="W363" s="300"/>
      <c r="X363" s="300"/>
      <c r="Y363" s="300"/>
      <c r="Z363" s="299"/>
      <c r="AA363" s="300"/>
      <c r="AB363" s="299"/>
      <c r="AC363" s="299"/>
      <c r="AD363" s="300"/>
      <c r="AE363" s="300"/>
      <c r="AF363" s="300"/>
      <c r="AG363" s="300"/>
      <c r="AH363" s="300"/>
      <c r="AI363" s="300"/>
      <c r="AJ363" s="300"/>
      <c r="AK363" s="299"/>
      <c r="AL363" s="300"/>
      <c r="AM363" s="299"/>
      <c r="AN363" s="299"/>
      <c r="AO363" s="300"/>
      <c r="AP363" s="300"/>
      <c r="AQ363" s="300"/>
      <c r="AR363" s="300"/>
      <c r="AS363" s="300"/>
      <c r="AT363" s="300"/>
      <c r="AU363" s="300"/>
      <c r="AV363" s="299"/>
      <c r="AW363" s="300"/>
      <c r="AX363" s="299"/>
      <c r="AY363" s="137" t="str">
        <f t="shared" si="173"/>
        <v>*</v>
      </c>
      <c r="AZ363" s="143"/>
      <c r="BA363" s="143" t="str">
        <f>IF(F363='База 2019'!AX368,"","!!!!!")</f>
        <v/>
      </c>
      <c r="BD363" s="143" t="str">
        <f t="shared" si="196"/>
        <v>SMC-4 (ДО 31.12.2014)</v>
      </c>
    </row>
    <row r="364" spans="1:56" ht="12">
      <c r="A364" s="288">
        <v>346</v>
      </c>
      <c r="B364" s="289" t="s">
        <v>666</v>
      </c>
      <c r="C364" s="290" t="s">
        <v>23</v>
      </c>
      <c r="D364" s="290" t="s">
        <v>668</v>
      </c>
      <c r="E364" s="291">
        <v>130</v>
      </c>
      <c r="F364" s="292">
        <v>0</v>
      </c>
      <c r="G364" s="292">
        <f t="shared" si="197"/>
        <v>390</v>
      </c>
      <c r="H364" s="293"/>
      <c r="I364" s="293"/>
      <c r="J364" s="293"/>
      <c r="K364" s="293"/>
      <c r="L364" s="293"/>
      <c r="M364" s="293"/>
      <c r="N364" s="293"/>
      <c r="O364" s="292">
        <f>SUM(G364:N364)</f>
        <v>390</v>
      </c>
      <c r="P364" s="293">
        <v>390</v>
      </c>
      <c r="Q364" s="292">
        <f t="shared" ref="Q364:Q370" si="198">F364+O364-P364</f>
        <v>0</v>
      </c>
      <c r="R364" s="292">
        <f>E364*3</f>
        <v>390</v>
      </c>
      <c r="S364" s="293"/>
      <c r="T364" s="293"/>
      <c r="U364" s="293"/>
      <c r="V364" s="293"/>
      <c r="W364" s="293"/>
      <c r="X364" s="293"/>
      <c r="Y364" s="293"/>
      <c r="Z364" s="292">
        <f>SUM(R364:Y364)</f>
        <v>390</v>
      </c>
      <c r="AA364" s="293">
        <v>390</v>
      </c>
      <c r="AB364" s="292">
        <f t="shared" ref="AB364:AB370" si="199">Q364+Z364-AA364</f>
        <v>0</v>
      </c>
      <c r="AC364" s="292">
        <f>$E364*3</f>
        <v>390</v>
      </c>
      <c r="AD364" s="293"/>
      <c r="AE364" s="293"/>
      <c r="AF364" s="293"/>
      <c r="AG364" s="293"/>
      <c r="AH364" s="293"/>
      <c r="AI364" s="293"/>
      <c r="AJ364" s="293"/>
      <c r="AK364" s="292">
        <f>SUM(AC364:AJ364)</f>
        <v>390</v>
      </c>
      <c r="AL364" s="293">
        <v>390</v>
      </c>
      <c r="AM364" s="292">
        <f t="shared" ref="AM364:AM370" si="200">AB364+AK364-AL364</f>
        <v>0</v>
      </c>
      <c r="AN364" s="292">
        <f>$E364*3</f>
        <v>390</v>
      </c>
      <c r="AO364" s="293"/>
      <c r="AP364" s="293"/>
      <c r="AQ364" s="293"/>
      <c r="AR364" s="293"/>
      <c r="AS364" s="293"/>
      <c r="AT364" s="293"/>
      <c r="AU364" s="293"/>
      <c r="AV364" s="292">
        <f>SUM(AN364:AU364)</f>
        <v>390</v>
      </c>
      <c r="AW364" s="293">
        <v>390</v>
      </c>
      <c r="AX364" s="292">
        <f t="shared" ref="AX364:AX370" si="201">AM364+AV364-AW364</f>
        <v>0</v>
      </c>
      <c r="AY364" s="137" t="str">
        <f t="shared" si="173"/>
        <v>*</v>
      </c>
      <c r="AZ364" s="143"/>
      <c r="BA364" s="143" t="str">
        <f>IF(F364='База 2019'!AX369,"","!!!!!")</f>
        <v/>
      </c>
      <c r="BD364" s="143" t="str">
        <f t="shared" si="196"/>
        <v>SOFTCOM</v>
      </c>
    </row>
    <row r="365" spans="1:56" ht="12">
      <c r="A365" s="288">
        <v>347</v>
      </c>
      <c r="B365" s="289" t="s">
        <v>669</v>
      </c>
      <c r="C365" s="290" t="s">
        <v>23</v>
      </c>
      <c r="D365" s="290" t="s">
        <v>671</v>
      </c>
      <c r="E365" s="291">
        <v>115</v>
      </c>
      <c r="F365" s="292">
        <v>0</v>
      </c>
      <c r="G365" s="292">
        <f t="shared" si="197"/>
        <v>345</v>
      </c>
      <c r="H365" s="293"/>
      <c r="I365" s="293">
        <v>100</v>
      </c>
      <c r="J365" s="293"/>
      <c r="K365" s="293"/>
      <c r="L365" s="293"/>
      <c r="M365" s="293"/>
      <c r="N365" s="293"/>
      <c r="O365" s="292">
        <f>SUM(G365:N365)</f>
        <v>445</v>
      </c>
      <c r="P365" s="293">
        <v>445</v>
      </c>
      <c r="Q365" s="292">
        <f t="shared" si="198"/>
        <v>0</v>
      </c>
      <c r="R365" s="292">
        <f>E365*3</f>
        <v>345</v>
      </c>
      <c r="S365" s="293"/>
      <c r="T365" s="293">
        <v>100</v>
      </c>
      <c r="U365" s="293"/>
      <c r="V365" s="293"/>
      <c r="W365" s="293"/>
      <c r="X365" s="293"/>
      <c r="Y365" s="293"/>
      <c r="Z365" s="292">
        <f>SUM(R365:Y365)</f>
        <v>445</v>
      </c>
      <c r="AA365" s="293">
        <v>445</v>
      </c>
      <c r="AB365" s="292">
        <f t="shared" si="199"/>
        <v>0</v>
      </c>
      <c r="AC365" s="292">
        <f>$E365*3</f>
        <v>345</v>
      </c>
      <c r="AD365" s="293"/>
      <c r="AE365" s="293"/>
      <c r="AF365" s="293"/>
      <c r="AG365" s="293"/>
      <c r="AH365" s="293"/>
      <c r="AI365" s="293"/>
      <c r="AJ365" s="293"/>
      <c r="AK365" s="292">
        <f>SUM(AC365:AJ365)</f>
        <v>345</v>
      </c>
      <c r="AL365" s="293">
        <v>345</v>
      </c>
      <c r="AM365" s="292">
        <f t="shared" si="200"/>
        <v>0</v>
      </c>
      <c r="AN365" s="292">
        <f>$E365*3</f>
        <v>345</v>
      </c>
      <c r="AO365" s="293"/>
      <c r="AP365" s="293">
        <v>200</v>
      </c>
      <c r="AQ365" s="293"/>
      <c r="AR365" s="293"/>
      <c r="AS365" s="293"/>
      <c r="AT365" s="293"/>
      <c r="AU365" s="293"/>
      <c r="AV365" s="292">
        <f>SUM(AN365:AU365)</f>
        <v>545</v>
      </c>
      <c r="AW365" s="293">
        <v>545</v>
      </c>
      <c r="AX365" s="292">
        <f t="shared" si="201"/>
        <v>0</v>
      </c>
      <c r="AY365" s="137" t="str">
        <f t="shared" si="173"/>
        <v>*</v>
      </c>
      <c r="AZ365" s="137" t="str">
        <f>IF(F365&gt;P365,"!!!","")</f>
        <v/>
      </c>
      <c r="BA365" s="143" t="str">
        <f>IF(F365='База 2019'!AX370,"","!!!!!")</f>
        <v/>
      </c>
      <c r="BD365" s="143" t="str">
        <f t="shared" si="196"/>
        <v>SOLING</v>
      </c>
    </row>
    <row r="366" spans="1:56" ht="12">
      <c r="A366" s="288">
        <v>348</v>
      </c>
      <c r="B366" s="289" t="s">
        <v>1972</v>
      </c>
      <c r="C366" s="290" t="s">
        <v>14</v>
      </c>
      <c r="D366" s="290" t="s">
        <v>1995</v>
      </c>
      <c r="E366" s="291">
        <v>75</v>
      </c>
      <c r="F366" s="292">
        <v>0</v>
      </c>
      <c r="G366" s="292">
        <f t="shared" si="197"/>
        <v>225</v>
      </c>
      <c r="H366" s="293"/>
      <c r="I366" s="293"/>
      <c r="J366" s="293"/>
      <c r="K366" s="293"/>
      <c r="L366" s="293"/>
      <c r="M366" s="293"/>
      <c r="N366" s="293"/>
      <c r="O366" s="292">
        <f>SUM(G366:N366)</f>
        <v>225</v>
      </c>
      <c r="P366" s="293"/>
      <c r="Q366" s="292">
        <f t="shared" si="198"/>
        <v>225</v>
      </c>
      <c r="R366" s="292">
        <f>E366*3</f>
        <v>225</v>
      </c>
      <c r="S366" s="293"/>
      <c r="T366" s="293"/>
      <c r="U366" s="293"/>
      <c r="V366" s="293"/>
      <c r="W366" s="293"/>
      <c r="X366" s="293"/>
      <c r="Y366" s="293"/>
      <c r="Z366" s="292">
        <f>SUM(R366:Y366)</f>
        <v>225</v>
      </c>
      <c r="AA366" s="293"/>
      <c r="AB366" s="292">
        <f t="shared" si="199"/>
        <v>450</v>
      </c>
      <c r="AC366" s="292">
        <f>$E366*3</f>
        <v>225</v>
      </c>
      <c r="AD366" s="293"/>
      <c r="AE366" s="293"/>
      <c r="AF366" s="293"/>
      <c r="AG366" s="293"/>
      <c r="AH366" s="293"/>
      <c r="AI366" s="293"/>
      <c r="AJ366" s="293"/>
      <c r="AK366" s="292">
        <f>SUM(AC366:AJ366)</f>
        <v>225</v>
      </c>
      <c r="AL366" s="293">
        <v>900</v>
      </c>
      <c r="AM366" s="292">
        <f t="shared" si="200"/>
        <v>-225</v>
      </c>
      <c r="AN366" s="292">
        <f>$E366*3</f>
        <v>225</v>
      </c>
      <c r="AO366" s="293"/>
      <c r="AP366" s="293"/>
      <c r="AQ366" s="293"/>
      <c r="AR366" s="293"/>
      <c r="AS366" s="293"/>
      <c r="AT366" s="293"/>
      <c r="AU366" s="293"/>
      <c r="AV366" s="292">
        <f>SUM(AN366:AU366)</f>
        <v>225</v>
      </c>
      <c r="AW366" s="293"/>
      <c r="AX366" s="292">
        <f t="shared" si="201"/>
        <v>0</v>
      </c>
      <c r="AY366" s="137" t="str">
        <f t="shared" si="173"/>
        <v>*</v>
      </c>
      <c r="AZ366" s="137" t="str">
        <f>IF(F366&gt;P366,"!!!","")</f>
        <v/>
      </c>
      <c r="BA366" s="143" t="str">
        <f>IF(F366='База 2019'!AX371,"","!!!!!")</f>
        <v/>
      </c>
      <c r="BD366" s="143" t="str">
        <f t="shared" si="196"/>
        <v>STAŢIA AVICOLĂ DE INCUBAŢIE DIN ARIONEŞTI</v>
      </c>
    </row>
    <row r="367" spans="1:56" ht="12">
      <c r="A367" s="288">
        <v>349</v>
      </c>
      <c r="B367" s="289" t="s">
        <v>679</v>
      </c>
      <c r="C367" s="290" t="s">
        <v>14</v>
      </c>
      <c r="D367" s="290" t="s">
        <v>904</v>
      </c>
      <c r="E367" s="291">
        <v>240</v>
      </c>
      <c r="F367" s="292">
        <v>0</v>
      </c>
      <c r="G367" s="292">
        <f t="shared" si="197"/>
        <v>720</v>
      </c>
      <c r="H367" s="293"/>
      <c r="I367" s="293"/>
      <c r="J367" s="293"/>
      <c r="K367" s="293"/>
      <c r="L367" s="293"/>
      <c r="M367" s="293"/>
      <c r="N367" s="293"/>
      <c r="O367" s="292">
        <f>SUM(G367:N367)</f>
        <v>720</v>
      </c>
      <c r="P367" s="293">
        <v>1440</v>
      </c>
      <c r="Q367" s="292">
        <f t="shared" si="198"/>
        <v>-720</v>
      </c>
      <c r="R367" s="292">
        <f>E367*3</f>
        <v>720</v>
      </c>
      <c r="S367" s="293"/>
      <c r="T367" s="293"/>
      <c r="U367" s="293"/>
      <c r="V367" s="293"/>
      <c r="W367" s="293"/>
      <c r="X367" s="293"/>
      <c r="Y367" s="293"/>
      <c r="Z367" s="292">
        <f>SUM(R367:Y367)</f>
        <v>720</v>
      </c>
      <c r="AA367" s="293"/>
      <c r="AB367" s="292">
        <f t="shared" si="199"/>
        <v>0</v>
      </c>
      <c r="AC367" s="292">
        <f>$E367*3</f>
        <v>720</v>
      </c>
      <c r="AD367" s="293">
        <v>50</v>
      </c>
      <c r="AE367" s="293">
        <v>100</v>
      </c>
      <c r="AF367" s="293"/>
      <c r="AG367" s="293"/>
      <c r="AH367" s="293">
        <v>100</v>
      </c>
      <c r="AI367" s="293"/>
      <c r="AJ367" s="293"/>
      <c r="AK367" s="292">
        <f>SUM(AC367:AJ367)</f>
        <v>970</v>
      </c>
      <c r="AL367" s="293">
        <v>1690</v>
      </c>
      <c r="AM367" s="292">
        <f t="shared" si="200"/>
        <v>-720</v>
      </c>
      <c r="AN367" s="292">
        <f>$E367*3</f>
        <v>720</v>
      </c>
      <c r="AO367" s="293"/>
      <c r="AP367" s="293"/>
      <c r="AQ367" s="293"/>
      <c r="AR367" s="293"/>
      <c r="AS367" s="293"/>
      <c r="AT367" s="293"/>
      <c r="AU367" s="293"/>
      <c r="AV367" s="292">
        <f>SUM(AN367:AU367)</f>
        <v>720</v>
      </c>
      <c r="AW367" s="293"/>
      <c r="AX367" s="292">
        <f t="shared" si="201"/>
        <v>0</v>
      </c>
      <c r="AY367" s="137" t="str">
        <f t="shared" si="173"/>
        <v>*</v>
      </c>
      <c r="AZ367" s="143"/>
      <c r="BA367" s="143" t="str">
        <f>IF(F367='База 2019'!AX373,"","!!!!!")</f>
        <v/>
      </c>
      <c r="BD367" s="143" t="str">
        <f t="shared" si="196"/>
        <v>STIL</v>
      </c>
    </row>
    <row r="368" spans="1:56" ht="12">
      <c r="A368" s="288">
        <v>350</v>
      </c>
      <c r="B368" s="289" t="s">
        <v>681</v>
      </c>
      <c r="C368" s="290" t="s">
        <v>14</v>
      </c>
      <c r="D368" s="290" t="s">
        <v>683</v>
      </c>
      <c r="E368" s="291">
        <v>110</v>
      </c>
      <c r="F368" s="292">
        <v>0</v>
      </c>
      <c r="G368" s="292">
        <f t="shared" si="197"/>
        <v>330</v>
      </c>
      <c r="H368" s="293"/>
      <c r="I368" s="293"/>
      <c r="J368" s="293"/>
      <c r="K368" s="293"/>
      <c r="L368" s="293"/>
      <c r="M368" s="293"/>
      <c r="N368" s="293"/>
      <c r="O368" s="292">
        <f>SUM(G368:N368)</f>
        <v>330</v>
      </c>
      <c r="P368" s="293"/>
      <c r="Q368" s="292">
        <f t="shared" si="198"/>
        <v>330</v>
      </c>
      <c r="R368" s="292">
        <f>E368*3</f>
        <v>330</v>
      </c>
      <c r="S368" s="293"/>
      <c r="T368" s="293"/>
      <c r="U368" s="293"/>
      <c r="V368" s="293"/>
      <c r="W368" s="293">
        <v>100</v>
      </c>
      <c r="X368" s="293"/>
      <c r="Y368" s="293"/>
      <c r="Z368" s="292">
        <f>SUM(R368:Y368)</f>
        <v>430</v>
      </c>
      <c r="AA368" s="293">
        <v>1090</v>
      </c>
      <c r="AB368" s="292">
        <f t="shared" si="199"/>
        <v>-330</v>
      </c>
      <c r="AC368" s="292">
        <f>$E368*3</f>
        <v>330</v>
      </c>
      <c r="AD368" s="293"/>
      <c r="AE368" s="293"/>
      <c r="AF368" s="293"/>
      <c r="AG368" s="293"/>
      <c r="AH368" s="293"/>
      <c r="AI368" s="293"/>
      <c r="AJ368" s="293"/>
      <c r="AK368" s="292">
        <f>SUM(AC368:AJ368)</f>
        <v>330</v>
      </c>
      <c r="AL368" s="293"/>
      <c r="AM368" s="292">
        <f t="shared" si="200"/>
        <v>0</v>
      </c>
      <c r="AN368" s="292"/>
      <c r="AO368" s="293"/>
      <c r="AP368" s="293">
        <v>100</v>
      </c>
      <c r="AQ368" s="293"/>
      <c r="AR368" s="293"/>
      <c r="AS368" s="293"/>
      <c r="AT368" s="293"/>
      <c r="AU368" s="293"/>
      <c r="AV368" s="292">
        <f>SUM(AN368:AU368)</f>
        <v>100</v>
      </c>
      <c r="AW368" s="293"/>
      <c r="AX368" s="292">
        <f t="shared" si="201"/>
        <v>100</v>
      </c>
      <c r="AY368" s="137" t="str">
        <f t="shared" si="173"/>
        <v/>
      </c>
      <c r="AZ368" s="143"/>
      <c r="BA368" s="143" t="str">
        <f>IF(F368='База 2019'!AX374,"","!!!!!")</f>
        <v/>
      </c>
      <c r="BD368" s="143" t="str">
        <f t="shared" si="196"/>
        <v>SUCCES</v>
      </c>
    </row>
    <row r="369" spans="1:56" ht="12">
      <c r="A369" s="288">
        <v>351</v>
      </c>
      <c r="B369" s="296" t="s">
        <v>3118</v>
      </c>
      <c r="C369" s="297" t="s">
        <v>1708</v>
      </c>
      <c r="D369" s="297" t="s">
        <v>876</v>
      </c>
      <c r="E369" s="298"/>
      <c r="F369" s="299">
        <v>350</v>
      </c>
      <c r="G369" s="299"/>
      <c r="H369" s="300"/>
      <c r="I369" s="300"/>
      <c r="J369" s="300"/>
      <c r="K369" s="300"/>
      <c r="L369" s="300"/>
      <c r="M369" s="300"/>
      <c r="N369" s="300"/>
      <c r="O369" s="299"/>
      <c r="P369" s="300"/>
      <c r="Q369" s="299">
        <f t="shared" si="198"/>
        <v>350</v>
      </c>
      <c r="R369" s="299"/>
      <c r="S369" s="300"/>
      <c r="T369" s="300"/>
      <c r="U369" s="300"/>
      <c r="V369" s="300"/>
      <c r="W369" s="300"/>
      <c r="X369" s="300"/>
      <c r="Y369" s="300"/>
      <c r="Z369" s="299"/>
      <c r="AA369" s="300"/>
      <c r="AB369" s="299">
        <f t="shared" si="199"/>
        <v>350</v>
      </c>
      <c r="AC369" s="299"/>
      <c r="AD369" s="300"/>
      <c r="AE369" s="300"/>
      <c r="AF369" s="300"/>
      <c r="AG369" s="300"/>
      <c r="AH369" s="300"/>
      <c r="AI369" s="300"/>
      <c r="AJ369" s="300"/>
      <c r="AK369" s="299"/>
      <c r="AL369" s="300"/>
      <c r="AM369" s="299">
        <f t="shared" si="200"/>
        <v>350</v>
      </c>
      <c r="AN369" s="299"/>
      <c r="AO369" s="300"/>
      <c r="AP369" s="300"/>
      <c r="AQ369" s="300"/>
      <c r="AR369" s="300"/>
      <c r="AS369" s="300"/>
      <c r="AT369" s="300"/>
      <c r="AU369" s="300"/>
      <c r="AV369" s="299"/>
      <c r="AW369" s="300"/>
      <c r="AX369" s="299">
        <f t="shared" si="201"/>
        <v>350</v>
      </c>
      <c r="AY369" s="137" t="str">
        <f t="shared" ref="AY369:AY401" si="202">IF(AX369=0,"*","")</f>
        <v/>
      </c>
      <c r="AZ369" s="143"/>
      <c r="BA369" s="143" t="str">
        <f>IF(F369='База 2019'!AX376,"","!!!!!")</f>
        <v>!!!!!</v>
      </c>
      <c r="BD369" s="143" t="str">
        <f t="shared" si="196"/>
        <v>SUCCES BASARABEASCA (СТОП С 4КВ2011)</v>
      </c>
    </row>
    <row r="370" spans="1:56" ht="12">
      <c r="A370" s="288">
        <v>352</v>
      </c>
      <c r="B370" s="289" t="s">
        <v>1580</v>
      </c>
      <c r="C370" s="290" t="s">
        <v>14</v>
      </c>
      <c r="D370" s="290"/>
      <c r="E370" s="291">
        <v>165</v>
      </c>
      <c r="F370" s="292">
        <v>0</v>
      </c>
      <c r="G370" s="292">
        <f>E370*3</f>
        <v>495</v>
      </c>
      <c r="H370" s="293"/>
      <c r="I370" s="293"/>
      <c r="J370" s="293"/>
      <c r="K370" s="293"/>
      <c r="L370" s="293"/>
      <c r="M370" s="293"/>
      <c r="N370" s="293"/>
      <c r="O370" s="292">
        <f>SUM(G370:N370)</f>
        <v>495</v>
      </c>
      <c r="P370" s="293"/>
      <c r="Q370" s="292">
        <f t="shared" si="198"/>
        <v>495</v>
      </c>
      <c r="R370" s="292">
        <f>E370*3</f>
        <v>495</v>
      </c>
      <c r="S370" s="293"/>
      <c r="T370" s="293"/>
      <c r="U370" s="293"/>
      <c r="V370" s="293"/>
      <c r="W370" s="293"/>
      <c r="X370" s="293"/>
      <c r="Y370" s="293"/>
      <c r="Z370" s="292">
        <f>SUM(R370:Y370)</f>
        <v>495</v>
      </c>
      <c r="AA370" s="293">
        <v>990</v>
      </c>
      <c r="AB370" s="292">
        <f t="shared" si="199"/>
        <v>0</v>
      </c>
      <c r="AC370" s="292">
        <f>$E370*3</f>
        <v>495</v>
      </c>
      <c r="AD370" s="293">
        <v>50</v>
      </c>
      <c r="AE370" s="293">
        <v>100</v>
      </c>
      <c r="AF370" s="293"/>
      <c r="AG370" s="293"/>
      <c r="AH370" s="293">
        <v>100</v>
      </c>
      <c r="AI370" s="293"/>
      <c r="AJ370" s="293"/>
      <c r="AK370" s="292">
        <f>SUM(AC370:AJ370)</f>
        <v>745</v>
      </c>
      <c r="AL370" s="293">
        <v>1240</v>
      </c>
      <c r="AM370" s="292">
        <f t="shared" si="200"/>
        <v>-495</v>
      </c>
      <c r="AN370" s="292">
        <f>$E370*3</f>
        <v>495</v>
      </c>
      <c r="AO370" s="293"/>
      <c r="AP370" s="293"/>
      <c r="AQ370" s="293"/>
      <c r="AR370" s="293"/>
      <c r="AS370" s="293"/>
      <c r="AT370" s="293"/>
      <c r="AU370" s="293"/>
      <c r="AV370" s="292">
        <f>SUM(AN370:AU370)</f>
        <v>495</v>
      </c>
      <c r="AW370" s="293"/>
      <c r="AX370" s="292">
        <f t="shared" si="201"/>
        <v>0</v>
      </c>
      <c r="AY370" s="137" t="str">
        <f t="shared" si="202"/>
        <v>*</v>
      </c>
      <c r="AZ370" s="143"/>
      <c r="BA370" s="143" t="str">
        <f>IF(F370='База 2019'!AX377,"","!!!!!")</f>
        <v>!!!!!</v>
      </c>
      <c r="BD370" s="143" t="str">
        <f t="shared" si="196"/>
        <v>SUD-TRANS</v>
      </c>
    </row>
    <row r="371" spans="1:56" ht="12">
      <c r="A371" s="288">
        <v>353</v>
      </c>
      <c r="B371" s="319" t="s">
        <v>684</v>
      </c>
      <c r="C371" s="320" t="s">
        <v>30</v>
      </c>
      <c r="D371" s="321"/>
      <c r="E371" s="319"/>
      <c r="F371" s="322"/>
      <c r="G371" s="299"/>
      <c r="H371" s="300"/>
      <c r="I371" s="300"/>
      <c r="J371" s="300"/>
      <c r="K371" s="300"/>
      <c r="L371" s="300"/>
      <c r="M371" s="300"/>
      <c r="N371" s="300"/>
      <c r="O371" s="299"/>
      <c r="P371" s="300"/>
      <c r="Q371" s="299"/>
      <c r="R371" s="299"/>
      <c r="S371" s="300"/>
      <c r="T371" s="300"/>
      <c r="U371" s="300"/>
      <c r="V371" s="300"/>
      <c r="W371" s="300"/>
      <c r="X371" s="300"/>
      <c r="Y371" s="300"/>
      <c r="Z371" s="299"/>
      <c r="AA371" s="300"/>
      <c r="AB371" s="299"/>
      <c r="AC371" s="299"/>
      <c r="AD371" s="300"/>
      <c r="AE371" s="300"/>
      <c r="AF371" s="300"/>
      <c r="AG371" s="300"/>
      <c r="AH371" s="300"/>
      <c r="AI371" s="300"/>
      <c r="AJ371" s="300"/>
      <c r="AK371" s="299"/>
      <c r="AL371" s="300"/>
      <c r="AM371" s="299"/>
      <c r="AN371" s="299"/>
      <c r="AO371" s="300"/>
      <c r="AP371" s="300"/>
      <c r="AQ371" s="300"/>
      <c r="AR371" s="300"/>
      <c r="AS371" s="300"/>
      <c r="AT371" s="300"/>
      <c r="AU371" s="300"/>
      <c r="AV371" s="299"/>
      <c r="AW371" s="300"/>
      <c r="AX371" s="299"/>
      <c r="AZ371" s="143"/>
      <c r="BA371" s="143" t="str">
        <f>IF(F371='База 2019'!AX378,"","!!!!!")</f>
        <v/>
      </c>
      <c r="BD371" s="143" t="str">
        <f t="shared" si="196"/>
        <v>SUT</v>
      </c>
    </row>
    <row r="372" spans="1:56" ht="12">
      <c r="A372" s="288">
        <v>354</v>
      </c>
      <c r="B372" s="289" t="s">
        <v>686</v>
      </c>
      <c r="C372" s="290" t="s">
        <v>23</v>
      </c>
      <c r="D372" s="290" t="s">
        <v>688</v>
      </c>
      <c r="E372" s="291">
        <v>125</v>
      </c>
      <c r="F372" s="292">
        <v>0</v>
      </c>
      <c r="G372" s="292">
        <f>E372*3</f>
        <v>375</v>
      </c>
      <c r="H372" s="293"/>
      <c r="I372" s="293"/>
      <c r="J372" s="293"/>
      <c r="K372" s="293"/>
      <c r="L372" s="293"/>
      <c r="M372" s="293"/>
      <c r="N372" s="293"/>
      <c r="O372" s="292">
        <f>SUM(G372:N372)</f>
        <v>375</v>
      </c>
      <c r="P372" s="293">
        <v>1500</v>
      </c>
      <c r="Q372" s="292">
        <f t="shared" ref="Q372:Q381" si="203">F372+O372-P372</f>
        <v>-1125</v>
      </c>
      <c r="R372" s="292">
        <f>E372*3</f>
        <v>375</v>
      </c>
      <c r="S372" s="293"/>
      <c r="T372" s="293"/>
      <c r="U372" s="293"/>
      <c r="V372" s="293"/>
      <c r="W372" s="293"/>
      <c r="X372" s="293"/>
      <c r="Y372" s="293"/>
      <c r="Z372" s="292">
        <f>SUM(R372:Y372)</f>
        <v>375</v>
      </c>
      <c r="AA372" s="293"/>
      <c r="AB372" s="292">
        <f t="shared" ref="AB372:AB381" si="204">Q372+Z372-AA372</f>
        <v>-750</v>
      </c>
      <c r="AC372" s="292">
        <f>$E372*3</f>
        <v>375</v>
      </c>
      <c r="AD372" s="293"/>
      <c r="AE372" s="293"/>
      <c r="AF372" s="293"/>
      <c r="AG372" s="293"/>
      <c r="AH372" s="293"/>
      <c r="AI372" s="293"/>
      <c r="AJ372" s="293"/>
      <c r="AK372" s="292">
        <f>SUM(AC372:AJ372)</f>
        <v>375</v>
      </c>
      <c r="AL372" s="293"/>
      <c r="AM372" s="292">
        <f t="shared" ref="AM372:AM381" si="205">AB372+AK372-AL372</f>
        <v>-375</v>
      </c>
      <c r="AN372" s="292">
        <f>$E372*3</f>
        <v>375</v>
      </c>
      <c r="AO372" s="293"/>
      <c r="AP372" s="293"/>
      <c r="AQ372" s="293"/>
      <c r="AR372" s="293"/>
      <c r="AS372" s="293"/>
      <c r="AT372" s="293"/>
      <c r="AU372" s="293"/>
      <c r="AV372" s="292">
        <f>SUM(AN372:AU372)</f>
        <v>375</v>
      </c>
      <c r="AW372" s="293"/>
      <c r="AX372" s="292">
        <f t="shared" ref="AX372:AX381" si="206">AM372+AV372-AW372</f>
        <v>0</v>
      </c>
      <c r="AY372" s="137" t="str">
        <f t="shared" si="202"/>
        <v>*</v>
      </c>
      <c r="AZ372" s="143"/>
      <c r="BA372" s="143" t="str">
        <f>IF(F372='База 2019'!AX379,"","!!!!!")</f>
        <v/>
      </c>
      <c r="BD372" s="143" t="str">
        <f t="shared" si="196"/>
        <v>TALIGAL</v>
      </c>
    </row>
    <row r="373" spans="1:56" ht="12">
      <c r="A373" s="288">
        <v>355</v>
      </c>
      <c r="B373" s="289" t="s">
        <v>1305</v>
      </c>
      <c r="C373" s="290" t="s">
        <v>14</v>
      </c>
      <c r="D373" s="290"/>
      <c r="E373" s="291">
        <v>50</v>
      </c>
      <c r="F373" s="292">
        <v>900</v>
      </c>
      <c r="G373" s="292">
        <f>E373*3</f>
        <v>150</v>
      </c>
      <c r="H373" s="293"/>
      <c r="I373" s="293"/>
      <c r="J373" s="293"/>
      <c r="K373" s="293"/>
      <c r="L373" s="293"/>
      <c r="M373" s="293"/>
      <c r="N373" s="293"/>
      <c r="O373" s="292">
        <f>SUM(G373:N373)</f>
        <v>150</v>
      </c>
      <c r="P373" s="293"/>
      <c r="Q373" s="292">
        <f t="shared" si="203"/>
        <v>1050</v>
      </c>
      <c r="R373" s="292">
        <f>E373*3</f>
        <v>150</v>
      </c>
      <c r="S373" s="293"/>
      <c r="T373" s="293"/>
      <c r="U373" s="293"/>
      <c r="V373" s="293"/>
      <c r="W373" s="293"/>
      <c r="X373" s="293"/>
      <c r="Y373" s="293"/>
      <c r="Z373" s="292">
        <f>SUM(R373:Y373)</f>
        <v>150</v>
      </c>
      <c r="AA373" s="293"/>
      <c r="AB373" s="292">
        <f t="shared" si="204"/>
        <v>1200</v>
      </c>
      <c r="AC373" s="292">
        <f>$E373*3</f>
        <v>150</v>
      </c>
      <c r="AD373" s="293"/>
      <c r="AE373" s="293"/>
      <c r="AF373" s="293"/>
      <c r="AG373" s="293"/>
      <c r="AH373" s="293"/>
      <c r="AI373" s="293"/>
      <c r="AJ373" s="293"/>
      <c r="AK373" s="292">
        <f>SUM(AC373:AJ373)</f>
        <v>150</v>
      </c>
      <c r="AL373" s="293"/>
      <c r="AM373" s="292">
        <f t="shared" si="205"/>
        <v>1350</v>
      </c>
      <c r="AN373" s="292">
        <f>$E373*3</f>
        <v>150</v>
      </c>
      <c r="AO373" s="293"/>
      <c r="AP373" s="293"/>
      <c r="AQ373" s="293"/>
      <c r="AR373" s="293"/>
      <c r="AS373" s="293"/>
      <c r="AT373" s="293"/>
      <c r="AU373" s="293"/>
      <c r="AV373" s="292">
        <f>SUM(AN373:AU373)</f>
        <v>150</v>
      </c>
      <c r="AW373" s="293"/>
      <c r="AX373" s="292">
        <f t="shared" si="206"/>
        <v>1500</v>
      </c>
      <c r="AY373" s="137" t="str">
        <f t="shared" si="202"/>
        <v/>
      </c>
      <c r="AZ373" s="137" t="str">
        <f>IF(F373&gt;P373,"!!!","")</f>
        <v>!!!</v>
      </c>
      <c r="BA373" s="143" t="str">
        <f>IF(F373='База 2019'!AX380,"","!!!!!")</f>
        <v>!!!!!</v>
      </c>
      <c r="BD373" s="143" t="str">
        <f t="shared" si="196"/>
        <v>TECGAZDETAL</v>
      </c>
    </row>
    <row r="374" spans="1:56" ht="12">
      <c r="A374" s="288">
        <v>356</v>
      </c>
      <c r="B374" s="289" t="s">
        <v>689</v>
      </c>
      <c r="C374" s="290" t="s">
        <v>23</v>
      </c>
      <c r="D374" s="290" t="s">
        <v>691</v>
      </c>
      <c r="E374" s="291">
        <v>130</v>
      </c>
      <c r="F374" s="292">
        <v>0</v>
      </c>
      <c r="G374" s="292">
        <f>E374*3</f>
        <v>390</v>
      </c>
      <c r="H374" s="293"/>
      <c r="I374" s="293"/>
      <c r="J374" s="293"/>
      <c r="K374" s="293"/>
      <c r="L374" s="293"/>
      <c r="M374" s="293"/>
      <c r="N374" s="293"/>
      <c r="O374" s="292">
        <f>SUM(G374:N374)</f>
        <v>390</v>
      </c>
      <c r="P374" s="293">
        <v>1560</v>
      </c>
      <c r="Q374" s="292">
        <f t="shared" si="203"/>
        <v>-1170</v>
      </c>
      <c r="R374" s="292">
        <f>E374*3</f>
        <v>390</v>
      </c>
      <c r="S374" s="293"/>
      <c r="T374" s="293"/>
      <c r="U374" s="293"/>
      <c r="V374" s="293"/>
      <c r="W374" s="293"/>
      <c r="X374" s="293"/>
      <c r="Y374" s="293"/>
      <c r="Z374" s="292">
        <f>SUM(R374:Y374)</f>
        <v>390</v>
      </c>
      <c r="AA374" s="293"/>
      <c r="AB374" s="292">
        <f t="shared" si="204"/>
        <v>-780</v>
      </c>
      <c r="AC374" s="292">
        <f>$E374*3</f>
        <v>390</v>
      </c>
      <c r="AD374" s="293"/>
      <c r="AE374" s="293"/>
      <c r="AF374" s="293"/>
      <c r="AG374" s="293"/>
      <c r="AH374" s="293"/>
      <c r="AI374" s="293"/>
      <c r="AJ374" s="293"/>
      <c r="AK374" s="292">
        <f>SUM(AC374:AJ374)</f>
        <v>390</v>
      </c>
      <c r="AL374" s="293"/>
      <c r="AM374" s="292">
        <f t="shared" si="205"/>
        <v>-390</v>
      </c>
      <c r="AN374" s="292">
        <f>$E374*3</f>
        <v>390</v>
      </c>
      <c r="AO374" s="293"/>
      <c r="AP374" s="293"/>
      <c r="AQ374" s="293"/>
      <c r="AR374" s="293"/>
      <c r="AS374" s="293"/>
      <c r="AT374" s="293"/>
      <c r="AU374" s="293"/>
      <c r="AV374" s="292">
        <f>SUM(AN374:AU374)</f>
        <v>390</v>
      </c>
      <c r="AW374" s="293"/>
      <c r="AX374" s="292">
        <f t="shared" si="206"/>
        <v>0</v>
      </c>
      <c r="AY374" s="137" t="str">
        <f t="shared" si="202"/>
        <v>*</v>
      </c>
      <c r="AZ374" s="143"/>
      <c r="BA374" s="143" t="str">
        <f>IF(F374='База 2019'!AX381,"","!!!!!")</f>
        <v>!!!!!</v>
      </c>
      <c r="BD374" s="143" t="str">
        <f t="shared" si="196"/>
        <v>TECTON-Z</v>
      </c>
    </row>
    <row r="375" spans="1:56" ht="12">
      <c r="A375" s="288">
        <v>357</v>
      </c>
      <c r="B375" s="289" t="s">
        <v>692</v>
      </c>
      <c r="C375" s="290" t="s">
        <v>14</v>
      </c>
      <c r="D375" s="290" t="s">
        <v>694</v>
      </c>
      <c r="E375" s="291">
        <v>200</v>
      </c>
      <c r="F375" s="292">
        <v>0</v>
      </c>
      <c r="G375" s="292">
        <f>E375*3</f>
        <v>600</v>
      </c>
      <c r="H375" s="293"/>
      <c r="I375" s="293"/>
      <c r="J375" s="293"/>
      <c r="K375" s="293"/>
      <c r="L375" s="293"/>
      <c r="M375" s="293"/>
      <c r="N375" s="293"/>
      <c r="O375" s="292">
        <f>SUM(G375:N375)</f>
        <v>600</v>
      </c>
      <c r="P375" s="293">
        <v>2400</v>
      </c>
      <c r="Q375" s="292">
        <f t="shared" si="203"/>
        <v>-1800</v>
      </c>
      <c r="R375" s="292">
        <f>E375*3</f>
        <v>600</v>
      </c>
      <c r="S375" s="293"/>
      <c r="T375" s="293"/>
      <c r="U375" s="293"/>
      <c r="V375" s="293"/>
      <c r="W375" s="293"/>
      <c r="X375" s="293"/>
      <c r="Y375" s="293"/>
      <c r="Z375" s="292">
        <f>SUM(R375:Y375)</f>
        <v>600</v>
      </c>
      <c r="AA375" s="293"/>
      <c r="AB375" s="292">
        <f t="shared" si="204"/>
        <v>-1200</v>
      </c>
      <c r="AC375" s="292">
        <f>$E375*3</f>
        <v>600</v>
      </c>
      <c r="AD375" s="293"/>
      <c r="AE375" s="293"/>
      <c r="AF375" s="293"/>
      <c r="AG375" s="293"/>
      <c r="AH375" s="293"/>
      <c r="AI375" s="293"/>
      <c r="AJ375" s="293"/>
      <c r="AK375" s="292">
        <f>SUM(AC375:AJ375)</f>
        <v>600</v>
      </c>
      <c r="AL375" s="293"/>
      <c r="AM375" s="292">
        <f t="shared" si="205"/>
        <v>-600</v>
      </c>
      <c r="AN375" s="292">
        <f>$E375*3</f>
        <v>600</v>
      </c>
      <c r="AO375" s="293">
        <v>50</v>
      </c>
      <c r="AP375" s="293">
        <v>100</v>
      </c>
      <c r="AQ375" s="293"/>
      <c r="AR375" s="293"/>
      <c r="AS375" s="293"/>
      <c r="AT375" s="293"/>
      <c r="AU375" s="293"/>
      <c r="AV375" s="292">
        <f>SUM(AN375:AU375)</f>
        <v>750</v>
      </c>
      <c r="AW375" s="293">
        <v>150</v>
      </c>
      <c r="AX375" s="292">
        <f t="shared" si="206"/>
        <v>0</v>
      </c>
      <c r="AY375" s="137" t="str">
        <f t="shared" si="202"/>
        <v>*</v>
      </c>
      <c r="AZ375" s="137" t="str">
        <f>IF(F375&gt;P375,"!!!","")</f>
        <v/>
      </c>
      <c r="BA375" s="143" t="str">
        <f>IF(F375='База 2019'!AX382,"","!!!!!")</f>
        <v/>
      </c>
      <c r="BD375" s="143" t="str">
        <f t="shared" si="196"/>
        <v>TEHOPTIMED</v>
      </c>
    </row>
    <row r="376" spans="1:56" ht="12">
      <c r="A376" s="288">
        <v>358</v>
      </c>
      <c r="B376" s="319" t="s">
        <v>695</v>
      </c>
      <c r="C376" s="320" t="s">
        <v>30</v>
      </c>
      <c r="D376" s="321"/>
      <c r="E376" s="319"/>
      <c r="F376" s="322">
        <v>560</v>
      </c>
      <c r="G376" s="299"/>
      <c r="H376" s="300"/>
      <c r="I376" s="300"/>
      <c r="J376" s="300"/>
      <c r="K376" s="300"/>
      <c r="L376" s="300"/>
      <c r="M376" s="300"/>
      <c r="N376" s="300"/>
      <c r="O376" s="299"/>
      <c r="P376" s="300"/>
      <c r="Q376" s="299">
        <f t="shared" si="203"/>
        <v>560</v>
      </c>
      <c r="R376" s="299"/>
      <c r="S376" s="300"/>
      <c r="T376" s="300"/>
      <c r="U376" s="300"/>
      <c r="V376" s="300"/>
      <c r="W376" s="300"/>
      <c r="X376" s="300"/>
      <c r="Y376" s="300"/>
      <c r="Z376" s="299"/>
      <c r="AA376" s="300"/>
      <c r="AB376" s="299">
        <f t="shared" si="204"/>
        <v>560</v>
      </c>
      <c r="AC376" s="299"/>
      <c r="AD376" s="300"/>
      <c r="AE376" s="300"/>
      <c r="AF376" s="300"/>
      <c r="AG376" s="300"/>
      <c r="AH376" s="300"/>
      <c r="AI376" s="300"/>
      <c r="AJ376" s="300"/>
      <c r="AK376" s="299"/>
      <c r="AL376" s="300"/>
      <c r="AM376" s="299">
        <f t="shared" si="205"/>
        <v>560</v>
      </c>
      <c r="AN376" s="299"/>
      <c r="AO376" s="300"/>
      <c r="AP376" s="300"/>
      <c r="AQ376" s="300"/>
      <c r="AR376" s="300"/>
      <c r="AS376" s="300"/>
      <c r="AT376" s="300"/>
      <c r="AU376" s="300"/>
      <c r="AV376" s="299"/>
      <c r="AW376" s="300"/>
      <c r="AX376" s="299">
        <f t="shared" si="206"/>
        <v>560</v>
      </c>
      <c r="AY376" s="137" t="str">
        <f t="shared" si="202"/>
        <v/>
      </c>
      <c r="AZ376" s="143"/>
      <c r="BA376" s="143" t="str">
        <f>IF(F376='База 2019'!AX383,"","!!!!!")</f>
        <v>!!!!!</v>
      </c>
      <c r="BD376" s="143" t="str">
        <f t="shared" si="196"/>
        <v>TELECANAL-26</v>
      </c>
    </row>
    <row r="377" spans="1:56" ht="12">
      <c r="A377" s="288">
        <v>359</v>
      </c>
      <c r="B377" s="319" t="s">
        <v>3119</v>
      </c>
      <c r="C377" s="320" t="s">
        <v>30</v>
      </c>
      <c r="D377" s="321"/>
      <c r="E377" s="319"/>
      <c r="F377" s="322">
        <v>984.8</v>
      </c>
      <c r="G377" s="299"/>
      <c r="H377" s="300"/>
      <c r="I377" s="300"/>
      <c r="J377" s="300"/>
      <c r="K377" s="300"/>
      <c r="L377" s="300"/>
      <c r="M377" s="300"/>
      <c r="N377" s="300"/>
      <c r="O377" s="299"/>
      <c r="P377" s="300"/>
      <c r="Q377" s="299">
        <f t="shared" si="203"/>
        <v>984.8</v>
      </c>
      <c r="R377" s="299"/>
      <c r="S377" s="300"/>
      <c r="T377" s="300"/>
      <c r="U377" s="300"/>
      <c r="V377" s="300"/>
      <c r="W377" s="300"/>
      <c r="X377" s="300"/>
      <c r="Y377" s="300"/>
      <c r="Z377" s="299"/>
      <c r="AA377" s="300"/>
      <c r="AB377" s="299">
        <f t="shared" si="204"/>
        <v>984.8</v>
      </c>
      <c r="AC377" s="299"/>
      <c r="AD377" s="300"/>
      <c r="AE377" s="300"/>
      <c r="AF377" s="300"/>
      <c r="AG377" s="300"/>
      <c r="AH377" s="300"/>
      <c r="AI377" s="300"/>
      <c r="AJ377" s="300"/>
      <c r="AK377" s="299"/>
      <c r="AL377" s="300"/>
      <c r="AM377" s="299">
        <f t="shared" si="205"/>
        <v>984.8</v>
      </c>
      <c r="AN377" s="299"/>
      <c r="AO377" s="300"/>
      <c r="AP377" s="300"/>
      <c r="AQ377" s="300"/>
      <c r="AR377" s="300"/>
      <c r="AS377" s="300"/>
      <c r="AT377" s="300"/>
      <c r="AU377" s="300"/>
      <c r="AV377" s="299"/>
      <c r="AW377" s="300"/>
      <c r="AX377" s="299">
        <f t="shared" si="206"/>
        <v>984.8</v>
      </c>
      <c r="AZ377" s="143"/>
      <c r="BA377" s="143" t="str">
        <f>IF(F377='База 2019'!AX384,"","!!!!!")</f>
        <v>!!!!!</v>
      </c>
      <c r="BD377" s="143" t="str">
        <f t="shared" si="196"/>
        <v>TELECOM-HOLDING</v>
      </c>
    </row>
    <row r="378" spans="1:56" ht="12">
      <c r="A378" s="288">
        <v>360</v>
      </c>
      <c r="B378" s="289" t="s">
        <v>699</v>
      </c>
      <c r="C378" s="290" t="s">
        <v>23</v>
      </c>
      <c r="D378" s="290" t="s">
        <v>701</v>
      </c>
      <c r="E378" s="291">
        <v>125</v>
      </c>
      <c r="F378" s="292">
        <v>0</v>
      </c>
      <c r="G378" s="292">
        <f>E378*3</f>
        <v>375</v>
      </c>
      <c r="H378" s="293"/>
      <c r="I378" s="293"/>
      <c r="J378" s="293"/>
      <c r="K378" s="293"/>
      <c r="L378" s="293"/>
      <c r="M378" s="293"/>
      <c r="N378" s="293"/>
      <c r="O378" s="292">
        <f>SUM(G378:N378)</f>
        <v>375</v>
      </c>
      <c r="P378" s="293"/>
      <c r="Q378" s="292">
        <f t="shared" si="203"/>
        <v>375</v>
      </c>
      <c r="R378" s="292">
        <f>E378*3</f>
        <v>375</v>
      </c>
      <c r="S378" s="293"/>
      <c r="T378" s="293"/>
      <c r="U378" s="293"/>
      <c r="V378" s="293"/>
      <c r="W378" s="293"/>
      <c r="X378" s="293"/>
      <c r="Y378" s="293"/>
      <c r="Z378" s="292">
        <f>SUM(R378:Y378)</f>
        <v>375</v>
      </c>
      <c r="AA378" s="293">
        <v>750</v>
      </c>
      <c r="AB378" s="292">
        <f t="shared" si="204"/>
        <v>0</v>
      </c>
      <c r="AC378" s="292">
        <f>$E378*3</f>
        <v>375</v>
      </c>
      <c r="AD378" s="293"/>
      <c r="AE378" s="293"/>
      <c r="AF378" s="293"/>
      <c r="AG378" s="293"/>
      <c r="AH378" s="293"/>
      <c r="AI378" s="293"/>
      <c r="AJ378" s="293"/>
      <c r="AK378" s="292">
        <f>SUM(AC378:AJ378)</f>
        <v>375</v>
      </c>
      <c r="AL378" s="293">
        <v>375</v>
      </c>
      <c r="AM378" s="292">
        <f t="shared" si="205"/>
        <v>0</v>
      </c>
      <c r="AN378" s="292">
        <f>$E378*3</f>
        <v>375</v>
      </c>
      <c r="AO378" s="293"/>
      <c r="AP378" s="293"/>
      <c r="AQ378" s="293"/>
      <c r="AR378" s="293"/>
      <c r="AS378" s="293"/>
      <c r="AT378" s="293"/>
      <c r="AU378" s="293"/>
      <c r="AV378" s="292">
        <f>SUM(AN378:AU378)</f>
        <v>375</v>
      </c>
      <c r="AW378" s="293">
        <v>375</v>
      </c>
      <c r="AX378" s="292">
        <f t="shared" si="206"/>
        <v>0</v>
      </c>
      <c r="AY378" s="137" t="str">
        <f t="shared" si="202"/>
        <v>*</v>
      </c>
      <c r="AZ378" s="143"/>
      <c r="BA378" s="143" t="str">
        <f>IF(F378='База 2019'!AX385,"","!!!!!")</f>
        <v>!!!!!</v>
      </c>
      <c r="BD378" s="143" t="str">
        <f t="shared" si="196"/>
        <v>TERA-L</v>
      </c>
    </row>
    <row r="379" spans="1:56" ht="12">
      <c r="A379" s="288">
        <v>361</v>
      </c>
      <c r="B379" s="289" t="s">
        <v>1567</v>
      </c>
      <c r="C379" s="290" t="s">
        <v>14</v>
      </c>
      <c r="D379" s="290"/>
      <c r="E379" s="291">
        <v>95</v>
      </c>
      <c r="F379" s="292">
        <v>0</v>
      </c>
      <c r="G379" s="292">
        <f>E379*3</f>
        <v>285</v>
      </c>
      <c r="H379" s="293"/>
      <c r="I379" s="293"/>
      <c r="J379" s="293"/>
      <c r="K379" s="293"/>
      <c r="L379" s="293"/>
      <c r="M379" s="293"/>
      <c r="N379" s="293"/>
      <c r="O379" s="292">
        <f>SUM(G379:N379)</f>
        <v>285</v>
      </c>
      <c r="P379" s="293">
        <v>285</v>
      </c>
      <c r="Q379" s="292">
        <f t="shared" si="203"/>
        <v>0</v>
      </c>
      <c r="R379" s="292">
        <f>E379*3</f>
        <v>285</v>
      </c>
      <c r="S379" s="293"/>
      <c r="T379" s="293"/>
      <c r="U379" s="293"/>
      <c r="V379" s="293"/>
      <c r="W379" s="293">
        <v>100</v>
      </c>
      <c r="X379" s="293"/>
      <c r="Y379" s="293"/>
      <c r="Z379" s="292">
        <f>SUM(R379:Y379)</f>
        <v>385</v>
      </c>
      <c r="AA379" s="293">
        <v>385</v>
      </c>
      <c r="AB379" s="292">
        <f t="shared" si="204"/>
        <v>0</v>
      </c>
      <c r="AC379" s="292">
        <f>$E379*3</f>
        <v>285</v>
      </c>
      <c r="AD379" s="293"/>
      <c r="AE379" s="293"/>
      <c r="AF379" s="293"/>
      <c r="AG379" s="293"/>
      <c r="AH379" s="293"/>
      <c r="AI379" s="293"/>
      <c r="AJ379" s="293"/>
      <c r="AK379" s="292">
        <f>SUM(AC379:AJ379)</f>
        <v>285</v>
      </c>
      <c r="AL379" s="293">
        <v>285</v>
      </c>
      <c r="AM379" s="292">
        <f t="shared" si="205"/>
        <v>0</v>
      </c>
      <c r="AN379" s="292">
        <f>$E379*3</f>
        <v>285</v>
      </c>
      <c r="AO379" s="293"/>
      <c r="AP379" s="293"/>
      <c r="AQ379" s="293"/>
      <c r="AR379" s="293"/>
      <c r="AS379" s="293"/>
      <c r="AT379" s="293"/>
      <c r="AU379" s="293"/>
      <c r="AV379" s="292">
        <f>SUM(AN379:AU379)</f>
        <v>285</v>
      </c>
      <c r="AW379" s="293">
        <v>285</v>
      </c>
      <c r="AX379" s="292">
        <f t="shared" si="206"/>
        <v>0</v>
      </c>
      <c r="AY379" s="137" t="str">
        <f t="shared" si="202"/>
        <v>*</v>
      </c>
      <c r="AZ379" s="137" t="str">
        <f>IF(F379&gt;P379,"!!!","")</f>
        <v/>
      </c>
      <c r="BA379" s="143" t="str">
        <f>IF(F379='База 2019'!AX386,"","!!!!!")</f>
        <v/>
      </c>
      <c r="BD379" s="143" t="str">
        <f t="shared" si="196"/>
        <v>TERMOENERGOMONTAJ</v>
      </c>
    </row>
    <row r="380" spans="1:56" ht="12">
      <c r="A380" s="288">
        <v>362</v>
      </c>
      <c r="B380" s="294" t="s">
        <v>702</v>
      </c>
      <c r="C380" s="290" t="s">
        <v>10</v>
      </c>
      <c r="D380" s="290" t="s">
        <v>704</v>
      </c>
      <c r="E380" s="295">
        <v>25</v>
      </c>
      <c r="F380" s="292">
        <v>0</v>
      </c>
      <c r="G380" s="292">
        <f>E380*3</f>
        <v>75</v>
      </c>
      <c r="H380" s="293"/>
      <c r="I380" s="293"/>
      <c r="J380" s="293"/>
      <c r="K380" s="293"/>
      <c r="L380" s="293"/>
      <c r="M380" s="293"/>
      <c r="N380" s="293"/>
      <c r="O380" s="292">
        <f>SUM(G380:N380)</f>
        <v>75</v>
      </c>
      <c r="P380" s="293"/>
      <c r="Q380" s="292">
        <f t="shared" si="203"/>
        <v>75</v>
      </c>
      <c r="R380" s="292">
        <f>E380*3</f>
        <v>75</v>
      </c>
      <c r="S380" s="293"/>
      <c r="T380" s="293"/>
      <c r="U380" s="293"/>
      <c r="V380" s="293"/>
      <c r="W380" s="293"/>
      <c r="X380" s="293"/>
      <c r="Y380" s="293"/>
      <c r="Z380" s="292">
        <f>SUM(R380:Y380)</f>
        <v>75</v>
      </c>
      <c r="AA380" s="293"/>
      <c r="AB380" s="292">
        <f t="shared" si="204"/>
        <v>150</v>
      </c>
      <c r="AC380" s="292">
        <f>$E380*3</f>
        <v>75</v>
      </c>
      <c r="AD380" s="293"/>
      <c r="AE380" s="293"/>
      <c r="AF380" s="293"/>
      <c r="AG380" s="293"/>
      <c r="AH380" s="293"/>
      <c r="AI380" s="293"/>
      <c r="AJ380" s="293"/>
      <c r="AK380" s="292">
        <f>SUM(AC380:AJ380)</f>
        <v>75</v>
      </c>
      <c r="AL380" s="293"/>
      <c r="AM380" s="292">
        <f t="shared" si="205"/>
        <v>225</v>
      </c>
      <c r="AN380" s="292">
        <f>$E380*3</f>
        <v>75</v>
      </c>
      <c r="AO380" s="293"/>
      <c r="AP380" s="293"/>
      <c r="AQ380" s="293"/>
      <c r="AR380" s="293"/>
      <c r="AS380" s="293"/>
      <c r="AT380" s="293"/>
      <c r="AU380" s="293"/>
      <c r="AV380" s="292">
        <f>SUM(AN380:AU380)</f>
        <v>75</v>
      </c>
      <c r="AW380" s="293"/>
      <c r="AX380" s="292">
        <f t="shared" si="206"/>
        <v>300</v>
      </c>
      <c r="AY380" s="137" t="str">
        <f t="shared" si="202"/>
        <v/>
      </c>
      <c r="AZ380" s="143"/>
      <c r="BA380" s="143" t="str">
        <f>IF(F380='База 2019'!AX387,"","!!!!!")</f>
        <v/>
      </c>
      <c r="BD380" s="143" t="str">
        <f t="shared" si="196"/>
        <v>TERMOTEHNIC</v>
      </c>
    </row>
    <row r="381" spans="1:56" ht="12">
      <c r="A381" s="288">
        <v>363</v>
      </c>
      <c r="B381" s="289" t="s">
        <v>705</v>
      </c>
      <c r="C381" s="290" t="s">
        <v>23</v>
      </c>
      <c r="D381" s="290" t="s">
        <v>12</v>
      </c>
      <c r="E381" s="291">
        <v>70</v>
      </c>
      <c r="F381" s="292">
        <v>840</v>
      </c>
      <c r="G381" s="292">
        <f>E381*3</f>
        <v>210</v>
      </c>
      <c r="H381" s="293"/>
      <c r="I381" s="293"/>
      <c r="J381" s="293"/>
      <c r="K381" s="293"/>
      <c r="L381" s="293"/>
      <c r="M381" s="293"/>
      <c r="N381" s="293"/>
      <c r="O381" s="292">
        <f>SUM(G381:N381)</f>
        <v>210</v>
      </c>
      <c r="P381" s="293">
        <v>840</v>
      </c>
      <c r="Q381" s="292">
        <f t="shared" si="203"/>
        <v>210</v>
      </c>
      <c r="R381" s="292">
        <f>E381*3</f>
        <v>210</v>
      </c>
      <c r="S381" s="293"/>
      <c r="T381" s="293"/>
      <c r="U381" s="293"/>
      <c r="V381" s="293"/>
      <c r="W381" s="293"/>
      <c r="X381" s="293"/>
      <c r="Y381" s="293"/>
      <c r="Z381" s="292">
        <f>SUM(R381:Y381)</f>
        <v>210</v>
      </c>
      <c r="AA381" s="293"/>
      <c r="AB381" s="292">
        <f t="shared" si="204"/>
        <v>420</v>
      </c>
      <c r="AC381" s="292">
        <f>$E381*3</f>
        <v>210</v>
      </c>
      <c r="AD381" s="293"/>
      <c r="AE381" s="293"/>
      <c r="AF381" s="293"/>
      <c r="AG381" s="293"/>
      <c r="AH381" s="293"/>
      <c r="AI381" s="293"/>
      <c r="AJ381" s="293"/>
      <c r="AK381" s="292">
        <f>SUM(AC381:AJ381)</f>
        <v>210</v>
      </c>
      <c r="AL381" s="293">
        <v>840</v>
      </c>
      <c r="AM381" s="292">
        <f t="shared" si="205"/>
        <v>-210</v>
      </c>
      <c r="AN381" s="292">
        <f>$E381*3</f>
        <v>210</v>
      </c>
      <c r="AO381" s="293"/>
      <c r="AP381" s="293"/>
      <c r="AQ381" s="293"/>
      <c r="AR381" s="293"/>
      <c r="AS381" s="293"/>
      <c r="AT381" s="293"/>
      <c r="AU381" s="293"/>
      <c r="AV381" s="292">
        <f>SUM(AN381:AU381)</f>
        <v>210</v>
      </c>
      <c r="AW381" s="293"/>
      <c r="AX381" s="292">
        <f t="shared" si="206"/>
        <v>0</v>
      </c>
      <c r="AY381" s="137" t="str">
        <f t="shared" si="202"/>
        <v>*</v>
      </c>
      <c r="AZ381" s="143"/>
      <c r="BA381" s="143" t="str">
        <f>IF(F381='База 2019'!AX388,"","!!!!!")</f>
        <v>!!!!!</v>
      </c>
      <c r="BD381" s="143" t="str">
        <f t="shared" si="196"/>
        <v>TERRA-LIG</v>
      </c>
    </row>
    <row r="382" spans="1:56" ht="12">
      <c r="A382" s="288">
        <v>364</v>
      </c>
      <c r="B382" s="414" t="s">
        <v>983</v>
      </c>
      <c r="C382" s="297" t="s">
        <v>30</v>
      </c>
      <c r="D382" s="297"/>
      <c r="E382" s="298"/>
      <c r="F382" s="299"/>
      <c r="G382" s="299"/>
      <c r="H382" s="300"/>
      <c r="I382" s="300"/>
      <c r="J382" s="300"/>
      <c r="K382" s="300"/>
      <c r="L382" s="300"/>
      <c r="M382" s="300"/>
      <c r="N382" s="300"/>
      <c r="O382" s="299"/>
      <c r="P382" s="300"/>
      <c r="Q382" s="299"/>
      <c r="R382" s="299"/>
      <c r="S382" s="300"/>
      <c r="T382" s="300"/>
      <c r="U382" s="300"/>
      <c r="V382" s="300"/>
      <c r="W382" s="300"/>
      <c r="X382" s="300"/>
      <c r="Y382" s="300"/>
      <c r="Z382" s="299"/>
      <c r="AA382" s="300"/>
      <c r="AB382" s="299"/>
      <c r="AC382" s="299"/>
      <c r="AD382" s="300"/>
      <c r="AE382" s="300"/>
      <c r="AF382" s="300"/>
      <c r="AG382" s="300"/>
      <c r="AH382" s="300"/>
      <c r="AI382" s="300"/>
      <c r="AJ382" s="300"/>
      <c r="AK382" s="299"/>
      <c r="AL382" s="300"/>
      <c r="AM382" s="299"/>
      <c r="AN382" s="299"/>
      <c r="AO382" s="300"/>
      <c r="AP382" s="300"/>
      <c r="AQ382" s="300"/>
      <c r="AR382" s="300"/>
      <c r="AS382" s="300"/>
      <c r="AT382" s="300"/>
      <c r="AU382" s="300"/>
      <c r="AV382" s="299"/>
      <c r="AW382" s="300"/>
      <c r="AX382" s="299"/>
      <c r="AY382" s="137" t="str">
        <f t="shared" si="202"/>
        <v>*</v>
      </c>
      <c r="AZ382" s="137" t="str">
        <f>IF(F382&gt;P382,"!!!","")</f>
        <v/>
      </c>
      <c r="BA382" s="143" t="str">
        <f>IF(F382='База 2019'!AX389,"","!!!!!")</f>
        <v>!!!!!</v>
      </c>
      <c r="BD382" s="143" t="str">
        <f t="shared" si="196"/>
        <v>TERRA-LILIAC</v>
      </c>
    </row>
    <row r="383" spans="1:56" ht="12">
      <c r="A383" s="288">
        <v>365</v>
      </c>
      <c r="B383" s="289" t="s">
        <v>957</v>
      </c>
      <c r="C383" s="290" t="s">
        <v>23</v>
      </c>
      <c r="D383" s="290" t="s">
        <v>956</v>
      </c>
      <c r="E383" s="291">
        <v>140</v>
      </c>
      <c r="F383" s="292">
        <v>0</v>
      </c>
      <c r="G383" s="292">
        <f t="shared" ref="G383:G389" si="207">E383*3</f>
        <v>420</v>
      </c>
      <c r="H383" s="293"/>
      <c r="I383" s="293"/>
      <c r="J383" s="293"/>
      <c r="K383" s="293"/>
      <c r="L383" s="293"/>
      <c r="M383" s="293"/>
      <c r="N383" s="293"/>
      <c r="O383" s="292">
        <f t="shared" ref="O383:O403" si="208">SUM(G383:N383)</f>
        <v>420</v>
      </c>
      <c r="P383" s="293">
        <v>1680</v>
      </c>
      <c r="Q383" s="292">
        <f t="shared" ref="Q383:Q403" si="209">F383+O383-P383</f>
        <v>-1260</v>
      </c>
      <c r="R383" s="292">
        <f t="shared" ref="R383:R389" si="210">E383*3</f>
        <v>420</v>
      </c>
      <c r="S383" s="293"/>
      <c r="T383" s="293"/>
      <c r="U383" s="293"/>
      <c r="V383" s="293"/>
      <c r="W383" s="293"/>
      <c r="X383" s="293"/>
      <c r="Y383" s="293"/>
      <c r="Z383" s="292">
        <f t="shared" ref="Z383:Z403" si="211">SUM(R383:Y383)</f>
        <v>420</v>
      </c>
      <c r="AA383" s="293"/>
      <c r="AB383" s="292">
        <f t="shared" ref="AB383:AB403" si="212">Q383+Z383-AA383</f>
        <v>-840</v>
      </c>
      <c r="AC383" s="292">
        <f t="shared" ref="AC383:AC389" si="213">$E383*3</f>
        <v>420</v>
      </c>
      <c r="AD383" s="293"/>
      <c r="AE383" s="293"/>
      <c r="AF383" s="293"/>
      <c r="AG383" s="293"/>
      <c r="AH383" s="293"/>
      <c r="AI383" s="293"/>
      <c r="AJ383" s="293"/>
      <c r="AK383" s="292">
        <f t="shared" ref="AK383:AK403" si="214">SUM(AC383:AJ383)</f>
        <v>420</v>
      </c>
      <c r="AL383" s="293"/>
      <c r="AM383" s="292">
        <f t="shared" ref="AM383:AM403" si="215">AB383+AK383-AL383</f>
        <v>-420</v>
      </c>
      <c r="AN383" s="292">
        <f t="shared" ref="AN383:AN389" si="216">$E383*3</f>
        <v>420</v>
      </c>
      <c r="AO383" s="293"/>
      <c r="AP383" s="293"/>
      <c r="AQ383" s="293"/>
      <c r="AR383" s="293"/>
      <c r="AS383" s="293"/>
      <c r="AT383" s="293"/>
      <c r="AU383" s="293"/>
      <c r="AV383" s="292">
        <f t="shared" ref="AV383:AV403" si="217">SUM(AN383:AU383)</f>
        <v>420</v>
      </c>
      <c r="AW383" s="293"/>
      <c r="AX383" s="292">
        <f t="shared" ref="AX383:AX403" si="218">AM383+AV383-AW383</f>
        <v>0</v>
      </c>
      <c r="AY383" s="137" t="str">
        <f t="shared" si="202"/>
        <v>*</v>
      </c>
      <c r="AZ383" s="143"/>
      <c r="BA383" s="143" t="str">
        <f>IF(F383='База 2019'!AX390,"","!!!!!")</f>
        <v/>
      </c>
      <c r="BD383" s="143" t="str">
        <f t="shared" si="196"/>
        <v>TEZEU-LUX</v>
      </c>
    </row>
    <row r="384" spans="1:56" ht="12">
      <c r="A384" s="288">
        <v>366</v>
      </c>
      <c r="B384" s="289" t="s">
        <v>1568</v>
      </c>
      <c r="C384" s="290" t="s">
        <v>14</v>
      </c>
      <c r="D384" s="290"/>
      <c r="E384" s="291">
        <v>300</v>
      </c>
      <c r="F384" s="292">
        <v>0</v>
      </c>
      <c r="G384" s="292">
        <f t="shared" si="207"/>
        <v>900</v>
      </c>
      <c r="H384" s="293"/>
      <c r="I384" s="293"/>
      <c r="J384" s="293"/>
      <c r="K384" s="293"/>
      <c r="L384" s="293"/>
      <c r="M384" s="293"/>
      <c r="N384" s="293"/>
      <c r="O384" s="292">
        <f t="shared" si="208"/>
        <v>900</v>
      </c>
      <c r="P384" s="293">
        <v>900</v>
      </c>
      <c r="Q384" s="292">
        <f t="shared" si="209"/>
        <v>0</v>
      </c>
      <c r="R384" s="292">
        <f t="shared" si="210"/>
        <v>900</v>
      </c>
      <c r="S384" s="293"/>
      <c r="T384" s="293"/>
      <c r="U384" s="293"/>
      <c r="V384" s="293"/>
      <c r="W384" s="293"/>
      <c r="X384" s="293"/>
      <c r="Y384" s="293"/>
      <c r="Z384" s="292">
        <f t="shared" si="211"/>
        <v>900</v>
      </c>
      <c r="AA384" s="293">
        <v>900</v>
      </c>
      <c r="AB384" s="292">
        <f t="shared" si="212"/>
        <v>0</v>
      </c>
      <c r="AC384" s="292">
        <f t="shared" si="213"/>
        <v>900</v>
      </c>
      <c r="AD384" s="293"/>
      <c r="AE384" s="293"/>
      <c r="AF384" s="293"/>
      <c r="AG384" s="293"/>
      <c r="AH384" s="293"/>
      <c r="AI384" s="293"/>
      <c r="AJ384" s="293"/>
      <c r="AK384" s="292">
        <f t="shared" si="214"/>
        <v>900</v>
      </c>
      <c r="AL384" s="293">
        <v>1800</v>
      </c>
      <c r="AM384" s="292">
        <f t="shared" si="215"/>
        <v>-900</v>
      </c>
      <c r="AN384" s="292">
        <f t="shared" si="216"/>
        <v>900</v>
      </c>
      <c r="AO384" s="293"/>
      <c r="AP384" s="293"/>
      <c r="AQ384" s="293"/>
      <c r="AR384" s="293"/>
      <c r="AS384" s="293"/>
      <c r="AT384" s="293"/>
      <c r="AU384" s="293"/>
      <c r="AV384" s="292">
        <f t="shared" si="217"/>
        <v>900</v>
      </c>
      <c r="AW384" s="293"/>
      <c r="AX384" s="292">
        <f t="shared" si="218"/>
        <v>0</v>
      </c>
      <c r="AZ384" s="137" t="str">
        <f>IF(F384&gt;P384,"!!!","")</f>
        <v/>
      </c>
      <c r="BA384" s="143" t="str">
        <f>IF(F384='База 2019'!AX391,"","!!!!!")</f>
        <v/>
      </c>
      <c r="BD384" s="143" t="str">
        <f t="shared" si="196"/>
        <v>TIPOGRAFIA RECLAMA</v>
      </c>
    </row>
    <row r="385" spans="1:56" ht="12">
      <c r="A385" s="288">
        <v>367</v>
      </c>
      <c r="B385" s="289" t="s">
        <v>709</v>
      </c>
      <c r="C385" s="290" t="s">
        <v>14</v>
      </c>
      <c r="D385" s="290" t="s">
        <v>711</v>
      </c>
      <c r="E385" s="291">
        <v>140</v>
      </c>
      <c r="F385" s="292">
        <v>0</v>
      </c>
      <c r="G385" s="292">
        <f t="shared" si="207"/>
        <v>420</v>
      </c>
      <c r="H385" s="293"/>
      <c r="I385" s="293"/>
      <c r="J385" s="293"/>
      <c r="K385" s="293"/>
      <c r="L385" s="293"/>
      <c r="M385" s="293"/>
      <c r="N385" s="293"/>
      <c r="O385" s="292">
        <f t="shared" si="208"/>
        <v>420</v>
      </c>
      <c r="P385" s="293">
        <v>420</v>
      </c>
      <c r="Q385" s="292">
        <f t="shared" si="209"/>
        <v>0</v>
      </c>
      <c r="R385" s="292">
        <f t="shared" si="210"/>
        <v>420</v>
      </c>
      <c r="S385" s="293"/>
      <c r="T385" s="293"/>
      <c r="U385" s="293"/>
      <c r="V385" s="293"/>
      <c r="W385" s="293">
        <v>100</v>
      </c>
      <c r="X385" s="293"/>
      <c r="Y385" s="293"/>
      <c r="Z385" s="292">
        <f t="shared" si="211"/>
        <v>520</v>
      </c>
      <c r="AA385" s="293">
        <v>1360</v>
      </c>
      <c r="AB385" s="292">
        <f t="shared" si="212"/>
        <v>-840</v>
      </c>
      <c r="AC385" s="292">
        <f t="shared" si="213"/>
        <v>420</v>
      </c>
      <c r="AD385" s="293"/>
      <c r="AE385" s="293"/>
      <c r="AF385" s="293"/>
      <c r="AG385" s="293"/>
      <c r="AH385" s="293"/>
      <c r="AI385" s="293"/>
      <c r="AJ385" s="293"/>
      <c r="AK385" s="292">
        <f t="shared" si="214"/>
        <v>420</v>
      </c>
      <c r="AL385" s="293"/>
      <c r="AM385" s="292">
        <f t="shared" si="215"/>
        <v>-420</v>
      </c>
      <c r="AN385" s="292">
        <f t="shared" si="216"/>
        <v>420</v>
      </c>
      <c r="AO385" s="293"/>
      <c r="AP385" s="293"/>
      <c r="AQ385" s="293"/>
      <c r="AR385" s="293"/>
      <c r="AS385" s="293"/>
      <c r="AT385" s="293"/>
      <c r="AU385" s="293"/>
      <c r="AV385" s="292">
        <f t="shared" si="217"/>
        <v>420</v>
      </c>
      <c r="AW385" s="293"/>
      <c r="AX385" s="292">
        <f t="shared" si="218"/>
        <v>0</v>
      </c>
      <c r="AY385" s="137" t="str">
        <f t="shared" si="202"/>
        <v>*</v>
      </c>
      <c r="AZ385" s="143"/>
      <c r="BA385" s="143" t="str">
        <f>IF(F385='База 2019'!AX392,"","!!!!!")</f>
        <v/>
      </c>
      <c r="BD385" s="143" t="str">
        <f t="shared" si="196"/>
        <v>TIPOGRAFIA-ANENII NOI</v>
      </c>
    </row>
    <row r="386" spans="1:56" ht="12">
      <c r="A386" s="288">
        <v>368</v>
      </c>
      <c r="B386" s="289" t="s">
        <v>712</v>
      </c>
      <c r="C386" s="290" t="s">
        <v>14</v>
      </c>
      <c r="D386" s="290" t="s">
        <v>12</v>
      </c>
      <c r="E386" s="291">
        <v>70</v>
      </c>
      <c r="F386" s="292">
        <v>0</v>
      </c>
      <c r="G386" s="292">
        <f t="shared" si="207"/>
        <v>210</v>
      </c>
      <c r="H386" s="293"/>
      <c r="I386" s="293"/>
      <c r="J386" s="293"/>
      <c r="K386" s="293"/>
      <c r="L386" s="293"/>
      <c r="M386" s="293"/>
      <c r="N386" s="293"/>
      <c r="O386" s="292">
        <f t="shared" si="208"/>
        <v>210</v>
      </c>
      <c r="P386" s="293">
        <v>210</v>
      </c>
      <c r="Q386" s="292">
        <f t="shared" si="209"/>
        <v>0</v>
      </c>
      <c r="R386" s="292">
        <f t="shared" si="210"/>
        <v>210</v>
      </c>
      <c r="S386" s="293"/>
      <c r="T386" s="293"/>
      <c r="U386" s="293"/>
      <c r="V386" s="293"/>
      <c r="W386" s="293">
        <v>100</v>
      </c>
      <c r="X386" s="293"/>
      <c r="Y386" s="293"/>
      <c r="Z386" s="292">
        <f t="shared" si="211"/>
        <v>310</v>
      </c>
      <c r="AA386" s="293"/>
      <c r="AB386" s="292">
        <f t="shared" si="212"/>
        <v>310</v>
      </c>
      <c r="AC386" s="292">
        <f t="shared" si="213"/>
        <v>210</v>
      </c>
      <c r="AD386" s="293"/>
      <c r="AE386" s="293"/>
      <c r="AF386" s="293"/>
      <c r="AG386" s="293"/>
      <c r="AH386" s="293"/>
      <c r="AI386" s="293"/>
      <c r="AJ386" s="293"/>
      <c r="AK386" s="292">
        <f t="shared" si="214"/>
        <v>210</v>
      </c>
      <c r="AL386" s="293">
        <v>310</v>
      </c>
      <c r="AM386" s="292">
        <f t="shared" si="215"/>
        <v>210</v>
      </c>
      <c r="AN386" s="292">
        <f t="shared" si="216"/>
        <v>210</v>
      </c>
      <c r="AO386" s="293"/>
      <c r="AP386" s="293"/>
      <c r="AQ386" s="293"/>
      <c r="AR386" s="293"/>
      <c r="AS386" s="293"/>
      <c r="AT386" s="293"/>
      <c r="AU386" s="293"/>
      <c r="AV386" s="292">
        <f t="shared" si="217"/>
        <v>210</v>
      </c>
      <c r="AW386" s="293">
        <v>420</v>
      </c>
      <c r="AX386" s="292">
        <f t="shared" si="218"/>
        <v>0</v>
      </c>
      <c r="AY386" s="137" t="str">
        <f t="shared" si="202"/>
        <v>*</v>
      </c>
      <c r="AZ386" s="143"/>
      <c r="BA386" s="143" t="str">
        <f>IF(F386='База 2019'!AX393,"","!!!!!")</f>
        <v/>
      </c>
      <c r="BD386" s="143" t="str">
        <f t="shared" si="196"/>
        <v>TIPOGRAFIA-BRICENI</v>
      </c>
    </row>
    <row r="387" spans="1:56" ht="12">
      <c r="A387" s="288">
        <v>369</v>
      </c>
      <c r="B387" s="289" t="s">
        <v>715</v>
      </c>
      <c r="C387" s="290" t="s">
        <v>14</v>
      </c>
      <c r="D387" s="290" t="s">
        <v>717</v>
      </c>
      <c r="E387" s="291">
        <v>70</v>
      </c>
      <c r="F387" s="292">
        <v>440</v>
      </c>
      <c r="G387" s="292">
        <f t="shared" si="207"/>
        <v>210</v>
      </c>
      <c r="H387" s="293"/>
      <c r="I387" s="293"/>
      <c r="J387" s="293"/>
      <c r="K387" s="293"/>
      <c r="L387" s="293"/>
      <c r="M387" s="293"/>
      <c r="N387" s="293"/>
      <c r="O387" s="292">
        <f t="shared" si="208"/>
        <v>210</v>
      </c>
      <c r="P387" s="293">
        <v>440</v>
      </c>
      <c r="Q387" s="292">
        <f t="shared" si="209"/>
        <v>210</v>
      </c>
      <c r="R387" s="292">
        <f t="shared" si="210"/>
        <v>210</v>
      </c>
      <c r="S387" s="293"/>
      <c r="T387" s="293"/>
      <c r="U387" s="293"/>
      <c r="V387" s="293"/>
      <c r="W387" s="293"/>
      <c r="X387" s="293"/>
      <c r="Y387" s="293"/>
      <c r="Z387" s="292">
        <f t="shared" si="211"/>
        <v>210</v>
      </c>
      <c r="AA387" s="293"/>
      <c r="AB387" s="292">
        <f t="shared" si="212"/>
        <v>420</v>
      </c>
      <c r="AC387" s="292">
        <f t="shared" si="213"/>
        <v>210</v>
      </c>
      <c r="AD387" s="293"/>
      <c r="AE387" s="293"/>
      <c r="AF387" s="293"/>
      <c r="AG387" s="293"/>
      <c r="AH387" s="293"/>
      <c r="AI387" s="293"/>
      <c r="AJ387" s="293"/>
      <c r="AK387" s="292">
        <f t="shared" si="214"/>
        <v>210</v>
      </c>
      <c r="AL387" s="293"/>
      <c r="AM387" s="292">
        <f t="shared" si="215"/>
        <v>630</v>
      </c>
      <c r="AN387" s="292">
        <f t="shared" si="216"/>
        <v>210</v>
      </c>
      <c r="AO387" s="293"/>
      <c r="AP387" s="293"/>
      <c r="AQ387" s="293"/>
      <c r="AR387" s="293"/>
      <c r="AS387" s="293"/>
      <c r="AT387" s="293"/>
      <c r="AU387" s="293"/>
      <c r="AV387" s="292">
        <f t="shared" si="217"/>
        <v>210</v>
      </c>
      <c r="AW387" s="293">
        <v>840</v>
      </c>
      <c r="AX387" s="292">
        <f t="shared" si="218"/>
        <v>0</v>
      </c>
      <c r="AY387" s="137" t="str">
        <f t="shared" si="202"/>
        <v>*</v>
      </c>
      <c r="AZ387" s="143"/>
      <c r="BA387" s="143" t="str">
        <f>IF(F387='База 2019'!AX394,"","!!!!!")</f>
        <v>!!!!!</v>
      </c>
      <c r="BD387" s="143" t="str">
        <f t="shared" si="196"/>
        <v>TIPOGRAFIA-LEOVA</v>
      </c>
    </row>
    <row r="388" spans="1:56" ht="12">
      <c r="A388" s="288">
        <v>370</v>
      </c>
      <c r="B388" s="289" t="s">
        <v>1461</v>
      </c>
      <c r="C388" s="290" t="s">
        <v>23</v>
      </c>
      <c r="D388" s="290"/>
      <c r="E388" s="291">
        <v>95</v>
      </c>
      <c r="F388" s="292">
        <v>100</v>
      </c>
      <c r="G388" s="292">
        <f t="shared" si="207"/>
        <v>285</v>
      </c>
      <c r="H388" s="293"/>
      <c r="I388" s="293">
        <v>100</v>
      </c>
      <c r="J388" s="293"/>
      <c r="K388" s="293"/>
      <c r="L388" s="293">
        <v>100</v>
      </c>
      <c r="M388" s="293"/>
      <c r="N388" s="293"/>
      <c r="O388" s="292">
        <f t="shared" si="208"/>
        <v>485</v>
      </c>
      <c r="P388" s="293">
        <v>585</v>
      </c>
      <c r="Q388" s="292">
        <f t="shared" si="209"/>
        <v>0</v>
      </c>
      <c r="R388" s="292">
        <f t="shared" si="210"/>
        <v>285</v>
      </c>
      <c r="S388" s="293"/>
      <c r="T388" s="293"/>
      <c r="U388" s="293"/>
      <c r="V388" s="293"/>
      <c r="W388" s="293"/>
      <c r="X388" s="293"/>
      <c r="Y388" s="293"/>
      <c r="Z388" s="292">
        <f t="shared" si="211"/>
        <v>285</v>
      </c>
      <c r="AA388" s="293">
        <v>285</v>
      </c>
      <c r="AB388" s="292">
        <f t="shared" si="212"/>
        <v>0</v>
      </c>
      <c r="AC388" s="292">
        <f t="shared" si="213"/>
        <v>285</v>
      </c>
      <c r="AD388" s="293"/>
      <c r="AE388" s="293"/>
      <c r="AF388" s="293"/>
      <c r="AG388" s="293"/>
      <c r="AH388" s="293"/>
      <c r="AI388" s="293"/>
      <c r="AJ388" s="293"/>
      <c r="AK388" s="292">
        <f t="shared" si="214"/>
        <v>285</v>
      </c>
      <c r="AL388" s="293">
        <v>470</v>
      </c>
      <c r="AM388" s="292">
        <f t="shared" si="215"/>
        <v>-185</v>
      </c>
      <c r="AN388" s="292">
        <f t="shared" si="216"/>
        <v>285</v>
      </c>
      <c r="AO388" s="293"/>
      <c r="AP388" s="293"/>
      <c r="AQ388" s="293"/>
      <c r="AR388" s="293"/>
      <c r="AS388" s="293"/>
      <c r="AT388" s="293"/>
      <c r="AU388" s="293"/>
      <c r="AV388" s="292">
        <f t="shared" si="217"/>
        <v>285</v>
      </c>
      <c r="AW388" s="293">
        <v>100</v>
      </c>
      <c r="AX388" s="292">
        <f t="shared" si="218"/>
        <v>0</v>
      </c>
      <c r="AY388" s="137" t="str">
        <f t="shared" si="202"/>
        <v>*</v>
      </c>
      <c r="AZ388" s="143"/>
      <c r="BA388" s="143" t="str">
        <f>IF(F388='База 2019'!AX395,"","!!!!!")</f>
        <v>!!!!!</v>
      </c>
      <c r="BD388" s="143" t="str">
        <f t="shared" si="196"/>
        <v>TOAMNA</v>
      </c>
    </row>
    <row r="389" spans="1:56" ht="12">
      <c r="A389" s="288">
        <v>371</v>
      </c>
      <c r="B389" s="294" t="s">
        <v>3120</v>
      </c>
      <c r="C389" s="290" t="s">
        <v>10</v>
      </c>
      <c r="D389" s="290" t="s">
        <v>723</v>
      </c>
      <c r="E389" s="295">
        <v>320</v>
      </c>
      <c r="F389" s="292">
        <v>-20</v>
      </c>
      <c r="G389" s="292">
        <f t="shared" si="207"/>
        <v>960</v>
      </c>
      <c r="H389" s="293"/>
      <c r="I389" s="293"/>
      <c r="J389" s="293"/>
      <c r="K389" s="293"/>
      <c r="L389" s="293"/>
      <c r="M389" s="293"/>
      <c r="N389" s="293"/>
      <c r="O389" s="292">
        <f t="shared" si="208"/>
        <v>960</v>
      </c>
      <c r="P389" s="293"/>
      <c r="Q389" s="292">
        <f t="shared" si="209"/>
        <v>940</v>
      </c>
      <c r="R389" s="292">
        <f t="shared" si="210"/>
        <v>960</v>
      </c>
      <c r="S389" s="293"/>
      <c r="T389" s="293"/>
      <c r="U389" s="293"/>
      <c r="V389" s="293"/>
      <c r="W389" s="293"/>
      <c r="X389" s="293"/>
      <c r="Y389" s="293"/>
      <c r="Z389" s="292">
        <f t="shared" si="211"/>
        <v>960</v>
      </c>
      <c r="AA389" s="293"/>
      <c r="AB389" s="292">
        <f t="shared" si="212"/>
        <v>1900</v>
      </c>
      <c r="AC389" s="292">
        <f t="shared" si="213"/>
        <v>960</v>
      </c>
      <c r="AD389" s="293"/>
      <c r="AE389" s="293"/>
      <c r="AF389" s="293"/>
      <c r="AG389" s="293"/>
      <c r="AH389" s="293"/>
      <c r="AI389" s="293"/>
      <c r="AJ389" s="293"/>
      <c r="AK389" s="292">
        <f t="shared" si="214"/>
        <v>960</v>
      </c>
      <c r="AL389" s="293"/>
      <c r="AM389" s="292">
        <f t="shared" si="215"/>
        <v>2860</v>
      </c>
      <c r="AN389" s="292">
        <f t="shared" si="216"/>
        <v>960</v>
      </c>
      <c r="AO389" s="293"/>
      <c r="AP389" s="293"/>
      <c r="AQ389" s="293"/>
      <c r="AR389" s="293"/>
      <c r="AS389" s="293"/>
      <c r="AT389" s="293"/>
      <c r="AU389" s="293"/>
      <c r="AV389" s="292">
        <f t="shared" si="217"/>
        <v>960</v>
      </c>
      <c r="AW389" s="293">
        <v>3820</v>
      </c>
      <c r="AX389" s="292">
        <f t="shared" si="218"/>
        <v>0</v>
      </c>
      <c r="AY389" s="137" t="str">
        <f t="shared" si="202"/>
        <v>*</v>
      </c>
      <c r="AZ389" s="137" t="str">
        <f>IF(F389&gt;P389,"!!!","")</f>
        <v/>
      </c>
      <c r="BA389" s="143" t="str">
        <f>IF(F389='База 2019'!AX396,"","!!!!!")</f>
        <v>!!!!!</v>
      </c>
      <c r="BD389" s="143" t="str">
        <f t="shared" si="196"/>
        <v>TOMAI-VIN</v>
      </c>
    </row>
    <row r="390" spans="1:56" ht="12">
      <c r="A390" s="288">
        <v>372</v>
      </c>
      <c r="B390" s="289" t="s">
        <v>3121</v>
      </c>
      <c r="C390" s="290" t="s">
        <v>23</v>
      </c>
      <c r="D390" s="290" t="s">
        <v>726</v>
      </c>
      <c r="E390" s="291">
        <v>70</v>
      </c>
      <c r="F390" s="292">
        <v>0</v>
      </c>
      <c r="G390" s="292">
        <v>70</v>
      </c>
      <c r="H390" s="293"/>
      <c r="I390" s="293"/>
      <c r="J390" s="293"/>
      <c r="K390" s="293"/>
      <c r="L390" s="293"/>
      <c r="M390" s="293"/>
      <c r="N390" s="293">
        <v>500</v>
      </c>
      <c r="O390" s="292">
        <f t="shared" si="208"/>
        <v>570</v>
      </c>
      <c r="P390" s="293">
        <v>570</v>
      </c>
      <c r="Q390" s="292">
        <f t="shared" si="209"/>
        <v>0</v>
      </c>
      <c r="R390" s="292"/>
      <c r="S390" s="293"/>
      <c r="T390" s="293"/>
      <c r="U390" s="293"/>
      <c r="V390" s="293"/>
      <c r="W390" s="293"/>
      <c r="X390" s="293"/>
      <c r="Y390" s="293"/>
      <c r="Z390" s="292">
        <f t="shared" si="211"/>
        <v>0</v>
      </c>
      <c r="AA390" s="293"/>
      <c r="AB390" s="292">
        <f t="shared" si="212"/>
        <v>0</v>
      </c>
      <c r="AC390" s="292"/>
      <c r="AD390" s="293"/>
      <c r="AE390" s="293"/>
      <c r="AF390" s="293"/>
      <c r="AG390" s="293"/>
      <c r="AH390" s="293"/>
      <c r="AI390" s="293"/>
      <c r="AJ390" s="293"/>
      <c r="AK390" s="292">
        <f t="shared" si="214"/>
        <v>0</v>
      </c>
      <c r="AL390" s="293"/>
      <c r="AM390" s="292">
        <f t="shared" si="215"/>
        <v>0</v>
      </c>
      <c r="AN390" s="292"/>
      <c r="AO390" s="293"/>
      <c r="AP390" s="293"/>
      <c r="AQ390" s="293"/>
      <c r="AR390" s="293"/>
      <c r="AS390" s="293"/>
      <c r="AT390" s="293"/>
      <c r="AU390" s="293"/>
      <c r="AV390" s="292">
        <f t="shared" si="217"/>
        <v>0</v>
      </c>
      <c r="AW390" s="293"/>
      <c r="AX390" s="292">
        <f t="shared" si="218"/>
        <v>0</v>
      </c>
      <c r="AY390" s="137" t="str">
        <f t="shared" si="202"/>
        <v>*</v>
      </c>
      <c r="AZ390" s="143"/>
      <c r="BA390" s="143" t="str">
        <f>IF(F390='База 2019'!AX397,"","!!!!!")</f>
        <v>!!!!!</v>
      </c>
      <c r="BD390" s="143" t="str">
        <f t="shared" si="196"/>
        <v>TOT (STOP C 01.02.20)</v>
      </c>
    </row>
    <row r="391" spans="1:56" ht="12">
      <c r="A391" s="288">
        <v>373</v>
      </c>
      <c r="B391" s="289" t="s">
        <v>888</v>
      </c>
      <c r="C391" s="290" t="s">
        <v>14</v>
      </c>
      <c r="D391" s="290" t="s">
        <v>889</v>
      </c>
      <c r="E391" s="291">
        <v>195</v>
      </c>
      <c r="F391" s="292">
        <v>0</v>
      </c>
      <c r="G391" s="292">
        <f t="shared" ref="G391:G403" si="219">E391*3</f>
        <v>585</v>
      </c>
      <c r="H391" s="293"/>
      <c r="I391" s="293"/>
      <c r="J391" s="293"/>
      <c r="K391" s="293"/>
      <c r="L391" s="293"/>
      <c r="M391" s="293"/>
      <c r="N391" s="293"/>
      <c r="O391" s="292">
        <f t="shared" si="208"/>
        <v>585</v>
      </c>
      <c r="P391" s="293">
        <v>1170</v>
      </c>
      <c r="Q391" s="292">
        <f t="shared" si="209"/>
        <v>-585</v>
      </c>
      <c r="R391" s="292">
        <f t="shared" ref="R391:R403" si="220">E391*3</f>
        <v>585</v>
      </c>
      <c r="S391" s="293"/>
      <c r="T391" s="293"/>
      <c r="U391" s="293"/>
      <c r="V391" s="293"/>
      <c r="W391" s="293"/>
      <c r="X391" s="293"/>
      <c r="Y391" s="293"/>
      <c r="Z391" s="292">
        <f t="shared" si="211"/>
        <v>585</v>
      </c>
      <c r="AA391" s="293"/>
      <c r="AB391" s="292">
        <f t="shared" si="212"/>
        <v>0</v>
      </c>
      <c r="AC391" s="292">
        <f t="shared" ref="AC391:AC403" si="221">$E391*3</f>
        <v>585</v>
      </c>
      <c r="AD391" s="293"/>
      <c r="AE391" s="293"/>
      <c r="AF391" s="293"/>
      <c r="AG391" s="293"/>
      <c r="AH391" s="293"/>
      <c r="AI391" s="293"/>
      <c r="AJ391" s="293"/>
      <c r="AK391" s="292">
        <f t="shared" si="214"/>
        <v>585</v>
      </c>
      <c r="AL391" s="293">
        <v>585</v>
      </c>
      <c r="AM391" s="292">
        <f t="shared" si="215"/>
        <v>0</v>
      </c>
      <c r="AN391" s="292">
        <f t="shared" ref="AN391:AN403" si="222">$E391*3</f>
        <v>585</v>
      </c>
      <c r="AO391" s="293"/>
      <c r="AP391" s="293"/>
      <c r="AQ391" s="293"/>
      <c r="AR391" s="293"/>
      <c r="AS391" s="293"/>
      <c r="AT391" s="293"/>
      <c r="AU391" s="293"/>
      <c r="AV391" s="292">
        <f t="shared" si="217"/>
        <v>585</v>
      </c>
      <c r="AW391" s="293">
        <v>585</v>
      </c>
      <c r="AX391" s="292">
        <f t="shared" si="218"/>
        <v>0</v>
      </c>
      <c r="AY391" s="137" t="str">
        <f t="shared" si="202"/>
        <v>*</v>
      </c>
      <c r="AZ391" s="137" t="str">
        <f>IF(F391&gt;P391,"!!!","")</f>
        <v/>
      </c>
      <c r="BA391" s="143" t="str">
        <f>IF(F391='База 2019'!AX398,"","!!!!!")</f>
        <v/>
      </c>
      <c r="BD391" s="143" t="str">
        <f t="shared" si="196"/>
        <v>TRANSCOM</v>
      </c>
    </row>
    <row r="392" spans="1:56" ht="12">
      <c r="A392" s="288">
        <v>374</v>
      </c>
      <c r="B392" s="289" t="s">
        <v>732</v>
      </c>
      <c r="C392" s="290" t="s">
        <v>14</v>
      </c>
      <c r="D392" s="290" t="s">
        <v>734</v>
      </c>
      <c r="E392" s="291">
        <v>145</v>
      </c>
      <c r="F392" s="292">
        <v>415</v>
      </c>
      <c r="G392" s="292">
        <f t="shared" si="219"/>
        <v>435</v>
      </c>
      <c r="H392" s="293"/>
      <c r="I392" s="293"/>
      <c r="J392" s="293"/>
      <c r="K392" s="293"/>
      <c r="L392" s="293"/>
      <c r="M392" s="293"/>
      <c r="N392" s="293"/>
      <c r="O392" s="292">
        <f t="shared" si="208"/>
        <v>435</v>
      </c>
      <c r="P392" s="293">
        <v>775</v>
      </c>
      <c r="Q392" s="292">
        <f t="shared" si="209"/>
        <v>75</v>
      </c>
      <c r="R392" s="292">
        <f t="shared" si="220"/>
        <v>435</v>
      </c>
      <c r="S392" s="293"/>
      <c r="T392" s="293"/>
      <c r="U392" s="293"/>
      <c r="V392" s="293"/>
      <c r="W392" s="293"/>
      <c r="X392" s="293"/>
      <c r="Y392" s="293"/>
      <c r="Z392" s="292">
        <f t="shared" si="211"/>
        <v>435</v>
      </c>
      <c r="AA392" s="293">
        <v>945</v>
      </c>
      <c r="AB392" s="292">
        <f t="shared" si="212"/>
        <v>-435</v>
      </c>
      <c r="AC392" s="292">
        <f t="shared" si="221"/>
        <v>435</v>
      </c>
      <c r="AD392" s="293">
        <v>50</v>
      </c>
      <c r="AE392" s="293"/>
      <c r="AF392" s="293"/>
      <c r="AG392" s="293"/>
      <c r="AH392" s="293">
        <v>100</v>
      </c>
      <c r="AI392" s="293"/>
      <c r="AJ392" s="293"/>
      <c r="AK392" s="292">
        <f t="shared" si="214"/>
        <v>585</v>
      </c>
      <c r="AL392" s="293">
        <v>585</v>
      </c>
      <c r="AM392" s="292">
        <f t="shared" si="215"/>
        <v>-435</v>
      </c>
      <c r="AN392" s="292">
        <f t="shared" si="222"/>
        <v>435</v>
      </c>
      <c r="AO392" s="293"/>
      <c r="AP392" s="293"/>
      <c r="AQ392" s="293"/>
      <c r="AR392" s="293"/>
      <c r="AS392" s="293"/>
      <c r="AT392" s="293"/>
      <c r="AU392" s="293"/>
      <c r="AV392" s="292">
        <f t="shared" si="217"/>
        <v>435</v>
      </c>
      <c r="AW392" s="293">
        <v>435</v>
      </c>
      <c r="AX392" s="292">
        <f t="shared" si="218"/>
        <v>-435</v>
      </c>
      <c r="AZ392" s="143"/>
      <c r="BA392" s="143" t="str">
        <f>IF(F392='База 2019'!AX401,"","!!!!!")</f>
        <v>!!!!!</v>
      </c>
      <c r="BD392" s="143" t="str">
        <f t="shared" si="196"/>
        <v>TRANSPORT-SERVICE</v>
      </c>
    </row>
    <row r="393" spans="1:56" ht="12">
      <c r="A393" s="288">
        <v>375</v>
      </c>
      <c r="B393" s="289" t="s">
        <v>1569</v>
      </c>
      <c r="C393" s="290" t="s">
        <v>14</v>
      </c>
      <c r="D393" s="290"/>
      <c r="E393" s="291">
        <v>240</v>
      </c>
      <c r="F393" s="292">
        <v>0</v>
      </c>
      <c r="G393" s="292">
        <f t="shared" si="219"/>
        <v>720</v>
      </c>
      <c r="H393" s="293"/>
      <c r="I393" s="293"/>
      <c r="J393" s="293"/>
      <c r="K393" s="293"/>
      <c r="L393" s="293"/>
      <c r="M393" s="293"/>
      <c r="N393" s="293"/>
      <c r="O393" s="292">
        <f t="shared" si="208"/>
        <v>720</v>
      </c>
      <c r="P393" s="293"/>
      <c r="Q393" s="292">
        <f t="shared" si="209"/>
        <v>720</v>
      </c>
      <c r="R393" s="292">
        <f t="shared" si="220"/>
        <v>720</v>
      </c>
      <c r="S393" s="293">
        <v>50</v>
      </c>
      <c r="T393" s="293"/>
      <c r="U393" s="293"/>
      <c r="V393" s="293"/>
      <c r="W393" s="293">
        <v>100</v>
      </c>
      <c r="X393" s="293"/>
      <c r="Y393" s="293"/>
      <c r="Z393" s="292">
        <f t="shared" si="211"/>
        <v>870</v>
      </c>
      <c r="AA393" s="293">
        <v>1590</v>
      </c>
      <c r="AB393" s="292">
        <f t="shared" si="212"/>
        <v>0</v>
      </c>
      <c r="AC393" s="292">
        <f t="shared" si="221"/>
        <v>720</v>
      </c>
      <c r="AD393" s="293"/>
      <c r="AE393" s="293"/>
      <c r="AF393" s="293"/>
      <c r="AG393" s="293"/>
      <c r="AH393" s="293"/>
      <c r="AI393" s="293"/>
      <c r="AJ393" s="293"/>
      <c r="AK393" s="292">
        <f t="shared" si="214"/>
        <v>720</v>
      </c>
      <c r="AL393" s="293"/>
      <c r="AM393" s="292">
        <f t="shared" si="215"/>
        <v>720</v>
      </c>
      <c r="AN393" s="292">
        <f t="shared" si="222"/>
        <v>720</v>
      </c>
      <c r="AO393" s="293"/>
      <c r="AP393" s="293"/>
      <c r="AQ393" s="293"/>
      <c r="AR393" s="293"/>
      <c r="AS393" s="293"/>
      <c r="AT393" s="293"/>
      <c r="AU393" s="293"/>
      <c r="AV393" s="292">
        <f t="shared" si="217"/>
        <v>720</v>
      </c>
      <c r="AW393" s="293">
        <v>1440</v>
      </c>
      <c r="AX393" s="292">
        <f t="shared" si="218"/>
        <v>0</v>
      </c>
      <c r="AY393" s="137" t="str">
        <f t="shared" si="202"/>
        <v>*</v>
      </c>
      <c r="AZ393" s="143"/>
      <c r="BA393" s="143" t="str">
        <f>IF(F393='База 2019'!AX404,"","!!!!!")</f>
        <v>!!!!!</v>
      </c>
      <c r="BD393" s="143" t="str">
        <f t="shared" si="196"/>
        <v>TRIFEŞTI</v>
      </c>
    </row>
    <row r="394" spans="1:56" ht="12">
      <c r="A394" s="288">
        <v>376</v>
      </c>
      <c r="B394" s="289" t="s">
        <v>735</v>
      </c>
      <c r="C394" s="290" t="s">
        <v>23</v>
      </c>
      <c r="D394" s="290" t="s">
        <v>12</v>
      </c>
      <c r="E394" s="291">
        <v>250</v>
      </c>
      <c r="F394" s="292">
        <v>1600</v>
      </c>
      <c r="G394" s="292">
        <f t="shared" si="219"/>
        <v>750</v>
      </c>
      <c r="H394" s="293"/>
      <c r="I394" s="293"/>
      <c r="J394" s="293"/>
      <c r="K394" s="293"/>
      <c r="L394" s="293"/>
      <c r="M394" s="293"/>
      <c r="N394" s="293"/>
      <c r="O394" s="292">
        <f t="shared" si="208"/>
        <v>750</v>
      </c>
      <c r="P394" s="293">
        <v>1600</v>
      </c>
      <c r="Q394" s="292">
        <f t="shared" si="209"/>
        <v>750</v>
      </c>
      <c r="R394" s="292">
        <f t="shared" si="220"/>
        <v>750</v>
      </c>
      <c r="S394" s="293"/>
      <c r="T394" s="293"/>
      <c r="U394" s="293"/>
      <c r="V394" s="293"/>
      <c r="W394" s="293"/>
      <c r="X394" s="293"/>
      <c r="Y394" s="293"/>
      <c r="Z394" s="292">
        <f t="shared" si="211"/>
        <v>750</v>
      </c>
      <c r="AA394" s="293">
        <v>1500</v>
      </c>
      <c r="AB394" s="292">
        <f t="shared" si="212"/>
        <v>0</v>
      </c>
      <c r="AC394" s="292">
        <f t="shared" si="221"/>
        <v>750</v>
      </c>
      <c r="AD394" s="293"/>
      <c r="AE394" s="293"/>
      <c r="AF394" s="293"/>
      <c r="AG394" s="293"/>
      <c r="AH394" s="293"/>
      <c r="AI394" s="293"/>
      <c r="AJ394" s="293"/>
      <c r="AK394" s="292">
        <f t="shared" si="214"/>
        <v>750</v>
      </c>
      <c r="AL394" s="293">
        <v>1500</v>
      </c>
      <c r="AM394" s="292">
        <f t="shared" si="215"/>
        <v>-750</v>
      </c>
      <c r="AN394" s="292">
        <f t="shared" si="222"/>
        <v>750</v>
      </c>
      <c r="AO394" s="293"/>
      <c r="AP394" s="293"/>
      <c r="AQ394" s="293"/>
      <c r="AR394" s="293"/>
      <c r="AS394" s="293"/>
      <c r="AT394" s="293"/>
      <c r="AU394" s="293"/>
      <c r="AV394" s="292">
        <f t="shared" si="217"/>
        <v>750</v>
      </c>
      <c r="AW394" s="293"/>
      <c r="AX394" s="292">
        <f t="shared" si="218"/>
        <v>0</v>
      </c>
      <c r="AY394" s="137" t="str">
        <f t="shared" si="202"/>
        <v>*</v>
      </c>
      <c r="AZ394" s="143"/>
      <c r="BA394" s="143" t="str">
        <f>IF(F394='База 2019'!AX405,"","!!!!!")</f>
        <v>!!!!!</v>
      </c>
      <c r="BD394" s="143" t="str">
        <f t="shared" si="196"/>
        <v>TUDORA VIN</v>
      </c>
    </row>
    <row r="395" spans="1:56" ht="12">
      <c r="A395" s="288">
        <v>377</v>
      </c>
      <c r="B395" s="289" t="s">
        <v>737</v>
      </c>
      <c r="C395" s="290" t="s">
        <v>14</v>
      </c>
      <c r="D395" s="290" t="s">
        <v>847</v>
      </c>
      <c r="E395" s="291">
        <v>96</v>
      </c>
      <c r="F395" s="292">
        <v>338</v>
      </c>
      <c r="G395" s="292">
        <f t="shared" si="219"/>
        <v>288</v>
      </c>
      <c r="H395" s="293"/>
      <c r="I395" s="293"/>
      <c r="J395" s="293"/>
      <c r="K395" s="293"/>
      <c r="L395" s="293"/>
      <c r="M395" s="293"/>
      <c r="N395" s="293"/>
      <c r="O395" s="292">
        <f t="shared" si="208"/>
        <v>288</v>
      </c>
      <c r="P395" s="293">
        <v>663</v>
      </c>
      <c r="Q395" s="292">
        <f t="shared" si="209"/>
        <v>-37</v>
      </c>
      <c r="R395" s="292">
        <f t="shared" si="220"/>
        <v>288</v>
      </c>
      <c r="S395" s="293"/>
      <c r="T395" s="293"/>
      <c r="U395" s="293"/>
      <c r="V395" s="293"/>
      <c r="W395" s="293"/>
      <c r="X395" s="293"/>
      <c r="Y395" s="293"/>
      <c r="Z395" s="292">
        <f t="shared" si="211"/>
        <v>288</v>
      </c>
      <c r="AA395" s="293">
        <v>375</v>
      </c>
      <c r="AB395" s="292">
        <f t="shared" si="212"/>
        <v>-124</v>
      </c>
      <c r="AC395" s="292">
        <f t="shared" si="221"/>
        <v>288</v>
      </c>
      <c r="AD395" s="293"/>
      <c r="AE395" s="293"/>
      <c r="AF395" s="293"/>
      <c r="AG395" s="293"/>
      <c r="AH395" s="293"/>
      <c r="AI395" s="293"/>
      <c r="AJ395" s="293"/>
      <c r="AK395" s="292">
        <f t="shared" si="214"/>
        <v>288</v>
      </c>
      <c r="AL395" s="293">
        <v>300</v>
      </c>
      <c r="AM395" s="292">
        <f t="shared" si="215"/>
        <v>-136</v>
      </c>
      <c r="AN395" s="292">
        <f t="shared" si="222"/>
        <v>288</v>
      </c>
      <c r="AO395" s="293"/>
      <c r="AP395" s="293"/>
      <c r="AQ395" s="293"/>
      <c r="AR395" s="293"/>
      <c r="AS395" s="293"/>
      <c r="AT395" s="293"/>
      <c r="AU395" s="293"/>
      <c r="AV395" s="292">
        <f t="shared" si="217"/>
        <v>288</v>
      </c>
      <c r="AW395" s="293"/>
      <c r="AX395" s="292">
        <f t="shared" si="218"/>
        <v>152</v>
      </c>
      <c r="AY395" s="137" t="str">
        <f t="shared" si="202"/>
        <v/>
      </c>
      <c r="AZ395" s="137" t="str">
        <f>IF(F395&gt;P395,"!!!","")</f>
        <v/>
      </c>
      <c r="BA395" s="143" t="str">
        <f>IF(F395='База 2019'!AX406,"","!!!!!")</f>
        <v>!!!!!</v>
      </c>
      <c r="BD395" s="143" t="str">
        <f t="shared" si="196"/>
        <v>TV-SERVIS</v>
      </c>
    </row>
    <row r="396" spans="1:56" ht="12">
      <c r="A396" s="288">
        <v>378</v>
      </c>
      <c r="B396" s="289" t="s">
        <v>739</v>
      </c>
      <c r="C396" s="290" t="s">
        <v>14</v>
      </c>
      <c r="D396" s="290" t="s">
        <v>741</v>
      </c>
      <c r="E396" s="291">
        <v>150</v>
      </c>
      <c r="F396" s="292">
        <v>900</v>
      </c>
      <c r="G396" s="292">
        <f t="shared" si="219"/>
        <v>450</v>
      </c>
      <c r="H396" s="293"/>
      <c r="I396" s="293"/>
      <c r="J396" s="293"/>
      <c r="K396" s="293"/>
      <c r="L396" s="293"/>
      <c r="M396" s="293"/>
      <c r="N396" s="293"/>
      <c r="O396" s="292">
        <f t="shared" si="208"/>
        <v>450</v>
      </c>
      <c r="P396" s="293">
        <v>450</v>
      </c>
      <c r="Q396" s="292">
        <f t="shared" si="209"/>
        <v>900</v>
      </c>
      <c r="R396" s="292">
        <f t="shared" si="220"/>
        <v>450</v>
      </c>
      <c r="S396" s="293"/>
      <c r="T396" s="293"/>
      <c r="U396" s="293"/>
      <c r="V396" s="293"/>
      <c r="W396" s="293"/>
      <c r="X396" s="293"/>
      <c r="Y396" s="293"/>
      <c r="Z396" s="292">
        <f t="shared" si="211"/>
        <v>450</v>
      </c>
      <c r="AA396" s="293"/>
      <c r="AB396" s="292">
        <f t="shared" si="212"/>
        <v>1350</v>
      </c>
      <c r="AC396" s="292">
        <f t="shared" si="221"/>
        <v>450</v>
      </c>
      <c r="AD396" s="293"/>
      <c r="AE396" s="293"/>
      <c r="AF396" s="293"/>
      <c r="AG396" s="293"/>
      <c r="AH396" s="293"/>
      <c r="AI396" s="293"/>
      <c r="AJ396" s="293"/>
      <c r="AK396" s="292">
        <f t="shared" si="214"/>
        <v>450</v>
      </c>
      <c r="AL396" s="293">
        <v>2250</v>
      </c>
      <c r="AM396" s="292">
        <f t="shared" si="215"/>
        <v>-450</v>
      </c>
      <c r="AN396" s="292">
        <f t="shared" si="222"/>
        <v>450</v>
      </c>
      <c r="AO396" s="293"/>
      <c r="AP396" s="293"/>
      <c r="AQ396" s="293"/>
      <c r="AR396" s="293"/>
      <c r="AS396" s="293"/>
      <c r="AT396" s="293"/>
      <c r="AU396" s="293"/>
      <c r="AV396" s="292">
        <f t="shared" si="217"/>
        <v>450</v>
      </c>
      <c r="AW396" s="293"/>
      <c r="AX396" s="292">
        <f t="shared" si="218"/>
        <v>0</v>
      </c>
      <c r="AZ396" s="143"/>
      <c r="BA396" s="143" t="str">
        <f>IF(F396='База 2019'!AX407,"","!!!!!")</f>
        <v>!!!!!</v>
      </c>
      <c r="BD396" s="143" t="str">
        <f t="shared" si="196"/>
        <v>UE DIN CIADIR-LUNGA</v>
      </c>
    </row>
    <row r="397" spans="1:56" ht="12">
      <c r="A397" s="288">
        <v>379</v>
      </c>
      <c r="B397" s="289" t="s">
        <v>742</v>
      </c>
      <c r="C397" s="290" t="s">
        <v>14</v>
      </c>
      <c r="D397" s="290" t="s">
        <v>744</v>
      </c>
      <c r="E397" s="291">
        <v>125</v>
      </c>
      <c r="F397" s="292">
        <v>0</v>
      </c>
      <c r="G397" s="292">
        <f t="shared" si="219"/>
        <v>375</v>
      </c>
      <c r="H397" s="293"/>
      <c r="I397" s="293"/>
      <c r="J397" s="293"/>
      <c r="K397" s="293"/>
      <c r="L397" s="293"/>
      <c r="M397" s="293"/>
      <c r="N397" s="293"/>
      <c r="O397" s="292">
        <f t="shared" si="208"/>
        <v>375</v>
      </c>
      <c r="P397" s="293"/>
      <c r="Q397" s="292">
        <f t="shared" si="209"/>
        <v>375</v>
      </c>
      <c r="R397" s="292">
        <f t="shared" si="220"/>
        <v>375</v>
      </c>
      <c r="S397" s="293"/>
      <c r="T397" s="293"/>
      <c r="U397" s="293"/>
      <c r="V397" s="293"/>
      <c r="W397" s="293"/>
      <c r="X397" s="293"/>
      <c r="Y397" s="293"/>
      <c r="Z397" s="292">
        <f t="shared" si="211"/>
        <v>375</v>
      </c>
      <c r="AA397" s="293"/>
      <c r="AB397" s="292">
        <f t="shared" si="212"/>
        <v>750</v>
      </c>
      <c r="AC397" s="292">
        <f t="shared" si="221"/>
        <v>375</v>
      </c>
      <c r="AD397" s="293"/>
      <c r="AE397" s="293"/>
      <c r="AF397" s="293"/>
      <c r="AG397" s="293"/>
      <c r="AH397" s="293"/>
      <c r="AI397" s="293"/>
      <c r="AJ397" s="293"/>
      <c r="AK397" s="292">
        <f t="shared" si="214"/>
        <v>375</v>
      </c>
      <c r="AL397" s="293"/>
      <c r="AM397" s="292">
        <f t="shared" si="215"/>
        <v>1125</v>
      </c>
      <c r="AN397" s="292">
        <f t="shared" si="222"/>
        <v>375</v>
      </c>
      <c r="AO397" s="293"/>
      <c r="AP397" s="293"/>
      <c r="AQ397" s="293"/>
      <c r="AR397" s="293"/>
      <c r="AS397" s="293"/>
      <c r="AT397" s="293"/>
      <c r="AU397" s="293"/>
      <c r="AV397" s="292">
        <f t="shared" si="217"/>
        <v>375</v>
      </c>
      <c r="AW397" s="293">
        <v>1500</v>
      </c>
      <c r="AX397" s="292">
        <f t="shared" si="218"/>
        <v>0</v>
      </c>
      <c r="AY397" s="137" t="str">
        <f t="shared" si="202"/>
        <v>*</v>
      </c>
      <c r="AZ397" s="143"/>
      <c r="BA397" s="143" t="str">
        <f>IF(F397='База 2019'!AX408,"","!!!!!")</f>
        <v>!!!!!</v>
      </c>
      <c r="BD397" s="143" t="str">
        <f t="shared" si="196"/>
        <v>UNCONSACOM</v>
      </c>
    </row>
    <row r="398" spans="1:56" ht="12">
      <c r="A398" s="288">
        <v>380</v>
      </c>
      <c r="B398" s="289" t="s">
        <v>1572</v>
      </c>
      <c r="C398" s="290" t="s">
        <v>14</v>
      </c>
      <c r="D398" s="290"/>
      <c r="E398" s="291">
        <v>200</v>
      </c>
      <c r="F398" s="292">
        <v>0</v>
      </c>
      <c r="G398" s="292">
        <f t="shared" si="219"/>
        <v>600</v>
      </c>
      <c r="H398" s="293"/>
      <c r="I398" s="293"/>
      <c r="J398" s="293"/>
      <c r="K398" s="293"/>
      <c r="L398" s="293"/>
      <c r="M398" s="293"/>
      <c r="N398" s="293"/>
      <c r="O398" s="292">
        <f t="shared" si="208"/>
        <v>600</v>
      </c>
      <c r="P398" s="293">
        <v>600</v>
      </c>
      <c r="Q398" s="292">
        <f t="shared" si="209"/>
        <v>0</v>
      </c>
      <c r="R398" s="292">
        <f t="shared" si="220"/>
        <v>600</v>
      </c>
      <c r="S398" s="293"/>
      <c r="T398" s="293"/>
      <c r="U398" s="293"/>
      <c r="V398" s="293"/>
      <c r="W398" s="293"/>
      <c r="X398" s="293"/>
      <c r="Y398" s="293"/>
      <c r="Z398" s="292">
        <f t="shared" si="211"/>
        <v>600</v>
      </c>
      <c r="AA398" s="293">
        <v>600</v>
      </c>
      <c r="AB398" s="292">
        <f t="shared" si="212"/>
        <v>0</v>
      </c>
      <c r="AC398" s="292">
        <f t="shared" si="221"/>
        <v>600</v>
      </c>
      <c r="AD398" s="293">
        <v>50</v>
      </c>
      <c r="AE398" s="293">
        <v>100</v>
      </c>
      <c r="AF398" s="293"/>
      <c r="AG398" s="293"/>
      <c r="AH398" s="293"/>
      <c r="AI398" s="293"/>
      <c r="AJ398" s="293"/>
      <c r="AK398" s="292">
        <f t="shared" si="214"/>
        <v>750</v>
      </c>
      <c r="AL398" s="293">
        <v>750</v>
      </c>
      <c r="AM398" s="292">
        <f t="shared" si="215"/>
        <v>0</v>
      </c>
      <c r="AN398" s="292">
        <f t="shared" si="222"/>
        <v>600</v>
      </c>
      <c r="AO398" s="293"/>
      <c r="AP398" s="293"/>
      <c r="AQ398" s="293"/>
      <c r="AR398" s="293"/>
      <c r="AS398" s="293"/>
      <c r="AT398" s="293"/>
      <c r="AU398" s="293"/>
      <c r="AV398" s="292">
        <f t="shared" si="217"/>
        <v>600</v>
      </c>
      <c r="AW398" s="293">
        <v>600</v>
      </c>
      <c r="AX398" s="292">
        <f t="shared" si="218"/>
        <v>0</v>
      </c>
      <c r="AY398" s="137" t="str">
        <f t="shared" si="202"/>
        <v>*</v>
      </c>
      <c r="AZ398" s="143"/>
      <c r="BA398" s="143" t="str">
        <f>IF(F398='База 2019'!AX409,"","!!!!!")</f>
        <v/>
      </c>
      <c r="BD398" s="143" t="str">
        <f t="shared" si="196"/>
        <v>UNGHENI-VIN</v>
      </c>
    </row>
    <row r="399" spans="1:56" ht="12">
      <c r="A399" s="288">
        <v>381</v>
      </c>
      <c r="B399" s="289" t="s">
        <v>745</v>
      </c>
      <c r="C399" s="290" t="s">
        <v>14</v>
      </c>
      <c r="D399" s="290" t="s">
        <v>365</v>
      </c>
      <c r="E399" s="291">
        <v>240</v>
      </c>
      <c r="F399" s="292">
        <v>100</v>
      </c>
      <c r="G399" s="292">
        <f t="shared" si="219"/>
        <v>720</v>
      </c>
      <c r="H399" s="293"/>
      <c r="I399" s="293">
        <v>100</v>
      </c>
      <c r="J399" s="293"/>
      <c r="K399" s="293"/>
      <c r="L399" s="293"/>
      <c r="M399" s="293"/>
      <c r="N399" s="293"/>
      <c r="O399" s="292">
        <f t="shared" si="208"/>
        <v>820</v>
      </c>
      <c r="P399" s="293">
        <v>100</v>
      </c>
      <c r="Q399" s="292">
        <f t="shared" si="209"/>
        <v>820</v>
      </c>
      <c r="R399" s="292">
        <f t="shared" si="220"/>
        <v>720</v>
      </c>
      <c r="S399" s="293"/>
      <c r="T399" s="293"/>
      <c r="U399" s="293"/>
      <c r="V399" s="293"/>
      <c r="W399" s="293"/>
      <c r="X399" s="293"/>
      <c r="Y399" s="293"/>
      <c r="Z399" s="292">
        <f t="shared" si="211"/>
        <v>720</v>
      </c>
      <c r="AA399" s="293">
        <v>1690</v>
      </c>
      <c r="AB399" s="292">
        <f t="shared" si="212"/>
        <v>-150</v>
      </c>
      <c r="AC399" s="292">
        <f t="shared" si="221"/>
        <v>720</v>
      </c>
      <c r="AD399" s="293">
        <v>50</v>
      </c>
      <c r="AE399" s="293">
        <v>100</v>
      </c>
      <c r="AF399" s="293"/>
      <c r="AG399" s="293"/>
      <c r="AH399" s="293">
        <v>100</v>
      </c>
      <c r="AI399" s="293"/>
      <c r="AJ399" s="293"/>
      <c r="AK399" s="292">
        <f t="shared" si="214"/>
        <v>970</v>
      </c>
      <c r="AL399" s="293">
        <v>820</v>
      </c>
      <c r="AM399" s="292">
        <f t="shared" si="215"/>
        <v>0</v>
      </c>
      <c r="AN399" s="292">
        <f t="shared" si="222"/>
        <v>720</v>
      </c>
      <c r="AO399" s="293"/>
      <c r="AP399" s="293">
        <v>300</v>
      </c>
      <c r="AQ399" s="293"/>
      <c r="AR399" s="293"/>
      <c r="AS399" s="293"/>
      <c r="AT399" s="293"/>
      <c r="AU399" s="293"/>
      <c r="AV399" s="292">
        <f t="shared" si="217"/>
        <v>1020</v>
      </c>
      <c r="AW399" s="293">
        <v>1020</v>
      </c>
      <c r="AX399" s="292">
        <f t="shared" si="218"/>
        <v>0</v>
      </c>
      <c r="AY399" s="137" t="str">
        <f t="shared" si="202"/>
        <v>*</v>
      </c>
      <c r="AZ399" s="143"/>
      <c r="BA399" s="143" t="str">
        <f>IF(F399='База 2019'!AX410,"","!!!!!")</f>
        <v>!!!!!</v>
      </c>
      <c r="BD399" s="143" t="str">
        <f t="shared" si="196"/>
        <v>UNIC</v>
      </c>
    </row>
    <row r="400" spans="1:56" ht="12">
      <c r="A400" s="288">
        <v>382</v>
      </c>
      <c r="B400" s="289" t="s">
        <v>1581</v>
      </c>
      <c r="C400" s="290" t="s">
        <v>23</v>
      </c>
      <c r="D400" s="290"/>
      <c r="E400" s="291">
        <v>50</v>
      </c>
      <c r="F400" s="292">
        <v>-500</v>
      </c>
      <c r="G400" s="292">
        <f t="shared" si="219"/>
        <v>150</v>
      </c>
      <c r="H400" s="293"/>
      <c r="I400" s="293"/>
      <c r="J400" s="293"/>
      <c r="K400" s="293"/>
      <c r="L400" s="293"/>
      <c r="M400" s="293"/>
      <c r="N400" s="293"/>
      <c r="O400" s="292">
        <f t="shared" si="208"/>
        <v>150</v>
      </c>
      <c r="P400" s="293"/>
      <c r="Q400" s="292">
        <f t="shared" si="209"/>
        <v>-350</v>
      </c>
      <c r="R400" s="292">
        <f t="shared" si="220"/>
        <v>150</v>
      </c>
      <c r="S400" s="293"/>
      <c r="T400" s="293"/>
      <c r="U400" s="293">
        <v>26</v>
      </c>
      <c r="V400" s="293"/>
      <c r="W400" s="293">
        <v>100</v>
      </c>
      <c r="X400" s="293"/>
      <c r="Y400" s="293"/>
      <c r="Z400" s="292">
        <f t="shared" si="211"/>
        <v>276</v>
      </c>
      <c r="AA400" s="293"/>
      <c r="AB400" s="292">
        <f t="shared" si="212"/>
        <v>-74</v>
      </c>
      <c r="AC400" s="292">
        <f t="shared" si="221"/>
        <v>150</v>
      </c>
      <c r="AD400" s="293"/>
      <c r="AE400" s="293">
        <v>100</v>
      </c>
      <c r="AF400" s="293"/>
      <c r="AG400" s="293"/>
      <c r="AH400" s="293"/>
      <c r="AI400" s="293"/>
      <c r="AJ400" s="293"/>
      <c r="AK400" s="292">
        <f t="shared" si="214"/>
        <v>250</v>
      </c>
      <c r="AL400" s="293">
        <v>326</v>
      </c>
      <c r="AM400" s="292">
        <f t="shared" si="215"/>
        <v>-150</v>
      </c>
      <c r="AN400" s="292">
        <f t="shared" si="222"/>
        <v>150</v>
      </c>
      <c r="AO400" s="293"/>
      <c r="AP400" s="293"/>
      <c r="AQ400" s="293"/>
      <c r="AR400" s="293"/>
      <c r="AS400" s="293"/>
      <c r="AT400" s="293"/>
      <c r="AU400" s="293"/>
      <c r="AV400" s="292">
        <f t="shared" si="217"/>
        <v>150</v>
      </c>
      <c r="AW400" s="293"/>
      <c r="AX400" s="292">
        <f t="shared" si="218"/>
        <v>0</v>
      </c>
      <c r="AY400" s="137" t="str">
        <f t="shared" si="202"/>
        <v>*</v>
      </c>
      <c r="AZ400" s="143"/>
      <c r="BA400" s="143" t="str">
        <f>IF(F400='База 2019'!AX411,"","!!!!!")</f>
        <v>!!!!!</v>
      </c>
      <c r="BD400" s="143" t="str">
        <f t="shared" si="196"/>
        <v>UNITATE</v>
      </c>
    </row>
    <row r="401" spans="1:56" ht="12">
      <c r="A401" s="288">
        <v>383</v>
      </c>
      <c r="B401" s="296" t="s">
        <v>3122</v>
      </c>
      <c r="C401" s="297"/>
      <c r="D401" s="297" t="s">
        <v>748</v>
      </c>
      <c r="E401" s="298"/>
      <c r="F401" s="299">
        <v>1200</v>
      </c>
      <c r="G401" s="299">
        <f t="shared" si="219"/>
        <v>0</v>
      </c>
      <c r="H401" s="300"/>
      <c r="I401" s="300"/>
      <c r="J401" s="300"/>
      <c r="K401" s="300"/>
      <c r="L401" s="300"/>
      <c r="M401" s="300"/>
      <c r="N401" s="300"/>
      <c r="O401" s="299">
        <f t="shared" si="208"/>
        <v>0</v>
      </c>
      <c r="P401" s="300"/>
      <c r="Q401" s="299">
        <f t="shared" si="209"/>
        <v>1200</v>
      </c>
      <c r="R401" s="299">
        <f t="shared" si="220"/>
        <v>0</v>
      </c>
      <c r="S401" s="300"/>
      <c r="T401" s="300"/>
      <c r="U401" s="300"/>
      <c r="V401" s="300"/>
      <c r="W401" s="300"/>
      <c r="X401" s="300"/>
      <c r="Y401" s="300"/>
      <c r="Z401" s="299">
        <f t="shared" si="211"/>
        <v>0</v>
      </c>
      <c r="AA401" s="300"/>
      <c r="AB401" s="299">
        <f t="shared" si="212"/>
        <v>1200</v>
      </c>
      <c r="AC401" s="299">
        <f t="shared" si="221"/>
        <v>0</v>
      </c>
      <c r="AD401" s="300"/>
      <c r="AE401" s="300"/>
      <c r="AF401" s="300"/>
      <c r="AG401" s="300"/>
      <c r="AH401" s="300"/>
      <c r="AI401" s="300"/>
      <c r="AJ401" s="300"/>
      <c r="AK401" s="299">
        <f t="shared" si="214"/>
        <v>0</v>
      </c>
      <c r="AL401" s="300"/>
      <c r="AM401" s="299">
        <f t="shared" si="215"/>
        <v>1200</v>
      </c>
      <c r="AN401" s="299">
        <f t="shared" si="222"/>
        <v>0</v>
      </c>
      <c r="AO401" s="300"/>
      <c r="AP401" s="300"/>
      <c r="AQ401" s="300"/>
      <c r="AR401" s="300"/>
      <c r="AS401" s="300"/>
      <c r="AT401" s="300"/>
      <c r="AU401" s="300"/>
      <c r="AV401" s="299">
        <f t="shared" si="217"/>
        <v>0</v>
      </c>
      <c r="AW401" s="300"/>
      <c r="AX401" s="299">
        <f t="shared" si="218"/>
        <v>1200</v>
      </c>
      <c r="AY401" s="137" t="str">
        <f t="shared" si="202"/>
        <v/>
      </c>
      <c r="AZ401" s="137" t="str">
        <f>IF(F401&gt;P401,"!!!","")</f>
        <v>!!!</v>
      </c>
      <c r="BA401" s="143" t="str">
        <f>IF(F401='База 2019'!AX412,"","!!!!!")</f>
        <v>!!!!!</v>
      </c>
      <c r="BD401" s="143" t="str">
        <f t="shared" si="196"/>
        <v>UNIVERSAL-COMPLECT  (STOP C 01.01.18)</v>
      </c>
    </row>
    <row r="402" spans="1:56" ht="12">
      <c r="A402" s="288">
        <v>384</v>
      </c>
      <c r="B402" s="471" t="s">
        <v>3123</v>
      </c>
      <c r="C402" s="290" t="s">
        <v>10</v>
      </c>
      <c r="D402" s="290" t="s">
        <v>12</v>
      </c>
      <c r="E402" s="295">
        <v>140</v>
      </c>
      <c r="F402" s="292">
        <v>1240</v>
      </c>
      <c r="G402" s="292">
        <f t="shared" si="219"/>
        <v>420</v>
      </c>
      <c r="H402" s="293"/>
      <c r="I402" s="293"/>
      <c r="J402" s="293"/>
      <c r="K402" s="293"/>
      <c r="L402" s="293"/>
      <c r="M402" s="293"/>
      <c r="N402" s="293"/>
      <c r="O402" s="292">
        <f t="shared" si="208"/>
        <v>420</v>
      </c>
      <c r="P402" s="293">
        <v>1240</v>
      </c>
      <c r="Q402" s="292">
        <f t="shared" si="209"/>
        <v>420</v>
      </c>
      <c r="R402" s="292">
        <f t="shared" si="220"/>
        <v>420</v>
      </c>
      <c r="S402" s="293"/>
      <c r="T402" s="293"/>
      <c r="U402" s="293"/>
      <c r="V402" s="293"/>
      <c r="W402" s="293"/>
      <c r="X402" s="293"/>
      <c r="Y402" s="293"/>
      <c r="Z402" s="292">
        <f t="shared" si="211"/>
        <v>420</v>
      </c>
      <c r="AA402" s="293"/>
      <c r="AB402" s="292">
        <f t="shared" si="212"/>
        <v>840</v>
      </c>
      <c r="AC402" s="292">
        <f t="shared" si="221"/>
        <v>420</v>
      </c>
      <c r="AD402" s="293"/>
      <c r="AE402" s="293"/>
      <c r="AF402" s="293"/>
      <c r="AG402" s="293"/>
      <c r="AH402" s="293"/>
      <c r="AI402" s="293"/>
      <c r="AJ402" s="293"/>
      <c r="AK402" s="292">
        <f t="shared" si="214"/>
        <v>420</v>
      </c>
      <c r="AL402" s="293"/>
      <c r="AM402" s="292">
        <f t="shared" si="215"/>
        <v>1260</v>
      </c>
      <c r="AN402" s="292">
        <f t="shared" si="222"/>
        <v>420</v>
      </c>
      <c r="AO402" s="293"/>
      <c r="AP402" s="293"/>
      <c r="AQ402" s="293"/>
      <c r="AR402" s="293"/>
      <c r="AS402" s="293"/>
      <c r="AT402" s="293"/>
      <c r="AU402" s="293"/>
      <c r="AV402" s="292">
        <f t="shared" si="217"/>
        <v>420</v>
      </c>
      <c r="AW402" s="293">
        <v>1630</v>
      </c>
      <c r="AX402" s="292">
        <f t="shared" si="218"/>
        <v>50</v>
      </c>
      <c r="AZ402" s="143"/>
      <c r="BA402" s="143" t="str">
        <f>IF(F402='База 2019'!AX413,"","!!!!!")</f>
        <v>!!!!!</v>
      </c>
      <c r="BD402" s="143" t="str">
        <f t="shared" si="196"/>
        <v>UNIVERSAM-NORDIC</v>
      </c>
    </row>
    <row r="403" spans="1:56" ht="12">
      <c r="A403" s="288">
        <v>385</v>
      </c>
      <c r="B403" s="339" t="s">
        <v>1381</v>
      </c>
      <c r="C403" s="290" t="s">
        <v>23</v>
      </c>
      <c r="D403" s="290" t="s">
        <v>1355</v>
      </c>
      <c r="E403" s="291">
        <v>350</v>
      </c>
      <c r="F403" s="292">
        <v>50</v>
      </c>
      <c r="G403" s="292">
        <f t="shared" si="219"/>
        <v>1050</v>
      </c>
      <c r="H403" s="293"/>
      <c r="I403" s="293"/>
      <c r="J403" s="293"/>
      <c r="K403" s="293"/>
      <c r="L403" s="293"/>
      <c r="M403" s="293"/>
      <c r="N403" s="293"/>
      <c r="O403" s="292">
        <f t="shared" si="208"/>
        <v>1050</v>
      </c>
      <c r="P403" s="293">
        <v>1100</v>
      </c>
      <c r="Q403" s="292">
        <f t="shared" si="209"/>
        <v>0</v>
      </c>
      <c r="R403" s="292">
        <f t="shared" si="220"/>
        <v>1050</v>
      </c>
      <c r="S403" s="293"/>
      <c r="T403" s="293"/>
      <c r="U403" s="293"/>
      <c r="V403" s="293"/>
      <c r="W403" s="293">
        <v>100</v>
      </c>
      <c r="X403" s="293"/>
      <c r="Y403" s="293"/>
      <c r="Z403" s="292">
        <f t="shared" si="211"/>
        <v>1150</v>
      </c>
      <c r="AA403" s="293">
        <v>2090</v>
      </c>
      <c r="AB403" s="292">
        <f t="shared" si="212"/>
        <v>-940</v>
      </c>
      <c r="AC403" s="292">
        <f t="shared" si="221"/>
        <v>1050</v>
      </c>
      <c r="AD403" s="293"/>
      <c r="AE403" s="293">
        <v>117</v>
      </c>
      <c r="AF403" s="293"/>
      <c r="AG403" s="293"/>
      <c r="AH403" s="293"/>
      <c r="AI403" s="293"/>
      <c r="AJ403" s="293"/>
      <c r="AK403" s="292">
        <f t="shared" si="214"/>
        <v>1167</v>
      </c>
      <c r="AL403" s="293">
        <v>1167</v>
      </c>
      <c r="AM403" s="292">
        <f t="shared" si="215"/>
        <v>-940</v>
      </c>
      <c r="AN403" s="292">
        <f t="shared" si="222"/>
        <v>1050</v>
      </c>
      <c r="AO403" s="293"/>
      <c r="AP403" s="293">
        <v>117</v>
      </c>
      <c r="AQ403" s="293"/>
      <c r="AR403" s="293"/>
      <c r="AS403" s="293"/>
      <c r="AT403" s="293"/>
      <c r="AU403" s="293"/>
      <c r="AV403" s="292">
        <f t="shared" si="217"/>
        <v>1167</v>
      </c>
      <c r="AW403" s="293">
        <v>227</v>
      </c>
      <c r="AX403" s="292">
        <f t="shared" si="218"/>
        <v>0</v>
      </c>
      <c r="AZ403" s="143"/>
      <c r="BA403" s="143" t="str">
        <f>IF(F403='База 2019'!AX414,"","!!!!!")</f>
        <v>!!!!!</v>
      </c>
      <c r="BD403" s="143" t="str">
        <f t="shared" si="196"/>
        <v>UNIVERSCOM</v>
      </c>
    </row>
    <row r="404" spans="1:56" ht="12">
      <c r="A404" s="288">
        <v>386</v>
      </c>
      <c r="B404" s="515" t="s">
        <v>3124</v>
      </c>
      <c r="C404" s="311" t="s">
        <v>30</v>
      </c>
      <c r="D404" s="311" t="s">
        <v>1051</v>
      </c>
      <c r="E404" s="317"/>
      <c r="F404" s="299"/>
      <c r="G404" s="299"/>
      <c r="H404" s="299"/>
      <c r="I404" s="299"/>
      <c r="J404" s="299"/>
      <c r="K404" s="299"/>
      <c r="L404" s="299"/>
      <c r="M404" s="299"/>
      <c r="N404" s="299"/>
      <c r="O404" s="299"/>
      <c r="P404" s="299"/>
      <c r="Q404" s="299"/>
      <c r="R404" s="299"/>
      <c r="S404" s="299"/>
      <c r="T404" s="299"/>
      <c r="U404" s="299"/>
      <c r="V404" s="299"/>
      <c r="W404" s="299"/>
      <c r="X404" s="299"/>
      <c r="Y404" s="299"/>
      <c r="Z404" s="299"/>
      <c r="AA404" s="299"/>
      <c r="AB404" s="299"/>
      <c r="AC404" s="299"/>
      <c r="AD404" s="299"/>
      <c r="AE404" s="299"/>
      <c r="AF404" s="299"/>
      <c r="AG404" s="299"/>
      <c r="AH404" s="299"/>
      <c r="AI404" s="299"/>
      <c r="AJ404" s="299"/>
      <c r="AK404" s="299"/>
      <c r="AL404" s="299"/>
      <c r="AM404" s="299"/>
      <c r="AN404" s="299"/>
      <c r="AO404" s="299"/>
      <c r="AP404" s="299"/>
      <c r="AQ404" s="299"/>
      <c r="AR404" s="299"/>
      <c r="AS404" s="299"/>
      <c r="AT404" s="299"/>
      <c r="AU404" s="299"/>
      <c r="AV404" s="299"/>
      <c r="AW404" s="299"/>
      <c r="AX404" s="299"/>
      <c r="AZ404" s="137" t="str">
        <f>IF(F404&gt;P404,"!!!","")</f>
        <v/>
      </c>
      <c r="BA404" s="143" t="str">
        <f>IF(F404='База 2019'!AX415,"","!!!!!")</f>
        <v>!!!!!</v>
      </c>
      <c r="BD404" s="143" t="str">
        <f t="shared" si="196"/>
        <v>UNIVERSUL (ДО 31.12.2010)</v>
      </c>
    </row>
    <row r="405" spans="1:56" ht="12">
      <c r="A405" s="288">
        <v>387</v>
      </c>
      <c r="B405" s="348" t="s">
        <v>752</v>
      </c>
      <c r="C405" s="290" t="s">
        <v>14</v>
      </c>
      <c r="D405" s="345" t="s">
        <v>754</v>
      </c>
      <c r="E405" s="346">
        <v>160</v>
      </c>
      <c r="F405" s="347">
        <v>0</v>
      </c>
      <c r="G405" s="292">
        <f>E405*3</f>
        <v>480</v>
      </c>
      <c r="H405" s="293"/>
      <c r="I405" s="293"/>
      <c r="J405" s="293"/>
      <c r="K405" s="293"/>
      <c r="L405" s="293">
        <v>100</v>
      </c>
      <c r="M405" s="293"/>
      <c r="N405" s="293"/>
      <c r="O405" s="292">
        <f>SUM(G405:N405)</f>
        <v>580</v>
      </c>
      <c r="P405" s="293"/>
      <c r="Q405" s="292">
        <f>F405+O405-P405</f>
        <v>580</v>
      </c>
      <c r="R405" s="292">
        <f>E405*3</f>
        <v>480</v>
      </c>
      <c r="S405" s="293"/>
      <c r="T405" s="293"/>
      <c r="U405" s="293"/>
      <c r="V405" s="293"/>
      <c r="W405" s="293"/>
      <c r="X405" s="293"/>
      <c r="Y405" s="293"/>
      <c r="Z405" s="292">
        <f>SUM(R405:Y405)</f>
        <v>480</v>
      </c>
      <c r="AA405" s="293">
        <v>1080</v>
      </c>
      <c r="AB405" s="292">
        <f>Q405+Z405-AA405</f>
        <v>-20</v>
      </c>
      <c r="AC405" s="292">
        <f>$E405*3</f>
        <v>480</v>
      </c>
      <c r="AD405" s="293"/>
      <c r="AE405" s="293"/>
      <c r="AF405" s="293"/>
      <c r="AG405" s="293"/>
      <c r="AH405" s="293"/>
      <c r="AI405" s="293"/>
      <c r="AJ405" s="293"/>
      <c r="AK405" s="292">
        <f>SUM(AC405:AJ405)</f>
        <v>480</v>
      </c>
      <c r="AL405" s="293">
        <v>940</v>
      </c>
      <c r="AM405" s="292">
        <f>AB405+AK405-AL405</f>
        <v>-480</v>
      </c>
      <c r="AN405" s="292">
        <f>$E405*3</f>
        <v>480</v>
      </c>
      <c r="AO405" s="293"/>
      <c r="AP405" s="293">
        <v>100</v>
      </c>
      <c r="AQ405" s="293"/>
      <c r="AR405" s="293"/>
      <c r="AS405" s="293"/>
      <c r="AT405" s="293"/>
      <c r="AU405" s="293"/>
      <c r="AV405" s="292">
        <f>SUM(AN405:AU405)</f>
        <v>580</v>
      </c>
      <c r="AW405" s="293">
        <v>550</v>
      </c>
      <c r="AX405" s="292">
        <f>AM405+AV405-AW405</f>
        <v>-450</v>
      </c>
      <c r="AZ405" s="143"/>
      <c r="BA405" s="143" t="str">
        <f>IF(F405='База 2019'!AX417,"","!!!!!")</f>
        <v/>
      </c>
      <c r="BD405" s="143" t="str">
        <f t="shared" si="196"/>
        <v>VALEGA</v>
      </c>
    </row>
    <row r="406" spans="1:56" ht="12">
      <c r="A406" s="288">
        <v>388</v>
      </c>
      <c r="B406" s="348" t="s">
        <v>3184</v>
      </c>
      <c r="C406" s="290" t="s">
        <v>14</v>
      </c>
      <c r="D406" s="345" t="s">
        <v>1997</v>
      </c>
      <c r="E406" s="346">
        <v>145</v>
      </c>
      <c r="F406" s="292">
        <v>903</v>
      </c>
      <c r="G406" s="292">
        <f>E406*3</f>
        <v>435</v>
      </c>
      <c r="H406" s="293"/>
      <c r="I406" s="293"/>
      <c r="J406" s="293"/>
      <c r="K406" s="293"/>
      <c r="L406" s="293"/>
      <c r="M406" s="293"/>
      <c r="N406" s="293"/>
      <c r="O406" s="292">
        <f>SUM(G406:N406)</f>
        <v>435</v>
      </c>
      <c r="P406" s="293">
        <v>903</v>
      </c>
      <c r="Q406" s="292">
        <f>F406+O406-P406</f>
        <v>435</v>
      </c>
      <c r="R406" s="292">
        <f>E406*3</f>
        <v>435</v>
      </c>
      <c r="S406" s="293">
        <v>50</v>
      </c>
      <c r="T406" s="293">
        <v>303</v>
      </c>
      <c r="U406" s="293"/>
      <c r="V406" s="293"/>
      <c r="W406" s="293">
        <v>100</v>
      </c>
      <c r="X406" s="293"/>
      <c r="Y406" s="293">
        <v>50</v>
      </c>
      <c r="Z406" s="292">
        <f>SUM(R406:Y406)</f>
        <v>938</v>
      </c>
      <c r="AA406" s="293"/>
      <c r="AB406" s="292">
        <f>Q406+Z406-AA406</f>
        <v>1373</v>
      </c>
      <c r="AC406" s="292">
        <f>$E406*3</f>
        <v>435</v>
      </c>
      <c r="AD406" s="293"/>
      <c r="AE406" s="293"/>
      <c r="AF406" s="293"/>
      <c r="AG406" s="293"/>
      <c r="AH406" s="293"/>
      <c r="AI406" s="293"/>
      <c r="AJ406" s="293"/>
      <c r="AK406" s="292">
        <f>SUM(AC406:AJ406)</f>
        <v>435</v>
      </c>
      <c r="AL406" s="293">
        <v>1000</v>
      </c>
      <c r="AM406" s="292">
        <f>AB406+AK406-AL406</f>
        <v>808</v>
      </c>
      <c r="AN406" s="292">
        <f>$E406*3</f>
        <v>435</v>
      </c>
      <c r="AO406" s="293"/>
      <c r="AP406" s="293"/>
      <c r="AQ406" s="293"/>
      <c r="AR406" s="293"/>
      <c r="AS406" s="293"/>
      <c r="AT406" s="293"/>
      <c r="AU406" s="293"/>
      <c r="AV406" s="292">
        <f>SUM(AN406:AU406)</f>
        <v>435</v>
      </c>
      <c r="AW406" s="293">
        <v>1243</v>
      </c>
      <c r="AX406" s="292">
        <f>AM406+AV406-AW406</f>
        <v>0</v>
      </c>
      <c r="AZ406" s="143"/>
      <c r="BA406" s="143" t="str">
        <f>IF(F406='База 2019'!AX418,"","!!!!!")</f>
        <v>!!!!!</v>
      </c>
      <c r="BD406" s="143" t="str">
        <f t="shared" ref="BD406:BD432" si="223">UPPER(B406)</f>
        <v>VATRA&amp;CO</v>
      </c>
    </row>
    <row r="407" spans="1:56" ht="12">
      <c r="A407" s="288">
        <v>389</v>
      </c>
      <c r="B407" s="470" t="s">
        <v>3125</v>
      </c>
      <c r="C407" s="330" t="s">
        <v>30</v>
      </c>
      <c r="D407" s="475"/>
      <c r="E407" s="479"/>
      <c r="F407" s="322"/>
      <c r="G407" s="299"/>
      <c r="H407" s="482"/>
      <c r="I407" s="299"/>
      <c r="J407" s="299"/>
      <c r="K407" s="299"/>
      <c r="L407" s="299"/>
      <c r="M407" s="299"/>
      <c r="N407" s="299"/>
      <c r="O407" s="299"/>
      <c r="P407" s="299"/>
      <c r="Q407" s="299"/>
      <c r="R407" s="299"/>
      <c r="S407" s="299"/>
      <c r="T407" s="299"/>
      <c r="U407" s="299"/>
      <c r="V407" s="299"/>
      <c r="W407" s="299"/>
      <c r="X407" s="299"/>
      <c r="Y407" s="299"/>
      <c r="Z407" s="299"/>
      <c r="AA407" s="299"/>
      <c r="AB407" s="299"/>
      <c r="AC407" s="299"/>
      <c r="AD407" s="299"/>
      <c r="AE407" s="299"/>
      <c r="AF407" s="299"/>
      <c r="AG407" s="299"/>
      <c r="AH407" s="299"/>
      <c r="AI407" s="299"/>
      <c r="AJ407" s="299"/>
      <c r="AK407" s="299"/>
      <c r="AL407" s="299"/>
      <c r="AM407" s="299"/>
      <c r="AN407" s="299"/>
      <c r="AO407" s="299"/>
      <c r="AP407" s="299"/>
      <c r="AQ407" s="299"/>
      <c r="AR407" s="299"/>
      <c r="AS407" s="299"/>
      <c r="AT407" s="299"/>
      <c r="AU407" s="299"/>
      <c r="AV407" s="299"/>
      <c r="AW407" s="299"/>
      <c r="AX407" s="299"/>
      <c r="AZ407" s="143"/>
      <c r="BA407" s="143" t="str">
        <f>IF(F407='База 2019'!AX419,"","!!!!!")</f>
        <v>!!!!!</v>
      </c>
      <c r="BD407" s="143" t="str">
        <f t="shared" si="223"/>
        <v>VELĂ (ДО 31.12.2010)</v>
      </c>
    </row>
    <row r="408" spans="1:56" ht="12">
      <c r="A408" s="288">
        <v>390</v>
      </c>
      <c r="B408" s="348" t="s">
        <v>758</v>
      </c>
      <c r="C408" s="290" t="s">
        <v>14</v>
      </c>
      <c r="D408" s="345"/>
      <c r="E408" s="346"/>
      <c r="F408" s="347">
        <v>630</v>
      </c>
      <c r="G408" s="353">
        <f t="shared" ref="G408:G416" si="224">E408*3</f>
        <v>0</v>
      </c>
      <c r="H408" s="466"/>
      <c r="I408" s="293"/>
      <c r="J408" s="293"/>
      <c r="K408" s="293"/>
      <c r="L408" s="293"/>
      <c r="M408" s="293"/>
      <c r="N408" s="293"/>
      <c r="O408" s="292">
        <f t="shared" ref="O408:O416" si="225">SUM(G408:N408)</f>
        <v>0</v>
      </c>
      <c r="P408" s="293"/>
      <c r="Q408" s="292">
        <f t="shared" ref="Q408:Q416" si="226">F408+O408-P408</f>
        <v>630</v>
      </c>
      <c r="R408" s="292">
        <f t="shared" ref="R408:R416" si="227">E408*3</f>
        <v>0</v>
      </c>
      <c r="S408" s="293"/>
      <c r="T408" s="293"/>
      <c r="U408" s="293"/>
      <c r="V408" s="293"/>
      <c r="W408" s="293"/>
      <c r="X408" s="293"/>
      <c r="Y408" s="293"/>
      <c r="Z408" s="292">
        <f t="shared" ref="Z408:Z425" si="228">SUM(R408:Y408)</f>
        <v>0</v>
      </c>
      <c r="AA408" s="292"/>
      <c r="AB408" s="292">
        <f t="shared" ref="AB408:AB425" si="229">Q408+Z408-AA408</f>
        <v>630</v>
      </c>
      <c r="AC408" s="292">
        <f t="shared" ref="AC408:AC425" si="230">$E408*3</f>
        <v>0</v>
      </c>
      <c r="AD408" s="293"/>
      <c r="AE408" s="293"/>
      <c r="AF408" s="293"/>
      <c r="AG408" s="293"/>
      <c r="AH408" s="293"/>
      <c r="AI408" s="293"/>
      <c r="AJ408" s="293"/>
      <c r="AK408" s="292">
        <f t="shared" ref="AK408:AK425" si="231">SUM(AC408:AJ408)</f>
        <v>0</v>
      </c>
      <c r="AL408" s="293"/>
      <c r="AM408" s="292">
        <f t="shared" ref="AM408:AM425" si="232">AB408+AK408-AL408</f>
        <v>630</v>
      </c>
      <c r="AN408" s="292">
        <f t="shared" ref="AN408:AN425" si="233">$E408*3</f>
        <v>0</v>
      </c>
      <c r="AO408" s="292"/>
      <c r="AP408" s="292"/>
      <c r="AQ408" s="292"/>
      <c r="AR408" s="292"/>
      <c r="AS408" s="292"/>
      <c r="AT408" s="292"/>
      <c r="AU408" s="292"/>
      <c r="AV408" s="292">
        <f t="shared" ref="AV408:AV425" si="234">SUM(AN408:AU408)</f>
        <v>0</v>
      </c>
      <c r="AW408" s="293"/>
      <c r="AX408" s="292">
        <f t="shared" ref="AX408:AX425" si="235">AM408+AV408-AW408</f>
        <v>630</v>
      </c>
      <c r="AZ408" s="143"/>
      <c r="BA408" s="143" t="str">
        <f>IF(F408='База 2019'!AX420,"","!!!!!")</f>
        <v>!!!!!</v>
      </c>
      <c r="BD408" s="143" t="str">
        <f t="shared" si="223"/>
        <v>VELA ŞTEFAN VODĂ</v>
      </c>
    </row>
    <row r="409" spans="1:56" ht="12">
      <c r="A409" s="288"/>
      <c r="B409" s="348" t="s">
        <v>3311</v>
      </c>
      <c r="C409" s="290" t="s">
        <v>23</v>
      </c>
      <c r="D409" s="345"/>
      <c r="E409" s="346">
        <v>80</v>
      </c>
      <c r="F409" s="533"/>
      <c r="G409" s="353"/>
      <c r="H409" s="466"/>
      <c r="I409" s="293"/>
      <c r="J409" s="293"/>
      <c r="K409" s="293"/>
      <c r="L409" s="293"/>
      <c r="M409" s="293"/>
      <c r="N409" s="293"/>
      <c r="O409" s="292"/>
      <c r="P409" s="293"/>
      <c r="Q409" s="292"/>
      <c r="R409" s="292"/>
      <c r="S409" s="293"/>
      <c r="T409" s="293"/>
      <c r="U409" s="293"/>
      <c r="V409" s="293"/>
      <c r="W409" s="293"/>
      <c r="X409" s="293"/>
      <c r="Y409" s="293"/>
      <c r="Z409" s="292"/>
      <c r="AA409" s="292"/>
      <c r="AB409" s="292"/>
      <c r="AC409" s="292"/>
      <c r="AD409" s="293"/>
      <c r="AE409" s="293"/>
      <c r="AF409" s="293"/>
      <c r="AG409" s="293"/>
      <c r="AH409" s="293"/>
      <c r="AI409" s="293"/>
      <c r="AJ409" s="293"/>
      <c r="AK409" s="292"/>
      <c r="AL409" s="293"/>
      <c r="AM409" s="292"/>
      <c r="AN409" s="292">
        <v>80</v>
      </c>
      <c r="AO409" s="292"/>
      <c r="AP409" s="292"/>
      <c r="AQ409" s="292"/>
      <c r="AR409" s="292"/>
      <c r="AS409" s="292"/>
      <c r="AT409" s="292"/>
      <c r="AU409" s="292"/>
      <c r="AV409" s="292">
        <f t="shared" si="234"/>
        <v>80</v>
      </c>
      <c r="AW409" s="293">
        <v>80</v>
      </c>
      <c r="AX409" s="292">
        <f t="shared" si="235"/>
        <v>0</v>
      </c>
      <c r="AZ409" s="143"/>
    </row>
    <row r="410" spans="1:56" ht="12">
      <c r="A410" s="288">
        <v>391</v>
      </c>
      <c r="B410" s="348" t="s">
        <v>3126</v>
      </c>
      <c r="C410" s="290" t="s">
        <v>23</v>
      </c>
      <c r="D410" s="345" t="s">
        <v>12</v>
      </c>
      <c r="E410" s="346">
        <v>75</v>
      </c>
      <c r="F410" s="292">
        <v>0</v>
      </c>
      <c r="G410" s="353">
        <f t="shared" si="224"/>
        <v>225</v>
      </c>
      <c r="H410" s="466"/>
      <c r="I410" s="293"/>
      <c r="J410" s="293"/>
      <c r="K410" s="293"/>
      <c r="L410" s="293"/>
      <c r="M410" s="293"/>
      <c r="N410" s="293"/>
      <c r="O410" s="292">
        <f t="shared" si="225"/>
        <v>225</v>
      </c>
      <c r="P410" s="293">
        <v>900</v>
      </c>
      <c r="Q410" s="292">
        <f t="shared" si="226"/>
        <v>-675</v>
      </c>
      <c r="R410" s="292">
        <f t="shared" si="227"/>
        <v>225</v>
      </c>
      <c r="S410" s="293"/>
      <c r="T410" s="293"/>
      <c r="U410" s="293"/>
      <c r="V410" s="293"/>
      <c r="W410" s="293"/>
      <c r="X410" s="293"/>
      <c r="Y410" s="293"/>
      <c r="Z410" s="292">
        <f t="shared" si="228"/>
        <v>225</v>
      </c>
      <c r="AA410" s="292"/>
      <c r="AB410" s="292">
        <f t="shared" si="229"/>
        <v>-450</v>
      </c>
      <c r="AC410" s="292">
        <f t="shared" si="230"/>
        <v>225</v>
      </c>
      <c r="AD410" s="293"/>
      <c r="AE410" s="293"/>
      <c r="AF410" s="293"/>
      <c r="AG410" s="293"/>
      <c r="AH410" s="293"/>
      <c r="AI410" s="293"/>
      <c r="AJ410" s="293"/>
      <c r="AK410" s="292">
        <f t="shared" si="231"/>
        <v>225</v>
      </c>
      <c r="AL410" s="293"/>
      <c r="AM410" s="292">
        <f t="shared" si="232"/>
        <v>-225</v>
      </c>
      <c r="AN410" s="292">
        <f t="shared" si="233"/>
        <v>225</v>
      </c>
      <c r="AO410" s="292"/>
      <c r="AP410" s="292"/>
      <c r="AQ410" s="292"/>
      <c r="AR410" s="292"/>
      <c r="AS410" s="292"/>
      <c r="AT410" s="292"/>
      <c r="AU410" s="292"/>
      <c r="AV410" s="292">
        <f t="shared" si="234"/>
        <v>225</v>
      </c>
      <c r="AW410" s="293"/>
      <c r="AX410" s="292">
        <f t="shared" si="235"/>
        <v>0</v>
      </c>
      <c r="AZ410" s="143"/>
      <c r="BA410" s="143" t="str">
        <f>IF(F410='База 2019'!AX421,"","!!!!!")</f>
        <v>!!!!!</v>
      </c>
      <c r="BD410" s="143" t="str">
        <f t="shared" si="223"/>
        <v>VIAMED (ДО 31.12.2020)</v>
      </c>
    </row>
    <row r="411" spans="1:56" ht="12">
      <c r="A411" s="288">
        <v>392</v>
      </c>
      <c r="B411" s="348" t="s">
        <v>1169</v>
      </c>
      <c r="C411" s="290" t="s">
        <v>23</v>
      </c>
      <c r="D411" s="345" t="s">
        <v>1120</v>
      </c>
      <c r="E411" s="346">
        <v>120</v>
      </c>
      <c r="F411" s="292">
        <v>-1</v>
      </c>
      <c r="G411" s="353">
        <f t="shared" si="224"/>
        <v>360</v>
      </c>
      <c r="H411" s="466"/>
      <c r="I411" s="293"/>
      <c r="J411" s="293"/>
      <c r="K411" s="293"/>
      <c r="L411" s="293"/>
      <c r="M411" s="293"/>
      <c r="N411" s="293"/>
      <c r="O411" s="292">
        <f t="shared" si="225"/>
        <v>360</v>
      </c>
      <c r="P411" s="293">
        <v>720</v>
      </c>
      <c r="Q411" s="292">
        <f t="shared" si="226"/>
        <v>-361</v>
      </c>
      <c r="R411" s="292">
        <f t="shared" si="227"/>
        <v>360</v>
      </c>
      <c r="S411" s="293"/>
      <c r="T411" s="293"/>
      <c r="U411" s="293">
        <v>660</v>
      </c>
      <c r="V411" s="293"/>
      <c r="W411" s="293"/>
      <c r="X411" s="293"/>
      <c r="Y411" s="293"/>
      <c r="Z411" s="292">
        <f t="shared" si="228"/>
        <v>1020</v>
      </c>
      <c r="AA411" s="292">
        <v>660</v>
      </c>
      <c r="AB411" s="292">
        <f t="shared" si="229"/>
        <v>-1</v>
      </c>
      <c r="AC411" s="292">
        <f t="shared" si="230"/>
        <v>360</v>
      </c>
      <c r="AD411" s="293">
        <v>50</v>
      </c>
      <c r="AE411" s="293">
        <v>100</v>
      </c>
      <c r="AF411" s="293"/>
      <c r="AG411" s="293"/>
      <c r="AH411" s="293">
        <v>100</v>
      </c>
      <c r="AI411" s="293"/>
      <c r="AJ411" s="293"/>
      <c r="AK411" s="292">
        <f t="shared" si="231"/>
        <v>610</v>
      </c>
      <c r="AL411" s="293">
        <v>609</v>
      </c>
      <c r="AM411" s="292">
        <f t="shared" si="232"/>
        <v>0</v>
      </c>
      <c r="AN411" s="292">
        <f t="shared" si="233"/>
        <v>360</v>
      </c>
      <c r="AO411" s="292"/>
      <c r="AP411" s="292">
        <v>208</v>
      </c>
      <c r="AQ411" s="292"/>
      <c r="AR411" s="292"/>
      <c r="AS411" s="292"/>
      <c r="AT411" s="292"/>
      <c r="AU411" s="292"/>
      <c r="AV411" s="292">
        <f t="shared" si="234"/>
        <v>568</v>
      </c>
      <c r="AW411" s="293">
        <v>568</v>
      </c>
      <c r="AX411" s="292">
        <f t="shared" si="235"/>
        <v>0</v>
      </c>
      <c r="AZ411" s="137" t="str">
        <f>IF(F411&gt;P411,"!!!","")</f>
        <v/>
      </c>
      <c r="BA411" s="143" t="str">
        <f>IF(F411='База 2019'!AX422,"","!!!!!")</f>
        <v>!!!!!</v>
      </c>
      <c r="BD411" s="143" t="str">
        <f t="shared" si="223"/>
        <v>VICTORIA</v>
      </c>
    </row>
    <row r="412" spans="1:56" ht="12">
      <c r="A412" s="288">
        <v>393</v>
      </c>
      <c r="B412" s="348" t="s">
        <v>761</v>
      </c>
      <c r="C412" s="290" t="s">
        <v>14</v>
      </c>
      <c r="D412" s="345" t="s">
        <v>12</v>
      </c>
      <c r="E412" s="346">
        <v>50</v>
      </c>
      <c r="F412" s="292">
        <v>0</v>
      </c>
      <c r="G412" s="353">
        <f t="shared" si="224"/>
        <v>150</v>
      </c>
      <c r="H412" s="466"/>
      <c r="I412" s="293"/>
      <c r="J412" s="293"/>
      <c r="K412" s="293"/>
      <c r="L412" s="293"/>
      <c r="M412" s="293"/>
      <c r="N412" s="293"/>
      <c r="O412" s="292">
        <f t="shared" si="225"/>
        <v>150</v>
      </c>
      <c r="P412" s="293">
        <v>150</v>
      </c>
      <c r="Q412" s="292">
        <f t="shared" si="226"/>
        <v>0</v>
      </c>
      <c r="R412" s="292">
        <f t="shared" si="227"/>
        <v>150</v>
      </c>
      <c r="S412" s="293"/>
      <c r="T412" s="293"/>
      <c r="U412" s="293"/>
      <c r="V412" s="293"/>
      <c r="W412" s="293"/>
      <c r="X412" s="293"/>
      <c r="Y412" s="293"/>
      <c r="Z412" s="292">
        <f t="shared" si="228"/>
        <v>150</v>
      </c>
      <c r="AA412" s="292">
        <v>150</v>
      </c>
      <c r="AB412" s="292">
        <f t="shared" si="229"/>
        <v>0</v>
      </c>
      <c r="AC412" s="292">
        <f t="shared" si="230"/>
        <v>150</v>
      </c>
      <c r="AD412" s="293">
        <v>50</v>
      </c>
      <c r="AE412" s="293"/>
      <c r="AF412" s="293"/>
      <c r="AG412" s="293"/>
      <c r="AH412" s="293"/>
      <c r="AI412" s="293"/>
      <c r="AJ412" s="293"/>
      <c r="AK412" s="292">
        <f t="shared" si="231"/>
        <v>200</v>
      </c>
      <c r="AL412" s="293">
        <v>350</v>
      </c>
      <c r="AM412" s="292">
        <f t="shared" si="232"/>
        <v>-150</v>
      </c>
      <c r="AN412" s="292">
        <f t="shared" si="233"/>
        <v>150</v>
      </c>
      <c r="AO412" s="292"/>
      <c r="AP412" s="292"/>
      <c r="AQ412" s="292"/>
      <c r="AR412" s="292"/>
      <c r="AS412" s="292"/>
      <c r="AT412" s="292"/>
      <c r="AU412" s="292"/>
      <c r="AV412" s="292">
        <f t="shared" si="234"/>
        <v>150</v>
      </c>
      <c r="AW412" s="293"/>
      <c r="AX412" s="292">
        <f t="shared" si="235"/>
        <v>0</v>
      </c>
      <c r="AZ412" s="137" t="str">
        <f>IF(F412&gt;P412,"!!!","")</f>
        <v/>
      </c>
      <c r="BA412" s="143" t="str">
        <f>IF(F412='База 2019'!AX423,"","!!!!!")</f>
        <v>!!!!!</v>
      </c>
      <c r="BD412" s="143" t="str">
        <f t="shared" si="223"/>
        <v>VICTORIA-ROM</v>
      </c>
    </row>
    <row r="413" spans="1:56" ht="12">
      <c r="A413" s="288">
        <v>394</v>
      </c>
      <c r="B413" s="344" t="s">
        <v>1507</v>
      </c>
      <c r="C413" s="290" t="s">
        <v>10</v>
      </c>
      <c r="D413" s="345" t="s">
        <v>765</v>
      </c>
      <c r="E413" s="476">
        <v>220</v>
      </c>
      <c r="F413" s="292">
        <v>0</v>
      </c>
      <c r="G413" s="353">
        <f t="shared" si="224"/>
        <v>660</v>
      </c>
      <c r="H413" s="466"/>
      <c r="I413" s="293"/>
      <c r="J413" s="293"/>
      <c r="K413" s="293"/>
      <c r="L413" s="293"/>
      <c r="M413" s="293"/>
      <c r="N413" s="293"/>
      <c r="O413" s="292">
        <f t="shared" si="225"/>
        <v>660</v>
      </c>
      <c r="P413" s="293">
        <v>1420</v>
      </c>
      <c r="Q413" s="292">
        <f t="shared" si="226"/>
        <v>-760</v>
      </c>
      <c r="R413" s="292">
        <f t="shared" si="227"/>
        <v>660</v>
      </c>
      <c r="S413" s="292"/>
      <c r="T413" s="292"/>
      <c r="U413" s="292"/>
      <c r="V413" s="292"/>
      <c r="W413" s="292">
        <v>100</v>
      </c>
      <c r="X413" s="292"/>
      <c r="Y413" s="292"/>
      <c r="Z413" s="292">
        <f t="shared" si="228"/>
        <v>760</v>
      </c>
      <c r="AA413" s="292"/>
      <c r="AB413" s="292">
        <f t="shared" si="229"/>
        <v>0</v>
      </c>
      <c r="AC413" s="292">
        <f t="shared" si="230"/>
        <v>660</v>
      </c>
      <c r="AD413" s="292"/>
      <c r="AE413" s="292"/>
      <c r="AF413" s="292"/>
      <c r="AG413" s="292"/>
      <c r="AH413" s="292"/>
      <c r="AI413" s="292"/>
      <c r="AJ413" s="292"/>
      <c r="AK413" s="292">
        <f t="shared" si="231"/>
        <v>660</v>
      </c>
      <c r="AL413" s="293"/>
      <c r="AM413" s="292">
        <f t="shared" si="232"/>
        <v>660</v>
      </c>
      <c r="AN413" s="292">
        <f t="shared" si="233"/>
        <v>660</v>
      </c>
      <c r="AO413" s="292"/>
      <c r="AP413" s="292"/>
      <c r="AQ413" s="292"/>
      <c r="AR413" s="292"/>
      <c r="AS413" s="292"/>
      <c r="AT413" s="292"/>
      <c r="AU413" s="292"/>
      <c r="AV413" s="292">
        <f t="shared" si="234"/>
        <v>660</v>
      </c>
      <c r="AW413" s="293">
        <v>1320</v>
      </c>
      <c r="AX413" s="292">
        <f t="shared" si="235"/>
        <v>0</v>
      </c>
      <c r="AZ413" s="143"/>
      <c r="BA413" s="143" t="str">
        <f>IF(F413='База 2019'!AX425,"","!!!!!")</f>
        <v/>
      </c>
      <c r="BD413" s="143" t="str">
        <f t="shared" si="223"/>
        <v>VICTORIA-ŢUM</v>
      </c>
    </row>
    <row r="414" spans="1:56" ht="12">
      <c r="A414" s="288">
        <v>395</v>
      </c>
      <c r="B414" s="348" t="s">
        <v>766</v>
      </c>
      <c r="C414" s="290" t="s">
        <v>14</v>
      </c>
      <c r="D414" s="345" t="s">
        <v>328</v>
      </c>
      <c r="E414" s="346">
        <v>160</v>
      </c>
      <c r="F414" s="292">
        <v>0</v>
      </c>
      <c r="G414" s="353">
        <f t="shared" si="224"/>
        <v>480</v>
      </c>
      <c r="H414" s="466"/>
      <c r="I414" s="293"/>
      <c r="J414" s="293"/>
      <c r="K414" s="293"/>
      <c r="L414" s="293"/>
      <c r="M414" s="293"/>
      <c r="N414" s="293"/>
      <c r="O414" s="292">
        <f t="shared" si="225"/>
        <v>480</v>
      </c>
      <c r="P414" s="293">
        <v>480</v>
      </c>
      <c r="Q414" s="292">
        <f t="shared" si="226"/>
        <v>0</v>
      </c>
      <c r="R414" s="292">
        <f t="shared" si="227"/>
        <v>480</v>
      </c>
      <c r="S414" s="292"/>
      <c r="T414" s="292"/>
      <c r="U414" s="292"/>
      <c r="V414" s="292"/>
      <c r="W414" s="292"/>
      <c r="X414" s="292"/>
      <c r="Y414" s="292"/>
      <c r="Z414" s="292">
        <f t="shared" si="228"/>
        <v>480</v>
      </c>
      <c r="AA414" s="292">
        <v>1440</v>
      </c>
      <c r="AB414" s="292">
        <f t="shared" si="229"/>
        <v>-960</v>
      </c>
      <c r="AC414" s="292">
        <f t="shared" si="230"/>
        <v>480</v>
      </c>
      <c r="AD414" s="292"/>
      <c r="AE414" s="292">
        <v>100</v>
      </c>
      <c r="AF414" s="292"/>
      <c r="AG414" s="292"/>
      <c r="AH414" s="292"/>
      <c r="AI414" s="292"/>
      <c r="AJ414" s="292"/>
      <c r="AK414" s="292">
        <f t="shared" si="231"/>
        <v>580</v>
      </c>
      <c r="AL414" s="293"/>
      <c r="AM414" s="292">
        <f t="shared" si="232"/>
        <v>-380</v>
      </c>
      <c r="AN414" s="292">
        <f t="shared" si="233"/>
        <v>480</v>
      </c>
      <c r="AO414" s="292"/>
      <c r="AP414" s="292"/>
      <c r="AQ414" s="292"/>
      <c r="AR414" s="292"/>
      <c r="AS414" s="292"/>
      <c r="AT414" s="292"/>
      <c r="AU414" s="292"/>
      <c r="AV414" s="292">
        <f t="shared" si="234"/>
        <v>480</v>
      </c>
      <c r="AW414" s="293">
        <v>100</v>
      </c>
      <c r="AX414" s="292">
        <f t="shared" si="235"/>
        <v>0</v>
      </c>
      <c r="AZ414" s="143"/>
      <c r="BA414" s="143" t="str">
        <f>IF(F414='База 2019'!AX426,"","!!!!!")</f>
        <v/>
      </c>
      <c r="BD414" s="143" t="str">
        <f t="shared" si="223"/>
        <v>VINAL COCI</v>
      </c>
    </row>
    <row r="415" spans="1:56" ht="12">
      <c r="A415" s="288">
        <v>396</v>
      </c>
      <c r="B415" s="348" t="s">
        <v>1600</v>
      </c>
      <c r="C415" s="290" t="s">
        <v>14</v>
      </c>
      <c r="D415" s="345"/>
      <c r="E415" s="346">
        <v>130</v>
      </c>
      <c r="F415" s="292">
        <v>0</v>
      </c>
      <c r="G415" s="353">
        <f t="shared" si="224"/>
        <v>390</v>
      </c>
      <c r="H415" s="466"/>
      <c r="I415" s="293"/>
      <c r="J415" s="293"/>
      <c r="K415" s="293"/>
      <c r="L415" s="293"/>
      <c r="M415" s="293"/>
      <c r="N415" s="293"/>
      <c r="O415" s="292">
        <f t="shared" si="225"/>
        <v>390</v>
      </c>
      <c r="P415" s="293">
        <v>390</v>
      </c>
      <c r="Q415" s="292">
        <f t="shared" si="226"/>
        <v>0</v>
      </c>
      <c r="R415" s="292">
        <f t="shared" si="227"/>
        <v>390</v>
      </c>
      <c r="S415" s="293"/>
      <c r="T415" s="293"/>
      <c r="U415" s="293"/>
      <c r="V415" s="293"/>
      <c r="W415" s="293"/>
      <c r="X415" s="293"/>
      <c r="Y415" s="293"/>
      <c r="Z415" s="292">
        <f t="shared" si="228"/>
        <v>390</v>
      </c>
      <c r="AA415" s="292"/>
      <c r="AB415" s="292">
        <f t="shared" si="229"/>
        <v>390</v>
      </c>
      <c r="AC415" s="292">
        <f t="shared" si="230"/>
        <v>390</v>
      </c>
      <c r="AD415" s="293"/>
      <c r="AE415" s="293"/>
      <c r="AF415" s="293"/>
      <c r="AG415" s="293"/>
      <c r="AH415" s="293"/>
      <c r="AI415" s="293"/>
      <c r="AJ415" s="293"/>
      <c r="AK415" s="292">
        <f t="shared" si="231"/>
        <v>390</v>
      </c>
      <c r="AL415" s="293">
        <v>1170</v>
      </c>
      <c r="AM415" s="292">
        <f t="shared" si="232"/>
        <v>-390</v>
      </c>
      <c r="AN415" s="292">
        <f t="shared" si="233"/>
        <v>390</v>
      </c>
      <c r="AO415" s="292"/>
      <c r="AP415" s="292">
        <v>157</v>
      </c>
      <c r="AQ415" s="292"/>
      <c r="AR415" s="292"/>
      <c r="AS415" s="292"/>
      <c r="AT415" s="292"/>
      <c r="AU415" s="292"/>
      <c r="AV415" s="292">
        <f t="shared" si="234"/>
        <v>547</v>
      </c>
      <c r="AW415" s="293"/>
      <c r="AX415" s="292">
        <f t="shared" si="235"/>
        <v>157</v>
      </c>
      <c r="AZ415" s="143"/>
      <c r="BA415" s="143" t="str">
        <f>IF(F415='База 2019'!AX427,"","!!!!!")</f>
        <v/>
      </c>
      <c r="BD415" s="143" t="str">
        <f t="shared" si="223"/>
        <v>VINCA-FARM</v>
      </c>
    </row>
    <row r="416" spans="1:56" ht="12">
      <c r="A416" s="288">
        <v>397</v>
      </c>
      <c r="B416" s="348" t="s">
        <v>936</v>
      </c>
      <c r="C416" s="290" t="s">
        <v>14</v>
      </c>
      <c r="D416" s="345" t="s">
        <v>954</v>
      </c>
      <c r="E416" s="346">
        <v>20</v>
      </c>
      <c r="F416" s="292">
        <v>-240</v>
      </c>
      <c r="G416" s="353">
        <f t="shared" si="224"/>
        <v>60</v>
      </c>
      <c r="H416" s="466"/>
      <c r="I416" s="293"/>
      <c r="J416" s="293"/>
      <c r="K416" s="293"/>
      <c r="L416" s="293"/>
      <c r="M416" s="293"/>
      <c r="N416" s="293"/>
      <c r="O416" s="292">
        <f t="shared" si="225"/>
        <v>60</v>
      </c>
      <c r="P416" s="293"/>
      <c r="Q416" s="292">
        <f t="shared" si="226"/>
        <v>-180</v>
      </c>
      <c r="R416" s="292">
        <f t="shared" si="227"/>
        <v>60</v>
      </c>
      <c r="S416" s="293"/>
      <c r="T416" s="293"/>
      <c r="U416" s="293"/>
      <c r="V416" s="293"/>
      <c r="W416" s="293"/>
      <c r="X416" s="293"/>
      <c r="Y416" s="293"/>
      <c r="Z416" s="292">
        <f t="shared" si="228"/>
        <v>60</v>
      </c>
      <c r="AA416" s="292"/>
      <c r="AB416" s="292">
        <f t="shared" si="229"/>
        <v>-120</v>
      </c>
      <c r="AC416" s="292">
        <f t="shared" si="230"/>
        <v>60</v>
      </c>
      <c r="AD416" s="293"/>
      <c r="AE416" s="293"/>
      <c r="AF416" s="293"/>
      <c r="AG416" s="293"/>
      <c r="AH416" s="293"/>
      <c r="AI416" s="293"/>
      <c r="AJ416" s="293"/>
      <c r="AK416" s="292">
        <f t="shared" si="231"/>
        <v>60</v>
      </c>
      <c r="AL416" s="293"/>
      <c r="AM416" s="292">
        <f t="shared" si="232"/>
        <v>-60</v>
      </c>
      <c r="AN416" s="292">
        <f t="shared" si="233"/>
        <v>60</v>
      </c>
      <c r="AO416" s="292"/>
      <c r="AP416" s="292"/>
      <c r="AQ416" s="292"/>
      <c r="AR416" s="292"/>
      <c r="AS416" s="292"/>
      <c r="AT416" s="292"/>
      <c r="AU416" s="292"/>
      <c r="AV416" s="292">
        <f t="shared" si="234"/>
        <v>60</v>
      </c>
      <c r="AW416" s="293"/>
      <c r="AX416" s="292">
        <f t="shared" si="235"/>
        <v>0</v>
      </c>
      <c r="AZ416" s="143"/>
      <c r="BA416" s="143" t="str">
        <f>IF(F416='База 2019'!AX428,"","!!!!!")</f>
        <v>!!!!!</v>
      </c>
      <c r="BD416" s="143" t="str">
        <f t="shared" si="223"/>
        <v>VINURI DE COJUSNA</v>
      </c>
    </row>
    <row r="417" spans="1:56" ht="12">
      <c r="A417" s="288">
        <v>398</v>
      </c>
      <c r="B417" s="348" t="s">
        <v>3295</v>
      </c>
      <c r="C417" s="290" t="s">
        <v>14</v>
      </c>
      <c r="D417" s="345"/>
      <c r="E417" s="346">
        <v>200</v>
      </c>
      <c r="F417" s="292"/>
      <c r="G417" s="353"/>
      <c r="H417" s="466"/>
      <c r="I417" s="293"/>
      <c r="J417" s="293"/>
      <c r="K417" s="293"/>
      <c r="L417" s="293"/>
      <c r="M417" s="293"/>
      <c r="N417" s="293"/>
      <c r="O417" s="292"/>
      <c r="P417" s="293"/>
      <c r="Q417" s="292"/>
      <c r="R417" s="292">
        <v>375</v>
      </c>
      <c r="S417" s="293"/>
      <c r="T417" s="293"/>
      <c r="U417" s="293"/>
      <c r="V417" s="293"/>
      <c r="W417" s="293"/>
      <c r="X417" s="293"/>
      <c r="Y417" s="293"/>
      <c r="Z417" s="292">
        <f t="shared" si="228"/>
        <v>375</v>
      </c>
      <c r="AA417" s="293">
        <v>375</v>
      </c>
      <c r="AB417" s="292">
        <f t="shared" si="229"/>
        <v>0</v>
      </c>
      <c r="AC417" s="292">
        <f t="shared" si="230"/>
        <v>600</v>
      </c>
      <c r="AD417" s="293"/>
      <c r="AE417" s="293"/>
      <c r="AF417" s="293"/>
      <c r="AG417" s="293"/>
      <c r="AH417" s="293"/>
      <c r="AI417" s="293"/>
      <c r="AJ417" s="293"/>
      <c r="AK417" s="292">
        <f t="shared" si="231"/>
        <v>600</v>
      </c>
      <c r="AL417" s="293">
        <v>600</v>
      </c>
      <c r="AM417" s="292">
        <f t="shared" si="232"/>
        <v>0</v>
      </c>
      <c r="AN417" s="292">
        <f t="shared" si="233"/>
        <v>600</v>
      </c>
      <c r="AO417" s="293"/>
      <c r="AP417" s="293"/>
      <c r="AQ417" s="293"/>
      <c r="AR417" s="293"/>
      <c r="AS417" s="293"/>
      <c r="AT417" s="293"/>
      <c r="AU417" s="293"/>
      <c r="AV417" s="292">
        <f t="shared" si="234"/>
        <v>600</v>
      </c>
      <c r="AW417" s="293">
        <v>600</v>
      </c>
      <c r="AX417" s="292">
        <f t="shared" si="235"/>
        <v>0</v>
      </c>
      <c r="AZ417" s="143"/>
      <c r="BA417" s="143" t="str">
        <f>IF(F417='База 2019'!AX430,"","!!!!!")</f>
        <v>!!!!!</v>
      </c>
      <c r="BD417" s="143" t="str">
        <f t="shared" si="223"/>
        <v>VITA LIC</v>
      </c>
    </row>
    <row r="418" spans="1:56" ht="12">
      <c r="A418" s="288">
        <v>399</v>
      </c>
      <c r="B418" s="344" t="s">
        <v>3127</v>
      </c>
      <c r="C418" s="290" t="s">
        <v>10</v>
      </c>
      <c r="D418" s="345" t="s">
        <v>775</v>
      </c>
      <c r="E418" s="476">
        <v>140</v>
      </c>
      <c r="F418" s="292">
        <v>0</v>
      </c>
      <c r="G418" s="353">
        <f t="shared" ref="G418:G425" si="236">E418*3</f>
        <v>420</v>
      </c>
      <c r="H418" s="466">
        <v>50</v>
      </c>
      <c r="I418" s="293"/>
      <c r="J418" s="293"/>
      <c r="K418" s="293"/>
      <c r="L418" s="293"/>
      <c r="M418" s="293"/>
      <c r="N418" s="293"/>
      <c r="O418" s="292">
        <f t="shared" ref="O418:O425" si="237">SUM(G418:N418)</f>
        <v>470</v>
      </c>
      <c r="P418" s="293">
        <v>890</v>
      </c>
      <c r="Q418" s="292">
        <f t="shared" ref="Q418:Q425" si="238">F418+O418-P418</f>
        <v>-420</v>
      </c>
      <c r="R418" s="292">
        <f t="shared" ref="R418:R425" si="239">E418*3</f>
        <v>420</v>
      </c>
      <c r="S418" s="293"/>
      <c r="T418" s="293"/>
      <c r="U418" s="293"/>
      <c r="V418" s="293"/>
      <c r="W418" s="293"/>
      <c r="X418" s="293"/>
      <c r="Y418" s="293"/>
      <c r="Z418" s="292">
        <f t="shared" si="228"/>
        <v>420</v>
      </c>
      <c r="AA418" s="292"/>
      <c r="AB418" s="292">
        <f t="shared" si="229"/>
        <v>0</v>
      </c>
      <c r="AC418" s="292">
        <f t="shared" si="230"/>
        <v>420</v>
      </c>
      <c r="AD418" s="293"/>
      <c r="AE418" s="293"/>
      <c r="AF418" s="293"/>
      <c r="AG418" s="293"/>
      <c r="AH418" s="293"/>
      <c r="AI418" s="293"/>
      <c r="AJ418" s="293"/>
      <c r="AK418" s="292">
        <f t="shared" si="231"/>
        <v>420</v>
      </c>
      <c r="AL418" s="293">
        <v>840</v>
      </c>
      <c r="AM418" s="292">
        <f t="shared" si="232"/>
        <v>-420</v>
      </c>
      <c r="AN418" s="292">
        <f t="shared" si="233"/>
        <v>420</v>
      </c>
      <c r="AO418" s="292"/>
      <c r="AP418" s="292"/>
      <c r="AQ418" s="292"/>
      <c r="AR418" s="292"/>
      <c r="AS418" s="292"/>
      <c r="AT418" s="292"/>
      <c r="AU418" s="292"/>
      <c r="AV418" s="292">
        <f t="shared" si="234"/>
        <v>420</v>
      </c>
      <c r="AW418" s="293"/>
      <c r="AX418" s="292">
        <f t="shared" si="235"/>
        <v>0</v>
      </c>
      <c r="AZ418" s="143"/>
      <c r="BA418" s="143" t="str">
        <f>IF(F418='База 2019'!AX431,"","!!!!!")</f>
        <v/>
      </c>
      <c r="BD418" s="143" t="str">
        <f t="shared" si="223"/>
        <v>VITAMINA</v>
      </c>
    </row>
    <row r="419" spans="1:56" ht="12">
      <c r="A419" s="288">
        <v>400</v>
      </c>
      <c r="B419" s="348" t="s">
        <v>1570</v>
      </c>
      <c r="C419" s="290" t="s">
        <v>14</v>
      </c>
      <c r="D419" s="345"/>
      <c r="E419" s="346">
        <v>200</v>
      </c>
      <c r="F419" s="292">
        <v>0</v>
      </c>
      <c r="G419" s="353">
        <f t="shared" si="236"/>
        <v>600</v>
      </c>
      <c r="H419" s="466"/>
      <c r="I419" s="293"/>
      <c r="J419" s="293"/>
      <c r="K419" s="293"/>
      <c r="L419" s="293"/>
      <c r="M419" s="293"/>
      <c r="N419" s="293"/>
      <c r="O419" s="292">
        <f t="shared" si="237"/>
        <v>600</v>
      </c>
      <c r="P419" s="293">
        <v>1300</v>
      </c>
      <c r="Q419" s="292">
        <f t="shared" si="238"/>
        <v>-700</v>
      </c>
      <c r="R419" s="292">
        <f t="shared" si="239"/>
        <v>600</v>
      </c>
      <c r="S419" s="293"/>
      <c r="T419" s="293"/>
      <c r="U419" s="293"/>
      <c r="V419" s="293"/>
      <c r="W419" s="293">
        <v>100</v>
      </c>
      <c r="X419" s="293"/>
      <c r="Y419" s="293"/>
      <c r="Z419" s="292">
        <f t="shared" si="228"/>
        <v>700</v>
      </c>
      <c r="AA419" s="292"/>
      <c r="AB419" s="292">
        <f t="shared" si="229"/>
        <v>0</v>
      </c>
      <c r="AC419" s="292">
        <f t="shared" si="230"/>
        <v>600</v>
      </c>
      <c r="AD419" s="293"/>
      <c r="AE419" s="293"/>
      <c r="AF419" s="293"/>
      <c r="AG419" s="293"/>
      <c r="AH419" s="293"/>
      <c r="AI419" s="293"/>
      <c r="AJ419" s="293"/>
      <c r="AK419" s="292">
        <f t="shared" si="231"/>
        <v>600</v>
      </c>
      <c r="AL419" s="293">
        <v>1200</v>
      </c>
      <c r="AM419" s="292">
        <f t="shared" si="232"/>
        <v>-600</v>
      </c>
      <c r="AN419" s="292">
        <f t="shared" si="233"/>
        <v>600</v>
      </c>
      <c r="AO419" s="292"/>
      <c r="AP419" s="292"/>
      <c r="AQ419" s="292"/>
      <c r="AR419" s="292"/>
      <c r="AS419" s="292"/>
      <c r="AT419" s="292"/>
      <c r="AU419" s="292"/>
      <c r="AV419" s="292">
        <f t="shared" si="234"/>
        <v>600</v>
      </c>
      <c r="AW419" s="293"/>
      <c r="AX419" s="292">
        <f t="shared" si="235"/>
        <v>0</v>
      </c>
      <c r="AZ419" s="143"/>
      <c r="BA419" s="143" t="str">
        <f>IF(F419='База 2019'!AX432,"","!!!!!")</f>
        <v/>
      </c>
      <c r="BD419" s="143" t="str">
        <f t="shared" si="223"/>
        <v>VITARSERVICE</v>
      </c>
    </row>
    <row r="420" spans="1:56" ht="12">
      <c r="A420" s="288">
        <v>401</v>
      </c>
      <c r="B420" s="469" t="s">
        <v>776</v>
      </c>
      <c r="C420" s="290" t="s">
        <v>14</v>
      </c>
      <c r="D420" s="474"/>
      <c r="E420" s="476">
        <v>85</v>
      </c>
      <c r="F420" s="292">
        <v>0</v>
      </c>
      <c r="G420" s="353">
        <f t="shared" si="236"/>
        <v>255</v>
      </c>
      <c r="H420" s="466"/>
      <c r="I420" s="293"/>
      <c r="J420" s="293"/>
      <c r="K420" s="293"/>
      <c r="L420" s="293"/>
      <c r="M420" s="293"/>
      <c r="N420" s="293"/>
      <c r="O420" s="292">
        <f t="shared" si="237"/>
        <v>255</v>
      </c>
      <c r="P420" s="293"/>
      <c r="Q420" s="292">
        <f t="shared" si="238"/>
        <v>255</v>
      </c>
      <c r="R420" s="292">
        <f t="shared" si="239"/>
        <v>255</v>
      </c>
      <c r="S420" s="293"/>
      <c r="T420" s="293"/>
      <c r="U420" s="293"/>
      <c r="V420" s="293"/>
      <c r="W420" s="293"/>
      <c r="X420" s="293"/>
      <c r="Y420" s="293"/>
      <c r="Z420" s="292">
        <f t="shared" si="228"/>
        <v>255</v>
      </c>
      <c r="AA420" s="292"/>
      <c r="AB420" s="292">
        <f t="shared" si="229"/>
        <v>510</v>
      </c>
      <c r="AC420" s="292">
        <f t="shared" si="230"/>
        <v>255</v>
      </c>
      <c r="AD420" s="293"/>
      <c r="AE420" s="293"/>
      <c r="AF420" s="293"/>
      <c r="AG420" s="293"/>
      <c r="AH420" s="293"/>
      <c r="AI420" s="293"/>
      <c r="AJ420" s="293"/>
      <c r="AK420" s="292">
        <f t="shared" si="231"/>
        <v>255</v>
      </c>
      <c r="AL420" s="293">
        <v>1020</v>
      </c>
      <c r="AM420" s="292">
        <f t="shared" si="232"/>
        <v>-255</v>
      </c>
      <c r="AN420" s="292">
        <f t="shared" si="233"/>
        <v>255</v>
      </c>
      <c r="AO420" s="292"/>
      <c r="AP420" s="292"/>
      <c r="AQ420" s="292"/>
      <c r="AR420" s="292"/>
      <c r="AS420" s="292"/>
      <c r="AT420" s="292"/>
      <c r="AU420" s="292"/>
      <c r="AV420" s="292">
        <f t="shared" si="234"/>
        <v>255</v>
      </c>
      <c r="AW420" s="293"/>
      <c r="AX420" s="292">
        <f t="shared" si="235"/>
        <v>0</v>
      </c>
      <c r="AZ420" s="143"/>
      <c r="BA420" s="143" t="str">
        <f>IF(F420='База 2019'!AX433,"","!!!!!")</f>
        <v/>
      </c>
      <c r="BD420" s="143" t="str">
        <f t="shared" si="223"/>
        <v>VITECONTRACT</v>
      </c>
    </row>
    <row r="421" spans="1:56" ht="12">
      <c r="A421" s="288">
        <v>402</v>
      </c>
      <c r="B421" s="348" t="s">
        <v>777</v>
      </c>
      <c r="C421" s="290" t="s">
        <v>23</v>
      </c>
      <c r="D421" s="345" t="s">
        <v>911</v>
      </c>
      <c r="E421" s="346">
        <v>70</v>
      </c>
      <c r="F421" s="292">
        <v>0</v>
      </c>
      <c r="G421" s="353">
        <f t="shared" si="236"/>
        <v>210</v>
      </c>
      <c r="H421" s="466"/>
      <c r="I421" s="293"/>
      <c r="J421" s="293"/>
      <c r="K421" s="293"/>
      <c r="L421" s="293"/>
      <c r="M421" s="293"/>
      <c r="N421" s="293"/>
      <c r="O421" s="292">
        <f t="shared" si="237"/>
        <v>210</v>
      </c>
      <c r="P421" s="293"/>
      <c r="Q421" s="292">
        <f t="shared" si="238"/>
        <v>210</v>
      </c>
      <c r="R421" s="292">
        <f t="shared" si="239"/>
        <v>210</v>
      </c>
      <c r="S421" s="292"/>
      <c r="T421" s="292"/>
      <c r="U421" s="292"/>
      <c r="V421" s="292"/>
      <c r="W421" s="292"/>
      <c r="X421" s="292"/>
      <c r="Y421" s="292"/>
      <c r="Z421" s="292">
        <f t="shared" si="228"/>
        <v>210</v>
      </c>
      <c r="AA421" s="292">
        <v>840</v>
      </c>
      <c r="AB421" s="292">
        <f t="shared" si="229"/>
        <v>-420</v>
      </c>
      <c r="AC421" s="292">
        <f t="shared" si="230"/>
        <v>210</v>
      </c>
      <c r="AD421" s="292"/>
      <c r="AE421" s="292"/>
      <c r="AF421" s="292"/>
      <c r="AG421" s="292"/>
      <c r="AH421" s="292"/>
      <c r="AI421" s="292"/>
      <c r="AJ421" s="292"/>
      <c r="AK421" s="292">
        <f t="shared" si="231"/>
        <v>210</v>
      </c>
      <c r="AL421" s="293"/>
      <c r="AM421" s="292">
        <f t="shared" si="232"/>
        <v>-210</v>
      </c>
      <c r="AN421" s="292">
        <f t="shared" si="233"/>
        <v>210</v>
      </c>
      <c r="AO421" s="292">
        <v>50</v>
      </c>
      <c r="AP421" s="292">
        <v>100</v>
      </c>
      <c r="AQ421" s="292"/>
      <c r="AR421" s="292"/>
      <c r="AS421" s="292"/>
      <c r="AT421" s="292"/>
      <c r="AU421" s="292"/>
      <c r="AV421" s="292">
        <f t="shared" si="234"/>
        <v>360</v>
      </c>
      <c r="AW421" s="293">
        <v>150</v>
      </c>
      <c r="AX421" s="292">
        <f t="shared" si="235"/>
        <v>0</v>
      </c>
      <c r="AZ421" s="137" t="str">
        <f>IF(F421&gt;P421,"!!!","")</f>
        <v/>
      </c>
      <c r="BA421" s="143" t="str">
        <f>IF(F421='База 2019'!AX434,"","!!!!!")</f>
        <v/>
      </c>
      <c r="BD421" s="143" t="str">
        <f t="shared" si="223"/>
        <v>VIV</v>
      </c>
    </row>
    <row r="422" spans="1:56" ht="12">
      <c r="A422" s="288">
        <v>403</v>
      </c>
      <c r="B422" s="348" t="s">
        <v>1473</v>
      </c>
      <c r="C422" s="290" t="s">
        <v>23</v>
      </c>
      <c r="D422" s="345"/>
      <c r="E422" s="346">
        <v>140</v>
      </c>
      <c r="F422" s="292">
        <v>50</v>
      </c>
      <c r="G422" s="353">
        <f t="shared" si="236"/>
        <v>420</v>
      </c>
      <c r="H422" s="466"/>
      <c r="I422" s="293"/>
      <c r="J422" s="293"/>
      <c r="K422" s="293"/>
      <c r="L422" s="293"/>
      <c r="M422" s="293"/>
      <c r="N422" s="293"/>
      <c r="O422" s="292">
        <f t="shared" si="237"/>
        <v>420</v>
      </c>
      <c r="P422" s="293"/>
      <c r="Q422" s="292">
        <f t="shared" si="238"/>
        <v>470</v>
      </c>
      <c r="R422" s="292">
        <f t="shared" si="239"/>
        <v>420</v>
      </c>
      <c r="S422" s="293"/>
      <c r="T422" s="293"/>
      <c r="U422" s="293"/>
      <c r="V422" s="293"/>
      <c r="W422" s="293"/>
      <c r="X422" s="293"/>
      <c r="Y422" s="293"/>
      <c r="Z422" s="292">
        <f t="shared" si="228"/>
        <v>420</v>
      </c>
      <c r="AA422" s="292"/>
      <c r="AB422" s="292">
        <f t="shared" si="229"/>
        <v>890</v>
      </c>
      <c r="AC422" s="292">
        <f t="shared" si="230"/>
        <v>420</v>
      </c>
      <c r="AD422" s="293"/>
      <c r="AE422" s="293"/>
      <c r="AF422" s="293"/>
      <c r="AG422" s="293"/>
      <c r="AH422" s="293"/>
      <c r="AI422" s="293"/>
      <c r="AJ422" s="293"/>
      <c r="AK422" s="292">
        <f t="shared" si="231"/>
        <v>420</v>
      </c>
      <c r="AL422" s="293">
        <v>1730</v>
      </c>
      <c r="AM422" s="292">
        <f t="shared" si="232"/>
        <v>-420</v>
      </c>
      <c r="AN422" s="292">
        <f t="shared" si="233"/>
        <v>420</v>
      </c>
      <c r="AO422" s="292"/>
      <c r="AP422" s="292"/>
      <c r="AQ422" s="292"/>
      <c r="AR422" s="292"/>
      <c r="AS422" s="292"/>
      <c r="AT422" s="292"/>
      <c r="AU422" s="292"/>
      <c r="AV422" s="292">
        <f t="shared" si="234"/>
        <v>420</v>
      </c>
      <c r="AW422" s="293"/>
      <c r="AX422" s="292">
        <f t="shared" si="235"/>
        <v>0</v>
      </c>
      <c r="AZ422" s="137" t="str">
        <f>IF(F422&gt;P422,"!!!","")</f>
        <v>!!!</v>
      </c>
      <c r="BA422" s="143" t="str">
        <f>IF(F422='База 2019'!AX435,"","!!!!!")</f>
        <v/>
      </c>
      <c r="BD422" s="143" t="str">
        <f t="shared" si="223"/>
        <v>VODӐ</v>
      </c>
    </row>
    <row r="423" spans="1:56" ht="12">
      <c r="A423" s="288">
        <v>404</v>
      </c>
      <c r="B423" s="344" t="s">
        <v>3128</v>
      </c>
      <c r="C423" s="290" t="s">
        <v>10</v>
      </c>
      <c r="D423" s="345" t="s">
        <v>784</v>
      </c>
      <c r="E423" s="476">
        <v>140</v>
      </c>
      <c r="F423" s="292">
        <v>0</v>
      </c>
      <c r="G423" s="353">
        <f t="shared" si="236"/>
        <v>420</v>
      </c>
      <c r="H423" s="466"/>
      <c r="I423" s="293"/>
      <c r="J423" s="293"/>
      <c r="K423" s="293"/>
      <c r="L423" s="293"/>
      <c r="M423" s="293"/>
      <c r="N423" s="293"/>
      <c r="O423" s="292">
        <f t="shared" si="237"/>
        <v>420</v>
      </c>
      <c r="P423" s="293">
        <v>420</v>
      </c>
      <c r="Q423" s="292">
        <f t="shared" si="238"/>
        <v>0</v>
      </c>
      <c r="R423" s="292">
        <f t="shared" si="239"/>
        <v>420</v>
      </c>
      <c r="S423" s="292"/>
      <c r="T423" s="292"/>
      <c r="U423" s="292"/>
      <c r="V423" s="292"/>
      <c r="W423" s="292"/>
      <c r="X423" s="292"/>
      <c r="Y423" s="292"/>
      <c r="Z423" s="292">
        <f t="shared" si="228"/>
        <v>420</v>
      </c>
      <c r="AA423" s="292">
        <v>420</v>
      </c>
      <c r="AB423" s="292">
        <f t="shared" si="229"/>
        <v>0</v>
      </c>
      <c r="AC423" s="292">
        <f t="shared" si="230"/>
        <v>420</v>
      </c>
      <c r="AD423" s="293"/>
      <c r="AE423" s="292"/>
      <c r="AF423" s="292"/>
      <c r="AG423" s="292"/>
      <c r="AH423" s="292"/>
      <c r="AI423" s="292"/>
      <c r="AJ423" s="292"/>
      <c r="AK423" s="292">
        <f t="shared" si="231"/>
        <v>420</v>
      </c>
      <c r="AL423" s="293">
        <v>840</v>
      </c>
      <c r="AM423" s="292">
        <f t="shared" si="232"/>
        <v>-420</v>
      </c>
      <c r="AN423" s="292">
        <f t="shared" si="233"/>
        <v>420</v>
      </c>
      <c r="AO423" s="292"/>
      <c r="AP423" s="292"/>
      <c r="AQ423" s="292"/>
      <c r="AR423" s="292"/>
      <c r="AS423" s="292"/>
      <c r="AT423" s="292"/>
      <c r="AU423" s="292"/>
      <c r="AV423" s="292">
        <f t="shared" si="234"/>
        <v>420</v>
      </c>
      <c r="AW423" s="293">
        <v>420</v>
      </c>
      <c r="AX423" s="292">
        <f t="shared" si="235"/>
        <v>-420</v>
      </c>
      <c r="AZ423" s="143"/>
      <c r="BA423" s="143" t="str">
        <f>IF(F423='База 2019'!AX436,"","!!!!!")</f>
        <v/>
      </c>
      <c r="BD423" s="143" t="str">
        <f t="shared" si="223"/>
        <v>VOEVOD</v>
      </c>
    </row>
    <row r="424" spans="1:56" ht="12">
      <c r="A424" s="288">
        <v>405</v>
      </c>
      <c r="B424" s="344" t="s">
        <v>1509</v>
      </c>
      <c r="C424" s="290" t="s">
        <v>10</v>
      </c>
      <c r="D424" s="345" t="s">
        <v>788</v>
      </c>
      <c r="E424" s="476">
        <v>195</v>
      </c>
      <c r="F424" s="292">
        <v>0</v>
      </c>
      <c r="G424" s="353">
        <f t="shared" si="236"/>
        <v>585</v>
      </c>
      <c r="H424" s="466"/>
      <c r="I424" s="293"/>
      <c r="J424" s="293"/>
      <c r="K424" s="293"/>
      <c r="L424" s="293"/>
      <c r="M424" s="293"/>
      <c r="N424" s="293"/>
      <c r="O424" s="292">
        <f t="shared" si="237"/>
        <v>585</v>
      </c>
      <c r="P424" s="293"/>
      <c r="Q424" s="292">
        <f t="shared" si="238"/>
        <v>585</v>
      </c>
      <c r="R424" s="292">
        <f t="shared" si="239"/>
        <v>585</v>
      </c>
      <c r="S424" s="293">
        <v>50</v>
      </c>
      <c r="T424" s="293"/>
      <c r="U424" s="293"/>
      <c r="V424" s="293"/>
      <c r="W424" s="293">
        <v>100</v>
      </c>
      <c r="X424" s="293"/>
      <c r="Y424" s="293"/>
      <c r="Z424" s="292">
        <f t="shared" si="228"/>
        <v>735</v>
      </c>
      <c r="AA424" s="292">
        <v>1320</v>
      </c>
      <c r="AB424" s="292">
        <f t="shared" si="229"/>
        <v>0</v>
      </c>
      <c r="AC424" s="292">
        <f t="shared" si="230"/>
        <v>585</v>
      </c>
      <c r="AD424" s="293">
        <v>50</v>
      </c>
      <c r="AE424" s="293"/>
      <c r="AF424" s="293"/>
      <c r="AG424" s="293"/>
      <c r="AH424" s="293"/>
      <c r="AI424" s="293"/>
      <c r="AJ424" s="293"/>
      <c r="AK424" s="292">
        <f t="shared" si="231"/>
        <v>635</v>
      </c>
      <c r="AL424" s="293">
        <v>1855</v>
      </c>
      <c r="AM424" s="292">
        <f t="shared" si="232"/>
        <v>-1220</v>
      </c>
      <c r="AN424" s="292">
        <f t="shared" si="233"/>
        <v>585</v>
      </c>
      <c r="AO424" s="292"/>
      <c r="AP424" s="292">
        <v>100</v>
      </c>
      <c r="AQ424" s="292"/>
      <c r="AR424" s="292"/>
      <c r="AS424" s="292"/>
      <c r="AT424" s="292"/>
      <c r="AU424" s="292"/>
      <c r="AV424" s="292">
        <f t="shared" si="234"/>
        <v>685</v>
      </c>
      <c r="AW424" s="293">
        <v>100</v>
      </c>
      <c r="AX424" s="292">
        <f t="shared" si="235"/>
        <v>-635</v>
      </c>
      <c r="AZ424" s="143"/>
      <c r="BA424" s="143" t="str">
        <f>IF(F424='База 2019'!AX437,"","!!!!!")</f>
        <v/>
      </c>
      <c r="BD424" s="143" t="str">
        <f t="shared" si="223"/>
        <v>VOLAN</v>
      </c>
    </row>
    <row r="425" spans="1:56" ht="12">
      <c r="A425" s="288">
        <v>406</v>
      </c>
      <c r="B425" s="348" t="s">
        <v>1508</v>
      </c>
      <c r="C425" s="290" t="s">
        <v>14</v>
      </c>
      <c r="D425" s="345" t="s">
        <v>12</v>
      </c>
      <c r="E425" s="346">
        <v>450</v>
      </c>
      <c r="F425" s="292">
        <v>0</v>
      </c>
      <c r="G425" s="353">
        <f t="shared" si="236"/>
        <v>1350</v>
      </c>
      <c r="H425" s="466"/>
      <c r="I425" s="293"/>
      <c r="J425" s="293"/>
      <c r="K425" s="293"/>
      <c r="L425" s="293"/>
      <c r="M425" s="293"/>
      <c r="N425" s="293"/>
      <c r="O425" s="292">
        <f t="shared" si="237"/>
        <v>1350</v>
      </c>
      <c r="P425" s="293">
        <v>1350</v>
      </c>
      <c r="Q425" s="292">
        <f t="shared" si="238"/>
        <v>0</v>
      </c>
      <c r="R425" s="292">
        <f t="shared" si="239"/>
        <v>1350</v>
      </c>
      <c r="S425" s="292">
        <v>50</v>
      </c>
      <c r="T425" s="292"/>
      <c r="U425" s="292"/>
      <c r="V425" s="292"/>
      <c r="W425" s="292">
        <v>100</v>
      </c>
      <c r="X425" s="292"/>
      <c r="Y425" s="292">
        <v>50</v>
      </c>
      <c r="Z425" s="292">
        <f t="shared" si="228"/>
        <v>1550</v>
      </c>
      <c r="AA425" s="292">
        <v>1350</v>
      </c>
      <c r="AB425" s="292">
        <f t="shared" si="229"/>
        <v>200</v>
      </c>
      <c r="AC425" s="292">
        <f t="shared" si="230"/>
        <v>1350</v>
      </c>
      <c r="AD425" s="292"/>
      <c r="AE425" s="292">
        <v>100</v>
      </c>
      <c r="AF425" s="292"/>
      <c r="AG425" s="292"/>
      <c r="AH425" s="292"/>
      <c r="AI425" s="292"/>
      <c r="AJ425" s="292"/>
      <c r="AK425" s="292">
        <f t="shared" si="231"/>
        <v>1450</v>
      </c>
      <c r="AL425" s="293">
        <v>1550</v>
      </c>
      <c r="AM425" s="292">
        <f t="shared" si="232"/>
        <v>100</v>
      </c>
      <c r="AN425" s="292">
        <f t="shared" si="233"/>
        <v>1350</v>
      </c>
      <c r="AO425" s="292"/>
      <c r="AP425" s="292"/>
      <c r="AQ425" s="292"/>
      <c r="AR425" s="292"/>
      <c r="AS425" s="292"/>
      <c r="AT425" s="292"/>
      <c r="AU425" s="292"/>
      <c r="AV425" s="292">
        <f t="shared" si="234"/>
        <v>1350</v>
      </c>
      <c r="AW425" s="293">
        <v>1450</v>
      </c>
      <c r="AX425" s="292">
        <f t="shared" si="235"/>
        <v>0</v>
      </c>
      <c r="AZ425" s="143"/>
      <c r="BA425" s="143" t="str">
        <f>IF(F425='База 2019'!AX438,"","!!!!!")</f>
        <v/>
      </c>
      <c r="BD425" s="143" t="str">
        <f t="shared" si="223"/>
        <v>VOLAN-AUTOTRANS</v>
      </c>
    </row>
    <row r="426" spans="1:56" ht="12">
      <c r="A426" s="288">
        <v>407</v>
      </c>
      <c r="B426" s="468" t="s">
        <v>3129</v>
      </c>
      <c r="C426" s="311" t="s">
        <v>30</v>
      </c>
      <c r="D426" s="473" t="s">
        <v>959</v>
      </c>
      <c r="E426" s="412"/>
      <c r="F426" s="413"/>
      <c r="G426" s="482"/>
      <c r="H426" s="483"/>
      <c r="I426" s="300"/>
      <c r="J426" s="300"/>
      <c r="K426" s="300"/>
      <c r="L426" s="300"/>
      <c r="M426" s="300"/>
      <c r="N426" s="300"/>
      <c r="O426" s="299"/>
      <c r="P426" s="300"/>
      <c r="Q426" s="300"/>
      <c r="R426" s="299"/>
      <c r="S426" s="300"/>
      <c r="T426" s="300"/>
      <c r="U426" s="300"/>
      <c r="V426" s="300"/>
      <c r="W426" s="300"/>
      <c r="X426" s="300"/>
      <c r="Y426" s="300"/>
      <c r="Z426" s="299"/>
      <c r="AA426" s="300"/>
      <c r="AB426" s="300"/>
      <c r="AC426" s="300"/>
      <c r="AD426" s="300"/>
      <c r="AE426" s="300"/>
      <c r="AF426" s="300"/>
      <c r="AG426" s="300"/>
      <c r="AH426" s="300"/>
      <c r="AI426" s="300"/>
      <c r="AJ426" s="300"/>
      <c r="AK426" s="300"/>
      <c r="AL426" s="300"/>
      <c r="AM426" s="300"/>
      <c r="AN426" s="300"/>
      <c r="AO426" s="300"/>
      <c r="AP426" s="300"/>
      <c r="AQ426" s="300"/>
      <c r="AR426" s="300"/>
      <c r="AS426" s="300"/>
      <c r="AT426" s="300"/>
      <c r="AU426" s="300"/>
      <c r="AV426" s="300"/>
      <c r="AW426" s="300"/>
      <c r="AX426" s="300"/>
      <c r="AZ426" s="143"/>
      <c r="BA426" s="143" t="str">
        <f>IF(F426='База 2019'!AX439,"","!!!!!")</f>
        <v/>
      </c>
      <c r="BD426" s="143" t="str">
        <f t="shared" si="223"/>
        <v>VONDEL (СТОП С 3 КВ.2011)</v>
      </c>
    </row>
    <row r="427" spans="1:56" ht="12">
      <c r="A427" s="288">
        <v>408</v>
      </c>
      <c r="B427" s="348" t="s">
        <v>789</v>
      </c>
      <c r="C427" s="290" t="s">
        <v>23</v>
      </c>
      <c r="D427" s="345" t="s">
        <v>791</v>
      </c>
      <c r="E427" s="346">
        <v>95</v>
      </c>
      <c r="F427" s="292">
        <v>0</v>
      </c>
      <c r="G427" s="353">
        <f t="shared" ref="G427:G432" si="240">E427*3</f>
        <v>285</v>
      </c>
      <c r="H427" s="466"/>
      <c r="I427" s="293"/>
      <c r="J427" s="293"/>
      <c r="K427" s="293"/>
      <c r="L427" s="293"/>
      <c r="M427" s="293"/>
      <c r="N427" s="293"/>
      <c r="O427" s="292">
        <f t="shared" ref="O427:O432" si="241">SUM(G427:N427)</f>
        <v>285</v>
      </c>
      <c r="P427" s="293"/>
      <c r="Q427" s="292">
        <f t="shared" ref="Q427:Q432" si="242">F427+O427-P427</f>
        <v>285</v>
      </c>
      <c r="R427" s="292">
        <f>E427*3</f>
        <v>285</v>
      </c>
      <c r="S427" s="293"/>
      <c r="T427" s="293"/>
      <c r="U427" s="293"/>
      <c r="V427" s="293"/>
      <c r="W427" s="293"/>
      <c r="X427" s="293"/>
      <c r="Y427" s="293"/>
      <c r="Z427" s="292">
        <f t="shared" ref="Z427:Z432" si="243">SUM(R427:Y427)</f>
        <v>285</v>
      </c>
      <c r="AA427" s="293">
        <v>570</v>
      </c>
      <c r="AB427" s="292">
        <f t="shared" ref="AB427:AB432" si="244">Q427+Z427-AA427</f>
        <v>0</v>
      </c>
      <c r="AC427" s="292">
        <f>$E427*3</f>
        <v>285</v>
      </c>
      <c r="AD427" s="293"/>
      <c r="AE427" s="293"/>
      <c r="AF427" s="293"/>
      <c r="AG427" s="293"/>
      <c r="AH427" s="293"/>
      <c r="AI427" s="293"/>
      <c r="AJ427" s="293"/>
      <c r="AK427" s="292">
        <f t="shared" ref="AK427:AK432" si="245">SUM(AC427:AJ427)</f>
        <v>285</v>
      </c>
      <c r="AL427" s="293"/>
      <c r="AM427" s="292">
        <f t="shared" ref="AM427:AM432" si="246">AB427+AK427-AL427</f>
        <v>285</v>
      </c>
      <c r="AN427" s="292">
        <f>$E427*3</f>
        <v>285</v>
      </c>
      <c r="AO427" s="293"/>
      <c r="AP427" s="293"/>
      <c r="AQ427" s="293"/>
      <c r="AR427" s="293"/>
      <c r="AS427" s="293"/>
      <c r="AT427" s="293"/>
      <c r="AU427" s="293"/>
      <c r="AV427" s="292">
        <f t="shared" ref="AV427:AV432" si="247">SUM(AN427:AU427)</f>
        <v>285</v>
      </c>
      <c r="AW427" s="293">
        <v>285</v>
      </c>
      <c r="AX427" s="292">
        <f t="shared" ref="AX427:AX432" si="248">AM427+AV427-AW427</f>
        <v>285</v>
      </c>
      <c r="AZ427" s="137" t="str">
        <f>IF(F427&gt;P427,"!!!","")</f>
        <v/>
      </c>
      <c r="BA427" s="143" t="str">
        <f>IF(F427='База 2019'!AX440,"","!!!!!")</f>
        <v/>
      </c>
      <c r="BD427" s="143" t="str">
        <f t="shared" si="223"/>
        <v>VOTUM</v>
      </c>
    </row>
    <row r="428" spans="1:56" ht="12">
      <c r="A428" s="288">
        <v>409</v>
      </c>
      <c r="B428" s="348" t="s">
        <v>792</v>
      </c>
      <c r="C428" s="290" t="s">
        <v>14</v>
      </c>
      <c r="D428" s="345" t="s">
        <v>12</v>
      </c>
      <c r="E428" s="346">
        <v>95</v>
      </c>
      <c r="F428" s="292">
        <v>285</v>
      </c>
      <c r="G428" s="353">
        <f t="shared" si="240"/>
        <v>285</v>
      </c>
      <c r="H428" s="466"/>
      <c r="I428" s="293"/>
      <c r="J428" s="293"/>
      <c r="K428" s="293"/>
      <c r="L428" s="293"/>
      <c r="M428" s="293"/>
      <c r="N428" s="293"/>
      <c r="O428" s="292">
        <f t="shared" si="241"/>
        <v>285</v>
      </c>
      <c r="P428" s="293">
        <v>570</v>
      </c>
      <c r="Q428" s="292">
        <f t="shared" si="242"/>
        <v>0</v>
      </c>
      <c r="R428" s="292">
        <f>E428*3</f>
        <v>285</v>
      </c>
      <c r="S428" s="292">
        <v>50</v>
      </c>
      <c r="T428" s="292"/>
      <c r="U428" s="292"/>
      <c r="V428" s="292"/>
      <c r="W428" s="292">
        <v>100</v>
      </c>
      <c r="X428" s="292"/>
      <c r="Y428" s="292"/>
      <c r="Z428" s="292">
        <f t="shared" si="243"/>
        <v>435</v>
      </c>
      <c r="AA428" s="293">
        <v>435</v>
      </c>
      <c r="AB428" s="292">
        <f t="shared" si="244"/>
        <v>0</v>
      </c>
      <c r="AC428" s="292">
        <f>$E428*3</f>
        <v>285</v>
      </c>
      <c r="AD428" s="292"/>
      <c r="AE428" s="292">
        <v>100</v>
      </c>
      <c r="AF428" s="292"/>
      <c r="AG428" s="292"/>
      <c r="AH428" s="292"/>
      <c r="AI428" s="292"/>
      <c r="AJ428" s="292"/>
      <c r="AK428" s="292">
        <f t="shared" si="245"/>
        <v>385</v>
      </c>
      <c r="AL428" s="293">
        <v>385</v>
      </c>
      <c r="AM428" s="292">
        <f t="shared" si="246"/>
        <v>0</v>
      </c>
      <c r="AN428" s="292">
        <f>$E428*3</f>
        <v>285</v>
      </c>
      <c r="AO428" s="293"/>
      <c r="AP428" s="293"/>
      <c r="AQ428" s="293"/>
      <c r="AR428" s="293"/>
      <c r="AS428" s="293"/>
      <c r="AT428" s="293"/>
      <c r="AU428" s="293"/>
      <c r="AV428" s="292">
        <f t="shared" si="247"/>
        <v>285</v>
      </c>
      <c r="AW428" s="293">
        <v>285</v>
      </c>
      <c r="AX428" s="292">
        <f t="shared" si="248"/>
        <v>0</v>
      </c>
      <c r="AZ428" s="143"/>
      <c r="BA428" s="143" t="str">
        <f>IF(F428='База 2019'!AX441,"","!!!!!")</f>
        <v/>
      </c>
      <c r="BD428" s="143" t="str">
        <f t="shared" si="223"/>
        <v>VULDIS</v>
      </c>
    </row>
    <row r="429" spans="1:56" ht="12">
      <c r="A429" s="288">
        <v>410</v>
      </c>
      <c r="B429" s="348" t="s">
        <v>1510</v>
      </c>
      <c r="C429" s="290" t="s">
        <v>14</v>
      </c>
      <c r="D429" s="345" t="s">
        <v>796</v>
      </c>
      <c r="E429" s="346">
        <v>165</v>
      </c>
      <c r="F429" s="292">
        <v>0</v>
      </c>
      <c r="G429" s="353">
        <f t="shared" si="240"/>
        <v>495</v>
      </c>
      <c r="H429" s="466"/>
      <c r="I429" s="293"/>
      <c r="J429" s="293"/>
      <c r="K429" s="293"/>
      <c r="L429" s="293"/>
      <c r="M429" s="293"/>
      <c r="N429" s="293"/>
      <c r="O429" s="292">
        <f t="shared" si="241"/>
        <v>495</v>
      </c>
      <c r="P429" s="293">
        <v>990</v>
      </c>
      <c r="Q429" s="292">
        <f t="shared" si="242"/>
        <v>-495</v>
      </c>
      <c r="R429" s="292">
        <f>E429*3</f>
        <v>495</v>
      </c>
      <c r="S429" s="292"/>
      <c r="T429" s="292"/>
      <c r="U429" s="292"/>
      <c r="V429" s="292"/>
      <c r="W429" s="292"/>
      <c r="X429" s="292"/>
      <c r="Y429" s="292"/>
      <c r="Z429" s="292">
        <f t="shared" si="243"/>
        <v>495</v>
      </c>
      <c r="AA429" s="293"/>
      <c r="AB429" s="292">
        <f t="shared" si="244"/>
        <v>0</v>
      </c>
      <c r="AC429" s="292">
        <f>$E429*3</f>
        <v>495</v>
      </c>
      <c r="AD429" s="292"/>
      <c r="AE429" s="292"/>
      <c r="AF429" s="292"/>
      <c r="AG429" s="292"/>
      <c r="AH429" s="292"/>
      <c r="AI429" s="292"/>
      <c r="AJ429" s="292"/>
      <c r="AK429" s="292">
        <f t="shared" si="245"/>
        <v>495</v>
      </c>
      <c r="AL429" s="293"/>
      <c r="AM429" s="292">
        <f t="shared" si="246"/>
        <v>495</v>
      </c>
      <c r="AN429" s="292">
        <f>$E429*3</f>
        <v>495</v>
      </c>
      <c r="AO429" s="293"/>
      <c r="AP429" s="293"/>
      <c r="AQ429" s="293"/>
      <c r="AR429" s="293"/>
      <c r="AS429" s="293"/>
      <c r="AT429" s="293"/>
      <c r="AU429" s="293"/>
      <c r="AV429" s="292">
        <f t="shared" si="247"/>
        <v>495</v>
      </c>
      <c r="AW429" s="293"/>
      <c r="AX429" s="292">
        <f t="shared" si="248"/>
        <v>990</v>
      </c>
      <c r="AZ429" s="143"/>
      <c r="BA429" s="143" t="str">
        <f>IF(F429='База 2019'!AX442,"","!!!!!")</f>
        <v>!!!!!</v>
      </c>
      <c r="BD429" s="143" t="str">
        <f t="shared" si="223"/>
        <v>YOL YAPÂGISÂ</v>
      </c>
    </row>
    <row r="430" spans="1:56" ht="12">
      <c r="A430" s="288">
        <v>411</v>
      </c>
      <c r="B430" s="344" t="s">
        <v>3130</v>
      </c>
      <c r="C430" s="290" t="s">
        <v>10</v>
      </c>
      <c r="D430" s="345" t="s">
        <v>111</v>
      </c>
      <c r="E430" s="476">
        <v>140</v>
      </c>
      <c r="F430" s="292">
        <v>0</v>
      </c>
      <c r="G430" s="353">
        <f t="shared" si="240"/>
        <v>420</v>
      </c>
      <c r="H430" s="466"/>
      <c r="I430" s="293"/>
      <c r="J430" s="293"/>
      <c r="K430" s="293"/>
      <c r="L430" s="293"/>
      <c r="M430" s="293"/>
      <c r="N430" s="293"/>
      <c r="O430" s="292">
        <f t="shared" si="241"/>
        <v>420</v>
      </c>
      <c r="P430" s="293">
        <v>2672</v>
      </c>
      <c r="Q430" s="292">
        <f t="shared" si="242"/>
        <v>-2252</v>
      </c>
      <c r="R430" s="292">
        <v>257</v>
      </c>
      <c r="S430" s="292"/>
      <c r="T430" s="292"/>
      <c r="U430" s="292"/>
      <c r="V430" s="292"/>
      <c r="W430" s="292"/>
      <c r="X430" s="292"/>
      <c r="Y430" s="292">
        <v>1995</v>
      </c>
      <c r="Z430" s="292">
        <f t="shared" si="243"/>
        <v>2252</v>
      </c>
      <c r="AA430" s="293"/>
      <c r="AB430" s="292">
        <f t="shared" si="244"/>
        <v>0</v>
      </c>
      <c r="AC430" s="292"/>
      <c r="AD430" s="292"/>
      <c r="AE430" s="292"/>
      <c r="AF430" s="292"/>
      <c r="AG430" s="292"/>
      <c r="AH430" s="292"/>
      <c r="AI430" s="292"/>
      <c r="AJ430" s="292"/>
      <c r="AK430" s="292">
        <f t="shared" si="245"/>
        <v>0</v>
      </c>
      <c r="AL430" s="293"/>
      <c r="AM430" s="292">
        <f t="shared" si="246"/>
        <v>0</v>
      </c>
      <c r="AN430" s="292"/>
      <c r="AO430" s="293"/>
      <c r="AP430" s="293"/>
      <c r="AQ430" s="293"/>
      <c r="AR430" s="293"/>
      <c r="AS430" s="293"/>
      <c r="AT430" s="293"/>
      <c r="AU430" s="293"/>
      <c r="AV430" s="292">
        <f t="shared" si="247"/>
        <v>0</v>
      </c>
      <c r="AW430" s="293"/>
      <c r="AX430" s="292">
        <f t="shared" si="248"/>
        <v>0</v>
      </c>
      <c r="AZ430" s="143"/>
      <c r="BA430" s="143" t="str">
        <f>IF(F430='База 2019'!AX443,"","!!!!!")</f>
        <v/>
      </c>
      <c r="BD430" s="143" t="str">
        <f t="shared" si="223"/>
        <v>ZIDARUL-ISCUSIT (STOP СО 2-ГО КВ.2020)</v>
      </c>
    </row>
    <row r="431" spans="1:56" s="233" customFormat="1" ht="12">
      <c r="A431" s="288">
        <v>412</v>
      </c>
      <c r="B431" s="451" t="s">
        <v>3131</v>
      </c>
      <c r="C431" s="290" t="s">
        <v>14</v>
      </c>
      <c r="D431" s="452" t="s">
        <v>994</v>
      </c>
      <c r="E431" s="453">
        <v>50</v>
      </c>
      <c r="F431" s="292">
        <v>-600</v>
      </c>
      <c r="G431" s="353">
        <f t="shared" si="240"/>
        <v>150</v>
      </c>
      <c r="H431" s="466"/>
      <c r="I431" s="293"/>
      <c r="J431" s="293"/>
      <c r="K431" s="293"/>
      <c r="L431" s="293"/>
      <c r="M431" s="293"/>
      <c r="N431" s="293"/>
      <c r="O431" s="292">
        <f t="shared" si="241"/>
        <v>150</v>
      </c>
      <c r="P431" s="293"/>
      <c r="Q431" s="292">
        <f t="shared" si="242"/>
        <v>-450</v>
      </c>
      <c r="R431" s="292">
        <f>E431*3</f>
        <v>150</v>
      </c>
      <c r="S431" s="293"/>
      <c r="T431" s="293"/>
      <c r="U431" s="293"/>
      <c r="V431" s="293"/>
      <c r="W431" s="293"/>
      <c r="X431" s="293"/>
      <c r="Y431" s="293"/>
      <c r="Z431" s="292">
        <f t="shared" si="243"/>
        <v>150</v>
      </c>
      <c r="AA431" s="293"/>
      <c r="AB431" s="292">
        <f t="shared" si="244"/>
        <v>-300</v>
      </c>
      <c r="AC431" s="292">
        <f>$E431*3</f>
        <v>150</v>
      </c>
      <c r="AD431" s="293"/>
      <c r="AE431" s="293"/>
      <c r="AF431" s="293"/>
      <c r="AG431" s="293"/>
      <c r="AH431" s="293"/>
      <c r="AI431" s="293"/>
      <c r="AJ431" s="293"/>
      <c r="AK431" s="292">
        <f t="shared" si="245"/>
        <v>150</v>
      </c>
      <c r="AL431" s="293"/>
      <c r="AM431" s="292">
        <f t="shared" si="246"/>
        <v>-150</v>
      </c>
      <c r="AN431" s="292">
        <f>$E431*3</f>
        <v>150</v>
      </c>
      <c r="AO431" s="293"/>
      <c r="AP431" s="293"/>
      <c r="AQ431" s="293"/>
      <c r="AR431" s="293"/>
      <c r="AS431" s="293"/>
      <c r="AT431" s="293"/>
      <c r="AU431" s="293"/>
      <c r="AV431" s="292">
        <f t="shared" si="247"/>
        <v>150</v>
      </c>
      <c r="AW431" s="293"/>
      <c r="AX431" s="292">
        <f t="shared" si="248"/>
        <v>0</v>
      </c>
      <c r="AY431" s="446"/>
      <c r="BA431" s="143" t="str">
        <f>IF(F431='База 2019'!AX444,"","!!!!!")</f>
        <v/>
      </c>
      <c r="BD431" s="143" t="str">
        <f t="shared" si="223"/>
        <v>ZIDITORUL SC (ДОГ. ДО 31.12.2020)</v>
      </c>
    </row>
    <row r="432" spans="1:56" ht="12">
      <c r="A432" s="288">
        <v>413</v>
      </c>
      <c r="B432" s="348" t="s">
        <v>801</v>
      </c>
      <c r="C432" s="290" t="s">
        <v>23</v>
      </c>
      <c r="D432" s="345"/>
      <c r="E432" s="346">
        <v>110</v>
      </c>
      <c r="F432" s="292">
        <v>0</v>
      </c>
      <c r="G432" s="353">
        <f t="shared" si="240"/>
        <v>330</v>
      </c>
      <c r="H432" s="466"/>
      <c r="I432" s="293"/>
      <c r="J432" s="293"/>
      <c r="K432" s="293"/>
      <c r="L432" s="293"/>
      <c r="M432" s="293"/>
      <c r="N432" s="293"/>
      <c r="O432" s="292">
        <f t="shared" si="241"/>
        <v>330</v>
      </c>
      <c r="P432" s="293">
        <v>210</v>
      </c>
      <c r="Q432" s="292">
        <f t="shared" si="242"/>
        <v>120</v>
      </c>
      <c r="R432" s="292">
        <f>E432*3</f>
        <v>330</v>
      </c>
      <c r="S432" s="293"/>
      <c r="T432" s="293"/>
      <c r="U432" s="293"/>
      <c r="V432" s="293"/>
      <c r="W432" s="293"/>
      <c r="X432" s="293"/>
      <c r="Y432" s="293"/>
      <c r="Z432" s="292">
        <f t="shared" si="243"/>
        <v>330</v>
      </c>
      <c r="AA432" s="293">
        <v>450</v>
      </c>
      <c r="AB432" s="292">
        <f t="shared" si="244"/>
        <v>0</v>
      </c>
      <c r="AC432" s="292">
        <f>$E432*3</f>
        <v>330</v>
      </c>
      <c r="AD432" s="293"/>
      <c r="AE432" s="293"/>
      <c r="AF432" s="293"/>
      <c r="AG432" s="293"/>
      <c r="AH432" s="293"/>
      <c r="AI432" s="293"/>
      <c r="AJ432" s="293"/>
      <c r="AK432" s="292">
        <f t="shared" si="245"/>
        <v>330</v>
      </c>
      <c r="AL432" s="293"/>
      <c r="AM432" s="292">
        <f t="shared" si="246"/>
        <v>330</v>
      </c>
      <c r="AN432" s="292">
        <f>$E432*3</f>
        <v>330</v>
      </c>
      <c r="AO432" s="293"/>
      <c r="AP432" s="293"/>
      <c r="AQ432" s="293"/>
      <c r="AR432" s="293"/>
      <c r="AS432" s="293"/>
      <c r="AT432" s="293"/>
      <c r="AU432" s="293"/>
      <c r="AV432" s="292">
        <f t="shared" si="247"/>
        <v>330</v>
      </c>
      <c r="AW432" s="293">
        <v>660</v>
      </c>
      <c r="AX432" s="292">
        <f t="shared" si="248"/>
        <v>0</v>
      </c>
      <c r="AZ432" s="137" t="str">
        <f>IF(F432&gt;P432,"!!!","")</f>
        <v/>
      </c>
      <c r="BA432" s="143" t="str">
        <f>IF(F432='База 2019'!AX445,"","!!!!!")</f>
        <v/>
      </c>
      <c r="BD432" s="143" t="str">
        <f t="shared" si="223"/>
        <v>ZODIER</v>
      </c>
    </row>
    <row r="433" spans="1:52" ht="12">
      <c r="B433" s="350"/>
      <c r="C433" s="350"/>
      <c r="D433" s="351"/>
      <c r="E433" s="352"/>
      <c r="F433" s="353">
        <f>SUM(F3:F406)</f>
        <v>70905.450000000012</v>
      </c>
      <c r="G433" s="353">
        <f>SUM(G3:G432)</f>
        <v>180353</v>
      </c>
      <c r="H433" s="353">
        <f t="shared" ref="H433:AX433" si="249">SUM(H3:H432)</f>
        <v>1000</v>
      </c>
      <c r="I433" s="353">
        <f t="shared" si="249"/>
        <v>2885</v>
      </c>
      <c r="J433" s="353">
        <f t="shared" si="249"/>
        <v>2274</v>
      </c>
      <c r="K433" s="353">
        <f t="shared" si="249"/>
        <v>0</v>
      </c>
      <c r="L433" s="353">
        <f t="shared" si="249"/>
        <v>1900</v>
      </c>
      <c r="M433" s="353">
        <f t="shared" si="249"/>
        <v>5000</v>
      </c>
      <c r="N433" s="353">
        <f t="shared" si="249"/>
        <v>2050</v>
      </c>
      <c r="O433" s="353">
        <f t="shared" si="249"/>
        <v>195462</v>
      </c>
      <c r="P433" s="353">
        <f t="shared" si="249"/>
        <v>279047.95</v>
      </c>
      <c r="Q433" s="353">
        <f t="shared" si="249"/>
        <v>-12856.500000000004</v>
      </c>
      <c r="R433" s="353">
        <f t="shared" si="249"/>
        <v>181060</v>
      </c>
      <c r="S433" s="353">
        <f t="shared" si="249"/>
        <v>3500</v>
      </c>
      <c r="T433" s="353">
        <f t="shared" si="249"/>
        <v>6111</v>
      </c>
      <c r="U433" s="353">
        <f t="shared" si="249"/>
        <v>24317.95</v>
      </c>
      <c r="V433" s="353">
        <f t="shared" si="249"/>
        <v>900</v>
      </c>
      <c r="W433" s="353">
        <f t="shared" si="249"/>
        <v>8300</v>
      </c>
      <c r="X433" s="353">
        <f t="shared" si="249"/>
        <v>3000</v>
      </c>
      <c r="Y433" s="353">
        <f t="shared" si="249"/>
        <v>5275</v>
      </c>
      <c r="Z433" s="353">
        <f t="shared" si="249"/>
        <v>232463.95</v>
      </c>
      <c r="AA433" s="353">
        <f t="shared" si="249"/>
        <v>245815.3</v>
      </c>
      <c r="AB433" s="353">
        <f t="shared" si="249"/>
        <v>-26507.849999999991</v>
      </c>
      <c r="AC433" s="353">
        <f t="shared" si="249"/>
        <v>179815</v>
      </c>
      <c r="AD433" s="353">
        <f t="shared" si="249"/>
        <v>2650</v>
      </c>
      <c r="AE433" s="353">
        <f t="shared" si="249"/>
        <v>6457</v>
      </c>
      <c r="AF433" s="353">
        <f t="shared" si="249"/>
        <v>16947</v>
      </c>
      <c r="AG433" s="353">
        <f t="shared" si="249"/>
        <v>300</v>
      </c>
      <c r="AH433" s="353">
        <f t="shared" si="249"/>
        <v>5700</v>
      </c>
      <c r="AI433" s="353">
        <f t="shared" si="249"/>
        <v>11050</v>
      </c>
      <c r="AJ433" s="353">
        <f t="shared" si="249"/>
        <v>1850</v>
      </c>
      <c r="AK433" s="353">
        <f t="shared" si="249"/>
        <v>224769</v>
      </c>
      <c r="AL433" s="353">
        <f t="shared" si="249"/>
        <v>222337</v>
      </c>
      <c r="AM433" s="353">
        <f t="shared" si="249"/>
        <v>-24375.850000000002</v>
      </c>
      <c r="AN433" s="353">
        <f t="shared" si="249"/>
        <v>176281</v>
      </c>
      <c r="AO433" s="353">
        <f t="shared" si="249"/>
        <v>850</v>
      </c>
      <c r="AP433" s="353">
        <f t="shared" si="249"/>
        <v>6044.5</v>
      </c>
      <c r="AQ433" s="353">
        <f t="shared" si="249"/>
        <v>13817</v>
      </c>
      <c r="AR433" s="353">
        <f t="shared" si="249"/>
        <v>900</v>
      </c>
      <c r="AS433" s="353">
        <f t="shared" si="249"/>
        <v>400</v>
      </c>
      <c r="AT433" s="353">
        <f t="shared" si="249"/>
        <v>3000</v>
      </c>
      <c r="AU433" s="353">
        <f t="shared" si="249"/>
        <v>30903</v>
      </c>
      <c r="AV433" s="353">
        <f t="shared" si="249"/>
        <v>232195.5</v>
      </c>
      <c r="AW433" s="353">
        <f>SUM(AW3:AW432)</f>
        <v>114904.5</v>
      </c>
      <c r="AX433" s="353">
        <f t="shared" si="249"/>
        <v>92675.15</v>
      </c>
      <c r="AZ433" s="143"/>
    </row>
    <row r="434" spans="1:52">
      <c r="P434" s="199" t="str">
        <f>CONCATENATE(ROUND(P433*100/O433,2),"%")</f>
        <v>142,76%</v>
      </c>
      <c r="AA434" s="199" t="str">
        <f>CONCATENATE(ROUND(AA433*100/Z433,2),"%")</f>
        <v>105,74%</v>
      </c>
      <c r="AL434" s="199" t="str">
        <f>CONCATENATE(ROUND(AL433*100/AK433,2),"%")</f>
        <v>98,92%</v>
      </c>
      <c r="AW434" s="199" t="str">
        <f>CONCATENATE(ROUND(AW433*100/AV433,2),"%")</f>
        <v>49,49%</v>
      </c>
      <c r="AX434" s="158">
        <f>AW433*100/AX433</f>
        <v>123.98631132509632</v>
      </c>
      <c r="AZ434" s="143"/>
    </row>
    <row r="435" spans="1:52">
      <c r="A435" s="212"/>
      <c r="J435" s="806" t="s">
        <v>1044</v>
      </c>
      <c r="K435" s="807"/>
      <c r="L435" s="807"/>
      <c r="M435" s="807"/>
      <c r="N435" s="808"/>
      <c r="O435" s="200">
        <f>F433</f>
        <v>70905.450000000012</v>
      </c>
      <c r="P435" s="201"/>
      <c r="AA435" s="201"/>
      <c r="AL435" s="201"/>
      <c r="AW435" s="201"/>
      <c r="AX435" s="202"/>
      <c r="AZ435" s="143"/>
    </row>
    <row r="436" spans="1:52">
      <c r="A436" s="212"/>
      <c r="D436" s="196"/>
      <c r="E436" s="202"/>
      <c r="G436" s="198"/>
      <c r="J436" s="806" t="s">
        <v>1040</v>
      </c>
      <c r="K436" s="807"/>
      <c r="L436" s="807"/>
      <c r="M436" s="807"/>
      <c r="N436" s="808"/>
      <c r="O436" s="203">
        <f>O433</f>
        <v>195462</v>
      </c>
      <c r="P436" s="143"/>
      <c r="R436" s="198"/>
      <c r="Y436" s="143"/>
      <c r="Z436" s="198"/>
      <c r="AA436" s="143"/>
      <c r="AC436" s="198"/>
      <c r="AJ436" s="143"/>
      <c r="AK436" s="198"/>
      <c r="AL436" s="143"/>
      <c r="AN436" s="198"/>
      <c r="AU436" s="143"/>
      <c r="AV436" s="198"/>
      <c r="AX436" s="418">
        <f>O433+Z433+AK433+AV433</f>
        <v>884890.45</v>
      </c>
      <c r="AY436" s="153"/>
      <c r="AZ436" s="143"/>
    </row>
    <row r="437" spans="1:52">
      <c r="A437" s="212"/>
      <c r="D437" s="196"/>
      <c r="E437" s="202"/>
      <c r="F437" s="233" t="s">
        <v>1416</v>
      </c>
      <c r="G437" s="198"/>
      <c r="J437" s="809" t="s">
        <v>1046</v>
      </c>
      <c r="K437" s="810"/>
      <c r="L437" s="810"/>
      <c r="M437" s="810"/>
      <c r="N437" s="811"/>
      <c r="O437" s="205">
        <f>SUM(H433:N433)</f>
        <v>15109</v>
      </c>
      <c r="P437" s="143"/>
      <c r="R437" s="198"/>
      <c r="Y437" s="143"/>
      <c r="Z437" s="198"/>
      <c r="AA437" s="143"/>
      <c r="AC437" s="198"/>
      <c r="AJ437" s="143"/>
      <c r="AK437" s="198"/>
      <c r="AL437" s="143"/>
      <c r="AN437" s="198"/>
      <c r="AO437" s="198" t="str">
        <f>CONCATENATE("Всего АО - ")</f>
        <v xml:space="preserve">Всего АО - </v>
      </c>
      <c r="AU437" s="143"/>
      <c r="AV437" s="198"/>
      <c r="AX437" s="419">
        <f>P433+AA433+AL433+AW433</f>
        <v>862104.75</v>
      </c>
      <c r="AZ437" s="143"/>
    </row>
    <row r="438" spans="1:52">
      <c r="D438" s="196"/>
      <c r="E438" s="143"/>
      <c r="G438" s="198"/>
      <c r="J438" s="146" t="s">
        <v>1041</v>
      </c>
      <c r="K438" s="147"/>
      <c r="L438" s="147"/>
      <c r="M438" s="147"/>
      <c r="N438" s="147"/>
      <c r="O438" s="206">
        <f>P433</f>
        <v>279047.95</v>
      </c>
      <c r="P438" s="143"/>
      <c r="R438" s="198"/>
      <c r="Y438" s="143"/>
      <c r="Z438" s="198"/>
      <c r="AA438" s="143"/>
      <c r="AC438" s="198"/>
      <c r="AJ438" s="143"/>
      <c r="AK438" s="198"/>
      <c r="AL438" s="143"/>
      <c r="AN438" s="198"/>
      <c r="AO438" s="198" t="s">
        <v>1004</v>
      </c>
      <c r="AU438" s="143"/>
      <c r="AV438" s="198"/>
      <c r="AX438" s="420" t="str">
        <f>CONCATENATE(ROUND(AX437*100/AX436,2),"%")</f>
        <v>97,43%</v>
      </c>
      <c r="AZ438" s="143"/>
    </row>
    <row r="439" spans="1:52">
      <c r="J439" s="148" t="s">
        <v>1045</v>
      </c>
      <c r="K439" s="149"/>
      <c r="L439" s="149"/>
      <c r="M439" s="149"/>
      <c r="N439" s="149"/>
      <c r="O439" s="207" t="str">
        <f>CONCATENATE(ROUND(O$438*100/O$436,2),"%")</f>
        <v>142,76%</v>
      </c>
      <c r="AP439" s="198" t="s">
        <v>1005</v>
      </c>
      <c r="AR439" s="209">
        <f>AV433</f>
        <v>232195.5</v>
      </c>
      <c r="AS439" s="209"/>
      <c r="AT439" s="209"/>
      <c r="AX439" s="416"/>
      <c r="AZ439" s="143"/>
    </row>
    <row r="440" spans="1:52">
      <c r="J440" s="150"/>
      <c r="K440" s="151"/>
      <c r="L440" s="151"/>
      <c r="M440" s="151"/>
      <c r="N440" s="151"/>
      <c r="O440" s="208"/>
      <c r="AR440" s="357"/>
      <c r="AS440" s="209"/>
      <c r="AT440" s="209"/>
      <c r="AU440" s="812" t="s">
        <v>1273</v>
      </c>
      <c r="AV440" s="813"/>
      <c r="AX440" s="417"/>
      <c r="AZ440" s="143"/>
    </row>
    <row r="441" spans="1:52">
      <c r="J441" s="150"/>
      <c r="K441" s="151"/>
      <c r="L441" s="151"/>
      <c r="M441" s="151"/>
      <c r="N441" s="151"/>
      <c r="O441" s="208"/>
      <c r="AP441" s="152" t="s">
        <v>1008</v>
      </c>
      <c r="AQ441" s="153">
        <f>COUNTIF(C2:C404,"=Baza 1")</f>
        <v>183</v>
      </c>
      <c r="AR441" s="356"/>
      <c r="AS441" s="153"/>
      <c r="AT441" s="153"/>
      <c r="AU441" s="805">
        <f>SUMIF($C$3:$C$404,"=Baza 1",$AX$3:$AX$404)</f>
        <v>43798</v>
      </c>
      <c r="AV441" s="805"/>
      <c r="AX441" s="210"/>
      <c r="AZ441" s="143"/>
    </row>
    <row r="442" spans="1:52">
      <c r="B442" s="143"/>
      <c r="C442" s="219"/>
      <c r="D442" s="143"/>
      <c r="E442" s="143"/>
      <c r="H442" s="143"/>
      <c r="I442" s="143"/>
      <c r="J442" s="422" t="s">
        <v>2040</v>
      </c>
      <c r="K442" s="147"/>
      <c r="L442" s="147"/>
      <c r="M442" s="147"/>
      <c r="N442" s="147"/>
      <c r="O442" s="206">
        <f>Q433</f>
        <v>-12856.500000000004</v>
      </c>
      <c r="P442" s="143"/>
      <c r="S442" s="143"/>
      <c r="T442" s="143"/>
      <c r="U442" s="143"/>
      <c r="V442" s="143"/>
      <c r="W442" s="143"/>
      <c r="X442" s="143"/>
      <c r="Y442" s="143"/>
      <c r="AA442" s="143"/>
      <c r="AD442" s="143"/>
      <c r="AE442" s="143"/>
      <c r="AF442" s="143"/>
      <c r="AG442" s="143"/>
      <c r="AH442" s="143"/>
      <c r="AI442" s="143"/>
      <c r="AJ442" s="143"/>
      <c r="AL442" s="143"/>
      <c r="AO442" s="143"/>
      <c r="AP442" s="152" t="s">
        <v>1009</v>
      </c>
      <c r="AQ442" s="153">
        <f>COUNTIF(C3:C404,"=Baza 2")</f>
        <v>138</v>
      </c>
      <c r="AR442" s="356"/>
      <c r="AS442" s="153"/>
      <c r="AT442" s="153"/>
      <c r="AU442" s="805">
        <f>SUMIF($C$3:$C$404,"=Baza 2",$AW$3:$AW$404)</f>
        <v>32089</v>
      </c>
      <c r="AV442" s="805"/>
      <c r="AW442" s="204"/>
      <c r="AX442" s="210"/>
      <c r="AY442" s="153"/>
      <c r="AZ442" s="143"/>
    </row>
    <row r="443" spans="1:52">
      <c r="B443" s="143"/>
      <c r="C443" s="219"/>
      <c r="D443" s="143"/>
      <c r="E443" s="143"/>
      <c r="H443" s="143"/>
      <c r="I443" s="143"/>
      <c r="J443" s="148" t="str">
        <f>CONCATENATE("Оплатили авансом ",COUNTIF($Q$3:$Q$432,"&lt;0")," АО. Сумма аванса ",SUMIF($Q$3:$Q$432,"&lt;0",Q$3:Q$432))</f>
        <v>Оплатили авансом 116 АО. Сумма аванса -115918,95</v>
      </c>
      <c r="K443" s="211"/>
      <c r="L443" s="211"/>
      <c r="M443" s="211"/>
      <c r="N443" s="211"/>
      <c r="O443" s="211"/>
      <c r="P443" s="143"/>
      <c r="S443" s="143"/>
      <c r="T443" s="143"/>
      <c r="U443" s="143"/>
      <c r="V443" s="143"/>
      <c r="W443" s="143"/>
      <c r="X443" s="143"/>
      <c r="Y443" s="143"/>
      <c r="AA443" s="143"/>
      <c r="AD443" s="143"/>
      <c r="AE443" s="143"/>
      <c r="AF443" s="143"/>
      <c r="AG443" s="143"/>
      <c r="AH443" s="143"/>
      <c r="AI443" s="143"/>
      <c r="AJ443" s="143"/>
      <c r="AL443" s="143"/>
      <c r="AO443" s="143"/>
      <c r="AP443" s="152" t="s">
        <v>1010</v>
      </c>
      <c r="AQ443" s="153">
        <f>COUNTIF(C3:C404,"=Recom")</f>
        <v>40</v>
      </c>
      <c r="AR443" s="356"/>
      <c r="AS443" s="153"/>
      <c r="AT443" s="153"/>
      <c r="AU443" s="805">
        <f>SUMIF($C$3:$C$404,"=Recom",$AX$3:$AX$404)</f>
        <v>4585.7</v>
      </c>
      <c r="AV443" s="805"/>
      <c r="AW443" s="143"/>
      <c r="AY443" s="153"/>
      <c r="AZ443" s="143"/>
    </row>
    <row r="444" spans="1:52">
      <c r="B444" s="233" t="s">
        <v>3307</v>
      </c>
      <c r="C444" s="219"/>
      <c r="D444" s="143"/>
      <c r="E444" s="143"/>
      <c r="H444" s="143"/>
      <c r="I444" s="143"/>
      <c r="P444" s="143"/>
      <c r="S444" s="143"/>
      <c r="T444" s="143"/>
      <c r="U444" s="143"/>
      <c r="V444" s="143"/>
      <c r="W444" s="143"/>
      <c r="X444" s="143"/>
      <c r="Y444" s="143"/>
      <c r="AA444" s="143"/>
      <c r="AD444" s="143"/>
      <c r="AE444" s="143"/>
      <c r="AF444" s="143"/>
      <c r="AG444" s="143"/>
      <c r="AH444" s="143"/>
      <c r="AI444" s="143"/>
      <c r="AJ444" s="143"/>
      <c r="AL444" s="143"/>
      <c r="AO444" s="143"/>
      <c r="AP444" s="152" t="s">
        <v>1011</v>
      </c>
      <c r="AQ444" s="153">
        <f>COUNTIF(C3:C404,"=Recom (A)")</f>
        <v>2</v>
      </c>
      <c r="AR444" s="356"/>
      <c r="AS444" s="153"/>
      <c r="AT444" s="153"/>
      <c r="AU444" s="805">
        <f>SUMIF($C$3:$C$404,"=Recom (A)",$AX$3:$AX$404)</f>
        <v>603</v>
      </c>
      <c r="AV444" s="805"/>
      <c r="AW444" s="143"/>
      <c r="AY444" s="153"/>
      <c r="AZ444" s="143"/>
    </row>
    <row r="445" spans="1:52">
      <c r="O445" s="206">
        <f>SUMIF($Q$3:$Q$406,"&gt;0")</f>
        <v>100507.45</v>
      </c>
      <c r="AP445" s="152" t="s">
        <v>30</v>
      </c>
      <c r="AQ445" s="153">
        <f>COUNTIF(C3:C404,"=STOP")</f>
        <v>24</v>
      </c>
      <c r="AR445" s="356"/>
      <c r="AS445" s="153"/>
      <c r="AT445" s="153"/>
      <c r="AU445" s="805">
        <f>SUMIF($C$3:$C$404,"=STOP",$AX$3:$AX$404)</f>
        <v>18979.8</v>
      </c>
      <c r="AV445" s="805"/>
      <c r="AZ445" s="143"/>
    </row>
  </sheetData>
  <sheetProtection selectLockedCells="1" selectUnlockedCells="1"/>
  <autoFilter ref="A1:AY445" xr:uid="{00000000-0009-0000-0000-000007000000}"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</autoFilter>
  <sortState xmlns:xlrd2="http://schemas.microsoft.com/office/spreadsheetml/2017/richdata2" ref="B3:AX432">
    <sortCondition ref="B3"/>
  </sortState>
  <dataConsolidate/>
  <mergeCells count="35">
    <mergeCell ref="AU441:AV441"/>
    <mergeCell ref="AU442:AV442"/>
    <mergeCell ref="AU443:AV443"/>
    <mergeCell ref="AU444:AV444"/>
    <mergeCell ref="AU445:AV445"/>
    <mergeCell ref="AW1:AW2"/>
    <mergeCell ref="AX1:AX2"/>
    <mergeCell ref="J435:N435"/>
    <mergeCell ref="J436:N436"/>
    <mergeCell ref="J437:N437"/>
    <mergeCell ref="S1:Y1"/>
    <mergeCell ref="Z1:Z2"/>
    <mergeCell ref="AA1:AA2"/>
    <mergeCell ref="AB1:AB2"/>
    <mergeCell ref="AC1:AC2"/>
    <mergeCell ref="AD1:AJ1"/>
    <mergeCell ref="R1:R2"/>
    <mergeCell ref="AU440:AV440"/>
    <mergeCell ref="AK1:AK2"/>
    <mergeCell ref="AL1:AL2"/>
    <mergeCell ref="AM1:AM2"/>
    <mergeCell ref="AN1:AN2"/>
    <mergeCell ref="AO1:AU1"/>
    <mergeCell ref="AV1:AV2"/>
    <mergeCell ref="G1:G2"/>
    <mergeCell ref="H1:N1"/>
    <mergeCell ref="O1:O2"/>
    <mergeCell ref="P1:P2"/>
    <mergeCell ref="Q1:Q2"/>
    <mergeCell ref="F1:F2"/>
    <mergeCell ref="A1:A2"/>
    <mergeCell ref="B1:B2"/>
    <mergeCell ref="C1:C2"/>
    <mergeCell ref="D1:D2"/>
    <mergeCell ref="E1:E2"/>
  </mergeCells>
  <phoneticPr fontId="33" type="noConversion"/>
  <conditionalFormatting sqref="AC337:AC362 Q142 AB142 Q144:Q146 AB144:AB146 AM144:AM146 AB219:AB223 Q219:Q223 AB128:AB140 Q128:Q140 AX148 AM148 AB148 Q148 Q210:Q216 AB210:AB215 AM210 AX210 Q225:Q226 AB225:AB227 Q261 Q373:Q382 AB373:AB382 AM373:AM382 AX373:AX382 AM335:AM362 AX219:AX223 AM219:AM223 AM128:AM140 Q3:Q20 AB3:AB20 AM3:AM20 Q22:Q73 Q75:Q126 AB75:AB126 AM75:AM126 AB230:AB232 AM225:AM227 AX225:AX227 Q263:Q322 AM263:AM322 Q324:Q333 AM324:AM333 AB324:AB333 AB365:AB371 Q365:Q371 AC365:AC383 AM365:AM371 AX365:AX371 Q384:Q401 AB384:AB401 AM384:AM401 AX384:AX401 Q410:Q425 AB410:AB425 AM410:AM425 AX410:AX425 Q151:Q191 AB151:AB191 AM151:AM191 AM230:AM240 AX230:AX240 AB259:AB261 AM259:AM261 AX259:AX261 AB263:AB322 Q193:Q208 AB193:AB208 AM193:AM208 AX193:AX208 AB253:AB254 AM253:AM254 AX253:AX254 AB244:AB251 AM244:AM251 AB256:AB257 AM256:AM257 AB242 AM242 AB234:AB240 AM22:AM73 AB22:AB73 AX244:AX251 AX151:AX191 AX22:AX73 AX263:AX322 AX256:AX257 AX3:AX20 AX324:AX333 AX75:AX126 AX335:AX362 AX128:AX146">
    <cfRule type="cellIs" dxfId="361" priority="181" operator="lessThanOrEqual">
      <formula>0</formula>
    </cfRule>
  </conditionalFormatting>
  <conditionalFormatting sqref="Q403:Q404">
    <cfRule type="cellIs" dxfId="360" priority="175" operator="lessThanOrEqual">
      <formula>0</formula>
    </cfRule>
  </conditionalFormatting>
  <conditionalFormatting sqref="AM403">
    <cfRule type="cellIs" dxfId="359" priority="173" operator="lessThanOrEqual">
      <formula>0</formula>
    </cfRule>
  </conditionalFormatting>
  <conditionalFormatting sqref="Q427:Q432">
    <cfRule type="cellIs" dxfId="358" priority="160" operator="lessThanOrEqual">
      <formula>0</formula>
    </cfRule>
  </conditionalFormatting>
  <conditionalFormatting sqref="AX427:AX432">
    <cfRule type="cellIs" dxfId="357" priority="157" operator="lessThanOrEqual">
      <formula>0</formula>
    </cfRule>
  </conditionalFormatting>
  <conditionalFormatting sqref="AB427:AB432">
    <cfRule type="cellIs" dxfId="356" priority="155" operator="lessThanOrEqual">
      <formula>0</formula>
    </cfRule>
  </conditionalFormatting>
  <conditionalFormatting sqref="AM427:AM432">
    <cfRule type="cellIs" dxfId="355" priority="154" operator="lessThanOrEqual">
      <formula>0</formula>
    </cfRule>
  </conditionalFormatting>
  <conditionalFormatting sqref="Q406">
    <cfRule type="cellIs" dxfId="354" priority="147" operator="lessThanOrEqual">
      <formula>0</formula>
    </cfRule>
  </conditionalFormatting>
  <conditionalFormatting sqref="Q217">
    <cfRule type="cellIs" dxfId="353" priority="140" operator="lessThanOrEqual">
      <formula>0</formula>
    </cfRule>
  </conditionalFormatting>
  <conditionalFormatting sqref="AB216">
    <cfRule type="cellIs" dxfId="352" priority="139" operator="lessThanOrEqual">
      <formula>0</formula>
    </cfRule>
  </conditionalFormatting>
  <conditionalFormatting sqref="AB217">
    <cfRule type="cellIs" dxfId="351" priority="138" operator="lessThanOrEqual">
      <formula>0</formula>
    </cfRule>
  </conditionalFormatting>
  <conditionalFormatting sqref="AM211:AM217">
    <cfRule type="cellIs" dxfId="350" priority="137" operator="lessThanOrEqual">
      <formula>0</formula>
    </cfRule>
  </conditionalFormatting>
  <conditionalFormatting sqref="AX211:AX217">
    <cfRule type="cellIs" dxfId="349" priority="136" operator="lessThanOrEqual">
      <formula>0</formula>
    </cfRule>
  </conditionalFormatting>
  <conditionalFormatting sqref="AB403:AB404">
    <cfRule type="cellIs" dxfId="348" priority="133" operator="lessThanOrEqual">
      <formula>0</formula>
    </cfRule>
  </conditionalFormatting>
  <conditionalFormatting sqref="Q335:Q362">
    <cfRule type="cellIs" dxfId="347" priority="128" operator="lessThanOrEqual">
      <formula>0</formula>
    </cfRule>
  </conditionalFormatting>
  <conditionalFormatting sqref="AB335:AB336">
    <cfRule type="cellIs" dxfId="346" priority="127" operator="lessThanOrEqual">
      <formula>0</formula>
    </cfRule>
  </conditionalFormatting>
  <conditionalFormatting sqref="AB337:AB362">
    <cfRule type="cellIs" dxfId="345" priority="125" operator="lessThanOrEqual">
      <formula>0</formula>
    </cfRule>
  </conditionalFormatting>
  <conditionalFormatting sqref="AM404">
    <cfRule type="cellIs" dxfId="344" priority="110" operator="lessThanOrEqual">
      <formula>0</formula>
    </cfRule>
  </conditionalFormatting>
  <conditionalFormatting sqref="AX403">
    <cfRule type="cellIs" dxfId="343" priority="109" operator="lessThanOrEqual">
      <formula>0</formula>
    </cfRule>
  </conditionalFormatting>
  <conditionalFormatting sqref="AX404">
    <cfRule type="cellIs" dxfId="342" priority="108" operator="lessThanOrEqual">
      <formula>0</formula>
    </cfRule>
  </conditionalFormatting>
  <conditionalFormatting sqref="F5:F19 F22:F58 F97:F126 F228:F260 F283:F303 F324:F333 F365:F369 F384:F401 F410:F425 F151:F191 F193:F197">
    <cfRule type="cellIs" dxfId="341" priority="101" operator="greaterThan">
      <formula>0</formula>
    </cfRule>
  </conditionalFormatting>
  <conditionalFormatting sqref="F60:F73">
    <cfRule type="cellIs" dxfId="340" priority="97" operator="greaterThan">
      <formula>0</formula>
    </cfRule>
  </conditionalFormatting>
  <conditionalFormatting sqref="F75:F77">
    <cfRule type="cellIs" dxfId="339" priority="96" operator="greaterThan">
      <formula>0</formula>
    </cfRule>
  </conditionalFormatting>
  <conditionalFormatting sqref="F79:F95">
    <cfRule type="cellIs" dxfId="338" priority="95" operator="greaterThan">
      <formula>0</formula>
    </cfRule>
  </conditionalFormatting>
  <conditionalFormatting sqref="F129:F131">
    <cfRule type="cellIs" dxfId="337" priority="93" operator="greaterThan">
      <formula>0</formula>
    </cfRule>
  </conditionalFormatting>
  <conditionalFormatting sqref="F133:F137">
    <cfRule type="cellIs" dxfId="336" priority="92" operator="greaterThan">
      <formula>0</formula>
    </cfRule>
  </conditionalFormatting>
  <conditionalFormatting sqref="F141:F143">
    <cfRule type="cellIs" dxfId="335" priority="91" operator="greaterThan">
      <formula>0</formula>
    </cfRule>
  </conditionalFormatting>
  <conditionalFormatting sqref="F145:F146">
    <cfRule type="cellIs" dxfId="334" priority="90" operator="greaterThan">
      <formula>0</formula>
    </cfRule>
  </conditionalFormatting>
  <conditionalFormatting sqref="F148">
    <cfRule type="cellIs" dxfId="333" priority="89" operator="greaterThan">
      <formula>0</formula>
    </cfRule>
  </conditionalFormatting>
  <conditionalFormatting sqref="F199:F207">
    <cfRule type="cellIs" dxfId="332" priority="86" operator="greaterThan">
      <formula>0</formula>
    </cfRule>
  </conditionalFormatting>
  <conditionalFormatting sqref="F211:F217">
    <cfRule type="cellIs" dxfId="331" priority="85" operator="greaterThan">
      <formula>0</formula>
    </cfRule>
  </conditionalFormatting>
  <conditionalFormatting sqref="F219:F223">
    <cfRule type="cellIs" dxfId="330" priority="84" operator="greaterThan">
      <formula>0</formula>
    </cfRule>
  </conditionalFormatting>
  <conditionalFormatting sqref="F225:F226">
    <cfRule type="cellIs" dxfId="329" priority="83" operator="greaterThan">
      <formula>0</formula>
    </cfRule>
  </conditionalFormatting>
  <conditionalFormatting sqref="F263:F264">
    <cfRule type="cellIs" dxfId="328" priority="81" operator="greaterThan">
      <formula>0</formula>
    </cfRule>
  </conditionalFormatting>
  <conditionalFormatting sqref="F266:F274">
    <cfRule type="cellIs" dxfId="327" priority="80" operator="greaterThan">
      <formula>0</formula>
    </cfRule>
  </conditionalFormatting>
  <conditionalFormatting sqref="F276:F281">
    <cfRule type="cellIs" dxfId="326" priority="79" operator="greaterThan">
      <formula>0</formula>
    </cfRule>
  </conditionalFormatting>
  <conditionalFormatting sqref="F306:F322">
    <cfRule type="cellIs" dxfId="325" priority="77" operator="greaterThan">
      <formula>0</formula>
    </cfRule>
  </conditionalFormatting>
  <conditionalFormatting sqref="F335:F362">
    <cfRule type="cellIs" dxfId="324" priority="75" operator="greaterThan">
      <formula>0</formula>
    </cfRule>
  </conditionalFormatting>
  <conditionalFormatting sqref="F371">
    <cfRule type="cellIs" dxfId="323" priority="73" operator="greaterThan">
      <formula>0</formula>
    </cfRule>
  </conditionalFormatting>
  <conditionalFormatting sqref="F373:F376">
    <cfRule type="cellIs" dxfId="322" priority="72" operator="greaterThan">
      <formula>0</formula>
    </cfRule>
  </conditionalFormatting>
  <conditionalFormatting sqref="F379:F382">
    <cfRule type="cellIs" dxfId="321" priority="71" operator="greaterThan">
      <formula>0</formula>
    </cfRule>
  </conditionalFormatting>
  <conditionalFormatting sqref="F403:F404">
    <cfRule type="cellIs" dxfId="320" priority="69" operator="greaterThan">
      <formula>0</formula>
    </cfRule>
  </conditionalFormatting>
  <conditionalFormatting sqref="F406:F407">
    <cfRule type="cellIs" dxfId="319" priority="68" operator="greaterThan">
      <formula>0</formula>
    </cfRule>
  </conditionalFormatting>
  <conditionalFormatting sqref="F427:F432">
    <cfRule type="cellIs" dxfId="318" priority="66" operator="greaterThan">
      <formula>0</formula>
    </cfRule>
  </conditionalFormatting>
  <conditionalFormatting sqref="Q228">
    <cfRule type="cellIs" dxfId="317" priority="65" operator="lessThanOrEqual">
      <formula>0</formula>
    </cfRule>
  </conditionalFormatting>
  <conditionalFormatting sqref="AB228">
    <cfRule type="cellIs" dxfId="316" priority="64" operator="lessThanOrEqual">
      <formula>0</formula>
    </cfRule>
  </conditionalFormatting>
  <conditionalFormatting sqref="AM228">
    <cfRule type="cellIs" dxfId="315" priority="63" operator="lessThanOrEqual">
      <formula>0</formula>
    </cfRule>
  </conditionalFormatting>
  <conditionalFormatting sqref="AX228">
    <cfRule type="cellIs" dxfId="314" priority="62" operator="lessThanOrEqual">
      <formula>0</formula>
    </cfRule>
  </conditionalFormatting>
  <conditionalFormatting sqref="Q258">
    <cfRule type="cellIs" dxfId="313" priority="61" operator="lessThanOrEqual">
      <formula>0</formula>
    </cfRule>
  </conditionalFormatting>
  <conditionalFormatting sqref="AB258">
    <cfRule type="cellIs" dxfId="312" priority="60" operator="lessThanOrEqual">
      <formula>0</formula>
    </cfRule>
  </conditionalFormatting>
  <conditionalFormatting sqref="AM258">
    <cfRule type="cellIs" dxfId="311" priority="59" operator="lessThanOrEqual">
      <formula>0</formula>
    </cfRule>
  </conditionalFormatting>
  <conditionalFormatting sqref="AX258">
    <cfRule type="cellIs" dxfId="310" priority="58" operator="lessThanOrEqual">
      <formula>0</formula>
    </cfRule>
  </conditionalFormatting>
  <conditionalFormatting sqref="Q229">
    <cfRule type="cellIs" dxfId="309" priority="57" operator="lessThanOrEqual">
      <formula>0</formula>
    </cfRule>
  </conditionalFormatting>
  <conditionalFormatting sqref="AB229">
    <cfRule type="cellIs" dxfId="308" priority="56" operator="lessThanOrEqual">
      <formula>0</formula>
    </cfRule>
  </conditionalFormatting>
  <conditionalFormatting sqref="AM229">
    <cfRule type="cellIs" dxfId="307" priority="55" operator="lessThanOrEqual">
      <formula>0</formula>
    </cfRule>
  </conditionalFormatting>
  <conditionalFormatting sqref="AX229">
    <cfRule type="cellIs" dxfId="306" priority="54" operator="lessThanOrEqual">
      <formula>0</formula>
    </cfRule>
  </conditionalFormatting>
  <conditionalFormatting sqref="Q237">
    <cfRule type="cellIs" dxfId="305" priority="53" operator="lessThanOrEqual">
      <formula>0</formula>
    </cfRule>
  </conditionalFormatting>
  <conditionalFormatting sqref="Q245">
    <cfRule type="cellIs" dxfId="304" priority="52" operator="lessThanOrEqual">
      <formula>0</formula>
    </cfRule>
  </conditionalFormatting>
  <conditionalFormatting sqref="Q252">
    <cfRule type="cellIs" dxfId="303" priority="51" operator="lessThanOrEqual">
      <formula>0</formula>
    </cfRule>
  </conditionalFormatting>
  <conditionalFormatting sqref="AB252">
    <cfRule type="cellIs" dxfId="302" priority="50" operator="lessThanOrEqual">
      <formula>0</formula>
    </cfRule>
  </conditionalFormatting>
  <conditionalFormatting sqref="AM252">
    <cfRule type="cellIs" dxfId="301" priority="49" operator="lessThanOrEqual">
      <formula>0</formula>
    </cfRule>
  </conditionalFormatting>
  <conditionalFormatting sqref="AX252">
    <cfRule type="cellIs" dxfId="300" priority="48" operator="lessThanOrEqual">
      <formula>0</formula>
    </cfRule>
  </conditionalFormatting>
  <conditionalFormatting sqref="Q238">
    <cfRule type="cellIs" dxfId="299" priority="47" operator="lessThanOrEqual">
      <formula>0</formula>
    </cfRule>
  </conditionalFormatting>
  <conditionalFormatting sqref="Q243">
    <cfRule type="cellIs" dxfId="298" priority="46" operator="lessThanOrEqual">
      <formula>0</formula>
    </cfRule>
  </conditionalFormatting>
  <conditionalFormatting sqref="AB243">
    <cfRule type="cellIs" dxfId="297" priority="45" operator="lessThanOrEqual">
      <formula>0</formula>
    </cfRule>
  </conditionalFormatting>
  <conditionalFormatting sqref="AM243">
    <cfRule type="cellIs" dxfId="296" priority="44" operator="lessThanOrEqual">
      <formula>0</formula>
    </cfRule>
  </conditionalFormatting>
  <conditionalFormatting sqref="AX242">
    <cfRule type="cellIs" dxfId="295" priority="43" operator="lessThanOrEqual">
      <formula>0</formula>
    </cfRule>
  </conditionalFormatting>
  <conditionalFormatting sqref="AX243">
    <cfRule type="cellIs" dxfId="294" priority="42" operator="lessThanOrEqual">
      <formula>0</formula>
    </cfRule>
  </conditionalFormatting>
  <conditionalFormatting sqref="Q255">
    <cfRule type="cellIs" dxfId="293" priority="41" operator="lessThanOrEqual">
      <formula>0</formula>
    </cfRule>
  </conditionalFormatting>
  <conditionalFormatting sqref="AB255">
    <cfRule type="cellIs" dxfId="292" priority="40" operator="lessThanOrEqual">
      <formula>0</formula>
    </cfRule>
  </conditionalFormatting>
  <conditionalFormatting sqref="AM255">
    <cfRule type="cellIs" dxfId="291" priority="39" operator="lessThanOrEqual">
      <formula>0</formula>
    </cfRule>
  </conditionalFormatting>
  <conditionalFormatting sqref="AX255">
    <cfRule type="cellIs" dxfId="290" priority="38" operator="lessThanOrEqual">
      <formula>0</formula>
    </cfRule>
  </conditionalFormatting>
  <conditionalFormatting sqref="Q241">
    <cfRule type="cellIs" dxfId="289" priority="37" operator="lessThanOrEqual">
      <formula>0</formula>
    </cfRule>
  </conditionalFormatting>
  <conditionalFormatting sqref="AB241">
    <cfRule type="cellIs" dxfId="288" priority="36" operator="lessThanOrEqual">
      <formula>0</formula>
    </cfRule>
  </conditionalFormatting>
  <conditionalFormatting sqref="AM241">
    <cfRule type="cellIs" dxfId="287" priority="35" operator="lessThanOrEqual">
      <formula>0</formula>
    </cfRule>
  </conditionalFormatting>
  <conditionalFormatting sqref="AX241">
    <cfRule type="cellIs" dxfId="286" priority="34" operator="lessThanOrEqual">
      <formula>0</formula>
    </cfRule>
  </conditionalFormatting>
  <conditionalFormatting sqref="Q256:Q257">
    <cfRule type="cellIs" dxfId="285" priority="33" operator="lessThanOrEqual">
      <formula>0</formula>
    </cfRule>
  </conditionalFormatting>
  <conditionalFormatting sqref="Q253">
    <cfRule type="cellIs" dxfId="284" priority="32" operator="lessThanOrEqual">
      <formula>0</formula>
    </cfRule>
  </conditionalFormatting>
  <conditionalFormatting sqref="Q232">
    <cfRule type="cellIs" dxfId="283" priority="31" operator="lessThanOrEqual">
      <formula>0</formula>
    </cfRule>
  </conditionalFormatting>
  <conditionalFormatting sqref="Q233">
    <cfRule type="cellIs" dxfId="282" priority="30" operator="lessThanOrEqual">
      <formula>0</formula>
    </cfRule>
  </conditionalFormatting>
  <conditionalFormatting sqref="AB233">
    <cfRule type="cellIs" dxfId="281" priority="29" operator="lessThanOrEqual">
      <formula>0</formula>
    </cfRule>
  </conditionalFormatting>
  <conditionalFormatting sqref="AB406">
    <cfRule type="cellIs" dxfId="280" priority="28" operator="lessThanOrEqual">
      <formula>0</formula>
    </cfRule>
  </conditionalFormatting>
  <conditionalFormatting sqref="AM406">
    <cfRule type="cellIs" dxfId="279" priority="27" operator="lessThanOrEqual">
      <formula>0</formula>
    </cfRule>
  </conditionalFormatting>
  <conditionalFormatting sqref="AX406">
    <cfRule type="cellIs" dxfId="278" priority="26" operator="lessThanOrEqual">
      <formula>0</formula>
    </cfRule>
  </conditionalFormatting>
  <conditionalFormatting sqref="AX74">
    <cfRule type="cellIs" dxfId="277" priority="25" operator="lessThanOrEqual">
      <formula>0</formula>
    </cfRule>
  </conditionalFormatting>
  <conditionalFormatting sqref="AM74">
    <cfRule type="cellIs" dxfId="276" priority="24" operator="lessThanOrEqual">
      <formula>0</formula>
    </cfRule>
  </conditionalFormatting>
  <conditionalFormatting sqref="AB74">
    <cfRule type="cellIs" dxfId="275" priority="23" operator="lessThanOrEqual">
      <formula>0</formula>
    </cfRule>
  </conditionalFormatting>
  <conditionalFormatting sqref="Q74">
    <cfRule type="cellIs" dxfId="274" priority="22" operator="lessThanOrEqual">
      <formula>0</formula>
    </cfRule>
  </conditionalFormatting>
  <conditionalFormatting sqref="AB141">
    <cfRule type="cellIs" dxfId="273" priority="21" operator="lessThanOrEqual">
      <formula>0</formula>
    </cfRule>
  </conditionalFormatting>
  <conditionalFormatting sqref="Q141">
    <cfRule type="cellIs" dxfId="272" priority="20" operator="lessThanOrEqual">
      <formula>0</formula>
    </cfRule>
  </conditionalFormatting>
  <conditionalFormatting sqref="AM224">
    <cfRule type="cellIs" dxfId="271" priority="19" operator="lessThanOrEqual">
      <formula>0</formula>
    </cfRule>
  </conditionalFormatting>
  <conditionalFormatting sqref="AM218">
    <cfRule type="cellIs" dxfId="270" priority="18" operator="lessThanOrEqual">
      <formula>0</formula>
    </cfRule>
  </conditionalFormatting>
  <conditionalFormatting sqref="AM383">
    <cfRule type="cellIs" dxfId="269" priority="17" operator="lessThanOrEqual">
      <formula>0</formula>
    </cfRule>
  </conditionalFormatting>
  <conditionalFormatting sqref="AX383">
    <cfRule type="cellIs" dxfId="268" priority="16" operator="lessThanOrEqual">
      <formula>0</formula>
    </cfRule>
  </conditionalFormatting>
  <conditionalFormatting sqref="AM372">
    <cfRule type="cellIs" dxfId="267" priority="15" operator="lessThanOrEqual">
      <formula>0</formula>
    </cfRule>
  </conditionalFormatting>
  <conditionalFormatting sqref="AX372">
    <cfRule type="cellIs" dxfId="266" priority="14" operator="lessThanOrEqual">
      <formula>0</formula>
    </cfRule>
  </conditionalFormatting>
  <conditionalFormatting sqref="AM364">
    <cfRule type="cellIs" dxfId="265" priority="13" operator="lessThanOrEqual">
      <formula>0</formula>
    </cfRule>
  </conditionalFormatting>
  <conditionalFormatting sqref="AX364">
    <cfRule type="cellIs" dxfId="264" priority="12" operator="lessThanOrEqual">
      <formula>0</formula>
    </cfRule>
  </conditionalFormatting>
  <conditionalFormatting sqref="AM334">
    <cfRule type="cellIs" dxfId="263" priority="11" operator="lessThanOrEqual">
      <formula>0</formula>
    </cfRule>
  </conditionalFormatting>
  <conditionalFormatting sqref="AM262">
    <cfRule type="cellIs" dxfId="262" priority="10" operator="lessThanOrEqual">
      <formula>0</formula>
    </cfRule>
  </conditionalFormatting>
  <conditionalFormatting sqref="AX262">
    <cfRule type="cellIs" dxfId="261" priority="9" operator="lessThanOrEqual">
      <formula>0</formula>
    </cfRule>
  </conditionalFormatting>
  <conditionalFormatting sqref="AM149:AM150">
    <cfRule type="cellIs" dxfId="260" priority="8" operator="lessThanOrEqual">
      <formula>0</formula>
    </cfRule>
  </conditionalFormatting>
  <conditionalFormatting sqref="AX149:AX150">
    <cfRule type="cellIs" dxfId="259" priority="7" operator="lessThanOrEqual">
      <formula>0</formula>
    </cfRule>
  </conditionalFormatting>
  <conditionalFormatting sqref="AM141">
    <cfRule type="cellIs" dxfId="258" priority="6" operator="lessThanOrEqual">
      <formula>0</formula>
    </cfRule>
  </conditionalFormatting>
  <conditionalFormatting sqref="AM323">
    <cfRule type="cellIs" dxfId="257" priority="5" operator="lessThanOrEqual">
      <formula>0</formula>
    </cfRule>
  </conditionalFormatting>
  <conditionalFormatting sqref="AX323">
    <cfRule type="cellIs" dxfId="256" priority="4" operator="lessThanOrEqual">
      <formula>0</formula>
    </cfRule>
  </conditionalFormatting>
  <conditionalFormatting sqref="AX409">
    <cfRule type="cellIs" dxfId="255" priority="3" operator="lessThanOrEqual">
      <formula>0</formula>
    </cfRule>
  </conditionalFormatting>
  <conditionalFormatting sqref="AX224">
    <cfRule type="cellIs" dxfId="254" priority="2" operator="lessThanOrEqual">
      <formula>0</formula>
    </cfRule>
  </conditionalFormatting>
  <conditionalFormatting sqref="AX218">
    <cfRule type="cellIs" dxfId="253" priority="1" operator="lessThanOrEqual">
      <formula>0</formula>
    </cfRule>
  </conditionalFormatting>
  <pageMargins left="0.19685039370078741" right="0.19685039370078741" top="0.19685039370078741" bottom="0.19685039370078741" header="0.51181102362204722" footer="0.51181102362204722"/>
  <pageSetup paperSize="9" scale="50" firstPageNumber="0" fitToHeight="0" orientation="landscape" horizontalDpi="360" verticalDpi="360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9">
    <pageSetUpPr fitToPage="1"/>
  </sheetPr>
  <dimension ref="A1:BI458"/>
  <sheetViews>
    <sheetView showWhiteSpace="0" zoomScale="80" zoomScaleNormal="80" zoomScalePageLayoutView="85" workbookViewId="0">
      <pane xSplit="2" ySplit="2" topLeftCell="AR223" activePane="bottomRight" state="frozen"/>
      <selection pane="topRight" activeCell="C1" sqref="C1"/>
      <selection pane="bottomLeft" activeCell="A3" sqref="A3"/>
      <selection pane="bottomRight" activeCell="AX345" sqref="AX345"/>
    </sheetView>
  </sheetViews>
  <sheetFormatPr baseColWidth="10" defaultColWidth="9" defaultRowHeight="11" outlineLevelCol="1"/>
  <cols>
    <col min="1" max="1" width="4.59765625" style="144" customWidth="1"/>
    <col min="2" max="2" width="28.19921875" style="194" customWidth="1"/>
    <col min="3" max="3" width="8.59765625" style="142" customWidth="1"/>
    <col min="4" max="4" width="18.3984375" style="195" hidden="1" customWidth="1" outlineLevel="1"/>
    <col min="5" max="5" width="9" style="196" customWidth="1" collapsed="1"/>
    <col min="6" max="6" width="10" style="143" customWidth="1"/>
    <col min="7" max="7" width="10.796875" style="143" hidden="1" customWidth="1" outlineLevel="1"/>
    <col min="8" max="9" width="8.796875" style="198" hidden="1" customWidth="1" outlineLevel="1"/>
    <col min="10" max="10" width="9.59765625" style="198" hidden="1" customWidth="1" outlineLevel="1"/>
    <col min="11" max="11" width="7.796875" style="198" hidden="1" customWidth="1" outlineLevel="1"/>
    <col min="12" max="12" width="9.796875" style="198" hidden="1" customWidth="1" outlineLevel="1"/>
    <col min="13" max="13" width="10.3984375" style="198" hidden="1" customWidth="1" outlineLevel="1"/>
    <col min="14" max="14" width="8.59765625" style="198" hidden="1" customWidth="1" outlineLevel="1"/>
    <col min="15" max="15" width="11.19921875" style="143" hidden="1" customWidth="1" outlineLevel="1"/>
    <col min="16" max="16" width="11.19921875" style="198" hidden="1" customWidth="1" outlineLevel="1"/>
    <col min="17" max="17" width="10.796875" style="143" bestFit="1" customWidth="1" collapsed="1"/>
    <col min="18" max="18" width="11.19921875" style="143" customWidth="1" outlineLevel="1"/>
    <col min="19" max="19" width="8.796875" style="198" customWidth="1" outlineLevel="1"/>
    <col min="20" max="20" width="9" style="198" customWidth="1" outlineLevel="1"/>
    <col min="21" max="21" width="10" style="198" customWidth="1" outlineLevel="1"/>
    <col min="22" max="22" width="10.796875" style="198" customWidth="1" outlineLevel="1"/>
    <col min="23" max="24" width="10.3984375" style="198" customWidth="1" outlineLevel="1"/>
    <col min="25" max="25" width="9.3984375" style="198" customWidth="1" outlineLevel="1"/>
    <col min="26" max="26" width="11.19921875" style="143" customWidth="1" outlineLevel="1"/>
    <col min="27" max="27" width="11.19921875" style="198" customWidth="1" outlineLevel="1"/>
    <col min="28" max="28" width="12.3984375" style="143" customWidth="1"/>
    <col min="29" max="29" width="11.19921875" style="143" customWidth="1" outlineLevel="1"/>
    <col min="30" max="30" width="8.59765625" style="198" bestFit="1" customWidth="1" outlineLevel="1"/>
    <col min="31" max="31" width="8.796875" style="198" customWidth="1" outlineLevel="1"/>
    <col min="32" max="32" width="10" style="198" customWidth="1" outlineLevel="1"/>
    <col min="33" max="33" width="8.796875" style="198" customWidth="1" outlineLevel="1"/>
    <col min="34" max="34" width="8.59765625" style="198" bestFit="1" customWidth="1" outlineLevel="1"/>
    <col min="35" max="36" width="9.3984375" style="198" customWidth="1" outlineLevel="1"/>
    <col min="37" max="37" width="11.19921875" style="143" customWidth="1" outlineLevel="1"/>
    <col min="38" max="38" width="10.796875" style="198" customWidth="1" outlineLevel="1"/>
    <col min="39" max="39" width="12.19921875" style="143" customWidth="1"/>
    <col min="40" max="40" width="11.3984375" style="143" customWidth="1" outlineLevel="1"/>
    <col min="41" max="41" width="10" style="198" customWidth="1" outlineLevel="1"/>
    <col min="42" max="42" width="10.796875" style="198" customWidth="1" outlineLevel="1"/>
    <col min="43" max="43" width="9.796875" style="198" customWidth="1" outlineLevel="1"/>
    <col min="44" max="44" width="12.19921875" style="198" customWidth="1" outlineLevel="1"/>
    <col min="45" max="45" width="7.3984375" style="198" customWidth="1" outlineLevel="1"/>
    <col min="46" max="46" width="10.3984375" style="198" customWidth="1" outlineLevel="1"/>
    <col min="47" max="47" width="9.3984375" style="198" customWidth="1" outlineLevel="1"/>
    <col min="48" max="48" width="11.19921875" style="143" customWidth="1" outlineLevel="1"/>
    <col min="49" max="49" width="10.3984375" style="198" customWidth="1" outlineLevel="1"/>
    <col min="50" max="50" width="11.19921875" style="198" bestFit="1" customWidth="1"/>
    <col min="51" max="51" width="14.59765625" style="137" customWidth="1"/>
    <col min="52" max="52" width="4.59765625" style="143" customWidth="1"/>
    <col min="53" max="55" width="9" style="143"/>
    <col min="56" max="56" width="10.19921875" style="143" bestFit="1" customWidth="1"/>
    <col min="57" max="16384" width="9" style="143"/>
  </cols>
  <sheetData>
    <row r="1" spans="1:53" ht="12.75" customHeight="1">
      <c r="A1" s="788" t="s">
        <v>0</v>
      </c>
      <c r="B1" s="788" t="s">
        <v>1</v>
      </c>
      <c r="C1" s="788"/>
      <c r="D1" s="795" t="s">
        <v>4</v>
      </c>
      <c r="E1" s="795" t="s">
        <v>1085</v>
      </c>
      <c r="F1" s="793" t="s">
        <v>1941</v>
      </c>
      <c r="G1" s="788" t="s">
        <v>811</v>
      </c>
      <c r="H1" s="790" t="s">
        <v>812</v>
      </c>
      <c r="I1" s="791"/>
      <c r="J1" s="791"/>
      <c r="K1" s="791"/>
      <c r="L1" s="791"/>
      <c r="M1" s="791"/>
      <c r="N1" s="792"/>
      <c r="O1" s="784" t="s">
        <v>813</v>
      </c>
      <c r="P1" s="784" t="s">
        <v>814</v>
      </c>
      <c r="Q1" s="786" t="s">
        <v>1942</v>
      </c>
      <c r="R1" s="788" t="s">
        <v>816</v>
      </c>
      <c r="S1" s="790" t="s">
        <v>812</v>
      </c>
      <c r="T1" s="791"/>
      <c r="U1" s="791"/>
      <c r="V1" s="791"/>
      <c r="W1" s="791"/>
      <c r="X1" s="791"/>
      <c r="Y1" s="792"/>
      <c r="Z1" s="786" t="s">
        <v>1146</v>
      </c>
      <c r="AA1" s="784" t="s">
        <v>814</v>
      </c>
      <c r="AB1" s="786" t="s">
        <v>1943</v>
      </c>
      <c r="AC1" s="788" t="s">
        <v>818</v>
      </c>
      <c r="AD1" s="790" t="s">
        <v>812</v>
      </c>
      <c r="AE1" s="791"/>
      <c r="AF1" s="791"/>
      <c r="AG1" s="791"/>
      <c r="AH1" s="791"/>
      <c r="AI1" s="791"/>
      <c r="AJ1" s="792"/>
      <c r="AK1" s="786" t="s">
        <v>813</v>
      </c>
      <c r="AL1" s="784" t="s">
        <v>814</v>
      </c>
      <c r="AM1" s="786" t="s">
        <v>1944</v>
      </c>
      <c r="AN1" s="788" t="s">
        <v>820</v>
      </c>
      <c r="AO1" s="790" t="s">
        <v>812</v>
      </c>
      <c r="AP1" s="791"/>
      <c r="AQ1" s="791"/>
      <c r="AR1" s="791"/>
      <c r="AS1" s="791"/>
      <c r="AT1" s="791"/>
      <c r="AU1" s="792"/>
      <c r="AV1" s="786" t="s">
        <v>813</v>
      </c>
      <c r="AW1" s="784" t="s">
        <v>814</v>
      </c>
      <c r="AX1" s="784" t="s">
        <v>1945</v>
      </c>
    </row>
    <row r="2" spans="1:53" ht="11.25" customHeight="1">
      <c r="A2" s="789"/>
      <c r="B2" s="789"/>
      <c r="C2" s="789"/>
      <c r="D2" s="796"/>
      <c r="E2" s="796"/>
      <c r="F2" s="794"/>
      <c r="G2" s="789"/>
      <c r="H2" s="355" t="s">
        <v>822</v>
      </c>
      <c r="I2" s="355" t="s">
        <v>823</v>
      </c>
      <c r="J2" s="355" t="s">
        <v>824</v>
      </c>
      <c r="K2" s="355" t="s">
        <v>826</v>
      </c>
      <c r="L2" s="355" t="s">
        <v>1299</v>
      </c>
      <c r="M2" s="355" t="s">
        <v>1379</v>
      </c>
      <c r="N2" s="355" t="s">
        <v>1474</v>
      </c>
      <c r="O2" s="785"/>
      <c r="P2" s="785"/>
      <c r="Q2" s="787"/>
      <c r="R2" s="789"/>
      <c r="S2" s="355" t="s">
        <v>822</v>
      </c>
      <c r="T2" s="355" t="s">
        <v>823</v>
      </c>
      <c r="U2" s="355" t="s">
        <v>824</v>
      </c>
      <c r="V2" s="355" t="s">
        <v>826</v>
      </c>
      <c r="W2" s="355" t="s">
        <v>1299</v>
      </c>
      <c r="X2" s="355" t="s">
        <v>1379</v>
      </c>
      <c r="Y2" s="355" t="s">
        <v>1475</v>
      </c>
      <c r="Z2" s="787"/>
      <c r="AA2" s="785"/>
      <c r="AB2" s="787"/>
      <c r="AC2" s="789"/>
      <c r="AD2" s="355" t="s">
        <v>822</v>
      </c>
      <c r="AE2" s="355" t="s">
        <v>823</v>
      </c>
      <c r="AF2" s="355" t="s">
        <v>824</v>
      </c>
      <c r="AG2" s="355" t="s">
        <v>826</v>
      </c>
      <c r="AH2" s="355" t="s">
        <v>1299</v>
      </c>
      <c r="AI2" s="355" t="s">
        <v>1379</v>
      </c>
      <c r="AJ2" s="355" t="s">
        <v>1922</v>
      </c>
      <c r="AK2" s="787"/>
      <c r="AL2" s="785"/>
      <c r="AM2" s="787"/>
      <c r="AN2" s="789"/>
      <c r="AO2" s="355" t="s">
        <v>822</v>
      </c>
      <c r="AP2" s="355" t="s">
        <v>823</v>
      </c>
      <c r="AQ2" s="355" t="s">
        <v>824</v>
      </c>
      <c r="AR2" s="355" t="s">
        <v>826</v>
      </c>
      <c r="AS2" s="355" t="s">
        <v>1299</v>
      </c>
      <c r="AT2" s="355" t="s">
        <v>1379</v>
      </c>
      <c r="AU2" s="355" t="s">
        <v>1922</v>
      </c>
      <c r="AV2" s="787"/>
      <c r="AW2" s="785"/>
      <c r="AX2" s="785"/>
    </row>
    <row r="3" spans="1:53" ht="12" customHeight="1">
      <c r="A3" s="288">
        <v>1</v>
      </c>
      <c r="B3" s="289" t="s">
        <v>1584</v>
      </c>
      <c r="C3" s="290" t="s">
        <v>23</v>
      </c>
      <c r="D3" s="290"/>
      <c r="E3" s="291">
        <v>125</v>
      </c>
      <c r="F3" s="292">
        <v>0</v>
      </c>
      <c r="G3" s="292">
        <f>E3*3</f>
        <v>375</v>
      </c>
      <c r="H3" s="293"/>
      <c r="I3" s="293"/>
      <c r="J3" s="293"/>
      <c r="K3" s="293"/>
      <c r="L3" s="293"/>
      <c r="M3" s="293"/>
      <c r="N3" s="293"/>
      <c r="O3" s="292">
        <f t="shared" ref="O3:O20" si="0">SUM(G3:N3)</f>
        <v>375</v>
      </c>
      <c r="P3" s="293">
        <v>1500</v>
      </c>
      <c r="Q3" s="292">
        <f t="shared" ref="Q3:Q21" si="1">F3+O3-P3</f>
        <v>-1125</v>
      </c>
      <c r="R3" s="292">
        <f>E3*3</f>
        <v>375</v>
      </c>
      <c r="S3" s="293"/>
      <c r="T3" s="293"/>
      <c r="U3" s="293"/>
      <c r="V3" s="293"/>
      <c r="W3" s="293"/>
      <c r="X3" s="293"/>
      <c r="Y3" s="293"/>
      <c r="Z3" s="292">
        <f t="shared" ref="Z3:Z20" si="2">SUM(R3:Y3)</f>
        <v>375</v>
      </c>
      <c r="AA3" s="293"/>
      <c r="AB3" s="292">
        <f t="shared" ref="AB3:AB21" si="3">Q3+Z3-AA3</f>
        <v>-750</v>
      </c>
      <c r="AC3" s="292">
        <f>$E3*3</f>
        <v>375</v>
      </c>
      <c r="AD3" s="293"/>
      <c r="AE3" s="293"/>
      <c r="AF3" s="293"/>
      <c r="AG3" s="293"/>
      <c r="AH3" s="293"/>
      <c r="AI3" s="293"/>
      <c r="AJ3" s="293"/>
      <c r="AK3" s="292">
        <f t="shared" ref="AK3:AK20" si="4">SUM(AC3:AJ3)</f>
        <v>375</v>
      </c>
      <c r="AL3" s="293"/>
      <c r="AM3" s="292">
        <f t="shared" ref="AM3:AM21" si="5">AB3+AK3-AL3</f>
        <v>-375</v>
      </c>
      <c r="AN3" s="292">
        <f>$E3*3</f>
        <v>375</v>
      </c>
      <c r="AO3" s="293"/>
      <c r="AP3" s="293"/>
      <c r="AQ3" s="293"/>
      <c r="AR3" s="293"/>
      <c r="AS3" s="293"/>
      <c r="AT3" s="293"/>
      <c r="AU3" s="293"/>
      <c r="AV3" s="292">
        <f t="shared" ref="AV3:AV20" si="6">SUM(AN3:AU3)</f>
        <v>375</v>
      </c>
      <c r="AW3" s="293"/>
      <c r="AX3" s="292">
        <f t="shared" ref="AX3:AX21" si="7">AM3+AV3-AW3</f>
        <v>0</v>
      </c>
      <c r="AY3" s="137" t="str">
        <f>IF(AX3=0,"*","")</f>
        <v>*</v>
      </c>
      <c r="BA3" s="143" t="str">
        <f t="shared" ref="BA3:BA125" si="8">IF(AC3=E3*3,"","!!!")</f>
        <v/>
      </c>
    </row>
    <row r="4" spans="1:53" ht="12" customHeight="1">
      <c r="A4" s="288">
        <v>2</v>
      </c>
      <c r="B4" s="289" t="s">
        <v>1585</v>
      </c>
      <c r="C4" s="290" t="s">
        <v>23</v>
      </c>
      <c r="D4" s="290"/>
      <c r="E4" s="291">
        <v>40</v>
      </c>
      <c r="F4" s="292">
        <v>0</v>
      </c>
      <c r="G4" s="292">
        <f>E4*3</f>
        <v>120</v>
      </c>
      <c r="H4" s="293"/>
      <c r="I4" s="293"/>
      <c r="J4" s="293"/>
      <c r="K4" s="293"/>
      <c r="L4" s="293"/>
      <c r="M4" s="293"/>
      <c r="N4" s="293"/>
      <c r="O4" s="292">
        <f t="shared" si="0"/>
        <v>120</v>
      </c>
      <c r="P4" s="293">
        <v>480</v>
      </c>
      <c r="Q4" s="292">
        <f t="shared" si="1"/>
        <v>-360</v>
      </c>
      <c r="R4" s="292">
        <f>E4*3</f>
        <v>120</v>
      </c>
      <c r="S4" s="293"/>
      <c r="T4" s="293"/>
      <c r="U4" s="293"/>
      <c r="V4" s="293"/>
      <c r="W4" s="293"/>
      <c r="X4" s="293"/>
      <c r="Y4" s="293"/>
      <c r="Z4" s="292">
        <f t="shared" si="2"/>
        <v>120</v>
      </c>
      <c r="AA4" s="293"/>
      <c r="AB4" s="292">
        <f t="shared" si="3"/>
        <v>-240</v>
      </c>
      <c r="AC4" s="292">
        <f>$E4*3</f>
        <v>120</v>
      </c>
      <c r="AD4" s="293"/>
      <c r="AE4" s="293"/>
      <c r="AF4" s="293"/>
      <c r="AG4" s="293"/>
      <c r="AH4" s="293"/>
      <c r="AI4" s="293"/>
      <c r="AJ4" s="293"/>
      <c r="AK4" s="292">
        <f t="shared" si="4"/>
        <v>120</v>
      </c>
      <c r="AL4" s="293"/>
      <c r="AM4" s="292">
        <f t="shared" si="5"/>
        <v>-120</v>
      </c>
      <c r="AN4" s="292">
        <f>$E4*3</f>
        <v>120</v>
      </c>
      <c r="AO4" s="293"/>
      <c r="AP4" s="293"/>
      <c r="AQ4" s="293"/>
      <c r="AR4" s="293"/>
      <c r="AS4" s="293"/>
      <c r="AT4" s="293"/>
      <c r="AU4" s="293"/>
      <c r="AV4" s="292">
        <f t="shared" si="6"/>
        <v>120</v>
      </c>
      <c r="AW4" s="293"/>
      <c r="AX4" s="292">
        <f t="shared" si="7"/>
        <v>0</v>
      </c>
    </row>
    <row r="5" spans="1:53" ht="12" customHeight="1">
      <c r="A5" s="288">
        <v>3</v>
      </c>
      <c r="B5" s="289" t="s">
        <v>1950</v>
      </c>
      <c r="C5" s="290" t="s">
        <v>23</v>
      </c>
      <c r="D5" s="290"/>
      <c r="E5" s="291">
        <v>30</v>
      </c>
      <c r="F5" s="292">
        <v>0</v>
      </c>
      <c r="G5" s="292">
        <v>38.5</v>
      </c>
      <c r="H5" s="293"/>
      <c r="I5" s="293"/>
      <c r="J5" s="293"/>
      <c r="K5" s="293"/>
      <c r="L5" s="293"/>
      <c r="M5" s="293"/>
      <c r="N5" s="293">
        <v>500</v>
      </c>
      <c r="O5" s="292">
        <f t="shared" si="0"/>
        <v>538.5</v>
      </c>
      <c r="P5" s="293">
        <v>538.5</v>
      </c>
      <c r="Q5" s="292">
        <f t="shared" si="1"/>
        <v>0</v>
      </c>
      <c r="R5" s="292"/>
      <c r="S5" s="293"/>
      <c r="T5" s="293"/>
      <c r="U5" s="293"/>
      <c r="V5" s="293"/>
      <c r="W5" s="293"/>
      <c r="X5" s="293"/>
      <c r="Y5" s="293"/>
      <c r="Z5" s="292">
        <f t="shared" si="2"/>
        <v>0</v>
      </c>
      <c r="AA5" s="293"/>
      <c r="AB5" s="292">
        <f t="shared" si="3"/>
        <v>0</v>
      </c>
      <c r="AC5" s="292"/>
      <c r="AD5" s="293"/>
      <c r="AE5" s="293"/>
      <c r="AF5" s="293"/>
      <c r="AG5" s="293"/>
      <c r="AH5" s="293"/>
      <c r="AI5" s="293"/>
      <c r="AJ5" s="293"/>
      <c r="AK5" s="292">
        <f t="shared" si="4"/>
        <v>0</v>
      </c>
      <c r="AL5" s="293"/>
      <c r="AM5" s="292">
        <f t="shared" si="5"/>
        <v>0</v>
      </c>
      <c r="AN5" s="292"/>
      <c r="AO5" s="293"/>
      <c r="AP5" s="293"/>
      <c r="AQ5" s="293"/>
      <c r="AR5" s="293"/>
      <c r="AS5" s="293"/>
      <c r="AT5" s="293"/>
      <c r="AU5" s="293"/>
      <c r="AV5" s="292">
        <f t="shared" si="6"/>
        <v>0</v>
      </c>
      <c r="AW5" s="293"/>
      <c r="AX5" s="292">
        <f t="shared" si="7"/>
        <v>0</v>
      </c>
    </row>
    <row r="6" spans="1:53" ht="12" customHeight="1">
      <c r="A6" s="288">
        <v>4</v>
      </c>
      <c r="B6" s="289" t="s">
        <v>13</v>
      </c>
      <c r="C6" s="290" t="s">
        <v>14</v>
      </c>
      <c r="D6" s="290" t="s">
        <v>16</v>
      </c>
      <c r="E6" s="291">
        <v>195</v>
      </c>
      <c r="F6" s="292">
        <v>0</v>
      </c>
      <c r="G6" s="292">
        <f t="shared" ref="G6:G18" si="9">E6*3</f>
        <v>585</v>
      </c>
      <c r="H6" s="293"/>
      <c r="I6" s="293"/>
      <c r="J6" s="293"/>
      <c r="K6" s="293"/>
      <c r="L6" s="293">
        <v>100</v>
      </c>
      <c r="M6" s="293"/>
      <c r="N6" s="293"/>
      <c r="O6" s="292">
        <f t="shared" si="0"/>
        <v>685</v>
      </c>
      <c r="P6" s="293">
        <v>685</v>
      </c>
      <c r="Q6" s="292">
        <f t="shared" si="1"/>
        <v>0</v>
      </c>
      <c r="R6" s="292">
        <f>E6*3</f>
        <v>585</v>
      </c>
      <c r="S6" s="293"/>
      <c r="T6" s="293"/>
      <c r="U6" s="293"/>
      <c r="V6" s="293"/>
      <c r="W6" s="293"/>
      <c r="X6" s="293"/>
      <c r="Y6" s="293"/>
      <c r="Z6" s="292">
        <f t="shared" si="2"/>
        <v>585</v>
      </c>
      <c r="AA6" s="293">
        <v>585</v>
      </c>
      <c r="AB6" s="292">
        <f t="shared" si="3"/>
        <v>0</v>
      </c>
      <c r="AC6" s="292">
        <f>$E6*3</f>
        <v>585</v>
      </c>
      <c r="AD6" s="293"/>
      <c r="AE6" s="293"/>
      <c r="AF6" s="293"/>
      <c r="AG6" s="293"/>
      <c r="AH6" s="293"/>
      <c r="AI6" s="293"/>
      <c r="AJ6" s="293"/>
      <c r="AK6" s="292">
        <f t="shared" si="4"/>
        <v>585</v>
      </c>
      <c r="AL6" s="293">
        <v>1170</v>
      </c>
      <c r="AM6" s="292">
        <f t="shared" si="5"/>
        <v>-585</v>
      </c>
      <c r="AN6" s="292">
        <f>$E6*3</f>
        <v>585</v>
      </c>
      <c r="AO6" s="293"/>
      <c r="AP6" s="293"/>
      <c r="AQ6" s="293"/>
      <c r="AR6" s="293"/>
      <c r="AS6" s="293"/>
      <c r="AT6" s="293"/>
      <c r="AU6" s="293"/>
      <c r="AV6" s="292">
        <f t="shared" si="6"/>
        <v>585</v>
      </c>
      <c r="AW6" s="293"/>
      <c r="AX6" s="292">
        <f t="shared" si="7"/>
        <v>0</v>
      </c>
    </row>
    <row r="7" spans="1:53" ht="12" customHeight="1">
      <c r="A7" s="288">
        <v>5</v>
      </c>
      <c r="B7" s="289" t="s">
        <v>1306</v>
      </c>
      <c r="C7" s="290" t="s">
        <v>23</v>
      </c>
      <c r="D7" s="290"/>
      <c r="E7" s="291">
        <v>50</v>
      </c>
      <c r="F7" s="292">
        <v>0</v>
      </c>
      <c r="G7" s="292">
        <f t="shared" si="9"/>
        <v>150</v>
      </c>
      <c r="H7" s="293"/>
      <c r="I7" s="293"/>
      <c r="J7" s="293"/>
      <c r="K7" s="293"/>
      <c r="L7" s="293"/>
      <c r="M7" s="293"/>
      <c r="N7" s="293"/>
      <c r="O7" s="292">
        <f t="shared" si="0"/>
        <v>150</v>
      </c>
      <c r="P7" s="293">
        <v>1910</v>
      </c>
      <c r="Q7" s="292">
        <f t="shared" si="1"/>
        <v>-1760</v>
      </c>
      <c r="R7" s="292">
        <v>50</v>
      </c>
      <c r="S7" s="293"/>
      <c r="T7" s="293">
        <v>100</v>
      </c>
      <c r="U7" s="293"/>
      <c r="V7" s="293"/>
      <c r="W7" s="293"/>
      <c r="X7" s="293"/>
      <c r="Y7" s="293">
        <v>1610</v>
      </c>
      <c r="Z7" s="292">
        <f t="shared" si="2"/>
        <v>1760</v>
      </c>
      <c r="AA7" s="293"/>
      <c r="AB7" s="292">
        <f t="shared" si="3"/>
        <v>0</v>
      </c>
      <c r="AC7" s="292"/>
      <c r="AD7" s="293"/>
      <c r="AE7" s="293"/>
      <c r="AF7" s="293"/>
      <c r="AG7" s="293"/>
      <c r="AH7" s="293"/>
      <c r="AI7" s="293"/>
      <c r="AJ7" s="293"/>
      <c r="AK7" s="292">
        <f t="shared" si="4"/>
        <v>0</v>
      </c>
      <c r="AL7" s="293"/>
      <c r="AM7" s="292">
        <f t="shared" si="5"/>
        <v>0</v>
      </c>
      <c r="AN7" s="292"/>
      <c r="AO7" s="293"/>
      <c r="AP7" s="293"/>
      <c r="AQ7" s="293"/>
      <c r="AR7" s="293"/>
      <c r="AS7" s="293"/>
      <c r="AT7" s="293"/>
      <c r="AU7" s="293"/>
      <c r="AV7" s="292">
        <f t="shared" si="6"/>
        <v>0</v>
      </c>
      <c r="AW7" s="293"/>
      <c r="AX7" s="292">
        <f t="shared" si="7"/>
        <v>0</v>
      </c>
    </row>
    <row r="8" spans="1:53" ht="12" customHeight="1">
      <c r="A8" s="288">
        <v>6</v>
      </c>
      <c r="B8" s="289" t="s">
        <v>938</v>
      </c>
      <c r="C8" s="290" t="s">
        <v>23</v>
      </c>
      <c r="D8" s="290" t="s">
        <v>944</v>
      </c>
      <c r="E8" s="291">
        <v>65</v>
      </c>
      <c r="F8" s="292">
        <v>0</v>
      </c>
      <c r="G8" s="292">
        <f t="shared" si="9"/>
        <v>195</v>
      </c>
      <c r="H8" s="293"/>
      <c r="I8" s="293"/>
      <c r="J8" s="293"/>
      <c r="K8" s="293"/>
      <c r="L8" s="293"/>
      <c r="M8" s="293"/>
      <c r="N8" s="293"/>
      <c r="O8" s="292">
        <f t="shared" si="0"/>
        <v>195</v>
      </c>
      <c r="P8" s="293"/>
      <c r="Q8" s="292">
        <f t="shared" si="1"/>
        <v>195</v>
      </c>
      <c r="R8" s="292">
        <f t="shared" ref="R8:R18" si="10">E8*3</f>
        <v>195</v>
      </c>
      <c r="S8" s="293"/>
      <c r="T8" s="293"/>
      <c r="U8" s="293"/>
      <c r="V8" s="293"/>
      <c r="W8" s="293"/>
      <c r="X8" s="293"/>
      <c r="Y8" s="293"/>
      <c r="Z8" s="292">
        <f t="shared" si="2"/>
        <v>195</v>
      </c>
      <c r="AA8" s="293"/>
      <c r="AB8" s="292">
        <f t="shared" si="3"/>
        <v>390</v>
      </c>
      <c r="AC8" s="292">
        <f t="shared" ref="AC8:AC20" si="11">$E8*3</f>
        <v>195</v>
      </c>
      <c r="AD8" s="293"/>
      <c r="AE8" s="293"/>
      <c r="AF8" s="293"/>
      <c r="AG8" s="293"/>
      <c r="AH8" s="293"/>
      <c r="AI8" s="293"/>
      <c r="AJ8" s="293"/>
      <c r="AK8" s="292">
        <f t="shared" si="4"/>
        <v>195</v>
      </c>
      <c r="AL8" s="293"/>
      <c r="AM8" s="292">
        <f t="shared" si="5"/>
        <v>585</v>
      </c>
      <c r="AN8" s="292">
        <f t="shared" ref="AN8:AN20" si="12">$E8*3</f>
        <v>195</v>
      </c>
      <c r="AO8" s="293"/>
      <c r="AP8" s="293"/>
      <c r="AQ8" s="293"/>
      <c r="AR8" s="293"/>
      <c r="AS8" s="293"/>
      <c r="AT8" s="293"/>
      <c r="AU8" s="293"/>
      <c r="AV8" s="292">
        <f t="shared" si="6"/>
        <v>195</v>
      </c>
      <c r="AW8" s="293">
        <v>2040</v>
      </c>
      <c r="AX8" s="292">
        <f t="shared" si="7"/>
        <v>-1260</v>
      </c>
    </row>
    <row r="9" spans="1:53" ht="12" customHeight="1">
      <c r="A9" s="288">
        <v>7</v>
      </c>
      <c r="B9" s="289" t="s">
        <v>992</v>
      </c>
      <c r="C9" s="290" t="s">
        <v>14</v>
      </c>
      <c r="D9" s="290" t="s">
        <v>74</v>
      </c>
      <c r="E9" s="291">
        <v>65</v>
      </c>
      <c r="F9" s="292">
        <v>195</v>
      </c>
      <c r="G9" s="292">
        <f t="shared" si="9"/>
        <v>195</v>
      </c>
      <c r="H9" s="293">
        <v>50</v>
      </c>
      <c r="I9" s="293"/>
      <c r="J9" s="293"/>
      <c r="K9" s="293"/>
      <c r="L9" s="293">
        <v>100</v>
      </c>
      <c r="M9" s="293"/>
      <c r="N9" s="293"/>
      <c r="O9" s="292">
        <f t="shared" si="0"/>
        <v>345</v>
      </c>
      <c r="P9" s="293">
        <v>540</v>
      </c>
      <c r="Q9" s="292">
        <f t="shared" si="1"/>
        <v>0</v>
      </c>
      <c r="R9" s="292">
        <f t="shared" si="10"/>
        <v>195</v>
      </c>
      <c r="S9" s="293"/>
      <c r="T9" s="293"/>
      <c r="U9" s="293"/>
      <c r="V9" s="293"/>
      <c r="W9" s="293"/>
      <c r="X9" s="293"/>
      <c r="Y9" s="293"/>
      <c r="Z9" s="292">
        <f t="shared" si="2"/>
        <v>195</v>
      </c>
      <c r="AA9" s="293">
        <v>195</v>
      </c>
      <c r="AB9" s="292">
        <f t="shared" si="3"/>
        <v>0</v>
      </c>
      <c r="AC9" s="292">
        <f t="shared" si="11"/>
        <v>195</v>
      </c>
      <c r="AD9" s="293"/>
      <c r="AE9" s="293"/>
      <c r="AF9" s="293"/>
      <c r="AG9" s="293"/>
      <c r="AH9" s="293"/>
      <c r="AI9" s="293"/>
      <c r="AJ9" s="293"/>
      <c r="AK9" s="292">
        <f t="shared" si="4"/>
        <v>195</v>
      </c>
      <c r="AL9" s="293">
        <v>195</v>
      </c>
      <c r="AM9" s="292">
        <f t="shared" si="5"/>
        <v>0</v>
      </c>
      <c r="AN9" s="292">
        <f t="shared" si="12"/>
        <v>195</v>
      </c>
      <c r="AO9" s="293"/>
      <c r="AP9" s="293"/>
      <c r="AQ9" s="293"/>
      <c r="AR9" s="293"/>
      <c r="AS9" s="293"/>
      <c r="AT9" s="293"/>
      <c r="AU9" s="293"/>
      <c r="AV9" s="292">
        <f t="shared" si="6"/>
        <v>195</v>
      </c>
      <c r="AW9" s="293">
        <v>195</v>
      </c>
      <c r="AX9" s="292">
        <f t="shared" si="7"/>
        <v>0</v>
      </c>
    </row>
    <row r="10" spans="1:53" ht="12" customHeight="1">
      <c r="A10" s="288">
        <v>8</v>
      </c>
      <c r="B10" s="289" t="s">
        <v>1545</v>
      </c>
      <c r="C10" s="290" t="s">
        <v>23</v>
      </c>
      <c r="D10" s="290"/>
      <c r="E10" s="291">
        <v>35</v>
      </c>
      <c r="F10" s="292">
        <v>0</v>
      </c>
      <c r="G10" s="292">
        <f t="shared" si="9"/>
        <v>105</v>
      </c>
      <c r="H10" s="293"/>
      <c r="I10" s="293"/>
      <c r="J10" s="293"/>
      <c r="K10" s="293"/>
      <c r="L10" s="293"/>
      <c r="M10" s="293"/>
      <c r="N10" s="293"/>
      <c r="O10" s="292">
        <f t="shared" si="0"/>
        <v>105</v>
      </c>
      <c r="P10" s="293"/>
      <c r="Q10" s="292">
        <f t="shared" si="1"/>
        <v>105</v>
      </c>
      <c r="R10" s="292">
        <f t="shared" si="10"/>
        <v>105</v>
      </c>
      <c r="S10" s="293"/>
      <c r="T10" s="293"/>
      <c r="U10" s="293"/>
      <c r="V10" s="293"/>
      <c r="W10" s="293"/>
      <c r="X10" s="293"/>
      <c r="Y10" s="293"/>
      <c r="Z10" s="292">
        <f t="shared" si="2"/>
        <v>105</v>
      </c>
      <c r="AA10" s="293"/>
      <c r="AB10" s="292">
        <f t="shared" si="3"/>
        <v>210</v>
      </c>
      <c r="AC10" s="292">
        <f t="shared" si="11"/>
        <v>105</v>
      </c>
      <c r="AD10" s="293"/>
      <c r="AE10" s="293"/>
      <c r="AF10" s="293"/>
      <c r="AG10" s="293"/>
      <c r="AH10" s="293"/>
      <c r="AI10" s="293"/>
      <c r="AJ10" s="293"/>
      <c r="AK10" s="292">
        <f t="shared" si="4"/>
        <v>105</v>
      </c>
      <c r="AL10" s="293"/>
      <c r="AM10" s="292">
        <f t="shared" si="5"/>
        <v>315</v>
      </c>
      <c r="AN10" s="292">
        <f t="shared" si="12"/>
        <v>105</v>
      </c>
      <c r="AO10" s="293"/>
      <c r="AP10" s="293"/>
      <c r="AQ10" s="293"/>
      <c r="AR10" s="293"/>
      <c r="AS10" s="293"/>
      <c r="AT10" s="293"/>
      <c r="AU10" s="293"/>
      <c r="AV10" s="292">
        <f t="shared" si="6"/>
        <v>105</v>
      </c>
      <c r="AW10" s="293"/>
      <c r="AX10" s="292">
        <f t="shared" si="7"/>
        <v>420</v>
      </c>
    </row>
    <row r="11" spans="1:53" ht="12" customHeight="1">
      <c r="A11" s="288">
        <v>9</v>
      </c>
      <c r="B11" s="294" t="s">
        <v>1594</v>
      </c>
      <c r="C11" s="290" t="s">
        <v>10</v>
      </c>
      <c r="D11" s="290" t="s">
        <v>20</v>
      </c>
      <c r="E11" s="295">
        <v>315</v>
      </c>
      <c r="F11" s="292">
        <v>50</v>
      </c>
      <c r="G11" s="292">
        <f t="shared" si="9"/>
        <v>945</v>
      </c>
      <c r="H11" s="293"/>
      <c r="I11" s="293"/>
      <c r="J11" s="293">
        <v>2471</v>
      </c>
      <c r="K11" s="293"/>
      <c r="L11" s="293">
        <v>100</v>
      </c>
      <c r="M11" s="293"/>
      <c r="N11" s="293"/>
      <c r="O11" s="292">
        <f t="shared" si="0"/>
        <v>3516</v>
      </c>
      <c r="P11" s="293">
        <v>6351</v>
      </c>
      <c r="Q11" s="292">
        <f t="shared" si="1"/>
        <v>-2785</v>
      </c>
      <c r="R11" s="292">
        <f t="shared" si="10"/>
        <v>945</v>
      </c>
      <c r="S11" s="293"/>
      <c r="T11" s="293">
        <v>309</v>
      </c>
      <c r="U11" s="293"/>
      <c r="V11" s="293"/>
      <c r="W11" s="293"/>
      <c r="X11" s="293"/>
      <c r="Y11" s="293"/>
      <c r="Z11" s="292">
        <f t="shared" si="2"/>
        <v>1254</v>
      </c>
      <c r="AA11" s="293"/>
      <c r="AB11" s="292">
        <f t="shared" si="3"/>
        <v>-1531</v>
      </c>
      <c r="AC11" s="292">
        <f t="shared" si="11"/>
        <v>945</v>
      </c>
      <c r="AD11" s="293"/>
      <c r="AE11" s="293"/>
      <c r="AF11" s="293"/>
      <c r="AG11" s="293"/>
      <c r="AH11" s="293"/>
      <c r="AI11" s="293"/>
      <c r="AJ11" s="293"/>
      <c r="AK11" s="292">
        <f t="shared" si="4"/>
        <v>945</v>
      </c>
      <c r="AL11" s="293"/>
      <c r="AM11" s="292">
        <f t="shared" si="5"/>
        <v>-586</v>
      </c>
      <c r="AN11" s="292">
        <f t="shared" si="12"/>
        <v>945</v>
      </c>
      <c r="AO11" s="293"/>
      <c r="AP11" s="293"/>
      <c r="AQ11" s="293"/>
      <c r="AR11" s="293"/>
      <c r="AS11" s="293"/>
      <c r="AT11" s="293"/>
      <c r="AU11" s="293"/>
      <c r="AV11" s="292">
        <f t="shared" si="6"/>
        <v>945</v>
      </c>
      <c r="AW11" s="293">
        <v>359</v>
      </c>
      <c r="AX11" s="292">
        <f t="shared" si="7"/>
        <v>0</v>
      </c>
    </row>
    <row r="12" spans="1:53" ht="12" customHeight="1">
      <c r="A12" s="288">
        <v>10</v>
      </c>
      <c r="B12" s="289" t="s">
        <v>1124</v>
      </c>
      <c r="C12" s="290" t="s">
        <v>23</v>
      </c>
      <c r="D12" s="290" t="s">
        <v>25</v>
      </c>
      <c r="E12" s="291">
        <v>75</v>
      </c>
      <c r="F12" s="292">
        <v>0</v>
      </c>
      <c r="G12" s="292">
        <f t="shared" si="9"/>
        <v>225</v>
      </c>
      <c r="H12" s="293"/>
      <c r="I12" s="293"/>
      <c r="J12" s="293"/>
      <c r="K12" s="293"/>
      <c r="L12" s="293"/>
      <c r="M12" s="293"/>
      <c r="N12" s="293"/>
      <c r="O12" s="292">
        <f t="shared" si="0"/>
        <v>225</v>
      </c>
      <c r="P12" s="293"/>
      <c r="Q12" s="292">
        <f t="shared" si="1"/>
        <v>225</v>
      </c>
      <c r="R12" s="292">
        <f t="shared" si="10"/>
        <v>225</v>
      </c>
      <c r="S12" s="293"/>
      <c r="T12" s="293"/>
      <c r="U12" s="293"/>
      <c r="V12" s="293"/>
      <c r="W12" s="293"/>
      <c r="X12" s="293"/>
      <c r="Y12" s="293"/>
      <c r="Z12" s="292">
        <f t="shared" si="2"/>
        <v>225</v>
      </c>
      <c r="AA12" s="293"/>
      <c r="AB12" s="292">
        <f t="shared" si="3"/>
        <v>450</v>
      </c>
      <c r="AC12" s="292">
        <f t="shared" si="11"/>
        <v>225</v>
      </c>
      <c r="AD12" s="293"/>
      <c r="AE12" s="293"/>
      <c r="AF12" s="293"/>
      <c r="AG12" s="293"/>
      <c r="AH12" s="293"/>
      <c r="AI12" s="293"/>
      <c r="AJ12" s="293"/>
      <c r="AK12" s="292">
        <f t="shared" si="4"/>
        <v>225</v>
      </c>
      <c r="AL12" s="293"/>
      <c r="AM12" s="292">
        <f t="shared" si="5"/>
        <v>675</v>
      </c>
      <c r="AN12" s="292">
        <f t="shared" si="12"/>
        <v>225</v>
      </c>
      <c r="AO12" s="293"/>
      <c r="AP12" s="293"/>
      <c r="AQ12" s="293"/>
      <c r="AR12" s="293"/>
      <c r="AS12" s="293"/>
      <c r="AT12" s="293"/>
      <c r="AU12" s="293"/>
      <c r="AV12" s="292">
        <f t="shared" si="6"/>
        <v>225</v>
      </c>
      <c r="AW12" s="293"/>
      <c r="AX12" s="292">
        <f t="shared" si="7"/>
        <v>900</v>
      </c>
    </row>
    <row r="13" spans="1:53" ht="12" customHeight="1">
      <c r="A13" s="288">
        <v>11</v>
      </c>
      <c r="B13" s="289" t="s">
        <v>26</v>
      </c>
      <c r="C13" s="290" t="s">
        <v>23</v>
      </c>
      <c r="D13" s="290" t="s">
        <v>28</v>
      </c>
      <c r="E13" s="291">
        <v>100</v>
      </c>
      <c r="F13" s="292">
        <v>0</v>
      </c>
      <c r="G13" s="292">
        <f t="shared" si="9"/>
        <v>300</v>
      </c>
      <c r="H13" s="293"/>
      <c r="I13" s="293"/>
      <c r="J13" s="293"/>
      <c r="K13" s="293"/>
      <c r="L13" s="293"/>
      <c r="M13" s="293"/>
      <c r="N13" s="293"/>
      <c r="O13" s="292">
        <f t="shared" si="0"/>
        <v>300</v>
      </c>
      <c r="P13" s="293">
        <v>600</v>
      </c>
      <c r="Q13" s="292">
        <f t="shared" si="1"/>
        <v>-300</v>
      </c>
      <c r="R13" s="292">
        <f t="shared" si="10"/>
        <v>300</v>
      </c>
      <c r="S13" s="293"/>
      <c r="T13" s="293"/>
      <c r="U13" s="293"/>
      <c r="V13" s="293"/>
      <c r="W13" s="293">
        <v>100</v>
      </c>
      <c r="X13" s="293"/>
      <c r="Y13" s="293"/>
      <c r="Z13" s="292">
        <f t="shared" si="2"/>
        <v>400</v>
      </c>
      <c r="AA13" s="293">
        <v>700</v>
      </c>
      <c r="AB13" s="292">
        <f t="shared" si="3"/>
        <v>-600</v>
      </c>
      <c r="AC13" s="292">
        <f t="shared" si="11"/>
        <v>300</v>
      </c>
      <c r="AD13" s="293"/>
      <c r="AE13" s="293"/>
      <c r="AF13" s="293"/>
      <c r="AG13" s="293"/>
      <c r="AH13" s="293"/>
      <c r="AI13" s="293"/>
      <c r="AJ13" s="293"/>
      <c r="AK13" s="292">
        <f t="shared" si="4"/>
        <v>300</v>
      </c>
      <c r="AL13" s="293"/>
      <c r="AM13" s="292">
        <f t="shared" si="5"/>
        <v>-300</v>
      </c>
      <c r="AN13" s="292">
        <f t="shared" si="12"/>
        <v>300</v>
      </c>
      <c r="AO13" s="293"/>
      <c r="AP13" s="293"/>
      <c r="AQ13" s="293"/>
      <c r="AR13" s="293"/>
      <c r="AS13" s="293"/>
      <c r="AT13" s="293"/>
      <c r="AU13" s="293"/>
      <c r="AV13" s="292">
        <f t="shared" si="6"/>
        <v>300</v>
      </c>
      <c r="AW13" s="293"/>
      <c r="AX13" s="292">
        <f t="shared" si="7"/>
        <v>0</v>
      </c>
    </row>
    <row r="14" spans="1:53" ht="12" customHeight="1">
      <c r="A14" s="288">
        <v>12</v>
      </c>
      <c r="B14" s="289" t="s">
        <v>1602</v>
      </c>
      <c r="C14" s="290" t="s">
        <v>14</v>
      </c>
      <c r="D14" s="290"/>
      <c r="E14" s="291">
        <v>375</v>
      </c>
      <c r="F14" s="292">
        <v>0</v>
      </c>
      <c r="G14" s="292">
        <f t="shared" si="9"/>
        <v>1125</v>
      </c>
      <c r="H14" s="293"/>
      <c r="I14" s="293"/>
      <c r="J14" s="293"/>
      <c r="K14" s="293"/>
      <c r="L14" s="293"/>
      <c r="M14" s="293"/>
      <c r="N14" s="293"/>
      <c r="O14" s="292">
        <f t="shared" si="0"/>
        <v>1125</v>
      </c>
      <c r="P14" s="293">
        <v>4500</v>
      </c>
      <c r="Q14" s="292">
        <f t="shared" si="1"/>
        <v>-3375</v>
      </c>
      <c r="R14" s="292">
        <f t="shared" si="10"/>
        <v>1125</v>
      </c>
      <c r="S14" s="293"/>
      <c r="T14" s="293"/>
      <c r="U14" s="293"/>
      <c r="V14" s="293"/>
      <c r="W14" s="293"/>
      <c r="X14" s="293"/>
      <c r="Y14" s="293"/>
      <c r="Z14" s="292">
        <f t="shared" si="2"/>
        <v>1125</v>
      </c>
      <c r="AA14" s="293"/>
      <c r="AB14" s="292">
        <f t="shared" si="3"/>
        <v>-2250</v>
      </c>
      <c r="AC14" s="292">
        <f t="shared" si="11"/>
        <v>1125</v>
      </c>
      <c r="AD14" s="293"/>
      <c r="AE14" s="293"/>
      <c r="AF14" s="293"/>
      <c r="AG14" s="293"/>
      <c r="AH14" s="293"/>
      <c r="AI14" s="293"/>
      <c r="AJ14" s="293"/>
      <c r="AK14" s="292">
        <f t="shared" si="4"/>
        <v>1125</v>
      </c>
      <c r="AL14" s="293"/>
      <c r="AM14" s="292">
        <f t="shared" si="5"/>
        <v>-1125</v>
      </c>
      <c r="AN14" s="292">
        <f t="shared" si="12"/>
        <v>1125</v>
      </c>
      <c r="AO14" s="293"/>
      <c r="AP14" s="293"/>
      <c r="AQ14" s="293"/>
      <c r="AR14" s="293"/>
      <c r="AS14" s="293"/>
      <c r="AT14" s="293"/>
      <c r="AU14" s="293"/>
      <c r="AV14" s="292">
        <f t="shared" si="6"/>
        <v>1125</v>
      </c>
      <c r="AW14" s="293"/>
      <c r="AX14" s="292">
        <f t="shared" si="7"/>
        <v>0</v>
      </c>
    </row>
    <row r="15" spans="1:53" ht="12" customHeight="1">
      <c r="A15" s="288">
        <v>13</v>
      </c>
      <c r="B15" s="289" t="s">
        <v>31</v>
      </c>
      <c r="C15" s="290" t="s">
        <v>14</v>
      </c>
      <c r="D15" s="290" t="s">
        <v>33</v>
      </c>
      <c r="E15" s="291">
        <v>150</v>
      </c>
      <c r="F15" s="292">
        <v>0</v>
      </c>
      <c r="G15" s="292">
        <f t="shared" si="9"/>
        <v>450</v>
      </c>
      <c r="H15" s="293"/>
      <c r="I15" s="293"/>
      <c r="J15" s="293"/>
      <c r="K15" s="293"/>
      <c r="L15" s="293"/>
      <c r="M15" s="293"/>
      <c r="N15" s="293"/>
      <c r="O15" s="292">
        <f t="shared" si="0"/>
        <v>450</v>
      </c>
      <c r="P15" s="293">
        <v>450</v>
      </c>
      <c r="Q15" s="292">
        <f t="shared" si="1"/>
        <v>0</v>
      </c>
      <c r="R15" s="292">
        <f t="shared" si="10"/>
        <v>450</v>
      </c>
      <c r="S15" s="293"/>
      <c r="T15" s="293">
        <v>106</v>
      </c>
      <c r="U15" s="293"/>
      <c r="V15" s="293"/>
      <c r="W15" s="293">
        <v>100</v>
      </c>
      <c r="X15" s="293"/>
      <c r="Y15" s="293"/>
      <c r="Z15" s="292">
        <f t="shared" si="2"/>
        <v>656</v>
      </c>
      <c r="AA15" s="293">
        <v>656</v>
      </c>
      <c r="AB15" s="292">
        <f t="shared" si="3"/>
        <v>0</v>
      </c>
      <c r="AC15" s="292">
        <f t="shared" si="11"/>
        <v>450</v>
      </c>
      <c r="AD15" s="293"/>
      <c r="AE15" s="293">
        <v>203</v>
      </c>
      <c r="AF15" s="293"/>
      <c r="AG15" s="293"/>
      <c r="AH15" s="293"/>
      <c r="AI15" s="293"/>
      <c r="AJ15" s="293"/>
      <c r="AK15" s="292">
        <f t="shared" si="4"/>
        <v>653</v>
      </c>
      <c r="AL15" s="293">
        <v>653</v>
      </c>
      <c r="AM15" s="292">
        <f t="shared" si="5"/>
        <v>0</v>
      </c>
      <c r="AN15" s="292">
        <f t="shared" si="12"/>
        <v>450</v>
      </c>
      <c r="AO15" s="293"/>
      <c r="AP15" s="293"/>
      <c r="AQ15" s="293"/>
      <c r="AR15" s="293"/>
      <c r="AS15" s="293"/>
      <c r="AT15" s="293"/>
      <c r="AU15" s="293"/>
      <c r="AV15" s="292">
        <f t="shared" si="6"/>
        <v>450</v>
      </c>
      <c r="AW15" s="293">
        <v>450</v>
      </c>
      <c r="AX15" s="292">
        <f t="shared" si="7"/>
        <v>0</v>
      </c>
    </row>
    <row r="16" spans="1:53" ht="12" customHeight="1">
      <c r="A16" s="288">
        <v>14</v>
      </c>
      <c r="B16" s="289" t="s">
        <v>1618</v>
      </c>
      <c r="C16" s="290" t="s">
        <v>14</v>
      </c>
      <c r="D16" s="290"/>
      <c r="E16" s="291">
        <v>200</v>
      </c>
      <c r="F16" s="292">
        <v>-1200</v>
      </c>
      <c r="G16" s="292">
        <f t="shared" si="9"/>
        <v>600</v>
      </c>
      <c r="H16" s="293"/>
      <c r="I16" s="293"/>
      <c r="J16" s="293"/>
      <c r="K16" s="293"/>
      <c r="L16" s="293"/>
      <c r="M16" s="293"/>
      <c r="N16" s="293"/>
      <c r="O16" s="292">
        <f t="shared" si="0"/>
        <v>600</v>
      </c>
      <c r="P16" s="293"/>
      <c r="Q16" s="292">
        <f t="shared" si="1"/>
        <v>-600</v>
      </c>
      <c r="R16" s="292">
        <f t="shared" si="10"/>
        <v>600</v>
      </c>
      <c r="S16" s="293"/>
      <c r="T16" s="293"/>
      <c r="U16" s="293"/>
      <c r="V16" s="293"/>
      <c r="W16" s="293"/>
      <c r="X16" s="293"/>
      <c r="Y16" s="293"/>
      <c r="Z16" s="292">
        <f t="shared" si="2"/>
        <v>600</v>
      </c>
      <c r="AA16" s="293"/>
      <c r="AB16" s="292">
        <f t="shared" si="3"/>
        <v>0</v>
      </c>
      <c r="AC16" s="292">
        <f t="shared" si="11"/>
        <v>600</v>
      </c>
      <c r="AD16" s="293"/>
      <c r="AE16" s="293"/>
      <c r="AF16" s="293"/>
      <c r="AG16" s="293"/>
      <c r="AH16" s="293"/>
      <c r="AI16" s="293"/>
      <c r="AJ16" s="293"/>
      <c r="AK16" s="292">
        <f t="shared" si="4"/>
        <v>600</v>
      </c>
      <c r="AL16" s="293">
        <v>1200</v>
      </c>
      <c r="AM16" s="292">
        <f t="shared" si="5"/>
        <v>-600</v>
      </c>
      <c r="AN16" s="292">
        <f t="shared" si="12"/>
        <v>600</v>
      </c>
      <c r="AO16" s="293"/>
      <c r="AP16" s="293"/>
      <c r="AQ16" s="293"/>
      <c r="AR16" s="293"/>
      <c r="AS16" s="293"/>
      <c r="AT16" s="293"/>
      <c r="AU16" s="293"/>
      <c r="AV16" s="292">
        <f t="shared" si="6"/>
        <v>600</v>
      </c>
      <c r="AW16" s="293"/>
      <c r="AX16" s="292">
        <f t="shared" si="7"/>
        <v>0</v>
      </c>
    </row>
    <row r="17" spans="1:50" ht="12" customHeight="1">
      <c r="A17" s="288">
        <v>15</v>
      </c>
      <c r="B17" s="294" t="s">
        <v>36</v>
      </c>
      <c r="C17" s="290" t="s">
        <v>10</v>
      </c>
      <c r="D17" s="290" t="s">
        <v>38</v>
      </c>
      <c r="E17" s="295">
        <v>95</v>
      </c>
      <c r="F17" s="292">
        <v>385</v>
      </c>
      <c r="G17" s="292">
        <f t="shared" si="9"/>
        <v>285</v>
      </c>
      <c r="H17" s="293"/>
      <c r="I17" s="293"/>
      <c r="J17" s="293"/>
      <c r="K17" s="293"/>
      <c r="L17" s="293"/>
      <c r="M17" s="293"/>
      <c r="N17" s="293"/>
      <c r="O17" s="292">
        <f t="shared" si="0"/>
        <v>285</v>
      </c>
      <c r="P17" s="293">
        <v>385</v>
      </c>
      <c r="Q17" s="292">
        <f t="shared" si="1"/>
        <v>285</v>
      </c>
      <c r="R17" s="292">
        <f t="shared" si="10"/>
        <v>285</v>
      </c>
      <c r="S17" s="293"/>
      <c r="T17" s="293"/>
      <c r="U17" s="293">
        <v>46</v>
      </c>
      <c r="V17" s="293"/>
      <c r="W17" s="293"/>
      <c r="X17" s="293"/>
      <c r="Y17" s="293"/>
      <c r="Z17" s="292">
        <f t="shared" si="2"/>
        <v>331</v>
      </c>
      <c r="AA17" s="293">
        <v>616</v>
      </c>
      <c r="AB17" s="292">
        <f t="shared" si="3"/>
        <v>0</v>
      </c>
      <c r="AC17" s="292">
        <f t="shared" si="11"/>
        <v>285</v>
      </c>
      <c r="AD17" s="293"/>
      <c r="AE17" s="293"/>
      <c r="AF17" s="293"/>
      <c r="AG17" s="293"/>
      <c r="AH17" s="293"/>
      <c r="AI17" s="293"/>
      <c r="AJ17" s="293"/>
      <c r="AK17" s="292">
        <f t="shared" si="4"/>
        <v>285</v>
      </c>
      <c r="AL17" s="293">
        <v>285</v>
      </c>
      <c r="AM17" s="292">
        <f t="shared" si="5"/>
        <v>0</v>
      </c>
      <c r="AN17" s="292">
        <f t="shared" si="12"/>
        <v>285</v>
      </c>
      <c r="AO17" s="293">
        <v>50</v>
      </c>
      <c r="AP17" s="293">
        <v>100</v>
      </c>
      <c r="AQ17" s="293"/>
      <c r="AR17" s="293"/>
      <c r="AS17" s="293"/>
      <c r="AT17" s="293"/>
      <c r="AU17" s="293"/>
      <c r="AV17" s="292">
        <f t="shared" si="6"/>
        <v>435</v>
      </c>
      <c r="AW17" s="293">
        <v>435</v>
      </c>
      <c r="AX17" s="292">
        <f t="shared" si="7"/>
        <v>0</v>
      </c>
    </row>
    <row r="18" spans="1:50" ht="12" customHeight="1">
      <c r="A18" s="288">
        <v>16</v>
      </c>
      <c r="B18" s="289" t="s">
        <v>39</v>
      </c>
      <c r="C18" s="290" t="s">
        <v>14</v>
      </c>
      <c r="D18" s="290" t="s">
        <v>41</v>
      </c>
      <c r="E18" s="291">
        <v>240</v>
      </c>
      <c r="F18" s="292">
        <v>0</v>
      </c>
      <c r="G18" s="292">
        <f t="shared" si="9"/>
        <v>720</v>
      </c>
      <c r="H18" s="293"/>
      <c r="I18" s="293"/>
      <c r="J18" s="293"/>
      <c r="K18" s="293"/>
      <c r="L18" s="293">
        <v>100</v>
      </c>
      <c r="M18" s="293"/>
      <c r="N18" s="293"/>
      <c r="O18" s="292">
        <f t="shared" si="0"/>
        <v>820</v>
      </c>
      <c r="P18" s="293">
        <v>1540</v>
      </c>
      <c r="Q18" s="292">
        <f t="shared" si="1"/>
        <v>-720</v>
      </c>
      <c r="R18" s="292">
        <f t="shared" si="10"/>
        <v>720</v>
      </c>
      <c r="S18" s="293"/>
      <c r="T18" s="293"/>
      <c r="U18" s="293"/>
      <c r="V18" s="293"/>
      <c r="W18" s="293"/>
      <c r="X18" s="293"/>
      <c r="Y18" s="293"/>
      <c r="Z18" s="292">
        <f t="shared" si="2"/>
        <v>720</v>
      </c>
      <c r="AA18" s="293"/>
      <c r="AB18" s="292">
        <f t="shared" si="3"/>
        <v>0</v>
      </c>
      <c r="AC18" s="292">
        <f t="shared" si="11"/>
        <v>720</v>
      </c>
      <c r="AD18" s="293"/>
      <c r="AE18" s="293"/>
      <c r="AF18" s="293"/>
      <c r="AG18" s="293"/>
      <c r="AH18" s="293"/>
      <c r="AI18" s="293"/>
      <c r="AJ18" s="293"/>
      <c r="AK18" s="292">
        <f t="shared" si="4"/>
        <v>720</v>
      </c>
      <c r="AL18" s="293">
        <v>1440</v>
      </c>
      <c r="AM18" s="292">
        <f t="shared" si="5"/>
        <v>-720</v>
      </c>
      <c r="AN18" s="292">
        <f t="shared" si="12"/>
        <v>720</v>
      </c>
      <c r="AO18" s="293"/>
      <c r="AP18" s="293"/>
      <c r="AQ18" s="293"/>
      <c r="AR18" s="293"/>
      <c r="AS18" s="293"/>
      <c r="AT18" s="293"/>
      <c r="AU18" s="293"/>
      <c r="AV18" s="292">
        <f t="shared" si="6"/>
        <v>720</v>
      </c>
      <c r="AW18" s="293"/>
      <c r="AX18" s="292">
        <f t="shared" si="7"/>
        <v>0</v>
      </c>
    </row>
    <row r="19" spans="1:50" ht="12" customHeight="1">
      <c r="A19" s="288">
        <v>17</v>
      </c>
      <c r="B19" s="294" t="s">
        <v>42</v>
      </c>
      <c r="C19" s="290" t="s">
        <v>10</v>
      </c>
      <c r="D19" s="290" t="s">
        <v>44</v>
      </c>
      <c r="E19" s="295">
        <v>50</v>
      </c>
      <c r="F19" s="292">
        <v>0</v>
      </c>
      <c r="G19" s="292">
        <v>600</v>
      </c>
      <c r="H19" s="293"/>
      <c r="I19" s="293"/>
      <c r="J19" s="293"/>
      <c r="K19" s="293"/>
      <c r="L19" s="293"/>
      <c r="M19" s="293"/>
      <c r="N19" s="293"/>
      <c r="O19" s="292">
        <f t="shared" si="0"/>
        <v>600</v>
      </c>
      <c r="P19" s="293"/>
      <c r="Q19" s="292">
        <f t="shared" si="1"/>
        <v>600</v>
      </c>
      <c r="R19" s="292">
        <v>300</v>
      </c>
      <c r="S19" s="293">
        <v>100</v>
      </c>
      <c r="T19" s="293"/>
      <c r="U19" s="293"/>
      <c r="V19" s="293"/>
      <c r="W19" s="293"/>
      <c r="X19" s="293"/>
      <c r="Y19" s="293"/>
      <c r="Z19" s="292">
        <f t="shared" si="2"/>
        <v>400</v>
      </c>
      <c r="AA19" s="293"/>
      <c r="AB19" s="292">
        <f t="shared" si="3"/>
        <v>1000</v>
      </c>
      <c r="AC19" s="292">
        <f t="shared" si="11"/>
        <v>150</v>
      </c>
      <c r="AD19" s="293"/>
      <c r="AE19" s="293"/>
      <c r="AF19" s="293"/>
      <c r="AG19" s="293"/>
      <c r="AH19" s="293"/>
      <c r="AI19" s="293"/>
      <c r="AJ19" s="293"/>
      <c r="AK19" s="292">
        <f t="shared" si="4"/>
        <v>150</v>
      </c>
      <c r="AL19" s="293"/>
      <c r="AM19" s="292">
        <f t="shared" si="5"/>
        <v>1150</v>
      </c>
      <c r="AN19" s="292">
        <f t="shared" si="12"/>
        <v>150</v>
      </c>
      <c r="AO19" s="293"/>
      <c r="AP19" s="293"/>
      <c r="AQ19" s="293"/>
      <c r="AR19" s="293"/>
      <c r="AS19" s="293"/>
      <c r="AT19" s="293"/>
      <c r="AU19" s="293"/>
      <c r="AV19" s="292">
        <f t="shared" si="6"/>
        <v>150</v>
      </c>
      <c r="AW19" s="293">
        <v>1300</v>
      </c>
      <c r="AX19" s="292">
        <f t="shared" si="7"/>
        <v>0</v>
      </c>
    </row>
    <row r="20" spans="1:50" ht="12" customHeight="1">
      <c r="A20" s="288">
        <v>18</v>
      </c>
      <c r="B20" s="294" t="s">
        <v>986</v>
      </c>
      <c r="C20" s="290" t="s">
        <v>10</v>
      </c>
      <c r="D20" s="290" t="s">
        <v>49</v>
      </c>
      <c r="E20" s="295">
        <v>85</v>
      </c>
      <c r="F20" s="292">
        <v>0</v>
      </c>
      <c r="G20" s="292">
        <f>E20*3</f>
        <v>255</v>
      </c>
      <c r="H20" s="293"/>
      <c r="I20" s="293"/>
      <c r="J20" s="293"/>
      <c r="K20" s="293"/>
      <c r="L20" s="293"/>
      <c r="M20" s="293"/>
      <c r="N20" s="293"/>
      <c r="O20" s="292">
        <f t="shared" si="0"/>
        <v>255</v>
      </c>
      <c r="P20" s="293"/>
      <c r="Q20" s="292">
        <f t="shared" si="1"/>
        <v>255</v>
      </c>
      <c r="R20" s="292">
        <f>E20*3</f>
        <v>255</v>
      </c>
      <c r="S20" s="293"/>
      <c r="T20" s="293"/>
      <c r="U20" s="293"/>
      <c r="V20" s="293"/>
      <c r="W20" s="293"/>
      <c r="X20" s="293"/>
      <c r="Y20" s="293"/>
      <c r="Z20" s="292">
        <f t="shared" si="2"/>
        <v>255</v>
      </c>
      <c r="AA20" s="293">
        <v>1020</v>
      </c>
      <c r="AB20" s="292">
        <f t="shared" si="3"/>
        <v>-510</v>
      </c>
      <c r="AC20" s="292">
        <f t="shared" si="11"/>
        <v>255</v>
      </c>
      <c r="AD20" s="293"/>
      <c r="AE20" s="293"/>
      <c r="AF20" s="293"/>
      <c r="AG20" s="293"/>
      <c r="AH20" s="293"/>
      <c r="AI20" s="293"/>
      <c r="AJ20" s="293"/>
      <c r="AK20" s="292">
        <f t="shared" si="4"/>
        <v>255</v>
      </c>
      <c r="AL20" s="293"/>
      <c r="AM20" s="292">
        <f t="shared" si="5"/>
        <v>-255</v>
      </c>
      <c r="AN20" s="292">
        <f t="shared" si="12"/>
        <v>255</v>
      </c>
      <c r="AO20" s="293"/>
      <c r="AP20" s="293"/>
      <c r="AQ20" s="293"/>
      <c r="AR20" s="293"/>
      <c r="AS20" s="293"/>
      <c r="AT20" s="293"/>
      <c r="AU20" s="293"/>
      <c r="AV20" s="292">
        <f t="shared" si="6"/>
        <v>255</v>
      </c>
      <c r="AW20" s="293"/>
      <c r="AX20" s="292">
        <f t="shared" si="7"/>
        <v>0</v>
      </c>
    </row>
    <row r="21" spans="1:50" ht="12" customHeight="1">
      <c r="A21" s="288">
        <v>19</v>
      </c>
      <c r="B21" s="296" t="s">
        <v>45</v>
      </c>
      <c r="C21" s="297" t="s">
        <v>30</v>
      </c>
      <c r="D21" s="297" t="s">
        <v>12</v>
      </c>
      <c r="E21" s="298">
        <v>110</v>
      </c>
      <c r="F21" s="299">
        <v>2310</v>
      </c>
      <c r="G21" s="299"/>
      <c r="H21" s="300"/>
      <c r="I21" s="300"/>
      <c r="J21" s="300"/>
      <c r="K21" s="300"/>
      <c r="L21" s="300"/>
      <c r="M21" s="300"/>
      <c r="N21" s="300"/>
      <c r="O21" s="299"/>
      <c r="P21" s="300"/>
      <c r="Q21" s="299">
        <f t="shared" si="1"/>
        <v>2310</v>
      </c>
      <c r="R21" s="299"/>
      <c r="S21" s="300"/>
      <c r="T21" s="300"/>
      <c r="U21" s="300"/>
      <c r="V21" s="300"/>
      <c r="W21" s="300"/>
      <c r="X21" s="300"/>
      <c r="Y21" s="300"/>
      <c r="Z21" s="299"/>
      <c r="AA21" s="300"/>
      <c r="AB21" s="299">
        <f t="shared" si="3"/>
        <v>2310</v>
      </c>
      <c r="AC21" s="299"/>
      <c r="AD21" s="300"/>
      <c r="AE21" s="300"/>
      <c r="AF21" s="300"/>
      <c r="AG21" s="300"/>
      <c r="AH21" s="300"/>
      <c r="AI21" s="300"/>
      <c r="AJ21" s="300"/>
      <c r="AK21" s="299"/>
      <c r="AL21" s="300"/>
      <c r="AM21" s="299">
        <f t="shared" si="5"/>
        <v>2310</v>
      </c>
      <c r="AN21" s="299"/>
      <c r="AO21" s="300"/>
      <c r="AP21" s="300"/>
      <c r="AQ21" s="300"/>
      <c r="AR21" s="300"/>
      <c r="AS21" s="300"/>
      <c r="AT21" s="300"/>
      <c r="AU21" s="300"/>
      <c r="AV21" s="299"/>
      <c r="AW21" s="300"/>
      <c r="AX21" s="299">
        <f t="shared" si="7"/>
        <v>2310</v>
      </c>
    </row>
    <row r="22" spans="1:50" ht="12" customHeight="1">
      <c r="A22" s="288">
        <v>20</v>
      </c>
      <c r="B22" s="296" t="s">
        <v>1020</v>
      </c>
      <c r="C22" s="297" t="s">
        <v>1709</v>
      </c>
      <c r="D22" s="297"/>
      <c r="E22" s="298"/>
      <c r="F22" s="299"/>
      <c r="G22" s="299"/>
      <c r="H22" s="300"/>
      <c r="I22" s="300"/>
      <c r="J22" s="300"/>
      <c r="K22" s="300"/>
      <c r="L22" s="300"/>
      <c r="M22" s="300"/>
      <c r="N22" s="300"/>
      <c r="O22" s="299"/>
      <c r="P22" s="300"/>
      <c r="Q22" s="299"/>
      <c r="R22" s="299"/>
      <c r="S22" s="300"/>
      <c r="T22" s="300"/>
      <c r="U22" s="300"/>
      <c r="V22" s="300"/>
      <c r="W22" s="300"/>
      <c r="X22" s="300"/>
      <c r="Y22" s="300"/>
      <c r="Z22" s="299"/>
      <c r="AA22" s="300"/>
      <c r="AB22" s="299"/>
      <c r="AC22" s="299"/>
      <c r="AD22" s="300"/>
      <c r="AE22" s="300"/>
      <c r="AF22" s="300"/>
      <c r="AG22" s="300"/>
      <c r="AH22" s="300"/>
      <c r="AI22" s="300"/>
      <c r="AJ22" s="300"/>
      <c r="AK22" s="299"/>
      <c r="AL22" s="300"/>
      <c r="AM22" s="299"/>
      <c r="AN22" s="299"/>
      <c r="AO22" s="300"/>
      <c r="AP22" s="300"/>
      <c r="AQ22" s="300"/>
      <c r="AR22" s="300"/>
      <c r="AS22" s="300"/>
      <c r="AT22" s="300"/>
      <c r="AU22" s="300"/>
      <c r="AV22" s="299"/>
      <c r="AW22" s="300"/>
      <c r="AX22" s="299"/>
    </row>
    <row r="23" spans="1:50" ht="12" customHeight="1">
      <c r="A23" s="288">
        <v>21</v>
      </c>
      <c r="B23" s="289" t="s">
        <v>52</v>
      </c>
      <c r="C23" s="290" t="s">
        <v>14</v>
      </c>
      <c r="D23" s="290" t="s">
        <v>829</v>
      </c>
      <c r="E23" s="291">
        <v>95</v>
      </c>
      <c r="F23" s="292">
        <v>1240</v>
      </c>
      <c r="G23" s="292">
        <f>E23*3</f>
        <v>285</v>
      </c>
      <c r="H23" s="293"/>
      <c r="I23" s="293"/>
      <c r="J23" s="293"/>
      <c r="K23" s="293"/>
      <c r="L23" s="293"/>
      <c r="M23" s="293"/>
      <c r="N23" s="293"/>
      <c r="O23" s="292">
        <f t="shared" ref="O23:O58" si="13">SUM(G23:N23)</f>
        <v>285</v>
      </c>
      <c r="P23" s="293"/>
      <c r="Q23" s="292">
        <f t="shared" ref="Q23:Q28" si="14">F23+O23-P23</f>
        <v>1525</v>
      </c>
      <c r="R23" s="292">
        <f t="shared" ref="R23:R28" si="15">E23*3</f>
        <v>285</v>
      </c>
      <c r="S23" s="293"/>
      <c r="T23" s="293"/>
      <c r="U23" s="293"/>
      <c r="V23" s="293"/>
      <c r="W23" s="293">
        <v>100</v>
      </c>
      <c r="X23" s="293"/>
      <c r="Y23" s="293"/>
      <c r="Z23" s="292">
        <f t="shared" ref="Z23:Z58" si="16">SUM(R23:Y23)</f>
        <v>385</v>
      </c>
      <c r="AA23" s="293">
        <v>1910</v>
      </c>
      <c r="AB23" s="292">
        <f t="shared" ref="AB23:AB54" si="17">Q23+Z23-AA23</f>
        <v>0</v>
      </c>
      <c r="AC23" s="292">
        <f t="shared" ref="AC23:AC28" si="18">$E23*3</f>
        <v>285</v>
      </c>
      <c r="AD23" s="293"/>
      <c r="AE23" s="293"/>
      <c r="AF23" s="293"/>
      <c r="AG23" s="293"/>
      <c r="AH23" s="293"/>
      <c r="AI23" s="293"/>
      <c r="AJ23" s="293"/>
      <c r="AK23" s="292">
        <f t="shared" ref="AK23:AK58" si="19">SUM(AC23:AJ23)</f>
        <v>285</v>
      </c>
      <c r="AL23" s="293"/>
      <c r="AM23" s="292">
        <f t="shared" ref="AM23:AM54" si="20">AB23+AK23-AL23</f>
        <v>285</v>
      </c>
      <c r="AN23" s="292">
        <f t="shared" ref="AN23:AN41" si="21">$E23*3</f>
        <v>285</v>
      </c>
      <c r="AO23" s="293"/>
      <c r="AP23" s="293"/>
      <c r="AQ23" s="293"/>
      <c r="AR23" s="293"/>
      <c r="AS23" s="293"/>
      <c r="AT23" s="293"/>
      <c r="AU23" s="293"/>
      <c r="AV23" s="292">
        <f t="shared" ref="AV23:AV58" si="22">SUM(AN23:AU23)</f>
        <v>285</v>
      </c>
      <c r="AW23" s="293">
        <v>570</v>
      </c>
      <c r="AX23" s="292">
        <f t="shared" ref="AX23:AX54" si="23">AM23+AV23-AW23</f>
        <v>0</v>
      </c>
    </row>
    <row r="24" spans="1:50" ht="12" customHeight="1">
      <c r="A24" s="288">
        <v>22</v>
      </c>
      <c r="B24" s="289" t="s">
        <v>55</v>
      </c>
      <c r="C24" s="290" t="s">
        <v>23</v>
      </c>
      <c r="D24" s="290" t="s">
        <v>57</v>
      </c>
      <c r="E24" s="291">
        <v>80</v>
      </c>
      <c r="F24" s="292">
        <v>0</v>
      </c>
      <c r="G24" s="292">
        <f>E24*3</f>
        <v>240</v>
      </c>
      <c r="H24" s="293"/>
      <c r="I24" s="293"/>
      <c r="J24" s="293"/>
      <c r="K24" s="293"/>
      <c r="L24" s="293"/>
      <c r="M24" s="293"/>
      <c r="N24" s="293"/>
      <c r="O24" s="292">
        <f t="shared" si="13"/>
        <v>240</v>
      </c>
      <c r="P24" s="293">
        <v>1060</v>
      </c>
      <c r="Q24" s="292">
        <f t="shared" si="14"/>
        <v>-820</v>
      </c>
      <c r="R24" s="292">
        <f t="shared" si="15"/>
        <v>240</v>
      </c>
      <c r="S24" s="293"/>
      <c r="T24" s="293"/>
      <c r="U24" s="293"/>
      <c r="V24" s="293"/>
      <c r="W24" s="293">
        <v>100</v>
      </c>
      <c r="X24" s="293"/>
      <c r="Y24" s="293"/>
      <c r="Z24" s="292">
        <f t="shared" si="16"/>
        <v>340</v>
      </c>
      <c r="AA24" s="293"/>
      <c r="AB24" s="292">
        <f t="shared" si="17"/>
        <v>-480</v>
      </c>
      <c r="AC24" s="292">
        <f t="shared" si="18"/>
        <v>240</v>
      </c>
      <c r="AD24" s="293"/>
      <c r="AE24" s="293"/>
      <c r="AF24" s="293"/>
      <c r="AG24" s="293"/>
      <c r="AH24" s="293"/>
      <c r="AI24" s="293"/>
      <c r="AJ24" s="293"/>
      <c r="AK24" s="292">
        <f t="shared" si="19"/>
        <v>240</v>
      </c>
      <c r="AL24" s="293"/>
      <c r="AM24" s="292">
        <f t="shared" si="20"/>
        <v>-240</v>
      </c>
      <c r="AN24" s="292">
        <f t="shared" si="21"/>
        <v>240</v>
      </c>
      <c r="AO24" s="293"/>
      <c r="AP24" s="293"/>
      <c r="AQ24" s="293"/>
      <c r="AR24" s="293"/>
      <c r="AS24" s="293"/>
      <c r="AT24" s="293"/>
      <c r="AU24" s="293"/>
      <c r="AV24" s="292">
        <f t="shared" si="22"/>
        <v>240</v>
      </c>
      <c r="AW24" s="293"/>
      <c r="AX24" s="292">
        <f t="shared" si="23"/>
        <v>0</v>
      </c>
    </row>
    <row r="25" spans="1:50" ht="12" customHeight="1">
      <c r="A25" s="288">
        <v>23</v>
      </c>
      <c r="B25" s="289" t="s">
        <v>879</v>
      </c>
      <c r="C25" s="290" t="s">
        <v>23</v>
      </c>
      <c r="D25" s="290" t="s">
        <v>880</v>
      </c>
      <c r="E25" s="291">
        <v>50</v>
      </c>
      <c r="F25" s="292">
        <v>0</v>
      </c>
      <c r="G25" s="292">
        <f>E25*3</f>
        <v>150</v>
      </c>
      <c r="H25" s="293"/>
      <c r="I25" s="293"/>
      <c r="J25" s="293"/>
      <c r="K25" s="293"/>
      <c r="L25" s="293"/>
      <c r="M25" s="293"/>
      <c r="N25" s="293"/>
      <c r="O25" s="292">
        <f t="shared" si="13"/>
        <v>150</v>
      </c>
      <c r="P25" s="293"/>
      <c r="Q25" s="292">
        <f t="shared" si="14"/>
        <v>150</v>
      </c>
      <c r="R25" s="292">
        <f t="shared" si="15"/>
        <v>150</v>
      </c>
      <c r="S25" s="293"/>
      <c r="T25" s="293"/>
      <c r="U25" s="293"/>
      <c r="V25" s="293"/>
      <c r="W25" s="293"/>
      <c r="X25" s="293"/>
      <c r="Y25" s="293"/>
      <c r="Z25" s="292">
        <f t="shared" si="16"/>
        <v>150</v>
      </c>
      <c r="AA25" s="293"/>
      <c r="AB25" s="292">
        <f t="shared" si="17"/>
        <v>300</v>
      </c>
      <c r="AC25" s="292">
        <f t="shared" si="18"/>
        <v>150</v>
      </c>
      <c r="AD25" s="293"/>
      <c r="AE25" s="293"/>
      <c r="AF25" s="293"/>
      <c r="AG25" s="293"/>
      <c r="AH25" s="293"/>
      <c r="AI25" s="293"/>
      <c r="AJ25" s="293"/>
      <c r="AK25" s="292">
        <f t="shared" si="19"/>
        <v>150</v>
      </c>
      <c r="AL25" s="293">
        <v>600</v>
      </c>
      <c r="AM25" s="292">
        <f t="shared" si="20"/>
        <v>-150</v>
      </c>
      <c r="AN25" s="292">
        <f t="shared" si="21"/>
        <v>150</v>
      </c>
      <c r="AO25" s="293"/>
      <c r="AP25" s="293"/>
      <c r="AQ25" s="293"/>
      <c r="AR25" s="293"/>
      <c r="AS25" s="293"/>
      <c r="AT25" s="293"/>
      <c r="AU25" s="293"/>
      <c r="AV25" s="292">
        <f t="shared" si="22"/>
        <v>150</v>
      </c>
      <c r="AW25" s="293"/>
      <c r="AX25" s="292">
        <f t="shared" si="23"/>
        <v>0</v>
      </c>
    </row>
    <row r="26" spans="1:50" ht="12" customHeight="1">
      <c r="A26" s="288">
        <v>24</v>
      </c>
      <c r="B26" s="289" t="s">
        <v>1334</v>
      </c>
      <c r="C26" s="290" t="s">
        <v>23</v>
      </c>
      <c r="D26" s="290"/>
      <c r="E26" s="291">
        <v>55</v>
      </c>
      <c r="F26" s="292">
        <v>760</v>
      </c>
      <c r="G26" s="292">
        <f>E26*3</f>
        <v>165</v>
      </c>
      <c r="H26" s="293"/>
      <c r="I26" s="293"/>
      <c r="J26" s="293"/>
      <c r="K26" s="293"/>
      <c r="L26" s="293"/>
      <c r="M26" s="293"/>
      <c r="N26" s="293"/>
      <c r="O26" s="292">
        <f t="shared" si="13"/>
        <v>165</v>
      </c>
      <c r="P26" s="293"/>
      <c r="Q26" s="292">
        <f t="shared" si="14"/>
        <v>925</v>
      </c>
      <c r="R26" s="292">
        <f t="shared" si="15"/>
        <v>165</v>
      </c>
      <c r="S26" s="293"/>
      <c r="T26" s="293"/>
      <c r="U26" s="293"/>
      <c r="V26" s="293"/>
      <c r="W26" s="293"/>
      <c r="X26" s="293"/>
      <c r="Y26" s="293"/>
      <c r="Z26" s="292">
        <f t="shared" si="16"/>
        <v>165</v>
      </c>
      <c r="AA26" s="293"/>
      <c r="AB26" s="292">
        <f t="shared" si="17"/>
        <v>1090</v>
      </c>
      <c r="AC26" s="292">
        <f t="shared" si="18"/>
        <v>165</v>
      </c>
      <c r="AD26" s="293"/>
      <c r="AE26" s="293"/>
      <c r="AF26" s="293"/>
      <c r="AG26" s="293"/>
      <c r="AH26" s="293"/>
      <c r="AI26" s="293"/>
      <c r="AJ26" s="293"/>
      <c r="AK26" s="292">
        <f t="shared" si="19"/>
        <v>165</v>
      </c>
      <c r="AL26" s="293"/>
      <c r="AM26" s="292">
        <f t="shared" si="20"/>
        <v>1255</v>
      </c>
      <c r="AN26" s="292">
        <f t="shared" si="21"/>
        <v>165</v>
      </c>
      <c r="AO26" s="293"/>
      <c r="AP26" s="293">
        <v>100</v>
      </c>
      <c r="AQ26" s="293"/>
      <c r="AR26" s="293"/>
      <c r="AS26" s="293"/>
      <c r="AT26" s="293"/>
      <c r="AU26" s="293"/>
      <c r="AV26" s="292">
        <f t="shared" si="22"/>
        <v>265</v>
      </c>
      <c r="AW26" s="293">
        <v>1520</v>
      </c>
      <c r="AX26" s="292">
        <f t="shared" si="23"/>
        <v>0</v>
      </c>
    </row>
    <row r="27" spans="1:50" ht="12" customHeight="1">
      <c r="A27" s="288">
        <v>25</v>
      </c>
      <c r="B27" s="289" t="s">
        <v>2008</v>
      </c>
      <c r="C27" s="290" t="s">
        <v>14</v>
      </c>
      <c r="D27" s="290" t="s">
        <v>2009</v>
      </c>
      <c r="E27" s="291">
        <v>70</v>
      </c>
      <c r="F27" s="292"/>
      <c r="G27" s="292">
        <v>30</v>
      </c>
      <c r="H27" s="293"/>
      <c r="I27" s="293"/>
      <c r="J27" s="293"/>
      <c r="K27" s="293"/>
      <c r="L27" s="293"/>
      <c r="M27" s="293"/>
      <c r="N27" s="293"/>
      <c r="O27" s="292">
        <f t="shared" si="13"/>
        <v>30</v>
      </c>
      <c r="P27" s="293"/>
      <c r="Q27" s="292">
        <f t="shared" si="14"/>
        <v>30</v>
      </c>
      <c r="R27" s="292">
        <f t="shared" si="15"/>
        <v>210</v>
      </c>
      <c r="S27" s="293"/>
      <c r="T27" s="293"/>
      <c r="U27" s="293"/>
      <c r="V27" s="293"/>
      <c r="W27" s="293"/>
      <c r="X27" s="293"/>
      <c r="Y27" s="293"/>
      <c r="Z27" s="292">
        <f t="shared" si="16"/>
        <v>210</v>
      </c>
      <c r="AA27" s="293">
        <v>660</v>
      </c>
      <c r="AB27" s="292">
        <f t="shared" si="17"/>
        <v>-420</v>
      </c>
      <c r="AC27" s="292">
        <f t="shared" si="18"/>
        <v>210</v>
      </c>
      <c r="AD27" s="293"/>
      <c r="AE27" s="293"/>
      <c r="AF27" s="293"/>
      <c r="AG27" s="293"/>
      <c r="AH27" s="293"/>
      <c r="AI27" s="293"/>
      <c r="AJ27" s="293"/>
      <c r="AK27" s="292">
        <f t="shared" si="19"/>
        <v>210</v>
      </c>
      <c r="AL27" s="293"/>
      <c r="AM27" s="292">
        <f t="shared" si="20"/>
        <v>-210</v>
      </c>
      <c r="AN27" s="292">
        <f t="shared" si="21"/>
        <v>210</v>
      </c>
      <c r="AO27" s="293"/>
      <c r="AP27" s="293"/>
      <c r="AQ27" s="293"/>
      <c r="AR27" s="293"/>
      <c r="AS27" s="293"/>
      <c r="AT27" s="293"/>
      <c r="AU27" s="293"/>
      <c r="AV27" s="292">
        <f t="shared" si="22"/>
        <v>210</v>
      </c>
      <c r="AW27" s="293"/>
      <c r="AX27" s="292">
        <f t="shared" si="23"/>
        <v>0</v>
      </c>
    </row>
    <row r="28" spans="1:50" ht="12" customHeight="1">
      <c r="A28" s="288">
        <v>26</v>
      </c>
      <c r="B28" s="289" t="s">
        <v>58</v>
      </c>
      <c r="C28" s="290" t="s">
        <v>23</v>
      </c>
      <c r="D28" s="290" t="s">
        <v>60</v>
      </c>
      <c r="E28" s="291">
        <v>55</v>
      </c>
      <c r="F28" s="292">
        <v>0</v>
      </c>
      <c r="G28" s="292">
        <f>E28*3</f>
        <v>165</v>
      </c>
      <c r="H28" s="293"/>
      <c r="I28" s="293"/>
      <c r="J28" s="293"/>
      <c r="K28" s="293"/>
      <c r="L28" s="293"/>
      <c r="M28" s="293"/>
      <c r="N28" s="293"/>
      <c r="O28" s="292">
        <f t="shared" si="13"/>
        <v>165</v>
      </c>
      <c r="P28" s="293">
        <v>495</v>
      </c>
      <c r="Q28" s="292">
        <f t="shared" si="14"/>
        <v>-330</v>
      </c>
      <c r="R28" s="292">
        <f t="shared" si="15"/>
        <v>165</v>
      </c>
      <c r="S28" s="293"/>
      <c r="T28" s="293"/>
      <c r="U28" s="293"/>
      <c r="V28" s="293"/>
      <c r="W28" s="293"/>
      <c r="X28" s="293"/>
      <c r="Y28" s="293"/>
      <c r="Z28" s="292">
        <f t="shared" si="16"/>
        <v>165</v>
      </c>
      <c r="AA28" s="293"/>
      <c r="AB28" s="292">
        <f t="shared" si="17"/>
        <v>-165</v>
      </c>
      <c r="AC28" s="292">
        <f t="shared" si="18"/>
        <v>165</v>
      </c>
      <c r="AD28" s="293"/>
      <c r="AE28" s="293"/>
      <c r="AF28" s="293"/>
      <c r="AG28" s="293"/>
      <c r="AH28" s="293"/>
      <c r="AI28" s="293"/>
      <c r="AJ28" s="293"/>
      <c r="AK28" s="292">
        <f t="shared" si="19"/>
        <v>165</v>
      </c>
      <c r="AL28" s="293">
        <v>925</v>
      </c>
      <c r="AM28" s="292">
        <f t="shared" si="20"/>
        <v>-925</v>
      </c>
      <c r="AN28" s="292">
        <f t="shared" si="21"/>
        <v>165</v>
      </c>
      <c r="AO28" s="293"/>
      <c r="AP28" s="293"/>
      <c r="AQ28" s="293"/>
      <c r="AR28" s="293"/>
      <c r="AS28" s="293"/>
      <c r="AT28" s="293"/>
      <c r="AU28" s="293"/>
      <c r="AV28" s="292">
        <f t="shared" si="22"/>
        <v>165</v>
      </c>
      <c r="AW28" s="293"/>
      <c r="AX28" s="292">
        <f t="shared" si="23"/>
        <v>-760</v>
      </c>
    </row>
    <row r="29" spans="1:50" ht="12" customHeight="1">
      <c r="A29" s="288">
        <v>27</v>
      </c>
      <c r="B29" s="289" t="s">
        <v>2017</v>
      </c>
      <c r="C29" s="290" t="s">
        <v>14</v>
      </c>
      <c r="D29" s="290"/>
      <c r="E29" s="291">
        <v>200</v>
      </c>
      <c r="F29" s="292"/>
      <c r="G29" s="292"/>
      <c r="H29" s="293"/>
      <c r="I29" s="293"/>
      <c r="J29" s="293"/>
      <c r="K29" s="293"/>
      <c r="L29" s="293"/>
      <c r="M29" s="293"/>
      <c r="N29" s="293"/>
      <c r="O29" s="292">
        <f t="shared" si="13"/>
        <v>0</v>
      </c>
      <c r="P29" s="293"/>
      <c r="Q29" s="292"/>
      <c r="R29" s="292"/>
      <c r="S29" s="293"/>
      <c r="T29" s="293"/>
      <c r="U29" s="293"/>
      <c r="V29" s="293"/>
      <c r="W29" s="293"/>
      <c r="X29" s="293"/>
      <c r="Y29" s="293"/>
      <c r="Z29" s="292">
        <f t="shared" si="16"/>
        <v>0</v>
      </c>
      <c r="AA29" s="293"/>
      <c r="AB29" s="292">
        <f t="shared" si="17"/>
        <v>0</v>
      </c>
      <c r="AC29" s="292">
        <v>325</v>
      </c>
      <c r="AD29" s="293"/>
      <c r="AE29" s="293"/>
      <c r="AF29" s="293"/>
      <c r="AG29" s="293"/>
      <c r="AH29" s="293"/>
      <c r="AI29" s="293"/>
      <c r="AJ29" s="293"/>
      <c r="AK29" s="292">
        <f t="shared" si="19"/>
        <v>325</v>
      </c>
      <c r="AL29" s="293">
        <v>975</v>
      </c>
      <c r="AM29" s="292">
        <f t="shared" si="20"/>
        <v>-650</v>
      </c>
      <c r="AN29" s="292">
        <f t="shared" si="21"/>
        <v>600</v>
      </c>
      <c r="AO29" s="293">
        <v>50</v>
      </c>
      <c r="AP29" s="293">
        <v>200</v>
      </c>
      <c r="AQ29" s="293"/>
      <c r="AR29" s="293"/>
      <c r="AS29" s="293"/>
      <c r="AT29" s="293"/>
      <c r="AU29" s="293"/>
      <c r="AV29" s="292">
        <f t="shared" si="22"/>
        <v>850</v>
      </c>
      <c r="AW29" s="293">
        <v>200</v>
      </c>
      <c r="AX29" s="292">
        <f t="shared" si="23"/>
        <v>0</v>
      </c>
    </row>
    <row r="30" spans="1:50" ht="12" customHeight="1">
      <c r="A30" s="288">
        <v>28</v>
      </c>
      <c r="B30" s="301" t="s">
        <v>61</v>
      </c>
      <c r="C30" s="290" t="s">
        <v>23</v>
      </c>
      <c r="D30" s="302"/>
      <c r="E30" s="291">
        <v>85</v>
      </c>
      <c r="F30" s="303">
        <v>-220</v>
      </c>
      <c r="G30" s="292">
        <f t="shared" ref="G30:G58" si="24">E30*3</f>
        <v>255</v>
      </c>
      <c r="H30" s="293"/>
      <c r="I30" s="293"/>
      <c r="J30" s="293"/>
      <c r="K30" s="293"/>
      <c r="L30" s="293"/>
      <c r="M30" s="293"/>
      <c r="N30" s="293"/>
      <c r="O30" s="292">
        <f t="shared" si="13"/>
        <v>255</v>
      </c>
      <c r="P30" s="293"/>
      <c r="Q30" s="292">
        <f t="shared" ref="Q30:Q61" si="25">F30+O30-P30</f>
        <v>35</v>
      </c>
      <c r="R30" s="292">
        <f t="shared" ref="R30:R55" si="26">E30*3</f>
        <v>255</v>
      </c>
      <c r="S30" s="293"/>
      <c r="T30" s="293"/>
      <c r="U30" s="293"/>
      <c r="V30" s="293"/>
      <c r="W30" s="293"/>
      <c r="X30" s="293"/>
      <c r="Y30" s="293"/>
      <c r="Z30" s="292">
        <f t="shared" si="16"/>
        <v>255</v>
      </c>
      <c r="AA30" s="293">
        <v>290</v>
      </c>
      <c r="AB30" s="292">
        <f t="shared" si="17"/>
        <v>0</v>
      </c>
      <c r="AC30" s="292">
        <f t="shared" ref="AC30:AC55" si="27">$E30*3</f>
        <v>255</v>
      </c>
      <c r="AD30" s="293"/>
      <c r="AE30" s="293"/>
      <c r="AF30" s="293"/>
      <c r="AG30" s="293"/>
      <c r="AH30" s="293"/>
      <c r="AI30" s="293"/>
      <c r="AJ30" s="293"/>
      <c r="AK30" s="292">
        <f t="shared" si="19"/>
        <v>255</v>
      </c>
      <c r="AL30" s="293">
        <v>510</v>
      </c>
      <c r="AM30" s="292">
        <f t="shared" si="20"/>
        <v>-255</v>
      </c>
      <c r="AN30" s="292">
        <f t="shared" si="21"/>
        <v>255</v>
      </c>
      <c r="AO30" s="293"/>
      <c r="AP30" s="293"/>
      <c r="AQ30" s="293"/>
      <c r="AR30" s="293"/>
      <c r="AS30" s="293"/>
      <c r="AT30" s="293"/>
      <c r="AU30" s="293"/>
      <c r="AV30" s="292">
        <f t="shared" si="22"/>
        <v>255</v>
      </c>
      <c r="AW30" s="293"/>
      <c r="AX30" s="292">
        <f t="shared" si="23"/>
        <v>0</v>
      </c>
    </row>
    <row r="31" spans="1:50" ht="12" customHeight="1">
      <c r="A31" s="288">
        <v>29</v>
      </c>
      <c r="B31" s="289" t="s">
        <v>1373</v>
      </c>
      <c r="C31" s="290" t="s">
        <v>23</v>
      </c>
      <c r="D31" s="290"/>
      <c r="E31" s="291">
        <v>60</v>
      </c>
      <c r="F31" s="292">
        <v>0</v>
      </c>
      <c r="G31" s="292">
        <f t="shared" si="24"/>
        <v>180</v>
      </c>
      <c r="H31" s="293"/>
      <c r="I31" s="293"/>
      <c r="J31" s="293"/>
      <c r="K31" s="293"/>
      <c r="L31" s="293"/>
      <c r="M31" s="293"/>
      <c r="N31" s="293"/>
      <c r="O31" s="292">
        <f t="shared" si="13"/>
        <v>180</v>
      </c>
      <c r="P31" s="293">
        <v>180</v>
      </c>
      <c r="Q31" s="292">
        <f t="shared" si="25"/>
        <v>0</v>
      </c>
      <c r="R31" s="292">
        <f t="shared" si="26"/>
        <v>180</v>
      </c>
      <c r="S31" s="293"/>
      <c r="T31" s="293"/>
      <c r="U31" s="293"/>
      <c r="V31" s="293"/>
      <c r="W31" s="293">
        <v>100</v>
      </c>
      <c r="X31" s="293"/>
      <c r="Y31" s="293"/>
      <c r="Z31" s="292">
        <f t="shared" si="16"/>
        <v>280</v>
      </c>
      <c r="AA31" s="293">
        <v>280</v>
      </c>
      <c r="AB31" s="292">
        <f t="shared" si="17"/>
        <v>0</v>
      </c>
      <c r="AC31" s="292">
        <f t="shared" si="27"/>
        <v>180</v>
      </c>
      <c r="AD31" s="293"/>
      <c r="AE31" s="293"/>
      <c r="AF31" s="293"/>
      <c r="AG31" s="293"/>
      <c r="AH31" s="293"/>
      <c r="AI31" s="293"/>
      <c r="AJ31" s="293"/>
      <c r="AK31" s="292">
        <f t="shared" si="19"/>
        <v>180</v>
      </c>
      <c r="AL31" s="293">
        <v>180</v>
      </c>
      <c r="AM31" s="292">
        <f t="shared" si="20"/>
        <v>0</v>
      </c>
      <c r="AN31" s="292">
        <f t="shared" si="21"/>
        <v>180</v>
      </c>
      <c r="AO31" s="293"/>
      <c r="AP31" s="293"/>
      <c r="AQ31" s="293"/>
      <c r="AR31" s="293"/>
      <c r="AS31" s="293"/>
      <c r="AT31" s="293"/>
      <c r="AU31" s="293"/>
      <c r="AV31" s="292">
        <f t="shared" si="22"/>
        <v>180</v>
      </c>
      <c r="AW31" s="293">
        <v>180</v>
      </c>
      <c r="AX31" s="292">
        <f t="shared" si="23"/>
        <v>0</v>
      </c>
    </row>
    <row r="32" spans="1:50" ht="12" customHeight="1">
      <c r="A32" s="288">
        <v>30</v>
      </c>
      <c r="B32" s="289" t="s">
        <v>62</v>
      </c>
      <c r="C32" s="290" t="s">
        <v>23</v>
      </c>
      <c r="D32" s="290" t="s">
        <v>64</v>
      </c>
      <c r="E32" s="291">
        <v>60</v>
      </c>
      <c r="F32" s="292">
        <v>0</v>
      </c>
      <c r="G32" s="292">
        <f t="shared" si="24"/>
        <v>180</v>
      </c>
      <c r="H32" s="293"/>
      <c r="I32" s="293"/>
      <c r="J32" s="293"/>
      <c r="K32" s="293"/>
      <c r="L32" s="293"/>
      <c r="M32" s="293"/>
      <c r="N32" s="293"/>
      <c r="O32" s="292">
        <f t="shared" si="13"/>
        <v>180</v>
      </c>
      <c r="P32" s="293">
        <v>720</v>
      </c>
      <c r="Q32" s="292">
        <f t="shared" si="25"/>
        <v>-540</v>
      </c>
      <c r="R32" s="292">
        <f t="shared" si="26"/>
        <v>180</v>
      </c>
      <c r="S32" s="293"/>
      <c r="T32" s="293"/>
      <c r="U32" s="293"/>
      <c r="V32" s="293"/>
      <c r="W32" s="293"/>
      <c r="X32" s="293"/>
      <c r="Y32" s="293"/>
      <c r="Z32" s="292">
        <f t="shared" si="16"/>
        <v>180</v>
      </c>
      <c r="AA32" s="293"/>
      <c r="AB32" s="292">
        <f t="shared" si="17"/>
        <v>-360</v>
      </c>
      <c r="AC32" s="292">
        <f t="shared" si="27"/>
        <v>180</v>
      </c>
      <c r="AD32" s="293"/>
      <c r="AE32" s="293"/>
      <c r="AF32" s="293"/>
      <c r="AG32" s="293"/>
      <c r="AH32" s="293"/>
      <c r="AI32" s="293"/>
      <c r="AJ32" s="293"/>
      <c r="AK32" s="292">
        <f t="shared" si="19"/>
        <v>180</v>
      </c>
      <c r="AL32" s="293"/>
      <c r="AM32" s="292">
        <f t="shared" si="20"/>
        <v>-180</v>
      </c>
      <c r="AN32" s="292">
        <f t="shared" si="21"/>
        <v>180</v>
      </c>
      <c r="AO32" s="293"/>
      <c r="AP32" s="293"/>
      <c r="AQ32" s="293"/>
      <c r="AR32" s="293"/>
      <c r="AS32" s="293"/>
      <c r="AT32" s="293"/>
      <c r="AU32" s="293"/>
      <c r="AV32" s="292">
        <f t="shared" si="22"/>
        <v>180</v>
      </c>
      <c r="AW32" s="293"/>
      <c r="AX32" s="292">
        <f t="shared" si="23"/>
        <v>0</v>
      </c>
    </row>
    <row r="33" spans="1:50" ht="12" customHeight="1">
      <c r="A33" s="288">
        <v>31</v>
      </c>
      <c r="B33" s="289" t="s">
        <v>1546</v>
      </c>
      <c r="C33" s="290" t="s">
        <v>23</v>
      </c>
      <c r="D33" s="290"/>
      <c r="E33" s="291">
        <v>250</v>
      </c>
      <c r="F33" s="292">
        <v>0</v>
      </c>
      <c r="G33" s="292">
        <f t="shared" si="24"/>
        <v>750</v>
      </c>
      <c r="H33" s="293"/>
      <c r="I33" s="293"/>
      <c r="J33" s="293"/>
      <c r="K33" s="293"/>
      <c r="L33" s="293"/>
      <c r="M33" s="293"/>
      <c r="N33" s="293"/>
      <c r="O33" s="292">
        <f t="shared" si="13"/>
        <v>750</v>
      </c>
      <c r="P33" s="293">
        <v>1819</v>
      </c>
      <c r="Q33" s="292">
        <f t="shared" si="25"/>
        <v>-1069</v>
      </c>
      <c r="R33" s="292">
        <f t="shared" si="26"/>
        <v>750</v>
      </c>
      <c r="S33" s="293">
        <v>50</v>
      </c>
      <c r="T33" s="293"/>
      <c r="U33" s="293">
        <v>1826</v>
      </c>
      <c r="V33" s="293"/>
      <c r="W33" s="293">
        <v>100</v>
      </c>
      <c r="X33" s="293"/>
      <c r="Y33" s="293"/>
      <c r="Z33" s="292">
        <f t="shared" si="16"/>
        <v>2726</v>
      </c>
      <c r="AA33" s="293"/>
      <c r="AB33" s="292">
        <f t="shared" si="17"/>
        <v>1657</v>
      </c>
      <c r="AC33" s="292">
        <f t="shared" si="27"/>
        <v>750</v>
      </c>
      <c r="AD33" s="293"/>
      <c r="AE33" s="293"/>
      <c r="AF33" s="293"/>
      <c r="AG33" s="293"/>
      <c r="AH33" s="293"/>
      <c r="AI33" s="293"/>
      <c r="AJ33" s="293"/>
      <c r="AK33" s="292">
        <f t="shared" si="19"/>
        <v>750</v>
      </c>
      <c r="AL33" s="293">
        <v>2000</v>
      </c>
      <c r="AM33" s="292">
        <f t="shared" si="20"/>
        <v>407</v>
      </c>
      <c r="AN33" s="292">
        <f t="shared" si="21"/>
        <v>750</v>
      </c>
      <c r="AO33" s="293"/>
      <c r="AP33" s="293"/>
      <c r="AQ33" s="293"/>
      <c r="AR33" s="293"/>
      <c r="AS33" s="293"/>
      <c r="AT33" s="293"/>
      <c r="AU33" s="293"/>
      <c r="AV33" s="292">
        <f t="shared" si="22"/>
        <v>750</v>
      </c>
      <c r="AW33" s="293">
        <v>1157</v>
      </c>
      <c r="AX33" s="292">
        <f t="shared" si="23"/>
        <v>0</v>
      </c>
    </row>
    <row r="34" spans="1:50" ht="12" customHeight="1">
      <c r="A34" s="288">
        <v>32</v>
      </c>
      <c r="B34" s="289" t="s">
        <v>65</v>
      </c>
      <c r="C34" s="290" t="s">
        <v>14</v>
      </c>
      <c r="D34" s="290" t="s">
        <v>67</v>
      </c>
      <c r="E34" s="291">
        <v>60</v>
      </c>
      <c r="F34" s="292">
        <v>-720</v>
      </c>
      <c r="G34" s="292">
        <f t="shared" si="24"/>
        <v>180</v>
      </c>
      <c r="H34" s="293"/>
      <c r="I34" s="293"/>
      <c r="J34" s="293"/>
      <c r="K34" s="293"/>
      <c r="L34" s="293"/>
      <c r="M34" s="293"/>
      <c r="N34" s="293"/>
      <c r="O34" s="292">
        <f t="shared" si="13"/>
        <v>180</v>
      </c>
      <c r="P34" s="293"/>
      <c r="Q34" s="292">
        <f t="shared" si="25"/>
        <v>-540</v>
      </c>
      <c r="R34" s="292">
        <f t="shared" si="26"/>
        <v>180</v>
      </c>
      <c r="S34" s="293"/>
      <c r="T34" s="293"/>
      <c r="U34" s="293"/>
      <c r="V34" s="293"/>
      <c r="W34" s="293"/>
      <c r="X34" s="293"/>
      <c r="Y34" s="293"/>
      <c r="Z34" s="292">
        <f t="shared" si="16"/>
        <v>180</v>
      </c>
      <c r="AA34" s="293"/>
      <c r="AB34" s="292">
        <f t="shared" si="17"/>
        <v>-360</v>
      </c>
      <c r="AC34" s="292">
        <f t="shared" si="27"/>
        <v>180</v>
      </c>
      <c r="AD34" s="293"/>
      <c r="AE34" s="293"/>
      <c r="AF34" s="293"/>
      <c r="AG34" s="293"/>
      <c r="AH34" s="293"/>
      <c r="AI34" s="293"/>
      <c r="AJ34" s="293"/>
      <c r="AK34" s="292">
        <f t="shared" si="19"/>
        <v>180</v>
      </c>
      <c r="AL34" s="293"/>
      <c r="AM34" s="292">
        <f t="shared" si="20"/>
        <v>-180</v>
      </c>
      <c r="AN34" s="292">
        <f t="shared" si="21"/>
        <v>180</v>
      </c>
      <c r="AO34" s="293"/>
      <c r="AP34" s="293"/>
      <c r="AQ34" s="293"/>
      <c r="AR34" s="293"/>
      <c r="AS34" s="293"/>
      <c r="AT34" s="293"/>
      <c r="AU34" s="293"/>
      <c r="AV34" s="292">
        <f t="shared" si="22"/>
        <v>180</v>
      </c>
      <c r="AW34" s="293"/>
      <c r="AX34" s="292">
        <f t="shared" si="23"/>
        <v>0</v>
      </c>
    </row>
    <row r="35" spans="1:50" ht="12" customHeight="1">
      <c r="A35" s="288">
        <v>33</v>
      </c>
      <c r="B35" s="289" t="s">
        <v>68</v>
      </c>
      <c r="C35" s="290" t="s">
        <v>14</v>
      </c>
      <c r="D35" s="290" t="s">
        <v>12</v>
      </c>
      <c r="E35" s="291">
        <v>85</v>
      </c>
      <c r="F35" s="292">
        <v>0</v>
      </c>
      <c r="G35" s="292">
        <f t="shared" si="24"/>
        <v>255</v>
      </c>
      <c r="H35" s="293"/>
      <c r="I35" s="293"/>
      <c r="J35" s="293"/>
      <c r="K35" s="293"/>
      <c r="L35" s="293"/>
      <c r="M35" s="293"/>
      <c r="N35" s="293"/>
      <c r="O35" s="292">
        <f t="shared" si="13"/>
        <v>255</v>
      </c>
      <c r="P35" s="293">
        <v>255</v>
      </c>
      <c r="Q35" s="292">
        <f t="shared" si="25"/>
        <v>0</v>
      </c>
      <c r="R35" s="292">
        <f t="shared" si="26"/>
        <v>255</v>
      </c>
      <c r="S35" s="293">
        <v>100</v>
      </c>
      <c r="T35" s="293"/>
      <c r="U35" s="293"/>
      <c r="V35" s="293"/>
      <c r="W35" s="293"/>
      <c r="X35" s="293"/>
      <c r="Y35" s="293"/>
      <c r="Z35" s="292">
        <f t="shared" si="16"/>
        <v>355</v>
      </c>
      <c r="AA35" s="293">
        <v>865</v>
      </c>
      <c r="AB35" s="292">
        <f t="shared" si="17"/>
        <v>-510</v>
      </c>
      <c r="AC35" s="292">
        <f t="shared" si="27"/>
        <v>255</v>
      </c>
      <c r="AD35" s="293"/>
      <c r="AE35" s="293"/>
      <c r="AF35" s="293"/>
      <c r="AG35" s="293"/>
      <c r="AH35" s="293"/>
      <c r="AI35" s="293"/>
      <c r="AJ35" s="293"/>
      <c r="AK35" s="292">
        <f t="shared" si="19"/>
        <v>255</v>
      </c>
      <c r="AL35" s="293"/>
      <c r="AM35" s="292">
        <f t="shared" si="20"/>
        <v>-255</v>
      </c>
      <c r="AN35" s="292">
        <f t="shared" si="21"/>
        <v>255</v>
      </c>
      <c r="AO35" s="293"/>
      <c r="AP35" s="293"/>
      <c r="AQ35" s="293"/>
      <c r="AR35" s="293"/>
      <c r="AS35" s="293"/>
      <c r="AT35" s="293"/>
      <c r="AU35" s="293"/>
      <c r="AV35" s="292">
        <f t="shared" si="22"/>
        <v>255</v>
      </c>
      <c r="AW35" s="293">
        <v>360</v>
      </c>
      <c r="AX35" s="292">
        <f t="shared" si="23"/>
        <v>-360</v>
      </c>
    </row>
    <row r="36" spans="1:50" ht="12" customHeight="1">
      <c r="A36" s="288">
        <v>34</v>
      </c>
      <c r="B36" s="289" t="s">
        <v>1606</v>
      </c>
      <c r="C36" s="290" t="s">
        <v>23</v>
      </c>
      <c r="D36" s="290" t="s">
        <v>72</v>
      </c>
      <c r="E36" s="291">
        <v>125</v>
      </c>
      <c r="F36" s="292">
        <v>575</v>
      </c>
      <c r="G36" s="292">
        <f t="shared" si="24"/>
        <v>375</v>
      </c>
      <c r="H36" s="293"/>
      <c r="I36" s="293">
        <v>100</v>
      </c>
      <c r="J36" s="293"/>
      <c r="K36" s="293"/>
      <c r="L36" s="293"/>
      <c r="M36" s="293"/>
      <c r="N36" s="293"/>
      <c r="O36" s="292">
        <f t="shared" si="13"/>
        <v>475</v>
      </c>
      <c r="P36" s="293">
        <v>1045</v>
      </c>
      <c r="Q36" s="292">
        <f t="shared" si="25"/>
        <v>5</v>
      </c>
      <c r="R36" s="292">
        <f t="shared" si="26"/>
        <v>375</v>
      </c>
      <c r="S36" s="293"/>
      <c r="T36" s="293">
        <v>200</v>
      </c>
      <c r="U36" s="293"/>
      <c r="V36" s="293"/>
      <c r="W36" s="293">
        <v>100</v>
      </c>
      <c r="X36" s="293"/>
      <c r="Y36" s="293"/>
      <c r="Z36" s="292">
        <f t="shared" si="16"/>
        <v>675</v>
      </c>
      <c r="AA36" s="293">
        <v>575</v>
      </c>
      <c r="AB36" s="292">
        <f t="shared" si="17"/>
        <v>105</v>
      </c>
      <c r="AC36" s="292">
        <f t="shared" si="27"/>
        <v>375</v>
      </c>
      <c r="AD36" s="293"/>
      <c r="AE36" s="293">
        <v>300</v>
      </c>
      <c r="AF36" s="293"/>
      <c r="AG36" s="293"/>
      <c r="AH36" s="293"/>
      <c r="AI36" s="293"/>
      <c r="AJ36" s="293"/>
      <c r="AK36" s="292">
        <f t="shared" si="19"/>
        <v>675</v>
      </c>
      <c r="AL36" s="293">
        <v>1560</v>
      </c>
      <c r="AM36" s="292">
        <f t="shared" si="20"/>
        <v>-780</v>
      </c>
      <c r="AN36" s="292">
        <f t="shared" si="21"/>
        <v>375</v>
      </c>
      <c r="AO36" s="293"/>
      <c r="AP36" s="293">
        <v>200</v>
      </c>
      <c r="AQ36" s="293"/>
      <c r="AR36" s="293"/>
      <c r="AS36" s="293"/>
      <c r="AT36" s="293"/>
      <c r="AU36" s="293"/>
      <c r="AV36" s="292">
        <f t="shared" si="22"/>
        <v>575</v>
      </c>
      <c r="AW36" s="293"/>
      <c r="AX36" s="292">
        <f t="shared" si="23"/>
        <v>-205</v>
      </c>
    </row>
    <row r="37" spans="1:50" ht="12" customHeight="1">
      <c r="A37" s="288">
        <v>35</v>
      </c>
      <c r="B37" s="289" t="s">
        <v>1547</v>
      </c>
      <c r="C37" s="290" t="s">
        <v>14</v>
      </c>
      <c r="D37" s="290"/>
      <c r="E37" s="291">
        <v>300</v>
      </c>
      <c r="F37" s="292">
        <v>300</v>
      </c>
      <c r="G37" s="292">
        <f t="shared" si="24"/>
        <v>900</v>
      </c>
      <c r="H37" s="293"/>
      <c r="I37" s="293"/>
      <c r="J37" s="293"/>
      <c r="K37" s="293"/>
      <c r="L37" s="293"/>
      <c r="M37" s="293"/>
      <c r="N37" s="293"/>
      <c r="O37" s="292">
        <f t="shared" si="13"/>
        <v>900</v>
      </c>
      <c r="P37" s="293">
        <v>900</v>
      </c>
      <c r="Q37" s="292">
        <f t="shared" si="25"/>
        <v>300</v>
      </c>
      <c r="R37" s="292">
        <f t="shared" si="26"/>
        <v>900</v>
      </c>
      <c r="S37" s="293"/>
      <c r="T37" s="293"/>
      <c r="U37" s="293"/>
      <c r="V37" s="293"/>
      <c r="W37" s="293">
        <v>100</v>
      </c>
      <c r="X37" s="293"/>
      <c r="Y37" s="293"/>
      <c r="Z37" s="292">
        <f t="shared" si="16"/>
        <v>1000</v>
      </c>
      <c r="AA37" s="293">
        <v>1300</v>
      </c>
      <c r="AB37" s="292">
        <f t="shared" si="17"/>
        <v>0</v>
      </c>
      <c r="AC37" s="292">
        <f t="shared" si="27"/>
        <v>900</v>
      </c>
      <c r="AD37" s="293"/>
      <c r="AE37" s="293">
        <v>100</v>
      </c>
      <c r="AF37" s="293"/>
      <c r="AG37" s="293"/>
      <c r="AH37" s="293"/>
      <c r="AI37" s="293"/>
      <c r="AJ37" s="293"/>
      <c r="AK37" s="292">
        <f t="shared" si="19"/>
        <v>1000</v>
      </c>
      <c r="AL37" s="293">
        <v>1000</v>
      </c>
      <c r="AM37" s="292">
        <f t="shared" si="20"/>
        <v>0</v>
      </c>
      <c r="AN37" s="292">
        <f t="shared" si="21"/>
        <v>900</v>
      </c>
      <c r="AO37" s="293"/>
      <c r="AP37" s="293"/>
      <c r="AQ37" s="293"/>
      <c r="AR37" s="293"/>
      <c r="AS37" s="293"/>
      <c r="AT37" s="293"/>
      <c r="AU37" s="293"/>
      <c r="AV37" s="292">
        <f t="shared" si="22"/>
        <v>900</v>
      </c>
      <c r="AW37" s="293">
        <v>900</v>
      </c>
      <c r="AX37" s="292">
        <f t="shared" si="23"/>
        <v>0</v>
      </c>
    </row>
    <row r="38" spans="1:50" ht="12" customHeight="1">
      <c r="A38" s="288">
        <v>36</v>
      </c>
      <c r="B38" s="289" t="s">
        <v>1935</v>
      </c>
      <c r="C38" s="290" t="s">
        <v>14</v>
      </c>
      <c r="D38" s="290"/>
      <c r="E38" s="291">
        <v>100</v>
      </c>
      <c r="F38" s="292">
        <v>100</v>
      </c>
      <c r="G38" s="292">
        <f t="shared" si="24"/>
        <v>300</v>
      </c>
      <c r="H38" s="293"/>
      <c r="I38" s="293"/>
      <c r="J38" s="293"/>
      <c r="K38" s="293"/>
      <c r="L38" s="293"/>
      <c r="M38" s="293"/>
      <c r="N38" s="293"/>
      <c r="O38" s="292">
        <f t="shared" si="13"/>
        <v>300</v>
      </c>
      <c r="P38" s="293">
        <v>100</v>
      </c>
      <c r="Q38" s="292">
        <f t="shared" si="25"/>
        <v>300</v>
      </c>
      <c r="R38" s="292">
        <f t="shared" si="26"/>
        <v>300</v>
      </c>
      <c r="S38" s="293"/>
      <c r="T38" s="293"/>
      <c r="U38" s="293"/>
      <c r="V38" s="293"/>
      <c r="W38" s="293"/>
      <c r="X38" s="293"/>
      <c r="Y38" s="293"/>
      <c r="Z38" s="292">
        <f t="shared" si="16"/>
        <v>300</v>
      </c>
      <c r="AA38" s="293">
        <v>1200</v>
      </c>
      <c r="AB38" s="292">
        <f t="shared" si="17"/>
        <v>-600</v>
      </c>
      <c r="AC38" s="292">
        <f t="shared" si="27"/>
        <v>300</v>
      </c>
      <c r="AD38" s="293"/>
      <c r="AE38" s="293"/>
      <c r="AF38" s="293"/>
      <c r="AG38" s="293"/>
      <c r="AH38" s="293"/>
      <c r="AI38" s="293"/>
      <c r="AJ38" s="293"/>
      <c r="AK38" s="292">
        <f t="shared" si="19"/>
        <v>300</v>
      </c>
      <c r="AL38" s="293"/>
      <c r="AM38" s="292">
        <f t="shared" si="20"/>
        <v>-300</v>
      </c>
      <c r="AN38" s="292">
        <f t="shared" si="21"/>
        <v>300</v>
      </c>
      <c r="AO38" s="293"/>
      <c r="AP38" s="293"/>
      <c r="AQ38" s="293"/>
      <c r="AR38" s="293"/>
      <c r="AS38" s="293"/>
      <c r="AT38" s="293"/>
      <c r="AU38" s="293"/>
      <c r="AV38" s="292">
        <f t="shared" si="22"/>
        <v>300</v>
      </c>
      <c r="AW38" s="293"/>
      <c r="AX38" s="292">
        <f t="shared" si="23"/>
        <v>0</v>
      </c>
    </row>
    <row r="39" spans="1:50" ht="12" customHeight="1">
      <c r="A39" s="288">
        <v>37</v>
      </c>
      <c r="B39" s="301" t="s">
        <v>73</v>
      </c>
      <c r="C39" s="290" t="s">
        <v>23</v>
      </c>
      <c r="D39" s="302"/>
      <c r="E39" s="291">
        <v>70</v>
      </c>
      <c r="F39" s="303">
        <v>0</v>
      </c>
      <c r="G39" s="292">
        <f t="shared" si="24"/>
        <v>210</v>
      </c>
      <c r="H39" s="293"/>
      <c r="I39" s="293"/>
      <c r="J39" s="293"/>
      <c r="K39" s="293"/>
      <c r="L39" s="293"/>
      <c r="M39" s="293"/>
      <c r="N39" s="293"/>
      <c r="O39" s="292">
        <f t="shared" si="13"/>
        <v>210</v>
      </c>
      <c r="P39" s="293"/>
      <c r="Q39" s="292">
        <f t="shared" si="25"/>
        <v>210</v>
      </c>
      <c r="R39" s="292">
        <f t="shared" si="26"/>
        <v>210</v>
      </c>
      <c r="S39" s="293"/>
      <c r="T39" s="293"/>
      <c r="U39" s="293"/>
      <c r="V39" s="293"/>
      <c r="W39" s="293"/>
      <c r="X39" s="293"/>
      <c r="Y39" s="293"/>
      <c r="Z39" s="292">
        <f t="shared" si="16"/>
        <v>210</v>
      </c>
      <c r="AA39" s="293"/>
      <c r="AB39" s="292">
        <f t="shared" si="17"/>
        <v>420</v>
      </c>
      <c r="AC39" s="292">
        <f t="shared" si="27"/>
        <v>210</v>
      </c>
      <c r="AD39" s="293"/>
      <c r="AE39" s="293"/>
      <c r="AF39" s="293"/>
      <c r="AG39" s="293"/>
      <c r="AH39" s="293"/>
      <c r="AI39" s="293"/>
      <c r="AJ39" s="293"/>
      <c r="AK39" s="292">
        <f t="shared" si="19"/>
        <v>210</v>
      </c>
      <c r="AL39" s="293"/>
      <c r="AM39" s="292">
        <f t="shared" si="20"/>
        <v>630</v>
      </c>
      <c r="AN39" s="292">
        <f t="shared" si="21"/>
        <v>210</v>
      </c>
      <c r="AO39" s="293"/>
      <c r="AP39" s="293"/>
      <c r="AQ39" s="293"/>
      <c r="AR39" s="293"/>
      <c r="AS39" s="293"/>
      <c r="AT39" s="293"/>
      <c r="AU39" s="293"/>
      <c r="AV39" s="292">
        <f t="shared" si="22"/>
        <v>210</v>
      </c>
      <c r="AW39" s="293">
        <v>840</v>
      </c>
      <c r="AX39" s="292">
        <f t="shared" si="23"/>
        <v>0</v>
      </c>
    </row>
    <row r="40" spans="1:50" ht="12" customHeight="1">
      <c r="A40" s="288">
        <v>38</v>
      </c>
      <c r="B40" s="289" t="s">
        <v>1587</v>
      </c>
      <c r="C40" s="290" t="s">
        <v>23</v>
      </c>
      <c r="D40" s="290"/>
      <c r="E40" s="291">
        <v>30</v>
      </c>
      <c r="F40" s="292">
        <v>0</v>
      </c>
      <c r="G40" s="292">
        <f t="shared" si="24"/>
        <v>90</v>
      </c>
      <c r="H40" s="293"/>
      <c r="I40" s="293"/>
      <c r="J40" s="293"/>
      <c r="K40" s="293"/>
      <c r="L40" s="293"/>
      <c r="M40" s="293"/>
      <c r="N40" s="293"/>
      <c r="O40" s="292">
        <f t="shared" si="13"/>
        <v>90</v>
      </c>
      <c r="P40" s="293">
        <v>360</v>
      </c>
      <c r="Q40" s="292">
        <f t="shared" si="25"/>
        <v>-270</v>
      </c>
      <c r="R40" s="292">
        <f t="shared" si="26"/>
        <v>90</v>
      </c>
      <c r="S40" s="293"/>
      <c r="T40" s="293"/>
      <c r="U40" s="293"/>
      <c r="V40" s="293"/>
      <c r="W40" s="293"/>
      <c r="X40" s="293"/>
      <c r="Y40" s="293"/>
      <c r="Z40" s="292">
        <f t="shared" si="16"/>
        <v>90</v>
      </c>
      <c r="AA40" s="293"/>
      <c r="AB40" s="292">
        <f t="shared" si="17"/>
        <v>-180</v>
      </c>
      <c r="AC40" s="292">
        <f t="shared" si="27"/>
        <v>90</v>
      </c>
      <c r="AD40" s="293"/>
      <c r="AE40" s="293"/>
      <c r="AF40" s="293"/>
      <c r="AG40" s="293"/>
      <c r="AH40" s="293"/>
      <c r="AI40" s="293"/>
      <c r="AJ40" s="293"/>
      <c r="AK40" s="292">
        <f t="shared" si="19"/>
        <v>90</v>
      </c>
      <c r="AL40" s="293"/>
      <c r="AM40" s="292">
        <f t="shared" si="20"/>
        <v>-90</v>
      </c>
      <c r="AN40" s="292">
        <f t="shared" si="21"/>
        <v>90</v>
      </c>
      <c r="AO40" s="293"/>
      <c r="AP40" s="293"/>
      <c r="AQ40" s="293"/>
      <c r="AR40" s="293"/>
      <c r="AS40" s="293"/>
      <c r="AT40" s="293"/>
      <c r="AU40" s="293"/>
      <c r="AV40" s="292">
        <f t="shared" si="22"/>
        <v>90</v>
      </c>
      <c r="AW40" s="293"/>
      <c r="AX40" s="292">
        <f t="shared" si="23"/>
        <v>0</v>
      </c>
    </row>
    <row r="41" spans="1:50" ht="12" customHeight="1">
      <c r="A41" s="288">
        <v>39</v>
      </c>
      <c r="B41" s="289" t="s">
        <v>75</v>
      </c>
      <c r="C41" s="290" t="s">
        <v>14</v>
      </c>
      <c r="D41" s="290" t="s">
        <v>77</v>
      </c>
      <c r="E41" s="291">
        <v>70</v>
      </c>
      <c r="F41" s="292">
        <v>1591</v>
      </c>
      <c r="G41" s="292">
        <f t="shared" si="24"/>
        <v>210</v>
      </c>
      <c r="H41" s="293"/>
      <c r="I41" s="293"/>
      <c r="J41" s="293"/>
      <c r="K41" s="293"/>
      <c r="L41" s="293"/>
      <c r="M41" s="293"/>
      <c r="N41" s="293"/>
      <c r="O41" s="292">
        <f t="shared" si="13"/>
        <v>210</v>
      </c>
      <c r="P41" s="293"/>
      <c r="Q41" s="292">
        <f t="shared" si="25"/>
        <v>1801</v>
      </c>
      <c r="R41" s="292">
        <f t="shared" si="26"/>
        <v>210</v>
      </c>
      <c r="S41" s="293"/>
      <c r="T41" s="293"/>
      <c r="U41" s="293"/>
      <c r="V41" s="293"/>
      <c r="W41" s="293"/>
      <c r="X41" s="293"/>
      <c r="Y41" s="293"/>
      <c r="Z41" s="292">
        <f t="shared" si="16"/>
        <v>210</v>
      </c>
      <c r="AA41" s="293"/>
      <c r="AB41" s="292">
        <f t="shared" si="17"/>
        <v>2011</v>
      </c>
      <c r="AC41" s="292">
        <f t="shared" si="27"/>
        <v>210</v>
      </c>
      <c r="AD41" s="293"/>
      <c r="AE41" s="293"/>
      <c r="AF41" s="293"/>
      <c r="AG41" s="293"/>
      <c r="AH41" s="293"/>
      <c r="AI41" s="293"/>
      <c r="AJ41" s="293"/>
      <c r="AK41" s="292">
        <f t="shared" si="19"/>
        <v>210</v>
      </c>
      <c r="AL41" s="293"/>
      <c r="AM41" s="292">
        <f t="shared" si="20"/>
        <v>2221</v>
      </c>
      <c r="AN41" s="292">
        <f t="shared" si="21"/>
        <v>210</v>
      </c>
      <c r="AO41" s="293"/>
      <c r="AP41" s="293"/>
      <c r="AQ41" s="293"/>
      <c r="AR41" s="293"/>
      <c r="AS41" s="293"/>
      <c r="AT41" s="293"/>
      <c r="AU41" s="293"/>
      <c r="AV41" s="292">
        <f t="shared" si="22"/>
        <v>210</v>
      </c>
      <c r="AW41" s="293"/>
      <c r="AX41" s="292">
        <f t="shared" si="23"/>
        <v>2431</v>
      </c>
    </row>
    <row r="42" spans="1:50" ht="12" customHeight="1">
      <c r="A42" s="288">
        <v>40</v>
      </c>
      <c r="B42" s="289" t="s">
        <v>2026</v>
      </c>
      <c r="C42" s="290" t="s">
        <v>14</v>
      </c>
      <c r="D42" s="290"/>
      <c r="E42" s="291">
        <v>85</v>
      </c>
      <c r="F42" s="292">
        <v>0</v>
      </c>
      <c r="G42" s="292">
        <f t="shared" si="24"/>
        <v>255</v>
      </c>
      <c r="H42" s="293"/>
      <c r="I42" s="293"/>
      <c r="J42" s="293"/>
      <c r="K42" s="293"/>
      <c r="L42" s="293"/>
      <c r="M42" s="293"/>
      <c r="N42" s="293"/>
      <c r="O42" s="292">
        <f t="shared" si="13"/>
        <v>255</v>
      </c>
      <c r="P42" s="293"/>
      <c r="Q42" s="292">
        <f t="shared" si="25"/>
        <v>255</v>
      </c>
      <c r="R42" s="292">
        <f t="shared" si="26"/>
        <v>255</v>
      </c>
      <c r="S42" s="293"/>
      <c r="T42" s="293">
        <v>100</v>
      </c>
      <c r="U42" s="293"/>
      <c r="V42" s="293"/>
      <c r="W42" s="293"/>
      <c r="X42" s="293"/>
      <c r="Y42" s="293"/>
      <c r="Z42" s="292">
        <f t="shared" si="16"/>
        <v>355</v>
      </c>
      <c r="AA42" s="293">
        <v>510</v>
      </c>
      <c r="AB42" s="292">
        <f t="shared" si="17"/>
        <v>100</v>
      </c>
      <c r="AC42" s="292">
        <f t="shared" si="27"/>
        <v>255</v>
      </c>
      <c r="AD42" s="293"/>
      <c r="AE42" s="293"/>
      <c r="AF42" s="293"/>
      <c r="AG42" s="293"/>
      <c r="AH42" s="293"/>
      <c r="AI42" s="293"/>
      <c r="AJ42" s="293"/>
      <c r="AK42" s="292">
        <f t="shared" si="19"/>
        <v>255</v>
      </c>
      <c r="AL42" s="293">
        <v>875</v>
      </c>
      <c r="AM42" s="292">
        <f t="shared" si="20"/>
        <v>-520</v>
      </c>
      <c r="AN42" s="292">
        <v>20</v>
      </c>
      <c r="AO42" s="293"/>
      <c r="AP42" s="293"/>
      <c r="AQ42" s="293"/>
      <c r="AR42" s="293"/>
      <c r="AS42" s="293"/>
      <c r="AT42" s="293"/>
      <c r="AU42" s="293">
        <v>500</v>
      </c>
      <c r="AV42" s="292">
        <f t="shared" si="22"/>
        <v>520</v>
      </c>
      <c r="AW42" s="293"/>
      <c r="AX42" s="292">
        <f t="shared" si="23"/>
        <v>0</v>
      </c>
    </row>
    <row r="43" spans="1:50" ht="12" customHeight="1">
      <c r="A43" s="288">
        <v>41</v>
      </c>
      <c r="B43" s="289" t="s">
        <v>78</v>
      </c>
      <c r="C43" s="290" t="s">
        <v>23</v>
      </c>
      <c r="D43" s="290" t="s">
        <v>80</v>
      </c>
      <c r="E43" s="291">
        <v>90</v>
      </c>
      <c r="F43" s="292">
        <v>30</v>
      </c>
      <c r="G43" s="292">
        <f t="shared" si="24"/>
        <v>270</v>
      </c>
      <c r="H43" s="293"/>
      <c r="I43" s="293"/>
      <c r="J43" s="293"/>
      <c r="K43" s="293"/>
      <c r="L43" s="293"/>
      <c r="M43" s="293"/>
      <c r="N43" s="293"/>
      <c r="O43" s="292">
        <f t="shared" si="13"/>
        <v>270</v>
      </c>
      <c r="P43" s="293"/>
      <c r="Q43" s="292">
        <f t="shared" si="25"/>
        <v>300</v>
      </c>
      <c r="R43" s="292">
        <f t="shared" si="26"/>
        <v>270</v>
      </c>
      <c r="S43" s="293"/>
      <c r="T43" s="293"/>
      <c r="U43" s="293"/>
      <c r="V43" s="293"/>
      <c r="W43" s="293"/>
      <c r="X43" s="293"/>
      <c r="Y43" s="293"/>
      <c r="Z43" s="292">
        <f t="shared" si="16"/>
        <v>270</v>
      </c>
      <c r="AA43" s="293">
        <v>300</v>
      </c>
      <c r="AB43" s="292">
        <f t="shared" si="17"/>
        <v>270</v>
      </c>
      <c r="AC43" s="292">
        <f t="shared" si="27"/>
        <v>270</v>
      </c>
      <c r="AD43" s="293"/>
      <c r="AE43" s="293">
        <v>100</v>
      </c>
      <c r="AF43" s="293"/>
      <c r="AG43" s="293"/>
      <c r="AH43" s="293"/>
      <c r="AI43" s="293"/>
      <c r="AJ43" s="293"/>
      <c r="AK43" s="292">
        <f t="shared" si="19"/>
        <v>370</v>
      </c>
      <c r="AL43" s="293">
        <v>910</v>
      </c>
      <c r="AM43" s="292">
        <f t="shared" si="20"/>
        <v>-270</v>
      </c>
      <c r="AN43" s="292">
        <f t="shared" ref="AN43:AN48" si="28">$E43*3</f>
        <v>270</v>
      </c>
      <c r="AO43" s="293"/>
      <c r="AP43" s="293"/>
      <c r="AQ43" s="293"/>
      <c r="AR43" s="293"/>
      <c r="AS43" s="293"/>
      <c r="AT43" s="293"/>
      <c r="AU43" s="293"/>
      <c r="AV43" s="292">
        <f t="shared" si="22"/>
        <v>270</v>
      </c>
      <c r="AW43" s="293"/>
      <c r="AX43" s="292">
        <f t="shared" si="23"/>
        <v>0</v>
      </c>
    </row>
    <row r="44" spans="1:50" ht="12" customHeight="1">
      <c r="A44" s="288">
        <v>42</v>
      </c>
      <c r="B44" s="289" t="s">
        <v>81</v>
      </c>
      <c r="C44" s="290" t="s">
        <v>14</v>
      </c>
      <c r="D44" s="290" t="s">
        <v>83</v>
      </c>
      <c r="E44" s="291">
        <v>165</v>
      </c>
      <c r="F44" s="292">
        <v>0</v>
      </c>
      <c r="G44" s="292">
        <f t="shared" si="24"/>
        <v>495</v>
      </c>
      <c r="H44" s="293"/>
      <c r="I44" s="293"/>
      <c r="J44" s="293"/>
      <c r="K44" s="293"/>
      <c r="L44" s="293"/>
      <c r="M44" s="293"/>
      <c r="N44" s="293"/>
      <c r="O44" s="292">
        <f t="shared" si="13"/>
        <v>495</v>
      </c>
      <c r="P44" s="293">
        <v>495</v>
      </c>
      <c r="Q44" s="292">
        <f t="shared" si="25"/>
        <v>0</v>
      </c>
      <c r="R44" s="292">
        <f t="shared" si="26"/>
        <v>495</v>
      </c>
      <c r="S44" s="293"/>
      <c r="T44" s="293"/>
      <c r="U44" s="293"/>
      <c r="V44" s="293"/>
      <c r="W44" s="293">
        <v>100</v>
      </c>
      <c r="X44" s="293"/>
      <c r="Y44" s="293"/>
      <c r="Z44" s="292">
        <f t="shared" si="16"/>
        <v>595</v>
      </c>
      <c r="AA44" s="293">
        <v>595</v>
      </c>
      <c r="AB44" s="292">
        <f t="shared" si="17"/>
        <v>0</v>
      </c>
      <c r="AC44" s="292">
        <f t="shared" si="27"/>
        <v>495</v>
      </c>
      <c r="AD44" s="293"/>
      <c r="AE44" s="293"/>
      <c r="AF44" s="293"/>
      <c r="AG44" s="293"/>
      <c r="AH44" s="293"/>
      <c r="AI44" s="293"/>
      <c r="AJ44" s="293"/>
      <c r="AK44" s="292">
        <f t="shared" si="19"/>
        <v>495</v>
      </c>
      <c r="AL44" s="293">
        <v>990</v>
      </c>
      <c r="AM44" s="292">
        <f t="shared" si="20"/>
        <v>-495</v>
      </c>
      <c r="AN44" s="292">
        <f t="shared" si="28"/>
        <v>495</v>
      </c>
      <c r="AO44" s="293"/>
      <c r="AP44" s="293"/>
      <c r="AQ44" s="293"/>
      <c r="AR44" s="293"/>
      <c r="AS44" s="293"/>
      <c r="AT44" s="293"/>
      <c r="AU44" s="293"/>
      <c r="AV44" s="292">
        <f t="shared" si="22"/>
        <v>495</v>
      </c>
      <c r="AW44" s="293"/>
      <c r="AX44" s="292">
        <f t="shared" si="23"/>
        <v>0</v>
      </c>
    </row>
    <row r="45" spans="1:50" ht="12" customHeight="1">
      <c r="A45" s="288">
        <v>43</v>
      </c>
      <c r="B45" s="289" t="s">
        <v>84</v>
      </c>
      <c r="C45" s="290" t="s">
        <v>23</v>
      </c>
      <c r="D45" s="290" t="s">
        <v>12</v>
      </c>
      <c r="E45" s="291">
        <v>85</v>
      </c>
      <c r="F45" s="292">
        <v>0</v>
      </c>
      <c r="G45" s="292">
        <f t="shared" si="24"/>
        <v>255</v>
      </c>
      <c r="H45" s="293"/>
      <c r="I45" s="293"/>
      <c r="J45" s="293"/>
      <c r="K45" s="293"/>
      <c r="L45" s="293"/>
      <c r="M45" s="293"/>
      <c r="N45" s="293"/>
      <c r="O45" s="292">
        <f t="shared" si="13"/>
        <v>255</v>
      </c>
      <c r="P45" s="293"/>
      <c r="Q45" s="292">
        <f t="shared" si="25"/>
        <v>255</v>
      </c>
      <c r="R45" s="292">
        <f t="shared" si="26"/>
        <v>255</v>
      </c>
      <c r="S45" s="293"/>
      <c r="T45" s="293"/>
      <c r="U45" s="293"/>
      <c r="V45" s="293"/>
      <c r="W45" s="293"/>
      <c r="X45" s="293"/>
      <c r="Y45" s="293"/>
      <c r="Z45" s="292">
        <f t="shared" si="16"/>
        <v>255</v>
      </c>
      <c r="AA45" s="293">
        <v>1020</v>
      </c>
      <c r="AB45" s="292">
        <f t="shared" si="17"/>
        <v>-510</v>
      </c>
      <c r="AC45" s="292">
        <f t="shared" si="27"/>
        <v>255</v>
      </c>
      <c r="AD45" s="293"/>
      <c r="AE45" s="293"/>
      <c r="AF45" s="293"/>
      <c r="AG45" s="293"/>
      <c r="AH45" s="293"/>
      <c r="AI45" s="293"/>
      <c r="AJ45" s="293"/>
      <c r="AK45" s="292">
        <f t="shared" si="19"/>
        <v>255</v>
      </c>
      <c r="AL45" s="293"/>
      <c r="AM45" s="292">
        <f t="shared" si="20"/>
        <v>-255</v>
      </c>
      <c r="AN45" s="292">
        <f t="shared" si="28"/>
        <v>255</v>
      </c>
      <c r="AO45" s="293"/>
      <c r="AP45" s="293"/>
      <c r="AQ45" s="293"/>
      <c r="AR45" s="293"/>
      <c r="AS45" s="293"/>
      <c r="AT45" s="293"/>
      <c r="AU45" s="293"/>
      <c r="AV45" s="292">
        <f t="shared" si="22"/>
        <v>255</v>
      </c>
      <c r="AW45" s="293"/>
      <c r="AX45" s="292">
        <f t="shared" si="23"/>
        <v>0</v>
      </c>
    </row>
    <row r="46" spans="1:50" ht="12" customHeight="1">
      <c r="A46" s="288">
        <v>44</v>
      </c>
      <c r="B46" s="289" t="s">
        <v>1548</v>
      </c>
      <c r="C46" s="290" t="s">
        <v>23</v>
      </c>
      <c r="D46" s="290"/>
      <c r="E46" s="291">
        <v>115</v>
      </c>
      <c r="F46" s="292">
        <v>0</v>
      </c>
      <c r="G46" s="292">
        <f t="shared" si="24"/>
        <v>345</v>
      </c>
      <c r="H46" s="293"/>
      <c r="I46" s="293"/>
      <c r="J46" s="293"/>
      <c r="K46" s="293"/>
      <c r="L46" s="293"/>
      <c r="M46" s="293"/>
      <c r="N46" s="293"/>
      <c r="O46" s="292">
        <f t="shared" si="13"/>
        <v>345</v>
      </c>
      <c r="P46" s="293"/>
      <c r="Q46" s="292">
        <f t="shared" si="25"/>
        <v>345</v>
      </c>
      <c r="R46" s="292">
        <f t="shared" si="26"/>
        <v>345</v>
      </c>
      <c r="S46" s="293"/>
      <c r="T46" s="293"/>
      <c r="U46" s="293"/>
      <c r="V46" s="293"/>
      <c r="W46" s="293"/>
      <c r="X46" s="293"/>
      <c r="Y46" s="293"/>
      <c r="Z46" s="292">
        <f t="shared" si="16"/>
        <v>345</v>
      </c>
      <c r="AA46" s="293"/>
      <c r="AB46" s="292">
        <f t="shared" si="17"/>
        <v>690</v>
      </c>
      <c r="AC46" s="292">
        <f t="shared" si="27"/>
        <v>345</v>
      </c>
      <c r="AD46" s="293"/>
      <c r="AE46" s="293"/>
      <c r="AF46" s="293"/>
      <c r="AG46" s="293"/>
      <c r="AH46" s="293"/>
      <c r="AI46" s="293"/>
      <c r="AJ46" s="293"/>
      <c r="AK46" s="292">
        <f t="shared" si="19"/>
        <v>345</v>
      </c>
      <c r="AL46" s="293">
        <v>1380</v>
      </c>
      <c r="AM46" s="292">
        <f t="shared" si="20"/>
        <v>-345</v>
      </c>
      <c r="AN46" s="292">
        <f t="shared" si="28"/>
        <v>345</v>
      </c>
      <c r="AO46" s="293"/>
      <c r="AP46" s="293"/>
      <c r="AQ46" s="293"/>
      <c r="AR46" s="293"/>
      <c r="AS46" s="293"/>
      <c r="AT46" s="293"/>
      <c r="AU46" s="293"/>
      <c r="AV46" s="292">
        <f t="shared" si="22"/>
        <v>345</v>
      </c>
      <c r="AW46" s="293"/>
      <c r="AX46" s="292">
        <f t="shared" si="23"/>
        <v>0</v>
      </c>
    </row>
    <row r="47" spans="1:50" ht="12" customHeight="1">
      <c r="A47" s="288">
        <v>45</v>
      </c>
      <c r="B47" s="289" t="s">
        <v>86</v>
      </c>
      <c r="C47" s="290" t="s">
        <v>14</v>
      </c>
      <c r="D47" s="290" t="s">
        <v>88</v>
      </c>
      <c r="E47" s="291">
        <v>140</v>
      </c>
      <c r="F47" s="292">
        <v>0</v>
      </c>
      <c r="G47" s="292">
        <f t="shared" si="24"/>
        <v>420</v>
      </c>
      <c r="H47" s="293"/>
      <c r="I47" s="293"/>
      <c r="J47" s="293"/>
      <c r="K47" s="293"/>
      <c r="L47" s="293"/>
      <c r="M47" s="293"/>
      <c r="N47" s="293"/>
      <c r="O47" s="292">
        <f t="shared" si="13"/>
        <v>420</v>
      </c>
      <c r="P47" s="293"/>
      <c r="Q47" s="292">
        <f t="shared" si="25"/>
        <v>420</v>
      </c>
      <c r="R47" s="292">
        <f t="shared" si="26"/>
        <v>420</v>
      </c>
      <c r="S47" s="293"/>
      <c r="T47" s="293"/>
      <c r="U47" s="293">
        <v>1022</v>
      </c>
      <c r="V47" s="293"/>
      <c r="W47" s="293">
        <v>100</v>
      </c>
      <c r="X47" s="293"/>
      <c r="Y47" s="293"/>
      <c r="Z47" s="292">
        <f t="shared" si="16"/>
        <v>1542</v>
      </c>
      <c r="AA47" s="293">
        <v>1962</v>
      </c>
      <c r="AB47" s="292">
        <f t="shared" si="17"/>
        <v>0</v>
      </c>
      <c r="AC47" s="292">
        <f t="shared" si="27"/>
        <v>420</v>
      </c>
      <c r="AD47" s="293"/>
      <c r="AE47" s="293"/>
      <c r="AF47" s="293"/>
      <c r="AG47" s="293"/>
      <c r="AH47" s="293"/>
      <c r="AI47" s="293"/>
      <c r="AJ47" s="293"/>
      <c r="AK47" s="292">
        <f t="shared" si="19"/>
        <v>420</v>
      </c>
      <c r="AL47" s="293">
        <v>840</v>
      </c>
      <c r="AM47" s="292">
        <f t="shared" si="20"/>
        <v>-420</v>
      </c>
      <c r="AN47" s="292">
        <f t="shared" si="28"/>
        <v>420</v>
      </c>
      <c r="AO47" s="293"/>
      <c r="AP47" s="293"/>
      <c r="AQ47" s="293"/>
      <c r="AR47" s="293"/>
      <c r="AS47" s="293"/>
      <c r="AT47" s="293"/>
      <c r="AU47" s="293"/>
      <c r="AV47" s="292">
        <f t="shared" si="22"/>
        <v>420</v>
      </c>
      <c r="AW47" s="293"/>
      <c r="AX47" s="292">
        <f t="shared" si="23"/>
        <v>0</v>
      </c>
    </row>
    <row r="48" spans="1:50" ht="12" customHeight="1">
      <c r="A48" s="288">
        <v>46</v>
      </c>
      <c r="B48" s="289" t="s">
        <v>89</v>
      </c>
      <c r="C48" s="290" t="s">
        <v>23</v>
      </c>
      <c r="D48" s="290" t="s">
        <v>90</v>
      </c>
      <c r="E48" s="291">
        <v>50</v>
      </c>
      <c r="F48" s="292">
        <v>0</v>
      </c>
      <c r="G48" s="292">
        <f t="shared" si="24"/>
        <v>150</v>
      </c>
      <c r="H48" s="293"/>
      <c r="I48" s="293"/>
      <c r="J48" s="293"/>
      <c r="K48" s="293"/>
      <c r="L48" s="293"/>
      <c r="M48" s="293"/>
      <c r="N48" s="293"/>
      <c r="O48" s="292">
        <f t="shared" si="13"/>
        <v>150</v>
      </c>
      <c r="P48" s="293">
        <v>700</v>
      </c>
      <c r="Q48" s="292">
        <f t="shared" si="25"/>
        <v>-550</v>
      </c>
      <c r="R48" s="292">
        <f t="shared" si="26"/>
        <v>150</v>
      </c>
      <c r="S48" s="293"/>
      <c r="T48" s="293"/>
      <c r="U48" s="293"/>
      <c r="V48" s="293"/>
      <c r="W48" s="293">
        <v>100</v>
      </c>
      <c r="X48" s="293"/>
      <c r="Y48" s="293"/>
      <c r="Z48" s="292">
        <f t="shared" si="16"/>
        <v>250</v>
      </c>
      <c r="AA48" s="293"/>
      <c r="AB48" s="292">
        <f t="shared" si="17"/>
        <v>-300</v>
      </c>
      <c r="AC48" s="292">
        <f t="shared" si="27"/>
        <v>150</v>
      </c>
      <c r="AD48" s="293"/>
      <c r="AE48" s="293"/>
      <c r="AF48" s="293"/>
      <c r="AG48" s="293"/>
      <c r="AH48" s="293"/>
      <c r="AI48" s="293"/>
      <c r="AJ48" s="293"/>
      <c r="AK48" s="292">
        <f t="shared" si="19"/>
        <v>150</v>
      </c>
      <c r="AL48" s="293"/>
      <c r="AM48" s="292">
        <f t="shared" si="20"/>
        <v>-150</v>
      </c>
      <c r="AN48" s="292">
        <f t="shared" si="28"/>
        <v>150</v>
      </c>
      <c r="AO48" s="293"/>
      <c r="AP48" s="293"/>
      <c r="AQ48" s="293"/>
      <c r="AR48" s="293"/>
      <c r="AS48" s="293"/>
      <c r="AT48" s="293"/>
      <c r="AU48" s="293"/>
      <c r="AV48" s="292">
        <f t="shared" si="22"/>
        <v>150</v>
      </c>
      <c r="AW48" s="293"/>
      <c r="AX48" s="292">
        <f t="shared" si="23"/>
        <v>0</v>
      </c>
    </row>
    <row r="49" spans="1:53" ht="12" customHeight="1">
      <c r="A49" s="288">
        <v>47</v>
      </c>
      <c r="B49" s="289" t="s">
        <v>2021</v>
      </c>
      <c r="C49" s="290" t="s">
        <v>14</v>
      </c>
      <c r="D49" s="290" t="s">
        <v>93</v>
      </c>
      <c r="E49" s="291">
        <v>285</v>
      </c>
      <c r="F49" s="292">
        <v>0</v>
      </c>
      <c r="G49" s="292">
        <f t="shared" si="24"/>
        <v>855</v>
      </c>
      <c r="H49" s="293">
        <v>50</v>
      </c>
      <c r="I49" s="293">
        <v>334</v>
      </c>
      <c r="J49" s="293"/>
      <c r="K49" s="293"/>
      <c r="L49" s="293"/>
      <c r="M49" s="293"/>
      <c r="N49" s="293"/>
      <c r="O49" s="292">
        <f t="shared" si="13"/>
        <v>1239</v>
      </c>
      <c r="P49" s="293">
        <v>1239</v>
      </c>
      <c r="Q49" s="292">
        <f t="shared" si="25"/>
        <v>0</v>
      </c>
      <c r="R49" s="292">
        <f t="shared" si="26"/>
        <v>855</v>
      </c>
      <c r="S49" s="293"/>
      <c r="T49" s="293"/>
      <c r="U49" s="293"/>
      <c r="V49" s="293"/>
      <c r="W49" s="293">
        <v>100</v>
      </c>
      <c r="X49" s="293"/>
      <c r="Y49" s="293"/>
      <c r="Z49" s="292">
        <f t="shared" si="16"/>
        <v>955</v>
      </c>
      <c r="AA49" s="293">
        <v>955</v>
      </c>
      <c r="AB49" s="292">
        <f t="shared" si="17"/>
        <v>0</v>
      </c>
      <c r="AC49" s="292">
        <f t="shared" si="27"/>
        <v>855</v>
      </c>
      <c r="AD49" s="293">
        <v>100</v>
      </c>
      <c r="AE49" s="293"/>
      <c r="AF49" s="293"/>
      <c r="AG49" s="293"/>
      <c r="AH49" s="293"/>
      <c r="AI49" s="293"/>
      <c r="AJ49" s="293"/>
      <c r="AK49" s="292">
        <f t="shared" si="19"/>
        <v>955</v>
      </c>
      <c r="AL49" s="293">
        <v>4102</v>
      </c>
      <c r="AM49" s="292">
        <f t="shared" si="20"/>
        <v>-3147</v>
      </c>
      <c r="AN49" s="292">
        <v>361</v>
      </c>
      <c r="AO49" s="293">
        <v>70</v>
      </c>
      <c r="AP49" s="293"/>
      <c r="AQ49" s="293"/>
      <c r="AR49" s="293"/>
      <c r="AS49" s="293"/>
      <c r="AT49" s="293"/>
      <c r="AU49" s="293">
        <v>2716</v>
      </c>
      <c r="AV49" s="292">
        <f t="shared" si="22"/>
        <v>3147</v>
      </c>
      <c r="AW49" s="293"/>
      <c r="AX49" s="292">
        <f t="shared" si="23"/>
        <v>0</v>
      </c>
    </row>
    <row r="50" spans="1:53" ht="12" customHeight="1">
      <c r="A50" s="288">
        <v>48</v>
      </c>
      <c r="B50" s="289" t="s">
        <v>96</v>
      </c>
      <c r="C50" s="290" t="s">
        <v>14</v>
      </c>
      <c r="D50" s="290" t="s">
        <v>98</v>
      </c>
      <c r="E50" s="291">
        <v>145</v>
      </c>
      <c r="F50" s="292">
        <v>-45</v>
      </c>
      <c r="G50" s="292">
        <f t="shared" si="24"/>
        <v>435</v>
      </c>
      <c r="H50" s="293"/>
      <c r="I50" s="293"/>
      <c r="J50" s="293"/>
      <c r="K50" s="293"/>
      <c r="L50" s="293"/>
      <c r="M50" s="293"/>
      <c r="N50" s="293"/>
      <c r="O50" s="292">
        <f t="shared" si="13"/>
        <v>435</v>
      </c>
      <c r="P50" s="293"/>
      <c r="Q50" s="292">
        <f t="shared" si="25"/>
        <v>390</v>
      </c>
      <c r="R50" s="292">
        <f t="shared" si="26"/>
        <v>435</v>
      </c>
      <c r="S50" s="293"/>
      <c r="T50" s="293"/>
      <c r="U50" s="293">
        <v>150</v>
      </c>
      <c r="V50" s="293"/>
      <c r="W50" s="293">
        <v>100</v>
      </c>
      <c r="X50" s="293"/>
      <c r="Y50" s="293"/>
      <c r="Z50" s="292">
        <f t="shared" si="16"/>
        <v>685</v>
      </c>
      <c r="AA50" s="293">
        <v>1075</v>
      </c>
      <c r="AB50" s="292">
        <f t="shared" si="17"/>
        <v>0</v>
      </c>
      <c r="AC50" s="292">
        <f t="shared" si="27"/>
        <v>435</v>
      </c>
      <c r="AD50" s="293"/>
      <c r="AE50" s="293"/>
      <c r="AF50" s="293"/>
      <c r="AG50" s="293"/>
      <c r="AH50" s="293"/>
      <c r="AI50" s="293"/>
      <c r="AJ50" s="293"/>
      <c r="AK50" s="292">
        <f t="shared" si="19"/>
        <v>435</v>
      </c>
      <c r="AL50" s="293"/>
      <c r="AM50" s="292">
        <f t="shared" si="20"/>
        <v>435</v>
      </c>
      <c r="AN50" s="292">
        <f t="shared" ref="AN50:AN55" si="29">$E50*3</f>
        <v>435</v>
      </c>
      <c r="AO50" s="293"/>
      <c r="AP50" s="293"/>
      <c r="AQ50" s="293"/>
      <c r="AR50" s="293"/>
      <c r="AS50" s="293"/>
      <c r="AT50" s="293"/>
      <c r="AU50" s="293"/>
      <c r="AV50" s="292">
        <f t="shared" si="22"/>
        <v>435</v>
      </c>
      <c r="AW50" s="293">
        <v>870</v>
      </c>
      <c r="AX50" s="292">
        <f t="shared" si="23"/>
        <v>0</v>
      </c>
    </row>
    <row r="51" spans="1:53" ht="12" customHeight="1">
      <c r="A51" s="288">
        <v>49</v>
      </c>
      <c r="B51" s="289" t="s">
        <v>101</v>
      </c>
      <c r="C51" s="290" t="s">
        <v>23</v>
      </c>
      <c r="D51" s="290" t="s">
        <v>103</v>
      </c>
      <c r="E51" s="291">
        <v>95</v>
      </c>
      <c r="F51" s="292">
        <v>0</v>
      </c>
      <c r="G51" s="292">
        <f t="shared" si="24"/>
        <v>285</v>
      </c>
      <c r="H51" s="293"/>
      <c r="I51" s="293"/>
      <c r="J51" s="293"/>
      <c r="K51" s="293"/>
      <c r="L51" s="293"/>
      <c r="M51" s="293"/>
      <c r="N51" s="293"/>
      <c r="O51" s="292">
        <f t="shared" si="13"/>
        <v>285</v>
      </c>
      <c r="P51" s="293">
        <v>285</v>
      </c>
      <c r="Q51" s="292">
        <f t="shared" si="25"/>
        <v>0</v>
      </c>
      <c r="R51" s="292">
        <f t="shared" si="26"/>
        <v>285</v>
      </c>
      <c r="S51" s="293"/>
      <c r="T51" s="293"/>
      <c r="U51" s="293"/>
      <c r="V51" s="293"/>
      <c r="W51" s="293"/>
      <c r="X51" s="293"/>
      <c r="Y51" s="293"/>
      <c r="Z51" s="292">
        <f t="shared" si="16"/>
        <v>285</v>
      </c>
      <c r="AA51" s="293"/>
      <c r="AB51" s="292">
        <f t="shared" si="17"/>
        <v>285</v>
      </c>
      <c r="AC51" s="292">
        <f t="shared" si="27"/>
        <v>285</v>
      </c>
      <c r="AD51" s="293"/>
      <c r="AE51" s="293"/>
      <c r="AF51" s="293"/>
      <c r="AG51" s="293"/>
      <c r="AH51" s="293"/>
      <c r="AI51" s="293"/>
      <c r="AJ51" s="293"/>
      <c r="AK51" s="292">
        <f t="shared" si="19"/>
        <v>285</v>
      </c>
      <c r="AL51" s="293">
        <v>570</v>
      </c>
      <c r="AM51" s="292">
        <f t="shared" si="20"/>
        <v>0</v>
      </c>
      <c r="AN51" s="292">
        <f t="shared" si="29"/>
        <v>285</v>
      </c>
      <c r="AO51" s="293">
        <v>50</v>
      </c>
      <c r="AP51" s="293"/>
      <c r="AQ51" s="293"/>
      <c r="AR51" s="293"/>
      <c r="AS51" s="293"/>
      <c r="AT51" s="293"/>
      <c r="AU51" s="293"/>
      <c r="AV51" s="292">
        <f t="shared" si="22"/>
        <v>335</v>
      </c>
      <c r="AW51" s="293">
        <v>335</v>
      </c>
      <c r="AX51" s="292">
        <f t="shared" si="23"/>
        <v>0</v>
      </c>
    </row>
    <row r="52" spans="1:53" ht="12" customHeight="1">
      <c r="A52" s="288">
        <v>50</v>
      </c>
      <c r="B52" s="289" t="s">
        <v>104</v>
      </c>
      <c r="C52" s="290" t="s">
        <v>14</v>
      </c>
      <c r="D52" s="290" t="s">
        <v>898</v>
      </c>
      <c r="E52" s="291">
        <v>135</v>
      </c>
      <c r="F52" s="292">
        <v>0</v>
      </c>
      <c r="G52" s="292">
        <f t="shared" si="24"/>
        <v>405</v>
      </c>
      <c r="H52" s="293"/>
      <c r="I52" s="293"/>
      <c r="J52" s="293"/>
      <c r="K52" s="293"/>
      <c r="L52" s="293"/>
      <c r="M52" s="293"/>
      <c r="N52" s="293"/>
      <c r="O52" s="292">
        <f t="shared" si="13"/>
        <v>405</v>
      </c>
      <c r="P52" s="293">
        <v>405</v>
      </c>
      <c r="Q52" s="292">
        <f t="shared" si="25"/>
        <v>0</v>
      </c>
      <c r="R52" s="292">
        <f t="shared" si="26"/>
        <v>405</v>
      </c>
      <c r="S52" s="293"/>
      <c r="T52" s="293"/>
      <c r="U52" s="293"/>
      <c r="V52" s="293"/>
      <c r="W52" s="293">
        <v>100</v>
      </c>
      <c r="X52" s="293"/>
      <c r="Y52" s="293"/>
      <c r="Z52" s="292">
        <f t="shared" si="16"/>
        <v>505</v>
      </c>
      <c r="AA52" s="293">
        <v>505</v>
      </c>
      <c r="AB52" s="292">
        <f t="shared" si="17"/>
        <v>0</v>
      </c>
      <c r="AC52" s="292">
        <f t="shared" si="27"/>
        <v>405</v>
      </c>
      <c r="AD52" s="293"/>
      <c r="AE52" s="293"/>
      <c r="AF52" s="293"/>
      <c r="AG52" s="293"/>
      <c r="AH52" s="293"/>
      <c r="AI52" s="293"/>
      <c r="AJ52" s="293"/>
      <c r="AK52" s="292">
        <f t="shared" si="19"/>
        <v>405</v>
      </c>
      <c r="AL52" s="293"/>
      <c r="AM52" s="292">
        <f t="shared" si="20"/>
        <v>405</v>
      </c>
      <c r="AN52" s="292">
        <f t="shared" si="29"/>
        <v>405</v>
      </c>
      <c r="AO52" s="293"/>
      <c r="AP52" s="293"/>
      <c r="AQ52" s="293"/>
      <c r="AR52" s="293"/>
      <c r="AS52" s="293"/>
      <c r="AT52" s="293"/>
      <c r="AU52" s="293"/>
      <c r="AV52" s="292">
        <f t="shared" si="22"/>
        <v>405</v>
      </c>
      <c r="AW52" s="293">
        <v>810</v>
      </c>
      <c r="AX52" s="292">
        <f t="shared" si="23"/>
        <v>0</v>
      </c>
    </row>
    <row r="53" spans="1:53" ht="11.25" customHeight="1">
      <c r="A53" s="288">
        <v>51</v>
      </c>
      <c r="B53" s="289" t="s">
        <v>853</v>
      </c>
      <c r="C53" s="290" t="s">
        <v>14</v>
      </c>
      <c r="D53" s="290" t="s">
        <v>803</v>
      </c>
      <c r="E53" s="291">
        <v>70</v>
      </c>
      <c r="F53" s="292">
        <v>0</v>
      </c>
      <c r="G53" s="292">
        <f t="shared" si="24"/>
        <v>210</v>
      </c>
      <c r="H53" s="293"/>
      <c r="I53" s="293">
        <v>100</v>
      </c>
      <c r="J53" s="293"/>
      <c r="K53" s="293"/>
      <c r="L53" s="293"/>
      <c r="M53" s="293"/>
      <c r="N53" s="293"/>
      <c r="O53" s="292">
        <f t="shared" si="13"/>
        <v>310</v>
      </c>
      <c r="P53" s="293">
        <v>310</v>
      </c>
      <c r="Q53" s="292">
        <f t="shared" si="25"/>
        <v>0</v>
      </c>
      <c r="R53" s="292">
        <f t="shared" si="26"/>
        <v>210</v>
      </c>
      <c r="S53" s="293"/>
      <c r="T53" s="293"/>
      <c r="U53" s="293"/>
      <c r="V53" s="293"/>
      <c r="W53" s="293"/>
      <c r="X53" s="293"/>
      <c r="Y53" s="293"/>
      <c r="Z53" s="292">
        <f t="shared" si="16"/>
        <v>210</v>
      </c>
      <c r="AA53" s="293">
        <v>210</v>
      </c>
      <c r="AB53" s="292">
        <f t="shared" si="17"/>
        <v>0</v>
      </c>
      <c r="AC53" s="292">
        <f t="shared" si="27"/>
        <v>210</v>
      </c>
      <c r="AD53" s="293"/>
      <c r="AE53" s="293"/>
      <c r="AF53" s="293"/>
      <c r="AG53" s="293"/>
      <c r="AH53" s="293"/>
      <c r="AI53" s="293"/>
      <c r="AJ53" s="293"/>
      <c r="AK53" s="292">
        <f t="shared" si="19"/>
        <v>210</v>
      </c>
      <c r="AL53" s="293">
        <v>210</v>
      </c>
      <c r="AM53" s="292">
        <f t="shared" si="20"/>
        <v>0</v>
      </c>
      <c r="AN53" s="292">
        <f t="shared" si="29"/>
        <v>210</v>
      </c>
      <c r="AO53" s="293"/>
      <c r="AP53" s="293"/>
      <c r="AQ53" s="293"/>
      <c r="AR53" s="293"/>
      <c r="AS53" s="293"/>
      <c r="AT53" s="293"/>
      <c r="AU53" s="293"/>
      <c r="AV53" s="292">
        <f t="shared" si="22"/>
        <v>210</v>
      </c>
      <c r="AW53" s="293"/>
      <c r="AX53" s="292">
        <f t="shared" si="23"/>
        <v>210</v>
      </c>
    </row>
    <row r="54" spans="1:53" ht="11.25" customHeight="1">
      <c r="A54" s="288">
        <v>52</v>
      </c>
      <c r="B54" s="289" t="s">
        <v>1619</v>
      </c>
      <c r="C54" s="290" t="s">
        <v>14</v>
      </c>
      <c r="D54" s="290"/>
      <c r="E54" s="291">
        <v>50</v>
      </c>
      <c r="F54" s="292">
        <v>0</v>
      </c>
      <c r="G54" s="292">
        <f t="shared" si="24"/>
        <v>150</v>
      </c>
      <c r="H54" s="293"/>
      <c r="I54" s="293"/>
      <c r="J54" s="293"/>
      <c r="K54" s="293"/>
      <c r="L54" s="293"/>
      <c r="M54" s="293"/>
      <c r="N54" s="293"/>
      <c r="O54" s="292">
        <f t="shared" si="13"/>
        <v>150</v>
      </c>
      <c r="P54" s="293">
        <v>150</v>
      </c>
      <c r="Q54" s="292">
        <f t="shared" si="25"/>
        <v>0</v>
      </c>
      <c r="R54" s="292">
        <f t="shared" si="26"/>
        <v>150</v>
      </c>
      <c r="S54" s="293"/>
      <c r="T54" s="293"/>
      <c r="U54" s="293"/>
      <c r="V54" s="293"/>
      <c r="W54" s="293"/>
      <c r="X54" s="293"/>
      <c r="Y54" s="293"/>
      <c r="Z54" s="292">
        <f t="shared" si="16"/>
        <v>150</v>
      </c>
      <c r="AA54" s="293">
        <v>300</v>
      </c>
      <c r="AB54" s="292">
        <f t="shared" si="17"/>
        <v>-150</v>
      </c>
      <c r="AC54" s="292">
        <f t="shared" si="27"/>
        <v>150</v>
      </c>
      <c r="AD54" s="293"/>
      <c r="AE54" s="293"/>
      <c r="AF54" s="293"/>
      <c r="AG54" s="293"/>
      <c r="AH54" s="293"/>
      <c r="AI54" s="293"/>
      <c r="AJ54" s="293"/>
      <c r="AK54" s="292">
        <f t="shared" si="19"/>
        <v>150</v>
      </c>
      <c r="AL54" s="293"/>
      <c r="AM54" s="292">
        <f t="shared" si="20"/>
        <v>0</v>
      </c>
      <c r="AN54" s="292">
        <f t="shared" si="29"/>
        <v>150</v>
      </c>
      <c r="AO54" s="293"/>
      <c r="AP54" s="293"/>
      <c r="AQ54" s="293"/>
      <c r="AR54" s="293"/>
      <c r="AS54" s="293"/>
      <c r="AT54" s="293"/>
      <c r="AU54" s="293"/>
      <c r="AV54" s="292">
        <f t="shared" si="22"/>
        <v>150</v>
      </c>
      <c r="AW54" s="293"/>
      <c r="AX54" s="292">
        <f t="shared" si="23"/>
        <v>150</v>
      </c>
    </row>
    <row r="55" spans="1:53" ht="12" customHeight="1">
      <c r="A55" s="288">
        <v>53</v>
      </c>
      <c r="B55" s="289" t="s">
        <v>109</v>
      </c>
      <c r="C55" s="290" t="s">
        <v>14</v>
      </c>
      <c r="D55" s="290" t="s">
        <v>111</v>
      </c>
      <c r="E55" s="291">
        <v>140</v>
      </c>
      <c r="F55" s="292">
        <v>0</v>
      </c>
      <c r="G55" s="292">
        <f t="shared" si="24"/>
        <v>420</v>
      </c>
      <c r="H55" s="293"/>
      <c r="I55" s="293"/>
      <c r="J55" s="293"/>
      <c r="K55" s="293"/>
      <c r="L55" s="293"/>
      <c r="M55" s="293"/>
      <c r="N55" s="293"/>
      <c r="O55" s="292">
        <f t="shared" si="13"/>
        <v>420</v>
      </c>
      <c r="P55" s="293">
        <v>420</v>
      </c>
      <c r="Q55" s="292">
        <f t="shared" si="25"/>
        <v>0</v>
      </c>
      <c r="R55" s="292">
        <f t="shared" si="26"/>
        <v>420</v>
      </c>
      <c r="S55" s="293">
        <v>50</v>
      </c>
      <c r="T55" s="293"/>
      <c r="U55" s="293"/>
      <c r="V55" s="293"/>
      <c r="W55" s="293">
        <v>100</v>
      </c>
      <c r="X55" s="293"/>
      <c r="Y55" s="293"/>
      <c r="Z55" s="292">
        <f t="shared" si="16"/>
        <v>570</v>
      </c>
      <c r="AA55" s="293">
        <v>570</v>
      </c>
      <c r="AB55" s="292">
        <f t="shared" ref="AB55:AB87" si="30">Q55+Z55-AA55</f>
        <v>0</v>
      </c>
      <c r="AC55" s="292">
        <f t="shared" si="27"/>
        <v>420</v>
      </c>
      <c r="AD55" s="293"/>
      <c r="AE55" s="293"/>
      <c r="AF55" s="293"/>
      <c r="AG55" s="293"/>
      <c r="AH55" s="293"/>
      <c r="AI55" s="293"/>
      <c r="AJ55" s="293"/>
      <c r="AK55" s="292">
        <f t="shared" si="19"/>
        <v>420</v>
      </c>
      <c r="AL55" s="293">
        <v>420</v>
      </c>
      <c r="AM55" s="292">
        <f t="shared" ref="AM55:AM87" si="31">AB55+AK55-AL55</f>
        <v>0</v>
      </c>
      <c r="AN55" s="292">
        <f t="shared" si="29"/>
        <v>420</v>
      </c>
      <c r="AO55" s="293"/>
      <c r="AP55" s="293"/>
      <c r="AQ55" s="293"/>
      <c r="AR55" s="293"/>
      <c r="AS55" s="293"/>
      <c r="AT55" s="293"/>
      <c r="AU55" s="293"/>
      <c r="AV55" s="292">
        <f t="shared" si="22"/>
        <v>420</v>
      </c>
      <c r="AW55" s="293">
        <v>420</v>
      </c>
      <c r="AX55" s="292">
        <f t="shared" ref="AX55:AX87" si="32">AM55+AV55-AW55</f>
        <v>0</v>
      </c>
    </row>
    <row r="56" spans="1:53" ht="12" customHeight="1">
      <c r="A56" s="288">
        <v>54</v>
      </c>
      <c r="B56" s="289" t="s">
        <v>112</v>
      </c>
      <c r="C56" s="290" t="s">
        <v>14</v>
      </c>
      <c r="D56" s="290" t="s">
        <v>113</v>
      </c>
      <c r="E56" s="291">
        <v>200</v>
      </c>
      <c r="F56" s="292">
        <v>0</v>
      </c>
      <c r="G56" s="292">
        <f t="shared" si="24"/>
        <v>600</v>
      </c>
      <c r="H56" s="293"/>
      <c r="I56" s="293"/>
      <c r="J56" s="293"/>
      <c r="K56" s="293"/>
      <c r="L56" s="293"/>
      <c r="M56" s="293"/>
      <c r="N56" s="293"/>
      <c r="O56" s="292">
        <f t="shared" si="13"/>
        <v>600</v>
      </c>
      <c r="P56" s="293">
        <v>2510</v>
      </c>
      <c r="Q56" s="292">
        <f t="shared" si="25"/>
        <v>-1910</v>
      </c>
      <c r="R56" s="292">
        <v>200</v>
      </c>
      <c r="S56" s="293"/>
      <c r="T56" s="293"/>
      <c r="U56" s="293"/>
      <c r="V56" s="293"/>
      <c r="W56" s="293">
        <v>100</v>
      </c>
      <c r="X56" s="293"/>
      <c r="Y56" s="293">
        <v>1710</v>
      </c>
      <c r="Z56" s="292">
        <f t="shared" si="16"/>
        <v>2010</v>
      </c>
      <c r="AA56" s="293">
        <v>100</v>
      </c>
      <c r="AB56" s="292">
        <f t="shared" si="30"/>
        <v>0</v>
      </c>
      <c r="AC56" s="292"/>
      <c r="AD56" s="293"/>
      <c r="AE56" s="293"/>
      <c r="AF56" s="293"/>
      <c r="AG56" s="293"/>
      <c r="AH56" s="293"/>
      <c r="AI56" s="293"/>
      <c r="AJ56" s="293"/>
      <c r="AK56" s="292">
        <f t="shared" si="19"/>
        <v>0</v>
      </c>
      <c r="AL56" s="293"/>
      <c r="AM56" s="292">
        <f t="shared" si="31"/>
        <v>0</v>
      </c>
      <c r="AN56" s="292"/>
      <c r="AO56" s="293"/>
      <c r="AP56" s="293"/>
      <c r="AQ56" s="293"/>
      <c r="AR56" s="293"/>
      <c r="AS56" s="293"/>
      <c r="AT56" s="293"/>
      <c r="AU56" s="293"/>
      <c r="AV56" s="292">
        <f t="shared" si="22"/>
        <v>0</v>
      </c>
      <c r="AW56" s="293"/>
      <c r="AX56" s="292">
        <f t="shared" si="32"/>
        <v>0</v>
      </c>
    </row>
    <row r="57" spans="1:53" ht="12" customHeight="1">
      <c r="A57" s="288">
        <v>55</v>
      </c>
      <c r="B57" s="289" t="s">
        <v>114</v>
      </c>
      <c r="C57" s="290" t="s">
        <v>23</v>
      </c>
      <c r="D57" s="290" t="s">
        <v>116</v>
      </c>
      <c r="E57" s="291">
        <v>85</v>
      </c>
      <c r="F57" s="292">
        <v>0</v>
      </c>
      <c r="G57" s="292">
        <f t="shared" si="24"/>
        <v>255</v>
      </c>
      <c r="H57" s="293">
        <v>100</v>
      </c>
      <c r="I57" s="293"/>
      <c r="J57" s="293"/>
      <c r="K57" s="293"/>
      <c r="L57" s="293"/>
      <c r="M57" s="293"/>
      <c r="N57" s="293"/>
      <c r="O57" s="292">
        <f t="shared" si="13"/>
        <v>355</v>
      </c>
      <c r="P57" s="293">
        <v>1120</v>
      </c>
      <c r="Q57" s="292">
        <f t="shared" si="25"/>
        <v>-765</v>
      </c>
      <c r="R57" s="292">
        <f>E57*3</f>
        <v>255</v>
      </c>
      <c r="S57" s="293"/>
      <c r="T57" s="293"/>
      <c r="U57" s="293"/>
      <c r="V57" s="293"/>
      <c r="W57" s="293"/>
      <c r="X57" s="293"/>
      <c r="Y57" s="293"/>
      <c r="Z57" s="292">
        <f t="shared" si="16"/>
        <v>255</v>
      </c>
      <c r="AA57" s="293"/>
      <c r="AB57" s="292">
        <f t="shared" si="30"/>
        <v>-510</v>
      </c>
      <c r="AC57" s="292">
        <f>$E57*3</f>
        <v>255</v>
      </c>
      <c r="AD57" s="293"/>
      <c r="AE57" s="293"/>
      <c r="AF57" s="293"/>
      <c r="AG57" s="293"/>
      <c r="AH57" s="293"/>
      <c r="AI57" s="293"/>
      <c r="AJ57" s="293"/>
      <c r="AK57" s="292">
        <f t="shared" si="19"/>
        <v>255</v>
      </c>
      <c r="AL57" s="293"/>
      <c r="AM57" s="292">
        <f t="shared" si="31"/>
        <v>-255</v>
      </c>
      <c r="AN57" s="292">
        <f>$E57*3</f>
        <v>255</v>
      </c>
      <c r="AO57" s="293"/>
      <c r="AP57" s="293"/>
      <c r="AQ57" s="293"/>
      <c r="AR57" s="293"/>
      <c r="AS57" s="293"/>
      <c r="AT57" s="293"/>
      <c r="AU57" s="293"/>
      <c r="AV57" s="292">
        <f t="shared" si="22"/>
        <v>255</v>
      </c>
      <c r="AW57" s="293"/>
      <c r="AX57" s="292">
        <f t="shared" si="32"/>
        <v>0</v>
      </c>
    </row>
    <row r="58" spans="1:53" ht="12" customHeight="1">
      <c r="A58" s="288">
        <v>56</v>
      </c>
      <c r="B58" s="289" t="s">
        <v>1549</v>
      </c>
      <c r="C58" s="290" t="s">
        <v>23</v>
      </c>
      <c r="D58" s="290"/>
      <c r="E58" s="291">
        <v>60</v>
      </c>
      <c r="F58" s="292">
        <v>0</v>
      </c>
      <c r="G58" s="292">
        <f t="shared" si="24"/>
        <v>180</v>
      </c>
      <c r="H58" s="293"/>
      <c r="I58" s="293"/>
      <c r="J58" s="293"/>
      <c r="K58" s="293"/>
      <c r="L58" s="293"/>
      <c r="M58" s="293"/>
      <c r="N58" s="293"/>
      <c r="O58" s="292">
        <f t="shared" si="13"/>
        <v>180</v>
      </c>
      <c r="P58" s="293"/>
      <c r="Q58" s="292">
        <f t="shared" si="25"/>
        <v>180</v>
      </c>
      <c r="R58" s="292">
        <f>E58*3</f>
        <v>180</v>
      </c>
      <c r="S58" s="293"/>
      <c r="T58" s="293"/>
      <c r="U58" s="293"/>
      <c r="V58" s="293"/>
      <c r="W58" s="293"/>
      <c r="X58" s="293"/>
      <c r="Y58" s="293"/>
      <c r="Z58" s="292">
        <f t="shared" si="16"/>
        <v>180</v>
      </c>
      <c r="AA58" s="293"/>
      <c r="AB58" s="292">
        <f t="shared" si="30"/>
        <v>360</v>
      </c>
      <c r="AC58" s="292">
        <f>$E58*3</f>
        <v>180</v>
      </c>
      <c r="AD58" s="293"/>
      <c r="AE58" s="293"/>
      <c r="AF58" s="293"/>
      <c r="AG58" s="293"/>
      <c r="AH58" s="293"/>
      <c r="AI58" s="293"/>
      <c r="AJ58" s="293"/>
      <c r="AK58" s="292">
        <f t="shared" si="19"/>
        <v>180</v>
      </c>
      <c r="AL58" s="293">
        <v>720</v>
      </c>
      <c r="AM58" s="292">
        <f t="shared" si="31"/>
        <v>-180</v>
      </c>
      <c r="AN58" s="292">
        <f>$E58*3</f>
        <v>180</v>
      </c>
      <c r="AO58" s="293"/>
      <c r="AP58" s="293"/>
      <c r="AQ58" s="293"/>
      <c r="AR58" s="293"/>
      <c r="AS58" s="293"/>
      <c r="AT58" s="293"/>
      <c r="AU58" s="293"/>
      <c r="AV58" s="292">
        <f t="shared" si="22"/>
        <v>180</v>
      </c>
      <c r="AW58" s="293"/>
      <c r="AX58" s="292">
        <f t="shared" si="32"/>
        <v>0</v>
      </c>
    </row>
    <row r="59" spans="1:53" ht="12" customHeight="1">
      <c r="A59" s="288">
        <v>57</v>
      </c>
      <c r="B59" s="296" t="s">
        <v>1620</v>
      </c>
      <c r="C59" s="297" t="s">
        <v>1708</v>
      </c>
      <c r="D59" s="297" t="s">
        <v>119</v>
      </c>
      <c r="E59" s="298">
        <v>30</v>
      </c>
      <c r="F59" s="299">
        <v>2025</v>
      </c>
      <c r="G59" s="299"/>
      <c r="H59" s="300"/>
      <c r="I59" s="300"/>
      <c r="J59" s="300"/>
      <c r="K59" s="300"/>
      <c r="L59" s="300"/>
      <c r="M59" s="300"/>
      <c r="N59" s="300"/>
      <c r="O59" s="299"/>
      <c r="P59" s="300"/>
      <c r="Q59" s="299">
        <f t="shared" si="25"/>
        <v>2025</v>
      </c>
      <c r="R59" s="299"/>
      <c r="S59" s="300"/>
      <c r="T59" s="300"/>
      <c r="U59" s="300"/>
      <c r="V59" s="300"/>
      <c r="W59" s="300"/>
      <c r="X59" s="300"/>
      <c r="Y59" s="300"/>
      <c r="Z59" s="299"/>
      <c r="AA59" s="300"/>
      <c r="AB59" s="299">
        <f t="shared" si="30"/>
        <v>2025</v>
      </c>
      <c r="AC59" s="299"/>
      <c r="AD59" s="300"/>
      <c r="AE59" s="300"/>
      <c r="AF59" s="300"/>
      <c r="AG59" s="300"/>
      <c r="AH59" s="300"/>
      <c r="AI59" s="300"/>
      <c r="AJ59" s="300"/>
      <c r="AK59" s="299"/>
      <c r="AL59" s="300"/>
      <c r="AM59" s="299">
        <f t="shared" si="31"/>
        <v>2025</v>
      </c>
      <c r="AN59" s="299"/>
      <c r="AO59" s="300"/>
      <c r="AP59" s="300"/>
      <c r="AQ59" s="300"/>
      <c r="AR59" s="300"/>
      <c r="AS59" s="300"/>
      <c r="AT59" s="300"/>
      <c r="AU59" s="300"/>
      <c r="AV59" s="299"/>
      <c r="AW59" s="300"/>
      <c r="AX59" s="299">
        <f t="shared" si="32"/>
        <v>2025</v>
      </c>
    </row>
    <row r="60" spans="1:53" ht="12" customHeight="1">
      <c r="A60" s="288">
        <v>58</v>
      </c>
      <c r="B60" s="289" t="s">
        <v>120</v>
      </c>
      <c r="C60" s="290" t="s">
        <v>14</v>
      </c>
      <c r="D60" s="290" t="s">
        <v>899</v>
      </c>
      <c r="E60" s="291">
        <v>105</v>
      </c>
      <c r="F60" s="292">
        <v>315</v>
      </c>
      <c r="G60" s="292">
        <f t="shared" ref="G60:G70" si="33">E60*3</f>
        <v>315</v>
      </c>
      <c r="H60" s="293">
        <v>50</v>
      </c>
      <c r="I60" s="293"/>
      <c r="J60" s="293"/>
      <c r="K60" s="293"/>
      <c r="L60" s="293">
        <v>100</v>
      </c>
      <c r="M60" s="293"/>
      <c r="N60" s="293"/>
      <c r="O60" s="292">
        <f t="shared" ref="O60:O76" si="34">SUM(G60:N60)</f>
        <v>465</v>
      </c>
      <c r="P60" s="293">
        <v>780</v>
      </c>
      <c r="Q60" s="292">
        <f t="shared" si="25"/>
        <v>0</v>
      </c>
      <c r="R60" s="292">
        <f t="shared" ref="R60:R76" si="35">E60*3</f>
        <v>315</v>
      </c>
      <c r="S60" s="293"/>
      <c r="T60" s="293"/>
      <c r="U60" s="293"/>
      <c r="V60" s="293"/>
      <c r="W60" s="293"/>
      <c r="X60" s="293"/>
      <c r="Y60" s="293"/>
      <c r="Z60" s="292">
        <f t="shared" ref="Z60:Z76" si="36">SUM(R60:Y60)</f>
        <v>315</v>
      </c>
      <c r="AA60" s="293">
        <v>315</v>
      </c>
      <c r="AB60" s="292">
        <f t="shared" si="30"/>
        <v>0</v>
      </c>
      <c r="AC60" s="292">
        <f t="shared" ref="AC60:AC76" si="37">$E60*3</f>
        <v>315</v>
      </c>
      <c r="AD60" s="293"/>
      <c r="AE60" s="293"/>
      <c r="AF60" s="293"/>
      <c r="AG60" s="293"/>
      <c r="AH60" s="293"/>
      <c r="AI60" s="293"/>
      <c r="AJ60" s="293"/>
      <c r="AK60" s="292">
        <f t="shared" ref="AK60:AK76" si="38">SUM(AC60:AJ60)</f>
        <v>315</v>
      </c>
      <c r="AL60" s="293">
        <v>315</v>
      </c>
      <c r="AM60" s="292">
        <f t="shared" si="31"/>
        <v>0</v>
      </c>
      <c r="AN60" s="292">
        <f t="shared" ref="AN60:AN76" si="39">$E60*3</f>
        <v>315</v>
      </c>
      <c r="AO60" s="293"/>
      <c r="AP60" s="293"/>
      <c r="AQ60" s="293"/>
      <c r="AR60" s="293"/>
      <c r="AS60" s="293"/>
      <c r="AT60" s="293"/>
      <c r="AU60" s="293"/>
      <c r="AV60" s="292">
        <f t="shared" ref="AV60:AV76" si="40">SUM(AN60:AU60)</f>
        <v>315</v>
      </c>
      <c r="AW60" s="293"/>
      <c r="AX60" s="292">
        <f t="shared" si="32"/>
        <v>315</v>
      </c>
    </row>
    <row r="61" spans="1:53" ht="12" customHeight="1">
      <c r="A61" s="288">
        <v>59</v>
      </c>
      <c r="B61" s="289" t="s">
        <v>886</v>
      </c>
      <c r="C61" s="290" t="s">
        <v>23</v>
      </c>
      <c r="D61" s="290" t="s">
        <v>887</v>
      </c>
      <c r="E61" s="291">
        <v>70</v>
      </c>
      <c r="F61" s="292">
        <v>0</v>
      </c>
      <c r="G61" s="292">
        <f t="shared" si="33"/>
        <v>210</v>
      </c>
      <c r="H61" s="293"/>
      <c r="I61" s="293"/>
      <c r="J61" s="293"/>
      <c r="K61" s="293"/>
      <c r="L61" s="293"/>
      <c r="M61" s="293"/>
      <c r="N61" s="293"/>
      <c r="O61" s="292">
        <f t="shared" si="34"/>
        <v>210</v>
      </c>
      <c r="P61" s="293">
        <v>840</v>
      </c>
      <c r="Q61" s="292">
        <f t="shared" si="25"/>
        <v>-630</v>
      </c>
      <c r="R61" s="292">
        <f t="shared" si="35"/>
        <v>210</v>
      </c>
      <c r="S61" s="293"/>
      <c r="T61" s="293"/>
      <c r="U61" s="293"/>
      <c r="V61" s="293"/>
      <c r="W61" s="293"/>
      <c r="X61" s="293"/>
      <c r="Y61" s="293"/>
      <c r="Z61" s="292">
        <f t="shared" si="36"/>
        <v>210</v>
      </c>
      <c r="AA61" s="293"/>
      <c r="AB61" s="292">
        <f t="shared" si="30"/>
        <v>-420</v>
      </c>
      <c r="AC61" s="292">
        <f t="shared" si="37"/>
        <v>210</v>
      </c>
      <c r="AD61" s="293"/>
      <c r="AE61" s="293"/>
      <c r="AF61" s="293"/>
      <c r="AG61" s="293"/>
      <c r="AH61" s="293"/>
      <c r="AI61" s="293"/>
      <c r="AJ61" s="293"/>
      <c r="AK61" s="292">
        <f t="shared" si="38"/>
        <v>210</v>
      </c>
      <c r="AL61" s="293"/>
      <c r="AM61" s="292">
        <f t="shared" si="31"/>
        <v>-210</v>
      </c>
      <c r="AN61" s="292">
        <f t="shared" si="39"/>
        <v>210</v>
      </c>
      <c r="AO61" s="293"/>
      <c r="AP61" s="293"/>
      <c r="AQ61" s="293"/>
      <c r="AR61" s="293"/>
      <c r="AS61" s="293"/>
      <c r="AT61" s="293"/>
      <c r="AU61" s="293"/>
      <c r="AV61" s="292">
        <f t="shared" si="40"/>
        <v>210</v>
      </c>
      <c r="AW61" s="293"/>
      <c r="AX61" s="292">
        <f t="shared" si="32"/>
        <v>0</v>
      </c>
    </row>
    <row r="62" spans="1:53" ht="12" customHeight="1">
      <c r="A62" s="288">
        <v>60</v>
      </c>
      <c r="B62" s="304" t="s">
        <v>122</v>
      </c>
      <c r="C62" s="290" t="s">
        <v>14</v>
      </c>
      <c r="D62" s="290" t="s">
        <v>339</v>
      </c>
      <c r="E62" s="291">
        <v>40</v>
      </c>
      <c r="F62" s="292">
        <v>0</v>
      </c>
      <c r="G62" s="292">
        <f t="shared" si="33"/>
        <v>120</v>
      </c>
      <c r="H62" s="293"/>
      <c r="I62" s="293"/>
      <c r="J62" s="293"/>
      <c r="K62" s="293"/>
      <c r="L62" s="293"/>
      <c r="M62" s="293"/>
      <c r="N62" s="293"/>
      <c r="O62" s="292">
        <f t="shared" si="34"/>
        <v>120</v>
      </c>
      <c r="P62" s="293">
        <v>480</v>
      </c>
      <c r="Q62" s="292">
        <f t="shared" ref="Q62:Q94" si="41">F62+O62-P62</f>
        <v>-360</v>
      </c>
      <c r="R62" s="292">
        <f t="shared" si="35"/>
        <v>120</v>
      </c>
      <c r="S62" s="293"/>
      <c r="T62" s="293"/>
      <c r="U62" s="293"/>
      <c r="V62" s="293"/>
      <c r="W62" s="293"/>
      <c r="X62" s="293"/>
      <c r="Y62" s="293"/>
      <c r="Z62" s="292">
        <f t="shared" si="36"/>
        <v>120</v>
      </c>
      <c r="AA62" s="293"/>
      <c r="AB62" s="292">
        <f t="shared" si="30"/>
        <v>-240</v>
      </c>
      <c r="AC62" s="292">
        <f t="shared" si="37"/>
        <v>120</v>
      </c>
      <c r="AD62" s="293"/>
      <c r="AE62" s="293"/>
      <c r="AF62" s="293"/>
      <c r="AG62" s="293"/>
      <c r="AH62" s="293"/>
      <c r="AI62" s="293"/>
      <c r="AJ62" s="293"/>
      <c r="AK62" s="292">
        <f t="shared" si="38"/>
        <v>120</v>
      </c>
      <c r="AL62" s="293"/>
      <c r="AM62" s="292">
        <f t="shared" si="31"/>
        <v>-120</v>
      </c>
      <c r="AN62" s="292">
        <f t="shared" si="39"/>
        <v>120</v>
      </c>
      <c r="AO62" s="293"/>
      <c r="AP62" s="293"/>
      <c r="AQ62" s="293"/>
      <c r="AR62" s="293"/>
      <c r="AS62" s="293"/>
      <c r="AT62" s="293"/>
      <c r="AU62" s="293"/>
      <c r="AV62" s="292">
        <f t="shared" si="40"/>
        <v>120</v>
      </c>
      <c r="AW62" s="293"/>
      <c r="AX62" s="292">
        <f t="shared" si="32"/>
        <v>0</v>
      </c>
    </row>
    <row r="63" spans="1:53" ht="12">
      <c r="A63" s="288">
        <v>61</v>
      </c>
      <c r="B63" s="304" t="s">
        <v>124</v>
      </c>
      <c r="C63" s="290" t="s">
        <v>14</v>
      </c>
      <c r="D63" s="290" t="s">
        <v>12</v>
      </c>
      <c r="E63" s="291">
        <v>475</v>
      </c>
      <c r="F63" s="292">
        <v>0</v>
      </c>
      <c r="G63" s="292">
        <f t="shared" si="33"/>
        <v>1425</v>
      </c>
      <c r="H63" s="293"/>
      <c r="I63" s="293"/>
      <c r="J63" s="293"/>
      <c r="K63" s="293"/>
      <c r="L63" s="293"/>
      <c r="M63" s="293"/>
      <c r="N63" s="293"/>
      <c r="O63" s="292">
        <f t="shared" si="34"/>
        <v>1425</v>
      </c>
      <c r="P63" s="293">
        <v>13225</v>
      </c>
      <c r="Q63" s="292">
        <f t="shared" si="41"/>
        <v>-11800</v>
      </c>
      <c r="R63" s="292">
        <f t="shared" si="35"/>
        <v>1425</v>
      </c>
      <c r="S63" s="293"/>
      <c r="T63" s="293"/>
      <c r="U63" s="293">
        <v>11866</v>
      </c>
      <c r="V63" s="293"/>
      <c r="W63" s="293">
        <v>100</v>
      </c>
      <c r="X63" s="293"/>
      <c r="Y63" s="293"/>
      <c r="Z63" s="292">
        <f t="shared" si="36"/>
        <v>13391</v>
      </c>
      <c r="AA63" s="293">
        <v>12591</v>
      </c>
      <c r="AB63" s="292">
        <f t="shared" si="30"/>
        <v>-11000</v>
      </c>
      <c r="AC63" s="292">
        <f t="shared" si="37"/>
        <v>1425</v>
      </c>
      <c r="AD63" s="293"/>
      <c r="AE63" s="293">
        <v>576</v>
      </c>
      <c r="AF63" s="293">
        <v>23639</v>
      </c>
      <c r="AG63" s="293"/>
      <c r="AH63" s="293"/>
      <c r="AI63" s="293"/>
      <c r="AJ63" s="293"/>
      <c r="AK63" s="292">
        <f t="shared" si="38"/>
        <v>25640</v>
      </c>
      <c r="AL63" s="293">
        <v>14640</v>
      </c>
      <c r="AM63" s="292">
        <f t="shared" si="31"/>
        <v>0</v>
      </c>
      <c r="AN63" s="292">
        <f t="shared" si="39"/>
        <v>1425</v>
      </c>
      <c r="AO63" s="293">
        <v>50</v>
      </c>
      <c r="AP63" s="293"/>
      <c r="AQ63" s="293"/>
      <c r="AR63" s="293"/>
      <c r="AS63" s="293"/>
      <c r="AT63" s="293"/>
      <c r="AU63" s="293"/>
      <c r="AV63" s="292">
        <f t="shared" si="40"/>
        <v>1475</v>
      </c>
      <c r="AW63" s="293">
        <v>1475</v>
      </c>
      <c r="AX63" s="292">
        <f t="shared" si="32"/>
        <v>0</v>
      </c>
      <c r="AY63" s="137" t="str">
        <f t="shared" ref="AY63:AY76" si="42">IF(AX63=0,"*","")</f>
        <v>*</v>
      </c>
      <c r="BA63" s="143" t="str">
        <f t="shared" si="8"/>
        <v/>
      </c>
    </row>
    <row r="64" spans="1:53" ht="12">
      <c r="A64" s="288">
        <v>62</v>
      </c>
      <c r="B64" s="304" t="s">
        <v>1380</v>
      </c>
      <c r="C64" s="290" t="s">
        <v>23</v>
      </c>
      <c r="D64" s="290"/>
      <c r="E64" s="291">
        <v>450</v>
      </c>
      <c r="F64" s="292">
        <v>0</v>
      </c>
      <c r="G64" s="292">
        <f t="shared" si="33"/>
        <v>1350</v>
      </c>
      <c r="H64" s="293"/>
      <c r="I64" s="293"/>
      <c r="J64" s="293"/>
      <c r="K64" s="293"/>
      <c r="L64" s="293"/>
      <c r="M64" s="293"/>
      <c r="N64" s="293"/>
      <c r="O64" s="292">
        <f t="shared" si="34"/>
        <v>1350</v>
      </c>
      <c r="P64" s="293">
        <v>1350</v>
      </c>
      <c r="Q64" s="292">
        <f t="shared" si="41"/>
        <v>0</v>
      </c>
      <c r="R64" s="292">
        <f t="shared" si="35"/>
        <v>1350</v>
      </c>
      <c r="S64" s="293"/>
      <c r="T64" s="293"/>
      <c r="U64" s="293"/>
      <c r="V64" s="293"/>
      <c r="W64" s="293"/>
      <c r="X64" s="293"/>
      <c r="Y64" s="293"/>
      <c r="Z64" s="292">
        <f t="shared" si="36"/>
        <v>1350</v>
      </c>
      <c r="AA64" s="293">
        <v>1350</v>
      </c>
      <c r="AB64" s="292">
        <f t="shared" si="30"/>
        <v>0</v>
      </c>
      <c r="AC64" s="292">
        <f t="shared" si="37"/>
        <v>1350</v>
      </c>
      <c r="AD64" s="293"/>
      <c r="AE64" s="293"/>
      <c r="AF64" s="293"/>
      <c r="AG64" s="293"/>
      <c r="AH64" s="293"/>
      <c r="AI64" s="293"/>
      <c r="AJ64" s="293"/>
      <c r="AK64" s="292">
        <f t="shared" si="38"/>
        <v>1350</v>
      </c>
      <c r="AL64" s="293">
        <v>1350</v>
      </c>
      <c r="AM64" s="292">
        <f t="shared" si="31"/>
        <v>0</v>
      </c>
      <c r="AN64" s="292">
        <f t="shared" si="39"/>
        <v>1350</v>
      </c>
      <c r="AO64" s="293"/>
      <c r="AP64" s="293"/>
      <c r="AQ64" s="293"/>
      <c r="AR64" s="293"/>
      <c r="AS64" s="293"/>
      <c r="AT64" s="293"/>
      <c r="AU64" s="293"/>
      <c r="AV64" s="292">
        <f t="shared" si="40"/>
        <v>1350</v>
      </c>
      <c r="AW64" s="293">
        <v>1350</v>
      </c>
      <c r="AX64" s="292">
        <f t="shared" si="32"/>
        <v>0</v>
      </c>
      <c r="AY64" s="137" t="str">
        <f t="shared" si="42"/>
        <v>*</v>
      </c>
      <c r="BA64" s="143" t="str">
        <f t="shared" si="8"/>
        <v/>
      </c>
    </row>
    <row r="65" spans="1:57" ht="12">
      <c r="A65" s="288">
        <v>63</v>
      </c>
      <c r="B65" s="294" t="s">
        <v>128</v>
      </c>
      <c r="C65" s="290" t="s">
        <v>10</v>
      </c>
      <c r="D65" s="290" t="s">
        <v>130</v>
      </c>
      <c r="E65" s="295">
        <v>170</v>
      </c>
      <c r="F65" s="292">
        <v>0</v>
      </c>
      <c r="G65" s="292">
        <f t="shared" si="33"/>
        <v>510</v>
      </c>
      <c r="H65" s="293"/>
      <c r="I65" s="293"/>
      <c r="J65" s="293"/>
      <c r="K65" s="293"/>
      <c r="L65" s="293"/>
      <c r="M65" s="293"/>
      <c r="N65" s="293"/>
      <c r="O65" s="292">
        <f t="shared" si="34"/>
        <v>510</v>
      </c>
      <c r="P65" s="293"/>
      <c r="Q65" s="292">
        <f t="shared" si="41"/>
        <v>510</v>
      </c>
      <c r="R65" s="292">
        <f t="shared" si="35"/>
        <v>510</v>
      </c>
      <c r="S65" s="293"/>
      <c r="T65" s="293"/>
      <c r="U65" s="293"/>
      <c r="V65" s="293"/>
      <c r="W65" s="293"/>
      <c r="X65" s="293"/>
      <c r="Y65" s="293"/>
      <c r="Z65" s="292">
        <f t="shared" si="36"/>
        <v>510</v>
      </c>
      <c r="AA65" s="293">
        <v>510</v>
      </c>
      <c r="AB65" s="292">
        <f t="shared" si="30"/>
        <v>510</v>
      </c>
      <c r="AC65" s="292">
        <f t="shared" si="37"/>
        <v>510</v>
      </c>
      <c r="AD65" s="293"/>
      <c r="AE65" s="293"/>
      <c r="AF65" s="293"/>
      <c r="AG65" s="293"/>
      <c r="AH65" s="293"/>
      <c r="AI65" s="293"/>
      <c r="AJ65" s="293"/>
      <c r="AK65" s="292">
        <f t="shared" si="38"/>
        <v>510</v>
      </c>
      <c r="AL65" s="293">
        <v>1020</v>
      </c>
      <c r="AM65" s="292">
        <f t="shared" si="31"/>
        <v>0</v>
      </c>
      <c r="AN65" s="292">
        <f t="shared" si="39"/>
        <v>510</v>
      </c>
      <c r="AO65" s="293"/>
      <c r="AP65" s="293"/>
      <c r="AQ65" s="293"/>
      <c r="AR65" s="293"/>
      <c r="AS65" s="293"/>
      <c r="AT65" s="293"/>
      <c r="AU65" s="293"/>
      <c r="AV65" s="292">
        <f t="shared" si="40"/>
        <v>510</v>
      </c>
      <c r="AW65" s="293"/>
      <c r="AX65" s="292">
        <f t="shared" si="32"/>
        <v>510</v>
      </c>
      <c r="AY65" s="137" t="str">
        <f t="shared" si="42"/>
        <v/>
      </c>
      <c r="BA65" s="143" t="str">
        <f t="shared" si="8"/>
        <v/>
      </c>
    </row>
    <row r="66" spans="1:57" ht="12" customHeight="1">
      <c r="A66" s="288">
        <v>64</v>
      </c>
      <c r="B66" s="289" t="s">
        <v>1400</v>
      </c>
      <c r="C66" s="290" t="s">
        <v>23</v>
      </c>
      <c r="D66" s="290"/>
      <c r="E66" s="291">
        <v>300</v>
      </c>
      <c r="F66" s="292">
        <v>0</v>
      </c>
      <c r="G66" s="292">
        <f t="shared" si="33"/>
        <v>900</v>
      </c>
      <c r="H66" s="293"/>
      <c r="I66" s="293"/>
      <c r="J66" s="293"/>
      <c r="K66" s="293"/>
      <c r="L66" s="293"/>
      <c r="M66" s="293"/>
      <c r="N66" s="293"/>
      <c r="O66" s="292">
        <f t="shared" si="34"/>
        <v>900</v>
      </c>
      <c r="P66" s="293">
        <v>3700</v>
      </c>
      <c r="Q66" s="292">
        <f t="shared" si="41"/>
        <v>-2800</v>
      </c>
      <c r="R66" s="292">
        <f t="shared" si="35"/>
        <v>900</v>
      </c>
      <c r="S66" s="293"/>
      <c r="T66" s="293"/>
      <c r="U66" s="293"/>
      <c r="V66" s="293"/>
      <c r="W66" s="293">
        <v>100</v>
      </c>
      <c r="X66" s="293"/>
      <c r="Y66" s="293"/>
      <c r="Z66" s="292">
        <f t="shared" si="36"/>
        <v>1000</v>
      </c>
      <c r="AA66" s="293"/>
      <c r="AB66" s="292">
        <f t="shared" si="30"/>
        <v>-1800</v>
      </c>
      <c r="AC66" s="292">
        <f t="shared" si="37"/>
        <v>900</v>
      </c>
      <c r="AD66" s="293"/>
      <c r="AE66" s="293"/>
      <c r="AF66" s="293"/>
      <c r="AG66" s="293"/>
      <c r="AH66" s="293"/>
      <c r="AI66" s="293"/>
      <c r="AJ66" s="293"/>
      <c r="AK66" s="292">
        <f t="shared" si="38"/>
        <v>900</v>
      </c>
      <c r="AL66" s="293"/>
      <c r="AM66" s="292">
        <f t="shared" si="31"/>
        <v>-900</v>
      </c>
      <c r="AN66" s="292">
        <f t="shared" si="39"/>
        <v>900</v>
      </c>
      <c r="AO66" s="293"/>
      <c r="AP66" s="293"/>
      <c r="AQ66" s="293"/>
      <c r="AR66" s="293"/>
      <c r="AS66" s="293"/>
      <c r="AT66" s="293"/>
      <c r="AU66" s="293"/>
      <c r="AV66" s="292">
        <f t="shared" si="40"/>
        <v>900</v>
      </c>
      <c r="AW66" s="293"/>
      <c r="AX66" s="292">
        <f t="shared" si="32"/>
        <v>0</v>
      </c>
      <c r="AY66" s="137" t="str">
        <f t="shared" si="42"/>
        <v>*</v>
      </c>
      <c r="BA66" s="143" t="str">
        <f t="shared" si="8"/>
        <v/>
      </c>
    </row>
    <row r="67" spans="1:57" ht="12">
      <c r="A67" s="288">
        <v>65</v>
      </c>
      <c r="B67" s="289" t="s">
        <v>131</v>
      </c>
      <c r="C67" s="290" t="s">
        <v>23</v>
      </c>
      <c r="D67" s="290" t="s">
        <v>133</v>
      </c>
      <c r="E67" s="291">
        <v>90</v>
      </c>
      <c r="F67" s="292">
        <v>0</v>
      </c>
      <c r="G67" s="292">
        <f t="shared" si="33"/>
        <v>270</v>
      </c>
      <c r="H67" s="293"/>
      <c r="I67" s="293">
        <v>100</v>
      </c>
      <c r="J67" s="293"/>
      <c r="K67" s="293"/>
      <c r="L67" s="293"/>
      <c r="M67" s="293"/>
      <c r="N67" s="293"/>
      <c r="O67" s="292">
        <f t="shared" si="34"/>
        <v>370</v>
      </c>
      <c r="P67" s="293"/>
      <c r="Q67" s="292">
        <f t="shared" si="41"/>
        <v>370</v>
      </c>
      <c r="R67" s="292">
        <f t="shared" si="35"/>
        <v>270</v>
      </c>
      <c r="S67" s="293"/>
      <c r="T67" s="293"/>
      <c r="U67" s="293"/>
      <c r="V67" s="293"/>
      <c r="W67" s="293"/>
      <c r="X67" s="293"/>
      <c r="Y67" s="293"/>
      <c r="Z67" s="292">
        <f t="shared" si="36"/>
        <v>270</v>
      </c>
      <c r="AA67" s="293">
        <v>640</v>
      </c>
      <c r="AB67" s="292">
        <f t="shared" si="30"/>
        <v>0</v>
      </c>
      <c r="AC67" s="292">
        <f t="shared" si="37"/>
        <v>270</v>
      </c>
      <c r="AD67" s="293"/>
      <c r="AE67" s="293"/>
      <c r="AF67" s="293"/>
      <c r="AG67" s="293"/>
      <c r="AH67" s="293"/>
      <c r="AI67" s="293"/>
      <c r="AJ67" s="293"/>
      <c r="AK67" s="292">
        <f t="shared" si="38"/>
        <v>270</v>
      </c>
      <c r="AL67" s="293">
        <v>540</v>
      </c>
      <c r="AM67" s="292">
        <f t="shared" si="31"/>
        <v>-270</v>
      </c>
      <c r="AN67" s="292">
        <f t="shared" si="39"/>
        <v>270</v>
      </c>
      <c r="AO67" s="293"/>
      <c r="AP67" s="293"/>
      <c r="AQ67" s="293"/>
      <c r="AR67" s="293"/>
      <c r="AS67" s="293"/>
      <c r="AT67" s="293"/>
      <c r="AU67" s="293"/>
      <c r="AV67" s="292">
        <f t="shared" si="40"/>
        <v>270</v>
      </c>
      <c r="AW67" s="293"/>
      <c r="AX67" s="292">
        <f t="shared" si="32"/>
        <v>0</v>
      </c>
      <c r="AY67" s="137" t="str">
        <f t="shared" si="42"/>
        <v>*</v>
      </c>
      <c r="BA67" s="143" t="str">
        <f t="shared" si="8"/>
        <v/>
      </c>
    </row>
    <row r="68" spans="1:57" ht="12" customHeight="1">
      <c r="A68" s="288">
        <v>66</v>
      </c>
      <c r="B68" s="289" t="s">
        <v>134</v>
      </c>
      <c r="C68" s="290" t="s">
        <v>23</v>
      </c>
      <c r="D68" s="290" t="s">
        <v>136</v>
      </c>
      <c r="E68" s="291">
        <v>100</v>
      </c>
      <c r="F68" s="292">
        <v>300</v>
      </c>
      <c r="G68" s="292">
        <f t="shared" si="33"/>
        <v>300</v>
      </c>
      <c r="H68" s="293"/>
      <c r="I68" s="293"/>
      <c r="J68" s="293"/>
      <c r="K68" s="293"/>
      <c r="L68" s="293"/>
      <c r="M68" s="293"/>
      <c r="N68" s="293"/>
      <c r="O68" s="292">
        <f t="shared" si="34"/>
        <v>300</v>
      </c>
      <c r="P68" s="293"/>
      <c r="Q68" s="292">
        <f t="shared" si="41"/>
        <v>600</v>
      </c>
      <c r="R68" s="292">
        <f t="shared" si="35"/>
        <v>300</v>
      </c>
      <c r="S68" s="293"/>
      <c r="T68" s="293"/>
      <c r="U68" s="293"/>
      <c r="V68" s="293"/>
      <c r="W68" s="293"/>
      <c r="X68" s="293"/>
      <c r="Y68" s="293"/>
      <c r="Z68" s="292">
        <f t="shared" si="36"/>
        <v>300</v>
      </c>
      <c r="AA68" s="293"/>
      <c r="AB68" s="292">
        <f t="shared" si="30"/>
        <v>900</v>
      </c>
      <c r="AC68" s="292">
        <f t="shared" si="37"/>
        <v>300</v>
      </c>
      <c r="AD68" s="293"/>
      <c r="AE68" s="293"/>
      <c r="AF68" s="293"/>
      <c r="AG68" s="293"/>
      <c r="AH68" s="293"/>
      <c r="AI68" s="293"/>
      <c r="AJ68" s="293"/>
      <c r="AK68" s="292">
        <f t="shared" si="38"/>
        <v>300</v>
      </c>
      <c r="AL68" s="293"/>
      <c r="AM68" s="292">
        <f t="shared" si="31"/>
        <v>1200</v>
      </c>
      <c r="AN68" s="292">
        <f t="shared" si="39"/>
        <v>300</v>
      </c>
      <c r="AO68" s="293"/>
      <c r="AP68" s="293"/>
      <c r="AQ68" s="293"/>
      <c r="AR68" s="293"/>
      <c r="AS68" s="293"/>
      <c r="AT68" s="293"/>
      <c r="AU68" s="293"/>
      <c r="AV68" s="292">
        <f t="shared" si="40"/>
        <v>300</v>
      </c>
      <c r="AW68" s="293">
        <v>1500</v>
      </c>
      <c r="AX68" s="292">
        <f t="shared" si="32"/>
        <v>0</v>
      </c>
      <c r="AY68" s="137" t="str">
        <f t="shared" si="42"/>
        <v>*</v>
      </c>
      <c r="BA68" s="143" t="str">
        <f t="shared" si="8"/>
        <v/>
      </c>
    </row>
    <row r="69" spans="1:57" s="168" customFormat="1" ht="12">
      <c r="A69" s="288">
        <v>67</v>
      </c>
      <c r="B69" s="306" t="s">
        <v>137</v>
      </c>
      <c r="C69" s="307" t="s">
        <v>23</v>
      </c>
      <c r="D69" s="308"/>
      <c r="E69" s="309">
        <v>50</v>
      </c>
      <c r="F69" s="292">
        <v>0</v>
      </c>
      <c r="G69" s="292">
        <f t="shared" si="33"/>
        <v>150</v>
      </c>
      <c r="H69" s="293"/>
      <c r="I69" s="293"/>
      <c r="J69" s="293"/>
      <c r="K69" s="293"/>
      <c r="L69" s="293"/>
      <c r="M69" s="293"/>
      <c r="N69" s="293"/>
      <c r="O69" s="292">
        <f t="shared" si="34"/>
        <v>150</v>
      </c>
      <c r="P69" s="293"/>
      <c r="Q69" s="292">
        <f t="shared" si="41"/>
        <v>150</v>
      </c>
      <c r="R69" s="292">
        <f t="shared" si="35"/>
        <v>150</v>
      </c>
      <c r="S69" s="293"/>
      <c r="T69" s="293"/>
      <c r="U69" s="293"/>
      <c r="V69" s="293"/>
      <c r="W69" s="293"/>
      <c r="X69" s="293"/>
      <c r="Y69" s="293"/>
      <c r="Z69" s="292">
        <f t="shared" si="36"/>
        <v>150</v>
      </c>
      <c r="AA69" s="293"/>
      <c r="AB69" s="292">
        <f t="shared" si="30"/>
        <v>300</v>
      </c>
      <c r="AC69" s="292">
        <f t="shared" si="37"/>
        <v>150</v>
      </c>
      <c r="AD69" s="293"/>
      <c r="AE69" s="293"/>
      <c r="AF69" s="293"/>
      <c r="AG69" s="293"/>
      <c r="AH69" s="293"/>
      <c r="AI69" s="293"/>
      <c r="AJ69" s="293"/>
      <c r="AK69" s="292">
        <f t="shared" si="38"/>
        <v>150</v>
      </c>
      <c r="AL69" s="293">
        <v>600</v>
      </c>
      <c r="AM69" s="292">
        <f t="shared" si="31"/>
        <v>-150</v>
      </c>
      <c r="AN69" s="292">
        <f t="shared" si="39"/>
        <v>150</v>
      </c>
      <c r="AO69" s="293"/>
      <c r="AP69" s="293"/>
      <c r="AQ69" s="293"/>
      <c r="AR69" s="293"/>
      <c r="AS69" s="293"/>
      <c r="AT69" s="293"/>
      <c r="AU69" s="293"/>
      <c r="AV69" s="292">
        <f t="shared" si="40"/>
        <v>150</v>
      </c>
      <c r="AW69" s="293"/>
      <c r="AX69" s="292">
        <f t="shared" si="32"/>
        <v>0</v>
      </c>
      <c r="AY69" s="137" t="str">
        <f t="shared" si="42"/>
        <v>*</v>
      </c>
      <c r="BA69" s="143" t="str">
        <f t="shared" si="8"/>
        <v/>
      </c>
      <c r="BB69" s="143"/>
      <c r="BC69" s="143"/>
      <c r="BD69" s="143"/>
      <c r="BE69" s="143"/>
    </row>
    <row r="70" spans="1:57" ht="12">
      <c r="A70" s="288">
        <v>68</v>
      </c>
      <c r="B70" s="289" t="s">
        <v>1055</v>
      </c>
      <c r="C70" s="290" t="s">
        <v>23</v>
      </c>
      <c r="D70" s="290" t="s">
        <v>863</v>
      </c>
      <c r="E70" s="291">
        <v>125</v>
      </c>
      <c r="F70" s="292">
        <v>0</v>
      </c>
      <c r="G70" s="292">
        <f t="shared" si="33"/>
        <v>375</v>
      </c>
      <c r="H70" s="293">
        <v>50</v>
      </c>
      <c r="I70" s="293">
        <v>104</v>
      </c>
      <c r="J70" s="293"/>
      <c r="K70" s="293"/>
      <c r="L70" s="293"/>
      <c r="M70" s="293"/>
      <c r="N70" s="293"/>
      <c r="O70" s="292">
        <f t="shared" si="34"/>
        <v>529</v>
      </c>
      <c r="P70" s="293">
        <v>529</v>
      </c>
      <c r="Q70" s="292">
        <f t="shared" si="41"/>
        <v>0</v>
      </c>
      <c r="R70" s="292">
        <f t="shared" si="35"/>
        <v>375</v>
      </c>
      <c r="S70" s="293"/>
      <c r="T70" s="293"/>
      <c r="U70" s="293"/>
      <c r="V70" s="293"/>
      <c r="W70" s="293"/>
      <c r="X70" s="293"/>
      <c r="Y70" s="293"/>
      <c r="Z70" s="292">
        <f t="shared" si="36"/>
        <v>375</v>
      </c>
      <c r="AA70" s="293">
        <v>1125</v>
      </c>
      <c r="AB70" s="292">
        <f t="shared" si="30"/>
        <v>-750</v>
      </c>
      <c r="AC70" s="292">
        <f t="shared" si="37"/>
        <v>375</v>
      </c>
      <c r="AD70" s="293"/>
      <c r="AE70" s="293"/>
      <c r="AF70" s="293"/>
      <c r="AG70" s="293"/>
      <c r="AH70" s="293"/>
      <c r="AI70" s="293"/>
      <c r="AJ70" s="293"/>
      <c r="AK70" s="292">
        <f t="shared" si="38"/>
        <v>375</v>
      </c>
      <c r="AL70" s="293"/>
      <c r="AM70" s="292">
        <f t="shared" si="31"/>
        <v>-375</v>
      </c>
      <c r="AN70" s="292">
        <f t="shared" si="39"/>
        <v>375</v>
      </c>
      <c r="AO70" s="293"/>
      <c r="AP70" s="293"/>
      <c r="AQ70" s="293"/>
      <c r="AR70" s="293"/>
      <c r="AS70" s="293"/>
      <c r="AT70" s="293"/>
      <c r="AU70" s="293"/>
      <c r="AV70" s="292">
        <f t="shared" si="40"/>
        <v>375</v>
      </c>
      <c r="AW70" s="293"/>
      <c r="AX70" s="292">
        <f t="shared" si="32"/>
        <v>0</v>
      </c>
      <c r="AY70" s="137" t="str">
        <f t="shared" si="42"/>
        <v>*</v>
      </c>
      <c r="BA70" s="143" t="str">
        <f t="shared" si="8"/>
        <v/>
      </c>
    </row>
    <row r="71" spans="1:57" ht="12">
      <c r="A71" s="288">
        <v>69</v>
      </c>
      <c r="B71" s="289" t="s">
        <v>1951</v>
      </c>
      <c r="C71" s="290" t="s">
        <v>14</v>
      </c>
      <c r="D71" s="290" t="s">
        <v>1974</v>
      </c>
      <c r="E71" s="291">
        <v>500</v>
      </c>
      <c r="F71" s="292"/>
      <c r="G71" s="292">
        <v>643</v>
      </c>
      <c r="H71" s="293"/>
      <c r="I71" s="293"/>
      <c r="J71" s="293"/>
      <c r="K71" s="293"/>
      <c r="L71" s="293"/>
      <c r="M71" s="293"/>
      <c r="N71" s="293"/>
      <c r="O71" s="292">
        <f t="shared" si="34"/>
        <v>643</v>
      </c>
      <c r="P71" s="293">
        <v>643</v>
      </c>
      <c r="Q71" s="292">
        <f t="shared" si="41"/>
        <v>0</v>
      </c>
      <c r="R71" s="292">
        <f t="shared" si="35"/>
        <v>1500</v>
      </c>
      <c r="S71" s="293">
        <v>50</v>
      </c>
      <c r="T71" s="293"/>
      <c r="U71" s="293"/>
      <c r="V71" s="293"/>
      <c r="W71" s="293">
        <v>100</v>
      </c>
      <c r="X71" s="293"/>
      <c r="Y71" s="293"/>
      <c r="Z71" s="292">
        <f t="shared" si="36"/>
        <v>1650</v>
      </c>
      <c r="AA71" s="293">
        <v>1650</v>
      </c>
      <c r="AB71" s="292">
        <f t="shared" si="30"/>
        <v>0</v>
      </c>
      <c r="AC71" s="292">
        <f t="shared" si="37"/>
        <v>1500</v>
      </c>
      <c r="AD71" s="293"/>
      <c r="AE71" s="293"/>
      <c r="AF71" s="293"/>
      <c r="AG71" s="293"/>
      <c r="AH71" s="293"/>
      <c r="AI71" s="293"/>
      <c r="AJ71" s="293"/>
      <c r="AK71" s="292">
        <f t="shared" si="38"/>
        <v>1500</v>
      </c>
      <c r="AL71" s="293">
        <v>1500</v>
      </c>
      <c r="AM71" s="292">
        <f t="shared" si="31"/>
        <v>0</v>
      </c>
      <c r="AN71" s="292">
        <f t="shared" si="39"/>
        <v>1500</v>
      </c>
      <c r="AO71" s="293"/>
      <c r="AP71" s="293"/>
      <c r="AQ71" s="293"/>
      <c r="AR71" s="293"/>
      <c r="AS71" s="293"/>
      <c r="AT71" s="293"/>
      <c r="AU71" s="293"/>
      <c r="AV71" s="292">
        <f t="shared" si="40"/>
        <v>1500</v>
      </c>
      <c r="AW71" s="293">
        <v>1500</v>
      </c>
      <c r="AX71" s="292">
        <f t="shared" si="32"/>
        <v>0</v>
      </c>
      <c r="AY71" s="137" t="str">
        <f t="shared" si="42"/>
        <v>*</v>
      </c>
      <c r="BA71" s="143" t="str">
        <f t="shared" si="8"/>
        <v/>
      </c>
    </row>
    <row r="72" spans="1:57" ht="12">
      <c r="A72" s="288">
        <v>70</v>
      </c>
      <c r="B72" s="289" t="s">
        <v>138</v>
      </c>
      <c r="C72" s="290" t="s">
        <v>23</v>
      </c>
      <c r="D72" s="290" t="s">
        <v>913</v>
      </c>
      <c r="E72" s="291">
        <v>115</v>
      </c>
      <c r="F72" s="292">
        <v>645</v>
      </c>
      <c r="G72" s="292">
        <f>E72*3</f>
        <v>345</v>
      </c>
      <c r="H72" s="293"/>
      <c r="I72" s="293"/>
      <c r="J72" s="293"/>
      <c r="K72" s="293"/>
      <c r="L72" s="293"/>
      <c r="M72" s="293"/>
      <c r="N72" s="293"/>
      <c r="O72" s="292">
        <f t="shared" si="34"/>
        <v>345</v>
      </c>
      <c r="P72" s="293">
        <v>990</v>
      </c>
      <c r="Q72" s="292">
        <f t="shared" si="41"/>
        <v>0</v>
      </c>
      <c r="R72" s="292">
        <f t="shared" si="35"/>
        <v>345</v>
      </c>
      <c r="S72" s="293"/>
      <c r="T72" s="293"/>
      <c r="U72" s="293"/>
      <c r="V72" s="293"/>
      <c r="W72" s="293"/>
      <c r="X72" s="293"/>
      <c r="Y72" s="293"/>
      <c r="Z72" s="292">
        <f t="shared" si="36"/>
        <v>345</v>
      </c>
      <c r="AA72" s="293"/>
      <c r="AB72" s="292">
        <f t="shared" si="30"/>
        <v>345</v>
      </c>
      <c r="AC72" s="292">
        <f t="shared" si="37"/>
        <v>345</v>
      </c>
      <c r="AD72" s="293"/>
      <c r="AE72" s="293"/>
      <c r="AF72" s="293"/>
      <c r="AG72" s="293"/>
      <c r="AH72" s="293"/>
      <c r="AI72" s="293"/>
      <c r="AJ72" s="293"/>
      <c r="AK72" s="292">
        <f t="shared" si="38"/>
        <v>345</v>
      </c>
      <c r="AL72" s="293"/>
      <c r="AM72" s="292">
        <f t="shared" si="31"/>
        <v>690</v>
      </c>
      <c r="AN72" s="292">
        <f t="shared" si="39"/>
        <v>345</v>
      </c>
      <c r="AO72" s="293">
        <v>50</v>
      </c>
      <c r="AP72" s="293"/>
      <c r="AQ72" s="293"/>
      <c r="AR72" s="293"/>
      <c r="AS72" s="293"/>
      <c r="AT72" s="293"/>
      <c r="AU72" s="293"/>
      <c r="AV72" s="292">
        <f t="shared" si="40"/>
        <v>395</v>
      </c>
      <c r="AW72" s="293">
        <v>1085</v>
      </c>
      <c r="AX72" s="292">
        <f t="shared" si="32"/>
        <v>0</v>
      </c>
      <c r="AY72" s="137" t="str">
        <f t="shared" si="42"/>
        <v>*</v>
      </c>
      <c r="BA72" s="143" t="str">
        <f t="shared" si="8"/>
        <v/>
      </c>
    </row>
    <row r="73" spans="1:57" ht="12">
      <c r="A73" s="288">
        <v>71</v>
      </c>
      <c r="B73" s="296" t="s">
        <v>1948</v>
      </c>
      <c r="C73" s="297" t="s">
        <v>23</v>
      </c>
      <c r="D73" s="297" t="s">
        <v>1158</v>
      </c>
      <c r="E73" s="298"/>
      <c r="F73" s="299">
        <v>0</v>
      </c>
      <c r="G73" s="299">
        <f>E73*3</f>
        <v>0</v>
      </c>
      <c r="H73" s="300"/>
      <c r="I73" s="300"/>
      <c r="J73" s="300"/>
      <c r="K73" s="300"/>
      <c r="L73" s="300"/>
      <c r="M73" s="300"/>
      <c r="N73" s="300"/>
      <c r="O73" s="299">
        <f t="shared" si="34"/>
        <v>0</v>
      </c>
      <c r="P73" s="300"/>
      <c r="Q73" s="299">
        <f t="shared" si="41"/>
        <v>0</v>
      </c>
      <c r="R73" s="299">
        <f t="shared" si="35"/>
        <v>0</v>
      </c>
      <c r="S73" s="300"/>
      <c r="T73" s="300"/>
      <c r="U73" s="300"/>
      <c r="V73" s="300"/>
      <c r="W73" s="300"/>
      <c r="X73" s="300"/>
      <c r="Y73" s="300"/>
      <c r="Z73" s="299">
        <f t="shared" si="36"/>
        <v>0</v>
      </c>
      <c r="AA73" s="300"/>
      <c r="AB73" s="299">
        <f t="shared" si="30"/>
        <v>0</v>
      </c>
      <c r="AC73" s="299">
        <f t="shared" si="37"/>
        <v>0</v>
      </c>
      <c r="AD73" s="300"/>
      <c r="AE73" s="300"/>
      <c r="AF73" s="300"/>
      <c r="AG73" s="300"/>
      <c r="AH73" s="300"/>
      <c r="AI73" s="300"/>
      <c r="AJ73" s="300"/>
      <c r="AK73" s="299">
        <f t="shared" si="38"/>
        <v>0</v>
      </c>
      <c r="AL73" s="300"/>
      <c r="AM73" s="299">
        <f t="shared" si="31"/>
        <v>0</v>
      </c>
      <c r="AN73" s="299">
        <f t="shared" si="39"/>
        <v>0</v>
      </c>
      <c r="AO73" s="300"/>
      <c r="AP73" s="300"/>
      <c r="AQ73" s="300"/>
      <c r="AR73" s="300"/>
      <c r="AS73" s="300"/>
      <c r="AT73" s="300"/>
      <c r="AU73" s="300"/>
      <c r="AV73" s="299">
        <f t="shared" si="40"/>
        <v>0</v>
      </c>
      <c r="AW73" s="300"/>
      <c r="AX73" s="299">
        <f t="shared" si="32"/>
        <v>0</v>
      </c>
      <c r="AY73" s="137" t="str">
        <f t="shared" si="42"/>
        <v>*</v>
      </c>
      <c r="BA73" s="143" t="str">
        <f t="shared" si="8"/>
        <v/>
      </c>
    </row>
    <row r="74" spans="1:57" ht="12">
      <c r="A74" s="288">
        <v>72</v>
      </c>
      <c r="B74" s="289" t="s">
        <v>140</v>
      </c>
      <c r="C74" s="290" t="s">
        <v>23</v>
      </c>
      <c r="D74" s="290" t="s">
        <v>142</v>
      </c>
      <c r="E74" s="291">
        <v>50</v>
      </c>
      <c r="F74" s="292">
        <v>0</v>
      </c>
      <c r="G74" s="292">
        <f>E74*3</f>
        <v>150</v>
      </c>
      <c r="H74" s="293"/>
      <c r="I74" s="293"/>
      <c r="J74" s="293"/>
      <c r="K74" s="293"/>
      <c r="L74" s="293"/>
      <c r="M74" s="293"/>
      <c r="N74" s="293"/>
      <c r="O74" s="292">
        <f t="shared" si="34"/>
        <v>150</v>
      </c>
      <c r="P74" s="293">
        <v>300</v>
      </c>
      <c r="Q74" s="292">
        <f t="shared" si="41"/>
        <v>-150</v>
      </c>
      <c r="R74" s="292">
        <f t="shared" si="35"/>
        <v>150</v>
      </c>
      <c r="S74" s="293"/>
      <c r="T74" s="293"/>
      <c r="U74" s="293"/>
      <c r="V74" s="293"/>
      <c r="W74" s="293"/>
      <c r="X74" s="293"/>
      <c r="Y74" s="293"/>
      <c r="Z74" s="292">
        <f t="shared" si="36"/>
        <v>150</v>
      </c>
      <c r="AA74" s="293"/>
      <c r="AB74" s="292">
        <f t="shared" si="30"/>
        <v>0</v>
      </c>
      <c r="AC74" s="292">
        <f t="shared" si="37"/>
        <v>150</v>
      </c>
      <c r="AD74" s="293"/>
      <c r="AE74" s="293"/>
      <c r="AF74" s="293"/>
      <c r="AG74" s="293"/>
      <c r="AH74" s="293"/>
      <c r="AI74" s="293"/>
      <c r="AJ74" s="293"/>
      <c r="AK74" s="292">
        <f t="shared" si="38"/>
        <v>150</v>
      </c>
      <c r="AL74" s="293">
        <v>300</v>
      </c>
      <c r="AM74" s="292">
        <f t="shared" si="31"/>
        <v>-150</v>
      </c>
      <c r="AN74" s="292">
        <f t="shared" si="39"/>
        <v>150</v>
      </c>
      <c r="AO74" s="293"/>
      <c r="AP74" s="293"/>
      <c r="AQ74" s="293"/>
      <c r="AR74" s="293"/>
      <c r="AS74" s="293"/>
      <c r="AT74" s="293"/>
      <c r="AU74" s="293"/>
      <c r="AV74" s="292">
        <f t="shared" si="40"/>
        <v>150</v>
      </c>
      <c r="AW74" s="293"/>
      <c r="AX74" s="292">
        <f t="shared" si="32"/>
        <v>0</v>
      </c>
      <c r="AY74" s="137" t="str">
        <f t="shared" si="42"/>
        <v>*</v>
      </c>
      <c r="BA74" s="143" t="str">
        <f t="shared" si="8"/>
        <v/>
      </c>
    </row>
    <row r="75" spans="1:57" ht="12">
      <c r="A75" s="288"/>
      <c r="B75" s="289" t="s">
        <v>2047</v>
      </c>
      <c r="C75" s="290" t="s">
        <v>23</v>
      </c>
      <c r="D75" s="290"/>
      <c r="E75" s="291">
        <v>60</v>
      </c>
      <c r="F75" s="292"/>
      <c r="G75" s="292">
        <f>E75*3</f>
        <v>180</v>
      </c>
      <c r="H75" s="293"/>
      <c r="I75" s="293"/>
      <c r="J75" s="293"/>
      <c r="K75" s="293"/>
      <c r="L75" s="293"/>
      <c r="M75" s="293"/>
      <c r="N75" s="293"/>
      <c r="O75" s="292">
        <f t="shared" si="34"/>
        <v>180</v>
      </c>
      <c r="P75" s="293"/>
      <c r="Q75" s="292">
        <f t="shared" si="41"/>
        <v>180</v>
      </c>
      <c r="R75" s="292">
        <f t="shared" si="35"/>
        <v>180</v>
      </c>
      <c r="S75" s="293"/>
      <c r="T75" s="293"/>
      <c r="U75" s="293"/>
      <c r="V75" s="293"/>
      <c r="W75" s="293"/>
      <c r="X75" s="293"/>
      <c r="Y75" s="293"/>
      <c r="Z75" s="292">
        <f t="shared" si="36"/>
        <v>180</v>
      </c>
      <c r="AA75" s="293"/>
      <c r="AB75" s="292">
        <f t="shared" si="30"/>
        <v>360</v>
      </c>
      <c r="AC75" s="292">
        <f t="shared" si="37"/>
        <v>180</v>
      </c>
      <c r="AD75" s="293"/>
      <c r="AE75" s="293"/>
      <c r="AF75" s="293"/>
      <c r="AG75" s="293"/>
      <c r="AH75" s="293"/>
      <c r="AI75" s="293"/>
      <c r="AJ75" s="293"/>
      <c r="AK75" s="292">
        <f t="shared" si="38"/>
        <v>180</v>
      </c>
      <c r="AL75" s="293"/>
      <c r="AM75" s="292">
        <f t="shared" si="31"/>
        <v>540</v>
      </c>
      <c r="AN75" s="292">
        <f t="shared" si="39"/>
        <v>180</v>
      </c>
      <c r="AO75" s="293"/>
      <c r="AP75" s="293"/>
      <c r="AQ75" s="293"/>
      <c r="AR75" s="293"/>
      <c r="AS75" s="293"/>
      <c r="AT75" s="293"/>
      <c r="AU75" s="293"/>
      <c r="AV75" s="292">
        <f t="shared" si="40"/>
        <v>180</v>
      </c>
      <c r="AW75" s="293"/>
      <c r="AX75" s="292">
        <f t="shared" si="32"/>
        <v>720</v>
      </c>
      <c r="BA75" s="143" t="str">
        <f t="shared" si="8"/>
        <v/>
      </c>
    </row>
    <row r="76" spans="1:57" s="172" customFormat="1" ht="12">
      <c r="A76" s="288">
        <v>73</v>
      </c>
      <c r="B76" s="289" t="s">
        <v>143</v>
      </c>
      <c r="C76" s="290" t="s">
        <v>23</v>
      </c>
      <c r="D76" s="290" t="s">
        <v>145</v>
      </c>
      <c r="E76" s="291">
        <v>65</v>
      </c>
      <c r="F76" s="292">
        <v>0</v>
      </c>
      <c r="G76" s="292">
        <f>E76*3</f>
        <v>195</v>
      </c>
      <c r="H76" s="293"/>
      <c r="I76" s="293">
        <v>100</v>
      </c>
      <c r="J76" s="293"/>
      <c r="K76" s="293"/>
      <c r="L76" s="293"/>
      <c r="M76" s="293"/>
      <c r="N76" s="293"/>
      <c r="O76" s="292">
        <f t="shared" si="34"/>
        <v>295</v>
      </c>
      <c r="P76" s="293"/>
      <c r="Q76" s="292">
        <f t="shared" si="41"/>
        <v>295</v>
      </c>
      <c r="R76" s="292">
        <f t="shared" si="35"/>
        <v>195</v>
      </c>
      <c r="S76" s="293"/>
      <c r="T76" s="293"/>
      <c r="U76" s="293"/>
      <c r="V76" s="293"/>
      <c r="W76" s="293"/>
      <c r="X76" s="293"/>
      <c r="Y76" s="293"/>
      <c r="Z76" s="292">
        <f t="shared" si="36"/>
        <v>195</v>
      </c>
      <c r="AA76" s="293">
        <v>590</v>
      </c>
      <c r="AB76" s="292">
        <f t="shared" si="30"/>
        <v>-100</v>
      </c>
      <c r="AC76" s="292">
        <f t="shared" si="37"/>
        <v>195</v>
      </c>
      <c r="AD76" s="293"/>
      <c r="AE76" s="293"/>
      <c r="AF76" s="293"/>
      <c r="AG76" s="293"/>
      <c r="AH76" s="293"/>
      <c r="AI76" s="293"/>
      <c r="AJ76" s="293"/>
      <c r="AK76" s="292">
        <f t="shared" si="38"/>
        <v>195</v>
      </c>
      <c r="AL76" s="293"/>
      <c r="AM76" s="292">
        <f t="shared" si="31"/>
        <v>95</v>
      </c>
      <c r="AN76" s="292">
        <f t="shared" si="39"/>
        <v>195</v>
      </c>
      <c r="AO76" s="293"/>
      <c r="AP76" s="293"/>
      <c r="AQ76" s="293"/>
      <c r="AR76" s="293"/>
      <c r="AS76" s="293"/>
      <c r="AT76" s="293"/>
      <c r="AU76" s="293"/>
      <c r="AV76" s="292">
        <f t="shared" si="40"/>
        <v>195</v>
      </c>
      <c r="AW76" s="293">
        <v>290</v>
      </c>
      <c r="AX76" s="292">
        <f t="shared" si="32"/>
        <v>0</v>
      </c>
      <c r="AY76" s="137" t="str">
        <f t="shared" si="42"/>
        <v>*</v>
      </c>
      <c r="BA76" s="143" t="str">
        <f t="shared" si="8"/>
        <v/>
      </c>
      <c r="BB76" s="143"/>
      <c r="BC76" s="143"/>
      <c r="BD76" s="143"/>
      <c r="BE76" s="143"/>
    </row>
    <row r="77" spans="1:57" s="458" customFormat="1" ht="12">
      <c r="A77" s="288">
        <v>74</v>
      </c>
      <c r="B77" s="310" t="s">
        <v>1295</v>
      </c>
      <c r="C77" s="311" t="s">
        <v>30</v>
      </c>
      <c r="D77" s="311" t="s">
        <v>12</v>
      </c>
      <c r="E77" s="404">
        <v>100</v>
      </c>
      <c r="F77" s="299">
        <v>1400</v>
      </c>
      <c r="G77" s="299"/>
      <c r="H77" s="300"/>
      <c r="I77" s="300"/>
      <c r="J77" s="300"/>
      <c r="K77" s="300"/>
      <c r="L77" s="300"/>
      <c r="M77" s="300"/>
      <c r="N77" s="300"/>
      <c r="O77" s="299"/>
      <c r="P77" s="300"/>
      <c r="Q77" s="299">
        <f t="shared" si="41"/>
        <v>1400</v>
      </c>
      <c r="R77" s="299"/>
      <c r="S77" s="300"/>
      <c r="T77" s="300"/>
      <c r="U77" s="300"/>
      <c r="V77" s="300"/>
      <c r="W77" s="300"/>
      <c r="X77" s="300"/>
      <c r="Y77" s="300"/>
      <c r="Z77" s="299"/>
      <c r="AA77" s="300"/>
      <c r="AB77" s="299">
        <f t="shared" si="30"/>
        <v>1400</v>
      </c>
      <c r="AC77" s="299"/>
      <c r="AD77" s="300"/>
      <c r="AE77" s="300"/>
      <c r="AF77" s="300"/>
      <c r="AG77" s="300"/>
      <c r="AH77" s="300"/>
      <c r="AI77" s="300"/>
      <c r="AJ77" s="300"/>
      <c r="AK77" s="299"/>
      <c r="AL77" s="300"/>
      <c r="AM77" s="299">
        <f t="shared" si="31"/>
        <v>1400</v>
      </c>
      <c r="AN77" s="299"/>
      <c r="AO77" s="300"/>
      <c r="AP77" s="300"/>
      <c r="AQ77" s="300"/>
      <c r="AR77" s="300"/>
      <c r="AS77" s="300"/>
      <c r="AT77" s="300"/>
      <c r="AU77" s="300"/>
      <c r="AV77" s="299"/>
      <c r="AW77" s="300"/>
      <c r="AX77" s="299">
        <f t="shared" si="32"/>
        <v>1400</v>
      </c>
      <c r="AY77" s="457"/>
      <c r="BA77" s="458" t="str">
        <f t="shared" si="8"/>
        <v>!!!</v>
      </c>
    </row>
    <row r="78" spans="1:57" ht="12">
      <c r="A78" s="288">
        <v>75</v>
      </c>
      <c r="B78" s="455" t="s">
        <v>1610</v>
      </c>
      <c r="C78" s="290" t="s">
        <v>23</v>
      </c>
      <c r="D78" s="456"/>
      <c r="E78" s="327">
        <v>50</v>
      </c>
      <c r="F78" s="382"/>
      <c r="G78" s="292">
        <f>E78*3</f>
        <v>150</v>
      </c>
      <c r="H78" s="383"/>
      <c r="I78" s="383"/>
      <c r="J78" s="383"/>
      <c r="K78" s="383"/>
      <c r="L78" s="383"/>
      <c r="M78" s="383"/>
      <c r="N78" s="383"/>
      <c r="O78" s="292">
        <f t="shared" ref="O78:O93" si="43">SUM(G78:N78)</f>
        <v>150</v>
      </c>
      <c r="P78" s="293"/>
      <c r="Q78" s="292">
        <f t="shared" si="41"/>
        <v>150</v>
      </c>
      <c r="R78" s="292">
        <f t="shared" ref="R78:R93" si="44">E78*3</f>
        <v>150</v>
      </c>
      <c r="S78" s="383"/>
      <c r="T78" s="383"/>
      <c r="U78" s="383"/>
      <c r="V78" s="383"/>
      <c r="W78" s="383"/>
      <c r="X78" s="383"/>
      <c r="Y78" s="383"/>
      <c r="Z78" s="292">
        <f t="shared" ref="Z78:Z93" si="45">SUM(R78:Y78)</f>
        <v>150</v>
      </c>
      <c r="AA78" s="293"/>
      <c r="AB78" s="292">
        <f t="shared" si="30"/>
        <v>300</v>
      </c>
      <c r="AC78" s="292">
        <f t="shared" ref="AC78:AC93" si="46">$E78*3</f>
        <v>150</v>
      </c>
      <c r="AD78" s="293"/>
      <c r="AE78" s="293"/>
      <c r="AF78" s="293"/>
      <c r="AG78" s="293"/>
      <c r="AH78" s="293"/>
      <c r="AI78" s="293"/>
      <c r="AJ78" s="293"/>
      <c r="AK78" s="292">
        <f t="shared" ref="AK78:AK93" si="47">SUM(AC78:AJ78)</f>
        <v>150</v>
      </c>
      <c r="AL78" s="293"/>
      <c r="AM78" s="292">
        <f t="shared" si="31"/>
        <v>450</v>
      </c>
      <c r="AN78" s="292">
        <f t="shared" ref="AN78:AN93" si="48">$E78*3</f>
        <v>150</v>
      </c>
      <c r="AO78" s="293"/>
      <c r="AP78" s="293"/>
      <c r="AQ78" s="293"/>
      <c r="AR78" s="293"/>
      <c r="AS78" s="293"/>
      <c r="AT78" s="293"/>
      <c r="AU78" s="293"/>
      <c r="AV78" s="292">
        <f t="shared" ref="AV78:AV93" si="49">SUM(AN78:AU78)</f>
        <v>150</v>
      </c>
      <c r="AW78" s="293">
        <v>600</v>
      </c>
      <c r="AX78" s="292">
        <f t="shared" si="32"/>
        <v>0</v>
      </c>
      <c r="AY78" s="137" t="str">
        <f>IF(AX78=0,"*","")</f>
        <v>*</v>
      </c>
      <c r="BA78" s="143" t="str">
        <f t="shared" si="8"/>
        <v/>
      </c>
    </row>
    <row r="79" spans="1:57" ht="12">
      <c r="A79" s="288">
        <v>76</v>
      </c>
      <c r="B79" s="289" t="s">
        <v>864</v>
      </c>
      <c r="C79" s="290" t="s">
        <v>23</v>
      </c>
      <c r="D79" s="290" t="s">
        <v>865</v>
      </c>
      <c r="E79" s="291">
        <v>60</v>
      </c>
      <c r="F79" s="292">
        <v>0</v>
      </c>
      <c r="G79" s="292">
        <f>E79*3</f>
        <v>180</v>
      </c>
      <c r="H79" s="293"/>
      <c r="I79" s="293"/>
      <c r="J79" s="293"/>
      <c r="K79" s="293"/>
      <c r="L79" s="293"/>
      <c r="M79" s="293"/>
      <c r="N79" s="293"/>
      <c r="O79" s="292">
        <f t="shared" si="43"/>
        <v>180</v>
      </c>
      <c r="P79" s="293"/>
      <c r="Q79" s="292">
        <f t="shared" si="41"/>
        <v>180</v>
      </c>
      <c r="R79" s="292">
        <f t="shared" si="44"/>
        <v>180</v>
      </c>
      <c r="S79" s="293"/>
      <c r="T79" s="293"/>
      <c r="U79" s="293"/>
      <c r="V79" s="293"/>
      <c r="W79" s="293"/>
      <c r="X79" s="293"/>
      <c r="Y79" s="293"/>
      <c r="Z79" s="292">
        <f t="shared" si="45"/>
        <v>180</v>
      </c>
      <c r="AA79" s="293"/>
      <c r="AB79" s="292">
        <f t="shared" si="30"/>
        <v>360</v>
      </c>
      <c r="AC79" s="292">
        <f t="shared" si="46"/>
        <v>180</v>
      </c>
      <c r="AD79" s="293"/>
      <c r="AE79" s="293"/>
      <c r="AF79" s="293"/>
      <c r="AG79" s="293"/>
      <c r="AH79" s="293"/>
      <c r="AI79" s="293"/>
      <c r="AJ79" s="293"/>
      <c r="AK79" s="292">
        <f t="shared" si="47"/>
        <v>180</v>
      </c>
      <c r="AL79" s="293">
        <v>720</v>
      </c>
      <c r="AM79" s="292">
        <f t="shared" si="31"/>
        <v>-180</v>
      </c>
      <c r="AN79" s="292">
        <f t="shared" si="48"/>
        <v>180</v>
      </c>
      <c r="AO79" s="293"/>
      <c r="AP79" s="293"/>
      <c r="AQ79" s="293"/>
      <c r="AR79" s="293"/>
      <c r="AS79" s="293"/>
      <c r="AT79" s="293"/>
      <c r="AU79" s="293"/>
      <c r="AV79" s="292">
        <f t="shared" si="49"/>
        <v>180</v>
      </c>
      <c r="AW79" s="293"/>
      <c r="AX79" s="292">
        <f t="shared" si="32"/>
        <v>0</v>
      </c>
      <c r="BA79" s="143" t="str">
        <f t="shared" si="8"/>
        <v/>
      </c>
    </row>
    <row r="80" spans="1:57" ht="12">
      <c r="A80" s="288">
        <v>77</v>
      </c>
      <c r="B80" s="289" t="s">
        <v>1952</v>
      </c>
      <c r="C80" s="290" t="s">
        <v>14</v>
      </c>
      <c r="D80" s="290" t="s">
        <v>1975</v>
      </c>
      <c r="E80" s="291">
        <v>220</v>
      </c>
      <c r="F80" s="292"/>
      <c r="G80" s="292">
        <v>283</v>
      </c>
      <c r="H80" s="293"/>
      <c r="I80" s="293"/>
      <c r="J80" s="293"/>
      <c r="K80" s="293"/>
      <c r="L80" s="293"/>
      <c r="M80" s="293"/>
      <c r="N80" s="293"/>
      <c r="O80" s="292">
        <f t="shared" si="43"/>
        <v>283</v>
      </c>
      <c r="P80" s="293">
        <v>1000</v>
      </c>
      <c r="Q80" s="292">
        <f t="shared" si="41"/>
        <v>-717</v>
      </c>
      <c r="R80" s="292">
        <f t="shared" si="44"/>
        <v>660</v>
      </c>
      <c r="S80" s="293"/>
      <c r="T80" s="293"/>
      <c r="U80" s="293"/>
      <c r="V80" s="293"/>
      <c r="W80" s="293">
        <v>100</v>
      </c>
      <c r="X80" s="293"/>
      <c r="Y80" s="293"/>
      <c r="Z80" s="292">
        <f t="shared" si="45"/>
        <v>760</v>
      </c>
      <c r="AA80" s="293"/>
      <c r="AB80" s="292">
        <f t="shared" si="30"/>
        <v>43</v>
      </c>
      <c r="AC80" s="292">
        <f t="shared" si="46"/>
        <v>660</v>
      </c>
      <c r="AD80" s="293"/>
      <c r="AE80" s="293"/>
      <c r="AF80" s="293"/>
      <c r="AG80" s="293"/>
      <c r="AH80" s="293"/>
      <c r="AI80" s="293"/>
      <c r="AJ80" s="293"/>
      <c r="AK80" s="292">
        <f t="shared" si="47"/>
        <v>660</v>
      </c>
      <c r="AL80" s="293">
        <v>1363</v>
      </c>
      <c r="AM80" s="292">
        <f t="shared" si="31"/>
        <v>-660</v>
      </c>
      <c r="AN80" s="292">
        <f t="shared" si="48"/>
        <v>660</v>
      </c>
      <c r="AO80" s="293"/>
      <c r="AP80" s="293"/>
      <c r="AQ80" s="293"/>
      <c r="AR80" s="293"/>
      <c r="AS80" s="293"/>
      <c r="AT80" s="293"/>
      <c r="AU80" s="293"/>
      <c r="AV80" s="292">
        <f t="shared" si="49"/>
        <v>660</v>
      </c>
      <c r="AW80" s="293"/>
      <c r="AX80" s="292">
        <f t="shared" si="32"/>
        <v>0</v>
      </c>
      <c r="AY80" s="137" t="str">
        <f>IF(AX80=0,"*","")</f>
        <v>*</v>
      </c>
      <c r="BA80" s="143" t="str">
        <f t="shared" si="8"/>
        <v/>
      </c>
    </row>
    <row r="81" spans="1:61" ht="12">
      <c r="A81" s="288">
        <v>78</v>
      </c>
      <c r="B81" s="289" t="s">
        <v>1329</v>
      </c>
      <c r="C81" s="290" t="s">
        <v>23</v>
      </c>
      <c r="D81" s="290"/>
      <c r="E81" s="291">
        <v>20</v>
      </c>
      <c r="F81" s="292">
        <v>-45</v>
      </c>
      <c r="G81" s="292">
        <f t="shared" ref="G81:G93" si="50">E81*3</f>
        <v>60</v>
      </c>
      <c r="H81" s="293"/>
      <c r="I81" s="293"/>
      <c r="J81" s="293"/>
      <c r="K81" s="293"/>
      <c r="L81" s="293"/>
      <c r="M81" s="293"/>
      <c r="N81" s="293"/>
      <c r="O81" s="292">
        <f t="shared" si="43"/>
        <v>60</v>
      </c>
      <c r="P81" s="293">
        <v>195</v>
      </c>
      <c r="Q81" s="292">
        <f t="shared" si="41"/>
        <v>-180</v>
      </c>
      <c r="R81" s="292">
        <f t="shared" si="44"/>
        <v>60</v>
      </c>
      <c r="S81" s="293"/>
      <c r="T81" s="293"/>
      <c r="U81" s="293"/>
      <c r="V81" s="293"/>
      <c r="W81" s="293"/>
      <c r="X81" s="293"/>
      <c r="Y81" s="293"/>
      <c r="Z81" s="292">
        <f t="shared" si="45"/>
        <v>60</v>
      </c>
      <c r="AA81" s="293"/>
      <c r="AB81" s="292">
        <f t="shared" si="30"/>
        <v>-120</v>
      </c>
      <c r="AC81" s="292">
        <f t="shared" si="46"/>
        <v>60</v>
      </c>
      <c r="AD81" s="293"/>
      <c r="AE81" s="293"/>
      <c r="AF81" s="293"/>
      <c r="AG81" s="293"/>
      <c r="AH81" s="293"/>
      <c r="AI81" s="293"/>
      <c r="AJ81" s="293"/>
      <c r="AK81" s="292">
        <f t="shared" si="47"/>
        <v>60</v>
      </c>
      <c r="AL81" s="293"/>
      <c r="AM81" s="292">
        <f t="shared" si="31"/>
        <v>-60</v>
      </c>
      <c r="AN81" s="292">
        <f t="shared" si="48"/>
        <v>60</v>
      </c>
      <c r="AO81" s="293"/>
      <c r="AP81" s="293"/>
      <c r="AQ81" s="293"/>
      <c r="AR81" s="293"/>
      <c r="AS81" s="293"/>
      <c r="AT81" s="293"/>
      <c r="AU81" s="293"/>
      <c r="AV81" s="292">
        <f t="shared" si="49"/>
        <v>60</v>
      </c>
      <c r="AW81" s="293"/>
      <c r="AX81" s="292">
        <f t="shared" si="32"/>
        <v>0</v>
      </c>
      <c r="BA81" s="143" t="str">
        <f t="shared" si="8"/>
        <v/>
      </c>
    </row>
    <row r="82" spans="1:61" ht="12">
      <c r="A82" s="288">
        <v>79</v>
      </c>
      <c r="B82" s="289" t="s">
        <v>151</v>
      </c>
      <c r="C82" s="290" t="s">
        <v>14</v>
      </c>
      <c r="D82" s="290" t="s">
        <v>152</v>
      </c>
      <c r="E82" s="291">
        <v>190</v>
      </c>
      <c r="F82" s="292">
        <v>0</v>
      </c>
      <c r="G82" s="292">
        <f t="shared" si="50"/>
        <v>570</v>
      </c>
      <c r="H82" s="293"/>
      <c r="I82" s="293"/>
      <c r="J82" s="293"/>
      <c r="K82" s="293"/>
      <c r="L82" s="293"/>
      <c r="M82" s="293"/>
      <c r="N82" s="293"/>
      <c r="O82" s="292">
        <f t="shared" si="43"/>
        <v>570</v>
      </c>
      <c r="P82" s="293">
        <v>570</v>
      </c>
      <c r="Q82" s="292">
        <f t="shared" si="41"/>
        <v>0</v>
      </c>
      <c r="R82" s="292">
        <f t="shared" si="44"/>
        <v>570</v>
      </c>
      <c r="S82" s="293"/>
      <c r="T82" s="293"/>
      <c r="U82" s="293"/>
      <c r="V82" s="293"/>
      <c r="W82" s="293"/>
      <c r="X82" s="293"/>
      <c r="Y82" s="293"/>
      <c r="Z82" s="292">
        <f t="shared" si="45"/>
        <v>570</v>
      </c>
      <c r="AA82" s="293">
        <v>1140</v>
      </c>
      <c r="AB82" s="292">
        <f t="shared" si="30"/>
        <v>-570</v>
      </c>
      <c r="AC82" s="292">
        <f t="shared" si="46"/>
        <v>570</v>
      </c>
      <c r="AD82" s="293"/>
      <c r="AE82" s="293"/>
      <c r="AF82" s="293"/>
      <c r="AG82" s="293"/>
      <c r="AH82" s="293"/>
      <c r="AI82" s="293"/>
      <c r="AJ82" s="293"/>
      <c r="AK82" s="292">
        <f t="shared" si="47"/>
        <v>570</v>
      </c>
      <c r="AL82" s="293"/>
      <c r="AM82" s="292">
        <f t="shared" si="31"/>
        <v>0</v>
      </c>
      <c r="AN82" s="292">
        <f t="shared" si="48"/>
        <v>570</v>
      </c>
      <c r="AO82" s="293"/>
      <c r="AP82" s="293"/>
      <c r="AQ82" s="293"/>
      <c r="AR82" s="293"/>
      <c r="AS82" s="293"/>
      <c r="AT82" s="293"/>
      <c r="AU82" s="293"/>
      <c r="AV82" s="292">
        <f t="shared" si="49"/>
        <v>570</v>
      </c>
      <c r="AW82" s="293">
        <v>570</v>
      </c>
      <c r="AX82" s="292">
        <f t="shared" si="32"/>
        <v>0</v>
      </c>
      <c r="AY82" s="137" t="str">
        <f t="shared" ref="AY82:AY88" si="51">IF(AX82=0,"*","")</f>
        <v>*</v>
      </c>
      <c r="BA82" s="143" t="str">
        <f t="shared" si="8"/>
        <v/>
      </c>
    </row>
    <row r="83" spans="1:61" ht="12">
      <c r="A83" s="288">
        <v>80</v>
      </c>
      <c r="B83" s="289" t="s">
        <v>153</v>
      </c>
      <c r="C83" s="290" t="s">
        <v>14</v>
      </c>
      <c r="D83" s="290" t="s">
        <v>905</v>
      </c>
      <c r="E83" s="291">
        <v>100</v>
      </c>
      <c r="F83" s="292">
        <v>300</v>
      </c>
      <c r="G83" s="292">
        <f t="shared" si="50"/>
        <v>300</v>
      </c>
      <c r="H83" s="293">
        <v>50</v>
      </c>
      <c r="I83" s="293"/>
      <c r="J83" s="293"/>
      <c r="K83" s="293"/>
      <c r="L83" s="293">
        <v>100</v>
      </c>
      <c r="M83" s="293"/>
      <c r="N83" s="293"/>
      <c r="O83" s="292">
        <f t="shared" si="43"/>
        <v>450</v>
      </c>
      <c r="P83" s="293">
        <v>750</v>
      </c>
      <c r="Q83" s="292">
        <f t="shared" si="41"/>
        <v>0</v>
      </c>
      <c r="R83" s="292">
        <f t="shared" si="44"/>
        <v>300</v>
      </c>
      <c r="S83" s="293"/>
      <c r="T83" s="293"/>
      <c r="U83" s="293"/>
      <c r="V83" s="293"/>
      <c r="W83" s="293"/>
      <c r="X83" s="293"/>
      <c r="Y83" s="293"/>
      <c r="Z83" s="292">
        <f t="shared" si="45"/>
        <v>300</v>
      </c>
      <c r="AA83" s="293">
        <v>300</v>
      </c>
      <c r="AB83" s="292">
        <f t="shared" si="30"/>
        <v>0</v>
      </c>
      <c r="AC83" s="292">
        <f t="shared" si="46"/>
        <v>300</v>
      </c>
      <c r="AD83" s="293"/>
      <c r="AE83" s="293"/>
      <c r="AF83" s="293"/>
      <c r="AG83" s="293"/>
      <c r="AH83" s="293"/>
      <c r="AI83" s="293"/>
      <c r="AJ83" s="293"/>
      <c r="AK83" s="292">
        <f t="shared" si="47"/>
        <v>300</v>
      </c>
      <c r="AL83" s="293">
        <v>300</v>
      </c>
      <c r="AM83" s="292">
        <f t="shared" si="31"/>
        <v>0</v>
      </c>
      <c r="AN83" s="292">
        <f t="shared" si="48"/>
        <v>300</v>
      </c>
      <c r="AO83" s="293"/>
      <c r="AP83" s="293"/>
      <c r="AQ83" s="293"/>
      <c r="AR83" s="293"/>
      <c r="AS83" s="293"/>
      <c r="AT83" s="293"/>
      <c r="AU83" s="293"/>
      <c r="AV83" s="292">
        <f t="shared" si="49"/>
        <v>300</v>
      </c>
      <c r="AW83" s="293">
        <v>300</v>
      </c>
      <c r="AX83" s="292">
        <f t="shared" si="32"/>
        <v>0</v>
      </c>
      <c r="AY83" s="137" t="str">
        <f t="shared" si="51"/>
        <v>*</v>
      </c>
      <c r="BA83" s="143" t="str">
        <f t="shared" si="8"/>
        <v/>
      </c>
    </row>
    <row r="84" spans="1:61" ht="12">
      <c r="A84" s="288">
        <v>81</v>
      </c>
      <c r="B84" s="294" t="s">
        <v>980</v>
      </c>
      <c r="C84" s="290" t="s">
        <v>23</v>
      </c>
      <c r="D84" s="290" t="s">
        <v>973</v>
      </c>
      <c r="E84" s="291">
        <v>65</v>
      </c>
      <c r="F84" s="292">
        <v>0</v>
      </c>
      <c r="G84" s="292">
        <f t="shared" si="50"/>
        <v>195</v>
      </c>
      <c r="H84" s="293"/>
      <c r="I84" s="293"/>
      <c r="J84" s="293"/>
      <c r="K84" s="293"/>
      <c r="L84" s="293"/>
      <c r="M84" s="293"/>
      <c r="N84" s="293"/>
      <c r="O84" s="292">
        <f t="shared" si="43"/>
        <v>195</v>
      </c>
      <c r="P84" s="293"/>
      <c r="Q84" s="292">
        <f t="shared" si="41"/>
        <v>195</v>
      </c>
      <c r="R84" s="292">
        <f t="shared" si="44"/>
        <v>195</v>
      </c>
      <c r="S84" s="293"/>
      <c r="T84" s="293"/>
      <c r="U84" s="293"/>
      <c r="V84" s="293"/>
      <c r="W84" s="293"/>
      <c r="X84" s="293"/>
      <c r="Y84" s="293"/>
      <c r="Z84" s="292">
        <f t="shared" si="45"/>
        <v>195</v>
      </c>
      <c r="AA84" s="293"/>
      <c r="AB84" s="292">
        <f t="shared" si="30"/>
        <v>390</v>
      </c>
      <c r="AC84" s="292">
        <f t="shared" si="46"/>
        <v>195</v>
      </c>
      <c r="AD84" s="293"/>
      <c r="AE84" s="293"/>
      <c r="AF84" s="293"/>
      <c r="AG84" s="293"/>
      <c r="AH84" s="293"/>
      <c r="AI84" s="293"/>
      <c r="AJ84" s="293"/>
      <c r="AK84" s="292">
        <f t="shared" si="47"/>
        <v>195</v>
      </c>
      <c r="AL84" s="293"/>
      <c r="AM84" s="292">
        <f t="shared" si="31"/>
        <v>585</v>
      </c>
      <c r="AN84" s="292">
        <f t="shared" si="48"/>
        <v>195</v>
      </c>
      <c r="AO84" s="293"/>
      <c r="AP84" s="293"/>
      <c r="AQ84" s="293"/>
      <c r="AR84" s="293"/>
      <c r="AS84" s="293"/>
      <c r="AT84" s="293"/>
      <c r="AU84" s="293"/>
      <c r="AV84" s="292">
        <f t="shared" si="49"/>
        <v>195</v>
      </c>
      <c r="AW84" s="293"/>
      <c r="AX84" s="292">
        <f t="shared" si="32"/>
        <v>780</v>
      </c>
      <c r="AY84" s="137" t="str">
        <f t="shared" si="51"/>
        <v/>
      </c>
      <c r="BA84" s="143" t="str">
        <f t="shared" si="8"/>
        <v/>
      </c>
    </row>
    <row r="85" spans="1:61" ht="12">
      <c r="A85" s="288">
        <v>82</v>
      </c>
      <c r="B85" s="289" t="s">
        <v>155</v>
      </c>
      <c r="C85" s="290" t="s">
        <v>14</v>
      </c>
      <c r="D85" s="290" t="s">
        <v>157</v>
      </c>
      <c r="E85" s="291">
        <v>230</v>
      </c>
      <c r="F85" s="292">
        <v>0</v>
      </c>
      <c r="G85" s="292">
        <f t="shared" si="50"/>
        <v>690</v>
      </c>
      <c r="H85" s="293"/>
      <c r="I85" s="293"/>
      <c r="J85" s="293"/>
      <c r="K85" s="293"/>
      <c r="L85" s="293"/>
      <c r="M85" s="293"/>
      <c r="N85" s="293"/>
      <c r="O85" s="292">
        <f t="shared" si="43"/>
        <v>690</v>
      </c>
      <c r="P85" s="293">
        <v>1422</v>
      </c>
      <c r="Q85" s="292">
        <f t="shared" si="41"/>
        <v>-732</v>
      </c>
      <c r="R85" s="292">
        <f t="shared" si="44"/>
        <v>690</v>
      </c>
      <c r="S85" s="293">
        <v>50</v>
      </c>
      <c r="T85" s="293"/>
      <c r="U85" s="293">
        <v>732</v>
      </c>
      <c r="V85" s="293"/>
      <c r="W85" s="293">
        <v>100</v>
      </c>
      <c r="X85" s="293"/>
      <c r="Y85" s="293"/>
      <c r="Z85" s="292">
        <f t="shared" si="45"/>
        <v>1572</v>
      </c>
      <c r="AA85" s="293">
        <v>840</v>
      </c>
      <c r="AB85" s="292">
        <f t="shared" si="30"/>
        <v>0</v>
      </c>
      <c r="AC85" s="292">
        <f t="shared" si="46"/>
        <v>690</v>
      </c>
      <c r="AD85" s="293"/>
      <c r="AE85" s="293"/>
      <c r="AF85" s="293"/>
      <c r="AG85" s="293"/>
      <c r="AH85" s="293"/>
      <c r="AI85" s="293"/>
      <c r="AJ85" s="293"/>
      <c r="AK85" s="292">
        <f t="shared" si="47"/>
        <v>690</v>
      </c>
      <c r="AL85" s="293">
        <v>1380</v>
      </c>
      <c r="AM85" s="292">
        <f t="shared" si="31"/>
        <v>-690</v>
      </c>
      <c r="AN85" s="292">
        <f t="shared" si="48"/>
        <v>690</v>
      </c>
      <c r="AO85" s="293"/>
      <c r="AP85" s="293"/>
      <c r="AQ85" s="293"/>
      <c r="AR85" s="293"/>
      <c r="AS85" s="293"/>
      <c r="AT85" s="293"/>
      <c r="AU85" s="293"/>
      <c r="AV85" s="292">
        <f t="shared" si="49"/>
        <v>690</v>
      </c>
      <c r="AW85" s="293">
        <v>450</v>
      </c>
      <c r="AX85" s="292">
        <f t="shared" si="32"/>
        <v>-450</v>
      </c>
      <c r="AY85" s="137" t="str">
        <f t="shared" si="51"/>
        <v/>
      </c>
      <c r="BA85" s="143" t="str">
        <f t="shared" si="8"/>
        <v/>
      </c>
    </row>
    <row r="86" spans="1:61" s="172" customFormat="1" ht="12">
      <c r="A86" s="288">
        <v>83</v>
      </c>
      <c r="B86" s="289" t="s">
        <v>158</v>
      </c>
      <c r="C86" s="290" t="s">
        <v>14</v>
      </c>
      <c r="D86" s="290" t="s">
        <v>49</v>
      </c>
      <c r="E86" s="291">
        <v>145</v>
      </c>
      <c r="F86" s="292">
        <v>100</v>
      </c>
      <c r="G86" s="292">
        <f t="shared" si="50"/>
        <v>435</v>
      </c>
      <c r="H86" s="293"/>
      <c r="I86" s="293"/>
      <c r="J86" s="293"/>
      <c r="K86" s="293"/>
      <c r="L86" s="293">
        <v>100</v>
      </c>
      <c r="M86" s="293"/>
      <c r="N86" s="293"/>
      <c r="O86" s="292">
        <f t="shared" si="43"/>
        <v>535</v>
      </c>
      <c r="P86" s="293">
        <v>1840</v>
      </c>
      <c r="Q86" s="292">
        <f t="shared" si="41"/>
        <v>-1205</v>
      </c>
      <c r="R86" s="292">
        <f t="shared" si="44"/>
        <v>435</v>
      </c>
      <c r="S86" s="293"/>
      <c r="T86" s="293"/>
      <c r="U86" s="293"/>
      <c r="V86" s="293"/>
      <c r="W86" s="293"/>
      <c r="X86" s="293"/>
      <c r="Y86" s="293"/>
      <c r="Z86" s="292">
        <f t="shared" si="45"/>
        <v>435</v>
      </c>
      <c r="AA86" s="293"/>
      <c r="AB86" s="292">
        <f t="shared" si="30"/>
        <v>-770</v>
      </c>
      <c r="AC86" s="292">
        <f t="shared" si="46"/>
        <v>435</v>
      </c>
      <c r="AD86" s="293"/>
      <c r="AE86" s="293"/>
      <c r="AF86" s="293"/>
      <c r="AG86" s="293"/>
      <c r="AH86" s="293"/>
      <c r="AI86" s="293"/>
      <c r="AJ86" s="293"/>
      <c r="AK86" s="292">
        <f t="shared" si="47"/>
        <v>435</v>
      </c>
      <c r="AL86" s="293"/>
      <c r="AM86" s="292">
        <f t="shared" si="31"/>
        <v>-335</v>
      </c>
      <c r="AN86" s="292">
        <f t="shared" si="48"/>
        <v>435</v>
      </c>
      <c r="AO86" s="293"/>
      <c r="AP86" s="293"/>
      <c r="AQ86" s="293"/>
      <c r="AR86" s="293"/>
      <c r="AS86" s="293"/>
      <c r="AT86" s="293"/>
      <c r="AU86" s="293"/>
      <c r="AV86" s="292">
        <f t="shared" si="49"/>
        <v>435</v>
      </c>
      <c r="AW86" s="293">
        <v>100</v>
      </c>
      <c r="AX86" s="292">
        <f t="shared" si="32"/>
        <v>0</v>
      </c>
      <c r="AY86" s="137" t="str">
        <f t="shared" si="51"/>
        <v>*</v>
      </c>
      <c r="BA86" s="143" t="str">
        <f t="shared" si="8"/>
        <v/>
      </c>
      <c r="BB86" s="143"/>
      <c r="BC86" s="143"/>
      <c r="BD86" s="143"/>
      <c r="BE86" s="143"/>
    </row>
    <row r="87" spans="1:61" ht="12">
      <c r="A87" s="288">
        <v>84</v>
      </c>
      <c r="B87" s="289" t="s">
        <v>159</v>
      </c>
      <c r="C87" s="290" t="s">
        <v>14</v>
      </c>
      <c r="D87" s="290" t="s">
        <v>161</v>
      </c>
      <c r="E87" s="291">
        <v>270</v>
      </c>
      <c r="F87" s="292">
        <v>0</v>
      </c>
      <c r="G87" s="292">
        <f t="shared" si="50"/>
        <v>810</v>
      </c>
      <c r="H87" s="293"/>
      <c r="I87" s="293"/>
      <c r="J87" s="293"/>
      <c r="K87" s="293"/>
      <c r="L87" s="293"/>
      <c r="M87" s="293"/>
      <c r="N87" s="293"/>
      <c r="O87" s="292">
        <f t="shared" si="43"/>
        <v>810</v>
      </c>
      <c r="P87" s="293">
        <v>2128</v>
      </c>
      <c r="Q87" s="292">
        <f t="shared" si="41"/>
        <v>-1318</v>
      </c>
      <c r="R87" s="292">
        <f t="shared" si="44"/>
        <v>810</v>
      </c>
      <c r="S87" s="293"/>
      <c r="T87" s="293"/>
      <c r="U87" s="293">
        <v>1318</v>
      </c>
      <c r="V87" s="293"/>
      <c r="W87" s="293">
        <v>100</v>
      </c>
      <c r="X87" s="293"/>
      <c r="Y87" s="293"/>
      <c r="Z87" s="292">
        <f t="shared" si="45"/>
        <v>2228</v>
      </c>
      <c r="AA87" s="293">
        <v>910</v>
      </c>
      <c r="AB87" s="292">
        <f t="shared" si="30"/>
        <v>0</v>
      </c>
      <c r="AC87" s="292">
        <f t="shared" si="46"/>
        <v>810</v>
      </c>
      <c r="AD87" s="293"/>
      <c r="AE87" s="293"/>
      <c r="AF87" s="293"/>
      <c r="AG87" s="293"/>
      <c r="AH87" s="293"/>
      <c r="AI87" s="293"/>
      <c r="AJ87" s="293"/>
      <c r="AK87" s="292">
        <f t="shared" si="47"/>
        <v>810</v>
      </c>
      <c r="AL87" s="293">
        <v>810</v>
      </c>
      <c r="AM87" s="292">
        <f t="shared" si="31"/>
        <v>0</v>
      </c>
      <c r="AN87" s="292">
        <f t="shared" si="48"/>
        <v>810</v>
      </c>
      <c r="AO87" s="293"/>
      <c r="AP87" s="293"/>
      <c r="AQ87" s="293"/>
      <c r="AR87" s="293"/>
      <c r="AS87" s="293"/>
      <c r="AT87" s="293"/>
      <c r="AU87" s="293"/>
      <c r="AV87" s="292">
        <f t="shared" si="49"/>
        <v>810</v>
      </c>
      <c r="AW87" s="293">
        <v>810</v>
      </c>
      <c r="AX87" s="292">
        <f t="shared" si="32"/>
        <v>0</v>
      </c>
      <c r="AY87" s="137" t="str">
        <f t="shared" si="51"/>
        <v>*</v>
      </c>
      <c r="BA87" s="143" t="str">
        <f t="shared" si="8"/>
        <v/>
      </c>
    </row>
    <row r="88" spans="1:61" ht="12">
      <c r="A88" s="288">
        <v>85</v>
      </c>
      <c r="B88" s="289" t="s">
        <v>162</v>
      </c>
      <c r="C88" s="290" t="s">
        <v>14</v>
      </c>
      <c r="D88" s="290" t="s">
        <v>164</v>
      </c>
      <c r="E88" s="291">
        <v>250</v>
      </c>
      <c r="F88" s="292">
        <v>0</v>
      </c>
      <c r="G88" s="292">
        <f t="shared" si="50"/>
        <v>750</v>
      </c>
      <c r="H88" s="293"/>
      <c r="I88" s="293"/>
      <c r="J88" s="293"/>
      <c r="K88" s="293"/>
      <c r="L88" s="293">
        <v>100</v>
      </c>
      <c r="M88" s="293"/>
      <c r="N88" s="293"/>
      <c r="O88" s="292">
        <f t="shared" si="43"/>
        <v>850</v>
      </c>
      <c r="P88" s="293">
        <v>850</v>
      </c>
      <c r="Q88" s="292">
        <f t="shared" si="41"/>
        <v>0</v>
      </c>
      <c r="R88" s="292">
        <f t="shared" si="44"/>
        <v>750</v>
      </c>
      <c r="S88" s="293"/>
      <c r="T88" s="293"/>
      <c r="U88" s="293"/>
      <c r="V88" s="293"/>
      <c r="W88" s="293"/>
      <c r="X88" s="293"/>
      <c r="Y88" s="293"/>
      <c r="Z88" s="292">
        <f t="shared" si="45"/>
        <v>750</v>
      </c>
      <c r="AA88" s="293">
        <v>750</v>
      </c>
      <c r="AB88" s="292">
        <f t="shared" ref="AB88:AB119" si="52">Q88+Z88-AA88</f>
        <v>0</v>
      </c>
      <c r="AC88" s="292">
        <f t="shared" si="46"/>
        <v>750</v>
      </c>
      <c r="AD88" s="293"/>
      <c r="AE88" s="293"/>
      <c r="AF88" s="293"/>
      <c r="AG88" s="293"/>
      <c r="AH88" s="293"/>
      <c r="AI88" s="293"/>
      <c r="AJ88" s="293"/>
      <c r="AK88" s="292">
        <f t="shared" si="47"/>
        <v>750</v>
      </c>
      <c r="AL88" s="293">
        <v>1500</v>
      </c>
      <c r="AM88" s="292">
        <f t="shared" ref="AM88:AM119" si="53">AB88+AK88-AL88</f>
        <v>-750</v>
      </c>
      <c r="AN88" s="292">
        <f t="shared" si="48"/>
        <v>750</v>
      </c>
      <c r="AO88" s="293"/>
      <c r="AP88" s="293"/>
      <c r="AQ88" s="293"/>
      <c r="AR88" s="293"/>
      <c r="AS88" s="293"/>
      <c r="AT88" s="293"/>
      <c r="AU88" s="293"/>
      <c r="AV88" s="292">
        <f t="shared" si="49"/>
        <v>750</v>
      </c>
      <c r="AW88" s="293"/>
      <c r="AX88" s="292">
        <f t="shared" ref="AX88:AX119" si="54">AM88+AV88-AW88</f>
        <v>0</v>
      </c>
      <c r="AY88" s="137" t="str">
        <f t="shared" si="51"/>
        <v>*</v>
      </c>
      <c r="BA88" s="143" t="str">
        <f t="shared" si="8"/>
        <v/>
      </c>
    </row>
    <row r="89" spans="1:61" ht="12">
      <c r="A89" s="288">
        <v>86</v>
      </c>
      <c r="B89" s="294" t="s">
        <v>987</v>
      </c>
      <c r="C89" s="290" t="s">
        <v>10</v>
      </c>
      <c r="D89" s="290" t="s">
        <v>150</v>
      </c>
      <c r="E89" s="295">
        <v>180</v>
      </c>
      <c r="F89" s="292">
        <v>-100</v>
      </c>
      <c r="G89" s="292">
        <f t="shared" si="50"/>
        <v>540</v>
      </c>
      <c r="H89" s="293"/>
      <c r="I89" s="293"/>
      <c r="J89" s="293"/>
      <c r="K89" s="293"/>
      <c r="L89" s="293"/>
      <c r="M89" s="293"/>
      <c r="N89" s="293"/>
      <c r="O89" s="292">
        <f t="shared" si="43"/>
        <v>540</v>
      </c>
      <c r="P89" s="293">
        <v>2060</v>
      </c>
      <c r="Q89" s="292">
        <f t="shared" si="41"/>
        <v>-1620</v>
      </c>
      <c r="R89" s="292">
        <f t="shared" si="44"/>
        <v>540</v>
      </c>
      <c r="S89" s="293"/>
      <c r="T89" s="293"/>
      <c r="U89" s="293"/>
      <c r="V89" s="293"/>
      <c r="W89" s="293">
        <v>100</v>
      </c>
      <c r="X89" s="293"/>
      <c r="Y89" s="293"/>
      <c r="Z89" s="292">
        <f t="shared" si="45"/>
        <v>640</v>
      </c>
      <c r="AA89" s="293"/>
      <c r="AB89" s="292">
        <f t="shared" si="52"/>
        <v>-980</v>
      </c>
      <c r="AC89" s="292">
        <f t="shared" si="46"/>
        <v>540</v>
      </c>
      <c r="AD89" s="293"/>
      <c r="AE89" s="293"/>
      <c r="AF89" s="293"/>
      <c r="AG89" s="293"/>
      <c r="AH89" s="293"/>
      <c r="AI89" s="293"/>
      <c r="AJ89" s="293"/>
      <c r="AK89" s="292">
        <f t="shared" si="47"/>
        <v>540</v>
      </c>
      <c r="AL89" s="293"/>
      <c r="AM89" s="292">
        <f t="shared" si="53"/>
        <v>-440</v>
      </c>
      <c r="AN89" s="292">
        <f t="shared" si="48"/>
        <v>540</v>
      </c>
      <c r="AO89" s="293"/>
      <c r="AP89" s="293"/>
      <c r="AQ89" s="293"/>
      <c r="AR89" s="293"/>
      <c r="AS89" s="293"/>
      <c r="AT89" s="293"/>
      <c r="AU89" s="293"/>
      <c r="AV89" s="292">
        <f t="shared" si="49"/>
        <v>540</v>
      </c>
      <c r="AW89" s="293">
        <v>100</v>
      </c>
      <c r="AX89" s="292">
        <f t="shared" si="54"/>
        <v>0</v>
      </c>
      <c r="BA89" s="143" t="str">
        <f t="shared" si="8"/>
        <v/>
      </c>
    </row>
    <row r="90" spans="1:61" ht="12">
      <c r="A90" s="288">
        <v>87</v>
      </c>
      <c r="B90" s="294" t="s">
        <v>1167</v>
      </c>
      <c r="C90" s="290" t="s">
        <v>14</v>
      </c>
      <c r="D90" s="290"/>
      <c r="E90" s="295">
        <v>85</v>
      </c>
      <c r="F90" s="292">
        <v>0</v>
      </c>
      <c r="G90" s="292">
        <f t="shared" si="50"/>
        <v>255</v>
      </c>
      <c r="H90" s="293"/>
      <c r="I90" s="293"/>
      <c r="J90" s="293"/>
      <c r="K90" s="293"/>
      <c r="L90" s="293"/>
      <c r="M90" s="293"/>
      <c r="N90" s="293"/>
      <c r="O90" s="292">
        <f t="shared" si="43"/>
        <v>255</v>
      </c>
      <c r="P90" s="293"/>
      <c r="Q90" s="292">
        <f t="shared" si="41"/>
        <v>255</v>
      </c>
      <c r="R90" s="292">
        <f t="shared" si="44"/>
        <v>255</v>
      </c>
      <c r="S90" s="293"/>
      <c r="T90" s="293"/>
      <c r="U90" s="293"/>
      <c r="V90" s="293"/>
      <c r="W90" s="293"/>
      <c r="X90" s="293"/>
      <c r="Y90" s="293"/>
      <c r="Z90" s="292">
        <f t="shared" si="45"/>
        <v>255</v>
      </c>
      <c r="AA90" s="293">
        <v>1020</v>
      </c>
      <c r="AB90" s="292">
        <f t="shared" si="52"/>
        <v>-510</v>
      </c>
      <c r="AC90" s="292">
        <f t="shared" si="46"/>
        <v>255</v>
      </c>
      <c r="AD90" s="293"/>
      <c r="AE90" s="293"/>
      <c r="AF90" s="293"/>
      <c r="AG90" s="293"/>
      <c r="AH90" s="293"/>
      <c r="AI90" s="293"/>
      <c r="AJ90" s="293"/>
      <c r="AK90" s="292">
        <f t="shared" si="47"/>
        <v>255</v>
      </c>
      <c r="AL90" s="293"/>
      <c r="AM90" s="292">
        <f t="shared" si="53"/>
        <v>-255</v>
      </c>
      <c r="AN90" s="292">
        <f t="shared" si="48"/>
        <v>255</v>
      </c>
      <c r="AO90" s="293"/>
      <c r="AP90" s="293"/>
      <c r="AQ90" s="293"/>
      <c r="AR90" s="293"/>
      <c r="AS90" s="293"/>
      <c r="AT90" s="293"/>
      <c r="AU90" s="293"/>
      <c r="AV90" s="292">
        <f t="shared" si="49"/>
        <v>255</v>
      </c>
      <c r="AW90" s="293"/>
      <c r="AX90" s="292">
        <f t="shared" si="54"/>
        <v>0</v>
      </c>
    </row>
    <row r="91" spans="1:61" ht="12">
      <c r="A91" s="288">
        <v>88</v>
      </c>
      <c r="B91" s="289" t="s">
        <v>1118</v>
      </c>
      <c r="C91" s="290" t="s">
        <v>14</v>
      </c>
      <c r="D91" s="290" t="s">
        <v>168</v>
      </c>
      <c r="E91" s="291">
        <v>75</v>
      </c>
      <c r="F91" s="461">
        <v>225</v>
      </c>
      <c r="G91" s="292">
        <f t="shared" si="50"/>
        <v>225</v>
      </c>
      <c r="H91" s="293">
        <v>100</v>
      </c>
      <c r="I91" s="293"/>
      <c r="J91" s="293"/>
      <c r="K91" s="293"/>
      <c r="L91" s="293">
        <v>100</v>
      </c>
      <c r="M91" s="293"/>
      <c r="N91" s="293"/>
      <c r="O91" s="292">
        <f t="shared" si="43"/>
        <v>425</v>
      </c>
      <c r="P91" s="293">
        <v>650</v>
      </c>
      <c r="Q91" s="292">
        <f t="shared" si="41"/>
        <v>0</v>
      </c>
      <c r="R91" s="292">
        <f t="shared" si="44"/>
        <v>225</v>
      </c>
      <c r="S91" s="293"/>
      <c r="T91" s="293"/>
      <c r="U91" s="293"/>
      <c r="V91" s="293"/>
      <c r="W91" s="293"/>
      <c r="X91" s="293"/>
      <c r="Y91" s="293"/>
      <c r="Z91" s="292">
        <f t="shared" si="45"/>
        <v>225</v>
      </c>
      <c r="AA91" s="293">
        <v>225</v>
      </c>
      <c r="AB91" s="292">
        <f t="shared" si="52"/>
        <v>0</v>
      </c>
      <c r="AC91" s="292">
        <f t="shared" si="46"/>
        <v>225</v>
      </c>
      <c r="AD91" s="293"/>
      <c r="AE91" s="293"/>
      <c r="AF91" s="293"/>
      <c r="AG91" s="293"/>
      <c r="AH91" s="293"/>
      <c r="AI91" s="293"/>
      <c r="AJ91" s="293"/>
      <c r="AK91" s="292">
        <f t="shared" si="47"/>
        <v>225</v>
      </c>
      <c r="AL91" s="293">
        <v>225</v>
      </c>
      <c r="AM91" s="292">
        <f t="shared" si="53"/>
        <v>0</v>
      </c>
      <c r="AN91" s="292">
        <f t="shared" si="48"/>
        <v>225</v>
      </c>
      <c r="AO91" s="293"/>
      <c r="AP91" s="293"/>
      <c r="AQ91" s="293"/>
      <c r="AR91" s="293"/>
      <c r="AS91" s="293"/>
      <c r="AT91" s="293"/>
      <c r="AU91" s="293"/>
      <c r="AV91" s="292">
        <f t="shared" si="49"/>
        <v>225</v>
      </c>
      <c r="AW91" s="293">
        <v>225</v>
      </c>
      <c r="AX91" s="292">
        <f t="shared" si="54"/>
        <v>0</v>
      </c>
      <c r="AY91" s="137" t="str">
        <f>IF(AX91=0,"*","")</f>
        <v>*</v>
      </c>
      <c r="BA91" s="143" t="str">
        <f t="shared" si="8"/>
        <v/>
      </c>
    </row>
    <row r="92" spans="1:61" ht="12">
      <c r="A92" s="288">
        <v>89</v>
      </c>
      <c r="B92" s="289" t="s">
        <v>1550</v>
      </c>
      <c r="C92" s="290" t="s">
        <v>14</v>
      </c>
      <c r="D92" s="290"/>
      <c r="E92" s="291">
        <v>75</v>
      </c>
      <c r="F92" s="292">
        <v>0</v>
      </c>
      <c r="G92" s="292">
        <f t="shared" si="50"/>
        <v>225</v>
      </c>
      <c r="H92" s="293"/>
      <c r="I92" s="293"/>
      <c r="J92" s="293">
        <v>153</v>
      </c>
      <c r="K92" s="293"/>
      <c r="L92" s="293">
        <v>100</v>
      </c>
      <c r="M92" s="293"/>
      <c r="N92" s="293"/>
      <c r="O92" s="292">
        <f t="shared" si="43"/>
        <v>478</v>
      </c>
      <c r="P92" s="293"/>
      <c r="Q92" s="292">
        <f t="shared" si="41"/>
        <v>478</v>
      </c>
      <c r="R92" s="292">
        <f t="shared" si="44"/>
        <v>225</v>
      </c>
      <c r="S92" s="293"/>
      <c r="T92" s="293"/>
      <c r="U92" s="293"/>
      <c r="V92" s="293"/>
      <c r="W92" s="293"/>
      <c r="X92" s="293"/>
      <c r="Y92" s="293"/>
      <c r="Z92" s="292">
        <f t="shared" si="45"/>
        <v>225</v>
      </c>
      <c r="AA92" s="293">
        <v>703</v>
      </c>
      <c r="AB92" s="292">
        <f t="shared" si="52"/>
        <v>0</v>
      </c>
      <c r="AC92" s="292">
        <f t="shared" si="46"/>
        <v>225</v>
      </c>
      <c r="AD92" s="293"/>
      <c r="AE92" s="293"/>
      <c r="AF92" s="293"/>
      <c r="AG92" s="293"/>
      <c r="AH92" s="293"/>
      <c r="AI92" s="293"/>
      <c r="AJ92" s="293"/>
      <c r="AK92" s="292">
        <f t="shared" si="47"/>
        <v>225</v>
      </c>
      <c r="AL92" s="293"/>
      <c r="AM92" s="292">
        <f t="shared" si="53"/>
        <v>225</v>
      </c>
      <c r="AN92" s="292">
        <f t="shared" si="48"/>
        <v>225</v>
      </c>
      <c r="AO92" s="293"/>
      <c r="AP92" s="293"/>
      <c r="AQ92" s="293"/>
      <c r="AR92" s="293"/>
      <c r="AS92" s="293"/>
      <c r="AT92" s="293"/>
      <c r="AU92" s="293"/>
      <c r="AV92" s="292">
        <f t="shared" si="49"/>
        <v>225</v>
      </c>
      <c r="AW92" s="293">
        <v>450</v>
      </c>
      <c r="AX92" s="292">
        <f t="shared" si="54"/>
        <v>0</v>
      </c>
      <c r="AY92" s="137" t="str">
        <f>IF(AX92=0,"*","")</f>
        <v>*</v>
      </c>
      <c r="BA92" s="143" t="str">
        <f t="shared" si="8"/>
        <v/>
      </c>
    </row>
    <row r="93" spans="1:61" ht="12">
      <c r="A93" s="288">
        <v>90</v>
      </c>
      <c r="B93" s="289" t="s">
        <v>1589</v>
      </c>
      <c r="C93" s="290" t="s">
        <v>23</v>
      </c>
      <c r="D93" s="290"/>
      <c r="E93" s="291">
        <v>150</v>
      </c>
      <c r="F93" s="292">
        <v>0</v>
      </c>
      <c r="G93" s="292">
        <f t="shared" si="50"/>
        <v>450</v>
      </c>
      <c r="H93" s="293"/>
      <c r="I93" s="293"/>
      <c r="J93" s="293"/>
      <c r="K93" s="293"/>
      <c r="L93" s="293"/>
      <c r="M93" s="293"/>
      <c r="N93" s="293"/>
      <c r="O93" s="292">
        <f t="shared" si="43"/>
        <v>450</v>
      </c>
      <c r="P93" s="293">
        <v>450</v>
      </c>
      <c r="Q93" s="292">
        <f t="shared" si="41"/>
        <v>0</v>
      </c>
      <c r="R93" s="292">
        <f t="shared" si="44"/>
        <v>450</v>
      </c>
      <c r="S93" s="293"/>
      <c r="T93" s="293"/>
      <c r="U93" s="293">
        <v>601</v>
      </c>
      <c r="V93" s="293"/>
      <c r="W93" s="293">
        <v>100</v>
      </c>
      <c r="X93" s="293"/>
      <c r="Y93" s="293"/>
      <c r="Z93" s="292">
        <f t="shared" si="45"/>
        <v>1151</v>
      </c>
      <c r="AA93" s="293">
        <v>1601</v>
      </c>
      <c r="AB93" s="292">
        <f t="shared" si="52"/>
        <v>-450</v>
      </c>
      <c r="AC93" s="292">
        <f t="shared" si="46"/>
        <v>450</v>
      </c>
      <c r="AD93" s="293"/>
      <c r="AE93" s="293"/>
      <c r="AF93" s="293"/>
      <c r="AG93" s="293"/>
      <c r="AH93" s="293"/>
      <c r="AI93" s="293"/>
      <c r="AJ93" s="293"/>
      <c r="AK93" s="292">
        <f t="shared" si="47"/>
        <v>450</v>
      </c>
      <c r="AL93" s="293"/>
      <c r="AM93" s="292">
        <f t="shared" si="53"/>
        <v>0</v>
      </c>
      <c r="AN93" s="292">
        <f t="shared" si="48"/>
        <v>450</v>
      </c>
      <c r="AO93" s="293"/>
      <c r="AP93" s="293"/>
      <c r="AQ93" s="293"/>
      <c r="AR93" s="293"/>
      <c r="AS93" s="293"/>
      <c r="AT93" s="293"/>
      <c r="AU93" s="293"/>
      <c r="AV93" s="292">
        <f t="shared" si="49"/>
        <v>450</v>
      </c>
      <c r="AW93" s="293">
        <v>450</v>
      </c>
      <c r="AX93" s="292">
        <f t="shared" si="54"/>
        <v>0</v>
      </c>
      <c r="AY93" s="137" t="str">
        <f>IF(AX93=0,"*","")</f>
        <v>*</v>
      </c>
      <c r="BA93" s="143" t="str">
        <f t="shared" si="8"/>
        <v/>
      </c>
      <c r="BI93" s="143" t="str">
        <f t="shared" ref="BI93:BI101" si="55">IF(AX93&gt;=E93*12,"Год не платят",IF(AX93=E93*9,"3 кв. не платят",IF(AX93=E93*6,"2 кв. не платят",IF(AX93=E93*3,"Долг  за один кв.",IF(AX93&lt;R93,"Не оплачена доп.услуга","ok")))))</f>
        <v>Не оплачена доп.услуга</v>
      </c>
    </row>
    <row r="94" spans="1:61" ht="12">
      <c r="A94" s="288">
        <v>91</v>
      </c>
      <c r="B94" s="296" t="s">
        <v>1535</v>
      </c>
      <c r="C94" s="297" t="s">
        <v>1709</v>
      </c>
      <c r="D94" s="297" t="s">
        <v>874</v>
      </c>
      <c r="E94" s="298"/>
      <c r="F94" s="299">
        <v>550</v>
      </c>
      <c r="G94" s="299"/>
      <c r="H94" s="300"/>
      <c r="I94" s="300"/>
      <c r="J94" s="300"/>
      <c r="K94" s="300"/>
      <c r="L94" s="300"/>
      <c r="M94" s="300"/>
      <c r="N94" s="300"/>
      <c r="O94" s="299"/>
      <c r="P94" s="300"/>
      <c r="Q94" s="299">
        <f t="shared" si="41"/>
        <v>550</v>
      </c>
      <c r="R94" s="299"/>
      <c r="S94" s="300"/>
      <c r="T94" s="300"/>
      <c r="U94" s="300"/>
      <c r="V94" s="300"/>
      <c r="W94" s="300"/>
      <c r="X94" s="300"/>
      <c r="Y94" s="300"/>
      <c r="Z94" s="299"/>
      <c r="AA94" s="300"/>
      <c r="AB94" s="299">
        <f t="shared" si="52"/>
        <v>550</v>
      </c>
      <c r="AC94" s="299"/>
      <c r="AD94" s="300"/>
      <c r="AE94" s="300"/>
      <c r="AF94" s="300"/>
      <c r="AG94" s="300"/>
      <c r="AH94" s="300"/>
      <c r="AI94" s="300"/>
      <c r="AJ94" s="300"/>
      <c r="AK94" s="299"/>
      <c r="AL94" s="300"/>
      <c r="AM94" s="299">
        <f t="shared" si="53"/>
        <v>550</v>
      </c>
      <c r="AN94" s="299"/>
      <c r="AO94" s="300"/>
      <c r="AP94" s="300"/>
      <c r="AQ94" s="300"/>
      <c r="AR94" s="300"/>
      <c r="AS94" s="300"/>
      <c r="AT94" s="300"/>
      <c r="AU94" s="300"/>
      <c r="AV94" s="299"/>
      <c r="AW94" s="300"/>
      <c r="AX94" s="299">
        <f t="shared" si="54"/>
        <v>550</v>
      </c>
      <c r="BA94" s="143" t="str">
        <f t="shared" si="8"/>
        <v/>
      </c>
      <c r="BI94" s="143" t="str">
        <f t="shared" si="55"/>
        <v>Год не платят</v>
      </c>
    </row>
    <row r="95" spans="1:61" ht="12">
      <c r="A95" s="288">
        <v>92</v>
      </c>
      <c r="B95" s="289" t="s">
        <v>2020</v>
      </c>
      <c r="C95" s="290" t="s">
        <v>14</v>
      </c>
      <c r="D95" s="290"/>
      <c r="E95" s="291">
        <v>100</v>
      </c>
      <c r="F95" s="292">
        <v>600</v>
      </c>
      <c r="G95" s="292">
        <f t="shared" ref="G95:G114" si="56">E95*3</f>
        <v>300</v>
      </c>
      <c r="H95" s="293"/>
      <c r="I95" s="293"/>
      <c r="J95" s="293"/>
      <c r="K95" s="293"/>
      <c r="L95" s="293"/>
      <c r="M95" s="293"/>
      <c r="N95" s="293"/>
      <c r="O95" s="292">
        <f t="shared" ref="O95:O131" si="57">SUM(G95:N95)</f>
        <v>300</v>
      </c>
      <c r="P95" s="293">
        <v>600</v>
      </c>
      <c r="Q95" s="292">
        <f t="shared" ref="Q95:Q126" si="58">F95+O95-P95</f>
        <v>300</v>
      </c>
      <c r="R95" s="292">
        <f t="shared" ref="R95:R114" si="59">E95*3</f>
        <v>300</v>
      </c>
      <c r="S95" s="293"/>
      <c r="T95" s="293"/>
      <c r="U95" s="293"/>
      <c r="V95" s="293"/>
      <c r="W95" s="293"/>
      <c r="X95" s="293"/>
      <c r="Y95" s="293"/>
      <c r="Z95" s="292">
        <f t="shared" ref="Z95:Z127" si="60">SUM(R95:Y95)</f>
        <v>300</v>
      </c>
      <c r="AA95" s="293">
        <v>600</v>
      </c>
      <c r="AB95" s="292">
        <f t="shared" si="52"/>
        <v>0</v>
      </c>
      <c r="AC95" s="292">
        <f t="shared" ref="AC95:AC108" si="61">$E95*3</f>
        <v>300</v>
      </c>
      <c r="AD95" s="293"/>
      <c r="AE95" s="293">
        <v>100</v>
      </c>
      <c r="AF95" s="293"/>
      <c r="AG95" s="293">
        <v>300</v>
      </c>
      <c r="AH95" s="293">
        <v>100</v>
      </c>
      <c r="AI95" s="293"/>
      <c r="AJ95" s="293"/>
      <c r="AK95" s="292">
        <f t="shared" ref="AK95:AK127" si="62">SUM(AC95:AJ95)</f>
        <v>800</v>
      </c>
      <c r="AL95" s="293">
        <v>2781</v>
      </c>
      <c r="AM95" s="292">
        <f t="shared" si="53"/>
        <v>-1981</v>
      </c>
      <c r="AN95" s="292">
        <v>116</v>
      </c>
      <c r="AO95" s="293">
        <v>50</v>
      </c>
      <c r="AP95" s="293"/>
      <c r="AQ95" s="293"/>
      <c r="AR95" s="293"/>
      <c r="AS95" s="293"/>
      <c r="AT95" s="293"/>
      <c r="AU95" s="293">
        <v>1815</v>
      </c>
      <c r="AV95" s="292">
        <f t="shared" ref="AV95:AV127" si="63">SUM(AN95:AU95)</f>
        <v>1981</v>
      </c>
      <c r="AW95" s="293"/>
      <c r="AX95" s="292">
        <f t="shared" si="54"/>
        <v>0</v>
      </c>
      <c r="AY95" s="137" t="str">
        <f t="shared" ref="AY95:AY109" si="64">IF(AX95=0,"*","")</f>
        <v>*</v>
      </c>
      <c r="BA95" s="143" t="str">
        <f t="shared" si="8"/>
        <v/>
      </c>
      <c r="BI95" s="143" t="str">
        <f t="shared" si="55"/>
        <v>Не оплачена доп.услуга</v>
      </c>
    </row>
    <row r="96" spans="1:61" ht="12">
      <c r="A96" s="288">
        <v>93</v>
      </c>
      <c r="B96" s="289" t="s">
        <v>2000</v>
      </c>
      <c r="C96" s="290" t="s">
        <v>14</v>
      </c>
      <c r="D96" s="290"/>
      <c r="E96" s="291"/>
      <c r="F96" s="292">
        <v>720</v>
      </c>
      <c r="G96" s="292">
        <f t="shared" si="56"/>
        <v>0</v>
      </c>
      <c r="H96" s="293"/>
      <c r="I96" s="293"/>
      <c r="J96" s="293"/>
      <c r="K96" s="293"/>
      <c r="L96" s="293"/>
      <c r="M96" s="293"/>
      <c r="N96" s="293"/>
      <c r="O96" s="292">
        <f t="shared" si="57"/>
        <v>0</v>
      </c>
      <c r="P96" s="293"/>
      <c r="Q96" s="292">
        <f t="shared" si="58"/>
        <v>720</v>
      </c>
      <c r="R96" s="292">
        <f t="shared" si="59"/>
        <v>0</v>
      </c>
      <c r="S96" s="293"/>
      <c r="T96" s="293"/>
      <c r="U96" s="293"/>
      <c r="V96" s="293"/>
      <c r="W96" s="293"/>
      <c r="X96" s="293"/>
      <c r="Y96" s="293"/>
      <c r="Z96" s="292">
        <f t="shared" si="60"/>
        <v>0</v>
      </c>
      <c r="AA96" s="293"/>
      <c r="AB96" s="292">
        <f t="shared" si="52"/>
        <v>720</v>
      </c>
      <c r="AC96" s="292">
        <f t="shared" si="61"/>
        <v>0</v>
      </c>
      <c r="AD96" s="293"/>
      <c r="AE96" s="293"/>
      <c r="AF96" s="293"/>
      <c r="AG96" s="293"/>
      <c r="AH96" s="293"/>
      <c r="AI96" s="293"/>
      <c r="AJ96" s="293"/>
      <c r="AK96" s="292">
        <f t="shared" si="62"/>
        <v>0</v>
      </c>
      <c r="AL96" s="293"/>
      <c r="AM96" s="292">
        <f t="shared" si="53"/>
        <v>720</v>
      </c>
      <c r="AN96" s="292">
        <f t="shared" ref="AN96:AN108" si="65">$E96*3</f>
        <v>0</v>
      </c>
      <c r="AO96" s="293"/>
      <c r="AP96" s="293"/>
      <c r="AQ96" s="293"/>
      <c r="AR96" s="293"/>
      <c r="AS96" s="293"/>
      <c r="AT96" s="293"/>
      <c r="AU96" s="293"/>
      <c r="AV96" s="292">
        <f t="shared" si="63"/>
        <v>0</v>
      </c>
      <c r="AW96" s="293"/>
      <c r="AX96" s="292">
        <f t="shared" si="54"/>
        <v>720</v>
      </c>
      <c r="AY96" s="137" t="str">
        <f t="shared" si="64"/>
        <v/>
      </c>
      <c r="BA96" s="143" t="str">
        <f t="shared" si="8"/>
        <v/>
      </c>
      <c r="BI96" s="143" t="str">
        <f t="shared" si="55"/>
        <v>Год не платят</v>
      </c>
    </row>
    <row r="97" spans="1:61" ht="12">
      <c r="A97" s="288">
        <v>94</v>
      </c>
      <c r="B97" s="289" t="s">
        <v>169</v>
      </c>
      <c r="C97" s="290" t="s">
        <v>23</v>
      </c>
      <c r="D97" s="290" t="s">
        <v>12</v>
      </c>
      <c r="E97" s="291">
        <v>85</v>
      </c>
      <c r="F97" s="292">
        <v>0</v>
      </c>
      <c r="G97" s="292">
        <f t="shared" si="56"/>
        <v>255</v>
      </c>
      <c r="H97" s="293"/>
      <c r="I97" s="293"/>
      <c r="J97" s="293"/>
      <c r="K97" s="293"/>
      <c r="L97" s="293"/>
      <c r="M97" s="293"/>
      <c r="N97" s="293"/>
      <c r="O97" s="292">
        <f t="shared" si="57"/>
        <v>255</v>
      </c>
      <c r="P97" s="293"/>
      <c r="Q97" s="292">
        <f t="shared" si="58"/>
        <v>255</v>
      </c>
      <c r="R97" s="292">
        <f t="shared" si="59"/>
        <v>255</v>
      </c>
      <c r="S97" s="293"/>
      <c r="T97" s="293"/>
      <c r="U97" s="293"/>
      <c r="V97" s="293"/>
      <c r="W97" s="293"/>
      <c r="X97" s="293"/>
      <c r="Y97" s="293"/>
      <c r="Z97" s="292">
        <f t="shared" si="60"/>
        <v>255</v>
      </c>
      <c r="AA97" s="293"/>
      <c r="AB97" s="292">
        <f t="shared" si="52"/>
        <v>510</v>
      </c>
      <c r="AC97" s="292">
        <f t="shared" si="61"/>
        <v>255</v>
      </c>
      <c r="AD97" s="293"/>
      <c r="AE97" s="293"/>
      <c r="AF97" s="293"/>
      <c r="AG97" s="293"/>
      <c r="AH97" s="293"/>
      <c r="AI97" s="293"/>
      <c r="AJ97" s="293"/>
      <c r="AK97" s="292">
        <f t="shared" si="62"/>
        <v>255</v>
      </c>
      <c r="AL97" s="293">
        <v>1020</v>
      </c>
      <c r="AM97" s="292">
        <f t="shared" si="53"/>
        <v>-255</v>
      </c>
      <c r="AN97" s="292">
        <f t="shared" si="65"/>
        <v>255</v>
      </c>
      <c r="AO97" s="293"/>
      <c r="AP97" s="293"/>
      <c r="AQ97" s="293"/>
      <c r="AR97" s="293"/>
      <c r="AS97" s="293"/>
      <c r="AT97" s="293"/>
      <c r="AU97" s="293"/>
      <c r="AV97" s="292">
        <f t="shared" si="63"/>
        <v>255</v>
      </c>
      <c r="AW97" s="293"/>
      <c r="AX97" s="292">
        <f t="shared" si="54"/>
        <v>0</v>
      </c>
      <c r="AY97" s="137" t="str">
        <f t="shared" si="64"/>
        <v>*</v>
      </c>
      <c r="BA97" s="143" t="str">
        <f t="shared" si="8"/>
        <v/>
      </c>
      <c r="BI97" s="143" t="str">
        <f t="shared" si="55"/>
        <v>Не оплачена доп.услуга</v>
      </c>
    </row>
    <row r="98" spans="1:61" ht="12">
      <c r="A98" s="288">
        <v>95</v>
      </c>
      <c r="B98" s="289" t="s">
        <v>1583</v>
      </c>
      <c r="C98" s="290" t="s">
        <v>14</v>
      </c>
      <c r="D98" s="290"/>
      <c r="E98" s="291">
        <v>665</v>
      </c>
      <c r="F98" s="292">
        <v>-2095</v>
      </c>
      <c r="G98" s="292">
        <f t="shared" si="56"/>
        <v>1995</v>
      </c>
      <c r="H98" s="293"/>
      <c r="I98" s="293"/>
      <c r="J98" s="293"/>
      <c r="K98" s="293"/>
      <c r="L98" s="293"/>
      <c r="M98" s="293"/>
      <c r="N98" s="293"/>
      <c r="O98" s="292">
        <f t="shared" si="57"/>
        <v>1995</v>
      </c>
      <c r="P98" s="293">
        <v>1995</v>
      </c>
      <c r="Q98" s="292">
        <f t="shared" si="58"/>
        <v>-2095</v>
      </c>
      <c r="R98" s="292">
        <f t="shared" si="59"/>
        <v>1995</v>
      </c>
      <c r="S98" s="293"/>
      <c r="T98" s="293"/>
      <c r="U98" s="293"/>
      <c r="V98" s="293"/>
      <c r="W98" s="293">
        <v>100</v>
      </c>
      <c r="X98" s="293"/>
      <c r="Y98" s="293"/>
      <c r="Z98" s="292">
        <f t="shared" si="60"/>
        <v>2095</v>
      </c>
      <c r="AA98" s="293">
        <v>1995</v>
      </c>
      <c r="AB98" s="292">
        <f t="shared" si="52"/>
        <v>-1995</v>
      </c>
      <c r="AC98" s="292">
        <f t="shared" si="61"/>
        <v>1995</v>
      </c>
      <c r="AD98" s="293"/>
      <c r="AE98" s="293"/>
      <c r="AF98" s="293"/>
      <c r="AG98" s="293"/>
      <c r="AH98" s="293"/>
      <c r="AI98" s="293"/>
      <c r="AJ98" s="293"/>
      <c r="AK98" s="292">
        <f t="shared" si="62"/>
        <v>1995</v>
      </c>
      <c r="AL98" s="293"/>
      <c r="AM98" s="292">
        <f t="shared" si="53"/>
        <v>0</v>
      </c>
      <c r="AN98" s="292">
        <f t="shared" si="65"/>
        <v>1995</v>
      </c>
      <c r="AO98" s="293">
        <v>50</v>
      </c>
      <c r="AP98" s="293"/>
      <c r="AQ98" s="293"/>
      <c r="AR98" s="293"/>
      <c r="AS98" s="293"/>
      <c r="AT98" s="293"/>
      <c r="AU98" s="293"/>
      <c r="AV98" s="292">
        <f t="shared" si="63"/>
        <v>2045</v>
      </c>
      <c r="AW98" s="293">
        <v>2045</v>
      </c>
      <c r="AX98" s="292">
        <f t="shared" si="54"/>
        <v>0</v>
      </c>
      <c r="AY98" s="137" t="str">
        <f t="shared" si="64"/>
        <v>*</v>
      </c>
      <c r="BA98" s="143" t="str">
        <f t="shared" si="8"/>
        <v/>
      </c>
      <c r="BI98" s="143" t="str">
        <f t="shared" si="55"/>
        <v>Не оплачена доп.услуга</v>
      </c>
    </row>
    <row r="99" spans="1:61" ht="12">
      <c r="A99" s="288">
        <v>96</v>
      </c>
      <c r="B99" s="289" t="s">
        <v>1592</v>
      </c>
      <c r="C99" s="290" t="s">
        <v>14</v>
      </c>
      <c r="D99" s="290"/>
      <c r="E99" s="291">
        <v>750</v>
      </c>
      <c r="F99" s="292">
        <v>0</v>
      </c>
      <c r="G99" s="292">
        <f t="shared" si="56"/>
        <v>2250</v>
      </c>
      <c r="H99" s="293"/>
      <c r="I99" s="293"/>
      <c r="J99" s="293"/>
      <c r="K99" s="293"/>
      <c r="L99" s="293">
        <v>100</v>
      </c>
      <c r="M99" s="293"/>
      <c r="N99" s="293"/>
      <c r="O99" s="292">
        <f t="shared" si="57"/>
        <v>2350</v>
      </c>
      <c r="P99" s="293">
        <v>2350</v>
      </c>
      <c r="Q99" s="292">
        <f t="shared" si="58"/>
        <v>0</v>
      </c>
      <c r="R99" s="292">
        <f t="shared" si="59"/>
        <v>2250</v>
      </c>
      <c r="S99" s="293"/>
      <c r="T99" s="293"/>
      <c r="U99" s="293"/>
      <c r="V99" s="293"/>
      <c r="W99" s="293"/>
      <c r="X99" s="293"/>
      <c r="Y99" s="293"/>
      <c r="Z99" s="292">
        <f t="shared" si="60"/>
        <v>2250</v>
      </c>
      <c r="AA99" s="293">
        <v>2250</v>
      </c>
      <c r="AB99" s="292">
        <f t="shared" si="52"/>
        <v>0</v>
      </c>
      <c r="AC99" s="292">
        <f t="shared" si="61"/>
        <v>2250</v>
      </c>
      <c r="AD99" s="293"/>
      <c r="AE99" s="293">
        <v>969</v>
      </c>
      <c r="AF99" s="293"/>
      <c r="AG99" s="293"/>
      <c r="AH99" s="293"/>
      <c r="AI99" s="293"/>
      <c r="AJ99" s="293"/>
      <c r="AK99" s="292">
        <f t="shared" si="62"/>
        <v>3219</v>
      </c>
      <c r="AL99" s="293"/>
      <c r="AM99" s="292">
        <f t="shared" si="53"/>
        <v>3219</v>
      </c>
      <c r="AN99" s="292">
        <f t="shared" si="65"/>
        <v>2250</v>
      </c>
      <c r="AO99" s="293"/>
      <c r="AP99" s="293"/>
      <c r="AQ99" s="293"/>
      <c r="AR99" s="293"/>
      <c r="AS99" s="293"/>
      <c r="AT99" s="293"/>
      <c r="AU99" s="293">
        <v>25</v>
      </c>
      <c r="AV99" s="292">
        <f t="shared" si="63"/>
        <v>2275</v>
      </c>
      <c r="AW99" s="293">
        <v>5469</v>
      </c>
      <c r="AX99" s="292">
        <f t="shared" si="54"/>
        <v>25</v>
      </c>
      <c r="AY99" s="137" t="str">
        <f t="shared" si="64"/>
        <v/>
      </c>
      <c r="BA99" s="143" t="str">
        <f t="shared" si="8"/>
        <v/>
      </c>
      <c r="BI99" s="143" t="str">
        <f t="shared" si="55"/>
        <v>Не оплачена доп.услуга</v>
      </c>
    </row>
    <row r="100" spans="1:61" ht="12">
      <c r="A100" s="288">
        <v>97</v>
      </c>
      <c r="B100" s="294" t="s">
        <v>173</v>
      </c>
      <c r="C100" s="290" t="s">
        <v>10</v>
      </c>
      <c r="D100" s="290" t="s">
        <v>12</v>
      </c>
      <c r="E100" s="295">
        <v>120</v>
      </c>
      <c r="F100" s="292">
        <v>100</v>
      </c>
      <c r="G100" s="292">
        <f t="shared" si="56"/>
        <v>360</v>
      </c>
      <c r="H100" s="293"/>
      <c r="I100" s="293"/>
      <c r="J100" s="293"/>
      <c r="K100" s="293"/>
      <c r="L100" s="293"/>
      <c r="M100" s="293"/>
      <c r="N100" s="293"/>
      <c r="O100" s="292">
        <f t="shared" si="57"/>
        <v>360</v>
      </c>
      <c r="P100" s="293">
        <v>460</v>
      </c>
      <c r="Q100" s="292">
        <f t="shared" si="58"/>
        <v>0</v>
      </c>
      <c r="R100" s="292">
        <f t="shared" si="59"/>
        <v>360</v>
      </c>
      <c r="S100" s="293"/>
      <c r="T100" s="293"/>
      <c r="U100" s="293"/>
      <c r="V100" s="293"/>
      <c r="W100" s="293">
        <v>100</v>
      </c>
      <c r="X100" s="293"/>
      <c r="Y100" s="293"/>
      <c r="Z100" s="292">
        <f t="shared" si="60"/>
        <v>460</v>
      </c>
      <c r="AA100" s="293">
        <v>1540</v>
      </c>
      <c r="AB100" s="292">
        <f t="shared" si="52"/>
        <v>-1080</v>
      </c>
      <c r="AC100" s="292">
        <f t="shared" si="61"/>
        <v>360</v>
      </c>
      <c r="AD100" s="293"/>
      <c r="AE100" s="293"/>
      <c r="AF100" s="293"/>
      <c r="AG100" s="293"/>
      <c r="AH100" s="293"/>
      <c r="AI100" s="293"/>
      <c r="AJ100" s="293"/>
      <c r="AK100" s="292">
        <f t="shared" si="62"/>
        <v>360</v>
      </c>
      <c r="AL100" s="293"/>
      <c r="AM100" s="292">
        <f t="shared" si="53"/>
        <v>-720</v>
      </c>
      <c r="AN100" s="292">
        <f t="shared" si="65"/>
        <v>360</v>
      </c>
      <c r="AO100" s="293"/>
      <c r="AP100" s="293"/>
      <c r="AQ100" s="293"/>
      <c r="AR100" s="293"/>
      <c r="AS100" s="293"/>
      <c r="AT100" s="293"/>
      <c r="AU100" s="293"/>
      <c r="AV100" s="292">
        <f t="shared" si="63"/>
        <v>360</v>
      </c>
      <c r="AW100" s="293"/>
      <c r="AX100" s="292">
        <f t="shared" si="54"/>
        <v>-360</v>
      </c>
      <c r="AY100" s="137" t="str">
        <f t="shared" si="64"/>
        <v/>
      </c>
      <c r="BA100" s="143" t="str">
        <f t="shared" si="8"/>
        <v/>
      </c>
      <c r="BI100" s="143" t="str">
        <f t="shared" si="55"/>
        <v>Не оплачена доп.услуга</v>
      </c>
    </row>
    <row r="101" spans="1:61" ht="12">
      <c r="A101" s="288">
        <v>98</v>
      </c>
      <c r="B101" s="289" t="s">
        <v>175</v>
      </c>
      <c r="C101" s="290" t="s">
        <v>23</v>
      </c>
      <c r="D101" s="290" t="s">
        <v>176</v>
      </c>
      <c r="E101" s="291">
        <v>35</v>
      </c>
      <c r="F101" s="292">
        <v>0</v>
      </c>
      <c r="G101" s="292">
        <f t="shared" si="56"/>
        <v>105</v>
      </c>
      <c r="H101" s="293"/>
      <c r="I101" s="293"/>
      <c r="J101" s="293"/>
      <c r="K101" s="293"/>
      <c r="L101" s="293"/>
      <c r="M101" s="293"/>
      <c r="N101" s="293"/>
      <c r="O101" s="292">
        <f t="shared" si="57"/>
        <v>105</v>
      </c>
      <c r="P101" s="293">
        <v>420</v>
      </c>
      <c r="Q101" s="292">
        <f t="shared" si="58"/>
        <v>-315</v>
      </c>
      <c r="R101" s="292">
        <f t="shared" si="59"/>
        <v>105</v>
      </c>
      <c r="S101" s="293"/>
      <c r="T101" s="293"/>
      <c r="U101" s="293"/>
      <c r="V101" s="293"/>
      <c r="W101" s="293"/>
      <c r="X101" s="293"/>
      <c r="Y101" s="293"/>
      <c r="Z101" s="292">
        <f t="shared" si="60"/>
        <v>105</v>
      </c>
      <c r="AA101" s="293"/>
      <c r="AB101" s="292">
        <f t="shared" si="52"/>
        <v>-210</v>
      </c>
      <c r="AC101" s="292">
        <f t="shared" si="61"/>
        <v>105</v>
      </c>
      <c r="AD101" s="293"/>
      <c r="AE101" s="293"/>
      <c r="AF101" s="293"/>
      <c r="AG101" s="293"/>
      <c r="AH101" s="293"/>
      <c r="AI101" s="293"/>
      <c r="AJ101" s="293"/>
      <c r="AK101" s="292">
        <f t="shared" si="62"/>
        <v>105</v>
      </c>
      <c r="AL101" s="293"/>
      <c r="AM101" s="292">
        <f t="shared" si="53"/>
        <v>-105</v>
      </c>
      <c r="AN101" s="292">
        <f t="shared" si="65"/>
        <v>105</v>
      </c>
      <c r="AO101" s="293"/>
      <c r="AP101" s="293"/>
      <c r="AQ101" s="293"/>
      <c r="AR101" s="293"/>
      <c r="AS101" s="293"/>
      <c r="AT101" s="293"/>
      <c r="AU101" s="293"/>
      <c r="AV101" s="292">
        <f t="shared" si="63"/>
        <v>105</v>
      </c>
      <c r="AW101" s="293"/>
      <c r="AX101" s="292">
        <f t="shared" si="54"/>
        <v>0</v>
      </c>
      <c r="AY101" s="137" t="str">
        <f t="shared" si="64"/>
        <v>*</v>
      </c>
      <c r="BA101" s="143" t="str">
        <f t="shared" si="8"/>
        <v/>
      </c>
      <c r="BI101" s="143" t="str">
        <f t="shared" si="55"/>
        <v>Не оплачена доп.услуга</v>
      </c>
    </row>
    <row r="102" spans="1:61" ht="12">
      <c r="A102" s="288">
        <v>99</v>
      </c>
      <c r="B102" s="313" t="s">
        <v>179</v>
      </c>
      <c r="C102" s="290" t="s">
        <v>14</v>
      </c>
      <c r="D102" s="290" t="s">
        <v>12</v>
      </c>
      <c r="E102" s="291">
        <v>30</v>
      </c>
      <c r="F102" s="292">
        <v>0</v>
      </c>
      <c r="G102" s="292">
        <f t="shared" si="56"/>
        <v>90</v>
      </c>
      <c r="H102" s="293">
        <v>50</v>
      </c>
      <c r="I102" s="293"/>
      <c r="J102" s="293"/>
      <c r="K102" s="293">
        <v>300</v>
      </c>
      <c r="L102" s="293"/>
      <c r="M102" s="293"/>
      <c r="N102" s="293"/>
      <c r="O102" s="292">
        <f t="shared" si="57"/>
        <v>440</v>
      </c>
      <c r="P102" s="293">
        <v>630</v>
      </c>
      <c r="Q102" s="292">
        <f t="shared" si="58"/>
        <v>-190</v>
      </c>
      <c r="R102" s="292">
        <f t="shared" si="59"/>
        <v>90</v>
      </c>
      <c r="S102" s="293"/>
      <c r="T102" s="293">
        <v>200</v>
      </c>
      <c r="U102" s="293"/>
      <c r="V102" s="293"/>
      <c r="W102" s="293"/>
      <c r="X102" s="293"/>
      <c r="Y102" s="293"/>
      <c r="Z102" s="292">
        <f t="shared" si="60"/>
        <v>290</v>
      </c>
      <c r="AA102" s="293">
        <v>100</v>
      </c>
      <c r="AB102" s="292">
        <f t="shared" si="52"/>
        <v>0</v>
      </c>
      <c r="AC102" s="292">
        <f t="shared" si="61"/>
        <v>90</v>
      </c>
      <c r="AD102" s="293"/>
      <c r="AE102" s="293"/>
      <c r="AF102" s="293"/>
      <c r="AG102" s="293"/>
      <c r="AH102" s="293"/>
      <c r="AI102" s="293"/>
      <c r="AJ102" s="293"/>
      <c r="AK102" s="292">
        <f t="shared" si="62"/>
        <v>90</v>
      </c>
      <c r="AL102" s="293"/>
      <c r="AM102" s="292">
        <f t="shared" si="53"/>
        <v>90</v>
      </c>
      <c r="AN102" s="292">
        <f t="shared" si="65"/>
        <v>90</v>
      </c>
      <c r="AO102" s="293">
        <v>50</v>
      </c>
      <c r="AP102" s="293">
        <v>200</v>
      </c>
      <c r="AQ102" s="293"/>
      <c r="AR102" s="293"/>
      <c r="AS102" s="293"/>
      <c r="AT102" s="293"/>
      <c r="AU102" s="293"/>
      <c r="AV102" s="292">
        <f t="shared" si="63"/>
        <v>340</v>
      </c>
      <c r="AW102" s="293">
        <v>430</v>
      </c>
      <c r="AX102" s="292">
        <f t="shared" si="54"/>
        <v>0</v>
      </c>
      <c r="AY102" s="137" t="str">
        <f t="shared" si="64"/>
        <v>*</v>
      </c>
      <c r="BA102" s="143" t="str">
        <f t="shared" si="8"/>
        <v/>
      </c>
      <c r="BI102" s="143" t="str">
        <f>IF(BG102=0,"ок",IF(AX102&gt;=E102*12,"Год не платят",IF(AX102=E102*9,"3 кв. не платят",IF(AX102=E102*6,"2 кв. не платят",IF(AX102=E102*3,"Долг  за один кв.",IF(AX102&lt;R102,"Не оплачена доп.услуга","ok"))))))</f>
        <v>ок</v>
      </c>
    </row>
    <row r="103" spans="1:61" ht="12">
      <c r="A103" s="288">
        <v>100</v>
      </c>
      <c r="B103" s="289" t="s">
        <v>1582</v>
      </c>
      <c r="C103" s="290" t="s">
        <v>14</v>
      </c>
      <c r="D103" s="290"/>
      <c r="E103" s="291">
        <v>300</v>
      </c>
      <c r="F103" s="292">
        <v>0</v>
      </c>
      <c r="G103" s="292">
        <f t="shared" si="56"/>
        <v>900</v>
      </c>
      <c r="H103" s="293"/>
      <c r="I103" s="293"/>
      <c r="J103" s="293"/>
      <c r="K103" s="293"/>
      <c r="L103" s="293"/>
      <c r="M103" s="293"/>
      <c r="N103" s="293"/>
      <c r="O103" s="292">
        <f t="shared" si="57"/>
        <v>900</v>
      </c>
      <c r="P103" s="293">
        <v>3750</v>
      </c>
      <c r="Q103" s="292">
        <f t="shared" si="58"/>
        <v>-2850</v>
      </c>
      <c r="R103" s="292">
        <f t="shared" si="59"/>
        <v>900</v>
      </c>
      <c r="S103" s="293">
        <v>50</v>
      </c>
      <c r="T103" s="293"/>
      <c r="U103" s="293"/>
      <c r="V103" s="293"/>
      <c r="W103" s="293">
        <v>100</v>
      </c>
      <c r="X103" s="293"/>
      <c r="Y103" s="293"/>
      <c r="Z103" s="292">
        <f t="shared" si="60"/>
        <v>1050</v>
      </c>
      <c r="AA103" s="293"/>
      <c r="AB103" s="292">
        <f t="shared" si="52"/>
        <v>-1800</v>
      </c>
      <c r="AC103" s="292">
        <f t="shared" si="61"/>
        <v>900</v>
      </c>
      <c r="AD103" s="293"/>
      <c r="AE103" s="293"/>
      <c r="AF103" s="293"/>
      <c r="AG103" s="293"/>
      <c r="AH103" s="293"/>
      <c r="AI103" s="293"/>
      <c r="AJ103" s="293"/>
      <c r="AK103" s="292">
        <f t="shared" si="62"/>
        <v>900</v>
      </c>
      <c r="AL103" s="293"/>
      <c r="AM103" s="292">
        <f t="shared" si="53"/>
        <v>-900</v>
      </c>
      <c r="AN103" s="292">
        <f t="shared" si="65"/>
        <v>900</v>
      </c>
      <c r="AO103" s="293"/>
      <c r="AP103" s="293"/>
      <c r="AQ103" s="293"/>
      <c r="AR103" s="293"/>
      <c r="AS103" s="293"/>
      <c r="AT103" s="293"/>
      <c r="AU103" s="293"/>
      <c r="AV103" s="292">
        <f t="shared" si="63"/>
        <v>900</v>
      </c>
      <c r="AW103" s="293"/>
      <c r="AX103" s="292">
        <f t="shared" si="54"/>
        <v>0</v>
      </c>
      <c r="AY103" s="137" t="str">
        <f t="shared" si="64"/>
        <v>*</v>
      </c>
      <c r="BA103" s="143" t="str">
        <f t="shared" si="8"/>
        <v/>
      </c>
      <c r="BI103" s="143" t="str">
        <f>IF(BG103=0,"ок",IF(AX103&gt;=E103*12,"Год не платят",IF(AX103=E103*9,"3 кв. не платят",IF(AX103=E103*6,"2 кв. не платят",IF(AX103=E103*3,"Долг  за один кв.",IF(AX103&lt;R103,"Не оплачена доп.услуга","ok"))))))</f>
        <v>ок</v>
      </c>
    </row>
    <row r="104" spans="1:61" ht="12">
      <c r="A104" s="288">
        <v>101</v>
      </c>
      <c r="B104" s="289" t="s">
        <v>937</v>
      </c>
      <c r="C104" s="290" t="s">
        <v>14</v>
      </c>
      <c r="D104" s="290" t="s">
        <v>955</v>
      </c>
      <c r="E104" s="291">
        <v>50</v>
      </c>
      <c r="F104" s="292">
        <v>180</v>
      </c>
      <c r="G104" s="292">
        <f t="shared" si="56"/>
        <v>150</v>
      </c>
      <c r="H104" s="293"/>
      <c r="I104" s="293"/>
      <c r="J104" s="293"/>
      <c r="K104" s="293"/>
      <c r="L104" s="293"/>
      <c r="M104" s="293"/>
      <c r="N104" s="293"/>
      <c r="O104" s="292">
        <f t="shared" si="57"/>
        <v>150</v>
      </c>
      <c r="P104" s="293">
        <v>480</v>
      </c>
      <c r="Q104" s="292">
        <f t="shared" si="58"/>
        <v>-150</v>
      </c>
      <c r="R104" s="292">
        <f t="shared" si="59"/>
        <v>150</v>
      </c>
      <c r="S104" s="293"/>
      <c r="T104" s="293"/>
      <c r="U104" s="293">
        <v>145</v>
      </c>
      <c r="V104" s="293"/>
      <c r="W104" s="293">
        <v>100</v>
      </c>
      <c r="X104" s="293"/>
      <c r="Y104" s="293"/>
      <c r="Z104" s="292">
        <f t="shared" si="60"/>
        <v>395</v>
      </c>
      <c r="AA104" s="293"/>
      <c r="AB104" s="292">
        <f t="shared" si="52"/>
        <v>245</v>
      </c>
      <c r="AC104" s="292">
        <f t="shared" si="61"/>
        <v>150</v>
      </c>
      <c r="AD104" s="293"/>
      <c r="AE104" s="293"/>
      <c r="AF104" s="293"/>
      <c r="AG104" s="293"/>
      <c r="AH104" s="293"/>
      <c r="AI104" s="293"/>
      <c r="AJ104" s="293"/>
      <c r="AK104" s="292">
        <f t="shared" si="62"/>
        <v>150</v>
      </c>
      <c r="AL104" s="293">
        <v>545</v>
      </c>
      <c r="AM104" s="292">
        <f t="shared" si="53"/>
        <v>-150</v>
      </c>
      <c r="AN104" s="292">
        <f t="shared" si="65"/>
        <v>150</v>
      </c>
      <c r="AO104" s="293"/>
      <c r="AP104" s="293">
        <v>100</v>
      </c>
      <c r="AQ104" s="293">
        <v>145</v>
      </c>
      <c r="AR104" s="293"/>
      <c r="AS104" s="293"/>
      <c r="AT104" s="293"/>
      <c r="AU104" s="293"/>
      <c r="AV104" s="292">
        <f t="shared" si="63"/>
        <v>395</v>
      </c>
      <c r="AW104" s="293">
        <v>245</v>
      </c>
      <c r="AX104" s="292">
        <f t="shared" si="54"/>
        <v>0</v>
      </c>
      <c r="AY104" s="137" t="str">
        <f t="shared" si="64"/>
        <v>*</v>
      </c>
      <c r="BA104" s="143" t="str">
        <f t="shared" si="8"/>
        <v/>
      </c>
      <c r="BI104" s="143" t="str">
        <f>IF(AX104=0,"ок",IF(AX104&gt;E104*3,"Долг больше одного квартала",IF(AX104&lt;E104*3,"Не оплачаны допуслуги")))</f>
        <v>ок</v>
      </c>
    </row>
    <row r="105" spans="1:61" ht="12">
      <c r="A105" s="288">
        <v>102</v>
      </c>
      <c r="B105" s="289" t="s">
        <v>855</v>
      </c>
      <c r="C105" s="290" t="s">
        <v>14</v>
      </c>
      <c r="D105" s="290" t="s">
        <v>805</v>
      </c>
      <c r="E105" s="291">
        <v>70</v>
      </c>
      <c r="F105" s="292">
        <v>0</v>
      </c>
      <c r="G105" s="292">
        <f t="shared" si="56"/>
        <v>210</v>
      </c>
      <c r="H105" s="293"/>
      <c r="I105" s="293"/>
      <c r="J105" s="293"/>
      <c r="K105" s="293"/>
      <c r="L105" s="293"/>
      <c r="M105" s="293"/>
      <c r="N105" s="293"/>
      <c r="O105" s="292">
        <f t="shared" si="57"/>
        <v>210</v>
      </c>
      <c r="P105" s="293">
        <v>520</v>
      </c>
      <c r="Q105" s="292">
        <f t="shared" si="58"/>
        <v>-310</v>
      </c>
      <c r="R105" s="292">
        <f t="shared" si="59"/>
        <v>210</v>
      </c>
      <c r="S105" s="293"/>
      <c r="T105" s="293"/>
      <c r="U105" s="293"/>
      <c r="V105" s="293"/>
      <c r="W105" s="293">
        <v>100</v>
      </c>
      <c r="X105" s="293"/>
      <c r="Y105" s="293"/>
      <c r="Z105" s="292">
        <f t="shared" si="60"/>
        <v>310</v>
      </c>
      <c r="AA105" s="293"/>
      <c r="AB105" s="292">
        <f t="shared" si="52"/>
        <v>0</v>
      </c>
      <c r="AC105" s="292">
        <f t="shared" si="61"/>
        <v>210</v>
      </c>
      <c r="AD105" s="293"/>
      <c r="AE105" s="293"/>
      <c r="AF105" s="293"/>
      <c r="AG105" s="293"/>
      <c r="AH105" s="293"/>
      <c r="AI105" s="293"/>
      <c r="AJ105" s="293"/>
      <c r="AK105" s="292">
        <f t="shared" si="62"/>
        <v>210</v>
      </c>
      <c r="AL105" s="293">
        <v>420</v>
      </c>
      <c r="AM105" s="292">
        <f t="shared" si="53"/>
        <v>-210</v>
      </c>
      <c r="AN105" s="292">
        <f t="shared" si="65"/>
        <v>210</v>
      </c>
      <c r="AO105" s="293"/>
      <c r="AP105" s="293"/>
      <c r="AQ105" s="293"/>
      <c r="AR105" s="293"/>
      <c r="AS105" s="293"/>
      <c r="AT105" s="293"/>
      <c r="AU105" s="293"/>
      <c r="AV105" s="292">
        <f t="shared" si="63"/>
        <v>210</v>
      </c>
      <c r="AW105" s="293"/>
      <c r="AX105" s="292">
        <f t="shared" si="54"/>
        <v>0</v>
      </c>
      <c r="AY105" s="137" t="str">
        <f t="shared" si="64"/>
        <v>*</v>
      </c>
      <c r="BA105" s="143" t="str">
        <f t="shared" si="8"/>
        <v/>
      </c>
      <c r="BI105" s="143" t="str">
        <f>IF(BG105=0,"ок",IF(AX105&gt;=E105*12,"Год не платят",IF(AX105=E105*9,"3 кв. не платят",IF(AX105=E105*6,"2 кв. не платят",IF(AX105=E105*3,"Долг  за один кв.",IF(AX105&lt;R105,"Не оплачена доп.услуга","ok"))))))</f>
        <v>ок</v>
      </c>
    </row>
    <row r="106" spans="1:61" ht="12">
      <c r="A106" s="288">
        <v>103</v>
      </c>
      <c r="B106" s="289" t="s">
        <v>1328</v>
      </c>
      <c r="C106" s="290" t="s">
        <v>23</v>
      </c>
      <c r="D106" s="290"/>
      <c r="E106" s="291">
        <v>50</v>
      </c>
      <c r="F106" s="292">
        <v>0</v>
      </c>
      <c r="G106" s="292">
        <f t="shared" si="56"/>
        <v>150</v>
      </c>
      <c r="H106" s="293"/>
      <c r="I106" s="293"/>
      <c r="J106" s="293"/>
      <c r="K106" s="293"/>
      <c r="L106" s="293"/>
      <c r="M106" s="293"/>
      <c r="N106" s="293"/>
      <c r="O106" s="292">
        <f t="shared" si="57"/>
        <v>150</v>
      </c>
      <c r="P106" s="293"/>
      <c r="Q106" s="292">
        <f t="shared" si="58"/>
        <v>150</v>
      </c>
      <c r="R106" s="292">
        <f t="shared" si="59"/>
        <v>150</v>
      </c>
      <c r="S106" s="293"/>
      <c r="T106" s="293"/>
      <c r="U106" s="293"/>
      <c r="V106" s="293"/>
      <c r="W106" s="293"/>
      <c r="X106" s="293"/>
      <c r="Y106" s="293"/>
      <c r="Z106" s="292">
        <f t="shared" si="60"/>
        <v>150</v>
      </c>
      <c r="AA106" s="293"/>
      <c r="AB106" s="292">
        <f t="shared" si="52"/>
        <v>300</v>
      </c>
      <c r="AC106" s="292">
        <f t="shared" si="61"/>
        <v>150</v>
      </c>
      <c r="AD106" s="293"/>
      <c r="AE106" s="293"/>
      <c r="AF106" s="293"/>
      <c r="AG106" s="293"/>
      <c r="AH106" s="293"/>
      <c r="AI106" s="293"/>
      <c r="AJ106" s="293"/>
      <c r="AK106" s="292">
        <f t="shared" si="62"/>
        <v>150</v>
      </c>
      <c r="AL106" s="293">
        <v>600</v>
      </c>
      <c r="AM106" s="292">
        <f t="shared" si="53"/>
        <v>-150</v>
      </c>
      <c r="AN106" s="292">
        <f t="shared" si="65"/>
        <v>150</v>
      </c>
      <c r="AO106" s="293"/>
      <c r="AP106" s="293"/>
      <c r="AQ106" s="293"/>
      <c r="AR106" s="293"/>
      <c r="AS106" s="293"/>
      <c r="AT106" s="293"/>
      <c r="AU106" s="293"/>
      <c r="AV106" s="292">
        <f t="shared" si="63"/>
        <v>150</v>
      </c>
      <c r="AW106" s="293"/>
      <c r="AX106" s="292">
        <f t="shared" si="54"/>
        <v>0</v>
      </c>
      <c r="AY106" s="137" t="str">
        <f t="shared" si="64"/>
        <v>*</v>
      </c>
      <c r="BA106" s="143" t="str">
        <f t="shared" si="8"/>
        <v/>
      </c>
      <c r="BB106" s="204">
        <f>E106</f>
        <v>50</v>
      </c>
      <c r="BC106" s="204">
        <f>E106</f>
        <v>50</v>
      </c>
      <c r="BD106" s="204">
        <f>Q106</f>
        <v>150</v>
      </c>
      <c r="BE106" s="204">
        <f>AB106</f>
        <v>300</v>
      </c>
      <c r="BF106" s="204">
        <f>AM106</f>
        <v>-150</v>
      </c>
      <c r="BG106" s="204">
        <f>AX106</f>
        <v>0</v>
      </c>
      <c r="BI106" s="143" t="str">
        <f>IF(BG106=0,"ок",IF(AX106&gt;=E106*12,"Год не платят",IF(AX106=E106*9,"3 кв. не платят",IF(AX106=E106*6,"2 кв. не платят",IF(AX106=E106*3,"Долг  за один кв.",IF(AX106&lt;R106,"Не оплачена доп.услуга","ok"))))))</f>
        <v>ок</v>
      </c>
    </row>
    <row r="107" spans="1:61" ht="12">
      <c r="A107" s="288">
        <v>104</v>
      </c>
      <c r="B107" s="289" t="s">
        <v>1953</v>
      </c>
      <c r="C107" s="290" t="s">
        <v>14</v>
      </c>
      <c r="D107" s="290" t="s">
        <v>1976</v>
      </c>
      <c r="E107" s="291">
        <v>990</v>
      </c>
      <c r="F107" s="292"/>
      <c r="G107" s="292">
        <f t="shared" si="56"/>
        <v>2970</v>
      </c>
      <c r="H107" s="293"/>
      <c r="I107" s="293"/>
      <c r="J107" s="293"/>
      <c r="K107" s="293"/>
      <c r="L107" s="293"/>
      <c r="M107" s="293"/>
      <c r="N107" s="293"/>
      <c r="O107" s="292">
        <f t="shared" si="57"/>
        <v>2970</v>
      </c>
      <c r="P107" s="293">
        <v>16928</v>
      </c>
      <c r="Q107" s="292">
        <f t="shared" si="58"/>
        <v>-13958</v>
      </c>
      <c r="R107" s="292">
        <f t="shared" si="59"/>
        <v>2970</v>
      </c>
      <c r="S107" s="293"/>
      <c r="T107" s="293">
        <v>1071</v>
      </c>
      <c r="U107" s="293">
        <v>9817</v>
      </c>
      <c r="V107" s="293"/>
      <c r="W107" s="293">
        <v>100</v>
      </c>
      <c r="X107" s="293"/>
      <c r="Y107" s="293"/>
      <c r="Z107" s="292">
        <f t="shared" si="60"/>
        <v>13958</v>
      </c>
      <c r="AA107" s="293"/>
      <c r="AB107" s="292">
        <f t="shared" si="52"/>
        <v>0</v>
      </c>
      <c r="AC107" s="292">
        <f t="shared" si="61"/>
        <v>2970</v>
      </c>
      <c r="AD107" s="293"/>
      <c r="AE107" s="293"/>
      <c r="AF107" s="293"/>
      <c r="AG107" s="293"/>
      <c r="AH107" s="293"/>
      <c r="AI107" s="293"/>
      <c r="AJ107" s="293"/>
      <c r="AK107" s="292">
        <f t="shared" si="62"/>
        <v>2970</v>
      </c>
      <c r="AL107" s="293">
        <v>5940</v>
      </c>
      <c r="AM107" s="292">
        <f t="shared" si="53"/>
        <v>-2970</v>
      </c>
      <c r="AN107" s="292">
        <f t="shared" si="65"/>
        <v>2970</v>
      </c>
      <c r="AO107" s="293"/>
      <c r="AP107" s="293"/>
      <c r="AQ107" s="293"/>
      <c r="AR107" s="293"/>
      <c r="AS107" s="293"/>
      <c r="AT107" s="293"/>
      <c r="AU107" s="293"/>
      <c r="AV107" s="292">
        <f t="shared" si="63"/>
        <v>2970</v>
      </c>
      <c r="AW107" s="293"/>
      <c r="AX107" s="292">
        <f t="shared" si="54"/>
        <v>0</v>
      </c>
      <c r="AY107" s="137" t="str">
        <f t="shared" si="64"/>
        <v>*</v>
      </c>
      <c r="BA107" s="143" t="str">
        <f t="shared" si="8"/>
        <v/>
      </c>
      <c r="BC107" s="204">
        <f>E107</f>
        <v>990</v>
      </c>
      <c r="BD107" s="204">
        <f>Q107</f>
        <v>-13958</v>
      </c>
      <c r="BE107" s="204">
        <f>AB107</f>
        <v>0</v>
      </c>
      <c r="BF107" s="204">
        <f>AM107</f>
        <v>-2970</v>
      </c>
      <c r="BG107" s="204">
        <f>AX107</f>
        <v>0</v>
      </c>
      <c r="BI107" s="143" t="str">
        <f>IF(BG107=0,"ок",IF(AX107&gt;=E107*12,"Год не платят",IF(AX107=E107*9,"3 кв. не платят",IF(AX107=E107*6,"2 кв. не платят",IF(AX107=E107*3,"Долг  за один кв.",IF(AX107&lt;R107,"Не оплачена доп.услуга","ok"))))))</f>
        <v>ок</v>
      </c>
    </row>
    <row r="108" spans="1:61" ht="12">
      <c r="A108" s="288">
        <v>105</v>
      </c>
      <c r="B108" s="289" t="s">
        <v>181</v>
      </c>
      <c r="C108" s="290" t="s">
        <v>14</v>
      </c>
      <c r="D108" s="290" t="s">
        <v>183</v>
      </c>
      <c r="E108" s="291">
        <v>190</v>
      </c>
      <c r="F108" s="292">
        <v>570</v>
      </c>
      <c r="G108" s="292">
        <f t="shared" si="56"/>
        <v>570</v>
      </c>
      <c r="H108" s="293"/>
      <c r="I108" s="293"/>
      <c r="J108" s="293"/>
      <c r="K108" s="293"/>
      <c r="L108" s="293"/>
      <c r="M108" s="293"/>
      <c r="N108" s="293"/>
      <c r="O108" s="292">
        <f t="shared" si="57"/>
        <v>570</v>
      </c>
      <c r="P108" s="293">
        <v>1140</v>
      </c>
      <c r="Q108" s="292">
        <f t="shared" si="58"/>
        <v>0</v>
      </c>
      <c r="R108" s="292">
        <f t="shared" si="59"/>
        <v>570</v>
      </c>
      <c r="S108" s="293"/>
      <c r="T108" s="293"/>
      <c r="U108" s="293"/>
      <c r="V108" s="293"/>
      <c r="W108" s="293">
        <v>100</v>
      </c>
      <c r="X108" s="293"/>
      <c r="Y108" s="293"/>
      <c r="Z108" s="292">
        <f t="shared" si="60"/>
        <v>670</v>
      </c>
      <c r="AA108" s="293">
        <v>1240</v>
      </c>
      <c r="AB108" s="292">
        <f t="shared" si="52"/>
        <v>-570</v>
      </c>
      <c r="AC108" s="292">
        <f t="shared" si="61"/>
        <v>570</v>
      </c>
      <c r="AD108" s="293"/>
      <c r="AE108" s="293"/>
      <c r="AF108" s="293"/>
      <c r="AG108" s="293"/>
      <c r="AH108" s="293"/>
      <c r="AI108" s="293"/>
      <c r="AJ108" s="293"/>
      <c r="AK108" s="292">
        <f t="shared" si="62"/>
        <v>570</v>
      </c>
      <c r="AL108" s="293"/>
      <c r="AM108" s="292">
        <f t="shared" si="53"/>
        <v>0</v>
      </c>
      <c r="AN108" s="292">
        <f t="shared" si="65"/>
        <v>570</v>
      </c>
      <c r="AO108" s="293"/>
      <c r="AP108" s="293"/>
      <c r="AQ108" s="293"/>
      <c r="AR108" s="293"/>
      <c r="AS108" s="293"/>
      <c r="AT108" s="293"/>
      <c r="AU108" s="293"/>
      <c r="AV108" s="292">
        <f t="shared" si="63"/>
        <v>570</v>
      </c>
      <c r="AW108" s="293">
        <v>570</v>
      </c>
      <c r="AX108" s="292">
        <f t="shared" si="54"/>
        <v>0</v>
      </c>
      <c r="AY108" s="137" t="str">
        <f t="shared" si="64"/>
        <v>*</v>
      </c>
      <c r="BA108" s="143" t="str">
        <f t="shared" si="8"/>
        <v/>
      </c>
      <c r="BC108" s="204">
        <f>E108</f>
        <v>190</v>
      </c>
      <c r="BD108" s="204">
        <f>Q108</f>
        <v>0</v>
      </c>
      <c r="BE108" s="204">
        <f>AB108</f>
        <v>-570</v>
      </c>
      <c r="BF108" s="204">
        <f>AM108</f>
        <v>0</v>
      </c>
      <c r="BG108" s="204">
        <f>AX108</f>
        <v>0</v>
      </c>
      <c r="BI108" s="143" t="str">
        <f>IF(BG108=0,"ок",IF(AX108&gt;=E108*12,"Год не платят",IF(AX108=E108*9,"3 кв. не платят",IF(AX108=E108*6,"2 кв. не платят",IF(AX108=E108*3,"Долг  за один кв.",IF(AX108&lt;R108,"Не оплачена доп.услуга","ok"))))))</f>
        <v>ок</v>
      </c>
    </row>
    <row r="109" spans="1:61" ht="12">
      <c r="A109" s="288">
        <v>106</v>
      </c>
      <c r="B109" s="289" t="s">
        <v>2028</v>
      </c>
      <c r="C109" s="290" t="s">
        <v>23</v>
      </c>
      <c r="D109" s="290" t="s">
        <v>189</v>
      </c>
      <c r="E109" s="291">
        <v>95</v>
      </c>
      <c r="F109" s="292">
        <v>0</v>
      </c>
      <c r="G109" s="292">
        <f t="shared" si="56"/>
        <v>285</v>
      </c>
      <c r="H109" s="293"/>
      <c r="I109" s="293"/>
      <c r="J109" s="293"/>
      <c r="K109" s="293"/>
      <c r="L109" s="293"/>
      <c r="M109" s="293"/>
      <c r="N109" s="293"/>
      <c r="O109" s="292">
        <f t="shared" si="57"/>
        <v>285</v>
      </c>
      <c r="P109" s="293">
        <v>770</v>
      </c>
      <c r="Q109" s="292">
        <f t="shared" si="58"/>
        <v>-485</v>
      </c>
      <c r="R109" s="292">
        <f t="shared" si="59"/>
        <v>285</v>
      </c>
      <c r="S109" s="293"/>
      <c r="T109" s="293">
        <v>300</v>
      </c>
      <c r="U109" s="293"/>
      <c r="V109" s="293"/>
      <c r="W109" s="293">
        <v>100</v>
      </c>
      <c r="X109" s="293"/>
      <c r="Y109" s="293"/>
      <c r="Z109" s="292">
        <f t="shared" si="60"/>
        <v>685</v>
      </c>
      <c r="AA109" s="293">
        <v>200</v>
      </c>
      <c r="AB109" s="292">
        <f t="shared" si="52"/>
        <v>0</v>
      </c>
      <c r="AC109" s="292">
        <v>225</v>
      </c>
      <c r="AD109" s="293"/>
      <c r="AE109" s="293"/>
      <c r="AF109" s="293"/>
      <c r="AG109" s="293"/>
      <c r="AH109" s="293"/>
      <c r="AI109" s="293"/>
      <c r="AJ109" s="293">
        <v>500</v>
      </c>
      <c r="AK109" s="292">
        <f t="shared" si="62"/>
        <v>725</v>
      </c>
      <c r="AL109" s="293">
        <v>725</v>
      </c>
      <c r="AM109" s="292">
        <f t="shared" si="53"/>
        <v>0</v>
      </c>
      <c r="AN109" s="292"/>
      <c r="AO109" s="293"/>
      <c r="AP109" s="293"/>
      <c r="AQ109" s="293"/>
      <c r="AR109" s="293"/>
      <c r="AS109" s="293"/>
      <c r="AT109" s="293"/>
      <c r="AU109" s="293"/>
      <c r="AV109" s="292">
        <f t="shared" si="63"/>
        <v>0</v>
      </c>
      <c r="AW109" s="293"/>
      <c r="AX109" s="292">
        <f t="shared" si="54"/>
        <v>0</v>
      </c>
      <c r="AY109" s="137" t="str">
        <f t="shared" si="64"/>
        <v>*</v>
      </c>
      <c r="BA109" s="143" t="str">
        <f t="shared" si="8"/>
        <v>!!!</v>
      </c>
      <c r="BC109" s="204">
        <f>E109</f>
        <v>95</v>
      </c>
      <c r="BD109" s="204">
        <f>Q109</f>
        <v>-485</v>
      </c>
      <c r="BE109" s="204">
        <f>AB109</f>
        <v>0</v>
      </c>
      <c r="BF109" s="204">
        <f>AM109</f>
        <v>0</v>
      </c>
      <c r="BG109" s="204">
        <f>AX109</f>
        <v>0</v>
      </c>
      <c r="BI109" s="143" t="str">
        <f>IF(BG109=0,"ок",IF(AX109&gt;=E109*12,"Год не платят",IF(AX109=E109*9,"3 кв. не платят",IF(AX109=E109*6,"2 кв. не платят",IF(AX109=E109*3,"Долг  за один кв.",IF(AX109&lt;R109,"Не оплачена доп.услуга","ok"))))))</f>
        <v>ок</v>
      </c>
    </row>
    <row r="110" spans="1:61" ht="12">
      <c r="A110" s="288">
        <v>107</v>
      </c>
      <c r="B110" s="289" t="s">
        <v>190</v>
      </c>
      <c r="C110" s="290" t="s">
        <v>14</v>
      </c>
      <c r="D110" s="290" t="s">
        <v>192</v>
      </c>
      <c r="E110" s="291">
        <v>145</v>
      </c>
      <c r="F110" s="292">
        <v>435</v>
      </c>
      <c r="G110" s="292">
        <f t="shared" si="56"/>
        <v>435</v>
      </c>
      <c r="H110" s="293"/>
      <c r="I110" s="293"/>
      <c r="J110" s="293"/>
      <c r="K110" s="293"/>
      <c r="L110" s="293"/>
      <c r="M110" s="293"/>
      <c r="N110" s="293"/>
      <c r="O110" s="292">
        <f t="shared" si="57"/>
        <v>435</v>
      </c>
      <c r="P110" s="293">
        <v>870</v>
      </c>
      <c r="Q110" s="292">
        <f t="shared" si="58"/>
        <v>0</v>
      </c>
      <c r="R110" s="292">
        <f t="shared" si="59"/>
        <v>435</v>
      </c>
      <c r="S110" s="293"/>
      <c r="T110" s="293"/>
      <c r="U110" s="293"/>
      <c r="V110" s="293"/>
      <c r="W110" s="293">
        <v>100</v>
      </c>
      <c r="X110" s="293"/>
      <c r="Y110" s="293"/>
      <c r="Z110" s="292">
        <f t="shared" si="60"/>
        <v>535</v>
      </c>
      <c r="AA110" s="293">
        <v>535</v>
      </c>
      <c r="AB110" s="292">
        <f t="shared" si="52"/>
        <v>0</v>
      </c>
      <c r="AC110" s="292">
        <f>$E110*3</f>
        <v>435</v>
      </c>
      <c r="AD110" s="293"/>
      <c r="AE110" s="293"/>
      <c r="AF110" s="293"/>
      <c r="AG110" s="293"/>
      <c r="AH110" s="293"/>
      <c r="AI110" s="293"/>
      <c r="AJ110" s="293"/>
      <c r="AK110" s="292">
        <f t="shared" si="62"/>
        <v>435</v>
      </c>
      <c r="AL110" s="293"/>
      <c r="AM110" s="292">
        <f t="shared" si="53"/>
        <v>435</v>
      </c>
      <c r="AN110" s="292">
        <f t="shared" ref="AN110:AN124" si="66">$E110*3</f>
        <v>435</v>
      </c>
      <c r="AO110" s="293"/>
      <c r="AP110" s="293"/>
      <c r="AQ110" s="293"/>
      <c r="AR110" s="293"/>
      <c r="AS110" s="293"/>
      <c r="AT110" s="293"/>
      <c r="AU110" s="293"/>
      <c r="AV110" s="292">
        <f t="shared" si="63"/>
        <v>435</v>
      </c>
      <c r="AW110" s="293">
        <v>870</v>
      </c>
      <c r="AX110" s="292">
        <f t="shared" si="54"/>
        <v>0</v>
      </c>
      <c r="BA110" s="143" t="str">
        <f t="shared" si="8"/>
        <v/>
      </c>
    </row>
    <row r="111" spans="1:61" ht="12">
      <c r="A111" s="288">
        <v>108</v>
      </c>
      <c r="B111" s="289" t="s">
        <v>1551</v>
      </c>
      <c r="C111" s="290" t="s">
        <v>14</v>
      </c>
      <c r="D111" s="290"/>
      <c r="E111" s="291">
        <v>300</v>
      </c>
      <c r="F111" s="292">
        <v>0</v>
      </c>
      <c r="G111" s="292">
        <f t="shared" si="56"/>
        <v>900</v>
      </c>
      <c r="H111" s="293"/>
      <c r="I111" s="293"/>
      <c r="J111" s="293"/>
      <c r="K111" s="293"/>
      <c r="L111" s="293"/>
      <c r="M111" s="293"/>
      <c r="N111" s="293"/>
      <c r="O111" s="292">
        <f t="shared" si="57"/>
        <v>900</v>
      </c>
      <c r="P111" s="293">
        <v>900</v>
      </c>
      <c r="Q111" s="292">
        <f t="shared" si="58"/>
        <v>0</v>
      </c>
      <c r="R111" s="292">
        <f t="shared" si="59"/>
        <v>900</v>
      </c>
      <c r="S111" s="293"/>
      <c r="T111" s="293">
        <v>276</v>
      </c>
      <c r="U111" s="293"/>
      <c r="V111" s="293"/>
      <c r="W111" s="293"/>
      <c r="X111" s="293"/>
      <c r="Y111" s="293"/>
      <c r="Z111" s="292">
        <f t="shared" si="60"/>
        <v>1176</v>
      </c>
      <c r="AA111" s="293">
        <v>2076</v>
      </c>
      <c r="AB111" s="292">
        <f t="shared" si="52"/>
        <v>-900</v>
      </c>
      <c r="AC111" s="292">
        <f>$E111*3</f>
        <v>900</v>
      </c>
      <c r="AD111" s="293">
        <v>50</v>
      </c>
      <c r="AE111" s="293"/>
      <c r="AF111" s="293"/>
      <c r="AG111" s="293"/>
      <c r="AH111" s="293"/>
      <c r="AI111" s="293"/>
      <c r="AJ111" s="293"/>
      <c r="AK111" s="292">
        <f t="shared" si="62"/>
        <v>950</v>
      </c>
      <c r="AL111" s="293"/>
      <c r="AM111" s="292">
        <f t="shared" si="53"/>
        <v>50</v>
      </c>
      <c r="AN111" s="292">
        <f t="shared" si="66"/>
        <v>900</v>
      </c>
      <c r="AO111" s="293"/>
      <c r="AP111" s="293"/>
      <c r="AQ111" s="293"/>
      <c r="AR111" s="293"/>
      <c r="AS111" s="293"/>
      <c r="AT111" s="293"/>
      <c r="AU111" s="293"/>
      <c r="AV111" s="292">
        <f t="shared" si="63"/>
        <v>900</v>
      </c>
      <c r="AW111" s="293">
        <v>950</v>
      </c>
      <c r="AX111" s="292">
        <f t="shared" si="54"/>
        <v>0</v>
      </c>
      <c r="BA111" s="143" t="str">
        <f t="shared" si="8"/>
        <v/>
      </c>
    </row>
    <row r="112" spans="1:61" ht="12">
      <c r="A112" s="288">
        <v>109</v>
      </c>
      <c r="B112" s="289" t="s">
        <v>1573</v>
      </c>
      <c r="C112" s="290" t="s">
        <v>23</v>
      </c>
      <c r="D112" s="290"/>
      <c r="E112" s="291">
        <v>140</v>
      </c>
      <c r="F112" s="292">
        <v>0</v>
      </c>
      <c r="G112" s="292">
        <f t="shared" si="56"/>
        <v>420</v>
      </c>
      <c r="H112" s="293"/>
      <c r="I112" s="293">
        <v>100</v>
      </c>
      <c r="J112" s="293"/>
      <c r="K112" s="293"/>
      <c r="L112" s="293"/>
      <c r="M112" s="293"/>
      <c r="N112" s="293"/>
      <c r="O112" s="292">
        <f t="shared" si="57"/>
        <v>520</v>
      </c>
      <c r="P112" s="293">
        <v>2047</v>
      </c>
      <c r="Q112" s="292">
        <f t="shared" si="58"/>
        <v>-1527</v>
      </c>
      <c r="R112" s="292">
        <f t="shared" si="59"/>
        <v>420</v>
      </c>
      <c r="S112" s="293"/>
      <c r="T112" s="293"/>
      <c r="U112" s="293">
        <v>117</v>
      </c>
      <c r="V112" s="293"/>
      <c r="W112" s="293">
        <v>100</v>
      </c>
      <c r="X112" s="293"/>
      <c r="Y112" s="293">
        <v>50</v>
      </c>
      <c r="Z112" s="292">
        <f t="shared" si="60"/>
        <v>687</v>
      </c>
      <c r="AA112" s="293"/>
      <c r="AB112" s="292">
        <f t="shared" si="52"/>
        <v>-840</v>
      </c>
      <c r="AC112" s="292">
        <f>$E112*3</f>
        <v>420</v>
      </c>
      <c r="AD112" s="293"/>
      <c r="AE112" s="293"/>
      <c r="AF112" s="293"/>
      <c r="AG112" s="293"/>
      <c r="AH112" s="293"/>
      <c r="AI112" s="293"/>
      <c r="AJ112" s="293"/>
      <c r="AK112" s="292">
        <f t="shared" si="62"/>
        <v>420</v>
      </c>
      <c r="AL112" s="293"/>
      <c r="AM112" s="292">
        <f t="shared" si="53"/>
        <v>-420</v>
      </c>
      <c r="AN112" s="292">
        <f t="shared" si="66"/>
        <v>420</v>
      </c>
      <c r="AO112" s="293"/>
      <c r="AP112" s="293"/>
      <c r="AQ112" s="293"/>
      <c r="AR112" s="293"/>
      <c r="AS112" s="293"/>
      <c r="AT112" s="293"/>
      <c r="AU112" s="293"/>
      <c r="AV112" s="292">
        <f t="shared" si="63"/>
        <v>420</v>
      </c>
      <c r="AW112" s="293"/>
      <c r="AX112" s="292">
        <f t="shared" si="54"/>
        <v>0</v>
      </c>
      <c r="AY112" s="137" t="str">
        <f t="shared" ref="AY112:AY123" si="67">IF(AX112=0,"*","")</f>
        <v>*</v>
      </c>
      <c r="BA112" s="143" t="str">
        <f t="shared" si="8"/>
        <v/>
      </c>
    </row>
    <row r="113" spans="1:53" ht="12">
      <c r="A113" s="288">
        <v>110</v>
      </c>
      <c r="B113" s="289" t="s">
        <v>1320</v>
      </c>
      <c r="C113" s="290" t="s">
        <v>23</v>
      </c>
      <c r="D113" s="290" t="s">
        <v>1321</v>
      </c>
      <c r="E113" s="291">
        <v>250</v>
      </c>
      <c r="F113" s="292">
        <v>-50</v>
      </c>
      <c r="G113" s="292">
        <f t="shared" si="56"/>
        <v>750</v>
      </c>
      <c r="H113" s="293">
        <v>50</v>
      </c>
      <c r="I113" s="293"/>
      <c r="J113" s="293">
        <v>2167</v>
      </c>
      <c r="K113" s="293"/>
      <c r="L113" s="293">
        <v>100</v>
      </c>
      <c r="M113" s="293"/>
      <c r="N113" s="293"/>
      <c r="O113" s="292">
        <f t="shared" si="57"/>
        <v>3067</v>
      </c>
      <c r="P113" s="293">
        <v>5267</v>
      </c>
      <c r="Q113" s="292">
        <f t="shared" si="58"/>
        <v>-2250</v>
      </c>
      <c r="R113" s="292">
        <f t="shared" si="59"/>
        <v>750</v>
      </c>
      <c r="S113" s="293"/>
      <c r="T113" s="293"/>
      <c r="U113" s="293"/>
      <c r="V113" s="293"/>
      <c r="W113" s="293"/>
      <c r="X113" s="293"/>
      <c r="Y113" s="293"/>
      <c r="Z113" s="292">
        <f t="shared" si="60"/>
        <v>750</v>
      </c>
      <c r="AA113" s="293"/>
      <c r="AB113" s="292">
        <f t="shared" si="52"/>
        <v>-1500</v>
      </c>
      <c r="AC113" s="292">
        <f>$E113*3</f>
        <v>750</v>
      </c>
      <c r="AD113" s="293"/>
      <c r="AE113" s="293"/>
      <c r="AF113" s="293"/>
      <c r="AG113" s="293"/>
      <c r="AH113" s="293"/>
      <c r="AI113" s="293"/>
      <c r="AJ113" s="293"/>
      <c r="AK113" s="292">
        <f t="shared" si="62"/>
        <v>750</v>
      </c>
      <c r="AL113" s="293"/>
      <c r="AM113" s="292">
        <f t="shared" si="53"/>
        <v>-750</v>
      </c>
      <c r="AN113" s="292">
        <f t="shared" si="66"/>
        <v>750</v>
      </c>
      <c r="AO113" s="293"/>
      <c r="AP113" s="293"/>
      <c r="AQ113" s="293"/>
      <c r="AR113" s="293"/>
      <c r="AS113" s="293"/>
      <c r="AT113" s="293"/>
      <c r="AU113" s="293"/>
      <c r="AV113" s="292">
        <f t="shared" si="63"/>
        <v>750</v>
      </c>
      <c r="AW113" s="293"/>
      <c r="AX113" s="292">
        <f t="shared" si="54"/>
        <v>0</v>
      </c>
      <c r="AY113" s="137" t="str">
        <f t="shared" si="67"/>
        <v>*</v>
      </c>
      <c r="BA113" s="143" t="str">
        <f t="shared" si="8"/>
        <v/>
      </c>
    </row>
    <row r="114" spans="1:53" ht="12">
      <c r="A114" s="288">
        <v>111</v>
      </c>
      <c r="B114" s="289" t="s">
        <v>193</v>
      </c>
      <c r="C114" s="290" t="s">
        <v>14</v>
      </c>
      <c r="D114" s="290" t="s">
        <v>195</v>
      </c>
      <c r="E114" s="291">
        <v>95</v>
      </c>
      <c r="F114" s="292">
        <v>0</v>
      </c>
      <c r="G114" s="292">
        <f t="shared" si="56"/>
        <v>285</v>
      </c>
      <c r="H114" s="293"/>
      <c r="I114" s="293"/>
      <c r="J114" s="293"/>
      <c r="K114" s="293"/>
      <c r="L114" s="293"/>
      <c r="M114" s="293"/>
      <c r="N114" s="293"/>
      <c r="O114" s="292">
        <f t="shared" si="57"/>
        <v>285</v>
      </c>
      <c r="P114" s="293">
        <v>1140</v>
      </c>
      <c r="Q114" s="292">
        <f t="shared" si="58"/>
        <v>-855</v>
      </c>
      <c r="R114" s="292">
        <f t="shared" si="59"/>
        <v>285</v>
      </c>
      <c r="S114" s="293"/>
      <c r="T114" s="293"/>
      <c r="U114" s="293"/>
      <c r="V114" s="293"/>
      <c r="W114" s="293"/>
      <c r="X114" s="293"/>
      <c r="Y114" s="293"/>
      <c r="Z114" s="292">
        <f t="shared" si="60"/>
        <v>285</v>
      </c>
      <c r="AA114" s="293"/>
      <c r="AB114" s="292">
        <f t="shared" si="52"/>
        <v>-570</v>
      </c>
      <c r="AC114" s="292">
        <f>$E114*3</f>
        <v>285</v>
      </c>
      <c r="AD114" s="293"/>
      <c r="AE114" s="293"/>
      <c r="AF114" s="293"/>
      <c r="AG114" s="293"/>
      <c r="AH114" s="293"/>
      <c r="AI114" s="293"/>
      <c r="AJ114" s="293"/>
      <c r="AK114" s="292">
        <f t="shared" si="62"/>
        <v>285</v>
      </c>
      <c r="AL114" s="293"/>
      <c r="AM114" s="292">
        <f t="shared" si="53"/>
        <v>-285</v>
      </c>
      <c r="AN114" s="292">
        <f t="shared" si="66"/>
        <v>285</v>
      </c>
      <c r="AO114" s="293"/>
      <c r="AP114" s="293"/>
      <c r="AQ114" s="293"/>
      <c r="AR114" s="293"/>
      <c r="AS114" s="293"/>
      <c r="AT114" s="293"/>
      <c r="AU114" s="293"/>
      <c r="AV114" s="292">
        <f t="shared" si="63"/>
        <v>285</v>
      </c>
      <c r="AW114" s="293"/>
      <c r="AX114" s="292">
        <f t="shared" si="54"/>
        <v>0</v>
      </c>
      <c r="AY114" s="137" t="str">
        <f t="shared" si="67"/>
        <v>*</v>
      </c>
      <c r="BA114" s="143" t="str">
        <f t="shared" si="8"/>
        <v/>
      </c>
    </row>
    <row r="115" spans="1:53" ht="12">
      <c r="A115" s="288">
        <v>112</v>
      </c>
      <c r="B115" s="289" t="s">
        <v>198</v>
      </c>
      <c r="C115" s="290" t="s">
        <v>14</v>
      </c>
      <c r="D115" s="290" t="s">
        <v>2031</v>
      </c>
      <c r="E115" s="291">
        <v>200</v>
      </c>
      <c r="F115" s="292">
        <v>0</v>
      </c>
      <c r="G115" s="292"/>
      <c r="H115" s="293"/>
      <c r="I115" s="293"/>
      <c r="J115" s="293"/>
      <c r="K115" s="293"/>
      <c r="L115" s="293"/>
      <c r="M115" s="293"/>
      <c r="N115" s="293"/>
      <c r="O115" s="292">
        <f t="shared" si="57"/>
        <v>0</v>
      </c>
      <c r="P115" s="293"/>
      <c r="Q115" s="292">
        <f t="shared" si="58"/>
        <v>0</v>
      </c>
      <c r="R115" s="292"/>
      <c r="S115" s="293"/>
      <c r="T115" s="293"/>
      <c r="U115" s="293"/>
      <c r="V115" s="293"/>
      <c r="W115" s="293"/>
      <c r="X115" s="293"/>
      <c r="Y115" s="293"/>
      <c r="Z115" s="292">
        <f t="shared" si="60"/>
        <v>0</v>
      </c>
      <c r="AA115" s="293"/>
      <c r="AB115" s="292">
        <f t="shared" si="52"/>
        <v>0</v>
      </c>
      <c r="AC115" s="292">
        <v>200</v>
      </c>
      <c r="AD115" s="293"/>
      <c r="AE115" s="293"/>
      <c r="AF115" s="293"/>
      <c r="AG115" s="293"/>
      <c r="AH115" s="293"/>
      <c r="AI115" s="293"/>
      <c r="AJ115" s="293">
        <v>2000</v>
      </c>
      <c r="AK115" s="292">
        <f t="shared" si="62"/>
        <v>2200</v>
      </c>
      <c r="AL115" s="293">
        <v>5200</v>
      </c>
      <c r="AM115" s="292">
        <f t="shared" si="53"/>
        <v>-3000</v>
      </c>
      <c r="AN115" s="292">
        <f t="shared" si="66"/>
        <v>600</v>
      </c>
      <c r="AO115" s="293"/>
      <c r="AP115" s="293"/>
      <c r="AQ115" s="293"/>
      <c r="AR115" s="293"/>
      <c r="AS115" s="293"/>
      <c r="AT115" s="293"/>
      <c r="AU115" s="293"/>
      <c r="AV115" s="292">
        <f t="shared" si="63"/>
        <v>600</v>
      </c>
      <c r="AW115" s="293"/>
      <c r="AX115" s="292">
        <f t="shared" si="54"/>
        <v>-2400</v>
      </c>
      <c r="BA115" s="143" t="str">
        <f t="shared" si="8"/>
        <v>!!!</v>
      </c>
    </row>
    <row r="116" spans="1:53" ht="12">
      <c r="A116" s="288">
        <v>113</v>
      </c>
      <c r="B116" s="294" t="s">
        <v>201</v>
      </c>
      <c r="C116" s="290" t="s">
        <v>10</v>
      </c>
      <c r="D116" s="290" t="s">
        <v>203</v>
      </c>
      <c r="E116" s="295">
        <v>230</v>
      </c>
      <c r="F116" s="292">
        <v>0</v>
      </c>
      <c r="G116" s="292">
        <f t="shared" ref="G116:G127" si="68">E116*3</f>
        <v>690</v>
      </c>
      <c r="H116" s="293"/>
      <c r="I116" s="293"/>
      <c r="J116" s="293"/>
      <c r="K116" s="293"/>
      <c r="L116" s="293"/>
      <c r="M116" s="293"/>
      <c r="N116" s="293"/>
      <c r="O116" s="292">
        <f t="shared" si="57"/>
        <v>690</v>
      </c>
      <c r="P116" s="293"/>
      <c r="Q116" s="292">
        <f t="shared" si="58"/>
        <v>690</v>
      </c>
      <c r="R116" s="292">
        <f t="shared" ref="R116:R127" si="69">E116*3</f>
        <v>690</v>
      </c>
      <c r="S116" s="293"/>
      <c r="T116" s="293"/>
      <c r="U116" s="293"/>
      <c r="V116" s="293"/>
      <c r="W116" s="293"/>
      <c r="X116" s="293"/>
      <c r="Y116" s="293"/>
      <c r="Z116" s="292">
        <f t="shared" si="60"/>
        <v>690</v>
      </c>
      <c r="AA116" s="293">
        <v>2760</v>
      </c>
      <c r="AB116" s="292">
        <f t="shared" si="52"/>
        <v>-1380</v>
      </c>
      <c r="AC116" s="292">
        <f t="shared" ref="AC116:AC124" si="70">$E116*3</f>
        <v>690</v>
      </c>
      <c r="AD116" s="293"/>
      <c r="AE116" s="293"/>
      <c r="AF116" s="293"/>
      <c r="AG116" s="293"/>
      <c r="AH116" s="293"/>
      <c r="AI116" s="293"/>
      <c r="AJ116" s="293"/>
      <c r="AK116" s="292">
        <f t="shared" si="62"/>
        <v>690</v>
      </c>
      <c r="AL116" s="293"/>
      <c r="AM116" s="292">
        <f t="shared" si="53"/>
        <v>-690</v>
      </c>
      <c r="AN116" s="292">
        <f t="shared" si="66"/>
        <v>690</v>
      </c>
      <c r="AO116" s="293"/>
      <c r="AP116" s="293"/>
      <c r="AQ116" s="293"/>
      <c r="AR116" s="293"/>
      <c r="AS116" s="293"/>
      <c r="AT116" s="293"/>
      <c r="AU116" s="293"/>
      <c r="AV116" s="292">
        <f t="shared" si="63"/>
        <v>690</v>
      </c>
      <c r="AW116" s="293"/>
      <c r="AX116" s="292">
        <f t="shared" si="54"/>
        <v>0</v>
      </c>
      <c r="AY116" s="137" t="str">
        <f t="shared" si="67"/>
        <v>*</v>
      </c>
      <c r="BA116" s="143" t="str">
        <f t="shared" si="8"/>
        <v/>
      </c>
    </row>
    <row r="117" spans="1:53" ht="12">
      <c r="A117" s="288">
        <v>114</v>
      </c>
      <c r="B117" s="289" t="s">
        <v>1552</v>
      </c>
      <c r="C117" s="290" t="s">
        <v>23</v>
      </c>
      <c r="D117" s="290"/>
      <c r="E117" s="291">
        <v>40</v>
      </c>
      <c r="F117" s="292">
        <v>0</v>
      </c>
      <c r="G117" s="292">
        <f t="shared" si="68"/>
        <v>120</v>
      </c>
      <c r="H117" s="293"/>
      <c r="I117" s="293"/>
      <c r="J117" s="293"/>
      <c r="K117" s="293"/>
      <c r="L117" s="293"/>
      <c r="M117" s="293"/>
      <c r="N117" s="293"/>
      <c r="O117" s="292">
        <f t="shared" si="57"/>
        <v>120</v>
      </c>
      <c r="P117" s="293"/>
      <c r="Q117" s="292">
        <f t="shared" si="58"/>
        <v>120</v>
      </c>
      <c r="R117" s="292">
        <f t="shared" si="69"/>
        <v>120</v>
      </c>
      <c r="S117" s="293"/>
      <c r="T117" s="293"/>
      <c r="U117" s="293"/>
      <c r="V117" s="293"/>
      <c r="W117" s="293"/>
      <c r="X117" s="293"/>
      <c r="Y117" s="293"/>
      <c r="Z117" s="292">
        <f t="shared" si="60"/>
        <v>120</v>
      </c>
      <c r="AA117" s="293">
        <v>480</v>
      </c>
      <c r="AB117" s="292">
        <f t="shared" si="52"/>
        <v>-240</v>
      </c>
      <c r="AC117" s="292">
        <f t="shared" si="70"/>
        <v>120</v>
      </c>
      <c r="AD117" s="293"/>
      <c r="AE117" s="293"/>
      <c r="AF117" s="293"/>
      <c r="AG117" s="293"/>
      <c r="AH117" s="293"/>
      <c r="AI117" s="293"/>
      <c r="AJ117" s="293"/>
      <c r="AK117" s="292">
        <f t="shared" si="62"/>
        <v>120</v>
      </c>
      <c r="AL117" s="293"/>
      <c r="AM117" s="292">
        <f t="shared" si="53"/>
        <v>-120</v>
      </c>
      <c r="AN117" s="292">
        <f t="shared" si="66"/>
        <v>120</v>
      </c>
      <c r="AO117" s="293"/>
      <c r="AP117" s="293"/>
      <c r="AQ117" s="293"/>
      <c r="AR117" s="293"/>
      <c r="AS117" s="293"/>
      <c r="AT117" s="293"/>
      <c r="AU117" s="293"/>
      <c r="AV117" s="292">
        <f t="shared" si="63"/>
        <v>120</v>
      </c>
      <c r="AW117" s="293"/>
      <c r="AX117" s="292">
        <f t="shared" si="54"/>
        <v>0</v>
      </c>
      <c r="AY117" s="137" t="str">
        <f t="shared" si="67"/>
        <v>*</v>
      </c>
      <c r="BA117" s="143" t="str">
        <f t="shared" si="8"/>
        <v/>
      </c>
    </row>
    <row r="118" spans="1:53" ht="12">
      <c r="A118" s="288">
        <v>115</v>
      </c>
      <c r="B118" s="289" t="s">
        <v>206</v>
      </c>
      <c r="C118" s="290" t="s">
        <v>23</v>
      </c>
      <c r="D118" s="290" t="s">
        <v>208</v>
      </c>
      <c r="E118" s="291">
        <v>85</v>
      </c>
      <c r="F118" s="292">
        <v>0</v>
      </c>
      <c r="G118" s="292">
        <f t="shared" si="68"/>
        <v>255</v>
      </c>
      <c r="H118" s="293"/>
      <c r="I118" s="293"/>
      <c r="J118" s="293"/>
      <c r="K118" s="293"/>
      <c r="L118" s="293"/>
      <c r="M118" s="293"/>
      <c r="N118" s="293"/>
      <c r="O118" s="292">
        <f t="shared" si="57"/>
        <v>255</v>
      </c>
      <c r="P118" s="293">
        <v>1020</v>
      </c>
      <c r="Q118" s="292">
        <f t="shared" si="58"/>
        <v>-765</v>
      </c>
      <c r="R118" s="292">
        <f t="shared" si="69"/>
        <v>255</v>
      </c>
      <c r="S118" s="293"/>
      <c r="T118" s="293"/>
      <c r="U118" s="293"/>
      <c r="V118" s="293"/>
      <c r="W118" s="293"/>
      <c r="X118" s="293"/>
      <c r="Y118" s="293"/>
      <c r="Z118" s="292">
        <f t="shared" si="60"/>
        <v>255</v>
      </c>
      <c r="AA118" s="293"/>
      <c r="AB118" s="292">
        <f t="shared" si="52"/>
        <v>-510</v>
      </c>
      <c r="AC118" s="292">
        <f t="shared" si="70"/>
        <v>255</v>
      </c>
      <c r="AD118" s="293"/>
      <c r="AE118" s="293"/>
      <c r="AF118" s="293"/>
      <c r="AG118" s="293"/>
      <c r="AH118" s="293"/>
      <c r="AI118" s="293"/>
      <c r="AJ118" s="293"/>
      <c r="AK118" s="292">
        <f t="shared" si="62"/>
        <v>255</v>
      </c>
      <c r="AL118" s="293"/>
      <c r="AM118" s="292">
        <f t="shared" si="53"/>
        <v>-255</v>
      </c>
      <c r="AN118" s="292">
        <f t="shared" si="66"/>
        <v>255</v>
      </c>
      <c r="AO118" s="293"/>
      <c r="AP118" s="293"/>
      <c r="AQ118" s="293"/>
      <c r="AR118" s="293"/>
      <c r="AS118" s="293"/>
      <c r="AT118" s="293"/>
      <c r="AU118" s="293"/>
      <c r="AV118" s="292">
        <f t="shared" si="63"/>
        <v>255</v>
      </c>
      <c r="AW118" s="293"/>
      <c r="AX118" s="292">
        <f t="shared" si="54"/>
        <v>0</v>
      </c>
      <c r="AY118" s="137" t="str">
        <f t="shared" si="67"/>
        <v>*</v>
      </c>
      <c r="BA118" s="143" t="str">
        <f t="shared" si="8"/>
        <v/>
      </c>
    </row>
    <row r="119" spans="1:53" ht="12">
      <c r="A119" s="288">
        <v>116</v>
      </c>
      <c r="B119" s="289" t="s">
        <v>1398</v>
      </c>
      <c r="C119" s="290" t="s">
        <v>23</v>
      </c>
      <c r="D119" s="290"/>
      <c r="E119" s="291">
        <v>50</v>
      </c>
      <c r="F119" s="292">
        <v>0</v>
      </c>
      <c r="G119" s="292">
        <f t="shared" si="68"/>
        <v>150</v>
      </c>
      <c r="H119" s="293"/>
      <c r="I119" s="293"/>
      <c r="J119" s="293"/>
      <c r="K119" s="293"/>
      <c r="L119" s="293"/>
      <c r="M119" s="293"/>
      <c r="N119" s="293"/>
      <c r="O119" s="292">
        <f t="shared" si="57"/>
        <v>150</v>
      </c>
      <c r="P119" s="293">
        <v>600</v>
      </c>
      <c r="Q119" s="292">
        <f t="shared" si="58"/>
        <v>-450</v>
      </c>
      <c r="R119" s="292">
        <f t="shared" si="69"/>
        <v>150</v>
      </c>
      <c r="S119" s="293"/>
      <c r="T119" s="293"/>
      <c r="U119" s="293"/>
      <c r="V119" s="293"/>
      <c r="W119" s="293"/>
      <c r="X119" s="293"/>
      <c r="Y119" s="293"/>
      <c r="Z119" s="292">
        <f t="shared" si="60"/>
        <v>150</v>
      </c>
      <c r="AA119" s="293"/>
      <c r="AB119" s="292">
        <f t="shared" si="52"/>
        <v>-300</v>
      </c>
      <c r="AC119" s="292">
        <f t="shared" si="70"/>
        <v>150</v>
      </c>
      <c r="AD119" s="293"/>
      <c r="AE119" s="293"/>
      <c r="AF119" s="293"/>
      <c r="AG119" s="293"/>
      <c r="AH119" s="293"/>
      <c r="AI119" s="293"/>
      <c r="AJ119" s="293"/>
      <c r="AK119" s="292">
        <f t="shared" si="62"/>
        <v>150</v>
      </c>
      <c r="AL119" s="293"/>
      <c r="AM119" s="292">
        <f t="shared" si="53"/>
        <v>-150</v>
      </c>
      <c r="AN119" s="292">
        <f t="shared" si="66"/>
        <v>150</v>
      </c>
      <c r="AO119" s="293"/>
      <c r="AP119" s="293"/>
      <c r="AQ119" s="293"/>
      <c r="AR119" s="293"/>
      <c r="AS119" s="293"/>
      <c r="AT119" s="293"/>
      <c r="AU119" s="293"/>
      <c r="AV119" s="292">
        <f t="shared" si="63"/>
        <v>150</v>
      </c>
      <c r="AW119" s="293"/>
      <c r="AX119" s="292">
        <f t="shared" si="54"/>
        <v>0</v>
      </c>
      <c r="AY119" s="137" t="str">
        <f t="shared" si="67"/>
        <v>*</v>
      </c>
      <c r="BA119" s="143" t="str">
        <f t="shared" si="8"/>
        <v/>
      </c>
    </row>
    <row r="120" spans="1:53" ht="12">
      <c r="A120" s="288">
        <v>117</v>
      </c>
      <c r="B120" s="289" t="s">
        <v>212</v>
      </c>
      <c r="C120" s="290" t="s">
        <v>14</v>
      </c>
      <c r="D120" s="290" t="s">
        <v>214</v>
      </c>
      <c r="E120" s="291">
        <v>150</v>
      </c>
      <c r="F120" s="292">
        <v>1850</v>
      </c>
      <c r="G120" s="292">
        <f t="shared" si="68"/>
        <v>450</v>
      </c>
      <c r="H120" s="293"/>
      <c r="I120" s="293"/>
      <c r="J120" s="293"/>
      <c r="K120" s="293"/>
      <c r="L120" s="293"/>
      <c r="M120" s="293"/>
      <c r="N120" s="293"/>
      <c r="O120" s="292">
        <f t="shared" si="57"/>
        <v>450</v>
      </c>
      <c r="P120" s="293"/>
      <c r="Q120" s="292">
        <f t="shared" si="58"/>
        <v>2300</v>
      </c>
      <c r="R120" s="292">
        <f t="shared" si="69"/>
        <v>450</v>
      </c>
      <c r="S120" s="293"/>
      <c r="T120" s="293"/>
      <c r="U120" s="293"/>
      <c r="V120" s="293"/>
      <c r="W120" s="293"/>
      <c r="X120" s="293"/>
      <c r="Y120" s="293"/>
      <c r="Z120" s="292">
        <f t="shared" si="60"/>
        <v>450</v>
      </c>
      <c r="AA120" s="293"/>
      <c r="AB120" s="292">
        <f t="shared" ref="AB120:AB144" si="71">Q120+Z120-AA120</f>
        <v>2750</v>
      </c>
      <c r="AC120" s="292">
        <f t="shared" si="70"/>
        <v>450</v>
      </c>
      <c r="AD120" s="293"/>
      <c r="AE120" s="293"/>
      <c r="AF120" s="293"/>
      <c r="AG120" s="293"/>
      <c r="AH120" s="293"/>
      <c r="AI120" s="293"/>
      <c r="AJ120" s="293"/>
      <c r="AK120" s="292">
        <f t="shared" si="62"/>
        <v>450</v>
      </c>
      <c r="AL120" s="293"/>
      <c r="AM120" s="292">
        <f t="shared" ref="AM120:AM144" si="72">AB120+AK120-AL120</f>
        <v>3200</v>
      </c>
      <c r="AN120" s="292">
        <f t="shared" si="66"/>
        <v>450</v>
      </c>
      <c r="AO120" s="293"/>
      <c r="AP120" s="293"/>
      <c r="AQ120" s="293"/>
      <c r="AR120" s="293"/>
      <c r="AS120" s="293"/>
      <c r="AT120" s="293"/>
      <c r="AU120" s="293"/>
      <c r="AV120" s="292">
        <f t="shared" si="63"/>
        <v>450</v>
      </c>
      <c r="AW120" s="293"/>
      <c r="AX120" s="292">
        <f t="shared" ref="AX120:AX144" si="73">AM120+AV120-AW120</f>
        <v>3650</v>
      </c>
      <c r="AY120" s="137" t="str">
        <f t="shared" si="67"/>
        <v/>
      </c>
      <c r="BA120" s="143" t="str">
        <f t="shared" si="8"/>
        <v/>
      </c>
    </row>
    <row r="121" spans="1:53" ht="12">
      <c r="A121" s="288">
        <v>118</v>
      </c>
      <c r="B121" s="301" t="s">
        <v>1518</v>
      </c>
      <c r="C121" s="290" t="s">
        <v>23</v>
      </c>
      <c r="D121" s="302"/>
      <c r="E121" s="291">
        <v>50</v>
      </c>
      <c r="F121" s="303">
        <v>0</v>
      </c>
      <c r="G121" s="292">
        <f t="shared" si="68"/>
        <v>150</v>
      </c>
      <c r="H121" s="293"/>
      <c r="I121" s="293"/>
      <c r="J121" s="293"/>
      <c r="K121" s="293"/>
      <c r="L121" s="293"/>
      <c r="M121" s="293"/>
      <c r="N121" s="293"/>
      <c r="O121" s="292">
        <f t="shared" si="57"/>
        <v>150</v>
      </c>
      <c r="P121" s="293"/>
      <c r="Q121" s="292">
        <f t="shared" si="58"/>
        <v>150</v>
      </c>
      <c r="R121" s="292">
        <f t="shared" si="69"/>
        <v>150</v>
      </c>
      <c r="S121" s="293"/>
      <c r="T121" s="293"/>
      <c r="U121" s="293"/>
      <c r="V121" s="293"/>
      <c r="W121" s="293"/>
      <c r="X121" s="293"/>
      <c r="Y121" s="293"/>
      <c r="Z121" s="292">
        <f t="shared" si="60"/>
        <v>150</v>
      </c>
      <c r="AA121" s="293"/>
      <c r="AB121" s="292">
        <f t="shared" si="71"/>
        <v>300</v>
      </c>
      <c r="AC121" s="292">
        <f t="shared" si="70"/>
        <v>150</v>
      </c>
      <c r="AD121" s="293"/>
      <c r="AE121" s="293"/>
      <c r="AF121" s="293"/>
      <c r="AG121" s="293"/>
      <c r="AH121" s="293"/>
      <c r="AI121" s="293"/>
      <c r="AJ121" s="293"/>
      <c r="AK121" s="292">
        <f t="shared" si="62"/>
        <v>150</v>
      </c>
      <c r="AL121" s="293">
        <v>600</v>
      </c>
      <c r="AM121" s="292">
        <f t="shared" si="72"/>
        <v>-150</v>
      </c>
      <c r="AN121" s="292">
        <f t="shared" si="66"/>
        <v>150</v>
      </c>
      <c r="AO121" s="293"/>
      <c r="AP121" s="293"/>
      <c r="AQ121" s="293"/>
      <c r="AR121" s="293"/>
      <c r="AS121" s="293"/>
      <c r="AT121" s="293"/>
      <c r="AU121" s="293"/>
      <c r="AV121" s="292">
        <f t="shared" si="63"/>
        <v>150</v>
      </c>
      <c r="AW121" s="293"/>
      <c r="AX121" s="292">
        <f t="shared" si="73"/>
        <v>0</v>
      </c>
      <c r="AY121" s="137" t="str">
        <f t="shared" si="67"/>
        <v>*</v>
      </c>
      <c r="BA121" s="143" t="str">
        <f t="shared" si="8"/>
        <v/>
      </c>
    </row>
    <row r="122" spans="1:53" ht="12">
      <c r="A122" s="288">
        <v>119</v>
      </c>
      <c r="B122" s="289" t="s">
        <v>1577</v>
      </c>
      <c r="C122" s="290" t="s">
        <v>14</v>
      </c>
      <c r="D122" s="290"/>
      <c r="E122" s="291">
        <v>175</v>
      </c>
      <c r="F122" s="292">
        <v>0</v>
      </c>
      <c r="G122" s="292">
        <f t="shared" si="68"/>
        <v>525</v>
      </c>
      <c r="H122" s="293"/>
      <c r="I122" s="293"/>
      <c r="J122" s="293"/>
      <c r="K122" s="293"/>
      <c r="L122" s="293"/>
      <c r="M122" s="293"/>
      <c r="N122" s="293"/>
      <c r="O122" s="292">
        <f t="shared" si="57"/>
        <v>525</v>
      </c>
      <c r="P122" s="293">
        <v>2100</v>
      </c>
      <c r="Q122" s="292">
        <f t="shared" si="58"/>
        <v>-1575</v>
      </c>
      <c r="R122" s="292">
        <f t="shared" si="69"/>
        <v>525</v>
      </c>
      <c r="S122" s="293"/>
      <c r="T122" s="293"/>
      <c r="U122" s="293"/>
      <c r="V122" s="293"/>
      <c r="W122" s="293">
        <v>100</v>
      </c>
      <c r="X122" s="293"/>
      <c r="Y122" s="293"/>
      <c r="Z122" s="292">
        <f t="shared" si="60"/>
        <v>625</v>
      </c>
      <c r="AA122" s="293"/>
      <c r="AB122" s="292">
        <f t="shared" si="71"/>
        <v>-950</v>
      </c>
      <c r="AC122" s="292">
        <f t="shared" si="70"/>
        <v>525</v>
      </c>
      <c r="AD122" s="293"/>
      <c r="AE122" s="293"/>
      <c r="AF122" s="293"/>
      <c r="AG122" s="293"/>
      <c r="AH122" s="293"/>
      <c r="AI122" s="293"/>
      <c r="AJ122" s="293"/>
      <c r="AK122" s="292">
        <f t="shared" si="62"/>
        <v>525</v>
      </c>
      <c r="AL122" s="293"/>
      <c r="AM122" s="292">
        <f t="shared" si="72"/>
        <v>-425</v>
      </c>
      <c r="AN122" s="292">
        <f t="shared" si="66"/>
        <v>525</v>
      </c>
      <c r="AO122" s="293"/>
      <c r="AP122" s="293"/>
      <c r="AQ122" s="293"/>
      <c r="AR122" s="293"/>
      <c r="AS122" s="293"/>
      <c r="AT122" s="293"/>
      <c r="AU122" s="293"/>
      <c r="AV122" s="292">
        <f t="shared" si="63"/>
        <v>525</v>
      </c>
      <c r="AW122" s="293"/>
      <c r="AX122" s="292">
        <f t="shared" si="73"/>
        <v>100</v>
      </c>
      <c r="AY122" s="137" t="str">
        <f t="shared" si="67"/>
        <v/>
      </c>
      <c r="BA122" s="143" t="str">
        <f t="shared" si="8"/>
        <v/>
      </c>
    </row>
    <row r="123" spans="1:53" ht="12">
      <c r="A123" s="288">
        <v>120</v>
      </c>
      <c r="B123" s="294" t="s">
        <v>218</v>
      </c>
      <c r="C123" s="290" t="s">
        <v>10</v>
      </c>
      <c r="D123" s="290" t="s">
        <v>195</v>
      </c>
      <c r="E123" s="295">
        <v>30</v>
      </c>
      <c r="F123" s="292">
        <v>3094</v>
      </c>
      <c r="G123" s="292">
        <f t="shared" si="68"/>
        <v>90</v>
      </c>
      <c r="H123" s="293"/>
      <c r="I123" s="293"/>
      <c r="J123" s="293"/>
      <c r="K123" s="293"/>
      <c r="L123" s="293"/>
      <c r="M123" s="293"/>
      <c r="N123" s="293"/>
      <c r="O123" s="292">
        <f t="shared" si="57"/>
        <v>90</v>
      </c>
      <c r="P123" s="293"/>
      <c r="Q123" s="292">
        <f t="shared" si="58"/>
        <v>3184</v>
      </c>
      <c r="R123" s="292">
        <f t="shared" si="69"/>
        <v>90</v>
      </c>
      <c r="S123" s="293"/>
      <c r="T123" s="293"/>
      <c r="U123" s="293"/>
      <c r="V123" s="293"/>
      <c r="W123" s="293"/>
      <c r="X123" s="293"/>
      <c r="Y123" s="293"/>
      <c r="Z123" s="292">
        <f t="shared" si="60"/>
        <v>90</v>
      </c>
      <c r="AA123" s="293"/>
      <c r="AB123" s="292">
        <f t="shared" si="71"/>
        <v>3274</v>
      </c>
      <c r="AC123" s="292">
        <f t="shared" si="70"/>
        <v>90</v>
      </c>
      <c r="AD123" s="293"/>
      <c r="AE123" s="293"/>
      <c r="AF123" s="293"/>
      <c r="AG123" s="293"/>
      <c r="AH123" s="293"/>
      <c r="AI123" s="293"/>
      <c r="AJ123" s="293"/>
      <c r="AK123" s="292">
        <f t="shared" si="62"/>
        <v>90</v>
      </c>
      <c r="AL123" s="293"/>
      <c r="AM123" s="292">
        <f t="shared" si="72"/>
        <v>3364</v>
      </c>
      <c r="AN123" s="292">
        <f t="shared" si="66"/>
        <v>90</v>
      </c>
      <c r="AO123" s="293"/>
      <c r="AP123" s="293"/>
      <c r="AQ123" s="293"/>
      <c r="AR123" s="293"/>
      <c r="AS123" s="293"/>
      <c r="AT123" s="293"/>
      <c r="AU123" s="293"/>
      <c r="AV123" s="292">
        <f t="shared" si="63"/>
        <v>90</v>
      </c>
      <c r="AW123" s="293">
        <v>2340</v>
      </c>
      <c r="AX123" s="292">
        <f t="shared" si="73"/>
        <v>1114</v>
      </c>
      <c r="AY123" s="137" t="str">
        <f t="shared" si="67"/>
        <v/>
      </c>
      <c r="BA123" s="143" t="str">
        <f t="shared" si="8"/>
        <v/>
      </c>
    </row>
    <row r="124" spans="1:53" ht="12">
      <c r="A124" s="288">
        <v>121</v>
      </c>
      <c r="B124" s="294" t="s">
        <v>220</v>
      </c>
      <c r="C124" s="290" t="s">
        <v>10</v>
      </c>
      <c r="D124" s="290" t="s">
        <v>222</v>
      </c>
      <c r="E124" s="295">
        <v>150</v>
      </c>
      <c r="F124" s="292">
        <v>0</v>
      </c>
      <c r="G124" s="292">
        <f t="shared" si="68"/>
        <v>450</v>
      </c>
      <c r="H124" s="293"/>
      <c r="I124" s="293"/>
      <c r="J124" s="293"/>
      <c r="K124" s="293"/>
      <c r="L124" s="293"/>
      <c r="M124" s="293"/>
      <c r="N124" s="293"/>
      <c r="O124" s="292">
        <f t="shared" si="57"/>
        <v>450</v>
      </c>
      <c r="P124" s="293"/>
      <c r="Q124" s="292">
        <f t="shared" si="58"/>
        <v>450</v>
      </c>
      <c r="R124" s="292">
        <f t="shared" si="69"/>
        <v>450</v>
      </c>
      <c r="S124" s="293"/>
      <c r="T124" s="293"/>
      <c r="U124" s="293">
        <v>150</v>
      </c>
      <c r="V124" s="293"/>
      <c r="W124" s="293">
        <v>100</v>
      </c>
      <c r="X124" s="293"/>
      <c r="Y124" s="293"/>
      <c r="Z124" s="292">
        <f t="shared" si="60"/>
        <v>700</v>
      </c>
      <c r="AA124" s="293">
        <v>2050</v>
      </c>
      <c r="AB124" s="292">
        <f t="shared" si="71"/>
        <v>-900</v>
      </c>
      <c r="AC124" s="292">
        <f t="shared" si="70"/>
        <v>450</v>
      </c>
      <c r="AD124" s="293"/>
      <c r="AE124" s="293"/>
      <c r="AF124" s="293"/>
      <c r="AG124" s="293"/>
      <c r="AH124" s="293"/>
      <c r="AI124" s="293"/>
      <c r="AJ124" s="293"/>
      <c r="AK124" s="292">
        <f t="shared" si="62"/>
        <v>450</v>
      </c>
      <c r="AL124" s="293"/>
      <c r="AM124" s="292">
        <f t="shared" si="72"/>
        <v>-450</v>
      </c>
      <c r="AN124" s="292">
        <f t="shared" si="66"/>
        <v>450</v>
      </c>
      <c r="AO124" s="293"/>
      <c r="AP124" s="293"/>
      <c r="AQ124" s="293"/>
      <c r="AR124" s="293"/>
      <c r="AS124" s="293"/>
      <c r="AT124" s="293"/>
      <c r="AU124" s="293"/>
      <c r="AV124" s="292">
        <f t="shared" si="63"/>
        <v>450</v>
      </c>
      <c r="AW124" s="293"/>
      <c r="AX124" s="292">
        <f t="shared" si="73"/>
        <v>0</v>
      </c>
      <c r="BA124" s="143" t="str">
        <f t="shared" si="8"/>
        <v/>
      </c>
    </row>
    <row r="125" spans="1:53" ht="12">
      <c r="A125" s="288">
        <v>122</v>
      </c>
      <c r="B125" s="289" t="s">
        <v>2032</v>
      </c>
      <c r="C125" s="290" t="s">
        <v>23</v>
      </c>
      <c r="D125" s="290" t="s">
        <v>225</v>
      </c>
      <c r="E125" s="291">
        <v>85</v>
      </c>
      <c r="F125" s="292">
        <v>0</v>
      </c>
      <c r="G125" s="292">
        <f t="shared" si="68"/>
        <v>255</v>
      </c>
      <c r="H125" s="293"/>
      <c r="I125" s="293"/>
      <c r="J125" s="293"/>
      <c r="K125" s="293"/>
      <c r="L125" s="293"/>
      <c r="M125" s="293"/>
      <c r="N125" s="293"/>
      <c r="O125" s="292">
        <f t="shared" si="57"/>
        <v>255</v>
      </c>
      <c r="P125" s="293">
        <v>1120</v>
      </c>
      <c r="Q125" s="292">
        <f t="shared" si="58"/>
        <v>-865</v>
      </c>
      <c r="R125" s="292">
        <f t="shared" si="69"/>
        <v>255</v>
      </c>
      <c r="S125" s="293"/>
      <c r="T125" s="293">
        <v>200</v>
      </c>
      <c r="U125" s="293"/>
      <c r="V125" s="293"/>
      <c r="W125" s="293">
        <v>100</v>
      </c>
      <c r="X125" s="293"/>
      <c r="Y125" s="293">
        <v>500</v>
      </c>
      <c r="Z125" s="292">
        <f t="shared" si="60"/>
        <v>1055</v>
      </c>
      <c r="AA125" s="293">
        <v>275</v>
      </c>
      <c r="AB125" s="292">
        <f t="shared" si="71"/>
        <v>-85</v>
      </c>
      <c r="AC125" s="292">
        <v>85</v>
      </c>
      <c r="AD125" s="293"/>
      <c r="AE125" s="293"/>
      <c r="AF125" s="293"/>
      <c r="AG125" s="293"/>
      <c r="AH125" s="293"/>
      <c r="AI125" s="293"/>
      <c r="AJ125" s="293"/>
      <c r="AK125" s="292">
        <f t="shared" si="62"/>
        <v>85</v>
      </c>
      <c r="AL125" s="293"/>
      <c r="AM125" s="292">
        <f t="shared" si="72"/>
        <v>0</v>
      </c>
      <c r="AN125" s="292"/>
      <c r="AO125" s="293"/>
      <c r="AP125" s="293"/>
      <c r="AQ125" s="293"/>
      <c r="AR125" s="293"/>
      <c r="AS125" s="293"/>
      <c r="AT125" s="293"/>
      <c r="AU125" s="293"/>
      <c r="AV125" s="292">
        <f t="shared" si="63"/>
        <v>0</v>
      </c>
      <c r="AW125" s="293"/>
      <c r="AX125" s="292">
        <f t="shared" si="73"/>
        <v>0</v>
      </c>
      <c r="AY125" s="137" t="str">
        <f>IF(AX125=0,"*","")</f>
        <v>*</v>
      </c>
      <c r="BA125" s="143" t="str">
        <f t="shared" si="8"/>
        <v>!!!</v>
      </c>
    </row>
    <row r="126" spans="1:53" ht="12">
      <c r="A126" s="288">
        <v>123</v>
      </c>
      <c r="B126" s="289" t="s">
        <v>1590</v>
      </c>
      <c r="C126" s="290" t="s">
        <v>23</v>
      </c>
      <c r="D126" s="290"/>
      <c r="E126" s="291">
        <v>100</v>
      </c>
      <c r="F126" s="292">
        <v>0</v>
      </c>
      <c r="G126" s="292">
        <f t="shared" si="68"/>
        <v>300</v>
      </c>
      <c r="H126" s="293"/>
      <c r="I126" s="293"/>
      <c r="J126" s="293"/>
      <c r="K126" s="293"/>
      <c r="L126" s="293">
        <v>100</v>
      </c>
      <c r="M126" s="293"/>
      <c r="N126" s="293"/>
      <c r="O126" s="292">
        <f t="shared" si="57"/>
        <v>400</v>
      </c>
      <c r="P126" s="293">
        <v>700</v>
      </c>
      <c r="Q126" s="292">
        <f t="shared" si="58"/>
        <v>-300</v>
      </c>
      <c r="R126" s="292">
        <f t="shared" si="69"/>
        <v>300</v>
      </c>
      <c r="S126" s="293"/>
      <c r="T126" s="293"/>
      <c r="U126" s="293"/>
      <c r="V126" s="293"/>
      <c r="W126" s="293"/>
      <c r="X126" s="293"/>
      <c r="Y126" s="293"/>
      <c r="Z126" s="292">
        <f t="shared" si="60"/>
        <v>300</v>
      </c>
      <c r="AA126" s="293"/>
      <c r="AB126" s="292">
        <f t="shared" si="71"/>
        <v>0</v>
      </c>
      <c r="AC126" s="292">
        <f>$E126*3</f>
        <v>300</v>
      </c>
      <c r="AD126" s="293"/>
      <c r="AE126" s="293"/>
      <c r="AF126" s="293"/>
      <c r="AG126" s="293"/>
      <c r="AH126" s="293"/>
      <c r="AI126" s="293"/>
      <c r="AJ126" s="293"/>
      <c r="AK126" s="292">
        <f t="shared" si="62"/>
        <v>300</v>
      </c>
      <c r="AL126" s="293">
        <v>300</v>
      </c>
      <c r="AM126" s="292">
        <f t="shared" si="72"/>
        <v>0</v>
      </c>
      <c r="AN126" s="292">
        <f>$E126*3</f>
        <v>300</v>
      </c>
      <c r="AO126" s="293"/>
      <c r="AP126" s="293"/>
      <c r="AQ126" s="293"/>
      <c r="AR126" s="293"/>
      <c r="AS126" s="293"/>
      <c r="AT126" s="293"/>
      <c r="AU126" s="293"/>
      <c r="AV126" s="292">
        <f t="shared" si="63"/>
        <v>300</v>
      </c>
      <c r="AW126" s="293">
        <v>300</v>
      </c>
      <c r="AX126" s="292">
        <f t="shared" si="73"/>
        <v>0</v>
      </c>
      <c r="AY126" s="137" t="str">
        <f>IF(AX126=0,"*","")</f>
        <v>*</v>
      </c>
      <c r="BA126" s="143" t="str">
        <f t="shared" ref="BA126:BA189" si="74">IF(AC126=E126*3,"","!!!")</f>
        <v/>
      </c>
    </row>
    <row r="127" spans="1:53" ht="12">
      <c r="A127" s="288">
        <v>124</v>
      </c>
      <c r="B127" s="492" t="s">
        <v>1946</v>
      </c>
      <c r="C127" s="297" t="s">
        <v>14</v>
      </c>
      <c r="D127" s="297"/>
      <c r="E127" s="404"/>
      <c r="F127" s="299">
        <v>0</v>
      </c>
      <c r="G127" s="299">
        <f t="shared" si="68"/>
        <v>0</v>
      </c>
      <c r="H127" s="300"/>
      <c r="I127" s="300"/>
      <c r="J127" s="300"/>
      <c r="K127" s="300"/>
      <c r="L127" s="300"/>
      <c r="M127" s="300"/>
      <c r="N127" s="300"/>
      <c r="O127" s="299">
        <f t="shared" si="57"/>
        <v>0</v>
      </c>
      <c r="P127" s="300"/>
      <c r="Q127" s="299">
        <f t="shared" ref="Q127:Q144" si="75">F127+O127-P127</f>
        <v>0</v>
      </c>
      <c r="R127" s="299">
        <f t="shared" si="69"/>
        <v>0</v>
      </c>
      <c r="S127" s="300"/>
      <c r="T127" s="300"/>
      <c r="U127" s="300"/>
      <c r="V127" s="300"/>
      <c r="W127" s="300"/>
      <c r="X127" s="300"/>
      <c r="Y127" s="300"/>
      <c r="Z127" s="299">
        <f t="shared" si="60"/>
        <v>0</v>
      </c>
      <c r="AA127" s="300"/>
      <c r="AB127" s="299">
        <f t="shared" si="71"/>
        <v>0</v>
      </c>
      <c r="AC127" s="299">
        <f>$E127*3</f>
        <v>0</v>
      </c>
      <c r="AD127" s="300"/>
      <c r="AE127" s="300"/>
      <c r="AF127" s="300"/>
      <c r="AG127" s="300"/>
      <c r="AH127" s="300"/>
      <c r="AI127" s="300"/>
      <c r="AJ127" s="300"/>
      <c r="AK127" s="299">
        <f t="shared" si="62"/>
        <v>0</v>
      </c>
      <c r="AL127" s="300"/>
      <c r="AM127" s="299">
        <f t="shared" si="72"/>
        <v>0</v>
      </c>
      <c r="AN127" s="299">
        <f>$E127*3</f>
        <v>0</v>
      </c>
      <c r="AO127" s="300"/>
      <c r="AP127" s="300"/>
      <c r="AQ127" s="300"/>
      <c r="AR127" s="300"/>
      <c r="AS127" s="300"/>
      <c r="AT127" s="300"/>
      <c r="AU127" s="300"/>
      <c r="AV127" s="299">
        <f t="shared" si="63"/>
        <v>0</v>
      </c>
      <c r="AW127" s="300"/>
      <c r="AX127" s="299">
        <f t="shared" si="73"/>
        <v>0</v>
      </c>
      <c r="AY127" s="137" t="str">
        <f>IF(AX127=0,"*","")</f>
        <v>*</v>
      </c>
      <c r="BA127" s="143" t="str">
        <f t="shared" si="74"/>
        <v/>
      </c>
    </row>
    <row r="128" spans="1:53" ht="12">
      <c r="A128" s="288">
        <v>125</v>
      </c>
      <c r="B128" s="296" t="s">
        <v>1536</v>
      </c>
      <c r="C128" s="297" t="s">
        <v>1709</v>
      </c>
      <c r="D128" s="297"/>
      <c r="E128" s="298"/>
      <c r="F128" s="299">
        <v>900</v>
      </c>
      <c r="G128" s="299"/>
      <c r="H128" s="300"/>
      <c r="I128" s="300"/>
      <c r="J128" s="300"/>
      <c r="K128" s="300"/>
      <c r="L128" s="300"/>
      <c r="M128" s="300"/>
      <c r="N128" s="300"/>
      <c r="O128" s="299">
        <f t="shared" si="57"/>
        <v>0</v>
      </c>
      <c r="P128" s="300"/>
      <c r="Q128" s="299">
        <f t="shared" si="75"/>
        <v>900</v>
      </c>
      <c r="R128" s="299"/>
      <c r="S128" s="300"/>
      <c r="T128" s="300"/>
      <c r="U128" s="300"/>
      <c r="V128" s="300"/>
      <c r="W128" s="300"/>
      <c r="X128" s="300"/>
      <c r="Y128" s="300"/>
      <c r="Z128" s="299"/>
      <c r="AA128" s="300"/>
      <c r="AB128" s="299">
        <f t="shared" si="71"/>
        <v>900</v>
      </c>
      <c r="AC128" s="299"/>
      <c r="AD128" s="300"/>
      <c r="AE128" s="300"/>
      <c r="AF128" s="300"/>
      <c r="AG128" s="300"/>
      <c r="AH128" s="300"/>
      <c r="AI128" s="300"/>
      <c r="AJ128" s="300"/>
      <c r="AK128" s="299"/>
      <c r="AL128" s="300"/>
      <c r="AM128" s="299">
        <f t="shared" si="72"/>
        <v>900</v>
      </c>
      <c r="AN128" s="299"/>
      <c r="AO128" s="300"/>
      <c r="AP128" s="300"/>
      <c r="AQ128" s="300"/>
      <c r="AR128" s="300"/>
      <c r="AS128" s="300"/>
      <c r="AT128" s="300"/>
      <c r="AU128" s="300"/>
      <c r="AV128" s="299"/>
      <c r="AW128" s="300"/>
      <c r="AX128" s="299">
        <f t="shared" si="73"/>
        <v>900</v>
      </c>
      <c r="AY128" s="137" t="str">
        <f t="shared" ref="AY128:AY192" si="76">IF(AX128=0,"*","")</f>
        <v/>
      </c>
      <c r="BA128" s="143" t="str">
        <f t="shared" si="74"/>
        <v/>
      </c>
    </row>
    <row r="129" spans="1:53" ht="12">
      <c r="A129" s="288">
        <v>126</v>
      </c>
      <c r="B129" s="289" t="s">
        <v>229</v>
      </c>
      <c r="C129" s="290" t="s">
        <v>23</v>
      </c>
      <c r="D129" s="290" t="s">
        <v>231</v>
      </c>
      <c r="E129" s="291">
        <v>65</v>
      </c>
      <c r="F129" s="292">
        <v>0</v>
      </c>
      <c r="G129" s="292">
        <f>E129*3</f>
        <v>195</v>
      </c>
      <c r="H129" s="293"/>
      <c r="I129" s="293"/>
      <c r="J129" s="293"/>
      <c r="K129" s="293"/>
      <c r="L129" s="293"/>
      <c r="M129" s="293"/>
      <c r="N129" s="293"/>
      <c r="O129" s="292">
        <f t="shared" si="57"/>
        <v>195</v>
      </c>
      <c r="P129" s="293"/>
      <c r="Q129" s="292">
        <f t="shared" si="75"/>
        <v>195</v>
      </c>
      <c r="R129" s="292">
        <f>E129*3</f>
        <v>195</v>
      </c>
      <c r="S129" s="293"/>
      <c r="T129" s="293"/>
      <c r="U129" s="293"/>
      <c r="V129" s="293"/>
      <c r="W129" s="293"/>
      <c r="X129" s="293"/>
      <c r="Y129" s="293"/>
      <c r="Z129" s="292">
        <f>SUM(R129:Y129)</f>
        <v>195</v>
      </c>
      <c r="AA129" s="293"/>
      <c r="AB129" s="292">
        <f t="shared" si="71"/>
        <v>390</v>
      </c>
      <c r="AC129" s="292">
        <f>$E129*3</f>
        <v>195</v>
      </c>
      <c r="AD129" s="293"/>
      <c r="AE129" s="293"/>
      <c r="AF129" s="293"/>
      <c r="AG129" s="293"/>
      <c r="AH129" s="293"/>
      <c r="AI129" s="293"/>
      <c r="AJ129" s="293"/>
      <c r="AK129" s="292">
        <f>SUM(AC129:AJ129)</f>
        <v>195</v>
      </c>
      <c r="AL129" s="293"/>
      <c r="AM129" s="292">
        <f t="shared" si="72"/>
        <v>585</v>
      </c>
      <c r="AN129" s="292">
        <f>$E129*3</f>
        <v>195</v>
      </c>
      <c r="AO129" s="293"/>
      <c r="AP129" s="293"/>
      <c r="AQ129" s="293"/>
      <c r="AR129" s="293"/>
      <c r="AS129" s="293"/>
      <c r="AT129" s="293"/>
      <c r="AU129" s="293"/>
      <c r="AV129" s="292">
        <f>SUM(AN129:AU129)</f>
        <v>195</v>
      </c>
      <c r="AW129" s="293">
        <v>789</v>
      </c>
      <c r="AX129" s="292">
        <f t="shared" si="73"/>
        <v>-9</v>
      </c>
      <c r="AY129" s="137" t="str">
        <f t="shared" si="76"/>
        <v/>
      </c>
      <c r="BA129" s="143" t="str">
        <f t="shared" si="74"/>
        <v/>
      </c>
    </row>
    <row r="130" spans="1:53" ht="12">
      <c r="A130" s="288">
        <v>127</v>
      </c>
      <c r="B130" s="289" t="s">
        <v>232</v>
      </c>
      <c r="C130" s="290" t="s">
        <v>23</v>
      </c>
      <c r="D130" s="290" t="s">
        <v>234</v>
      </c>
      <c r="E130" s="291">
        <v>85</v>
      </c>
      <c r="F130" s="292">
        <v>0</v>
      </c>
      <c r="G130" s="292">
        <f>E130*3</f>
        <v>255</v>
      </c>
      <c r="H130" s="293"/>
      <c r="I130" s="293"/>
      <c r="J130" s="293"/>
      <c r="K130" s="293"/>
      <c r="L130" s="293"/>
      <c r="M130" s="293"/>
      <c r="N130" s="293"/>
      <c r="O130" s="292">
        <f t="shared" si="57"/>
        <v>255</v>
      </c>
      <c r="P130" s="293">
        <v>510</v>
      </c>
      <c r="Q130" s="292">
        <f t="shared" si="75"/>
        <v>-255</v>
      </c>
      <c r="R130" s="292">
        <f>E130*3</f>
        <v>255</v>
      </c>
      <c r="S130" s="293">
        <v>100</v>
      </c>
      <c r="T130" s="293"/>
      <c r="U130" s="293"/>
      <c r="V130" s="293"/>
      <c r="W130" s="293"/>
      <c r="X130" s="293"/>
      <c r="Y130" s="293"/>
      <c r="Z130" s="292">
        <f>SUM(R130:Y130)</f>
        <v>355</v>
      </c>
      <c r="AA130" s="293"/>
      <c r="AB130" s="292">
        <f t="shared" si="71"/>
        <v>100</v>
      </c>
      <c r="AC130" s="292">
        <f>$E130*3</f>
        <v>255</v>
      </c>
      <c r="AD130" s="293"/>
      <c r="AE130" s="293"/>
      <c r="AF130" s="293"/>
      <c r="AG130" s="293"/>
      <c r="AH130" s="293"/>
      <c r="AI130" s="293"/>
      <c r="AJ130" s="293"/>
      <c r="AK130" s="292">
        <f>SUM(AC130:AJ130)</f>
        <v>255</v>
      </c>
      <c r="AL130" s="293"/>
      <c r="AM130" s="292">
        <f t="shared" si="72"/>
        <v>355</v>
      </c>
      <c r="AN130" s="292">
        <f>$E130*3</f>
        <v>255</v>
      </c>
      <c r="AO130" s="293">
        <v>50</v>
      </c>
      <c r="AP130" s="293">
        <v>100</v>
      </c>
      <c r="AQ130" s="293"/>
      <c r="AR130" s="293"/>
      <c r="AS130" s="293"/>
      <c r="AT130" s="293"/>
      <c r="AU130" s="293"/>
      <c r="AV130" s="292">
        <f>SUM(AN130:AU130)</f>
        <v>405</v>
      </c>
      <c r="AW130" s="293"/>
      <c r="AX130" s="292">
        <f t="shared" si="73"/>
        <v>760</v>
      </c>
      <c r="AY130" s="137" t="str">
        <f t="shared" si="76"/>
        <v/>
      </c>
      <c r="BA130" s="143" t="str">
        <f t="shared" si="74"/>
        <v/>
      </c>
    </row>
    <row r="131" spans="1:53" ht="12">
      <c r="A131" s="288">
        <v>128</v>
      </c>
      <c r="B131" s="423" t="s">
        <v>235</v>
      </c>
      <c r="C131" s="290" t="s">
        <v>23</v>
      </c>
      <c r="D131" s="290" t="s">
        <v>237</v>
      </c>
      <c r="E131" s="291">
        <v>80</v>
      </c>
      <c r="F131" s="292">
        <v>3200</v>
      </c>
      <c r="G131" s="292">
        <f>E131*3</f>
        <v>240</v>
      </c>
      <c r="H131" s="293"/>
      <c r="I131" s="293"/>
      <c r="J131" s="293"/>
      <c r="K131" s="293"/>
      <c r="L131" s="293"/>
      <c r="M131" s="293"/>
      <c r="N131" s="293"/>
      <c r="O131" s="292">
        <f t="shared" si="57"/>
        <v>240</v>
      </c>
      <c r="P131" s="293"/>
      <c r="Q131" s="292">
        <f t="shared" si="75"/>
        <v>3440</v>
      </c>
      <c r="R131" s="292">
        <f>E131*3</f>
        <v>240</v>
      </c>
      <c r="S131" s="293"/>
      <c r="T131" s="293"/>
      <c r="U131" s="293"/>
      <c r="V131" s="293"/>
      <c r="W131" s="293"/>
      <c r="X131" s="293"/>
      <c r="Y131" s="293"/>
      <c r="Z131" s="292">
        <f>SUM(R131:Y131)</f>
        <v>240</v>
      </c>
      <c r="AA131" s="293"/>
      <c r="AB131" s="292">
        <f t="shared" si="71"/>
        <v>3680</v>
      </c>
      <c r="AC131" s="292">
        <f>$E131*3</f>
        <v>240</v>
      </c>
      <c r="AD131" s="293"/>
      <c r="AE131" s="293"/>
      <c r="AF131" s="293"/>
      <c r="AG131" s="293"/>
      <c r="AH131" s="293"/>
      <c r="AI131" s="293"/>
      <c r="AJ131" s="293"/>
      <c r="AK131" s="292">
        <f>SUM(AC131:AJ131)</f>
        <v>240</v>
      </c>
      <c r="AL131" s="293"/>
      <c r="AM131" s="292">
        <f t="shared" si="72"/>
        <v>3920</v>
      </c>
      <c r="AN131" s="292">
        <f>$E131*3</f>
        <v>240</v>
      </c>
      <c r="AO131" s="293"/>
      <c r="AP131" s="293"/>
      <c r="AQ131" s="293"/>
      <c r="AR131" s="293"/>
      <c r="AS131" s="293"/>
      <c r="AT131" s="293"/>
      <c r="AU131" s="293"/>
      <c r="AV131" s="292">
        <f>SUM(AN131:AU131)</f>
        <v>240</v>
      </c>
      <c r="AW131" s="293"/>
      <c r="AX131" s="292">
        <f t="shared" si="73"/>
        <v>4160</v>
      </c>
      <c r="AY131" s="137" t="str">
        <f t="shared" si="76"/>
        <v/>
      </c>
      <c r="BA131" s="143" t="str">
        <f t="shared" si="74"/>
        <v/>
      </c>
    </row>
    <row r="132" spans="1:53" ht="12">
      <c r="A132" s="288">
        <v>129</v>
      </c>
      <c r="B132" s="296" t="s">
        <v>1385</v>
      </c>
      <c r="C132" s="297" t="s">
        <v>30</v>
      </c>
      <c r="D132" s="297" t="s">
        <v>12</v>
      </c>
      <c r="E132" s="298">
        <v>200</v>
      </c>
      <c r="F132" s="299">
        <v>2400</v>
      </c>
      <c r="G132" s="299"/>
      <c r="H132" s="300"/>
      <c r="I132" s="300"/>
      <c r="J132" s="300"/>
      <c r="K132" s="300"/>
      <c r="L132" s="300"/>
      <c r="M132" s="300"/>
      <c r="N132" s="300"/>
      <c r="O132" s="299"/>
      <c r="P132" s="300"/>
      <c r="Q132" s="299">
        <f t="shared" si="75"/>
        <v>2400</v>
      </c>
      <c r="R132" s="299"/>
      <c r="S132" s="300"/>
      <c r="T132" s="300"/>
      <c r="U132" s="300"/>
      <c r="V132" s="300"/>
      <c r="W132" s="300"/>
      <c r="X132" s="300"/>
      <c r="Y132" s="300"/>
      <c r="Z132" s="299"/>
      <c r="AA132" s="300"/>
      <c r="AB132" s="299">
        <f t="shared" si="71"/>
        <v>2400</v>
      </c>
      <c r="AC132" s="299"/>
      <c r="AD132" s="300"/>
      <c r="AE132" s="300"/>
      <c r="AF132" s="300"/>
      <c r="AG132" s="300"/>
      <c r="AH132" s="300"/>
      <c r="AI132" s="300"/>
      <c r="AJ132" s="300"/>
      <c r="AK132" s="299"/>
      <c r="AL132" s="300"/>
      <c r="AM132" s="299">
        <f t="shared" si="72"/>
        <v>2400</v>
      </c>
      <c r="AN132" s="299"/>
      <c r="AO132" s="300"/>
      <c r="AP132" s="300"/>
      <c r="AQ132" s="300"/>
      <c r="AR132" s="300"/>
      <c r="AS132" s="300"/>
      <c r="AT132" s="300"/>
      <c r="AU132" s="300"/>
      <c r="AV132" s="299"/>
      <c r="AW132" s="300"/>
      <c r="AX132" s="299">
        <f t="shared" si="73"/>
        <v>2400</v>
      </c>
      <c r="BA132" s="143" t="str">
        <f t="shared" si="74"/>
        <v>!!!</v>
      </c>
    </row>
    <row r="133" spans="1:53" ht="12">
      <c r="A133" s="288">
        <v>130</v>
      </c>
      <c r="B133" s="289" t="s">
        <v>1954</v>
      </c>
      <c r="C133" s="290" t="s">
        <v>14</v>
      </c>
      <c r="D133" s="290" t="s">
        <v>1977</v>
      </c>
      <c r="E133" s="291">
        <v>100</v>
      </c>
      <c r="F133" s="292"/>
      <c r="G133" s="292">
        <f>E133*3</f>
        <v>300</v>
      </c>
      <c r="H133" s="293"/>
      <c r="I133" s="293">
        <v>200</v>
      </c>
      <c r="J133" s="293"/>
      <c r="K133" s="293"/>
      <c r="L133" s="293"/>
      <c r="M133" s="293"/>
      <c r="N133" s="293"/>
      <c r="O133" s="292">
        <f>SUM(G133:N133)</f>
        <v>500</v>
      </c>
      <c r="P133" s="293">
        <v>1400</v>
      </c>
      <c r="Q133" s="292">
        <f t="shared" si="75"/>
        <v>-900</v>
      </c>
      <c r="R133" s="292">
        <f>E133*3</f>
        <v>300</v>
      </c>
      <c r="S133" s="293"/>
      <c r="T133" s="293"/>
      <c r="U133" s="293"/>
      <c r="V133" s="293"/>
      <c r="W133" s="293">
        <v>100</v>
      </c>
      <c r="X133" s="293"/>
      <c r="Y133" s="293"/>
      <c r="Z133" s="292">
        <f>SUM(R133:Y133)</f>
        <v>400</v>
      </c>
      <c r="AA133" s="293"/>
      <c r="AB133" s="292">
        <f t="shared" si="71"/>
        <v>-500</v>
      </c>
      <c r="AC133" s="292">
        <f>$E133*3</f>
        <v>300</v>
      </c>
      <c r="AD133" s="293"/>
      <c r="AE133" s="293">
        <v>100</v>
      </c>
      <c r="AF133" s="293"/>
      <c r="AG133" s="293"/>
      <c r="AH133" s="293"/>
      <c r="AI133" s="293"/>
      <c r="AJ133" s="293"/>
      <c r="AK133" s="292">
        <f>SUM(AC133:AJ133)</f>
        <v>400</v>
      </c>
      <c r="AL133" s="293"/>
      <c r="AM133" s="292">
        <f t="shared" si="72"/>
        <v>-100</v>
      </c>
      <c r="AN133" s="292">
        <f>$E133*3</f>
        <v>300</v>
      </c>
      <c r="AO133" s="293"/>
      <c r="AP133" s="293">
        <v>200</v>
      </c>
      <c r="AQ133" s="293"/>
      <c r="AR133" s="293"/>
      <c r="AS133" s="293"/>
      <c r="AT133" s="293"/>
      <c r="AU133" s="293"/>
      <c r="AV133" s="292">
        <f>SUM(AN133:AU133)</f>
        <v>500</v>
      </c>
      <c r="AW133" s="293"/>
      <c r="AX133" s="292">
        <f t="shared" si="73"/>
        <v>400</v>
      </c>
      <c r="AY133" s="137" t="str">
        <f t="shared" si="76"/>
        <v/>
      </c>
      <c r="BA133" s="143" t="str">
        <f t="shared" si="74"/>
        <v/>
      </c>
    </row>
    <row r="134" spans="1:53" ht="12">
      <c r="A134" s="288">
        <v>131</v>
      </c>
      <c r="B134" s="289" t="s">
        <v>1955</v>
      </c>
      <c r="C134" s="290" t="s">
        <v>14</v>
      </c>
      <c r="D134" s="290" t="s">
        <v>1978</v>
      </c>
      <c r="E134" s="291">
        <v>100</v>
      </c>
      <c r="F134" s="292"/>
      <c r="G134" s="292">
        <f>E134*3</f>
        <v>300</v>
      </c>
      <c r="H134" s="293">
        <v>50</v>
      </c>
      <c r="I134" s="293"/>
      <c r="J134" s="293"/>
      <c r="K134" s="293"/>
      <c r="L134" s="293"/>
      <c r="M134" s="293"/>
      <c r="N134" s="293"/>
      <c r="O134" s="292">
        <f>SUM(G134:N134)</f>
        <v>350</v>
      </c>
      <c r="P134" s="293"/>
      <c r="Q134" s="292">
        <f t="shared" si="75"/>
        <v>350</v>
      </c>
      <c r="R134" s="292">
        <f>E134*3</f>
        <v>300</v>
      </c>
      <c r="S134" s="293"/>
      <c r="T134" s="293"/>
      <c r="U134" s="293"/>
      <c r="V134" s="293"/>
      <c r="W134" s="293">
        <v>100</v>
      </c>
      <c r="X134" s="293"/>
      <c r="Y134" s="293"/>
      <c r="Z134" s="292">
        <f>SUM(R134:Y134)</f>
        <v>400</v>
      </c>
      <c r="AA134" s="293">
        <v>1350</v>
      </c>
      <c r="AB134" s="292">
        <f t="shared" si="71"/>
        <v>-600</v>
      </c>
      <c r="AC134" s="292">
        <f>$E134*3</f>
        <v>300</v>
      </c>
      <c r="AD134" s="293"/>
      <c r="AE134" s="293"/>
      <c r="AF134" s="293"/>
      <c r="AG134" s="293"/>
      <c r="AH134" s="293"/>
      <c r="AI134" s="293"/>
      <c r="AJ134" s="293"/>
      <c r="AK134" s="292">
        <f>SUM(AC134:AJ134)</f>
        <v>300</v>
      </c>
      <c r="AL134" s="293"/>
      <c r="AM134" s="292">
        <f t="shared" si="72"/>
        <v>-300</v>
      </c>
      <c r="AN134" s="292">
        <f>$E134*3</f>
        <v>300</v>
      </c>
      <c r="AO134" s="293"/>
      <c r="AP134" s="293">
        <v>100</v>
      </c>
      <c r="AQ134" s="293"/>
      <c r="AR134" s="293"/>
      <c r="AS134" s="293"/>
      <c r="AT134" s="293"/>
      <c r="AU134" s="293"/>
      <c r="AV134" s="292">
        <f>SUM(AN134:AU134)</f>
        <v>400</v>
      </c>
      <c r="AW134" s="293">
        <v>100</v>
      </c>
      <c r="AX134" s="292">
        <f t="shared" si="73"/>
        <v>0</v>
      </c>
      <c r="AY134" s="137" t="str">
        <f t="shared" si="76"/>
        <v>*</v>
      </c>
      <c r="BA134" s="143" t="str">
        <f t="shared" si="74"/>
        <v/>
      </c>
    </row>
    <row r="135" spans="1:53" ht="12">
      <c r="A135" s="288">
        <v>132</v>
      </c>
      <c r="B135" s="289" t="s">
        <v>1956</v>
      </c>
      <c r="C135" s="290" t="s">
        <v>14</v>
      </c>
      <c r="D135" s="290" t="s">
        <v>1979</v>
      </c>
      <c r="E135" s="291">
        <v>180</v>
      </c>
      <c r="F135" s="292"/>
      <c r="G135" s="292">
        <v>426</v>
      </c>
      <c r="H135" s="293"/>
      <c r="I135" s="293"/>
      <c r="J135" s="293">
        <v>777</v>
      </c>
      <c r="K135" s="293"/>
      <c r="L135" s="293">
        <v>100</v>
      </c>
      <c r="M135" s="293"/>
      <c r="N135" s="293"/>
      <c r="O135" s="292">
        <f>SUM(G135:N135)</f>
        <v>1303</v>
      </c>
      <c r="P135" s="293">
        <v>1303</v>
      </c>
      <c r="Q135" s="292">
        <f t="shared" si="75"/>
        <v>0</v>
      </c>
      <c r="R135" s="292">
        <f>E135*3</f>
        <v>540</v>
      </c>
      <c r="S135" s="293"/>
      <c r="T135" s="293"/>
      <c r="U135" s="293"/>
      <c r="V135" s="293"/>
      <c r="W135" s="293"/>
      <c r="X135" s="293"/>
      <c r="Y135" s="293"/>
      <c r="Z135" s="292">
        <f>SUM(R135:Y135)</f>
        <v>540</v>
      </c>
      <c r="AA135" s="293">
        <v>540</v>
      </c>
      <c r="AB135" s="292">
        <f t="shared" si="71"/>
        <v>0</v>
      </c>
      <c r="AC135" s="292">
        <f>$E135*3</f>
        <v>540</v>
      </c>
      <c r="AD135" s="293"/>
      <c r="AE135" s="293"/>
      <c r="AF135" s="293"/>
      <c r="AG135" s="293"/>
      <c r="AH135" s="293"/>
      <c r="AI135" s="293"/>
      <c r="AJ135" s="293"/>
      <c r="AK135" s="292">
        <f>SUM(AC135:AJ135)</f>
        <v>540</v>
      </c>
      <c r="AL135" s="293">
        <v>540</v>
      </c>
      <c r="AM135" s="292">
        <f t="shared" si="72"/>
        <v>0</v>
      </c>
      <c r="AN135" s="292">
        <f>$E135*3</f>
        <v>540</v>
      </c>
      <c r="AO135" s="293"/>
      <c r="AP135" s="293"/>
      <c r="AQ135" s="293"/>
      <c r="AR135" s="293"/>
      <c r="AS135" s="293"/>
      <c r="AT135" s="293"/>
      <c r="AU135" s="293"/>
      <c r="AV135" s="292">
        <f>SUM(AN135:AU135)</f>
        <v>540</v>
      </c>
      <c r="AW135" s="293">
        <v>540</v>
      </c>
      <c r="AX135" s="292">
        <f t="shared" si="73"/>
        <v>0</v>
      </c>
      <c r="AY135" s="137" t="str">
        <f t="shared" si="76"/>
        <v>*</v>
      </c>
      <c r="BA135" s="143" t="str">
        <f t="shared" si="74"/>
        <v/>
      </c>
    </row>
    <row r="136" spans="1:53" ht="12">
      <c r="A136" s="288">
        <v>133</v>
      </c>
      <c r="B136" s="289" t="s">
        <v>241</v>
      </c>
      <c r="C136" s="290" t="s">
        <v>23</v>
      </c>
      <c r="D136" s="290" t="s">
        <v>243</v>
      </c>
      <c r="E136" s="291">
        <v>35</v>
      </c>
      <c r="F136" s="292">
        <v>0</v>
      </c>
      <c r="G136" s="292">
        <f>E136*3</f>
        <v>105</v>
      </c>
      <c r="H136" s="293"/>
      <c r="I136" s="293"/>
      <c r="J136" s="293"/>
      <c r="K136" s="293"/>
      <c r="L136" s="293"/>
      <c r="M136" s="293"/>
      <c r="N136" s="293"/>
      <c r="O136" s="292">
        <f>SUM(G136:N136)</f>
        <v>105</v>
      </c>
      <c r="P136" s="293"/>
      <c r="Q136" s="292">
        <f t="shared" si="75"/>
        <v>105</v>
      </c>
      <c r="R136" s="292">
        <f>E136*3</f>
        <v>105</v>
      </c>
      <c r="S136" s="293"/>
      <c r="T136" s="293"/>
      <c r="U136" s="293"/>
      <c r="V136" s="293"/>
      <c r="W136" s="293"/>
      <c r="X136" s="293"/>
      <c r="Y136" s="293"/>
      <c r="Z136" s="292">
        <f>SUM(R136:Y136)</f>
        <v>105</v>
      </c>
      <c r="AA136" s="293"/>
      <c r="AB136" s="292">
        <f t="shared" si="71"/>
        <v>210</v>
      </c>
      <c r="AC136" s="292">
        <f>$E136*3</f>
        <v>105</v>
      </c>
      <c r="AD136" s="293"/>
      <c r="AE136" s="293"/>
      <c r="AF136" s="293"/>
      <c r="AG136" s="293"/>
      <c r="AH136" s="293"/>
      <c r="AI136" s="293"/>
      <c r="AJ136" s="293"/>
      <c r="AK136" s="292">
        <f>SUM(AC136:AJ136)</f>
        <v>105</v>
      </c>
      <c r="AL136" s="293"/>
      <c r="AM136" s="292">
        <f t="shared" si="72"/>
        <v>315</v>
      </c>
      <c r="AN136" s="292">
        <f>$E136*3</f>
        <v>105</v>
      </c>
      <c r="AO136" s="293"/>
      <c r="AP136" s="293"/>
      <c r="AQ136" s="293"/>
      <c r="AR136" s="293"/>
      <c r="AS136" s="293"/>
      <c r="AT136" s="293"/>
      <c r="AU136" s="293"/>
      <c r="AV136" s="292">
        <f>SUM(AN136:AU136)</f>
        <v>105</v>
      </c>
      <c r="AW136" s="293">
        <v>420</v>
      </c>
      <c r="AX136" s="292">
        <f t="shared" si="73"/>
        <v>0</v>
      </c>
      <c r="AY136" s="137" t="str">
        <f t="shared" si="76"/>
        <v>*</v>
      </c>
      <c r="BA136" s="143" t="str">
        <f t="shared" si="74"/>
        <v/>
      </c>
    </row>
    <row r="137" spans="1:53" ht="12">
      <c r="A137" s="288">
        <v>134</v>
      </c>
      <c r="B137" s="289" t="s">
        <v>248</v>
      </c>
      <c r="C137" s="290" t="s">
        <v>23</v>
      </c>
      <c r="D137" s="290" t="s">
        <v>12</v>
      </c>
      <c r="E137" s="291">
        <v>65</v>
      </c>
      <c r="F137" s="292">
        <v>0</v>
      </c>
      <c r="G137" s="292">
        <f>E137*3</f>
        <v>195</v>
      </c>
      <c r="H137" s="293"/>
      <c r="I137" s="293"/>
      <c r="J137" s="293"/>
      <c r="K137" s="293"/>
      <c r="L137" s="293"/>
      <c r="M137" s="293"/>
      <c r="N137" s="293"/>
      <c r="O137" s="292">
        <f>SUM(G137:N137)</f>
        <v>195</v>
      </c>
      <c r="P137" s="293">
        <v>195</v>
      </c>
      <c r="Q137" s="292">
        <f t="shared" si="75"/>
        <v>0</v>
      </c>
      <c r="R137" s="292">
        <f>E137*3</f>
        <v>195</v>
      </c>
      <c r="S137" s="293"/>
      <c r="T137" s="293"/>
      <c r="U137" s="293"/>
      <c r="V137" s="293"/>
      <c r="W137" s="293"/>
      <c r="X137" s="293"/>
      <c r="Y137" s="293"/>
      <c r="Z137" s="292">
        <f>SUM(R137:Y137)</f>
        <v>195</v>
      </c>
      <c r="AA137" s="293">
        <v>195</v>
      </c>
      <c r="AB137" s="292">
        <f t="shared" si="71"/>
        <v>0</v>
      </c>
      <c r="AC137" s="292">
        <f>$E137*3</f>
        <v>195</v>
      </c>
      <c r="AD137" s="293"/>
      <c r="AE137" s="293"/>
      <c r="AF137" s="293"/>
      <c r="AG137" s="293"/>
      <c r="AH137" s="293"/>
      <c r="AI137" s="293"/>
      <c r="AJ137" s="293"/>
      <c r="AK137" s="292">
        <f>SUM(AC137:AJ137)</f>
        <v>195</v>
      </c>
      <c r="AL137" s="293">
        <v>390</v>
      </c>
      <c r="AM137" s="292">
        <f t="shared" si="72"/>
        <v>-195</v>
      </c>
      <c r="AN137" s="292">
        <f>$E137*3</f>
        <v>195</v>
      </c>
      <c r="AO137" s="293"/>
      <c r="AP137" s="293"/>
      <c r="AQ137" s="293"/>
      <c r="AR137" s="293"/>
      <c r="AS137" s="293"/>
      <c r="AT137" s="293"/>
      <c r="AU137" s="293"/>
      <c r="AV137" s="292">
        <f>SUM(AN137:AU137)</f>
        <v>195</v>
      </c>
      <c r="AW137" s="293"/>
      <c r="AX137" s="292">
        <f t="shared" si="73"/>
        <v>0</v>
      </c>
      <c r="AY137" s="137" t="str">
        <f t="shared" si="76"/>
        <v>*</v>
      </c>
      <c r="BA137" s="143" t="str">
        <f t="shared" si="74"/>
        <v/>
      </c>
    </row>
    <row r="138" spans="1:53" ht="12">
      <c r="A138" s="288">
        <v>135</v>
      </c>
      <c r="B138" s="296" t="s">
        <v>1527</v>
      </c>
      <c r="C138" s="297" t="s">
        <v>1708</v>
      </c>
      <c r="D138" s="297" t="s">
        <v>867</v>
      </c>
      <c r="E138" s="298"/>
      <c r="F138" s="299">
        <v>600</v>
      </c>
      <c r="G138" s="299"/>
      <c r="H138" s="300"/>
      <c r="I138" s="300"/>
      <c r="J138" s="300"/>
      <c r="K138" s="300"/>
      <c r="L138" s="300"/>
      <c r="M138" s="300"/>
      <c r="N138" s="300"/>
      <c r="O138" s="299"/>
      <c r="P138" s="300"/>
      <c r="Q138" s="299">
        <f t="shared" si="75"/>
        <v>600</v>
      </c>
      <c r="R138" s="299"/>
      <c r="S138" s="300"/>
      <c r="T138" s="300"/>
      <c r="U138" s="300"/>
      <c r="V138" s="300"/>
      <c r="W138" s="300"/>
      <c r="X138" s="300"/>
      <c r="Y138" s="300"/>
      <c r="Z138" s="299"/>
      <c r="AA138" s="300"/>
      <c r="AB138" s="299">
        <f t="shared" si="71"/>
        <v>600</v>
      </c>
      <c r="AC138" s="299"/>
      <c r="AD138" s="300"/>
      <c r="AE138" s="300"/>
      <c r="AF138" s="300"/>
      <c r="AG138" s="300"/>
      <c r="AH138" s="300"/>
      <c r="AI138" s="300"/>
      <c r="AJ138" s="300"/>
      <c r="AK138" s="299"/>
      <c r="AL138" s="300"/>
      <c r="AM138" s="299">
        <f t="shared" si="72"/>
        <v>600</v>
      </c>
      <c r="AN138" s="299"/>
      <c r="AO138" s="300"/>
      <c r="AP138" s="300"/>
      <c r="AQ138" s="300"/>
      <c r="AR138" s="300"/>
      <c r="AS138" s="300"/>
      <c r="AT138" s="300"/>
      <c r="AU138" s="300"/>
      <c r="AV138" s="299"/>
      <c r="AW138" s="300"/>
      <c r="AX138" s="299">
        <f t="shared" si="73"/>
        <v>600</v>
      </c>
      <c r="AY138" s="137" t="str">
        <f t="shared" si="76"/>
        <v/>
      </c>
      <c r="BA138" s="143" t="str">
        <f t="shared" si="74"/>
        <v/>
      </c>
    </row>
    <row r="139" spans="1:53" ht="12">
      <c r="A139" s="288">
        <v>136</v>
      </c>
      <c r="B139" s="294" t="s">
        <v>250</v>
      </c>
      <c r="C139" s="290" t="s">
        <v>10</v>
      </c>
      <c r="D139" s="290" t="s">
        <v>900</v>
      </c>
      <c r="E139" s="295">
        <v>85</v>
      </c>
      <c r="F139" s="292">
        <v>0</v>
      </c>
      <c r="G139" s="292">
        <f>E139*3</f>
        <v>255</v>
      </c>
      <c r="H139" s="293"/>
      <c r="I139" s="293"/>
      <c r="J139" s="293"/>
      <c r="K139" s="293"/>
      <c r="L139" s="293"/>
      <c r="M139" s="293"/>
      <c r="N139" s="293"/>
      <c r="O139" s="292">
        <f>SUM(G139:N139)</f>
        <v>255</v>
      </c>
      <c r="P139" s="293"/>
      <c r="Q139" s="292">
        <f t="shared" si="75"/>
        <v>255</v>
      </c>
      <c r="R139" s="292">
        <f>E139*3</f>
        <v>255</v>
      </c>
      <c r="S139" s="293"/>
      <c r="T139" s="293"/>
      <c r="U139" s="293"/>
      <c r="V139" s="293"/>
      <c r="W139" s="293"/>
      <c r="X139" s="293"/>
      <c r="Y139" s="293"/>
      <c r="Z139" s="292">
        <f>SUM(R139:Y139)</f>
        <v>255</v>
      </c>
      <c r="AA139" s="293">
        <v>510</v>
      </c>
      <c r="AB139" s="292">
        <f t="shared" si="71"/>
        <v>0</v>
      </c>
      <c r="AC139" s="292">
        <f>$E139*3</f>
        <v>255</v>
      </c>
      <c r="AD139" s="293"/>
      <c r="AE139" s="293"/>
      <c r="AF139" s="293"/>
      <c r="AG139" s="293"/>
      <c r="AH139" s="293"/>
      <c r="AI139" s="293"/>
      <c r="AJ139" s="293"/>
      <c r="AK139" s="292">
        <f>SUM(AC139:AJ139)</f>
        <v>255</v>
      </c>
      <c r="AL139" s="293">
        <v>510</v>
      </c>
      <c r="AM139" s="292">
        <f t="shared" si="72"/>
        <v>-255</v>
      </c>
      <c r="AN139" s="292">
        <f>$E139*3</f>
        <v>255</v>
      </c>
      <c r="AO139" s="293"/>
      <c r="AP139" s="293"/>
      <c r="AQ139" s="293"/>
      <c r="AR139" s="293"/>
      <c r="AS139" s="293"/>
      <c r="AT139" s="293"/>
      <c r="AU139" s="293"/>
      <c r="AV139" s="292">
        <f>SUM(AN139:AU139)</f>
        <v>255</v>
      </c>
      <c r="AW139" s="293">
        <v>255</v>
      </c>
      <c r="AX139" s="292">
        <f t="shared" si="73"/>
        <v>-255</v>
      </c>
      <c r="BA139" s="143" t="str">
        <f t="shared" si="74"/>
        <v/>
      </c>
    </row>
    <row r="140" spans="1:53" ht="12">
      <c r="A140" s="288">
        <v>137</v>
      </c>
      <c r="B140" s="289" t="s">
        <v>252</v>
      </c>
      <c r="C140" s="290" t="s">
        <v>23</v>
      </c>
      <c r="D140" s="290" t="s">
        <v>254</v>
      </c>
      <c r="E140" s="291">
        <v>65</v>
      </c>
      <c r="F140" s="292">
        <v>0</v>
      </c>
      <c r="G140" s="292">
        <f>E140*3</f>
        <v>195</v>
      </c>
      <c r="H140" s="293"/>
      <c r="I140" s="293"/>
      <c r="J140" s="293"/>
      <c r="K140" s="293"/>
      <c r="L140" s="293"/>
      <c r="M140" s="293"/>
      <c r="N140" s="293"/>
      <c r="O140" s="292">
        <f>SUM(G140:N140)</f>
        <v>195</v>
      </c>
      <c r="P140" s="293">
        <v>195</v>
      </c>
      <c r="Q140" s="292">
        <f t="shared" si="75"/>
        <v>0</v>
      </c>
      <c r="R140" s="292">
        <f>E140*3</f>
        <v>195</v>
      </c>
      <c r="S140" s="293"/>
      <c r="T140" s="293">
        <v>100</v>
      </c>
      <c r="U140" s="293"/>
      <c r="V140" s="293"/>
      <c r="W140" s="293"/>
      <c r="X140" s="293"/>
      <c r="Y140" s="293"/>
      <c r="Z140" s="292">
        <f>SUM(R140:Y140)</f>
        <v>295</v>
      </c>
      <c r="AA140" s="293">
        <v>685</v>
      </c>
      <c r="AB140" s="292">
        <f t="shared" si="71"/>
        <v>-390</v>
      </c>
      <c r="AC140" s="292">
        <f>$E140*3</f>
        <v>195</v>
      </c>
      <c r="AD140" s="293"/>
      <c r="AE140" s="293"/>
      <c r="AF140" s="293"/>
      <c r="AG140" s="293"/>
      <c r="AH140" s="293"/>
      <c r="AI140" s="293"/>
      <c r="AJ140" s="293"/>
      <c r="AK140" s="292">
        <f>SUM(AC140:AJ140)</f>
        <v>195</v>
      </c>
      <c r="AL140" s="293"/>
      <c r="AM140" s="292">
        <f t="shared" si="72"/>
        <v>-195</v>
      </c>
      <c r="AN140" s="292">
        <f>$E140*3</f>
        <v>195</v>
      </c>
      <c r="AO140" s="293"/>
      <c r="AP140" s="293"/>
      <c r="AQ140" s="293"/>
      <c r="AR140" s="293"/>
      <c r="AS140" s="293"/>
      <c r="AT140" s="293"/>
      <c r="AU140" s="293"/>
      <c r="AV140" s="292">
        <f>SUM(AN140:AU140)</f>
        <v>195</v>
      </c>
      <c r="AW140" s="293"/>
      <c r="AX140" s="292">
        <f t="shared" si="73"/>
        <v>0</v>
      </c>
      <c r="AY140" s="137" t="str">
        <f t="shared" si="76"/>
        <v>*</v>
      </c>
      <c r="BA140" s="143" t="str">
        <f t="shared" si="74"/>
        <v/>
      </c>
    </row>
    <row r="141" spans="1:53" ht="12">
      <c r="A141" s="288">
        <v>138</v>
      </c>
      <c r="B141" s="315" t="s">
        <v>1310</v>
      </c>
      <c r="C141" s="290" t="s">
        <v>14</v>
      </c>
      <c r="D141" s="290" t="s">
        <v>897</v>
      </c>
      <c r="E141" s="291">
        <v>100</v>
      </c>
      <c r="F141" s="292">
        <v>-250</v>
      </c>
      <c r="G141" s="292">
        <f>E141*3</f>
        <v>300</v>
      </c>
      <c r="H141" s="293"/>
      <c r="I141" s="293"/>
      <c r="J141" s="293"/>
      <c r="K141" s="293"/>
      <c r="L141" s="293"/>
      <c r="M141" s="293"/>
      <c r="N141" s="293"/>
      <c r="O141" s="292">
        <f>SUM(G141:N141)</f>
        <v>300</v>
      </c>
      <c r="P141" s="293"/>
      <c r="Q141" s="292">
        <f t="shared" si="75"/>
        <v>50</v>
      </c>
      <c r="R141" s="292">
        <f>E141*3</f>
        <v>300</v>
      </c>
      <c r="S141" s="293"/>
      <c r="T141" s="293"/>
      <c r="U141" s="293"/>
      <c r="V141" s="293"/>
      <c r="W141" s="293"/>
      <c r="X141" s="293"/>
      <c r="Y141" s="293"/>
      <c r="Z141" s="292">
        <f>SUM(R141:Y141)</f>
        <v>300</v>
      </c>
      <c r="AA141" s="293"/>
      <c r="AB141" s="292">
        <f t="shared" si="71"/>
        <v>350</v>
      </c>
      <c r="AC141" s="292">
        <f>$E141*3</f>
        <v>300</v>
      </c>
      <c r="AD141" s="293"/>
      <c r="AE141" s="293"/>
      <c r="AF141" s="293"/>
      <c r="AG141" s="293"/>
      <c r="AH141" s="293"/>
      <c r="AI141" s="293"/>
      <c r="AJ141" s="293"/>
      <c r="AK141" s="292">
        <f>SUM(AC141:AJ141)</f>
        <v>300</v>
      </c>
      <c r="AL141" s="293"/>
      <c r="AM141" s="292">
        <f t="shared" si="72"/>
        <v>650</v>
      </c>
      <c r="AN141" s="292">
        <f>$E141*3</f>
        <v>300</v>
      </c>
      <c r="AO141" s="293"/>
      <c r="AP141" s="293"/>
      <c r="AQ141" s="293"/>
      <c r="AR141" s="293"/>
      <c r="AS141" s="293"/>
      <c r="AT141" s="293"/>
      <c r="AU141" s="293"/>
      <c r="AV141" s="292">
        <f>SUM(AN141:AU141)</f>
        <v>300</v>
      </c>
      <c r="AW141" s="293">
        <v>950</v>
      </c>
      <c r="AX141" s="292">
        <f t="shared" si="73"/>
        <v>0</v>
      </c>
      <c r="AY141" s="137" t="str">
        <f t="shared" si="76"/>
        <v>*</v>
      </c>
      <c r="BA141" s="143" t="str">
        <f t="shared" si="74"/>
        <v/>
      </c>
    </row>
    <row r="142" spans="1:53" ht="12">
      <c r="A142" s="288">
        <v>139</v>
      </c>
      <c r="B142" s="296" t="s">
        <v>1386</v>
      </c>
      <c r="C142" s="297" t="s">
        <v>30</v>
      </c>
      <c r="D142" s="297" t="s">
        <v>12</v>
      </c>
      <c r="E142" s="298">
        <v>50</v>
      </c>
      <c r="F142" s="299">
        <v>900</v>
      </c>
      <c r="G142" s="299"/>
      <c r="H142" s="300"/>
      <c r="I142" s="300"/>
      <c r="J142" s="300"/>
      <c r="K142" s="300"/>
      <c r="L142" s="300"/>
      <c r="M142" s="300"/>
      <c r="N142" s="300"/>
      <c r="O142" s="299"/>
      <c r="P142" s="300"/>
      <c r="Q142" s="299">
        <f t="shared" si="75"/>
        <v>900</v>
      </c>
      <c r="R142" s="299"/>
      <c r="S142" s="300"/>
      <c r="T142" s="300"/>
      <c r="U142" s="300"/>
      <c r="V142" s="300"/>
      <c r="W142" s="300"/>
      <c r="X142" s="300"/>
      <c r="Y142" s="300"/>
      <c r="Z142" s="299"/>
      <c r="AA142" s="300"/>
      <c r="AB142" s="299">
        <f t="shared" si="71"/>
        <v>900</v>
      </c>
      <c r="AC142" s="299"/>
      <c r="AD142" s="300"/>
      <c r="AE142" s="300"/>
      <c r="AF142" s="300"/>
      <c r="AG142" s="300"/>
      <c r="AH142" s="300"/>
      <c r="AI142" s="300"/>
      <c r="AJ142" s="300"/>
      <c r="AK142" s="299"/>
      <c r="AL142" s="300"/>
      <c r="AM142" s="299">
        <f t="shared" si="72"/>
        <v>900</v>
      </c>
      <c r="AN142" s="299"/>
      <c r="AO142" s="300"/>
      <c r="AP142" s="300"/>
      <c r="AQ142" s="300"/>
      <c r="AR142" s="300"/>
      <c r="AS142" s="300"/>
      <c r="AT142" s="300"/>
      <c r="AU142" s="300"/>
      <c r="AV142" s="299"/>
      <c r="AW142" s="300"/>
      <c r="AX142" s="299">
        <f t="shared" si="73"/>
        <v>900</v>
      </c>
      <c r="AY142" s="137" t="str">
        <f t="shared" si="76"/>
        <v/>
      </c>
      <c r="BA142" s="143" t="str">
        <f t="shared" si="74"/>
        <v>!!!</v>
      </c>
    </row>
    <row r="143" spans="1:53" ht="12">
      <c r="A143" s="288">
        <v>140</v>
      </c>
      <c r="B143" s="289" t="s">
        <v>909</v>
      </c>
      <c r="C143" s="290" t="s">
        <v>23</v>
      </c>
      <c r="D143" s="290" t="s">
        <v>910</v>
      </c>
      <c r="E143" s="291">
        <v>75</v>
      </c>
      <c r="F143" s="292">
        <v>450</v>
      </c>
      <c r="G143" s="292">
        <f>E143*3</f>
        <v>225</v>
      </c>
      <c r="H143" s="293"/>
      <c r="I143" s="293"/>
      <c r="J143" s="293"/>
      <c r="K143" s="293"/>
      <c r="L143" s="293"/>
      <c r="M143" s="293"/>
      <c r="N143" s="293"/>
      <c r="O143" s="292">
        <f>SUM(G143:N143)</f>
        <v>225</v>
      </c>
      <c r="P143" s="293"/>
      <c r="Q143" s="292">
        <f t="shared" si="75"/>
        <v>675</v>
      </c>
      <c r="R143" s="292">
        <f>E143*3</f>
        <v>225</v>
      </c>
      <c r="S143" s="293"/>
      <c r="T143" s="293"/>
      <c r="U143" s="293"/>
      <c r="V143" s="293"/>
      <c r="W143" s="293"/>
      <c r="X143" s="293"/>
      <c r="Y143" s="293"/>
      <c r="Z143" s="292">
        <f>SUM(R143:Y143)</f>
        <v>225</v>
      </c>
      <c r="AA143" s="293"/>
      <c r="AB143" s="292">
        <f t="shared" si="71"/>
        <v>900</v>
      </c>
      <c r="AC143" s="292">
        <f>$E143*3</f>
        <v>225</v>
      </c>
      <c r="AD143" s="293"/>
      <c r="AE143" s="293"/>
      <c r="AF143" s="293"/>
      <c r="AG143" s="293"/>
      <c r="AH143" s="293"/>
      <c r="AI143" s="293"/>
      <c r="AJ143" s="293"/>
      <c r="AK143" s="292">
        <f>SUM(AC143:AJ143)</f>
        <v>225</v>
      </c>
      <c r="AL143" s="293"/>
      <c r="AM143" s="292">
        <f t="shared" si="72"/>
        <v>1125</v>
      </c>
      <c r="AN143" s="292">
        <f>$E143*3</f>
        <v>225</v>
      </c>
      <c r="AO143" s="293"/>
      <c r="AP143" s="293"/>
      <c r="AQ143" s="293"/>
      <c r="AR143" s="293"/>
      <c r="AS143" s="293"/>
      <c r="AT143" s="293"/>
      <c r="AU143" s="293"/>
      <c r="AV143" s="292">
        <f>SUM(AN143:AU143)</f>
        <v>225</v>
      </c>
      <c r="AW143" s="293">
        <v>1350</v>
      </c>
      <c r="AX143" s="292">
        <f t="shared" si="73"/>
        <v>0</v>
      </c>
      <c r="AY143" s="137" t="str">
        <f t="shared" si="76"/>
        <v>*</v>
      </c>
      <c r="BA143" s="143" t="str">
        <f t="shared" si="74"/>
        <v/>
      </c>
    </row>
    <row r="144" spans="1:53" ht="12">
      <c r="A144" s="288">
        <v>141</v>
      </c>
      <c r="B144" s="289" t="s">
        <v>259</v>
      </c>
      <c r="C144" s="290" t="s">
        <v>23</v>
      </c>
      <c r="D144" s="290" t="s">
        <v>261</v>
      </c>
      <c r="E144" s="291">
        <v>100</v>
      </c>
      <c r="F144" s="292">
        <v>600</v>
      </c>
      <c r="G144" s="292">
        <f>E144*3</f>
        <v>300</v>
      </c>
      <c r="H144" s="293"/>
      <c r="I144" s="293"/>
      <c r="J144" s="293"/>
      <c r="K144" s="293"/>
      <c r="L144" s="293"/>
      <c r="M144" s="293"/>
      <c r="N144" s="293"/>
      <c r="O144" s="292">
        <f>SUM(G144:N144)</f>
        <v>300</v>
      </c>
      <c r="P144" s="293">
        <v>900</v>
      </c>
      <c r="Q144" s="292">
        <f t="shared" si="75"/>
        <v>0</v>
      </c>
      <c r="R144" s="292">
        <f>E144*3</f>
        <v>300</v>
      </c>
      <c r="S144" s="293"/>
      <c r="T144" s="293"/>
      <c r="U144" s="293"/>
      <c r="V144" s="293"/>
      <c r="W144" s="293"/>
      <c r="X144" s="293"/>
      <c r="Y144" s="293"/>
      <c r="Z144" s="292">
        <f>SUM(R144:Y144)</f>
        <v>300</v>
      </c>
      <c r="AA144" s="293">
        <v>700</v>
      </c>
      <c r="AB144" s="292">
        <f t="shared" si="71"/>
        <v>-400</v>
      </c>
      <c r="AC144" s="292">
        <f>$E144*3</f>
        <v>300</v>
      </c>
      <c r="AD144" s="293"/>
      <c r="AE144" s="293">
        <v>100</v>
      </c>
      <c r="AF144" s="293"/>
      <c r="AG144" s="293"/>
      <c r="AH144" s="293"/>
      <c r="AI144" s="293"/>
      <c r="AJ144" s="293"/>
      <c r="AK144" s="292">
        <f>SUM(AC144:AJ144)</f>
        <v>400</v>
      </c>
      <c r="AL144" s="293"/>
      <c r="AM144" s="292">
        <f t="shared" si="72"/>
        <v>0</v>
      </c>
      <c r="AN144" s="292">
        <f>$E144*3</f>
        <v>300</v>
      </c>
      <c r="AO144" s="293"/>
      <c r="AP144" s="293">
        <v>100</v>
      </c>
      <c r="AQ144" s="293"/>
      <c r="AR144" s="293"/>
      <c r="AS144" s="293"/>
      <c r="AT144" s="293"/>
      <c r="AU144" s="293"/>
      <c r="AV144" s="292">
        <f>SUM(AN144:AU144)</f>
        <v>400</v>
      </c>
      <c r="AW144" s="293"/>
      <c r="AX144" s="292">
        <f t="shared" si="73"/>
        <v>400</v>
      </c>
      <c r="AY144" s="137" t="str">
        <f t="shared" si="76"/>
        <v/>
      </c>
      <c r="BA144" s="143" t="str">
        <f t="shared" si="74"/>
        <v/>
      </c>
    </row>
    <row r="145" spans="1:57" ht="12">
      <c r="A145" s="288">
        <v>142</v>
      </c>
      <c r="B145" s="319" t="s">
        <v>262</v>
      </c>
      <c r="C145" s="320" t="s">
        <v>30</v>
      </c>
      <c r="D145" s="321" t="s">
        <v>12</v>
      </c>
      <c r="E145" s="320"/>
      <c r="F145" s="322"/>
      <c r="G145" s="299"/>
      <c r="H145" s="300"/>
      <c r="I145" s="300"/>
      <c r="J145" s="300"/>
      <c r="K145" s="300"/>
      <c r="L145" s="300"/>
      <c r="M145" s="300"/>
      <c r="N145" s="300"/>
      <c r="O145" s="299"/>
      <c r="P145" s="300"/>
      <c r="Q145" s="300"/>
      <c r="R145" s="300"/>
      <c r="S145" s="300"/>
      <c r="T145" s="300"/>
      <c r="U145" s="300"/>
      <c r="V145" s="300"/>
      <c r="W145" s="300"/>
      <c r="X145" s="300"/>
      <c r="Y145" s="300"/>
      <c r="Z145" s="300"/>
      <c r="AA145" s="300"/>
      <c r="AB145" s="300"/>
      <c r="AC145" s="300"/>
      <c r="AD145" s="300"/>
      <c r="AE145" s="300"/>
      <c r="AF145" s="300"/>
      <c r="AG145" s="300"/>
      <c r="AH145" s="300"/>
      <c r="AI145" s="300"/>
      <c r="AJ145" s="300"/>
      <c r="AK145" s="300"/>
      <c r="AL145" s="300"/>
      <c r="AM145" s="300"/>
      <c r="AN145" s="300"/>
      <c r="AO145" s="300"/>
      <c r="AP145" s="300"/>
      <c r="AQ145" s="300"/>
      <c r="AR145" s="300"/>
      <c r="AS145" s="300"/>
      <c r="AT145" s="300"/>
      <c r="AU145" s="300"/>
      <c r="AV145" s="300"/>
      <c r="AW145" s="300"/>
      <c r="AX145" s="300"/>
      <c r="AY145" s="137" t="str">
        <f t="shared" si="76"/>
        <v>*</v>
      </c>
      <c r="BA145" s="143" t="str">
        <f t="shared" si="74"/>
        <v/>
      </c>
    </row>
    <row r="146" spans="1:57" ht="12">
      <c r="A146" s="288">
        <v>143</v>
      </c>
      <c r="B146" s="289" t="s">
        <v>1611</v>
      </c>
      <c r="C146" s="290" t="s">
        <v>14</v>
      </c>
      <c r="D146" s="290"/>
      <c r="E146" s="291">
        <v>62.5</v>
      </c>
      <c r="F146" s="292">
        <v>375</v>
      </c>
      <c r="G146" s="292">
        <f>E146*3</f>
        <v>187.5</v>
      </c>
      <c r="H146" s="293"/>
      <c r="I146" s="293"/>
      <c r="J146" s="293"/>
      <c r="K146" s="293"/>
      <c r="L146" s="293"/>
      <c r="M146" s="293"/>
      <c r="N146" s="293"/>
      <c r="O146" s="292">
        <f>SUM(G146:N146)</f>
        <v>187.5</v>
      </c>
      <c r="P146" s="293"/>
      <c r="Q146" s="292">
        <f>F146+O146-P146</f>
        <v>562.5</v>
      </c>
      <c r="R146" s="292">
        <f>E146*3</f>
        <v>187.5</v>
      </c>
      <c r="S146" s="293"/>
      <c r="T146" s="293"/>
      <c r="U146" s="293"/>
      <c r="V146" s="293"/>
      <c r="W146" s="293"/>
      <c r="X146" s="293"/>
      <c r="Y146" s="293"/>
      <c r="Z146" s="292">
        <f>SUM(R146:Y146)</f>
        <v>187.5</v>
      </c>
      <c r="AA146" s="293">
        <v>1125</v>
      </c>
      <c r="AB146" s="292">
        <f>Q146+Z146-AA146</f>
        <v>-375</v>
      </c>
      <c r="AC146" s="292">
        <f>$E146*3</f>
        <v>187.5</v>
      </c>
      <c r="AD146" s="293"/>
      <c r="AE146" s="293"/>
      <c r="AF146" s="293"/>
      <c r="AG146" s="293"/>
      <c r="AH146" s="293"/>
      <c r="AI146" s="293"/>
      <c r="AJ146" s="293"/>
      <c r="AK146" s="292">
        <f>SUM(AC146:AJ146)</f>
        <v>187.5</v>
      </c>
      <c r="AL146" s="293"/>
      <c r="AM146" s="292">
        <f>AB146+AK146-AL146</f>
        <v>-187.5</v>
      </c>
      <c r="AN146" s="292">
        <f>$E146*3</f>
        <v>187.5</v>
      </c>
      <c r="AO146" s="293"/>
      <c r="AP146" s="293"/>
      <c r="AQ146" s="293"/>
      <c r="AR146" s="293"/>
      <c r="AS146" s="293"/>
      <c r="AT146" s="293"/>
      <c r="AU146" s="293"/>
      <c r="AV146" s="292">
        <f>SUM(AN146:AU146)</f>
        <v>187.5</v>
      </c>
      <c r="AW146" s="293"/>
      <c r="AX146" s="292">
        <f>AM146+AV146-AW146</f>
        <v>0</v>
      </c>
      <c r="AY146" s="137" t="str">
        <f t="shared" si="76"/>
        <v>*</v>
      </c>
      <c r="BA146" s="143" t="str">
        <f t="shared" si="74"/>
        <v/>
      </c>
    </row>
    <row r="147" spans="1:57" ht="12">
      <c r="A147" s="288">
        <v>144</v>
      </c>
      <c r="B147" s="319" t="s">
        <v>1517</v>
      </c>
      <c r="C147" s="320" t="s">
        <v>30</v>
      </c>
      <c r="D147" s="321"/>
      <c r="E147" s="320"/>
      <c r="F147" s="322"/>
      <c r="G147" s="299"/>
      <c r="H147" s="300"/>
      <c r="I147" s="300"/>
      <c r="J147" s="300"/>
      <c r="K147" s="300"/>
      <c r="L147" s="300"/>
      <c r="M147" s="300"/>
      <c r="N147" s="300"/>
      <c r="O147" s="299"/>
      <c r="P147" s="300"/>
      <c r="Q147" s="300"/>
      <c r="R147" s="300"/>
      <c r="S147" s="300"/>
      <c r="T147" s="300"/>
      <c r="U147" s="300"/>
      <c r="V147" s="300"/>
      <c r="W147" s="300"/>
      <c r="X147" s="300"/>
      <c r="Y147" s="300"/>
      <c r="Z147" s="299"/>
      <c r="AA147" s="300"/>
      <c r="AB147" s="300"/>
      <c r="AC147" s="300"/>
      <c r="AD147" s="300"/>
      <c r="AE147" s="300"/>
      <c r="AF147" s="300"/>
      <c r="AG147" s="300"/>
      <c r="AH147" s="300"/>
      <c r="AI147" s="300"/>
      <c r="AJ147" s="300"/>
      <c r="AK147" s="299"/>
      <c r="AL147" s="300"/>
      <c r="AM147" s="300"/>
      <c r="AN147" s="300"/>
      <c r="AO147" s="300"/>
      <c r="AP147" s="300"/>
      <c r="AQ147" s="300"/>
      <c r="AR147" s="300"/>
      <c r="AS147" s="300"/>
      <c r="AT147" s="300"/>
      <c r="AU147" s="300"/>
      <c r="AV147" s="299"/>
      <c r="AW147" s="300"/>
      <c r="AX147" s="299"/>
      <c r="AY147" s="137" t="str">
        <f t="shared" si="76"/>
        <v>*</v>
      </c>
      <c r="BA147" s="143" t="str">
        <f t="shared" si="74"/>
        <v/>
      </c>
    </row>
    <row r="148" spans="1:57" ht="12">
      <c r="A148" s="288">
        <v>145</v>
      </c>
      <c r="B148" s="289" t="s">
        <v>266</v>
      </c>
      <c r="C148" s="290" t="s">
        <v>14</v>
      </c>
      <c r="D148" s="290" t="s">
        <v>268</v>
      </c>
      <c r="E148" s="291">
        <v>80</v>
      </c>
      <c r="F148" s="292">
        <v>0</v>
      </c>
      <c r="G148" s="292">
        <f t="shared" ref="G148:G193" si="77">E148*3</f>
        <v>240</v>
      </c>
      <c r="H148" s="293"/>
      <c r="I148" s="293"/>
      <c r="J148" s="293"/>
      <c r="K148" s="293"/>
      <c r="L148" s="293"/>
      <c r="M148" s="293"/>
      <c r="N148" s="293"/>
      <c r="O148" s="292">
        <f t="shared" ref="O148:O193" si="78">SUM(G148:N148)</f>
        <v>240</v>
      </c>
      <c r="P148" s="293">
        <v>240</v>
      </c>
      <c r="Q148" s="292">
        <f t="shared" ref="Q148:Q193" si="79">F148+O148-P148</f>
        <v>0</v>
      </c>
      <c r="R148" s="292">
        <f t="shared" ref="R148:R162" si="80">E148*3</f>
        <v>240</v>
      </c>
      <c r="S148" s="293"/>
      <c r="T148" s="293"/>
      <c r="U148" s="293"/>
      <c r="V148" s="293"/>
      <c r="W148" s="293">
        <v>100</v>
      </c>
      <c r="X148" s="293"/>
      <c r="Y148" s="293"/>
      <c r="Z148" s="292">
        <f t="shared" ref="Z148:Z193" si="81">SUM(R148:Y148)</f>
        <v>340</v>
      </c>
      <c r="AA148" s="293">
        <v>580</v>
      </c>
      <c r="AB148" s="292">
        <f t="shared" ref="AB148:AB193" si="82">Q148+Z148-AA148</f>
        <v>-240</v>
      </c>
      <c r="AC148" s="292">
        <f t="shared" ref="AC148:AC162" si="83">$E148*3</f>
        <v>240</v>
      </c>
      <c r="AD148" s="293"/>
      <c r="AE148" s="293"/>
      <c r="AF148" s="293"/>
      <c r="AG148" s="293"/>
      <c r="AH148" s="293"/>
      <c r="AI148" s="293"/>
      <c r="AJ148" s="293"/>
      <c r="AK148" s="292">
        <f t="shared" ref="AK148:AK193" si="84">SUM(AC148:AJ148)</f>
        <v>240</v>
      </c>
      <c r="AL148" s="293"/>
      <c r="AM148" s="292">
        <f t="shared" ref="AM148:AM193" si="85">AB148+AK148-AL148</f>
        <v>0</v>
      </c>
      <c r="AN148" s="292">
        <f t="shared" ref="AN148:AN162" si="86">$E148*3</f>
        <v>240</v>
      </c>
      <c r="AO148" s="293"/>
      <c r="AP148" s="293"/>
      <c r="AQ148" s="293"/>
      <c r="AR148" s="293"/>
      <c r="AS148" s="293"/>
      <c r="AT148" s="293"/>
      <c r="AU148" s="293"/>
      <c r="AV148" s="292">
        <f t="shared" ref="AV148:AV193" si="87">SUM(AN148:AU148)</f>
        <v>240</v>
      </c>
      <c r="AW148" s="293"/>
      <c r="AX148" s="292">
        <f t="shared" ref="AX148:AX193" si="88">AM148+AV148-AW148</f>
        <v>240</v>
      </c>
      <c r="AY148" s="137" t="str">
        <f t="shared" si="76"/>
        <v/>
      </c>
      <c r="BA148" s="143" t="str">
        <f t="shared" si="74"/>
        <v/>
      </c>
    </row>
    <row r="149" spans="1:57" ht="12">
      <c r="A149" s="288">
        <v>146</v>
      </c>
      <c r="B149" s="289" t="s">
        <v>269</v>
      </c>
      <c r="C149" s="290" t="s">
        <v>23</v>
      </c>
      <c r="D149" s="290" t="s">
        <v>271</v>
      </c>
      <c r="E149" s="291">
        <v>65</v>
      </c>
      <c r="F149" s="292">
        <v>0</v>
      </c>
      <c r="G149" s="292">
        <f t="shared" si="77"/>
        <v>195</v>
      </c>
      <c r="H149" s="293"/>
      <c r="I149" s="293">
        <v>100</v>
      </c>
      <c r="J149" s="293"/>
      <c r="K149" s="293"/>
      <c r="L149" s="293"/>
      <c r="M149" s="293"/>
      <c r="N149" s="293"/>
      <c r="O149" s="292">
        <f t="shared" si="78"/>
        <v>295</v>
      </c>
      <c r="P149" s="293">
        <v>100</v>
      </c>
      <c r="Q149" s="292">
        <f t="shared" si="79"/>
        <v>195</v>
      </c>
      <c r="R149" s="292">
        <f t="shared" si="80"/>
        <v>195</v>
      </c>
      <c r="S149" s="293"/>
      <c r="T149" s="293"/>
      <c r="U149" s="293"/>
      <c r="V149" s="293"/>
      <c r="W149" s="293"/>
      <c r="X149" s="293"/>
      <c r="Y149" s="293"/>
      <c r="Z149" s="292">
        <f t="shared" si="81"/>
        <v>195</v>
      </c>
      <c r="AA149" s="293"/>
      <c r="AB149" s="292">
        <f t="shared" si="82"/>
        <v>390</v>
      </c>
      <c r="AC149" s="292">
        <f t="shared" si="83"/>
        <v>195</v>
      </c>
      <c r="AD149" s="293"/>
      <c r="AE149" s="293"/>
      <c r="AF149" s="293"/>
      <c r="AG149" s="293"/>
      <c r="AH149" s="293"/>
      <c r="AI149" s="293"/>
      <c r="AJ149" s="293"/>
      <c r="AK149" s="292">
        <f t="shared" si="84"/>
        <v>195</v>
      </c>
      <c r="AL149" s="293"/>
      <c r="AM149" s="292">
        <f t="shared" si="85"/>
        <v>585</v>
      </c>
      <c r="AN149" s="292">
        <f t="shared" si="86"/>
        <v>195</v>
      </c>
      <c r="AO149" s="293"/>
      <c r="AP149" s="293"/>
      <c r="AQ149" s="293"/>
      <c r="AR149" s="293"/>
      <c r="AS149" s="293"/>
      <c r="AT149" s="293"/>
      <c r="AU149" s="293"/>
      <c r="AV149" s="292">
        <f t="shared" si="87"/>
        <v>195</v>
      </c>
      <c r="AW149" s="293"/>
      <c r="AX149" s="292">
        <f t="shared" si="88"/>
        <v>780</v>
      </c>
      <c r="AY149" s="137" t="str">
        <f t="shared" si="76"/>
        <v/>
      </c>
      <c r="BA149" s="143" t="str">
        <f t="shared" si="74"/>
        <v/>
      </c>
    </row>
    <row r="150" spans="1:57" ht="12">
      <c r="A150" s="288">
        <v>147</v>
      </c>
      <c r="B150" s="289" t="s">
        <v>272</v>
      </c>
      <c r="C150" s="290" t="s">
        <v>14</v>
      </c>
      <c r="D150" s="290" t="s">
        <v>12</v>
      </c>
      <c r="E150" s="291">
        <v>125</v>
      </c>
      <c r="F150" s="292">
        <v>0</v>
      </c>
      <c r="G150" s="292">
        <f t="shared" si="77"/>
        <v>375</v>
      </c>
      <c r="H150" s="293"/>
      <c r="I150" s="293"/>
      <c r="J150" s="293"/>
      <c r="K150" s="293"/>
      <c r="L150" s="293">
        <v>100</v>
      </c>
      <c r="M150" s="293"/>
      <c r="N150" s="293"/>
      <c r="O150" s="292">
        <f t="shared" si="78"/>
        <v>475</v>
      </c>
      <c r="P150" s="293"/>
      <c r="Q150" s="292">
        <f t="shared" si="79"/>
        <v>475</v>
      </c>
      <c r="R150" s="292">
        <f t="shared" si="80"/>
        <v>375</v>
      </c>
      <c r="S150" s="293"/>
      <c r="T150" s="293"/>
      <c r="U150" s="293"/>
      <c r="V150" s="293"/>
      <c r="W150" s="293"/>
      <c r="X150" s="293"/>
      <c r="Y150" s="293"/>
      <c r="Z150" s="292">
        <f t="shared" si="81"/>
        <v>375</v>
      </c>
      <c r="AA150" s="293">
        <v>850</v>
      </c>
      <c r="AB150" s="292">
        <f t="shared" si="82"/>
        <v>0</v>
      </c>
      <c r="AC150" s="292">
        <f t="shared" si="83"/>
        <v>375</v>
      </c>
      <c r="AD150" s="293"/>
      <c r="AE150" s="293"/>
      <c r="AF150" s="293"/>
      <c r="AG150" s="293"/>
      <c r="AH150" s="293"/>
      <c r="AI150" s="293"/>
      <c r="AJ150" s="293"/>
      <c r="AK150" s="292">
        <f t="shared" si="84"/>
        <v>375</v>
      </c>
      <c r="AL150" s="293"/>
      <c r="AM150" s="292">
        <f t="shared" si="85"/>
        <v>375</v>
      </c>
      <c r="AN150" s="292">
        <f t="shared" si="86"/>
        <v>375</v>
      </c>
      <c r="AO150" s="293"/>
      <c r="AP150" s="293"/>
      <c r="AQ150" s="293"/>
      <c r="AR150" s="293"/>
      <c r="AS150" s="293"/>
      <c r="AT150" s="293"/>
      <c r="AU150" s="293"/>
      <c r="AV150" s="292">
        <f t="shared" si="87"/>
        <v>375</v>
      </c>
      <c r="AW150" s="293">
        <v>375</v>
      </c>
      <c r="AX150" s="292">
        <f t="shared" si="88"/>
        <v>375</v>
      </c>
      <c r="AY150" s="137" t="str">
        <f t="shared" si="76"/>
        <v/>
      </c>
      <c r="BA150" s="143" t="str">
        <f t="shared" si="74"/>
        <v/>
      </c>
    </row>
    <row r="151" spans="1:57" s="172" customFormat="1" ht="12">
      <c r="A151" s="288">
        <v>148</v>
      </c>
      <c r="B151" s="289" t="s">
        <v>858</v>
      </c>
      <c r="C151" s="290" t="s">
        <v>23</v>
      </c>
      <c r="D151" s="290" t="s">
        <v>859</v>
      </c>
      <c r="E151" s="291">
        <v>125</v>
      </c>
      <c r="F151" s="292">
        <v>0</v>
      </c>
      <c r="G151" s="292">
        <f t="shared" si="77"/>
        <v>375</v>
      </c>
      <c r="H151" s="293"/>
      <c r="I151" s="293"/>
      <c r="J151" s="293"/>
      <c r="K151" s="293"/>
      <c r="L151" s="293"/>
      <c r="M151" s="293"/>
      <c r="N151" s="293"/>
      <c r="O151" s="292">
        <f t="shared" si="78"/>
        <v>375</v>
      </c>
      <c r="P151" s="293">
        <v>375</v>
      </c>
      <c r="Q151" s="292">
        <f t="shared" si="79"/>
        <v>0</v>
      </c>
      <c r="R151" s="292">
        <f t="shared" si="80"/>
        <v>375</v>
      </c>
      <c r="S151" s="293"/>
      <c r="T151" s="293"/>
      <c r="U151" s="293"/>
      <c r="V151" s="293"/>
      <c r="W151" s="293">
        <v>100</v>
      </c>
      <c r="X151" s="293"/>
      <c r="Y151" s="293"/>
      <c r="Z151" s="292">
        <f t="shared" si="81"/>
        <v>475</v>
      </c>
      <c r="AA151" s="293"/>
      <c r="AB151" s="292">
        <f t="shared" si="82"/>
        <v>475</v>
      </c>
      <c r="AC151" s="292">
        <f t="shared" si="83"/>
        <v>375</v>
      </c>
      <c r="AD151" s="293"/>
      <c r="AE151" s="293"/>
      <c r="AF151" s="293"/>
      <c r="AG151" s="293"/>
      <c r="AH151" s="293"/>
      <c r="AI151" s="293"/>
      <c r="AJ151" s="293"/>
      <c r="AK151" s="292">
        <f t="shared" si="84"/>
        <v>375</v>
      </c>
      <c r="AL151" s="293">
        <v>1225</v>
      </c>
      <c r="AM151" s="292">
        <f t="shared" si="85"/>
        <v>-375</v>
      </c>
      <c r="AN151" s="292">
        <f t="shared" si="86"/>
        <v>375</v>
      </c>
      <c r="AO151" s="293"/>
      <c r="AP151" s="293"/>
      <c r="AQ151" s="293"/>
      <c r="AR151" s="293"/>
      <c r="AS151" s="293"/>
      <c r="AT151" s="293"/>
      <c r="AU151" s="293"/>
      <c r="AV151" s="292">
        <f t="shared" si="87"/>
        <v>375</v>
      </c>
      <c r="AW151" s="293"/>
      <c r="AX151" s="292">
        <f t="shared" si="88"/>
        <v>0</v>
      </c>
      <c r="AY151" s="137" t="str">
        <f t="shared" si="76"/>
        <v>*</v>
      </c>
      <c r="BA151" s="143" t="str">
        <f t="shared" si="74"/>
        <v/>
      </c>
      <c r="BB151" s="143"/>
      <c r="BC151" s="143"/>
      <c r="BD151" s="143"/>
      <c r="BE151" s="143"/>
    </row>
    <row r="152" spans="1:57" ht="12">
      <c r="A152" s="288">
        <v>149</v>
      </c>
      <c r="B152" s="289" t="s">
        <v>274</v>
      </c>
      <c r="C152" s="290" t="s">
        <v>14</v>
      </c>
      <c r="D152" s="290" t="s">
        <v>12</v>
      </c>
      <c r="E152" s="291">
        <v>185</v>
      </c>
      <c r="F152" s="292">
        <v>0</v>
      </c>
      <c r="G152" s="292">
        <f t="shared" si="77"/>
        <v>555</v>
      </c>
      <c r="H152" s="293"/>
      <c r="I152" s="293"/>
      <c r="J152" s="293"/>
      <c r="K152" s="293"/>
      <c r="L152" s="293"/>
      <c r="M152" s="293"/>
      <c r="N152" s="293"/>
      <c r="O152" s="292">
        <f t="shared" si="78"/>
        <v>555</v>
      </c>
      <c r="P152" s="293">
        <v>1110</v>
      </c>
      <c r="Q152" s="292">
        <f t="shared" si="79"/>
        <v>-555</v>
      </c>
      <c r="R152" s="292">
        <f t="shared" si="80"/>
        <v>555</v>
      </c>
      <c r="S152" s="293"/>
      <c r="T152" s="293"/>
      <c r="U152" s="293"/>
      <c r="V152" s="293"/>
      <c r="W152" s="293">
        <v>100</v>
      </c>
      <c r="X152" s="293"/>
      <c r="Y152" s="293"/>
      <c r="Z152" s="292">
        <f t="shared" si="81"/>
        <v>655</v>
      </c>
      <c r="AA152" s="293"/>
      <c r="AB152" s="292">
        <f t="shared" si="82"/>
        <v>100</v>
      </c>
      <c r="AC152" s="292">
        <f t="shared" si="83"/>
        <v>555</v>
      </c>
      <c r="AD152" s="293"/>
      <c r="AE152" s="293"/>
      <c r="AF152" s="293"/>
      <c r="AG152" s="293"/>
      <c r="AH152" s="293"/>
      <c r="AI152" s="293"/>
      <c r="AJ152" s="293"/>
      <c r="AK152" s="292">
        <f t="shared" si="84"/>
        <v>555</v>
      </c>
      <c r="AL152" s="293">
        <v>1210</v>
      </c>
      <c r="AM152" s="292">
        <f t="shared" si="85"/>
        <v>-555</v>
      </c>
      <c r="AN152" s="292">
        <f t="shared" si="86"/>
        <v>555</v>
      </c>
      <c r="AO152" s="293"/>
      <c r="AP152" s="293"/>
      <c r="AQ152" s="293"/>
      <c r="AR152" s="293"/>
      <c r="AS152" s="293"/>
      <c r="AT152" s="293"/>
      <c r="AU152" s="293"/>
      <c r="AV152" s="292">
        <f t="shared" si="87"/>
        <v>555</v>
      </c>
      <c r="AW152" s="293"/>
      <c r="AX152" s="292">
        <f t="shared" si="88"/>
        <v>0</v>
      </c>
      <c r="AY152" s="137" t="str">
        <f t="shared" si="76"/>
        <v>*</v>
      </c>
      <c r="BA152" s="143" t="str">
        <f t="shared" si="74"/>
        <v/>
      </c>
    </row>
    <row r="153" spans="1:57" ht="12">
      <c r="A153" s="288">
        <v>150</v>
      </c>
      <c r="B153" s="289" t="s">
        <v>1553</v>
      </c>
      <c r="C153" s="290" t="s">
        <v>14</v>
      </c>
      <c r="D153" s="290"/>
      <c r="E153" s="291">
        <v>180</v>
      </c>
      <c r="F153" s="292">
        <v>0</v>
      </c>
      <c r="G153" s="292">
        <f t="shared" si="77"/>
        <v>540</v>
      </c>
      <c r="H153" s="293"/>
      <c r="I153" s="293"/>
      <c r="J153" s="293"/>
      <c r="K153" s="293"/>
      <c r="L153" s="293"/>
      <c r="M153" s="293"/>
      <c r="N153" s="293"/>
      <c r="O153" s="292">
        <f t="shared" si="78"/>
        <v>540</v>
      </c>
      <c r="P153" s="293">
        <v>540</v>
      </c>
      <c r="Q153" s="292">
        <f t="shared" si="79"/>
        <v>0</v>
      </c>
      <c r="R153" s="292">
        <f t="shared" si="80"/>
        <v>540</v>
      </c>
      <c r="S153" s="293"/>
      <c r="T153" s="293"/>
      <c r="U153" s="293"/>
      <c r="V153" s="293"/>
      <c r="W153" s="293">
        <v>100</v>
      </c>
      <c r="X153" s="293"/>
      <c r="Y153" s="293"/>
      <c r="Z153" s="292">
        <f t="shared" si="81"/>
        <v>640</v>
      </c>
      <c r="AA153" s="293">
        <v>540</v>
      </c>
      <c r="AB153" s="292">
        <f t="shared" si="82"/>
        <v>100</v>
      </c>
      <c r="AC153" s="292">
        <f t="shared" si="83"/>
        <v>540</v>
      </c>
      <c r="AD153" s="293"/>
      <c r="AE153" s="293"/>
      <c r="AF153" s="293"/>
      <c r="AG153" s="293"/>
      <c r="AH153" s="293"/>
      <c r="AI153" s="293"/>
      <c r="AJ153" s="293"/>
      <c r="AK153" s="292">
        <f t="shared" si="84"/>
        <v>540</v>
      </c>
      <c r="AL153" s="293">
        <v>640</v>
      </c>
      <c r="AM153" s="292">
        <f t="shared" si="85"/>
        <v>0</v>
      </c>
      <c r="AN153" s="292">
        <f t="shared" si="86"/>
        <v>540</v>
      </c>
      <c r="AO153" s="293"/>
      <c r="AP153" s="293"/>
      <c r="AQ153" s="293"/>
      <c r="AR153" s="293"/>
      <c r="AS153" s="293"/>
      <c r="AT153" s="293"/>
      <c r="AU153" s="293"/>
      <c r="AV153" s="292">
        <f t="shared" si="87"/>
        <v>540</v>
      </c>
      <c r="AW153" s="293">
        <v>540</v>
      </c>
      <c r="AX153" s="292">
        <f t="shared" si="88"/>
        <v>0</v>
      </c>
      <c r="AY153" s="137" t="str">
        <f t="shared" si="76"/>
        <v>*</v>
      </c>
      <c r="BA153" s="143" t="str">
        <f t="shared" si="74"/>
        <v/>
      </c>
    </row>
    <row r="154" spans="1:57" ht="12">
      <c r="A154" s="288">
        <v>151</v>
      </c>
      <c r="B154" s="289" t="s">
        <v>832</v>
      </c>
      <c r="C154" s="290" t="s">
        <v>14</v>
      </c>
      <c r="D154" s="290" t="s">
        <v>277</v>
      </c>
      <c r="E154" s="291">
        <v>100</v>
      </c>
      <c r="F154" s="292">
        <v>0</v>
      </c>
      <c r="G154" s="292">
        <f t="shared" si="77"/>
        <v>300</v>
      </c>
      <c r="H154" s="293"/>
      <c r="I154" s="293"/>
      <c r="J154" s="293"/>
      <c r="K154" s="293"/>
      <c r="L154" s="293"/>
      <c r="M154" s="293"/>
      <c r="N154" s="293"/>
      <c r="O154" s="292">
        <f t="shared" si="78"/>
        <v>300</v>
      </c>
      <c r="P154" s="293"/>
      <c r="Q154" s="292">
        <f t="shared" si="79"/>
        <v>300</v>
      </c>
      <c r="R154" s="292">
        <f t="shared" si="80"/>
        <v>300</v>
      </c>
      <c r="S154" s="293"/>
      <c r="T154" s="293"/>
      <c r="U154" s="293"/>
      <c r="V154" s="293"/>
      <c r="W154" s="293"/>
      <c r="X154" s="293"/>
      <c r="Y154" s="293"/>
      <c r="Z154" s="292">
        <f t="shared" si="81"/>
        <v>300</v>
      </c>
      <c r="AA154" s="293"/>
      <c r="AB154" s="292">
        <f t="shared" si="82"/>
        <v>600</v>
      </c>
      <c r="AC154" s="292">
        <f t="shared" si="83"/>
        <v>300</v>
      </c>
      <c r="AD154" s="293"/>
      <c r="AE154" s="293"/>
      <c r="AF154" s="293"/>
      <c r="AG154" s="293"/>
      <c r="AH154" s="293"/>
      <c r="AI154" s="293"/>
      <c r="AJ154" s="293"/>
      <c r="AK154" s="292">
        <f t="shared" si="84"/>
        <v>300</v>
      </c>
      <c r="AL154" s="293"/>
      <c r="AM154" s="292">
        <f t="shared" si="85"/>
        <v>900</v>
      </c>
      <c r="AN154" s="292">
        <f t="shared" si="86"/>
        <v>300</v>
      </c>
      <c r="AO154" s="293"/>
      <c r="AP154" s="293"/>
      <c r="AQ154" s="293"/>
      <c r="AR154" s="293"/>
      <c r="AS154" s="293"/>
      <c r="AT154" s="293"/>
      <c r="AU154" s="293"/>
      <c r="AV154" s="292">
        <f t="shared" si="87"/>
        <v>300</v>
      </c>
      <c r="AW154" s="293">
        <v>1200</v>
      </c>
      <c r="AX154" s="292">
        <f t="shared" si="88"/>
        <v>0</v>
      </c>
      <c r="AY154" s="137" t="str">
        <f t="shared" si="76"/>
        <v>*</v>
      </c>
      <c r="BA154" s="143" t="str">
        <f t="shared" si="74"/>
        <v/>
      </c>
    </row>
    <row r="155" spans="1:57" ht="12">
      <c r="A155" s="288">
        <v>152</v>
      </c>
      <c r="B155" s="289" t="s">
        <v>1957</v>
      </c>
      <c r="C155" s="290" t="s">
        <v>14</v>
      </c>
      <c r="D155" s="290" t="s">
        <v>1980</v>
      </c>
      <c r="E155" s="291">
        <v>250</v>
      </c>
      <c r="F155" s="292"/>
      <c r="G155" s="292">
        <f t="shared" si="77"/>
        <v>750</v>
      </c>
      <c r="H155" s="293"/>
      <c r="I155" s="293"/>
      <c r="J155" s="293"/>
      <c r="K155" s="293"/>
      <c r="L155" s="293"/>
      <c r="M155" s="293"/>
      <c r="N155" s="293"/>
      <c r="O155" s="292">
        <f t="shared" si="78"/>
        <v>750</v>
      </c>
      <c r="P155" s="293">
        <v>750</v>
      </c>
      <c r="Q155" s="292">
        <f t="shared" si="79"/>
        <v>0</v>
      </c>
      <c r="R155" s="292">
        <f t="shared" si="80"/>
        <v>750</v>
      </c>
      <c r="S155" s="293"/>
      <c r="T155" s="293"/>
      <c r="U155" s="293"/>
      <c r="V155" s="293"/>
      <c r="W155" s="293"/>
      <c r="X155" s="293"/>
      <c r="Y155" s="293"/>
      <c r="Z155" s="292">
        <f t="shared" si="81"/>
        <v>750</v>
      </c>
      <c r="AA155" s="293">
        <v>750</v>
      </c>
      <c r="AB155" s="292">
        <f t="shared" si="82"/>
        <v>0</v>
      </c>
      <c r="AC155" s="292">
        <f t="shared" si="83"/>
        <v>750</v>
      </c>
      <c r="AD155" s="293"/>
      <c r="AE155" s="293"/>
      <c r="AF155" s="293"/>
      <c r="AG155" s="293"/>
      <c r="AH155" s="293"/>
      <c r="AI155" s="293"/>
      <c r="AJ155" s="293"/>
      <c r="AK155" s="292">
        <f t="shared" si="84"/>
        <v>750</v>
      </c>
      <c r="AL155" s="293">
        <v>750</v>
      </c>
      <c r="AM155" s="292">
        <f t="shared" si="85"/>
        <v>0</v>
      </c>
      <c r="AN155" s="292">
        <f t="shared" si="86"/>
        <v>750</v>
      </c>
      <c r="AO155" s="293"/>
      <c r="AP155" s="293"/>
      <c r="AQ155" s="293"/>
      <c r="AR155" s="293"/>
      <c r="AS155" s="293"/>
      <c r="AT155" s="293"/>
      <c r="AU155" s="293"/>
      <c r="AV155" s="292">
        <f t="shared" si="87"/>
        <v>750</v>
      </c>
      <c r="AW155" s="293">
        <v>750</v>
      </c>
      <c r="AX155" s="292">
        <f t="shared" si="88"/>
        <v>0</v>
      </c>
      <c r="AY155" s="137" t="str">
        <f t="shared" si="76"/>
        <v>*</v>
      </c>
      <c r="BA155" s="143" t="str">
        <f t="shared" si="74"/>
        <v/>
      </c>
    </row>
    <row r="156" spans="1:57" ht="12">
      <c r="A156" s="288">
        <v>153</v>
      </c>
      <c r="B156" s="289" t="s">
        <v>1115</v>
      </c>
      <c r="C156" s="290" t="s">
        <v>14</v>
      </c>
      <c r="D156" s="290" t="s">
        <v>756</v>
      </c>
      <c r="E156" s="291">
        <v>185</v>
      </c>
      <c r="F156" s="292">
        <v>0</v>
      </c>
      <c r="G156" s="292">
        <f t="shared" si="77"/>
        <v>555</v>
      </c>
      <c r="H156" s="293"/>
      <c r="I156" s="293"/>
      <c r="J156" s="293"/>
      <c r="K156" s="293"/>
      <c r="L156" s="293"/>
      <c r="M156" s="293"/>
      <c r="N156" s="293"/>
      <c r="O156" s="292">
        <f t="shared" si="78"/>
        <v>555</v>
      </c>
      <c r="P156" s="293">
        <v>1155</v>
      </c>
      <c r="Q156" s="292">
        <f t="shared" si="79"/>
        <v>-600</v>
      </c>
      <c r="R156" s="292">
        <f t="shared" si="80"/>
        <v>555</v>
      </c>
      <c r="S156" s="293">
        <v>50</v>
      </c>
      <c r="T156" s="293"/>
      <c r="U156" s="293"/>
      <c r="V156" s="293"/>
      <c r="W156" s="293">
        <v>100</v>
      </c>
      <c r="X156" s="293"/>
      <c r="Y156" s="293"/>
      <c r="Z156" s="292">
        <f t="shared" si="81"/>
        <v>705</v>
      </c>
      <c r="AA156" s="293">
        <v>660</v>
      </c>
      <c r="AB156" s="292">
        <f t="shared" si="82"/>
        <v>-555</v>
      </c>
      <c r="AC156" s="292">
        <f t="shared" si="83"/>
        <v>555</v>
      </c>
      <c r="AD156" s="293"/>
      <c r="AE156" s="293"/>
      <c r="AF156" s="293"/>
      <c r="AG156" s="293"/>
      <c r="AH156" s="293"/>
      <c r="AI156" s="293"/>
      <c r="AJ156" s="293"/>
      <c r="AK156" s="292">
        <f t="shared" si="84"/>
        <v>555</v>
      </c>
      <c r="AL156" s="293"/>
      <c r="AM156" s="292">
        <f t="shared" si="85"/>
        <v>0</v>
      </c>
      <c r="AN156" s="292">
        <f t="shared" si="86"/>
        <v>555</v>
      </c>
      <c r="AO156" s="293"/>
      <c r="AP156" s="293"/>
      <c r="AQ156" s="293"/>
      <c r="AR156" s="293"/>
      <c r="AS156" s="293"/>
      <c r="AT156" s="293"/>
      <c r="AU156" s="293"/>
      <c r="AV156" s="292">
        <f t="shared" si="87"/>
        <v>555</v>
      </c>
      <c r="AW156" s="293">
        <v>555</v>
      </c>
      <c r="AX156" s="292">
        <f t="shared" si="88"/>
        <v>0</v>
      </c>
      <c r="AY156" s="137" t="str">
        <f t="shared" si="76"/>
        <v>*</v>
      </c>
      <c r="BA156" s="143" t="str">
        <f t="shared" si="74"/>
        <v/>
      </c>
    </row>
    <row r="157" spans="1:57" ht="12">
      <c r="A157" s="288">
        <v>154</v>
      </c>
      <c r="B157" s="294" t="s">
        <v>278</v>
      </c>
      <c r="C157" s="290" t="s">
        <v>10</v>
      </c>
      <c r="D157" s="290" t="s">
        <v>280</v>
      </c>
      <c r="E157" s="295">
        <v>90</v>
      </c>
      <c r="F157" s="292">
        <v>0</v>
      </c>
      <c r="G157" s="292">
        <f t="shared" si="77"/>
        <v>270</v>
      </c>
      <c r="H157" s="293"/>
      <c r="I157" s="293"/>
      <c r="J157" s="293"/>
      <c r="K157" s="293"/>
      <c r="L157" s="293"/>
      <c r="M157" s="293"/>
      <c r="N157" s="293"/>
      <c r="O157" s="292">
        <f t="shared" si="78"/>
        <v>270</v>
      </c>
      <c r="P157" s="293">
        <v>370</v>
      </c>
      <c r="Q157" s="292">
        <f t="shared" si="79"/>
        <v>-100</v>
      </c>
      <c r="R157" s="292">
        <f t="shared" si="80"/>
        <v>270</v>
      </c>
      <c r="S157" s="293">
        <v>100</v>
      </c>
      <c r="T157" s="293">
        <v>100</v>
      </c>
      <c r="U157" s="293"/>
      <c r="V157" s="293"/>
      <c r="W157" s="293"/>
      <c r="X157" s="293"/>
      <c r="Y157" s="293"/>
      <c r="Z157" s="292">
        <f t="shared" si="81"/>
        <v>470</v>
      </c>
      <c r="AA157" s="293">
        <v>370</v>
      </c>
      <c r="AB157" s="292">
        <f t="shared" si="82"/>
        <v>0</v>
      </c>
      <c r="AC157" s="292">
        <f t="shared" si="83"/>
        <v>270</v>
      </c>
      <c r="AD157" s="293"/>
      <c r="AE157" s="293"/>
      <c r="AF157" s="293"/>
      <c r="AG157" s="293"/>
      <c r="AH157" s="293"/>
      <c r="AI157" s="293"/>
      <c r="AJ157" s="293"/>
      <c r="AK157" s="292">
        <f t="shared" si="84"/>
        <v>270</v>
      </c>
      <c r="AL157" s="293">
        <v>740</v>
      </c>
      <c r="AM157" s="292">
        <f t="shared" si="85"/>
        <v>-470</v>
      </c>
      <c r="AN157" s="292">
        <f t="shared" si="86"/>
        <v>270</v>
      </c>
      <c r="AO157" s="293"/>
      <c r="AP157" s="293"/>
      <c r="AQ157" s="293"/>
      <c r="AR157" s="293"/>
      <c r="AS157" s="293"/>
      <c r="AT157" s="293"/>
      <c r="AU157" s="293"/>
      <c r="AV157" s="292">
        <f t="shared" si="87"/>
        <v>270</v>
      </c>
      <c r="AW157" s="293"/>
      <c r="AX157" s="292">
        <f t="shared" si="88"/>
        <v>-200</v>
      </c>
      <c r="AY157" s="137" t="str">
        <f t="shared" si="76"/>
        <v/>
      </c>
      <c r="BA157" s="143" t="str">
        <f t="shared" si="74"/>
        <v/>
      </c>
    </row>
    <row r="158" spans="1:57" ht="12">
      <c r="A158" s="288">
        <v>155</v>
      </c>
      <c r="B158" s="289" t="s">
        <v>1543</v>
      </c>
      <c r="C158" s="290" t="s">
        <v>14</v>
      </c>
      <c r="D158" s="290" t="s">
        <v>883</v>
      </c>
      <c r="E158" s="291">
        <v>35</v>
      </c>
      <c r="F158" s="292">
        <v>0</v>
      </c>
      <c r="G158" s="292">
        <f t="shared" si="77"/>
        <v>105</v>
      </c>
      <c r="H158" s="293"/>
      <c r="I158" s="293"/>
      <c r="J158" s="293"/>
      <c r="K158" s="293"/>
      <c r="L158" s="293"/>
      <c r="M158" s="293"/>
      <c r="N158" s="293"/>
      <c r="O158" s="292">
        <f t="shared" si="78"/>
        <v>105</v>
      </c>
      <c r="P158" s="293">
        <v>5</v>
      </c>
      <c r="Q158" s="292">
        <f t="shared" si="79"/>
        <v>100</v>
      </c>
      <c r="R158" s="292">
        <f t="shared" si="80"/>
        <v>105</v>
      </c>
      <c r="S158" s="293"/>
      <c r="T158" s="293"/>
      <c r="U158" s="293"/>
      <c r="V158" s="293"/>
      <c r="W158" s="293"/>
      <c r="X158" s="293"/>
      <c r="Y158" s="293"/>
      <c r="Z158" s="292">
        <f t="shared" si="81"/>
        <v>105</v>
      </c>
      <c r="AA158" s="293">
        <v>415</v>
      </c>
      <c r="AB158" s="292">
        <f t="shared" si="82"/>
        <v>-210</v>
      </c>
      <c r="AC158" s="292">
        <f t="shared" si="83"/>
        <v>105</v>
      </c>
      <c r="AD158" s="293"/>
      <c r="AE158" s="293"/>
      <c r="AF158" s="293"/>
      <c r="AG158" s="293"/>
      <c r="AH158" s="293"/>
      <c r="AI158" s="293"/>
      <c r="AJ158" s="293"/>
      <c r="AK158" s="292">
        <f t="shared" si="84"/>
        <v>105</v>
      </c>
      <c r="AL158" s="293"/>
      <c r="AM158" s="292">
        <f t="shared" si="85"/>
        <v>-105</v>
      </c>
      <c r="AN158" s="292">
        <f t="shared" si="86"/>
        <v>105</v>
      </c>
      <c r="AO158" s="293"/>
      <c r="AP158" s="293"/>
      <c r="AQ158" s="293"/>
      <c r="AR158" s="293"/>
      <c r="AS158" s="293"/>
      <c r="AT158" s="293"/>
      <c r="AU158" s="293"/>
      <c r="AV158" s="292">
        <f t="shared" si="87"/>
        <v>105</v>
      </c>
      <c r="AW158" s="293"/>
      <c r="AX158" s="292">
        <f t="shared" si="88"/>
        <v>0</v>
      </c>
      <c r="AY158" s="137" t="str">
        <f t="shared" si="76"/>
        <v>*</v>
      </c>
      <c r="BA158" s="143" t="str">
        <f t="shared" si="74"/>
        <v/>
      </c>
    </row>
    <row r="159" spans="1:57" ht="12">
      <c r="A159" s="288">
        <v>156</v>
      </c>
      <c r="B159" s="289" t="s">
        <v>281</v>
      </c>
      <c r="C159" s="290" t="s">
        <v>23</v>
      </c>
      <c r="D159" s="290" t="s">
        <v>283</v>
      </c>
      <c r="E159" s="291">
        <v>95</v>
      </c>
      <c r="F159" s="292">
        <v>0</v>
      </c>
      <c r="G159" s="292">
        <f t="shared" si="77"/>
        <v>285</v>
      </c>
      <c r="H159" s="293"/>
      <c r="I159" s="293"/>
      <c r="J159" s="293"/>
      <c r="K159" s="293"/>
      <c r="L159" s="293"/>
      <c r="M159" s="293"/>
      <c r="N159" s="293"/>
      <c r="O159" s="292">
        <f t="shared" si="78"/>
        <v>285</v>
      </c>
      <c r="P159" s="293"/>
      <c r="Q159" s="292">
        <f t="shared" si="79"/>
        <v>285</v>
      </c>
      <c r="R159" s="292">
        <f t="shared" si="80"/>
        <v>285</v>
      </c>
      <c r="S159" s="293"/>
      <c r="T159" s="293"/>
      <c r="U159" s="293"/>
      <c r="V159" s="293"/>
      <c r="W159" s="293">
        <v>100</v>
      </c>
      <c r="X159" s="293"/>
      <c r="Y159" s="293"/>
      <c r="Z159" s="292">
        <f t="shared" si="81"/>
        <v>385</v>
      </c>
      <c r="AA159" s="293">
        <v>1240</v>
      </c>
      <c r="AB159" s="292">
        <f t="shared" si="82"/>
        <v>-570</v>
      </c>
      <c r="AC159" s="292">
        <f t="shared" si="83"/>
        <v>285</v>
      </c>
      <c r="AD159" s="293"/>
      <c r="AE159" s="293"/>
      <c r="AF159" s="293"/>
      <c r="AG159" s="293"/>
      <c r="AH159" s="293"/>
      <c r="AI159" s="293"/>
      <c r="AJ159" s="293"/>
      <c r="AK159" s="292">
        <f t="shared" si="84"/>
        <v>285</v>
      </c>
      <c r="AL159" s="293"/>
      <c r="AM159" s="292">
        <f t="shared" si="85"/>
        <v>-285</v>
      </c>
      <c r="AN159" s="292">
        <f t="shared" si="86"/>
        <v>285</v>
      </c>
      <c r="AO159" s="293">
        <v>50</v>
      </c>
      <c r="AP159" s="293"/>
      <c r="AQ159" s="293"/>
      <c r="AR159" s="293"/>
      <c r="AS159" s="293"/>
      <c r="AT159" s="293"/>
      <c r="AU159" s="293"/>
      <c r="AV159" s="292">
        <f t="shared" si="87"/>
        <v>335</v>
      </c>
      <c r="AW159" s="293">
        <v>50</v>
      </c>
      <c r="AX159" s="292">
        <f t="shared" si="88"/>
        <v>0</v>
      </c>
      <c r="AY159" s="137" t="str">
        <f t="shared" si="76"/>
        <v>*</v>
      </c>
      <c r="BA159" s="143" t="str">
        <f t="shared" si="74"/>
        <v/>
      </c>
    </row>
    <row r="160" spans="1:57" ht="12">
      <c r="A160" s="288">
        <v>157</v>
      </c>
      <c r="B160" s="289" t="s">
        <v>284</v>
      </c>
      <c r="C160" s="290" t="s">
        <v>23</v>
      </c>
      <c r="D160" s="290" t="s">
        <v>286</v>
      </c>
      <c r="E160" s="291">
        <v>150</v>
      </c>
      <c r="F160" s="292">
        <v>140</v>
      </c>
      <c r="G160" s="292">
        <f t="shared" si="77"/>
        <v>450</v>
      </c>
      <c r="H160" s="293"/>
      <c r="I160" s="293"/>
      <c r="J160" s="293"/>
      <c r="K160" s="293"/>
      <c r="L160" s="293"/>
      <c r="M160" s="293"/>
      <c r="N160" s="293"/>
      <c r="O160" s="292">
        <f t="shared" si="78"/>
        <v>450</v>
      </c>
      <c r="P160" s="293">
        <v>200</v>
      </c>
      <c r="Q160" s="292">
        <f t="shared" si="79"/>
        <v>390</v>
      </c>
      <c r="R160" s="292">
        <f t="shared" si="80"/>
        <v>450</v>
      </c>
      <c r="S160" s="293"/>
      <c r="T160" s="293"/>
      <c r="U160" s="293"/>
      <c r="V160" s="293"/>
      <c r="W160" s="293">
        <v>100</v>
      </c>
      <c r="X160" s="293"/>
      <c r="Y160" s="293"/>
      <c r="Z160" s="292">
        <f t="shared" si="81"/>
        <v>550</v>
      </c>
      <c r="AA160" s="293">
        <v>1840</v>
      </c>
      <c r="AB160" s="292">
        <f t="shared" si="82"/>
        <v>-900</v>
      </c>
      <c r="AC160" s="292">
        <f t="shared" si="83"/>
        <v>450</v>
      </c>
      <c r="AD160" s="293"/>
      <c r="AE160" s="293"/>
      <c r="AF160" s="293"/>
      <c r="AG160" s="293"/>
      <c r="AH160" s="293"/>
      <c r="AI160" s="293"/>
      <c r="AJ160" s="293"/>
      <c r="AK160" s="292">
        <f t="shared" si="84"/>
        <v>450</v>
      </c>
      <c r="AL160" s="293"/>
      <c r="AM160" s="292">
        <f t="shared" si="85"/>
        <v>-450</v>
      </c>
      <c r="AN160" s="292">
        <f t="shared" si="86"/>
        <v>450</v>
      </c>
      <c r="AO160" s="293"/>
      <c r="AP160" s="293"/>
      <c r="AQ160" s="293"/>
      <c r="AR160" s="293"/>
      <c r="AS160" s="293"/>
      <c r="AT160" s="293"/>
      <c r="AU160" s="293"/>
      <c r="AV160" s="292">
        <f t="shared" si="87"/>
        <v>450</v>
      </c>
      <c r="AW160" s="293"/>
      <c r="AX160" s="292">
        <f t="shared" si="88"/>
        <v>0</v>
      </c>
      <c r="BA160" s="143" t="str">
        <f t="shared" si="74"/>
        <v/>
      </c>
    </row>
    <row r="161" spans="1:53" ht="12">
      <c r="A161" s="288">
        <v>158</v>
      </c>
      <c r="B161" s="289" t="s">
        <v>287</v>
      </c>
      <c r="C161" s="290" t="s">
        <v>23</v>
      </c>
      <c r="D161" s="290" t="s">
        <v>289</v>
      </c>
      <c r="E161" s="291">
        <v>145</v>
      </c>
      <c r="F161" s="292">
        <v>200</v>
      </c>
      <c r="G161" s="292">
        <f t="shared" si="77"/>
        <v>435</v>
      </c>
      <c r="H161" s="293"/>
      <c r="I161" s="293"/>
      <c r="J161" s="293"/>
      <c r="K161" s="293"/>
      <c r="L161" s="293"/>
      <c r="M161" s="293"/>
      <c r="N161" s="293"/>
      <c r="O161" s="292">
        <f t="shared" si="78"/>
        <v>435</v>
      </c>
      <c r="P161" s="293">
        <v>200</v>
      </c>
      <c r="Q161" s="292">
        <f t="shared" si="79"/>
        <v>435</v>
      </c>
      <c r="R161" s="292">
        <f t="shared" si="80"/>
        <v>435</v>
      </c>
      <c r="S161" s="293"/>
      <c r="T161" s="293"/>
      <c r="U161" s="293"/>
      <c r="V161" s="293"/>
      <c r="W161" s="293">
        <v>100</v>
      </c>
      <c r="X161" s="293"/>
      <c r="Y161" s="293"/>
      <c r="Z161" s="292">
        <f t="shared" si="81"/>
        <v>535</v>
      </c>
      <c r="AA161" s="293">
        <v>1840</v>
      </c>
      <c r="AB161" s="292">
        <f t="shared" si="82"/>
        <v>-870</v>
      </c>
      <c r="AC161" s="292">
        <f t="shared" si="83"/>
        <v>435</v>
      </c>
      <c r="AD161" s="293"/>
      <c r="AE161" s="293"/>
      <c r="AF161" s="293"/>
      <c r="AG161" s="293"/>
      <c r="AH161" s="293"/>
      <c r="AI161" s="293"/>
      <c r="AJ161" s="293"/>
      <c r="AK161" s="292">
        <f t="shared" si="84"/>
        <v>435</v>
      </c>
      <c r="AL161" s="293"/>
      <c r="AM161" s="292">
        <f t="shared" si="85"/>
        <v>-435</v>
      </c>
      <c r="AN161" s="292">
        <f t="shared" si="86"/>
        <v>435</v>
      </c>
      <c r="AO161" s="293"/>
      <c r="AP161" s="293"/>
      <c r="AQ161" s="293"/>
      <c r="AR161" s="293"/>
      <c r="AS161" s="293"/>
      <c r="AT161" s="293"/>
      <c r="AU161" s="293"/>
      <c r="AV161" s="292">
        <f t="shared" si="87"/>
        <v>435</v>
      </c>
      <c r="AW161" s="293"/>
      <c r="AX161" s="292">
        <f t="shared" si="88"/>
        <v>0</v>
      </c>
      <c r="AY161" s="137" t="str">
        <f t="shared" si="76"/>
        <v>*</v>
      </c>
      <c r="BA161" s="143" t="str">
        <f t="shared" si="74"/>
        <v/>
      </c>
    </row>
    <row r="162" spans="1:53" ht="12">
      <c r="A162" s="288">
        <v>159</v>
      </c>
      <c r="B162" s="289" t="s">
        <v>290</v>
      </c>
      <c r="C162" s="290" t="s">
        <v>23</v>
      </c>
      <c r="D162" s="290" t="s">
        <v>292</v>
      </c>
      <c r="E162" s="291">
        <v>105</v>
      </c>
      <c r="F162" s="292">
        <v>100</v>
      </c>
      <c r="G162" s="292">
        <f t="shared" si="77"/>
        <v>315</v>
      </c>
      <c r="H162" s="293"/>
      <c r="I162" s="293">
        <v>400</v>
      </c>
      <c r="J162" s="293"/>
      <c r="K162" s="293"/>
      <c r="L162" s="293"/>
      <c r="M162" s="293"/>
      <c r="N162" s="293"/>
      <c r="O162" s="292">
        <f t="shared" si="78"/>
        <v>715</v>
      </c>
      <c r="P162" s="293">
        <v>850</v>
      </c>
      <c r="Q162" s="292">
        <f t="shared" si="79"/>
        <v>-35</v>
      </c>
      <c r="R162" s="292">
        <f t="shared" si="80"/>
        <v>315</v>
      </c>
      <c r="S162" s="293"/>
      <c r="T162" s="293"/>
      <c r="U162" s="293"/>
      <c r="V162" s="293"/>
      <c r="W162" s="293"/>
      <c r="X162" s="293"/>
      <c r="Y162" s="293"/>
      <c r="Z162" s="292">
        <f t="shared" si="81"/>
        <v>315</v>
      </c>
      <c r="AA162" s="293">
        <v>280</v>
      </c>
      <c r="AB162" s="292">
        <f t="shared" si="82"/>
        <v>0</v>
      </c>
      <c r="AC162" s="292">
        <f t="shared" si="83"/>
        <v>315</v>
      </c>
      <c r="AD162" s="293"/>
      <c r="AE162" s="293"/>
      <c r="AF162" s="293"/>
      <c r="AG162" s="293"/>
      <c r="AH162" s="293"/>
      <c r="AI162" s="293"/>
      <c r="AJ162" s="293"/>
      <c r="AK162" s="292">
        <f t="shared" si="84"/>
        <v>315</v>
      </c>
      <c r="AL162" s="293"/>
      <c r="AM162" s="292">
        <f t="shared" si="85"/>
        <v>315</v>
      </c>
      <c r="AN162" s="292">
        <f t="shared" si="86"/>
        <v>315</v>
      </c>
      <c r="AO162" s="293"/>
      <c r="AP162" s="293"/>
      <c r="AQ162" s="293"/>
      <c r="AR162" s="293"/>
      <c r="AS162" s="293"/>
      <c r="AT162" s="293"/>
      <c r="AU162" s="293"/>
      <c r="AV162" s="292">
        <f t="shared" si="87"/>
        <v>315</v>
      </c>
      <c r="AW162" s="293">
        <v>630</v>
      </c>
      <c r="AX162" s="292">
        <f t="shared" si="88"/>
        <v>0</v>
      </c>
      <c r="BA162" s="143" t="str">
        <f t="shared" si="74"/>
        <v/>
      </c>
    </row>
    <row r="163" spans="1:53" ht="12">
      <c r="A163" s="288">
        <v>160</v>
      </c>
      <c r="B163" s="289" t="s">
        <v>293</v>
      </c>
      <c r="C163" s="290" t="s">
        <v>14</v>
      </c>
      <c r="D163" s="290" t="s">
        <v>295</v>
      </c>
      <c r="E163" s="291">
        <v>200</v>
      </c>
      <c r="F163" s="292">
        <v>0</v>
      </c>
      <c r="G163" s="292">
        <f t="shared" si="77"/>
        <v>600</v>
      </c>
      <c r="H163" s="293"/>
      <c r="I163" s="293"/>
      <c r="J163" s="293"/>
      <c r="K163" s="293"/>
      <c r="L163" s="293"/>
      <c r="M163" s="293"/>
      <c r="N163" s="293"/>
      <c r="O163" s="292">
        <f t="shared" si="78"/>
        <v>600</v>
      </c>
      <c r="P163" s="293">
        <v>2660</v>
      </c>
      <c r="Q163" s="292">
        <f t="shared" si="79"/>
        <v>-2060</v>
      </c>
      <c r="R163" s="292">
        <v>200</v>
      </c>
      <c r="S163" s="293"/>
      <c r="T163" s="293">
        <v>100</v>
      </c>
      <c r="U163" s="293"/>
      <c r="V163" s="293"/>
      <c r="W163" s="293"/>
      <c r="X163" s="293"/>
      <c r="Y163" s="293">
        <v>1760</v>
      </c>
      <c r="Z163" s="292">
        <f t="shared" si="81"/>
        <v>2060</v>
      </c>
      <c r="AA163" s="293"/>
      <c r="AB163" s="292">
        <f t="shared" si="82"/>
        <v>0</v>
      </c>
      <c r="AC163" s="292"/>
      <c r="AD163" s="293"/>
      <c r="AE163" s="293"/>
      <c r="AF163" s="293"/>
      <c r="AG163" s="293"/>
      <c r="AH163" s="293"/>
      <c r="AI163" s="293"/>
      <c r="AJ163" s="293"/>
      <c r="AK163" s="292">
        <f t="shared" si="84"/>
        <v>0</v>
      </c>
      <c r="AL163" s="293"/>
      <c r="AM163" s="292">
        <f t="shared" si="85"/>
        <v>0</v>
      </c>
      <c r="AN163" s="292"/>
      <c r="AO163" s="293"/>
      <c r="AP163" s="293"/>
      <c r="AQ163" s="293"/>
      <c r="AR163" s="293"/>
      <c r="AS163" s="293"/>
      <c r="AT163" s="293"/>
      <c r="AU163" s="293"/>
      <c r="AV163" s="292">
        <f t="shared" si="87"/>
        <v>0</v>
      </c>
      <c r="AW163" s="293"/>
      <c r="AX163" s="292">
        <f t="shared" si="88"/>
        <v>0</v>
      </c>
      <c r="AY163" s="137" t="str">
        <f t="shared" si="76"/>
        <v>*</v>
      </c>
      <c r="BA163" s="143" t="str">
        <f t="shared" si="74"/>
        <v>!!!</v>
      </c>
    </row>
    <row r="164" spans="1:53" ht="12">
      <c r="A164" s="288">
        <v>161</v>
      </c>
      <c r="B164" s="294" t="s">
        <v>296</v>
      </c>
      <c r="C164" s="290" t="s">
        <v>10</v>
      </c>
      <c r="D164" s="290" t="s">
        <v>298</v>
      </c>
      <c r="E164" s="295">
        <v>135</v>
      </c>
      <c r="F164" s="292">
        <v>0</v>
      </c>
      <c r="G164" s="292">
        <f t="shared" si="77"/>
        <v>405</v>
      </c>
      <c r="H164" s="293"/>
      <c r="I164" s="293"/>
      <c r="J164" s="293"/>
      <c r="K164" s="293"/>
      <c r="L164" s="293"/>
      <c r="M164" s="293"/>
      <c r="N164" s="293"/>
      <c r="O164" s="292">
        <f t="shared" si="78"/>
        <v>405</v>
      </c>
      <c r="P164" s="293">
        <v>405</v>
      </c>
      <c r="Q164" s="292">
        <f t="shared" si="79"/>
        <v>0</v>
      </c>
      <c r="R164" s="292">
        <f>E164*3</f>
        <v>405</v>
      </c>
      <c r="S164" s="293"/>
      <c r="T164" s="293"/>
      <c r="U164" s="293"/>
      <c r="V164" s="293"/>
      <c r="W164" s="293"/>
      <c r="X164" s="293"/>
      <c r="Y164" s="293"/>
      <c r="Z164" s="292">
        <f t="shared" si="81"/>
        <v>405</v>
      </c>
      <c r="AA164" s="293">
        <v>405</v>
      </c>
      <c r="AB164" s="292">
        <f t="shared" si="82"/>
        <v>0</v>
      </c>
      <c r="AC164" s="292">
        <f>$E164*3</f>
        <v>405</v>
      </c>
      <c r="AD164" s="293"/>
      <c r="AE164" s="293"/>
      <c r="AF164" s="293"/>
      <c r="AG164" s="293"/>
      <c r="AH164" s="293"/>
      <c r="AI164" s="293"/>
      <c r="AJ164" s="293"/>
      <c r="AK164" s="292">
        <f t="shared" si="84"/>
        <v>405</v>
      </c>
      <c r="AL164" s="293">
        <v>810</v>
      </c>
      <c r="AM164" s="292">
        <f t="shared" si="85"/>
        <v>-405</v>
      </c>
      <c r="AN164" s="292">
        <f>$E164*3</f>
        <v>405</v>
      </c>
      <c r="AO164" s="293"/>
      <c r="AP164" s="293"/>
      <c r="AQ164" s="293"/>
      <c r="AR164" s="293"/>
      <c r="AS164" s="293"/>
      <c r="AT164" s="293"/>
      <c r="AU164" s="293"/>
      <c r="AV164" s="292">
        <f t="shared" si="87"/>
        <v>405</v>
      </c>
      <c r="AW164" s="293"/>
      <c r="AX164" s="292">
        <f t="shared" si="88"/>
        <v>0</v>
      </c>
      <c r="AY164" s="137" t="str">
        <f t="shared" si="76"/>
        <v>*</v>
      </c>
      <c r="BA164" s="143" t="str">
        <f t="shared" si="74"/>
        <v/>
      </c>
    </row>
    <row r="165" spans="1:53" ht="12">
      <c r="A165" s="288">
        <v>162</v>
      </c>
      <c r="B165" s="294" t="s">
        <v>299</v>
      </c>
      <c r="C165" s="290" t="s">
        <v>10</v>
      </c>
      <c r="D165" s="290" t="s">
        <v>12</v>
      </c>
      <c r="E165" s="295">
        <v>45</v>
      </c>
      <c r="F165" s="292">
        <v>-100</v>
      </c>
      <c r="G165" s="292">
        <f t="shared" si="77"/>
        <v>135</v>
      </c>
      <c r="H165" s="293">
        <v>25</v>
      </c>
      <c r="I165" s="293">
        <v>200</v>
      </c>
      <c r="J165" s="293"/>
      <c r="K165" s="293"/>
      <c r="L165" s="293"/>
      <c r="M165" s="293"/>
      <c r="N165" s="293"/>
      <c r="O165" s="292">
        <f t="shared" si="78"/>
        <v>360</v>
      </c>
      <c r="P165" s="293">
        <v>360</v>
      </c>
      <c r="Q165" s="292">
        <f t="shared" si="79"/>
        <v>-100</v>
      </c>
      <c r="R165" s="292">
        <f>E165*3</f>
        <v>135</v>
      </c>
      <c r="S165" s="293"/>
      <c r="T165" s="293"/>
      <c r="U165" s="293"/>
      <c r="V165" s="293"/>
      <c r="W165" s="293"/>
      <c r="X165" s="293"/>
      <c r="Y165" s="293"/>
      <c r="Z165" s="292">
        <f t="shared" si="81"/>
        <v>135</v>
      </c>
      <c r="AA165" s="293">
        <v>405</v>
      </c>
      <c r="AB165" s="292">
        <f t="shared" si="82"/>
        <v>-370</v>
      </c>
      <c r="AC165" s="292">
        <f>$E165*3</f>
        <v>135</v>
      </c>
      <c r="AD165" s="293"/>
      <c r="AE165" s="293"/>
      <c r="AF165" s="293"/>
      <c r="AG165" s="293"/>
      <c r="AH165" s="293">
        <v>100</v>
      </c>
      <c r="AI165" s="293"/>
      <c r="AJ165" s="293"/>
      <c r="AK165" s="292">
        <f t="shared" si="84"/>
        <v>235</v>
      </c>
      <c r="AL165" s="293"/>
      <c r="AM165" s="292">
        <f t="shared" si="85"/>
        <v>-135</v>
      </c>
      <c r="AN165" s="292">
        <f>$E165*3</f>
        <v>135</v>
      </c>
      <c r="AO165" s="293"/>
      <c r="AP165" s="293"/>
      <c r="AQ165" s="293"/>
      <c r="AR165" s="293"/>
      <c r="AS165" s="293"/>
      <c r="AT165" s="293"/>
      <c r="AU165" s="293"/>
      <c r="AV165" s="292">
        <f t="shared" si="87"/>
        <v>135</v>
      </c>
      <c r="AW165" s="293">
        <v>100</v>
      </c>
      <c r="AX165" s="292">
        <f t="shared" si="88"/>
        <v>-100</v>
      </c>
      <c r="AY165" s="137" t="str">
        <f t="shared" si="76"/>
        <v/>
      </c>
      <c r="BA165" s="143" t="str">
        <f t="shared" si="74"/>
        <v/>
      </c>
    </row>
    <row r="166" spans="1:53" ht="12">
      <c r="A166" s="288">
        <v>163</v>
      </c>
      <c r="B166" s="294" t="s">
        <v>1382</v>
      </c>
      <c r="C166" s="290" t="s">
        <v>23</v>
      </c>
      <c r="D166" s="290" t="s">
        <v>1356</v>
      </c>
      <c r="E166" s="295">
        <v>40</v>
      </c>
      <c r="F166" s="292">
        <v>0</v>
      </c>
      <c r="G166" s="292">
        <f t="shared" si="77"/>
        <v>120</v>
      </c>
      <c r="H166" s="293"/>
      <c r="I166" s="293"/>
      <c r="J166" s="293"/>
      <c r="K166" s="293"/>
      <c r="L166" s="293"/>
      <c r="M166" s="293"/>
      <c r="N166" s="293"/>
      <c r="O166" s="292">
        <f t="shared" si="78"/>
        <v>120</v>
      </c>
      <c r="P166" s="293"/>
      <c r="Q166" s="292">
        <f t="shared" si="79"/>
        <v>120</v>
      </c>
      <c r="R166" s="292">
        <f>E166*3</f>
        <v>120</v>
      </c>
      <c r="S166" s="293"/>
      <c r="T166" s="293">
        <v>100</v>
      </c>
      <c r="U166" s="293"/>
      <c r="V166" s="293"/>
      <c r="W166" s="293"/>
      <c r="X166" s="293"/>
      <c r="Y166" s="293"/>
      <c r="Z166" s="292">
        <f t="shared" si="81"/>
        <v>220</v>
      </c>
      <c r="AA166" s="293"/>
      <c r="AB166" s="292">
        <f t="shared" si="82"/>
        <v>340</v>
      </c>
      <c r="AC166" s="292">
        <f>$E166*3</f>
        <v>120</v>
      </c>
      <c r="AD166" s="293"/>
      <c r="AE166" s="293"/>
      <c r="AF166" s="293"/>
      <c r="AG166" s="293"/>
      <c r="AH166" s="293"/>
      <c r="AI166" s="293"/>
      <c r="AJ166" s="293"/>
      <c r="AK166" s="292">
        <f t="shared" si="84"/>
        <v>120</v>
      </c>
      <c r="AL166" s="293">
        <v>580</v>
      </c>
      <c r="AM166" s="292">
        <f t="shared" si="85"/>
        <v>-120</v>
      </c>
      <c r="AN166" s="292">
        <f>$E166*3</f>
        <v>120</v>
      </c>
      <c r="AO166" s="293"/>
      <c r="AP166" s="293"/>
      <c r="AQ166" s="293"/>
      <c r="AR166" s="293"/>
      <c r="AS166" s="293"/>
      <c r="AT166" s="293"/>
      <c r="AU166" s="293"/>
      <c r="AV166" s="292">
        <f t="shared" si="87"/>
        <v>120</v>
      </c>
      <c r="AW166" s="293"/>
      <c r="AX166" s="292">
        <f t="shared" si="88"/>
        <v>0</v>
      </c>
      <c r="AY166" s="137" t="str">
        <f t="shared" si="76"/>
        <v>*</v>
      </c>
      <c r="BA166" s="143" t="str">
        <f t="shared" si="74"/>
        <v/>
      </c>
    </row>
    <row r="167" spans="1:53" ht="12">
      <c r="A167" s="288">
        <v>164</v>
      </c>
      <c r="B167" s="294" t="s">
        <v>1429</v>
      </c>
      <c r="C167" s="290" t="s">
        <v>23</v>
      </c>
      <c r="D167" s="290"/>
      <c r="E167" s="295">
        <v>350</v>
      </c>
      <c r="F167" s="292">
        <v>0</v>
      </c>
      <c r="G167" s="292">
        <f t="shared" si="77"/>
        <v>1050</v>
      </c>
      <c r="H167" s="293"/>
      <c r="I167" s="293"/>
      <c r="J167" s="293"/>
      <c r="K167" s="293"/>
      <c r="L167" s="293"/>
      <c r="M167" s="293"/>
      <c r="N167" s="293">
        <v>70</v>
      </c>
      <c r="O167" s="292">
        <f t="shared" si="78"/>
        <v>1120</v>
      </c>
      <c r="P167" s="293">
        <v>3790</v>
      </c>
      <c r="Q167" s="292">
        <f t="shared" si="79"/>
        <v>-2670</v>
      </c>
      <c r="R167" s="292">
        <v>350</v>
      </c>
      <c r="S167" s="293"/>
      <c r="T167" s="293">
        <v>200</v>
      </c>
      <c r="U167" s="293"/>
      <c r="V167" s="293"/>
      <c r="W167" s="293">
        <v>100</v>
      </c>
      <c r="X167" s="293"/>
      <c r="Y167" s="293">
        <v>2020</v>
      </c>
      <c r="Z167" s="292">
        <f t="shared" si="81"/>
        <v>2670</v>
      </c>
      <c r="AA167" s="293"/>
      <c r="AB167" s="292">
        <f t="shared" si="82"/>
        <v>0</v>
      </c>
      <c r="AC167" s="292"/>
      <c r="AD167" s="293"/>
      <c r="AE167" s="293"/>
      <c r="AF167" s="293"/>
      <c r="AG167" s="293"/>
      <c r="AH167" s="293"/>
      <c r="AI167" s="293"/>
      <c r="AJ167" s="293"/>
      <c r="AK167" s="292">
        <f t="shared" si="84"/>
        <v>0</v>
      </c>
      <c r="AL167" s="293"/>
      <c r="AM167" s="292">
        <f t="shared" si="85"/>
        <v>0</v>
      </c>
      <c r="AN167" s="292"/>
      <c r="AO167" s="293"/>
      <c r="AP167" s="293"/>
      <c r="AQ167" s="293"/>
      <c r="AR167" s="293"/>
      <c r="AS167" s="293"/>
      <c r="AT167" s="293"/>
      <c r="AU167" s="293"/>
      <c r="AV167" s="292">
        <f t="shared" si="87"/>
        <v>0</v>
      </c>
      <c r="AW167" s="293"/>
      <c r="AX167" s="292">
        <f t="shared" si="88"/>
        <v>0</v>
      </c>
      <c r="AY167" s="137" t="str">
        <f t="shared" si="76"/>
        <v>*</v>
      </c>
      <c r="BA167" s="143" t="str">
        <f t="shared" si="74"/>
        <v>!!!</v>
      </c>
    </row>
    <row r="168" spans="1:53" ht="12">
      <c r="A168" s="288">
        <v>165</v>
      </c>
      <c r="B168" s="289" t="s">
        <v>301</v>
      </c>
      <c r="C168" s="290" t="s">
        <v>23</v>
      </c>
      <c r="D168" s="290" t="s">
        <v>303</v>
      </c>
      <c r="E168" s="291">
        <v>135</v>
      </c>
      <c r="F168" s="292">
        <v>0</v>
      </c>
      <c r="G168" s="292">
        <f t="shared" si="77"/>
        <v>405</v>
      </c>
      <c r="H168" s="293"/>
      <c r="I168" s="293">
        <v>100</v>
      </c>
      <c r="J168" s="293"/>
      <c r="K168" s="293"/>
      <c r="L168" s="293"/>
      <c r="M168" s="293"/>
      <c r="N168" s="293"/>
      <c r="O168" s="292">
        <f t="shared" si="78"/>
        <v>505</v>
      </c>
      <c r="P168" s="293">
        <v>1820</v>
      </c>
      <c r="Q168" s="292">
        <f t="shared" si="79"/>
        <v>-1315</v>
      </c>
      <c r="R168" s="292">
        <f t="shared" ref="R168:R188" si="89">E168*3</f>
        <v>405</v>
      </c>
      <c r="S168" s="293"/>
      <c r="T168" s="293"/>
      <c r="U168" s="293"/>
      <c r="V168" s="293"/>
      <c r="W168" s="293">
        <v>100</v>
      </c>
      <c r="X168" s="293"/>
      <c r="Y168" s="293"/>
      <c r="Z168" s="292">
        <f t="shared" si="81"/>
        <v>505</v>
      </c>
      <c r="AA168" s="293"/>
      <c r="AB168" s="292">
        <f t="shared" si="82"/>
        <v>-810</v>
      </c>
      <c r="AC168" s="292">
        <f t="shared" ref="AC168:AC188" si="90">$E168*3</f>
        <v>405</v>
      </c>
      <c r="AD168" s="293"/>
      <c r="AE168" s="293"/>
      <c r="AF168" s="293"/>
      <c r="AG168" s="293"/>
      <c r="AH168" s="293"/>
      <c r="AI168" s="293"/>
      <c r="AJ168" s="293"/>
      <c r="AK168" s="292">
        <f t="shared" si="84"/>
        <v>405</v>
      </c>
      <c r="AL168" s="293"/>
      <c r="AM168" s="292">
        <f t="shared" si="85"/>
        <v>-405</v>
      </c>
      <c r="AN168" s="292">
        <f>$E168*3</f>
        <v>405</v>
      </c>
      <c r="AO168" s="293"/>
      <c r="AP168" s="293"/>
      <c r="AQ168" s="293"/>
      <c r="AR168" s="293"/>
      <c r="AS168" s="293"/>
      <c r="AT168" s="293"/>
      <c r="AU168" s="293"/>
      <c r="AV168" s="292">
        <f t="shared" si="87"/>
        <v>405</v>
      </c>
      <c r="AW168" s="293"/>
      <c r="AX168" s="292">
        <f t="shared" si="88"/>
        <v>0</v>
      </c>
      <c r="AY168" s="137" t="str">
        <f t="shared" si="76"/>
        <v>*</v>
      </c>
      <c r="BA168" s="143" t="str">
        <f t="shared" si="74"/>
        <v/>
      </c>
    </row>
    <row r="169" spans="1:53" ht="12">
      <c r="A169" s="288">
        <v>166</v>
      </c>
      <c r="B169" s="289" t="s">
        <v>1612</v>
      </c>
      <c r="C169" s="290" t="s">
        <v>14</v>
      </c>
      <c r="D169" s="290"/>
      <c r="E169" s="291">
        <v>60</v>
      </c>
      <c r="F169" s="292">
        <v>0</v>
      </c>
      <c r="G169" s="292">
        <f t="shared" si="77"/>
        <v>180</v>
      </c>
      <c r="H169" s="293"/>
      <c r="I169" s="293"/>
      <c r="J169" s="293"/>
      <c r="K169" s="293"/>
      <c r="L169" s="293"/>
      <c r="M169" s="293"/>
      <c r="N169" s="293"/>
      <c r="O169" s="292">
        <f t="shared" si="78"/>
        <v>180</v>
      </c>
      <c r="P169" s="293"/>
      <c r="Q169" s="292">
        <f t="shared" si="79"/>
        <v>180</v>
      </c>
      <c r="R169" s="292">
        <f t="shared" si="89"/>
        <v>180</v>
      </c>
      <c r="S169" s="293">
        <v>100</v>
      </c>
      <c r="T169" s="293"/>
      <c r="U169" s="293"/>
      <c r="V169" s="293"/>
      <c r="W169" s="293"/>
      <c r="X169" s="293"/>
      <c r="Y169" s="293"/>
      <c r="Z169" s="292">
        <f t="shared" si="81"/>
        <v>280</v>
      </c>
      <c r="AA169" s="293">
        <v>820</v>
      </c>
      <c r="AB169" s="292">
        <f t="shared" si="82"/>
        <v>-360</v>
      </c>
      <c r="AC169" s="292">
        <f t="shared" si="90"/>
        <v>180</v>
      </c>
      <c r="AD169" s="293"/>
      <c r="AE169" s="293"/>
      <c r="AF169" s="293"/>
      <c r="AG169" s="293"/>
      <c r="AH169" s="293"/>
      <c r="AI169" s="293"/>
      <c r="AJ169" s="293"/>
      <c r="AK169" s="292">
        <f t="shared" si="84"/>
        <v>180</v>
      </c>
      <c r="AL169" s="293"/>
      <c r="AM169" s="292">
        <f t="shared" si="85"/>
        <v>-180</v>
      </c>
      <c r="AN169" s="292">
        <f>$E169*3</f>
        <v>180</v>
      </c>
      <c r="AO169" s="293"/>
      <c r="AP169" s="293"/>
      <c r="AQ169" s="293"/>
      <c r="AR169" s="293"/>
      <c r="AS169" s="293"/>
      <c r="AT169" s="293"/>
      <c r="AU169" s="293"/>
      <c r="AV169" s="292">
        <f t="shared" si="87"/>
        <v>180</v>
      </c>
      <c r="AW169" s="293"/>
      <c r="AX169" s="292">
        <f t="shared" si="88"/>
        <v>0</v>
      </c>
      <c r="AY169" s="137" t="str">
        <f t="shared" si="76"/>
        <v>*</v>
      </c>
      <c r="BA169" s="143" t="str">
        <f t="shared" si="74"/>
        <v/>
      </c>
    </row>
    <row r="170" spans="1:53" ht="12">
      <c r="A170" s="288">
        <v>167</v>
      </c>
      <c r="B170" s="289" t="s">
        <v>2033</v>
      </c>
      <c r="C170" s="290" t="s">
        <v>23</v>
      </c>
      <c r="D170" s="290" t="s">
        <v>305</v>
      </c>
      <c r="E170" s="291">
        <v>65</v>
      </c>
      <c r="F170" s="323">
        <v>585</v>
      </c>
      <c r="G170" s="292">
        <f t="shared" si="77"/>
        <v>195</v>
      </c>
      <c r="H170" s="293"/>
      <c r="I170" s="293"/>
      <c r="J170" s="293"/>
      <c r="K170" s="293"/>
      <c r="L170" s="293"/>
      <c r="M170" s="293"/>
      <c r="N170" s="293"/>
      <c r="O170" s="292">
        <f t="shared" si="78"/>
        <v>195</v>
      </c>
      <c r="P170" s="293"/>
      <c r="Q170" s="292">
        <f t="shared" si="79"/>
        <v>780</v>
      </c>
      <c r="R170" s="292">
        <f t="shared" si="89"/>
        <v>195</v>
      </c>
      <c r="S170" s="293"/>
      <c r="T170" s="293"/>
      <c r="U170" s="293"/>
      <c r="V170" s="293"/>
      <c r="W170" s="293"/>
      <c r="X170" s="293"/>
      <c r="Y170" s="293"/>
      <c r="Z170" s="292">
        <f t="shared" si="81"/>
        <v>195</v>
      </c>
      <c r="AA170" s="293">
        <v>975</v>
      </c>
      <c r="AB170" s="292">
        <f t="shared" si="82"/>
        <v>0</v>
      </c>
      <c r="AC170" s="292">
        <f t="shared" si="90"/>
        <v>195</v>
      </c>
      <c r="AD170" s="293"/>
      <c r="AE170" s="293"/>
      <c r="AF170" s="293"/>
      <c r="AG170" s="293"/>
      <c r="AH170" s="293"/>
      <c r="AI170" s="293"/>
      <c r="AJ170" s="293"/>
      <c r="AK170" s="292">
        <f t="shared" si="84"/>
        <v>195</v>
      </c>
      <c r="AL170" s="293"/>
      <c r="AM170" s="292">
        <f t="shared" si="85"/>
        <v>195</v>
      </c>
      <c r="AN170" s="292">
        <f>$E170*3</f>
        <v>195</v>
      </c>
      <c r="AO170" s="293"/>
      <c r="AP170" s="293"/>
      <c r="AQ170" s="293"/>
      <c r="AR170" s="293"/>
      <c r="AS170" s="293"/>
      <c r="AT170" s="293"/>
      <c r="AU170" s="293"/>
      <c r="AV170" s="292">
        <f t="shared" si="87"/>
        <v>195</v>
      </c>
      <c r="AW170" s="293">
        <v>390</v>
      </c>
      <c r="AX170" s="292">
        <f t="shared" si="88"/>
        <v>0</v>
      </c>
      <c r="AY170" s="137" t="str">
        <f t="shared" si="76"/>
        <v>*</v>
      </c>
      <c r="BA170" s="143" t="str">
        <f t="shared" si="74"/>
        <v/>
      </c>
    </row>
    <row r="171" spans="1:53" ht="12">
      <c r="A171" s="288">
        <v>168</v>
      </c>
      <c r="B171" s="289" t="s">
        <v>306</v>
      </c>
      <c r="C171" s="290" t="s">
        <v>23</v>
      </c>
      <c r="D171" s="290" t="s">
        <v>12</v>
      </c>
      <c r="E171" s="291">
        <v>70</v>
      </c>
      <c r="F171" s="292">
        <v>0</v>
      </c>
      <c r="G171" s="292">
        <f t="shared" si="77"/>
        <v>210</v>
      </c>
      <c r="H171" s="293"/>
      <c r="I171" s="293"/>
      <c r="J171" s="293"/>
      <c r="K171" s="293"/>
      <c r="L171" s="293"/>
      <c r="M171" s="293"/>
      <c r="N171" s="293"/>
      <c r="O171" s="292">
        <f t="shared" si="78"/>
        <v>210</v>
      </c>
      <c r="P171" s="293">
        <v>420</v>
      </c>
      <c r="Q171" s="292">
        <f t="shared" si="79"/>
        <v>-210</v>
      </c>
      <c r="R171" s="292">
        <f t="shared" si="89"/>
        <v>210</v>
      </c>
      <c r="S171" s="293"/>
      <c r="T171" s="293"/>
      <c r="U171" s="293"/>
      <c r="V171" s="293"/>
      <c r="W171" s="293"/>
      <c r="X171" s="293"/>
      <c r="Y171" s="293"/>
      <c r="Z171" s="292">
        <f t="shared" si="81"/>
        <v>210</v>
      </c>
      <c r="AA171" s="293"/>
      <c r="AB171" s="292">
        <f t="shared" si="82"/>
        <v>0</v>
      </c>
      <c r="AC171" s="292">
        <f t="shared" si="90"/>
        <v>210</v>
      </c>
      <c r="AD171" s="293">
        <v>100</v>
      </c>
      <c r="AE171" s="293"/>
      <c r="AF171" s="293"/>
      <c r="AG171" s="293"/>
      <c r="AH171" s="293"/>
      <c r="AI171" s="293"/>
      <c r="AJ171" s="293"/>
      <c r="AK171" s="292">
        <f t="shared" si="84"/>
        <v>310</v>
      </c>
      <c r="AL171" s="293"/>
      <c r="AM171" s="292">
        <f t="shared" si="85"/>
        <v>310</v>
      </c>
      <c r="AN171" s="292">
        <f>$E171*3</f>
        <v>210</v>
      </c>
      <c r="AO171" s="293"/>
      <c r="AP171" s="293"/>
      <c r="AQ171" s="293"/>
      <c r="AR171" s="293"/>
      <c r="AS171" s="293"/>
      <c r="AT171" s="293"/>
      <c r="AU171" s="293"/>
      <c r="AV171" s="292">
        <f t="shared" si="87"/>
        <v>210</v>
      </c>
      <c r="AW171" s="293"/>
      <c r="AX171" s="292">
        <f t="shared" si="88"/>
        <v>520</v>
      </c>
      <c r="AY171" s="137" t="str">
        <f t="shared" si="76"/>
        <v/>
      </c>
      <c r="BA171" s="143" t="str">
        <f t="shared" si="74"/>
        <v/>
      </c>
    </row>
    <row r="172" spans="1:53" ht="12">
      <c r="A172" s="288">
        <v>169</v>
      </c>
      <c r="B172" s="294" t="s">
        <v>308</v>
      </c>
      <c r="C172" s="290" t="s">
        <v>10</v>
      </c>
      <c r="D172" s="290" t="s">
        <v>310</v>
      </c>
      <c r="E172" s="295">
        <v>125</v>
      </c>
      <c r="F172" s="292">
        <v>0</v>
      </c>
      <c r="G172" s="292">
        <f t="shared" si="77"/>
        <v>375</v>
      </c>
      <c r="H172" s="293"/>
      <c r="I172" s="293"/>
      <c r="J172" s="293"/>
      <c r="K172" s="293"/>
      <c r="L172" s="293"/>
      <c r="M172" s="293"/>
      <c r="N172" s="293"/>
      <c r="O172" s="292">
        <f t="shared" si="78"/>
        <v>375</v>
      </c>
      <c r="P172" s="293"/>
      <c r="Q172" s="292">
        <f t="shared" si="79"/>
        <v>375</v>
      </c>
      <c r="R172" s="292">
        <f t="shared" si="89"/>
        <v>375</v>
      </c>
      <c r="S172" s="293"/>
      <c r="T172" s="293"/>
      <c r="U172" s="293"/>
      <c r="V172" s="293"/>
      <c r="W172" s="293"/>
      <c r="X172" s="293"/>
      <c r="Y172" s="293"/>
      <c r="Z172" s="292">
        <f t="shared" si="81"/>
        <v>375</v>
      </c>
      <c r="AA172" s="293">
        <v>750</v>
      </c>
      <c r="AB172" s="292">
        <f t="shared" si="82"/>
        <v>0</v>
      </c>
      <c r="AC172" s="292">
        <f t="shared" si="90"/>
        <v>375</v>
      </c>
      <c r="AD172" s="293"/>
      <c r="AE172" s="293"/>
      <c r="AF172" s="293"/>
      <c r="AG172" s="293"/>
      <c r="AH172" s="293"/>
      <c r="AI172" s="293"/>
      <c r="AJ172" s="293"/>
      <c r="AK172" s="292">
        <f t="shared" si="84"/>
        <v>375</v>
      </c>
      <c r="AL172" s="293"/>
      <c r="AM172" s="292">
        <f t="shared" si="85"/>
        <v>375</v>
      </c>
      <c r="AN172" s="292">
        <f>$E172*3</f>
        <v>375</v>
      </c>
      <c r="AO172" s="293"/>
      <c r="AP172" s="293"/>
      <c r="AQ172" s="293"/>
      <c r="AR172" s="293"/>
      <c r="AS172" s="293"/>
      <c r="AT172" s="293"/>
      <c r="AU172" s="293"/>
      <c r="AV172" s="292">
        <f t="shared" si="87"/>
        <v>375</v>
      </c>
      <c r="AW172" s="293"/>
      <c r="AX172" s="292">
        <f t="shared" si="88"/>
        <v>750</v>
      </c>
      <c r="AY172" s="137" t="str">
        <f t="shared" si="76"/>
        <v/>
      </c>
      <c r="BA172" s="143" t="str">
        <f t="shared" si="74"/>
        <v/>
      </c>
    </row>
    <row r="173" spans="1:53" ht="12">
      <c r="A173" s="288">
        <v>170</v>
      </c>
      <c r="B173" s="289" t="s">
        <v>2024</v>
      </c>
      <c r="C173" s="290" t="s">
        <v>14</v>
      </c>
      <c r="D173" s="290" t="s">
        <v>833</v>
      </c>
      <c r="E173" s="291">
        <v>340</v>
      </c>
      <c r="F173" s="292">
        <v>1020</v>
      </c>
      <c r="G173" s="292">
        <f t="shared" si="77"/>
        <v>1020</v>
      </c>
      <c r="H173" s="293">
        <v>50</v>
      </c>
      <c r="I173" s="293"/>
      <c r="J173" s="293"/>
      <c r="K173" s="293"/>
      <c r="L173" s="293"/>
      <c r="M173" s="293"/>
      <c r="N173" s="293"/>
      <c r="O173" s="292">
        <f t="shared" si="78"/>
        <v>1070</v>
      </c>
      <c r="P173" s="293">
        <v>2090</v>
      </c>
      <c r="Q173" s="292">
        <f t="shared" si="79"/>
        <v>0</v>
      </c>
      <c r="R173" s="292">
        <f t="shared" si="89"/>
        <v>1020</v>
      </c>
      <c r="S173" s="293"/>
      <c r="T173" s="293"/>
      <c r="U173" s="293"/>
      <c r="V173" s="293"/>
      <c r="W173" s="293">
        <v>100</v>
      </c>
      <c r="X173" s="293"/>
      <c r="Y173" s="293"/>
      <c r="Z173" s="292">
        <f t="shared" si="81"/>
        <v>1120</v>
      </c>
      <c r="AA173" s="293">
        <v>1120</v>
      </c>
      <c r="AB173" s="292">
        <f t="shared" si="82"/>
        <v>0</v>
      </c>
      <c r="AC173" s="292">
        <f t="shared" si="90"/>
        <v>1020</v>
      </c>
      <c r="AD173" s="293"/>
      <c r="AE173" s="293"/>
      <c r="AF173" s="293"/>
      <c r="AG173" s="293"/>
      <c r="AH173" s="293"/>
      <c r="AI173" s="293"/>
      <c r="AJ173" s="293"/>
      <c r="AK173" s="292">
        <f t="shared" si="84"/>
        <v>1020</v>
      </c>
      <c r="AL173" s="293">
        <v>3989</v>
      </c>
      <c r="AM173" s="292">
        <f t="shared" si="85"/>
        <v>-2969</v>
      </c>
      <c r="AN173" s="292">
        <v>400</v>
      </c>
      <c r="AO173" s="293">
        <v>50</v>
      </c>
      <c r="AP173" s="293"/>
      <c r="AQ173" s="293"/>
      <c r="AR173" s="293"/>
      <c r="AS173" s="293"/>
      <c r="AT173" s="293"/>
      <c r="AU173" s="293">
        <v>2519</v>
      </c>
      <c r="AV173" s="292">
        <f t="shared" si="87"/>
        <v>2969</v>
      </c>
      <c r="AW173" s="293"/>
      <c r="AX173" s="292">
        <f t="shared" si="88"/>
        <v>0</v>
      </c>
      <c r="AY173" s="137" t="str">
        <f t="shared" si="76"/>
        <v>*</v>
      </c>
      <c r="BA173" s="143" t="str">
        <f t="shared" si="74"/>
        <v/>
      </c>
    </row>
    <row r="174" spans="1:53" ht="12">
      <c r="A174" s="288">
        <v>171</v>
      </c>
      <c r="B174" s="294" t="s">
        <v>1498</v>
      </c>
      <c r="C174" s="290" t="s">
        <v>10</v>
      </c>
      <c r="D174" s="290" t="s">
        <v>12</v>
      </c>
      <c r="E174" s="295">
        <v>35</v>
      </c>
      <c r="F174" s="292">
        <v>420</v>
      </c>
      <c r="G174" s="292">
        <f t="shared" si="77"/>
        <v>105</v>
      </c>
      <c r="H174" s="293"/>
      <c r="I174" s="293"/>
      <c r="J174" s="293"/>
      <c r="K174" s="293"/>
      <c r="L174" s="293"/>
      <c r="M174" s="293"/>
      <c r="N174" s="293"/>
      <c r="O174" s="292">
        <f t="shared" si="78"/>
        <v>105</v>
      </c>
      <c r="P174" s="293"/>
      <c r="Q174" s="292">
        <f t="shared" si="79"/>
        <v>525</v>
      </c>
      <c r="R174" s="292">
        <f t="shared" si="89"/>
        <v>105</v>
      </c>
      <c r="S174" s="293"/>
      <c r="T174" s="293"/>
      <c r="U174" s="293"/>
      <c r="V174" s="293"/>
      <c r="W174" s="293"/>
      <c r="X174" s="293"/>
      <c r="Y174" s="293"/>
      <c r="Z174" s="292">
        <f t="shared" si="81"/>
        <v>105</v>
      </c>
      <c r="AA174" s="293"/>
      <c r="AB174" s="292">
        <f t="shared" si="82"/>
        <v>630</v>
      </c>
      <c r="AC174" s="292">
        <f t="shared" si="90"/>
        <v>105</v>
      </c>
      <c r="AD174" s="293"/>
      <c r="AE174" s="293"/>
      <c r="AF174" s="293"/>
      <c r="AG174" s="293"/>
      <c r="AH174" s="293"/>
      <c r="AI174" s="293"/>
      <c r="AJ174" s="293"/>
      <c r="AK174" s="292">
        <f t="shared" si="84"/>
        <v>105</v>
      </c>
      <c r="AL174" s="293"/>
      <c r="AM174" s="292">
        <f t="shared" si="85"/>
        <v>735</v>
      </c>
      <c r="AN174" s="292">
        <f t="shared" ref="AN174:AN180" si="91">$E174*3</f>
        <v>105</v>
      </c>
      <c r="AO174" s="293"/>
      <c r="AP174" s="293"/>
      <c r="AQ174" s="293"/>
      <c r="AR174" s="293"/>
      <c r="AS174" s="293"/>
      <c r="AT174" s="293"/>
      <c r="AU174" s="293"/>
      <c r="AV174" s="292">
        <f t="shared" si="87"/>
        <v>105</v>
      </c>
      <c r="AW174" s="293"/>
      <c r="AX174" s="292">
        <f t="shared" si="88"/>
        <v>840</v>
      </c>
      <c r="AY174" s="137" t="str">
        <f t="shared" si="76"/>
        <v/>
      </c>
      <c r="BA174" s="143" t="str">
        <f t="shared" si="74"/>
        <v/>
      </c>
    </row>
    <row r="175" spans="1:53" ht="12">
      <c r="A175" s="288">
        <v>172</v>
      </c>
      <c r="B175" s="294" t="s">
        <v>1139</v>
      </c>
      <c r="C175" s="290" t="s">
        <v>10</v>
      </c>
      <c r="D175" s="290" t="s">
        <v>41</v>
      </c>
      <c r="E175" s="295">
        <v>145</v>
      </c>
      <c r="F175" s="292">
        <v>100</v>
      </c>
      <c r="G175" s="292">
        <f t="shared" si="77"/>
        <v>435</v>
      </c>
      <c r="H175" s="293"/>
      <c r="I175" s="293"/>
      <c r="J175" s="293"/>
      <c r="K175" s="293"/>
      <c r="L175" s="293"/>
      <c r="M175" s="293"/>
      <c r="N175" s="293"/>
      <c r="O175" s="292">
        <f t="shared" si="78"/>
        <v>435</v>
      </c>
      <c r="P175" s="293">
        <v>435</v>
      </c>
      <c r="Q175" s="292">
        <f t="shared" si="79"/>
        <v>100</v>
      </c>
      <c r="R175" s="292">
        <f t="shared" si="89"/>
        <v>435</v>
      </c>
      <c r="S175" s="293"/>
      <c r="T175" s="293"/>
      <c r="U175" s="293"/>
      <c r="V175" s="293"/>
      <c r="W175" s="293"/>
      <c r="X175" s="293"/>
      <c r="Y175" s="293"/>
      <c r="Z175" s="292">
        <f t="shared" si="81"/>
        <v>435</v>
      </c>
      <c r="AA175" s="293">
        <v>535</v>
      </c>
      <c r="AB175" s="292">
        <f t="shared" si="82"/>
        <v>0</v>
      </c>
      <c r="AC175" s="292">
        <f t="shared" si="90"/>
        <v>435</v>
      </c>
      <c r="AD175" s="293"/>
      <c r="AE175" s="293"/>
      <c r="AF175" s="293"/>
      <c r="AG175" s="293"/>
      <c r="AH175" s="293"/>
      <c r="AI175" s="293"/>
      <c r="AJ175" s="293"/>
      <c r="AK175" s="292">
        <f t="shared" si="84"/>
        <v>435</v>
      </c>
      <c r="AL175" s="293">
        <v>870</v>
      </c>
      <c r="AM175" s="292">
        <f t="shared" si="85"/>
        <v>-435</v>
      </c>
      <c r="AN175" s="292">
        <f t="shared" si="91"/>
        <v>435</v>
      </c>
      <c r="AO175" s="293"/>
      <c r="AP175" s="293"/>
      <c r="AQ175" s="293"/>
      <c r="AR175" s="293"/>
      <c r="AS175" s="293"/>
      <c r="AT175" s="293"/>
      <c r="AU175" s="293"/>
      <c r="AV175" s="292">
        <f t="shared" si="87"/>
        <v>435</v>
      </c>
      <c r="AW175" s="293"/>
      <c r="AX175" s="292">
        <f t="shared" si="88"/>
        <v>0</v>
      </c>
      <c r="AY175" s="137" t="str">
        <f t="shared" si="76"/>
        <v>*</v>
      </c>
      <c r="BA175" s="143" t="str">
        <f t="shared" si="74"/>
        <v/>
      </c>
    </row>
    <row r="176" spans="1:53" ht="12">
      <c r="A176" s="288">
        <v>173</v>
      </c>
      <c r="B176" s="294" t="s">
        <v>1138</v>
      </c>
      <c r="C176" s="290" t="s">
        <v>10</v>
      </c>
      <c r="D176" s="290" t="s">
        <v>834</v>
      </c>
      <c r="E176" s="295">
        <v>155</v>
      </c>
      <c r="F176" s="292">
        <v>480</v>
      </c>
      <c r="G176" s="292">
        <f t="shared" si="77"/>
        <v>465</v>
      </c>
      <c r="H176" s="293">
        <v>50</v>
      </c>
      <c r="I176" s="293"/>
      <c r="J176" s="293"/>
      <c r="K176" s="293"/>
      <c r="L176" s="293"/>
      <c r="M176" s="293"/>
      <c r="N176" s="293"/>
      <c r="O176" s="292">
        <f t="shared" si="78"/>
        <v>515</v>
      </c>
      <c r="P176" s="293">
        <v>995</v>
      </c>
      <c r="Q176" s="292">
        <f t="shared" si="79"/>
        <v>0</v>
      </c>
      <c r="R176" s="292">
        <f t="shared" si="89"/>
        <v>465</v>
      </c>
      <c r="S176" s="293"/>
      <c r="T176" s="293"/>
      <c r="U176" s="293"/>
      <c r="V176" s="293"/>
      <c r="W176" s="293"/>
      <c r="X176" s="293"/>
      <c r="Y176" s="293"/>
      <c r="Z176" s="292">
        <f t="shared" si="81"/>
        <v>465</v>
      </c>
      <c r="AA176" s="293">
        <v>465</v>
      </c>
      <c r="AB176" s="292">
        <f t="shared" si="82"/>
        <v>0</v>
      </c>
      <c r="AC176" s="292">
        <f t="shared" si="90"/>
        <v>465</v>
      </c>
      <c r="AD176" s="293"/>
      <c r="AE176" s="293"/>
      <c r="AF176" s="293"/>
      <c r="AG176" s="293"/>
      <c r="AH176" s="293"/>
      <c r="AI176" s="293"/>
      <c r="AJ176" s="293"/>
      <c r="AK176" s="292">
        <f t="shared" si="84"/>
        <v>465</v>
      </c>
      <c r="AL176" s="293">
        <v>465</v>
      </c>
      <c r="AM176" s="292">
        <f t="shared" si="85"/>
        <v>0</v>
      </c>
      <c r="AN176" s="292">
        <f t="shared" si="91"/>
        <v>465</v>
      </c>
      <c r="AO176" s="293"/>
      <c r="AP176" s="293"/>
      <c r="AQ176" s="293"/>
      <c r="AR176" s="293"/>
      <c r="AS176" s="293"/>
      <c r="AT176" s="293"/>
      <c r="AU176" s="293"/>
      <c r="AV176" s="292">
        <f t="shared" si="87"/>
        <v>465</v>
      </c>
      <c r="AW176" s="293">
        <v>465</v>
      </c>
      <c r="AX176" s="292">
        <f t="shared" si="88"/>
        <v>0</v>
      </c>
      <c r="AY176" s="137" t="str">
        <f t="shared" si="76"/>
        <v>*</v>
      </c>
      <c r="BA176" s="143" t="str">
        <f t="shared" si="74"/>
        <v/>
      </c>
    </row>
    <row r="177" spans="1:53" ht="12">
      <c r="A177" s="288">
        <v>174</v>
      </c>
      <c r="B177" s="294" t="s">
        <v>1497</v>
      </c>
      <c r="C177" s="290" t="s">
        <v>10</v>
      </c>
      <c r="D177" s="290" t="s">
        <v>346</v>
      </c>
      <c r="E177" s="295">
        <v>120</v>
      </c>
      <c r="F177" s="292">
        <v>0</v>
      </c>
      <c r="G177" s="292">
        <f t="shared" si="77"/>
        <v>360</v>
      </c>
      <c r="H177" s="293"/>
      <c r="I177" s="293"/>
      <c r="J177" s="293"/>
      <c r="K177" s="293"/>
      <c r="L177" s="293"/>
      <c r="M177" s="293"/>
      <c r="N177" s="293"/>
      <c r="O177" s="292">
        <f t="shared" si="78"/>
        <v>360</v>
      </c>
      <c r="P177" s="293">
        <v>360</v>
      </c>
      <c r="Q177" s="292">
        <f t="shared" si="79"/>
        <v>0</v>
      </c>
      <c r="R177" s="292">
        <f t="shared" si="89"/>
        <v>360</v>
      </c>
      <c r="S177" s="293"/>
      <c r="T177" s="293"/>
      <c r="U177" s="293"/>
      <c r="V177" s="293"/>
      <c r="W177" s="293">
        <v>100</v>
      </c>
      <c r="X177" s="293"/>
      <c r="Y177" s="293"/>
      <c r="Z177" s="292">
        <f t="shared" si="81"/>
        <v>460</v>
      </c>
      <c r="AA177" s="293">
        <v>460</v>
      </c>
      <c r="AB177" s="292">
        <f t="shared" si="82"/>
        <v>0</v>
      </c>
      <c r="AC177" s="292">
        <f t="shared" si="90"/>
        <v>360</v>
      </c>
      <c r="AD177" s="293"/>
      <c r="AE177" s="293"/>
      <c r="AF177" s="293"/>
      <c r="AG177" s="293"/>
      <c r="AH177" s="293"/>
      <c r="AI177" s="293"/>
      <c r="AJ177" s="293"/>
      <c r="AK177" s="292">
        <f t="shared" si="84"/>
        <v>360</v>
      </c>
      <c r="AL177" s="293"/>
      <c r="AM177" s="292">
        <f t="shared" si="85"/>
        <v>360</v>
      </c>
      <c r="AN177" s="292">
        <f t="shared" si="91"/>
        <v>360</v>
      </c>
      <c r="AO177" s="293"/>
      <c r="AP177" s="293"/>
      <c r="AQ177" s="293"/>
      <c r="AR177" s="293"/>
      <c r="AS177" s="293"/>
      <c r="AT177" s="293"/>
      <c r="AU177" s="293"/>
      <c r="AV177" s="292">
        <f t="shared" si="87"/>
        <v>360</v>
      </c>
      <c r="AW177" s="293"/>
      <c r="AX177" s="292">
        <f t="shared" si="88"/>
        <v>720</v>
      </c>
      <c r="AY177" s="137" t="str">
        <f t="shared" si="76"/>
        <v/>
      </c>
      <c r="BA177" s="143" t="str">
        <f t="shared" si="74"/>
        <v/>
      </c>
    </row>
    <row r="178" spans="1:53" ht="12">
      <c r="A178" s="288">
        <v>175</v>
      </c>
      <c r="B178" s="294" t="s">
        <v>2029</v>
      </c>
      <c r="C178" s="290" t="s">
        <v>10</v>
      </c>
      <c r="D178" s="290" t="s">
        <v>315</v>
      </c>
      <c r="E178" s="295">
        <v>90</v>
      </c>
      <c r="F178" s="292">
        <v>0</v>
      </c>
      <c r="G178" s="292">
        <f t="shared" si="77"/>
        <v>270</v>
      </c>
      <c r="H178" s="293"/>
      <c r="I178" s="293"/>
      <c r="J178" s="293"/>
      <c r="K178" s="293"/>
      <c r="L178" s="293"/>
      <c r="M178" s="293"/>
      <c r="N178" s="293"/>
      <c r="O178" s="292">
        <f t="shared" si="78"/>
        <v>270</v>
      </c>
      <c r="P178" s="293">
        <v>270</v>
      </c>
      <c r="Q178" s="299">
        <f t="shared" si="79"/>
        <v>0</v>
      </c>
      <c r="R178" s="292">
        <f t="shared" si="89"/>
        <v>270</v>
      </c>
      <c r="S178" s="293"/>
      <c r="T178" s="293"/>
      <c r="U178" s="293"/>
      <c r="V178" s="293"/>
      <c r="W178" s="293">
        <v>100</v>
      </c>
      <c r="X178" s="293"/>
      <c r="Y178" s="293"/>
      <c r="Z178" s="292">
        <f t="shared" si="81"/>
        <v>370</v>
      </c>
      <c r="AA178" s="293">
        <v>370</v>
      </c>
      <c r="AB178" s="292">
        <f t="shared" si="82"/>
        <v>0</v>
      </c>
      <c r="AC178" s="292">
        <f t="shared" si="90"/>
        <v>270</v>
      </c>
      <c r="AD178" s="293"/>
      <c r="AE178" s="293">
        <v>300</v>
      </c>
      <c r="AF178" s="293"/>
      <c r="AG178" s="293"/>
      <c r="AH178" s="293"/>
      <c r="AI178" s="293"/>
      <c r="AJ178" s="293"/>
      <c r="AK178" s="292">
        <f t="shared" si="84"/>
        <v>570</v>
      </c>
      <c r="AL178" s="293">
        <v>1250</v>
      </c>
      <c r="AM178" s="292">
        <f t="shared" si="85"/>
        <v>-680</v>
      </c>
      <c r="AN178" s="292">
        <v>180</v>
      </c>
      <c r="AO178" s="293"/>
      <c r="AP178" s="293"/>
      <c r="AQ178" s="293"/>
      <c r="AR178" s="293"/>
      <c r="AS178" s="293"/>
      <c r="AT178" s="293"/>
      <c r="AU178" s="293">
        <v>500</v>
      </c>
      <c r="AV178" s="292">
        <f t="shared" si="87"/>
        <v>680</v>
      </c>
      <c r="AW178" s="293"/>
      <c r="AX178" s="292">
        <f t="shared" si="88"/>
        <v>0</v>
      </c>
      <c r="AY178" s="137" t="str">
        <f t="shared" si="76"/>
        <v>*</v>
      </c>
      <c r="BA178" s="143" t="str">
        <f t="shared" si="74"/>
        <v/>
      </c>
    </row>
    <row r="179" spans="1:53" ht="12">
      <c r="A179" s="288">
        <v>176</v>
      </c>
      <c r="B179" s="289" t="s">
        <v>1500</v>
      </c>
      <c r="C179" s="290" t="s">
        <v>14</v>
      </c>
      <c r="D179" s="290" t="s">
        <v>318</v>
      </c>
      <c r="E179" s="291">
        <v>60</v>
      </c>
      <c r="F179" s="292">
        <v>0</v>
      </c>
      <c r="G179" s="292">
        <f t="shared" si="77"/>
        <v>180</v>
      </c>
      <c r="H179" s="293"/>
      <c r="I179" s="293"/>
      <c r="J179" s="293"/>
      <c r="K179" s="293"/>
      <c r="L179" s="293"/>
      <c r="M179" s="293"/>
      <c r="N179" s="293"/>
      <c r="O179" s="292">
        <f t="shared" si="78"/>
        <v>180</v>
      </c>
      <c r="P179" s="293"/>
      <c r="Q179" s="292">
        <f t="shared" si="79"/>
        <v>180</v>
      </c>
      <c r="R179" s="292">
        <f t="shared" si="89"/>
        <v>180</v>
      </c>
      <c r="S179" s="293"/>
      <c r="T179" s="293"/>
      <c r="U179" s="293"/>
      <c r="V179" s="293"/>
      <c r="W179" s="293"/>
      <c r="X179" s="293"/>
      <c r="Y179" s="293"/>
      <c r="Z179" s="292">
        <f t="shared" si="81"/>
        <v>180</v>
      </c>
      <c r="AA179" s="293">
        <v>360</v>
      </c>
      <c r="AB179" s="292">
        <f t="shared" si="82"/>
        <v>0</v>
      </c>
      <c r="AC179" s="292">
        <f t="shared" si="90"/>
        <v>180</v>
      </c>
      <c r="AD179" s="293"/>
      <c r="AE179" s="293"/>
      <c r="AF179" s="293"/>
      <c r="AG179" s="293"/>
      <c r="AH179" s="293"/>
      <c r="AI179" s="293"/>
      <c r="AJ179" s="293"/>
      <c r="AK179" s="292">
        <f t="shared" si="84"/>
        <v>180</v>
      </c>
      <c r="AL179" s="293">
        <v>360</v>
      </c>
      <c r="AM179" s="292">
        <f t="shared" si="85"/>
        <v>-180</v>
      </c>
      <c r="AN179" s="292">
        <f t="shared" si="91"/>
        <v>180</v>
      </c>
      <c r="AO179" s="293"/>
      <c r="AP179" s="293"/>
      <c r="AQ179" s="293"/>
      <c r="AR179" s="293"/>
      <c r="AS179" s="293"/>
      <c r="AT179" s="293"/>
      <c r="AU179" s="293"/>
      <c r="AV179" s="292">
        <f t="shared" si="87"/>
        <v>180</v>
      </c>
      <c r="AW179" s="293"/>
      <c r="AX179" s="292">
        <f t="shared" si="88"/>
        <v>0</v>
      </c>
      <c r="BA179" s="143" t="str">
        <f t="shared" si="74"/>
        <v/>
      </c>
    </row>
    <row r="180" spans="1:53" ht="12">
      <c r="A180" s="288">
        <v>177</v>
      </c>
      <c r="B180" s="289" t="s">
        <v>1075</v>
      </c>
      <c r="C180" s="290" t="s">
        <v>14</v>
      </c>
      <c r="D180" s="290" t="s">
        <v>12</v>
      </c>
      <c r="E180" s="291">
        <v>185</v>
      </c>
      <c r="F180" s="292">
        <v>0</v>
      </c>
      <c r="G180" s="292">
        <f t="shared" si="77"/>
        <v>555</v>
      </c>
      <c r="H180" s="293"/>
      <c r="I180" s="293"/>
      <c r="J180" s="293"/>
      <c r="K180" s="293"/>
      <c r="L180" s="293"/>
      <c r="M180" s="293"/>
      <c r="N180" s="293"/>
      <c r="O180" s="292">
        <f t="shared" si="78"/>
        <v>555</v>
      </c>
      <c r="P180" s="293"/>
      <c r="Q180" s="292">
        <f t="shared" si="79"/>
        <v>555</v>
      </c>
      <c r="R180" s="292">
        <f t="shared" si="89"/>
        <v>555</v>
      </c>
      <c r="S180" s="293"/>
      <c r="T180" s="293"/>
      <c r="U180" s="293"/>
      <c r="V180" s="293"/>
      <c r="W180" s="293"/>
      <c r="X180" s="293"/>
      <c r="Y180" s="293"/>
      <c r="Z180" s="292">
        <f t="shared" si="81"/>
        <v>555</v>
      </c>
      <c r="AA180" s="293"/>
      <c r="AB180" s="292">
        <f t="shared" si="82"/>
        <v>1110</v>
      </c>
      <c r="AC180" s="292">
        <f t="shared" si="90"/>
        <v>555</v>
      </c>
      <c r="AD180" s="293"/>
      <c r="AE180" s="293"/>
      <c r="AF180" s="293"/>
      <c r="AG180" s="293"/>
      <c r="AH180" s="293"/>
      <c r="AI180" s="293"/>
      <c r="AJ180" s="293"/>
      <c r="AK180" s="292">
        <f t="shared" si="84"/>
        <v>555</v>
      </c>
      <c r="AL180" s="293"/>
      <c r="AM180" s="292">
        <f t="shared" si="85"/>
        <v>1665</v>
      </c>
      <c r="AN180" s="292">
        <f t="shared" si="91"/>
        <v>555</v>
      </c>
      <c r="AO180" s="293"/>
      <c r="AP180" s="293"/>
      <c r="AQ180" s="293"/>
      <c r="AR180" s="293"/>
      <c r="AS180" s="293"/>
      <c r="AT180" s="293"/>
      <c r="AU180" s="293"/>
      <c r="AV180" s="292">
        <f t="shared" si="87"/>
        <v>555</v>
      </c>
      <c r="AW180" s="293"/>
      <c r="AX180" s="292">
        <f t="shared" si="88"/>
        <v>2220</v>
      </c>
      <c r="AY180" s="137" t="str">
        <f t="shared" si="76"/>
        <v/>
      </c>
      <c r="BA180" s="143" t="str">
        <f t="shared" si="74"/>
        <v/>
      </c>
    </row>
    <row r="181" spans="1:53" ht="12">
      <c r="A181" s="288">
        <v>178</v>
      </c>
      <c r="B181" s="289" t="s">
        <v>2019</v>
      </c>
      <c r="C181" s="290" t="s">
        <v>14</v>
      </c>
      <c r="D181" s="290" t="s">
        <v>12</v>
      </c>
      <c r="E181" s="291">
        <v>340</v>
      </c>
      <c r="F181" s="292">
        <v>0</v>
      </c>
      <c r="G181" s="292">
        <f t="shared" si="77"/>
        <v>1020</v>
      </c>
      <c r="H181" s="293"/>
      <c r="I181" s="293">
        <v>100</v>
      </c>
      <c r="J181" s="293"/>
      <c r="K181" s="293"/>
      <c r="L181" s="293"/>
      <c r="M181" s="293"/>
      <c r="N181" s="293"/>
      <c r="O181" s="292">
        <f t="shared" si="78"/>
        <v>1120</v>
      </c>
      <c r="P181" s="293"/>
      <c r="Q181" s="292">
        <f t="shared" si="79"/>
        <v>1120</v>
      </c>
      <c r="R181" s="292">
        <f t="shared" si="89"/>
        <v>1020</v>
      </c>
      <c r="S181" s="293">
        <v>100</v>
      </c>
      <c r="T181" s="293">
        <v>280.2</v>
      </c>
      <c r="U181" s="293"/>
      <c r="V181" s="293"/>
      <c r="W181" s="293">
        <v>100</v>
      </c>
      <c r="X181" s="293"/>
      <c r="Y181" s="293"/>
      <c r="Z181" s="292">
        <f t="shared" si="81"/>
        <v>1500.2</v>
      </c>
      <c r="AA181" s="293">
        <v>2420.1999999999998</v>
      </c>
      <c r="AB181" s="292">
        <f t="shared" si="82"/>
        <v>200</v>
      </c>
      <c r="AC181" s="292">
        <f t="shared" si="90"/>
        <v>1020</v>
      </c>
      <c r="AD181" s="293"/>
      <c r="AE181" s="293"/>
      <c r="AF181" s="293"/>
      <c r="AG181" s="293"/>
      <c r="AH181" s="293"/>
      <c r="AI181" s="293"/>
      <c r="AJ181" s="293"/>
      <c r="AK181" s="292">
        <f t="shared" si="84"/>
        <v>1020</v>
      </c>
      <c r="AL181" s="293">
        <v>4380</v>
      </c>
      <c r="AM181" s="292">
        <f t="shared" si="85"/>
        <v>-3160</v>
      </c>
      <c r="AN181" s="292">
        <v>400</v>
      </c>
      <c r="AO181" s="293"/>
      <c r="AP181" s="293"/>
      <c r="AQ181" s="293"/>
      <c r="AR181" s="293"/>
      <c r="AS181" s="293"/>
      <c r="AT181" s="293"/>
      <c r="AU181" s="293">
        <v>2760</v>
      </c>
      <c r="AV181" s="292">
        <f t="shared" si="87"/>
        <v>3160</v>
      </c>
      <c r="AW181" s="293"/>
      <c r="AX181" s="292">
        <f t="shared" si="88"/>
        <v>0</v>
      </c>
      <c r="AY181" s="137" t="str">
        <f t="shared" si="76"/>
        <v>*</v>
      </c>
      <c r="BA181" s="143" t="str">
        <f t="shared" si="74"/>
        <v/>
      </c>
    </row>
    <row r="182" spans="1:53" ht="12">
      <c r="A182" s="288">
        <v>179</v>
      </c>
      <c r="B182" s="289" t="s">
        <v>321</v>
      </c>
      <c r="C182" s="290" t="s">
        <v>14</v>
      </c>
      <c r="D182" s="290" t="s">
        <v>323</v>
      </c>
      <c r="E182" s="291">
        <v>60</v>
      </c>
      <c r="F182" s="292">
        <v>720</v>
      </c>
      <c r="G182" s="292">
        <f t="shared" si="77"/>
        <v>180</v>
      </c>
      <c r="H182" s="293"/>
      <c r="I182" s="293"/>
      <c r="J182" s="293"/>
      <c r="K182" s="293"/>
      <c r="L182" s="293"/>
      <c r="M182" s="293"/>
      <c r="N182" s="293"/>
      <c r="O182" s="292">
        <f t="shared" si="78"/>
        <v>180</v>
      </c>
      <c r="P182" s="293">
        <v>720</v>
      </c>
      <c r="Q182" s="292">
        <f t="shared" si="79"/>
        <v>180</v>
      </c>
      <c r="R182" s="292">
        <f t="shared" si="89"/>
        <v>180</v>
      </c>
      <c r="S182" s="293"/>
      <c r="T182" s="293"/>
      <c r="U182" s="293"/>
      <c r="V182" s="293"/>
      <c r="W182" s="293"/>
      <c r="X182" s="293"/>
      <c r="Y182" s="293"/>
      <c r="Z182" s="292">
        <f t="shared" si="81"/>
        <v>180</v>
      </c>
      <c r="AA182" s="293">
        <v>820</v>
      </c>
      <c r="AB182" s="292">
        <f t="shared" si="82"/>
        <v>-460</v>
      </c>
      <c r="AC182" s="292">
        <f t="shared" si="90"/>
        <v>180</v>
      </c>
      <c r="AD182" s="293">
        <v>100</v>
      </c>
      <c r="AE182" s="293"/>
      <c r="AF182" s="293"/>
      <c r="AG182" s="293"/>
      <c r="AH182" s="293"/>
      <c r="AI182" s="293"/>
      <c r="AJ182" s="293"/>
      <c r="AK182" s="292">
        <f t="shared" si="84"/>
        <v>280</v>
      </c>
      <c r="AL182" s="293"/>
      <c r="AM182" s="292">
        <f t="shared" si="85"/>
        <v>-180</v>
      </c>
      <c r="AN182" s="292">
        <f t="shared" ref="AN182:AN188" si="92">$E182*3</f>
        <v>180</v>
      </c>
      <c r="AO182" s="293"/>
      <c r="AP182" s="293"/>
      <c r="AQ182" s="293"/>
      <c r="AR182" s="293"/>
      <c r="AS182" s="293"/>
      <c r="AT182" s="293"/>
      <c r="AU182" s="293"/>
      <c r="AV182" s="292">
        <f t="shared" si="87"/>
        <v>180</v>
      </c>
      <c r="AW182" s="293"/>
      <c r="AX182" s="292">
        <f t="shared" si="88"/>
        <v>0</v>
      </c>
      <c r="AY182" s="137" t="str">
        <f t="shared" si="76"/>
        <v>*</v>
      </c>
      <c r="BA182" s="143" t="str">
        <f t="shared" si="74"/>
        <v/>
      </c>
    </row>
    <row r="183" spans="1:53" ht="12">
      <c r="A183" s="288">
        <v>180</v>
      </c>
      <c r="B183" s="294" t="s">
        <v>1125</v>
      </c>
      <c r="C183" s="290" t="s">
        <v>10</v>
      </c>
      <c r="D183" s="290" t="s">
        <v>325</v>
      </c>
      <c r="E183" s="295">
        <v>110</v>
      </c>
      <c r="F183" s="292">
        <v>100</v>
      </c>
      <c r="G183" s="292">
        <f t="shared" si="77"/>
        <v>330</v>
      </c>
      <c r="H183" s="293"/>
      <c r="I183" s="293"/>
      <c r="J183" s="293"/>
      <c r="K183" s="293"/>
      <c r="L183" s="293"/>
      <c r="M183" s="293"/>
      <c r="N183" s="293"/>
      <c r="O183" s="292">
        <f t="shared" si="78"/>
        <v>330</v>
      </c>
      <c r="P183" s="293"/>
      <c r="Q183" s="292">
        <f t="shared" si="79"/>
        <v>430</v>
      </c>
      <c r="R183" s="292">
        <f t="shared" si="89"/>
        <v>330</v>
      </c>
      <c r="S183" s="292"/>
      <c r="T183" s="292"/>
      <c r="U183" s="292"/>
      <c r="V183" s="292"/>
      <c r="W183" s="292">
        <v>100</v>
      </c>
      <c r="X183" s="292"/>
      <c r="Y183" s="292"/>
      <c r="Z183" s="292">
        <f t="shared" si="81"/>
        <v>430</v>
      </c>
      <c r="AA183" s="292">
        <v>900</v>
      </c>
      <c r="AB183" s="292">
        <f t="shared" si="82"/>
        <v>-40</v>
      </c>
      <c r="AC183" s="292">
        <f t="shared" si="90"/>
        <v>330</v>
      </c>
      <c r="AD183" s="292"/>
      <c r="AE183" s="292"/>
      <c r="AF183" s="292"/>
      <c r="AG183" s="292"/>
      <c r="AH183" s="292"/>
      <c r="AI183" s="292"/>
      <c r="AJ183" s="292"/>
      <c r="AK183" s="292">
        <f t="shared" si="84"/>
        <v>330</v>
      </c>
      <c r="AL183" s="293">
        <v>620</v>
      </c>
      <c r="AM183" s="292">
        <f t="shared" si="85"/>
        <v>-330</v>
      </c>
      <c r="AN183" s="292">
        <f t="shared" si="92"/>
        <v>330</v>
      </c>
      <c r="AO183" s="292"/>
      <c r="AP183" s="292"/>
      <c r="AQ183" s="292"/>
      <c r="AR183" s="292"/>
      <c r="AS183" s="292"/>
      <c r="AT183" s="292"/>
      <c r="AU183" s="292"/>
      <c r="AV183" s="292">
        <f t="shared" si="87"/>
        <v>330</v>
      </c>
      <c r="AW183" s="293"/>
      <c r="AX183" s="292">
        <f t="shared" si="88"/>
        <v>0</v>
      </c>
      <c r="AY183" s="137" t="str">
        <f t="shared" si="76"/>
        <v>*</v>
      </c>
      <c r="BA183" s="143" t="str">
        <f t="shared" si="74"/>
        <v/>
      </c>
    </row>
    <row r="184" spans="1:53" ht="12">
      <c r="A184" s="288">
        <v>181</v>
      </c>
      <c r="B184" s="294" t="s">
        <v>1126</v>
      </c>
      <c r="C184" s="290" t="s">
        <v>14</v>
      </c>
      <c r="D184" s="290" t="s">
        <v>978</v>
      </c>
      <c r="E184" s="291">
        <v>160</v>
      </c>
      <c r="F184" s="292">
        <v>0</v>
      </c>
      <c r="G184" s="292">
        <f t="shared" si="77"/>
        <v>480</v>
      </c>
      <c r="H184" s="293"/>
      <c r="I184" s="293"/>
      <c r="J184" s="293"/>
      <c r="K184" s="293"/>
      <c r="L184" s="293"/>
      <c r="M184" s="293"/>
      <c r="N184" s="293"/>
      <c r="O184" s="292">
        <f t="shared" si="78"/>
        <v>480</v>
      </c>
      <c r="P184" s="293">
        <v>1060</v>
      </c>
      <c r="Q184" s="292">
        <f t="shared" si="79"/>
        <v>-580</v>
      </c>
      <c r="R184" s="292">
        <f t="shared" si="89"/>
        <v>480</v>
      </c>
      <c r="S184" s="293"/>
      <c r="T184" s="293"/>
      <c r="U184" s="293"/>
      <c r="V184" s="293"/>
      <c r="W184" s="293">
        <v>100</v>
      </c>
      <c r="X184" s="293"/>
      <c r="Y184" s="293"/>
      <c r="Z184" s="292">
        <f t="shared" si="81"/>
        <v>580</v>
      </c>
      <c r="AA184" s="293"/>
      <c r="AB184" s="292">
        <f t="shared" si="82"/>
        <v>0</v>
      </c>
      <c r="AC184" s="292">
        <f t="shared" si="90"/>
        <v>480</v>
      </c>
      <c r="AD184" s="293"/>
      <c r="AE184" s="293"/>
      <c r="AF184" s="293"/>
      <c r="AG184" s="293"/>
      <c r="AH184" s="293"/>
      <c r="AI184" s="293"/>
      <c r="AJ184" s="293"/>
      <c r="AK184" s="292">
        <f t="shared" si="84"/>
        <v>480</v>
      </c>
      <c r="AL184" s="293"/>
      <c r="AM184" s="292">
        <f t="shared" si="85"/>
        <v>480</v>
      </c>
      <c r="AN184" s="292">
        <f t="shared" si="92"/>
        <v>480</v>
      </c>
      <c r="AO184" s="293"/>
      <c r="AP184" s="293"/>
      <c r="AQ184" s="293"/>
      <c r="AR184" s="293"/>
      <c r="AS184" s="293"/>
      <c r="AT184" s="293"/>
      <c r="AU184" s="293"/>
      <c r="AV184" s="292">
        <f t="shared" si="87"/>
        <v>480</v>
      </c>
      <c r="AW184" s="293">
        <v>960</v>
      </c>
      <c r="AX184" s="292">
        <f t="shared" si="88"/>
        <v>0</v>
      </c>
      <c r="AY184" s="137" t="str">
        <f t="shared" si="76"/>
        <v>*</v>
      </c>
      <c r="BA184" s="143" t="str">
        <f t="shared" si="74"/>
        <v/>
      </c>
    </row>
    <row r="185" spans="1:53" ht="12">
      <c r="A185" s="288">
        <v>182</v>
      </c>
      <c r="B185" s="289" t="s">
        <v>1601</v>
      </c>
      <c r="C185" s="290" t="s">
        <v>14</v>
      </c>
      <c r="D185" s="290"/>
      <c r="E185" s="291">
        <v>100</v>
      </c>
      <c r="F185" s="292">
        <v>-177</v>
      </c>
      <c r="G185" s="292">
        <f t="shared" si="77"/>
        <v>300</v>
      </c>
      <c r="H185" s="293"/>
      <c r="I185" s="293"/>
      <c r="J185" s="293"/>
      <c r="K185" s="293"/>
      <c r="L185" s="293"/>
      <c r="M185" s="293"/>
      <c r="N185" s="293"/>
      <c r="O185" s="292">
        <f t="shared" si="78"/>
        <v>300</v>
      </c>
      <c r="P185" s="293">
        <v>123</v>
      </c>
      <c r="Q185" s="292">
        <f t="shared" si="79"/>
        <v>0</v>
      </c>
      <c r="R185" s="292">
        <f t="shared" si="89"/>
        <v>300</v>
      </c>
      <c r="S185" s="292"/>
      <c r="T185" s="292"/>
      <c r="U185" s="292"/>
      <c r="V185" s="292"/>
      <c r="W185" s="292"/>
      <c r="X185" s="292"/>
      <c r="Y185" s="292"/>
      <c r="Z185" s="292">
        <f t="shared" si="81"/>
        <v>300</v>
      </c>
      <c r="AA185" s="292">
        <v>900</v>
      </c>
      <c r="AB185" s="292">
        <f t="shared" si="82"/>
        <v>-600</v>
      </c>
      <c r="AC185" s="292">
        <f t="shared" si="90"/>
        <v>300</v>
      </c>
      <c r="AD185" s="292"/>
      <c r="AE185" s="292"/>
      <c r="AF185" s="292"/>
      <c r="AG185" s="292"/>
      <c r="AH185" s="292"/>
      <c r="AI185" s="292"/>
      <c r="AJ185" s="292"/>
      <c r="AK185" s="292">
        <f t="shared" si="84"/>
        <v>300</v>
      </c>
      <c r="AL185" s="293"/>
      <c r="AM185" s="292">
        <f t="shared" si="85"/>
        <v>-300</v>
      </c>
      <c r="AN185" s="292">
        <f t="shared" si="92"/>
        <v>300</v>
      </c>
      <c r="AO185" s="292"/>
      <c r="AP185" s="292"/>
      <c r="AQ185" s="292"/>
      <c r="AR185" s="292"/>
      <c r="AS185" s="292"/>
      <c r="AT185" s="292"/>
      <c r="AU185" s="292"/>
      <c r="AV185" s="292">
        <f t="shared" si="87"/>
        <v>300</v>
      </c>
      <c r="AW185" s="293"/>
      <c r="AX185" s="292">
        <f t="shared" si="88"/>
        <v>0</v>
      </c>
      <c r="AY185" s="137" t="str">
        <f t="shared" si="76"/>
        <v>*</v>
      </c>
      <c r="BA185" s="143" t="str">
        <f t="shared" si="74"/>
        <v/>
      </c>
    </row>
    <row r="186" spans="1:53" ht="12">
      <c r="A186" s="288">
        <v>183</v>
      </c>
      <c r="B186" s="294" t="s">
        <v>326</v>
      </c>
      <c r="C186" s="290" t="s">
        <v>10</v>
      </c>
      <c r="D186" s="290" t="s">
        <v>328</v>
      </c>
      <c r="E186" s="295">
        <v>70</v>
      </c>
      <c r="F186" s="292">
        <v>0</v>
      </c>
      <c r="G186" s="292">
        <f t="shared" si="77"/>
        <v>210</v>
      </c>
      <c r="H186" s="293"/>
      <c r="I186" s="293"/>
      <c r="J186" s="293"/>
      <c r="K186" s="293"/>
      <c r="L186" s="293"/>
      <c r="M186" s="293"/>
      <c r="N186" s="293"/>
      <c r="O186" s="292">
        <f t="shared" si="78"/>
        <v>210</v>
      </c>
      <c r="P186" s="293"/>
      <c r="Q186" s="292">
        <f t="shared" si="79"/>
        <v>210</v>
      </c>
      <c r="R186" s="292">
        <f t="shared" si="89"/>
        <v>210</v>
      </c>
      <c r="S186" s="293"/>
      <c r="T186" s="293"/>
      <c r="U186" s="293"/>
      <c r="V186" s="293"/>
      <c r="W186" s="293"/>
      <c r="X186" s="293"/>
      <c r="Y186" s="293"/>
      <c r="Z186" s="292">
        <f t="shared" si="81"/>
        <v>210</v>
      </c>
      <c r="AA186" s="293"/>
      <c r="AB186" s="292">
        <f t="shared" si="82"/>
        <v>420</v>
      </c>
      <c r="AC186" s="292">
        <f t="shared" si="90"/>
        <v>210</v>
      </c>
      <c r="AD186" s="293"/>
      <c r="AE186" s="293"/>
      <c r="AF186" s="293"/>
      <c r="AG186" s="293"/>
      <c r="AH186" s="293"/>
      <c r="AI186" s="293"/>
      <c r="AJ186" s="293"/>
      <c r="AK186" s="292">
        <f t="shared" si="84"/>
        <v>210</v>
      </c>
      <c r="AL186" s="293">
        <v>840</v>
      </c>
      <c r="AM186" s="292">
        <f t="shared" si="85"/>
        <v>-210</v>
      </c>
      <c r="AN186" s="292">
        <f t="shared" si="92"/>
        <v>210</v>
      </c>
      <c r="AO186" s="293"/>
      <c r="AP186" s="293"/>
      <c r="AQ186" s="293"/>
      <c r="AR186" s="293"/>
      <c r="AS186" s="293"/>
      <c r="AT186" s="293"/>
      <c r="AU186" s="293"/>
      <c r="AV186" s="292">
        <f t="shared" si="87"/>
        <v>210</v>
      </c>
      <c r="AW186" s="293"/>
      <c r="AX186" s="292">
        <f t="shared" si="88"/>
        <v>0</v>
      </c>
      <c r="AY186" s="137" t="str">
        <f t="shared" si="76"/>
        <v>*</v>
      </c>
      <c r="BA186" s="143" t="str">
        <f t="shared" si="74"/>
        <v/>
      </c>
    </row>
    <row r="187" spans="1:53" ht="12">
      <c r="A187" s="288">
        <v>184</v>
      </c>
      <c r="B187" s="289" t="s">
        <v>1555</v>
      </c>
      <c r="C187" s="290" t="s">
        <v>14</v>
      </c>
      <c r="D187" s="290"/>
      <c r="E187" s="291">
        <v>165</v>
      </c>
      <c r="F187" s="292">
        <v>19</v>
      </c>
      <c r="G187" s="292">
        <f t="shared" si="77"/>
        <v>495</v>
      </c>
      <c r="H187" s="293"/>
      <c r="I187" s="293"/>
      <c r="J187" s="293"/>
      <c r="K187" s="293"/>
      <c r="L187" s="293"/>
      <c r="M187" s="293"/>
      <c r="N187" s="293"/>
      <c r="O187" s="292">
        <f t="shared" si="78"/>
        <v>495</v>
      </c>
      <c r="P187" s="293">
        <v>1019</v>
      </c>
      <c r="Q187" s="299">
        <f t="shared" si="79"/>
        <v>-505</v>
      </c>
      <c r="R187" s="292">
        <f t="shared" si="89"/>
        <v>495</v>
      </c>
      <c r="S187" s="293"/>
      <c r="T187" s="293"/>
      <c r="U187" s="293"/>
      <c r="V187" s="293"/>
      <c r="W187" s="293">
        <v>100</v>
      </c>
      <c r="X187" s="293"/>
      <c r="Y187" s="293"/>
      <c r="Z187" s="292">
        <f t="shared" si="81"/>
        <v>595</v>
      </c>
      <c r="AA187" s="293">
        <v>1080</v>
      </c>
      <c r="AB187" s="299">
        <f t="shared" si="82"/>
        <v>-990</v>
      </c>
      <c r="AC187" s="292">
        <f t="shared" si="90"/>
        <v>495</v>
      </c>
      <c r="AD187" s="293"/>
      <c r="AE187" s="293"/>
      <c r="AF187" s="293"/>
      <c r="AG187" s="293"/>
      <c r="AH187" s="293"/>
      <c r="AI187" s="293"/>
      <c r="AJ187" s="293"/>
      <c r="AK187" s="292">
        <f t="shared" si="84"/>
        <v>495</v>
      </c>
      <c r="AL187" s="293"/>
      <c r="AM187" s="292">
        <f t="shared" si="85"/>
        <v>-495</v>
      </c>
      <c r="AN187" s="292">
        <f t="shared" si="92"/>
        <v>495</v>
      </c>
      <c r="AO187" s="293"/>
      <c r="AP187" s="293"/>
      <c r="AQ187" s="293"/>
      <c r="AR187" s="293"/>
      <c r="AS187" s="293"/>
      <c r="AT187" s="293"/>
      <c r="AU187" s="293"/>
      <c r="AV187" s="292">
        <f t="shared" si="87"/>
        <v>495</v>
      </c>
      <c r="AW187" s="293"/>
      <c r="AX187" s="292">
        <f t="shared" si="88"/>
        <v>0</v>
      </c>
      <c r="AY187" s="137" t="str">
        <f t="shared" si="76"/>
        <v>*</v>
      </c>
      <c r="BA187" s="143" t="str">
        <f t="shared" si="74"/>
        <v/>
      </c>
    </row>
    <row r="188" spans="1:53" ht="12">
      <c r="A188" s="288">
        <v>185</v>
      </c>
      <c r="B188" s="289" t="s">
        <v>1143</v>
      </c>
      <c r="C188" s="290" t="s">
        <v>14</v>
      </c>
      <c r="D188" s="290" t="s">
        <v>892</v>
      </c>
      <c r="E188" s="291">
        <v>140</v>
      </c>
      <c r="F188" s="292">
        <v>0</v>
      </c>
      <c r="G188" s="292">
        <f t="shared" si="77"/>
        <v>420</v>
      </c>
      <c r="H188" s="293"/>
      <c r="I188" s="293"/>
      <c r="J188" s="293"/>
      <c r="K188" s="293"/>
      <c r="L188" s="293"/>
      <c r="M188" s="293"/>
      <c r="N188" s="293"/>
      <c r="O188" s="292">
        <f t="shared" si="78"/>
        <v>420</v>
      </c>
      <c r="P188" s="293">
        <v>420</v>
      </c>
      <c r="Q188" s="292">
        <f t="shared" si="79"/>
        <v>0</v>
      </c>
      <c r="R188" s="292">
        <f t="shared" si="89"/>
        <v>420</v>
      </c>
      <c r="S188" s="293"/>
      <c r="T188" s="293"/>
      <c r="U188" s="293"/>
      <c r="V188" s="293"/>
      <c r="W188" s="293">
        <v>100</v>
      </c>
      <c r="X188" s="293"/>
      <c r="Y188" s="293"/>
      <c r="Z188" s="292">
        <f t="shared" si="81"/>
        <v>520</v>
      </c>
      <c r="AA188" s="293">
        <v>1360</v>
      </c>
      <c r="AB188" s="292">
        <f t="shared" si="82"/>
        <v>-840</v>
      </c>
      <c r="AC188" s="292">
        <f t="shared" si="90"/>
        <v>420</v>
      </c>
      <c r="AD188" s="293"/>
      <c r="AE188" s="293"/>
      <c r="AF188" s="293"/>
      <c r="AG188" s="293"/>
      <c r="AH188" s="293"/>
      <c r="AI188" s="293"/>
      <c r="AJ188" s="293"/>
      <c r="AK188" s="292">
        <f t="shared" si="84"/>
        <v>420</v>
      </c>
      <c r="AL188" s="293"/>
      <c r="AM188" s="292">
        <f t="shared" si="85"/>
        <v>-420</v>
      </c>
      <c r="AN188" s="292">
        <f t="shared" si="92"/>
        <v>420</v>
      </c>
      <c r="AO188" s="293"/>
      <c r="AP188" s="293"/>
      <c r="AQ188" s="293"/>
      <c r="AR188" s="293"/>
      <c r="AS188" s="293"/>
      <c r="AT188" s="293"/>
      <c r="AU188" s="293"/>
      <c r="AV188" s="292">
        <f t="shared" si="87"/>
        <v>420</v>
      </c>
      <c r="AW188" s="293"/>
      <c r="AX188" s="292">
        <f t="shared" si="88"/>
        <v>0</v>
      </c>
      <c r="AY188" s="137" t="str">
        <f t="shared" si="76"/>
        <v>*</v>
      </c>
      <c r="BA188" s="143" t="str">
        <f t="shared" si="74"/>
        <v/>
      </c>
    </row>
    <row r="189" spans="1:53" ht="12">
      <c r="A189" s="288">
        <v>186</v>
      </c>
      <c r="B189" s="289" t="s">
        <v>2014</v>
      </c>
      <c r="C189" s="290" t="s">
        <v>14</v>
      </c>
      <c r="D189" s="290" t="s">
        <v>12</v>
      </c>
      <c r="E189" s="291">
        <v>110</v>
      </c>
      <c r="F189" s="292">
        <v>2310</v>
      </c>
      <c r="G189" s="292">
        <f t="shared" si="77"/>
        <v>330</v>
      </c>
      <c r="H189" s="293"/>
      <c r="I189" s="293"/>
      <c r="J189" s="293"/>
      <c r="K189" s="293"/>
      <c r="L189" s="293"/>
      <c r="M189" s="293"/>
      <c r="N189" s="293"/>
      <c r="O189" s="292">
        <f t="shared" si="78"/>
        <v>330</v>
      </c>
      <c r="P189" s="293"/>
      <c r="Q189" s="292">
        <f t="shared" si="79"/>
        <v>2640</v>
      </c>
      <c r="R189" s="292"/>
      <c r="S189" s="293"/>
      <c r="T189" s="293"/>
      <c r="U189" s="293"/>
      <c r="V189" s="293"/>
      <c r="W189" s="293"/>
      <c r="X189" s="293"/>
      <c r="Y189" s="293"/>
      <c r="Z189" s="292">
        <f t="shared" si="81"/>
        <v>0</v>
      </c>
      <c r="AA189" s="293">
        <v>2640</v>
      </c>
      <c r="AB189" s="292">
        <f t="shared" si="82"/>
        <v>0</v>
      </c>
      <c r="AC189" s="292"/>
      <c r="AD189" s="293"/>
      <c r="AE189" s="293"/>
      <c r="AF189" s="293"/>
      <c r="AG189" s="293"/>
      <c r="AH189" s="293"/>
      <c r="AI189" s="293"/>
      <c r="AJ189" s="293"/>
      <c r="AK189" s="292">
        <f t="shared" si="84"/>
        <v>0</v>
      </c>
      <c r="AL189" s="293"/>
      <c r="AM189" s="292">
        <f t="shared" si="85"/>
        <v>0</v>
      </c>
      <c r="AN189" s="292"/>
      <c r="AO189" s="293"/>
      <c r="AP189" s="293"/>
      <c r="AQ189" s="293"/>
      <c r="AR189" s="293"/>
      <c r="AS189" s="293"/>
      <c r="AT189" s="293"/>
      <c r="AU189" s="293"/>
      <c r="AV189" s="292">
        <f t="shared" si="87"/>
        <v>0</v>
      </c>
      <c r="AW189" s="293"/>
      <c r="AX189" s="292">
        <f t="shared" si="88"/>
        <v>0</v>
      </c>
      <c r="AY189" s="137" t="str">
        <f t="shared" si="76"/>
        <v>*</v>
      </c>
      <c r="BA189" s="143" t="str">
        <f t="shared" si="74"/>
        <v>!!!</v>
      </c>
    </row>
    <row r="190" spans="1:53" ht="12">
      <c r="A190" s="288">
        <v>187</v>
      </c>
      <c r="B190" s="289" t="s">
        <v>349</v>
      </c>
      <c r="C190" s="290" t="s">
        <v>14</v>
      </c>
      <c r="D190" s="290" t="s">
        <v>12</v>
      </c>
      <c r="E190" s="291">
        <v>175</v>
      </c>
      <c r="F190" s="292"/>
      <c r="G190" s="292">
        <f t="shared" si="77"/>
        <v>525</v>
      </c>
      <c r="H190" s="293"/>
      <c r="I190" s="293"/>
      <c r="J190" s="293"/>
      <c r="K190" s="293"/>
      <c r="L190" s="293"/>
      <c r="M190" s="293"/>
      <c r="N190" s="293"/>
      <c r="O190" s="292">
        <f t="shared" si="78"/>
        <v>525</v>
      </c>
      <c r="P190" s="293">
        <v>525</v>
      </c>
      <c r="Q190" s="292">
        <f t="shared" si="79"/>
        <v>0</v>
      </c>
      <c r="R190" s="292">
        <f>E190*3</f>
        <v>525</v>
      </c>
      <c r="S190" s="293"/>
      <c r="T190" s="293"/>
      <c r="U190" s="293"/>
      <c r="V190" s="293"/>
      <c r="W190" s="293">
        <v>100</v>
      </c>
      <c r="X190" s="293"/>
      <c r="Y190" s="293"/>
      <c r="Z190" s="292">
        <f t="shared" si="81"/>
        <v>625</v>
      </c>
      <c r="AA190" s="293">
        <v>1150</v>
      </c>
      <c r="AB190" s="292">
        <f t="shared" si="82"/>
        <v>-525</v>
      </c>
      <c r="AC190" s="292">
        <f>$E190*3</f>
        <v>525</v>
      </c>
      <c r="AD190" s="293"/>
      <c r="AE190" s="293"/>
      <c r="AF190" s="293"/>
      <c r="AG190" s="293"/>
      <c r="AH190" s="293"/>
      <c r="AI190" s="293"/>
      <c r="AJ190" s="293"/>
      <c r="AK190" s="292">
        <f t="shared" si="84"/>
        <v>525</v>
      </c>
      <c r="AL190" s="293">
        <v>525</v>
      </c>
      <c r="AM190" s="292">
        <f t="shared" si="85"/>
        <v>-525</v>
      </c>
      <c r="AN190" s="292">
        <f>$E190*3</f>
        <v>525</v>
      </c>
      <c r="AO190" s="293"/>
      <c r="AP190" s="293"/>
      <c r="AQ190" s="293"/>
      <c r="AR190" s="293"/>
      <c r="AS190" s="293"/>
      <c r="AT190" s="293"/>
      <c r="AU190" s="293"/>
      <c r="AV190" s="292">
        <f t="shared" si="87"/>
        <v>525</v>
      </c>
      <c r="AW190" s="293">
        <v>525</v>
      </c>
      <c r="AX190" s="292">
        <f t="shared" si="88"/>
        <v>-525</v>
      </c>
    </row>
    <row r="191" spans="1:53" ht="12">
      <c r="A191" s="288">
        <v>188</v>
      </c>
      <c r="B191" s="289" t="s">
        <v>351</v>
      </c>
      <c r="C191" s="290" t="s">
        <v>14</v>
      </c>
      <c r="D191" s="290" t="s">
        <v>353</v>
      </c>
      <c r="E191" s="291">
        <v>100</v>
      </c>
      <c r="F191" s="292">
        <v>350</v>
      </c>
      <c r="G191" s="292">
        <f t="shared" si="77"/>
        <v>300</v>
      </c>
      <c r="H191" s="293">
        <v>100</v>
      </c>
      <c r="I191" s="293"/>
      <c r="J191" s="293"/>
      <c r="K191" s="293"/>
      <c r="L191" s="293">
        <v>100</v>
      </c>
      <c r="M191" s="293"/>
      <c r="N191" s="293"/>
      <c r="O191" s="292">
        <f t="shared" si="78"/>
        <v>500</v>
      </c>
      <c r="P191" s="293">
        <v>850</v>
      </c>
      <c r="Q191" s="292">
        <f t="shared" si="79"/>
        <v>0</v>
      </c>
      <c r="R191" s="292">
        <f>E191*3</f>
        <v>300</v>
      </c>
      <c r="S191" s="293"/>
      <c r="T191" s="293"/>
      <c r="U191" s="293"/>
      <c r="V191" s="293"/>
      <c r="W191" s="293"/>
      <c r="X191" s="293"/>
      <c r="Y191" s="293"/>
      <c r="Z191" s="292">
        <f t="shared" si="81"/>
        <v>300</v>
      </c>
      <c r="AA191" s="293">
        <v>300</v>
      </c>
      <c r="AB191" s="292">
        <f t="shared" si="82"/>
        <v>0</v>
      </c>
      <c r="AC191" s="292">
        <f>$E191*3</f>
        <v>300</v>
      </c>
      <c r="AD191" s="293"/>
      <c r="AE191" s="293"/>
      <c r="AF191" s="293"/>
      <c r="AG191" s="293"/>
      <c r="AH191" s="293"/>
      <c r="AI191" s="293"/>
      <c r="AJ191" s="293"/>
      <c r="AK191" s="292">
        <f t="shared" si="84"/>
        <v>300</v>
      </c>
      <c r="AL191" s="293">
        <v>300</v>
      </c>
      <c r="AM191" s="292">
        <f t="shared" si="85"/>
        <v>0</v>
      </c>
      <c r="AN191" s="292">
        <f>$E191*3</f>
        <v>300</v>
      </c>
      <c r="AO191" s="293"/>
      <c r="AP191" s="293"/>
      <c r="AQ191" s="293"/>
      <c r="AR191" s="293"/>
      <c r="AS191" s="293"/>
      <c r="AT191" s="293"/>
      <c r="AU191" s="293"/>
      <c r="AV191" s="292">
        <f t="shared" si="87"/>
        <v>300</v>
      </c>
      <c r="AW191" s="293"/>
      <c r="AX191" s="292">
        <f t="shared" si="88"/>
        <v>300</v>
      </c>
      <c r="BA191" s="143" t="str">
        <f t="shared" ref="BA191:BA254" si="93">IF(AC191=E191*3,"","!!!")</f>
        <v/>
      </c>
    </row>
    <row r="192" spans="1:53" ht="12">
      <c r="A192" s="288">
        <v>189</v>
      </c>
      <c r="B192" s="289" t="s">
        <v>1556</v>
      </c>
      <c r="C192" s="290" t="s">
        <v>14</v>
      </c>
      <c r="D192" s="290"/>
      <c r="E192" s="291">
        <v>50</v>
      </c>
      <c r="F192" s="292">
        <v>0</v>
      </c>
      <c r="G192" s="292">
        <f t="shared" si="77"/>
        <v>150</v>
      </c>
      <c r="H192" s="293"/>
      <c r="I192" s="293"/>
      <c r="J192" s="293"/>
      <c r="K192" s="293"/>
      <c r="L192" s="293"/>
      <c r="M192" s="293"/>
      <c r="N192" s="293"/>
      <c r="O192" s="292">
        <f t="shared" si="78"/>
        <v>150</v>
      </c>
      <c r="P192" s="293">
        <v>150</v>
      </c>
      <c r="Q192" s="292">
        <f t="shared" si="79"/>
        <v>0</v>
      </c>
      <c r="R192" s="292">
        <f>E192*3</f>
        <v>150</v>
      </c>
      <c r="S192" s="293"/>
      <c r="T192" s="293"/>
      <c r="U192" s="293"/>
      <c r="V192" s="293"/>
      <c r="W192" s="293"/>
      <c r="X192" s="293"/>
      <c r="Y192" s="293"/>
      <c r="Z192" s="292">
        <f t="shared" si="81"/>
        <v>150</v>
      </c>
      <c r="AA192" s="293">
        <v>150</v>
      </c>
      <c r="AB192" s="292">
        <f t="shared" si="82"/>
        <v>0</v>
      </c>
      <c r="AC192" s="292">
        <f>$E192*3</f>
        <v>150</v>
      </c>
      <c r="AD192" s="293"/>
      <c r="AE192" s="293"/>
      <c r="AF192" s="293"/>
      <c r="AG192" s="293"/>
      <c r="AH192" s="293"/>
      <c r="AI192" s="293"/>
      <c r="AJ192" s="293"/>
      <c r="AK192" s="292">
        <f t="shared" si="84"/>
        <v>150</v>
      </c>
      <c r="AL192" s="293">
        <v>150</v>
      </c>
      <c r="AM192" s="292">
        <f t="shared" si="85"/>
        <v>0</v>
      </c>
      <c r="AN192" s="292">
        <f>$E192*3</f>
        <v>150</v>
      </c>
      <c r="AO192" s="293"/>
      <c r="AP192" s="293"/>
      <c r="AQ192" s="293"/>
      <c r="AR192" s="293"/>
      <c r="AS192" s="293"/>
      <c r="AT192" s="293"/>
      <c r="AU192" s="293"/>
      <c r="AV192" s="292">
        <f t="shared" si="87"/>
        <v>150</v>
      </c>
      <c r="AW192" s="293">
        <v>150</v>
      </c>
      <c r="AX192" s="292">
        <f t="shared" si="88"/>
        <v>0</v>
      </c>
      <c r="AY192" s="137" t="str">
        <f t="shared" si="76"/>
        <v>*</v>
      </c>
      <c r="BA192" s="143" t="str">
        <f t="shared" si="93"/>
        <v/>
      </c>
    </row>
    <row r="193" spans="1:57" ht="12">
      <c r="A193" s="288">
        <v>190</v>
      </c>
      <c r="B193" s="289" t="s">
        <v>1369</v>
      </c>
      <c r="C193" s="290" t="s">
        <v>23</v>
      </c>
      <c r="D193" s="290"/>
      <c r="E193" s="291">
        <v>120</v>
      </c>
      <c r="F193" s="292">
        <v>0</v>
      </c>
      <c r="G193" s="292">
        <f t="shared" si="77"/>
        <v>360</v>
      </c>
      <c r="H193" s="293"/>
      <c r="I193" s="293"/>
      <c r="J193" s="293"/>
      <c r="K193" s="293"/>
      <c r="L193" s="293">
        <v>100</v>
      </c>
      <c r="M193" s="293"/>
      <c r="N193" s="293"/>
      <c r="O193" s="292">
        <f t="shared" si="78"/>
        <v>460</v>
      </c>
      <c r="P193" s="293">
        <v>1540</v>
      </c>
      <c r="Q193" s="292">
        <f t="shared" si="79"/>
        <v>-1080</v>
      </c>
      <c r="R193" s="292">
        <f>E193*3</f>
        <v>360</v>
      </c>
      <c r="S193" s="293"/>
      <c r="T193" s="293"/>
      <c r="U193" s="293"/>
      <c r="V193" s="293"/>
      <c r="W193" s="293"/>
      <c r="X193" s="293"/>
      <c r="Y193" s="293"/>
      <c r="Z193" s="292">
        <f t="shared" si="81"/>
        <v>360</v>
      </c>
      <c r="AA193" s="293"/>
      <c r="AB193" s="292">
        <f t="shared" si="82"/>
        <v>-720</v>
      </c>
      <c r="AC193" s="292">
        <f>$E193*3</f>
        <v>360</v>
      </c>
      <c r="AD193" s="293"/>
      <c r="AE193" s="293"/>
      <c r="AF193" s="293"/>
      <c r="AG193" s="293"/>
      <c r="AH193" s="293"/>
      <c r="AI193" s="293"/>
      <c r="AJ193" s="293"/>
      <c r="AK193" s="292">
        <f t="shared" si="84"/>
        <v>360</v>
      </c>
      <c r="AL193" s="293"/>
      <c r="AM193" s="292">
        <f t="shared" si="85"/>
        <v>-360</v>
      </c>
      <c r="AN193" s="292">
        <f>$E193*3</f>
        <v>360</v>
      </c>
      <c r="AO193" s="293"/>
      <c r="AP193" s="293"/>
      <c r="AQ193" s="293"/>
      <c r="AR193" s="293"/>
      <c r="AS193" s="293"/>
      <c r="AT193" s="293"/>
      <c r="AU193" s="293"/>
      <c r="AV193" s="292">
        <f t="shared" si="87"/>
        <v>360</v>
      </c>
      <c r="AW193" s="293"/>
      <c r="AX193" s="292">
        <f t="shared" si="88"/>
        <v>0</v>
      </c>
      <c r="AY193" s="137" t="str">
        <f t="shared" ref="AY193:AY262" si="94">IF(AX193=0,"*","")</f>
        <v>*</v>
      </c>
      <c r="BA193" s="143" t="str">
        <f t="shared" si="93"/>
        <v/>
      </c>
    </row>
    <row r="194" spans="1:57" ht="12">
      <c r="A194" s="288">
        <v>191</v>
      </c>
      <c r="B194" s="319" t="s">
        <v>356</v>
      </c>
      <c r="C194" s="320" t="s">
        <v>30</v>
      </c>
      <c r="D194" s="320" t="s">
        <v>12</v>
      </c>
      <c r="E194" s="403"/>
      <c r="F194" s="322"/>
      <c r="G194" s="299"/>
      <c r="H194" s="300"/>
      <c r="I194" s="300"/>
      <c r="J194" s="300"/>
      <c r="K194" s="300"/>
      <c r="L194" s="300"/>
      <c r="M194" s="300"/>
      <c r="N194" s="300"/>
      <c r="O194" s="299"/>
      <c r="P194" s="300"/>
      <c r="Q194" s="299"/>
      <c r="R194" s="299"/>
      <c r="S194" s="300"/>
      <c r="T194" s="300"/>
      <c r="U194" s="300"/>
      <c r="V194" s="300"/>
      <c r="W194" s="300"/>
      <c r="X194" s="300"/>
      <c r="Y194" s="300"/>
      <c r="Z194" s="299"/>
      <c r="AA194" s="300"/>
      <c r="AB194" s="299"/>
      <c r="AC194" s="299"/>
      <c r="AD194" s="300"/>
      <c r="AE194" s="300"/>
      <c r="AF194" s="300"/>
      <c r="AG194" s="300"/>
      <c r="AH194" s="300"/>
      <c r="AI194" s="300"/>
      <c r="AJ194" s="300"/>
      <c r="AK194" s="299"/>
      <c r="AL194" s="300"/>
      <c r="AM194" s="299"/>
      <c r="AN194" s="299"/>
      <c r="AO194" s="300"/>
      <c r="AP194" s="300"/>
      <c r="AQ194" s="300"/>
      <c r="AR194" s="300"/>
      <c r="AS194" s="300"/>
      <c r="AT194" s="300"/>
      <c r="AU194" s="300"/>
      <c r="AV194" s="299"/>
      <c r="AW194" s="300"/>
      <c r="AX194" s="299"/>
      <c r="AY194" s="137" t="str">
        <f t="shared" si="94"/>
        <v>*</v>
      </c>
      <c r="BA194" s="143" t="str">
        <f t="shared" si="93"/>
        <v/>
      </c>
    </row>
    <row r="195" spans="1:57" ht="12">
      <c r="A195" s="288">
        <v>192</v>
      </c>
      <c r="B195" s="289" t="s">
        <v>358</v>
      </c>
      <c r="C195" s="290" t="s">
        <v>14</v>
      </c>
      <c r="D195" s="290" t="s">
        <v>360</v>
      </c>
      <c r="E195" s="291">
        <v>150</v>
      </c>
      <c r="F195" s="292">
        <v>0</v>
      </c>
      <c r="G195" s="292">
        <f>E195*3</f>
        <v>450</v>
      </c>
      <c r="H195" s="293">
        <v>50</v>
      </c>
      <c r="I195" s="293"/>
      <c r="J195" s="293"/>
      <c r="K195" s="293"/>
      <c r="L195" s="293"/>
      <c r="M195" s="293"/>
      <c r="N195" s="293"/>
      <c r="O195" s="292">
        <f t="shared" ref="O195:O212" si="95">SUM(G195:N195)</f>
        <v>500</v>
      </c>
      <c r="P195" s="293">
        <v>350</v>
      </c>
      <c r="Q195" s="292">
        <f t="shared" ref="Q195:Q202" si="96">F195+O195-P195</f>
        <v>150</v>
      </c>
      <c r="R195" s="292">
        <f>E195*3</f>
        <v>450</v>
      </c>
      <c r="S195" s="293"/>
      <c r="T195" s="293"/>
      <c r="U195" s="293"/>
      <c r="V195" s="293"/>
      <c r="W195" s="293">
        <v>100</v>
      </c>
      <c r="X195" s="293"/>
      <c r="Y195" s="293"/>
      <c r="Z195" s="292">
        <f t="shared" ref="Z195:Z212" si="97">SUM(R195:Y195)</f>
        <v>550</v>
      </c>
      <c r="AA195" s="293">
        <v>450</v>
      </c>
      <c r="AB195" s="292">
        <f t="shared" ref="AB195:AB213" si="98">Q195+Z195-AA195</f>
        <v>250</v>
      </c>
      <c r="AC195" s="292">
        <f>$E195*3</f>
        <v>450</v>
      </c>
      <c r="AD195" s="293"/>
      <c r="AE195" s="293"/>
      <c r="AF195" s="293"/>
      <c r="AG195" s="293"/>
      <c r="AH195" s="293"/>
      <c r="AI195" s="293"/>
      <c r="AJ195" s="293"/>
      <c r="AK195" s="292">
        <f t="shared" ref="AK195:AK212" si="99">SUM(AC195:AJ195)</f>
        <v>450</v>
      </c>
      <c r="AL195" s="293">
        <v>700</v>
      </c>
      <c r="AM195" s="292">
        <f t="shared" ref="AM195:AM202" si="100">AB195+AK195-AL195</f>
        <v>0</v>
      </c>
      <c r="AN195" s="292">
        <f>$E195*3</f>
        <v>450</v>
      </c>
      <c r="AO195" s="293"/>
      <c r="AP195" s="293"/>
      <c r="AQ195" s="293"/>
      <c r="AR195" s="293"/>
      <c r="AS195" s="293"/>
      <c r="AT195" s="293"/>
      <c r="AU195" s="293"/>
      <c r="AV195" s="292">
        <f t="shared" ref="AV195:AV212" si="101">SUM(AN195:AU195)</f>
        <v>450</v>
      </c>
      <c r="AW195" s="293"/>
      <c r="AX195" s="292">
        <f t="shared" ref="AX195:AX202" si="102">AM195+AV195-AW195</f>
        <v>450</v>
      </c>
      <c r="AY195" s="137" t="str">
        <f t="shared" si="94"/>
        <v/>
      </c>
      <c r="BA195" s="143" t="str">
        <f t="shared" si="93"/>
        <v/>
      </c>
    </row>
    <row r="196" spans="1:57" ht="12">
      <c r="A196" s="288">
        <v>193</v>
      </c>
      <c r="B196" s="289" t="s">
        <v>2004</v>
      </c>
      <c r="C196" s="290" t="s">
        <v>14</v>
      </c>
      <c r="D196" s="290" t="s">
        <v>1998</v>
      </c>
      <c r="E196" s="291">
        <v>200</v>
      </c>
      <c r="F196" s="292"/>
      <c r="G196" s="292">
        <v>470</v>
      </c>
      <c r="H196" s="293">
        <v>50</v>
      </c>
      <c r="I196" s="293">
        <v>100</v>
      </c>
      <c r="J196" s="293"/>
      <c r="K196" s="293"/>
      <c r="L196" s="293"/>
      <c r="M196" s="293">
        <v>1060</v>
      </c>
      <c r="N196" s="293"/>
      <c r="O196" s="292">
        <f t="shared" si="95"/>
        <v>1680</v>
      </c>
      <c r="P196" s="293">
        <v>1680</v>
      </c>
      <c r="Q196" s="292">
        <f t="shared" si="96"/>
        <v>0</v>
      </c>
      <c r="R196" s="292"/>
      <c r="S196" s="293"/>
      <c r="T196" s="293"/>
      <c r="U196" s="293"/>
      <c r="V196" s="293"/>
      <c r="W196" s="293"/>
      <c r="X196" s="293"/>
      <c r="Y196" s="293"/>
      <c r="Z196" s="292">
        <f t="shared" si="97"/>
        <v>0</v>
      </c>
      <c r="AA196" s="293"/>
      <c r="AB196" s="292">
        <f t="shared" si="98"/>
        <v>0</v>
      </c>
      <c r="AC196" s="292"/>
      <c r="AD196" s="293"/>
      <c r="AE196" s="293"/>
      <c r="AF196" s="293"/>
      <c r="AG196" s="293"/>
      <c r="AH196" s="293"/>
      <c r="AI196" s="293"/>
      <c r="AJ196" s="293"/>
      <c r="AK196" s="292">
        <f t="shared" si="99"/>
        <v>0</v>
      </c>
      <c r="AL196" s="293"/>
      <c r="AM196" s="292">
        <f t="shared" si="100"/>
        <v>0</v>
      </c>
      <c r="AN196" s="292"/>
      <c r="AO196" s="293"/>
      <c r="AP196" s="293"/>
      <c r="AQ196" s="293"/>
      <c r="AR196" s="293"/>
      <c r="AS196" s="293"/>
      <c r="AT196" s="293"/>
      <c r="AU196" s="293"/>
      <c r="AV196" s="292">
        <f t="shared" si="101"/>
        <v>0</v>
      </c>
      <c r="AW196" s="293"/>
      <c r="AX196" s="292">
        <f t="shared" si="102"/>
        <v>0</v>
      </c>
      <c r="AY196" s="137" t="str">
        <f t="shared" si="94"/>
        <v>*</v>
      </c>
      <c r="BA196" s="143" t="str">
        <f t="shared" si="93"/>
        <v>!!!</v>
      </c>
    </row>
    <row r="197" spans="1:57" ht="12">
      <c r="A197" s="288">
        <v>194</v>
      </c>
      <c r="B197" s="289" t="s">
        <v>361</v>
      </c>
      <c r="C197" s="290" t="s">
        <v>14</v>
      </c>
      <c r="D197" s="290" t="s">
        <v>12</v>
      </c>
      <c r="E197" s="291">
        <v>200</v>
      </c>
      <c r="F197" s="292">
        <v>0</v>
      </c>
      <c r="G197" s="292">
        <f t="shared" ref="G197:G202" si="103">E197*3</f>
        <v>600</v>
      </c>
      <c r="H197" s="293"/>
      <c r="I197" s="293"/>
      <c r="J197" s="293"/>
      <c r="K197" s="293"/>
      <c r="L197" s="293"/>
      <c r="M197" s="293"/>
      <c r="N197" s="293"/>
      <c r="O197" s="292">
        <f t="shared" si="95"/>
        <v>600</v>
      </c>
      <c r="P197" s="293">
        <v>2400</v>
      </c>
      <c r="Q197" s="292">
        <f t="shared" si="96"/>
        <v>-1800</v>
      </c>
      <c r="R197" s="292">
        <f>E197*3</f>
        <v>600</v>
      </c>
      <c r="S197" s="293"/>
      <c r="T197" s="293"/>
      <c r="U197" s="293"/>
      <c r="V197" s="293"/>
      <c r="W197" s="293">
        <v>100</v>
      </c>
      <c r="X197" s="293"/>
      <c r="Y197" s="293"/>
      <c r="Z197" s="292">
        <f t="shared" si="97"/>
        <v>700</v>
      </c>
      <c r="AA197" s="293"/>
      <c r="AB197" s="292">
        <f t="shared" si="98"/>
        <v>-1100</v>
      </c>
      <c r="AC197" s="292">
        <f>$E197*3</f>
        <v>600</v>
      </c>
      <c r="AD197" s="293"/>
      <c r="AE197" s="293"/>
      <c r="AF197" s="293"/>
      <c r="AG197" s="293"/>
      <c r="AH197" s="293"/>
      <c r="AI197" s="293"/>
      <c r="AJ197" s="293"/>
      <c r="AK197" s="292">
        <f t="shared" si="99"/>
        <v>600</v>
      </c>
      <c r="AL197" s="293"/>
      <c r="AM197" s="292">
        <f t="shared" si="100"/>
        <v>-500</v>
      </c>
      <c r="AN197" s="292">
        <f>$E197*3</f>
        <v>600</v>
      </c>
      <c r="AO197" s="293"/>
      <c r="AP197" s="293"/>
      <c r="AQ197" s="293"/>
      <c r="AR197" s="293"/>
      <c r="AS197" s="293"/>
      <c r="AT197" s="293"/>
      <c r="AU197" s="293"/>
      <c r="AV197" s="292">
        <f t="shared" si="101"/>
        <v>600</v>
      </c>
      <c r="AW197" s="293">
        <v>100</v>
      </c>
      <c r="AX197" s="292">
        <f t="shared" si="102"/>
        <v>0</v>
      </c>
      <c r="AY197" s="137" t="str">
        <f t="shared" si="94"/>
        <v>*</v>
      </c>
      <c r="BA197" s="143" t="str">
        <f t="shared" si="93"/>
        <v/>
      </c>
    </row>
    <row r="198" spans="1:57" ht="12">
      <c r="A198" s="288">
        <v>195</v>
      </c>
      <c r="B198" s="294" t="s">
        <v>1501</v>
      </c>
      <c r="C198" s="290" t="s">
        <v>10</v>
      </c>
      <c r="D198" s="290" t="s">
        <v>365</v>
      </c>
      <c r="E198" s="295">
        <v>125</v>
      </c>
      <c r="F198" s="292">
        <v>-275</v>
      </c>
      <c r="G198" s="292">
        <f t="shared" si="103"/>
        <v>375</v>
      </c>
      <c r="H198" s="293"/>
      <c r="I198" s="293"/>
      <c r="J198" s="293"/>
      <c r="K198" s="293"/>
      <c r="L198" s="293"/>
      <c r="M198" s="293"/>
      <c r="N198" s="293"/>
      <c r="O198" s="292">
        <f t="shared" si="95"/>
        <v>375</v>
      </c>
      <c r="P198" s="293">
        <v>1835</v>
      </c>
      <c r="Q198" s="292">
        <f t="shared" si="96"/>
        <v>-1735</v>
      </c>
      <c r="R198" s="292">
        <v>125</v>
      </c>
      <c r="S198" s="293"/>
      <c r="T198" s="293"/>
      <c r="U198" s="293"/>
      <c r="V198" s="293"/>
      <c r="W198" s="293">
        <v>100</v>
      </c>
      <c r="X198" s="293"/>
      <c r="Y198" s="293">
        <v>1610</v>
      </c>
      <c r="Z198" s="292">
        <f t="shared" si="97"/>
        <v>1835</v>
      </c>
      <c r="AA198" s="293">
        <v>100</v>
      </c>
      <c r="AB198" s="292">
        <f t="shared" si="98"/>
        <v>0</v>
      </c>
      <c r="AC198" s="292"/>
      <c r="AD198" s="293"/>
      <c r="AE198" s="293"/>
      <c r="AF198" s="293"/>
      <c r="AG198" s="293"/>
      <c r="AH198" s="293"/>
      <c r="AI198" s="293"/>
      <c r="AJ198" s="293"/>
      <c r="AK198" s="292">
        <f t="shared" si="99"/>
        <v>0</v>
      </c>
      <c r="AL198" s="293"/>
      <c r="AM198" s="292">
        <f t="shared" si="100"/>
        <v>0</v>
      </c>
      <c r="AN198" s="292"/>
      <c r="AO198" s="293"/>
      <c r="AP198" s="293"/>
      <c r="AQ198" s="293"/>
      <c r="AR198" s="293"/>
      <c r="AS198" s="293"/>
      <c r="AT198" s="293"/>
      <c r="AU198" s="293"/>
      <c r="AV198" s="292">
        <f t="shared" si="101"/>
        <v>0</v>
      </c>
      <c r="AW198" s="293"/>
      <c r="AX198" s="292">
        <f t="shared" si="102"/>
        <v>0</v>
      </c>
      <c r="AY198" s="137" t="str">
        <f t="shared" si="94"/>
        <v>*</v>
      </c>
      <c r="BA198" s="143" t="str">
        <f t="shared" si="93"/>
        <v>!!!</v>
      </c>
    </row>
    <row r="199" spans="1:57" ht="12">
      <c r="A199" s="288">
        <v>196</v>
      </c>
      <c r="B199" s="289" t="s">
        <v>1465</v>
      </c>
      <c r="C199" s="290" t="s">
        <v>23</v>
      </c>
      <c r="D199" s="290"/>
      <c r="E199" s="291">
        <v>500</v>
      </c>
      <c r="F199" s="292">
        <v>0</v>
      </c>
      <c r="G199" s="292">
        <f t="shared" si="103"/>
        <v>1500</v>
      </c>
      <c r="H199" s="293">
        <v>200</v>
      </c>
      <c r="I199" s="293">
        <v>354</v>
      </c>
      <c r="J199" s="293">
        <v>4528</v>
      </c>
      <c r="K199" s="293"/>
      <c r="L199" s="293"/>
      <c r="M199" s="293">
        <v>9000</v>
      </c>
      <c r="N199" s="293">
        <v>50</v>
      </c>
      <c r="O199" s="292">
        <f t="shared" si="95"/>
        <v>15632</v>
      </c>
      <c r="P199" s="293">
        <v>18632</v>
      </c>
      <c r="Q199" s="292">
        <f t="shared" si="96"/>
        <v>-3000</v>
      </c>
      <c r="R199" s="292">
        <f>E199*3</f>
        <v>1500</v>
      </c>
      <c r="S199" s="293"/>
      <c r="T199" s="293">
        <v>100</v>
      </c>
      <c r="U199" s="293"/>
      <c r="V199" s="293"/>
      <c r="W199" s="293">
        <v>100</v>
      </c>
      <c r="X199" s="293">
        <v>6000</v>
      </c>
      <c r="Y199" s="293"/>
      <c r="Z199" s="292">
        <f t="shared" si="97"/>
        <v>7700</v>
      </c>
      <c r="AA199" s="293">
        <v>4700</v>
      </c>
      <c r="AB199" s="292">
        <f t="shared" si="98"/>
        <v>0</v>
      </c>
      <c r="AC199" s="292">
        <f>$E199*3</f>
        <v>1500</v>
      </c>
      <c r="AD199" s="293"/>
      <c r="AE199" s="293">
        <v>100</v>
      </c>
      <c r="AF199" s="293"/>
      <c r="AG199" s="293"/>
      <c r="AH199" s="293">
        <v>100</v>
      </c>
      <c r="AI199" s="293">
        <v>3000</v>
      </c>
      <c r="AJ199" s="293"/>
      <c r="AK199" s="292">
        <f t="shared" si="99"/>
        <v>4700</v>
      </c>
      <c r="AL199" s="293">
        <v>4600</v>
      </c>
      <c r="AM199" s="292">
        <f t="shared" si="100"/>
        <v>100</v>
      </c>
      <c r="AN199" s="292">
        <f>$E199*3</f>
        <v>1500</v>
      </c>
      <c r="AO199" s="293"/>
      <c r="AP199" s="293"/>
      <c r="AQ199" s="293"/>
      <c r="AR199" s="293"/>
      <c r="AS199" s="293"/>
      <c r="AT199" s="293">
        <v>3000</v>
      </c>
      <c r="AU199" s="293"/>
      <c r="AV199" s="292">
        <f t="shared" si="101"/>
        <v>4500</v>
      </c>
      <c r="AW199" s="293">
        <v>4600</v>
      </c>
      <c r="AX199" s="292">
        <f t="shared" si="102"/>
        <v>0</v>
      </c>
      <c r="AY199" s="137" t="str">
        <f t="shared" si="94"/>
        <v>*</v>
      </c>
      <c r="BA199" s="143" t="str">
        <f t="shared" si="93"/>
        <v/>
      </c>
    </row>
    <row r="200" spans="1:57" ht="12">
      <c r="A200" s="288">
        <v>197</v>
      </c>
      <c r="B200" s="289" t="s">
        <v>1531</v>
      </c>
      <c r="C200" s="290" t="s">
        <v>14</v>
      </c>
      <c r="D200" s="290"/>
      <c r="E200" s="291">
        <v>150</v>
      </c>
      <c r="F200" s="292">
        <v>-450</v>
      </c>
      <c r="G200" s="292">
        <f t="shared" si="103"/>
        <v>450</v>
      </c>
      <c r="H200" s="293"/>
      <c r="I200" s="293">
        <v>100</v>
      </c>
      <c r="J200" s="293"/>
      <c r="K200" s="293"/>
      <c r="L200" s="293"/>
      <c r="M200" s="293"/>
      <c r="N200" s="293"/>
      <c r="O200" s="292">
        <f t="shared" si="95"/>
        <v>550</v>
      </c>
      <c r="P200" s="293">
        <v>1860</v>
      </c>
      <c r="Q200" s="292">
        <f t="shared" si="96"/>
        <v>-1760</v>
      </c>
      <c r="R200" s="292">
        <v>150</v>
      </c>
      <c r="S200" s="293"/>
      <c r="T200" s="293"/>
      <c r="U200" s="293"/>
      <c r="V200" s="293"/>
      <c r="W200" s="293"/>
      <c r="X200" s="293"/>
      <c r="Y200" s="293">
        <v>1610</v>
      </c>
      <c r="Z200" s="292">
        <f t="shared" si="97"/>
        <v>1760</v>
      </c>
      <c r="AA200" s="293"/>
      <c r="AB200" s="292">
        <f t="shared" si="98"/>
        <v>0</v>
      </c>
      <c r="AC200" s="292"/>
      <c r="AD200" s="293"/>
      <c r="AE200" s="293"/>
      <c r="AF200" s="293"/>
      <c r="AG200" s="293"/>
      <c r="AH200" s="293"/>
      <c r="AI200" s="293"/>
      <c r="AJ200" s="293"/>
      <c r="AK200" s="292">
        <f t="shared" si="99"/>
        <v>0</v>
      </c>
      <c r="AL200" s="293"/>
      <c r="AM200" s="292">
        <f t="shared" si="100"/>
        <v>0</v>
      </c>
      <c r="AN200" s="292"/>
      <c r="AO200" s="293"/>
      <c r="AP200" s="293"/>
      <c r="AQ200" s="293"/>
      <c r="AR200" s="293"/>
      <c r="AS200" s="293"/>
      <c r="AT200" s="293"/>
      <c r="AU200" s="293"/>
      <c r="AV200" s="292">
        <f t="shared" si="101"/>
        <v>0</v>
      </c>
      <c r="AW200" s="293"/>
      <c r="AX200" s="292">
        <f t="shared" si="102"/>
        <v>0</v>
      </c>
      <c r="AY200" s="137" t="str">
        <f t="shared" si="94"/>
        <v>*</v>
      </c>
      <c r="BA200" s="143" t="str">
        <f t="shared" si="93"/>
        <v>!!!</v>
      </c>
    </row>
    <row r="201" spans="1:57" ht="12">
      <c r="A201" s="288">
        <v>198</v>
      </c>
      <c r="B201" s="289" t="s">
        <v>368</v>
      </c>
      <c r="C201" s="290" t="s">
        <v>14</v>
      </c>
      <c r="D201" s="290" t="s">
        <v>902</v>
      </c>
      <c r="E201" s="291">
        <v>95</v>
      </c>
      <c r="F201" s="292">
        <v>0</v>
      </c>
      <c r="G201" s="292">
        <f t="shared" si="103"/>
        <v>285</v>
      </c>
      <c r="H201" s="293"/>
      <c r="I201" s="293"/>
      <c r="J201" s="293"/>
      <c r="K201" s="293"/>
      <c r="L201" s="293"/>
      <c r="M201" s="293"/>
      <c r="N201" s="293"/>
      <c r="O201" s="292">
        <f t="shared" si="95"/>
        <v>285</v>
      </c>
      <c r="P201" s="293"/>
      <c r="Q201" s="292">
        <f t="shared" si="96"/>
        <v>285</v>
      </c>
      <c r="R201" s="292">
        <f>E201*3</f>
        <v>285</v>
      </c>
      <c r="S201" s="293"/>
      <c r="T201" s="293"/>
      <c r="U201" s="293"/>
      <c r="V201" s="293"/>
      <c r="W201" s="293"/>
      <c r="X201" s="293"/>
      <c r="Y201" s="293"/>
      <c r="Z201" s="292">
        <f t="shared" si="97"/>
        <v>285</v>
      </c>
      <c r="AA201" s="293">
        <v>1240</v>
      </c>
      <c r="AB201" s="292">
        <f t="shared" si="98"/>
        <v>-670</v>
      </c>
      <c r="AC201" s="292">
        <f>$E201*3</f>
        <v>285</v>
      </c>
      <c r="AD201" s="293"/>
      <c r="AE201" s="293"/>
      <c r="AF201" s="293"/>
      <c r="AG201" s="293"/>
      <c r="AH201" s="293"/>
      <c r="AI201" s="293"/>
      <c r="AJ201" s="293"/>
      <c r="AK201" s="292">
        <f t="shared" si="99"/>
        <v>285</v>
      </c>
      <c r="AL201" s="293"/>
      <c r="AM201" s="292">
        <f t="shared" si="100"/>
        <v>-385</v>
      </c>
      <c r="AN201" s="292">
        <f t="shared" ref="AN201:AN212" si="104">$E201*3</f>
        <v>285</v>
      </c>
      <c r="AO201" s="293"/>
      <c r="AP201" s="293"/>
      <c r="AQ201" s="293"/>
      <c r="AR201" s="293"/>
      <c r="AS201" s="293">
        <v>100</v>
      </c>
      <c r="AT201" s="293"/>
      <c r="AU201" s="293"/>
      <c r="AV201" s="292">
        <f t="shared" si="101"/>
        <v>385</v>
      </c>
      <c r="AW201" s="293"/>
      <c r="AX201" s="292">
        <f t="shared" si="102"/>
        <v>0</v>
      </c>
      <c r="AY201" s="137" t="str">
        <f t="shared" si="94"/>
        <v>*</v>
      </c>
      <c r="BA201" s="143" t="str">
        <f>IF(AC201=E201*3,"","!!!")</f>
        <v/>
      </c>
    </row>
    <row r="202" spans="1:57" ht="12">
      <c r="A202" s="288">
        <v>199</v>
      </c>
      <c r="B202" s="289" t="s">
        <v>1399</v>
      </c>
      <c r="C202" s="290" t="s">
        <v>23</v>
      </c>
      <c r="D202" s="290"/>
      <c r="E202" s="291">
        <v>55</v>
      </c>
      <c r="F202" s="292">
        <v>0</v>
      </c>
      <c r="G202" s="292">
        <f t="shared" si="103"/>
        <v>165</v>
      </c>
      <c r="H202" s="293"/>
      <c r="I202" s="293"/>
      <c r="J202" s="293"/>
      <c r="K202" s="293"/>
      <c r="L202" s="293"/>
      <c r="M202" s="293"/>
      <c r="N202" s="293"/>
      <c r="O202" s="292">
        <f t="shared" si="95"/>
        <v>165</v>
      </c>
      <c r="P202" s="293"/>
      <c r="Q202" s="292">
        <f t="shared" si="96"/>
        <v>165</v>
      </c>
      <c r="R202" s="292">
        <f>E202*3</f>
        <v>165</v>
      </c>
      <c r="S202" s="293"/>
      <c r="T202" s="293"/>
      <c r="U202" s="293"/>
      <c r="V202" s="293"/>
      <c r="W202" s="293"/>
      <c r="X202" s="293"/>
      <c r="Y202" s="293"/>
      <c r="Z202" s="292">
        <f t="shared" si="97"/>
        <v>165</v>
      </c>
      <c r="AA202" s="293">
        <v>760</v>
      </c>
      <c r="AB202" s="292">
        <f t="shared" si="98"/>
        <v>-430</v>
      </c>
      <c r="AC202" s="292">
        <f>$E202*3</f>
        <v>165</v>
      </c>
      <c r="AD202" s="293"/>
      <c r="AE202" s="293"/>
      <c r="AF202" s="293"/>
      <c r="AG202" s="293"/>
      <c r="AH202" s="293">
        <v>100</v>
      </c>
      <c r="AI202" s="293"/>
      <c r="AJ202" s="293"/>
      <c r="AK202" s="292">
        <f t="shared" si="99"/>
        <v>265</v>
      </c>
      <c r="AL202" s="293"/>
      <c r="AM202" s="292">
        <f t="shared" si="100"/>
        <v>-165</v>
      </c>
      <c r="AN202" s="292">
        <f t="shared" si="104"/>
        <v>165</v>
      </c>
      <c r="AO202" s="293"/>
      <c r="AP202" s="293"/>
      <c r="AQ202" s="293"/>
      <c r="AR202" s="293"/>
      <c r="AS202" s="293"/>
      <c r="AT202" s="293"/>
      <c r="AU202" s="293"/>
      <c r="AV202" s="292">
        <f t="shared" si="101"/>
        <v>165</v>
      </c>
      <c r="AW202" s="293"/>
      <c r="AX202" s="292">
        <f t="shared" si="102"/>
        <v>0</v>
      </c>
      <c r="BA202" s="143" t="str">
        <f>IF(AC202=E202*3,"","!!!")</f>
        <v/>
      </c>
    </row>
    <row r="203" spans="1:57" s="172" customFormat="1" ht="12">
      <c r="A203" s="288">
        <v>200</v>
      </c>
      <c r="B203" s="486" t="s">
        <v>1712</v>
      </c>
      <c r="C203" s="297" t="s">
        <v>14</v>
      </c>
      <c r="D203" s="487"/>
      <c r="E203" s="298">
        <v>80</v>
      </c>
      <c r="F203" s="299">
        <v>0</v>
      </c>
      <c r="G203" s="299"/>
      <c r="H203" s="300"/>
      <c r="I203" s="300"/>
      <c r="J203" s="300"/>
      <c r="K203" s="300"/>
      <c r="L203" s="300"/>
      <c r="M203" s="300"/>
      <c r="N203" s="300"/>
      <c r="O203" s="299">
        <f t="shared" si="95"/>
        <v>0</v>
      </c>
      <c r="P203" s="300"/>
      <c r="Q203" s="299">
        <v>0</v>
      </c>
      <c r="R203" s="299">
        <v>0</v>
      </c>
      <c r="S203" s="300"/>
      <c r="T203" s="300"/>
      <c r="U203" s="300"/>
      <c r="V203" s="300"/>
      <c r="W203" s="300"/>
      <c r="X203" s="300"/>
      <c r="Y203" s="300"/>
      <c r="Z203" s="299">
        <f t="shared" si="97"/>
        <v>0</v>
      </c>
      <c r="AA203" s="300"/>
      <c r="AB203" s="299">
        <f t="shared" si="98"/>
        <v>0</v>
      </c>
      <c r="AC203" s="299"/>
      <c r="AD203" s="300"/>
      <c r="AE203" s="300"/>
      <c r="AF203" s="300"/>
      <c r="AG203" s="300"/>
      <c r="AH203" s="300"/>
      <c r="AI203" s="300"/>
      <c r="AJ203" s="300"/>
      <c r="AK203" s="299">
        <f t="shared" si="99"/>
        <v>0</v>
      </c>
      <c r="AL203" s="300"/>
      <c r="AM203" s="299">
        <v>0</v>
      </c>
      <c r="AN203" s="299">
        <f t="shared" si="104"/>
        <v>240</v>
      </c>
      <c r="AO203" s="300"/>
      <c r="AP203" s="300"/>
      <c r="AQ203" s="300"/>
      <c r="AR203" s="300"/>
      <c r="AS203" s="300"/>
      <c r="AT203" s="300"/>
      <c r="AU203" s="300"/>
      <c r="AV203" s="299">
        <f t="shared" si="101"/>
        <v>240</v>
      </c>
      <c r="AW203" s="300"/>
      <c r="AX203" s="299"/>
      <c r="AY203" s="137" t="str">
        <f t="shared" si="94"/>
        <v>*</v>
      </c>
      <c r="BA203" s="143" t="str">
        <f t="shared" si="93"/>
        <v>!!!</v>
      </c>
      <c r="BB203" s="143"/>
      <c r="BC203" s="143"/>
      <c r="BD203" s="143"/>
      <c r="BE203" s="143"/>
    </row>
    <row r="204" spans="1:57" ht="12">
      <c r="A204" s="288">
        <v>201</v>
      </c>
      <c r="B204" s="289" t="s">
        <v>371</v>
      </c>
      <c r="C204" s="290" t="s">
        <v>23</v>
      </c>
      <c r="D204" s="290" t="s">
        <v>373</v>
      </c>
      <c r="E204" s="291">
        <v>85</v>
      </c>
      <c r="F204" s="292">
        <v>0</v>
      </c>
      <c r="G204" s="292">
        <f>E204*3</f>
        <v>255</v>
      </c>
      <c r="H204" s="293"/>
      <c r="I204" s="293"/>
      <c r="J204" s="293"/>
      <c r="K204" s="293"/>
      <c r="L204" s="293"/>
      <c r="M204" s="293"/>
      <c r="N204" s="293"/>
      <c r="O204" s="292">
        <f t="shared" si="95"/>
        <v>255</v>
      </c>
      <c r="P204" s="293">
        <v>1020</v>
      </c>
      <c r="Q204" s="292">
        <f t="shared" ref="Q204:Q213" si="105">F204+O204-P204</f>
        <v>-765</v>
      </c>
      <c r="R204" s="292">
        <f t="shared" ref="R204:R212" si="106">E204*3</f>
        <v>255</v>
      </c>
      <c r="S204" s="293"/>
      <c r="T204" s="293"/>
      <c r="U204" s="293"/>
      <c r="V204" s="293"/>
      <c r="W204" s="293"/>
      <c r="X204" s="293"/>
      <c r="Y204" s="293"/>
      <c r="Z204" s="292">
        <f t="shared" si="97"/>
        <v>255</v>
      </c>
      <c r="AA204" s="293"/>
      <c r="AB204" s="292">
        <f t="shared" si="98"/>
        <v>-510</v>
      </c>
      <c r="AC204" s="292">
        <f t="shared" ref="AC204:AC212" si="107">$E204*3</f>
        <v>255</v>
      </c>
      <c r="AD204" s="293"/>
      <c r="AE204" s="293"/>
      <c r="AF204" s="293"/>
      <c r="AG204" s="293"/>
      <c r="AH204" s="293"/>
      <c r="AI204" s="293"/>
      <c r="AJ204" s="293"/>
      <c r="AK204" s="292">
        <f t="shared" si="99"/>
        <v>255</v>
      </c>
      <c r="AL204" s="293"/>
      <c r="AM204" s="292">
        <f t="shared" ref="AM204:AM213" si="108">AB204+AK204-AL204</f>
        <v>-255</v>
      </c>
      <c r="AN204" s="292">
        <f t="shared" si="104"/>
        <v>255</v>
      </c>
      <c r="AO204" s="293"/>
      <c r="AP204" s="293"/>
      <c r="AQ204" s="293"/>
      <c r="AR204" s="293"/>
      <c r="AS204" s="293"/>
      <c r="AT204" s="293"/>
      <c r="AU204" s="293"/>
      <c r="AV204" s="292">
        <f t="shared" si="101"/>
        <v>255</v>
      </c>
      <c r="AW204" s="293"/>
      <c r="AX204" s="292">
        <f t="shared" ref="AX204:AX213" si="109">AM204+AV204-AW204</f>
        <v>0</v>
      </c>
      <c r="AY204" s="137" t="str">
        <f t="shared" si="94"/>
        <v>*</v>
      </c>
      <c r="BA204" s="143" t="str">
        <f t="shared" si="93"/>
        <v/>
      </c>
    </row>
    <row r="205" spans="1:57" ht="12">
      <c r="A205" s="288">
        <v>202</v>
      </c>
      <c r="B205" s="294" t="s">
        <v>1267</v>
      </c>
      <c r="C205" s="290" t="s">
        <v>10</v>
      </c>
      <c r="D205" s="290" t="s">
        <v>12</v>
      </c>
      <c r="E205" s="295">
        <v>70</v>
      </c>
      <c r="F205" s="292">
        <v>0</v>
      </c>
      <c r="G205" s="292">
        <f>E205*3</f>
        <v>210</v>
      </c>
      <c r="H205" s="293"/>
      <c r="I205" s="293"/>
      <c r="J205" s="293"/>
      <c r="K205" s="293"/>
      <c r="L205" s="293"/>
      <c r="M205" s="293"/>
      <c r="N205" s="293"/>
      <c r="O205" s="292">
        <f t="shared" si="95"/>
        <v>210</v>
      </c>
      <c r="P205" s="293">
        <v>210</v>
      </c>
      <c r="Q205" s="292">
        <f t="shared" si="105"/>
        <v>0</v>
      </c>
      <c r="R205" s="292">
        <f t="shared" si="106"/>
        <v>210</v>
      </c>
      <c r="S205" s="293"/>
      <c r="T205" s="293"/>
      <c r="U205" s="293"/>
      <c r="V205" s="293"/>
      <c r="W205" s="293"/>
      <c r="X205" s="293"/>
      <c r="Y205" s="293"/>
      <c r="Z205" s="292">
        <f t="shared" si="97"/>
        <v>210</v>
      </c>
      <c r="AA205" s="293">
        <v>630</v>
      </c>
      <c r="AB205" s="292">
        <f t="shared" si="98"/>
        <v>-420</v>
      </c>
      <c r="AC205" s="292">
        <f t="shared" si="107"/>
        <v>210</v>
      </c>
      <c r="AD205" s="293"/>
      <c r="AE205" s="293"/>
      <c r="AF205" s="293"/>
      <c r="AG205" s="293"/>
      <c r="AH205" s="293"/>
      <c r="AI205" s="293"/>
      <c r="AJ205" s="293"/>
      <c r="AK205" s="292">
        <f t="shared" si="99"/>
        <v>210</v>
      </c>
      <c r="AL205" s="293"/>
      <c r="AM205" s="292">
        <f t="shared" si="108"/>
        <v>-210</v>
      </c>
      <c r="AN205" s="292">
        <f t="shared" si="104"/>
        <v>210</v>
      </c>
      <c r="AO205" s="293"/>
      <c r="AP205" s="293"/>
      <c r="AQ205" s="293"/>
      <c r="AR205" s="293"/>
      <c r="AS205" s="293"/>
      <c r="AT205" s="293"/>
      <c r="AU205" s="293"/>
      <c r="AV205" s="292">
        <f t="shared" si="101"/>
        <v>210</v>
      </c>
      <c r="AW205" s="293"/>
      <c r="AX205" s="292">
        <f t="shared" si="109"/>
        <v>0</v>
      </c>
      <c r="AY205" s="137" t="str">
        <f t="shared" si="94"/>
        <v>*</v>
      </c>
      <c r="BA205" s="143" t="str">
        <f t="shared" si="93"/>
        <v/>
      </c>
    </row>
    <row r="206" spans="1:57" ht="12">
      <c r="A206" s="288">
        <v>203</v>
      </c>
      <c r="B206" s="289" t="s">
        <v>375</v>
      </c>
      <c r="C206" s="290" t="s">
        <v>23</v>
      </c>
      <c r="D206" s="290" t="s">
        <v>377</v>
      </c>
      <c r="E206" s="291">
        <v>40</v>
      </c>
      <c r="F206" s="292">
        <v>460</v>
      </c>
      <c r="G206" s="292">
        <f>E206*3</f>
        <v>120</v>
      </c>
      <c r="H206" s="293"/>
      <c r="I206" s="293"/>
      <c r="J206" s="293"/>
      <c r="K206" s="293"/>
      <c r="L206" s="293"/>
      <c r="M206" s="293"/>
      <c r="N206" s="293"/>
      <c r="O206" s="292">
        <f t="shared" si="95"/>
        <v>120</v>
      </c>
      <c r="P206" s="293"/>
      <c r="Q206" s="292">
        <f t="shared" si="105"/>
        <v>580</v>
      </c>
      <c r="R206" s="292">
        <f t="shared" si="106"/>
        <v>120</v>
      </c>
      <c r="S206" s="293"/>
      <c r="T206" s="293"/>
      <c r="U206" s="293"/>
      <c r="V206" s="293"/>
      <c r="W206" s="293"/>
      <c r="X206" s="293"/>
      <c r="Y206" s="293"/>
      <c r="Z206" s="292">
        <f t="shared" si="97"/>
        <v>120</v>
      </c>
      <c r="AA206" s="293"/>
      <c r="AB206" s="292">
        <f t="shared" si="98"/>
        <v>700</v>
      </c>
      <c r="AC206" s="292">
        <f t="shared" si="107"/>
        <v>120</v>
      </c>
      <c r="AD206" s="293"/>
      <c r="AE206" s="293"/>
      <c r="AF206" s="293"/>
      <c r="AG206" s="293"/>
      <c r="AH206" s="293"/>
      <c r="AI206" s="293"/>
      <c r="AJ206" s="293"/>
      <c r="AK206" s="292">
        <f t="shared" si="99"/>
        <v>120</v>
      </c>
      <c r="AL206" s="293">
        <v>940</v>
      </c>
      <c r="AM206" s="292">
        <f t="shared" si="108"/>
        <v>-120</v>
      </c>
      <c r="AN206" s="292">
        <f t="shared" si="104"/>
        <v>120</v>
      </c>
      <c r="AO206" s="293"/>
      <c r="AP206" s="293"/>
      <c r="AQ206" s="293"/>
      <c r="AR206" s="293"/>
      <c r="AS206" s="293"/>
      <c r="AT206" s="293"/>
      <c r="AU206" s="293"/>
      <c r="AV206" s="292">
        <f t="shared" si="101"/>
        <v>120</v>
      </c>
      <c r="AW206" s="293"/>
      <c r="AX206" s="292">
        <f t="shared" si="109"/>
        <v>0</v>
      </c>
      <c r="AY206" s="137" t="str">
        <f t="shared" si="94"/>
        <v>*</v>
      </c>
      <c r="BA206" s="143" t="str">
        <f t="shared" si="93"/>
        <v/>
      </c>
    </row>
    <row r="207" spans="1:57" ht="12">
      <c r="A207" s="288">
        <v>204</v>
      </c>
      <c r="B207" s="289" t="s">
        <v>378</v>
      </c>
      <c r="C207" s="290" t="s">
        <v>23</v>
      </c>
      <c r="D207" s="290" t="s">
        <v>835</v>
      </c>
      <c r="E207" s="291">
        <v>250</v>
      </c>
      <c r="F207" s="292">
        <v>100</v>
      </c>
      <c r="G207" s="292">
        <f>E207*3</f>
        <v>750</v>
      </c>
      <c r="H207" s="293"/>
      <c r="I207" s="293"/>
      <c r="J207" s="293"/>
      <c r="K207" s="293"/>
      <c r="L207" s="293"/>
      <c r="M207" s="293"/>
      <c r="N207" s="293"/>
      <c r="O207" s="292">
        <f t="shared" si="95"/>
        <v>750</v>
      </c>
      <c r="P207" s="293">
        <v>850</v>
      </c>
      <c r="Q207" s="292">
        <f t="shared" si="105"/>
        <v>0</v>
      </c>
      <c r="R207" s="292">
        <f t="shared" si="106"/>
        <v>750</v>
      </c>
      <c r="S207" s="293"/>
      <c r="T207" s="293"/>
      <c r="U207" s="293"/>
      <c r="V207" s="293"/>
      <c r="W207" s="293"/>
      <c r="X207" s="293"/>
      <c r="Y207" s="293"/>
      <c r="Z207" s="292">
        <f t="shared" si="97"/>
        <v>750</v>
      </c>
      <c r="AA207" s="293">
        <v>750</v>
      </c>
      <c r="AB207" s="292">
        <f t="shared" si="98"/>
        <v>0</v>
      </c>
      <c r="AC207" s="292">
        <f t="shared" si="107"/>
        <v>750</v>
      </c>
      <c r="AD207" s="293"/>
      <c r="AE207" s="293"/>
      <c r="AF207" s="293"/>
      <c r="AG207" s="293"/>
      <c r="AH207" s="293"/>
      <c r="AI207" s="293"/>
      <c r="AJ207" s="293"/>
      <c r="AK207" s="292">
        <f t="shared" si="99"/>
        <v>750</v>
      </c>
      <c r="AL207" s="293"/>
      <c r="AM207" s="292">
        <f t="shared" si="108"/>
        <v>750</v>
      </c>
      <c r="AN207" s="292">
        <f t="shared" si="104"/>
        <v>750</v>
      </c>
      <c r="AO207" s="293"/>
      <c r="AP207" s="293"/>
      <c r="AQ207" s="293"/>
      <c r="AR207" s="293"/>
      <c r="AS207" s="293"/>
      <c r="AT207" s="293"/>
      <c r="AU207" s="293"/>
      <c r="AV207" s="292">
        <f t="shared" si="101"/>
        <v>750</v>
      </c>
      <c r="AW207" s="293"/>
      <c r="AX207" s="292">
        <f t="shared" si="109"/>
        <v>1500</v>
      </c>
      <c r="AY207" s="137" t="str">
        <f t="shared" si="94"/>
        <v/>
      </c>
      <c r="BA207" s="143" t="str">
        <f t="shared" si="93"/>
        <v/>
      </c>
    </row>
    <row r="208" spans="1:57" ht="12">
      <c r="A208" s="288">
        <v>205</v>
      </c>
      <c r="B208" s="289" t="s">
        <v>1598</v>
      </c>
      <c r="C208" s="290" t="s">
        <v>14</v>
      </c>
      <c r="D208" s="290"/>
      <c r="E208" s="291">
        <v>50</v>
      </c>
      <c r="F208" s="292">
        <v>0</v>
      </c>
      <c r="G208" s="292">
        <f>E208*3</f>
        <v>150</v>
      </c>
      <c r="H208" s="293"/>
      <c r="I208" s="293"/>
      <c r="J208" s="293"/>
      <c r="K208" s="293"/>
      <c r="L208" s="293"/>
      <c r="M208" s="293"/>
      <c r="N208" s="293"/>
      <c r="O208" s="292">
        <f t="shared" si="95"/>
        <v>150</v>
      </c>
      <c r="P208" s="293"/>
      <c r="Q208" s="292">
        <f t="shared" si="105"/>
        <v>150</v>
      </c>
      <c r="R208" s="292">
        <f t="shared" si="106"/>
        <v>150</v>
      </c>
      <c r="S208" s="293"/>
      <c r="T208" s="293"/>
      <c r="U208" s="293"/>
      <c r="V208" s="293"/>
      <c r="W208" s="293"/>
      <c r="X208" s="293"/>
      <c r="Y208" s="293"/>
      <c r="Z208" s="292">
        <f t="shared" si="97"/>
        <v>150</v>
      </c>
      <c r="AA208" s="293">
        <v>600</v>
      </c>
      <c r="AB208" s="292">
        <f t="shared" si="98"/>
        <v>-300</v>
      </c>
      <c r="AC208" s="292">
        <f t="shared" si="107"/>
        <v>150</v>
      </c>
      <c r="AD208" s="293"/>
      <c r="AE208" s="293"/>
      <c r="AF208" s="293"/>
      <c r="AG208" s="293"/>
      <c r="AH208" s="293"/>
      <c r="AI208" s="293"/>
      <c r="AJ208" s="293"/>
      <c r="AK208" s="292">
        <f t="shared" si="99"/>
        <v>150</v>
      </c>
      <c r="AL208" s="293"/>
      <c r="AM208" s="292">
        <f t="shared" si="108"/>
        <v>-150</v>
      </c>
      <c r="AN208" s="292">
        <f t="shared" si="104"/>
        <v>150</v>
      </c>
      <c r="AO208" s="293"/>
      <c r="AP208" s="293"/>
      <c r="AQ208" s="293"/>
      <c r="AR208" s="293"/>
      <c r="AS208" s="293"/>
      <c r="AT208" s="293"/>
      <c r="AU208" s="293"/>
      <c r="AV208" s="292">
        <f t="shared" si="101"/>
        <v>150</v>
      </c>
      <c r="AW208" s="293"/>
      <c r="AX208" s="292">
        <f t="shared" si="109"/>
        <v>0</v>
      </c>
    </row>
    <row r="209" spans="1:53" ht="12">
      <c r="A209" s="288">
        <v>206</v>
      </c>
      <c r="B209" s="289" t="s">
        <v>1958</v>
      </c>
      <c r="C209" s="290" t="s">
        <v>14</v>
      </c>
      <c r="D209" s="290" t="s">
        <v>1981</v>
      </c>
      <c r="E209" s="291">
        <v>50</v>
      </c>
      <c r="F209" s="292"/>
      <c r="G209" s="292">
        <v>93</v>
      </c>
      <c r="H209" s="293"/>
      <c r="I209" s="293"/>
      <c r="J209" s="293"/>
      <c r="K209" s="293"/>
      <c r="L209" s="293"/>
      <c r="M209" s="293"/>
      <c r="N209" s="293"/>
      <c r="O209" s="292">
        <f t="shared" si="95"/>
        <v>93</v>
      </c>
      <c r="P209" s="293">
        <v>643</v>
      </c>
      <c r="Q209" s="292">
        <f t="shared" si="105"/>
        <v>-550</v>
      </c>
      <c r="R209" s="292">
        <f t="shared" si="106"/>
        <v>150</v>
      </c>
      <c r="S209" s="293"/>
      <c r="T209" s="293"/>
      <c r="U209" s="293"/>
      <c r="V209" s="293"/>
      <c r="W209" s="293">
        <v>100</v>
      </c>
      <c r="X209" s="293"/>
      <c r="Y209" s="293"/>
      <c r="Z209" s="292">
        <f t="shared" si="97"/>
        <v>250</v>
      </c>
      <c r="AA209" s="293"/>
      <c r="AB209" s="292">
        <f t="shared" si="98"/>
        <v>-300</v>
      </c>
      <c r="AC209" s="292">
        <f t="shared" si="107"/>
        <v>150</v>
      </c>
      <c r="AD209" s="293"/>
      <c r="AE209" s="293"/>
      <c r="AF209" s="293"/>
      <c r="AG209" s="293"/>
      <c r="AH209" s="293"/>
      <c r="AI209" s="293"/>
      <c r="AJ209" s="293"/>
      <c r="AK209" s="292">
        <f t="shared" si="99"/>
        <v>150</v>
      </c>
      <c r="AL209" s="293">
        <v>100</v>
      </c>
      <c r="AM209" s="292">
        <f t="shared" si="108"/>
        <v>-250</v>
      </c>
      <c r="AN209" s="292">
        <f t="shared" si="104"/>
        <v>150</v>
      </c>
      <c r="AO209" s="293"/>
      <c r="AP209" s="293">
        <v>100</v>
      </c>
      <c r="AQ209" s="293"/>
      <c r="AR209" s="293"/>
      <c r="AS209" s="293"/>
      <c r="AT209" s="293"/>
      <c r="AU209" s="293"/>
      <c r="AV209" s="292">
        <f t="shared" si="101"/>
        <v>250</v>
      </c>
      <c r="AW209" s="293"/>
      <c r="AX209" s="292">
        <f t="shared" si="109"/>
        <v>0</v>
      </c>
      <c r="AY209" s="137" t="str">
        <f t="shared" si="94"/>
        <v>*</v>
      </c>
      <c r="BA209" s="143" t="str">
        <f t="shared" si="93"/>
        <v/>
      </c>
    </row>
    <row r="210" spans="1:53" ht="12">
      <c r="A210" s="288">
        <v>207</v>
      </c>
      <c r="B210" s="294" t="s">
        <v>1621</v>
      </c>
      <c r="C210" s="290" t="s">
        <v>14</v>
      </c>
      <c r="D210" s="290"/>
      <c r="E210" s="295">
        <v>75</v>
      </c>
      <c r="F210" s="292">
        <v>-100</v>
      </c>
      <c r="G210" s="292">
        <f>E210*3</f>
        <v>225</v>
      </c>
      <c r="H210" s="293"/>
      <c r="I210" s="293">
        <v>100</v>
      </c>
      <c r="J210" s="293"/>
      <c r="K210" s="293"/>
      <c r="L210" s="293"/>
      <c r="M210" s="293"/>
      <c r="N210" s="293"/>
      <c r="O210" s="292">
        <f t="shared" si="95"/>
        <v>325</v>
      </c>
      <c r="P210" s="293">
        <v>325</v>
      </c>
      <c r="Q210" s="292">
        <f t="shared" si="105"/>
        <v>-100</v>
      </c>
      <c r="R210" s="292">
        <f t="shared" si="106"/>
        <v>225</v>
      </c>
      <c r="S210" s="293"/>
      <c r="T210" s="293"/>
      <c r="U210" s="293"/>
      <c r="V210" s="293">
        <v>300</v>
      </c>
      <c r="W210" s="293"/>
      <c r="X210" s="293"/>
      <c r="Y210" s="293"/>
      <c r="Z210" s="292">
        <f t="shared" si="97"/>
        <v>525</v>
      </c>
      <c r="AA210" s="293">
        <v>525</v>
      </c>
      <c r="AB210" s="292">
        <f t="shared" si="98"/>
        <v>-100</v>
      </c>
      <c r="AC210" s="292">
        <f t="shared" si="107"/>
        <v>225</v>
      </c>
      <c r="AD210" s="293"/>
      <c r="AE210" s="293"/>
      <c r="AF210" s="293"/>
      <c r="AG210" s="293"/>
      <c r="AH210" s="293"/>
      <c r="AI210" s="293"/>
      <c r="AJ210" s="293"/>
      <c r="AK210" s="292">
        <f t="shared" si="99"/>
        <v>225</v>
      </c>
      <c r="AL210" s="293"/>
      <c r="AM210" s="292">
        <f t="shared" si="108"/>
        <v>125</v>
      </c>
      <c r="AN210" s="292">
        <f t="shared" si="104"/>
        <v>225</v>
      </c>
      <c r="AO210" s="293"/>
      <c r="AP210" s="293"/>
      <c r="AQ210" s="293"/>
      <c r="AR210" s="293"/>
      <c r="AS210" s="293"/>
      <c r="AT210" s="293"/>
      <c r="AU210" s="293"/>
      <c r="AV210" s="292">
        <f t="shared" si="101"/>
        <v>225</v>
      </c>
      <c r="AW210" s="293"/>
      <c r="AX210" s="292">
        <f t="shared" si="109"/>
        <v>350</v>
      </c>
      <c r="AY210" s="137" t="str">
        <f t="shared" si="94"/>
        <v/>
      </c>
      <c r="BA210" s="143" t="str">
        <f t="shared" si="93"/>
        <v/>
      </c>
    </row>
    <row r="211" spans="1:53" ht="12">
      <c r="A211" s="288">
        <v>208</v>
      </c>
      <c r="B211" s="294" t="s">
        <v>1383</v>
      </c>
      <c r="C211" s="290" t="s">
        <v>10</v>
      </c>
      <c r="D211" s="290" t="s">
        <v>382</v>
      </c>
      <c r="E211" s="295">
        <v>115</v>
      </c>
      <c r="F211" s="292">
        <v>345</v>
      </c>
      <c r="G211" s="292">
        <f>E211*3</f>
        <v>345</v>
      </c>
      <c r="H211" s="293"/>
      <c r="I211" s="293"/>
      <c r="J211" s="293"/>
      <c r="K211" s="293"/>
      <c r="L211" s="293"/>
      <c r="M211" s="293"/>
      <c r="N211" s="293"/>
      <c r="O211" s="292">
        <f t="shared" si="95"/>
        <v>345</v>
      </c>
      <c r="P211" s="293"/>
      <c r="Q211" s="292">
        <f t="shared" si="105"/>
        <v>690</v>
      </c>
      <c r="R211" s="292">
        <f t="shared" si="106"/>
        <v>345</v>
      </c>
      <c r="S211" s="293"/>
      <c r="T211" s="293"/>
      <c r="U211" s="293"/>
      <c r="V211" s="293"/>
      <c r="W211" s="293"/>
      <c r="X211" s="293"/>
      <c r="Y211" s="293"/>
      <c r="Z211" s="292">
        <f t="shared" si="97"/>
        <v>345</v>
      </c>
      <c r="AA211" s="293"/>
      <c r="AB211" s="292">
        <f t="shared" si="98"/>
        <v>1035</v>
      </c>
      <c r="AC211" s="292">
        <f t="shared" si="107"/>
        <v>345</v>
      </c>
      <c r="AD211" s="293"/>
      <c r="AE211" s="293"/>
      <c r="AF211" s="293"/>
      <c r="AG211" s="293"/>
      <c r="AH211" s="293"/>
      <c r="AI211" s="293"/>
      <c r="AJ211" s="293"/>
      <c r="AK211" s="292">
        <f t="shared" si="99"/>
        <v>345</v>
      </c>
      <c r="AL211" s="293"/>
      <c r="AM211" s="292">
        <f t="shared" si="108"/>
        <v>1380</v>
      </c>
      <c r="AN211" s="292">
        <f t="shared" si="104"/>
        <v>345</v>
      </c>
      <c r="AO211" s="293"/>
      <c r="AP211" s="293"/>
      <c r="AQ211" s="293"/>
      <c r="AR211" s="293"/>
      <c r="AS211" s="293"/>
      <c r="AT211" s="293"/>
      <c r="AU211" s="293"/>
      <c r="AV211" s="292">
        <f t="shared" si="101"/>
        <v>345</v>
      </c>
      <c r="AW211" s="293">
        <v>1725</v>
      </c>
      <c r="AX211" s="292">
        <f t="shared" si="109"/>
        <v>0</v>
      </c>
      <c r="AY211" s="137" t="str">
        <f t="shared" si="94"/>
        <v>*</v>
      </c>
      <c r="BA211" s="143" t="str">
        <f t="shared" si="93"/>
        <v/>
      </c>
    </row>
    <row r="212" spans="1:53" ht="12">
      <c r="A212" s="288">
        <v>209</v>
      </c>
      <c r="B212" s="294" t="s">
        <v>1502</v>
      </c>
      <c r="C212" s="290" t="s">
        <v>263</v>
      </c>
      <c r="D212" s="290" t="s">
        <v>385</v>
      </c>
      <c r="E212" s="334">
        <v>50</v>
      </c>
      <c r="F212" s="292">
        <v>0</v>
      </c>
      <c r="G212" s="292">
        <f>E212*3</f>
        <v>150</v>
      </c>
      <c r="H212" s="293"/>
      <c r="I212" s="293"/>
      <c r="J212" s="293"/>
      <c r="K212" s="293"/>
      <c r="L212" s="293"/>
      <c r="M212" s="293"/>
      <c r="N212" s="293"/>
      <c r="O212" s="292">
        <f t="shared" si="95"/>
        <v>150</v>
      </c>
      <c r="P212" s="293"/>
      <c r="Q212" s="292">
        <f t="shared" si="105"/>
        <v>150</v>
      </c>
      <c r="R212" s="292">
        <f t="shared" si="106"/>
        <v>150</v>
      </c>
      <c r="S212" s="293"/>
      <c r="T212" s="293"/>
      <c r="U212" s="293"/>
      <c r="V212" s="293"/>
      <c r="W212" s="293"/>
      <c r="X212" s="293"/>
      <c r="Y212" s="293"/>
      <c r="Z212" s="292">
        <f t="shared" si="97"/>
        <v>150</v>
      </c>
      <c r="AA212" s="293">
        <v>600</v>
      </c>
      <c r="AB212" s="292">
        <f t="shared" si="98"/>
        <v>-300</v>
      </c>
      <c r="AC212" s="292">
        <f t="shared" si="107"/>
        <v>150</v>
      </c>
      <c r="AD212" s="293"/>
      <c r="AE212" s="293"/>
      <c r="AF212" s="293"/>
      <c r="AG212" s="293"/>
      <c r="AH212" s="293"/>
      <c r="AI212" s="293"/>
      <c r="AJ212" s="293"/>
      <c r="AK212" s="292">
        <f t="shared" si="99"/>
        <v>150</v>
      </c>
      <c r="AL212" s="293"/>
      <c r="AM212" s="292">
        <f t="shared" si="108"/>
        <v>-150</v>
      </c>
      <c r="AN212" s="292">
        <f t="shared" si="104"/>
        <v>150</v>
      </c>
      <c r="AO212" s="293"/>
      <c r="AP212" s="293"/>
      <c r="AQ212" s="293"/>
      <c r="AR212" s="293"/>
      <c r="AS212" s="293"/>
      <c r="AT212" s="293"/>
      <c r="AU212" s="293"/>
      <c r="AV212" s="292">
        <f t="shared" si="101"/>
        <v>150</v>
      </c>
      <c r="AW212" s="293"/>
      <c r="AX212" s="292">
        <f t="shared" si="109"/>
        <v>0</v>
      </c>
      <c r="AY212" s="137" t="str">
        <f t="shared" si="94"/>
        <v>*</v>
      </c>
      <c r="BA212" s="143" t="str">
        <f t="shared" si="93"/>
        <v/>
      </c>
    </row>
    <row r="213" spans="1:53" ht="12">
      <c r="A213" s="288">
        <v>210</v>
      </c>
      <c r="B213" s="414" t="s">
        <v>1503</v>
      </c>
      <c r="C213" s="297" t="s">
        <v>263</v>
      </c>
      <c r="D213" s="297" t="s">
        <v>836</v>
      </c>
      <c r="E213" s="447"/>
      <c r="F213" s="299">
        <v>603</v>
      </c>
      <c r="G213" s="299"/>
      <c r="H213" s="300"/>
      <c r="I213" s="300"/>
      <c r="J213" s="300"/>
      <c r="K213" s="300"/>
      <c r="L213" s="300"/>
      <c r="M213" s="300"/>
      <c r="N213" s="300"/>
      <c r="O213" s="299"/>
      <c r="P213" s="300"/>
      <c r="Q213" s="299">
        <f t="shared" si="105"/>
        <v>603</v>
      </c>
      <c r="R213" s="299"/>
      <c r="S213" s="300"/>
      <c r="T213" s="300"/>
      <c r="U213" s="300"/>
      <c r="V213" s="300"/>
      <c r="W213" s="300"/>
      <c r="X213" s="300"/>
      <c r="Y213" s="300"/>
      <c r="Z213" s="299"/>
      <c r="AA213" s="300"/>
      <c r="AB213" s="299">
        <f t="shared" si="98"/>
        <v>603</v>
      </c>
      <c r="AC213" s="299"/>
      <c r="AD213" s="300"/>
      <c r="AE213" s="300"/>
      <c r="AF213" s="300"/>
      <c r="AG213" s="300"/>
      <c r="AH213" s="300"/>
      <c r="AI213" s="300"/>
      <c r="AJ213" s="300"/>
      <c r="AK213" s="299"/>
      <c r="AL213" s="300"/>
      <c r="AM213" s="299">
        <f t="shared" si="108"/>
        <v>603</v>
      </c>
      <c r="AN213" s="299"/>
      <c r="AO213" s="300"/>
      <c r="AP213" s="300"/>
      <c r="AQ213" s="300"/>
      <c r="AR213" s="300"/>
      <c r="AS213" s="300"/>
      <c r="AT213" s="300"/>
      <c r="AU213" s="300"/>
      <c r="AV213" s="299"/>
      <c r="AW213" s="300"/>
      <c r="AX213" s="299">
        <f t="shared" si="109"/>
        <v>603</v>
      </c>
      <c r="AY213" s="137" t="str">
        <f t="shared" si="94"/>
        <v/>
      </c>
      <c r="BA213" s="143" t="str">
        <f t="shared" si="93"/>
        <v/>
      </c>
    </row>
    <row r="214" spans="1:53" ht="12">
      <c r="A214" s="288">
        <v>211</v>
      </c>
      <c r="B214" s="448" t="s">
        <v>388</v>
      </c>
      <c r="C214" s="449" t="s">
        <v>30</v>
      </c>
      <c r="D214" s="450"/>
      <c r="E214" s="448"/>
      <c r="F214" s="299"/>
      <c r="G214" s="299"/>
      <c r="H214" s="300"/>
      <c r="I214" s="300"/>
      <c r="J214" s="300"/>
      <c r="K214" s="300"/>
      <c r="L214" s="300"/>
      <c r="M214" s="300"/>
      <c r="N214" s="300"/>
      <c r="O214" s="299"/>
      <c r="P214" s="300"/>
      <c r="Q214" s="299"/>
      <c r="R214" s="299"/>
      <c r="S214" s="300"/>
      <c r="T214" s="300"/>
      <c r="U214" s="300"/>
      <c r="V214" s="300"/>
      <c r="W214" s="300"/>
      <c r="X214" s="300"/>
      <c r="Y214" s="300"/>
      <c r="Z214" s="299"/>
      <c r="AA214" s="300"/>
      <c r="AB214" s="299"/>
      <c r="AC214" s="299"/>
      <c r="AD214" s="300"/>
      <c r="AE214" s="300"/>
      <c r="AF214" s="300"/>
      <c r="AG214" s="300"/>
      <c r="AH214" s="300"/>
      <c r="AI214" s="300"/>
      <c r="AJ214" s="300"/>
      <c r="AK214" s="299"/>
      <c r="AL214" s="300"/>
      <c r="AM214" s="299"/>
      <c r="AN214" s="299"/>
      <c r="AO214" s="300"/>
      <c r="AP214" s="300"/>
      <c r="AQ214" s="300"/>
      <c r="AR214" s="300"/>
      <c r="AS214" s="300"/>
      <c r="AT214" s="300"/>
      <c r="AU214" s="300"/>
      <c r="AV214" s="299"/>
      <c r="AW214" s="300"/>
      <c r="AX214" s="299"/>
      <c r="AY214" s="137" t="str">
        <f t="shared" si="94"/>
        <v>*</v>
      </c>
      <c r="BA214" s="143" t="str">
        <f t="shared" si="93"/>
        <v/>
      </c>
    </row>
    <row r="215" spans="1:53" ht="12">
      <c r="A215" s="288">
        <v>212</v>
      </c>
      <c r="B215" s="296" t="s">
        <v>1401</v>
      </c>
      <c r="C215" s="297" t="s">
        <v>30</v>
      </c>
      <c r="D215" s="297" t="s">
        <v>391</v>
      </c>
      <c r="E215" s="298">
        <v>85</v>
      </c>
      <c r="F215" s="299">
        <v>1275</v>
      </c>
      <c r="G215" s="299"/>
      <c r="H215" s="300"/>
      <c r="I215" s="300"/>
      <c r="J215" s="300"/>
      <c r="K215" s="300"/>
      <c r="L215" s="300"/>
      <c r="M215" s="300"/>
      <c r="N215" s="300"/>
      <c r="O215" s="299"/>
      <c r="P215" s="300"/>
      <c r="Q215" s="299">
        <f t="shared" ref="Q215:Q221" si="110">F215+O215-P215</f>
        <v>1275</v>
      </c>
      <c r="R215" s="299"/>
      <c r="S215" s="300"/>
      <c r="T215" s="300"/>
      <c r="U215" s="300"/>
      <c r="V215" s="300"/>
      <c r="W215" s="300"/>
      <c r="X215" s="300"/>
      <c r="Y215" s="300"/>
      <c r="Z215" s="299"/>
      <c r="AA215" s="300"/>
      <c r="AB215" s="299">
        <f t="shared" ref="AB215:AB221" si="111">Q215+Z215-AA215</f>
        <v>1275</v>
      </c>
      <c r="AC215" s="299"/>
      <c r="AD215" s="300"/>
      <c r="AE215" s="300"/>
      <c r="AF215" s="300"/>
      <c r="AG215" s="300"/>
      <c r="AH215" s="300"/>
      <c r="AI215" s="300"/>
      <c r="AJ215" s="300"/>
      <c r="AK215" s="299"/>
      <c r="AL215" s="300"/>
      <c r="AM215" s="299">
        <f t="shared" ref="AM215:AM221" si="112">AB215+AK215-AL215</f>
        <v>1275</v>
      </c>
      <c r="AN215" s="299"/>
      <c r="AO215" s="300"/>
      <c r="AP215" s="300"/>
      <c r="AQ215" s="300"/>
      <c r="AR215" s="300"/>
      <c r="AS215" s="300"/>
      <c r="AT215" s="300"/>
      <c r="AU215" s="300"/>
      <c r="AV215" s="299"/>
      <c r="AW215" s="300"/>
      <c r="AX215" s="299">
        <f t="shared" ref="AX215:AX221" si="113">AM215+AV215-AW215</f>
        <v>1275</v>
      </c>
      <c r="BA215" s="143" t="str">
        <f t="shared" si="93"/>
        <v>!!!</v>
      </c>
    </row>
    <row r="216" spans="1:53" ht="12">
      <c r="A216" s="288">
        <v>213</v>
      </c>
      <c r="B216" s="294" t="s">
        <v>981</v>
      </c>
      <c r="C216" s="290" t="s">
        <v>14</v>
      </c>
      <c r="D216" s="290"/>
      <c r="E216" s="291">
        <v>65</v>
      </c>
      <c r="F216" s="292">
        <v>0</v>
      </c>
      <c r="G216" s="292">
        <f t="shared" ref="G216:G221" si="114">E216*3</f>
        <v>195</v>
      </c>
      <c r="H216" s="293"/>
      <c r="I216" s="293"/>
      <c r="J216" s="293"/>
      <c r="K216" s="293"/>
      <c r="L216" s="293"/>
      <c r="M216" s="293"/>
      <c r="N216" s="293"/>
      <c r="O216" s="292">
        <f t="shared" ref="O216:O221" si="115">SUM(G216:N216)</f>
        <v>195</v>
      </c>
      <c r="P216" s="293"/>
      <c r="Q216" s="292">
        <f t="shared" si="110"/>
        <v>195</v>
      </c>
      <c r="R216" s="292">
        <f t="shared" ref="R216:R221" si="116">E216*3</f>
        <v>195</v>
      </c>
      <c r="S216" s="293"/>
      <c r="T216" s="293"/>
      <c r="U216" s="293"/>
      <c r="V216" s="293"/>
      <c r="W216" s="293"/>
      <c r="X216" s="293"/>
      <c r="Y216" s="293"/>
      <c r="Z216" s="292">
        <f t="shared" ref="Z216:Z221" si="117">SUM(R216:Y216)</f>
        <v>195</v>
      </c>
      <c r="AA216" s="293"/>
      <c r="AB216" s="292">
        <f t="shared" si="111"/>
        <v>390</v>
      </c>
      <c r="AC216" s="292">
        <f t="shared" ref="AC216:AC221" si="118">$E216*3</f>
        <v>195</v>
      </c>
      <c r="AD216" s="293"/>
      <c r="AE216" s="293"/>
      <c r="AF216" s="293"/>
      <c r="AG216" s="293"/>
      <c r="AH216" s="293"/>
      <c r="AI216" s="293"/>
      <c r="AJ216" s="293"/>
      <c r="AK216" s="292">
        <f t="shared" ref="AK216:AK221" si="119">SUM(AC216:AJ216)</f>
        <v>195</v>
      </c>
      <c r="AL216" s="293"/>
      <c r="AM216" s="292">
        <f t="shared" si="112"/>
        <v>585</v>
      </c>
      <c r="AN216" s="292">
        <f t="shared" ref="AN216:AN221" si="120">$E216*3</f>
        <v>195</v>
      </c>
      <c r="AO216" s="293"/>
      <c r="AP216" s="293"/>
      <c r="AQ216" s="293"/>
      <c r="AR216" s="293"/>
      <c r="AS216" s="293"/>
      <c r="AT216" s="293"/>
      <c r="AU216" s="293"/>
      <c r="AV216" s="292">
        <f t="shared" ref="AV216:AV221" si="121">SUM(AN216:AU216)</f>
        <v>195</v>
      </c>
      <c r="AW216" s="293"/>
      <c r="AX216" s="292">
        <f t="shared" si="113"/>
        <v>780</v>
      </c>
      <c r="AY216" s="137" t="str">
        <f t="shared" si="94"/>
        <v/>
      </c>
      <c r="BA216" s="143" t="str">
        <f t="shared" si="93"/>
        <v/>
      </c>
    </row>
    <row r="217" spans="1:53" ht="12">
      <c r="A217" s="288">
        <v>214</v>
      </c>
      <c r="B217" s="289" t="s">
        <v>1959</v>
      </c>
      <c r="C217" s="290" t="s">
        <v>14</v>
      </c>
      <c r="D217" s="290" t="s">
        <v>1982</v>
      </c>
      <c r="E217" s="291">
        <v>50</v>
      </c>
      <c r="F217" s="292"/>
      <c r="G217" s="292">
        <f t="shared" si="114"/>
        <v>150</v>
      </c>
      <c r="H217" s="293"/>
      <c r="I217" s="293"/>
      <c r="J217" s="293"/>
      <c r="K217" s="293"/>
      <c r="L217" s="293"/>
      <c r="M217" s="293"/>
      <c r="N217" s="293"/>
      <c r="O217" s="292">
        <f t="shared" si="115"/>
        <v>150</v>
      </c>
      <c r="P217" s="293"/>
      <c r="Q217" s="292">
        <f t="shared" si="110"/>
        <v>150</v>
      </c>
      <c r="R217" s="292">
        <f t="shared" si="116"/>
        <v>150</v>
      </c>
      <c r="S217" s="293"/>
      <c r="T217" s="293"/>
      <c r="U217" s="293"/>
      <c r="V217" s="293"/>
      <c r="W217" s="293"/>
      <c r="X217" s="293"/>
      <c r="Y217" s="293"/>
      <c r="Z217" s="292">
        <f t="shared" si="117"/>
        <v>150</v>
      </c>
      <c r="AA217" s="293"/>
      <c r="AB217" s="292">
        <f t="shared" si="111"/>
        <v>300</v>
      </c>
      <c r="AC217" s="292">
        <f t="shared" si="118"/>
        <v>150</v>
      </c>
      <c r="AD217" s="293"/>
      <c r="AE217" s="293"/>
      <c r="AF217" s="293"/>
      <c r="AG217" s="293"/>
      <c r="AH217" s="293"/>
      <c r="AI217" s="293"/>
      <c r="AJ217" s="293"/>
      <c r="AK217" s="292">
        <f t="shared" si="119"/>
        <v>150</v>
      </c>
      <c r="AL217" s="293"/>
      <c r="AM217" s="292">
        <f t="shared" si="112"/>
        <v>450</v>
      </c>
      <c r="AN217" s="292">
        <f t="shared" si="120"/>
        <v>150</v>
      </c>
      <c r="AO217" s="293"/>
      <c r="AP217" s="293"/>
      <c r="AQ217" s="293"/>
      <c r="AR217" s="293"/>
      <c r="AS217" s="293"/>
      <c r="AT217" s="293"/>
      <c r="AU217" s="293"/>
      <c r="AV217" s="292">
        <f t="shared" si="121"/>
        <v>150</v>
      </c>
      <c r="AW217" s="293"/>
      <c r="AX217" s="292">
        <f t="shared" si="113"/>
        <v>600</v>
      </c>
      <c r="AY217" s="137" t="str">
        <f t="shared" si="94"/>
        <v/>
      </c>
      <c r="BA217" s="143" t="str">
        <f t="shared" si="93"/>
        <v/>
      </c>
    </row>
    <row r="218" spans="1:53" ht="12">
      <c r="A218" s="288">
        <v>215</v>
      </c>
      <c r="B218" s="294" t="s">
        <v>1613</v>
      </c>
      <c r="C218" s="290" t="s">
        <v>14</v>
      </c>
      <c r="D218" s="290"/>
      <c r="E218" s="291">
        <v>195</v>
      </c>
      <c r="F218" s="292">
        <v>585</v>
      </c>
      <c r="G218" s="292">
        <f t="shared" si="114"/>
        <v>585</v>
      </c>
      <c r="H218" s="293"/>
      <c r="I218" s="293"/>
      <c r="J218" s="293"/>
      <c r="K218" s="293"/>
      <c r="L218" s="293"/>
      <c r="M218" s="293"/>
      <c r="N218" s="293"/>
      <c r="O218" s="292">
        <f t="shared" si="115"/>
        <v>585</v>
      </c>
      <c r="P218" s="293">
        <v>585</v>
      </c>
      <c r="Q218" s="292">
        <f t="shared" si="110"/>
        <v>585</v>
      </c>
      <c r="R218" s="292">
        <f t="shared" si="116"/>
        <v>585</v>
      </c>
      <c r="S218" s="293"/>
      <c r="T218" s="293"/>
      <c r="U218" s="293"/>
      <c r="V218" s="293"/>
      <c r="W218" s="293"/>
      <c r="X218" s="293"/>
      <c r="Y218" s="293"/>
      <c r="Z218" s="292">
        <f t="shared" si="117"/>
        <v>585</v>
      </c>
      <c r="AA218" s="293">
        <v>1755</v>
      </c>
      <c r="AB218" s="292">
        <f t="shared" si="111"/>
        <v>-585</v>
      </c>
      <c r="AC218" s="292">
        <f t="shared" si="118"/>
        <v>585</v>
      </c>
      <c r="AD218" s="293"/>
      <c r="AE218" s="293"/>
      <c r="AF218" s="293"/>
      <c r="AG218" s="293"/>
      <c r="AH218" s="293"/>
      <c r="AI218" s="293"/>
      <c r="AJ218" s="293"/>
      <c r="AK218" s="292">
        <f t="shared" si="119"/>
        <v>585</v>
      </c>
      <c r="AL218" s="293"/>
      <c r="AM218" s="292">
        <f t="shared" si="112"/>
        <v>0</v>
      </c>
      <c r="AN218" s="292">
        <f t="shared" si="120"/>
        <v>585</v>
      </c>
      <c r="AO218" s="293"/>
      <c r="AP218" s="293"/>
      <c r="AQ218" s="293"/>
      <c r="AR218" s="293"/>
      <c r="AS218" s="293"/>
      <c r="AT218" s="293"/>
      <c r="AU218" s="293"/>
      <c r="AV218" s="292">
        <f t="shared" si="121"/>
        <v>585</v>
      </c>
      <c r="AW218" s="293">
        <v>585</v>
      </c>
      <c r="AX218" s="292">
        <f t="shared" si="113"/>
        <v>0</v>
      </c>
      <c r="AY218" s="137" t="str">
        <f t="shared" si="94"/>
        <v>*</v>
      </c>
      <c r="BA218" s="143" t="str">
        <f t="shared" si="93"/>
        <v/>
      </c>
    </row>
    <row r="219" spans="1:53" ht="12">
      <c r="A219" s="288">
        <v>216</v>
      </c>
      <c r="B219" s="289" t="s">
        <v>2011</v>
      </c>
      <c r="C219" s="290" t="s">
        <v>14</v>
      </c>
      <c r="D219" s="290" t="s">
        <v>396</v>
      </c>
      <c r="E219" s="291">
        <v>240</v>
      </c>
      <c r="F219" s="292">
        <v>0</v>
      </c>
      <c r="G219" s="292">
        <f t="shared" si="114"/>
        <v>720</v>
      </c>
      <c r="H219" s="293"/>
      <c r="I219" s="293"/>
      <c r="J219" s="293"/>
      <c r="K219" s="293"/>
      <c r="L219" s="293"/>
      <c r="M219" s="293"/>
      <c r="N219" s="293"/>
      <c r="O219" s="292">
        <f t="shared" si="115"/>
        <v>720</v>
      </c>
      <c r="P219" s="293"/>
      <c r="Q219" s="292">
        <f t="shared" si="110"/>
        <v>720</v>
      </c>
      <c r="R219" s="292">
        <f t="shared" si="116"/>
        <v>720</v>
      </c>
      <c r="S219" s="293"/>
      <c r="T219" s="293"/>
      <c r="U219" s="293"/>
      <c r="V219" s="293"/>
      <c r="W219" s="293"/>
      <c r="X219" s="293"/>
      <c r="Y219" s="293"/>
      <c r="Z219" s="292">
        <f t="shared" si="117"/>
        <v>720</v>
      </c>
      <c r="AA219" s="293"/>
      <c r="AB219" s="292">
        <f t="shared" si="111"/>
        <v>1440</v>
      </c>
      <c r="AC219" s="292">
        <f t="shared" si="118"/>
        <v>720</v>
      </c>
      <c r="AD219" s="293"/>
      <c r="AE219" s="293"/>
      <c r="AF219" s="293"/>
      <c r="AG219" s="293"/>
      <c r="AH219" s="293"/>
      <c r="AI219" s="293"/>
      <c r="AJ219" s="293"/>
      <c r="AK219" s="292">
        <f t="shared" si="119"/>
        <v>720</v>
      </c>
      <c r="AL219" s="293">
        <v>2880</v>
      </c>
      <c r="AM219" s="292">
        <f t="shared" si="112"/>
        <v>-720</v>
      </c>
      <c r="AN219" s="292">
        <f t="shared" si="120"/>
        <v>720</v>
      </c>
      <c r="AO219" s="293"/>
      <c r="AP219" s="293"/>
      <c r="AQ219" s="293"/>
      <c r="AR219" s="293"/>
      <c r="AS219" s="293"/>
      <c r="AT219" s="293"/>
      <c r="AU219" s="293"/>
      <c r="AV219" s="292">
        <f t="shared" si="121"/>
        <v>720</v>
      </c>
      <c r="AW219" s="293"/>
      <c r="AX219" s="292">
        <f t="shared" si="113"/>
        <v>0</v>
      </c>
      <c r="BA219" s="143" t="str">
        <f t="shared" si="93"/>
        <v/>
      </c>
    </row>
    <row r="220" spans="1:53" ht="12">
      <c r="A220" s="288">
        <v>217</v>
      </c>
      <c r="B220" s="294" t="s">
        <v>985</v>
      </c>
      <c r="C220" s="290" t="s">
        <v>14</v>
      </c>
      <c r="D220" s="290" t="s">
        <v>967</v>
      </c>
      <c r="E220" s="291">
        <v>175</v>
      </c>
      <c r="F220" s="292">
        <v>0</v>
      </c>
      <c r="G220" s="292">
        <f t="shared" si="114"/>
        <v>525</v>
      </c>
      <c r="H220" s="293"/>
      <c r="I220" s="293"/>
      <c r="J220" s="293"/>
      <c r="K220" s="293"/>
      <c r="L220" s="293"/>
      <c r="M220" s="293"/>
      <c r="N220" s="293"/>
      <c r="O220" s="292">
        <f t="shared" si="115"/>
        <v>525</v>
      </c>
      <c r="P220" s="293">
        <v>525</v>
      </c>
      <c r="Q220" s="292">
        <f t="shared" si="110"/>
        <v>0</v>
      </c>
      <c r="R220" s="292">
        <f t="shared" si="116"/>
        <v>525</v>
      </c>
      <c r="S220" s="293"/>
      <c r="T220" s="293"/>
      <c r="U220" s="293"/>
      <c r="V220" s="293"/>
      <c r="W220" s="293">
        <v>100</v>
      </c>
      <c r="X220" s="293"/>
      <c r="Y220" s="293"/>
      <c r="Z220" s="292">
        <f t="shared" si="117"/>
        <v>625</v>
      </c>
      <c r="AA220" s="293">
        <v>625</v>
      </c>
      <c r="AB220" s="292">
        <f t="shared" si="111"/>
        <v>0</v>
      </c>
      <c r="AC220" s="292">
        <f t="shared" si="118"/>
        <v>525</v>
      </c>
      <c r="AD220" s="293"/>
      <c r="AE220" s="293"/>
      <c r="AF220" s="293"/>
      <c r="AG220" s="293"/>
      <c r="AH220" s="293"/>
      <c r="AI220" s="293"/>
      <c r="AJ220" s="293"/>
      <c r="AK220" s="292">
        <f t="shared" si="119"/>
        <v>525</v>
      </c>
      <c r="AL220" s="293">
        <v>525</v>
      </c>
      <c r="AM220" s="292">
        <f t="shared" si="112"/>
        <v>0</v>
      </c>
      <c r="AN220" s="292">
        <f t="shared" si="120"/>
        <v>525</v>
      </c>
      <c r="AO220" s="293"/>
      <c r="AP220" s="293"/>
      <c r="AQ220" s="293"/>
      <c r="AR220" s="293"/>
      <c r="AS220" s="293"/>
      <c r="AT220" s="293"/>
      <c r="AU220" s="293"/>
      <c r="AV220" s="292">
        <f t="shared" si="121"/>
        <v>525</v>
      </c>
      <c r="AW220" s="293"/>
      <c r="AX220" s="292">
        <f t="shared" si="113"/>
        <v>525</v>
      </c>
      <c r="AY220" s="137" t="str">
        <f t="shared" si="94"/>
        <v/>
      </c>
      <c r="BA220" s="143" t="str">
        <f t="shared" si="93"/>
        <v/>
      </c>
    </row>
    <row r="221" spans="1:53" ht="12">
      <c r="A221" s="288">
        <v>218</v>
      </c>
      <c r="B221" s="289" t="s">
        <v>1511</v>
      </c>
      <c r="C221" s="290" t="s">
        <v>14</v>
      </c>
      <c r="D221" s="290" t="s">
        <v>885</v>
      </c>
      <c r="E221" s="291">
        <v>65</v>
      </c>
      <c r="F221" s="292">
        <v>0</v>
      </c>
      <c r="G221" s="292">
        <f t="shared" si="114"/>
        <v>195</v>
      </c>
      <c r="H221" s="293"/>
      <c r="I221" s="293"/>
      <c r="J221" s="293"/>
      <c r="K221" s="293"/>
      <c r="L221" s="293"/>
      <c r="M221" s="293"/>
      <c r="N221" s="293"/>
      <c r="O221" s="292">
        <f t="shared" si="115"/>
        <v>195</v>
      </c>
      <c r="P221" s="293">
        <v>880</v>
      </c>
      <c r="Q221" s="292">
        <f t="shared" si="110"/>
        <v>-685</v>
      </c>
      <c r="R221" s="292">
        <f t="shared" si="116"/>
        <v>195</v>
      </c>
      <c r="S221" s="293"/>
      <c r="T221" s="293"/>
      <c r="U221" s="293"/>
      <c r="V221" s="293"/>
      <c r="W221" s="293">
        <v>100</v>
      </c>
      <c r="X221" s="293"/>
      <c r="Y221" s="293"/>
      <c r="Z221" s="292">
        <f t="shared" si="117"/>
        <v>295</v>
      </c>
      <c r="AA221" s="293"/>
      <c r="AB221" s="292">
        <f t="shared" si="111"/>
        <v>-390</v>
      </c>
      <c r="AC221" s="292">
        <f t="shared" si="118"/>
        <v>195</v>
      </c>
      <c r="AD221" s="293"/>
      <c r="AE221" s="293"/>
      <c r="AF221" s="293"/>
      <c r="AG221" s="293"/>
      <c r="AH221" s="293"/>
      <c r="AI221" s="293"/>
      <c r="AJ221" s="293"/>
      <c r="AK221" s="292">
        <f t="shared" si="119"/>
        <v>195</v>
      </c>
      <c r="AL221" s="293"/>
      <c r="AM221" s="292">
        <f t="shared" si="112"/>
        <v>-195</v>
      </c>
      <c r="AN221" s="292">
        <f t="shared" si="120"/>
        <v>195</v>
      </c>
      <c r="AO221" s="293"/>
      <c r="AP221" s="293"/>
      <c r="AQ221" s="293"/>
      <c r="AR221" s="293"/>
      <c r="AS221" s="293"/>
      <c r="AT221" s="293"/>
      <c r="AU221" s="293"/>
      <c r="AV221" s="292">
        <f t="shared" si="121"/>
        <v>195</v>
      </c>
      <c r="AW221" s="293"/>
      <c r="AX221" s="292">
        <f t="shared" si="113"/>
        <v>0</v>
      </c>
      <c r="AY221" s="137" t="str">
        <f t="shared" si="94"/>
        <v>*</v>
      </c>
      <c r="BA221" s="143" t="str">
        <f t="shared" si="93"/>
        <v/>
      </c>
    </row>
    <row r="222" spans="1:53" ht="12">
      <c r="A222" s="288">
        <v>219</v>
      </c>
      <c r="B222" s="414" t="s">
        <v>1374</v>
      </c>
      <c r="C222" s="297" t="s">
        <v>30</v>
      </c>
      <c r="D222" s="297" t="s">
        <v>838</v>
      </c>
      <c r="E222" s="404"/>
      <c r="F222" s="299"/>
      <c r="G222" s="299"/>
      <c r="H222" s="300"/>
      <c r="I222" s="300"/>
      <c r="J222" s="300"/>
      <c r="K222" s="300"/>
      <c r="L222" s="300"/>
      <c r="M222" s="300"/>
      <c r="N222" s="300"/>
      <c r="O222" s="299"/>
      <c r="P222" s="300"/>
      <c r="Q222" s="299"/>
      <c r="R222" s="299"/>
      <c r="S222" s="300"/>
      <c r="T222" s="300"/>
      <c r="U222" s="300"/>
      <c r="V222" s="300"/>
      <c r="W222" s="300"/>
      <c r="X222" s="300"/>
      <c r="Y222" s="300"/>
      <c r="Z222" s="299"/>
      <c r="AA222" s="300"/>
      <c r="AB222" s="299"/>
      <c r="AC222" s="299"/>
      <c r="AD222" s="300"/>
      <c r="AE222" s="300"/>
      <c r="AF222" s="300"/>
      <c r="AG222" s="300"/>
      <c r="AH222" s="300"/>
      <c r="AI222" s="300"/>
      <c r="AJ222" s="300"/>
      <c r="AK222" s="299"/>
      <c r="AL222" s="300"/>
      <c r="AM222" s="299"/>
      <c r="AN222" s="299"/>
      <c r="AO222" s="300"/>
      <c r="AP222" s="300"/>
      <c r="AQ222" s="300"/>
      <c r="AR222" s="300"/>
      <c r="AS222" s="300"/>
      <c r="AT222" s="300"/>
      <c r="AU222" s="300"/>
      <c r="AV222" s="299"/>
      <c r="AW222" s="300"/>
      <c r="AX222" s="299"/>
      <c r="AY222" s="137" t="str">
        <f t="shared" si="94"/>
        <v>*</v>
      </c>
      <c r="BA222" s="143" t="str">
        <f t="shared" si="93"/>
        <v/>
      </c>
    </row>
    <row r="223" spans="1:53" ht="12">
      <c r="A223" s="288">
        <v>220</v>
      </c>
      <c r="B223" s="294" t="s">
        <v>397</v>
      </c>
      <c r="C223" s="290" t="s">
        <v>10</v>
      </c>
      <c r="D223" s="290" t="s">
        <v>399</v>
      </c>
      <c r="E223" s="295">
        <v>365</v>
      </c>
      <c r="F223" s="292"/>
      <c r="G223" s="292">
        <f>E223*3</f>
        <v>1095</v>
      </c>
      <c r="H223" s="293"/>
      <c r="I223" s="293"/>
      <c r="J223" s="293"/>
      <c r="K223" s="293"/>
      <c r="L223" s="293"/>
      <c r="M223" s="293"/>
      <c r="N223" s="293"/>
      <c r="O223" s="292">
        <f>SUM(G223:N223)</f>
        <v>1095</v>
      </c>
      <c r="P223" s="293">
        <v>1095</v>
      </c>
      <c r="Q223" s="292">
        <f>F223+O223-P223</f>
        <v>0</v>
      </c>
      <c r="R223" s="292">
        <f>E223*3</f>
        <v>1095</v>
      </c>
      <c r="S223" s="293"/>
      <c r="T223" s="293"/>
      <c r="U223" s="293"/>
      <c r="V223" s="293"/>
      <c r="W223" s="293"/>
      <c r="X223" s="293"/>
      <c r="Y223" s="293"/>
      <c r="Z223" s="292">
        <f>SUM(R223:Y223)</f>
        <v>1095</v>
      </c>
      <c r="AA223" s="293">
        <v>1095</v>
      </c>
      <c r="AB223" s="292">
        <f>Q223+Z223-AA223</f>
        <v>0</v>
      </c>
      <c r="AC223" s="292">
        <f>$E223*3</f>
        <v>1095</v>
      </c>
      <c r="AD223" s="293"/>
      <c r="AE223" s="293"/>
      <c r="AF223" s="293"/>
      <c r="AG223" s="293"/>
      <c r="AH223" s="293"/>
      <c r="AI223" s="293"/>
      <c r="AJ223" s="293"/>
      <c r="AK223" s="292">
        <f>SUM(AC223:AJ223)</f>
        <v>1095</v>
      </c>
      <c r="AL223" s="293">
        <v>1095</v>
      </c>
      <c r="AM223" s="292">
        <f>AB223+AK223-AL223</f>
        <v>0</v>
      </c>
      <c r="AN223" s="292">
        <f>$E223*3</f>
        <v>1095</v>
      </c>
      <c r="AO223" s="293"/>
      <c r="AP223" s="293"/>
      <c r="AQ223" s="293"/>
      <c r="AR223" s="293"/>
      <c r="AS223" s="293"/>
      <c r="AT223" s="293"/>
      <c r="AU223" s="293"/>
      <c r="AV223" s="292">
        <f>SUM(AN223:AU223)</f>
        <v>1095</v>
      </c>
      <c r="AW223" s="293">
        <v>1095</v>
      </c>
      <c r="AX223" s="292">
        <f>AM223+AV223-AW223</f>
        <v>0</v>
      </c>
      <c r="BA223" s="143" t="str">
        <f t="shared" si="93"/>
        <v/>
      </c>
    </row>
    <row r="224" spans="1:53" ht="12">
      <c r="A224" s="288">
        <v>221</v>
      </c>
      <c r="B224" s="289" t="s">
        <v>400</v>
      </c>
      <c r="C224" s="290" t="s">
        <v>14</v>
      </c>
      <c r="D224" s="290" t="s">
        <v>839</v>
      </c>
      <c r="E224" s="291">
        <v>175</v>
      </c>
      <c r="F224" s="292">
        <v>0</v>
      </c>
      <c r="G224" s="292">
        <f>E224*3</f>
        <v>525</v>
      </c>
      <c r="H224" s="293"/>
      <c r="I224" s="293"/>
      <c r="J224" s="293"/>
      <c r="K224" s="293"/>
      <c r="L224" s="293"/>
      <c r="M224" s="293"/>
      <c r="N224" s="293"/>
      <c r="O224" s="292">
        <f>SUM(G224:N224)</f>
        <v>525</v>
      </c>
      <c r="P224" s="293">
        <v>525</v>
      </c>
      <c r="Q224" s="292">
        <f>F224+O224-P224</f>
        <v>0</v>
      </c>
      <c r="R224" s="292">
        <f>E224*3</f>
        <v>525</v>
      </c>
      <c r="S224" s="293"/>
      <c r="T224" s="293"/>
      <c r="U224" s="293"/>
      <c r="V224" s="293"/>
      <c r="W224" s="293">
        <v>100</v>
      </c>
      <c r="X224" s="293"/>
      <c r="Y224" s="293"/>
      <c r="Z224" s="292">
        <f>SUM(R224:Y224)</f>
        <v>625</v>
      </c>
      <c r="AA224" s="293">
        <v>625</v>
      </c>
      <c r="AB224" s="292">
        <f>Q224+Z224-AA224</f>
        <v>0</v>
      </c>
      <c r="AC224" s="292">
        <f>$E224*3</f>
        <v>525</v>
      </c>
      <c r="AD224" s="293"/>
      <c r="AE224" s="293">
        <v>148</v>
      </c>
      <c r="AF224" s="293"/>
      <c r="AG224" s="293"/>
      <c r="AH224" s="293"/>
      <c r="AI224" s="293"/>
      <c r="AJ224" s="293"/>
      <c r="AK224" s="292">
        <f>SUM(AC224:AJ224)</f>
        <v>673</v>
      </c>
      <c r="AL224" s="293"/>
      <c r="AM224" s="292">
        <f>AB224+AK224-AL224</f>
        <v>673</v>
      </c>
      <c r="AN224" s="292">
        <f>$E224*3</f>
        <v>525</v>
      </c>
      <c r="AO224" s="293"/>
      <c r="AP224" s="293"/>
      <c r="AQ224" s="293"/>
      <c r="AR224" s="293"/>
      <c r="AS224" s="293"/>
      <c r="AT224" s="293"/>
      <c r="AU224" s="293"/>
      <c r="AV224" s="292">
        <f>SUM(AN224:AU224)</f>
        <v>525</v>
      </c>
      <c r="AW224" s="293">
        <v>1050</v>
      </c>
      <c r="AX224" s="292">
        <f>AM224+AV224-AW224</f>
        <v>148</v>
      </c>
      <c r="AY224" s="137" t="str">
        <f t="shared" si="94"/>
        <v/>
      </c>
      <c r="BA224" s="143" t="str">
        <f t="shared" si="93"/>
        <v/>
      </c>
    </row>
    <row r="225" spans="1:53" ht="12">
      <c r="A225" s="288">
        <v>222</v>
      </c>
      <c r="B225" s="289" t="s">
        <v>1397</v>
      </c>
      <c r="C225" s="290" t="s">
        <v>23</v>
      </c>
      <c r="D225" s="290"/>
      <c r="E225" s="291">
        <v>300</v>
      </c>
      <c r="F225" s="292">
        <v>-80</v>
      </c>
      <c r="G225" s="292">
        <f>E225*3</f>
        <v>900</v>
      </c>
      <c r="H225" s="293"/>
      <c r="I225" s="293"/>
      <c r="J225" s="293"/>
      <c r="K225" s="293"/>
      <c r="L225" s="293"/>
      <c r="M225" s="293"/>
      <c r="N225" s="293"/>
      <c r="O225" s="292">
        <f>SUM(G225:N225)</f>
        <v>900</v>
      </c>
      <c r="P225" s="293">
        <v>820</v>
      </c>
      <c r="Q225" s="292">
        <f>F225+O225-P225</f>
        <v>0</v>
      </c>
      <c r="R225" s="292">
        <f>E225*3</f>
        <v>900</v>
      </c>
      <c r="S225" s="293"/>
      <c r="T225" s="293"/>
      <c r="U225" s="293"/>
      <c r="V225" s="293"/>
      <c r="W225" s="293">
        <v>100</v>
      </c>
      <c r="X225" s="293"/>
      <c r="Y225" s="293"/>
      <c r="Z225" s="292">
        <f>SUM(R225:Y225)</f>
        <v>1000</v>
      </c>
      <c r="AA225" s="293">
        <v>1000</v>
      </c>
      <c r="AB225" s="292">
        <f>Q225+Z225-AA225</f>
        <v>0</v>
      </c>
      <c r="AC225" s="292">
        <f>$E225*3</f>
        <v>900</v>
      </c>
      <c r="AD225" s="293"/>
      <c r="AE225" s="293"/>
      <c r="AF225" s="293"/>
      <c r="AG225" s="293"/>
      <c r="AH225" s="293"/>
      <c r="AI225" s="293"/>
      <c r="AJ225" s="293"/>
      <c r="AK225" s="292">
        <f>SUM(AC225:AJ225)</f>
        <v>900</v>
      </c>
      <c r="AL225" s="293">
        <v>900</v>
      </c>
      <c r="AM225" s="292">
        <f>AB225+AK225-AL225</f>
        <v>0</v>
      </c>
      <c r="AN225" s="292">
        <f>$E225*3</f>
        <v>900</v>
      </c>
      <c r="AO225" s="293"/>
      <c r="AP225" s="293"/>
      <c r="AQ225" s="293"/>
      <c r="AR225" s="293"/>
      <c r="AS225" s="293"/>
      <c r="AT225" s="293"/>
      <c r="AU225" s="293"/>
      <c r="AV225" s="292">
        <f>SUM(AN225:AU225)</f>
        <v>900</v>
      </c>
      <c r="AW225" s="293">
        <v>900</v>
      </c>
      <c r="AX225" s="292">
        <f>AM225+AV225-AW225</f>
        <v>0</v>
      </c>
      <c r="BA225" s="143" t="str">
        <f t="shared" si="93"/>
        <v/>
      </c>
    </row>
    <row r="226" spans="1:53" ht="12">
      <c r="A226" s="288">
        <v>223</v>
      </c>
      <c r="B226" s="289" t="s">
        <v>402</v>
      </c>
      <c r="C226" s="290" t="s">
        <v>14</v>
      </c>
      <c r="D226" s="290" t="s">
        <v>404</v>
      </c>
      <c r="E226" s="291">
        <v>200</v>
      </c>
      <c r="F226" s="292">
        <v>650</v>
      </c>
      <c r="G226" s="292">
        <f>E226*3</f>
        <v>600</v>
      </c>
      <c r="H226" s="293">
        <v>50</v>
      </c>
      <c r="I226" s="293"/>
      <c r="J226" s="293"/>
      <c r="K226" s="293"/>
      <c r="L226" s="293"/>
      <c r="M226" s="293"/>
      <c r="N226" s="293"/>
      <c r="O226" s="292">
        <f>SUM(G226:N226)</f>
        <v>650</v>
      </c>
      <c r="P226" s="293">
        <v>2800</v>
      </c>
      <c r="Q226" s="292">
        <f>F226+O226-P226</f>
        <v>-1500</v>
      </c>
      <c r="R226" s="292">
        <f>E226*3</f>
        <v>600</v>
      </c>
      <c r="S226" s="293"/>
      <c r="T226" s="293"/>
      <c r="U226" s="293"/>
      <c r="V226" s="293"/>
      <c r="W226" s="293">
        <v>100</v>
      </c>
      <c r="X226" s="293">
        <v>800</v>
      </c>
      <c r="Y226" s="293"/>
      <c r="Z226" s="292">
        <f>SUM(R226:Y226)</f>
        <v>1500</v>
      </c>
      <c r="AA226" s="293"/>
      <c r="AB226" s="292">
        <f>Q226+Z226-AA226</f>
        <v>0</v>
      </c>
      <c r="AC226" s="292">
        <f>$E226*3</f>
        <v>600</v>
      </c>
      <c r="AD226" s="293">
        <v>50</v>
      </c>
      <c r="AE226" s="293"/>
      <c r="AF226" s="293"/>
      <c r="AG226" s="293"/>
      <c r="AH226" s="293"/>
      <c r="AI226" s="293"/>
      <c r="AJ226" s="293"/>
      <c r="AK226" s="292">
        <f>SUM(AC226:AJ226)</f>
        <v>650</v>
      </c>
      <c r="AL226" s="293"/>
      <c r="AM226" s="292">
        <f>AB226+AK226-AL226</f>
        <v>650</v>
      </c>
      <c r="AN226" s="292">
        <f>$E226*3</f>
        <v>600</v>
      </c>
      <c r="AO226" s="293"/>
      <c r="AP226" s="293"/>
      <c r="AQ226" s="293"/>
      <c r="AR226" s="293"/>
      <c r="AS226" s="293"/>
      <c r="AT226" s="293"/>
      <c r="AU226" s="293"/>
      <c r="AV226" s="292">
        <f>SUM(AN226:AU226)</f>
        <v>600</v>
      </c>
      <c r="AW226" s="293">
        <v>1300</v>
      </c>
      <c r="AX226" s="292">
        <f>AM226+AV226-AW226</f>
        <v>-50</v>
      </c>
      <c r="AY226" s="137" t="str">
        <f t="shared" si="94"/>
        <v/>
      </c>
      <c r="BA226" s="143" t="str">
        <f t="shared" si="93"/>
        <v/>
      </c>
    </row>
    <row r="227" spans="1:53" ht="12">
      <c r="A227" s="288">
        <v>224</v>
      </c>
      <c r="B227" s="289" t="s">
        <v>872</v>
      </c>
      <c r="C227" s="290" t="s">
        <v>14</v>
      </c>
      <c r="D227" s="290" t="s">
        <v>873</v>
      </c>
      <c r="E227" s="291">
        <v>50</v>
      </c>
      <c r="F227" s="292">
        <v>-250</v>
      </c>
      <c r="G227" s="292">
        <f>E227*3</f>
        <v>150</v>
      </c>
      <c r="H227" s="293"/>
      <c r="I227" s="293"/>
      <c r="J227" s="293"/>
      <c r="K227" s="293"/>
      <c r="L227" s="293"/>
      <c r="M227" s="293"/>
      <c r="N227" s="293"/>
      <c r="O227" s="292">
        <f>SUM(G227:N227)</f>
        <v>150</v>
      </c>
      <c r="P227" s="293"/>
      <c r="Q227" s="292">
        <f>F227+O227-P227</f>
        <v>-100</v>
      </c>
      <c r="R227" s="292">
        <f>E227*3</f>
        <v>150</v>
      </c>
      <c r="S227" s="293"/>
      <c r="T227" s="293">
        <v>111</v>
      </c>
      <c r="U227" s="293"/>
      <c r="V227" s="293"/>
      <c r="W227" s="293">
        <v>100</v>
      </c>
      <c r="X227" s="293"/>
      <c r="Y227" s="293"/>
      <c r="Z227" s="292">
        <f>SUM(R227:Y227)</f>
        <v>361</v>
      </c>
      <c r="AA227" s="293">
        <v>561</v>
      </c>
      <c r="AB227" s="292">
        <f>Q227+Z227-AA227</f>
        <v>-300</v>
      </c>
      <c r="AC227" s="292">
        <f>$E227*3</f>
        <v>150</v>
      </c>
      <c r="AD227" s="293"/>
      <c r="AE227" s="293"/>
      <c r="AF227" s="293"/>
      <c r="AG227" s="293"/>
      <c r="AH227" s="293"/>
      <c r="AI227" s="293"/>
      <c r="AJ227" s="293"/>
      <c r="AK227" s="292">
        <f>SUM(AC227:AJ227)</f>
        <v>150</v>
      </c>
      <c r="AL227" s="293"/>
      <c r="AM227" s="292">
        <f>AB227+AK227-AL227</f>
        <v>-150</v>
      </c>
      <c r="AN227" s="292">
        <f>$E227*3</f>
        <v>150</v>
      </c>
      <c r="AO227" s="293"/>
      <c r="AP227" s="293"/>
      <c r="AQ227" s="293"/>
      <c r="AR227" s="293"/>
      <c r="AS227" s="293"/>
      <c r="AT227" s="293"/>
      <c r="AU227" s="293"/>
      <c r="AV227" s="292">
        <f>SUM(AN227:AU227)</f>
        <v>150</v>
      </c>
      <c r="AW227" s="293"/>
      <c r="AX227" s="292">
        <f>AM227+AV227-AW227</f>
        <v>0</v>
      </c>
      <c r="AY227" s="137" t="str">
        <f t="shared" si="94"/>
        <v>*</v>
      </c>
      <c r="BA227" s="143" t="str">
        <f t="shared" si="93"/>
        <v/>
      </c>
    </row>
    <row r="228" spans="1:53" ht="12">
      <c r="A228" s="288">
        <v>225</v>
      </c>
      <c r="B228" s="296" t="s">
        <v>1724</v>
      </c>
      <c r="C228" s="297" t="s">
        <v>1709</v>
      </c>
      <c r="D228" s="297" t="s">
        <v>411</v>
      </c>
      <c r="E228" s="298"/>
      <c r="F228" s="299"/>
      <c r="G228" s="299"/>
      <c r="H228" s="300"/>
      <c r="I228" s="300"/>
      <c r="J228" s="300"/>
      <c r="K228" s="300"/>
      <c r="L228" s="300"/>
      <c r="M228" s="300"/>
      <c r="N228" s="300"/>
      <c r="O228" s="299"/>
      <c r="P228" s="300"/>
      <c r="Q228" s="299"/>
      <c r="R228" s="299"/>
      <c r="S228" s="300"/>
      <c r="T228" s="300"/>
      <c r="U228" s="300"/>
      <c r="V228" s="300"/>
      <c r="W228" s="300"/>
      <c r="X228" s="300"/>
      <c r="Y228" s="300"/>
      <c r="Z228" s="299"/>
      <c r="AA228" s="300"/>
      <c r="AB228" s="299"/>
      <c r="AC228" s="299"/>
      <c r="AD228" s="300"/>
      <c r="AE228" s="300"/>
      <c r="AF228" s="300"/>
      <c r="AG228" s="300"/>
      <c r="AH228" s="300"/>
      <c r="AI228" s="300"/>
      <c r="AJ228" s="300"/>
      <c r="AK228" s="299"/>
      <c r="AL228" s="300"/>
      <c r="AM228" s="299"/>
      <c r="AN228" s="299"/>
      <c r="AO228" s="300"/>
      <c r="AP228" s="300"/>
      <c r="AQ228" s="300"/>
      <c r="AR228" s="300"/>
      <c r="AS228" s="300"/>
      <c r="AT228" s="300"/>
      <c r="AU228" s="300"/>
      <c r="AV228" s="299"/>
      <c r="AW228" s="300"/>
      <c r="AX228" s="299"/>
      <c r="AY228" s="137" t="str">
        <f t="shared" si="94"/>
        <v>*</v>
      </c>
      <c r="BA228" s="143" t="str">
        <f t="shared" si="93"/>
        <v/>
      </c>
    </row>
    <row r="229" spans="1:53" ht="12">
      <c r="A229" s="288">
        <v>226</v>
      </c>
      <c r="B229" s="289" t="s">
        <v>1557</v>
      </c>
      <c r="C229" s="290" t="s">
        <v>23</v>
      </c>
      <c r="D229" s="290"/>
      <c r="E229" s="291">
        <v>100</v>
      </c>
      <c r="F229" s="292">
        <v>0</v>
      </c>
      <c r="G229" s="292">
        <f>E229*3</f>
        <v>300</v>
      </c>
      <c r="H229" s="293"/>
      <c r="I229" s="293"/>
      <c r="J229" s="293"/>
      <c r="K229" s="293"/>
      <c r="L229" s="293">
        <v>100</v>
      </c>
      <c r="M229" s="293">
        <v>800</v>
      </c>
      <c r="N229" s="293"/>
      <c r="O229" s="292">
        <f>SUM(G229:N229)</f>
        <v>1200</v>
      </c>
      <c r="P229" s="293">
        <v>1200</v>
      </c>
      <c r="Q229" s="292">
        <f>F229+O229-P229</f>
        <v>0</v>
      </c>
      <c r="R229" s="292">
        <f>E229*3</f>
        <v>300</v>
      </c>
      <c r="S229" s="293"/>
      <c r="T229" s="293"/>
      <c r="U229" s="293"/>
      <c r="V229" s="293"/>
      <c r="W229" s="293">
        <v>100</v>
      </c>
      <c r="X229" s="293">
        <v>1000</v>
      </c>
      <c r="Y229" s="293"/>
      <c r="Z229" s="292">
        <f>SUM(R229:Y229)</f>
        <v>1400</v>
      </c>
      <c r="AA229" s="293">
        <v>1400</v>
      </c>
      <c r="AB229" s="292">
        <f>Q229+Z229-AA229</f>
        <v>0</v>
      </c>
      <c r="AC229" s="292">
        <f>$E229*3</f>
        <v>300</v>
      </c>
      <c r="AD229" s="293"/>
      <c r="AE229" s="293">
        <v>207</v>
      </c>
      <c r="AF229" s="293"/>
      <c r="AG229" s="293"/>
      <c r="AH229" s="293"/>
      <c r="AI229" s="293">
        <v>1000</v>
      </c>
      <c r="AJ229" s="293"/>
      <c r="AK229" s="292">
        <f>SUM(AC229:AJ229)</f>
        <v>1507</v>
      </c>
      <c r="AL229" s="293">
        <v>1807</v>
      </c>
      <c r="AM229" s="292">
        <f>AB229+AK229-AL229</f>
        <v>-300</v>
      </c>
      <c r="AN229" s="292">
        <f>$E229*3</f>
        <v>300</v>
      </c>
      <c r="AO229" s="293"/>
      <c r="AP229" s="293"/>
      <c r="AQ229" s="293"/>
      <c r="AR229" s="293"/>
      <c r="AS229" s="293"/>
      <c r="AT229" s="293"/>
      <c r="AU229" s="293"/>
      <c r="AV229" s="292">
        <f>SUM(AN229:AU229)</f>
        <v>300</v>
      </c>
      <c r="AW229" s="293"/>
      <c r="AX229" s="292">
        <f>AM229+AV229-AW229</f>
        <v>0</v>
      </c>
      <c r="BA229" s="143" t="str">
        <f t="shared" si="93"/>
        <v/>
      </c>
    </row>
    <row r="230" spans="1:53" ht="12">
      <c r="A230" s="288">
        <v>227</v>
      </c>
      <c r="B230" s="289" t="s">
        <v>412</v>
      </c>
      <c r="C230" s="290" t="s">
        <v>23</v>
      </c>
      <c r="D230" s="290" t="s">
        <v>414</v>
      </c>
      <c r="E230" s="291">
        <v>95</v>
      </c>
      <c r="F230" s="292">
        <v>0</v>
      </c>
      <c r="G230" s="292">
        <f>E230*3</f>
        <v>285</v>
      </c>
      <c r="H230" s="293"/>
      <c r="I230" s="293"/>
      <c r="J230" s="293"/>
      <c r="K230" s="293"/>
      <c r="L230" s="293"/>
      <c r="M230" s="293"/>
      <c r="N230" s="293"/>
      <c r="O230" s="292">
        <f>SUM(G230:N230)</f>
        <v>285</v>
      </c>
      <c r="P230" s="293"/>
      <c r="Q230" s="292">
        <f>F230+O230-P230</f>
        <v>285</v>
      </c>
      <c r="R230" s="292">
        <f>E230*3</f>
        <v>285</v>
      </c>
      <c r="S230" s="293"/>
      <c r="T230" s="293"/>
      <c r="U230" s="293"/>
      <c r="V230" s="293"/>
      <c r="W230" s="293">
        <v>100</v>
      </c>
      <c r="X230" s="293"/>
      <c r="Y230" s="293"/>
      <c r="Z230" s="292">
        <f>SUM(R230:Y230)</f>
        <v>385</v>
      </c>
      <c r="AA230" s="293">
        <v>570</v>
      </c>
      <c r="AB230" s="292">
        <f>Q230+Z230-AA230</f>
        <v>100</v>
      </c>
      <c r="AC230" s="292">
        <f>$E230*3</f>
        <v>285</v>
      </c>
      <c r="AD230" s="293"/>
      <c r="AE230" s="293"/>
      <c r="AF230" s="293"/>
      <c r="AG230" s="293"/>
      <c r="AH230" s="293"/>
      <c r="AI230" s="293"/>
      <c r="AJ230" s="293"/>
      <c r="AK230" s="292">
        <f>SUM(AC230:AJ230)</f>
        <v>285</v>
      </c>
      <c r="AL230" s="293">
        <v>285</v>
      </c>
      <c r="AM230" s="292">
        <f>AB230+AK230-AL230</f>
        <v>100</v>
      </c>
      <c r="AN230" s="292">
        <f>$E230*3</f>
        <v>285</v>
      </c>
      <c r="AO230" s="293"/>
      <c r="AP230" s="293"/>
      <c r="AQ230" s="293"/>
      <c r="AR230" s="293"/>
      <c r="AS230" s="293"/>
      <c r="AT230" s="293"/>
      <c r="AU230" s="293"/>
      <c r="AV230" s="292">
        <f>SUM(AN230:AU230)</f>
        <v>285</v>
      </c>
      <c r="AW230" s="293"/>
      <c r="AX230" s="292">
        <f>AM230+AV230-AW230</f>
        <v>385</v>
      </c>
      <c r="AY230" s="137" t="str">
        <f t="shared" si="94"/>
        <v/>
      </c>
      <c r="BA230" s="143" t="str">
        <f t="shared" si="93"/>
        <v/>
      </c>
    </row>
    <row r="231" spans="1:53" ht="12">
      <c r="A231" s="288">
        <v>228</v>
      </c>
      <c r="B231" s="414" t="s">
        <v>1319</v>
      </c>
      <c r="C231" s="297" t="s">
        <v>30</v>
      </c>
      <c r="D231" s="297" t="s">
        <v>417</v>
      </c>
      <c r="E231" s="404"/>
      <c r="F231" s="299"/>
      <c r="G231" s="299"/>
      <c r="H231" s="300"/>
      <c r="I231" s="300"/>
      <c r="J231" s="300"/>
      <c r="K231" s="300"/>
      <c r="L231" s="300"/>
      <c r="M231" s="300"/>
      <c r="N231" s="300"/>
      <c r="O231" s="299"/>
      <c r="P231" s="300"/>
      <c r="Q231" s="299"/>
      <c r="R231" s="299"/>
      <c r="S231" s="300"/>
      <c r="T231" s="300"/>
      <c r="U231" s="300"/>
      <c r="V231" s="300"/>
      <c r="W231" s="300"/>
      <c r="X231" s="300"/>
      <c r="Y231" s="300"/>
      <c r="Z231" s="299"/>
      <c r="AA231" s="300"/>
      <c r="AB231" s="299"/>
      <c r="AC231" s="299"/>
      <c r="AD231" s="300"/>
      <c r="AE231" s="300"/>
      <c r="AF231" s="300"/>
      <c r="AG231" s="300"/>
      <c r="AH231" s="300"/>
      <c r="AI231" s="300"/>
      <c r="AJ231" s="300"/>
      <c r="AK231" s="299"/>
      <c r="AL231" s="300"/>
      <c r="AM231" s="299"/>
      <c r="AN231" s="299"/>
      <c r="AO231" s="300"/>
      <c r="AP231" s="300"/>
      <c r="AQ231" s="300"/>
      <c r="AR231" s="300"/>
      <c r="AS231" s="300"/>
      <c r="AT231" s="300"/>
      <c r="AU231" s="300"/>
      <c r="AV231" s="299"/>
      <c r="AW231" s="300"/>
      <c r="AX231" s="299"/>
      <c r="BA231" s="143" t="str">
        <f t="shared" si="93"/>
        <v/>
      </c>
    </row>
    <row r="232" spans="1:53" ht="12">
      <c r="A232" s="288">
        <v>229</v>
      </c>
      <c r="B232" s="289" t="s">
        <v>1574</v>
      </c>
      <c r="C232" s="290" t="s">
        <v>23</v>
      </c>
      <c r="D232" s="290"/>
      <c r="E232" s="291">
        <v>280</v>
      </c>
      <c r="F232" s="292">
        <v>200</v>
      </c>
      <c r="G232" s="292">
        <f t="shared" ref="G232:G238" si="122">E232*3</f>
        <v>840</v>
      </c>
      <c r="H232" s="293"/>
      <c r="I232" s="293">
        <v>100</v>
      </c>
      <c r="J232" s="293">
        <v>977</v>
      </c>
      <c r="K232" s="293"/>
      <c r="L232" s="293">
        <v>100</v>
      </c>
      <c r="M232" s="293"/>
      <c r="N232" s="293"/>
      <c r="O232" s="292">
        <f t="shared" ref="O232:O265" si="123">SUM(G232:N232)</f>
        <v>2017</v>
      </c>
      <c r="P232" s="293">
        <v>2217</v>
      </c>
      <c r="Q232" s="292">
        <f t="shared" ref="Q232:Q257" si="124">F232+O232-P232</f>
        <v>0</v>
      </c>
      <c r="R232" s="292">
        <f t="shared" ref="R232:R238" si="125">E232*3</f>
        <v>840</v>
      </c>
      <c r="S232" s="293"/>
      <c r="T232" s="293"/>
      <c r="U232" s="293"/>
      <c r="V232" s="293"/>
      <c r="W232" s="293"/>
      <c r="X232" s="293"/>
      <c r="Y232" s="293"/>
      <c r="Z232" s="292">
        <f t="shared" ref="Z232:Z265" si="126">SUM(R232:Y232)</f>
        <v>840</v>
      </c>
      <c r="AA232" s="293">
        <v>1680</v>
      </c>
      <c r="AB232" s="292">
        <f t="shared" ref="AB232:AB266" si="127">Q232+Z232-AA232</f>
        <v>-840</v>
      </c>
      <c r="AC232" s="292">
        <f t="shared" ref="AC232:AC245" si="128">$E232*3</f>
        <v>840</v>
      </c>
      <c r="AD232" s="293"/>
      <c r="AE232" s="293"/>
      <c r="AF232" s="293"/>
      <c r="AG232" s="293"/>
      <c r="AH232" s="293"/>
      <c r="AI232" s="293"/>
      <c r="AJ232" s="293"/>
      <c r="AK232" s="292">
        <f t="shared" ref="AK232:AK265" si="129">SUM(AC232:AJ232)</f>
        <v>840</v>
      </c>
      <c r="AL232" s="293">
        <v>840</v>
      </c>
      <c r="AM232" s="292">
        <f t="shared" ref="AM232:AM258" si="130">AB232+AK232-AL232</f>
        <v>-840</v>
      </c>
      <c r="AN232" s="292">
        <f t="shared" ref="AN232:AN241" si="131">$E232*3</f>
        <v>840</v>
      </c>
      <c r="AO232" s="293"/>
      <c r="AP232" s="293"/>
      <c r="AQ232" s="293"/>
      <c r="AR232" s="293"/>
      <c r="AS232" s="293"/>
      <c r="AT232" s="293"/>
      <c r="AU232" s="293"/>
      <c r="AV232" s="292">
        <f t="shared" ref="AV232:AV265" si="132">SUM(AN232:AU232)</f>
        <v>840</v>
      </c>
      <c r="AW232" s="293"/>
      <c r="AX232" s="292">
        <f t="shared" ref="AX232:AX257" si="133">AM232+AV232-AW232</f>
        <v>0</v>
      </c>
      <c r="AY232" s="137" t="str">
        <f t="shared" si="94"/>
        <v>*</v>
      </c>
      <c r="BA232" s="143" t="str">
        <f t="shared" si="93"/>
        <v/>
      </c>
    </row>
    <row r="233" spans="1:53" ht="12">
      <c r="A233" s="288">
        <v>230</v>
      </c>
      <c r="B233" s="294" t="s">
        <v>1614</v>
      </c>
      <c r="C233" s="290" t="s">
        <v>14</v>
      </c>
      <c r="D233" s="290"/>
      <c r="E233" s="295">
        <v>60</v>
      </c>
      <c r="F233" s="292">
        <v>-400</v>
      </c>
      <c r="G233" s="292">
        <f t="shared" si="122"/>
        <v>180</v>
      </c>
      <c r="H233" s="293"/>
      <c r="I233" s="293"/>
      <c r="J233" s="293"/>
      <c r="K233" s="293"/>
      <c r="L233" s="293"/>
      <c r="M233" s="293"/>
      <c r="N233" s="293"/>
      <c r="O233" s="292">
        <f t="shared" si="123"/>
        <v>180</v>
      </c>
      <c r="P233" s="293"/>
      <c r="Q233" s="292">
        <f t="shared" si="124"/>
        <v>-220</v>
      </c>
      <c r="R233" s="292">
        <f t="shared" si="125"/>
        <v>180</v>
      </c>
      <c r="S233" s="293"/>
      <c r="T233" s="293"/>
      <c r="U233" s="293"/>
      <c r="V233" s="293"/>
      <c r="W233" s="293"/>
      <c r="X233" s="293"/>
      <c r="Y233" s="293"/>
      <c r="Z233" s="292">
        <f t="shared" si="126"/>
        <v>180</v>
      </c>
      <c r="AA233" s="293"/>
      <c r="AB233" s="292">
        <f t="shared" si="127"/>
        <v>-40</v>
      </c>
      <c r="AC233" s="292">
        <f t="shared" si="128"/>
        <v>180</v>
      </c>
      <c r="AD233" s="293"/>
      <c r="AE233" s="293">
        <v>100</v>
      </c>
      <c r="AF233" s="293"/>
      <c r="AG233" s="293"/>
      <c r="AH233" s="293"/>
      <c r="AI233" s="293"/>
      <c r="AJ233" s="293"/>
      <c r="AK233" s="292">
        <f t="shared" si="129"/>
        <v>280</v>
      </c>
      <c r="AL233" s="293">
        <v>420</v>
      </c>
      <c r="AM233" s="292">
        <f t="shared" si="130"/>
        <v>-180</v>
      </c>
      <c r="AN233" s="292">
        <f t="shared" si="131"/>
        <v>180</v>
      </c>
      <c r="AO233" s="293"/>
      <c r="AP233" s="293">
        <v>100</v>
      </c>
      <c r="AQ233" s="293"/>
      <c r="AR233" s="293"/>
      <c r="AS233" s="293"/>
      <c r="AT233" s="293"/>
      <c r="AU233" s="293"/>
      <c r="AV233" s="292">
        <f t="shared" si="132"/>
        <v>280</v>
      </c>
      <c r="AW233" s="293"/>
      <c r="AX233" s="292">
        <f t="shared" si="133"/>
        <v>100</v>
      </c>
      <c r="AY233" s="137" t="str">
        <f t="shared" si="94"/>
        <v/>
      </c>
      <c r="BA233" s="143" t="str">
        <f t="shared" si="93"/>
        <v/>
      </c>
    </row>
    <row r="234" spans="1:53" ht="12">
      <c r="A234" s="288">
        <v>231</v>
      </c>
      <c r="B234" s="289" t="s">
        <v>1960</v>
      </c>
      <c r="C234" s="290" t="s">
        <v>14</v>
      </c>
      <c r="D234" s="290" t="s">
        <v>1983</v>
      </c>
      <c r="E234" s="291">
        <v>50</v>
      </c>
      <c r="F234" s="292"/>
      <c r="G234" s="292">
        <f t="shared" si="122"/>
        <v>150</v>
      </c>
      <c r="H234" s="293">
        <v>50</v>
      </c>
      <c r="I234" s="293"/>
      <c r="J234" s="293"/>
      <c r="K234" s="293"/>
      <c r="L234" s="293"/>
      <c r="M234" s="293"/>
      <c r="N234" s="293"/>
      <c r="O234" s="292">
        <f t="shared" si="123"/>
        <v>200</v>
      </c>
      <c r="P234" s="293">
        <v>650</v>
      </c>
      <c r="Q234" s="292">
        <f t="shared" si="124"/>
        <v>-450</v>
      </c>
      <c r="R234" s="292">
        <f t="shared" si="125"/>
        <v>150</v>
      </c>
      <c r="S234" s="293"/>
      <c r="T234" s="293"/>
      <c r="U234" s="293"/>
      <c r="V234" s="293"/>
      <c r="W234" s="293"/>
      <c r="X234" s="293"/>
      <c r="Y234" s="293"/>
      <c r="Z234" s="292">
        <f t="shared" si="126"/>
        <v>150</v>
      </c>
      <c r="AA234" s="293"/>
      <c r="AB234" s="292">
        <f t="shared" si="127"/>
        <v>-300</v>
      </c>
      <c r="AC234" s="292">
        <f t="shared" si="128"/>
        <v>150</v>
      </c>
      <c r="AD234" s="293"/>
      <c r="AE234" s="293"/>
      <c r="AF234" s="293"/>
      <c r="AG234" s="293"/>
      <c r="AH234" s="293"/>
      <c r="AI234" s="293"/>
      <c r="AJ234" s="293"/>
      <c r="AK234" s="292">
        <f t="shared" si="129"/>
        <v>150</v>
      </c>
      <c r="AL234" s="293"/>
      <c r="AM234" s="292">
        <f t="shared" si="130"/>
        <v>-150</v>
      </c>
      <c r="AN234" s="292">
        <f t="shared" si="131"/>
        <v>150</v>
      </c>
      <c r="AO234" s="293"/>
      <c r="AP234" s="293">
        <v>100</v>
      </c>
      <c r="AQ234" s="293"/>
      <c r="AR234" s="293"/>
      <c r="AS234" s="293"/>
      <c r="AT234" s="293"/>
      <c r="AU234" s="293"/>
      <c r="AV234" s="292">
        <f t="shared" si="132"/>
        <v>250</v>
      </c>
      <c r="AW234" s="293"/>
      <c r="AX234" s="292">
        <f t="shared" si="133"/>
        <v>100</v>
      </c>
      <c r="AY234" s="137" t="str">
        <f t="shared" si="94"/>
        <v/>
      </c>
      <c r="BA234" s="143" t="str">
        <f t="shared" si="93"/>
        <v/>
      </c>
    </row>
    <row r="235" spans="1:53" ht="12">
      <c r="A235" s="288">
        <v>232</v>
      </c>
      <c r="B235" s="289" t="s">
        <v>418</v>
      </c>
      <c r="C235" s="290" t="s">
        <v>14</v>
      </c>
      <c r="D235" s="290" t="s">
        <v>12</v>
      </c>
      <c r="E235" s="338">
        <v>3500</v>
      </c>
      <c r="F235" s="292">
        <v>0</v>
      </c>
      <c r="G235" s="292">
        <f t="shared" si="122"/>
        <v>10500</v>
      </c>
      <c r="H235" s="293">
        <v>50</v>
      </c>
      <c r="I235" s="293"/>
      <c r="J235" s="293"/>
      <c r="K235" s="293"/>
      <c r="L235" s="293"/>
      <c r="M235" s="293"/>
      <c r="N235" s="293"/>
      <c r="O235" s="292">
        <f t="shared" si="123"/>
        <v>10550</v>
      </c>
      <c r="P235" s="293"/>
      <c r="Q235" s="292">
        <f t="shared" si="124"/>
        <v>10550</v>
      </c>
      <c r="R235" s="292">
        <f t="shared" si="125"/>
        <v>10500</v>
      </c>
      <c r="S235" s="293">
        <v>50</v>
      </c>
      <c r="T235" s="293"/>
      <c r="U235" s="293"/>
      <c r="V235" s="293"/>
      <c r="W235" s="293">
        <v>100</v>
      </c>
      <c r="X235" s="293"/>
      <c r="Y235" s="293"/>
      <c r="Z235" s="292">
        <f t="shared" si="126"/>
        <v>10650</v>
      </c>
      <c r="AA235" s="293">
        <v>31700</v>
      </c>
      <c r="AB235" s="292">
        <f t="shared" si="127"/>
        <v>-10500</v>
      </c>
      <c r="AC235" s="292">
        <f t="shared" si="128"/>
        <v>10500</v>
      </c>
      <c r="AD235" s="293"/>
      <c r="AE235" s="293"/>
      <c r="AF235" s="293"/>
      <c r="AG235" s="293"/>
      <c r="AH235" s="293"/>
      <c r="AI235" s="293"/>
      <c r="AJ235" s="293"/>
      <c r="AK235" s="292">
        <f t="shared" si="129"/>
        <v>10500</v>
      </c>
      <c r="AL235" s="293">
        <v>324</v>
      </c>
      <c r="AM235" s="292">
        <f t="shared" si="130"/>
        <v>-324</v>
      </c>
      <c r="AN235" s="292">
        <f t="shared" si="131"/>
        <v>10500</v>
      </c>
      <c r="AO235" s="293"/>
      <c r="AP235" s="293"/>
      <c r="AQ235" s="293"/>
      <c r="AR235" s="293"/>
      <c r="AS235" s="293"/>
      <c r="AT235" s="293"/>
      <c r="AU235" s="293"/>
      <c r="AV235" s="292">
        <f t="shared" si="132"/>
        <v>10500</v>
      </c>
      <c r="AW235" s="293">
        <v>10500</v>
      </c>
      <c r="AX235" s="292">
        <f t="shared" si="133"/>
        <v>-324</v>
      </c>
      <c r="AY235" s="137" t="str">
        <f t="shared" si="94"/>
        <v/>
      </c>
      <c r="BA235" s="143" t="str">
        <f t="shared" si="93"/>
        <v/>
      </c>
    </row>
    <row r="236" spans="1:53" ht="12">
      <c r="A236" s="288">
        <v>233</v>
      </c>
      <c r="B236" s="294" t="s">
        <v>1529</v>
      </c>
      <c r="C236" s="290" t="s">
        <v>10</v>
      </c>
      <c r="D236" s="290" t="s">
        <v>12</v>
      </c>
      <c r="E236" s="295">
        <v>1500</v>
      </c>
      <c r="F236" s="292">
        <v>0</v>
      </c>
      <c r="G236" s="292">
        <f t="shared" si="122"/>
        <v>4500</v>
      </c>
      <c r="H236" s="293">
        <v>150</v>
      </c>
      <c r="I236" s="293"/>
      <c r="J236" s="293"/>
      <c r="K236" s="293"/>
      <c r="L236" s="293"/>
      <c r="M236" s="293"/>
      <c r="N236" s="293"/>
      <c r="O236" s="292">
        <f t="shared" si="123"/>
        <v>4650</v>
      </c>
      <c r="P236" s="293">
        <v>9150</v>
      </c>
      <c r="Q236" s="292">
        <f t="shared" si="124"/>
        <v>-4500</v>
      </c>
      <c r="R236" s="292">
        <f t="shared" si="125"/>
        <v>4500</v>
      </c>
      <c r="S236" s="293"/>
      <c r="T236" s="293"/>
      <c r="U236" s="293"/>
      <c r="V236" s="293"/>
      <c r="W236" s="293">
        <v>100</v>
      </c>
      <c r="X236" s="293">
        <v>500</v>
      </c>
      <c r="Y236" s="293"/>
      <c r="Z236" s="292">
        <f t="shared" si="126"/>
        <v>5100</v>
      </c>
      <c r="AA236" s="293"/>
      <c r="AB236" s="292">
        <f t="shared" si="127"/>
        <v>600</v>
      </c>
      <c r="AC236" s="292">
        <f t="shared" si="128"/>
        <v>4500</v>
      </c>
      <c r="AD236" s="293"/>
      <c r="AE236" s="293"/>
      <c r="AF236" s="293"/>
      <c r="AG236" s="293"/>
      <c r="AH236" s="293"/>
      <c r="AI236" s="293"/>
      <c r="AJ236" s="293"/>
      <c r="AK236" s="292">
        <f t="shared" si="129"/>
        <v>4500</v>
      </c>
      <c r="AL236" s="293">
        <v>9600</v>
      </c>
      <c r="AM236" s="292">
        <f t="shared" si="130"/>
        <v>-4500</v>
      </c>
      <c r="AN236" s="292">
        <f t="shared" si="131"/>
        <v>4500</v>
      </c>
      <c r="AO236" s="293">
        <v>50</v>
      </c>
      <c r="AP236" s="293"/>
      <c r="AQ236" s="293"/>
      <c r="AR236" s="293"/>
      <c r="AS236" s="293"/>
      <c r="AT236" s="293"/>
      <c r="AU236" s="293"/>
      <c r="AV236" s="292">
        <f t="shared" si="132"/>
        <v>4550</v>
      </c>
      <c r="AW236" s="293">
        <v>50</v>
      </c>
      <c r="AX236" s="292">
        <f t="shared" si="133"/>
        <v>0</v>
      </c>
      <c r="AY236" s="137" t="str">
        <f t="shared" si="94"/>
        <v>*</v>
      </c>
      <c r="BA236" s="143" t="str">
        <f t="shared" si="93"/>
        <v/>
      </c>
    </row>
    <row r="237" spans="1:53" ht="12">
      <c r="A237" s="288">
        <v>234</v>
      </c>
      <c r="B237" s="289" t="s">
        <v>1166</v>
      </c>
      <c r="C237" s="290" t="s">
        <v>23</v>
      </c>
      <c r="D237" s="290" t="s">
        <v>421</v>
      </c>
      <c r="E237" s="291">
        <v>85</v>
      </c>
      <c r="F237" s="292">
        <v>0</v>
      </c>
      <c r="G237" s="292">
        <f t="shared" si="122"/>
        <v>255</v>
      </c>
      <c r="H237" s="293"/>
      <c r="I237" s="293"/>
      <c r="J237" s="293"/>
      <c r="K237" s="293"/>
      <c r="L237" s="293"/>
      <c r="M237" s="293"/>
      <c r="N237" s="293"/>
      <c r="O237" s="292">
        <f t="shared" si="123"/>
        <v>255</v>
      </c>
      <c r="P237" s="293">
        <v>255</v>
      </c>
      <c r="Q237" s="292">
        <f t="shared" si="124"/>
        <v>0</v>
      </c>
      <c r="R237" s="292">
        <f t="shared" si="125"/>
        <v>255</v>
      </c>
      <c r="S237" s="293"/>
      <c r="T237" s="293"/>
      <c r="U237" s="293"/>
      <c r="V237" s="293"/>
      <c r="W237" s="293"/>
      <c r="X237" s="293"/>
      <c r="Y237" s="293"/>
      <c r="Z237" s="292">
        <f t="shared" si="126"/>
        <v>255</v>
      </c>
      <c r="AA237" s="293">
        <v>255</v>
      </c>
      <c r="AB237" s="292">
        <f t="shared" si="127"/>
        <v>0</v>
      </c>
      <c r="AC237" s="292">
        <f t="shared" si="128"/>
        <v>255</v>
      </c>
      <c r="AD237" s="293"/>
      <c r="AE237" s="293"/>
      <c r="AF237" s="293"/>
      <c r="AG237" s="293"/>
      <c r="AH237" s="293">
        <v>100</v>
      </c>
      <c r="AI237" s="293"/>
      <c r="AJ237" s="293"/>
      <c r="AK237" s="292">
        <f t="shared" si="129"/>
        <v>355</v>
      </c>
      <c r="AL237" s="293"/>
      <c r="AM237" s="292">
        <f t="shared" si="130"/>
        <v>355</v>
      </c>
      <c r="AN237" s="292">
        <f t="shared" si="131"/>
        <v>255</v>
      </c>
      <c r="AO237" s="293"/>
      <c r="AP237" s="293"/>
      <c r="AQ237" s="293"/>
      <c r="AR237" s="293"/>
      <c r="AS237" s="293"/>
      <c r="AT237" s="293"/>
      <c r="AU237" s="293"/>
      <c r="AV237" s="292">
        <f t="shared" si="132"/>
        <v>255</v>
      </c>
      <c r="AW237" s="293">
        <v>610</v>
      </c>
      <c r="AX237" s="292">
        <f t="shared" si="133"/>
        <v>0</v>
      </c>
      <c r="AY237" s="137" t="str">
        <f t="shared" si="94"/>
        <v>*</v>
      </c>
      <c r="BA237" s="143" t="str">
        <f t="shared" si="93"/>
        <v/>
      </c>
    </row>
    <row r="238" spans="1:53" ht="12">
      <c r="A238" s="288">
        <v>235</v>
      </c>
      <c r="B238" s="289" t="s">
        <v>422</v>
      </c>
      <c r="C238" s="290" t="s">
        <v>14</v>
      </c>
      <c r="D238" s="290" t="s">
        <v>12</v>
      </c>
      <c r="E238" s="291">
        <v>355</v>
      </c>
      <c r="F238" s="292">
        <v>0</v>
      </c>
      <c r="G238" s="292">
        <f t="shared" si="122"/>
        <v>1065</v>
      </c>
      <c r="H238" s="293"/>
      <c r="I238" s="293"/>
      <c r="J238" s="293"/>
      <c r="K238" s="293"/>
      <c r="L238" s="293"/>
      <c r="M238" s="293"/>
      <c r="N238" s="293"/>
      <c r="O238" s="292">
        <f t="shared" si="123"/>
        <v>1065</v>
      </c>
      <c r="P238" s="293">
        <v>1065</v>
      </c>
      <c r="Q238" s="292">
        <f t="shared" si="124"/>
        <v>0</v>
      </c>
      <c r="R238" s="292">
        <f t="shared" si="125"/>
        <v>1065</v>
      </c>
      <c r="S238" s="293"/>
      <c r="T238" s="293">
        <v>100</v>
      </c>
      <c r="U238" s="293">
        <v>70</v>
      </c>
      <c r="V238" s="293"/>
      <c r="W238" s="293">
        <v>100</v>
      </c>
      <c r="X238" s="293"/>
      <c r="Y238" s="293"/>
      <c r="Z238" s="292">
        <f t="shared" si="126"/>
        <v>1335</v>
      </c>
      <c r="AA238" s="293">
        <v>1335</v>
      </c>
      <c r="AB238" s="292">
        <f t="shared" si="127"/>
        <v>0</v>
      </c>
      <c r="AC238" s="292">
        <f t="shared" si="128"/>
        <v>1065</v>
      </c>
      <c r="AD238" s="293"/>
      <c r="AE238" s="293"/>
      <c r="AF238" s="293"/>
      <c r="AG238" s="293"/>
      <c r="AH238" s="293"/>
      <c r="AI238" s="293"/>
      <c r="AJ238" s="293"/>
      <c r="AK238" s="292">
        <f t="shared" si="129"/>
        <v>1065</v>
      </c>
      <c r="AL238" s="293">
        <v>1065</v>
      </c>
      <c r="AM238" s="292">
        <f t="shared" si="130"/>
        <v>0</v>
      </c>
      <c r="AN238" s="292">
        <f t="shared" si="131"/>
        <v>1065</v>
      </c>
      <c r="AO238" s="293">
        <v>50</v>
      </c>
      <c r="AP238" s="293"/>
      <c r="AQ238" s="293"/>
      <c r="AR238" s="293"/>
      <c r="AS238" s="293"/>
      <c r="AT238" s="293"/>
      <c r="AU238" s="293"/>
      <c r="AV238" s="292">
        <f t="shared" si="132"/>
        <v>1115</v>
      </c>
      <c r="AW238" s="293">
        <v>1115</v>
      </c>
      <c r="AX238" s="292">
        <f t="shared" si="133"/>
        <v>0</v>
      </c>
      <c r="AY238" s="137" t="str">
        <f t="shared" si="94"/>
        <v>*</v>
      </c>
      <c r="BA238" s="143" t="str">
        <f t="shared" si="93"/>
        <v/>
      </c>
    </row>
    <row r="239" spans="1:53" ht="12">
      <c r="A239" s="288">
        <v>236</v>
      </c>
      <c r="B239" s="289" t="s">
        <v>2016</v>
      </c>
      <c r="C239" s="290" t="s">
        <v>14</v>
      </c>
      <c r="D239" s="290"/>
      <c r="E239" s="291">
        <v>100</v>
      </c>
      <c r="F239" s="292"/>
      <c r="G239" s="292"/>
      <c r="H239" s="293"/>
      <c r="I239" s="293"/>
      <c r="J239" s="293"/>
      <c r="K239" s="293"/>
      <c r="L239" s="293"/>
      <c r="M239" s="293"/>
      <c r="N239" s="293"/>
      <c r="O239" s="292">
        <f t="shared" si="123"/>
        <v>0</v>
      </c>
      <c r="P239" s="293"/>
      <c r="Q239" s="292">
        <f t="shared" si="124"/>
        <v>0</v>
      </c>
      <c r="R239" s="292"/>
      <c r="S239" s="293"/>
      <c r="T239" s="293"/>
      <c r="U239" s="293"/>
      <c r="V239" s="293"/>
      <c r="W239" s="293"/>
      <c r="X239" s="293"/>
      <c r="Y239" s="293"/>
      <c r="Z239" s="292">
        <f t="shared" si="126"/>
        <v>0</v>
      </c>
      <c r="AA239" s="293">
        <v>300</v>
      </c>
      <c r="AB239" s="292">
        <f t="shared" si="127"/>
        <v>-300</v>
      </c>
      <c r="AC239" s="292">
        <f t="shared" si="128"/>
        <v>300</v>
      </c>
      <c r="AD239" s="293">
        <v>50</v>
      </c>
      <c r="AE239" s="293"/>
      <c r="AF239" s="293"/>
      <c r="AG239" s="293"/>
      <c r="AH239" s="293"/>
      <c r="AI239" s="293"/>
      <c r="AJ239" s="293"/>
      <c r="AK239" s="292">
        <f t="shared" si="129"/>
        <v>350</v>
      </c>
      <c r="AL239" s="293"/>
      <c r="AM239" s="292">
        <f t="shared" si="130"/>
        <v>50</v>
      </c>
      <c r="AN239" s="292">
        <f t="shared" si="131"/>
        <v>300</v>
      </c>
      <c r="AO239" s="293"/>
      <c r="AP239" s="293"/>
      <c r="AQ239" s="293"/>
      <c r="AR239" s="293"/>
      <c r="AS239" s="293"/>
      <c r="AT239" s="293"/>
      <c r="AU239" s="293"/>
      <c r="AV239" s="292">
        <f t="shared" si="132"/>
        <v>300</v>
      </c>
      <c r="AW239" s="293"/>
      <c r="AX239" s="292">
        <f t="shared" si="133"/>
        <v>350</v>
      </c>
      <c r="AY239" s="137" t="str">
        <f t="shared" si="94"/>
        <v/>
      </c>
      <c r="BA239" s="143" t="str">
        <f t="shared" si="93"/>
        <v/>
      </c>
    </row>
    <row r="240" spans="1:53" ht="12">
      <c r="A240" s="288">
        <v>237</v>
      </c>
      <c r="B240" s="289" t="s">
        <v>424</v>
      </c>
      <c r="C240" s="290" t="s">
        <v>23</v>
      </c>
      <c r="D240" s="290" t="s">
        <v>426</v>
      </c>
      <c r="E240" s="291">
        <v>110</v>
      </c>
      <c r="F240" s="292">
        <v>0</v>
      </c>
      <c r="G240" s="292">
        <f>E240*3</f>
        <v>330</v>
      </c>
      <c r="H240" s="293"/>
      <c r="I240" s="454"/>
      <c r="J240" s="293"/>
      <c r="K240" s="293"/>
      <c r="L240" s="454"/>
      <c r="M240" s="293"/>
      <c r="N240" s="293"/>
      <c r="O240" s="292">
        <f t="shared" si="123"/>
        <v>330</v>
      </c>
      <c r="P240" s="293">
        <v>1420</v>
      </c>
      <c r="Q240" s="292">
        <f t="shared" si="124"/>
        <v>-1090</v>
      </c>
      <c r="R240" s="292">
        <f t="shared" ref="R240:R245" si="134">E240*3</f>
        <v>330</v>
      </c>
      <c r="S240" s="293"/>
      <c r="T240" s="293"/>
      <c r="U240" s="293"/>
      <c r="V240" s="293"/>
      <c r="W240" s="293">
        <v>100</v>
      </c>
      <c r="X240" s="293"/>
      <c r="Y240" s="293"/>
      <c r="Z240" s="292">
        <f t="shared" si="126"/>
        <v>430</v>
      </c>
      <c r="AA240" s="293"/>
      <c r="AB240" s="292">
        <f t="shared" si="127"/>
        <v>-660</v>
      </c>
      <c r="AC240" s="292">
        <f t="shared" si="128"/>
        <v>330</v>
      </c>
      <c r="AD240" s="293"/>
      <c r="AE240" s="293"/>
      <c r="AF240" s="293"/>
      <c r="AG240" s="293"/>
      <c r="AH240" s="293"/>
      <c r="AI240" s="293"/>
      <c r="AJ240" s="293"/>
      <c r="AK240" s="292">
        <f t="shared" si="129"/>
        <v>330</v>
      </c>
      <c r="AL240" s="293"/>
      <c r="AM240" s="292">
        <f t="shared" si="130"/>
        <v>-330</v>
      </c>
      <c r="AN240" s="292">
        <f t="shared" si="131"/>
        <v>330</v>
      </c>
      <c r="AO240" s="293"/>
      <c r="AP240" s="293"/>
      <c r="AQ240" s="293"/>
      <c r="AR240" s="293"/>
      <c r="AS240" s="293"/>
      <c r="AT240" s="293"/>
      <c r="AU240" s="293"/>
      <c r="AV240" s="292">
        <f t="shared" si="132"/>
        <v>330</v>
      </c>
      <c r="AW240" s="293"/>
      <c r="AX240" s="292">
        <f t="shared" si="133"/>
        <v>0</v>
      </c>
      <c r="AY240" s="137" t="str">
        <f t="shared" si="94"/>
        <v>*</v>
      </c>
      <c r="BA240" s="143" t="str">
        <f t="shared" si="93"/>
        <v/>
      </c>
    </row>
    <row r="241" spans="1:53" ht="12">
      <c r="A241" s="288">
        <v>238</v>
      </c>
      <c r="B241" s="289" t="s">
        <v>1947</v>
      </c>
      <c r="C241" s="290" t="s">
        <v>23</v>
      </c>
      <c r="D241" s="290"/>
      <c r="E241" s="291">
        <v>50</v>
      </c>
      <c r="F241" s="292"/>
      <c r="G241" s="292">
        <v>50</v>
      </c>
      <c r="H241" s="293"/>
      <c r="I241" s="454"/>
      <c r="J241" s="293"/>
      <c r="K241" s="293"/>
      <c r="L241" s="454"/>
      <c r="M241" s="293"/>
      <c r="N241" s="293"/>
      <c r="O241" s="292">
        <f t="shared" si="123"/>
        <v>50</v>
      </c>
      <c r="P241" s="293">
        <v>500</v>
      </c>
      <c r="Q241" s="292">
        <f t="shared" si="124"/>
        <v>-450</v>
      </c>
      <c r="R241" s="292">
        <f t="shared" si="134"/>
        <v>150</v>
      </c>
      <c r="S241" s="293"/>
      <c r="T241" s="293"/>
      <c r="U241" s="293"/>
      <c r="V241" s="293"/>
      <c r="W241" s="293"/>
      <c r="X241" s="293"/>
      <c r="Y241" s="293"/>
      <c r="Z241" s="292">
        <f t="shared" si="126"/>
        <v>150</v>
      </c>
      <c r="AA241" s="293"/>
      <c r="AB241" s="292">
        <f t="shared" si="127"/>
        <v>-300</v>
      </c>
      <c r="AC241" s="292">
        <f t="shared" si="128"/>
        <v>150</v>
      </c>
      <c r="AD241" s="293"/>
      <c r="AE241" s="293"/>
      <c r="AF241" s="293"/>
      <c r="AG241" s="293"/>
      <c r="AH241" s="293"/>
      <c r="AI241" s="293"/>
      <c r="AJ241" s="293"/>
      <c r="AK241" s="292">
        <f t="shared" si="129"/>
        <v>150</v>
      </c>
      <c r="AL241" s="293"/>
      <c r="AM241" s="292">
        <f t="shared" si="130"/>
        <v>-150</v>
      </c>
      <c r="AN241" s="292">
        <f t="shared" si="131"/>
        <v>150</v>
      </c>
      <c r="AO241" s="293"/>
      <c r="AP241" s="293"/>
      <c r="AQ241" s="293"/>
      <c r="AR241" s="293"/>
      <c r="AS241" s="293"/>
      <c r="AT241" s="293"/>
      <c r="AU241" s="293"/>
      <c r="AV241" s="292">
        <f t="shared" si="132"/>
        <v>150</v>
      </c>
      <c r="AW241" s="293"/>
      <c r="AX241" s="292">
        <f t="shared" si="133"/>
        <v>0</v>
      </c>
      <c r="AY241" s="137" t="str">
        <f t="shared" si="94"/>
        <v>*</v>
      </c>
      <c r="BA241" s="143" t="str">
        <f t="shared" si="93"/>
        <v/>
      </c>
    </row>
    <row r="242" spans="1:53" ht="12">
      <c r="A242" s="288">
        <v>239</v>
      </c>
      <c r="B242" s="289" t="s">
        <v>2018</v>
      </c>
      <c r="C242" s="290" t="s">
        <v>14</v>
      </c>
      <c r="D242" s="290" t="s">
        <v>429</v>
      </c>
      <c r="E242" s="291">
        <v>475</v>
      </c>
      <c r="F242" s="292">
        <v>0</v>
      </c>
      <c r="G242" s="292">
        <f>E242*3</f>
        <v>1425</v>
      </c>
      <c r="H242" s="293">
        <v>50</v>
      </c>
      <c r="I242" s="293"/>
      <c r="J242" s="293"/>
      <c r="K242" s="293"/>
      <c r="L242" s="293">
        <v>100</v>
      </c>
      <c r="M242" s="293"/>
      <c r="N242" s="293"/>
      <c r="O242" s="292">
        <f t="shared" si="123"/>
        <v>1575</v>
      </c>
      <c r="P242" s="293">
        <v>1475</v>
      </c>
      <c r="Q242" s="292">
        <f t="shared" si="124"/>
        <v>100</v>
      </c>
      <c r="R242" s="292">
        <f t="shared" si="134"/>
        <v>1425</v>
      </c>
      <c r="S242" s="293"/>
      <c r="T242" s="293">
        <v>100</v>
      </c>
      <c r="U242" s="293"/>
      <c r="V242" s="293"/>
      <c r="W242" s="293"/>
      <c r="X242" s="293"/>
      <c r="Y242" s="293"/>
      <c r="Z242" s="292">
        <f t="shared" si="126"/>
        <v>1525</v>
      </c>
      <c r="AA242" s="293">
        <v>1625</v>
      </c>
      <c r="AB242" s="292">
        <f t="shared" si="127"/>
        <v>0</v>
      </c>
      <c r="AC242" s="292">
        <f t="shared" si="128"/>
        <v>1425</v>
      </c>
      <c r="AD242" s="293"/>
      <c r="AE242" s="293"/>
      <c r="AF242" s="293"/>
      <c r="AG242" s="293"/>
      <c r="AH242" s="293"/>
      <c r="AI242" s="293"/>
      <c r="AJ242" s="293"/>
      <c r="AK242" s="292">
        <f t="shared" si="129"/>
        <v>1425</v>
      </c>
      <c r="AL242" s="293">
        <v>12605</v>
      </c>
      <c r="AM242" s="292">
        <f t="shared" si="130"/>
        <v>-11180</v>
      </c>
      <c r="AN242" s="292">
        <v>601</v>
      </c>
      <c r="AO242" s="293"/>
      <c r="AP242" s="293"/>
      <c r="AQ242" s="293"/>
      <c r="AR242" s="293"/>
      <c r="AS242" s="293"/>
      <c r="AT242" s="293"/>
      <c r="AU242" s="293">
        <v>10579</v>
      </c>
      <c r="AV242" s="292">
        <f t="shared" si="132"/>
        <v>11180</v>
      </c>
      <c r="AW242" s="293"/>
      <c r="AX242" s="292">
        <f t="shared" si="133"/>
        <v>0</v>
      </c>
      <c r="AY242" s="137" t="str">
        <f t="shared" si="94"/>
        <v>*</v>
      </c>
      <c r="BA242" s="143" t="str">
        <f t="shared" si="93"/>
        <v/>
      </c>
    </row>
    <row r="243" spans="1:53" ht="12">
      <c r="A243" s="288">
        <v>240</v>
      </c>
      <c r="B243" s="289" t="s">
        <v>431</v>
      </c>
      <c r="C243" s="290" t="s">
        <v>23</v>
      </c>
      <c r="D243" s="290" t="s">
        <v>840</v>
      </c>
      <c r="E243" s="291">
        <v>85</v>
      </c>
      <c r="F243" s="292">
        <v>0</v>
      </c>
      <c r="G243" s="292">
        <f>E243*3</f>
        <v>255</v>
      </c>
      <c r="H243" s="293"/>
      <c r="I243" s="293"/>
      <c r="J243" s="293"/>
      <c r="K243" s="293"/>
      <c r="L243" s="293"/>
      <c r="M243" s="293"/>
      <c r="N243" s="293"/>
      <c r="O243" s="292">
        <f t="shared" si="123"/>
        <v>255</v>
      </c>
      <c r="P243" s="293">
        <v>255</v>
      </c>
      <c r="Q243" s="292">
        <f t="shared" si="124"/>
        <v>0</v>
      </c>
      <c r="R243" s="292">
        <f t="shared" si="134"/>
        <v>255</v>
      </c>
      <c r="S243" s="293"/>
      <c r="T243" s="293"/>
      <c r="U243" s="293"/>
      <c r="V243" s="293"/>
      <c r="W243" s="293"/>
      <c r="X243" s="293"/>
      <c r="Y243" s="293"/>
      <c r="Z243" s="292">
        <f t="shared" si="126"/>
        <v>255</v>
      </c>
      <c r="AA243" s="293">
        <v>255</v>
      </c>
      <c r="AB243" s="292">
        <f t="shared" si="127"/>
        <v>0</v>
      </c>
      <c r="AC243" s="292">
        <f t="shared" si="128"/>
        <v>255</v>
      </c>
      <c r="AD243" s="293"/>
      <c r="AE243" s="293"/>
      <c r="AF243" s="293"/>
      <c r="AG243" s="293"/>
      <c r="AH243" s="293">
        <v>100</v>
      </c>
      <c r="AI243" s="293"/>
      <c r="AJ243" s="293"/>
      <c r="AK243" s="292">
        <f t="shared" si="129"/>
        <v>355</v>
      </c>
      <c r="AL243" s="293">
        <v>355</v>
      </c>
      <c r="AM243" s="292">
        <f t="shared" si="130"/>
        <v>0</v>
      </c>
      <c r="AN243" s="292">
        <f>$E243*3</f>
        <v>255</v>
      </c>
      <c r="AO243" s="293"/>
      <c r="AP243" s="293"/>
      <c r="AQ243" s="293"/>
      <c r="AR243" s="293"/>
      <c r="AS243" s="293"/>
      <c r="AT243" s="293"/>
      <c r="AU243" s="293"/>
      <c r="AV243" s="292">
        <f t="shared" si="132"/>
        <v>255</v>
      </c>
      <c r="AW243" s="293">
        <v>255</v>
      </c>
      <c r="AX243" s="292">
        <f t="shared" si="133"/>
        <v>0</v>
      </c>
      <c r="BA243" s="143" t="str">
        <f t="shared" si="93"/>
        <v/>
      </c>
    </row>
    <row r="244" spans="1:53" ht="12">
      <c r="A244" s="288">
        <v>241</v>
      </c>
      <c r="B244" s="289" t="s">
        <v>433</v>
      </c>
      <c r="C244" s="290" t="s">
        <v>14</v>
      </c>
      <c r="D244" s="290" t="s">
        <v>435</v>
      </c>
      <c r="E244" s="291">
        <v>165</v>
      </c>
      <c r="F244" s="292">
        <v>0</v>
      </c>
      <c r="G244" s="292">
        <f>E244*3</f>
        <v>495</v>
      </c>
      <c r="H244" s="293"/>
      <c r="I244" s="293"/>
      <c r="J244" s="293"/>
      <c r="K244" s="293"/>
      <c r="L244" s="293"/>
      <c r="M244" s="293"/>
      <c r="N244" s="293"/>
      <c r="O244" s="292">
        <f t="shared" si="123"/>
        <v>495</v>
      </c>
      <c r="P244" s="293">
        <v>495</v>
      </c>
      <c r="Q244" s="292">
        <f t="shared" si="124"/>
        <v>0</v>
      </c>
      <c r="R244" s="292">
        <f t="shared" si="134"/>
        <v>495</v>
      </c>
      <c r="S244" s="293"/>
      <c r="T244" s="293"/>
      <c r="U244" s="293">
        <v>459</v>
      </c>
      <c r="V244" s="293"/>
      <c r="W244" s="293">
        <v>100</v>
      </c>
      <c r="X244" s="293"/>
      <c r="Y244" s="293"/>
      <c r="Z244" s="292">
        <f t="shared" si="126"/>
        <v>1054</v>
      </c>
      <c r="AA244" s="293">
        <v>1054</v>
      </c>
      <c r="AB244" s="292">
        <f t="shared" si="127"/>
        <v>0</v>
      </c>
      <c r="AC244" s="292">
        <f t="shared" si="128"/>
        <v>495</v>
      </c>
      <c r="AD244" s="293"/>
      <c r="AE244" s="293"/>
      <c r="AF244" s="293"/>
      <c r="AG244" s="293"/>
      <c r="AH244" s="293"/>
      <c r="AI244" s="293"/>
      <c r="AJ244" s="293"/>
      <c r="AK244" s="292">
        <f t="shared" si="129"/>
        <v>495</v>
      </c>
      <c r="AL244" s="293">
        <v>495</v>
      </c>
      <c r="AM244" s="292">
        <f t="shared" si="130"/>
        <v>0</v>
      </c>
      <c r="AN244" s="292">
        <f>$E244*3</f>
        <v>495</v>
      </c>
      <c r="AO244" s="293"/>
      <c r="AP244" s="293"/>
      <c r="AQ244" s="293"/>
      <c r="AR244" s="293"/>
      <c r="AS244" s="293"/>
      <c r="AT244" s="293"/>
      <c r="AU244" s="293"/>
      <c r="AV244" s="292">
        <f t="shared" si="132"/>
        <v>495</v>
      </c>
      <c r="AW244" s="293">
        <v>495</v>
      </c>
      <c r="AX244" s="292">
        <f t="shared" si="133"/>
        <v>0</v>
      </c>
      <c r="BA244" s="143" t="str">
        <f t="shared" si="93"/>
        <v/>
      </c>
    </row>
    <row r="245" spans="1:53" ht="12">
      <c r="A245" s="288">
        <v>242</v>
      </c>
      <c r="B245" s="294" t="s">
        <v>436</v>
      </c>
      <c r="C245" s="290" t="s">
        <v>10</v>
      </c>
      <c r="D245" s="290" t="s">
        <v>16</v>
      </c>
      <c r="E245" s="295">
        <v>120</v>
      </c>
      <c r="F245" s="292">
        <v>0</v>
      </c>
      <c r="G245" s="292">
        <f>E245*3</f>
        <v>360</v>
      </c>
      <c r="H245" s="293"/>
      <c r="I245" s="293"/>
      <c r="J245" s="293"/>
      <c r="K245" s="293"/>
      <c r="L245" s="293"/>
      <c r="M245" s="293"/>
      <c r="N245" s="293"/>
      <c r="O245" s="292">
        <f t="shared" si="123"/>
        <v>360</v>
      </c>
      <c r="P245" s="293">
        <v>360</v>
      </c>
      <c r="Q245" s="292">
        <f t="shared" si="124"/>
        <v>0</v>
      </c>
      <c r="R245" s="292">
        <f t="shared" si="134"/>
        <v>360</v>
      </c>
      <c r="S245" s="293"/>
      <c r="T245" s="293"/>
      <c r="U245" s="293"/>
      <c r="V245" s="293"/>
      <c r="W245" s="293">
        <v>100</v>
      </c>
      <c r="X245" s="293"/>
      <c r="Y245" s="293"/>
      <c r="Z245" s="292">
        <f t="shared" si="126"/>
        <v>460</v>
      </c>
      <c r="AA245" s="293">
        <v>360</v>
      </c>
      <c r="AB245" s="292">
        <f t="shared" si="127"/>
        <v>100</v>
      </c>
      <c r="AC245" s="292">
        <f t="shared" si="128"/>
        <v>360</v>
      </c>
      <c r="AD245" s="293"/>
      <c r="AE245" s="293"/>
      <c r="AF245" s="293"/>
      <c r="AG245" s="293"/>
      <c r="AH245" s="293"/>
      <c r="AI245" s="293"/>
      <c r="AJ245" s="293"/>
      <c r="AK245" s="292">
        <f t="shared" si="129"/>
        <v>360</v>
      </c>
      <c r="AL245" s="293">
        <v>360</v>
      </c>
      <c r="AM245" s="292">
        <f t="shared" si="130"/>
        <v>100</v>
      </c>
      <c r="AN245" s="292">
        <f>$E245*3</f>
        <v>360</v>
      </c>
      <c r="AO245" s="293"/>
      <c r="AP245" s="293"/>
      <c r="AQ245" s="293"/>
      <c r="AR245" s="293"/>
      <c r="AS245" s="293"/>
      <c r="AT245" s="293"/>
      <c r="AU245" s="293"/>
      <c r="AV245" s="292">
        <f t="shared" si="132"/>
        <v>360</v>
      </c>
      <c r="AW245" s="293">
        <v>460</v>
      </c>
      <c r="AX245" s="292">
        <f t="shared" si="133"/>
        <v>0</v>
      </c>
      <c r="BA245" s="143" t="str">
        <f t="shared" si="93"/>
        <v/>
      </c>
    </row>
    <row r="246" spans="1:53" ht="12">
      <c r="A246" s="288">
        <v>243</v>
      </c>
      <c r="B246" s="289" t="s">
        <v>2005</v>
      </c>
      <c r="C246" s="290" t="s">
        <v>14</v>
      </c>
      <c r="D246" s="290" t="s">
        <v>438</v>
      </c>
      <c r="E246" s="291">
        <v>100</v>
      </c>
      <c r="F246" s="292">
        <v>1200</v>
      </c>
      <c r="G246" s="292">
        <v>250</v>
      </c>
      <c r="H246" s="293"/>
      <c r="I246" s="293"/>
      <c r="J246" s="293"/>
      <c r="K246" s="293"/>
      <c r="L246" s="293"/>
      <c r="M246" s="293"/>
      <c r="N246" s="293">
        <v>500</v>
      </c>
      <c r="O246" s="292">
        <f t="shared" si="123"/>
        <v>750</v>
      </c>
      <c r="P246" s="293">
        <v>1950</v>
      </c>
      <c r="Q246" s="292">
        <f t="shared" si="124"/>
        <v>0</v>
      </c>
      <c r="R246" s="292"/>
      <c r="S246" s="293"/>
      <c r="T246" s="293"/>
      <c r="U246" s="293"/>
      <c r="V246" s="293"/>
      <c r="W246" s="293"/>
      <c r="X246" s="293"/>
      <c r="Y246" s="293"/>
      <c r="Z246" s="292">
        <f t="shared" si="126"/>
        <v>0</v>
      </c>
      <c r="AA246" s="293"/>
      <c r="AB246" s="292">
        <f t="shared" si="127"/>
        <v>0</v>
      </c>
      <c r="AC246" s="292"/>
      <c r="AD246" s="293"/>
      <c r="AE246" s="293"/>
      <c r="AF246" s="293"/>
      <c r="AG246" s="293"/>
      <c r="AH246" s="293"/>
      <c r="AI246" s="293"/>
      <c r="AJ246" s="293"/>
      <c r="AK246" s="292">
        <f t="shared" si="129"/>
        <v>0</v>
      </c>
      <c r="AL246" s="293"/>
      <c r="AM246" s="292">
        <f t="shared" si="130"/>
        <v>0</v>
      </c>
      <c r="AN246" s="292"/>
      <c r="AO246" s="293"/>
      <c r="AP246" s="293"/>
      <c r="AQ246" s="293"/>
      <c r="AR246" s="293"/>
      <c r="AS246" s="293"/>
      <c r="AT246" s="293"/>
      <c r="AU246" s="293"/>
      <c r="AV246" s="292">
        <f t="shared" si="132"/>
        <v>0</v>
      </c>
      <c r="AW246" s="293"/>
      <c r="AX246" s="292">
        <f t="shared" si="133"/>
        <v>0</v>
      </c>
      <c r="BA246" s="143" t="str">
        <f t="shared" si="93"/>
        <v>!!!</v>
      </c>
    </row>
    <row r="247" spans="1:53" ht="12">
      <c r="A247" s="288">
        <v>244</v>
      </c>
      <c r="B247" s="289" t="s">
        <v>2027</v>
      </c>
      <c r="C247" s="290" t="s">
        <v>23</v>
      </c>
      <c r="D247" s="290"/>
      <c r="E247" s="291">
        <v>60</v>
      </c>
      <c r="F247" s="292">
        <v>0</v>
      </c>
      <c r="G247" s="292">
        <f>E247*3</f>
        <v>180</v>
      </c>
      <c r="H247" s="293"/>
      <c r="I247" s="293"/>
      <c r="J247" s="293"/>
      <c r="K247" s="293"/>
      <c r="L247" s="293"/>
      <c r="M247" s="293"/>
      <c r="N247" s="293"/>
      <c r="O247" s="292">
        <f t="shared" si="123"/>
        <v>180</v>
      </c>
      <c r="P247" s="293">
        <v>360</v>
      </c>
      <c r="Q247" s="292">
        <f t="shared" si="124"/>
        <v>-180</v>
      </c>
      <c r="R247" s="292">
        <f t="shared" ref="R247:R256" si="135">E247*3</f>
        <v>180</v>
      </c>
      <c r="S247" s="293"/>
      <c r="T247" s="293"/>
      <c r="U247" s="293"/>
      <c r="V247" s="293"/>
      <c r="W247" s="293"/>
      <c r="X247" s="293"/>
      <c r="Y247" s="293"/>
      <c r="Z247" s="292">
        <f t="shared" si="126"/>
        <v>180</v>
      </c>
      <c r="AA247" s="293"/>
      <c r="AB247" s="292">
        <f t="shared" si="127"/>
        <v>0</v>
      </c>
      <c r="AC247" s="292">
        <f t="shared" ref="AC247:AC265" si="136">$E247*3</f>
        <v>180</v>
      </c>
      <c r="AD247" s="293"/>
      <c r="AE247" s="293">
        <v>100</v>
      </c>
      <c r="AF247" s="293"/>
      <c r="AG247" s="293"/>
      <c r="AH247" s="293"/>
      <c r="AI247" s="293"/>
      <c r="AJ247" s="293"/>
      <c r="AK247" s="292">
        <f t="shared" si="129"/>
        <v>280</v>
      </c>
      <c r="AL247" s="293">
        <v>840</v>
      </c>
      <c r="AM247" s="292">
        <f t="shared" si="130"/>
        <v>-560</v>
      </c>
      <c r="AN247" s="292">
        <v>60</v>
      </c>
      <c r="AO247" s="293"/>
      <c r="AP247" s="293"/>
      <c r="AQ247" s="293"/>
      <c r="AR247" s="293"/>
      <c r="AS247" s="293"/>
      <c r="AT247" s="293"/>
      <c r="AU247" s="293">
        <v>500</v>
      </c>
      <c r="AV247" s="292">
        <f t="shared" si="132"/>
        <v>560</v>
      </c>
      <c r="AW247" s="293"/>
      <c r="AX247" s="292">
        <f t="shared" si="133"/>
        <v>0</v>
      </c>
      <c r="AY247" s="137" t="str">
        <f t="shared" si="94"/>
        <v>*</v>
      </c>
      <c r="BA247" s="143" t="str">
        <f t="shared" si="93"/>
        <v/>
      </c>
    </row>
    <row r="248" spans="1:53" ht="12">
      <c r="A248" s="288">
        <v>245</v>
      </c>
      <c r="B248" s="289" t="s">
        <v>1559</v>
      </c>
      <c r="C248" s="290" t="s">
        <v>14</v>
      </c>
      <c r="D248" s="290"/>
      <c r="E248" s="291">
        <v>150</v>
      </c>
      <c r="F248" s="292">
        <v>0</v>
      </c>
      <c r="G248" s="292">
        <f>E248*3</f>
        <v>450</v>
      </c>
      <c r="H248" s="293"/>
      <c r="I248" s="293"/>
      <c r="J248" s="293"/>
      <c r="K248" s="293"/>
      <c r="L248" s="293"/>
      <c r="M248" s="293"/>
      <c r="N248" s="293"/>
      <c r="O248" s="292">
        <f t="shared" si="123"/>
        <v>450</v>
      </c>
      <c r="P248" s="293">
        <v>1212</v>
      </c>
      <c r="Q248" s="292">
        <f t="shared" si="124"/>
        <v>-762</v>
      </c>
      <c r="R248" s="292">
        <f t="shared" si="135"/>
        <v>450</v>
      </c>
      <c r="S248" s="293"/>
      <c r="T248" s="293"/>
      <c r="U248" s="293">
        <v>762</v>
      </c>
      <c r="V248" s="293"/>
      <c r="W248" s="293">
        <v>100</v>
      </c>
      <c r="X248" s="293"/>
      <c r="Y248" s="293"/>
      <c r="Z248" s="292">
        <f t="shared" si="126"/>
        <v>1312</v>
      </c>
      <c r="AA248" s="293"/>
      <c r="AB248" s="292">
        <f t="shared" si="127"/>
        <v>550</v>
      </c>
      <c r="AC248" s="292">
        <f t="shared" si="136"/>
        <v>450</v>
      </c>
      <c r="AD248" s="293"/>
      <c r="AE248" s="293"/>
      <c r="AF248" s="293"/>
      <c r="AG248" s="293"/>
      <c r="AH248" s="293"/>
      <c r="AI248" s="293"/>
      <c r="AJ248" s="293"/>
      <c r="AK248" s="292">
        <f t="shared" si="129"/>
        <v>450</v>
      </c>
      <c r="AL248" s="293"/>
      <c r="AM248" s="292">
        <f t="shared" si="130"/>
        <v>1000</v>
      </c>
      <c r="AN248" s="292">
        <f t="shared" ref="AN248:AN265" si="137">$E248*3</f>
        <v>450</v>
      </c>
      <c r="AO248" s="293"/>
      <c r="AP248" s="293"/>
      <c r="AQ248" s="293"/>
      <c r="AR248" s="293"/>
      <c r="AS248" s="293"/>
      <c r="AT248" s="293"/>
      <c r="AU248" s="293"/>
      <c r="AV248" s="292">
        <f t="shared" si="132"/>
        <v>450</v>
      </c>
      <c r="AW248" s="293">
        <v>1450</v>
      </c>
      <c r="AX248" s="292">
        <f t="shared" si="133"/>
        <v>0</v>
      </c>
      <c r="AY248" s="137" t="str">
        <f t="shared" si="94"/>
        <v>*</v>
      </c>
      <c r="BA248" s="143" t="str">
        <f t="shared" si="93"/>
        <v/>
      </c>
    </row>
    <row r="249" spans="1:53" ht="12">
      <c r="A249" s="288">
        <v>246</v>
      </c>
      <c r="B249" s="289" t="s">
        <v>440</v>
      </c>
      <c r="C249" s="290" t="s">
        <v>14</v>
      </c>
      <c r="D249" s="290" t="s">
        <v>150</v>
      </c>
      <c r="E249" s="291">
        <v>250</v>
      </c>
      <c r="F249" s="292">
        <v>0</v>
      </c>
      <c r="G249" s="292">
        <f>E249*3</f>
        <v>750</v>
      </c>
      <c r="H249" s="293"/>
      <c r="I249" s="293"/>
      <c r="J249" s="293"/>
      <c r="K249" s="293"/>
      <c r="L249" s="293"/>
      <c r="M249" s="293"/>
      <c r="N249" s="293"/>
      <c r="O249" s="292">
        <f t="shared" si="123"/>
        <v>750</v>
      </c>
      <c r="P249" s="293">
        <v>750</v>
      </c>
      <c r="Q249" s="292">
        <f t="shared" si="124"/>
        <v>0</v>
      </c>
      <c r="R249" s="292">
        <f t="shared" si="135"/>
        <v>750</v>
      </c>
      <c r="S249" s="293"/>
      <c r="T249" s="293"/>
      <c r="U249" s="293"/>
      <c r="V249" s="293"/>
      <c r="W249" s="293">
        <v>100</v>
      </c>
      <c r="X249" s="293"/>
      <c r="Y249" s="293"/>
      <c r="Z249" s="292">
        <f t="shared" si="126"/>
        <v>850</v>
      </c>
      <c r="AA249" s="293">
        <v>850</v>
      </c>
      <c r="AB249" s="292">
        <f t="shared" si="127"/>
        <v>0</v>
      </c>
      <c r="AC249" s="292">
        <f t="shared" si="136"/>
        <v>750</v>
      </c>
      <c r="AD249" s="293"/>
      <c r="AE249" s="293"/>
      <c r="AF249" s="293"/>
      <c r="AG249" s="293"/>
      <c r="AH249" s="293"/>
      <c r="AI249" s="293"/>
      <c r="AJ249" s="293"/>
      <c r="AK249" s="292">
        <f t="shared" si="129"/>
        <v>750</v>
      </c>
      <c r="AL249" s="293"/>
      <c r="AM249" s="292">
        <f t="shared" si="130"/>
        <v>750</v>
      </c>
      <c r="AN249" s="292">
        <f t="shared" si="137"/>
        <v>750</v>
      </c>
      <c r="AO249" s="293"/>
      <c r="AP249" s="293"/>
      <c r="AQ249" s="293"/>
      <c r="AR249" s="293"/>
      <c r="AS249" s="293"/>
      <c r="AT249" s="293"/>
      <c r="AU249" s="293"/>
      <c r="AV249" s="292">
        <f t="shared" si="132"/>
        <v>750</v>
      </c>
      <c r="AW249" s="293">
        <v>1500</v>
      </c>
      <c r="AX249" s="292">
        <f t="shared" si="133"/>
        <v>0</v>
      </c>
      <c r="AY249" s="137" t="str">
        <f t="shared" si="94"/>
        <v>*</v>
      </c>
      <c r="BA249" s="143" t="str">
        <f t="shared" si="93"/>
        <v/>
      </c>
    </row>
    <row r="250" spans="1:53" ht="12">
      <c r="A250" s="288">
        <v>247</v>
      </c>
      <c r="B250" s="289" t="s">
        <v>1591</v>
      </c>
      <c r="C250" s="290" t="s">
        <v>23</v>
      </c>
      <c r="D250" s="290"/>
      <c r="E250" s="291">
        <v>50</v>
      </c>
      <c r="F250" s="292">
        <v>0</v>
      </c>
      <c r="G250" s="292">
        <f>E250*3</f>
        <v>150</v>
      </c>
      <c r="H250" s="293"/>
      <c r="I250" s="293"/>
      <c r="J250" s="293"/>
      <c r="K250" s="293"/>
      <c r="L250" s="293"/>
      <c r="M250" s="293"/>
      <c r="N250" s="293"/>
      <c r="O250" s="292">
        <f t="shared" si="123"/>
        <v>150</v>
      </c>
      <c r="P250" s="293">
        <v>600</v>
      </c>
      <c r="Q250" s="292">
        <f t="shared" si="124"/>
        <v>-450</v>
      </c>
      <c r="R250" s="292">
        <f t="shared" si="135"/>
        <v>150</v>
      </c>
      <c r="S250" s="293"/>
      <c r="T250" s="293"/>
      <c r="U250" s="293"/>
      <c r="V250" s="293"/>
      <c r="W250" s="293"/>
      <c r="X250" s="293"/>
      <c r="Y250" s="293"/>
      <c r="Z250" s="292">
        <f t="shared" si="126"/>
        <v>150</v>
      </c>
      <c r="AA250" s="293"/>
      <c r="AB250" s="292">
        <f t="shared" si="127"/>
        <v>-300</v>
      </c>
      <c r="AC250" s="292">
        <f t="shared" si="136"/>
        <v>150</v>
      </c>
      <c r="AD250" s="293"/>
      <c r="AE250" s="293"/>
      <c r="AF250" s="293"/>
      <c r="AG250" s="293"/>
      <c r="AH250" s="293"/>
      <c r="AI250" s="293"/>
      <c r="AJ250" s="293"/>
      <c r="AK250" s="292">
        <f t="shared" si="129"/>
        <v>150</v>
      </c>
      <c r="AL250" s="293"/>
      <c r="AM250" s="292">
        <f t="shared" si="130"/>
        <v>-150</v>
      </c>
      <c r="AN250" s="292">
        <f t="shared" si="137"/>
        <v>150</v>
      </c>
      <c r="AO250" s="293"/>
      <c r="AP250" s="293"/>
      <c r="AQ250" s="293"/>
      <c r="AR250" s="293"/>
      <c r="AS250" s="293"/>
      <c r="AT250" s="293"/>
      <c r="AU250" s="293"/>
      <c r="AV250" s="292">
        <f t="shared" si="132"/>
        <v>150</v>
      </c>
      <c r="AW250" s="293"/>
      <c r="AX250" s="292">
        <f t="shared" si="133"/>
        <v>0</v>
      </c>
      <c r="AY250" s="137" t="str">
        <f t="shared" si="94"/>
        <v>*</v>
      </c>
      <c r="BA250" s="143" t="str">
        <f t="shared" si="93"/>
        <v/>
      </c>
    </row>
    <row r="251" spans="1:53" ht="12">
      <c r="A251" s="288">
        <v>248</v>
      </c>
      <c r="B251" s="294" t="s">
        <v>1460</v>
      </c>
      <c r="C251" s="290" t="s">
        <v>23</v>
      </c>
      <c r="D251" s="290"/>
      <c r="E251" s="291">
        <v>100</v>
      </c>
      <c r="F251" s="292">
        <v>0</v>
      </c>
      <c r="G251" s="292">
        <f>E251*3</f>
        <v>300</v>
      </c>
      <c r="H251" s="293">
        <v>50</v>
      </c>
      <c r="I251" s="293"/>
      <c r="J251" s="293"/>
      <c r="K251" s="293"/>
      <c r="L251" s="293"/>
      <c r="M251" s="293"/>
      <c r="N251" s="293"/>
      <c r="O251" s="292">
        <f t="shared" si="123"/>
        <v>350</v>
      </c>
      <c r="P251" s="293">
        <v>450</v>
      </c>
      <c r="Q251" s="292">
        <f t="shared" si="124"/>
        <v>-100</v>
      </c>
      <c r="R251" s="292">
        <f t="shared" si="135"/>
        <v>300</v>
      </c>
      <c r="S251" s="293"/>
      <c r="T251" s="293"/>
      <c r="U251" s="293">
        <v>216</v>
      </c>
      <c r="V251" s="293"/>
      <c r="W251" s="293">
        <v>100</v>
      </c>
      <c r="X251" s="293"/>
      <c r="Y251" s="293"/>
      <c r="Z251" s="292">
        <f t="shared" si="126"/>
        <v>616</v>
      </c>
      <c r="AA251" s="293">
        <v>516</v>
      </c>
      <c r="AB251" s="292">
        <f t="shared" si="127"/>
        <v>0</v>
      </c>
      <c r="AC251" s="292">
        <f t="shared" si="136"/>
        <v>300</v>
      </c>
      <c r="AD251" s="293"/>
      <c r="AE251" s="293"/>
      <c r="AF251" s="293"/>
      <c r="AG251" s="293"/>
      <c r="AH251" s="293"/>
      <c r="AI251" s="293"/>
      <c r="AJ251" s="293"/>
      <c r="AK251" s="292">
        <f t="shared" si="129"/>
        <v>300</v>
      </c>
      <c r="AL251" s="293">
        <v>300</v>
      </c>
      <c r="AM251" s="292">
        <f t="shared" si="130"/>
        <v>0</v>
      </c>
      <c r="AN251" s="292">
        <f t="shared" si="137"/>
        <v>300</v>
      </c>
      <c r="AO251" s="293"/>
      <c r="AP251" s="293"/>
      <c r="AQ251" s="293"/>
      <c r="AR251" s="293"/>
      <c r="AS251" s="293"/>
      <c r="AT251" s="293"/>
      <c r="AU251" s="293"/>
      <c r="AV251" s="292">
        <f t="shared" si="132"/>
        <v>300</v>
      </c>
      <c r="AW251" s="293">
        <v>300</v>
      </c>
      <c r="AX251" s="292">
        <f t="shared" si="133"/>
        <v>0</v>
      </c>
      <c r="AY251" s="137" t="str">
        <f t="shared" si="94"/>
        <v>*</v>
      </c>
      <c r="BA251" s="143" t="str">
        <f t="shared" si="93"/>
        <v/>
      </c>
    </row>
    <row r="252" spans="1:53" ht="12">
      <c r="A252" s="288">
        <v>249</v>
      </c>
      <c r="B252" s="289" t="s">
        <v>1962</v>
      </c>
      <c r="C252" s="290" t="s">
        <v>14</v>
      </c>
      <c r="D252" s="290" t="s">
        <v>1985</v>
      </c>
      <c r="E252" s="291">
        <v>600</v>
      </c>
      <c r="F252" s="292"/>
      <c r="G252" s="292">
        <v>1070</v>
      </c>
      <c r="H252" s="293">
        <v>50</v>
      </c>
      <c r="I252" s="293"/>
      <c r="J252" s="293"/>
      <c r="K252" s="293"/>
      <c r="L252" s="293"/>
      <c r="M252" s="293"/>
      <c r="N252" s="293"/>
      <c r="O252" s="292">
        <f t="shared" si="123"/>
        <v>1120</v>
      </c>
      <c r="P252" s="293">
        <v>7640</v>
      </c>
      <c r="Q252" s="292">
        <f t="shared" si="124"/>
        <v>-6520</v>
      </c>
      <c r="R252" s="292">
        <f t="shared" si="135"/>
        <v>1800</v>
      </c>
      <c r="S252" s="293">
        <v>50</v>
      </c>
      <c r="T252" s="293"/>
      <c r="U252" s="293">
        <v>9661</v>
      </c>
      <c r="V252" s="293"/>
      <c r="W252" s="293">
        <v>100</v>
      </c>
      <c r="X252" s="293"/>
      <c r="Y252" s="293"/>
      <c r="Z252" s="292">
        <f t="shared" si="126"/>
        <v>11611</v>
      </c>
      <c r="AA252" s="293">
        <v>5091</v>
      </c>
      <c r="AB252" s="292">
        <f t="shared" si="127"/>
        <v>0</v>
      </c>
      <c r="AC252" s="292">
        <f t="shared" si="136"/>
        <v>1800</v>
      </c>
      <c r="AD252" s="293"/>
      <c r="AE252" s="293"/>
      <c r="AF252" s="293"/>
      <c r="AG252" s="293"/>
      <c r="AH252" s="293"/>
      <c r="AI252" s="293"/>
      <c r="AJ252" s="293"/>
      <c r="AK252" s="292">
        <f t="shared" si="129"/>
        <v>1800</v>
      </c>
      <c r="AL252" s="293">
        <v>1800</v>
      </c>
      <c r="AM252" s="292">
        <f t="shared" si="130"/>
        <v>0</v>
      </c>
      <c r="AN252" s="292">
        <f t="shared" si="137"/>
        <v>1800</v>
      </c>
      <c r="AO252" s="293"/>
      <c r="AP252" s="293"/>
      <c r="AQ252" s="293"/>
      <c r="AR252" s="293"/>
      <c r="AS252" s="293"/>
      <c r="AT252" s="293"/>
      <c r="AU252" s="293"/>
      <c r="AV252" s="292">
        <f t="shared" si="132"/>
        <v>1800</v>
      </c>
      <c r="AW252" s="293"/>
      <c r="AX252" s="292">
        <f t="shared" si="133"/>
        <v>1800</v>
      </c>
      <c r="AY252" s="137" t="str">
        <f t="shared" si="94"/>
        <v/>
      </c>
      <c r="BA252" s="143" t="str">
        <f t="shared" si="93"/>
        <v/>
      </c>
    </row>
    <row r="253" spans="1:53" ht="12">
      <c r="A253" s="288">
        <v>250</v>
      </c>
      <c r="B253" s="306" t="s">
        <v>445</v>
      </c>
      <c r="C253" s="307" t="s">
        <v>23</v>
      </c>
      <c r="D253" s="307" t="s">
        <v>447</v>
      </c>
      <c r="E253" s="309">
        <v>85</v>
      </c>
      <c r="F253" s="292">
        <v>0</v>
      </c>
      <c r="G253" s="292">
        <f>E253*3</f>
        <v>255</v>
      </c>
      <c r="H253" s="293"/>
      <c r="I253" s="293"/>
      <c r="J253" s="293"/>
      <c r="K253" s="293"/>
      <c r="L253" s="293"/>
      <c r="M253" s="293"/>
      <c r="N253" s="293"/>
      <c r="O253" s="292">
        <f t="shared" si="123"/>
        <v>255</v>
      </c>
      <c r="P253" s="293">
        <v>510</v>
      </c>
      <c r="Q253" s="292">
        <f t="shared" si="124"/>
        <v>-255</v>
      </c>
      <c r="R253" s="292">
        <f t="shared" si="135"/>
        <v>255</v>
      </c>
      <c r="S253" s="293"/>
      <c r="T253" s="293"/>
      <c r="U253" s="293"/>
      <c r="V253" s="293"/>
      <c r="W253" s="293"/>
      <c r="X253" s="293"/>
      <c r="Y253" s="293"/>
      <c r="Z253" s="292">
        <f t="shared" si="126"/>
        <v>255</v>
      </c>
      <c r="AA253" s="293"/>
      <c r="AB253" s="292">
        <f t="shared" si="127"/>
        <v>0</v>
      </c>
      <c r="AC253" s="292">
        <f t="shared" si="136"/>
        <v>255</v>
      </c>
      <c r="AD253" s="293"/>
      <c r="AE253" s="293"/>
      <c r="AF253" s="293"/>
      <c r="AG253" s="293"/>
      <c r="AH253" s="293"/>
      <c r="AI253" s="293"/>
      <c r="AJ253" s="293"/>
      <c r="AK253" s="292">
        <f t="shared" si="129"/>
        <v>255</v>
      </c>
      <c r="AL253" s="293">
        <v>510</v>
      </c>
      <c r="AM253" s="292">
        <f t="shared" si="130"/>
        <v>-255</v>
      </c>
      <c r="AN253" s="292">
        <f t="shared" si="137"/>
        <v>255</v>
      </c>
      <c r="AO253" s="293"/>
      <c r="AP253" s="293"/>
      <c r="AQ253" s="293"/>
      <c r="AR253" s="293"/>
      <c r="AS253" s="293"/>
      <c r="AT253" s="293"/>
      <c r="AU253" s="293"/>
      <c r="AV253" s="292">
        <f t="shared" si="132"/>
        <v>255</v>
      </c>
      <c r="AW253" s="293"/>
      <c r="AX253" s="292">
        <f t="shared" si="133"/>
        <v>0</v>
      </c>
      <c r="AY253" s="137" t="str">
        <f t="shared" si="94"/>
        <v>*</v>
      </c>
      <c r="BA253" s="143" t="str">
        <f t="shared" si="93"/>
        <v/>
      </c>
    </row>
    <row r="254" spans="1:53" ht="12">
      <c r="A254" s="288">
        <v>251</v>
      </c>
      <c r="B254" s="289" t="s">
        <v>1512</v>
      </c>
      <c r="C254" s="290" t="s">
        <v>14</v>
      </c>
      <c r="D254" s="290"/>
      <c r="E254" s="291">
        <v>90</v>
      </c>
      <c r="F254" s="292">
        <v>0</v>
      </c>
      <c r="G254" s="292">
        <f>E254*3</f>
        <v>270</v>
      </c>
      <c r="H254" s="293"/>
      <c r="I254" s="293"/>
      <c r="J254" s="293"/>
      <c r="K254" s="293"/>
      <c r="L254" s="293"/>
      <c r="M254" s="293"/>
      <c r="N254" s="293"/>
      <c r="O254" s="292">
        <f t="shared" si="123"/>
        <v>270</v>
      </c>
      <c r="P254" s="293">
        <v>1080</v>
      </c>
      <c r="Q254" s="292">
        <f t="shared" si="124"/>
        <v>-810</v>
      </c>
      <c r="R254" s="292">
        <f t="shared" si="135"/>
        <v>270</v>
      </c>
      <c r="S254" s="293"/>
      <c r="T254" s="293"/>
      <c r="U254" s="293"/>
      <c r="V254" s="293"/>
      <c r="W254" s="293"/>
      <c r="X254" s="293"/>
      <c r="Y254" s="293"/>
      <c r="Z254" s="292">
        <f t="shared" si="126"/>
        <v>270</v>
      </c>
      <c r="AA254" s="293"/>
      <c r="AB254" s="292">
        <f t="shared" si="127"/>
        <v>-540</v>
      </c>
      <c r="AC254" s="292">
        <f t="shared" si="136"/>
        <v>270</v>
      </c>
      <c r="AD254" s="293"/>
      <c r="AE254" s="293"/>
      <c r="AF254" s="293"/>
      <c r="AG254" s="293"/>
      <c r="AH254" s="293"/>
      <c r="AI254" s="293"/>
      <c r="AJ254" s="293"/>
      <c r="AK254" s="292">
        <f t="shared" si="129"/>
        <v>270</v>
      </c>
      <c r="AL254" s="293"/>
      <c r="AM254" s="292">
        <f t="shared" si="130"/>
        <v>-270</v>
      </c>
      <c r="AN254" s="292">
        <f t="shared" si="137"/>
        <v>270</v>
      </c>
      <c r="AO254" s="293"/>
      <c r="AP254" s="293"/>
      <c r="AQ254" s="293"/>
      <c r="AR254" s="293"/>
      <c r="AS254" s="293"/>
      <c r="AT254" s="293"/>
      <c r="AU254" s="293"/>
      <c r="AV254" s="292">
        <f t="shared" si="132"/>
        <v>270</v>
      </c>
      <c r="AW254" s="293"/>
      <c r="AX254" s="292">
        <f t="shared" si="133"/>
        <v>0</v>
      </c>
      <c r="AY254" s="137" t="str">
        <f t="shared" si="94"/>
        <v>*</v>
      </c>
      <c r="BA254" s="143" t="str">
        <f t="shared" si="93"/>
        <v/>
      </c>
    </row>
    <row r="255" spans="1:53" ht="12">
      <c r="A255" s="288">
        <v>252</v>
      </c>
      <c r="B255" s="289" t="s">
        <v>1505</v>
      </c>
      <c r="C255" s="290" t="s">
        <v>14</v>
      </c>
      <c r="D255" s="290" t="s">
        <v>947</v>
      </c>
      <c r="E255" s="291">
        <v>65</v>
      </c>
      <c r="F255" s="292">
        <v>-20</v>
      </c>
      <c r="G255" s="292">
        <f>E255*3</f>
        <v>195</v>
      </c>
      <c r="H255" s="293"/>
      <c r="I255" s="293"/>
      <c r="J255" s="293"/>
      <c r="K255" s="293"/>
      <c r="L255" s="293"/>
      <c r="M255" s="293"/>
      <c r="N255" s="293"/>
      <c r="O255" s="292">
        <f t="shared" si="123"/>
        <v>195</v>
      </c>
      <c r="P255" s="293">
        <v>860</v>
      </c>
      <c r="Q255" s="292">
        <f t="shared" si="124"/>
        <v>-685</v>
      </c>
      <c r="R255" s="292">
        <f t="shared" si="135"/>
        <v>195</v>
      </c>
      <c r="S255" s="293"/>
      <c r="T255" s="293"/>
      <c r="U255" s="293"/>
      <c r="V255" s="293"/>
      <c r="W255" s="293">
        <v>100</v>
      </c>
      <c r="X255" s="293"/>
      <c r="Y255" s="293"/>
      <c r="Z255" s="292">
        <f t="shared" si="126"/>
        <v>295</v>
      </c>
      <c r="AA255" s="293"/>
      <c r="AB255" s="292">
        <f t="shared" si="127"/>
        <v>-390</v>
      </c>
      <c r="AC255" s="292">
        <f t="shared" si="136"/>
        <v>195</v>
      </c>
      <c r="AD255" s="293"/>
      <c r="AE255" s="293"/>
      <c r="AF255" s="293"/>
      <c r="AG255" s="293"/>
      <c r="AH255" s="293"/>
      <c r="AI255" s="293"/>
      <c r="AJ255" s="293"/>
      <c r="AK255" s="292">
        <f t="shared" si="129"/>
        <v>195</v>
      </c>
      <c r="AL255" s="293"/>
      <c r="AM255" s="292">
        <f t="shared" si="130"/>
        <v>-195</v>
      </c>
      <c r="AN255" s="292">
        <f t="shared" si="137"/>
        <v>195</v>
      </c>
      <c r="AO255" s="293"/>
      <c r="AP255" s="293"/>
      <c r="AQ255" s="293"/>
      <c r="AR255" s="293"/>
      <c r="AS255" s="293"/>
      <c r="AT255" s="293"/>
      <c r="AU255" s="293"/>
      <c r="AV255" s="292">
        <f t="shared" si="132"/>
        <v>195</v>
      </c>
      <c r="AW255" s="293"/>
      <c r="AX255" s="292">
        <f t="shared" si="133"/>
        <v>0</v>
      </c>
      <c r="AY255" s="137" t="str">
        <f t="shared" si="94"/>
        <v>*</v>
      </c>
      <c r="BA255" s="143" t="str">
        <f t="shared" ref="BA255:BA318" si="138">IF(AC255=E255*3,"","!!!")</f>
        <v/>
      </c>
    </row>
    <row r="256" spans="1:53" ht="12">
      <c r="A256" s="288">
        <v>253</v>
      </c>
      <c r="B256" s="289" t="s">
        <v>451</v>
      </c>
      <c r="C256" s="290" t="s">
        <v>23</v>
      </c>
      <c r="D256" s="290" t="s">
        <v>1145</v>
      </c>
      <c r="E256" s="291">
        <v>85</v>
      </c>
      <c r="F256" s="292">
        <v>0</v>
      </c>
      <c r="G256" s="292">
        <f>E256*3</f>
        <v>255</v>
      </c>
      <c r="H256" s="293"/>
      <c r="I256" s="293"/>
      <c r="J256" s="293"/>
      <c r="K256" s="293"/>
      <c r="L256" s="293"/>
      <c r="M256" s="293"/>
      <c r="N256" s="293"/>
      <c r="O256" s="292">
        <f t="shared" si="123"/>
        <v>255</v>
      </c>
      <c r="P256" s="293">
        <v>1120</v>
      </c>
      <c r="Q256" s="292">
        <f t="shared" si="124"/>
        <v>-865</v>
      </c>
      <c r="R256" s="292">
        <f t="shared" si="135"/>
        <v>255</v>
      </c>
      <c r="S256" s="293"/>
      <c r="T256" s="293"/>
      <c r="U256" s="293"/>
      <c r="V256" s="293"/>
      <c r="W256" s="293">
        <v>100</v>
      </c>
      <c r="X256" s="293"/>
      <c r="Y256" s="293"/>
      <c r="Z256" s="292">
        <f t="shared" si="126"/>
        <v>355</v>
      </c>
      <c r="AA256" s="293"/>
      <c r="AB256" s="292">
        <f t="shared" si="127"/>
        <v>-510</v>
      </c>
      <c r="AC256" s="292">
        <f t="shared" si="136"/>
        <v>255</v>
      </c>
      <c r="AD256" s="293"/>
      <c r="AE256" s="293"/>
      <c r="AF256" s="293"/>
      <c r="AG256" s="293"/>
      <c r="AH256" s="293"/>
      <c r="AI256" s="293"/>
      <c r="AJ256" s="293"/>
      <c r="AK256" s="292">
        <f t="shared" si="129"/>
        <v>255</v>
      </c>
      <c r="AL256" s="293"/>
      <c r="AM256" s="292">
        <f t="shared" si="130"/>
        <v>-255</v>
      </c>
      <c r="AN256" s="292">
        <f t="shared" si="137"/>
        <v>255</v>
      </c>
      <c r="AO256" s="293"/>
      <c r="AP256" s="293"/>
      <c r="AQ256" s="293"/>
      <c r="AR256" s="293"/>
      <c r="AS256" s="293"/>
      <c r="AT256" s="293"/>
      <c r="AU256" s="293"/>
      <c r="AV256" s="292">
        <f t="shared" si="132"/>
        <v>255</v>
      </c>
      <c r="AW256" s="293"/>
      <c r="AX256" s="292">
        <f t="shared" si="133"/>
        <v>0</v>
      </c>
      <c r="AY256" s="137" t="str">
        <f t="shared" si="94"/>
        <v>*</v>
      </c>
      <c r="BA256" s="143" t="str">
        <f t="shared" si="138"/>
        <v/>
      </c>
    </row>
    <row r="257" spans="1:53" ht="12">
      <c r="A257" s="288">
        <v>254</v>
      </c>
      <c r="B257" s="289" t="s">
        <v>1933</v>
      </c>
      <c r="C257" s="290" t="s">
        <v>14</v>
      </c>
      <c r="D257" s="290"/>
      <c r="E257" s="291">
        <v>330</v>
      </c>
      <c r="F257" s="292">
        <v>2520</v>
      </c>
      <c r="G257" s="292"/>
      <c r="H257" s="293"/>
      <c r="I257" s="293"/>
      <c r="J257" s="293"/>
      <c r="K257" s="293"/>
      <c r="L257" s="293"/>
      <c r="M257" s="293"/>
      <c r="N257" s="293"/>
      <c r="O257" s="292">
        <f t="shared" si="123"/>
        <v>0</v>
      </c>
      <c r="P257" s="293">
        <v>2500</v>
      </c>
      <c r="Q257" s="292">
        <f t="shared" si="124"/>
        <v>20</v>
      </c>
      <c r="R257" s="292">
        <v>0</v>
      </c>
      <c r="S257" s="293"/>
      <c r="T257" s="293"/>
      <c r="U257" s="293"/>
      <c r="V257" s="293"/>
      <c r="W257" s="293"/>
      <c r="X257" s="293"/>
      <c r="Y257" s="293"/>
      <c r="Z257" s="292">
        <f t="shared" si="126"/>
        <v>0</v>
      </c>
      <c r="AA257" s="293"/>
      <c r="AB257" s="292">
        <f t="shared" si="127"/>
        <v>20</v>
      </c>
      <c r="AC257" s="292"/>
      <c r="AD257" s="293"/>
      <c r="AE257" s="293"/>
      <c r="AF257" s="293"/>
      <c r="AG257" s="293"/>
      <c r="AH257" s="293"/>
      <c r="AI257" s="293"/>
      <c r="AJ257" s="293"/>
      <c r="AK257" s="292">
        <f t="shared" si="129"/>
        <v>0</v>
      </c>
      <c r="AL257" s="293"/>
      <c r="AM257" s="292">
        <f t="shared" si="130"/>
        <v>20</v>
      </c>
      <c r="AN257" s="292"/>
      <c r="AO257" s="293"/>
      <c r="AP257" s="293"/>
      <c r="AQ257" s="293"/>
      <c r="AR257" s="293"/>
      <c r="AS257" s="293"/>
      <c r="AT257" s="293"/>
      <c r="AU257" s="293"/>
      <c r="AV257" s="292">
        <f t="shared" si="132"/>
        <v>0</v>
      </c>
      <c r="AW257" s="293"/>
      <c r="AX257" s="292">
        <f t="shared" si="133"/>
        <v>20</v>
      </c>
      <c r="AY257" s="137" t="str">
        <f t="shared" si="94"/>
        <v/>
      </c>
      <c r="BA257" s="143" t="str">
        <f t="shared" si="138"/>
        <v>!!!</v>
      </c>
    </row>
    <row r="258" spans="1:53" ht="12">
      <c r="A258" s="288">
        <v>255</v>
      </c>
      <c r="B258" s="294" t="s">
        <v>453</v>
      </c>
      <c r="C258" s="290" t="s">
        <v>10</v>
      </c>
      <c r="D258" s="290" t="s">
        <v>454</v>
      </c>
      <c r="E258" s="295">
        <v>315</v>
      </c>
      <c r="F258" s="292">
        <v>0</v>
      </c>
      <c r="G258" s="292">
        <f>E258*3</f>
        <v>945</v>
      </c>
      <c r="H258" s="293"/>
      <c r="I258" s="293"/>
      <c r="J258" s="293"/>
      <c r="K258" s="293"/>
      <c r="L258" s="293"/>
      <c r="M258" s="293"/>
      <c r="N258" s="293"/>
      <c r="O258" s="292">
        <f t="shared" si="123"/>
        <v>945</v>
      </c>
      <c r="P258" s="293">
        <v>1260</v>
      </c>
      <c r="Q258" s="292">
        <f t="shared" ref="Q258:Q266" si="139">F258+O258-P258</f>
        <v>-315</v>
      </c>
      <c r="R258" s="292">
        <f t="shared" ref="R258:R265" si="140">E258*3</f>
        <v>945</v>
      </c>
      <c r="S258" s="293"/>
      <c r="T258" s="293"/>
      <c r="U258" s="293"/>
      <c r="V258" s="293"/>
      <c r="W258" s="293"/>
      <c r="X258" s="293"/>
      <c r="Y258" s="293"/>
      <c r="Z258" s="292">
        <f t="shared" si="126"/>
        <v>945</v>
      </c>
      <c r="AA258" s="293">
        <v>1360</v>
      </c>
      <c r="AB258" s="292">
        <f t="shared" si="127"/>
        <v>-730</v>
      </c>
      <c r="AC258" s="292">
        <f t="shared" si="136"/>
        <v>945</v>
      </c>
      <c r="AD258" s="293">
        <v>50</v>
      </c>
      <c r="AE258" s="293"/>
      <c r="AF258" s="293"/>
      <c r="AG258" s="293"/>
      <c r="AH258" s="293"/>
      <c r="AI258" s="293"/>
      <c r="AJ258" s="293"/>
      <c r="AK258" s="292">
        <f t="shared" si="129"/>
        <v>995</v>
      </c>
      <c r="AL258" s="293">
        <v>630</v>
      </c>
      <c r="AM258" s="292">
        <f t="shared" si="130"/>
        <v>-365</v>
      </c>
      <c r="AN258" s="292">
        <f t="shared" si="137"/>
        <v>945</v>
      </c>
      <c r="AO258" s="293"/>
      <c r="AP258" s="293"/>
      <c r="AQ258" s="293"/>
      <c r="AR258" s="293"/>
      <c r="AS258" s="293"/>
      <c r="AT258" s="293"/>
      <c r="AU258" s="293"/>
      <c r="AV258" s="292">
        <f t="shared" si="132"/>
        <v>945</v>
      </c>
      <c r="AW258" s="293">
        <v>630</v>
      </c>
      <c r="AX258" s="292">
        <f t="shared" ref="AX258:AX266" si="141">AM258+AV258-AW258</f>
        <v>-50</v>
      </c>
      <c r="AY258" s="137" t="str">
        <f t="shared" si="94"/>
        <v/>
      </c>
      <c r="BA258" s="143" t="str">
        <f t="shared" si="138"/>
        <v/>
      </c>
    </row>
    <row r="259" spans="1:53" ht="12">
      <c r="A259" s="288">
        <v>256</v>
      </c>
      <c r="B259" s="289" t="s">
        <v>1963</v>
      </c>
      <c r="C259" s="290" t="s">
        <v>14</v>
      </c>
      <c r="D259" s="290" t="s">
        <v>1986</v>
      </c>
      <c r="E259" s="291">
        <v>50</v>
      </c>
      <c r="F259" s="292"/>
      <c r="G259" s="292">
        <v>115</v>
      </c>
      <c r="H259" s="293"/>
      <c r="I259" s="293"/>
      <c r="J259" s="293"/>
      <c r="K259" s="293"/>
      <c r="L259" s="293"/>
      <c r="M259" s="293"/>
      <c r="N259" s="293"/>
      <c r="O259" s="292">
        <f t="shared" si="123"/>
        <v>115</v>
      </c>
      <c r="P259" s="293">
        <v>565</v>
      </c>
      <c r="Q259" s="292">
        <f t="shared" si="139"/>
        <v>-450</v>
      </c>
      <c r="R259" s="292">
        <f t="shared" si="140"/>
        <v>150</v>
      </c>
      <c r="S259" s="293"/>
      <c r="T259" s="293"/>
      <c r="U259" s="293"/>
      <c r="V259" s="293"/>
      <c r="W259" s="293"/>
      <c r="X259" s="293"/>
      <c r="Y259" s="293"/>
      <c r="Z259" s="292">
        <f t="shared" si="126"/>
        <v>150</v>
      </c>
      <c r="AA259" s="293"/>
      <c r="AB259" s="292">
        <f t="shared" si="127"/>
        <v>-300</v>
      </c>
      <c r="AC259" s="292">
        <f t="shared" si="136"/>
        <v>150</v>
      </c>
      <c r="AD259" s="293"/>
      <c r="AE259" s="293"/>
      <c r="AF259" s="293"/>
      <c r="AG259" s="293"/>
      <c r="AH259" s="293"/>
      <c r="AI259" s="293"/>
      <c r="AJ259" s="293"/>
      <c r="AK259" s="292">
        <f t="shared" si="129"/>
        <v>150</v>
      </c>
      <c r="AL259" s="293"/>
      <c r="AM259" s="292">
        <f t="shared" ref="AM259:AM266" si="142">AB259+AK259-AL259</f>
        <v>-150</v>
      </c>
      <c r="AN259" s="292">
        <f t="shared" si="137"/>
        <v>150</v>
      </c>
      <c r="AO259" s="293"/>
      <c r="AP259" s="293"/>
      <c r="AQ259" s="293"/>
      <c r="AR259" s="293"/>
      <c r="AS259" s="293"/>
      <c r="AT259" s="293"/>
      <c r="AU259" s="293"/>
      <c r="AV259" s="292">
        <f t="shared" si="132"/>
        <v>150</v>
      </c>
      <c r="AW259" s="293"/>
      <c r="AX259" s="292">
        <f t="shared" si="141"/>
        <v>0</v>
      </c>
      <c r="AY259" s="137" t="str">
        <f t="shared" si="94"/>
        <v>*</v>
      </c>
      <c r="BA259" s="143" t="str">
        <f t="shared" si="138"/>
        <v/>
      </c>
    </row>
    <row r="260" spans="1:53" ht="12">
      <c r="A260" s="288">
        <v>257</v>
      </c>
      <c r="B260" s="289" t="s">
        <v>457</v>
      </c>
      <c r="C260" s="290" t="s">
        <v>23</v>
      </c>
      <c r="D260" s="290" t="s">
        <v>459</v>
      </c>
      <c r="E260" s="291">
        <v>90</v>
      </c>
      <c r="F260" s="292">
        <v>0</v>
      </c>
      <c r="G260" s="292">
        <f t="shared" ref="G260:G265" si="143">E260*3</f>
        <v>270</v>
      </c>
      <c r="H260" s="293"/>
      <c r="I260" s="293"/>
      <c r="J260" s="293"/>
      <c r="K260" s="293"/>
      <c r="L260" s="293"/>
      <c r="M260" s="293"/>
      <c r="N260" s="293"/>
      <c r="O260" s="292">
        <f t="shared" si="123"/>
        <v>270</v>
      </c>
      <c r="P260" s="293">
        <v>250</v>
      </c>
      <c r="Q260" s="292">
        <f t="shared" si="139"/>
        <v>20</v>
      </c>
      <c r="R260" s="292">
        <f t="shared" si="140"/>
        <v>270</v>
      </c>
      <c r="S260" s="293"/>
      <c r="T260" s="293"/>
      <c r="U260" s="293"/>
      <c r="V260" s="293"/>
      <c r="W260" s="293"/>
      <c r="X260" s="293"/>
      <c r="Y260" s="293"/>
      <c r="Z260" s="292">
        <f t="shared" si="126"/>
        <v>270</v>
      </c>
      <c r="AA260" s="293"/>
      <c r="AB260" s="292">
        <f t="shared" si="127"/>
        <v>290</v>
      </c>
      <c r="AC260" s="292">
        <f t="shared" si="136"/>
        <v>270</v>
      </c>
      <c r="AD260" s="293"/>
      <c r="AE260" s="293"/>
      <c r="AF260" s="293"/>
      <c r="AG260" s="293"/>
      <c r="AH260" s="293"/>
      <c r="AI260" s="293"/>
      <c r="AJ260" s="293"/>
      <c r="AK260" s="292">
        <f t="shared" si="129"/>
        <v>270</v>
      </c>
      <c r="AL260" s="293"/>
      <c r="AM260" s="292">
        <f t="shared" si="142"/>
        <v>560</v>
      </c>
      <c r="AN260" s="292">
        <f t="shared" si="137"/>
        <v>270</v>
      </c>
      <c r="AO260" s="293"/>
      <c r="AP260" s="293"/>
      <c r="AQ260" s="293"/>
      <c r="AR260" s="293"/>
      <c r="AS260" s="293"/>
      <c r="AT260" s="293"/>
      <c r="AU260" s="293"/>
      <c r="AV260" s="292">
        <f t="shared" si="132"/>
        <v>270</v>
      </c>
      <c r="AW260" s="293">
        <v>830</v>
      </c>
      <c r="AX260" s="292">
        <f t="shared" si="141"/>
        <v>0</v>
      </c>
      <c r="BA260" s="143" t="str">
        <f t="shared" si="138"/>
        <v/>
      </c>
    </row>
    <row r="261" spans="1:53" ht="12">
      <c r="A261" s="288">
        <v>258</v>
      </c>
      <c r="B261" s="289" t="s">
        <v>460</v>
      </c>
      <c r="C261" s="290" t="s">
        <v>23</v>
      </c>
      <c r="D261" s="290" t="s">
        <v>462</v>
      </c>
      <c r="E261" s="291">
        <v>95</v>
      </c>
      <c r="F261" s="292">
        <v>0</v>
      </c>
      <c r="G261" s="292">
        <f t="shared" si="143"/>
        <v>285</v>
      </c>
      <c r="H261" s="293"/>
      <c r="I261" s="293"/>
      <c r="J261" s="293"/>
      <c r="K261" s="293"/>
      <c r="L261" s="293"/>
      <c r="M261" s="293"/>
      <c r="N261" s="293"/>
      <c r="O261" s="292">
        <f t="shared" si="123"/>
        <v>285</v>
      </c>
      <c r="P261" s="293">
        <v>285</v>
      </c>
      <c r="Q261" s="292">
        <f t="shared" si="139"/>
        <v>0</v>
      </c>
      <c r="R261" s="292">
        <f t="shared" si="140"/>
        <v>285</v>
      </c>
      <c r="S261" s="293"/>
      <c r="T261" s="293"/>
      <c r="U261" s="293"/>
      <c r="V261" s="293"/>
      <c r="W261" s="293"/>
      <c r="X261" s="293"/>
      <c r="Y261" s="293"/>
      <c r="Z261" s="292">
        <f t="shared" si="126"/>
        <v>285</v>
      </c>
      <c r="AA261" s="293">
        <v>285</v>
      </c>
      <c r="AB261" s="292">
        <f t="shared" si="127"/>
        <v>0</v>
      </c>
      <c r="AC261" s="292">
        <f t="shared" si="136"/>
        <v>285</v>
      </c>
      <c r="AD261" s="293"/>
      <c r="AE261" s="293"/>
      <c r="AF261" s="293"/>
      <c r="AG261" s="293"/>
      <c r="AH261" s="293"/>
      <c r="AI261" s="293"/>
      <c r="AJ261" s="293"/>
      <c r="AK261" s="292">
        <f t="shared" si="129"/>
        <v>285</v>
      </c>
      <c r="AL261" s="293">
        <v>285</v>
      </c>
      <c r="AM261" s="292">
        <f t="shared" si="142"/>
        <v>0</v>
      </c>
      <c r="AN261" s="292">
        <f t="shared" si="137"/>
        <v>285</v>
      </c>
      <c r="AO261" s="293">
        <v>50</v>
      </c>
      <c r="AP261" s="293"/>
      <c r="AQ261" s="293"/>
      <c r="AR261" s="293"/>
      <c r="AS261" s="293"/>
      <c r="AT261" s="293"/>
      <c r="AU261" s="293"/>
      <c r="AV261" s="292">
        <f t="shared" si="132"/>
        <v>335</v>
      </c>
      <c r="AW261" s="293">
        <v>335</v>
      </c>
      <c r="AX261" s="292">
        <f t="shared" si="141"/>
        <v>0</v>
      </c>
      <c r="BA261" s="143" t="str">
        <f t="shared" si="138"/>
        <v/>
      </c>
    </row>
    <row r="262" spans="1:53" ht="12">
      <c r="A262" s="288">
        <v>259</v>
      </c>
      <c r="B262" s="289" t="s">
        <v>463</v>
      </c>
      <c r="C262" s="290" t="s">
        <v>14</v>
      </c>
      <c r="D262" s="290" t="s">
        <v>465</v>
      </c>
      <c r="E262" s="291">
        <v>230</v>
      </c>
      <c r="F262" s="292">
        <v>0</v>
      </c>
      <c r="G262" s="292">
        <f t="shared" si="143"/>
        <v>690</v>
      </c>
      <c r="H262" s="293"/>
      <c r="I262" s="293"/>
      <c r="J262" s="293"/>
      <c r="K262" s="293"/>
      <c r="L262" s="293"/>
      <c r="M262" s="293"/>
      <c r="N262" s="293"/>
      <c r="O262" s="292">
        <f t="shared" si="123"/>
        <v>690</v>
      </c>
      <c r="P262" s="293">
        <v>1424</v>
      </c>
      <c r="Q262" s="292">
        <f t="shared" si="139"/>
        <v>-734</v>
      </c>
      <c r="R262" s="292">
        <f t="shared" si="140"/>
        <v>690</v>
      </c>
      <c r="S262" s="293">
        <v>50</v>
      </c>
      <c r="T262" s="293"/>
      <c r="U262" s="293">
        <v>634</v>
      </c>
      <c r="V262" s="293"/>
      <c r="W262" s="293">
        <v>100</v>
      </c>
      <c r="X262" s="293"/>
      <c r="Y262" s="293"/>
      <c r="Z262" s="292">
        <f t="shared" si="126"/>
        <v>1474</v>
      </c>
      <c r="AA262" s="293">
        <v>2120</v>
      </c>
      <c r="AB262" s="292">
        <f t="shared" si="127"/>
        <v>-1380</v>
      </c>
      <c r="AC262" s="292">
        <f t="shared" si="136"/>
        <v>690</v>
      </c>
      <c r="AD262" s="293"/>
      <c r="AE262" s="293"/>
      <c r="AF262" s="293"/>
      <c r="AG262" s="293"/>
      <c r="AH262" s="293"/>
      <c r="AI262" s="293"/>
      <c r="AJ262" s="293"/>
      <c r="AK262" s="292">
        <f t="shared" si="129"/>
        <v>690</v>
      </c>
      <c r="AL262" s="293"/>
      <c r="AM262" s="292">
        <f t="shared" si="142"/>
        <v>-690</v>
      </c>
      <c r="AN262" s="292">
        <f t="shared" si="137"/>
        <v>690</v>
      </c>
      <c r="AO262" s="293"/>
      <c r="AP262" s="293"/>
      <c r="AQ262" s="293"/>
      <c r="AR262" s="293"/>
      <c r="AS262" s="293"/>
      <c r="AT262" s="293"/>
      <c r="AU262" s="293"/>
      <c r="AV262" s="292">
        <f t="shared" si="132"/>
        <v>690</v>
      </c>
      <c r="AW262" s="293"/>
      <c r="AX262" s="292">
        <f t="shared" si="141"/>
        <v>0</v>
      </c>
      <c r="AY262" s="137" t="str">
        <f t="shared" si="94"/>
        <v>*</v>
      </c>
      <c r="BA262" s="143" t="str">
        <f t="shared" si="138"/>
        <v/>
      </c>
    </row>
    <row r="263" spans="1:53" ht="12">
      <c r="A263" s="288">
        <v>260</v>
      </c>
      <c r="B263" s="294" t="s">
        <v>466</v>
      </c>
      <c r="C263" s="290" t="s">
        <v>10</v>
      </c>
      <c r="D263" s="290" t="s">
        <v>468</v>
      </c>
      <c r="E263" s="295">
        <v>155</v>
      </c>
      <c r="F263" s="292">
        <v>930</v>
      </c>
      <c r="G263" s="292">
        <f t="shared" si="143"/>
        <v>465</v>
      </c>
      <c r="H263" s="293"/>
      <c r="I263" s="293"/>
      <c r="J263" s="293"/>
      <c r="K263" s="293"/>
      <c r="L263" s="293"/>
      <c r="M263" s="293"/>
      <c r="N263" s="293"/>
      <c r="O263" s="292">
        <f t="shared" si="123"/>
        <v>465</v>
      </c>
      <c r="P263" s="293">
        <v>1395</v>
      </c>
      <c r="Q263" s="292">
        <f t="shared" si="139"/>
        <v>0</v>
      </c>
      <c r="R263" s="292">
        <f t="shared" si="140"/>
        <v>465</v>
      </c>
      <c r="S263" s="293"/>
      <c r="T263" s="293"/>
      <c r="U263" s="293"/>
      <c r="V263" s="293"/>
      <c r="W263" s="293">
        <v>100</v>
      </c>
      <c r="X263" s="293"/>
      <c r="Y263" s="293"/>
      <c r="Z263" s="292">
        <f t="shared" si="126"/>
        <v>565</v>
      </c>
      <c r="AA263" s="293"/>
      <c r="AB263" s="292">
        <f t="shared" si="127"/>
        <v>565</v>
      </c>
      <c r="AC263" s="292">
        <f t="shared" si="136"/>
        <v>465</v>
      </c>
      <c r="AD263" s="293"/>
      <c r="AE263" s="293"/>
      <c r="AF263" s="293"/>
      <c r="AG263" s="293"/>
      <c r="AH263" s="293"/>
      <c r="AI263" s="293"/>
      <c r="AJ263" s="293"/>
      <c r="AK263" s="292">
        <f t="shared" si="129"/>
        <v>465</v>
      </c>
      <c r="AL263" s="293"/>
      <c r="AM263" s="292">
        <f t="shared" si="142"/>
        <v>1030</v>
      </c>
      <c r="AN263" s="292">
        <f t="shared" si="137"/>
        <v>465</v>
      </c>
      <c r="AO263" s="293"/>
      <c r="AP263" s="293"/>
      <c r="AQ263" s="293"/>
      <c r="AR263" s="293"/>
      <c r="AS263" s="293"/>
      <c r="AT263" s="293"/>
      <c r="AU263" s="293"/>
      <c r="AV263" s="292">
        <f t="shared" si="132"/>
        <v>465</v>
      </c>
      <c r="AW263" s="293"/>
      <c r="AX263" s="292">
        <f t="shared" si="141"/>
        <v>1495</v>
      </c>
      <c r="AY263" s="137" t="str">
        <f t="shared" ref="AY263:AY310" si="144">IF(AX263=0,"*","")</f>
        <v/>
      </c>
      <c r="BA263" s="143" t="str">
        <f t="shared" si="138"/>
        <v/>
      </c>
    </row>
    <row r="264" spans="1:53" ht="12">
      <c r="A264" s="288">
        <v>261</v>
      </c>
      <c r="B264" s="289" t="s">
        <v>1615</v>
      </c>
      <c r="C264" s="290" t="s">
        <v>14</v>
      </c>
      <c r="D264" s="290" t="s">
        <v>807</v>
      </c>
      <c r="E264" s="291">
        <v>50</v>
      </c>
      <c r="F264" s="292">
        <v>0</v>
      </c>
      <c r="G264" s="292">
        <f t="shared" si="143"/>
        <v>150</v>
      </c>
      <c r="H264" s="293"/>
      <c r="I264" s="293"/>
      <c r="J264" s="293"/>
      <c r="K264" s="293"/>
      <c r="L264" s="293"/>
      <c r="M264" s="293"/>
      <c r="N264" s="293"/>
      <c r="O264" s="292">
        <f t="shared" si="123"/>
        <v>150</v>
      </c>
      <c r="P264" s="293"/>
      <c r="Q264" s="292">
        <f t="shared" si="139"/>
        <v>150</v>
      </c>
      <c r="R264" s="292">
        <f t="shared" si="140"/>
        <v>150</v>
      </c>
      <c r="S264" s="293"/>
      <c r="T264" s="293"/>
      <c r="U264" s="293"/>
      <c r="V264" s="293"/>
      <c r="W264" s="293"/>
      <c r="X264" s="293"/>
      <c r="Y264" s="293"/>
      <c r="Z264" s="292">
        <f t="shared" si="126"/>
        <v>150</v>
      </c>
      <c r="AA264" s="293">
        <v>600</v>
      </c>
      <c r="AB264" s="292">
        <f t="shared" si="127"/>
        <v>-300</v>
      </c>
      <c r="AC264" s="292">
        <f t="shared" si="136"/>
        <v>150</v>
      </c>
      <c r="AD264" s="293"/>
      <c r="AE264" s="293"/>
      <c r="AF264" s="293"/>
      <c r="AG264" s="293"/>
      <c r="AH264" s="293"/>
      <c r="AI264" s="293"/>
      <c r="AJ264" s="293"/>
      <c r="AK264" s="292">
        <f t="shared" si="129"/>
        <v>150</v>
      </c>
      <c r="AL264" s="293"/>
      <c r="AM264" s="292">
        <f t="shared" si="142"/>
        <v>-150</v>
      </c>
      <c r="AN264" s="292">
        <f t="shared" si="137"/>
        <v>150</v>
      </c>
      <c r="AO264" s="293"/>
      <c r="AP264" s="293"/>
      <c r="AQ264" s="293"/>
      <c r="AR264" s="293"/>
      <c r="AS264" s="293"/>
      <c r="AT264" s="293"/>
      <c r="AU264" s="293"/>
      <c r="AV264" s="292">
        <f t="shared" si="132"/>
        <v>150</v>
      </c>
      <c r="AW264" s="293"/>
      <c r="AX264" s="292">
        <f t="shared" si="141"/>
        <v>0</v>
      </c>
      <c r="AY264" s="137" t="str">
        <f t="shared" si="144"/>
        <v>*</v>
      </c>
      <c r="BA264" s="143" t="str">
        <f t="shared" si="138"/>
        <v/>
      </c>
    </row>
    <row r="265" spans="1:53" ht="12">
      <c r="A265" s="288">
        <v>262</v>
      </c>
      <c r="B265" s="289" t="s">
        <v>1616</v>
      </c>
      <c r="C265" s="290" t="s">
        <v>14</v>
      </c>
      <c r="D265" s="290" t="s">
        <v>809</v>
      </c>
      <c r="E265" s="291">
        <v>50</v>
      </c>
      <c r="F265" s="292">
        <v>100</v>
      </c>
      <c r="G265" s="292">
        <f t="shared" si="143"/>
        <v>150</v>
      </c>
      <c r="H265" s="293"/>
      <c r="I265" s="293"/>
      <c r="J265" s="293"/>
      <c r="K265" s="293"/>
      <c r="L265" s="293"/>
      <c r="M265" s="293"/>
      <c r="N265" s="293"/>
      <c r="O265" s="292">
        <f t="shared" si="123"/>
        <v>150</v>
      </c>
      <c r="P265" s="293"/>
      <c r="Q265" s="292">
        <f t="shared" si="139"/>
        <v>250</v>
      </c>
      <c r="R265" s="292">
        <f t="shared" si="140"/>
        <v>150</v>
      </c>
      <c r="S265" s="293"/>
      <c r="T265" s="293"/>
      <c r="U265" s="293"/>
      <c r="V265" s="293"/>
      <c r="W265" s="293"/>
      <c r="X265" s="293"/>
      <c r="Y265" s="293"/>
      <c r="Z265" s="292">
        <f t="shared" si="126"/>
        <v>150</v>
      </c>
      <c r="AA265" s="293">
        <v>700</v>
      </c>
      <c r="AB265" s="292">
        <f t="shared" si="127"/>
        <v>-300</v>
      </c>
      <c r="AC265" s="292">
        <f t="shared" si="136"/>
        <v>150</v>
      </c>
      <c r="AD265" s="293"/>
      <c r="AE265" s="293"/>
      <c r="AF265" s="293"/>
      <c r="AG265" s="293"/>
      <c r="AH265" s="293"/>
      <c r="AI265" s="293"/>
      <c r="AJ265" s="293"/>
      <c r="AK265" s="292">
        <f t="shared" si="129"/>
        <v>150</v>
      </c>
      <c r="AL265" s="293"/>
      <c r="AM265" s="292">
        <f t="shared" si="142"/>
        <v>-150</v>
      </c>
      <c r="AN265" s="292">
        <f t="shared" si="137"/>
        <v>150</v>
      </c>
      <c r="AO265" s="293"/>
      <c r="AP265" s="293"/>
      <c r="AQ265" s="293"/>
      <c r="AR265" s="293"/>
      <c r="AS265" s="293"/>
      <c r="AT265" s="293"/>
      <c r="AU265" s="293"/>
      <c r="AV265" s="292">
        <f t="shared" si="132"/>
        <v>150</v>
      </c>
      <c r="AW265" s="293"/>
      <c r="AX265" s="292">
        <f t="shared" si="141"/>
        <v>0</v>
      </c>
      <c r="AY265" s="137" t="str">
        <f t="shared" si="144"/>
        <v>*</v>
      </c>
      <c r="BA265" s="143" t="str">
        <f t="shared" si="138"/>
        <v/>
      </c>
    </row>
    <row r="266" spans="1:53" ht="12">
      <c r="A266" s="288">
        <v>263</v>
      </c>
      <c r="B266" s="329" t="s">
        <v>1388</v>
      </c>
      <c r="C266" s="320" t="s">
        <v>30</v>
      </c>
      <c r="D266" s="322"/>
      <c r="E266" s="322"/>
      <c r="F266" s="322">
        <v>630</v>
      </c>
      <c r="G266" s="299"/>
      <c r="H266" s="300"/>
      <c r="I266" s="300"/>
      <c r="J266" s="300"/>
      <c r="K266" s="300"/>
      <c r="L266" s="300"/>
      <c r="M266" s="300"/>
      <c r="N266" s="300"/>
      <c r="O266" s="299"/>
      <c r="P266" s="300"/>
      <c r="Q266" s="299">
        <f t="shared" si="139"/>
        <v>630</v>
      </c>
      <c r="R266" s="299"/>
      <c r="S266" s="300"/>
      <c r="T266" s="300"/>
      <c r="U266" s="300"/>
      <c r="V266" s="300"/>
      <c r="W266" s="300"/>
      <c r="X266" s="300"/>
      <c r="Y266" s="300"/>
      <c r="Z266" s="299"/>
      <c r="AA266" s="300"/>
      <c r="AB266" s="299">
        <f t="shared" si="127"/>
        <v>630</v>
      </c>
      <c r="AC266" s="299"/>
      <c r="AD266" s="300"/>
      <c r="AE266" s="300"/>
      <c r="AF266" s="300"/>
      <c r="AG266" s="300"/>
      <c r="AH266" s="300"/>
      <c r="AI266" s="300"/>
      <c r="AJ266" s="300"/>
      <c r="AK266" s="299"/>
      <c r="AL266" s="300"/>
      <c r="AM266" s="299">
        <f t="shared" si="142"/>
        <v>630</v>
      </c>
      <c r="AN266" s="299"/>
      <c r="AO266" s="300"/>
      <c r="AP266" s="300"/>
      <c r="AQ266" s="300"/>
      <c r="AR266" s="300"/>
      <c r="AS266" s="300"/>
      <c r="AT266" s="300"/>
      <c r="AU266" s="300"/>
      <c r="AV266" s="299"/>
      <c r="AW266" s="300"/>
      <c r="AX266" s="299">
        <f t="shared" si="141"/>
        <v>630</v>
      </c>
      <c r="AY266" s="137" t="str">
        <f t="shared" si="144"/>
        <v/>
      </c>
      <c r="BA266" s="143" t="str">
        <f t="shared" si="138"/>
        <v/>
      </c>
    </row>
    <row r="267" spans="1:53" ht="12">
      <c r="A267" s="288">
        <v>264</v>
      </c>
      <c r="B267" s="316" t="s">
        <v>471</v>
      </c>
      <c r="C267" s="297" t="s">
        <v>30</v>
      </c>
      <c r="D267" s="297" t="s">
        <v>12</v>
      </c>
      <c r="E267" s="298"/>
      <c r="F267" s="299"/>
      <c r="G267" s="299"/>
      <c r="H267" s="300"/>
      <c r="I267" s="300"/>
      <c r="J267" s="300"/>
      <c r="K267" s="300"/>
      <c r="L267" s="300"/>
      <c r="M267" s="300"/>
      <c r="N267" s="300"/>
      <c r="O267" s="299"/>
      <c r="P267" s="300"/>
      <c r="Q267" s="299"/>
      <c r="R267" s="299"/>
      <c r="S267" s="300"/>
      <c r="T267" s="300"/>
      <c r="U267" s="300"/>
      <c r="V267" s="300"/>
      <c r="W267" s="300"/>
      <c r="X267" s="300"/>
      <c r="Y267" s="300"/>
      <c r="Z267" s="299"/>
      <c r="AA267" s="300"/>
      <c r="AB267" s="299"/>
      <c r="AC267" s="299"/>
      <c r="AD267" s="300"/>
      <c r="AE267" s="300"/>
      <c r="AF267" s="300"/>
      <c r="AG267" s="300"/>
      <c r="AH267" s="300"/>
      <c r="AI267" s="300"/>
      <c r="AJ267" s="300"/>
      <c r="AK267" s="299"/>
      <c r="AL267" s="300"/>
      <c r="AM267" s="299"/>
      <c r="AN267" s="299"/>
      <c r="AO267" s="300"/>
      <c r="AP267" s="300"/>
      <c r="AQ267" s="300"/>
      <c r="AR267" s="300"/>
      <c r="AS267" s="300"/>
      <c r="AT267" s="300"/>
      <c r="AU267" s="300"/>
      <c r="AV267" s="299"/>
      <c r="AW267" s="300"/>
      <c r="AX267" s="299"/>
      <c r="AY267" s="137" t="str">
        <f t="shared" si="144"/>
        <v>*</v>
      </c>
      <c r="BA267" s="143" t="str">
        <f t="shared" si="138"/>
        <v/>
      </c>
    </row>
    <row r="268" spans="1:53" ht="12">
      <c r="A268" s="288">
        <v>265</v>
      </c>
      <c r="B268" s="289" t="s">
        <v>1466</v>
      </c>
      <c r="C268" s="290" t="s">
        <v>23</v>
      </c>
      <c r="D268" s="290" t="s">
        <v>478</v>
      </c>
      <c r="E268" s="291">
        <v>80</v>
      </c>
      <c r="F268" s="292">
        <v>0</v>
      </c>
      <c r="G268" s="292">
        <f>E268*3</f>
        <v>240</v>
      </c>
      <c r="H268" s="293"/>
      <c r="I268" s="293"/>
      <c r="J268" s="293"/>
      <c r="K268" s="293"/>
      <c r="L268" s="293"/>
      <c r="M268" s="293"/>
      <c r="N268" s="293"/>
      <c r="O268" s="292">
        <f>SUM(G268:N268)</f>
        <v>240</v>
      </c>
      <c r="P268" s="293">
        <v>480</v>
      </c>
      <c r="Q268" s="292">
        <f t="shared" ref="Q268:Q300" si="145">F268+O268-P268</f>
        <v>-240</v>
      </c>
      <c r="R268" s="292">
        <f>E268*3</f>
        <v>240</v>
      </c>
      <c r="S268" s="293"/>
      <c r="T268" s="293"/>
      <c r="U268" s="293"/>
      <c r="V268" s="293"/>
      <c r="W268" s="293"/>
      <c r="X268" s="293"/>
      <c r="Y268" s="293"/>
      <c r="Z268" s="292">
        <f>SUM(R268:Y268)</f>
        <v>240</v>
      </c>
      <c r="AA268" s="293">
        <v>240</v>
      </c>
      <c r="AB268" s="292">
        <f t="shared" ref="AB268:AB300" si="146">Q268+Z268-AA268</f>
        <v>-240</v>
      </c>
      <c r="AC268" s="292">
        <f>$E268*3</f>
        <v>240</v>
      </c>
      <c r="AD268" s="293"/>
      <c r="AE268" s="293"/>
      <c r="AF268" s="293"/>
      <c r="AG268" s="293"/>
      <c r="AH268" s="293"/>
      <c r="AI268" s="293"/>
      <c r="AJ268" s="293"/>
      <c r="AK268" s="292">
        <f>SUM(AC268:AJ268)</f>
        <v>240</v>
      </c>
      <c r="AL268" s="293"/>
      <c r="AM268" s="292">
        <f t="shared" ref="AM268:AM300" si="147">AB268+AK268-AL268</f>
        <v>0</v>
      </c>
      <c r="AN268" s="292">
        <f>$E268*3</f>
        <v>240</v>
      </c>
      <c r="AO268" s="293">
        <v>50</v>
      </c>
      <c r="AP268" s="293"/>
      <c r="AQ268" s="293"/>
      <c r="AR268" s="293"/>
      <c r="AS268" s="293"/>
      <c r="AT268" s="293"/>
      <c r="AU268" s="293"/>
      <c r="AV268" s="292">
        <f>SUM(AN268:AU268)</f>
        <v>290</v>
      </c>
      <c r="AW268" s="293">
        <v>290</v>
      </c>
      <c r="AX268" s="292">
        <f t="shared" ref="AX268:AX300" si="148">AM268+AV268-AW268</f>
        <v>0</v>
      </c>
      <c r="AY268" s="137" t="str">
        <f t="shared" si="144"/>
        <v>*</v>
      </c>
      <c r="BA268" s="143" t="str">
        <f t="shared" si="138"/>
        <v/>
      </c>
    </row>
    <row r="269" spans="1:53" ht="12">
      <c r="A269" s="288">
        <v>266</v>
      </c>
      <c r="B269" s="289" t="s">
        <v>1506</v>
      </c>
      <c r="C269" s="290" t="s">
        <v>23</v>
      </c>
      <c r="D269" s="290" t="s">
        <v>1157</v>
      </c>
      <c r="E269" s="291">
        <v>95</v>
      </c>
      <c r="F269" s="292">
        <v>0</v>
      </c>
      <c r="G269" s="292">
        <f>E269*3</f>
        <v>285</v>
      </c>
      <c r="H269" s="293"/>
      <c r="I269" s="293"/>
      <c r="J269" s="293"/>
      <c r="K269" s="293"/>
      <c r="L269" s="293"/>
      <c r="M269" s="293"/>
      <c r="N269" s="293"/>
      <c r="O269" s="292">
        <f>SUM(G269:N269)</f>
        <v>285</v>
      </c>
      <c r="P269" s="293">
        <v>570</v>
      </c>
      <c r="Q269" s="292">
        <f t="shared" si="145"/>
        <v>-285</v>
      </c>
      <c r="R269" s="292">
        <f>E269*3</f>
        <v>285</v>
      </c>
      <c r="S269" s="293"/>
      <c r="T269" s="293"/>
      <c r="U269" s="293"/>
      <c r="V269" s="293"/>
      <c r="W269" s="293">
        <v>100</v>
      </c>
      <c r="X269" s="293"/>
      <c r="Y269" s="293"/>
      <c r="Z269" s="292">
        <f>SUM(R269:Y269)</f>
        <v>385</v>
      </c>
      <c r="AA269" s="293"/>
      <c r="AB269" s="292">
        <f t="shared" si="146"/>
        <v>100</v>
      </c>
      <c r="AC269" s="292">
        <f>$E269*3</f>
        <v>285</v>
      </c>
      <c r="AD269" s="293"/>
      <c r="AE269" s="293"/>
      <c r="AF269" s="293"/>
      <c r="AG269" s="293"/>
      <c r="AH269" s="293"/>
      <c r="AI269" s="293"/>
      <c r="AJ269" s="293"/>
      <c r="AK269" s="292">
        <f>SUM(AC269:AJ269)</f>
        <v>285</v>
      </c>
      <c r="AL269" s="293">
        <v>385</v>
      </c>
      <c r="AM269" s="292">
        <f t="shared" si="147"/>
        <v>0</v>
      </c>
      <c r="AN269" s="292">
        <f>$E269*3</f>
        <v>285</v>
      </c>
      <c r="AO269" s="293"/>
      <c r="AP269" s="293">
        <v>100</v>
      </c>
      <c r="AQ269" s="293"/>
      <c r="AR269" s="293"/>
      <c r="AS269" s="293"/>
      <c r="AT269" s="293"/>
      <c r="AU269" s="293"/>
      <c r="AV269" s="292">
        <f>SUM(AN269:AU269)</f>
        <v>385</v>
      </c>
      <c r="AW269" s="293">
        <v>285</v>
      </c>
      <c r="AX269" s="292">
        <f t="shared" si="148"/>
        <v>100</v>
      </c>
      <c r="AY269" s="137" t="str">
        <f t="shared" si="144"/>
        <v/>
      </c>
      <c r="BA269" s="143" t="str">
        <f t="shared" si="138"/>
        <v/>
      </c>
    </row>
    <row r="270" spans="1:53" ht="12">
      <c r="A270" s="288">
        <v>267</v>
      </c>
      <c r="B270" s="329" t="s">
        <v>1525</v>
      </c>
      <c r="C270" s="330" t="s">
        <v>30</v>
      </c>
      <c r="D270" s="333"/>
      <c r="E270" s="319"/>
      <c r="F270" s="322">
        <v>1260</v>
      </c>
      <c r="G270" s="299"/>
      <c r="H270" s="300"/>
      <c r="I270" s="300"/>
      <c r="J270" s="300"/>
      <c r="K270" s="300"/>
      <c r="L270" s="300"/>
      <c r="M270" s="300"/>
      <c r="N270" s="300"/>
      <c r="O270" s="299"/>
      <c r="P270" s="300"/>
      <c r="Q270" s="299">
        <f t="shared" si="145"/>
        <v>1260</v>
      </c>
      <c r="R270" s="299"/>
      <c r="S270" s="300"/>
      <c r="T270" s="300"/>
      <c r="U270" s="300"/>
      <c r="V270" s="300"/>
      <c r="W270" s="300"/>
      <c r="X270" s="300"/>
      <c r="Y270" s="300"/>
      <c r="Z270" s="299"/>
      <c r="AA270" s="300"/>
      <c r="AB270" s="299">
        <f t="shared" si="146"/>
        <v>1260</v>
      </c>
      <c r="AC270" s="299"/>
      <c r="AD270" s="300"/>
      <c r="AE270" s="300"/>
      <c r="AF270" s="300"/>
      <c r="AG270" s="300"/>
      <c r="AH270" s="300"/>
      <c r="AI270" s="300"/>
      <c r="AJ270" s="300"/>
      <c r="AK270" s="299"/>
      <c r="AL270" s="300"/>
      <c r="AM270" s="299">
        <f t="shared" si="147"/>
        <v>1260</v>
      </c>
      <c r="AN270" s="299"/>
      <c r="AO270" s="300"/>
      <c r="AP270" s="300"/>
      <c r="AQ270" s="300"/>
      <c r="AR270" s="300"/>
      <c r="AS270" s="300"/>
      <c r="AT270" s="300"/>
      <c r="AU270" s="300"/>
      <c r="AV270" s="299"/>
      <c r="AW270" s="300"/>
      <c r="AX270" s="299">
        <f t="shared" si="148"/>
        <v>1260</v>
      </c>
      <c r="AY270" s="137" t="str">
        <f t="shared" si="144"/>
        <v/>
      </c>
      <c r="BA270" s="143" t="str">
        <f t="shared" si="138"/>
        <v/>
      </c>
    </row>
    <row r="271" spans="1:53" ht="12">
      <c r="A271" s="288">
        <v>268</v>
      </c>
      <c r="B271" s="289" t="s">
        <v>480</v>
      </c>
      <c r="C271" s="290" t="s">
        <v>23</v>
      </c>
      <c r="D271" s="290" t="s">
        <v>482</v>
      </c>
      <c r="E271" s="291">
        <v>95</v>
      </c>
      <c r="F271" s="292">
        <v>0</v>
      </c>
      <c r="G271" s="292">
        <f>E271*3</f>
        <v>285</v>
      </c>
      <c r="H271" s="293"/>
      <c r="I271" s="293"/>
      <c r="J271" s="293"/>
      <c r="K271" s="293"/>
      <c r="L271" s="293"/>
      <c r="M271" s="293"/>
      <c r="N271" s="293"/>
      <c r="O271" s="292">
        <f t="shared" ref="O271:O286" si="149">SUM(G271:N271)</f>
        <v>285</v>
      </c>
      <c r="P271" s="293">
        <v>1150</v>
      </c>
      <c r="Q271" s="292">
        <f t="shared" si="145"/>
        <v>-865</v>
      </c>
      <c r="R271" s="292">
        <f t="shared" ref="R271:R276" si="150">E271*3</f>
        <v>285</v>
      </c>
      <c r="S271" s="293">
        <v>50</v>
      </c>
      <c r="T271" s="293"/>
      <c r="U271" s="293"/>
      <c r="V271" s="293"/>
      <c r="W271" s="293"/>
      <c r="X271" s="293"/>
      <c r="Y271" s="293"/>
      <c r="Z271" s="292">
        <f t="shared" ref="Z271:Z286" si="151">SUM(R271:Y271)</f>
        <v>335</v>
      </c>
      <c r="AA271" s="293">
        <v>40</v>
      </c>
      <c r="AB271" s="292">
        <f t="shared" si="146"/>
        <v>-570</v>
      </c>
      <c r="AC271" s="292">
        <f t="shared" ref="AC271:AC276" si="152">$E271*3</f>
        <v>285</v>
      </c>
      <c r="AD271" s="293">
        <v>50</v>
      </c>
      <c r="AE271" s="293"/>
      <c r="AF271" s="293"/>
      <c r="AG271" s="293"/>
      <c r="AH271" s="293"/>
      <c r="AI271" s="293"/>
      <c r="AJ271" s="293"/>
      <c r="AK271" s="292">
        <f t="shared" ref="AK271:AK286" si="153">SUM(AC271:AJ271)</f>
        <v>335</v>
      </c>
      <c r="AL271" s="293"/>
      <c r="AM271" s="292">
        <f t="shared" si="147"/>
        <v>-235</v>
      </c>
      <c r="AN271" s="292">
        <f t="shared" ref="AN271:AN286" si="154">$E271*3</f>
        <v>285</v>
      </c>
      <c r="AO271" s="293"/>
      <c r="AP271" s="293"/>
      <c r="AQ271" s="293"/>
      <c r="AR271" s="293"/>
      <c r="AS271" s="293"/>
      <c r="AT271" s="293"/>
      <c r="AU271" s="293"/>
      <c r="AV271" s="292">
        <f t="shared" ref="AV271:AV286" si="155">SUM(AN271:AU271)</f>
        <v>285</v>
      </c>
      <c r="AW271" s="293">
        <v>50</v>
      </c>
      <c r="AX271" s="292">
        <f t="shared" si="148"/>
        <v>0</v>
      </c>
      <c r="AY271" s="137" t="str">
        <f t="shared" si="144"/>
        <v>*</v>
      </c>
      <c r="BA271" s="143" t="str">
        <f t="shared" si="138"/>
        <v/>
      </c>
    </row>
    <row r="272" spans="1:53" ht="12">
      <c r="A272" s="288">
        <v>269</v>
      </c>
      <c r="B272" s="289" t="s">
        <v>1056</v>
      </c>
      <c r="C272" s="290" t="s">
        <v>14</v>
      </c>
      <c r="D272" s="290"/>
      <c r="E272" s="291">
        <v>170</v>
      </c>
      <c r="F272" s="292">
        <v>610</v>
      </c>
      <c r="G272" s="292">
        <f>E272*3</f>
        <v>510</v>
      </c>
      <c r="H272" s="293"/>
      <c r="I272" s="293"/>
      <c r="J272" s="293"/>
      <c r="K272" s="293"/>
      <c r="L272" s="293"/>
      <c r="M272" s="293"/>
      <c r="N272" s="293"/>
      <c r="O272" s="292">
        <f t="shared" si="149"/>
        <v>510</v>
      </c>
      <c r="P272" s="293">
        <v>510</v>
      </c>
      <c r="Q272" s="292">
        <f t="shared" si="145"/>
        <v>610</v>
      </c>
      <c r="R272" s="292">
        <f t="shared" si="150"/>
        <v>510</v>
      </c>
      <c r="S272" s="293"/>
      <c r="T272" s="293"/>
      <c r="U272" s="293"/>
      <c r="V272" s="293"/>
      <c r="W272" s="293"/>
      <c r="X272" s="293"/>
      <c r="Y272" s="293"/>
      <c r="Z272" s="292">
        <f t="shared" si="151"/>
        <v>510</v>
      </c>
      <c r="AA272" s="293">
        <v>1120</v>
      </c>
      <c r="AB272" s="292">
        <f t="shared" si="146"/>
        <v>0</v>
      </c>
      <c r="AC272" s="292">
        <f t="shared" si="152"/>
        <v>510</v>
      </c>
      <c r="AD272" s="293"/>
      <c r="AE272" s="293"/>
      <c r="AF272" s="293"/>
      <c r="AG272" s="293"/>
      <c r="AH272" s="293"/>
      <c r="AI272" s="293"/>
      <c r="AJ272" s="293"/>
      <c r="AK272" s="292">
        <f t="shared" si="153"/>
        <v>510</v>
      </c>
      <c r="AL272" s="293">
        <v>1020</v>
      </c>
      <c r="AM272" s="292">
        <f t="shared" si="147"/>
        <v>-510</v>
      </c>
      <c r="AN272" s="292">
        <f t="shared" si="154"/>
        <v>510</v>
      </c>
      <c r="AO272" s="293"/>
      <c r="AP272" s="293">
        <v>100</v>
      </c>
      <c r="AQ272" s="293"/>
      <c r="AR272" s="293"/>
      <c r="AS272" s="293"/>
      <c r="AT272" s="293"/>
      <c r="AU272" s="293"/>
      <c r="AV272" s="292">
        <f t="shared" si="155"/>
        <v>610</v>
      </c>
      <c r="AW272" s="293"/>
      <c r="AX272" s="292">
        <f t="shared" si="148"/>
        <v>100</v>
      </c>
      <c r="AY272" s="137" t="str">
        <f t="shared" si="144"/>
        <v/>
      </c>
      <c r="BA272" s="143" t="str">
        <f t="shared" si="138"/>
        <v/>
      </c>
    </row>
    <row r="273" spans="1:57" ht="12">
      <c r="A273" s="288">
        <v>270</v>
      </c>
      <c r="B273" s="289" t="s">
        <v>1964</v>
      </c>
      <c r="C273" s="290" t="s">
        <v>14</v>
      </c>
      <c r="D273" s="290" t="s">
        <v>1987</v>
      </c>
      <c r="E273" s="291">
        <v>50</v>
      </c>
      <c r="F273" s="292"/>
      <c r="G273" s="292">
        <v>115</v>
      </c>
      <c r="H273" s="293"/>
      <c r="I273" s="293">
        <v>100</v>
      </c>
      <c r="J273" s="293"/>
      <c r="K273" s="293"/>
      <c r="L273" s="293"/>
      <c r="M273" s="293"/>
      <c r="N273" s="293"/>
      <c r="O273" s="292">
        <f t="shared" si="149"/>
        <v>215</v>
      </c>
      <c r="P273" s="293">
        <v>780</v>
      </c>
      <c r="Q273" s="292">
        <f t="shared" si="145"/>
        <v>-565</v>
      </c>
      <c r="R273" s="292">
        <f t="shared" si="150"/>
        <v>150</v>
      </c>
      <c r="S273" s="293"/>
      <c r="T273" s="293"/>
      <c r="U273" s="293"/>
      <c r="V273" s="293"/>
      <c r="W273" s="293"/>
      <c r="X273" s="293"/>
      <c r="Y273" s="293"/>
      <c r="Z273" s="292">
        <f t="shared" si="151"/>
        <v>150</v>
      </c>
      <c r="AA273" s="293"/>
      <c r="AB273" s="292">
        <f t="shared" si="146"/>
        <v>-415</v>
      </c>
      <c r="AC273" s="292">
        <f t="shared" si="152"/>
        <v>150</v>
      </c>
      <c r="AD273" s="293"/>
      <c r="AE273" s="293"/>
      <c r="AF273" s="293"/>
      <c r="AG273" s="293"/>
      <c r="AH273" s="293"/>
      <c r="AI273" s="293"/>
      <c r="AJ273" s="293"/>
      <c r="AK273" s="292">
        <f t="shared" si="153"/>
        <v>150</v>
      </c>
      <c r="AL273" s="293"/>
      <c r="AM273" s="292">
        <f t="shared" si="147"/>
        <v>-265</v>
      </c>
      <c r="AN273" s="292">
        <f t="shared" si="154"/>
        <v>150</v>
      </c>
      <c r="AO273" s="293"/>
      <c r="AP273" s="293"/>
      <c r="AQ273" s="293"/>
      <c r="AR273" s="293"/>
      <c r="AS273" s="293"/>
      <c r="AT273" s="293"/>
      <c r="AU273" s="293"/>
      <c r="AV273" s="292">
        <f t="shared" si="155"/>
        <v>150</v>
      </c>
      <c r="AW273" s="293"/>
      <c r="AX273" s="292">
        <f t="shared" si="148"/>
        <v>-115</v>
      </c>
      <c r="AY273" s="137" t="str">
        <f t="shared" si="144"/>
        <v/>
      </c>
      <c r="BA273" s="143" t="str">
        <f t="shared" si="138"/>
        <v/>
      </c>
    </row>
    <row r="274" spans="1:57" ht="12">
      <c r="A274" s="288">
        <v>271</v>
      </c>
      <c r="B274" s="289" t="s">
        <v>1608</v>
      </c>
      <c r="C274" s="290" t="s">
        <v>14</v>
      </c>
      <c r="D274" s="290"/>
      <c r="E274" s="291">
        <v>50</v>
      </c>
      <c r="F274" s="292">
        <v>0</v>
      </c>
      <c r="G274" s="292">
        <f>E274*3</f>
        <v>150</v>
      </c>
      <c r="H274" s="293"/>
      <c r="I274" s="293"/>
      <c r="J274" s="293"/>
      <c r="K274" s="293"/>
      <c r="L274" s="293"/>
      <c r="M274" s="293"/>
      <c r="N274" s="293"/>
      <c r="O274" s="292">
        <f t="shared" si="149"/>
        <v>150</v>
      </c>
      <c r="P274" s="293"/>
      <c r="Q274" s="292">
        <f t="shared" si="145"/>
        <v>150</v>
      </c>
      <c r="R274" s="292">
        <f t="shared" si="150"/>
        <v>150</v>
      </c>
      <c r="S274" s="293"/>
      <c r="T274" s="293"/>
      <c r="U274" s="293"/>
      <c r="V274" s="293"/>
      <c r="W274" s="293"/>
      <c r="X274" s="293"/>
      <c r="Y274" s="293"/>
      <c r="Z274" s="292">
        <f t="shared" si="151"/>
        <v>150</v>
      </c>
      <c r="AA274" s="293"/>
      <c r="AB274" s="292">
        <f t="shared" si="146"/>
        <v>300</v>
      </c>
      <c r="AC274" s="292">
        <f t="shared" si="152"/>
        <v>150</v>
      </c>
      <c r="AD274" s="293"/>
      <c r="AE274" s="293"/>
      <c r="AF274" s="293"/>
      <c r="AG274" s="293"/>
      <c r="AH274" s="293"/>
      <c r="AI274" s="293"/>
      <c r="AJ274" s="293"/>
      <c r="AK274" s="292">
        <f t="shared" si="153"/>
        <v>150</v>
      </c>
      <c r="AL274" s="293"/>
      <c r="AM274" s="292">
        <f t="shared" si="147"/>
        <v>450</v>
      </c>
      <c r="AN274" s="292">
        <f t="shared" si="154"/>
        <v>150</v>
      </c>
      <c r="AO274" s="293"/>
      <c r="AP274" s="293"/>
      <c r="AQ274" s="293"/>
      <c r="AR274" s="293"/>
      <c r="AS274" s="293"/>
      <c r="AT274" s="293"/>
      <c r="AU274" s="293"/>
      <c r="AV274" s="292">
        <f t="shared" si="155"/>
        <v>150</v>
      </c>
      <c r="AW274" s="293"/>
      <c r="AX274" s="292">
        <f t="shared" si="148"/>
        <v>600</v>
      </c>
      <c r="AY274" s="137" t="str">
        <f t="shared" si="144"/>
        <v/>
      </c>
      <c r="BA274" s="143" t="str">
        <f t="shared" si="138"/>
        <v/>
      </c>
    </row>
    <row r="275" spans="1:57" ht="12">
      <c r="A275" s="288">
        <v>272</v>
      </c>
      <c r="B275" s="289" t="s">
        <v>483</v>
      </c>
      <c r="C275" s="290" t="s">
        <v>23</v>
      </c>
      <c r="D275" s="290" t="s">
        <v>485</v>
      </c>
      <c r="E275" s="291">
        <v>100</v>
      </c>
      <c r="F275" s="292">
        <v>0</v>
      </c>
      <c r="G275" s="292">
        <f>E275*3</f>
        <v>300</v>
      </c>
      <c r="H275" s="293"/>
      <c r="I275" s="293">
        <v>100</v>
      </c>
      <c r="J275" s="293"/>
      <c r="K275" s="293"/>
      <c r="L275" s="293"/>
      <c r="M275" s="293"/>
      <c r="N275" s="293"/>
      <c r="O275" s="292">
        <f t="shared" si="149"/>
        <v>400</v>
      </c>
      <c r="P275" s="293">
        <v>800</v>
      </c>
      <c r="Q275" s="292">
        <f t="shared" si="145"/>
        <v>-400</v>
      </c>
      <c r="R275" s="292">
        <f t="shared" si="150"/>
        <v>300</v>
      </c>
      <c r="S275" s="293"/>
      <c r="T275" s="293"/>
      <c r="U275" s="293"/>
      <c r="V275" s="293"/>
      <c r="W275" s="293">
        <v>100</v>
      </c>
      <c r="X275" s="293"/>
      <c r="Y275" s="293"/>
      <c r="Z275" s="292">
        <f t="shared" si="151"/>
        <v>400</v>
      </c>
      <c r="AA275" s="293"/>
      <c r="AB275" s="292">
        <f t="shared" si="146"/>
        <v>0</v>
      </c>
      <c r="AC275" s="292">
        <f t="shared" si="152"/>
        <v>300</v>
      </c>
      <c r="AD275" s="293"/>
      <c r="AE275" s="293"/>
      <c r="AF275" s="293"/>
      <c r="AG275" s="293"/>
      <c r="AH275" s="293"/>
      <c r="AI275" s="293"/>
      <c r="AJ275" s="293"/>
      <c r="AK275" s="292">
        <f t="shared" si="153"/>
        <v>300</v>
      </c>
      <c r="AL275" s="293"/>
      <c r="AM275" s="292">
        <f t="shared" si="147"/>
        <v>300</v>
      </c>
      <c r="AN275" s="292">
        <f t="shared" si="154"/>
        <v>300</v>
      </c>
      <c r="AO275" s="293"/>
      <c r="AP275" s="293"/>
      <c r="AQ275" s="293"/>
      <c r="AR275" s="293"/>
      <c r="AS275" s="293"/>
      <c r="AT275" s="293"/>
      <c r="AU275" s="293"/>
      <c r="AV275" s="292">
        <f t="shared" si="155"/>
        <v>300</v>
      </c>
      <c r="AW275" s="293"/>
      <c r="AX275" s="292">
        <f t="shared" si="148"/>
        <v>600</v>
      </c>
      <c r="AY275" s="137" t="str">
        <f t="shared" si="144"/>
        <v/>
      </c>
      <c r="BA275" s="143" t="str">
        <f t="shared" si="138"/>
        <v/>
      </c>
    </row>
    <row r="276" spans="1:57" s="172" customFormat="1" ht="12">
      <c r="A276" s="288">
        <v>273</v>
      </c>
      <c r="B276" s="289" t="s">
        <v>1560</v>
      </c>
      <c r="C276" s="290" t="s">
        <v>14</v>
      </c>
      <c r="D276" s="290"/>
      <c r="E276" s="291">
        <v>50</v>
      </c>
      <c r="F276" s="292">
        <v>300</v>
      </c>
      <c r="G276" s="292">
        <f>E276*3</f>
        <v>150</v>
      </c>
      <c r="H276" s="293"/>
      <c r="I276" s="293"/>
      <c r="J276" s="293"/>
      <c r="K276" s="293"/>
      <c r="L276" s="293"/>
      <c r="M276" s="293"/>
      <c r="N276" s="293"/>
      <c r="O276" s="292">
        <f t="shared" si="149"/>
        <v>150</v>
      </c>
      <c r="P276" s="293">
        <v>300</v>
      </c>
      <c r="Q276" s="292">
        <f t="shared" si="145"/>
        <v>150</v>
      </c>
      <c r="R276" s="292">
        <f t="shared" si="150"/>
        <v>150</v>
      </c>
      <c r="S276" s="293"/>
      <c r="T276" s="293"/>
      <c r="U276" s="293"/>
      <c r="V276" s="293"/>
      <c r="W276" s="293"/>
      <c r="X276" s="293"/>
      <c r="Y276" s="293"/>
      <c r="Z276" s="292">
        <f t="shared" si="151"/>
        <v>150</v>
      </c>
      <c r="AA276" s="293"/>
      <c r="AB276" s="292">
        <f t="shared" si="146"/>
        <v>300</v>
      </c>
      <c r="AC276" s="292">
        <f t="shared" si="152"/>
        <v>150</v>
      </c>
      <c r="AD276" s="293"/>
      <c r="AE276" s="293"/>
      <c r="AF276" s="293"/>
      <c r="AG276" s="293"/>
      <c r="AH276" s="293"/>
      <c r="AI276" s="293"/>
      <c r="AJ276" s="293"/>
      <c r="AK276" s="292">
        <f t="shared" si="153"/>
        <v>150</v>
      </c>
      <c r="AL276" s="293"/>
      <c r="AM276" s="292">
        <f t="shared" si="147"/>
        <v>450</v>
      </c>
      <c r="AN276" s="292">
        <f t="shared" si="154"/>
        <v>150</v>
      </c>
      <c r="AO276" s="293"/>
      <c r="AP276" s="293"/>
      <c r="AQ276" s="293"/>
      <c r="AR276" s="293"/>
      <c r="AS276" s="293"/>
      <c r="AT276" s="293"/>
      <c r="AU276" s="293"/>
      <c r="AV276" s="292">
        <f t="shared" si="155"/>
        <v>150</v>
      </c>
      <c r="AW276" s="293">
        <v>600</v>
      </c>
      <c r="AX276" s="292">
        <f t="shared" si="148"/>
        <v>0</v>
      </c>
      <c r="AY276" s="137" t="str">
        <f t="shared" si="144"/>
        <v>*</v>
      </c>
      <c r="BA276" s="143" t="str">
        <f t="shared" si="138"/>
        <v/>
      </c>
      <c r="BB276" s="143"/>
      <c r="BC276" s="143"/>
      <c r="BD276" s="143"/>
      <c r="BE276" s="143"/>
    </row>
    <row r="277" spans="1:57" ht="12">
      <c r="A277" s="288">
        <v>274</v>
      </c>
      <c r="B277" s="294" t="s">
        <v>2013</v>
      </c>
      <c r="C277" s="290" t="s">
        <v>10</v>
      </c>
      <c r="D277" s="290" t="s">
        <v>12</v>
      </c>
      <c r="E277" s="295">
        <v>200</v>
      </c>
      <c r="F277" s="292">
        <v>2320</v>
      </c>
      <c r="G277" s="292">
        <v>720</v>
      </c>
      <c r="H277" s="293"/>
      <c r="I277" s="293"/>
      <c r="J277" s="293"/>
      <c r="K277" s="293"/>
      <c r="L277" s="293"/>
      <c r="M277" s="293"/>
      <c r="N277" s="293"/>
      <c r="O277" s="292">
        <f t="shared" si="149"/>
        <v>720</v>
      </c>
      <c r="P277" s="293"/>
      <c r="Q277" s="292">
        <f t="shared" si="145"/>
        <v>3040</v>
      </c>
      <c r="R277" s="292">
        <v>480</v>
      </c>
      <c r="S277" s="293"/>
      <c r="T277" s="293"/>
      <c r="U277" s="293"/>
      <c r="V277" s="293"/>
      <c r="W277" s="293"/>
      <c r="X277" s="293"/>
      <c r="Y277" s="293"/>
      <c r="Z277" s="292">
        <f t="shared" si="151"/>
        <v>480</v>
      </c>
      <c r="AA277" s="293">
        <v>5920</v>
      </c>
      <c r="AB277" s="292">
        <f t="shared" si="146"/>
        <v>-2400</v>
      </c>
      <c r="AC277" s="292">
        <v>400</v>
      </c>
      <c r="AD277" s="293"/>
      <c r="AE277" s="293"/>
      <c r="AF277" s="293"/>
      <c r="AG277" s="293"/>
      <c r="AH277" s="293"/>
      <c r="AI277" s="293"/>
      <c r="AJ277" s="293"/>
      <c r="AK277" s="292">
        <f t="shared" si="153"/>
        <v>400</v>
      </c>
      <c r="AL277" s="293"/>
      <c r="AM277" s="292">
        <f t="shared" si="147"/>
        <v>-2000</v>
      </c>
      <c r="AN277" s="292">
        <f t="shared" si="154"/>
        <v>600</v>
      </c>
      <c r="AO277" s="293"/>
      <c r="AP277" s="293"/>
      <c r="AQ277" s="293">
        <v>3138</v>
      </c>
      <c r="AR277" s="293"/>
      <c r="AS277" s="293">
        <v>100</v>
      </c>
      <c r="AT277" s="293"/>
      <c r="AU277" s="293"/>
      <c r="AV277" s="292">
        <f t="shared" si="155"/>
        <v>3838</v>
      </c>
      <c r="AW277" s="293">
        <v>3238</v>
      </c>
      <c r="AX277" s="292">
        <f t="shared" si="148"/>
        <v>-1400</v>
      </c>
      <c r="AY277" s="137" t="str">
        <f t="shared" si="144"/>
        <v/>
      </c>
      <c r="BA277" s="143" t="str">
        <f t="shared" si="138"/>
        <v>!!!</v>
      </c>
    </row>
    <row r="278" spans="1:57" ht="12">
      <c r="A278" s="288">
        <v>275</v>
      </c>
      <c r="B278" s="289" t="s">
        <v>1593</v>
      </c>
      <c r="C278" s="290" t="s">
        <v>14</v>
      </c>
      <c r="D278" s="290"/>
      <c r="E278" s="291">
        <v>70</v>
      </c>
      <c r="F278" s="292">
        <v>0</v>
      </c>
      <c r="G278" s="292">
        <f t="shared" ref="G278:G286" si="156">E278*3</f>
        <v>210</v>
      </c>
      <c r="H278" s="293"/>
      <c r="I278" s="293"/>
      <c r="J278" s="293"/>
      <c r="K278" s="293"/>
      <c r="L278" s="293"/>
      <c r="M278" s="293"/>
      <c r="N278" s="293"/>
      <c r="O278" s="292">
        <f t="shared" si="149"/>
        <v>210</v>
      </c>
      <c r="P278" s="293"/>
      <c r="Q278" s="292">
        <f t="shared" si="145"/>
        <v>210</v>
      </c>
      <c r="R278" s="292">
        <f t="shared" ref="R278:R286" si="157">E278*3</f>
        <v>210</v>
      </c>
      <c r="S278" s="293"/>
      <c r="T278" s="293"/>
      <c r="U278" s="293"/>
      <c r="V278" s="293"/>
      <c r="W278" s="293"/>
      <c r="X278" s="293"/>
      <c r="Y278" s="293"/>
      <c r="Z278" s="292">
        <f t="shared" si="151"/>
        <v>210</v>
      </c>
      <c r="AA278" s="293">
        <v>630</v>
      </c>
      <c r="AB278" s="292">
        <f t="shared" si="146"/>
        <v>-210</v>
      </c>
      <c r="AC278" s="292">
        <f t="shared" ref="AC278:AC286" si="158">$E278*3</f>
        <v>210</v>
      </c>
      <c r="AD278" s="293"/>
      <c r="AE278" s="293"/>
      <c r="AF278" s="293"/>
      <c r="AG278" s="293"/>
      <c r="AH278" s="293"/>
      <c r="AI278" s="293"/>
      <c r="AJ278" s="293"/>
      <c r="AK278" s="292">
        <f t="shared" si="153"/>
        <v>210</v>
      </c>
      <c r="AL278" s="293"/>
      <c r="AM278" s="292">
        <f t="shared" si="147"/>
        <v>0</v>
      </c>
      <c r="AN278" s="292">
        <f t="shared" si="154"/>
        <v>210</v>
      </c>
      <c r="AO278" s="293"/>
      <c r="AP278" s="293"/>
      <c r="AQ278" s="293"/>
      <c r="AR278" s="293"/>
      <c r="AS278" s="293"/>
      <c r="AT278" s="293"/>
      <c r="AU278" s="293"/>
      <c r="AV278" s="292">
        <f t="shared" si="155"/>
        <v>210</v>
      </c>
      <c r="AW278" s="293"/>
      <c r="AX278" s="292">
        <f t="shared" si="148"/>
        <v>210</v>
      </c>
      <c r="AY278" s="137" t="str">
        <f t="shared" si="144"/>
        <v/>
      </c>
      <c r="BA278" s="143" t="str">
        <f t="shared" si="138"/>
        <v/>
      </c>
    </row>
    <row r="279" spans="1:57" ht="12">
      <c r="A279" s="288">
        <v>276</v>
      </c>
      <c r="B279" s="289" t="s">
        <v>1561</v>
      </c>
      <c r="C279" s="290" t="s">
        <v>14</v>
      </c>
      <c r="D279" s="290"/>
      <c r="E279" s="291">
        <v>60</v>
      </c>
      <c r="F279" s="292">
        <v>100</v>
      </c>
      <c r="G279" s="292">
        <f t="shared" si="156"/>
        <v>180</v>
      </c>
      <c r="H279" s="293"/>
      <c r="I279" s="293"/>
      <c r="J279" s="293"/>
      <c r="K279" s="293"/>
      <c r="L279" s="293"/>
      <c r="M279" s="293"/>
      <c r="N279" s="293"/>
      <c r="O279" s="292">
        <f t="shared" si="149"/>
        <v>180</v>
      </c>
      <c r="P279" s="293"/>
      <c r="Q279" s="292">
        <f t="shared" si="145"/>
        <v>280</v>
      </c>
      <c r="R279" s="292">
        <f t="shared" si="157"/>
        <v>180</v>
      </c>
      <c r="S279" s="293"/>
      <c r="T279" s="293"/>
      <c r="U279" s="293"/>
      <c r="V279" s="293"/>
      <c r="W279" s="293"/>
      <c r="X279" s="293"/>
      <c r="Y279" s="293"/>
      <c r="Z279" s="292">
        <f t="shared" si="151"/>
        <v>180</v>
      </c>
      <c r="AA279" s="293">
        <v>460</v>
      </c>
      <c r="AB279" s="292">
        <f t="shared" si="146"/>
        <v>0</v>
      </c>
      <c r="AC279" s="292">
        <f t="shared" si="158"/>
        <v>180</v>
      </c>
      <c r="AD279" s="293"/>
      <c r="AE279" s="293"/>
      <c r="AF279" s="293"/>
      <c r="AG279" s="293"/>
      <c r="AH279" s="293"/>
      <c r="AI279" s="293"/>
      <c r="AJ279" s="293"/>
      <c r="AK279" s="292">
        <f t="shared" si="153"/>
        <v>180</v>
      </c>
      <c r="AL279" s="293"/>
      <c r="AM279" s="292">
        <f t="shared" si="147"/>
        <v>180</v>
      </c>
      <c r="AN279" s="292">
        <f t="shared" si="154"/>
        <v>180</v>
      </c>
      <c r="AO279" s="293"/>
      <c r="AP279" s="293"/>
      <c r="AQ279" s="293"/>
      <c r="AR279" s="293"/>
      <c r="AS279" s="293"/>
      <c r="AT279" s="293"/>
      <c r="AU279" s="293"/>
      <c r="AV279" s="292">
        <f t="shared" si="155"/>
        <v>180</v>
      </c>
      <c r="AW279" s="293"/>
      <c r="AX279" s="292">
        <f t="shared" si="148"/>
        <v>360</v>
      </c>
      <c r="AY279" s="137" t="str">
        <f t="shared" si="144"/>
        <v/>
      </c>
      <c r="BA279" s="143" t="str">
        <f t="shared" si="138"/>
        <v/>
      </c>
    </row>
    <row r="280" spans="1:57" ht="12">
      <c r="A280" s="288">
        <v>277</v>
      </c>
      <c r="B280" s="414" t="s">
        <v>1710</v>
      </c>
      <c r="C280" s="297" t="s">
        <v>30</v>
      </c>
      <c r="D280" s="297" t="s">
        <v>497</v>
      </c>
      <c r="E280" s="404"/>
      <c r="F280" s="299">
        <v>4350</v>
      </c>
      <c r="G280" s="299">
        <f t="shared" si="156"/>
        <v>0</v>
      </c>
      <c r="H280" s="300"/>
      <c r="I280" s="300"/>
      <c r="J280" s="300"/>
      <c r="K280" s="300"/>
      <c r="L280" s="300"/>
      <c r="M280" s="300"/>
      <c r="N280" s="300"/>
      <c r="O280" s="299">
        <f t="shared" si="149"/>
        <v>0</v>
      </c>
      <c r="P280" s="300"/>
      <c r="Q280" s="299">
        <f t="shared" si="145"/>
        <v>4350</v>
      </c>
      <c r="R280" s="299">
        <f t="shared" si="157"/>
        <v>0</v>
      </c>
      <c r="S280" s="300"/>
      <c r="T280" s="300"/>
      <c r="U280" s="300"/>
      <c r="V280" s="300"/>
      <c r="W280" s="300"/>
      <c r="X280" s="300"/>
      <c r="Y280" s="300"/>
      <c r="Z280" s="299">
        <f t="shared" si="151"/>
        <v>0</v>
      </c>
      <c r="AA280" s="300"/>
      <c r="AB280" s="299">
        <f t="shared" si="146"/>
        <v>4350</v>
      </c>
      <c r="AC280" s="299">
        <f t="shared" si="158"/>
        <v>0</v>
      </c>
      <c r="AD280" s="300"/>
      <c r="AE280" s="300"/>
      <c r="AF280" s="300"/>
      <c r="AG280" s="300"/>
      <c r="AH280" s="300"/>
      <c r="AI280" s="300"/>
      <c r="AJ280" s="300"/>
      <c r="AK280" s="299">
        <f t="shared" si="153"/>
        <v>0</v>
      </c>
      <c r="AL280" s="300"/>
      <c r="AM280" s="299">
        <f t="shared" si="147"/>
        <v>4350</v>
      </c>
      <c r="AN280" s="299">
        <f t="shared" si="154"/>
        <v>0</v>
      </c>
      <c r="AO280" s="300"/>
      <c r="AP280" s="300"/>
      <c r="AQ280" s="300"/>
      <c r="AR280" s="300"/>
      <c r="AS280" s="300"/>
      <c r="AT280" s="300"/>
      <c r="AU280" s="300"/>
      <c r="AV280" s="299">
        <f t="shared" si="155"/>
        <v>0</v>
      </c>
      <c r="AW280" s="300"/>
      <c r="AX280" s="292">
        <f t="shared" si="148"/>
        <v>4350</v>
      </c>
      <c r="AY280" s="137" t="str">
        <f t="shared" si="144"/>
        <v/>
      </c>
      <c r="BA280" s="143" t="str">
        <f t="shared" si="138"/>
        <v/>
      </c>
    </row>
    <row r="281" spans="1:57" ht="12">
      <c r="A281" s="288">
        <v>278</v>
      </c>
      <c r="B281" s="289" t="s">
        <v>1588</v>
      </c>
      <c r="C281" s="290" t="s">
        <v>23</v>
      </c>
      <c r="D281" s="290"/>
      <c r="E281" s="291">
        <v>40</v>
      </c>
      <c r="F281" s="292">
        <v>0</v>
      </c>
      <c r="G281" s="292">
        <f t="shared" si="156"/>
        <v>120</v>
      </c>
      <c r="H281" s="293"/>
      <c r="I281" s="293"/>
      <c r="J281" s="293"/>
      <c r="K281" s="293"/>
      <c r="L281" s="293"/>
      <c r="M281" s="293"/>
      <c r="N281" s="293"/>
      <c r="O281" s="292">
        <f t="shared" si="149"/>
        <v>120</v>
      </c>
      <c r="P281" s="293">
        <v>480</v>
      </c>
      <c r="Q281" s="292">
        <f t="shared" si="145"/>
        <v>-360</v>
      </c>
      <c r="R281" s="292">
        <f t="shared" si="157"/>
        <v>120</v>
      </c>
      <c r="S281" s="293"/>
      <c r="T281" s="293"/>
      <c r="U281" s="293"/>
      <c r="V281" s="293"/>
      <c r="W281" s="293"/>
      <c r="X281" s="293"/>
      <c r="Y281" s="293"/>
      <c r="Z281" s="292">
        <f t="shared" si="151"/>
        <v>120</v>
      </c>
      <c r="AA281" s="293"/>
      <c r="AB281" s="292">
        <f t="shared" si="146"/>
        <v>-240</v>
      </c>
      <c r="AC281" s="292">
        <f t="shared" si="158"/>
        <v>120</v>
      </c>
      <c r="AD281" s="293"/>
      <c r="AE281" s="293"/>
      <c r="AF281" s="293"/>
      <c r="AG281" s="293"/>
      <c r="AH281" s="293"/>
      <c r="AI281" s="293"/>
      <c r="AJ281" s="293"/>
      <c r="AK281" s="292">
        <f t="shared" si="153"/>
        <v>120</v>
      </c>
      <c r="AL281" s="293"/>
      <c r="AM281" s="292">
        <f t="shared" si="147"/>
        <v>-120</v>
      </c>
      <c r="AN281" s="292">
        <f t="shared" si="154"/>
        <v>120</v>
      </c>
      <c r="AO281" s="293"/>
      <c r="AP281" s="293"/>
      <c r="AQ281" s="293"/>
      <c r="AR281" s="293"/>
      <c r="AS281" s="293"/>
      <c r="AT281" s="293"/>
      <c r="AU281" s="293"/>
      <c r="AV281" s="292">
        <f t="shared" si="155"/>
        <v>120</v>
      </c>
      <c r="AW281" s="293"/>
      <c r="AX281" s="292">
        <f t="shared" si="148"/>
        <v>0</v>
      </c>
      <c r="AY281" s="137" t="str">
        <f t="shared" si="144"/>
        <v>*</v>
      </c>
      <c r="BA281" s="143" t="str">
        <f t="shared" si="138"/>
        <v/>
      </c>
    </row>
    <row r="282" spans="1:57" ht="12">
      <c r="A282" s="288">
        <v>279</v>
      </c>
      <c r="B282" s="289" t="s">
        <v>498</v>
      </c>
      <c r="C282" s="290" t="s">
        <v>23</v>
      </c>
      <c r="D282" s="290" t="s">
        <v>500</v>
      </c>
      <c r="E282" s="291">
        <v>135</v>
      </c>
      <c r="F282" s="292">
        <v>0</v>
      </c>
      <c r="G282" s="292">
        <f t="shared" si="156"/>
        <v>405</v>
      </c>
      <c r="H282" s="293"/>
      <c r="I282" s="293"/>
      <c r="J282" s="293"/>
      <c r="K282" s="293"/>
      <c r="L282" s="293"/>
      <c r="M282" s="293"/>
      <c r="N282" s="293"/>
      <c r="O282" s="292">
        <f t="shared" si="149"/>
        <v>405</v>
      </c>
      <c r="P282" s="293">
        <v>405</v>
      </c>
      <c r="Q282" s="292">
        <f t="shared" si="145"/>
        <v>0</v>
      </c>
      <c r="R282" s="292">
        <f t="shared" si="157"/>
        <v>405</v>
      </c>
      <c r="S282" s="293"/>
      <c r="T282" s="293"/>
      <c r="U282" s="293"/>
      <c r="V282" s="293"/>
      <c r="W282" s="293">
        <v>100</v>
      </c>
      <c r="X282" s="293"/>
      <c r="Y282" s="293"/>
      <c r="Z282" s="292">
        <f t="shared" si="151"/>
        <v>505</v>
      </c>
      <c r="AA282" s="293">
        <v>1315</v>
      </c>
      <c r="AB282" s="292">
        <f t="shared" si="146"/>
        <v>-810</v>
      </c>
      <c r="AC282" s="292">
        <f t="shared" si="158"/>
        <v>405</v>
      </c>
      <c r="AD282" s="293"/>
      <c r="AE282" s="293"/>
      <c r="AF282" s="293"/>
      <c r="AG282" s="293"/>
      <c r="AH282" s="293"/>
      <c r="AI282" s="293"/>
      <c r="AJ282" s="293"/>
      <c r="AK282" s="292">
        <f t="shared" si="153"/>
        <v>405</v>
      </c>
      <c r="AL282" s="293"/>
      <c r="AM282" s="292">
        <f t="shared" si="147"/>
        <v>-405</v>
      </c>
      <c r="AN282" s="292">
        <f t="shared" si="154"/>
        <v>405</v>
      </c>
      <c r="AO282" s="293"/>
      <c r="AP282" s="293"/>
      <c r="AQ282" s="293"/>
      <c r="AR282" s="293"/>
      <c r="AS282" s="293"/>
      <c r="AT282" s="293"/>
      <c r="AU282" s="293"/>
      <c r="AV282" s="292">
        <f t="shared" si="155"/>
        <v>405</v>
      </c>
      <c r="AW282" s="293"/>
      <c r="AX282" s="292">
        <f t="shared" si="148"/>
        <v>0</v>
      </c>
      <c r="AY282" s="137" t="str">
        <f t="shared" si="144"/>
        <v>*</v>
      </c>
      <c r="BA282" s="143" t="str">
        <f t="shared" si="138"/>
        <v/>
      </c>
    </row>
    <row r="283" spans="1:57" s="172" customFormat="1" ht="12">
      <c r="A283" s="288">
        <v>280</v>
      </c>
      <c r="B283" s="289" t="s">
        <v>1604</v>
      </c>
      <c r="C283" s="290" t="s">
        <v>14</v>
      </c>
      <c r="D283" s="290"/>
      <c r="E283" s="291">
        <v>50</v>
      </c>
      <c r="F283" s="292">
        <v>0</v>
      </c>
      <c r="G283" s="292">
        <f t="shared" si="156"/>
        <v>150</v>
      </c>
      <c r="H283" s="293"/>
      <c r="I283" s="293"/>
      <c r="J283" s="293"/>
      <c r="K283" s="293"/>
      <c r="L283" s="293">
        <v>100</v>
      </c>
      <c r="M283" s="293"/>
      <c r="N283" s="293"/>
      <c r="O283" s="292">
        <f t="shared" si="149"/>
        <v>250</v>
      </c>
      <c r="P283" s="293"/>
      <c r="Q283" s="292">
        <f t="shared" si="145"/>
        <v>250</v>
      </c>
      <c r="R283" s="292">
        <f t="shared" si="157"/>
        <v>150</v>
      </c>
      <c r="S283" s="293"/>
      <c r="T283" s="293"/>
      <c r="U283" s="293"/>
      <c r="V283" s="293"/>
      <c r="W283" s="293"/>
      <c r="X283" s="293"/>
      <c r="Y283" s="293"/>
      <c r="Z283" s="292">
        <f t="shared" si="151"/>
        <v>150</v>
      </c>
      <c r="AA283" s="293"/>
      <c r="AB283" s="292">
        <f t="shared" si="146"/>
        <v>400</v>
      </c>
      <c r="AC283" s="292">
        <f t="shared" si="158"/>
        <v>150</v>
      </c>
      <c r="AD283" s="293"/>
      <c r="AE283" s="293"/>
      <c r="AF283" s="293"/>
      <c r="AG283" s="293"/>
      <c r="AH283" s="293"/>
      <c r="AI283" s="293"/>
      <c r="AJ283" s="293"/>
      <c r="AK283" s="292">
        <f t="shared" si="153"/>
        <v>150</v>
      </c>
      <c r="AL283" s="293"/>
      <c r="AM283" s="292">
        <f t="shared" si="147"/>
        <v>550</v>
      </c>
      <c r="AN283" s="292">
        <f t="shared" si="154"/>
        <v>150</v>
      </c>
      <c r="AO283" s="293"/>
      <c r="AP283" s="293"/>
      <c r="AQ283" s="293"/>
      <c r="AR283" s="293"/>
      <c r="AS283" s="293"/>
      <c r="AT283" s="293"/>
      <c r="AU283" s="293"/>
      <c r="AV283" s="292">
        <f t="shared" si="155"/>
        <v>150</v>
      </c>
      <c r="AW283" s="293"/>
      <c r="AX283" s="292">
        <f t="shared" si="148"/>
        <v>700</v>
      </c>
      <c r="AY283" s="137" t="str">
        <f t="shared" si="144"/>
        <v/>
      </c>
      <c r="BA283" s="143" t="str">
        <f t="shared" si="138"/>
        <v/>
      </c>
      <c r="BB283" s="143"/>
      <c r="BC283" s="143"/>
      <c r="BD283" s="143"/>
      <c r="BE283" s="143"/>
    </row>
    <row r="284" spans="1:57" ht="12">
      <c r="A284" s="288">
        <v>281</v>
      </c>
      <c r="B284" s="289" t="s">
        <v>1562</v>
      </c>
      <c r="C284" s="290" t="s">
        <v>23</v>
      </c>
      <c r="D284" s="290"/>
      <c r="E284" s="291">
        <v>75</v>
      </c>
      <c r="F284" s="292">
        <v>0</v>
      </c>
      <c r="G284" s="292">
        <f t="shared" si="156"/>
        <v>225</v>
      </c>
      <c r="H284" s="293"/>
      <c r="I284" s="293"/>
      <c r="J284" s="293"/>
      <c r="K284" s="293"/>
      <c r="L284" s="293"/>
      <c r="M284" s="293"/>
      <c r="N284" s="293"/>
      <c r="O284" s="292">
        <f t="shared" si="149"/>
        <v>225</v>
      </c>
      <c r="P284" s="293">
        <v>225</v>
      </c>
      <c r="Q284" s="292">
        <f t="shared" si="145"/>
        <v>0</v>
      </c>
      <c r="R284" s="292">
        <f t="shared" si="157"/>
        <v>225</v>
      </c>
      <c r="S284" s="293"/>
      <c r="T284" s="293"/>
      <c r="U284" s="293">
        <v>186</v>
      </c>
      <c r="V284" s="293"/>
      <c r="W284" s="293">
        <v>100</v>
      </c>
      <c r="X284" s="293"/>
      <c r="Y284" s="293"/>
      <c r="Z284" s="292">
        <f t="shared" si="151"/>
        <v>511</v>
      </c>
      <c r="AA284" s="293">
        <v>511</v>
      </c>
      <c r="AB284" s="292">
        <f t="shared" si="146"/>
        <v>0</v>
      </c>
      <c r="AC284" s="292">
        <f t="shared" si="158"/>
        <v>225</v>
      </c>
      <c r="AD284" s="293"/>
      <c r="AE284" s="293"/>
      <c r="AF284" s="293"/>
      <c r="AG284" s="293"/>
      <c r="AH284" s="293"/>
      <c r="AI284" s="293"/>
      <c r="AJ284" s="293"/>
      <c r="AK284" s="292">
        <f t="shared" si="153"/>
        <v>225</v>
      </c>
      <c r="AL284" s="293">
        <v>450</v>
      </c>
      <c r="AM284" s="292">
        <f t="shared" si="147"/>
        <v>-225</v>
      </c>
      <c r="AN284" s="292">
        <f t="shared" si="154"/>
        <v>225</v>
      </c>
      <c r="AO284" s="293"/>
      <c r="AP284" s="293"/>
      <c r="AQ284" s="293"/>
      <c r="AR284" s="293"/>
      <c r="AS284" s="293"/>
      <c r="AT284" s="293"/>
      <c r="AU284" s="293"/>
      <c r="AV284" s="292">
        <f t="shared" si="155"/>
        <v>225</v>
      </c>
      <c r="AW284" s="293"/>
      <c r="AX284" s="292">
        <f t="shared" si="148"/>
        <v>0</v>
      </c>
      <c r="AY284" s="137" t="str">
        <f t="shared" si="144"/>
        <v>*</v>
      </c>
      <c r="BA284" s="143" t="str">
        <f t="shared" si="138"/>
        <v/>
      </c>
    </row>
    <row r="285" spans="1:57" ht="12">
      <c r="A285" s="288">
        <v>282</v>
      </c>
      <c r="B285" s="301" t="s">
        <v>501</v>
      </c>
      <c r="C285" s="290" t="s">
        <v>10</v>
      </c>
      <c r="D285" s="290" t="s">
        <v>943</v>
      </c>
      <c r="E285" s="291">
        <v>85</v>
      </c>
      <c r="F285" s="303">
        <v>0</v>
      </c>
      <c r="G285" s="292">
        <f t="shared" si="156"/>
        <v>255</v>
      </c>
      <c r="H285" s="293"/>
      <c r="I285" s="293"/>
      <c r="J285" s="293"/>
      <c r="K285" s="293"/>
      <c r="L285" s="293"/>
      <c r="M285" s="293"/>
      <c r="N285" s="293"/>
      <c r="O285" s="292">
        <f t="shared" si="149"/>
        <v>255</v>
      </c>
      <c r="P285" s="293"/>
      <c r="Q285" s="292">
        <f t="shared" si="145"/>
        <v>255</v>
      </c>
      <c r="R285" s="292">
        <f t="shared" si="157"/>
        <v>255</v>
      </c>
      <c r="S285" s="293"/>
      <c r="T285" s="293"/>
      <c r="U285" s="293"/>
      <c r="V285" s="293"/>
      <c r="W285" s="293"/>
      <c r="X285" s="293"/>
      <c r="Y285" s="293"/>
      <c r="Z285" s="292">
        <f t="shared" si="151"/>
        <v>255</v>
      </c>
      <c r="AA285" s="293"/>
      <c r="AB285" s="292">
        <f t="shared" si="146"/>
        <v>510</v>
      </c>
      <c r="AC285" s="292">
        <f t="shared" si="158"/>
        <v>255</v>
      </c>
      <c r="AD285" s="293"/>
      <c r="AE285" s="293"/>
      <c r="AF285" s="293"/>
      <c r="AG285" s="293"/>
      <c r="AH285" s="293"/>
      <c r="AI285" s="293"/>
      <c r="AJ285" s="293"/>
      <c r="AK285" s="292">
        <f t="shared" si="153"/>
        <v>255</v>
      </c>
      <c r="AL285" s="293"/>
      <c r="AM285" s="292">
        <f t="shared" si="147"/>
        <v>765</v>
      </c>
      <c r="AN285" s="292">
        <f t="shared" si="154"/>
        <v>255</v>
      </c>
      <c r="AO285" s="293"/>
      <c r="AP285" s="293"/>
      <c r="AQ285" s="293"/>
      <c r="AR285" s="293"/>
      <c r="AS285" s="293"/>
      <c r="AT285" s="293"/>
      <c r="AU285" s="293"/>
      <c r="AV285" s="292">
        <f t="shared" si="155"/>
        <v>255</v>
      </c>
      <c r="AW285" s="293"/>
      <c r="AX285" s="292">
        <f t="shared" si="148"/>
        <v>1020</v>
      </c>
      <c r="AY285" s="137" t="str">
        <f t="shared" si="144"/>
        <v/>
      </c>
      <c r="BA285" s="143" t="str">
        <f t="shared" si="138"/>
        <v/>
      </c>
    </row>
    <row r="286" spans="1:57" ht="12">
      <c r="A286" s="288">
        <v>283</v>
      </c>
      <c r="B286" s="289" t="s">
        <v>502</v>
      </c>
      <c r="C286" s="290" t="s">
        <v>23</v>
      </c>
      <c r="D286" s="290" t="s">
        <v>12</v>
      </c>
      <c r="E286" s="291">
        <v>85</v>
      </c>
      <c r="F286" s="292">
        <v>0</v>
      </c>
      <c r="G286" s="292">
        <f t="shared" si="156"/>
        <v>255</v>
      </c>
      <c r="H286" s="293"/>
      <c r="I286" s="293"/>
      <c r="J286" s="293"/>
      <c r="K286" s="293"/>
      <c r="L286" s="293"/>
      <c r="M286" s="293"/>
      <c r="N286" s="293"/>
      <c r="O286" s="292">
        <f t="shared" si="149"/>
        <v>255</v>
      </c>
      <c r="P286" s="293"/>
      <c r="Q286" s="292">
        <f t="shared" si="145"/>
        <v>255</v>
      </c>
      <c r="R286" s="292">
        <f t="shared" si="157"/>
        <v>255</v>
      </c>
      <c r="S286" s="293"/>
      <c r="T286" s="293"/>
      <c r="U286" s="293"/>
      <c r="V286" s="293"/>
      <c r="W286" s="293"/>
      <c r="X286" s="293"/>
      <c r="Y286" s="293"/>
      <c r="Z286" s="292">
        <f t="shared" si="151"/>
        <v>255</v>
      </c>
      <c r="AA286" s="293"/>
      <c r="AB286" s="292">
        <f t="shared" si="146"/>
        <v>510</v>
      </c>
      <c r="AC286" s="292">
        <f t="shared" si="158"/>
        <v>255</v>
      </c>
      <c r="AD286" s="293"/>
      <c r="AE286" s="293"/>
      <c r="AF286" s="293"/>
      <c r="AG286" s="293"/>
      <c r="AH286" s="293"/>
      <c r="AI286" s="293"/>
      <c r="AJ286" s="293"/>
      <c r="AK286" s="292">
        <f t="shared" si="153"/>
        <v>255</v>
      </c>
      <c r="AL286" s="293"/>
      <c r="AM286" s="292">
        <f t="shared" si="147"/>
        <v>765</v>
      </c>
      <c r="AN286" s="292">
        <f t="shared" si="154"/>
        <v>255</v>
      </c>
      <c r="AO286" s="293"/>
      <c r="AP286" s="293"/>
      <c r="AQ286" s="293"/>
      <c r="AR286" s="293"/>
      <c r="AS286" s="293"/>
      <c r="AT286" s="293"/>
      <c r="AU286" s="293"/>
      <c r="AV286" s="292">
        <f t="shared" si="155"/>
        <v>255</v>
      </c>
      <c r="AW286" s="293">
        <v>1020</v>
      </c>
      <c r="AX286" s="292">
        <f t="shared" si="148"/>
        <v>0</v>
      </c>
      <c r="AY286" s="137" t="str">
        <f t="shared" si="144"/>
        <v>*</v>
      </c>
      <c r="BA286" s="143" t="str">
        <f t="shared" si="138"/>
        <v/>
      </c>
    </row>
    <row r="287" spans="1:57" ht="12">
      <c r="A287" s="288">
        <v>284</v>
      </c>
      <c r="B287" s="296" t="s">
        <v>1364</v>
      </c>
      <c r="C287" s="297" t="s">
        <v>1709</v>
      </c>
      <c r="D287" s="297" t="s">
        <v>12</v>
      </c>
      <c r="E287" s="298"/>
      <c r="F287" s="299">
        <v>300</v>
      </c>
      <c r="G287" s="299"/>
      <c r="H287" s="300"/>
      <c r="I287" s="300"/>
      <c r="J287" s="300"/>
      <c r="K287" s="300"/>
      <c r="L287" s="300"/>
      <c r="M287" s="300"/>
      <c r="N287" s="300"/>
      <c r="O287" s="299"/>
      <c r="P287" s="300"/>
      <c r="Q287" s="299">
        <f t="shared" si="145"/>
        <v>300</v>
      </c>
      <c r="R287" s="299"/>
      <c r="S287" s="300"/>
      <c r="T287" s="300"/>
      <c r="U287" s="300"/>
      <c r="V287" s="300"/>
      <c r="W287" s="300"/>
      <c r="X287" s="300"/>
      <c r="Y287" s="300"/>
      <c r="Z287" s="299"/>
      <c r="AA287" s="300"/>
      <c r="AB287" s="299">
        <f t="shared" si="146"/>
        <v>300</v>
      </c>
      <c r="AC287" s="299"/>
      <c r="AD287" s="300"/>
      <c r="AE287" s="300"/>
      <c r="AF287" s="300"/>
      <c r="AG287" s="300"/>
      <c r="AH287" s="300"/>
      <c r="AI287" s="300"/>
      <c r="AJ287" s="300"/>
      <c r="AK287" s="299"/>
      <c r="AL287" s="300"/>
      <c r="AM287" s="299">
        <f t="shared" si="147"/>
        <v>300</v>
      </c>
      <c r="AN287" s="299"/>
      <c r="AO287" s="300"/>
      <c r="AP287" s="300"/>
      <c r="AQ287" s="300"/>
      <c r="AR287" s="300"/>
      <c r="AS287" s="300"/>
      <c r="AT287" s="300"/>
      <c r="AU287" s="300"/>
      <c r="AV287" s="299"/>
      <c r="AW287" s="300"/>
      <c r="AX287" s="292">
        <f t="shared" si="148"/>
        <v>300</v>
      </c>
      <c r="AY287" s="137" t="str">
        <f t="shared" si="144"/>
        <v/>
      </c>
      <c r="BA287" s="143" t="str">
        <f t="shared" si="138"/>
        <v/>
      </c>
    </row>
    <row r="288" spans="1:57" ht="12">
      <c r="A288" s="288">
        <v>285</v>
      </c>
      <c r="B288" s="289" t="s">
        <v>1965</v>
      </c>
      <c r="C288" s="290" t="s">
        <v>14</v>
      </c>
      <c r="D288" s="290" t="s">
        <v>1988</v>
      </c>
      <c r="E288" s="291">
        <v>900</v>
      </c>
      <c r="F288" s="292"/>
      <c r="G288" s="292">
        <v>2250</v>
      </c>
      <c r="H288" s="293"/>
      <c r="I288" s="293"/>
      <c r="J288" s="293"/>
      <c r="K288" s="293"/>
      <c r="L288" s="293"/>
      <c r="M288" s="293"/>
      <c r="N288" s="293"/>
      <c r="O288" s="292">
        <f t="shared" ref="O288:O309" si="159">SUM(G288:N288)</f>
        <v>2250</v>
      </c>
      <c r="P288" s="293">
        <v>11952</v>
      </c>
      <c r="Q288" s="292">
        <f t="shared" si="145"/>
        <v>-9702</v>
      </c>
      <c r="R288" s="292">
        <f t="shared" ref="R288:R296" si="160">E288*3</f>
        <v>2700</v>
      </c>
      <c r="S288" s="293">
        <v>50</v>
      </c>
      <c r="T288" s="293"/>
      <c r="U288" s="293">
        <v>1602</v>
      </c>
      <c r="V288" s="293"/>
      <c r="W288" s="293">
        <v>100</v>
      </c>
      <c r="X288" s="293"/>
      <c r="Y288" s="293">
        <v>215.5</v>
      </c>
      <c r="Z288" s="292">
        <f t="shared" ref="Z288:Z309" si="161">SUM(R288:Y288)</f>
        <v>4667.5</v>
      </c>
      <c r="AA288" s="293">
        <v>365.5</v>
      </c>
      <c r="AB288" s="292">
        <f t="shared" si="146"/>
        <v>-5400</v>
      </c>
      <c r="AC288" s="292">
        <f t="shared" ref="AC288:AC296" si="162">$E288*3</f>
        <v>2700</v>
      </c>
      <c r="AD288" s="293"/>
      <c r="AE288" s="293">
        <v>146</v>
      </c>
      <c r="AF288" s="293">
        <v>1581</v>
      </c>
      <c r="AG288" s="293"/>
      <c r="AH288" s="293"/>
      <c r="AI288" s="293"/>
      <c r="AJ288" s="293"/>
      <c r="AK288" s="292">
        <f t="shared" ref="AK288:AK309" si="163">SUM(AC288:AJ288)</f>
        <v>4427</v>
      </c>
      <c r="AL288" s="293">
        <v>4889</v>
      </c>
      <c r="AM288" s="292">
        <f t="shared" si="147"/>
        <v>-5862</v>
      </c>
      <c r="AN288" s="292">
        <f t="shared" ref="AN288:AN296" si="164">$E288*3</f>
        <v>2700</v>
      </c>
      <c r="AO288" s="293">
        <v>100</v>
      </c>
      <c r="AP288" s="293"/>
      <c r="AQ288" s="293"/>
      <c r="AR288" s="293"/>
      <c r="AS288" s="293"/>
      <c r="AT288" s="293"/>
      <c r="AU288" s="293">
        <v>3062</v>
      </c>
      <c r="AV288" s="292">
        <f t="shared" ref="AV288:AV309" si="165">SUM(AN288:AU288)</f>
        <v>5862</v>
      </c>
      <c r="AW288" s="293"/>
      <c r="AX288" s="292">
        <f t="shared" si="148"/>
        <v>0</v>
      </c>
      <c r="AY288" s="137" t="str">
        <f t="shared" si="144"/>
        <v>*</v>
      </c>
      <c r="BA288" s="143" t="str">
        <f t="shared" si="138"/>
        <v/>
      </c>
    </row>
    <row r="289" spans="1:53" ht="12">
      <c r="A289" s="288">
        <v>286</v>
      </c>
      <c r="B289" s="289" t="s">
        <v>2025</v>
      </c>
      <c r="C289" s="290" t="s">
        <v>14</v>
      </c>
      <c r="D289" s="290" t="s">
        <v>2030</v>
      </c>
      <c r="E289" s="291">
        <v>200</v>
      </c>
      <c r="F289" s="292"/>
      <c r="G289" s="292"/>
      <c r="H289" s="293"/>
      <c r="I289" s="293"/>
      <c r="J289" s="293"/>
      <c r="K289" s="293"/>
      <c r="L289" s="293"/>
      <c r="M289" s="293"/>
      <c r="N289" s="293"/>
      <c r="O289" s="292">
        <f t="shared" si="159"/>
        <v>0</v>
      </c>
      <c r="P289" s="293"/>
      <c r="Q289" s="292">
        <f t="shared" si="145"/>
        <v>0</v>
      </c>
      <c r="R289" s="292"/>
      <c r="S289" s="293"/>
      <c r="T289" s="293"/>
      <c r="U289" s="293"/>
      <c r="V289" s="293"/>
      <c r="W289" s="293"/>
      <c r="X289" s="293"/>
      <c r="Y289" s="293"/>
      <c r="Z289" s="292">
        <f t="shared" si="161"/>
        <v>0</v>
      </c>
      <c r="AA289" s="293"/>
      <c r="AB289" s="292"/>
      <c r="AC289" s="292">
        <v>200</v>
      </c>
      <c r="AD289" s="293"/>
      <c r="AE289" s="293"/>
      <c r="AF289" s="293"/>
      <c r="AG289" s="293"/>
      <c r="AH289" s="293"/>
      <c r="AI289" s="293"/>
      <c r="AJ289" s="293"/>
      <c r="AK289" s="292">
        <f t="shared" si="163"/>
        <v>200</v>
      </c>
      <c r="AL289" s="293"/>
      <c r="AM289" s="292">
        <f>AB289+AK289-AL289</f>
        <v>200</v>
      </c>
      <c r="AN289" s="292">
        <f t="shared" si="164"/>
        <v>600</v>
      </c>
      <c r="AO289" s="293"/>
      <c r="AP289" s="293"/>
      <c r="AQ289" s="293"/>
      <c r="AR289" s="293"/>
      <c r="AS289" s="293"/>
      <c r="AT289" s="293"/>
      <c r="AU289" s="293"/>
      <c r="AV289" s="292">
        <f t="shared" si="165"/>
        <v>600</v>
      </c>
      <c r="AW289" s="293">
        <v>2500</v>
      </c>
      <c r="AX289" s="292">
        <f t="shared" si="148"/>
        <v>-1700</v>
      </c>
      <c r="BA289" s="143" t="str">
        <f t="shared" si="138"/>
        <v>!!!</v>
      </c>
    </row>
    <row r="290" spans="1:53" ht="12">
      <c r="A290" s="288">
        <v>287</v>
      </c>
      <c r="B290" s="289" t="s">
        <v>507</v>
      </c>
      <c r="C290" s="290" t="s">
        <v>14</v>
      </c>
      <c r="D290" s="290" t="s">
        <v>12</v>
      </c>
      <c r="E290" s="291">
        <v>275</v>
      </c>
      <c r="F290" s="292">
        <v>0</v>
      </c>
      <c r="G290" s="292">
        <f t="shared" ref="G290:G299" si="166">E290*3</f>
        <v>825</v>
      </c>
      <c r="H290" s="293">
        <v>50</v>
      </c>
      <c r="I290" s="293"/>
      <c r="J290" s="293"/>
      <c r="K290" s="293"/>
      <c r="L290" s="293"/>
      <c r="M290" s="293"/>
      <c r="N290" s="293"/>
      <c r="O290" s="292">
        <f t="shared" si="159"/>
        <v>875</v>
      </c>
      <c r="P290" s="293">
        <v>875</v>
      </c>
      <c r="Q290" s="292">
        <f t="shared" si="145"/>
        <v>0</v>
      </c>
      <c r="R290" s="292">
        <f t="shared" si="160"/>
        <v>825</v>
      </c>
      <c r="S290" s="293">
        <v>50</v>
      </c>
      <c r="T290" s="293"/>
      <c r="U290" s="293"/>
      <c r="V290" s="293"/>
      <c r="W290" s="293">
        <v>100</v>
      </c>
      <c r="X290" s="293"/>
      <c r="Y290" s="293"/>
      <c r="Z290" s="292">
        <f t="shared" si="161"/>
        <v>975</v>
      </c>
      <c r="AA290" s="293">
        <v>975</v>
      </c>
      <c r="AB290" s="292">
        <f t="shared" si="146"/>
        <v>0</v>
      </c>
      <c r="AC290" s="292">
        <f t="shared" si="162"/>
        <v>825</v>
      </c>
      <c r="AD290" s="293"/>
      <c r="AE290" s="293"/>
      <c r="AF290" s="293"/>
      <c r="AG290" s="293"/>
      <c r="AH290" s="293"/>
      <c r="AI290" s="293"/>
      <c r="AJ290" s="293"/>
      <c r="AK290" s="292">
        <f t="shared" si="163"/>
        <v>825</v>
      </c>
      <c r="AL290" s="293"/>
      <c r="AM290" s="292">
        <f t="shared" si="147"/>
        <v>825</v>
      </c>
      <c r="AN290" s="292">
        <f t="shared" si="164"/>
        <v>825</v>
      </c>
      <c r="AO290" s="293"/>
      <c r="AP290" s="293"/>
      <c r="AQ290" s="293"/>
      <c r="AR290" s="293"/>
      <c r="AS290" s="293"/>
      <c r="AT290" s="293"/>
      <c r="AU290" s="293"/>
      <c r="AV290" s="292">
        <f t="shared" si="165"/>
        <v>825</v>
      </c>
      <c r="AW290" s="293">
        <v>825</v>
      </c>
      <c r="AX290" s="292">
        <f t="shared" si="148"/>
        <v>825</v>
      </c>
      <c r="AY290" s="137" t="str">
        <f t="shared" si="144"/>
        <v/>
      </c>
      <c r="BA290" s="143" t="str">
        <f t="shared" si="138"/>
        <v/>
      </c>
    </row>
    <row r="291" spans="1:53" ht="12">
      <c r="A291" s="288">
        <v>288</v>
      </c>
      <c r="B291" s="289" t="s">
        <v>1563</v>
      </c>
      <c r="C291" s="290" t="s">
        <v>14</v>
      </c>
      <c r="D291" s="290"/>
      <c r="E291" s="291">
        <v>260</v>
      </c>
      <c r="F291" s="292">
        <v>0</v>
      </c>
      <c r="G291" s="292">
        <f t="shared" si="166"/>
        <v>780</v>
      </c>
      <c r="H291" s="293">
        <v>50</v>
      </c>
      <c r="I291" s="293"/>
      <c r="J291" s="293">
        <v>734</v>
      </c>
      <c r="K291" s="293"/>
      <c r="L291" s="293">
        <v>100</v>
      </c>
      <c r="M291" s="293"/>
      <c r="N291" s="293"/>
      <c r="O291" s="292">
        <f t="shared" si="159"/>
        <v>1664</v>
      </c>
      <c r="P291" s="293">
        <v>4004</v>
      </c>
      <c r="Q291" s="292">
        <f t="shared" si="145"/>
        <v>-2340</v>
      </c>
      <c r="R291" s="292">
        <f t="shared" si="160"/>
        <v>780</v>
      </c>
      <c r="S291" s="293"/>
      <c r="T291" s="293"/>
      <c r="U291" s="293"/>
      <c r="V291" s="293"/>
      <c r="W291" s="293"/>
      <c r="X291" s="293"/>
      <c r="Y291" s="293"/>
      <c r="Z291" s="292">
        <f t="shared" si="161"/>
        <v>780</v>
      </c>
      <c r="AA291" s="293"/>
      <c r="AB291" s="292">
        <f t="shared" si="146"/>
        <v>-1560</v>
      </c>
      <c r="AC291" s="292">
        <f t="shared" si="162"/>
        <v>780</v>
      </c>
      <c r="AD291" s="293"/>
      <c r="AE291" s="293"/>
      <c r="AF291" s="293"/>
      <c r="AG291" s="293"/>
      <c r="AH291" s="293"/>
      <c r="AI291" s="293"/>
      <c r="AJ291" s="293"/>
      <c r="AK291" s="292">
        <f t="shared" si="163"/>
        <v>780</v>
      </c>
      <c r="AL291" s="293"/>
      <c r="AM291" s="292">
        <f t="shared" si="147"/>
        <v>-780</v>
      </c>
      <c r="AN291" s="292">
        <f t="shared" si="164"/>
        <v>780</v>
      </c>
      <c r="AO291" s="293"/>
      <c r="AP291" s="293"/>
      <c r="AQ291" s="293"/>
      <c r="AR291" s="293"/>
      <c r="AS291" s="293"/>
      <c r="AT291" s="293"/>
      <c r="AU291" s="293"/>
      <c r="AV291" s="292">
        <f t="shared" si="165"/>
        <v>780</v>
      </c>
      <c r="AW291" s="293"/>
      <c r="AX291" s="292">
        <f t="shared" si="148"/>
        <v>0</v>
      </c>
      <c r="AY291" s="137" t="str">
        <f t="shared" si="144"/>
        <v>*</v>
      </c>
      <c r="BA291" s="143" t="str">
        <f t="shared" si="138"/>
        <v/>
      </c>
    </row>
    <row r="292" spans="1:53" ht="12">
      <c r="A292" s="288">
        <v>289</v>
      </c>
      <c r="B292" s="301" t="s">
        <v>509</v>
      </c>
      <c r="C292" s="290" t="s">
        <v>23</v>
      </c>
      <c r="D292" s="302"/>
      <c r="E292" s="291">
        <v>90</v>
      </c>
      <c r="F292" s="303">
        <v>-270</v>
      </c>
      <c r="G292" s="292">
        <f t="shared" si="166"/>
        <v>270</v>
      </c>
      <c r="H292" s="293"/>
      <c r="I292" s="293"/>
      <c r="J292" s="293"/>
      <c r="K292" s="293"/>
      <c r="L292" s="293"/>
      <c r="M292" s="293"/>
      <c r="N292" s="293"/>
      <c r="O292" s="292">
        <f t="shared" si="159"/>
        <v>270</v>
      </c>
      <c r="P292" s="293"/>
      <c r="Q292" s="292">
        <f t="shared" si="145"/>
        <v>0</v>
      </c>
      <c r="R292" s="292">
        <f t="shared" si="160"/>
        <v>270</v>
      </c>
      <c r="S292" s="293"/>
      <c r="T292" s="293"/>
      <c r="U292" s="293">
        <v>58</v>
      </c>
      <c r="V292" s="293"/>
      <c r="W292" s="293"/>
      <c r="X292" s="293"/>
      <c r="Y292" s="293"/>
      <c r="Z292" s="292">
        <f t="shared" si="161"/>
        <v>328</v>
      </c>
      <c r="AA292" s="293">
        <v>328</v>
      </c>
      <c r="AB292" s="292">
        <f t="shared" si="146"/>
        <v>0</v>
      </c>
      <c r="AC292" s="292">
        <f t="shared" si="162"/>
        <v>270</v>
      </c>
      <c r="AD292" s="293"/>
      <c r="AE292" s="293"/>
      <c r="AF292" s="293"/>
      <c r="AG292" s="293"/>
      <c r="AH292" s="293"/>
      <c r="AI292" s="293"/>
      <c r="AJ292" s="293"/>
      <c r="AK292" s="292">
        <f t="shared" si="163"/>
        <v>270</v>
      </c>
      <c r="AL292" s="293">
        <v>540</v>
      </c>
      <c r="AM292" s="292">
        <f t="shared" si="147"/>
        <v>-270</v>
      </c>
      <c r="AN292" s="292">
        <f t="shared" si="164"/>
        <v>270</v>
      </c>
      <c r="AO292" s="293"/>
      <c r="AP292" s="293">
        <v>100</v>
      </c>
      <c r="AQ292" s="293">
        <v>58</v>
      </c>
      <c r="AR292" s="293"/>
      <c r="AS292" s="293"/>
      <c r="AT292" s="293"/>
      <c r="AU292" s="293"/>
      <c r="AV292" s="292">
        <f t="shared" si="165"/>
        <v>428</v>
      </c>
      <c r="AW292" s="293">
        <v>158</v>
      </c>
      <c r="AX292" s="292">
        <f t="shared" si="148"/>
        <v>0</v>
      </c>
      <c r="AY292" s="137" t="str">
        <f t="shared" si="144"/>
        <v>*</v>
      </c>
      <c r="BA292" s="143" t="str">
        <f t="shared" si="138"/>
        <v/>
      </c>
    </row>
    <row r="293" spans="1:53" ht="12">
      <c r="A293" s="288">
        <v>290</v>
      </c>
      <c r="B293" s="289" t="s">
        <v>510</v>
      </c>
      <c r="C293" s="290" t="s">
        <v>14</v>
      </c>
      <c r="D293" s="290" t="s">
        <v>512</v>
      </c>
      <c r="E293" s="291">
        <v>185</v>
      </c>
      <c r="F293" s="292">
        <v>0</v>
      </c>
      <c r="G293" s="292">
        <f t="shared" si="166"/>
        <v>555</v>
      </c>
      <c r="H293" s="293"/>
      <c r="I293" s="293"/>
      <c r="J293" s="293"/>
      <c r="K293" s="293"/>
      <c r="L293" s="293">
        <v>100</v>
      </c>
      <c r="M293" s="293"/>
      <c r="N293" s="293"/>
      <c r="O293" s="292">
        <f t="shared" si="159"/>
        <v>655</v>
      </c>
      <c r="P293" s="293">
        <v>655</v>
      </c>
      <c r="Q293" s="292">
        <f t="shared" si="145"/>
        <v>0</v>
      </c>
      <c r="R293" s="292">
        <f t="shared" si="160"/>
        <v>555</v>
      </c>
      <c r="S293" s="293"/>
      <c r="T293" s="293"/>
      <c r="U293" s="293"/>
      <c r="V293" s="293"/>
      <c r="W293" s="293"/>
      <c r="X293" s="293"/>
      <c r="Y293" s="293"/>
      <c r="Z293" s="292">
        <f t="shared" si="161"/>
        <v>555</v>
      </c>
      <c r="AA293" s="293">
        <v>555</v>
      </c>
      <c r="AB293" s="292">
        <f t="shared" si="146"/>
        <v>0</v>
      </c>
      <c r="AC293" s="292">
        <f t="shared" si="162"/>
        <v>555</v>
      </c>
      <c r="AD293" s="293"/>
      <c r="AE293" s="293"/>
      <c r="AF293" s="293"/>
      <c r="AG293" s="293"/>
      <c r="AH293" s="293"/>
      <c r="AI293" s="293"/>
      <c r="AJ293" s="293"/>
      <c r="AK293" s="292">
        <f t="shared" si="163"/>
        <v>555</v>
      </c>
      <c r="AL293" s="293">
        <v>555</v>
      </c>
      <c r="AM293" s="292">
        <f t="shared" si="147"/>
        <v>0</v>
      </c>
      <c r="AN293" s="292">
        <f t="shared" si="164"/>
        <v>555</v>
      </c>
      <c r="AO293" s="293"/>
      <c r="AP293" s="293"/>
      <c r="AQ293" s="293"/>
      <c r="AR293" s="293"/>
      <c r="AS293" s="293"/>
      <c r="AT293" s="293"/>
      <c r="AU293" s="293"/>
      <c r="AV293" s="292">
        <f t="shared" si="165"/>
        <v>555</v>
      </c>
      <c r="AW293" s="293">
        <v>555</v>
      </c>
      <c r="AX293" s="292">
        <f t="shared" si="148"/>
        <v>0</v>
      </c>
      <c r="AY293" s="137" t="str">
        <f t="shared" si="144"/>
        <v>*</v>
      </c>
      <c r="BA293" s="143" t="str">
        <f t="shared" si="138"/>
        <v/>
      </c>
    </row>
    <row r="294" spans="1:53" ht="12">
      <c r="A294" s="288">
        <v>291</v>
      </c>
      <c r="B294" s="289" t="s">
        <v>1564</v>
      </c>
      <c r="C294" s="290" t="s">
        <v>14</v>
      </c>
      <c r="D294" s="290"/>
      <c r="E294" s="291">
        <v>70</v>
      </c>
      <c r="F294" s="292">
        <v>0</v>
      </c>
      <c r="G294" s="292">
        <f t="shared" si="166"/>
        <v>210</v>
      </c>
      <c r="H294" s="293"/>
      <c r="I294" s="293"/>
      <c r="J294" s="293"/>
      <c r="K294" s="293"/>
      <c r="L294" s="293">
        <v>100</v>
      </c>
      <c r="M294" s="293"/>
      <c r="N294" s="293"/>
      <c r="O294" s="292">
        <f t="shared" si="159"/>
        <v>310</v>
      </c>
      <c r="P294" s="293">
        <v>940</v>
      </c>
      <c r="Q294" s="292">
        <f t="shared" si="145"/>
        <v>-630</v>
      </c>
      <c r="R294" s="292">
        <f t="shared" si="160"/>
        <v>210</v>
      </c>
      <c r="S294" s="293"/>
      <c r="T294" s="293"/>
      <c r="U294" s="293"/>
      <c r="V294" s="293"/>
      <c r="W294" s="293"/>
      <c r="X294" s="293"/>
      <c r="Y294" s="293"/>
      <c r="Z294" s="292">
        <f t="shared" si="161"/>
        <v>210</v>
      </c>
      <c r="AA294" s="293"/>
      <c r="AB294" s="292">
        <f t="shared" si="146"/>
        <v>-420</v>
      </c>
      <c r="AC294" s="292">
        <f t="shared" si="162"/>
        <v>210</v>
      </c>
      <c r="AD294" s="293"/>
      <c r="AE294" s="293"/>
      <c r="AF294" s="293"/>
      <c r="AG294" s="293"/>
      <c r="AH294" s="293"/>
      <c r="AI294" s="293"/>
      <c r="AJ294" s="293"/>
      <c r="AK294" s="292">
        <f t="shared" si="163"/>
        <v>210</v>
      </c>
      <c r="AL294" s="293"/>
      <c r="AM294" s="292">
        <f t="shared" si="147"/>
        <v>-210</v>
      </c>
      <c r="AN294" s="292">
        <f t="shared" si="164"/>
        <v>210</v>
      </c>
      <c r="AO294" s="293"/>
      <c r="AP294" s="293"/>
      <c r="AQ294" s="293"/>
      <c r="AR294" s="293"/>
      <c r="AS294" s="293"/>
      <c r="AT294" s="293"/>
      <c r="AU294" s="293"/>
      <c r="AV294" s="292">
        <f t="shared" si="165"/>
        <v>210</v>
      </c>
      <c r="AW294" s="293"/>
      <c r="AX294" s="292">
        <f t="shared" si="148"/>
        <v>0</v>
      </c>
      <c r="BA294" s="143" t="str">
        <f t="shared" si="138"/>
        <v/>
      </c>
    </row>
    <row r="295" spans="1:53" ht="12">
      <c r="A295" s="288">
        <v>292</v>
      </c>
      <c r="B295" s="289" t="s">
        <v>1362</v>
      </c>
      <c r="C295" s="290" t="s">
        <v>23</v>
      </c>
      <c r="D295" s="290" t="s">
        <v>1363</v>
      </c>
      <c r="E295" s="291">
        <v>50</v>
      </c>
      <c r="F295" s="292">
        <v>600</v>
      </c>
      <c r="G295" s="292">
        <f t="shared" si="166"/>
        <v>150</v>
      </c>
      <c r="H295" s="293"/>
      <c r="I295" s="293"/>
      <c r="J295" s="293"/>
      <c r="K295" s="293"/>
      <c r="L295" s="293"/>
      <c r="M295" s="293"/>
      <c r="N295" s="293"/>
      <c r="O295" s="292">
        <f t="shared" si="159"/>
        <v>150</v>
      </c>
      <c r="P295" s="293"/>
      <c r="Q295" s="292">
        <f t="shared" si="145"/>
        <v>750</v>
      </c>
      <c r="R295" s="292">
        <f t="shared" si="160"/>
        <v>150</v>
      </c>
      <c r="S295" s="293"/>
      <c r="T295" s="293"/>
      <c r="U295" s="293"/>
      <c r="V295" s="293"/>
      <c r="W295" s="293"/>
      <c r="X295" s="293"/>
      <c r="Y295" s="293"/>
      <c r="Z295" s="292">
        <f t="shared" si="161"/>
        <v>150</v>
      </c>
      <c r="AA295" s="293"/>
      <c r="AB295" s="292">
        <f t="shared" si="146"/>
        <v>900</v>
      </c>
      <c r="AC295" s="292">
        <f t="shared" si="162"/>
        <v>150</v>
      </c>
      <c r="AD295" s="293"/>
      <c r="AE295" s="293"/>
      <c r="AF295" s="293"/>
      <c r="AG295" s="293"/>
      <c r="AH295" s="293"/>
      <c r="AI295" s="293"/>
      <c r="AJ295" s="293"/>
      <c r="AK295" s="292">
        <f t="shared" si="163"/>
        <v>150</v>
      </c>
      <c r="AL295" s="293"/>
      <c r="AM295" s="292">
        <f t="shared" si="147"/>
        <v>1050</v>
      </c>
      <c r="AN295" s="292">
        <f t="shared" si="164"/>
        <v>150</v>
      </c>
      <c r="AO295" s="293"/>
      <c r="AP295" s="293"/>
      <c r="AQ295" s="293"/>
      <c r="AR295" s="293"/>
      <c r="AS295" s="293"/>
      <c r="AT295" s="293"/>
      <c r="AU295" s="293"/>
      <c r="AV295" s="292">
        <f t="shared" si="165"/>
        <v>150</v>
      </c>
      <c r="AW295" s="293"/>
      <c r="AX295" s="292">
        <f t="shared" si="148"/>
        <v>1200</v>
      </c>
      <c r="BA295" s="143" t="str">
        <f t="shared" si="138"/>
        <v/>
      </c>
    </row>
    <row r="296" spans="1:53" ht="12">
      <c r="A296" s="288">
        <v>293</v>
      </c>
      <c r="B296" s="289" t="s">
        <v>1571</v>
      </c>
      <c r="C296" s="290" t="s">
        <v>23</v>
      </c>
      <c r="D296" s="290"/>
      <c r="E296" s="291">
        <v>250</v>
      </c>
      <c r="F296" s="292">
        <v>0</v>
      </c>
      <c r="G296" s="292">
        <f t="shared" si="166"/>
        <v>750</v>
      </c>
      <c r="H296" s="293"/>
      <c r="I296" s="293"/>
      <c r="J296" s="293">
        <v>1113</v>
      </c>
      <c r="K296" s="293"/>
      <c r="L296" s="293">
        <v>100</v>
      </c>
      <c r="M296" s="293"/>
      <c r="N296" s="293"/>
      <c r="O296" s="292">
        <f t="shared" si="159"/>
        <v>1963</v>
      </c>
      <c r="P296" s="293">
        <v>1963</v>
      </c>
      <c r="Q296" s="292">
        <f t="shared" si="145"/>
        <v>0</v>
      </c>
      <c r="R296" s="292">
        <f t="shared" si="160"/>
        <v>750</v>
      </c>
      <c r="S296" s="293"/>
      <c r="T296" s="293"/>
      <c r="U296" s="293"/>
      <c r="V296" s="293"/>
      <c r="W296" s="293"/>
      <c r="X296" s="293"/>
      <c r="Y296" s="293"/>
      <c r="Z296" s="292">
        <f t="shared" si="161"/>
        <v>750</v>
      </c>
      <c r="AA296" s="293">
        <v>750</v>
      </c>
      <c r="AB296" s="292">
        <f t="shared" si="146"/>
        <v>0</v>
      </c>
      <c r="AC296" s="292">
        <f t="shared" si="162"/>
        <v>750</v>
      </c>
      <c r="AD296" s="293"/>
      <c r="AE296" s="293"/>
      <c r="AF296" s="293"/>
      <c r="AG296" s="293"/>
      <c r="AH296" s="293"/>
      <c r="AI296" s="293"/>
      <c r="AJ296" s="293"/>
      <c r="AK296" s="292">
        <f t="shared" si="163"/>
        <v>750</v>
      </c>
      <c r="AL296" s="293">
        <v>1500</v>
      </c>
      <c r="AM296" s="292">
        <f t="shared" si="147"/>
        <v>-750</v>
      </c>
      <c r="AN296" s="292">
        <f t="shared" si="164"/>
        <v>750</v>
      </c>
      <c r="AO296" s="293"/>
      <c r="AP296" s="293"/>
      <c r="AQ296" s="293"/>
      <c r="AR296" s="293"/>
      <c r="AS296" s="293"/>
      <c r="AT296" s="293"/>
      <c r="AU296" s="293"/>
      <c r="AV296" s="292">
        <f t="shared" si="165"/>
        <v>750</v>
      </c>
      <c r="AW296" s="293"/>
      <c r="AX296" s="292">
        <f t="shared" si="148"/>
        <v>0</v>
      </c>
      <c r="AY296" s="137" t="str">
        <f t="shared" si="144"/>
        <v>*</v>
      </c>
      <c r="BA296" s="143" t="str">
        <f t="shared" si="138"/>
        <v/>
      </c>
    </row>
    <row r="297" spans="1:53" ht="12">
      <c r="A297" s="288">
        <v>294</v>
      </c>
      <c r="B297" s="289" t="s">
        <v>1331</v>
      </c>
      <c r="C297" s="290" t="s">
        <v>14</v>
      </c>
      <c r="D297" s="290"/>
      <c r="E297" s="291">
        <v>55</v>
      </c>
      <c r="F297" s="292">
        <v>-600</v>
      </c>
      <c r="G297" s="292">
        <f t="shared" si="166"/>
        <v>165</v>
      </c>
      <c r="H297" s="293"/>
      <c r="I297" s="293"/>
      <c r="J297" s="293"/>
      <c r="K297" s="293"/>
      <c r="L297" s="293"/>
      <c r="M297" s="293"/>
      <c r="N297" s="293"/>
      <c r="O297" s="292">
        <f t="shared" si="159"/>
        <v>165</v>
      </c>
      <c r="P297" s="293">
        <v>1230</v>
      </c>
      <c r="Q297" s="292">
        <f t="shared" si="145"/>
        <v>-1665</v>
      </c>
      <c r="R297" s="292">
        <v>55</v>
      </c>
      <c r="S297" s="293"/>
      <c r="T297" s="293"/>
      <c r="U297" s="293"/>
      <c r="V297" s="293"/>
      <c r="W297" s="293"/>
      <c r="X297" s="293"/>
      <c r="Y297" s="293">
        <v>1670</v>
      </c>
      <c r="Z297" s="292">
        <f t="shared" si="161"/>
        <v>1725</v>
      </c>
      <c r="AA297" s="293">
        <v>4060</v>
      </c>
      <c r="AB297" s="292">
        <f t="shared" si="146"/>
        <v>-4000</v>
      </c>
      <c r="AC297" s="292"/>
      <c r="AD297" s="293"/>
      <c r="AE297" s="293"/>
      <c r="AF297" s="293"/>
      <c r="AG297" s="293"/>
      <c r="AH297" s="293"/>
      <c r="AI297" s="293"/>
      <c r="AJ297" s="293"/>
      <c r="AK297" s="292">
        <f t="shared" si="163"/>
        <v>0</v>
      </c>
      <c r="AL297" s="293"/>
      <c r="AM297" s="292">
        <f t="shared" si="147"/>
        <v>-4000</v>
      </c>
      <c r="AN297" s="292"/>
      <c r="AO297" s="293"/>
      <c r="AP297" s="293"/>
      <c r="AQ297" s="293"/>
      <c r="AR297" s="293"/>
      <c r="AS297" s="293"/>
      <c r="AT297" s="293"/>
      <c r="AU297" s="293"/>
      <c r="AV297" s="292">
        <f t="shared" si="165"/>
        <v>0</v>
      </c>
      <c r="AW297" s="293"/>
      <c r="AX297" s="292">
        <f t="shared" si="148"/>
        <v>-4000</v>
      </c>
      <c r="BA297" s="143" t="str">
        <f t="shared" si="138"/>
        <v>!!!</v>
      </c>
    </row>
    <row r="298" spans="1:53" ht="12">
      <c r="A298" s="288">
        <v>295</v>
      </c>
      <c r="B298" s="289" t="s">
        <v>513</v>
      </c>
      <c r="C298" s="290" t="s">
        <v>23</v>
      </c>
      <c r="D298" s="290" t="s">
        <v>514</v>
      </c>
      <c r="E298" s="291">
        <v>150</v>
      </c>
      <c r="F298" s="292">
        <v>0</v>
      </c>
      <c r="G298" s="292">
        <f t="shared" si="166"/>
        <v>450</v>
      </c>
      <c r="H298" s="293"/>
      <c r="I298" s="293"/>
      <c r="J298" s="293"/>
      <c r="K298" s="293"/>
      <c r="L298" s="293"/>
      <c r="M298" s="293"/>
      <c r="N298" s="293"/>
      <c r="O298" s="292">
        <f t="shared" si="159"/>
        <v>450</v>
      </c>
      <c r="P298" s="293">
        <v>1800</v>
      </c>
      <c r="Q298" s="292">
        <f t="shared" si="145"/>
        <v>-1350</v>
      </c>
      <c r="R298" s="292">
        <f t="shared" ref="R298:R309" si="167">E298*3</f>
        <v>450</v>
      </c>
      <c r="S298" s="293">
        <v>400</v>
      </c>
      <c r="T298" s="293">
        <v>300</v>
      </c>
      <c r="U298" s="293"/>
      <c r="V298" s="293"/>
      <c r="W298" s="293">
        <v>100</v>
      </c>
      <c r="X298" s="293"/>
      <c r="Y298" s="293"/>
      <c r="Z298" s="292">
        <f t="shared" si="161"/>
        <v>1250</v>
      </c>
      <c r="AA298" s="293"/>
      <c r="AB298" s="292">
        <f t="shared" si="146"/>
        <v>-100</v>
      </c>
      <c r="AC298" s="292">
        <f t="shared" ref="AC298:AC309" si="168">$E298*3</f>
        <v>450</v>
      </c>
      <c r="AD298" s="293">
        <v>200</v>
      </c>
      <c r="AE298" s="293">
        <v>200</v>
      </c>
      <c r="AF298" s="293"/>
      <c r="AG298" s="293"/>
      <c r="AH298" s="293"/>
      <c r="AI298" s="293"/>
      <c r="AJ298" s="293"/>
      <c r="AK298" s="292">
        <f t="shared" si="163"/>
        <v>850</v>
      </c>
      <c r="AL298" s="293"/>
      <c r="AM298" s="292">
        <f t="shared" si="147"/>
        <v>750</v>
      </c>
      <c r="AN298" s="292">
        <f t="shared" ref="AN298:AN309" si="169">$E298*3</f>
        <v>450</v>
      </c>
      <c r="AO298" s="293"/>
      <c r="AP298" s="293"/>
      <c r="AQ298" s="293"/>
      <c r="AR298" s="293"/>
      <c r="AS298" s="293"/>
      <c r="AT298" s="293"/>
      <c r="AU298" s="293"/>
      <c r="AV298" s="292">
        <f t="shared" si="165"/>
        <v>450</v>
      </c>
      <c r="AW298" s="293">
        <v>1200</v>
      </c>
      <c r="AX298" s="292">
        <f t="shared" si="148"/>
        <v>0</v>
      </c>
      <c r="AY298" s="137" t="str">
        <f t="shared" si="144"/>
        <v>*</v>
      </c>
      <c r="BA298" s="143" t="str">
        <f t="shared" si="138"/>
        <v/>
      </c>
    </row>
    <row r="299" spans="1:53" ht="12">
      <c r="A299" s="288">
        <v>296</v>
      </c>
      <c r="B299" s="289" t="s">
        <v>515</v>
      </c>
      <c r="C299" s="290" t="s">
        <v>23</v>
      </c>
      <c r="D299" s="290" t="s">
        <v>517</v>
      </c>
      <c r="E299" s="291">
        <v>115</v>
      </c>
      <c r="F299" s="292">
        <v>0</v>
      </c>
      <c r="G299" s="292">
        <f t="shared" si="166"/>
        <v>345</v>
      </c>
      <c r="H299" s="293"/>
      <c r="I299" s="293"/>
      <c r="J299" s="293"/>
      <c r="K299" s="293"/>
      <c r="L299" s="293"/>
      <c r="M299" s="293"/>
      <c r="N299" s="293"/>
      <c r="O299" s="292">
        <f t="shared" si="159"/>
        <v>345</v>
      </c>
      <c r="P299" s="293">
        <v>345</v>
      </c>
      <c r="Q299" s="292">
        <f t="shared" si="145"/>
        <v>0</v>
      </c>
      <c r="R299" s="292">
        <f t="shared" si="167"/>
        <v>345</v>
      </c>
      <c r="S299" s="293"/>
      <c r="T299" s="293"/>
      <c r="U299" s="293"/>
      <c r="V299" s="293"/>
      <c r="W299" s="293">
        <v>100</v>
      </c>
      <c r="X299" s="293"/>
      <c r="Y299" s="293">
        <v>151</v>
      </c>
      <c r="Z299" s="292">
        <f t="shared" si="161"/>
        <v>596</v>
      </c>
      <c r="AA299" s="293">
        <v>596</v>
      </c>
      <c r="AB299" s="292">
        <f t="shared" si="146"/>
        <v>0</v>
      </c>
      <c r="AC299" s="292">
        <f t="shared" si="168"/>
        <v>345</v>
      </c>
      <c r="AD299" s="293"/>
      <c r="AE299" s="293"/>
      <c r="AF299" s="293"/>
      <c r="AG299" s="293"/>
      <c r="AH299" s="293"/>
      <c r="AI299" s="293"/>
      <c r="AJ299" s="293"/>
      <c r="AK299" s="292">
        <f t="shared" si="163"/>
        <v>345</v>
      </c>
      <c r="AL299" s="293">
        <v>345</v>
      </c>
      <c r="AM299" s="292">
        <f t="shared" si="147"/>
        <v>0</v>
      </c>
      <c r="AN299" s="292">
        <f t="shared" si="169"/>
        <v>345</v>
      </c>
      <c r="AO299" s="293"/>
      <c r="AP299" s="293"/>
      <c r="AQ299" s="293"/>
      <c r="AR299" s="293"/>
      <c r="AS299" s="293"/>
      <c r="AT299" s="293"/>
      <c r="AU299" s="293"/>
      <c r="AV299" s="292">
        <f t="shared" si="165"/>
        <v>345</v>
      </c>
      <c r="AW299" s="293">
        <v>345</v>
      </c>
      <c r="AX299" s="292">
        <f t="shared" si="148"/>
        <v>0</v>
      </c>
      <c r="AY299" s="137" t="str">
        <f t="shared" si="144"/>
        <v>*</v>
      </c>
      <c r="BA299" s="143" t="str">
        <f t="shared" si="138"/>
        <v/>
      </c>
    </row>
    <row r="300" spans="1:53" ht="12">
      <c r="A300" s="288">
        <v>297</v>
      </c>
      <c r="B300" s="289" t="s">
        <v>1966</v>
      </c>
      <c r="C300" s="290" t="s">
        <v>14</v>
      </c>
      <c r="D300" s="290" t="s">
        <v>1989</v>
      </c>
      <c r="E300" s="291">
        <v>500</v>
      </c>
      <c r="F300" s="292"/>
      <c r="G300" s="292">
        <v>1250</v>
      </c>
      <c r="H300" s="293">
        <v>100</v>
      </c>
      <c r="I300" s="293">
        <v>151</v>
      </c>
      <c r="J300" s="293"/>
      <c r="K300" s="293"/>
      <c r="L300" s="293"/>
      <c r="M300" s="293"/>
      <c r="N300" s="293"/>
      <c r="O300" s="292">
        <f t="shared" si="159"/>
        <v>1501</v>
      </c>
      <c r="P300" s="293">
        <v>2450</v>
      </c>
      <c r="Q300" s="292">
        <f t="shared" si="145"/>
        <v>-949</v>
      </c>
      <c r="R300" s="292">
        <f t="shared" si="167"/>
        <v>1500</v>
      </c>
      <c r="S300" s="293"/>
      <c r="T300" s="293"/>
      <c r="U300" s="293">
        <v>949</v>
      </c>
      <c r="V300" s="293"/>
      <c r="W300" s="293">
        <v>100</v>
      </c>
      <c r="X300" s="293"/>
      <c r="Y300" s="293"/>
      <c r="Z300" s="292">
        <f t="shared" si="161"/>
        <v>2549</v>
      </c>
      <c r="AA300" s="293">
        <v>2152</v>
      </c>
      <c r="AB300" s="292">
        <f t="shared" si="146"/>
        <v>-552</v>
      </c>
      <c r="AC300" s="292">
        <f t="shared" si="168"/>
        <v>1500</v>
      </c>
      <c r="AD300" s="293"/>
      <c r="AE300" s="293"/>
      <c r="AF300" s="293"/>
      <c r="AG300" s="293"/>
      <c r="AH300" s="293"/>
      <c r="AI300" s="293"/>
      <c r="AJ300" s="293">
        <v>151</v>
      </c>
      <c r="AK300" s="292">
        <f t="shared" si="163"/>
        <v>1651</v>
      </c>
      <c r="AL300" s="293">
        <v>1099</v>
      </c>
      <c r="AM300" s="292">
        <f t="shared" si="147"/>
        <v>0</v>
      </c>
      <c r="AN300" s="292">
        <f t="shared" si="169"/>
        <v>1500</v>
      </c>
      <c r="AO300" s="293"/>
      <c r="AP300" s="293">
        <v>151</v>
      </c>
      <c r="AQ300" s="293"/>
      <c r="AR300" s="293"/>
      <c r="AS300" s="293"/>
      <c r="AT300" s="293"/>
      <c r="AU300" s="293"/>
      <c r="AV300" s="292">
        <f t="shared" si="165"/>
        <v>1651</v>
      </c>
      <c r="AW300" s="293">
        <v>1651</v>
      </c>
      <c r="AX300" s="292">
        <f t="shared" si="148"/>
        <v>0</v>
      </c>
      <c r="AY300" s="137" t="str">
        <f t="shared" si="144"/>
        <v>*</v>
      </c>
      <c r="BA300" s="143" t="str">
        <f t="shared" si="138"/>
        <v/>
      </c>
    </row>
    <row r="301" spans="1:53" ht="12">
      <c r="A301" s="288">
        <v>298</v>
      </c>
      <c r="B301" s="289" t="s">
        <v>1554</v>
      </c>
      <c r="C301" s="290" t="s">
        <v>14</v>
      </c>
      <c r="D301" s="290"/>
      <c r="E301" s="291">
        <v>250</v>
      </c>
      <c r="F301" s="292">
        <v>-910</v>
      </c>
      <c r="G301" s="292">
        <f t="shared" ref="G301:G309" si="170">E301*3</f>
        <v>750</v>
      </c>
      <c r="H301" s="293">
        <v>50</v>
      </c>
      <c r="I301" s="293"/>
      <c r="J301" s="293"/>
      <c r="K301" s="293"/>
      <c r="L301" s="293"/>
      <c r="M301" s="293"/>
      <c r="N301" s="293"/>
      <c r="O301" s="292">
        <f t="shared" si="159"/>
        <v>800</v>
      </c>
      <c r="P301" s="293"/>
      <c r="Q301" s="292">
        <f t="shared" ref="Q301:Q328" si="171">F301+O301-P301</f>
        <v>-110</v>
      </c>
      <c r="R301" s="292">
        <f t="shared" si="167"/>
        <v>750</v>
      </c>
      <c r="S301" s="293"/>
      <c r="T301" s="293"/>
      <c r="U301" s="293"/>
      <c r="V301" s="293"/>
      <c r="W301" s="293">
        <v>100</v>
      </c>
      <c r="X301" s="293"/>
      <c r="Y301" s="293"/>
      <c r="Z301" s="292">
        <f t="shared" si="161"/>
        <v>850</v>
      </c>
      <c r="AA301" s="293"/>
      <c r="AB301" s="292">
        <f t="shared" ref="AB301:AB328" si="172">Q301+Z301-AA301</f>
        <v>740</v>
      </c>
      <c r="AC301" s="292">
        <f t="shared" si="168"/>
        <v>750</v>
      </c>
      <c r="AD301" s="293"/>
      <c r="AE301" s="293"/>
      <c r="AF301" s="293"/>
      <c r="AG301" s="293"/>
      <c r="AH301" s="293"/>
      <c r="AI301" s="293"/>
      <c r="AJ301" s="293"/>
      <c r="AK301" s="292">
        <f t="shared" si="163"/>
        <v>750</v>
      </c>
      <c r="AL301" s="293">
        <v>2240</v>
      </c>
      <c r="AM301" s="292">
        <f t="shared" ref="AM301:AM328" si="173">AB301+AK301-AL301</f>
        <v>-750</v>
      </c>
      <c r="AN301" s="292">
        <f t="shared" si="169"/>
        <v>750</v>
      </c>
      <c r="AO301" s="293"/>
      <c r="AP301" s="293"/>
      <c r="AQ301" s="293"/>
      <c r="AR301" s="293"/>
      <c r="AS301" s="293"/>
      <c r="AT301" s="293"/>
      <c r="AU301" s="293"/>
      <c r="AV301" s="292">
        <f t="shared" si="165"/>
        <v>750</v>
      </c>
      <c r="AW301" s="293"/>
      <c r="AX301" s="292">
        <f t="shared" ref="AX301:AX328" si="174">AM301+AV301-AW301</f>
        <v>0</v>
      </c>
      <c r="AY301" s="137" t="str">
        <f t="shared" si="144"/>
        <v>*</v>
      </c>
      <c r="BA301" s="143" t="str">
        <f t="shared" si="138"/>
        <v/>
      </c>
    </row>
    <row r="302" spans="1:53" ht="12">
      <c r="A302" s="288">
        <v>299</v>
      </c>
      <c r="B302" s="289" t="s">
        <v>1565</v>
      </c>
      <c r="C302" s="290" t="s">
        <v>23</v>
      </c>
      <c r="D302" s="290"/>
      <c r="E302" s="291">
        <v>75</v>
      </c>
      <c r="F302" s="292">
        <v>0</v>
      </c>
      <c r="G302" s="292">
        <f t="shared" si="170"/>
        <v>225</v>
      </c>
      <c r="H302" s="293"/>
      <c r="I302" s="293"/>
      <c r="J302" s="293"/>
      <c r="K302" s="293"/>
      <c r="L302" s="293"/>
      <c r="M302" s="293"/>
      <c r="N302" s="293"/>
      <c r="O302" s="292">
        <f t="shared" si="159"/>
        <v>225</v>
      </c>
      <c r="P302" s="293">
        <v>1000</v>
      </c>
      <c r="Q302" s="292">
        <f t="shared" si="171"/>
        <v>-775</v>
      </c>
      <c r="R302" s="292">
        <f t="shared" si="167"/>
        <v>225</v>
      </c>
      <c r="S302" s="293"/>
      <c r="T302" s="293"/>
      <c r="U302" s="293"/>
      <c r="V302" s="293"/>
      <c r="W302" s="293">
        <v>100</v>
      </c>
      <c r="X302" s="293"/>
      <c r="Y302" s="293"/>
      <c r="Z302" s="292">
        <f t="shared" si="161"/>
        <v>325</v>
      </c>
      <c r="AA302" s="293"/>
      <c r="AB302" s="292">
        <f t="shared" si="172"/>
        <v>-450</v>
      </c>
      <c r="AC302" s="292">
        <f t="shared" si="168"/>
        <v>225</v>
      </c>
      <c r="AD302" s="293"/>
      <c r="AE302" s="293"/>
      <c r="AF302" s="293"/>
      <c r="AG302" s="293"/>
      <c r="AH302" s="293"/>
      <c r="AI302" s="293"/>
      <c r="AJ302" s="293"/>
      <c r="AK302" s="292">
        <f t="shared" si="163"/>
        <v>225</v>
      </c>
      <c r="AL302" s="293"/>
      <c r="AM302" s="292">
        <f t="shared" si="173"/>
        <v>-225</v>
      </c>
      <c r="AN302" s="292">
        <f t="shared" si="169"/>
        <v>225</v>
      </c>
      <c r="AO302" s="293"/>
      <c r="AP302" s="293"/>
      <c r="AQ302" s="293"/>
      <c r="AR302" s="293"/>
      <c r="AS302" s="293"/>
      <c r="AT302" s="293"/>
      <c r="AU302" s="293"/>
      <c r="AV302" s="292">
        <f t="shared" si="165"/>
        <v>225</v>
      </c>
      <c r="AW302" s="293"/>
      <c r="AX302" s="292">
        <f t="shared" si="174"/>
        <v>0</v>
      </c>
      <c r="AY302" s="137" t="str">
        <f t="shared" si="144"/>
        <v>*</v>
      </c>
      <c r="BA302" s="143" t="str">
        <f t="shared" si="138"/>
        <v/>
      </c>
    </row>
    <row r="303" spans="1:53" ht="12">
      <c r="A303" s="288">
        <v>300</v>
      </c>
      <c r="B303" s="289" t="s">
        <v>518</v>
      </c>
      <c r="C303" s="290" t="s">
        <v>14</v>
      </c>
      <c r="D303" s="290" t="s">
        <v>1148</v>
      </c>
      <c r="E303" s="291">
        <v>70</v>
      </c>
      <c r="F303" s="292">
        <v>0</v>
      </c>
      <c r="G303" s="292">
        <f t="shared" si="170"/>
        <v>210</v>
      </c>
      <c r="H303" s="293"/>
      <c r="I303" s="293"/>
      <c r="J303" s="293"/>
      <c r="K303" s="293"/>
      <c r="L303" s="293"/>
      <c r="M303" s="293"/>
      <c r="N303" s="293"/>
      <c r="O303" s="292">
        <f t="shared" si="159"/>
        <v>210</v>
      </c>
      <c r="P303" s="293"/>
      <c r="Q303" s="292">
        <f t="shared" si="171"/>
        <v>210</v>
      </c>
      <c r="R303" s="292">
        <f t="shared" si="167"/>
        <v>210</v>
      </c>
      <c r="S303" s="293"/>
      <c r="T303" s="293"/>
      <c r="U303" s="293"/>
      <c r="V303" s="293"/>
      <c r="W303" s="293"/>
      <c r="X303" s="293"/>
      <c r="Y303" s="293"/>
      <c r="Z303" s="292">
        <f t="shared" si="161"/>
        <v>210</v>
      </c>
      <c r="AA303" s="293">
        <v>420</v>
      </c>
      <c r="AB303" s="292">
        <f t="shared" si="172"/>
        <v>0</v>
      </c>
      <c r="AC303" s="292">
        <f t="shared" si="168"/>
        <v>210</v>
      </c>
      <c r="AD303" s="293"/>
      <c r="AE303" s="293"/>
      <c r="AF303" s="293"/>
      <c r="AG303" s="293"/>
      <c r="AH303" s="293"/>
      <c r="AI303" s="293"/>
      <c r="AJ303" s="293"/>
      <c r="AK303" s="292">
        <f t="shared" si="163"/>
        <v>210</v>
      </c>
      <c r="AL303" s="293">
        <v>420</v>
      </c>
      <c r="AM303" s="292">
        <f t="shared" si="173"/>
        <v>-210</v>
      </c>
      <c r="AN303" s="292">
        <f t="shared" si="169"/>
        <v>210</v>
      </c>
      <c r="AO303" s="293"/>
      <c r="AP303" s="293"/>
      <c r="AQ303" s="293"/>
      <c r="AR303" s="293"/>
      <c r="AS303" s="293"/>
      <c r="AT303" s="293"/>
      <c r="AU303" s="293"/>
      <c r="AV303" s="292">
        <f t="shared" si="165"/>
        <v>210</v>
      </c>
      <c r="AW303" s="293"/>
      <c r="AX303" s="292">
        <f t="shared" si="174"/>
        <v>0</v>
      </c>
      <c r="AY303" s="137" t="str">
        <f t="shared" si="144"/>
        <v>*</v>
      </c>
      <c r="BA303" s="143" t="str">
        <f t="shared" si="138"/>
        <v/>
      </c>
    </row>
    <row r="304" spans="1:53" ht="12">
      <c r="A304" s="288">
        <v>301</v>
      </c>
      <c r="B304" s="289" t="s">
        <v>521</v>
      </c>
      <c r="C304" s="290" t="s">
        <v>14</v>
      </c>
      <c r="D304" s="290" t="s">
        <v>523</v>
      </c>
      <c r="E304" s="291">
        <v>175</v>
      </c>
      <c r="F304" s="292">
        <v>100</v>
      </c>
      <c r="G304" s="292">
        <f t="shared" si="170"/>
        <v>525</v>
      </c>
      <c r="H304" s="293"/>
      <c r="I304" s="293"/>
      <c r="J304" s="293"/>
      <c r="K304" s="293"/>
      <c r="L304" s="293"/>
      <c r="M304" s="293"/>
      <c r="N304" s="293"/>
      <c r="O304" s="292">
        <f t="shared" si="159"/>
        <v>525</v>
      </c>
      <c r="P304" s="293">
        <v>625</v>
      </c>
      <c r="Q304" s="292">
        <f t="shared" si="171"/>
        <v>0</v>
      </c>
      <c r="R304" s="292">
        <f t="shared" si="167"/>
        <v>525</v>
      </c>
      <c r="S304" s="293"/>
      <c r="T304" s="293"/>
      <c r="U304" s="293"/>
      <c r="V304" s="293"/>
      <c r="W304" s="293">
        <v>100</v>
      </c>
      <c r="X304" s="293"/>
      <c r="Y304" s="293"/>
      <c r="Z304" s="292">
        <f t="shared" si="161"/>
        <v>625</v>
      </c>
      <c r="AA304" s="293">
        <v>625</v>
      </c>
      <c r="AB304" s="292">
        <f t="shared" si="172"/>
        <v>0</v>
      </c>
      <c r="AC304" s="292">
        <f t="shared" si="168"/>
        <v>525</v>
      </c>
      <c r="AD304" s="293"/>
      <c r="AE304" s="293"/>
      <c r="AF304" s="293"/>
      <c r="AG304" s="293"/>
      <c r="AH304" s="293"/>
      <c r="AI304" s="293"/>
      <c r="AJ304" s="293"/>
      <c r="AK304" s="292">
        <f t="shared" si="163"/>
        <v>525</v>
      </c>
      <c r="AL304" s="293">
        <v>525</v>
      </c>
      <c r="AM304" s="292">
        <f t="shared" si="173"/>
        <v>0</v>
      </c>
      <c r="AN304" s="292">
        <f t="shared" si="169"/>
        <v>525</v>
      </c>
      <c r="AO304" s="293"/>
      <c r="AP304" s="293"/>
      <c r="AQ304" s="293"/>
      <c r="AR304" s="293"/>
      <c r="AS304" s="293"/>
      <c r="AT304" s="293"/>
      <c r="AU304" s="293"/>
      <c r="AV304" s="292">
        <f t="shared" si="165"/>
        <v>525</v>
      </c>
      <c r="AW304" s="293">
        <v>525</v>
      </c>
      <c r="AX304" s="292">
        <f t="shared" si="174"/>
        <v>0</v>
      </c>
      <c r="AY304" s="137" t="str">
        <f t="shared" si="144"/>
        <v>*</v>
      </c>
      <c r="BA304" s="143" t="str">
        <f t="shared" si="138"/>
        <v/>
      </c>
    </row>
    <row r="305" spans="1:53" ht="12">
      <c r="A305" s="288">
        <v>302</v>
      </c>
      <c r="B305" s="289" t="s">
        <v>524</v>
      </c>
      <c r="C305" s="290" t="s">
        <v>23</v>
      </c>
      <c r="D305" s="290" t="s">
        <v>842</v>
      </c>
      <c r="E305" s="291">
        <v>70</v>
      </c>
      <c r="F305" s="292">
        <v>0</v>
      </c>
      <c r="G305" s="292">
        <f t="shared" si="170"/>
        <v>210</v>
      </c>
      <c r="H305" s="293"/>
      <c r="I305" s="293"/>
      <c r="J305" s="293"/>
      <c r="K305" s="293"/>
      <c r="L305" s="293"/>
      <c r="M305" s="293"/>
      <c r="N305" s="293"/>
      <c r="O305" s="292">
        <f t="shared" si="159"/>
        <v>210</v>
      </c>
      <c r="P305" s="293">
        <v>210</v>
      </c>
      <c r="Q305" s="292">
        <f t="shared" si="171"/>
        <v>0</v>
      </c>
      <c r="R305" s="292">
        <f t="shared" si="167"/>
        <v>210</v>
      </c>
      <c r="S305" s="293"/>
      <c r="T305" s="293"/>
      <c r="U305" s="293"/>
      <c r="V305" s="293"/>
      <c r="W305" s="293"/>
      <c r="X305" s="293"/>
      <c r="Y305" s="293"/>
      <c r="Z305" s="292">
        <f t="shared" si="161"/>
        <v>210</v>
      </c>
      <c r="AA305" s="293">
        <v>210</v>
      </c>
      <c r="AB305" s="292">
        <f t="shared" si="172"/>
        <v>0</v>
      </c>
      <c r="AC305" s="292">
        <f t="shared" si="168"/>
        <v>210</v>
      </c>
      <c r="AD305" s="293"/>
      <c r="AE305" s="293"/>
      <c r="AF305" s="293"/>
      <c r="AG305" s="293"/>
      <c r="AH305" s="293"/>
      <c r="AI305" s="293"/>
      <c r="AJ305" s="293"/>
      <c r="AK305" s="292">
        <f t="shared" si="163"/>
        <v>210</v>
      </c>
      <c r="AL305" s="293">
        <v>420</v>
      </c>
      <c r="AM305" s="292">
        <f t="shared" si="173"/>
        <v>-210</v>
      </c>
      <c r="AN305" s="292">
        <f t="shared" si="169"/>
        <v>210</v>
      </c>
      <c r="AO305" s="293"/>
      <c r="AP305" s="293"/>
      <c r="AQ305" s="293"/>
      <c r="AR305" s="293"/>
      <c r="AS305" s="293"/>
      <c r="AT305" s="293"/>
      <c r="AU305" s="293"/>
      <c r="AV305" s="292">
        <f t="shared" si="165"/>
        <v>210</v>
      </c>
      <c r="AW305" s="293"/>
      <c r="AX305" s="292">
        <f t="shared" si="174"/>
        <v>0</v>
      </c>
      <c r="AY305" s="137" t="str">
        <f t="shared" si="144"/>
        <v>*</v>
      </c>
      <c r="BA305" s="143" t="str">
        <f t="shared" si="138"/>
        <v/>
      </c>
    </row>
    <row r="306" spans="1:53" ht="12">
      <c r="A306" s="288">
        <v>303</v>
      </c>
      <c r="B306" s="289" t="s">
        <v>1579</v>
      </c>
      <c r="C306" s="290" t="s">
        <v>14</v>
      </c>
      <c r="D306" s="290"/>
      <c r="E306" s="291">
        <v>100</v>
      </c>
      <c r="F306" s="292">
        <v>0</v>
      </c>
      <c r="G306" s="292">
        <f t="shared" si="170"/>
        <v>300</v>
      </c>
      <c r="H306" s="293">
        <v>50</v>
      </c>
      <c r="I306" s="293">
        <v>104</v>
      </c>
      <c r="J306" s="293">
        <v>624</v>
      </c>
      <c r="K306" s="293"/>
      <c r="L306" s="293"/>
      <c r="M306" s="293"/>
      <c r="N306" s="293">
        <v>50</v>
      </c>
      <c r="O306" s="292">
        <f t="shared" si="159"/>
        <v>1128</v>
      </c>
      <c r="P306" s="293">
        <v>1100</v>
      </c>
      <c r="Q306" s="292">
        <f t="shared" si="171"/>
        <v>28</v>
      </c>
      <c r="R306" s="292">
        <f t="shared" si="167"/>
        <v>300</v>
      </c>
      <c r="S306" s="293">
        <v>50</v>
      </c>
      <c r="T306" s="293">
        <v>100</v>
      </c>
      <c r="U306" s="293"/>
      <c r="V306" s="293"/>
      <c r="W306" s="293"/>
      <c r="X306" s="293"/>
      <c r="Y306" s="293"/>
      <c r="Z306" s="292">
        <f t="shared" si="161"/>
        <v>450</v>
      </c>
      <c r="AA306" s="293">
        <v>1078</v>
      </c>
      <c r="AB306" s="292">
        <f t="shared" si="172"/>
        <v>-600</v>
      </c>
      <c r="AC306" s="292">
        <f t="shared" si="168"/>
        <v>300</v>
      </c>
      <c r="AD306" s="293"/>
      <c r="AE306" s="293"/>
      <c r="AF306" s="293"/>
      <c r="AG306" s="293"/>
      <c r="AH306" s="293"/>
      <c r="AI306" s="293"/>
      <c r="AJ306" s="293"/>
      <c r="AK306" s="292">
        <f t="shared" si="163"/>
        <v>300</v>
      </c>
      <c r="AL306" s="293"/>
      <c r="AM306" s="292">
        <f t="shared" si="173"/>
        <v>-300</v>
      </c>
      <c r="AN306" s="292">
        <f t="shared" si="169"/>
        <v>300</v>
      </c>
      <c r="AO306" s="293"/>
      <c r="AP306" s="293"/>
      <c r="AQ306" s="293"/>
      <c r="AR306" s="293"/>
      <c r="AS306" s="293"/>
      <c r="AT306" s="293"/>
      <c r="AU306" s="293"/>
      <c r="AV306" s="292">
        <f t="shared" si="165"/>
        <v>300</v>
      </c>
      <c r="AW306" s="293"/>
      <c r="AX306" s="292">
        <f t="shared" si="174"/>
        <v>0</v>
      </c>
      <c r="AY306" s="137" t="str">
        <f t="shared" si="144"/>
        <v>*</v>
      </c>
      <c r="BA306" s="143" t="str">
        <f t="shared" si="138"/>
        <v/>
      </c>
    </row>
    <row r="307" spans="1:53" ht="12">
      <c r="A307" s="288">
        <v>304</v>
      </c>
      <c r="B307" s="306" t="s">
        <v>526</v>
      </c>
      <c r="C307" s="307" t="s">
        <v>14</v>
      </c>
      <c r="D307" s="307" t="s">
        <v>528</v>
      </c>
      <c r="E307" s="309">
        <v>235</v>
      </c>
      <c r="F307" s="292">
        <v>-4</v>
      </c>
      <c r="G307" s="292">
        <f t="shared" si="170"/>
        <v>705</v>
      </c>
      <c r="H307" s="293"/>
      <c r="I307" s="293"/>
      <c r="J307" s="293"/>
      <c r="K307" s="293"/>
      <c r="L307" s="293"/>
      <c r="M307" s="293"/>
      <c r="N307" s="293"/>
      <c r="O307" s="292">
        <f t="shared" si="159"/>
        <v>705</v>
      </c>
      <c r="P307" s="293"/>
      <c r="Q307" s="292">
        <f t="shared" si="171"/>
        <v>701</v>
      </c>
      <c r="R307" s="292">
        <f t="shared" si="167"/>
        <v>705</v>
      </c>
      <c r="S307" s="293"/>
      <c r="T307" s="293"/>
      <c r="U307" s="293"/>
      <c r="V307" s="293"/>
      <c r="W307" s="293"/>
      <c r="X307" s="293"/>
      <c r="Y307" s="293"/>
      <c r="Z307" s="292">
        <f t="shared" si="161"/>
        <v>705</v>
      </c>
      <c r="AA307" s="293"/>
      <c r="AB307" s="292">
        <f t="shared" si="172"/>
        <v>1406</v>
      </c>
      <c r="AC307" s="292">
        <f t="shared" si="168"/>
        <v>705</v>
      </c>
      <c r="AD307" s="293"/>
      <c r="AE307" s="293"/>
      <c r="AF307" s="293"/>
      <c r="AG307" s="293"/>
      <c r="AH307" s="293"/>
      <c r="AI307" s="293"/>
      <c r="AJ307" s="293"/>
      <c r="AK307" s="292">
        <f t="shared" si="163"/>
        <v>705</v>
      </c>
      <c r="AL307" s="293"/>
      <c r="AM307" s="292">
        <f t="shared" si="173"/>
        <v>2111</v>
      </c>
      <c r="AN307" s="292">
        <f t="shared" si="169"/>
        <v>705</v>
      </c>
      <c r="AO307" s="293"/>
      <c r="AP307" s="293"/>
      <c r="AQ307" s="293"/>
      <c r="AR307" s="293"/>
      <c r="AS307" s="293"/>
      <c r="AT307" s="293"/>
      <c r="AU307" s="293"/>
      <c r="AV307" s="292">
        <f t="shared" si="165"/>
        <v>705</v>
      </c>
      <c r="AW307" s="293"/>
      <c r="AX307" s="292">
        <f t="shared" si="174"/>
        <v>2816</v>
      </c>
      <c r="AY307" s="137" t="str">
        <f t="shared" si="144"/>
        <v/>
      </c>
      <c r="BA307" s="143" t="str">
        <f t="shared" si="138"/>
        <v/>
      </c>
    </row>
    <row r="308" spans="1:53" ht="12">
      <c r="A308" s="288">
        <v>305</v>
      </c>
      <c r="B308" s="289" t="s">
        <v>529</v>
      </c>
      <c r="C308" s="290" t="s">
        <v>23</v>
      </c>
      <c r="D308" s="290" t="s">
        <v>531</v>
      </c>
      <c r="E308" s="291">
        <v>140</v>
      </c>
      <c r="F308" s="292">
        <v>0</v>
      </c>
      <c r="G308" s="292">
        <f t="shared" si="170"/>
        <v>420</v>
      </c>
      <c r="H308" s="293"/>
      <c r="I308" s="293"/>
      <c r="J308" s="293">
        <v>75</v>
      </c>
      <c r="K308" s="293"/>
      <c r="L308" s="293">
        <v>100</v>
      </c>
      <c r="M308" s="293"/>
      <c r="N308" s="293"/>
      <c r="O308" s="292">
        <f t="shared" si="159"/>
        <v>595</v>
      </c>
      <c r="P308" s="293">
        <v>595</v>
      </c>
      <c r="Q308" s="292">
        <f t="shared" si="171"/>
        <v>0</v>
      </c>
      <c r="R308" s="292">
        <f t="shared" si="167"/>
        <v>420</v>
      </c>
      <c r="S308" s="293"/>
      <c r="T308" s="293">
        <v>100</v>
      </c>
      <c r="U308" s="293">
        <v>75</v>
      </c>
      <c r="V308" s="293"/>
      <c r="W308" s="293"/>
      <c r="X308" s="293"/>
      <c r="Y308" s="293"/>
      <c r="Z308" s="292">
        <f t="shared" si="161"/>
        <v>595</v>
      </c>
      <c r="AA308" s="293">
        <v>595</v>
      </c>
      <c r="AB308" s="292">
        <f t="shared" si="172"/>
        <v>0</v>
      </c>
      <c r="AC308" s="292">
        <f t="shared" si="168"/>
        <v>420</v>
      </c>
      <c r="AD308" s="293"/>
      <c r="AE308" s="293"/>
      <c r="AF308" s="293"/>
      <c r="AG308" s="293"/>
      <c r="AH308" s="293"/>
      <c r="AI308" s="293"/>
      <c r="AJ308" s="293"/>
      <c r="AK308" s="292">
        <f t="shared" si="163"/>
        <v>420</v>
      </c>
      <c r="AL308" s="293"/>
      <c r="AM308" s="292">
        <f t="shared" si="173"/>
        <v>420</v>
      </c>
      <c r="AN308" s="292">
        <f t="shared" si="169"/>
        <v>420</v>
      </c>
      <c r="AO308" s="293"/>
      <c r="AP308" s="293"/>
      <c r="AQ308" s="293"/>
      <c r="AR308" s="293"/>
      <c r="AS308" s="293"/>
      <c r="AT308" s="293"/>
      <c r="AU308" s="293"/>
      <c r="AV308" s="292">
        <f t="shared" si="165"/>
        <v>420</v>
      </c>
      <c r="AW308" s="293">
        <v>840</v>
      </c>
      <c r="AX308" s="292">
        <f t="shared" si="174"/>
        <v>0</v>
      </c>
      <c r="AY308" s="137" t="str">
        <f t="shared" si="144"/>
        <v>*</v>
      </c>
      <c r="BA308" s="143" t="str">
        <f t="shared" si="138"/>
        <v/>
      </c>
    </row>
    <row r="309" spans="1:53" ht="12">
      <c r="A309" s="288">
        <v>306</v>
      </c>
      <c r="B309" s="289" t="s">
        <v>532</v>
      </c>
      <c r="C309" s="290" t="s">
        <v>14</v>
      </c>
      <c r="D309" s="290" t="s">
        <v>1035</v>
      </c>
      <c r="E309" s="291">
        <v>45</v>
      </c>
      <c r="F309" s="292">
        <v>0</v>
      </c>
      <c r="G309" s="292">
        <f t="shared" si="170"/>
        <v>135</v>
      </c>
      <c r="H309" s="293"/>
      <c r="I309" s="293"/>
      <c r="J309" s="293"/>
      <c r="K309" s="293"/>
      <c r="L309" s="293"/>
      <c r="M309" s="293"/>
      <c r="N309" s="293"/>
      <c r="O309" s="292">
        <f t="shared" si="159"/>
        <v>135</v>
      </c>
      <c r="P309" s="293"/>
      <c r="Q309" s="292">
        <f t="shared" si="171"/>
        <v>135</v>
      </c>
      <c r="R309" s="292">
        <f t="shared" si="167"/>
        <v>135</v>
      </c>
      <c r="S309" s="293"/>
      <c r="T309" s="293"/>
      <c r="U309" s="293"/>
      <c r="V309" s="293"/>
      <c r="W309" s="293"/>
      <c r="X309" s="293"/>
      <c r="Y309" s="293"/>
      <c r="Z309" s="292">
        <f t="shared" si="161"/>
        <v>135</v>
      </c>
      <c r="AA309" s="293">
        <v>720</v>
      </c>
      <c r="AB309" s="292">
        <f t="shared" si="172"/>
        <v>-450</v>
      </c>
      <c r="AC309" s="292">
        <f t="shared" si="168"/>
        <v>135</v>
      </c>
      <c r="AD309" s="293"/>
      <c r="AE309" s="293"/>
      <c r="AF309" s="293"/>
      <c r="AG309" s="293"/>
      <c r="AH309" s="293"/>
      <c r="AI309" s="293"/>
      <c r="AJ309" s="293"/>
      <c r="AK309" s="292">
        <f t="shared" si="163"/>
        <v>135</v>
      </c>
      <c r="AL309" s="293"/>
      <c r="AM309" s="292">
        <f t="shared" si="173"/>
        <v>-315</v>
      </c>
      <c r="AN309" s="292">
        <f t="shared" si="169"/>
        <v>135</v>
      </c>
      <c r="AO309" s="293"/>
      <c r="AP309" s="293"/>
      <c r="AQ309" s="293"/>
      <c r="AR309" s="293"/>
      <c r="AS309" s="293"/>
      <c r="AT309" s="293"/>
      <c r="AU309" s="293"/>
      <c r="AV309" s="292">
        <f t="shared" si="165"/>
        <v>135</v>
      </c>
      <c r="AW309" s="293"/>
      <c r="AX309" s="292">
        <f t="shared" si="174"/>
        <v>-180</v>
      </c>
      <c r="AY309" s="137" t="str">
        <f t="shared" si="144"/>
        <v/>
      </c>
      <c r="BA309" s="143" t="str">
        <f t="shared" si="138"/>
        <v/>
      </c>
    </row>
    <row r="310" spans="1:53" ht="12">
      <c r="A310" s="288">
        <v>307</v>
      </c>
      <c r="B310" s="329" t="s">
        <v>535</v>
      </c>
      <c r="C310" s="320" t="s">
        <v>30</v>
      </c>
      <c r="D310" s="321"/>
      <c r="E310" s="319"/>
      <c r="F310" s="322">
        <v>1680</v>
      </c>
      <c r="G310" s="299"/>
      <c r="H310" s="300"/>
      <c r="I310" s="300"/>
      <c r="J310" s="300"/>
      <c r="K310" s="300"/>
      <c r="L310" s="300"/>
      <c r="M310" s="300"/>
      <c r="N310" s="300"/>
      <c r="O310" s="299"/>
      <c r="P310" s="300"/>
      <c r="Q310" s="299">
        <f t="shared" si="171"/>
        <v>1680</v>
      </c>
      <c r="R310" s="299"/>
      <c r="S310" s="300"/>
      <c r="T310" s="300"/>
      <c r="U310" s="300"/>
      <c r="V310" s="300"/>
      <c r="W310" s="300"/>
      <c r="X310" s="300"/>
      <c r="Y310" s="300"/>
      <c r="Z310" s="299"/>
      <c r="AA310" s="300"/>
      <c r="AB310" s="299">
        <f t="shared" si="172"/>
        <v>1680</v>
      </c>
      <c r="AC310" s="299"/>
      <c r="AD310" s="300"/>
      <c r="AE310" s="300"/>
      <c r="AF310" s="300"/>
      <c r="AG310" s="300"/>
      <c r="AH310" s="300"/>
      <c r="AI310" s="300"/>
      <c r="AJ310" s="300"/>
      <c r="AK310" s="299"/>
      <c r="AL310" s="300"/>
      <c r="AM310" s="299">
        <f t="shared" si="173"/>
        <v>1680</v>
      </c>
      <c r="AN310" s="299"/>
      <c r="AO310" s="300"/>
      <c r="AP310" s="300"/>
      <c r="AQ310" s="300"/>
      <c r="AR310" s="300"/>
      <c r="AS310" s="300"/>
      <c r="AT310" s="300"/>
      <c r="AU310" s="300"/>
      <c r="AV310" s="299"/>
      <c r="AW310" s="300"/>
      <c r="AX310" s="292">
        <f t="shared" si="174"/>
        <v>1680</v>
      </c>
      <c r="AY310" s="137" t="str">
        <f t="shared" si="144"/>
        <v/>
      </c>
      <c r="BA310" s="143" t="str">
        <f t="shared" si="138"/>
        <v/>
      </c>
    </row>
    <row r="311" spans="1:53" ht="12">
      <c r="A311" s="288">
        <v>308</v>
      </c>
      <c r="B311" s="296" t="s">
        <v>1715</v>
      </c>
      <c r="C311" s="320" t="s">
        <v>30</v>
      </c>
      <c r="D311" s="297" t="s">
        <v>12</v>
      </c>
      <c r="E311" s="298"/>
      <c r="F311" s="299">
        <v>420</v>
      </c>
      <c r="G311" s="299">
        <f t="shared" ref="G311:G319" si="175">E311*3</f>
        <v>0</v>
      </c>
      <c r="H311" s="300"/>
      <c r="I311" s="300"/>
      <c r="J311" s="300"/>
      <c r="K311" s="300"/>
      <c r="L311" s="300"/>
      <c r="M311" s="300"/>
      <c r="N311" s="300"/>
      <c r="O311" s="299">
        <f t="shared" ref="O311:O328" si="176">SUM(G311:N311)</f>
        <v>0</v>
      </c>
      <c r="P311" s="300"/>
      <c r="Q311" s="299">
        <f t="shared" si="171"/>
        <v>420</v>
      </c>
      <c r="R311" s="299">
        <f t="shared" ref="R311:R328" si="177">E311*3</f>
        <v>0</v>
      </c>
      <c r="S311" s="300"/>
      <c r="T311" s="300"/>
      <c r="U311" s="300"/>
      <c r="V311" s="300"/>
      <c r="W311" s="300"/>
      <c r="X311" s="300"/>
      <c r="Y311" s="300"/>
      <c r="Z311" s="299">
        <f t="shared" ref="Z311:Z328" si="178">SUM(R311:Y311)</f>
        <v>0</v>
      </c>
      <c r="AA311" s="300"/>
      <c r="AB311" s="299">
        <f t="shared" si="172"/>
        <v>420</v>
      </c>
      <c r="AC311" s="299">
        <f t="shared" ref="AC311:AC328" si="179">$E311*3</f>
        <v>0</v>
      </c>
      <c r="AD311" s="300"/>
      <c r="AE311" s="300"/>
      <c r="AF311" s="300"/>
      <c r="AG311" s="300"/>
      <c r="AH311" s="300"/>
      <c r="AI311" s="300"/>
      <c r="AJ311" s="300"/>
      <c r="AK311" s="299">
        <f t="shared" ref="AK311:AK328" si="180">SUM(AC311:AJ311)</f>
        <v>0</v>
      </c>
      <c r="AL311" s="300"/>
      <c r="AM311" s="299">
        <f t="shared" si="173"/>
        <v>420</v>
      </c>
      <c r="AN311" s="299">
        <f t="shared" ref="AN311:AN328" si="181">$E311*3</f>
        <v>0</v>
      </c>
      <c r="AO311" s="300"/>
      <c r="AP311" s="300"/>
      <c r="AQ311" s="300"/>
      <c r="AR311" s="300"/>
      <c r="AS311" s="300"/>
      <c r="AT311" s="300"/>
      <c r="AU311" s="300"/>
      <c r="AV311" s="299">
        <f t="shared" ref="AV311:AV328" si="182">SUM(AN311:AU311)</f>
        <v>0</v>
      </c>
      <c r="AW311" s="300"/>
      <c r="AX311" s="292">
        <f t="shared" si="174"/>
        <v>420</v>
      </c>
      <c r="BA311" s="143" t="str">
        <f t="shared" si="138"/>
        <v/>
      </c>
    </row>
    <row r="312" spans="1:53" ht="12">
      <c r="A312" s="288">
        <v>309</v>
      </c>
      <c r="B312" s="289" t="s">
        <v>1949</v>
      </c>
      <c r="C312" s="290" t="s">
        <v>23</v>
      </c>
      <c r="D312" s="290" t="s">
        <v>541</v>
      </c>
      <c r="E312" s="291"/>
      <c r="F312" s="292">
        <v>1610</v>
      </c>
      <c r="G312" s="292">
        <f t="shared" si="175"/>
        <v>0</v>
      </c>
      <c r="H312" s="293"/>
      <c r="I312" s="293"/>
      <c r="J312" s="293"/>
      <c r="K312" s="293"/>
      <c r="L312" s="293"/>
      <c r="M312" s="293"/>
      <c r="N312" s="293"/>
      <c r="O312" s="292">
        <f t="shared" si="176"/>
        <v>0</v>
      </c>
      <c r="P312" s="293"/>
      <c r="Q312" s="292">
        <f t="shared" si="171"/>
        <v>1610</v>
      </c>
      <c r="R312" s="292">
        <f t="shared" si="177"/>
        <v>0</v>
      </c>
      <c r="S312" s="293"/>
      <c r="T312" s="293"/>
      <c r="U312" s="293"/>
      <c r="V312" s="293"/>
      <c r="W312" s="293"/>
      <c r="X312" s="293"/>
      <c r="Y312" s="293"/>
      <c r="Z312" s="292">
        <f t="shared" si="178"/>
        <v>0</v>
      </c>
      <c r="AA312" s="293"/>
      <c r="AB312" s="292">
        <f t="shared" si="172"/>
        <v>1610</v>
      </c>
      <c r="AC312" s="292">
        <f t="shared" si="179"/>
        <v>0</v>
      </c>
      <c r="AD312" s="293"/>
      <c r="AE312" s="293"/>
      <c r="AF312" s="293"/>
      <c r="AG312" s="293"/>
      <c r="AH312" s="293"/>
      <c r="AI312" s="293"/>
      <c r="AJ312" s="293"/>
      <c r="AK312" s="292">
        <f t="shared" si="180"/>
        <v>0</v>
      </c>
      <c r="AL312" s="293"/>
      <c r="AM312" s="292">
        <f t="shared" si="173"/>
        <v>1610</v>
      </c>
      <c r="AN312" s="292">
        <f t="shared" si="181"/>
        <v>0</v>
      </c>
      <c r="AO312" s="293"/>
      <c r="AP312" s="293"/>
      <c r="AQ312" s="293"/>
      <c r="AR312" s="293"/>
      <c r="AS312" s="293"/>
      <c r="AT312" s="293"/>
      <c r="AU312" s="293"/>
      <c r="AV312" s="292">
        <f t="shared" si="182"/>
        <v>0</v>
      </c>
      <c r="AW312" s="293"/>
      <c r="AX312" s="292">
        <f t="shared" si="174"/>
        <v>1610</v>
      </c>
      <c r="AY312" s="137" t="str">
        <f t="shared" ref="AY312:AY373" si="183">IF(AX312=0,"*","")</f>
        <v/>
      </c>
      <c r="BA312" s="143" t="str">
        <f t="shared" si="138"/>
        <v/>
      </c>
    </row>
    <row r="313" spans="1:53" ht="12">
      <c r="A313" s="288">
        <v>310</v>
      </c>
      <c r="B313" s="289" t="s">
        <v>542</v>
      </c>
      <c r="C313" s="290" t="s">
        <v>14</v>
      </c>
      <c r="D313" s="290" t="s">
        <v>869</v>
      </c>
      <c r="E313" s="291">
        <v>85</v>
      </c>
      <c r="F313" s="292">
        <v>255</v>
      </c>
      <c r="G313" s="292">
        <f t="shared" si="175"/>
        <v>255</v>
      </c>
      <c r="H313" s="293"/>
      <c r="I313" s="293"/>
      <c r="J313" s="293"/>
      <c r="K313" s="293"/>
      <c r="L313" s="293"/>
      <c r="M313" s="293"/>
      <c r="N313" s="293"/>
      <c r="O313" s="292">
        <f t="shared" si="176"/>
        <v>255</v>
      </c>
      <c r="P313" s="293">
        <v>510</v>
      </c>
      <c r="Q313" s="292">
        <f t="shared" si="171"/>
        <v>0</v>
      </c>
      <c r="R313" s="292">
        <f t="shared" si="177"/>
        <v>255</v>
      </c>
      <c r="S313" s="293"/>
      <c r="T313" s="293"/>
      <c r="U313" s="293"/>
      <c r="V313" s="293"/>
      <c r="W313" s="293">
        <v>100</v>
      </c>
      <c r="X313" s="293"/>
      <c r="Y313" s="293"/>
      <c r="Z313" s="292">
        <f t="shared" si="178"/>
        <v>355</v>
      </c>
      <c r="AA313" s="293">
        <v>355</v>
      </c>
      <c r="AB313" s="292">
        <f t="shared" si="172"/>
        <v>0</v>
      </c>
      <c r="AC313" s="292">
        <f t="shared" si="179"/>
        <v>255</v>
      </c>
      <c r="AD313" s="293"/>
      <c r="AE313" s="293"/>
      <c r="AF313" s="293"/>
      <c r="AG313" s="293"/>
      <c r="AH313" s="293"/>
      <c r="AI313" s="293"/>
      <c r="AJ313" s="293"/>
      <c r="AK313" s="292">
        <f t="shared" si="180"/>
        <v>255</v>
      </c>
      <c r="AL313" s="293"/>
      <c r="AM313" s="292">
        <f t="shared" si="173"/>
        <v>255</v>
      </c>
      <c r="AN313" s="292">
        <f t="shared" si="181"/>
        <v>255</v>
      </c>
      <c r="AO313" s="293"/>
      <c r="AP313" s="293"/>
      <c r="AQ313" s="293"/>
      <c r="AR313" s="293"/>
      <c r="AS313" s="293"/>
      <c r="AT313" s="293"/>
      <c r="AU313" s="293"/>
      <c r="AV313" s="292">
        <f t="shared" si="182"/>
        <v>255</v>
      </c>
      <c r="AW313" s="293"/>
      <c r="AX313" s="292">
        <f t="shared" si="174"/>
        <v>510</v>
      </c>
      <c r="AY313" s="137" t="str">
        <f t="shared" si="183"/>
        <v/>
      </c>
      <c r="BA313" s="143" t="str">
        <f t="shared" si="138"/>
        <v/>
      </c>
    </row>
    <row r="314" spans="1:53" ht="12">
      <c r="A314" s="288">
        <v>311</v>
      </c>
      <c r="B314" s="289" t="s">
        <v>1609</v>
      </c>
      <c r="C314" s="290" t="s">
        <v>14</v>
      </c>
      <c r="D314" s="290"/>
      <c r="E314" s="291">
        <v>20</v>
      </c>
      <c r="F314" s="292">
        <v>120</v>
      </c>
      <c r="G314" s="292">
        <f t="shared" si="175"/>
        <v>60</v>
      </c>
      <c r="H314" s="293"/>
      <c r="I314" s="293"/>
      <c r="J314" s="293"/>
      <c r="K314" s="293"/>
      <c r="L314" s="293"/>
      <c r="M314" s="293"/>
      <c r="N314" s="293"/>
      <c r="O314" s="292">
        <f t="shared" si="176"/>
        <v>60</v>
      </c>
      <c r="P314" s="293"/>
      <c r="Q314" s="292">
        <f t="shared" si="171"/>
        <v>180</v>
      </c>
      <c r="R314" s="292">
        <f t="shared" si="177"/>
        <v>60</v>
      </c>
      <c r="S314" s="293"/>
      <c r="T314" s="293"/>
      <c r="U314" s="293"/>
      <c r="V314" s="293"/>
      <c r="W314" s="293"/>
      <c r="X314" s="293"/>
      <c r="Y314" s="293"/>
      <c r="Z314" s="292">
        <f t="shared" si="178"/>
        <v>60</v>
      </c>
      <c r="AA314" s="293">
        <v>360</v>
      </c>
      <c r="AB314" s="292">
        <f t="shared" si="172"/>
        <v>-120</v>
      </c>
      <c r="AC314" s="292">
        <f t="shared" si="179"/>
        <v>60</v>
      </c>
      <c r="AD314" s="293"/>
      <c r="AE314" s="293"/>
      <c r="AF314" s="293"/>
      <c r="AG314" s="293"/>
      <c r="AH314" s="293"/>
      <c r="AI314" s="293"/>
      <c r="AJ314" s="293"/>
      <c r="AK314" s="292">
        <f t="shared" si="180"/>
        <v>60</v>
      </c>
      <c r="AL314" s="293"/>
      <c r="AM314" s="292">
        <f t="shared" si="173"/>
        <v>-60</v>
      </c>
      <c r="AN314" s="292">
        <f t="shared" si="181"/>
        <v>60</v>
      </c>
      <c r="AO314" s="293"/>
      <c r="AP314" s="293"/>
      <c r="AQ314" s="293"/>
      <c r="AR314" s="293"/>
      <c r="AS314" s="293"/>
      <c r="AT314" s="293"/>
      <c r="AU314" s="293"/>
      <c r="AV314" s="292">
        <f t="shared" si="182"/>
        <v>60</v>
      </c>
      <c r="AW314" s="293"/>
      <c r="AX314" s="292">
        <f t="shared" si="174"/>
        <v>0</v>
      </c>
      <c r="AY314" s="137" t="str">
        <f t="shared" si="183"/>
        <v>*</v>
      </c>
      <c r="BA314" s="143" t="str">
        <f t="shared" si="138"/>
        <v/>
      </c>
    </row>
    <row r="315" spans="1:53" ht="12">
      <c r="A315" s="288">
        <v>312</v>
      </c>
      <c r="B315" s="289" t="s">
        <v>546</v>
      </c>
      <c r="C315" s="290" t="s">
        <v>14</v>
      </c>
      <c r="D315" s="290" t="s">
        <v>548</v>
      </c>
      <c r="E315" s="291">
        <v>125</v>
      </c>
      <c r="F315" s="292">
        <v>0</v>
      </c>
      <c r="G315" s="292">
        <f t="shared" si="175"/>
        <v>375</v>
      </c>
      <c r="H315" s="293"/>
      <c r="I315" s="293"/>
      <c r="J315" s="293"/>
      <c r="K315" s="293"/>
      <c r="L315" s="293"/>
      <c r="M315" s="293"/>
      <c r="N315" s="293"/>
      <c r="O315" s="292">
        <f t="shared" si="176"/>
        <v>375</v>
      </c>
      <c r="P315" s="293">
        <v>1600</v>
      </c>
      <c r="Q315" s="292">
        <f t="shared" si="171"/>
        <v>-1225</v>
      </c>
      <c r="R315" s="292">
        <f t="shared" si="177"/>
        <v>375</v>
      </c>
      <c r="S315" s="293"/>
      <c r="T315" s="293"/>
      <c r="U315" s="293"/>
      <c r="V315" s="293"/>
      <c r="W315" s="293">
        <v>100</v>
      </c>
      <c r="X315" s="293"/>
      <c r="Y315" s="293"/>
      <c r="Z315" s="292">
        <f t="shared" si="178"/>
        <v>475</v>
      </c>
      <c r="AA315" s="293"/>
      <c r="AB315" s="292">
        <f t="shared" si="172"/>
        <v>-750</v>
      </c>
      <c r="AC315" s="292">
        <f t="shared" si="179"/>
        <v>375</v>
      </c>
      <c r="AD315" s="293"/>
      <c r="AE315" s="293"/>
      <c r="AF315" s="293"/>
      <c r="AG315" s="293"/>
      <c r="AH315" s="293">
        <v>100</v>
      </c>
      <c r="AI315" s="293"/>
      <c r="AJ315" s="293"/>
      <c r="AK315" s="292">
        <f t="shared" si="180"/>
        <v>475</v>
      </c>
      <c r="AL315" s="293"/>
      <c r="AM315" s="292">
        <f t="shared" si="173"/>
        <v>-275</v>
      </c>
      <c r="AN315" s="292">
        <f t="shared" si="181"/>
        <v>375</v>
      </c>
      <c r="AO315" s="293"/>
      <c r="AP315" s="293"/>
      <c r="AQ315" s="293"/>
      <c r="AR315" s="293"/>
      <c r="AS315" s="293"/>
      <c r="AT315" s="293"/>
      <c r="AU315" s="293"/>
      <c r="AV315" s="292">
        <f t="shared" si="182"/>
        <v>375</v>
      </c>
      <c r="AW315" s="293"/>
      <c r="AX315" s="292">
        <f t="shared" si="174"/>
        <v>100</v>
      </c>
      <c r="AY315" s="137" t="str">
        <f t="shared" si="183"/>
        <v/>
      </c>
      <c r="BA315" s="143" t="str">
        <f t="shared" si="138"/>
        <v/>
      </c>
    </row>
    <row r="316" spans="1:53" ht="12">
      <c r="A316" s="288">
        <v>313</v>
      </c>
      <c r="B316" s="289" t="s">
        <v>553</v>
      </c>
      <c r="C316" s="290" t="s">
        <v>14</v>
      </c>
      <c r="D316" s="290" t="s">
        <v>554</v>
      </c>
      <c r="E316" s="291">
        <v>120</v>
      </c>
      <c r="F316" s="292">
        <v>360</v>
      </c>
      <c r="G316" s="292">
        <f t="shared" si="175"/>
        <v>360</v>
      </c>
      <c r="H316" s="293"/>
      <c r="I316" s="293"/>
      <c r="J316" s="293"/>
      <c r="K316" s="293"/>
      <c r="L316" s="293"/>
      <c r="M316" s="293"/>
      <c r="N316" s="293"/>
      <c r="O316" s="292">
        <f t="shared" si="176"/>
        <v>360</v>
      </c>
      <c r="P316" s="293">
        <v>720</v>
      </c>
      <c r="Q316" s="292">
        <f t="shared" si="171"/>
        <v>0</v>
      </c>
      <c r="R316" s="292">
        <f t="shared" si="177"/>
        <v>360</v>
      </c>
      <c r="S316" s="293"/>
      <c r="T316" s="293"/>
      <c r="U316" s="293"/>
      <c r="V316" s="293"/>
      <c r="W316" s="293">
        <v>100</v>
      </c>
      <c r="X316" s="293"/>
      <c r="Y316" s="293"/>
      <c r="Z316" s="292">
        <f t="shared" si="178"/>
        <v>460</v>
      </c>
      <c r="AA316" s="293">
        <v>460</v>
      </c>
      <c r="AB316" s="292">
        <f t="shared" si="172"/>
        <v>0</v>
      </c>
      <c r="AC316" s="292">
        <f t="shared" si="179"/>
        <v>360</v>
      </c>
      <c r="AD316" s="293"/>
      <c r="AE316" s="293"/>
      <c r="AF316" s="293"/>
      <c r="AG316" s="293"/>
      <c r="AH316" s="293"/>
      <c r="AI316" s="293"/>
      <c r="AJ316" s="293"/>
      <c r="AK316" s="292">
        <f t="shared" si="180"/>
        <v>360</v>
      </c>
      <c r="AL316" s="293">
        <v>720</v>
      </c>
      <c r="AM316" s="292">
        <f t="shared" si="173"/>
        <v>-360</v>
      </c>
      <c r="AN316" s="292">
        <f t="shared" si="181"/>
        <v>360</v>
      </c>
      <c r="AO316" s="293"/>
      <c r="AP316" s="293"/>
      <c r="AQ316" s="293"/>
      <c r="AR316" s="293"/>
      <c r="AS316" s="293"/>
      <c r="AT316" s="293"/>
      <c r="AU316" s="293"/>
      <c r="AV316" s="292">
        <f t="shared" si="182"/>
        <v>360</v>
      </c>
      <c r="AW316" s="293"/>
      <c r="AX316" s="292">
        <f t="shared" si="174"/>
        <v>0</v>
      </c>
      <c r="AY316" s="137" t="str">
        <f t="shared" si="183"/>
        <v>*</v>
      </c>
      <c r="BA316" s="143" t="str">
        <f t="shared" si="138"/>
        <v/>
      </c>
    </row>
    <row r="317" spans="1:53" ht="12">
      <c r="A317" s="288">
        <v>314</v>
      </c>
      <c r="B317" s="289" t="s">
        <v>555</v>
      </c>
      <c r="C317" s="290" t="s">
        <v>14</v>
      </c>
      <c r="D317" s="290" t="s">
        <v>557</v>
      </c>
      <c r="E317" s="291">
        <v>170</v>
      </c>
      <c r="F317" s="292">
        <v>0</v>
      </c>
      <c r="G317" s="292">
        <f t="shared" si="175"/>
        <v>510</v>
      </c>
      <c r="H317" s="293"/>
      <c r="I317" s="293"/>
      <c r="J317" s="293"/>
      <c r="K317" s="293"/>
      <c r="L317" s="293"/>
      <c r="M317" s="293"/>
      <c r="N317" s="293"/>
      <c r="O317" s="292">
        <f t="shared" si="176"/>
        <v>510</v>
      </c>
      <c r="P317" s="293">
        <v>510</v>
      </c>
      <c r="Q317" s="292">
        <f t="shared" si="171"/>
        <v>0</v>
      </c>
      <c r="R317" s="292">
        <f t="shared" si="177"/>
        <v>510</v>
      </c>
      <c r="S317" s="293">
        <v>50</v>
      </c>
      <c r="T317" s="293"/>
      <c r="U317" s="293"/>
      <c r="V317" s="293"/>
      <c r="W317" s="293">
        <v>100</v>
      </c>
      <c r="X317" s="293"/>
      <c r="Y317" s="293"/>
      <c r="Z317" s="292">
        <f t="shared" si="178"/>
        <v>660</v>
      </c>
      <c r="AA317" s="293">
        <v>660</v>
      </c>
      <c r="AB317" s="292">
        <f t="shared" si="172"/>
        <v>0</v>
      </c>
      <c r="AC317" s="292">
        <f t="shared" si="179"/>
        <v>510</v>
      </c>
      <c r="AD317" s="293"/>
      <c r="AE317" s="293">
        <v>190</v>
      </c>
      <c r="AF317" s="293"/>
      <c r="AG317" s="293"/>
      <c r="AH317" s="293"/>
      <c r="AI317" s="293"/>
      <c r="AJ317" s="293"/>
      <c r="AK317" s="292">
        <f t="shared" si="180"/>
        <v>700</v>
      </c>
      <c r="AL317" s="293">
        <v>700</v>
      </c>
      <c r="AM317" s="292">
        <f t="shared" si="173"/>
        <v>0</v>
      </c>
      <c r="AN317" s="292">
        <f t="shared" si="181"/>
        <v>510</v>
      </c>
      <c r="AO317" s="293"/>
      <c r="AP317" s="293"/>
      <c r="AQ317" s="293"/>
      <c r="AR317" s="293"/>
      <c r="AS317" s="293"/>
      <c r="AT317" s="293"/>
      <c r="AU317" s="293"/>
      <c r="AV317" s="292">
        <f t="shared" si="182"/>
        <v>510</v>
      </c>
      <c r="AW317" s="293">
        <v>510</v>
      </c>
      <c r="AX317" s="292">
        <f t="shared" si="174"/>
        <v>0</v>
      </c>
      <c r="AY317" s="137" t="str">
        <f t="shared" si="183"/>
        <v>*</v>
      </c>
      <c r="BA317" s="143" t="str">
        <f t="shared" si="138"/>
        <v/>
      </c>
    </row>
    <row r="318" spans="1:53" ht="12">
      <c r="A318" s="288">
        <v>315</v>
      </c>
      <c r="B318" s="294" t="s">
        <v>1367</v>
      </c>
      <c r="C318" s="290" t="s">
        <v>10</v>
      </c>
      <c r="D318" s="290" t="s">
        <v>12</v>
      </c>
      <c r="E318" s="295">
        <v>90</v>
      </c>
      <c r="F318" s="292">
        <v>0</v>
      </c>
      <c r="G318" s="292">
        <f t="shared" si="175"/>
        <v>270</v>
      </c>
      <c r="H318" s="293"/>
      <c r="I318" s="293"/>
      <c r="J318" s="293"/>
      <c r="K318" s="293"/>
      <c r="L318" s="293"/>
      <c r="M318" s="293"/>
      <c r="N318" s="293"/>
      <c r="O318" s="292">
        <f t="shared" si="176"/>
        <v>270</v>
      </c>
      <c r="P318" s="293"/>
      <c r="Q318" s="292">
        <f t="shared" si="171"/>
        <v>270</v>
      </c>
      <c r="R318" s="292">
        <f t="shared" si="177"/>
        <v>270</v>
      </c>
      <c r="S318" s="293"/>
      <c r="T318" s="293"/>
      <c r="U318" s="293"/>
      <c r="V318" s="293"/>
      <c r="W318" s="293"/>
      <c r="X318" s="293"/>
      <c r="Y318" s="293"/>
      <c r="Z318" s="292">
        <f t="shared" si="178"/>
        <v>270</v>
      </c>
      <c r="AA318" s="293"/>
      <c r="AB318" s="292">
        <f t="shared" si="172"/>
        <v>540</v>
      </c>
      <c r="AC318" s="292">
        <f t="shared" si="179"/>
        <v>270</v>
      </c>
      <c r="AD318" s="293"/>
      <c r="AE318" s="293"/>
      <c r="AF318" s="293"/>
      <c r="AG318" s="293"/>
      <c r="AH318" s="293"/>
      <c r="AI318" s="293"/>
      <c r="AJ318" s="293"/>
      <c r="AK318" s="292">
        <f t="shared" si="180"/>
        <v>270</v>
      </c>
      <c r="AL318" s="293">
        <v>1080</v>
      </c>
      <c r="AM318" s="292">
        <f t="shared" si="173"/>
        <v>-270</v>
      </c>
      <c r="AN318" s="292">
        <f t="shared" si="181"/>
        <v>270</v>
      </c>
      <c r="AO318" s="293"/>
      <c r="AP318" s="293"/>
      <c r="AQ318" s="293"/>
      <c r="AR318" s="293"/>
      <c r="AS318" s="293"/>
      <c r="AT318" s="293"/>
      <c r="AU318" s="293"/>
      <c r="AV318" s="292">
        <f t="shared" si="182"/>
        <v>270</v>
      </c>
      <c r="AW318" s="293"/>
      <c r="AX318" s="292">
        <f t="shared" si="174"/>
        <v>0</v>
      </c>
      <c r="BA318" s="143" t="str">
        <f t="shared" si="138"/>
        <v/>
      </c>
    </row>
    <row r="319" spans="1:53" ht="12">
      <c r="A319" s="288">
        <v>316</v>
      </c>
      <c r="B319" s="294" t="s">
        <v>1370</v>
      </c>
      <c r="C319" s="290" t="s">
        <v>23</v>
      </c>
      <c r="D319" s="290" t="s">
        <v>1368</v>
      </c>
      <c r="E319" s="295">
        <v>145</v>
      </c>
      <c r="F319" s="292">
        <v>0</v>
      </c>
      <c r="G319" s="292">
        <f t="shared" si="175"/>
        <v>435</v>
      </c>
      <c r="H319" s="293">
        <v>50</v>
      </c>
      <c r="I319" s="293"/>
      <c r="J319" s="293"/>
      <c r="K319" s="293"/>
      <c r="L319" s="293"/>
      <c r="M319" s="293"/>
      <c r="N319" s="293"/>
      <c r="O319" s="292">
        <f t="shared" si="176"/>
        <v>485</v>
      </c>
      <c r="P319" s="293">
        <v>485</v>
      </c>
      <c r="Q319" s="292">
        <f t="shared" si="171"/>
        <v>0</v>
      </c>
      <c r="R319" s="292">
        <f t="shared" si="177"/>
        <v>435</v>
      </c>
      <c r="S319" s="293">
        <v>50</v>
      </c>
      <c r="T319" s="293"/>
      <c r="U319" s="293"/>
      <c r="V319" s="293"/>
      <c r="W319" s="293">
        <v>100</v>
      </c>
      <c r="X319" s="293"/>
      <c r="Y319" s="293">
        <v>50</v>
      </c>
      <c r="Z319" s="292">
        <f t="shared" si="178"/>
        <v>635</v>
      </c>
      <c r="AA319" s="293">
        <v>1505</v>
      </c>
      <c r="AB319" s="292">
        <f t="shared" si="172"/>
        <v>-870</v>
      </c>
      <c r="AC319" s="292">
        <f t="shared" si="179"/>
        <v>435</v>
      </c>
      <c r="AD319" s="293"/>
      <c r="AE319" s="293"/>
      <c r="AF319" s="293"/>
      <c r="AG319" s="293"/>
      <c r="AH319" s="293"/>
      <c r="AI319" s="293"/>
      <c r="AJ319" s="293"/>
      <c r="AK319" s="292">
        <f t="shared" si="180"/>
        <v>435</v>
      </c>
      <c r="AL319" s="293"/>
      <c r="AM319" s="292">
        <f t="shared" si="173"/>
        <v>-435</v>
      </c>
      <c r="AN319" s="292">
        <f t="shared" si="181"/>
        <v>435</v>
      </c>
      <c r="AO319" s="293"/>
      <c r="AP319" s="293"/>
      <c r="AQ319" s="293"/>
      <c r="AR319" s="293"/>
      <c r="AS319" s="293"/>
      <c r="AT319" s="293"/>
      <c r="AU319" s="293"/>
      <c r="AV319" s="292">
        <f t="shared" si="182"/>
        <v>435</v>
      </c>
      <c r="AW319" s="293"/>
      <c r="AX319" s="292">
        <f t="shared" si="174"/>
        <v>0</v>
      </c>
      <c r="AY319" s="137" t="str">
        <f t="shared" si="183"/>
        <v>*</v>
      </c>
      <c r="BA319" s="143" t="str">
        <f t="shared" ref="BA319:BA380" si="184">IF(AC319=E319*3,"","!!!")</f>
        <v/>
      </c>
    </row>
    <row r="320" spans="1:53" ht="12">
      <c r="A320" s="288">
        <v>317</v>
      </c>
      <c r="B320" s="289" t="s">
        <v>1967</v>
      </c>
      <c r="C320" s="290" t="s">
        <v>14</v>
      </c>
      <c r="D320" s="290" t="s">
        <v>1990</v>
      </c>
      <c r="E320" s="291">
        <v>390</v>
      </c>
      <c r="F320" s="292"/>
      <c r="G320" s="292">
        <v>780</v>
      </c>
      <c r="H320" s="293">
        <v>50</v>
      </c>
      <c r="I320" s="293"/>
      <c r="J320" s="293"/>
      <c r="K320" s="293"/>
      <c r="L320" s="293"/>
      <c r="M320" s="293"/>
      <c r="N320" s="293"/>
      <c r="O320" s="292">
        <f t="shared" si="176"/>
        <v>830</v>
      </c>
      <c r="P320" s="293">
        <v>830</v>
      </c>
      <c r="Q320" s="292">
        <f t="shared" si="171"/>
        <v>0</v>
      </c>
      <c r="R320" s="292">
        <f t="shared" si="177"/>
        <v>1170</v>
      </c>
      <c r="S320" s="293"/>
      <c r="T320" s="293"/>
      <c r="U320" s="293">
        <v>1982</v>
      </c>
      <c r="V320" s="293"/>
      <c r="W320" s="293">
        <v>100</v>
      </c>
      <c r="X320" s="293"/>
      <c r="Y320" s="293"/>
      <c r="Z320" s="292">
        <f t="shared" si="178"/>
        <v>3252</v>
      </c>
      <c r="AA320" s="293">
        <v>5592</v>
      </c>
      <c r="AB320" s="292">
        <f t="shared" si="172"/>
        <v>-2340</v>
      </c>
      <c r="AC320" s="292">
        <f t="shared" si="179"/>
        <v>1170</v>
      </c>
      <c r="AD320" s="293"/>
      <c r="AE320" s="293">
        <v>165</v>
      </c>
      <c r="AF320" s="293"/>
      <c r="AG320" s="293"/>
      <c r="AH320" s="293"/>
      <c r="AI320" s="293"/>
      <c r="AJ320" s="293"/>
      <c r="AK320" s="292">
        <f t="shared" si="180"/>
        <v>1335</v>
      </c>
      <c r="AL320" s="293">
        <v>165</v>
      </c>
      <c r="AM320" s="292">
        <f t="shared" si="173"/>
        <v>-1170</v>
      </c>
      <c r="AN320" s="292">
        <f t="shared" si="181"/>
        <v>1170</v>
      </c>
      <c r="AO320" s="293"/>
      <c r="AP320" s="293"/>
      <c r="AQ320" s="293"/>
      <c r="AR320" s="293"/>
      <c r="AS320" s="293"/>
      <c r="AT320" s="293"/>
      <c r="AU320" s="293"/>
      <c r="AV320" s="292">
        <f t="shared" si="182"/>
        <v>1170</v>
      </c>
      <c r="AW320" s="293"/>
      <c r="AX320" s="292">
        <f t="shared" si="174"/>
        <v>0</v>
      </c>
      <c r="AY320" s="137" t="str">
        <f t="shared" si="183"/>
        <v>*</v>
      </c>
      <c r="BA320" s="143" t="str">
        <f t="shared" si="184"/>
        <v/>
      </c>
    </row>
    <row r="321" spans="1:53" ht="12">
      <c r="A321" s="288">
        <v>318</v>
      </c>
      <c r="B321" s="289" t="s">
        <v>563</v>
      </c>
      <c r="C321" s="290" t="s">
        <v>23</v>
      </c>
      <c r="D321" s="290" t="s">
        <v>565</v>
      </c>
      <c r="E321" s="291">
        <v>85</v>
      </c>
      <c r="F321" s="292">
        <v>0</v>
      </c>
      <c r="G321" s="292">
        <f>E321*3</f>
        <v>255</v>
      </c>
      <c r="H321" s="293"/>
      <c r="I321" s="293"/>
      <c r="J321" s="293"/>
      <c r="K321" s="293"/>
      <c r="L321" s="293"/>
      <c r="M321" s="293"/>
      <c r="N321" s="293"/>
      <c r="O321" s="292">
        <f t="shared" si="176"/>
        <v>255</v>
      </c>
      <c r="P321" s="293">
        <v>255</v>
      </c>
      <c r="Q321" s="292">
        <f t="shared" si="171"/>
        <v>0</v>
      </c>
      <c r="R321" s="292">
        <f t="shared" si="177"/>
        <v>255</v>
      </c>
      <c r="S321" s="293"/>
      <c r="T321" s="293"/>
      <c r="U321" s="293"/>
      <c r="V321" s="293"/>
      <c r="W321" s="293"/>
      <c r="X321" s="293"/>
      <c r="Y321" s="293"/>
      <c r="Z321" s="292">
        <f t="shared" si="178"/>
        <v>255</v>
      </c>
      <c r="AA321" s="293">
        <v>510</v>
      </c>
      <c r="AB321" s="292">
        <f t="shared" si="172"/>
        <v>-255</v>
      </c>
      <c r="AC321" s="292">
        <f t="shared" si="179"/>
        <v>255</v>
      </c>
      <c r="AD321" s="293"/>
      <c r="AE321" s="293"/>
      <c r="AF321" s="293"/>
      <c r="AG321" s="293"/>
      <c r="AH321" s="293"/>
      <c r="AI321" s="293"/>
      <c r="AJ321" s="293"/>
      <c r="AK321" s="292">
        <f t="shared" si="180"/>
        <v>255</v>
      </c>
      <c r="AL321" s="293"/>
      <c r="AM321" s="292">
        <f t="shared" si="173"/>
        <v>0</v>
      </c>
      <c r="AN321" s="292">
        <f t="shared" si="181"/>
        <v>255</v>
      </c>
      <c r="AO321" s="293"/>
      <c r="AP321" s="293"/>
      <c r="AQ321" s="293"/>
      <c r="AR321" s="293"/>
      <c r="AS321" s="293"/>
      <c r="AT321" s="293"/>
      <c r="AU321" s="293"/>
      <c r="AV321" s="292">
        <f t="shared" si="182"/>
        <v>255</v>
      </c>
      <c r="AW321" s="293">
        <v>255</v>
      </c>
      <c r="AX321" s="292">
        <f t="shared" si="174"/>
        <v>0</v>
      </c>
      <c r="AY321" s="137" t="str">
        <f t="shared" si="183"/>
        <v>*</v>
      </c>
      <c r="BA321" s="143" t="str">
        <f t="shared" si="184"/>
        <v/>
      </c>
    </row>
    <row r="322" spans="1:53" ht="12">
      <c r="A322" s="288">
        <v>319</v>
      </c>
      <c r="B322" s="294" t="s">
        <v>566</v>
      </c>
      <c r="C322" s="290" t="s">
        <v>10</v>
      </c>
      <c r="D322" s="290" t="s">
        <v>568</v>
      </c>
      <c r="E322" s="295">
        <v>250</v>
      </c>
      <c r="F322" s="292">
        <v>0</v>
      </c>
      <c r="G322" s="292">
        <f>E322*3</f>
        <v>750</v>
      </c>
      <c r="H322" s="293"/>
      <c r="I322" s="293"/>
      <c r="J322" s="293"/>
      <c r="K322" s="293"/>
      <c r="L322" s="293"/>
      <c r="M322" s="293"/>
      <c r="N322" s="293"/>
      <c r="O322" s="292">
        <f t="shared" si="176"/>
        <v>750</v>
      </c>
      <c r="P322" s="293">
        <v>1250</v>
      </c>
      <c r="Q322" s="292">
        <f t="shared" si="171"/>
        <v>-500</v>
      </c>
      <c r="R322" s="292">
        <f t="shared" si="177"/>
        <v>750</v>
      </c>
      <c r="S322" s="293"/>
      <c r="T322" s="293"/>
      <c r="U322" s="293"/>
      <c r="V322" s="293"/>
      <c r="W322" s="293">
        <v>100</v>
      </c>
      <c r="X322" s="293"/>
      <c r="Y322" s="293"/>
      <c r="Z322" s="292">
        <f t="shared" si="178"/>
        <v>850</v>
      </c>
      <c r="AA322" s="293">
        <v>750</v>
      </c>
      <c r="AB322" s="292">
        <f t="shared" si="172"/>
        <v>-400</v>
      </c>
      <c r="AC322" s="292">
        <f t="shared" si="179"/>
        <v>750</v>
      </c>
      <c r="AD322" s="293"/>
      <c r="AE322" s="293">
        <v>100</v>
      </c>
      <c r="AF322" s="293"/>
      <c r="AG322" s="293"/>
      <c r="AH322" s="293"/>
      <c r="AI322" s="293"/>
      <c r="AJ322" s="293"/>
      <c r="AK322" s="292">
        <f t="shared" si="180"/>
        <v>850</v>
      </c>
      <c r="AL322" s="293">
        <v>750</v>
      </c>
      <c r="AM322" s="292">
        <f t="shared" si="173"/>
        <v>-300</v>
      </c>
      <c r="AN322" s="292">
        <f t="shared" si="181"/>
        <v>750</v>
      </c>
      <c r="AO322" s="293"/>
      <c r="AP322" s="293">
        <v>100</v>
      </c>
      <c r="AQ322" s="293"/>
      <c r="AR322" s="293"/>
      <c r="AS322" s="293"/>
      <c r="AT322" s="293"/>
      <c r="AU322" s="293"/>
      <c r="AV322" s="292">
        <f t="shared" si="182"/>
        <v>850</v>
      </c>
      <c r="AW322" s="293">
        <v>550</v>
      </c>
      <c r="AX322" s="292">
        <f t="shared" si="174"/>
        <v>0</v>
      </c>
      <c r="AY322" s="137" t="str">
        <f t="shared" si="183"/>
        <v>*</v>
      </c>
      <c r="BA322" s="143" t="str">
        <f t="shared" si="184"/>
        <v/>
      </c>
    </row>
    <row r="323" spans="1:53" ht="12">
      <c r="A323" s="288">
        <v>320</v>
      </c>
      <c r="B323" s="289" t="s">
        <v>1603</v>
      </c>
      <c r="C323" s="290" t="s">
        <v>14</v>
      </c>
      <c r="D323" s="290"/>
      <c r="E323" s="291">
        <v>220</v>
      </c>
      <c r="F323" s="292">
        <v>0</v>
      </c>
      <c r="G323" s="292">
        <f>E323*3</f>
        <v>660</v>
      </c>
      <c r="H323" s="293"/>
      <c r="I323" s="293"/>
      <c r="J323" s="293"/>
      <c r="K323" s="293"/>
      <c r="L323" s="293"/>
      <c r="M323" s="293"/>
      <c r="N323" s="293"/>
      <c r="O323" s="292">
        <f t="shared" si="176"/>
        <v>660</v>
      </c>
      <c r="P323" s="293">
        <v>2678</v>
      </c>
      <c r="Q323" s="292">
        <f t="shared" si="171"/>
        <v>-2018</v>
      </c>
      <c r="R323" s="292">
        <f t="shared" si="177"/>
        <v>660</v>
      </c>
      <c r="S323" s="293">
        <v>50</v>
      </c>
      <c r="T323" s="293"/>
      <c r="U323" s="293">
        <v>2018</v>
      </c>
      <c r="V323" s="293"/>
      <c r="W323" s="293">
        <v>100</v>
      </c>
      <c r="X323" s="293"/>
      <c r="Y323" s="293"/>
      <c r="Z323" s="292">
        <f t="shared" si="178"/>
        <v>2828</v>
      </c>
      <c r="AA323" s="293">
        <v>2940</v>
      </c>
      <c r="AB323" s="292">
        <f t="shared" si="172"/>
        <v>-2130</v>
      </c>
      <c r="AC323" s="292">
        <f t="shared" si="179"/>
        <v>660</v>
      </c>
      <c r="AD323" s="293"/>
      <c r="AE323" s="293"/>
      <c r="AF323" s="293"/>
      <c r="AG323" s="293"/>
      <c r="AH323" s="293"/>
      <c r="AI323" s="293"/>
      <c r="AJ323" s="293"/>
      <c r="AK323" s="292">
        <f t="shared" si="180"/>
        <v>660</v>
      </c>
      <c r="AL323" s="293"/>
      <c r="AM323" s="292">
        <f t="shared" si="173"/>
        <v>-1470</v>
      </c>
      <c r="AN323" s="292">
        <f t="shared" si="181"/>
        <v>660</v>
      </c>
      <c r="AO323" s="293"/>
      <c r="AP323" s="293"/>
      <c r="AQ323" s="293"/>
      <c r="AR323" s="293"/>
      <c r="AS323" s="293"/>
      <c r="AT323" s="293"/>
      <c r="AU323" s="293"/>
      <c r="AV323" s="292">
        <f t="shared" si="182"/>
        <v>660</v>
      </c>
      <c r="AW323" s="293"/>
      <c r="AX323" s="292">
        <f t="shared" si="174"/>
        <v>-810</v>
      </c>
      <c r="BA323" s="143" t="str">
        <f t="shared" si="184"/>
        <v/>
      </c>
    </row>
    <row r="324" spans="1:53" ht="12">
      <c r="A324" s="288">
        <v>321</v>
      </c>
      <c r="B324" s="289" t="s">
        <v>569</v>
      </c>
      <c r="C324" s="290" t="s">
        <v>14</v>
      </c>
      <c r="D324" s="290" t="s">
        <v>571</v>
      </c>
      <c r="E324" s="291">
        <v>480</v>
      </c>
      <c r="F324" s="292">
        <v>0</v>
      </c>
      <c r="G324" s="292">
        <f>E324*3</f>
        <v>1440</v>
      </c>
      <c r="H324" s="293"/>
      <c r="I324" s="293"/>
      <c r="J324" s="293"/>
      <c r="K324" s="293"/>
      <c r="L324" s="293"/>
      <c r="M324" s="293"/>
      <c r="N324" s="293"/>
      <c r="O324" s="292">
        <f t="shared" si="176"/>
        <v>1440</v>
      </c>
      <c r="P324" s="293">
        <v>18440</v>
      </c>
      <c r="Q324" s="292">
        <f t="shared" si="171"/>
        <v>-17000</v>
      </c>
      <c r="R324" s="292">
        <f t="shared" si="177"/>
        <v>1440</v>
      </c>
      <c r="S324" s="293">
        <v>100</v>
      </c>
      <c r="T324" s="293"/>
      <c r="U324" s="293">
        <v>10633</v>
      </c>
      <c r="V324" s="293"/>
      <c r="W324" s="293">
        <v>100</v>
      </c>
      <c r="X324" s="293">
        <v>7000</v>
      </c>
      <c r="Y324" s="293"/>
      <c r="Z324" s="292">
        <f t="shared" si="178"/>
        <v>19273</v>
      </c>
      <c r="AA324" s="293">
        <v>2273</v>
      </c>
      <c r="AB324" s="292">
        <f t="shared" si="172"/>
        <v>0</v>
      </c>
      <c r="AC324" s="292">
        <f t="shared" si="179"/>
        <v>1440</v>
      </c>
      <c r="AD324" s="293"/>
      <c r="AE324" s="293"/>
      <c r="AF324" s="293"/>
      <c r="AG324" s="293"/>
      <c r="AH324" s="293"/>
      <c r="AI324" s="293"/>
      <c r="AJ324" s="293"/>
      <c r="AK324" s="292">
        <f t="shared" si="180"/>
        <v>1440</v>
      </c>
      <c r="AL324" s="293">
        <v>1440</v>
      </c>
      <c r="AM324" s="292">
        <f t="shared" si="173"/>
        <v>0</v>
      </c>
      <c r="AN324" s="292">
        <f t="shared" si="181"/>
        <v>1440</v>
      </c>
      <c r="AO324" s="293"/>
      <c r="AP324" s="293"/>
      <c r="AQ324" s="293"/>
      <c r="AR324" s="293"/>
      <c r="AS324" s="293"/>
      <c r="AT324" s="293"/>
      <c r="AU324" s="293"/>
      <c r="AV324" s="292">
        <f t="shared" si="182"/>
        <v>1440</v>
      </c>
      <c r="AW324" s="293">
        <v>1440</v>
      </c>
      <c r="AX324" s="292">
        <f t="shared" si="174"/>
        <v>0</v>
      </c>
      <c r="AY324" s="137" t="str">
        <f t="shared" si="183"/>
        <v>*</v>
      </c>
      <c r="BA324" s="143" t="str">
        <f t="shared" si="184"/>
        <v/>
      </c>
    </row>
    <row r="325" spans="1:53" ht="12">
      <c r="A325" s="288">
        <v>322</v>
      </c>
      <c r="B325" s="289" t="s">
        <v>575</v>
      </c>
      <c r="C325" s="290" t="s">
        <v>23</v>
      </c>
      <c r="D325" s="290" t="s">
        <v>577</v>
      </c>
      <c r="E325" s="291">
        <v>95</v>
      </c>
      <c r="F325" s="292">
        <v>0</v>
      </c>
      <c r="G325" s="292">
        <f>E325*3</f>
        <v>285</v>
      </c>
      <c r="H325" s="293"/>
      <c r="I325" s="293"/>
      <c r="J325" s="293"/>
      <c r="K325" s="293"/>
      <c r="L325" s="293"/>
      <c r="M325" s="293"/>
      <c r="N325" s="293"/>
      <c r="O325" s="292">
        <f t="shared" si="176"/>
        <v>285</v>
      </c>
      <c r="P325" s="293">
        <v>1140</v>
      </c>
      <c r="Q325" s="292">
        <f t="shared" si="171"/>
        <v>-855</v>
      </c>
      <c r="R325" s="292">
        <f t="shared" si="177"/>
        <v>285</v>
      </c>
      <c r="S325" s="293"/>
      <c r="T325" s="293"/>
      <c r="U325" s="293"/>
      <c r="V325" s="293"/>
      <c r="W325" s="293"/>
      <c r="X325" s="293"/>
      <c r="Y325" s="293"/>
      <c r="Z325" s="292">
        <f t="shared" si="178"/>
        <v>285</v>
      </c>
      <c r="AA325" s="293"/>
      <c r="AB325" s="292">
        <f t="shared" si="172"/>
        <v>-570</v>
      </c>
      <c r="AC325" s="292">
        <f t="shared" si="179"/>
        <v>285</v>
      </c>
      <c r="AD325" s="293"/>
      <c r="AE325" s="293"/>
      <c r="AF325" s="293"/>
      <c r="AG325" s="293"/>
      <c r="AH325" s="293"/>
      <c r="AI325" s="293"/>
      <c r="AJ325" s="293"/>
      <c r="AK325" s="292">
        <f t="shared" si="180"/>
        <v>285</v>
      </c>
      <c r="AL325" s="293"/>
      <c r="AM325" s="292">
        <f t="shared" si="173"/>
        <v>-285</v>
      </c>
      <c r="AN325" s="292">
        <f t="shared" si="181"/>
        <v>285</v>
      </c>
      <c r="AO325" s="293"/>
      <c r="AP325" s="293"/>
      <c r="AQ325" s="293"/>
      <c r="AR325" s="293"/>
      <c r="AS325" s="293"/>
      <c r="AT325" s="293"/>
      <c r="AU325" s="293"/>
      <c r="AV325" s="292">
        <f t="shared" si="182"/>
        <v>285</v>
      </c>
      <c r="AW325" s="293"/>
      <c r="AX325" s="292">
        <f t="shared" si="174"/>
        <v>0</v>
      </c>
      <c r="AY325" s="137" t="str">
        <f t="shared" si="183"/>
        <v>*</v>
      </c>
      <c r="BA325" s="143" t="str">
        <f t="shared" si="184"/>
        <v/>
      </c>
    </row>
    <row r="326" spans="1:53" ht="12">
      <c r="A326" s="288">
        <v>323</v>
      </c>
      <c r="B326" s="289" t="s">
        <v>2006</v>
      </c>
      <c r="C326" s="290" t="s">
        <v>14</v>
      </c>
      <c r="D326" s="290" t="s">
        <v>2007</v>
      </c>
      <c r="E326" s="291">
        <v>100</v>
      </c>
      <c r="F326" s="292"/>
      <c r="G326" s="292">
        <v>20</v>
      </c>
      <c r="H326" s="293"/>
      <c r="I326" s="293"/>
      <c r="J326" s="293"/>
      <c r="K326" s="293"/>
      <c r="L326" s="293"/>
      <c r="M326" s="293"/>
      <c r="N326" s="293"/>
      <c r="O326" s="292">
        <f t="shared" si="176"/>
        <v>20</v>
      </c>
      <c r="P326" s="293">
        <v>1200</v>
      </c>
      <c r="Q326" s="292">
        <f t="shared" si="171"/>
        <v>-1180</v>
      </c>
      <c r="R326" s="292">
        <f t="shared" si="177"/>
        <v>300</v>
      </c>
      <c r="S326" s="293"/>
      <c r="T326" s="293"/>
      <c r="U326" s="293"/>
      <c r="V326" s="293"/>
      <c r="W326" s="293">
        <v>100</v>
      </c>
      <c r="X326" s="293"/>
      <c r="Y326" s="293"/>
      <c r="Z326" s="292">
        <f t="shared" si="178"/>
        <v>400</v>
      </c>
      <c r="AA326" s="293">
        <v>24</v>
      </c>
      <c r="AB326" s="292">
        <f t="shared" si="172"/>
        <v>-804</v>
      </c>
      <c r="AC326" s="292">
        <f t="shared" si="179"/>
        <v>300</v>
      </c>
      <c r="AD326" s="293"/>
      <c r="AE326" s="293">
        <v>204</v>
      </c>
      <c r="AF326" s="293"/>
      <c r="AG326" s="293"/>
      <c r="AH326" s="293"/>
      <c r="AI326" s="293"/>
      <c r="AJ326" s="293"/>
      <c r="AK326" s="292">
        <f t="shared" si="180"/>
        <v>504</v>
      </c>
      <c r="AL326" s="293"/>
      <c r="AM326" s="292">
        <f t="shared" si="173"/>
        <v>-300</v>
      </c>
      <c r="AN326" s="292">
        <f t="shared" si="181"/>
        <v>300</v>
      </c>
      <c r="AO326" s="293"/>
      <c r="AP326" s="293"/>
      <c r="AQ326" s="293"/>
      <c r="AR326" s="293"/>
      <c r="AS326" s="293"/>
      <c r="AT326" s="293"/>
      <c r="AU326" s="293"/>
      <c r="AV326" s="292">
        <f t="shared" si="182"/>
        <v>300</v>
      </c>
      <c r="AW326" s="293"/>
      <c r="AX326" s="292">
        <f t="shared" si="174"/>
        <v>0</v>
      </c>
      <c r="BA326" s="143" t="str">
        <f t="shared" si="184"/>
        <v/>
      </c>
    </row>
    <row r="327" spans="1:53" ht="12">
      <c r="A327" s="288">
        <v>324</v>
      </c>
      <c r="B327" s="294" t="s">
        <v>578</v>
      </c>
      <c r="C327" s="290" t="s">
        <v>10</v>
      </c>
      <c r="D327" s="290" t="s">
        <v>579</v>
      </c>
      <c r="E327" s="295">
        <v>70</v>
      </c>
      <c r="F327" s="292">
        <v>210</v>
      </c>
      <c r="G327" s="292">
        <f>E327*3</f>
        <v>210</v>
      </c>
      <c r="H327" s="293"/>
      <c r="I327" s="293"/>
      <c r="J327" s="293"/>
      <c r="K327" s="293"/>
      <c r="L327" s="293"/>
      <c r="M327" s="293"/>
      <c r="N327" s="293"/>
      <c r="O327" s="292">
        <f t="shared" si="176"/>
        <v>210</v>
      </c>
      <c r="P327" s="293">
        <v>420</v>
      </c>
      <c r="Q327" s="292">
        <f t="shared" si="171"/>
        <v>0</v>
      </c>
      <c r="R327" s="292">
        <f t="shared" si="177"/>
        <v>210</v>
      </c>
      <c r="S327" s="293"/>
      <c r="T327" s="293"/>
      <c r="U327" s="293"/>
      <c r="V327" s="293"/>
      <c r="W327" s="293">
        <v>100</v>
      </c>
      <c r="X327" s="293"/>
      <c r="Y327" s="293"/>
      <c r="Z327" s="292">
        <f t="shared" si="178"/>
        <v>310</v>
      </c>
      <c r="AA327" s="293"/>
      <c r="AB327" s="292">
        <f t="shared" si="172"/>
        <v>310</v>
      </c>
      <c r="AC327" s="292">
        <f t="shared" si="179"/>
        <v>210</v>
      </c>
      <c r="AD327" s="293"/>
      <c r="AE327" s="293"/>
      <c r="AF327" s="293"/>
      <c r="AG327" s="293"/>
      <c r="AH327" s="293"/>
      <c r="AI327" s="293"/>
      <c r="AJ327" s="293"/>
      <c r="AK327" s="292">
        <f t="shared" si="180"/>
        <v>210</v>
      </c>
      <c r="AL327" s="293">
        <v>420</v>
      </c>
      <c r="AM327" s="292">
        <f t="shared" si="173"/>
        <v>100</v>
      </c>
      <c r="AN327" s="292">
        <f t="shared" si="181"/>
        <v>210</v>
      </c>
      <c r="AO327" s="293"/>
      <c r="AP327" s="293"/>
      <c r="AQ327" s="293"/>
      <c r="AR327" s="293"/>
      <c r="AS327" s="293"/>
      <c r="AT327" s="293"/>
      <c r="AU327" s="293"/>
      <c r="AV327" s="292">
        <f t="shared" si="182"/>
        <v>210</v>
      </c>
      <c r="AW327" s="293">
        <v>210</v>
      </c>
      <c r="AX327" s="292">
        <f t="shared" si="174"/>
        <v>100</v>
      </c>
      <c r="AY327" s="137" t="str">
        <f t="shared" si="183"/>
        <v/>
      </c>
      <c r="BA327" s="143" t="str">
        <f t="shared" si="184"/>
        <v/>
      </c>
    </row>
    <row r="328" spans="1:53" ht="12">
      <c r="A328" s="288">
        <v>325</v>
      </c>
      <c r="B328" s="289" t="s">
        <v>934</v>
      </c>
      <c r="C328" s="290" t="s">
        <v>14</v>
      </c>
      <c r="D328" s="290" t="s">
        <v>948</v>
      </c>
      <c r="E328" s="291">
        <v>40</v>
      </c>
      <c r="F328" s="292">
        <v>0</v>
      </c>
      <c r="G328" s="292">
        <f>E328*3</f>
        <v>120</v>
      </c>
      <c r="H328" s="293"/>
      <c r="I328" s="293"/>
      <c r="J328" s="293"/>
      <c r="K328" s="293"/>
      <c r="L328" s="293"/>
      <c r="M328" s="293"/>
      <c r="N328" s="293"/>
      <c r="O328" s="292">
        <f t="shared" si="176"/>
        <v>120</v>
      </c>
      <c r="P328" s="293">
        <v>580</v>
      </c>
      <c r="Q328" s="292">
        <f t="shared" si="171"/>
        <v>-460</v>
      </c>
      <c r="R328" s="292">
        <f t="shared" si="177"/>
        <v>120</v>
      </c>
      <c r="S328" s="293"/>
      <c r="T328" s="293"/>
      <c r="U328" s="293"/>
      <c r="V328" s="293"/>
      <c r="W328" s="293">
        <v>100</v>
      </c>
      <c r="X328" s="293"/>
      <c r="Y328" s="293"/>
      <c r="Z328" s="292">
        <f t="shared" si="178"/>
        <v>220</v>
      </c>
      <c r="AA328" s="293"/>
      <c r="AB328" s="292">
        <f t="shared" si="172"/>
        <v>-240</v>
      </c>
      <c r="AC328" s="292">
        <f t="shared" si="179"/>
        <v>120</v>
      </c>
      <c r="AD328" s="293"/>
      <c r="AE328" s="293"/>
      <c r="AF328" s="293"/>
      <c r="AG328" s="293"/>
      <c r="AH328" s="293"/>
      <c r="AI328" s="293"/>
      <c r="AJ328" s="293"/>
      <c r="AK328" s="292">
        <f t="shared" si="180"/>
        <v>120</v>
      </c>
      <c r="AL328" s="293"/>
      <c r="AM328" s="292">
        <f t="shared" si="173"/>
        <v>-120</v>
      </c>
      <c r="AN328" s="292">
        <f t="shared" si="181"/>
        <v>120</v>
      </c>
      <c r="AO328" s="293"/>
      <c r="AP328" s="293"/>
      <c r="AQ328" s="293"/>
      <c r="AR328" s="293"/>
      <c r="AS328" s="293"/>
      <c r="AT328" s="293"/>
      <c r="AU328" s="293"/>
      <c r="AV328" s="292">
        <f t="shared" si="182"/>
        <v>120</v>
      </c>
      <c r="AW328" s="293"/>
      <c r="AX328" s="292">
        <f t="shared" si="174"/>
        <v>0</v>
      </c>
      <c r="AY328" s="137" t="str">
        <f t="shared" si="183"/>
        <v>*</v>
      </c>
      <c r="BA328" s="143" t="str">
        <f t="shared" si="184"/>
        <v/>
      </c>
    </row>
    <row r="329" spans="1:53" ht="12">
      <c r="A329" s="288">
        <v>326</v>
      </c>
      <c r="B329" s="296" t="s">
        <v>581</v>
      </c>
      <c r="C329" s="297" t="s">
        <v>1708</v>
      </c>
      <c r="D329" s="297" t="s">
        <v>12</v>
      </c>
      <c r="E329" s="298"/>
      <c r="F329" s="299"/>
      <c r="G329" s="299"/>
      <c r="H329" s="300"/>
      <c r="I329" s="300"/>
      <c r="J329" s="300"/>
      <c r="K329" s="300"/>
      <c r="L329" s="300"/>
      <c r="M329" s="300"/>
      <c r="N329" s="300"/>
      <c r="O329" s="299"/>
      <c r="P329" s="300"/>
      <c r="Q329" s="299"/>
      <c r="R329" s="299"/>
      <c r="S329" s="300"/>
      <c r="T329" s="300"/>
      <c r="U329" s="300"/>
      <c r="V329" s="300"/>
      <c r="W329" s="300"/>
      <c r="X329" s="300"/>
      <c r="Y329" s="300"/>
      <c r="Z329" s="299"/>
      <c r="AA329" s="300"/>
      <c r="AB329" s="299"/>
      <c r="AC329" s="299"/>
      <c r="AD329" s="300"/>
      <c r="AE329" s="300"/>
      <c r="AF329" s="300"/>
      <c r="AG329" s="300"/>
      <c r="AH329" s="300"/>
      <c r="AI329" s="300"/>
      <c r="AJ329" s="300"/>
      <c r="AK329" s="299"/>
      <c r="AL329" s="300"/>
      <c r="AM329" s="299"/>
      <c r="AN329" s="299"/>
      <c r="AO329" s="300"/>
      <c r="AP329" s="300"/>
      <c r="AQ329" s="300"/>
      <c r="AR329" s="300"/>
      <c r="AS329" s="300"/>
      <c r="AT329" s="300"/>
      <c r="AU329" s="300"/>
      <c r="AV329" s="299"/>
      <c r="AW329" s="300"/>
      <c r="AX329" s="299"/>
      <c r="AY329" s="137" t="str">
        <f t="shared" si="183"/>
        <v>*</v>
      </c>
      <c r="BA329" s="143" t="str">
        <f t="shared" si="184"/>
        <v/>
      </c>
    </row>
    <row r="330" spans="1:53" ht="12">
      <c r="A330" s="288">
        <v>327</v>
      </c>
      <c r="B330" s="289" t="s">
        <v>1968</v>
      </c>
      <c r="C330" s="290" t="s">
        <v>14</v>
      </c>
      <c r="D330" s="290" t="s">
        <v>1991</v>
      </c>
      <c r="E330" s="291">
        <v>50</v>
      </c>
      <c r="F330" s="292"/>
      <c r="G330" s="292">
        <f t="shared" ref="G330:G336" si="185">E330*3</f>
        <v>150</v>
      </c>
      <c r="H330" s="293"/>
      <c r="I330" s="293"/>
      <c r="J330" s="293"/>
      <c r="K330" s="293"/>
      <c r="L330" s="293"/>
      <c r="M330" s="293"/>
      <c r="N330" s="293"/>
      <c r="O330" s="292">
        <f t="shared" ref="O330:O340" si="186">SUM(G330:N330)</f>
        <v>150</v>
      </c>
      <c r="P330" s="293">
        <v>300</v>
      </c>
      <c r="Q330" s="292">
        <f t="shared" ref="Q330:Q367" si="187">F330+O330-P330</f>
        <v>-150</v>
      </c>
      <c r="R330" s="292">
        <f>E330*3</f>
        <v>150</v>
      </c>
      <c r="S330" s="293"/>
      <c r="T330" s="293"/>
      <c r="U330" s="293"/>
      <c r="V330" s="293"/>
      <c r="W330" s="293">
        <v>100</v>
      </c>
      <c r="X330" s="293"/>
      <c r="Y330" s="293"/>
      <c r="Z330" s="292">
        <f t="shared" ref="Z330:Z340" si="188">SUM(R330:Y330)</f>
        <v>250</v>
      </c>
      <c r="AA330" s="293">
        <v>400</v>
      </c>
      <c r="AB330" s="292">
        <f t="shared" ref="AB330:AB340" si="189">Q330+Z330-AA330</f>
        <v>-300</v>
      </c>
      <c r="AC330" s="292">
        <f>$E330*3</f>
        <v>150</v>
      </c>
      <c r="AD330" s="293"/>
      <c r="AE330" s="293"/>
      <c r="AF330" s="293"/>
      <c r="AG330" s="293"/>
      <c r="AH330" s="293"/>
      <c r="AI330" s="293"/>
      <c r="AJ330" s="293"/>
      <c r="AK330" s="292">
        <f t="shared" ref="AK330:AK340" si="190">SUM(AC330:AJ330)</f>
        <v>150</v>
      </c>
      <c r="AL330" s="293"/>
      <c r="AM330" s="292">
        <f t="shared" ref="AM330:AM340" si="191">AB330+AK330-AL330</f>
        <v>-150</v>
      </c>
      <c r="AN330" s="292">
        <f>$E330*3</f>
        <v>150</v>
      </c>
      <c r="AO330" s="293">
        <v>50</v>
      </c>
      <c r="AP330" s="293"/>
      <c r="AQ330" s="293"/>
      <c r="AR330" s="293"/>
      <c r="AS330" s="293"/>
      <c r="AT330" s="293"/>
      <c r="AU330" s="293"/>
      <c r="AV330" s="292">
        <f t="shared" ref="AV330:AV340" si="192">SUM(AN330:AU330)</f>
        <v>200</v>
      </c>
      <c r="AW330" s="293">
        <v>50</v>
      </c>
      <c r="AX330" s="292">
        <f t="shared" ref="AX330:AX340" si="193">AM330+AV330-AW330</f>
        <v>0</v>
      </c>
      <c r="AY330" s="137" t="str">
        <f t="shared" si="183"/>
        <v>*</v>
      </c>
      <c r="BA330" s="143" t="str">
        <f t="shared" si="184"/>
        <v/>
      </c>
    </row>
    <row r="331" spans="1:53" ht="12">
      <c r="A331" s="288">
        <v>328</v>
      </c>
      <c r="B331" s="289" t="s">
        <v>1336</v>
      </c>
      <c r="C331" s="290" t="s">
        <v>23</v>
      </c>
      <c r="D331" s="290"/>
      <c r="E331" s="291">
        <v>200</v>
      </c>
      <c r="F331" s="292">
        <v>0</v>
      </c>
      <c r="G331" s="292">
        <f t="shared" si="185"/>
        <v>600</v>
      </c>
      <c r="H331" s="293"/>
      <c r="I331" s="293"/>
      <c r="J331" s="293"/>
      <c r="K331" s="293"/>
      <c r="L331" s="293"/>
      <c r="M331" s="293"/>
      <c r="N331" s="293"/>
      <c r="O331" s="292">
        <f t="shared" si="186"/>
        <v>600</v>
      </c>
      <c r="P331" s="293">
        <v>2710</v>
      </c>
      <c r="Q331" s="292">
        <f t="shared" si="187"/>
        <v>-2110</v>
      </c>
      <c r="R331" s="292">
        <v>200</v>
      </c>
      <c r="S331" s="293"/>
      <c r="T331" s="293"/>
      <c r="U331" s="293"/>
      <c r="V331" s="293"/>
      <c r="W331" s="293">
        <v>100</v>
      </c>
      <c r="X331" s="293"/>
      <c r="Y331" s="293">
        <v>1810</v>
      </c>
      <c r="Z331" s="292">
        <f t="shared" si="188"/>
        <v>2110</v>
      </c>
      <c r="AA331" s="293"/>
      <c r="AB331" s="292">
        <f t="shared" si="189"/>
        <v>0</v>
      </c>
      <c r="AC331" s="292"/>
      <c r="AD331" s="293"/>
      <c r="AE331" s="293"/>
      <c r="AF331" s="293"/>
      <c r="AG331" s="293"/>
      <c r="AH331" s="293"/>
      <c r="AI331" s="293"/>
      <c r="AJ331" s="293"/>
      <c r="AK331" s="292">
        <f t="shared" si="190"/>
        <v>0</v>
      </c>
      <c r="AL331" s="293"/>
      <c r="AM331" s="292">
        <f t="shared" si="191"/>
        <v>0</v>
      </c>
      <c r="AN331" s="292"/>
      <c r="AO331" s="293"/>
      <c r="AP331" s="293"/>
      <c r="AQ331" s="293"/>
      <c r="AR331" s="293"/>
      <c r="AS331" s="293"/>
      <c r="AT331" s="293"/>
      <c r="AU331" s="293"/>
      <c r="AV331" s="292">
        <f t="shared" si="192"/>
        <v>0</v>
      </c>
      <c r="AW331" s="293"/>
      <c r="AX331" s="292">
        <f t="shared" si="193"/>
        <v>0</v>
      </c>
      <c r="AY331" s="137" t="str">
        <f t="shared" si="183"/>
        <v>*</v>
      </c>
      <c r="BA331" s="143" t="str">
        <f t="shared" si="184"/>
        <v>!!!</v>
      </c>
    </row>
    <row r="332" spans="1:53" ht="12">
      <c r="A332" s="288">
        <v>329</v>
      </c>
      <c r="B332" s="324" t="s">
        <v>1314</v>
      </c>
      <c r="C332" s="290" t="s">
        <v>14</v>
      </c>
      <c r="D332" s="290" t="s">
        <v>893</v>
      </c>
      <c r="E332" s="325">
        <v>50</v>
      </c>
      <c r="F332" s="292">
        <v>0</v>
      </c>
      <c r="G332" s="292">
        <f t="shared" si="185"/>
        <v>150</v>
      </c>
      <c r="H332" s="293"/>
      <c r="I332" s="293"/>
      <c r="J332" s="293"/>
      <c r="K332" s="293"/>
      <c r="L332" s="293"/>
      <c r="M332" s="293"/>
      <c r="N332" s="293"/>
      <c r="O332" s="292">
        <f t="shared" si="186"/>
        <v>150</v>
      </c>
      <c r="P332" s="293"/>
      <c r="Q332" s="292">
        <f t="shared" si="187"/>
        <v>150</v>
      </c>
      <c r="R332" s="292">
        <f t="shared" ref="R332:R340" si="194">E332*3</f>
        <v>150</v>
      </c>
      <c r="S332" s="293"/>
      <c r="T332" s="293"/>
      <c r="U332" s="293"/>
      <c r="V332" s="293"/>
      <c r="W332" s="293"/>
      <c r="X332" s="293"/>
      <c r="Y332" s="293"/>
      <c r="Z332" s="292">
        <f t="shared" si="188"/>
        <v>150</v>
      </c>
      <c r="AA332" s="293"/>
      <c r="AB332" s="292">
        <f t="shared" si="189"/>
        <v>300</v>
      </c>
      <c r="AC332" s="292">
        <f t="shared" ref="AC332:AC340" si="195">$E332*3</f>
        <v>150</v>
      </c>
      <c r="AD332" s="293"/>
      <c r="AE332" s="293"/>
      <c r="AF332" s="293"/>
      <c r="AG332" s="293"/>
      <c r="AH332" s="293"/>
      <c r="AI332" s="293"/>
      <c r="AJ332" s="293"/>
      <c r="AK332" s="292">
        <f t="shared" si="190"/>
        <v>150</v>
      </c>
      <c r="AL332" s="293"/>
      <c r="AM332" s="292">
        <f t="shared" si="191"/>
        <v>450</v>
      </c>
      <c r="AN332" s="292">
        <f t="shared" ref="AN332:AN338" si="196">$E332*3</f>
        <v>150</v>
      </c>
      <c r="AO332" s="293"/>
      <c r="AP332" s="293"/>
      <c r="AQ332" s="293"/>
      <c r="AR332" s="293"/>
      <c r="AS332" s="293"/>
      <c r="AT332" s="293"/>
      <c r="AU332" s="293"/>
      <c r="AV332" s="292">
        <f t="shared" si="192"/>
        <v>150</v>
      </c>
      <c r="AW332" s="293">
        <v>600</v>
      </c>
      <c r="AX332" s="292">
        <f t="shared" si="193"/>
        <v>0</v>
      </c>
      <c r="AY332" s="137" t="str">
        <f t="shared" si="183"/>
        <v>*</v>
      </c>
      <c r="BA332" s="143" t="str">
        <f t="shared" si="184"/>
        <v/>
      </c>
    </row>
    <row r="333" spans="1:53" ht="12">
      <c r="A333" s="288">
        <v>330</v>
      </c>
      <c r="B333" s="289" t="s">
        <v>1599</v>
      </c>
      <c r="C333" s="290" t="s">
        <v>14</v>
      </c>
      <c r="D333" s="290"/>
      <c r="E333" s="291">
        <v>70</v>
      </c>
      <c r="F333" s="292">
        <v>0</v>
      </c>
      <c r="G333" s="292">
        <f t="shared" si="185"/>
        <v>210</v>
      </c>
      <c r="H333" s="293"/>
      <c r="I333" s="293"/>
      <c r="J333" s="293"/>
      <c r="K333" s="293"/>
      <c r="L333" s="293"/>
      <c r="M333" s="293"/>
      <c r="N333" s="293"/>
      <c r="O333" s="292">
        <f t="shared" si="186"/>
        <v>210</v>
      </c>
      <c r="P333" s="293">
        <v>470</v>
      </c>
      <c r="Q333" s="292">
        <f t="shared" si="187"/>
        <v>-260</v>
      </c>
      <c r="R333" s="292">
        <f t="shared" si="194"/>
        <v>210</v>
      </c>
      <c r="S333" s="293">
        <v>50</v>
      </c>
      <c r="T333" s="293"/>
      <c r="U333" s="293"/>
      <c r="V333" s="293"/>
      <c r="W333" s="293"/>
      <c r="X333" s="293"/>
      <c r="Y333" s="293">
        <v>10</v>
      </c>
      <c r="Z333" s="292">
        <f t="shared" si="188"/>
        <v>270</v>
      </c>
      <c r="AA333" s="293"/>
      <c r="AB333" s="292">
        <f t="shared" si="189"/>
        <v>10</v>
      </c>
      <c r="AC333" s="292">
        <f t="shared" si="195"/>
        <v>210</v>
      </c>
      <c r="AD333" s="293"/>
      <c r="AE333" s="293"/>
      <c r="AF333" s="293"/>
      <c r="AG333" s="293"/>
      <c r="AH333" s="293"/>
      <c r="AI333" s="293"/>
      <c r="AJ333" s="293"/>
      <c r="AK333" s="292">
        <f t="shared" si="190"/>
        <v>210</v>
      </c>
      <c r="AL333" s="293"/>
      <c r="AM333" s="292">
        <f t="shared" si="191"/>
        <v>220</v>
      </c>
      <c r="AN333" s="292">
        <f t="shared" si="196"/>
        <v>210</v>
      </c>
      <c r="AO333" s="293"/>
      <c r="AP333" s="293"/>
      <c r="AQ333" s="293"/>
      <c r="AR333" s="293"/>
      <c r="AS333" s="293"/>
      <c r="AT333" s="293"/>
      <c r="AU333" s="293"/>
      <c r="AV333" s="292">
        <f t="shared" si="192"/>
        <v>210</v>
      </c>
      <c r="AW333" s="293"/>
      <c r="AX333" s="292">
        <f t="shared" si="193"/>
        <v>430</v>
      </c>
      <c r="AY333" s="137" t="str">
        <f t="shared" si="183"/>
        <v/>
      </c>
      <c r="BA333" s="143" t="str">
        <f t="shared" si="184"/>
        <v/>
      </c>
    </row>
    <row r="334" spans="1:53" ht="12">
      <c r="A334" s="288">
        <v>331</v>
      </c>
      <c r="B334" s="289" t="s">
        <v>587</v>
      </c>
      <c r="C334" s="290" t="s">
        <v>14</v>
      </c>
      <c r="D334" s="290" t="s">
        <v>589</v>
      </c>
      <c r="E334" s="291">
        <v>500</v>
      </c>
      <c r="F334" s="292">
        <v>0</v>
      </c>
      <c r="G334" s="292">
        <f t="shared" si="185"/>
        <v>1500</v>
      </c>
      <c r="H334" s="293"/>
      <c r="I334" s="293">
        <v>750</v>
      </c>
      <c r="J334" s="293"/>
      <c r="K334" s="293"/>
      <c r="L334" s="293">
        <v>100</v>
      </c>
      <c r="M334" s="293"/>
      <c r="N334" s="293"/>
      <c r="O334" s="292">
        <f t="shared" si="186"/>
        <v>2350</v>
      </c>
      <c r="P334" s="293">
        <v>2350</v>
      </c>
      <c r="Q334" s="292">
        <f t="shared" si="187"/>
        <v>0</v>
      </c>
      <c r="R334" s="292">
        <f t="shared" si="194"/>
        <v>1500</v>
      </c>
      <c r="S334" s="293"/>
      <c r="T334" s="293"/>
      <c r="U334" s="293"/>
      <c r="V334" s="293"/>
      <c r="W334" s="293"/>
      <c r="X334" s="293"/>
      <c r="Y334" s="293"/>
      <c r="Z334" s="292">
        <f t="shared" si="188"/>
        <v>1500</v>
      </c>
      <c r="AA334" s="293">
        <v>1500</v>
      </c>
      <c r="AB334" s="292">
        <f t="shared" si="189"/>
        <v>0</v>
      </c>
      <c r="AC334" s="292">
        <f t="shared" si="195"/>
        <v>1500</v>
      </c>
      <c r="AD334" s="293"/>
      <c r="AE334" s="293"/>
      <c r="AF334" s="293"/>
      <c r="AG334" s="293"/>
      <c r="AH334" s="293"/>
      <c r="AI334" s="293"/>
      <c r="AJ334" s="293"/>
      <c r="AK334" s="292">
        <f t="shared" si="190"/>
        <v>1500</v>
      </c>
      <c r="AL334" s="293">
        <v>1500</v>
      </c>
      <c r="AM334" s="292">
        <f t="shared" si="191"/>
        <v>0</v>
      </c>
      <c r="AN334" s="292">
        <f t="shared" si="196"/>
        <v>1500</v>
      </c>
      <c r="AO334" s="293"/>
      <c r="AP334" s="293">
        <v>1500</v>
      </c>
      <c r="AQ334" s="293"/>
      <c r="AR334" s="293"/>
      <c r="AS334" s="293"/>
      <c r="AT334" s="293"/>
      <c r="AU334" s="293"/>
      <c r="AV334" s="292">
        <f t="shared" si="192"/>
        <v>3000</v>
      </c>
      <c r="AW334" s="293">
        <v>3000</v>
      </c>
      <c r="AX334" s="292">
        <f t="shared" si="193"/>
        <v>0</v>
      </c>
      <c r="AY334" s="137" t="str">
        <f t="shared" si="183"/>
        <v>*</v>
      </c>
      <c r="BA334" s="143" t="str">
        <f t="shared" si="184"/>
        <v/>
      </c>
    </row>
    <row r="335" spans="1:53" ht="12">
      <c r="A335" s="288">
        <v>332</v>
      </c>
      <c r="B335" s="289" t="s">
        <v>1282</v>
      </c>
      <c r="C335" s="290" t="s">
        <v>23</v>
      </c>
      <c r="D335" s="290" t="s">
        <v>12</v>
      </c>
      <c r="E335" s="291">
        <v>35</v>
      </c>
      <c r="F335" s="292">
        <v>1781.65</v>
      </c>
      <c r="G335" s="292">
        <f t="shared" si="185"/>
        <v>105</v>
      </c>
      <c r="H335" s="293"/>
      <c r="I335" s="293"/>
      <c r="J335" s="293"/>
      <c r="K335" s="293"/>
      <c r="L335" s="293"/>
      <c r="M335" s="293"/>
      <c r="N335" s="293"/>
      <c r="O335" s="292">
        <f t="shared" si="186"/>
        <v>105</v>
      </c>
      <c r="P335" s="293"/>
      <c r="Q335" s="292">
        <f t="shared" si="187"/>
        <v>1886.65</v>
      </c>
      <c r="R335" s="292">
        <f t="shared" si="194"/>
        <v>105</v>
      </c>
      <c r="S335" s="293"/>
      <c r="T335" s="293"/>
      <c r="U335" s="293"/>
      <c r="V335" s="293"/>
      <c r="W335" s="293"/>
      <c r="X335" s="293"/>
      <c r="Y335" s="293"/>
      <c r="Z335" s="292">
        <f t="shared" si="188"/>
        <v>105</v>
      </c>
      <c r="AA335" s="293"/>
      <c r="AB335" s="292">
        <f t="shared" si="189"/>
        <v>1991.65</v>
      </c>
      <c r="AC335" s="292">
        <f t="shared" si="195"/>
        <v>105</v>
      </c>
      <c r="AD335" s="293"/>
      <c r="AE335" s="293"/>
      <c r="AF335" s="293"/>
      <c r="AG335" s="293"/>
      <c r="AH335" s="293"/>
      <c r="AI335" s="293"/>
      <c r="AJ335" s="293"/>
      <c r="AK335" s="292">
        <f t="shared" si="190"/>
        <v>105</v>
      </c>
      <c r="AL335" s="293"/>
      <c r="AM335" s="292">
        <f t="shared" si="191"/>
        <v>2096.65</v>
      </c>
      <c r="AN335" s="292">
        <f t="shared" si="196"/>
        <v>105</v>
      </c>
      <c r="AO335" s="293"/>
      <c r="AP335" s="293"/>
      <c r="AQ335" s="293"/>
      <c r="AR335" s="293"/>
      <c r="AS335" s="293"/>
      <c r="AT335" s="293"/>
      <c r="AU335" s="293"/>
      <c r="AV335" s="292">
        <f t="shared" si="192"/>
        <v>105</v>
      </c>
      <c r="AW335" s="293"/>
      <c r="AX335" s="292">
        <f t="shared" si="193"/>
        <v>2201.65</v>
      </c>
      <c r="AY335" s="137" t="str">
        <f t="shared" si="183"/>
        <v/>
      </c>
      <c r="BA335" s="143" t="str">
        <f t="shared" si="184"/>
        <v/>
      </c>
    </row>
    <row r="336" spans="1:53" ht="12">
      <c r="A336" s="288">
        <v>333</v>
      </c>
      <c r="B336" s="289" t="s">
        <v>590</v>
      </c>
      <c r="C336" s="290" t="s">
        <v>14</v>
      </c>
      <c r="D336" s="290" t="s">
        <v>12</v>
      </c>
      <c r="E336" s="291">
        <v>65</v>
      </c>
      <c r="F336" s="292">
        <v>50</v>
      </c>
      <c r="G336" s="292">
        <f t="shared" si="185"/>
        <v>195</v>
      </c>
      <c r="H336" s="293">
        <v>50</v>
      </c>
      <c r="I336" s="293"/>
      <c r="J336" s="293"/>
      <c r="K336" s="293"/>
      <c r="L336" s="293"/>
      <c r="M336" s="293"/>
      <c r="N336" s="293"/>
      <c r="O336" s="292">
        <f t="shared" si="186"/>
        <v>245</v>
      </c>
      <c r="P336" s="293">
        <v>345</v>
      </c>
      <c r="Q336" s="292">
        <f t="shared" si="187"/>
        <v>-50</v>
      </c>
      <c r="R336" s="292">
        <f t="shared" si="194"/>
        <v>195</v>
      </c>
      <c r="S336" s="293"/>
      <c r="T336" s="293"/>
      <c r="U336" s="293">
        <v>44</v>
      </c>
      <c r="V336" s="293"/>
      <c r="W336" s="293">
        <v>100</v>
      </c>
      <c r="X336" s="293"/>
      <c r="Y336" s="293"/>
      <c r="Z336" s="292">
        <f t="shared" si="188"/>
        <v>339</v>
      </c>
      <c r="AA336" s="293">
        <v>289</v>
      </c>
      <c r="AB336" s="292">
        <f t="shared" si="189"/>
        <v>0</v>
      </c>
      <c r="AC336" s="292">
        <f t="shared" si="195"/>
        <v>195</v>
      </c>
      <c r="AD336" s="293"/>
      <c r="AE336" s="293"/>
      <c r="AF336" s="293"/>
      <c r="AG336" s="293"/>
      <c r="AH336" s="293"/>
      <c r="AI336" s="293"/>
      <c r="AJ336" s="293"/>
      <c r="AK336" s="292">
        <f t="shared" si="190"/>
        <v>195</v>
      </c>
      <c r="AL336" s="293">
        <v>195</v>
      </c>
      <c r="AM336" s="292">
        <f t="shared" si="191"/>
        <v>0</v>
      </c>
      <c r="AN336" s="292">
        <f t="shared" si="196"/>
        <v>195</v>
      </c>
      <c r="AO336" s="293"/>
      <c r="AP336" s="293"/>
      <c r="AQ336" s="293"/>
      <c r="AR336" s="293"/>
      <c r="AS336" s="293"/>
      <c r="AT336" s="293"/>
      <c r="AU336" s="293"/>
      <c r="AV336" s="292">
        <f t="shared" si="192"/>
        <v>195</v>
      </c>
      <c r="AW336" s="293">
        <v>195</v>
      </c>
      <c r="AX336" s="292">
        <f t="shared" si="193"/>
        <v>0</v>
      </c>
      <c r="AY336" s="137" t="str">
        <f t="shared" si="183"/>
        <v>*</v>
      </c>
      <c r="BA336" s="143" t="str">
        <f t="shared" si="184"/>
        <v/>
      </c>
    </row>
    <row r="337" spans="1:53" ht="12">
      <c r="A337" s="288">
        <v>334</v>
      </c>
      <c r="B337" s="289" t="s">
        <v>1969</v>
      </c>
      <c r="C337" s="290" t="s">
        <v>14</v>
      </c>
      <c r="D337" s="290" t="s">
        <v>1992</v>
      </c>
      <c r="E337" s="291">
        <v>100</v>
      </c>
      <c r="F337" s="292"/>
      <c r="G337" s="292">
        <v>250</v>
      </c>
      <c r="H337" s="293"/>
      <c r="I337" s="293">
        <v>200</v>
      </c>
      <c r="J337" s="293"/>
      <c r="K337" s="293"/>
      <c r="L337" s="293"/>
      <c r="M337" s="293"/>
      <c r="N337" s="293"/>
      <c r="O337" s="292">
        <f t="shared" si="186"/>
        <v>450</v>
      </c>
      <c r="P337" s="293">
        <v>550</v>
      </c>
      <c r="Q337" s="292">
        <f t="shared" si="187"/>
        <v>-100</v>
      </c>
      <c r="R337" s="292">
        <f t="shared" si="194"/>
        <v>300</v>
      </c>
      <c r="S337" s="293"/>
      <c r="T337" s="293">
        <v>300</v>
      </c>
      <c r="U337" s="293"/>
      <c r="V337" s="293"/>
      <c r="W337" s="293">
        <v>100</v>
      </c>
      <c r="X337" s="293"/>
      <c r="Y337" s="293"/>
      <c r="Z337" s="292">
        <f t="shared" si="188"/>
        <v>700</v>
      </c>
      <c r="AA337" s="293">
        <v>600</v>
      </c>
      <c r="AB337" s="292">
        <f t="shared" si="189"/>
        <v>0</v>
      </c>
      <c r="AC337" s="292">
        <f t="shared" si="195"/>
        <v>300</v>
      </c>
      <c r="AD337" s="293"/>
      <c r="AE337" s="293"/>
      <c r="AF337" s="293"/>
      <c r="AG337" s="293"/>
      <c r="AH337" s="293"/>
      <c r="AI337" s="293"/>
      <c r="AJ337" s="293"/>
      <c r="AK337" s="292">
        <f t="shared" si="190"/>
        <v>300</v>
      </c>
      <c r="AL337" s="293"/>
      <c r="AM337" s="292">
        <f t="shared" si="191"/>
        <v>300</v>
      </c>
      <c r="AN337" s="292">
        <f t="shared" si="196"/>
        <v>300</v>
      </c>
      <c r="AO337" s="293"/>
      <c r="AP337" s="293">
        <v>100</v>
      </c>
      <c r="AQ337" s="293"/>
      <c r="AR337" s="293"/>
      <c r="AS337" s="293"/>
      <c r="AT337" s="293"/>
      <c r="AU337" s="293"/>
      <c r="AV337" s="292">
        <f t="shared" si="192"/>
        <v>400</v>
      </c>
      <c r="AW337" s="293">
        <v>600</v>
      </c>
      <c r="AX337" s="292">
        <f t="shared" si="193"/>
        <v>100</v>
      </c>
      <c r="AY337" s="137" t="str">
        <f t="shared" si="183"/>
        <v/>
      </c>
      <c r="BA337" s="143" t="str">
        <f t="shared" si="184"/>
        <v/>
      </c>
    </row>
    <row r="338" spans="1:53" ht="12">
      <c r="A338" s="288">
        <v>335</v>
      </c>
      <c r="B338" s="294" t="s">
        <v>1018</v>
      </c>
      <c r="C338" s="290" t="s">
        <v>10</v>
      </c>
      <c r="D338" s="290" t="s">
        <v>12</v>
      </c>
      <c r="E338" s="295">
        <v>35</v>
      </c>
      <c r="F338" s="292">
        <v>315</v>
      </c>
      <c r="G338" s="292">
        <f>E338*3</f>
        <v>105</v>
      </c>
      <c r="H338" s="293"/>
      <c r="I338" s="293"/>
      <c r="J338" s="293"/>
      <c r="K338" s="293"/>
      <c r="L338" s="293"/>
      <c r="M338" s="293"/>
      <c r="N338" s="293"/>
      <c r="O338" s="292">
        <f t="shared" si="186"/>
        <v>105</v>
      </c>
      <c r="P338" s="293">
        <v>315</v>
      </c>
      <c r="Q338" s="292">
        <f t="shared" si="187"/>
        <v>105</v>
      </c>
      <c r="R338" s="292">
        <f t="shared" si="194"/>
        <v>105</v>
      </c>
      <c r="S338" s="293"/>
      <c r="T338" s="293"/>
      <c r="U338" s="293"/>
      <c r="V338" s="293"/>
      <c r="W338" s="293"/>
      <c r="X338" s="293"/>
      <c r="Y338" s="293"/>
      <c r="Z338" s="292">
        <f t="shared" si="188"/>
        <v>105</v>
      </c>
      <c r="AA338" s="293"/>
      <c r="AB338" s="292">
        <f t="shared" si="189"/>
        <v>210</v>
      </c>
      <c r="AC338" s="292">
        <f t="shared" si="195"/>
        <v>105</v>
      </c>
      <c r="AD338" s="293"/>
      <c r="AE338" s="293">
        <v>200</v>
      </c>
      <c r="AF338" s="293"/>
      <c r="AG338" s="293"/>
      <c r="AH338" s="293"/>
      <c r="AI338" s="293"/>
      <c r="AJ338" s="293"/>
      <c r="AK338" s="292">
        <f t="shared" si="190"/>
        <v>305</v>
      </c>
      <c r="AL338" s="293"/>
      <c r="AM338" s="292">
        <f t="shared" si="191"/>
        <v>515</v>
      </c>
      <c r="AN338" s="292">
        <f t="shared" si="196"/>
        <v>105</v>
      </c>
      <c r="AO338" s="293"/>
      <c r="AP338" s="293"/>
      <c r="AQ338" s="293"/>
      <c r="AR338" s="293"/>
      <c r="AS338" s="293"/>
      <c r="AT338" s="293"/>
      <c r="AU338" s="293"/>
      <c r="AV338" s="292">
        <f t="shared" si="192"/>
        <v>105</v>
      </c>
      <c r="AW338" s="293"/>
      <c r="AX338" s="292">
        <f t="shared" si="193"/>
        <v>620</v>
      </c>
      <c r="AY338" s="137" t="str">
        <f t="shared" si="183"/>
        <v/>
      </c>
      <c r="BA338" s="143" t="str">
        <f t="shared" si="184"/>
        <v/>
      </c>
    </row>
    <row r="339" spans="1:53" ht="12">
      <c r="A339" s="288">
        <v>336</v>
      </c>
      <c r="B339" s="294" t="s">
        <v>2022</v>
      </c>
      <c r="C339" s="290" t="s">
        <v>14</v>
      </c>
      <c r="D339" s="290"/>
      <c r="E339" s="295">
        <v>150</v>
      </c>
      <c r="F339" s="292">
        <v>1000</v>
      </c>
      <c r="G339" s="292">
        <f>E339*3</f>
        <v>450</v>
      </c>
      <c r="H339" s="293"/>
      <c r="I339" s="293">
        <v>100</v>
      </c>
      <c r="J339" s="293"/>
      <c r="K339" s="293"/>
      <c r="L339" s="293"/>
      <c r="M339" s="293"/>
      <c r="N339" s="293"/>
      <c r="O339" s="292">
        <f t="shared" si="186"/>
        <v>550</v>
      </c>
      <c r="P339" s="293">
        <v>1600</v>
      </c>
      <c r="Q339" s="292">
        <f t="shared" si="187"/>
        <v>-50</v>
      </c>
      <c r="R339" s="292">
        <f t="shared" si="194"/>
        <v>450</v>
      </c>
      <c r="S339" s="293"/>
      <c r="T339" s="293">
        <v>100</v>
      </c>
      <c r="U339" s="293"/>
      <c r="V339" s="293"/>
      <c r="W339" s="293"/>
      <c r="X339" s="293"/>
      <c r="Y339" s="293"/>
      <c r="Z339" s="292">
        <f t="shared" si="188"/>
        <v>550</v>
      </c>
      <c r="AA339" s="293">
        <v>525</v>
      </c>
      <c r="AB339" s="292">
        <f t="shared" si="189"/>
        <v>-25</v>
      </c>
      <c r="AC339" s="292">
        <f t="shared" si="195"/>
        <v>450</v>
      </c>
      <c r="AD339" s="293"/>
      <c r="AE339" s="293"/>
      <c r="AF339" s="293"/>
      <c r="AG339" s="293"/>
      <c r="AH339" s="293"/>
      <c r="AI339" s="293"/>
      <c r="AJ339" s="293">
        <v>25</v>
      </c>
      <c r="AK339" s="292">
        <f t="shared" si="190"/>
        <v>475</v>
      </c>
      <c r="AL339" s="293">
        <v>2335</v>
      </c>
      <c r="AM339" s="292">
        <f t="shared" si="191"/>
        <v>-1885</v>
      </c>
      <c r="AN339" s="292">
        <v>175</v>
      </c>
      <c r="AO339" s="293"/>
      <c r="AP339" s="293"/>
      <c r="AQ339" s="293"/>
      <c r="AR339" s="293"/>
      <c r="AS339" s="293"/>
      <c r="AT339" s="293"/>
      <c r="AU339" s="293">
        <v>1710</v>
      </c>
      <c r="AV339" s="292">
        <f t="shared" si="192"/>
        <v>1885</v>
      </c>
      <c r="AW339" s="293"/>
      <c r="AX339" s="292">
        <f t="shared" si="193"/>
        <v>0</v>
      </c>
      <c r="AY339" s="137" t="str">
        <f t="shared" si="183"/>
        <v>*</v>
      </c>
      <c r="BA339" s="143" t="str">
        <f t="shared" si="184"/>
        <v/>
      </c>
    </row>
    <row r="340" spans="1:53" ht="12">
      <c r="A340" s="288">
        <v>337</v>
      </c>
      <c r="B340" s="289" t="s">
        <v>597</v>
      </c>
      <c r="C340" s="290" t="s">
        <v>14</v>
      </c>
      <c r="D340" s="290" t="s">
        <v>12</v>
      </c>
      <c r="E340" s="291">
        <v>85</v>
      </c>
      <c r="F340" s="292">
        <v>0</v>
      </c>
      <c r="G340" s="292">
        <f>E340*3</f>
        <v>255</v>
      </c>
      <c r="H340" s="293"/>
      <c r="I340" s="293">
        <v>100</v>
      </c>
      <c r="J340" s="293">
        <v>63</v>
      </c>
      <c r="K340" s="293"/>
      <c r="L340" s="293"/>
      <c r="M340" s="293"/>
      <c r="N340" s="293"/>
      <c r="O340" s="292">
        <f t="shared" si="186"/>
        <v>418</v>
      </c>
      <c r="P340" s="293">
        <v>163</v>
      </c>
      <c r="Q340" s="292">
        <f t="shared" si="187"/>
        <v>255</v>
      </c>
      <c r="R340" s="292">
        <f t="shared" si="194"/>
        <v>255</v>
      </c>
      <c r="S340" s="293"/>
      <c r="T340" s="293"/>
      <c r="U340" s="293"/>
      <c r="V340" s="293"/>
      <c r="W340" s="293">
        <v>100</v>
      </c>
      <c r="X340" s="293"/>
      <c r="Y340" s="293"/>
      <c r="Z340" s="292">
        <f t="shared" si="188"/>
        <v>355</v>
      </c>
      <c r="AA340" s="293">
        <v>1120</v>
      </c>
      <c r="AB340" s="292">
        <f t="shared" si="189"/>
        <v>-510</v>
      </c>
      <c r="AC340" s="292">
        <f t="shared" si="195"/>
        <v>255</v>
      </c>
      <c r="AD340" s="293"/>
      <c r="AE340" s="293"/>
      <c r="AF340" s="293"/>
      <c r="AG340" s="293"/>
      <c r="AH340" s="293"/>
      <c r="AI340" s="293"/>
      <c r="AJ340" s="293"/>
      <c r="AK340" s="292">
        <f t="shared" si="190"/>
        <v>255</v>
      </c>
      <c r="AL340" s="293"/>
      <c r="AM340" s="292">
        <f t="shared" si="191"/>
        <v>-255</v>
      </c>
      <c r="AN340" s="292">
        <f>$E340*3</f>
        <v>255</v>
      </c>
      <c r="AO340" s="293"/>
      <c r="AP340" s="293"/>
      <c r="AQ340" s="293"/>
      <c r="AR340" s="293"/>
      <c r="AS340" s="293"/>
      <c r="AT340" s="293"/>
      <c r="AU340" s="293"/>
      <c r="AV340" s="292">
        <f t="shared" si="192"/>
        <v>255</v>
      </c>
      <c r="AW340" s="293"/>
      <c r="AX340" s="292">
        <f t="shared" si="193"/>
        <v>0</v>
      </c>
      <c r="AY340" s="137" t="str">
        <f t="shared" si="183"/>
        <v>*</v>
      </c>
      <c r="BA340" s="143" t="str">
        <f t="shared" si="184"/>
        <v/>
      </c>
    </row>
    <row r="341" spans="1:53" ht="12">
      <c r="A341" s="288">
        <v>338</v>
      </c>
      <c r="B341" s="319" t="s">
        <v>600</v>
      </c>
      <c r="C341" s="320" t="s">
        <v>30</v>
      </c>
      <c r="D341" s="321"/>
      <c r="E341" s="319"/>
      <c r="F341" s="322">
        <v>810</v>
      </c>
      <c r="G341" s="322"/>
      <c r="H341" s="300"/>
      <c r="I341" s="300"/>
      <c r="J341" s="300"/>
      <c r="K341" s="300"/>
      <c r="L341" s="300"/>
      <c r="M341" s="300"/>
      <c r="N341" s="300"/>
      <c r="O341" s="299"/>
      <c r="P341" s="300"/>
      <c r="Q341" s="299">
        <f t="shared" si="187"/>
        <v>810</v>
      </c>
      <c r="R341" s="299"/>
      <c r="S341" s="300"/>
      <c r="T341" s="300"/>
      <c r="U341" s="300"/>
      <c r="V341" s="300"/>
      <c r="W341" s="300"/>
      <c r="X341" s="300"/>
      <c r="Y341" s="300"/>
      <c r="Z341" s="299"/>
      <c r="AA341" s="300"/>
      <c r="AB341" s="299">
        <f t="shared" ref="AB341:AB367" si="197">Q341+Z341-AA341</f>
        <v>810</v>
      </c>
      <c r="AC341" s="299"/>
      <c r="AD341" s="300"/>
      <c r="AE341" s="300"/>
      <c r="AF341" s="300"/>
      <c r="AG341" s="300"/>
      <c r="AH341" s="300"/>
      <c r="AI341" s="300"/>
      <c r="AJ341" s="300"/>
      <c r="AK341" s="299"/>
      <c r="AL341" s="300"/>
      <c r="AM341" s="299">
        <f t="shared" ref="AM341:AM367" si="198">AB341+AK341-AL341</f>
        <v>810</v>
      </c>
      <c r="AN341" s="299"/>
      <c r="AO341" s="300"/>
      <c r="AP341" s="300"/>
      <c r="AQ341" s="300"/>
      <c r="AR341" s="300"/>
      <c r="AS341" s="300"/>
      <c r="AT341" s="300"/>
      <c r="AU341" s="300"/>
      <c r="AV341" s="299"/>
      <c r="AW341" s="300"/>
      <c r="AX341" s="299">
        <f t="shared" ref="AX341:AX367" si="199">AM341+AV341-AW341</f>
        <v>810</v>
      </c>
      <c r="AY341" s="137" t="str">
        <f t="shared" si="183"/>
        <v/>
      </c>
      <c r="BA341" s="143" t="str">
        <f t="shared" si="184"/>
        <v/>
      </c>
    </row>
    <row r="342" spans="1:53" ht="12">
      <c r="A342" s="288">
        <v>339</v>
      </c>
      <c r="B342" s="490" t="s">
        <v>1970</v>
      </c>
      <c r="C342" s="290" t="s">
        <v>14</v>
      </c>
      <c r="D342" s="290" t="s">
        <v>1993</v>
      </c>
      <c r="E342" s="291">
        <v>50</v>
      </c>
      <c r="F342" s="292"/>
      <c r="G342" s="292">
        <v>0</v>
      </c>
      <c r="H342" s="293"/>
      <c r="I342" s="293"/>
      <c r="J342" s="293"/>
      <c r="K342" s="293"/>
      <c r="L342" s="293"/>
      <c r="M342" s="293"/>
      <c r="N342" s="293"/>
      <c r="O342" s="292">
        <f t="shared" ref="O342:O367" si="200">SUM(G342:N342)</f>
        <v>0</v>
      </c>
      <c r="P342" s="293"/>
      <c r="Q342" s="292">
        <f t="shared" si="187"/>
        <v>0</v>
      </c>
      <c r="R342" s="292">
        <v>0</v>
      </c>
      <c r="S342" s="293"/>
      <c r="T342" s="293"/>
      <c r="U342" s="293"/>
      <c r="V342" s="293"/>
      <c r="W342" s="293"/>
      <c r="X342" s="293"/>
      <c r="Y342" s="293"/>
      <c r="Z342" s="292">
        <f t="shared" ref="Z342:Z367" si="201">SUM(R342:Y342)</f>
        <v>0</v>
      </c>
      <c r="AA342" s="293"/>
      <c r="AB342" s="292">
        <f t="shared" si="197"/>
        <v>0</v>
      </c>
      <c r="AC342" s="292">
        <v>80</v>
      </c>
      <c r="AD342" s="293"/>
      <c r="AE342" s="293"/>
      <c r="AF342" s="293"/>
      <c r="AG342" s="293"/>
      <c r="AH342" s="293"/>
      <c r="AI342" s="293"/>
      <c r="AJ342" s="293"/>
      <c r="AK342" s="292">
        <f t="shared" ref="AK342:AK367" si="202">SUM(AC342:AJ342)</f>
        <v>80</v>
      </c>
      <c r="AL342" s="293">
        <v>310</v>
      </c>
      <c r="AM342" s="292">
        <f t="shared" si="198"/>
        <v>-230</v>
      </c>
      <c r="AN342" s="292">
        <f t="shared" ref="AN342:AN367" si="203">$E342*3</f>
        <v>150</v>
      </c>
      <c r="AO342" s="293"/>
      <c r="AP342" s="293"/>
      <c r="AQ342" s="293"/>
      <c r="AR342" s="293"/>
      <c r="AS342" s="293"/>
      <c r="AT342" s="293"/>
      <c r="AU342" s="293"/>
      <c r="AV342" s="292">
        <f t="shared" ref="AV342:AV367" si="204">SUM(AN342:AU342)</f>
        <v>150</v>
      </c>
      <c r="AW342" s="293"/>
      <c r="AX342" s="292">
        <f t="shared" si="199"/>
        <v>-80</v>
      </c>
      <c r="AY342" s="137" t="str">
        <f t="shared" si="183"/>
        <v/>
      </c>
      <c r="BA342" s="143" t="str">
        <f t="shared" si="184"/>
        <v>!!!</v>
      </c>
    </row>
    <row r="343" spans="1:53" ht="12">
      <c r="A343" s="288">
        <v>340</v>
      </c>
      <c r="B343" s="306" t="s">
        <v>1605</v>
      </c>
      <c r="C343" s="290" t="s">
        <v>14</v>
      </c>
      <c r="D343" s="307" t="s">
        <v>602</v>
      </c>
      <c r="E343" s="309">
        <v>50</v>
      </c>
      <c r="F343" s="292">
        <v>-100</v>
      </c>
      <c r="G343" s="292">
        <f t="shared" ref="G343:G359" si="205">E343*3</f>
        <v>150</v>
      </c>
      <c r="H343" s="293"/>
      <c r="I343" s="293"/>
      <c r="J343" s="293"/>
      <c r="K343" s="293"/>
      <c r="L343" s="293"/>
      <c r="M343" s="293"/>
      <c r="N343" s="293"/>
      <c r="O343" s="292">
        <f t="shared" si="200"/>
        <v>150</v>
      </c>
      <c r="P343" s="293">
        <v>600</v>
      </c>
      <c r="Q343" s="292">
        <f t="shared" si="187"/>
        <v>-550</v>
      </c>
      <c r="R343" s="292">
        <f t="shared" ref="R343:R367" si="206">E343*3</f>
        <v>150</v>
      </c>
      <c r="S343" s="293"/>
      <c r="T343" s="293"/>
      <c r="U343" s="293"/>
      <c r="V343" s="293"/>
      <c r="W343" s="293">
        <v>100</v>
      </c>
      <c r="X343" s="293"/>
      <c r="Y343" s="293"/>
      <c r="Z343" s="292">
        <f t="shared" si="201"/>
        <v>250</v>
      </c>
      <c r="AA343" s="293"/>
      <c r="AB343" s="292">
        <f t="shared" si="197"/>
        <v>-300</v>
      </c>
      <c r="AC343" s="292">
        <f t="shared" ref="AC343:AC367" si="207">$E343*3</f>
        <v>150</v>
      </c>
      <c r="AD343" s="293"/>
      <c r="AE343" s="293"/>
      <c r="AF343" s="293"/>
      <c r="AG343" s="293"/>
      <c r="AH343" s="293"/>
      <c r="AI343" s="293"/>
      <c r="AJ343" s="293"/>
      <c r="AK343" s="292">
        <f t="shared" si="202"/>
        <v>150</v>
      </c>
      <c r="AL343" s="293"/>
      <c r="AM343" s="292">
        <f t="shared" si="198"/>
        <v>-150</v>
      </c>
      <c r="AN343" s="292">
        <f t="shared" si="203"/>
        <v>150</v>
      </c>
      <c r="AO343" s="293"/>
      <c r="AP343" s="293"/>
      <c r="AQ343" s="293"/>
      <c r="AR343" s="293"/>
      <c r="AS343" s="293"/>
      <c r="AT343" s="293"/>
      <c r="AU343" s="293"/>
      <c r="AV343" s="292">
        <f t="shared" si="204"/>
        <v>150</v>
      </c>
      <c r="AW343" s="293"/>
      <c r="AX343" s="292">
        <f t="shared" si="199"/>
        <v>0</v>
      </c>
      <c r="AY343" s="137" t="str">
        <f t="shared" si="183"/>
        <v>*</v>
      </c>
      <c r="BA343" s="143" t="str">
        <f t="shared" si="184"/>
        <v/>
      </c>
    </row>
    <row r="344" spans="1:53" ht="12">
      <c r="A344" s="288">
        <v>341</v>
      </c>
      <c r="B344" s="289" t="s">
        <v>603</v>
      </c>
      <c r="C344" s="290" t="s">
        <v>23</v>
      </c>
      <c r="D344" s="290" t="s">
        <v>12</v>
      </c>
      <c r="E344" s="291">
        <v>70</v>
      </c>
      <c r="F344" s="292">
        <v>0</v>
      </c>
      <c r="G344" s="292">
        <f t="shared" si="205"/>
        <v>210</v>
      </c>
      <c r="H344" s="293"/>
      <c r="I344" s="293"/>
      <c r="J344" s="293"/>
      <c r="K344" s="293"/>
      <c r="L344" s="293"/>
      <c r="M344" s="293"/>
      <c r="N344" s="293"/>
      <c r="O344" s="292">
        <f t="shared" si="200"/>
        <v>210</v>
      </c>
      <c r="P344" s="293">
        <v>840</v>
      </c>
      <c r="Q344" s="292">
        <f t="shared" si="187"/>
        <v>-630</v>
      </c>
      <c r="R344" s="292">
        <f t="shared" si="206"/>
        <v>210</v>
      </c>
      <c r="S344" s="293"/>
      <c r="T344" s="293"/>
      <c r="U344" s="293"/>
      <c r="V344" s="293"/>
      <c r="W344" s="293"/>
      <c r="X344" s="293"/>
      <c r="Y344" s="293"/>
      <c r="Z344" s="292">
        <f t="shared" si="201"/>
        <v>210</v>
      </c>
      <c r="AA344" s="293"/>
      <c r="AB344" s="292">
        <f t="shared" si="197"/>
        <v>-420</v>
      </c>
      <c r="AC344" s="292">
        <f t="shared" si="207"/>
        <v>210</v>
      </c>
      <c r="AD344" s="293"/>
      <c r="AE344" s="293"/>
      <c r="AF344" s="293"/>
      <c r="AG344" s="293"/>
      <c r="AH344" s="293"/>
      <c r="AI344" s="293"/>
      <c r="AJ344" s="293"/>
      <c r="AK344" s="292">
        <f t="shared" si="202"/>
        <v>210</v>
      </c>
      <c r="AL344" s="293"/>
      <c r="AM344" s="292">
        <f t="shared" si="198"/>
        <v>-210</v>
      </c>
      <c r="AN344" s="292">
        <f t="shared" si="203"/>
        <v>210</v>
      </c>
      <c r="AO344" s="293"/>
      <c r="AP344" s="293"/>
      <c r="AQ344" s="293"/>
      <c r="AR344" s="293"/>
      <c r="AS344" s="293"/>
      <c r="AT344" s="293"/>
      <c r="AU344" s="293"/>
      <c r="AV344" s="292">
        <f t="shared" si="204"/>
        <v>210</v>
      </c>
      <c r="AW344" s="293"/>
      <c r="AX344" s="292">
        <f t="shared" si="199"/>
        <v>0</v>
      </c>
      <c r="AY344" s="137" t="str">
        <f t="shared" si="183"/>
        <v>*</v>
      </c>
      <c r="BA344" s="143" t="str">
        <f t="shared" si="184"/>
        <v/>
      </c>
    </row>
    <row r="345" spans="1:53" ht="12">
      <c r="A345" s="288">
        <v>342</v>
      </c>
      <c r="B345" s="289" t="s">
        <v>852</v>
      </c>
      <c r="C345" s="290" t="s">
        <v>23</v>
      </c>
      <c r="D345" s="290" t="s">
        <v>851</v>
      </c>
      <c r="E345" s="291">
        <v>90</v>
      </c>
      <c r="F345" s="292">
        <v>0</v>
      </c>
      <c r="G345" s="292">
        <f t="shared" si="205"/>
        <v>270</v>
      </c>
      <c r="H345" s="293"/>
      <c r="I345" s="293"/>
      <c r="J345" s="293"/>
      <c r="K345" s="293"/>
      <c r="L345" s="293"/>
      <c r="M345" s="293"/>
      <c r="N345" s="293"/>
      <c r="O345" s="292">
        <f t="shared" si="200"/>
        <v>270</v>
      </c>
      <c r="P345" s="293"/>
      <c r="Q345" s="292">
        <f t="shared" si="187"/>
        <v>270</v>
      </c>
      <c r="R345" s="292">
        <f t="shared" si="206"/>
        <v>270</v>
      </c>
      <c r="S345" s="293"/>
      <c r="T345" s="293"/>
      <c r="U345" s="293"/>
      <c r="V345" s="293"/>
      <c r="W345" s="293"/>
      <c r="X345" s="293"/>
      <c r="Y345" s="293"/>
      <c r="Z345" s="292">
        <f t="shared" si="201"/>
        <v>270</v>
      </c>
      <c r="AA345" s="293"/>
      <c r="AB345" s="292">
        <f t="shared" si="197"/>
        <v>540</v>
      </c>
      <c r="AC345" s="292">
        <f t="shared" si="207"/>
        <v>270</v>
      </c>
      <c r="AD345" s="293"/>
      <c r="AE345" s="293"/>
      <c r="AF345" s="293"/>
      <c r="AG345" s="293"/>
      <c r="AH345" s="293"/>
      <c r="AI345" s="293"/>
      <c r="AJ345" s="293"/>
      <c r="AK345" s="292">
        <f t="shared" si="202"/>
        <v>270</v>
      </c>
      <c r="AL345" s="293">
        <v>1080</v>
      </c>
      <c r="AM345" s="292">
        <f t="shared" si="198"/>
        <v>-270</v>
      </c>
      <c r="AN345" s="292">
        <f t="shared" si="203"/>
        <v>270</v>
      </c>
      <c r="AO345" s="293"/>
      <c r="AP345" s="293"/>
      <c r="AQ345" s="293"/>
      <c r="AR345" s="293"/>
      <c r="AS345" s="293"/>
      <c r="AT345" s="293"/>
      <c r="AU345" s="293"/>
      <c r="AV345" s="292">
        <f t="shared" si="204"/>
        <v>270</v>
      </c>
      <c r="AW345" s="293"/>
      <c r="AX345" s="292">
        <f t="shared" si="199"/>
        <v>0</v>
      </c>
      <c r="AY345" s="137" t="str">
        <f t="shared" si="183"/>
        <v>*</v>
      </c>
      <c r="BA345" s="143" t="str">
        <f t="shared" si="184"/>
        <v/>
      </c>
    </row>
    <row r="346" spans="1:53" ht="12">
      <c r="A346" s="288">
        <v>343</v>
      </c>
      <c r="B346" s="289" t="s">
        <v>605</v>
      </c>
      <c r="C346" s="290" t="s">
        <v>23</v>
      </c>
      <c r="D346" s="290" t="s">
        <v>607</v>
      </c>
      <c r="E346" s="291">
        <v>40</v>
      </c>
      <c r="F346" s="292">
        <v>0</v>
      </c>
      <c r="G346" s="292">
        <f t="shared" si="205"/>
        <v>120</v>
      </c>
      <c r="H346" s="293"/>
      <c r="I346" s="293"/>
      <c r="J346" s="293"/>
      <c r="K346" s="293"/>
      <c r="L346" s="293"/>
      <c r="M346" s="293"/>
      <c r="N346" s="293"/>
      <c r="O346" s="292">
        <f t="shared" si="200"/>
        <v>120</v>
      </c>
      <c r="P346" s="293">
        <v>480</v>
      </c>
      <c r="Q346" s="292">
        <f t="shared" si="187"/>
        <v>-360</v>
      </c>
      <c r="R346" s="292">
        <f t="shared" si="206"/>
        <v>120</v>
      </c>
      <c r="S346" s="293"/>
      <c r="T346" s="293"/>
      <c r="U346" s="293"/>
      <c r="V346" s="293"/>
      <c r="W346" s="293"/>
      <c r="X346" s="293"/>
      <c r="Y346" s="293"/>
      <c r="Z346" s="292">
        <f t="shared" si="201"/>
        <v>120</v>
      </c>
      <c r="AA346" s="293"/>
      <c r="AB346" s="292">
        <f t="shared" si="197"/>
        <v>-240</v>
      </c>
      <c r="AC346" s="292">
        <f t="shared" si="207"/>
        <v>120</v>
      </c>
      <c r="AD346" s="293"/>
      <c r="AE346" s="293"/>
      <c r="AF346" s="293"/>
      <c r="AG346" s="293"/>
      <c r="AH346" s="293"/>
      <c r="AI346" s="293"/>
      <c r="AJ346" s="293"/>
      <c r="AK346" s="292">
        <f t="shared" si="202"/>
        <v>120</v>
      </c>
      <c r="AL346" s="293"/>
      <c r="AM346" s="292">
        <f t="shared" si="198"/>
        <v>-120</v>
      </c>
      <c r="AN346" s="292">
        <f t="shared" si="203"/>
        <v>120</v>
      </c>
      <c r="AO346" s="293"/>
      <c r="AP346" s="293">
        <v>100</v>
      </c>
      <c r="AQ346" s="293"/>
      <c r="AR346" s="293"/>
      <c r="AS346" s="293"/>
      <c r="AT346" s="293"/>
      <c r="AU346" s="293"/>
      <c r="AV346" s="292">
        <f t="shared" si="204"/>
        <v>220</v>
      </c>
      <c r="AW346" s="293">
        <v>100</v>
      </c>
      <c r="AX346" s="292">
        <f t="shared" si="199"/>
        <v>0</v>
      </c>
      <c r="BA346" s="143" t="str">
        <f t="shared" si="184"/>
        <v/>
      </c>
    </row>
    <row r="347" spans="1:53" ht="12">
      <c r="A347" s="288">
        <v>344</v>
      </c>
      <c r="B347" s="289" t="s">
        <v>608</v>
      </c>
      <c r="C347" s="290" t="s">
        <v>23</v>
      </c>
      <c r="D347" s="290" t="s">
        <v>610</v>
      </c>
      <c r="E347" s="291">
        <v>25</v>
      </c>
      <c r="F347" s="292">
        <v>200</v>
      </c>
      <c r="G347" s="292">
        <f t="shared" si="205"/>
        <v>75</v>
      </c>
      <c r="H347" s="293"/>
      <c r="I347" s="293"/>
      <c r="J347" s="293"/>
      <c r="K347" s="293"/>
      <c r="L347" s="293"/>
      <c r="M347" s="293"/>
      <c r="N347" s="293"/>
      <c r="O347" s="292">
        <f t="shared" si="200"/>
        <v>75</v>
      </c>
      <c r="P347" s="293">
        <v>275</v>
      </c>
      <c r="Q347" s="292">
        <f t="shared" si="187"/>
        <v>0</v>
      </c>
      <c r="R347" s="292">
        <f t="shared" si="206"/>
        <v>75</v>
      </c>
      <c r="S347" s="293"/>
      <c r="T347" s="293"/>
      <c r="U347" s="293">
        <v>15</v>
      </c>
      <c r="V347" s="293"/>
      <c r="W347" s="293">
        <v>100</v>
      </c>
      <c r="X347" s="293"/>
      <c r="Y347" s="293"/>
      <c r="Z347" s="292">
        <f t="shared" si="201"/>
        <v>190</v>
      </c>
      <c r="AA347" s="293">
        <v>340</v>
      </c>
      <c r="AB347" s="292">
        <f t="shared" si="197"/>
        <v>-150</v>
      </c>
      <c r="AC347" s="292">
        <f t="shared" si="207"/>
        <v>75</v>
      </c>
      <c r="AD347" s="293"/>
      <c r="AE347" s="293"/>
      <c r="AF347" s="293"/>
      <c r="AG347" s="293"/>
      <c r="AH347" s="293"/>
      <c r="AI347" s="293"/>
      <c r="AJ347" s="293"/>
      <c r="AK347" s="292">
        <f t="shared" si="202"/>
        <v>75</v>
      </c>
      <c r="AL347" s="293"/>
      <c r="AM347" s="292">
        <f t="shared" si="198"/>
        <v>-75</v>
      </c>
      <c r="AN347" s="292">
        <f t="shared" si="203"/>
        <v>75</v>
      </c>
      <c r="AO347" s="293">
        <v>50</v>
      </c>
      <c r="AP347" s="293"/>
      <c r="AQ347" s="293"/>
      <c r="AR347" s="293"/>
      <c r="AS347" s="293"/>
      <c r="AT347" s="293"/>
      <c r="AU347" s="293"/>
      <c r="AV347" s="292">
        <f t="shared" si="204"/>
        <v>125</v>
      </c>
      <c r="AW347" s="293">
        <v>50</v>
      </c>
      <c r="AX347" s="292">
        <f t="shared" si="199"/>
        <v>0</v>
      </c>
      <c r="AY347" s="137" t="str">
        <f t="shared" si="183"/>
        <v>*</v>
      </c>
      <c r="BA347" s="143" t="str">
        <f t="shared" si="184"/>
        <v/>
      </c>
    </row>
    <row r="348" spans="1:53" ht="12">
      <c r="A348" s="288">
        <v>345</v>
      </c>
      <c r="B348" s="289" t="s">
        <v>611</v>
      </c>
      <c r="C348" s="290" t="s">
        <v>23</v>
      </c>
      <c r="D348" s="290" t="s">
        <v>613</v>
      </c>
      <c r="E348" s="291">
        <v>95</v>
      </c>
      <c r="F348" s="292">
        <v>0</v>
      </c>
      <c r="G348" s="292">
        <f t="shared" si="205"/>
        <v>285</v>
      </c>
      <c r="H348" s="293"/>
      <c r="I348" s="293"/>
      <c r="J348" s="293"/>
      <c r="K348" s="293"/>
      <c r="L348" s="293"/>
      <c r="M348" s="293"/>
      <c r="N348" s="293"/>
      <c r="O348" s="292">
        <f t="shared" si="200"/>
        <v>285</v>
      </c>
      <c r="P348" s="293">
        <v>285</v>
      </c>
      <c r="Q348" s="292">
        <f t="shared" si="187"/>
        <v>0</v>
      </c>
      <c r="R348" s="292">
        <f t="shared" si="206"/>
        <v>285</v>
      </c>
      <c r="S348" s="293"/>
      <c r="T348" s="293"/>
      <c r="U348" s="293"/>
      <c r="V348" s="293"/>
      <c r="W348" s="293"/>
      <c r="X348" s="293"/>
      <c r="Y348" s="293"/>
      <c r="Z348" s="292">
        <f t="shared" si="201"/>
        <v>285</v>
      </c>
      <c r="AA348" s="293">
        <v>285</v>
      </c>
      <c r="AB348" s="292">
        <f t="shared" si="197"/>
        <v>0</v>
      </c>
      <c r="AC348" s="292">
        <f t="shared" si="207"/>
        <v>285</v>
      </c>
      <c r="AD348" s="293"/>
      <c r="AE348" s="293"/>
      <c r="AF348" s="293"/>
      <c r="AG348" s="293"/>
      <c r="AH348" s="293"/>
      <c r="AI348" s="293"/>
      <c r="AJ348" s="293"/>
      <c r="AK348" s="292">
        <f t="shared" si="202"/>
        <v>285</v>
      </c>
      <c r="AL348" s="293">
        <v>285</v>
      </c>
      <c r="AM348" s="292">
        <f t="shared" si="198"/>
        <v>0</v>
      </c>
      <c r="AN348" s="292">
        <f t="shared" si="203"/>
        <v>285</v>
      </c>
      <c r="AO348" s="293">
        <v>50</v>
      </c>
      <c r="AP348" s="293">
        <v>200</v>
      </c>
      <c r="AQ348" s="293"/>
      <c r="AR348" s="293"/>
      <c r="AS348" s="293"/>
      <c r="AT348" s="293"/>
      <c r="AU348" s="293"/>
      <c r="AV348" s="292">
        <f t="shared" si="204"/>
        <v>535</v>
      </c>
      <c r="AW348" s="293">
        <v>435</v>
      </c>
      <c r="AX348" s="292">
        <f t="shared" si="199"/>
        <v>100</v>
      </c>
      <c r="AY348" s="137" t="str">
        <f t="shared" si="183"/>
        <v/>
      </c>
      <c r="BA348" s="143" t="str">
        <f t="shared" si="184"/>
        <v/>
      </c>
    </row>
    <row r="349" spans="1:53" ht="12">
      <c r="A349" s="288">
        <v>346</v>
      </c>
      <c r="B349" s="289" t="s">
        <v>614</v>
      </c>
      <c r="C349" s="290" t="s">
        <v>23</v>
      </c>
      <c r="D349" s="290" t="s">
        <v>616</v>
      </c>
      <c r="E349" s="291">
        <v>100</v>
      </c>
      <c r="F349" s="292">
        <v>0</v>
      </c>
      <c r="G349" s="292">
        <f t="shared" si="205"/>
        <v>300</v>
      </c>
      <c r="H349" s="293"/>
      <c r="I349" s="293"/>
      <c r="J349" s="293"/>
      <c r="K349" s="293"/>
      <c r="L349" s="293">
        <v>100</v>
      </c>
      <c r="M349" s="293"/>
      <c r="N349" s="293"/>
      <c r="O349" s="292">
        <f t="shared" si="200"/>
        <v>400</v>
      </c>
      <c r="P349" s="293">
        <v>1300</v>
      </c>
      <c r="Q349" s="292">
        <f t="shared" si="187"/>
        <v>-900</v>
      </c>
      <c r="R349" s="292">
        <f t="shared" si="206"/>
        <v>300</v>
      </c>
      <c r="S349" s="293"/>
      <c r="T349" s="293"/>
      <c r="U349" s="293"/>
      <c r="V349" s="293"/>
      <c r="W349" s="293"/>
      <c r="X349" s="293"/>
      <c r="Y349" s="293"/>
      <c r="Z349" s="292">
        <f t="shared" si="201"/>
        <v>300</v>
      </c>
      <c r="AA349" s="293"/>
      <c r="AB349" s="292">
        <f t="shared" si="197"/>
        <v>-600</v>
      </c>
      <c r="AC349" s="292">
        <f t="shared" si="207"/>
        <v>300</v>
      </c>
      <c r="AD349" s="293"/>
      <c r="AE349" s="293"/>
      <c r="AF349" s="293"/>
      <c r="AG349" s="293"/>
      <c r="AH349" s="293"/>
      <c r="AI349" s="293"/>
      <c r="AJ349" s="293"/>
      <c r="AK349" s="292">
        <f t="shared" si="202"/>
        <v>300</v>
      </c>
      <c r="AL349" s="293"/>
      <c r="AM349" s="292">
        <f t="shared" si="198"/>
        <v>-300</v>
      </c>
      <c r="AN349" s="292">
        <f t="shared" si="203"/>
        <v>300</v>
      </c>
      <c r="AO349" s="293"/>
      <c r="AP349" s="293"/>
      <c r="AQ349" s="293"/>
      <c r="AR349" s="293"/>
      <c r="AS349" s="293"/>
      <c r="AT349" s="293"/>
      <c r="AU349" s="293"/>
      <c r="AV349" s="292">
        <f t="shared" si="204"/>
        <v>300</v>
      </c>
      <c r="AW349" s="293"/>
      <c r="AX349" s="292">
        <f t="shared" si="199"/>
        <v>0</v>
      </c>
      <c r="AY349" s="137" t="str">
        <f t="shared" si="183"/>
        <v>*</v>
      </c>
      <c r="BA349" s="143" t="str">
        <f t="shared" si="184"/>
        <v/>
      </c>
    </row>
    <row r="350" spans="1:53" ht="12">
      <c r="A350" s="288">
        <v>347</v>
      </c>
      <c r="B350" s="289" t="s">
        <v>1566</v>
      </c>
      <c r="C350" s="290" t="s">
        <v>23</v>
      </c>
      <c r="D350" s="290"/>
      <c r="E350" s="291">
        <v>110</v>
      </c>
      <c r="F350" s="292">
        <v>0</v>
      </c>
      <c r="G350" s="292">
        <f t="shared" si="205"/>
        <v>330</v>
      </c>
      <c r="H350" s="293"/>
      <c r="I350" s="293">
        <v>100</v>
      </c>
      <c r="J350" s="293"/>
      <c r="K350" s="293"/>
      <c r="L350" s="293"/>
      <c r="M350" s="293"/>
      <c r="N350" s="293"/>
      <c r="O350" s="292">
        <f t="shared" si="200"/>
        <v>430</v>
      </c>
      <c r="P350" s="293">
        <v>430</v>
      </c>
      <c r="Q350" s="292">
        <f t="shared" si="187"/>
        <v>0</v>
      </c>
      <c r="R350" s="292">
        <f t="shared" si="206"/>
        <v>330</v>
      </c>
      <c r="S350" s="293"/>
      <c r="T350" s="293"/>
      <c r="U350" s="293"/>
      <c r="V350" s="293"/>
      <c r="W350" s="293">
        <v>100</v>
      </c>
      <c r="X350" s="293"/>
      <c r="Y350" s="293"/>
      <c r="Z350" s="292">
        <f t="shared" si="201"/>
        <v>430</v>
      </c>
      <c r="AA350" s="293">
        <v>1090</v>
      </c>
      <c r="AB350" s="292">
        <f t="shared" si="197"/>
        <v>-660</v>
      </c>
      <c r="AC350" s="292">
        <f t="shared" si="207"/>
        <v>330</v>
      </c>
      <c r="AD350" s="293"/>
      <c r="AE350" s="293"/>
      <c r="AF350" s="293"/>
      <c r="AG350" s="293"/>
      <c r="AH350" s="293"/>
      <c r="AI350" s="293"/>
      <c r="AJ350" s="293"/>
      <c r="AK350" s="292">
        <f t="shared" si="202"/>
        <v>330</v>
      </c>
      <c r="AL350" s="293"/>
      <c r="AM350" s="292">
        <f t="shared" si="198"/>
        <v>-330</v>
      </c>
      <c r="AN350" s="292">
        <f t="shared" si="203"/>
        <v>330</v>
      </c>
      <c r="AO350" s="293"/>
      <c r="AP350" s="293"/>
      <c r="AQ350" s="293"/>
      <c r="AR350" s="293"/>
      <c r="AS350" s="293"/>
      <c r="AT350" s="293"/>
      <c r="AU350" s="293"/>
      <c r="AV350" s="292">
        <f t="shared" si="204"/>
        <v>330</v>
      </c>
      <c r="AW350" s="293"/>
      <c r="AX350" s="292">
        <f t="shared" si="199"/>
        <v>0</v>
      </c>
      <c r="AY350" s="137" t="str">
        <f t="shared" si="183"/>
        <v>*</v>
      </c>
      <c r="BA350" s="143" t="str">
        <f t="shared" si="184"/>
        <v/>
      </c>
    </row>
    <row r="351" spans="1:53" ht="12">
      <c r="A351" s="288">
        <v>348</v>
      </c>
      <c r="B351" s="294" t="s">
        <v>617</v>
      </c>
      <c r="C351" s="290" t="s">
        <v>10</v>
      </c>
      <c r="D351" s="290" t="s">
        <v>619</v>
      </c>
      <c r="E351" s="295">
        <v>110</v>
      </c>
      <c r="F351" s="292">
        <v>0</v>
      </c>
      <c r="G351" s="292">
        <f t="shared" si="205"/>
        <v>330</v>
      </c>
      <c r="H351" s="293">
        <v>50</v>
      </c>
      <c r="I351" s="293"/>
      <c r="J351" s="293"/>
      <c r="K351" s="293"/>
      <c r="L351" s="293"/>
      <c r="M351" s="293"/>
      <c r="N351" s="293"/>
      <c r="O351" s="292">
        <f t="shared" si="200"/>
        <v>380</v>
      </c>
      <c r="P351" s="293"/>
      <c r="Q351" s="292">
        <f t="shared" si="187"/>
        <v>380</v>
      </c>
      <c r="R351" s="292">
        <f t="shared" si="206"/>
        <v>330</v>
      </c>
      <c r="S351" s="293"/>
      <c r="T351" s="293"/>
      <c r="U351" s="293">
        <v>35</v>
      </c>
      <c r="V351" s="293"/>
      <c r="W351" s="293">
        <v>100</v>
      </c>
      <c r="X351" s="293"/>
      <c r="Y351" s="293"/>
      <c r="Z351" s="292">
        <f t="shared" si="201"/>
        <v>465</v>
      </c>
      <c r="AA351" s="293">
        <v>1970</v>
      </c>
      <c r="AB351" s="292">
        <f t="shared" si="197"/>
        <v>-1125</v>
      </c>
      <c r="AC351" s="292">
        <f t="shared" si="207"/>
        <v>330</v>
      </c>
      <c r="AD351" s="293"/>
      <c r="AE351" s="293">
        <v>100</v>
      </c>
      <c r="AF351" s="293"/>
      <c r="AG351" s="293"/>
      <c r="AH351" s="293">
        <v>100</v>
      </c>
      <c r="AI351" s="293"/>
      <c r="AJ351" s="293"/>
      <c r="AK351" s="292">
        <f t="shared" si="202"/>
        <v>530</v>
      </c>
      <c r="AL351" s="293"/>
      <c r="AM351" s="292">
        <f t="shared" si="198"/>
        <v>-595</v>
      </c>
      <c r="AN351" s="292">
        <f t="shared" si="203"/>
        <v>330</v>
      </c>
      <c r="AO351" s="293"/>
      <c r="AP351" s="293"/>
      <c r="AQ351" s="293"/>
      <c r="AR351" s="293"/>
      <c r="AS351" s="293"/>
      <c r="AT351" s="293"/>
      <c r="AU351" s="293"/>
      <c r="AV351" s="292">
        <f t="shared" si="204"/>
        <v>330</v>
      </c>
      <c r="AW351" s="293"/>
      <c r="AX351" s="292">
        <f t="shared" si="199"/>
        <v>-265</v>
      </c>
      <c r="AY351" s="137" t="str">
        <f t="shared" si="183"/>
        <v/>
      </c>
      <c r="BA351" s="143" t="str">
        <f t="shared" si="184"/>
        <v/>
      </c>
    </row>
    <row r="352" spans="1:53" ht="12">
      <c r="A352" s="288">
        <v>349</v>
      </c>
      <c r="B352" s="289" t="s">
        <v>620</v>
      </c>
      <c r="C352" s="290" t="s">
        <v>23</v>
      </c>
      <c r="D352" s="290" t="s">
        <v>622</v>
      </c>
      <c r="E352" s="291">
        <v>95</v>
      </c>
      <c r="F352" s="292">
        <v>0</v>
      </c>
      <c r="G352" s="292">
        <f t="shared" si="205"/>
        <v>285</v>
      </c>
      <c r="H352" s="293"/>
      <c r="I352" s="293"/>
      <c r="J352" s="293"/>
      <c r="K352" s="293"/>
      <c r="L352" s="293"/>
      <c r="M352" s="293"/>
      <c r="N352" s="293"/>
      <c r="O352" s="292">
        <f t="shared" si="200"/>
        <v>285</v>
      </c>
      <c r="P352" s="293">
        <v>570</v>
      </c>
      <c r="Q352" s="292">
        <f t="shared" si="187"/>
        <v>-285</v>
      </c>
      <c r="R352" s="292">
        <f t="shared" si="206"/>
        <v>285</v>
      </c>
      <c r="S352" s="293"/>
      <c r="T352" s="293"/>
      <c r="U352" s="293"/>
      <c r="V352" s="293"/>
      <c r="W352" s="293"/>
      <c r="X352" s="293"/>
      <c r="Y352" s="293"/>
      <c r="Z352" s="292">
        <f t="shared" si="201"/>
        <v>285</v>
      </c>
      <c r="AA352" s="293"/>
      <c r="AB352" s="292">
        <f t="shared" si="197"/>
        <v>0</v>
      </c>
      <c r="AC352" s="292">
        <f t="shared" si="207"/>
        <v>285</v>
      </c>
      <c r="AD352" s="293">
        <v>50</v>
      </c>
      <c r="AE352" s="293"/>
      <c r="AF352" s="293"/>
      <c r="AG352" s="293"/>
      <c r="AH352" s="293"/>
      <c r="AI352" s="293"/>
      <c r="AJ352" s="293"/>
      <c r="AK352" s="292">
        <f t="shared" si="202"/>
        <v>335</v>
      </c>
      <c r="AL352" s="293">
        <v>335</v>
      </c>
      <c r="AM352" s="292">
        <f t="shared" si="198"/>
        <v>0</v>
      </c>
      <c r="AN352" s="292">
        <f t="shared" si="203"/>
        <v>285</v>
      </c>
      <c r="AO352" s="293"/>
      <c r="AP352" s="293"/>
      <c r="AQ352" s="293"/>
      <c r="AR352" s="293"/>
      <c r="AS352" s="293"/>
      <c r="AT352" s="293"/>
      <c r="AU352" s="293"/>
      <c r="AV352" s="292">
        <f t="shared" si="204"/>
        <v>285</v>
      </c>
      <c r="AW352" s="293"/>
      <c r="AX352" s="292">
        <f t="shared" si="199"/>
        <v>285</v>
      </c>
      <c r="BA352" s="143" t="str">
        <f t="shared" si="184"/>
        <v/>
      </c>
    </row>
    <row r="353" spans="1:53" ht="12">
      <c r="A353" s="288">
        <v>350</v>
      </c>
      <c r="B353" s="289" t="s">
        <v>2001</v>
      </c>
      <c r="C353" s="290" t="s">
        <v>23</v>
      </c>
      <c r="D353" s="290" t="s">
        <v>895</v>
      </c>
      <c r="E353" s="291"/>
      <c r="F353" s="292">
        <v>1200</v>
      </c>
      <c r="G353" s="292">
        <f t="shared" si="205"/>
        <v>0</v>
      </c>
      <c r="H353" s="293"/>
      <c r="I353" s="293"/>
      <c r="J353" s="293"/>
      <c r="K353" s="293"/>
      <c r="L353" s="293"/>
      <c r="M353" s="293"/>
      <c r="N353" s="293"/>
      <c r="O353" s="292">
        <f t="shared" si="200"/>
        <v>0</v>
      </c>
      <c r="P353" s="293"/>
      <c r="Q353" s="292">
        <f t="shared" si="187"/>
        <v>1200</v>
      </c>
      <c r="R353" s="292">
        <f t="shared" si="206"/>
        <v>0</v>
      </c>
      <c r="S353" s="293"/>
      <c r="T353" s="293"/>
      <c r="U353" s="293"/>
      <c r="V353" s="293"/>
      <c r="W353" s="293"/>
      <c r="X353" s="293"/>
      <c r="Y353" s="293"/>
      <c r="Z353" s="292">
        <f t="shared" si="201"/>
        <v>0</v>
      </c>
      <c r="AA353" s="293"/>
      <c r="AB353" s="292">
        <f t="shared" si="197"/>
        <v>1200</v>
      </c>
      <c r="AC353" s="292">
        <f t="shared" si="207"/>
        <v>0</v>
      </c>
      <c r="AD353" s="293"/>
      <c r="AE353" s="293"/>
      <c r="AF353" s="293"/>
      <c r="AG353" s="293"/>
      <c r="AH353" s="293"/>
      <c r="AI353" s="293"/>
      <c r="AJ353" s="293"/>
      <c r="AK353" s="292">
        <f t="shared" si="202"/>
        <v>0</v>
      </c>
      <c r="AL353" s="293"/>
      <c r="AM353" s="292">
        <f t="shared" si="198"/>
        <v>1200</v>
      </c>
      <c r="AN353" s="292">
        <f t="shared" si="203"/>
        <v>0</v>
      </c>
      <c r="AO353" s="293"/>
      <c r="AP353" s="293"/>
      <c r="AQ353" s="293"/>
      <c r="AR353" s="293"/>
      <c r="AS353" s="293"/>
      <c r="AT353" s="293"/>
      <c r="AU353" s="293"/>
      <c r="AV353" s="292">
        <f t="shared" si="204"/>
        <v>0</v>
      </c>
      <c r="AW353" s="293"/>
      <c r="AX353" s="292">
        <f t="shared" si="199"/>
        <v>1200</v>
      </c>
      <c r="AY353" s="137" t="str">
        <f t="shared" si="183"/>
        <v/>
      </c>
      <c r="BA353" s="143" t="str">
        <f t="shared" si="184"/>
        <v/>
      </c>
    </row>
    <row r="354" spans="1:53" ht="12">
      <c r="A354" s="288">
        <v>351</v>
      </c>
      <c r="B354" s="289" t="s">
        <v>625</v>
      </c>
      <c r="C354" s="290" t="s">
        <v>23</v>
      </c>
      <c r="D354" s="290" t="s">
        <v>627</v>
      </c>
      <c r="E354" s="291">
        <v>100</v>
      </c>
      <c r="F354" s="292">
        <v>0</v>
      </c>
      <c r="G354" s="292">
        <f t="shared" si="205"/>
        <v>300</v>
      </c>
      <c r="H354" s="293"/>
      <c r="I354" s="293"/>
      <c r="J354" s="293"/>
      <c r="K354" s="293"/>
      <c r="L354" s="293"/>
      <c r="M354" s="293"/>
      <c r="N354" s="293"/>
      <c r="O354" s="292">
        <f t="shared" si="200"/>
        <v>300</v>
      </c>
      <c r="P354" s="293">
        <v>1200</v>
      </c>
      <c r="Q354" s="292">
        <f t="shared" si="187"/>
        <v>-900</v>
      </c>
      <c r="R354" s="292">
        <f t="shared" si="206"/>
        <v>300</v>
      </c>
      <c r="S354" s="293"/>
      <c r="T354" s="293"/>
      <c r="U354" s="293"/>
      <c r="V354" s="293"/>
      <c r="W354" s="293"/>
      <c r="X354" s="293"/>
      <c r="Y354" s="293"/>
      <c r="Z354" s="292">
        <f t="shared" si="201"/>
        <v>300</v>
      </c>
      <c r="AA354" s="293">
        <v>100</v>
      </c>
      <c r="AB354" s="292">
        <f t="shared" si="197"/>
        <v>-700</v>
      </c>
      <c r="AC354" s="292">
        <f t="shared" si="207"/>
        <v>300</v>
      </c>
      <c r="AD354" s="293">
        <v>150</v>
      </c>
      <c r="AE354" s="293"/>
      <c r="AF354" s="293"/>
      <c r="AG354" s="293"/>
      <c r="AH354" s="293"/>
      <c r="AI354" s="293"/>
      <c r="AJ354" s="293"/>
      <c r="AK354" s="292">
        <f t="shared" si="202"/>
        <v>450</v>
      </c>
      <c r="AL354" s="293">
        <v>100</v>
      </c>
      <c r="AM354" s="292">
        <f t="shared" si="198"/>
        <v>-350</v>
      </c>
      <c r="AN354" s="292">
        <f t="shared" si="203"/>
        <v>300</v>
      </c>
      <c r="AO354" s="293">
        <v>50</v>
      </c>
      <c r="AP354" s="293"/>
      <c r="AQ354" s="293"/>
      <c r="AR354" s="293"/>
      <c r="AS354" s="293"/>
      <c r="AT354" s="293"/>
      <c r="AU354" s="293"/>
      <c r="AV354" s="292">
        <f t="shared" si="204"/>
        <v>350</v>
      </c>
      <c r="AW354" s="293"/>
      <c r="AX354" s="292">
        <f t="shared" si="199"/>
        <v>0</v>
      </c>
      <c r="AY354" s="137" t="str">
        <f t="shared" si="183"/>
        <v>*</v>
      </c>
      <c r="BA354" s="143" t="str">
        <f t="shared" si="184"/>
        <v/>
      </c>
    </row>
    <row r="355" spans="1:53" ht="12">
      <c r="A355" s="288">
        <v>352</v>
      </c>
      <c r="B355" s="294" t="s">
        <v>629</v>
      </c>
      <c r="C355" s="290" t="s">
        <v>10</v>
      </c>
      <c r="D355" s="290" t="s">
        <v>631</v>
      </c>
      <c r="E355" s="295">
        <v>185</v>
      </c>
      <c r="F355" s="292">
        <v>0</v>
      </c>
      <c r="G355" s="292">
        <f t="shared" si="205"/>
        <v>555</v>
      </c>
      <c r="H355" s="293"/>
      <c r="I355" s="293"/>
      <c r="J355" s="293"/>
      <c r="K355" s="293"/>
      <c r="L355" s="293"/>
      <c r="M355" s="293"/>
      <c r="N355" s="293"/>
      <c r="O355" s="292">
        <f t="shared" si="200"/>
        <v>555</v>
      </c>
      <c r="P355" s="293">
        <v>2220</v>
      </c>
      <c r="Q355" s="292">
        <f t="shared" si="187"/>
        <v>-1665</v>
      </c>
      <c r="R355" s="292">
        <f t="shared" si="206"/>
        <v>555</v>
      </c>
      <c r="S355" s="293"/>
      <c r="T355" s="293"/>
      <c r="U355" s="293"/>
      <c r="V355" s="293"/>
      <c r="W355" s="293"/>
      <c r="X355" s="293"/>
      <c r="Y355" s="293"/>
      <c r="Z355" s="292">
        <f t="shared" si="201"/>
        <v>555</v>
      </c>
      <c r="AA355" s="293"/>
      <c r="AB355" s="292">
        <f t="shared" si="197"/>
        <v>-1110</v>
      </c>
      <c r="AC355" s="292">
        <f t="shared" si="207"/>
        <v>555</v>
      </c>
      <c r="AD355" s="293"/>
      <c r="AE355" s="293"/>
      <c r="AF355" s="293"/>
      <c r="AG355" s="293"/>
      <c r="AH355" s="293"/>
      <c r="AI355" s="293"/>
      <c r="AJ355" s="293"/>
      <c r="AK355" s="292">
        <f t="shared" si="202"/>
        <v>555</v>
      </c>
      <c r="AL355" s="293"/>
      <c r="AM355" s="292">
        <f t="shared" si="198"/>
        <v>-555</v>
      </c>
      <c r="AN355" s="292">
        <f t="shared" si="203"/>
        <v>555</v>
      </c>
      <c r="AO355" s="293"/>
      <c r="AP355" s="293"/>
      <c r="AQ355" s="293"/>
      <c r="AR355" s="293"/>
      <c r="AS355" s="293"/>
      <c r="AT355" s="293"/>
      <c r="AU355" s="293"/>
      <c r="AV355" s="292">
        <f t="shared" si="204"/>
        <v>555</v>
      </c>
      <c r="AW355" s="293"/>
      <c r="AX355" s="292">
        <f t="shared" si="199"/>
        <v>0</v>
      </c>
      <c r="BA355" s="143" t="str">
        <f t="shared" si="184"/>
        <v/>
      </c>
    </row>
    <row r="356" spans="1:53" ht="12">
      <c r="A356" s="288">
        <v>353</v>
      </c>
      <c r="B356" s="289" t="s">
        <v>633</v>
      </c>
      <c r="C356" s="290" t="s">
        <v>14</v>
      </c>
      <c r="D356" s="290" t="s">
        <v>634</v>
      </c>
      <c r="E356" s="291">
        <v>85</v>
      </c>
      <c r="F356" s="292">
        <v>0</v>
      </c>
      <c r="G356" s="292">
        <f t="shared" si="205"/>
        <v>255</v>
      </c>
      <c r="H356" s="293"/>
      <c r="I356" s="293"/>
      <c r="J356" s="293"/>
      <c r="K356" s="293"/>
      <c r="L356" s="293"/>
      <c r="M356" s="293"/>
      <c r="N356" s="293"/>
      <c r="O356" s="292">
        <f t="shared" si="200"/>
        <v>255</v>
      </c>
      <c r="P356" s="293"/>
      <c r="Q356" s="292">
        <f t="shared" si="187"/>
        <v>255</v>
      </c>
      <c r="R356" s="292">
        <f t="shared" si="206"/>
        <v>255</v>
      </c>
      <c r="S356" s="293"/>
      <c r="T356" s="293"/>
      <c r="U356" s="293"/>
      <c r="V356" s="293"/>
      <c r="W356" s="293"/>
      <c r="X356" s="293"/>
      <c r="Y356" s="293"/>
      <c r="Z356" s="292">
        <f t="shared" si="201"/>
        <v>255</v>
      </c>
      <c r="AA356" s="293"/>
      <c r="AB356" s="292">
        <f t="shared" si="197"/>
        <v>510</v>
      </c>
      <c r="AC356" s="292">
        <f t="shared" si="207"/>
        <v>255</v>
      </c>
      <c r="AD356" s="293"/>
      <c r="AE356" s="293"/>
      <c r="AF356" s="293"/>
      <c r="AG356" s="293"/>
      <c r="AH356" s="293"/>
      <c r="AI356" s="293"/>
      <c r="AJ356" s="293"/>
      <c r="AK356" s="292">
        <f t="shared" si="202"/>
        <v>255</v>
      </c>
      <c r="AL356" s="293">
        <v>1020</v>
      </c>
      <c r="AM356" s="292">
        <f t="shared" si="198"/>
        <v>-255</v>
      </c>
      <c r="AN356" s="292">
        <f t="shared" si="203"/>
        <v>255</v>
      </c>
      <c r="AO356" s="293"/>
      <c r="AP356" s="293"/>
      <c r="AQ356" s="293"/>
      <c r="AR356" s="293"/>
      <c r="AS356" s="293"/>
      <c r="AT356" s="293"/>
      <c r="AU356" s="293"/>
      <c r="AV356" s="292">
        <f t="shared" si="204"/>
        <v>255</v>
      </c>
      <c r="AW356" s="293"/>
      <c r="AX356" s="292">
        <f t="shared" si="199"/>
        <v>0</v>
      </c>
      <c r="AY356" s="137" t="str">
        <f t="shared" si="183"/>
        <v>*</v>
      </c>
      <c r="BA356" s="143" t="str">
        <f t="shared" si="184"/>
        <v/>
      </c>
    </row>
    <row r="357" spans="1:53" ht="12">
      <c r="A357" s="288">
        <v>354</v>
      </c>
      <c r="B357" s="294" t="s">
        <v>964</v>
      </c>
      <c r="C357" s="290" t="s">
        <v>23</v>
      </c>
      <c r="D357" s="290" t="s">
        <v>965</v>
      </c>
      <c r="E357" s="291">
        <v>65</v>
      </c>
      <c r="F357" s="292">
        <v>0</v>
      </c>
      <c r="G357" s="292">
        <f t="shared" si="205"/>
        <v>195</v>
      </c>
      <c r="H357" s="293"/>
      <c r="I357" s="293"/>
      <c r="J357" s="293"/>
      <c r="K357" s="293"/>
      <c r="L357" s="293"/>
      <c r="M357" s="293"/>
      <c r="N357" s="293"/>
      <c r="O357" s="292">
        <f t="shared" si="200"/>
        <v>195</v>
      </c>
      <c r="P357" s="293"/>
      <c r="Q357" s="292">
        <f t="shared" si="187"/>
        <v>195</v>
      </c>
      <c r="R357" s="292">
        <f t="shared" si="206"/>
        <v>195</v>
      </c>
      <c r="S357" s="293"/>
      <c r="T357" s="293"/>
      <c r="U357" s="293"/>
      <c r="V357" s="293"/>
      <c r="W357" s="293"/>
      <c r="X357" s="293"/>
      <c r="Y357" s="293"/>
      <c r="Z357" s="292">
        <f t="shared" si="201"/>
        <v>195</v>
      </c>
      <c r="AA357" s="293"/>
      <c r="AB357" s="292">
        <f t="shared" si="197"/>
        <v>390</v>
      </c>
      <c r="AC357" s="292">
        <f t="shared" si="207"/>
        <v>195</v>
      </c>
      <c r="AD357" s="293"/>
      <c r="AE357" s="293"/>
      <c r="AF357" s="293"/>
      <c r="AG357" s="293"/>
      <c r="AH357" s="293"/>
      <c r="AI357" s="293"/>
      <c r="AJ357" s="293"/>
      <c r="AK357" s="292">
        <f t="shared" si="202"/>
        <v>195</v>
      </c>
      <c r="AL357" s="293">
        <v>585</v>
      </c>
      <c r="AM357" s="292">
        <f t="shared" si="198"/>
        <v>0</v>
      </c>
      <c r="AN357" s="292">
        <f t="shared" si="203"/>
        <v>195</v>
      </c>
      <c r="AO357" s="293"/>
      <c r="AP357" s="293"/>
      <c r="AQ357" s="293"/>
      <c r="AR357" s="293"/>
      <c r="AS357" s="293"/>
      <c r="AT357" s="293"/>
      <c r="AU357" s="293"/>
      <c r="AV357" s="292">
        <f t="shared" si="204"/>
        <v>195</v>
      </c>
      <c r="AW357" s="293">
        <v>195</v>
      </c>
      <c r="AX357" s="292">
        <f t="shared" si="199"/>
        <v>0</v>
      </c>
      <c r="AY357" s="137" t="str">
        <f t="shared" si="183"/>
        <v>*</v>
      </c>
      <c r="BA357" s="143" t="str">
        <f t="shared" si="184"/>
        <v/>
      </c>
    </row>
    <row r="358" spans="1:53" ht="12">
      <c r="A358" s="288">
        <v>355</v>
      </c>
      <c r="B358" s="289" t="s">
        <v>635</v>
      </c>
      <c r="C358" s="290" t="s">
        <v>23</v>
      </c>
      <c r="D358" s="290" t="s">
        <v>12</v>
      </c>
      <c r="E358" s="291">
        <v>40</v>
      </c>
      <c r="F358" s="292">
        <v>510</v>
      </c>
      <c r="G358" s="292">
        <f t="shared" si="205"/>
        <v>120</v>
      </c>
      <c r="H358" s="293"/>
      <c r="I358" s="293"/>
      <c r="J358" s="293"/>
      <c r="K358" s="293"/>
      <c r="L358" s="293"/>
      <c r="M358" s="293"/>
      <c r="N358" s="293"/>
      <c r="O358" s="292">
        <f t="shared" si="200"/>
        <v>120</v>
      </c>
      <c r="P358" s="293"/>
      <c r="Q358" s="292">
        <f t="shared" si="187"/>
        <v>630</v>
      </c>
      <c r="R358" s="292">
        <f t="shared" si="206"/>
        <v>120</v>
      </c>
      <c r="S358" s="293"/>
      <c r="T358" s="293"/>
      <c r="U358" s="293"/>
      <c r="V358" s="293"/>
      <c r="W358" s="293"/>
      <c r="X358" s="293"/>
      <c r="Y358" s="293"/>
      <c r="Z358" s="292">
        <f t="shared" si="201"/>
        <v>120</v>
      </c>
      <c r="AA358" s="293">
        <v>850</v>
      </c>
      <c r="AB358" s="292">
        <f t="shared" si="197"/>
        <v>-100</v>
      </c>
      <c r="AC358" s="292">
        <f t="shared" si="207"/>
        <v>120</v>
      </c>
      <c r="AD358" s="293"/>
      <c r="AE358" s="293">
        <v>100</v>
      </c>
      <c r="AF358" s="293"/>
      <c r="AG358" s="293"/>
      <c r="AH358" s="293"/>
      <c r="AI358" s="293"/>
      <c r="AJ358" s="293"/>
      <c r="AK358" s="292">
        <f t="shared" si="202"/>
        <v>220</v>
      </c>
      <c r="AL358" s="293">
        <v>220</v>
      </c>
      <c r="AM358" s="292">
        <f t="shared" si="198"/>
        <v>-100</v>
      </c>
      <c r="AN358" s="292">
        <f t="shared" si="203"/>
        <v>120</v>
      </c>
      <c r="AO358" s="293"/>
      <c r="AP358" s="293">
        <v>100</v>
      </c>
      <c r="AQ358" s="293"/>
      <c r="AR358" s="293"/>
      <c r="AS358" s="293"/>
      <c r="AT358" s="293"/>
      <c r="AU358" s="293"/>
      <c r="AV358" s="292">
        <f t="shared" si="204"/>
        <v>220</v>
      </c>
      <c r="AW358" s="293"/>
      <c r="AX358" s="292">
        <f t="shared" si="199"/>
        <v>120</v>
      </c>
      <c r="AY358" s="137" t="str">
        <f t="shared" si="183"/>
        <v/>
      </c>
      <c r="BA358" s="143" t="str">
        <f t="shared" si="184"/>
        <v/>
      </c>
    </row>
    <row r="359" spans="1:53" ht="12">
      <c r="A359" s="288">
        <v>356</v>
      </c>
      <c r="B359" s="289" t="s">
        <v>639</v>
      </c>
      <c r="C359" s="290" t="s">
        <v>14</v>
      </c>
      <c r="D359" s="290" t="s">
        <v>641</v>
      </c>
      <c r="E359" s="291">
        <v>135</v>
      </c>
      <c r="F359" s="292">
        <v>0</v>
      </c>
      <c r="G359" s="292">
        <f t="shared" si="205"/>
        <v>405</v>
      </c>
      <c r="H359" s="293"/>
      <c r="I359" s="293"/>
      <c r="J359" s="293"/>
      <c r="K359" s="293"/>
      <c r="L359" s="293"/>
      <c r="M359" s="293"/>
      <c r="N359" s="293"/>
      <c r="O359" s="292">
        <f t="shared" si="200"/>
        <v>405</v>
      </c>
      <c r="P359" s="293">
        <v>405</v>
      </c>
      <c r="Q359" s="292">
        <f t="shared" si="187"/>
        <v>0</v>
      </c>
      <c r="R359" s="292">
        <f t="shared" si="206"/>
        <v>405</v>
      </c>
      <c r="S359" s="293">
        <v>50</v>
      </c>
      <c r="T359" s="293">
        <v>100</v>
      </c>
      <c r="U359" s="293"/>
      <c r="V359" s="293"/>
      <c r="W359" s="293"/>
      <c r="X359" s="293"/>
      <c r="Y359" s="293"/>
      <c r="Z359" s="292">
        <f t="shared" si="201"/>
        <v>555</v>
      </c>
      <c r="AA359" s="293"/>
      <c r="AB359" s="292">
        <f t="shared" si="197"/>
        <v>555</v>
      </c>
      <c r="AC359" s="292">
        <f t="shared" si="207"/>
        <v>405</v>
      </c>
      <c r="AD359" s="293"/>
      <c r="AE359" s="293">
        <v>100</v>
      </c>
      <c r="AF359" s="293"/>
      <c r="AG359" s="293"/>
      <c r="AH359" s="293"/>
      <c r="AI359" s="293"/>
      <c r="AJ359" s="293"/>
      <c r="AK359" s="292">
        <f t="shared" si="202"/>
        <v>505</v>
      </c>
      <c r="AL359" s="293">
        <v>1465</v>
      </c>
      <c r="AM359" s="292">
        <f t="shared" si="198"/>
        <v>-405</v>
      </c>
      <c r="AN359" s="292">
        <f t="shared" si="203"/>
        <v>405</v>
      </c>
      <c r="AO359" s="293"/>
      <c r="AP359" s="293"/>
      <c r="AQ359" s="293"/>
      <c r="AR359" s="293"/>
      <c r="AS359" s="293"/>
      <c r="AT359" s="293"/>
      <c r="AU359" s="293"/>
      <c r="AV359" s="292">
        <f t="shared" si="204"/>
        <v>405</v>
      </c>
      <c r="AW359" s="293"/>
      <c r="AX359" s="292">
        <f t="shared" si="199"/>
        <v>0</v>
      </c>
      <c r="AY359" s="137" t="str">
        <f t="shared" si="183"/>
        <v>*</v>
      </c>
      <c r="BA359" s="143" t="str">
        <f t="shared" si="184"/>
        <v/>
      </c>
    </row>
    <row r="360" spans="1:53" ht="12">
      <c r="A360" s="288">
        <v>357</v>
      </c>
      <c r="B360" s="289" t="s">
        <v>1971</v>
      </c>
      <c r="C360" s="290" t="s">
        <v>14</v>
      </c>
      <c r="D360" s="290" t="s">
        <v>1994</v>
      </c>
      <c r="E360" s="291">
        <v>60</v>
      </c>
      <c r="F360" s="292"/>
      <c r="G360" s="292">
        <v>140</v>
      </c>
      <c r="H360" s="293"/>
      <c r="I360" s="293"/>
      <c r="J360" s="293"/>
      <c r="K360" s="293"/>
      <c r="L360" s="293"/>
      <c r="M360" s="293"/>
      <c r="N360" s="293"/>
      <c r="O360" s="292">
        <f t="shared" si="200"/>
        <v>140</v>
      </c>
      <c r="P360" s="293"/>
      <c r="Q360" s="292">
        <f t="shared" si="187"/>
        <v>140</v>
      </c>
      <c r="R360" s="292">
        <f t="shared" si="206"/>
        <v>180</v>
      </c>
      <c r="S360" s="293"/>
      <c r="T360" s="293"/>
      <c r="U360" s="293"/>
      <c r="V360" s="293"/>
      <c r="W360" s="293"/>
      <c r="X360" s="293"/>
      <c r="Y360" s="293"/>
      <c r="Z360" s="292">
        <f t="shared" si="201"/>
        <v>180</v>
      </c>
      <c r="AA360" s="293">
        <v>680</v>
      </c>
      <c r="AB360" s="292">
        <f t="shared" si="197"/>
        <v>-360</v>
      </c>
      <c r="AC360" s="292">
        <f t="shared" si="207"/>
        <v>180</v>
      </c>
      <c r="AD360" s="293"/>
      <c r="AE360" s="293"/>
      <c r="AF360" s="293"/>
      <c r="AG360" s="293"/>
      <c r="AH360" s="293"/>
      <c r="AI360" s="293"/>
      <c r="AJ360" s="293"/>
      <c r="AK360" s="292">
        <f t="shared" si="202"/>
        <v>180</v>
      </c>
      <c r="AL360" s="293"/>
      <c r="AM360" s="292">
        <f t="shared" si="198"/>
        <v>-180</v>
      </c>
      <c r="AN360" s="292">
        <f t="shared" si="203"/>
        <v>180</v>
      </c>
      <c r="AO360" s="293"/>
      <c r="AP360" s="293"/>
      <c r="AQ360" s="293"/>
      <c r="AR360" s="293"/>
      <c r="AS360" s="293"/>
      <c r="AT360" s="293"/>
      <c r="AU360" s="293"/>
      <c r="AV360" s="292">
        <f t="shared" si="204"/>
        <v>180</v>
      </c>
      <c r="AW360" s="293"/>
      <c r="AX360" s="292">
        <f t="shared" si="199"/>
        <v>0</v>
      </c>
      <c r="AY360" s="137" t="str">
        <f t="shared" si="183"/>
        <v>*</v>
      </c>
      <c r="BA360" s="143" t="str">
        <f t="shared" si="184"/>
        <v/>
      </c>
    </row>
    <row r="361" spans="1:53" ht="12">
      <c r="A361" s="288">
        <v>358</v>
      </c>
      <c r="B361" s="294" t="s">
        <v>642</v>
      </c>
      <c r="C361" s="290" t="s">
        <v>14</v>
      </c>
      <c r="D361" s="290" t="s">
        <v>12</v>
      </c>
      <c r="E361" s="295">
        <v>50</v>
      </c>
      <c r="F361" s="292">
        <v>0</v>
      </c>
      <c r="G361" s="292">
        <f t="shared" ref="G361:G376" si="208">E361*3</f>
        <v>150</v>
      </c>
      <c r="H361" s="293"/>
      <c r="I361" s="293"/>
      <c r="J361" s="293"/>
      <c r="K361" s="293"/>
      <c r="L361" s="293"/>
      <c r="M361" s="293"/>
      <c r="N361" s="293"/>
      <c r="O361" s="292">
        <f t="shared" si="200"/>
        <v>150</v>
      </c>
      <c r="P361" s="293">
        <v>600</v>
      </c>
      <c r="Q361" s="292">
        <f t="shared" si="187"/>
        <v>-450</v>
      </c>
      <c r="R361" s="292">
        <f t="shared" si="206"/>
        <v>150</v>
      </c>
      <c r="S361" s="293"/>
      <c r="T361" s="293"/>
      <c r="U361" s="293"/>
      <c r="V361" s="293"/>
      <c r="W361" s="293"/>
      <c r="X361" s="293"/>
      <c r="Y361" s="293"/>
      <c r="Z361" s="292">
        <f t="shared" si="201"/>
        <v>150</v>
      </c>
      <c r="AA361" s="293"/>
      <c r="AB361" s="292">
        <f t="shared" si="197"/>
        <v>-300</v>
      </c>
      <c r="AC361" s="292">
        <f t="shared" si="207"/>
        <v>150</v>
      </c>
      <c r="AD361" s="293"/>
      <c r="AE361" s="293"/>
      <c r="AF361" s="293"/>
      <c r="AG361" s="293"/>
      <c r="AH361" s="293"/>
      <c r="AI361" s="293"/>
      <c r="AJ361" s="293"/>
      <c r="AK361" s="292">
        <f t="shared" si="202"/>
        <v>150</v>
      </c>
      <c r="AL361" s="293"/>
      <c r="AM361" s="292">
        <f t="shared" si="198"/>
        <v>-150</v>
      </c>
      <c r="AN361" s="292">
        <f t="shared" si="203"/>
        <v>150</v>
      </c>
      <c r="AO361" s="293"/>
      <c r="AP361" s="293"/>
      <c r="AQ361" s="293"/>
      <c r="AR361" s="293"/>
      <c r="AS361" s="293"/>
      <c r="AT361" s="293"/>
      <c r="AU361" s="293"/>
      <c r="AV361" s="292">
        <f t="shared" si="204"/>
        <v>150</v>
      </c>
      <c r="AW361" s="293"/>
      <c r="AX361" s="292">
        <f t="shared" si="199"/>
        <v>0</v>
      </c>
      <c r="AY361" s="137" t="str">
        <f t="shared" si="183"/>
        <v>*</v>
      </c>
      <c r="BA361" s="143" t="str">
        <f t="shared" si="184"/>
        <v/>
      </c>
    </row>
    <row r="362" spans="1:53" ht="12">
      <c r="A362" s="288">
        <v>359</v>
      </c>
      <c r="B362" s="294" t="s">
        <v>988</v>
      </c>
      <c r="C362" s="290" t="s">
        <v>23</v>
      </c>
      <c r="D362" s="290"/>
      <c r="E362" s="295">
        <v>65</v>
      </c>
      <c r="F362" s="292">
        <v>0</v>
      </c>
      <c r="G362" s="292">
        <f t="shared" si="208"/>
        <v>195</v>
      </c>
      <c r="H362" s="293"/>
      <c r="I362" s="293"/>
      <c r="J362" s="293"/>
      <c r="K362" s="293"/>
      <c r="L362" s="293"/>
      <c r="M362" s="293"/>
      <c r="N362" s="293"/>
      <c r="O362" s="292">
        <f t="shared" si="200"/>
        <v>195</v>
      </c>
      <c r="P362" s="293"/>
      <c r="Q362" s="292">
        <f t="shared" si="187"/>
        <v>195</v>
      </c>
      <c r="R362" s="292">
        <f t="shared" si="206"/>
        <v>195</v>
      </c>
      <c r="S362" s="293"/>
      <c r="T362" s="293"/>
      <c r="U362" s="293"/>
      <c r="V362" s="293"/>
      <c r="W362" s="293"/>
      <c r="X362" s="293"/>
      <c r="Y362" s="293"/>
      <c r="Z362" s="292">
        <f t="shared" si="201"/>
        <v>195</v>
      </c>
      <c r="AA362" s="293"/>
      <c r="AB362" s="292">
        <f t="shared" si="197"/>
        <v>390</v>
      </c>
      <c r="AC362" s="292">
        <f t="shared" si="207"/>
        <v>195</v>
      </c>
      <c r="AD362" s="293"/>
      <c r="AE362" s="293"/>
      <c r="AF362" s="293"/>
      <c r="AG362" s="293"/>
      <c r="AH362" s="293"/>
      <c r="AI362" s="293"/>
      <c r="AJ362" s="293"/>
      <c r="AK362" s="292">
        <f t="shared" si="202"/>
        <v>195</v>
      </c>
      <c r="AL362" s="293"/>
      <c r="AM362" s="292">
        <f t="shared" si="198"/>
        <v>585</v>
      </c>
      <c r="AN362" s="292">
        <f t="shared" si="203"/>
        <v>195</v>
      </c>
      <c r="AO362" s="293"/>
      <c r="AP362" s="293"/>
      <c r="AQ362" s="293"/>
      <c r="AR362" s="293"/>
      <c r="AS362" s="293"/>
      <c r="AT362" s="293"/>
      <c r="AU362" s="293"/>
      <c r="AV362" s="292">
        <f t="shared" si="204"/>
        <v>195</v>
      </c>
      <c r="AW362" s="293">
        <v>780</v>
      </c>
      <c r="AX362" s="292">
        <f t="shared" si="199"/>
        <v>0</v>
      </c>
      <c r="AY362" s="137" t="str">
        <f t="shared" si="183"/>
        <v>*</v>
      </c>
      <c r="BA362" s="143" t="str">
        <f t="shared" si="184"/>
        <v/>
      </c>
    </row>
    <row r="363" spans="1:53" ht="12">
      <c r="A363" s="288">
        <v>360</v>
      </c>
      <c r="B363" s="289" t="s">
        <v>644</v>
      </c>
      <c r="C363" s="290" t="s">
        <v>23</v>
      </c>
      <c r="D363" s="290" t="s">
        <v>646</v>
      </c>
      <c r="E363" s="291">
        <v>80</v>
      </c>
      <c r="F363" s="292">
        <v>0</v>
      </c>
      <c r="G363" s="292">
        <f t="shared" si="208"/>
        <v>240</v>
      </c>
      <c r="H363" s="293"/>
      <c r="I363" s="293"/>
      <c r="J363" s="293"/>
      <c r="K363" s="293"/>
      <c r="L363" s="293"/>
      <c r="M363" s="293"/>
      <c r="N363" s="293"/>
      <c r="O363" s="292">
        <f t="shared" si="200"/>
        <v>240</v>
      </c>
      <c r="P363" s="293"/>
      <c r="Q363" s="292">
        <f t="shared" si="187"/>
        <v>240</v>
      </c>
      <c r="R363" s="292">
        <f t="shared" si="206"/>
        <v>240</v>
      </c>
      <c r="S363" s="293"/>
      <c r="T363" s="293"/>
      <c r="U363" s="293"/>
      <c r="V363" s="293"/>
      <c r="W363" s="293"/>
      <c r="X363" s="293"/>
      <c r="Y363" s="293"/>
      <c r="Z363" s="292">
        <f t="shared" si="201"/>
        <v>240</v>
      </c>
      <c r="AA363" s="293">
        <v>960</v>
      </c>
      <c r="AB363" s="292">
        <f t="shared" si="197"/>
        <v>-480</v>
      </c>
      <c r="AC363" s="292">
        <f t="shared" si="207"/>
        <v>240</v>
      </c>
      <c r="AD363" s="293"/>
      <c r="AE363" s="293"/>
      <c r="AF363" s="293"/>
      <c r="AG363" s="293"/>
      <c r="AH363" s="293"/>
      <c r="AI363" s="293"/>
      <c r="AJ363" s="293"/>
      <c r="AK363" s="292">
        <f t="shared" si="202"/>
        <v>240</v>
      </c>
      <c r="AL363" s="293"/>
      <c r="AM363" s="292">
        <f t="shared" si="198"/>
        <v>-240</v>
      </c>
      <c r="AN363" s="292">
        <f t="shared" si="203"/>
        <v>240</v>
      </c>
      <c r="AO363" s="293"/>
      <c r="AP363" s="293"/>
      <c r="AQ363" s="293"/>
      <c r="AR363" s="293"/>
      <c r="AS363" s="293"/>
      <c r="AT363" s="293"/>
      <c r="AU363" s="293"/>
      <c r="AV363" s="292">
        <f t="shared" si="204"/>
        <v>240</v>
      </c>
      <c r="AW363" s="293"/>
      <c r="AX363" s="292">
        <f t="shared" si="199"/>
        <v>0</v>
      </c>
      <c r="AY363" s="137" t="str">
        <f t="shared" si="183"/>
        <v>*</v>
      </c>
      <c r="BA363" s="143" t="str">
        <f t="shared" si="184"/>
        <v/>
      </c>
    </row>
    <row r="364" spans="1:53" ht="12">
      <c r="A364" s="288">
        <v>361</v>
      </c>
      <c r="B364" s="289" t="s">
        <v>647</v>
      </c>
      <c r="C364" s="290" t="s">
        <v>23</v>
      </c>
      <c r="D364" s="290" t="s">
        <v>649</v>
      </c>
      <c r="E364" s="291">
        <v>90</v>
      </c>
      <c r="F364" s="292">
        <v>0</v>
      </c>
      <c r="G364" s="292">
        <f t="shared" si="208"/>
        <v>270</v>
      </c>
      <c r="H364" s="293"/>
      <c r="I364" s="293"/>
      <c r="J364" s="293"/>
      <c r="K364" s="293"/>
      <c r="L364" s="293"/>
      <c r="M364" s="293"/>
      <c r="N364" s="293"/>
      <c r="O364" s="292">
        <f t="shared" si="200"/>
        <v>270</v>
      </c>
      <c r="P364" s="293">
        <v>270</v>
      </c>
      <c r="Q364" s="292">
        <f t="shared" si="187"/>
        <v>0</v>
      </c>
      <c r="R364" s="292">
        <f t="shared" si="206"/>
        <v>270</v>
      </c>
      <c r="S364" s="293"/>
      <c r="T364" s="293"/>
      <c r="U364" s="293"/>
      <c r="V364" s="293"/>
      <c r="W364" s="293"/>
      <c r="X364" s="293"/>
      <c r="Y364" s="293"/>
      <c r="Z364" s="292">
        <f t="shared" si="201"/>
        <v>270</v>
      </c>
      <c r="AA364" s="293">
        <v>810</v>
      </c>
      <c r="AB364" s="292">
        <f t="shared" si="197"/>
        <v>-540</v>
      </c>
      <c r="AC364" s="292">
        <f t="shared" si="207"/>
        <v>270</v>
      </c>
      <c r="AD364" s="293"/>
      <c r="AE364" s="293"/>
      <c r="AF364" s="293"/>
      <c r="AG364" s="293"/>
      <c r="AH364" s="293"/>
      <c r="AI364" s="293"/>
      <c r="AJ364" s="293"/>
      <c r="AK364" s="292">
        <f t="shared" si="202"/>
        <v>270</v>
      </c>
      <c r="AL364" s="293"/>
      <c r="AM364" s="292">
        <f t="shared" si="198"/>
        <v>-270</v>
      </c>
      <c r="AN364" s="292">
        <f t="shared" si="203"/>
        <v>270</v>
      </c>
      <c r="AO364" s="293"/>
      <c r="AP364" s="293"/>
      <c r="AQ364" s="293"/>
      <c r="AR364" s="293"/>
      <c r="AS364" s="293"/>
      <c r="AT364" s="293"/>
      <c r="AU364" s="293"/>
      <c r="AV364" s="292">
        <f t="shared" si="204"/>
        <v>270</v>
      </c>
      <c r="AW364" s="293"/>
      <c r="AX364" s="292">
        <f t="shared" si="199"/>
        <v>0</v>
      </c>
      <c r="AY364" s="137" t="str">
        <f t="shared" si="183"/>
        <v>*</v>
      </c>
      <c r="BA364" s="143" t="str">
        <f t="shared" si="184"/>
        <v/>
      </c>
    </row>
    <row r="365" spans="1:53" ht="12">
      <c r="A365" s="288">
        <v>362</v>
      </c>
      <c r="B365" s="289" t="s">
        <v>650</v>
      </c>
      <c r="C365" s="290" t="s">
        <v>14</v>
      </c>
      <c r="D365" s="290" t="s">
        <v>44</v>
      </c>
      <c r="E365" s="291">
        <v>235</v>
      </c>
      <c r="F365" s="292">
        <v>248</v>
      </c>
      <c r="G365" s="292">
        <f t="shared" si="208"/>
        <v>705</v>
      </c>
      <c r="H365" s="293"/>
      <c r="I365" s="293"/>
      <c r="J365" s="293"/>
      <c r="K365" s="293"/>
      <c r="L365" s="293"/>
      <c r="M365" s="293"/>
      <c r="N365" s="293"/>
      <c r="O365" s="292">
        <f t="shared" si="200"/>
        <v>705</v>
      </c>
      <c r="P365" s="293"/>
      <c r="Q365" s="292">
        <f t="shared" si="187"/>
        <v>953</v>
      </c>
      <c r="R365" s="292">
        <f t="shared" si="206"/>
        <v>705</v>
      </c>
      <c r="S365" s="293"/>
      <c r="T365" s="293"/>
      <c r="U365" s="293"/>
      <c r="V365" s="293"/>
      <c r="W365" s="293"/>
      <c r="X365" s="293"/>
      <c r="Y365" s="293"/>
      <c r="Z365" s="292">
        <f t="shared" si="201"/>
        <v>705</v>
      </c>
      <c r="AA365" s="293">
        <v>1658</v>
      </c>
      <c r="AB365" s="292">
        <f t="shared" si="197"/>
        <v>0</v>
      </c>
      <c r="AC365" s="292">
        <f t="shared" si="207"/>
        <v>705</v>
      </c>
      <c r="AD365" s="293"/>
      <c r="AE365" s="293"/>
      <c r="AF365" s="293"/>
      <c r="AG365" s="293"/>
      <c r="AH365" s="293"/>
      <c r="AI365" s="293"/>
      <c r="AJ365" s="293"/>
      <c r="AK365" s="292">
        <f t="shared" si="202"/>
        <v>705</v>
      </c>
      <c r="AL365" s="293"/>
      <c r="AM365" s="292">
        <f t="shared" si="198"/>
        <v>705</v>
      </c>
      <c r="AN365" s="292">
        <f t="shared" si="203"/>
        <v>705</v>
      </c>
      <c r="AO365" s="293"/>
      <c r="AP365" s="293"/>
      <c r="AQ365" s="293"/>
      <c r="AR365" s="293"/>
      <c r="AS365" s="293"/>
      <c r="AT365" s="293"/>
      <c r="AU365" s="293"/>
      <c r="AV365" s="292">
        <f t="shared" si="204"/>
        <v>705</v>
      </c>
      <c r="AW365" s="293">
        <v>1410</v>
      </c>
      <c r="AX365" s="292">
        <f t="shared" si="199"/>
        <v>0</v>
      </c>
      <c r="AY365" s="137" t="str">
        <f t="shared" si="183"/>
        <v>*</v>
      </c>
      <c r="BA365" s="143" t="str">
        <f t="shared" si="184"/>
        <v/>
      </c>
    </row>
    <row r="366" spans="1:53" ht="12">
      <c r="A366" s="288">
        <v>363</v>
      </c>
      <c r="B366" s="304" t="s">
        <v>653</v>
      </c>
      <c r="C366" s="290" t="s">
        <v>23</v>
      </c>
      <c r="D366" s="290" t="s">
        <v>843</v>
      </c>
      <c r="E366" s="291">
        <v>85</v>
      </c>
      <c r="F366" s="292">
        <v>0</v>
      </c>
      <c r="G366" s="292">
        <f t="shared" si="208"/>
        <v>255</v>
      </c>
      <c r="H366" s="293"/>
      <c r="I366" s="293"/>
      <c r="J366" s="293"/>
      <c r="K366" s="293"/>
      <c r="L366" s="293"/>
      <c r="M366" s="293"/>
      <c r="N366" s="293"/>
      <c r="O366" s="292">
        <f t="shared" si="200"/>
        <v>255</v>
      </c>
      <c r="P366" s="293"/>
      <c r="Q366" s="292">
        <f t="shared" si="187"/>
        <v>255</v>
      </c>
      <c r="R366" s="292">
        <f t="shared" si="206"/>
        <v>255</v>
      </c>
      <c r="S366" s="292"/>
      <c r="T366" s="292"/>
      <c r="U366" s="292"/>
      <c r="V366" s="292"/>
      <c r="W366" s="292"/>
      <c r="X366" s="292"/>
      <c r="Y366" s="292"/>
      <c r="Z366" s="292">
        <f t="shared" si="201"/>
        <v>255</v>
      </c>
      <c r="AA366" s="292"/>
      <c r="AB366" s="292">
        <f t="shared" si="197"/>
        <v>510</v>
      </c>
      <c r="AC366" s="292">
        <f t="shared" si="207"/>
        <v>255</v>
      </c>
      <c r="AD366" s="292"/>
      <c r="AE366" s="292"/>
      <c r="AF366" s="292"/>
      <c r="AG366" s="292"/>
      <c r="AH366" s="292"/>
      <c r="AI366" s="292"/>
      <c r="AJ366" s="292"/>
      <c r="AK366" s="292">
        <f t="shared" si="202"/>
        <v>255</v>
      </c>
      <c r="AL366" s="293">
        <v>1020</v>
      </c>
      <c r="AM366" s="292">
        <f t="shared" si="198"/>
        <v>-255</v>
      </c>
      <c r="AN366" s="292">
        <f t="shared" si="203"/>
        <v>255</v>
      </c>
      <c r="AO366" s="292"/>
      <c r="AP366" s="292"/>
      <c r="AQ366" s="292"/>
      <c r="AR366" s="292"/>
      <c r="AS366" s="292"/>
      <c r="AT366" s="292"/>
      <c r="AU366" s="292"/>
      <c r="AV366" s="292">
        <f t="shared" si="204"/>
        <v>255</v>
      </c>
      <c r="AW366" s="293"/>
      <c r="AX366" s="292">
        <f t="shared" si="199"/>
        <v>0</v>
      </c>
      <c r="AY366" s="137" t="str">
        <f t="shared" si="183"/>
        <v>*</v>
      </c>
      <c r="BA366" s="143" t="str">
        <f t="shared" si="184"/>
        <v/>
      </c>
    </row>
    <row r="367" spans="1:53" ht="12">
      <c r="A367" s="288">
        <v>364</v>
      </c>
      <c r="B367" s="294" t="s">
        <v>660</v>
      </c>
      <c r="C367" s="290" t="s">
        <v>10</v>
      </c>
      <c r="D367" s="290" t="s">
        <v>662</v>
      </c>
      <c r="E367" s="295">
        <v>175</v>
      </c>
      <c r="F367" s="292">
        <v>0</v>
      </c>
      <c r="G367" s="292">
        <f t="shared" si="208"/>
        <v>525</v>
      </c>
      <c r="H367" s="293"/>
      <c r="I367" s="293"/>
      <c r="J367" s="293"/>
      <c r="K367" s="293"/>
      <c r="L367" s="293"/>
      <c r="M367" s="293"/>
      <c r="N367" s="293"/>
      <c r="O367" s="292">
        <f t="shared" si="200"/>
        <v>525</v>
      </c>
      <c r="P367" s="293"/>
      <c r="Q367" s="292">
        <f t="shared" si="187"/>
        <v>525</v>
      </c>
      <c r="R367" s="292">
        <f t="shared" si="206"/>
        <v>525</v>
      </c>
      <c r="S367" s="293"/>
      <c r="T367" s="293"/>
      <c r="U367" s="293"/>
      <c r="V367" s="293"/>
      <c r="W367" s="293"/>
      <c r="X367" s="293"/>
      <c r="Y367" s="293"/>
      <c r="Z367" s="292">
        <f t="shared" si="201"/>
        <v>525</v>
      </c>
      <c r="AA367" s="293">
        <v>1575</v>
      </c>
      <c r="AB367" s="292">
        <f t="shared" si="197"/>
        <v>-525</v>
      </c>
      <c r="AC367" s="292">
        <f t="shared" si="207"/>
        <v>525</v>
      </c>
      <c r="AD367" s="293"/>
      <c r="AE367" s="293"/>
      <c r="AF367" s="293"/>
      <c r="AG367" s="293"/>
      <c r="AH367" s="293">
        <v>100</v>
      </c>
      <c r="AI367" s="293"/>
      <c r="AJ367" s="293"/>
      <c r="AK367" s="292">
        <f t="shared" si="202"/>
        <v>625</v>
      </c>
      <c r="AL367" s="293"/>
      <c r="AM367" s="292">
        <f t="shared" si="198"/>
        <v>100</v>
      </c>
      <c r="AN367" s="292">
        <f t="shared" si="203"/>
        <v>525</v>
      </c>
      <c r="AO367" s="293"/>
      <c r="AP367" s="293"/>
      <c r="AQ367" s="293"/>
      <c r="AR367" s="293"/>
      <c r="AS367" s="293"/>
      <c r="AT367" s="293"/>
      <c r="AU367" s="293"/>
      <c r="AV367" s="292">
        <f t="shared" si="204"/>
        <v>525</v>
      </c>
      <c r="AW367" s="293"/>
      <c r="AX367" s="292">
        <f t="shared" si="199"/>
        <v>625</v>
      </c>
      <c r="AY367" s="137" t="str">
        <f t="shared" si="183"/>
        <v/>
      </c>
      <c r="BA367" s="143" t="str">
        <f t="shared" si="184"/>
        <v/>
      </c>
    </row>
    <row r="368" spans="1:53" ht="12">
      <c r="A368" s="288">
        <v>365</v>
      </c>
      <c r="B368" s="414" t="s">
        <v>982</v>
      </c>
      <c r="C368" s="297" t="s">
        <v>1709</v>
      </c>
      <c r="D368" s="297" t="s">
        <v>970</v>
      </c>
      <c r="E368" s="298"/>
      <c r="F368" s="299"/>
      <c r="G368" s="299">
        <f t="shared" si="208"/>
        <v>0</v>
      </c>
      <c r="H368" s="300"/>
      <c r="I368" s="300"/>
      <c r="J368" s="300"/>
      <c r="K368" s="300"/>
      <c r="L368" s="300"/>
      <c r="M368" s="300"/>
      <c r="N368" s="300"/>
      <c r="O368" s="299"/>
      <c r="P368" s="300"/>
      <c r="Q368" s="299"/>
      <c r="R368" s="299"/>
      <c r="S368" s="300"/>
      <c r="T368" s="300"/>
      <c r="U368" s="300"/>
      <c r="V368" s="300"/>
      <c r="W368" s="300"/>
      <c r="X368" s="300"/>
      <c r="Y368" s="300"/>
      <c r="Z368" s="299"/>
      <c r="AA368" s="300"/>
      <c r="AB368" s="299"/>
      <c r="AC368" s="299"/>
      <c r="AD368" s="300"/>
      <c r="AE368" s="300"/>
      <c r="AF368" s="300"/>
      <c r="AG368" s="300"/>
      <c r="AH368" s="300"/>
      <c r="AI368" s="300"/>
      <c r="AJ368" s="300"/>
      <c r="AK368" s="299"/>
      <c r="AL368" s="300"/>
      <c r="AM368" s="299"/>
      <c r="AN368" s="299"/>
      <c r="AO368" s="300"/>
      <c r="AP368" s="300"/>
      <c r="AQ368" s="300"/>
      <c r="AR368" s="300"/>
      <c r="AS368" s="300"/>
      <c r="AT368" s="300"/>
      <c r="AU368" s="300"/>
      <c r="AV368" s="299"/>
      <c r="AW368" s="300"/>
      <c r="AX368" s="299"/>
      <c r="AY368" s="137" t="str">
        <f t="shared" si="183"/>
        <v>*</v>
      </c>
      <c r="BA368" s="143" t="str">
        <f t="shared" si="184"/>
        <v/>
      </c>
    </row>
    <row r="369" spans="1:53" ht="12">
      <c r="A369" s="288">
        <v>366</v>
      </c>
      <c r="B369" s="414" t="s">
        <v>1522</v>
      </c>
      <c r="C369" s="297" t="s">
        <v>30</v>
      </c>
      <c r="D369" s="297" t="s">
        <v>997</v>
      </c>
      <c r="E369" s="298"/>
      <c r="F369" s="299"/>
      <c r="G369" s="299">
        <f t="shared" si="208"/>
        <v>0</v>
      </c>
      <c r="H369" s="300"/>
      <c r="I369" s="300"/>
      <c r="J369" s="300"/>
      <c r="K369" s="300"/>
      <c r="L369" s="300"/>
      <c r="M369" s="300"/>
      <c r="N369" s="300"/>
      <c r="O369" s="299"/>
      <c r="P369" s="300"/>
      <c r="Q369" s="299"/>
      <c r="R369" s="299"/>
      <c r="S369" s="300"/>
      <c r="T369" s="300"/>
      <c r="U369" s="300"/>
      <c r="V369" s="300"/>
      <c r="W369" s="300"/>
      <c r="X369" s="300"/>
      <c r="Y369" s="300"/>
      <c r="Z369" s="299"/>
      <c r="AA369" s="300"/>
      <c r="AB369" s="299"/>
      <c r="AC369" s="299"/>
      <c r="AD369" s="300"/>
      <c r="AE369" s="300"/>
      <c r="AF369" s="300"/>
      <c r="AG369" s="300"/>
      <c r="AH369" s="300"/>
      <c r="AI369" s="300"/>
      <c r="AJ369" s="300"/>
      <c r="AK369" s="299"/>
      <c r="AL369" s="300"/>
      <c r="AM369" s="299"/>
      <c r="AN369" s="299"/>
      <c r="AO369" s="300"/>
      <c r="AP369" s="300"/>
      <c r="AQ369" s="300"/>
      <c r="AR369" s="300"/>
      <c r="AS369" s="300"/>
      <c r="AT369" s="300"/>
      <c r="AU369" s="300"/>
      <c r="AV369" s="299"/>
      <c r="AW369" s="300"/>
      <c r="AX369" s="299"/>
      <c r="AY369" s="137" t="str">
        <f t="shared" si="183"/>
        <v>*</v>
      </c>
      <c r="BA369" s="143" t="str">
        <f t="shared" si="184"/>
        <v/>
      </c>
    </row>
    <row r="370" spans="1:53" ht="12">
      <c r="A370" s="288">
        <v>367</v>
      </c>
      <c r="B370" s="289" t="s">
        <v>666</v>
      </c>
      <c r="C370" s="290" t="s">
        <v>23</v>
      </c>
      <c r="D370" s="290" t="s">
        <v>668</v>
      </c>
      <c r="E370" s="291">
        <v>85</v>
      </c>
      <c r="F370" s="292">
        <v>0</v>
      </c>
      <c r="G370" s="292">
        <f t="shared" si="208"/>
        <v>255</v>
      </c>
      <c r="H370" s="293"/>
      <c r="I370" s="293"/>
      <c r="J370" s="293"/>
      <c r="K370" s="293"/>
      <c r="L370" s="293"/>
      <c r="M370" s="293"/>
      <c r="N370" s="293"/>
      <c r="O370" s="292">
        <f t="shared" ref="O370:O376" si="209">SUM(G370:N370)</f>
        <v>255</v>
      </c>
      <c r="P370" s="293">
        <v>255</v>
      </c>
      <c r="Q370" s="292">
        <f t="shared" ref="Q370:Q378" si="210">F370+O370-P370</f>
        <v>0</v>
      </c>
      <c r="R370" s="292">
        <f>E370*3</f>
        <v>255</v>
      </c>
      <c r="S370" s="293"/>
      <c r="T370" s="293"/>
      <c r="U370" s="293"/>
      <c r="V370" s="293"/>
      <c r="W370" s="293"/>
      <c r="X370" s="293"/>
      <c r="Y370" s="293"/>
      <c r="Z370" s="292">
        <f t="shared" ref="Z370:Z376" si="211">SUM(R370:Y370)</f>
        <v>255</v>
      </c>
      <c r="AA370" s="293">
        <v>255</v>
      </c>
      <c r="AB370" s="292">
        <f t="shared" ref="AB370:AB378" si="212">Q370+Z370-AA370</f>
        <v>0</v>
      </c>
      <c r="AC370" s="292">
        <f>$E370*3</f>
        <v>255</v>
      </c>
      <c r="AD370" s="293"/>
      <c r="AE370" s="293"/>
      <c r="AF370" s="293"/>
      <c r="AG370" s="293"/>
      <c r="AH370" s="293"/>
      <c r="AI370" s="293"/>
      <c r="AJ370" s="293"/>
      <c r="AK370" s="292">
        <f t="shared" ref="AK370:AK376" si="213">SUM(AC370:AJ370)</f>
        <v>255</v>
      </c>
      <c r="AL370" s="293">
        <v>255</v>
      </c>
      <c r="AM370" s="292">
        <f t="shared" ref="AM370:AM378" si="214">AB370+AK370-AL370</f>
        <v>0</v>
      </c>
      <c r="AN370" s="292">
        <f>$E370*3</f>
        <v>255</v>
      </c>
      <c r="AO370" s="293"/>
      <c r="AP370" s="293"/>
      <c r="AQ370" s="293"/>
      <c r="AR370" s="293"/>
      <c r="AS370" s="293"/>
      <c r="AT370" s="293"/>
      <c r="AU370" s="293"/>
      <c r="AV370" s="292">
        <f t="shared" ref="AV370:AV376" si="215">SUM(AN370:AU370)</f>
        <v>255</v>
      </c>
      <c r="AW370" s="293">
        <v>255</v>
      </c>
      <c r="AX370" s="292">
        <f t="shared" ref="AX370:AX378" si="216">AM370+AV370-AW370</f>
        <v>0</v>
      </c>
      <c r="AY370" s="137" t="str">
        <f t="shared" si="183"/>
        <v>*</v>
      </c>
      <c r="BA370" s="143" t="str">
        <f t="shared" si="184"/>
        <v/>
      </c>
    </row>
    <row r="371" spans="1:53" ht="12">
      <c r="A371" s="288">
        <v>368</v>
      </c>
      <c r="B371" s="289" t="s">
        <v>669</v>
      </c>
      <c r="C371" s="290" t="s">
        <v>23</v>
      </c>
      <c r="D371" s="290" t="s">
        <v>671</v>
      </c>
      <c r="E371" s="291">
        <v>70</v>
      </c>
      <c r="F371" s="292">
        <v>0</v>
      </c>
      <c r="G371" s="292">
        <f t="shared" si="208"/>
        <v>210</v>
      </c>
      <c r="H371" s="293"/>
      <c r="I371" s="293"/>
      <c r="J371" s="293"/>
      <c r="K371" s="293"/>
      <c r="L371" s="293"/>
      <c r="M371" s="293"/>
      <c r="N371" s="293"/>
      <c r="O371" s="292">
        <f t="shared" si="209"/>
        <v>210</v>
      </c>
      <c r="P371" s="293">
        <v>840</v>
      </c>
      <c r="Q371" s="292">
        <f t="shared" si="210"/>
        <v>-630</v>
      </c>
      <c r="R371" s="292">
        <f>E371*3</f>
        <v>210</v>
      </c>
      <c r="S371" s="293"/>
      <c r="T371" s="293">
        <v>100</v>
      </c>
      <c r="U371" s="293"/>
      <c r="V371" s="293"/>
      <c r="W371" s="293">
        <v>100</v>
      </c>
      <c r="X371" s="293"/>
      <c r="Y371" s="293"/>
      <c r="Z371" s="292">
        <f t="shared" si="211"/>
        <v>410</v>
      </c>
      <c r="AA371" s="293">
        <v>200</v>
      </c>
      <c r="AB371" s="292">
        <f t="shared" si="212"/>
        <v>-420</v>
      </c>
      <c r="AC371" s="292">
        <f>$E371*3</f>
        <v>210</v>
      </c>
      <c r="AD371" s="293"/>
      <c r="AE371" s="293"/>
      <c r="AF371" s="293"/>
      <c r="AG371" s="293"/>
      <c r="AH371" s="293"/>
      <c r="AI371" s="293"/>
      <c r="AJ371" s="293"/>
      <c r="AK371" s="292">
        <f t="shared" si="213"/>
        <v>210</v>
      </c>
      <c r="AL371" s="293"/>
      <c r="AM371" s="292">
        <f t="shared" si="214"/>
        <v>-210</v>
      </c>
      <c r="AN371" s="292">
        <f>$E371*3</f>
        <v>210</v>
      </c>
      <c r="AO371" s="293"/>
      <c r="AP371" s="293"/>
      <c r="AQ371" s="293"/>
      <c r="AR371" s="293"/>
      <c r="AS371" s="293"/>
      <c r="AT371" s="293"/>
      <c r="AU371" s="293"/>
      <c r="AV371" s="292">
        <f t="shared" si="215"/>
        <v>210</v>
      </c>
      <c r="AW371" s="293"/>
      <c r="AX371" s="292">
        <f t="shared" si="216"/>
        <v>0</v>
      </c>
      <c r="AY371" s="137" t="str">
        <f t="shared" si="183"/>
        <v>*</v>
      </c>
      <c r="BA371" s="143" t="str">
        <f t="shared" si="184"/>
        <v/>
      </c>
    </row>
    <row r="372" spans="1:53" ht="12">
      <c r="A372" s="288">
        <v>369</v>
      </c>
      <c r="B372" s="289" t="s">
        <v>2015</v>
      </c>
      <c r="C372" s="290" t="s">
        <v>23</v>
      </c>
      <c r="D372" s="290" t="s">
        <v>845</v>
      </c>
      <c r="E372" s="291">
        <v>95</v>
      </c>
      <c r="F372" s="292">
        <v>0</v>
      </c>
      <c r="G372" s="292">
        <f t="shared" si="208"/>
        <v>285</v>
      </c>
      <c r="H372" s="293"/>
      <c r="I372" s="293">
        <v>100</v>
      </c>
      <c r="J372" s="293">
        <v>169</v>
      </c>
      <c r="K372" s="293"/>
      <c r="L372" s="293"/>
      <c r="M372" s="293"/>
      <c r="N372" s="293"/>
      <c r="O372" s="292">
        <f t="shared" si="209"/>
        <v>554</v>
      </c>
      <c r="P372" s="293">
        <v>1376</v>
      </c>
      <c r="Q372" s="292">
        <f t="shared" si="210"/>
        <v>-822</v>
      </c>
      <c r="R372" s="292">
        <v>222</v>
      </c>
      <c r="S372" s="293"/>
      <c r="T372" s="293"/>
      <c r="U372" s="293"/>
      <c r="V372" s="293"/>
      <c r="W372" s="293">
        <v>100</v>
      </c>
      <c r="X372" s="293"/>
      <c r="Y372" s="293">
        <v>500</v>
      </c>
      <c r="Z372" s="292">
        <f t="shared" si="211"/>
        <v>822</v>
      </c>
      <c r="AA372" s="293"/>
      <c r="AB372" s="292">
        <f t="shared" si="212"/>
        <v>0</v>
      </c>
      <c r="AC372" s="292"/>
      <c r="AD372" s="293"/>
      <c r="AE372" s="293"/>
      <c r="AF372" s="293"/>
      <c r="AG372" s="293"/>
      <c r="AH372" s="293"/>
      <c r="AI372" s="293"/>
      <c r="AJ372" s="293"/>
      <c r="AK372" s="292">
        <f t="shared" si="213"/>
        <v>0</v>
      </c>
      <c r="AL372" s="293"/>
      <c r="AM372" s="292">
        <f t="shared" si="214"/>
        <v>0</v>
      </c>
      <c r="AN372" s="292"/>
      <c r="AO372" s="293"/>
      <c r="AP372" s="293"/>
      <c r="AQ372" s="293"/>
      <c r="AR372" s="293"/>
      <c r="AS372" s="293"/>
      <c r="AT372" s="293"/>
      <c r="AU372" s="293"/>
      <c r="AV372" s="292">
        <f t="shared" si="215"/>
        <v>0</v>
      </c>
      <c r="AW372" s="293"/>
      <c r="AX372" s="292">
        <f t="shared" si="216"/>
        <v>0</v>
      </c>
      <c r="AY372" s="137" t="str">
        <f t="shared" si="183"/>
        <v>*</v>
      </c>
      <c r="BA372" s="143" t="str">
        <f t="shared" si="184"/>
        <v>!!!</v>
      </c>
    </row>
    <row r="373" spans="1:53" ht="12">
      <c r="A373" s="288">
        <v>370</v>
      </c>
      <c r="B373" s="289" t="s">
        <v>1972</v>
      </c>
      <c r="C373" s="290" t="s">
        <v>14</v>
      </c>
      <c r="D373" s="290" t="s">
        <v>1995</v>
      </c>
      <c r="E373" s="291">
        <v>75</v>
      </c>
      <c r="F373" s="292"/>
      <c r="G373" s="292">
        <f t="shared" si="208"/>
        <v>225</v>
      </c>
      <c r="H373" s="293"/>
      <c r="I373" s="293"/>
      <c r="J373" s="293"/>
      <c r="K373" s="293"/>
      <c r="L373" s="293"/>
      <c r="M373" s="293"/>
      <c r="N373" s="293"/>
      <c r="O373" s="292">
        <f t="shared" si="209"/>
        <v>225</v>
      </c>
      <c r="P373" s="293"/>
      <c r="Q373" s="292">
        <f t="shared" si="210"/>
        <v>225</v>
      </c>
      <c r="R373" s="292">
        <f>E373*3</f>
        <v>225</v>
      </c>
      <c r="S373" s="293"/>
      <c r="T373" s="293"/>
      <c r="U373" s="293"/>
      <c r="V373" s="293"/>
      <c r="W373" s="293"/>
      <c r="X373" s="293"/>
      <c r="Y373" s="293"/>
      <c r="Z373" s="292">
        <f t="shared" si="211"/>
        <v>225</v>
      </c>
      <c r="AA373" s="293">
        <v>900</v>
      </c>
      <c r="AB373" s="292">
        <f t="shared" si="212"/>
        <v>-450</v>
      </c>
      <c r="AC373" s="292">
        <f>$E373*3</f>
        <v>225</v>
      </c>
      <c r="AD373" s="293"/>
      <c r="AE373" s="293"/>
      <c r="AF373" s="293"/>
      <c r="AG373" s="293"/>
      <c r="AH373" s="293"/>
      <c r="AI373" s="293"/>
      <c r="AJ373" s="293"/>
      <c r="AK373" s="292">
        <f t="shared" si="213"/>
        <v>225</v>
      </c>
      <c r="AL373" s="293"/>
      <c r="AM373" s="292">
        <f t="shared" si="214"/>
        <v>-225</v>
      </c>
      <c r="AN373" s="292">
        <f>$E373*3</f>
        <v>225</v>
      </c>
      <c r="AO373" s="293"/>
      <c r="AP373" s="293"/>
      <c r="AQ373" s="293"/>
      <c r="AR373" s="293"/>
      <c r="AS373" s="293"/>
      <c r="AT373" s="293"/>
      <c r="AU373" s="293"/>
      <c r="AV373" s="292">
        <f t="shared" si="215"/>
        <v>225</v>
      </c>
      <c r="AW373" s="293"/>
      <c r="AX373" s="292">
        <f t="shared" si="216"/>
        <v>0</v>
      </c>
      <c r="AY373" s="137" t="str">
        <f t="shared" si="183"/>
        <v>*</v>
      </c>
      <c r="BA373" s="143" t="str">
        <f t="shared" si="184"/>
        <v/>
      </c>
    </row>
    <row r="374" spans="1:53" ht="12">
      <c r="A374" s="288">
        <v>371</v>
      </c>
      <c r="B374" s="289" t="s">
        <v>679</v>
      </c>
      <c r="C374" s="290" t="s">
        <v>14</v>
      </c>
      <c r="D374" s="290" t="s">
        <v>904</v>
      </c>
      <c r="E374" s="291">
        <v>195</v>
      </c>
      <c r="F374" s="292">
        <v>-300</v>
      </c>
      <c r="G374" s="292">
        <f t="shared" si="208"/>
        <v>585</v>
      </c>
      <c r="H374" s="293"/>
      <c r="I374" s="293"/>
      <c r="J374" s="293"/>
      <c r="K374" s="293"/>
      <c r="L374" s="293"/>
      <c r="M374" s="293"/>
      <c r="N374" s="293"/>
      <c r="O374" s="292">
        <f t="shared" si="209"/>
        <v>585</v>
      </c>
      <c r="P374" s="293">
        <v>2140</v>
      </c>
      <c r="Q374" s="292">
        <f t="shared" si="210"/>
        <v>-1855</v>
      </c>
      <c r="R374" s="292">
        <f>E374*3</f>
        <v>585</v>
      </c>
      <c r="S374" s="293"/>
      <c r="T374" s="293"/>
      <c r="U374" s="293"/>
      <c r="V374" s="293"/>
      <c r="W374" s="293">
        <v>100</v>
      </c>
      <c r="X374" s="293"/>
      <c r="Y374" s="293"/>
      <c r="Z374" s="292">
        <f t="shared" si="211"/>
        <v>685</v>
      </c>
      <c r="AA374" s="293"/>
      <c r="AB374" s="292">
        <f t="shared" si="212"/>
        <v>-1170</v>
      </c>
      <c r="AC374" s="292">
        <f>$E374*3</f>
        <v>585</v>
      </c>
      <c r="AD374" s="293"/>
      <c r="AE374" s="293"/>
      <c r="AF374" s="293"/>
      <c r="AG374" s="293"/>
      <c r="AH374" s="293"/>
      <c r="AI374" s="293"/>
      <c r="AJ374" s="293"/>
      <c r="AK374" s="292">
        <f t="shared" si="213"/>
        <v>585</v>
      </c>
      <c r="AL374" s="293"/>
      <c r="AM374" s="292">
        <f t="shared" si="214"/>
        <v>-585</v>
      </c>
      <c r="AN374" s="292">
        <f>$E374*3</f>
        <v>585</v>
      </c>
      <c r="AO374" s="293"/>
      <c r="AP374" s="293"/>
      <c r="AQ374" s="293"/>
      <c r="AR374" s="293"/>
      <c r="AS374" s="293"/>
      <c r="AT374" s="293"/>
      <c r="AU374" s="293"/>
      <c r="AV374" s="292">
        <f t="shared" si="215"/>
        <v>585</v>
      </c>
      <c r="AW374" s="293"/>
      <c r="AX374" s="292">
        <f t="shared" si="216"/>
        <v>0</v>
      </c>
      <c r="AY374" s="137" t="str">
        <f t="shared" ref="AY374:AY412" si="217">IF(AX374=0,"*","")</f>
        <v>*</v>
      </c>
      <c r="BA374" s="143" t="str">
        <f t="shared" si="184"/>
        <v/>
      </c>
    </row>
    <row r="375" spans="1:53" ht="12">
      <c r="A375" s="288">
        <v>372</v>
      </c>
      <c r="B375" s="289" t="s">
        <v>1929</v>
      </c>
      <c r="C375" s="290" t="s">
        <v>14</v>
      </c>
      <c r="D375" s="290"/>
      <c r="E375" s="291">
        <v>200</v>
      </c>
      <c r="F375" s="292">
        <v>1300</v>
      </c>
      <c r="G375" s="292">
        <f t="shared" si="208"/>
        <v>600</v>
      </c>
      <c r="H375" s="293"/>
      <c r="I375" s="293">
        <v>100</v>
      </c>
      <c r="J375" s="293"/>
      <c r="K375" s="293"/>
      <c r="L375" s="293"/>
      <c r="M375" s="293"/>
      <c r="N375" s="293"/>
      <c r="O375" s="292">
        <f t="shared" si="209"/>
        <v>700</v>
      </c>
      <c r="P375" s="293">
        <v>1900</v>
      </c>
      <c r="Q375" s="292">
        <f t="shared" si="210"/>
        <v>100</v>
      </c>
      <c r="R375" s="292">
        <f>E375*3</f>
        <v>600</v>
      </c>
      <c r="S375" s="293"/>
      <c r="T375" s="293"/>
      <c r="U375" s="293"/>
      <c r="V375" s="293"/>
      <c r="W375" s="293">
        <v>100</v>
      </c>
      <c r="X375" s="293"/>
      <c r="Y375" s="293"/>
      <c r="Z375" s="292">
        <f t="shared" si="211"/>
        <v>700</v>
      </c>
      <c r="AA375" s="293">
        <v>800</v>
      </c>
      <c r="AB375" s="292">
        <f t="shared" si="212"/>
        <v>0</v>
      </c>
      <c r="AC375" s="292">
        <f>$E375*3</f>
        <v>600</v>
      </c>
      <c r="AD375" s="293"/>
      <c r="AE375" s="293"/>
      <c r="AF375" s="293"/>
      <c r="AG375" s="293"/>
      <c r="AH375" s="293"/>
      <c r="AI375" s="293"/>
      <c r="AJ375" s="293"/>
      <c r="AK375" s="292">
        <f t="shared" si="213"/>
        <v>600</v>
      </c>
      <c r="AL375" s="293">
        <v>2698</v>
      </c>
      <c r="AM375" s="292">
        <f t="shared" si="214"/>
        <v>-2098</v>
      </c>
      <c r="AN375" s="292">
        <v>233</v>
      </c>
      <c r="AO375" s="293">
        <v>50</v>
      </c>
      <c r="AP375" s="293"/>
      <c r="AQ375" s="293"/>
      <c r="AR375" s="293"/>
      <c r="AS375" s="293"/>
      <c r="AT375" s="293"/>
      <c r="AU375" s="293">
        <v>1815</v>
      </c>
      <c r="AV375" s="292">
        <f t="shared" si="215"/>
        <v>2098</v>
      </c>
      <c r="AW375" s="293"/>
      <c r="AX375" s="292">
        <f t="shared" si="216"/>
        <v>0</v>
      </c>
      <c r="AY375" s="137" t="str">
        <f t="shared" si="217"/>
        <v>*</v>
      </c>
      <c r="BA375" s="143" t="str">
        <f t="shared" si="184"/>
        <v/>
      </c>
    </row>
    <row r="376" spans="1:53" ht="12">
      <c r="A376" s="288">
        <v>373</v>
      </c>
      <c r="B376" s="289" t="s">
        <v>681</v>
      </c>
      <c r="C376" s="290" t="s">
        <v>14</v>
      </c>
      <c r="D376" s="290" t="s">
        <v>683</v>
      </c>
      <c r="E376" s="291">
        <v>75</v>
      </c>
      <c r="F376" s="292">
        <v>-225</v>
      </c>
      <c r="G376" s="292">
        <f t="shared" si="208"/>
        <v>225</v>
      </c>
      <c r="H376" s="293"/>
      <c r="I376" s="293"/>
      <c r="J376" s="293"/>
      <c r="K376" s="293"/>
      <c r="L376" s="293"/>
      <c r="M376" s="293"/>
      <c r="N376" s="293"/>
      <c r="O376" s="292">
        <f t="shared" si="209"/>
        <v>225</v>
      </c>
      <c r="P376" s="293"/>
      <c r="Q376" s="292">
        <f t="shared" si="210"/>
        <v>0</v>
      </c>
      <c r="R376" s="292">
        <f>E376*3</f>
        <v>225</v>
      </c>
      <c r="S376" s="293"/>
      <c r="T376" s="293"/>
      <c r="U376" s="293"/>
      <c r="V376" s="293"/>
      <c r="W376" s="293">
        <v>100</v>
      </c>
      <c r="X376" s="293"/>
      <c r="Y376" s="293"/>
      <c r="Z376" s="292">
        <f t="shared" si="211"/>
        <v>325</v>
      </c>
      <c r="AA376" s="293">
        <v>775</v>
      </c>
      <c r="AB376" s="292">
        <f t="shared" si="212"/>
        <v>-450</v>
      </c>
      <c r="AC376" s="292">
        <f>$E376*3</f>
        <v>225</v>
      </c>
      <c r="AD376" s="293"/>
      <c r="AE376" s="293"/>
      <c r="AF376" s="293"/>
      <c r="AG376" s="293"/>
      <c r="AH376" s="293"/>
      <c r="AI376" s="293"/>
      <c r="AJ376" s="293"/>
      <c r="AK376" s="292">
        <f t="shared" si="213"/>
        <v>225</v>
      </c>
      <c r="AL376" s="293"/>
      <c r="AM376" s="292">
        <f t="shared" si="214"/>
        <v>-225</v>
      </c>
      <c r="AN376" s="292">
        <f>$E376*3</f>
        <v>225</v>
      </c>
      <c r="AO376" s="293"/>
      <c r="AP376" s="293"/>
      <c r="AQ376" s="293"/>
      <c r="AR376" s="293"/>
      <c r="AS376" s="293"/>
      <c r="AT376" s="293"/>
      <c r="AU376" s="293"/>
      <c r="AV376" s="292">
        <f t="shared" si="215"/>
        <v>225</v>
      </c>
      <c r="AW376" s="293"/>
      <c r="AX376" s="292">
        <f t="shared" si="216"/>
        <v>0</v>
      </c>
      <c r="AY376" s="137" t="str">
        <f t="shared" si="217"/>
        <v>*</v>
      </c>
      <c r="BA376" s="143" t="str">
        <f t="shared" si="184"/>
        <v/>
      </c>
    </row>
    <row r="377" spans="1:53" ht="12">
      <c r="A377" s="288">
        <v>374</v>
      </c>
      <c r="B377" s="296" t="s">
        <v>1391</v>
      </c>
      <c r="C377" s="297" t="s">
        <v>1708</v>
      </c>
      <c r="D377" s="297" t="s">
        <v>876</v>
      </c>
      <c r="E377" s="298"/>
      <c r="F377" s="299">
        <v>350</v>
      </c>
      <c r="G377" s="299"/>
      <c r="H377" s="300"/>
      <c r="I377" s="300"/>
      <c r="J377" s="300"/>
      <c r="K377" s="300"/>
      <c r="L377" s="300"/>
      <c r="M377" s="300"/>
      <c r="N377" s="300"/>
      <c r="O377" s="299"/>
      <c r="P377" s="300"/>
      <c r="Q377" s="299">
        <f t="shared" si="210"/>
        <v>350</v>
      </c>
      <c r="R377" s="299"/>
      <c r="S377" s="300"/>
      <c r="T377" s="300"/>
      <c r="U377" s="300"/>
      <c r="V377" s="300"/>
      <c r="W377" s="300"/>
      <c r="X377" s="300"/>
      <c r="Y377" s="300"/>
      <c r="Z377" s="299"/>
      <c r="AA377" s="300"/>
      <c r="AB377" s="299">
        <f t="shared" si="212"/>
        <v>350</v>
      </c>
      <c r="AC377" s="299"/>
      <c r="AD377" s="300"/>
      <c r="AE377" s="300"/>
      <c r="AF377" s="300"/>
      <c r="AG377" s="300"/>
      <c r="AH377" s="300"/>
      <c r="AI377" s="300"/>
      <c r="AJ377" s="300"/>
      <c r="AK377" s="299"/>
      <c r="AL377" s="300"/>
      <c r="AM377" s="299">
        <f t="shared" si="214"/>
        <v>350</v>
      </c>
      <c r="AN377" s="299"/>
      <c r="AO377" s="300"/>
      <c r="AP377" s="300"/>
      <c r="AQ377" s="300"/>
      <c r="AR377" s="300"/>
      <c r="AS377" s="300"/>
      <c r="AT377" s="300"/>
      <c r="AU377" s="300"/>
      <c r="AV377" s="299"/>
      <c r="AW377" s="300"/>
      <c r="AX377" s="299">
        <f t="shared" si="216"/>
        <v>350</v>
      </c>
      <c r="AY377" s="137" t="str">
        <f t="shared" si="217"/>
        <v/>
      </c>
      <c r="BA377" s="143" t="str">
        <f t="shared" si="184"/>
        <v/>
      </c>
    </row>
    <row r="378" spans="1:53" ht="12">
      <c r="A378" s="288">
        <v>375</v>
      </c>
      <c r="B378" s="289" t="s">
        <v>1580</v>
      </c>
      <c r="C378" s="290" t="s">
        <v>14</v>
      </c>
      <c r="D378" s="290"/>
      <c r="E378" s="291">
        <v>120</v>
      </c>
      <c r="F378" s="292">
        <v>0</v>
      </c>
      <c r="G378" s="292">
        <f>E378*3</f>
        <v>360</v>
      </c>
      <c r="H378" s="293"/>
      <c r="I378" s="293"/>
      <c r="J378" s="293"/>
      <c r="K378" s="293"/>
      <c r="L378" s="293"/>
      <c r="M378" s="293"/>
      <c r="N378" s="293"/>
      <c r="O378" s="292">
        <f>SUM(G378:N378)</f>
        <v>360</v>
      </c>
      <c r="P378" s="293">
        <v>820</v>
      </c>
      <c r="Q378" s="292">
        <f t="shared" si="210"/>
        <v>-460</v>
      </c>
      <c r="R378" s="292">
        <f>E378*3</f>
        <v>360</v>
      </c>
      <c r="S378" s="293"/>
      <c r="T378" s="293"/>
      <c r="U378" s="293"/>
      <c r="V378" s="293"/>
      <c r="W378" s="293">
        <v>100</v>
      </c>
      <c r="X378" s="293"/>
      <c r="Y378" s="293"/>
      <c r="Z378" s="292">
        <f>SUM(R378:Y378)</f>
        <v>460</v>
      </c>
      <c r="AA378" s="293"/>
      <c r="AB378" s="292">
        <f t="shared" si="212"/>
        <v>0</v>
      </c>
      <c r="AC378" s="292">
        <f>$E378*3</f>
        <v>360</v>
      </c>
      <c r="AD378" s="293"/>
      <c r="AE378" s="293"/>
      <c r="AF378" s="293"/>
      <c r="AG378" s="293"/>
      <c r="AH378" s="293"/>
      <c r="AI378" s="293"/>
      <c r="AJ378" s="293"/>
      <c r="AK378" s="292">
        <f>SUM(AC378:AJ378)</f>
        <v>360</v>
      </c>
      <c r="AL378" s="293">
        <v>720</v>
      </c>
      <c r="AM378" s="292">
        <f t="shared" si="214"/>
        <v>-360</v>
      </c>
      <c r="AN378" s="292">
        <f>$E378*3</f>
        <v>360</v>
      </c>
      <c r="AO378" s="293"/>
      <c r="AP378" s="293"/>
      <c r="AQ378" s="293"/>
      <c r="AR378" s="293"/>
      <c r="AS378" s="293"/>
      <c r="AT378" s="293"/>
      <c r="AU378" s="293"/>
      <c r="AV378" s="292">
        <f>SUM(AN378:AU378)</f>
        <v>360</v>
      </c>
      <c r="AW378" s="293"/>
      <c r="AX378" s="292">
        <f t="shared" si="216"/>
        <v>0</v>
      </c>
      <c r="BA378" s="143" t="str">
        <f t="shared" si="184"/>
        <v/>
      </c>
    </row>
    <row r="379" spans="1:53" ht="12">
      <c r="A379" s="288">
        <v>376</v>
      </c>
      <c r="B379" s="319" t="s">
        <v>684</v>
      </c>
      <c r="C379" s="320" t="s">
        <v>30</v>
      </c>
      <c r="D379" s="321"/>
      <c r="E379" s="319"/>
      <c r="F379" s="322"/>
      <c r="G379" s="299"/>
      <c r="H379" s="300"/>
      <c r="I379" s="300"/>
      <c r="J379" s="300"/>
      <c r="K379" s="300"/>
      <c r="L379" s="300"/>
      <c r="M379" s="300"/>
      <c r="N379" s="300"/>
      <c r="O379" s="299"/>
      <c r="P379" s="300"/>
      <c r="Q379" s="299"/>
      <c r="R379" s="299"/>
      <c r="S379" s="300"/>
      <c r="T379" s="300"/>
      <c r="U379" s="300"/>
      <c r="V379" s="300"/>
      <c r="W379" s="300"/>
      <c r="X379" s="300"/>
      <c r="Y379" s="300"/>
      <c r="Z379" s="299"/>
      <c r="AA379" s="300"/>
      <c r="AB379" s="299"/>
      <c r="AC379" s="299"/>
      <c r="AD379" s="300"/>
      <c r="AE379" s="300"/>
      <c r="AF379" s="300"/>
      <c r="AG379" s="300"/>
      <c r="AH379" s="300"/>
      <c r="AI379" s="300"/>
      <c r="AJ379" s="300"/>
      <c r="AK379" s="299"/>
      <c r="AL379" s="300"/>
      <c r="AM379" s="299"/>
      <c r="AN379" s="299"/>
      <c r="AO379" s="300"/>
      <c r="AP379" s="300"/>
      <c r="AQ379" s="300"/>
      <c r="AR379" s="300"/>
      <c r="AS379" s="300"/>
      <c r="AT379" s="300"/>
      <c r="AU379" s="300"/>
      <c r="AV379" s="299"/>
      <c r="AW379" s="300"/>
      <c r="AX379" s="299"/>
      <c r="AY379" s="137" t="str">
        <f t="shared" si="217"/>
        <v>*</v>
      </c>
      <c r="BA379" s="143" t="str">
        <f t="shared" si="184"/>
        <v/>
      </c>
    </row>
    <row r="380" spans="1:53" ht="12">
      <c r="A380" s="288">
        <v>377</v>
      </c>
      <c r="B380" s="289" t="s">
        <v>686</v>
      </c>
      <c r="C380" s="290" t="s">
        <v>23</v>
      </c>
      <c r="D380" s="290" t="s">
        <v>688</v>
      </c>
      <c r="E380" s="291">
        <v>85</v>
      </c>
      <c r="F380" s="292">
        <v>0</v>
      </c>
      <c r="G380" s="292">
        <f>E380*3</f>
        <v>255</v>
      </c>
      <c r="H380" s="293"/>
      <c r="I380" s="293"/>
      <c r="J380" s="293"/>
      <c r="K380" s="293"/>
      <c r="L380" s="293"/>
      <c r="M380" s="293"/>
      <c r="N380" s="293"/>
      <c r="O380" s="292">
        <f>SUM(G380:N380)</f>
        <v>255</v>
      </c>
      <c r="P380" s="293">
        <v>1070</v>
      </c>
      <c r="Q380" s="292">
        <f t="shared" ref="Q380:Q389" si="218">F380+O380-P380</f>
        <v>-815</v>
      </c>
      <c r="R380" s="292">
        <f>E380*3</f>
        <v>255</v>
      </c>
      <c r="S380" s="293">
        <v>50</v>
      </c>
      <c r="T380" s="293"/>
      <c r="U380" s="293"/>
      <c r="V380" s="293"/>
      <c r="W380" s="293"/>
      <c r="X380" s="293"/>
      <c r="Y380" s="293"/>
      <c r="Z380" s="292">
        <f>SUM(R380:Y380)</f>
        <v>305</v>
      </c>
      <c r="AA380" s="293"/>
      <c r="AB380" s="292">
        <f t="shared" ref="AB380:AB389" si="219">Q380+Z380-AA380</f>
        <v>-510</v>
      </c>
      <c r="AC380" s="292">
        <f>$E380*3</f>
        <v>255</v>
      </c>
      <c r="AD380" s="293"/>
      <c r="AE380" s="293"/>
      <c r="AF380" s="293"/>
      <c r="AG380" s="293"/>
      <c r="AH380" s="293"/>
      <c r="AI380" s="293"/>
      <c r="AJ380" s="293"/>
      <c r="AK380" s="292">
        <f>SUM(AC380:AJ380)</f>
        <v>255</v>
      </c>
      <c r="AL380" s="293"/>
      <c r="AM380" s="292">
        <f t="shared" ref="AM380:AM389" si="220">AB380+AK380-AL380</f>
        <v>-255</v>
      </c>
      <c r="AN380" s="292">
        <f>$E380*3</f>
        <v>255</v>
      </c>
      <c r="AO380" s="293"/>
      <c r="AP380" s="293"/>
      <c r="AQ380" s="293"/>
      <c r="AR380" s="293"/>
      <c r="AS380" s="293"/>
      <c r="AT380" s="293"/>
      <c r="AU380" s="293"/>
      <c r="AV380" s="292">
        <f>SUM(AN380:AU380)</f>
        <v>255</v>
      </c>
      <c r="AW380" s="293"/>
      <c r="AX380" s="292">
        <f t="shared" ref="AX380:AX389" si="221">AM380+AV380-AW380</f>
        <v>0</v>
      </c>
      <c r="AY380" s="137" t="str">
        <f t="shared" si="217"/>
        <v>*</v>
      </c>
      <c r="BA380" s="143" t="str">
        <f t="shared" si="184"/>
        <v/>
      </c>
    </row>
    <row r="381" spans="1:53" ht="12">
      <c r="A381" s="288">
        <v>378</v>
      </c>
      <c r="B381" s="289" t="s">
        <v>1305</v>
      </c>
      <c r="C381" s="290" t="s">
        <v>14</v>
      </c>
      <c r="D381" s="290"/>
      <c r="E381" s="291">
        <v>50</v>
      </c>
      <c r="F381" s="292">
        <v>300</v>
      </c>
      <c r="G381" s="292">
        <f>E381*3</f>
        <v>150</v>
      </c>
      <c r="H381" s="293"/>
      <c r="I381" s="293"/>
      <c r="J381" s="293"/>
      <c r="K381" s="293"/>
      <c r="L381" s="293"/>
      <c r="M381" s="293"/>
      <c r="N381" s="293"/>
      <c r="O381" s="292">
        <f>SUM(G381:N381)</f>
        <v>150</v>
      </c>
      <c r="P381" s="293"/>
      <c r="Q381" s="292">
        <f t="shared" si="218"/>
        <v>450</v>
      </c>
      <c r="R381" s="292">
        <f>E381*3</f>
        <v>150</v>
      </c>
      <c r="S381" s="293"/>
      <c r="T381" s="293"/>
      <c r="U381" s="293"/>
      <c r="V381" s="293"/>
      <c r="W381" s="293"/>
      <c r="X381" s="293"/>
      <c r="Y381" s="293"/>
      <c r="Z381" s="292">
        <f>SUM(R381:Y381)</f>
        <v>150</v>
      </c>
      <c r="AA381" s="293"/>
      <c r="AB381" s="292">
        <f t="shared" si="219"/>
        <v>600</v>
      </c>
      <c r="AC381" s="292">
        <f>$E381*3</f>
        <v>150</v>
      </c>
      <c r="AD381" s="293"/>
      <c r="AE381" s="293"/>
      <c r="AF381" s="293"/>
      <c r="AG381" s="293"/>
      <c r="AH381" s="293"/>
      <c r="AI381" s="293"/>
      <c r="AJ381" s="293"/>
      <c r="AK381" s="292">
        <f>SUM(AC381:AJ381)</f>
        <v>150</v>
      </c>
      <c r="AL381" s="293"/>
      <c r="AM381" s="292">
        <f t="shared" si="220"/>
        <v>750</v>
      </c>
      <c r="AN381" s="292">
        <f>$E381*3</f>
        <v>150</v>
      </c>
      <c r="AO381" s="293"/>
      <c r="AP381" s="293"/>
      <c r="AQ381" s="293"/>
      <c r="AR381" s="293"/>
      <c r="AS381" s="293"/>
      <c r="AT381" s="293"/>
      <c r="AU381" s="293"/>
      <c r="AV381" s="292">
        <f>SUM(AN381:AU381)</f>
        <v>150</v>
      </c>
      <c r="AW381" s="293"/>
      <c r="AX381" s="292">
        <f t="shared" si="221"/>
        <v>900</v>
      </c>
      <c r="AY381" s="137" t="str">
        <f t="shared" si="217"/>
        <v/>
      </c>
      <c r="BA381" s="143" t="str">
        <f t="shared" ref="BA381:BA445" si="222">IF(AC381=E381*3,"","!!!")</f>
        <v/>
      </c>
    </row>
    <row r="382" spans="1:53" ht="12">
      <c r="A382" s="288">
        <v>379</v>
      </c>
      <c r="B382" s="289" t="s">
        <v>689</v>
      </c>
      <c r="C382" s="290" t="s">
        <v>23</v>
      </c>
      <c r="D382" s="290" t="s">
        <v>691</v>
      </c>
      <c r="E382" s="291">
        <v>90</v>
      </c>
      <c r="F382" s="292">
        <v>0</v>
      </c>
      <c r="G382" s="292">
        <f>E382*3</f>
        <v>270</v>
      </c>
      <c r="H382" s="293"/>
      <c r="I382" s="293"/>
      <c r="J382" s="293"/>
      <c r="K382" s="293"/>
      <c r="L382" s="293"/>
      <c r="M382" s="293"/>
      <c r="N382" s="293"/>
      <c r="O382" s="292">
        <f>SUM(G382:N382)</f>
        <v>270</v>
      </c>
      <c r="P382" s="293"/>
      <c r="Q382" s="292">
        <f t="shared" si="218"/>
        <v>270</v>
      </c>
      <c r="R382" s="292">
        <f>E382*3</f>
        <v>270</v>
      </c>
      <c r="S382" s="293"/>
      <c r="T382" s="293"/>
      <c r="U382" s="293"/>
      <c r="V382" s="293"/>
      <c r="W382" s="293"/>
      <c r="X382" s="293"/>
      <c r="Y382" s="293"/>
      <c r="Z382" s="292">
        <f>SUM(R382:Y382)</f>
        <v>270</v>
      </c>
      <c r="AA382" s="293">
        <v>1080</v>
      </c>
      <c r="AB382" s="292">
        <f t="shared" si="219"/>
        <v>-540</v>
      </c>
      <c r="AC382" s="292">
        <f>$E382*3</f>
        <v>270</v>
      </c>
      <c r="AD382" s="293"/>
      <c r="AE382" s="293"/>
      <c r="AF382" s="293"/>
      <c r="AG382" s="293"/>
      <c r="AH382" s="293"/>
      <c r="AI382" s="293"/>
      <c r="AJ382" s="293"/>
      <c r="AK382" s="292">
        <f>SUM(AC382:AJ382)</f>
        <v>270</v>
      </c>
      <c r="AL382" s="293"/>
      <c r="AM382" s="292">
        <f t="shared" si="220"/>
        <v>-270</v>
      </c>
      <c r="AN382" s="292">
        <f>$E382*3</f>
        <v>270</v>
      </c>
      <c r="AO382" s="293"/>
      <c r="AP382" s="293"/>
      <c r="AQ382" s="293"/>
      <c r="AR382" s="293"/>
      <c r="AS382" s="293"/>
      <c r="AT382" s="293"/>
      <c r="AU382" s="293"/>
      <c r="AV382" s="292">
        <f>SUM(AN382:AU382)</f>
        <v>270</v>
      </c>
      <c r="AW382" s="293"/>
      <c r="AX382" s="292">
        <f t="shared" si="221"/>
        <v>0</v>
      </c>
      <c r="AY382" s="137" t="str">
        <f t="shared" si="217"/>
        <v>*</v>
      </c>
      <c r="BA382" s="143" t="str">
        <f t="shared" si="222"/>
        <v/>
      </c>
    </row>
    <row r="383" spans="1:53" ht="12">
      <c r="A383" s="288">
        <v>380</v>
      </c>
      <c r="B383" s="289" t="s">
        <v>692</v>
      </c>
      <c r="C383" s="290" t="s">
        <v>14</v>
      </c>
      <c r="D383" s="290" t="s">
        <v>694</v>
      </c>
      <c r="E383" s="291">
        <v>165</v>
      </c>
      <c r="F383" s="292">
        <v>0</v>
      </c>
      <c r="G383" s="292">
        <f>E383*3</f>
        <v>495</v>
      </c>
      <c r="H383" s="293"/>
      <c r="I383" s="293"/>
      <c r="J383" s="293"/>
      <c r="K383" s="293"/>
      <c r="L383" s="293"/>
      <c r="M383" s="293"/>
      <c r="N383" s="293"/>
      <c r="O383" s="292">
        <f>SUM(G383:N383)</f>
        <v>495</v>
      </c>
      <c r="P383" s="293">
        <v>1980</v>
      </c>
      <c r="Q383" s="292">
        <f t="shared" si="218"/>
        <v>-1485</v>
      </c>
      <c r="R383" s="292">
        <f>E383*3</f>
        <v>495</v>
      </c>
      <c r="S383" s="293"/>
      <c r="T383" s="293"/>
      <c r="U383" s="293"/>
      <c r="V383" s="293"/>
      <c r="W383" s="293">
        <v>100</v>
      </c>
      <c r="X383" s="293"/>
      <c r="Y383" s="293"/>
      <c r="Z383" s="292">
        <f>SUM(R383:Y383)</f>
        <v>595</v>
      </c>
      <c r="AA383" s="293"/>
      <c r="AB383" s="292">
        <f t="shared" si="219"/>
        <v>-890</v>
      </c>
      <c r="AC383" s="292">
        <f>$E383*3</f>
        <v>495</v>
      </c>
      <c r="AD383" s="293"/>
      <c r="AE383" s="293"/>
      <c r="AF383" s="293"/>
      <c r="AG383" s="293"/>
      <c r="AH383" s="293"/>
      <c r="AI383" s="293"/>
      <c r="AJ383" s="293"/>
      <c r="AK383" s="292">
        <f>SUM(AC383:AJ383)</f>
        <v>495</v>
      </c>
      <c r="AL383" s="293"/>
      <c r="AM383" s="292">
        <f t="shared" si="220"/>
        <v>-395</v>
      </c>
      <c r="AN383" s="292">
        <f>$E383*3</f>
        <v>495</v>
      </c>
      <c r="AO383" s="293"/>
      <c r="AP383" s="293"/>
      <c r="AQ383" s="293"/>
      <c r="AR383" s="293"/>
      <c r="AS383" s="293"/>
      <c r="AT383" s="293"/>
      <c r="AU383" s="293"/>
      <c r="AV383" s="292">
        <f>SUM(AN383:AU383)</f>
        <v>495</v>
      </c>
      <c r="AW383" s="293">
        <v>100</v>
      </c>
      <c r="AX383" s="292">
        <f t="shared" si="221"/>
        <v>0</v>
      </c>
      <c r="AY383" s="137" t="str">
        <f t="shared" si="217"/>
        <v>*</v>
      </c>
      <c r="BA383" s="143" t="str">
        <f t="shared" si="222"/>
        <v/>
      </c>
    </row>
    <row r="384" spans="1:53" ht="12">
      <c r="A384" s="288">
        <v>381</v>
      </c>
      <c r="B384" s="319" t="s">
        <v>695</v>
      </c>
      <c r="C384" s="320" t="s">
        <v>30</v>
      </c>
      <c r="D384" s="321"/>
      <c r="E384" s="319"/>
      <c r="F384" s="322">
        <v>560</v>
      </c>
      <c r="G384" s="299"/>
      <c r="H384" s="300"/>
      <c r="I384" s="300"/>
      <c r="J384" s="300"/>
      <c r="K384" s="300"/>
      <c r="L384" s="300"/>
      <c r="M384" s="300"/>
      <c r="N384" s="300"/>
      <c r="O384" s="299"/>
      <c r="P384" s="300"/>
      <c r="Q384" s="299">
        <f t="shared" si="218"/>
        <v>560</v>
      </c>
      <c r="R384" s="299"/>
      <c r="S384" s="300"/>
      <c r="T384" s="300"/>
      <c r="U384" s="300"/>
      <c r="V384" s="300"/>
      <c r="W384" s="300"/>
      <c r="X384" s="300"/>
      <c r="Y384" s="300"/>
      <c r="Z384" s="299"/>
      <c r="AA384" s="300"/>
      <c r="AB384" s="299">
        <f t="shared" si="219"/>
        <v>560</v>
      </c>
      <c r="AC384" s="299"/>
      <c r="AD384" s="300"/>
      <c r="AE384" s="300"/>
      <c r="AF384" s="300"/>
      <c r="AG384" s="300"/>
      <c r="AH384" s="300"/>
      <c r="AI384" s="300"/>
      <c r="AJ384" s="300"/>
      <c r="AK384" s="299"/>
      <c r="AL384" s="300"/>
      <c r="AM384" s="299">
        <f t="shared" si="220"/>
        <v>560</v>
      </c>
      <c r="AN384" s="299"/>
      <c r="AO384" s="300"/>
      <c r="AP384" s="300"/>
      <c r="AQ384" s="300"/>
      <c r="AR384" s="300"/>
      <c r="AS384" s="300"/>
      <c r="AT384" s="300"/>
      <c r="AU384" s="300"/>
      <c r="AV384" s="299"/>
      <c r="AW384" s="300"/>
      <c r="AX384" s="299">
        <f t="shared" si="221"/>
        <v>560</v>
      </c>
      <c r="BA384" s="143" t="str">
        <f t="shared" si="222"/>
        <v/>
      </c>
    </row>
    <row r="385" spans="1:53" ht="12">
      <c r="A385" s="288">
        <v>382</v>
      </c>
      <c r="B385" s="319" t="s">
        <v>696</v>
      </c>
      <c r="C385" s="320" t="s">
        <v>30</v>
      </c>
      <c r="D385" s="321"/>
      <c r="E385" s="319"/>
      <c r="F385" s="322">
        <v>984.8</v>
      </c>
      <c r="G385" s="299"/>
      <c r="H385" s="300"/>
      <c r="I385" s="300"/>
      <c r="J385" s="300"/>
      <c r="K385" s="300"/>
      <c r="L385" s="300"/>
      <c r="M385" s="300"/>
      <c r="N385" s="300"/>
      <c r="O385" s="299"/>
      <c r="P385" s="300"/>
      <c r="Q385" s="299">
        <f t="shared" si="218"/>
        <v>984.8</v>
      </c>
      <c r="R385" s="299"/>
      <c r="S385" s="300"/>
      <c r="T385" s="300"/>
      <c r="U385" s="300"/>
      <c r="V385" s="300"/>
      <c r="W385" s="300"/>
      <c r="X385" s="300"/>
      <c r="Y385" s="300"/>
      <c r="Z385" s="299"/>
      <c r="AA385" s="300"/>
      <c r="AB385" s="299">
        <f t="shared" si="219"/>
        <v>984.8</v>
      </c>
      <c r="AC385" s="299"/>
      <c r="AD385" s="300"/>
      <c r="AE385" s="300"/>
      <c r="AF385" s="300"/>
      <c r="AG385" s="300"/>
      <c r="AH385" s="300"/>
      <c r="AI385" s="300"/>
      <c r="AJ385" s="300"/>
      <c r="AK385" s="299"/>
      <c r="AL385" s="300"/>
      <c r="AM385" s="299">
        <f t="shared" si="220"/>
        <v>984.8</v>
      </c>
      <c r="AN385" s="299"/>
      <c r="AO385" s="300"/>
      <c r="AP385" s="300"/>
      <c r="AQ385" s="300"/>
      <c r="AR385" s="300"/>
      <c r="AS385" s="300"/>
      <c r="AT385" s="300"/>
      <c r="AU385" s="300"/>
      <c r="AV385" s="299"/>
      <c r="AW385" s="300"/>
      <c r="AX385" s="299">
        <f t="shared" si="221"/>
        <v>984.8</v>
      </c>
      <c r="AY385" s="137" t="str">
        <f t="shared" si="217"/>
        <v/>
      </c>
      <c r="BA385" s="143" t="str">
        <f t="shared" si="222"/>
        <v/>
      </c>
    </row>
    <row r="386" spans="1:53" ht="12">
      <c r="A386" s="288">
        <v>383</v>
      </c>
      <c r="B386" s="289" t="s">
        <v>699</v>
      </c>
      <c r="C386" s="290" t="s">
        <v>23</v>
      </c>
      <c r="D386" s="290" t="s">
        <v>701</v>
      </c>
      <c r="E386" s="291">
        <v>95</v>
      </c>
      <c r="F386" s="292">
        <v>285</v>
      </c>
      <c r="G386" s="292">
        <f>E386*3</f>
        <v>285</v>
      </c>
      <c r="H386" s="293"/>
      <c r="I386" s="293"/>
      <c r="J386" s="293"/>
      <c r="K386" s="293"/>
      <c r="L386" s="293"/>
      <c r="M386" s="293"/>
      <c r="N386" s="293"/>
      <c r="O386" s="292">
        <f>SUM(G386:N386)</f>
        <v>285</v>
      </c>
      <c r="P386" s="293"/>
      <c r="Q386" s="292">
        <f t="shared" si="218"/>
        <v>570</v>
      </c>
      <c r="R386" s="292">
        <f>E386*3</f>
        <v>285</v>
      </c>
      <c r="S386" s="293"/>
      <c r="T386" s="293"/>
      <c r="U386" s="293"/>
      <c r="V386" s="293"/>
      <c r="W386" s="293"/>
      <c r="X386" s="293"/>
      <c r="Y386" s="293"/>
      <c r="Z386" s="292">
        <f>SUM(R386:Y386)</f>
        <v>285</v>
      </c>
      <c r="AA386" s="293"/>
      <c r="AB386" s="292">
        <f t="shared" si="219"/>
        <v>855</v>
      </c>
      <c r="AC386" s="292">
        <f>$E386*3</f>
        <v>285</v>
      </c>
      <c r="AD386" s="293"/>
      <c r="AE386" s="293"/>
      <c r="AF386" s="293"/>
      <c r="AG386" s="293"/>
      <c r="AH386" s="293"/>
      <c r="AI386" s="293"/>
      <c r="AJ386" s="293"/>
      <c r="AK386" s="292">
        <f>SUM(AC386:AJ386)</f>
        <v>285</v>
      </c>
      <c r="AL386" s="293"/>
      <c r="AM386" s="292">
        <f t="shared" si="220"/>
        <v>1140</v>
      </c>
      <c r="AN386" s="292">
        <f>$E386*3</f>
        <v>285</v>
      </c>
      <c r="AO386" s="293"/>
      <c r="AP386" s="293"/>
      <c r="AQ386" s="293"/>
      <c r="AR386" s="293"/>
      <c r="AS386" s="293"/>
      <c r="AT386" s="293"/>
      <c r="AU386" s="293"/>
      <c r="AV386" s="292">
        <f>SUM(AN386:AU386)</f>
        <v>285</v>
      </c>
      <c r="AW386" s="293">
        <v>1425</v>
      </c>
      <c r="AX386" s="292">
        <f t="shared" si="221"/>
        <v>0</v>
      </c>
      <c r="AY386" s="137" t="str">
        <f t="shared" si="217"/>
        <v>*</v>
      </c>
      <c r="BA386" s="143" t="str">
        <f t="shared" si="222"/>
        <v/>
      </c>
    </row>
    <row r="387" spans="1:53" ht="12">
      <c r="A387" s="288">
        <v>384</v>
      </c>
      <c r="B387" s="289" t="s">
        <v>1567</v>
      </c>
      <c r="C387" s="290" t="s">
        <v>14</v>
      </c>
      <c r="D387" s="290"/>
      <c r="E387" s="291">
        <v>50</v>
      </c>
      <c r="F387" s="292">
        <v>0</v>
      </c>
      <c r="G387" s="292">
        <f>E387*3</f>
        <v>150</v>
      </c>
      <c r="H387" s="293"/>
      <c r="I387" s="293"/>
      <c r="J387" s="293"/>
      <c r="K387" s="293"/>
      <c r="L387" s="293"/>
      <c r="M387" s="293"/>
      <c r="N387" s="293"/>
      <c r="O387" s="292">
        <f>SUM(G387:N387)</f>
        <v>150</v>
      </c>
      <c r="P387" s="293">
        <v>150</v>
      </c>
      <c r="Q387" s="292">
        <f t="shared" si="218"/>
        <v>0</v>
      </c>
      <c r="R387" s="292">
        <f>E387*3</f>
        <v>150</v>
      </c>
      <c r="S387" s="293"/>
      <c r="T387" s="293"/>
      <c r="U387" s="293"/>
      <c r="V387" s="293"/>
      <c r="W387" s="293"/>
      <c r="X387" s="293"/>
      <c r="Y387" s="293"/>
      <c r="Z387" s="292">
        <f>SUM(R387:Y387)</f>
        <v>150</v>
      </c>
      <c r="AA387" s="293">
        <v>150</v>
      </c>
      <c r="AB387" s="292">
        <f t="shared" si="219"/>
        <v>0</v>
      </c>
      <c r="AC387" s="292">
        <f>$E387*3</f>
        <v>150</v>
      </c>
      <c r="AD387" s="293"/>
      <c r="AE387" s="293"/>
      <c r="AF387" s="293"/>
      <c r="AG387" s="293"/>
      <c r="AH387" s="293">
        <v>100</v>
      </c>
      <c r="AI387" s="293"/>
      <c r="AJ387" s="293"/>
      <c r="AK387" s="292">
        <f>SUM(AC387:AJ387)</f>
        <v>250</v>
      </c>
      <c r="AL387" s="293">
        <v>400</v>
      </c>
      <c r="AM387" s="292">
        <f t="shared" si="220"/>
        <v>-150</v>
      </c>
      <c r="AN387" s="292">
        <f>$E387*3</f>
        <v>150</v>
      </c>
      <c r="AO387" s="293"/>
      <c r="AP387" s="293"/>
      <c r="AQ387" s="293"/>
      <c r="AR387" s="293"/>
      <c r="AS387" s="293"/>
      <c r="AT387" s="293"/>
      <c r="AU387" s="293"/>
      <c r="AV387" s="292">
        <f>SUM(AN387:AU387)</f>
        <v>150</v>
      </c>
      <c r="AW387" s="293"/>
      <c r="AX387" s="292">
        <f t="shared" si="221"/>
        <v>0</v>
      </c>
      <c r="AY387" s="137" t="str">
        <f t="shared" si="217"/>
        <v>*</v>
      </c>
      <c r="BA387" s="143" t="str">
        <f t="shared" si="222"/>
        <v/>
      </c>
    </row>
    <row r="388" spans="1:53" ht="12">
      <c r="A388" s="288">
        <v>385</v>
      </c>
      <c r="B388" s="294" t="s">
        <v>702</v>
      </c>
      <c r="C388" s="290" t="s">
        <v>10</v>
      </c>
      <c r="D388" s="290" t="s">
        <v>704</v>
      </c>
      <c r="E388" s="295">
        <v>25</v>
      </c>
      <c r="F388" s="292">
        <v>0</v>
      </c>
      <c r="G388" s="292">
        <f>E388*3</f>
        <v>75</v>
      </c>
      <c r="H388" s="293"/>
      <c r="I388" s="293"/>
      <c r="J388" s="293"/>
      <c r="K388" s="293"/>
      <c r="L388" s="293"/>
      <c r="M388" s="293"/>
      <c r="N388" s="293"/>
      <c r="O388" s="292">
        <f>SUM(G388:N388)</f>
        <v>75</v>
      </c>
      <c r="P388" s="293"/>
      <c r="Q388" s="292">
        <f t="shared" si="218"/>
        <v>75</v>
      </c>
      <c r="R388" s="292">
        <f>E388*3</f>
        <v>75</v>
      </c>
      <c r="S388" s="293"/>
      <c r="T388" s="293"/>
      <c r="U388" s="293"/>
      <c r="V388" s="293"/>
      <c r="W388" s="293"/>
      <c r="X388" s="293"/>
      <c r="Y388" s="293"/>
      <c r="Z388" s="292">
        <f>SUM(R388:Y388)</f>
        <v>75</v>
      </c>
      <c r="AA388" s="293"/>
      <c r="AB388" s="292">
        <f t="shared" si="219"/>
        <v>150</v>
      </c>
      <c r="AC388" s="292">
        <f>$E388*3</f>
        <v>75</v>
      </c>
      <c r="AD388" s="293"/>
      <c r="AE388" s="293"/>
      <c r="AF388" s="293"/>
      <c r="AG388" s="293"/>
      <c r="AH388" s="293"/>
      <c r="AI388" s="293"/>
      <c r="AJ388" s="293"/>
      <c r="AK388" s="292">
        <f>SUM(AC388:AJ388)</f>
        <v>75</v>
      </c>
      <c r="AL388" s="293"/>
      <c r="AM388" s="292">
        <f t="shared" si="220"/>
        <v>225</v>
      </c>
      <c r="AN388" s="292">
        <f>$E388*3</f>
        <v>75</v>
      </c>
      <c r="AO388" s="293"/>
      <c r="AP388" s="293"/>
      <c r="AQ388" s="293"/>
      <c r="AR388" s="293"/>
      <c r="AS388" s="293"/>
      <c r="AT388" s="293"/>
      <c r="AU388" s="293"/>
      <c r="AV388" s="292">
        <f>SUM(AN388:AU388)</f>
        <v>75</v>
      </c>
      <c r="AW388" s="293">
        <v>300</v>
      </c>
      <c r="AX388" s="292">
        <f t="shared" si="221"/>
        <v>0</v>
      </c>
      <c r="AY388" s="137" t="str">
        <f t="shared" si="217"/>
        <v>*</v>
      </c>
      <c r="BA388" s="143" t="str">
        <f t="shared" si="222"/>
        <v/>
      </c>
    </row>
    <row r="389" spans="1:53" ht="12">
      <c r="A389" s="288">
        <v>386</v>
      </c>
      <c r="B389" s="289" t="s">
        <v>705</v>
      </c>
      <c r="C389" s="290" t="s">
        <v>23</v>
      </c>
      <c r="D389" s="290" t="s">
        <v>12</v>
      </c>
      <c r="E389" s="291">
        <v>70</v>
      </c>
      <c r="F389" s="292">
        <v>0</v>
      </c>
      <c r="G389" s="292">
        <f>E389*3</f>
        <v>210</v>
      </c>
      <c r="H389" s="293"/>
      <c r="I389" s="293"/>
      <c r="J389" s="293"/>
      <c r="K389" s="293"/>
      <c r="L389" s="293"/>
      <c r="M389" s="293"/>
      <c r="N389" s="293"/>
      <c r="O389" s="292">
        <f>SUM(G389:N389)</f>
        <v>210</v>
      </c>
      <c r="P389" s="293"/>
      <c r="Q389" s="292">
        <f t="shared" si="218"/>
        <v>210</v>
      </c>
      <c r="R389" s="292">
        <f>E389*3</f>
        <v>210</v>
      </c>
      <c r="S389" s="293"/>
      <c r="T389" s="293"/>
      <c r="U389" s="293"/>
      <c r="V389" s="293"/>
      <c r="W389" s="293"/>
      <c r="X389" s="293"/>
      <c r="Y389" s="293"/>
      <c r="Z389" s="292">
        <f>SUM(R389:Y389)</f>
        <v>210</v>
      </c>
      <c r="AA389" s="293"/>
      <c r="AB389" s="292">
        <f t="shared" si="219"/>
        <v>420</v>
      </c>
      <c r="AC389" s="292">
        <f>$E389*3</f>
        <v>210</v>
      </c>
      <c r="AD389" s="293"/>
      <c r="AE389" s="293"/>
      <c r="AF389" s="293"/>
      <c r="AG389" s="293"/>
      <c r="AH389" s="293"/>
      <c r="AI389" s="293"/>
      <c r="AJ389" s="293"/>
      <c r="AK389" s="292">
        <f>SUM(AC389:AJ389)</f>
        <v>210</v>
      </c>
      <c r="AL389" s="293"/>
      <c r="AM389" s="292">
        <f t="shared" si="220"/>
        <v>630</v>
      </c>
      <c r="AN389" s="292">
        <f>$E389*3</f>
        <v>210</v>
      </c>
      <c r="AO389" s="293"/>
      <c r="AP389" s="293"/>
      <c r="AQ389" s="293"/>
      <c r="AR389" s="293"/>
      <c r="AS389" s="293"/>
      <c r="AT389" s="293"/>
      <c r="AU389" s="293"/>
      <c r="AV389" s="292">
        <f>SUM(AN389:AU389)</f>
        <v>210</v>
      </c>
      <c r="AW389" s="293"/>
      <c r="AX389" s="292">
        <f t="shared" si="221"/>
        <v>840</v>
      </c>
      <c r="AY389" s="137" t="str">
        <f t="shared" si="217"/>
        <v/>
      </c>
      <c r="BA389" s="143" t="str">
        <f t="shared" si="222"/>
        <v/>
      </c>
    </row>
    <row r="390" spans="1:53" ht="12">
      <c r="A390" s="288">
        <v>387</v>
      </c>
      <c r="B390" s="414" t="s">
        <v>983</v>
      </c>
      <c r="C390" s="297" t="s">
        <v>30</v>
      </c>
      <c r="D390" s="297"/>
      <c r="E390" s="298"/>
      <c r="F390" s="299"/>
      <c r="G390" s="299"/>
      <c r="H390" s="300"/>
      <c r="I390" s="300"/>
      <c r="J390" s="300"/>
      <c r="K390" s="300"/>
      <c r="L390" s="300"/>
      <c r="M390" s="300"/>
      <c r="N390" s="300"/>
      <c r="O390" s="299"/>
      <c r="P390" s="300"/>
      <c r="Q390" s="299"/>
      <c r="R390" s="299"/>
      <c r="S390" s="300"/>
      <c r="T390" s="300"/>
      <c r="U390" s="300"/>
      <c r="V390" s="300"/>
      <c r="W390" s="300"/>
      <c r="X390" s="300"/>
      <c r="Y390" s="300"/>
      <c r="Z390" s="299"/>
      <c r="AA390" s="300"/>
      <c r="AB390" s="299"/>
      <c r="AC390" s="299"/>
      <c r="AD390" s="300"/>
      <c r="AE390" s="300"/>
      <c r="AF390" s="300"/>
      <c r="AG390" s="300"/>
      <c r="AH390" s="300"/>
      <c r="AI390" s="300"/>
      <c r="AJ390" s="300"/>
      <c r="AK390" s="299"/>
      <c r="AL390" s="300"/>
      <c r="AM390" s="299"/>
      <c r="AN390" s="299"/>
      <c r="AO390" s="300"/>
      <c r="AP390" s="300"/>
      <c r="AQ390" s="300"/>
      <c r="AR390" s="300"/>
      <c r="AS390" s="300"/>
      <c r="AT390" s="300"/>
      <c r="AU390" s="300"/>
      <c r="AV390" s="299"/>
      <c r="AW390" s="300"/>
      <c r="AX390" s="299"/>
      <c r="AY390" s="137" t="str">
        <f t="shared" si="217"/>
        <v>*</v>
      </c>
      <c r="BA390" s="143" t="str">
        <f t="shared" si="222"/>
        <v/>
      </c>
    </row>
    <row r="391" spans="1:53" ht="12">
      <c r="A391" s="288">
        <v>388</v>
      </c>
      <c r="B391" s="289" t="s">
        <v>957</v>
      </c>
      <c r="C391" s="290" t="s">
        <v>23</v>
      </c>
      <c r="D391" s="290" t="s">
        <v>956</v>
      </c>
      <c r="E391" s="291">
        <v>100</v>
      </c>
      <c r="F391" s="292">
        <v>0</v>
      </c>
      <c r="G391" s="292">
        <f t="shared" ref="G391:G399" si="223">E391*3</f>
        <v>300</v>
      </c>
      <c r="H391" s="293"/>
      <c r="I391" s="293"/>
      <c r="J391" s="293"/>
      <c r="K391" s="293"/>
      <c r="L391" s="293"/>
      <c r="M391" s="293"/>
      <c r="N391" s="293"/>
      <c r="O391" s="292">
        <f t="shared" ref="O391:O416" si="224">SUM(G391:N391)</f>
        <v>300</v>
      </c>
      <c r="P391" s="293">
        <v>1200</v>
      </c>
      <c r="Q391" s="292">
        <f t="shared" ref="Q391:Q416" si="225">F391+O391-P391</f>
        <v>-900</v>
      </c>
      <c r="R391" s="292">
        <f t="shared" ref="R391:R401" si="226">E391*3</f>
        <v>300</v>
      </c>
      <c r="S391" s="293"/>
      <c r="T391" s="293"/>
      <c r="U391" s="293"/>
      <c r="V391" s="293"/>
      <c r="W391" s="293"/>
      <c r="X391" s="293"/>
      <c r="Y391" s="293"/>
      <c r="Z391" s="292">
        <f t="shared" ref="Z391:Z416" si="227">SUM(R391:Y391)</f>
        <v>300</v>
      </c>
      <c r="AA391" s="293"/>
      <c r="AB391" s="292">
        <f t="shared" ref="AB391:AB416" si="228">Q391+Z391-AA391</f>
        <v>-600</v>
      </c>
      <c r="AC391" s="292">
        <f t="shared" ref="AC391:AC401" si="229">$E391*3</f>
        <v>300</v>
      </c>
      <c r="AD391" s="293"/>
      <c r="AE391" s="293"/>
      <c r="AF391" s="293"/>
      <c r="AG391" s="293"/>
      <c r="AH391" s="293"/>
      <c r="AI391" s="293"/>
      <c r="AJ391" s="293"/>
      <c r="AK391" s="292">
        <f t="shared" ref="AK391:AK416" si="230">SUM(AC391:AJ391)</f>
        <v>300</v>
      </c>
      <c r="AL391" s="293"/>
      <c r="AM391" s="292">
        <f t="shared" ref="AM391:AM402" si="231">AB391+AK391-AL391</f>
        <v>-300</v>
      </c>
      <c r="AN391" s="292">
        <f t="shared" ref="AN391:AN401" si="232">$E391*3</f>
        <v>300</v>
      </c>
      <c r="AO391" s="293"/>
      <c r="AP391" s="293"/>
      <c r="AQ391" s="293"/>
      <c r="AR391" s="293"/>
      <c r="AS391" s="293"/>
      <c r="AT391" s="293"/>
      <c r="AU391" s="293"/>
      <c r="AV391" s="292">
        <f t="shared" ref="AV391:AV416" si="233">SUM(AN391:AU391)</f>
        <v>300</v>
      </c>
      <c r="AW391" s="293"/>
      <c r="AX391" s="292">
        <f t="shared" ref="AX391:AX402" si="234">AM391+AV391-AW391</f>
        <v>0</v>
      </c>
      <c r="BA391" s="143" t="str">
        <f t="shared" si="222"/>
        <v/>
      </c>
    </row>
    <row r="392" spans="1:53" ht="12">
      <c r="A392" s="288">
        <v>389</v>
      </c>
      <c r="B392" s="289" t="s">
        <v>1568</v>
      </c>
      <c r="C392" s="290" t="s">
        <v>14</v>
      </c>
      <c r="D392" s="290"/>
      <c r="E392" s="291">
        <v>260</v>
      </c>
      <c r="F392" s="292">
        <v>0</v>
      </c>
      <c r="G392" s="292">
        <f t="shared" si="223"/>
        <v>780</v>
      </c>
      <c r="H392" s="293"/>
      <c r="I392" s="293"/>
      <c r="J392" s="293"/>
      <c r="K392" s="293"/>
      <c r="L392" s="293"/>
      <c r="M392" s="293"/>
      <c r="N392" s="293"/>
      <c r="O392" s="292">
        <f t="shared" si="224"/>
        <v>780</v>
      </c>
      <c r="P392" s="293">
        <v>780</v>
      </c>
      <c r="Q392" s="292">
        <f t="shared" si="225"/>
        <v>0</v>
      </c>
      <c r="R392" s="292">
        <f t="shared" si="226"/>
        <v>780</v>
      </c>
      <c r="S392" s="293"/>
      <c r="T392" s="293"/>
      <c r="U392" s="293"/>
      <c r="V392" s="293"/>
      <c r="W392" s="293"/>
      <c r="X392" s="293"/>
      <c r="Y392" s="293"/>
      <c r="Z392" s="292">
        <f t="shared" si="227"/>
        <v>780</v>
      </c>
      <c r="AA392" s="293">
        <v>780</v>
      </c>
      <c r="AB392" s="292">
        <f t="shared" si="228"/>
        <v>0</v>
      </c>
      <c r="AC392" s="292">
        <f t="shared" si="229"/>
        <v>780</v>
      </c>
      <c r="AD392" s="293"/>
      <c r="AE392" s="293"/>
      <c r="AF392" s="293"/>
      <c r="AG392" s="293"/>
      <c r="AH392" s="293"/>
      <c r="AI392" s="293"/>
      <c r="AJ392" s="293"/>
      <c r="AK392" s="292">
        <f t="shared" si="230"/>
        <v>780</v>
      </c>
      <c r="AL392" s="293">
        <v>780</v>
      </c>
      <c r="AM392" s="292">
        <f t="shared" si="231"/>
        <v>0</v>
      </c>
      <c r="AN392" s="292">
        <f t="shared" si="232"/>
        <v>780</v>
      </c>
      <c r="AO392" s="293"/>
      <c r="AP392" s="293"/>
      <c r="AQ392" s="293"/>
      <c r="AR392" s="293"/>
      <c r="AS392" s="293"/>
      <c r="AT392" s="293"/>
      <c r="AU392" s="293"/>
      <c r="AV392" s="292">
        <f t="shared" si="233"/>
        <v>780</v>
      </c>
      <c r="AW392" s="293">
        <v>780</v>
      </c>
      <c r="AX392" s="292">
        <f t="shared" si="234"/>
        <v>0</v>
      </c>
      <c r="AY392" s="137" t="str">
        <f t="shared" si="217"/>
        <v>*</v>
      </c>
      <c r="BA392" s="143" t="str">
        <f t="shared" si="222"/>
        <v/>
      </c>
    </row>
    <row r="393" spans="1:53" ht="12">
      <c r="A393" s="288">
        <v>390</v>
      </c>
      <c r="B393" s="289" t="s">
        <v>709</v>
      </c>
      <c r="C393" s="290" t="s">
        <v>14</v>
      </c>
      <c r="D393" s="290" t="s">
        <v>711</v>
      </c>
      <c r="E393" s="291">
        <v>100</v>
      </c>
      <c r="F393" s="292">
        <v>0</v>
      </c>
      <c r="G393" s="292">
        <f t="shared" si="223"/>
        <v>300</v>
      </c>
      <c r="H393" s="293"/>
      <c r="I393" s="293"/>
      <c r="J393" s="293"/>
      <c r="K393" s="293"/>
      <c r="L393" s="293"/>
      <c r="M393" s="293"/>
      <c r="N393" s="293"/>
      <c r="O393" s="292">
        <f t="shared" si="224"/>
        <v>300</v>
      </c>
      <c r="P393" s="293">
        <v>1200</v>
      </c>
      <c r="Q393" s="292">
        <f t="shared" si="225"/>
        <v>-900</v>
      </c>
      <c r="R393" s="292">
        <f t="shared" si="226"/>
        <v>300</v>
      </c>
      <c r="S393" s="293"/>
      <c r="T393" s="293"/>
      <c r="U393" s="293"/>
      <c r="V393" s="293"/>
      <c r="W393" s="293">
        <v>100</v>
      </c>
      <c r="X393" s="293"/>
      <c r="Y393" s="293"/>
      <c r="Z393" s="292">
        <f t="shared" si="227"/>
        <v>400</v>
      </c>
      <c r="AA393" s="293">
        <v>200</v>
      </c>
      <c r="AB393" s="292">
        <f t="shared" si="228"/>
        <v>-700</v>
      </c>
      <c r="AC393" s="292">
        <f t="shared" si="229"/>
        <v>300</v>
      </c>
      <c r="AD393" s="293"/>
      <c r="AE393" s="293">
        <v>100</v>
      </c>
      <c r="AF393" s="293"/>
      <c r="AG393" s="293"/>
      <c r="AH393" s="293"/>
      <c r="AI393" s="293"/>
      <c r="AJ393" s="293"/>
      <c r="AK393" s="292">
        <f t="shared" si="230"/>
        <v>400</v>
      </c>
      <c r="AL393" s="293"/>
      <c r="AM393" s="292">
        <f t="shared" si="231"/>
        <v>-300</v>
      </c>
      <c r="AN393" s="292">
        <f t="shared" si="232"/>
        <v>300</v>
      </c>
      <c r="AO393" s="293"/>
      <c r="AP393" s="293"/>
      <c r="AQ393" s="293"/>
      <c r="AR393" s="293"/>
      <c r="AS393" s="293"/>
      <c r="AT393" s="293"/>
      <c r="AU393" s="293"/>
      <c r="AV393" s="292">
        <f t="shared" si="233"/>
        <v>300</v>
      </c>
      <c r="AW393" s="293"/>
      <c r="AX393" s="292">
        <f t="shared" si="234"/>
        <v>0</v>
      </c>
      <c r="AY393" s="137" t="str">
        <f t="shared" si="217"/>
        <v>*</v>
      </c>
      <c r="BA393" s="143" t="str">
        <f t="shared" si="222"/>
        <v/>
      </c>
    </row>
    <row r="394" spans="1:53" ht="12">
      <c r="A394" s="288">
        <v>391</v>
      </c>
      <c r="B394" s="289" t="s">
        <v>712</v>
      </c>
      <c r="C394" s="290" t="s">
        <v>14</v>
      </c>
      <c r="D394" s="290" t="s">
        <v>12</v>
      </c>
      <c r="E394" s="291">
        <v>70</v>
      </c>
      <c r="F394" s="292">
        <v>210</v>
      </c>
      <c r="G394" s="292">
        <f t="shared" si="223"/>
        <v>210</v>
      </c>
      <c r="H394" s="293"/>
      <c r="I394" s="293"/>
      <c r="J394" s="293"/>
      <c r="K394" s="293"/>
      <c r="L394" s="293">
        <v>100</v>
      </c>
      <c r="M394" s="293"/>
      <c r="N394" s="293"/>
      <c r="O394" s="292">
        <f t="shared" si="224"/>
        <v>310</v>
      </c>
      <c r="P394" s="293">
        <v>210</v>
      </c>
      <c r="Q394" s="292">
        <f t="shared" si="225"/>
        <v>310</v>
      </c>
      <c r="R394" s="292">
        <f t="shared" si="226"/>
        <v>210</v>
      </c>
      <c r="S394" s="293"/>
      <c r="T394" s="293"/>
      <c r="U394" s="293"/>
      <c r="V394" s="293"/>
      <c r="W394" s="293"/>
      <c r="X394" s="293"/>
      <c r="Y394" s="293"/>
      <c r="Z394" s="292">
        <f t="shared" si="227"/>
        <v>210</v>
      </c>
      <c r="AA394" s="293">
        <v>520</v>
      </c>
      <c r="AB394" s="292">
        <f t="shared" si="228"/>
        <v>0</v>
      </c>
      <c r="AC394" s="292">
        <f t="shared" si="229"/>
        <v>210</v>
      </c>
      <c r="AD394" s="293"/>
      <c r="AE394" s="293"/>
      <c r="AF394" s="293"/>
      <c r="AG394" s="293"/>
      <c r="AH394" s="293"/>
      <c r="AI394" s="293"/>
      <c r="AJ394" s="293"/>
      <c r="AK394" s="292">
        <f t="shared" si="230"/>
        <v>210</v>
      </c>
      <c r="AL394" s="293"/>
      <c r="AM394" s="292">
        <f t="shared" si="231"/>
        <v>210</v>
      </c>
      <c r="AN394" s="292">
        <f t="shared" si="232"/>
        <v>210</v>
      </c>
      <c r="AO394" s="293"/>
      <c r="AP394" s="293"/>
      <c r="AQ394" s="293"/>
      <c r="AR394" s="293"/>
      <c r="AS394" s="293"/>
      <c r="AT394" s="293"/>
      <c r="AU394" s="293"/>
      <c r="AV394" s="292">
        <f t="shared" si="233"/>
        <v>210</v>
      </c>
      <c r="AW394" s="293">
        <v>420</v>
      </c>
      <c r="AX394" s="292">
        <f t="shared" si="234"/>
        <v>0</v>
      </c>
      <c r="AY394" s="137" t="str">
        <f t="shared" si="217"/>
        <v>*</v>
      </c>
      <c r="BA394" s="143" t="str">
        <f t="shared" si="222"/>
        <v/>
      </c>
    </row>
    <row r="395" spans="1:53" ht="12">
      <c r="A395" s="288">
        <v>392</v>
      </c>
      <c r="B395" s="289" t="s">
        <v>1285</v>
      </c>
      <c r="C395" s="290" t="s">
        <v>14</v>
      </c>
      <c r="D395" s="290" t="s">
        <v>717</v>
      </c>
      <c r="E395" s="291">
        <v>70</v>
      </c>
      <c r="F395" s="292">
        <v>650</v>
      </c>
      <c r="G395" s="292">
        <f t="shared" si="223"/>
        <v>210</v>
      </c>
      <c r="H395" s="293"/>
      <c r="I395" s="293"/>
      <c r="J395" s="293"/>
      <c r="K395" s="293"/>
      <c r="L395" s="293"/>
      <c r="M395" s="293"/>
      <c r="N395" s="293"/>
      <c r="O395" s="292">
        <f t="shared" si="224"/>
        <v>210</v>
      </c>
      <c r="P395" s="293">
        <v>1050</v>
      </c>
      <c r="Q395" s="292">
        <f t="shared" si="225"/>
        <v>-190</v>
      </c>
      <c r="R395" s="292">
        <f t="shared" si="226"/>
        <v>210</v>
      </c>
      <c r="S395" s="293"/>
      <c r="T395" s="293"/>
      <c r="U395" s="293"/>
      <c r="V395" s="293"/>
      <c r="W395" s="293"/>
      <c r="X395" s="293"/>
      <c r="Y395" s="293"/>
      <c r="Z395" s="292">
        <f t="shared" si="227"/>
        <v>210</v>
      </c>
      <c r="AA395" s="293"/>
      <c r="AB395" s="292">
        <f t="shared" si="228"/>
        <v>20</v>
      </c>
      <c r="AC395" s="292">
        <f t="shared" si="229"/>
        <v>210</v>
      </c>
      <c r="AD395" s="293"/>
      <c r="AE395" s="293"/>
      <c r="AF395" s="293"/>
      <c r="AG395" s="293"/>
      <c r="AH395" s="293"/>
      <c r="AI395" s="293"/>
      <c r="AJ395" s="293"/>
      <c r="AK395" s="292">
        <f t="shared" si="230"/>
        <v>210</v>
      </c>
      <c r="AL395" s="293"/>
      <c r="AM395" s="292">
        <f t="shared" si="231"/>
        <v>230</v>
      </c>
      <c r="AN395" s="292">
        <f t="shared" si="232"/>
        <v>210</v>
      </c>
      <c r="AO395" s="293"/>
      <c r="AP395" s="293"/>
      <c r="AQ395" s="293"/>
      <c r="AR395" s="293"/>
      <c r="AS395" s="293"/>
      <c r="AT395" s="293"/>
      <c r="AU395" s="293"/>
      <c r="AV395" s="292">
        <f t="shared" si="233"/>
        <v>210</v>
      </c>
      <c r="AW395" s="293"/>
      <c r="AX395" s="292">
        <f t="shared" si="234"/>
        <v>440</v>
      </c>
      <c r="AY395" s="137" t="str">
        <f t="shared" si="217"/>
        <v/>
      </c>
      <c r="BA395" s="143" t="str">
        <f t="shared" si="222"/>
        <v/>
      </c>
    </row>
    <row r="396" spans="1:53" ht="12">
      <c r="A396" s="288">
        <v>393</v>
      </c>
      <c r="B396" s="289" t="s">
        <v>1461</v>
      </c>
      <c r="C396" s="290" t="s">
        <v>23</v>
      </c>
      <c r="D396" s="290"/>
      <c r="E396" s="291">
        <v>50</v>
      </c>
      <c r="F396" s="292">
        <v>0</v>
      </c>
      <c r="G396" s="292">
        <f t="shared" si="223"/>
        <v>150</v>
      </c>
      <c r="H396" s="293"/>
      <c r="I396" s="293"/>
      <c r="J396" s="293"/>
      <c r="K396" s="293"/>
      <c r="L396" s="293"/>
      <c r="M396" s="293"/>
      <c r="N396" s="293"/>
      <c r="O396" s="292">
        <f t="shared" si="224"/>
        <v>150</v>
      </c>
      <c r="P396" s="293"/>
      <c r="Q396" s="292">
        <f t="shared" si="225"/>
        <v>150</v>
      </c>
      <c r="R396" s="292">
        <f t="shared" si="226"/>
        <v>150</v>
      </c>
      <c r="S396" s="293"/>
      <c r="T396" s="293"/>
      <c r="U396" s="293"/>
      <c r="V396" s="293"/>
      <c r="W396" s="293"/>
      <c r="X396" s="293"/>
      <c r="Y396" s="293"/>
      <c r="Z396" s="292">
        <f t="shared" si="227"/>
        <v>150</v>
      </c>
      <c r="AA396" s="293">
        <v>600</v>
      </c>
      <c r="AB396" s="292">
        <f t="shared" si="228"/>
        <v>-300</v>
      </c>
      <c r="AC396" s="292">
        <f t="shared" si="229"/>
        <v>150</v>
      </c>
      <c r="AD396" s="293"/>
      <c r="AE396" s="293"/>
      <c r="AF396" s="293"/>
      <c r="AG396" s="293"/>
      <c r="AH396" s="293"/>
      <c r="AI396" s="293"/>
      <c r="AJ396" s="293"/>
      <c r="AK396" s="292">
        <f t="shared" si="230"/>
        <v>150</v>
      </c>
      <c r="AL396" s="293"/>
      <c r="AM396" s="292">
        <f t="shared" si="231"/>
        <v>-150</v>
      </c>
      <c r="AN396" s="292">
        <f t="shared" si="232"/>
        <v>150</v>
      </c>
      <c r="AO396" s="293">
        <v>100</v>
      </c>
      <c r="AP396" s="293"/>
      <c r="AQ396" s="293"/>
      <c r="AR396" s="293"/>
      <c r="AS396" s="293"/>
      <c r="AT396" s="293"/>
      <c r="AU396" s="293"/>
      <c r="AV396" s="292">
        <f t="shared" si="233"/>
        <v>250</v>
      </c>
      <c r="AW396" s="293"/>
      <c r="AX396" s="292">
        <f t="shared" si="234"/>
        <v>100</v>
      </c>
      <c r="AY396" s="137" t="str">
        <f t="shared" si="217"/>
        <v/>
      </c>
      <c r="BA396" s="143" t="str">
        <f t="shared" si="222"/>
        <v/>
      </c>
    </row>
    <row r="397" spans="1:53" ht="12">
      <c r="A397" s="288">
        <v>394</v>
      </c>
      <c r="B397" s="294" t="s">
        <v>721</v>
      </c>
      <c r="C397" s="290" t="s">
        <v>10</v>
      </c>
      <c r="D397" s="290" t="s">
        <v>723</v>
      </c>
      <c r="E397" s="295">
        <v>320</v>
      </c>
      <c r="F397" s="292">
        <v>0</v>
      </c>
      <c r="G397" s="292">
        <f t="shared" si="223"/>
        <v>960</v>
      </c>
      <c r="H397" s="293"/>
      <c r="I397" s="293"/>
      <c r="J397" s="293"/>
      <c r="K397" s="293"/>
      <c r="L397" s="293"/>
      <c r="M397" s="293"/>
      <c r="N397" s="293"/>
      <c r="O397" s="292">
        <f t="shared" si="224"/>
        <v>960</v>
      </c>
      <c r="P397" s="293"/>
      <c r="Q397" s="292">
        <f t="shared" si="225"/>
        <v>960</v>
      </c>
      <c r="R397" s="292">
        <f t="shared" si="226"/>
        <v>960</v>
      </c>
      <c r="S397" s="293"/>
      <c r="T397" s="293"/>
      <c r="U397" s="293"/>
      <c r="V397" s="293"/>
      <c r="W397" s="293"/>
      <c r="X397" s="293"/>
      <c r="Y397" s="293"/>
      <c r="Z397" s="292">
        <f t="shared" si="227"/>
        <v>960</v>
      </c>
      <c r="AA397" s="293"/>
      <c r="AB397" s="292">
        <f t="shared" si="228"/>
        <v>1920</v>
      </c>
      <c r="AC397" s="292">
        <f t="shared" si="229"/>
        <v>960</v>
      </c>
      <c r="AD397" s="293"/>
      <c r="AE397" s="293"/>
      <c r="AF397" s="293"/>
      <c r="AG397" s="293"/>
      <c r="AH397" s="293"/>
      <c r="AI397" s="293"/>
      <c r="AJ397" s="293"/>
      <c r="AK397" s="292">
        <f t="shared" si="230"/>
        <v>960</v>
      </c>
      <c r="AL397" s="293">
        <v>3860</v>
      </c>
      <c r="AM397" s="292">
        <f t="shared" si="231"/>
        <v>-980</v>
      </c>
      <c r="AN397" s="292">
        <f t="shared" si="232"/>
        <v>960</v>
      </c>
      <c r="AO397" s="293"/>
      <c r="AP397" s="293"/>
      <c r="AQ397" s="293"/>
      <c r="AR397" s="293"/>
      <c r="AS397" s="293"/>
      <c r="AT397" s="293"/>
      <c r="AU397" s="293"/>
      <c r="AV397" s="292">
        <f t="shared" si="233"/>
        <v>960</v>
      </c>
      <c r="AW397" s="293"/>
      <c r="AX397" s="292">
        <f t="shared" si="234"/>
        <v>-20</v>
      </c>
      <c r="AY397" s="137" t="str">
        <f t="shared" si="217"/>
        <v/>
      </c>
      <c r="BA397" s="143" t="str">
        <f t="shared" si="222"/>
        <v/>
      </c>
    </row>
    <row r="398" spans="1:53" ht="12">
      <c r="A398" s="288">
        <v>395</v>
      </c>
      <c r="B398" s="289" t="s">
        <v>724</v>
      </c>
      <c r="C398" s="290" t="s">
        <v>23</v>
      </c>
      <c r="D398" s="290" t="s">
        <v>726</v>
      </c>
      <c r="E398" s="291">
        <v>70</v>
      </c>
      <c r="F398" s="292">
        <v>0</v>
      </c>
      <c r="G398" s="292">
        <f t="shared" si="223"/>
        <v>210</v>
      </c>
      <c r="H398" s="293"/>
      <c r="I398" s="293"/>
      <c r="J398" s="293"/>
      <c r="K398" s="293"/>
      <c r="L398" s="293"/>
      <c r="M398" s="293"/>
      <c r="N398" s="293"/>
      <c r="O398" s="292">
        <f t="shared" si="224"/>
        <v>210</v>
      </c>
      <c r="P398" s="293"/>
      <c r="Q398" s="292">
        <f t="shared" si="225"/>
        <v>210</v>
      </c>
      <c r="R398" s="292">
        <f t="shared" si="226"/>
        <v>210</v>
      </c>
      <c r="S398" s="293"/>
      <c r="T398" s="293"/>
      <c r="U398" s="293"/>
      <c r="V398" s="293"/>
      <c r="W398" s="293"/>
      <c r="X398" s="293"/>
      <c r="Y398" s="293"/>
      <c r="Z398" s="292">
        <f t="shared" si="227"/>
        <v>210</v>
      </c>
      <c r="AA398" s="293">
        <v>420</v>
      </c>
      <c r="AB398" s="292">
        <f t="shared" si="228"/>
        <v>0</v>
      </c>
      <c r="AC398" s="292">
        <f t="shared" si="229"/>
        <v>210</v>
      </c>
      <c r="AD398" s="293"/>
      <c r="AE398" s="293"/>
      <c r="AF398" s="293"/>
      <c r="AG398" s="293"/>
      <c r="AH398" s="293"/>
      <c r="AI398" s="293"/>
      <c r="AJ398" s="293"/>
      <c r="AK398" s="292">
        <f t="shared" si="230"/>
        <v>210</v>
      </c>
      <c r="AL398" s="293">
        <v>420</v>
      </c>
      <c r="AM398" s="292">
        <f t="shared" si="231"/>
        <v>-210</v>
      </c>
      <c r="AN398" s="292">
        <f t="shared" si="232"/>
        <v>210</v>
      </c>
      <c r="AO398" s="293"/>
      <c r="AP398" s="293"/>
      <c r="AQ398" s="293"/>
      <c r="AR398" s="293"/>
      <c r="AS398" s="293"/>
      <c r="AT398" s="293"/>
      <c r="AU398" s="293"/>
      <c r="AV398" s="292">
        <f t="shared" si="233"/>
        <v>210</v>
      </c>
      <c r="AW398" s="293"/>
      <c r="AX398" s="292">
        <f t="shared" si="234"/>
        <v>0</v>
      </c>
      <c r="AY398" s="137" t="str">
        <f t="shared" si="217"/>
        <v>*</v>
      </c>
      <c r="BA398" s="143" t="str">
        <f t="shared" si="222"/>
        <v/>
      </c>
    </row>
    <row r="399" spans="1:53" ht="12">
      <c r="A399" s="288">
        <v>396</v>
      </c>
      <c r="B399" s="294" t="s">
        <v>2034</v>
      </c>
      <c r="C399" s="290" t="s">
        <v>10</v>
      </c>
      <c r="D399" s="290" t="s">
        <v>729</v>
      </c>
      <c r="E399" s="295">
        <v>185</v>
      </c>
      <c r="F399" s="292">
        <v>0</v>
      </c>
      <c r="G399" s="292">
        <f t="shared" si="223"/>
        <v>555</v>
      </c>
      <c r="H399" s="293"/>
      <c r="I399" s="293"/>
      <c r="J399" s="293"/>
      <c r="K399" s="293"/>
      <c r="L399" s="293"/>
      <c r="M399" s="293"/>
      <c r="N399" s="293"/>
      <c r="O399" s="292">
        <f t="shared" si="224"/>
        <v>555</v>
      </c>
      <c r="P399" s="293"/>
      <c r="Q399" s="292">
        <f t="shared" si="225"/>
        <v>555</v>
      </c>
      <c r="R399" s="292">
        <f t="shared" si="226"/>
        <v>555</v>
      </c>
      <c r="S399" s="293"/>
      <c r="T399" s="293"/>
      <c r="U399" s="293"/>
      <c r="V399" s="293"/>
      <c r="W399" s="293"/>
      <c r="X399" s="293"/>
      <c r="Y399" s="293"/>
      <c r="Z399" s="292">
        <f t="shared" si="227"/>
        <v>555</v>
      </c>
      <c r="AA399" s="293">
        <v>1110</v>
      </c>
      <c r="AB399" s="292">
        <f t="shared" si="228"/>
        <v>0</v>
      </c>
      <c r="AC399" s="292">
        <f t="shared" si="229"/>
        <v>555</v>
      </c>
      <c r="AD399" s="293"/>
      <c r="AE399" s="293">
        <v>100</v>
      </c>
      <c r="AF399" s="293"/>
      <c r="AG399" s="293"/>
      <c r="AH399" s="293">
        <v>100</v>
      </c>
      <c r="AI399" s="293"/>
      <c r="AJ399" s="293"/>
      <c r="AK399" s="292">
        <f t="shared" si="230"/>
        <v>755</v>
      </c>
      <c r="AL399" s="293">
        <v>755</v>
      </c>
      <c r="AM399" s="292">
        <f t="shared" si="231"/>
        <v>0</v>
      </c>
      <c r="AN399" s="292">
        <v>370</v>
      </c>
      <c r="AO399" s="293"/>
      <c r="AP399" s="293"/>
      <c r="AQ399" s="293"/>
      <c r="AR399" s="293"/>
      <c r="AS399" s="293"/>
      <c r="AT399" s="293"/>
      <c r="AU399" s="293">
        <v>500</v>
      </c>
      <c r="AV399" s="292">
        <f t="shared" si="233"/>
        <v>870</v>
      </c>
      <c r="AW399" s="293">
        <v>870</v>
      </c>
      <c r="AX399" s="292">
        <f t="shared" si="234"/>
        <v>0</v>
      </c>
      <c r="AY399" s="137" t="str">
        <f t="shared" si="217"/>
        <v>*</v>
      </c>
      <c r="BA399" s="143" t="str">
        <f t="shared" si="222"/>
        <v/>
      </c>
    </row>
    <row r="400" spans="1:53" ht="12">
      <c r="A400" s="288">
        <v>397</v>
      </c>
      <c r="B400" s="289" t="s">
        <v>2002</v>
      </c>
      <c r="C400" s="290" t="s">
        <v>14</v>
      </c>
      <c r="D400" s="290" t="s">
        <v>2003</v>
      </c>
      <c r="E400" s="291">
        <v>70</v>
      </c>
      <c r="F400" s="292"/>
      <c r="G400" s="292">
        <v>70</v>
      </c>
      <c r="H400" s="293"/>
      <c r="I400" s="293"/>
      <c r="J400" s="293"/>
      <c r="K400" s="293"/>
      <c r="L400" s="293"/>
      <c r="M400" s="293"/>
      <c r="N400" s="293"/>
      <c r="O400" s="292">
        <f t="shared" si="224"/>
        <v>70</v>
      </c>
      <c r="P400" s="293"/>
      <c r="Q400" s="292">
        <f t="shared" si="225"/>
        <v>70</v>
      </c>
      <c r="R400" s="292">
        <f t="shared" si="226"/>
        <v>210</v>
      </c>
      <c r="S400" s="293"/>
      <c r="T400" s="293"/>
      <c r="U400" s="293"/>
      <c r="V400" s="293"/>
      <c r="W400" s="293">
        <v>100</v>
      </c>
      <c r="X400" s="293"/>
      <c r="Y400" s="293"/>
      <c r="Z400" s="292">
        <f t="shared" si="227"/>
        <v>310</v>
      </c>
      <c r="AA400" s="293">
        <v>380</v>
      </c>
      <c r="AB400" s="292">
        <f t="shared" si="228"/>
        <v>0</v>
      </c>
      <c r="AC400" s="292">
        <f t="shared" si="229"/>
        <v>210</v>
      </c>
      <c r="AD400" s="293"/>
      <c r="AE400" s="293"/>
      <c r="AF400" s="293"/>
      <c r="AG400" s="293">
        <v>300</v>
      </c>
      <c r="AH400" s="293"/>
      <c r="AI400" s="293"/>
      <c r="AJ400" s="293"/>
      <c r="AK400" s="292">
        <f t="shared" si="230"/>
        <v>510</v>
      </c>
      <c r="AL400" s="293">
        <v>2735</v>
      </c>
      <c r="AM400" s="292">
        <f t="shared" si="231"/>
        <v>-2225</v>
      </c>
      <c r="AN400" s="292">
        <f t="shared" si="232"/>
        <v>210</v>
      </c>
      <c r="AO400" s="293">
        <v>100</v>
      </c>
      <c r="AP400" s="293">
        <v>100</v>
      </c>
      <c r="AQ400" s="293"/>
      <c r="AR400" s="293"/>
      <c r="AS400" s="293"/>
      <c r="AT400" s="293"/>
      <c r="AU400" s="293">
        <v>1815</v>
      </c>
      <c r="AV400" s="292">
        <f t="shared" si="233"/>
        <v>2225</v>
      </c>
      <c r="AW400" s="293"/>
      <c r="AX400" s="292">
        <f t="shared" si="234"/>
        <v>0</v>
      </c>
      <c r="AY400" s="137" t="str">
        <f t="shared" si="217"/>
        <v>*</v>
      </c>
      <c r="BA400" s="143" t="str">
        <f t="shared" si="222"/>
        <v/>
      </c>
    </row>
    <row r="401" spans="1:53" ht="12">
      <c r="A401" s="288">
        <v>398</v>
      </c>
      <c r="B401" s="289" t="s">
        <v>888</v>
      </c>
      <c r="C401" s="290" t="s">
        <v>14</v>
      </c>
      <c r="D401" s="290" t="s">
        <v>889</v>
      </c>
      <c r="E401" s="291">
        <v>150</v>
      </c>
      <c r="F401" s="292">
        <v>0</v>
      </c>
      <c r="G401" s="292">
        <f>E401*3</f>
        <v>450</v>
      </c>
      <c r="H401" s="293"/>
      <c r="I401" s="293"/>
      <c r="J401" s="293"/>
      <c r="K401" s="293"/>
      <c r="L401" s="293"/>
      <c r="M401" s="293"/>
      <c r="N401" s="293"/>
      <c r="O401" s="292">
        <f t="shared" si="224"/>
        <v>450</v>
      </c>
      <c r="P401" s="293">
        <v>450</v>
      </c>
      <c r="Q401" s="292">
        <f t="shared" si="225"/>
        <v>0</v>
      </c>
      <c r="R401" s="292">
        <f t="shared" si="226"/>
        <v>450</v>
      </c>
      <c r="S401" s="293"/>
      <c r="T401" s="293"/>
      <c r="U401" s="293">
        <v>157</v>
      </c>
      <c r="V401" s="293"/>
      <c r="W401" s="293">
        <v>100</v>
      </c>
      <c r="X401" s="293"/>
      <c r="Y401" s="293"/>
      <c r="Z401" s="292">
        <f t="shared" si="227"/>
        <v>707</v>
      </c>
      <c r="AA401" s="293">
        <v>1157</v>
      </c>
      <c r="AB401" s="292">
        <f t="shared" si="228"/>
        <v>-450</v>
      </c>
      <c r="AC401" s="292">
        <f t="shared" si="229"/>
        <v>450</v>
      </c>
      <c r="AD401" s="293"/>
      <c r="AE401" s="293"/>
      <c r="AF401" s="293"/>
      <c r="AG401" s="293"/>
      <c r="AH401" s="293"/>
      <c r="AI401" s="293"/>
      <c r="AJ401" s="293"/>
      <c r="AK401" s="292">
        <f t="shared" si="230"/>
        <v>450</v>
      </c>
      <c r="AL401" s="293"/>
      <c r="AM401" s="292">
        <f t="shared" si="231"/>
        <v>0</v>
      </c>
      <c r="AN401" s="292">
        <f t="shared" si="232"/>
        <v>450</v>
      </c>
      <c r="AO401" s="293"/>
      <c r="AP401" s="293"/>
      <c r="AQ401" s="293"/>
      <c r="AR401" s="293"/>
      <c r="AS401" s="293"/>
      <c r="AT401" s="293"/>
      <c r="AU401" s="293"/>
      <c r="AV401" s="292">
        <f t="shared" si="233"/>
        <v>450</v>
      </c>
      <c r="AW401" s="293">
        <v>450</v>
      </c>
      <c r="AX401" s="292">
        <f t="shared" si="234"/>
        <v>0</v>
      </c>
      <c r="BA401" s="143" t="str">
        <f t="shared" si="222"/>
        <v/>
      </c>
    </row>
    <row r="402" spans="1:53" ht="12">
      <c r="A402" s="288">
        <v>399</v>
      </c>
      <c r="B402" s="289" t="s">
        <v>1333</v>
      </c>
      <c r="C402" s="290" t="s">
        <v>23</v>
      </c>
      <c r="D402" s="290"/>
      <c r="E402" s="291">
        <v>70</v>
      </c>
      <c r="F402" s="292">
        <v>0</v>
      </c>
      <c r="G402" s="292">
        <f>E402*3</f>
        <v>210</v>
      </c>
      <c r="H402" s="293">
        <v>50</v>
      </c>
      <c r="I402" s="293"/>
      <c r="J402" s="293"/>
      <c r="K402" s="293"/>
      <c r="L402" s="293">
        <v>100</v>
      </c>
      <c r="M402" s="293">
        <v>400</v>
      </c>
      <c r="N402" s="293"/>
      <c r="O402" s="292">
        <f t="shared" si="224"/>
        <v>760</v>
      </c>
      <c r="P402" s="293">
        <v>2440</v>
      </c>
      <c r="Q402" s="292">
        <f t="shared" si="225"/>
        <v>-1680</v>
      </c>
      <c r="R402" s="292">
        <v>70</v>
      </c>
      <c r="S402" s="293"/>
      <c r="T402" s="293">
        <v>100</v>
      </c>
      <c r="U402" s="293"/>
      <c r="V402" s="293"/>
      <c r="W402" s="293"/>
      <c r="X402" s="293"/>
      <c r="Y402" s="293">
        <v>1660</v>
      </c>
      <c r="Z402" s="292">
        <f t="shared" si="227"/>
        <v>1830</v>
      </c>
      <c r="AA402" s="293"/>
      <c r="AB402" s="292">
        <f t="shared" si="228"/>
        <v>150</v>
      </c>
      <c r="AC402" s="292"/>
      <c r="AD402" s="293"/>
      <c r="AE402" s="293"/>
      <c r="AF402" s="293"/>
      <c r="AG402" s="293"/>
      <c r="AH402" s="293"/>
      <c r="AI402" s="293"/>
      <c r="AJ402" s="293"/>
      <c r="AK402" s="292">
        <f t="shared" si="230"/>
        <v>0</v>
      </c>
      <c r="AL402" s="293">
        <v>150</v>
      </c>
      <c r="AM402" s="292">
        <f t="shared" si="231"/>
        <v>0</v>
      </c>
      <c r="AN402" s="292"/>
      <c r="AO402" s="293"/>
      <c r="AP402" s="293"/>
      <c r="AQ402" s="293"/>
      <c r="AR402" s="293"/>
      <c r="AS402" s="293"/>
      <c r="AT402" s="293"/>
      <c r="AU402" s="293"/>
      <c r="AV402" s="292">
        <f t="shared" si="233"/>
        <v>0</v>
      </c>
      <c r="AW402" s="293"/>
      <c r="AX402" s="292">
        <f t="shared" si="234"/>
        <v>0</v>
      </c>
      <c r="AY402" s="137" t="str">
        <f t="shared" si="217"/>
        <v>*</v>
      </c>
      <c r="BA402" s="143" t="str">
        <f t="shared" si="222"/>
        <v>!!!</v>
      </c>
    </row>
    <row r="403" spans="1:53" ht="12">
      <c r="A403" s="288">
        <v>400</v>
      </c>
      <c r="B403" s="289" t="s">
        <v>2010</v>
      </c>
      <c r="C403" s="290" t="s">
        <v>14</v>
      </c>
      <c r="D403" s="290" t="s">
        <v>1996</v>
      </c>
      <c r="E403" s="291">
        <v>100</v>
      </c>
      <c r="F403" s="292"/>
      <c r="G403" s="292">
        <v>250</v>
      </c>
      <c r="H403" s="293"/>
      <c r="I403" s="293">
        <v>100</v>
      </c>
      <c r="J403" s="293"/>
      <c r="K403" s="293"/>
      <c r="L403" s="293">
        <v>100</v>
      </c>
      <c r="M403" s="293"/>
      <c r="N403" s="293"/>
      <c r="O403" s="292">
        <f t="shared" si="224"/>
        <v>450</v>
      </c>
      <c r="P403" s="293">
        <v>750</v>
      </c>
      <c r="Q403" s="292">
        <f t="shared" si="225"/>
        <v>-300</v>
      </c>
      <c r="R403" s="292">
        <f t="shared" ref="R403:R416" si="235">E403*3</f>
        <v>300</v>
      </c>
      <c r="S403" s="293"/>
      <c r="T403" s="293">
        <v>100</v>
      </c>
      <c r="U403" s="293"/>
      <c r="V403" s="293"/>
      <c r="W403" s="293">
        <v>100</v>
      </c>
      <c r="X403" s="293"/>
      <c r="Y403" s="293">
        <v>500</v>
      </c>
      <c r="Z403" s="292">
        <f t="shared" si="227"/>
        <v>1000</v>
      </c>
      <c r="AA403" s="293">
        <v>700</v>
      </c>
      <c r="AB403" s="292">
        <f t="shared" si="228"/>
        <v>0</v>
      </c>
      <c r="AC403" s="292">
        <f t="shared" ref="AC403:AC416" si="236">$E403*3</f>
        <v>300</v>
      </c>
      <c r="AD403" s="293"/>
      <c r="AE403" s="293"/>
      <c r="AF403" s="293"/>
      <c r="AG403" s="293"/>
      <c r="AH403" s="293"/>
      <c r="AI403" s="293"/>
      <c r="AJ403" s="293"/>
      <c r="AK403" s="292">
        <f t="shared" si="230"/>
        <v>300</v>
      </c>
      <c r="AL403" s="293"/>
      <c r="AM403" s="292">
        <v>0</v>
      </c>
      <c r="AN403" s="292">
        <f t="shared" ref="AN403:AN415" si="237">$E403*3</f>
        <v>300</v>
      </c>
      <c r="AO403" s="293"/>
      <c r="AP403" s="293"/>
      <c r="AQ403" s="293"/>
      <c r="AR403" s="293"/>
      <c r="AS403" s="293"/>
      <c r="AT403" s="293"/>
      <c r="AU403" s="293"/>
      <c r="AV403" s="292">
        <f t="shared" si="233"/>
        <v>300</v>
      </c>
      <c r="AW403" s="293"/>
      <c r="AX403" s="292">
        <v>0</v>
      </c>
      <c r="AY403" s="137" t="str">
        <f t="shared" si="217"/>
        <v>*</v>
      </c>
      <c r="BA403" s="143" t="str">
        <f t="shared" si="222"/>
        <v/>
      </c>
    </row>
    <row r="404" spans="1:53" ht="12">
      <c r="A404" s="288">
        <v>401</v>
      </c>
      <c r="B404" s="289" t="s">
        <v>732</v>
      </c>
      <c r="C404" s="290" t="s">
        <v>14</v>
      </c>
      <c r="D404" s="290" t="s">
        <v>734</v>
      </c>
      <c r="E404" s="291">
        <v>105</v>
      </c>
      <c r="F404" s="292">
        <v>315</v>
      </c>
      <c r="G404" s="292">
        <f t="shared" ref="G404:G415" si="238">E404*3</f>
        <v>315</v>
      </c>
      <c r="H404" s="293"/>
      <c r="I404" s="293"/>
      <c r="J404" s="293"/>
      <c r="K404" s="293"/>
      <c r="L404" s="293"/>
      <c r="M404" s="293"/>
      <c r="N404" s="293"/>
      <c r="O404" s="292">
        <f t="shared" si="224"/>
        <v>315</v>
      </c>
      <c r="P404" s="293">
        <v>630</v>
      </c>
      <c r="Q404" s="292">
        <f t="shared" si="225"/>
        <v>0</v>
      </c>
      <c r="R404" s="292">
        <f t="shared" si="235"/>
        <v>315</v>
      </c>
      <c r="S404" s="293"/>
      <c r="T404" s="293"/>
      <c r="U404" s="293"/>
      <c r="V404" s="293"/>
      <c r="W404" s="293">
        <v>100</v>
      </c>
      <c r="X404" s="293"/>
      <c r="Y404" s="293"/>
      <c r="Z404" s="292">
        <f t="shared" si="227"/>
        <v>415</v>
      </c>
      <c r="AA404" s="293">
        <v>315</v>
      </c>
      <c r="AB404" s="292">
        <f t="shared" si="228"/>
        <v>100</v>
      </c>
      <c r="AC404" s="292">
        <f t="shared" si="236"/>
        <v>315</v>
      </c>
      <c r="AD404" s="293"/>
      <c r="AE404" s="293"/>
      <c r="AF404" s="293"/>
      <c r="AG404" s="293"/>
      <c r="AH404" s="293"/>
      <c r="AI404" s="293"/>
      <c r="AJ404" s="293"/>
      <c r="AK404" s="292">
        <f t="shared" si="230"/>
        <v>315</v>
      </c>
      <c r="AL404" s="293">
        <v>315</v>
      </c>
      <c r="AM404" s="292">
        <f t="shared" ref="AM404:AM416" si="239">AB404+AK404-AL404</f>
        <v>100</v>
      </c>
      <c r="AN404" s="292">
        <f t="shared" si="237"/>
        <v>315</v>
      </c>
      <c r="AO404" s="293"/>
      <c r="AP404" s="293"/>
      <c r="AQ404" s="293"/>
      <c r="AR404" s="293"/>
      <c r="AS404" s="293"/>
      <c r="AT404" s="293"/>
      <c r="AU404" s="293"/>
      <c r="AV404" s="292">
        <f t="shared" si="233"/>
        <v>315</v>
      </c>
      <c r="AW404" s="293"/>
      <c r="AX404" s="292">
        <f t="shared" ref="AX404:AX416" si="240">AM404+AV404-AW404</f>
        <v>415</v>
      </c>
      <c r="AY404" s="137" t="str">
        <f t="shared" si="217"/>
        <v/>
      </c>
      <c r="BA404" s="143" t="str">
        <f t="shared" si="222"/>
        <v/>
      </c>
    </row>
    <row r="405" spans="1:53" ht="12">
      <c r="A405" s="288">
        <v>402</v>
      </c>
      <c r="B405" s="289" t="s">
        <v>1569</v>
      </c>
      <c r="C405" s="290" t="s">
        <v>14</v>
      </c>
      <c r="D405" s="290"/>
      <c r="E405" s="291">
        <v>200</v>
      </c>
      <c r="F405" s="292">
        <v>0</v>
      </c>
      <c r="G405" s="292">
        <f t="shared" si="238"/>
        <v>600</v>
      </c>
      <c r="H405" s="293"/>
      <c r="I405" s="293"/>
      <c r="J405" s="293"/>
      <c r="K405" s="293"/>
      <c r="L405" s="293"/>
      <c r="M405" s="293"/>
      <c r="N405" s="293"/>
      <c r="O405" s="292">
        <f t="shared" si="224"/>
        <v>600</v>
      </c>
      <c r="P405" s="293">
        <v>1300</v>
      </c>
      <c r="Q405" s="292">
        <f t="shared" si="225"/>
        <v>-700</v>
      </c>
      <c r="R405" s="292">
        <f t="shared" si="235"/>
        <v>600</v>
      </c>
      <c r="S405" s="293"/>
      <c r="T405" s="293"/>
      <c r="U405" s="293"/>
      <c r="V405" s="293"/>
      <c r="W405" s="293">
        <v>100</v>
      </c>
      <c r="X405" s="293"/>
      <c r="Y405" s="293"/>
      <c r="Z405" s="292">
        <f t="shared" si="227"/>
        <v>700</v>
      </c>
      <c r="AA405" s="293"/>
      <c r="AB405" s="292">
        <f t="shared" si="228"/>
        <v>0</v>
      </c>
      <c r="AC405" s="292">
        <f t="shared" si="236"/>
        <v>600</v>
      </c>
      <c r="AD405" s="293"/>
      <c r="AE405" s="293"/>
      <c r="AF405" s="293"/>
      <c r="AG405" s="293"/>
      <c r="AH405" s="293"/>
      <c r="AI405" s="293"/>
      <c r="AJ405" s="293"/>
      <c r="AK405" s="292">
        <f t="shared" si="230"/>
        <v>600</v>
      </c>
      <c r="AL405" s="293"/>
      <c r="AM405" s="292">
        <f t="shared" si="239"/>
        <v>600</v>
      </c>
      <c r="AN405" s="292">
        <f t="shared" si="237"/>
        <v>600</v>
      </c>
      <c r="AO405" s="293"/>
      <c r="AP405" s="293"/>
      <c r="AQ405" s="293"/>
      <c r="AR405" s="293"/>
      <c r="AS405" s="293"/>
      <c r="AT405" s="293"/>
      <c r="AU405" s="293"/>
      <c r="AV405" s="292">
        <f t="shared" si="233"/>
        <v>600</v>
      </c>
      <c r="AW405" s="293">
        <v>1200</v>
      </c>
      <c r="AX405" s="292">
        <f t="shared" si="240"/>
        <v>0</v>
      </c>
      <c r="AY405" s="137" t="str">
        <f t="shared" si="217"/>
        <v>*</v>
      </c>
      <c r="BA405" s="143" t="str">
        <f t="shared" si="222"/>
        <v/>
      </c>
    </row>
    <row r="406" spans="1:53" ht="12">
      <c r="A406" s="288">
        <v>403</v>
      </c>
      <c r="B406" s="289" t="s">
        <v>735</v>
      </c>
      <c r="C406" s="290" t="s">
        <v>23</v>
      </c>
      <c r="D406" s="290" t="s">
        <v>12</v>
      </c>
      <c r="E406" s="291">
        <v>250</v>
      </c>
      <c r="F406" s="292">
        <v>-650</v>
      </c>
      <c r="G406" s="292">
        <f t="shared" si="238"/>
        <v>750</v>
      </c>
      <c r="H406" s="293"/>
      <c r="I406" s="293"/>
      <c r="J406" s="293"/>
      <c r="K406" s="293"/>
      <c r="L406" s="293"/>
      <c r="M406" s="293"/>
      <c r="N406" s="293"/>
      <c r="O406" s="292">
        <f t="shared" si="224"/>
        <v>750</v>
      </c>
      <c r="P406" s="293"/>
      <c r="Q406" s="292">
        <f t="shared" si="225"/>
        <v>100</v>
      </c>
      <c r="R406" s="292">
        <f t="shared" si="235"/>
        <v>750</v>
      </c>
      <c r="S406" s="293"/>
      <c r="T406" s="293"/>
      <c r="U406" s="293"/>
      <c r="V406" s="293"/>
      <c r="W406" s="293"/>
      <c r="X406" s="293"/>
      <c r="Y406" s="293"/>
      <c r="Z406" s="292">
        <f t="shared" si="227"/>
        <v>750</v>
      </c>
      <c r="AA406" s="293">
        <v>750</v>
      </c>
      <c r="AB406" s="292">
        <f t="shared" si="228"/>
        <v>100</v>
      </c>
      <c r="AC406" s="292">
        <f t="shared" si="236"/>
        <v>750</v>
      </c>
      <c r="AD406" s="293"/>
      <c r="AE406" s="293"/>
      <c r="AF406" s="293"/>
      <c r="AG406" s="293"/>
      <c r="AH406" s="293"/>
      <c r="AI406" s="293"/>
      <c r="AJ406" s="293"/>
      <c r="AK406" s="292">
        <f t="shared" si="230"/>
        <v>750</v>
      </c>
      <c r="AL406" s="293"/>
      <c r="AM406" s="292">
        <f t="shared" si="239"/>
        <v>850</v>
      </c>
      <c r="AN406" s="292">
        <f t="shared" si="237"/>
        <v>750</v>
      </c>
      <c r="AO406" s="293"/>
      <c r="AP406" s="293"/>
      <c r="AQ406" s="293"/>
      <c r="AR406" s="293"/>
      <c r="AS406" s="293"/>
      <c r="AT406" s="293"/>
      <c r="AU406" s="293"/>
      <c r="AV406" s="292">
        <f t="shared" si="233"/>
        <v>750</v>
      </c>
      <c r="AW406" s="293"/>
      <c r="AX406" s="292">
        <f t="shared" si="240"/>
        <v>1600</v>
      </c>
      <c r="AY406" s="137" t="str">
        <f t="shared" si="217"/>
        <v/>
      </c>
      <c r="BA406" s="143" t="str">
        <f t="shared" si="222"/>
        <v/>
      </c>
    </row>
    <row r="407" spans="1:53" ht="12">
      <c r="A407" s="288">
        <v>404</v>
      </c>
      <c r="B407" s="289" t="s">
        <v>737</v>
      </c>
      <c r="C407" s="290" t="s">
        <v>14</v>
      </c>
      <c r="D407" s="290" t="s">
        <v>847</v>
      </c>
      <c r="E407" s="291">
        <v>96</v>
      </c>
      <c r="F407" s="292">
        <v>0</v>
      </c>
      <c r="G407" s="292">
        <f t="shared" si="238"/>
        <v>288</v>
      </c>
      <c r="H407" s="293"/>
      <c r="I407" s="293"/>
      <c r="J407" s="293"/>
      <c r="K407" s="293"/>
      <c r="L407" s="293"/>
      <c r="M407" s="293"/>
      <c r="N407" s="293"/>
      <c r="O407" s="292">
        <f t="shared" si="224"/>
        <v>288</v>
      </c>
      <c r="P407" s="293">
        <v>288</v>
      </c>
      <c r="Q407" s="292">
        <f t="shared" si="225"/>
        <v>0</v>
      </c>
      <c r="R407" s="292">
        <f t="shared" si="235"/>
        <v>288</v>
      </c>
      <c r="S407" s="293"/>
      <c r="T407" s="293"/>
      <c r="U407" s="293"/>
      <c r="V407" s="293"/>
      <c r="W407" s="293"/>
      <c r="X407" s="293"/>
      <c r="Y407" s="293"/>
      <c r="Z407" s="292">
        <f t="shared" si="227"/>
        <v>288</v>
      </c>
      <c r="AA407" s="293">
        <v>576</v>
      </c>
      <c r="AB407" s="292">
        <f t="shared" si="228"/>
        <v>-288</v>
      </c>
      <c r="AC407" s="292">
        <f t="shared" si="236"/>
        <v>288</v>
      </c>
      <c r="AD407" s="293">
        <v>50</v>
      </c>
      <c r="AE407" s="293"/>
      <c r="AF407" s="293"/>
      <c r="AG407" s="293"/>
      <c r="AH407" s="293"/>
      <c r="AI407" s="293"/>
      <c r="AJ407" s="293"/>
      <c r="AK407" s="292">
        <f t="shared" si="230"/>
        <v>338</v>
      </c>
      <c r="AL407" s="293"/>
      <c r="AM407" s="292">
        <f t="shared" si="239"/>
        <v>50</v>
      </c>
      <c r="AN407" s="292">
        <f t="shared" si="237"/>
        <v>288</v>
      </c>
      <c r="AO407" s="293"/>
      <c r="AP407" s="293"/>
      <c r="AQ407" s="293"/>
      <c r="AR407" s="293"/>
      <c r="AS407" s="293"/>
      <c r="AT407" s="293"/>
      <c r="AU407" s="293"/>
      <c r="AV407" s="292">
        <f t="shared" si="233"/>
        <v>288</v>
      </c>
      <c r="AW407" s="293"/>
      <c r="AX407" s="292">
        <f t="shared" si="240"/>
        <v>338</v>
      </c>
      <c r="BA407" s="143" t="str">
        <f t="shared" si="222"/>
        <v/>
      </c>
    </row>
    <row r="408" spans="1:53" ht="12">
      <c r="A408" s="288">
        <v>405</v>
      </c>
      <c r="B408" s="289" t="s">
        <v>739</v>
      </c>
      <c r="C408" s="290" t="s">
        <v>14</v>
      </c>
      <c r="D408" s="290" t="s">
        <v>741</v>
      </c>
      <c r="E408" s="291">
        <v>150</v>
      </c>
      <c r="F408" s="292">
        <v>450</v>
      </c>
      <c r="G408" s="292">
        <f t="shared" si="238"/>
        <v>450</v>
      </c>
      <c r="H408" s="293"/>
      <c r="I408" s="293"/>
      <c r="J408" s="293"/>
      <c r="K408" s="293"/>
      <c r="L408" s="293"/>
      <c r="M408" s="293"/>
      <c r="N408" s="293"/>
      <c r="O408" s="292">
        <f t="shared" si="224"/>
        <v>450</v>
      </c>
      <c r="P408" s="293">
        <v>450</v>
      </c>
      <c r="Q408" s="292">
        <f t="shared" si="225"/>
        <v>450</v>
      </c>
      <c r="R408" s="292">
        <f t="shared" si="235"/>
        <v>450</v>
      </c>
      <c r="S408" s="293"/>
      <c r="T408" s="293"/>
      <c r="U408" s="293"/>
      <c r="V408" s="293"/>
      <c r="W408" s="293"/>
      <c r="X408" s="293"/>
      <c r="Y408" s="293"/>
      <c r="Z408" s="292">
        <f t="shared" si="227"/>
        <v>450</v>
      </c>
      <c r="AA408" s="293">
        <v>900</v>
      </c>
      <c r="AB408" s="292">
        <f t="shared" si="228"/>
        <v>0</v>
      </c>
      <c r="AC408" s="292">
        <f t="shared" si="236"/>
        <v>450</v>
      </c>
      <c r="AD408" s="293"/>
      <c r="AE408" s="293"/>
      <c r="AF408" s="293"/>
      <c r="AG408" s="293"/>
      <c r="AH408" s="293"/>
      <c r="AI408" s="293"/>
      <c r="AJ408" s="293"/>
      <c r="AK408" s="292">
        <f t="shared" si="230"/>
        <v>450</v>
      </c>
      <c r="AL408" s="293"/>
      <c r="AM408" s="292">
        <f t="shared" si="239"/>
        <v>450</v>
      </c>
      <c r="AN408" s="292">
        <f t="shared" si="237"/>
        <v>450</v>
      </c>
      <c r="AO408" s="293"/>
      <c r="AP408" s="293"/>
      <c r="AQ408" s="293"/>
      <c r="AR408" s="293"/>
      <c r="AS408" s="293"/>
      <c r="AT408" s="293"/>
      <c r="AU408" s="293"/>
      <c r="AV408" s="292">
        <f t="shared" si="233"/>
        <v>450</v>
      </c>
      <c r="AW408" s="293"/>
      <c r="AX408" s="292">
        <f t="shared" si="240"/>
        <v>900</v>
      </c>
      <c r="AY408" s="137" t="str">
        <f t="shared" si="217"/>
        <v/>
      </c>
      <c r="BA408" s="143" t="str">
        <f t="shared" si="222"/>
        <v/>
      </c>
    </row>
    <row r="409" spans="1:53" ht="12">
      <c r="A409" s="288">
        <v>406</v>
      </c>
      <c r="B409" s="289" t="s">
        <v>742</v>
      </c>
      <c r="C409" s="290" t="s">
        <v>14</v>
      </c>
      <c r="D409" s="290" t="s">
        <v>744</v>
      </c>
      <c r="E409" s="291">
        <v>125</v>
      </c>
      <c r="F409" s="292">
        <v>1500</v>
      </c>
      <c r="G409" s="292">
        <f t="shared" si="238"/>
        <v>375</v>
      </c>
      <c r="H409" s="293"/>
      <c r="I409" s="293"/>
      <c r="J409" s="293"/>
      <c r="K409" s="293"/>
      <c r="L409" s="293"/>
      <c r="M409" s="293"/>
      <c r="N409" s="293"/>
      <c r="O409" s="292">
        <f t="shared" si="224"/>
        <v>375</v>
      </c>
      <c r="P409" s="293">
        <v>1500</v>
      </c>
      <c r="Q409" s="292">
        <f t="shared" si="225"/>
        <v>375</v>
      </c>
      <c r="R409" s="292">
        <f t="shared" si="235"/>
        <v>375</v>
      </c>
      <c r="S409" s="293"/>
      <c r="T409" s="293"/>
      <c r="U409" s="293"/>
      <c r="V409" s="293"/>
      <c r="W409" s="293"/>
      <c r="X409" s="293"/>
      <c r="Y409" s="293"/>
      <c r="Z409" s="292">
        <f t="shared" si="227"/>
        <v>375</v>
      </c>
      <c r="AA409" s="293"/>
      <c r="AB409" s="292">
        <f t="shared" si="228"/>
        <v>750</v>
      </c>
      <c r="AC409" s="292">
        <f t="shared" si="236"/>
        <v>375</v>
      </c>
      <c r="AD409" s="293"/>
      <c r="AE409" s="293"/>
      <c r="AF409" s="293"/>
      <c r="AG409" s="293"/>
      <c r="AH409" s="293"/>
      <c r="AI409" s="293"/>
      <c r="AJ409" s="293"/>
      <c r="AK409" s="292">
        <f t="shared" si="230"/>
        <v>375</v>
      </c>
      <c r="AL409" s="293">
        <v>750</v>
      </c>
      <c r="AM409" s="292">
        <f t="shared" si="239"/>
        <v>375</v>
      </c>
      <c r="AN409" s="292">
        <f t="shared" si="237"/>
        <v>375</v>
      </c>
      <c r="AO409" s="293"/>
      <c r="AP409" s="293"/>
      <c r="AQ409" s="293"/>
      <c r="AR409" s="293"/>
      <c r="AS409" s="293">
        <v>100</v>
      </c>
      <c r="AT409" s="293"/>
      <c r="AU409" s="293"/>
      <c r="AV409" s="292">
        <f t="shared" si="233"/>
        <v>475</v>
      </c>
      <c r="AW409" s="293">
        <v>850</v>
      </c>
      <c r="AX409" s="292">
        <f t="shared" si="240"/>
        <v>0</v>
      </c>
      <c r="AY409" s="137" t="str">
        <f t="shared" si="217"/>
        <v>*</v>
      </c>
      <c r="BA409" s="143" t="str">
        <f t="shared" si="222"/>
        <v/>
      </c>
    </row>
    <row r="410" spans="1:53" ht="12">
      <c r="A410" s="288">
        <v>407</v>
      </c>
      <c r="B410" s="289" t="s">
        <v>1572</v>
      </c>
      <c r="C410" s="290" t="s">
        <v>14</v>
      </c>
      <c r="D410" s="290"/>
      <c r="E410" s="291">
        <v>140</v>
      </c>
      <c r="F410" s="292">
        <v>0</v>
      </c>
      <c r="G410" s="292">
        <f t="shared" si="238"/>
        <v>420</v>
      </c>
      <c r="H410" s="293">
        <v>50</v>
      </c>
      <c r="I410" s="293"/>
      <c r="J410" s="293"/>
      <c r="K410" s="293"/>
      <c r="L410" s="293"/>
      <c r="M410" s="293"/>
      <c r="N410" s="293"/>
      <c r="O410" s="292">
        <f t="shared" si="224"/>
        <v>470</v>
      </c>
      <c r="P410" s="293">
        <v>1880</v>
      </c>
      <c r="Q410" s="292">
        <f t="shared" si="225"/>
        <v>-1410</v>
      </c>
      <c r="R410" s="292">
        <f t="shared" si="235"/>
        <v>420</v>
      </c>
      <c r="S410" s="293">
        <v>50</v>
      </c>
      <c r="T410" s="293"/>
      <c r="U410" s="293"/>
      <c r="V410" s="293"/>
      <c r="W410" s="293">
        <v>100</v>
      </c>
      <c r="X410" s="293"/>
      <c r="Y410" s="293"/>
      <c r="Z410" s="292">
        <f t="shared" si="227"/>
        <v>570</v>
      </c>
      <c r="AA410" s="293"/>
      <c r="AB410" s="292">
        <f t="shared" si="228"/>
        <v>-840</v>
      </c>
      <c r="AC410" s="292">
        <f t="shared" si="236"/>
        <v>420</v>
      </c>
      <c r="AD410" s="293"/>
      <c r="AE410" s="293"/>
      <c r="AF410" s="293"/>
      <c r="AG410" s="293"/>
      <c r="AH410" s="293"/>
      <c r="AI410" s="293"/>
      <c r="AJ410" s="293"/>
      <c r="AK410" s="292">
        <f t="shared" si="230"/>
        <v>420</v>
      </c>
      <c r="AL410" s="293"/>
      <c r="AM410" s="292">
        <f t="shared" si="239"/>
        <v>-420</v>
      </c>
      <c r="AN410" s="292">
        <f t="shared" si="237"/>
        <v>420</v>
      </c>
      <c r="AO410" s="293">
        <v>50</v>
      </c>
      <c r="AP410" s="293">
        <v>2419</v>
      </c>
      <c r="AQ410" s="293"/>
      <c r="AR410" s="293"/>
      <c r="AS410" s="293"/>
      <c r="AT410" s="293"/>
      <c r="AU410" s="293"/>
      <c r="AV410" s="292">
        <f t="shared" si="233"/>
        <v>2889</v>
      </c>
      <c r="AW410" s="293">
        <v>2469</v>
      </c>
      <c r="AX410" s="292">
        <f t="shared" si="240"/>
        <v>0</v>
      </c>
      <c r="AY410" s="137" t="str">
        <f t="shared" si="217"/>
        <v>*</v>
      </c>
      <c r="BA410" s="143" t="str">
        <f t="shared" si="222"/>
        <v/>
      </c>
    </row>
    <row r="411" spans="1:53" ht="12">
      <c r="A411" s="288">
        <v>408</v>
      </c>
      <c r="B411" s="289" t="s">
        <v>745</v>
      </c>
      <c r="C411" s="290" t="s">
        <v>14</v>
      </c>
      <c r="D411" s="290" t="s">
        <v>365</v>
      </c>
      <c r="E411" s="291">
        <v>240</v>
      </c>
      <c r="F411" s="292">
        <v>0</v>
      </c>
      <c r="G411" s="292">
        <f t="shared" si="238"/>
        <v>720</v>
      </c>
      <c r="H411" s="293"/>
      <c r="I411" s="293"/>
      <c r="J411" s="293"/>
      <c r="K411" s="293"/>
      <c r="L411" s="293"/>
      <c r="M411" s="293"/>
      <c r="N411" s="293"/>
      <c r="O411" s="292">
        <f t="shared" si="224"/>
        <v>720</v>
      </c>
      <c r="P411" s="293">
        <v>720</v>
      </c>
      <c r="Q411" s="292">
        <f t="shared" si="225"/>
        <v>0</v>
      </c>
      <c r="R411" s="292">
        <f t="shared" si="235"/>
        <v>720</v>
      </c>
      <c r="S411" s="293"/>
      <c r="T411" s="293">
        <v>100</v>
      </c>
      <c r="U411" s="293"/>
      <c r="V411" s="293"/>
      <c r="W411" s="293">
        <v>100</v>
      </c>
      <c r="X411" s="293"/>
      <c r="Y411" s="293"/>
      <c r="Z411" s="292">
        <f t="shared" si="227"/>
        <v>920</v>
      </c>
      <c r="AA411" s="293">
        <v>920</v>
      </c>
      <c r="AB411" s="292">
        <f t="shared" si="228"/>
        <v>0</v>
      </c>
      <c r="AC411" s="292">
        <f t="shared" si="236"/>
        <v>720</v>
      </c>
      <c r="AD411" s="293"/>
      <c r="AE411" s="293"/>
      <c r="AF411" s="293"/>
      <c r="AG411" s="293"/>
      <c r="AH411" s="293"/>
      <c r="AI411" s="293"/>
      <c r="AJ411" s="293"/>
      <c r="AK411" s="292">
        <f t="shared" si="230"/>
        <v>720</v>
      </c>
      <c r="AL411" s="293">
        <v>720</v>
      </c>
      <c r="AM411" s="292">
        <f t="shared" si="239"/>
        <v>0</v>
      </c>
      <c r="AN411" s="292">
        <f t="shared" si="237"/>
        <v>720</v>
      </c>
      <c r="AO411" s="293"/>
      <c r="AP411" s="293">
        <v>300</v>
      </c>
      <c r="AQ411" s="293"/>
      <c r="AR411" s="293"/>
      <c r="AS411" s="293"/>
      <c r="AT411" s="293"/>
      <c r="AU411" s="293"/>
      <c r="AV411" s="292">
        <f t="shared" si="233"/>
        <v>1020</v>
      </c>
      <c r="AW411" s="293">
        <v>920</v>
      </c>
      <c r="AX411" s="292">
        <f t="shared" si="240"/>
        <v>100</v>
      </c>
      <c r="AY411" s="137" t="str">
        <f t="shared" si="217"/>
        <v/>
      </c>
      <c r="BA411" s="143" t="str">
        <f t="shared" si="222"/>
        <v/>
      </c>
    </row>
    <row r="412" spans="1:53" ht="12">
      <c r="A412" s="288">
        <v>409</v>
      </c>
      <c r="B412" s="289" t="s">
        <v>1581</v>
      </c>
      <c r="C412" s="290" t="s">
        <v>23</v>
      </c>
      <c r="D412" s="290"/>
      <c r="E412" s="291">
        <v>25</v>
      </c>
      <c r="F412" s="292">
        <v>0</v>
      </c>
      <c r="G412" s="292">
        <f t="shared" si="238"/>
        <v>75</v>
      </c>
      <c r="H412" s="293"/>
      <c r="I412" s="293"/>
      <c r="J412" s="293"/>
      <c r="K412" s="293"/>
      <c r="L412" s="293"/>
      <c r="M412" s="293"/>
      <c r="N412" s="293"/>
      <c r="O412" s="292">
        <f t="shared" si="224"/>
        <v>75</v>
      </c>
      <c r="P412" s="293">
        <v>1000</v>
      </c>
      <c r="Q412" s="292">
        <f t="shared" si="225"/>
        <v>-925</v>
      </c>
      <c r="R412" s="292">
        <f t="shared" si="235"/>
        <v>75</v>
      </c>
      <c r="S412" s="293"/>
      <c r="T412" s="293">
        <v>100</v>
      </c>
      <c r="U412" s="293"/>
      <c r="V412" s="293"/>
      <c r="W412" s="293">
        <v>100</v>
      </c>
      <c r="X412" s="293"/>
      <c r="Y412" s="293"/>
      <c r="Z412" s="292">
        <f t="shared" si="227"/>
        <v>275</v>
      </c>
      <c r="AA412" s="293"/>
      <c r="AB412" s="292">
        <f t="shared" si="228"/>
        <v>-650</v>
      </c>
      <c r="AC412" s="292">
        <f t="shared" si="236"/>
        <v>75</v>
      </c>
      <c r="AD412" s="293"/>
      <c r="AE412" s="293"/>
      <c r="AF412" s="293"/>
      <c r="AG412" s="293"/>
      <c r="AH412" s="293"/>
      <c r="AI412" s="293"/>
      <c r="AJ412" s="293"/>
      <c r="AK412" s="292">
        <f t="shared" si="230"/>
        <v>75</v>
      </c>
      <c r="AL412" s="293"/>
      <c r="AM412" s="292">
        <f t="shared" si="239"/>
        <v>-575</v>
      </c>
      <c r="AN412" s="292">
        <f t="shared" si="237"/>
        <v>75</v>
      </c>
      <c r="AO412" s="293"/>
      <c r="AP412" s="293"/>
      <c r="AQ412" s="293"/>
      <c r="AR412" s="293"/>
      <c r="AS412" s="293"/>
      <c r="AT412" s="293"/>
      <c r="AU412" s="293"/>
      <c r="AV412" s="292">
        <f t="shared" si="233"/>
        <v>75</v>
      </c>
      <c r="AW412" s="293"/>
      <c r="AX412" s="292">
        <f t="shared" si="240"/>
        <v>-500</v>
      </c>
      <c r="AY412" s="137" t="str">
        <f t="shared" si="217"/>
        <v/>
      </c>
      <c r="BA412" s="143" t="str">
        <f t="shared" si="222"/>
        <v/>
      </c>
    </row>
    <row r="413" spans="1:53" ht="12">
      <c r="A413" s="288">
        <v>410</v>
      </c>
      <c r="B413" s="472" t="s">
        <v>1716</v>
      </c>
      <c r="C413" s="297"/>
      <c r="D413" s="297" t="s">
        <v>748</v>
      </c>
      <c r="E413" s="298"/>
      <c r="F413" s="299">
        <v>1200</v>
      </c>
      <c r="G413" s="299">
        <f t="shared" si="238"/>
        <v>0</v>
      </c>
      <c r="H413" s="300"/>
      <c r="I413" s="300"/>
      <c r="J413" s="300"/>
      <c r="K413" s="300"/>
      <c r="L413" s="300"/>
      <c r="M413" s="300"/>
      <c r="N413" s="300"/>
      <c r="O413" s="299">
        <f t="shared" si="224"/>
        <v>0</v>
      </c>
      <c r="P413" s="300"/>
      <c r="Q413" s="299">
        <f t="shared" si="225"/>
        <v>1200</v>
      </c>
      <c r="R413" s="299">
        <f t="shared" si="235"/>
        <v>0</v>
      </c>
      <c r="S413" s="300"/>
      <c r="T413" s="300"/>
      <c r="U413" s="300"/>
      <c r="V413" s="300"/>
      <c r="W413" s="300"/>
      <c r="X413" s="300"/>
      <c r="Y413" s="300"/>
      <c r="Z413" s="299">
        <f t="shared" si="227"/>
        <v>0</v>
      </c>
      <c r="AA413" s="300"/>
      <c r="AB413" s="299">
        <f t="shared" si="228"/>
        <v>1200</v>
      </c>
      <c r="AC413" s="299">
        <f t="shared" si="236"/>
        <v>0</v>
      </c>
      <c r="AD413" s="300"/>
      <c r="AE413" s="300"/>
      <c r="AF413" s="300"/>
      <c r="AG413" s="300"/>
      <c r="AH413" s="300"/>
      <c r="AI413" s="300"/>
      <c r="AJ413" s="300"/>
      <c r="AK413" s="299">
        <f t="shared" si="230"/>
        <v>0</v>
      </c>
      <c r="AL413" s="300"/>
      <c r="AM413" s="299">
        <f t="shared" si="239"/>
        <v>1200</v>
      </c>
      <c r="AN413" s="299">
        <f t="shared" si="237"/>
        <v>0</v>
      </c>
      <c r="AO413" s="300"/>
      <c r="AP413" s="300"/>
      <c r="AQ413" s="300"/>
      <c r="AR413" s="300"/>
      <c r="AS413" s="300"/>
      <c r="AT413" s="300"/>
      <c r="AU413" s="300"/>
      <c r="AV413" s="299">
        <f t="shared" si="233"/>
        <v>0</v>
      </c>
      <c r="AW413" s="300"/>
      <c r="AX413" s="299">
        <f t="shared" si="240"/>
        <v>1200</v>
      </c>
      <c r="BA413" s="143" t="str">
        <f t="shared" si="222"/>
        <v/>
      </c>
    </row>
    <row r="414" spans="1:53" ht="12">
      <c r="A414" s="288">
        <v>411</v>
      </c>
      <c r="B414" s="471" t="s">
        <v>749</v>
      </c>
      <c r="C414" s="290" t="s">
        <v>10</v>
      </c>
      <c r="D414" s="290" t="s">
        <v>12</v>
      </c>
      <c r="E414" s="295">
        <v>140</v>
      </c>
      <c r="F414" s="292">
        <v>1660</v>
      </c>
      <c r="G414" s="292">
        <f t="shared" si="238"/>
        <v>420</v>
      </c>
      <c r="H414" s="293"/>
      <c r="I414" s="293"/>
      <c r="J414" s="293"/>
      <c r="K414" s="293"/>
      <c r="L414" s="293"/>
      <c r="M414" s="293"/>
      <c r="N414" s="293"/>
      <c r="O414" s="292">
        <f t="shared" si="224"/>
        <v>420</v>
      </c>
      <c r="P414" s="293">
        <v>2100</v>
      </c>
      <c r="Q414" s="292">
        <f t="shared" si="225"/>
        <v>-20</v>
      </c>
      <c r="R414" s="292">
        <f t="shared" si="235"/>
        <v>420</v>
      </c>
      <c r="S414" s="293"/>
      <c r="T414" s="293"/>
      <c r="U414" s="293"/>
      <c r="V414" s="293"/>
      <c r="W414" s="293"/>
      <c r="X414" s="293"/>
      <c r="Y414" s="293"/>
      <c r="Z414" s="292">
        <f t="shared" si="227"/>
        <v>420</v>
      </c>
      <c r="AA414" s="293"/>
      <c r="AB414" s="292">
        <f t="shared" si="228"/>
        <v>400</v>
      </c>
      <c r="AC414" s="292">
        <f t="shared" si="236"/>
        <v>420</v>
      </c>
      <c r="AD414" s="293"/>
      <c r="AE414" s="293"/>
      <c r="AF414" s="293"/>
      <c r="AG414" s="293"/>
      <c r="AH414" s="293"/>
      <c r="AI414" s="293"/>
      <c r="AJ414" s="293"/>
      <c r="AK414" s="292">
        <f t="shared" si="230"/>
        <v>420</v>
      </c>
      <c r="AL414" s="293"/>
      <c r="AM414" s="292">
        <f t="shared" si="239"/>
        <v>820</v>
      </c>
      <c r="AN414" s="292">
        <f t="shared" si="237"/>
        <v>420</v>
      </c>
      <c r="AO414" s="293"/>
      <c r="AP414" s="293"/>
      <c r="AQ414" s="293"/>
      <c r="AR414" s="293"/>
      <c r="AS414" s="293"/>
      <c r="AT414" s="293"/>
      <c r="AU414" s="293"/>
      <c r="AV414" s="292">
        <f t="shared" si="233"/>
        <v>420</v>
      </c>
      <c r="AW414" s="293"/>
      <c r="AX414" s="292">
        <f t="shared" si="240"/>
        <v>1240</v>
      </c>
      <c r="BA414" s="143" t="str">
        <f t="shared" si="222"/>
        <v/>
      </c>
    </row>
    <row r="415" spans="1:53" ht="12">
      <c r="A415" s="288">
        <v>412</v>
      </c>
      <c r="B415" s="339" t="s">
        <v>1381</v>
      </c>
      <c r="C415" s="290" t="s">
        <v>23</v>
      </c>
      <c r="D415" s="290" t="s">
        <v>1355</v>
      </c>
      <c r="E415" s="291">
        <v>300</v>
      </c>
      <c r="F415" s="292">
        <v>0</v>
      </c>
      <c r="G415" s="292">
        <f t="shared" si="238"/>
        <v>900</v>
      </c>
      <c r="H415" s="293">
        <v>50</v>
      </c>
      <c r="I415" s="293"/>
      <c r="J415" s="293"/>
      <c r="K415" s="293"/>
      <c r="L415" s="293">
        <v>100</v>
      </c>
      <c r="M415" s="293"/>
      <c r="N415" s="293"/>
      <c r="O415" s="292">
        <f t="shared" si="224"/>
        <v>1050</v>
      </c>
      <c r="P415" s="293">
        <v>1050</v>
      </c>
      <c r="Q415" s="292">
        <f t="shared" si="225"/>
        <v>0</v>
      </c>
      <c r="R415" s="292">
        <f t="shared" si="235"/>
        <v>900</v>
      </c>
      <c r="S415" s="293"/>
      <c r="T415" s="293"/>
      <c r="U415" s="293"/>
      <c r="V415" s="293"/>
      <c r="W415" s="293"/>
      <c r="X415" s="293"/>
      <c r="Y415" s="293"/>
      <c r="Z415" s="292">
        <f t="shared" si="227"/>
        <v>900</v>
      </c>
      <c r="AA415" s="293">
        <v>900</v>
      </c>
      <c r="AB415" s="292">
        <f t="shared" si="228"/>
        <v>0</v>
      </c>
      <c r="AC415" s="292">
        <f t="shared" si="236"/>
        <v>900</v>
      </c>
      <c r="AD415" s="293"/>
      <c r="AE415" s="293"/>
      <c r="AF415" s="293"/>
      <c r="AG415" s="293"/>
      <c r="AH415" s="293"/>
      <c r="AI415" s="293"/>
      <c r="AJ415" s="293"/>
      <c r="AK415" s="292">
        <f t="shared" si="230"/>
        <v>900</v>
      </c>
      <c r="AL415" s="293">
        <v>900</v>
      </c>
      <c r="AM415" s="292">
        <f t="shared" si="239"/>
        <v>0</v>
      </c>
      <c r="AN415" s="292">
        <f t="shared" si="237"/>
        <v>900</v>
      </c>
      <c r="AO415" s="293">
        <v>50</v>
      </c>
      <c r="AP415" s="293">
        <v>117</v>
      </c>
      <c r="AQ415" s="293"/>
      <c r="AR415" s="293"/>
      <c r="AS415" s="293"/>
      <c r="AT415" s="293"/>
      <c r="AU415" s="293"/>
      <c r="AV415" s="292">
        <f t="shared" si="233"/>
        <v>1067</v>
      </c>
      <c r="AW415" s="293">
        <v>1017</v>
      </c>
      <c r="AX415" s="292">
        <f t="shared" si="240"/>
        <v>50</v>
      </c>
      <c r="BA415" s="143" t="str">
        <f t="shared" si="222"/>
        <v/>
      </c>
    </row>
    <row r="416" spans="1:53" ht="12">
      <c r="A416" s="288">
        <v>413</v>
      </c>
      <c r="B416" s="467" t="s">
        <v>2023</v>
      </c>
      <c r="C416" s="341" t="s">
        <v>14</v>
      </c>
      <c r="D416" s="341" t="s">
        <v>1999</v>
      </c>
      <c r="E416" s="477">
        <v>200</v>
      </c>
      <c r="F416" s="343"/>
      <c r="G416" s="292">
        <v>300</v>
      </c>
      <c r="H416" s="293">
        <v>50</v>
      </c>
      <c r="I416" s="293"/>
      <c r="J416" s="293"/>
      <c r="K416" s="293"/>
      <c r="L416" s="293"/>
      <c r="M416" s="293"/>
      <c r="N416" s="293"/>
      <c r="O416" s="292">
        <f t="shared" si="224"/>
        <v>350</v>
      </c>
      <c r="P416" s="293">
        <v>350</v>
      </c>
      <c r="Q416" s="292">
        <f t="shared" si="225"/>
        <v>0</v>
      </c>
      <c r="R416" s="292">
        <f t="shared" si="235"/>
        <v>600</v>
      </c>
      <c r="S416" s="293">
        <v>100</v>
      </c>
      <c r="T416" s="293"/>
      <c r="U416" s="293">
        <v>220</v>
      </c>
      <c r="V416" s="293"/>
      <c r="W416" s="293">
        <v>100</v>
      </c>
      <c r="X416" s="293"/>
      <c r="Y416" s="293"/>
      <c r="Z416" s="292">
        <f t="shared" si="227"/>
        <v>1020</v>
      </c>
      <c r="AA416" s="293">
        <v>1020</v>
      </c>
      <c r="AB416" s="292">
        <f t="shared" si="228"/>
        <v>0</v>
      </c>
      <c r="AC416" s="292">
        <f t="shared" si="236"/>
        <v>600</v>
      </c>
      <c r="AD416" s="293">
        <v>50</v>
      </c>
      <c r="AE416" s="293"/>
      <c r="AF416" s="293"/>
      <c r="AG416" s="293"/>
      <c r="AH416" s="293"/>
      <c r="AI416" s="293"/>
      <c r="AJ416" s="293"/>
      <c r="AK416" s="292">
        <f t="shared" si="230"/>
        <v>650</v>
      </c>
      <c r="AL416" s="293">
        <v>4425</v>
      </c>
      <c r="AM416" s="292">
        <f t="shared" si="239"/>
        <v>-3775</v>
      </c>
      <c r="AN416" s="292">
        <v>400</v>
      </c>
      <c r="AO416" s="293">
        <v>110</v>
      </c>
      <c r="AP416" s="293"/>
      <c r="AQ416" s="293"/>
      <c r="AR416" s="293"/>
      <c r="AS416" s="293"/>
      <c r="AT416" s="293"/>
      <c r="AU416" s="293">
        <v>3265</v>
      </c>
      <c r="AV416" s="292">
        <f t="shared" si="233"/>
        <v>3775</v>
      </c>
      <c r="AW416" s="293"/>
      <c r="AX416" s="292">
        <f t="shared" si="240"/>
        <v>0</v>
      </c>
      <c r="BA416" s="143" t="str">
        <f t="shared" si="222"/>
        <v/>
      </c>
    </row>
    <row r="417" spans="1:53" ht="12">
      <c r="A417" s="288">
        <v>414</v>
      </c>
      <c r="B417" s="468" t="s">
        <v>1523</v>
      </c>
      <c r="C417" s="311" t="s">
        <v>30</v>
      </c>
      <c r="D417" s="473" t="s">
        <v>1051</v>
      </c>
      <c r="E417" s="478"/>
      <c r="F417" s="413"/>
      <c r="G417" s="299"/>
      <c r="H417" s="299"/>
      <c r="I417" s="299"/>
      <c r="J417" s="299"/>
      <c r="K417" s="299"/>
      <c r="L417" s="299"/>
      <c r="M417" s="299"/>
      <c r="N417" s="299"/>
      <c r="O417" s="299"/>
      <c r="P417" s="299"/>
      <c r="Q417" s="299"/>
      <c r="R417" s="299"/>
      <c r="S417" s="299"/>
      <c r="T417" s="299"/>
      <c r="U417" s="299"/>
      <c r="V417" s="299"/>
      <c r="W417" s="299"/>
      <c r="X417" s="299"/>
      <c r="Y417" s="299"/>
      <c r="Z417" s="299"/>
      <c r="AA417" s="299"/>
      <c r="AB417" s="299"/>
      <c r="AC417" s="299"/>
      <c r="AD417" s="299"/>
      <c r="AE417" s="299"/>
      <c r="AF417" s="299"/>
      <c r="AG417" s="299"/>
      <c r="AH417" s="299"/>
      <c r="AI417" s="299"/>
      <c r="AJ417" s="299"/>
      <c r="AK417" s="299"/>
      <c r="AL417" s="299"/>
      <c r="AM417" s="299"/>
      <c r="AN417" s="299"/>
      <c r="AO417" s="299"/>
      <c r="AP417" s="299"/>
      <c r="AQ417" s="299"/>
      <c r="AR417" s="299"/>
      <c r="AS417" s="299"/>
      <c r="AT417" s="299"/>
      <c r="AU417" s="299"/>
      <c r="AV417" s="299"/>
      <c r="AW417" s="299"/>
      <c r="AX417" s="299"/>
      <c r="BA417" s="143" t="str">
        <f t="shared" si="222"/>
        <v/>
      </c>
    </row>
    <row r="418" spans="1:53" ht="12">
      <c r="A418" s="288">
        <v>415</v>
      </c>
      <c r="B418" s="348" t="s">
        <v>752</v>
      </c>
      <c r="C418" s="290" t="s">
        <v>14</v>
      </c>
      <c r="D418" s="345" t="s">
        <v>754</v>
      </c>
      <c r="E418" s="346">
        <v>120</v>
      </c>
      <c r="F418" s="347">
        <v>0</v>
      </c>
      <c r="G418" s="292">
        <f>E418*3</f>
        <v>360</v>
      </c>
      <c r="H418" s="293"/>
      <c r="I418" s="293"/>
      <c r="J418" s="293"/>
      <c r="K418" s="293"/>
      <c r="L418" s="293">
        <v>100</v>
      </c>
      <c r="M418" s="293"/>
      <c r="N418" s="293"/>
      <c r="O418" s="292">
        <f>SUM(G418:N418)</f>
        <v>460</v>
      </c>
      <c r="P418" s="293">
        <v>460</v>
      </c>
      <c r="Q418" s="292">
        <f>F418+O418-P418</f>
        <v>0</v>
      </c>
      <c r="R418" s="292">
        <f>E418*3</f>
        <v>360</v>
      </c>
      <c r="S418" s="293"/>
      <c r="T418" s="293"/>
      <c r="U418" s="293"/>
      <c r="V418" s="293"/>
      <c r="W418" s="293"/>
      <c r="X418" s="293"/>
      <c r="Y418" s="293"/>
      <c r="Z418" s="292">
        <f>SUM(R418:Y418)</f>
        <v>360</v>
      </c>
      <c r="AA418" s="293">
        <v>720</v>
      </c>
      <c r="AB418" s="292">
        <f>Q418+Z418-AA418</f>
        <v>-360</v>
      </c>
      <c r="AC418" s="292">
        <f>$E418*3</f>
        <v>360</v>
      </c>
      <c r="AD418" s="293"/>
      <c r="AE418" s="293"/>
      <c r="AF418" s="293"/>
      <c r="AG418" s="293"/>
      <c r="AH418" s="293"/>
      <c r="AI418" s="293"/>
      <c r="AJ418" s="293"/>
      <c r="AK418" s="292">
        <f>SUM(AC418:AJ418)</f>
        <v>360</v>
      </c>
      <c r="AL418" s="293"/>
      <c r="AM418" s="292">
        <f>AB418+AK418-AL418</f>
        <v>0</v>
      </c>
      <c r="AN418" s="292">
        <f>$E418*3</f>
        <v>360</v>
      </c>
      <c r="AO418" s="293"/>
      <c r="AP418" s="293"/>
      <c r="AQ418" s="293"/>
      <c r="AR418" s="293"/>
      <c r="AS418" s="293"/>
      <c r="AT418" s="293"/>
      <c r="AU418" s="293"/>
      <c r="AV418" s="292">
        <f>SUM(AN418:AU418)</f>
        <v>360</v>
      </c>
      <c r="AW418" s="293">
        <v>360</v>
      </c>
      <c r="AX418" s="292">
        <f>AM418+AV418-AW418</f>
        <v>0</v>
      </c>
      <c r="BA418" s="143" t="str">
        <f t="shared" si="222"/>
        <v/>
      </c>
    </row>
    <row r="419" spans="1:53" ht="12">
      <c r="A419" s="288">
        <v>416</v>
      </c>
      <c r="B419" s="348" t="s">
        <v>1973</v>
      </c>
      <c r="C419" s="290" t="s">
        <v>14</v>
      </c>
      <c r="D419" s="345" t="s">
        <v>1997</v>
      </c>
      <c r="E419" s="346">
        <v>100</v>
      </c>
      <c r="F419" s="347"/>
      <c r="G419" s="353">
        <v>280</v>
      </c>
      <c r="H419" s="466"/>
      <c r="I419" s="293"/>
      <c r="J419" s="293"/>
      <c r="K419" s="293"/>
      <c r="L419" s="293"/>
      <c r="M419" s="293"/>
      <c r="N419" s="293"/>
      <c r="O419" s="292">
        <f>SUM(G419:N419)</f>
        <v>280</v>
      </c>
      <c r="P419" s="293"/>
      <c r="Q419" s="292">
        <f>F419+O419-P419</f>
        <v>280</v>
      </c>
      <c r="R419" s="292">
        <f>E419*3</f>
        <v>300</v>
      </c>
      <c r="S419" s="293"/>
      <c r="T419" s="293"/>
      <c r="U419" s="293"/>
      <c r="V419" s="293"/>
      <c r="W419" s="293">
        <v>100</v>
      </c>
      <c r="X419" s="293"/>
      <c r="Y419" s="293"/>
      <c r="Z419" s="292">
        <f>SUM(R419:Y419)</f>
        <v>400</v>
      </c>
      <c r="AA419" s="293">
        <v>680</v>
      </c>
      <c r="AB419" s="292">
        <f>Q419+Z419-AA419</f>
        <v>0</v>
      </c>
      <c r="AC419" s="292">
        <f>$E419*3</f>
        <v>300</v>
      </c>
      <c r="AD419" s="293"/>
      <c r="AE419" s="293"/>
      <c r="AF419" s="293"/>
      <c r="AG419" s="293"/>
      <c r="AH419" s="293"/>
      <c r="AI419" s="293"/>
      <c r="AJ419" s="293"/>
      <c r="AK419" s="292">
        <f>SUM(AC419:AJ419)</f>
        <v>300</v>
      </c>
      <c r="AL419" s="293"/>
      <c r="AM419" s="292">
        <f>AB419+AK419-AL419</f>
        <v>300</v>
      </c>
      <c r="AN419" s="292">
        <f>$E419*3</f>
        <v>300</v>
      </c>
      <c r="AO419" s="293"/>
      <c r="AP419" s="293">
        <v>303</v>
      </c>
      <c r="AQ419" s="293"/>
      <c r="AR419" s="293"/>
      <c r="AS419" s="293"/>
      <c r="AT419" s="293"/>
      <c r="AU419" s="293"/>
      <c r="AV419" s="292">
        <f>SUM(AN419:AU419)</f>
        <v>603</v>
      </c>
      <c r="AW419" s="293"/>
      <c r="AX419" s="292">
        <f>AM419+AV419-AW419</f>
        <v>903</v>
      </c>
      <c r="BA419" s="143" t="str">
        <f t="shared" si="222"/>
        <v/>
      </c>
    </row>
    <row r="420" spans="1:53" ht="12">
      <c r="A420" s="288">
        <v>417</v>
      </c>
      <c r="B420" s="470" t="s">
        <v>1520</v>
      </c>
      <c r="C420" s="330" t="s">
        <v>30</v>
      </c>
      <c r="D420" s="475"/>
      <c r="E420" s="479"/>
      <c r="F420" s="481"/>
      <c r="G420" s="482"/>
      <c r="H420" s="482"/>
      <c r="I420" s="299"/>
      <c r="J420" s="299"/>
      <c r="K420" s="299"/>
      <c r="L420" s="299"/>
      <c r="M420" s="299"/>
      <c r="N420" s="299"/>
      <c r="O420" s="299"/>
      <c r="P420" s="299"/>
      <c r="Q420" s="299"/>
      <c r="R420" s="299"/>
      <c r="S420" s="299"/>
      <c r="T420" s="299"/>
      <c r="U420" s="299"/>
      <c r="V420" s="299"/>
      <c r="W420" s="299"/>
      <c r="X420" s="299"/>
      <c r="Y420" s="299"/>
      <c r="Z420" s="299"/>
      <c r="AA420" s="299"/>
      <c r="AB420" s="299"/>
      <c r="AC420" s="299"/>
      <c r="AD420" s="299"/>
      <c r="AE420" s="299"/>
      <c r="AF420" s="299"/>
      <c r="AG420" s="299"/>
      <c r="AH420" s="299"/>
      <c r="AI420" s="299"/>
      <c r="AJ420" s="299"/>
      <c r="AK420" s="299"/>
      <c r="AL420" s="299"/>
      <c r="AM420" s="299"/>
      <c r="AN420" s="299"/>
      <c r="AO420" s="299"/>
      <c r="AP420" s="299"/>
      <c r="AQ420" s="299"/>
      <c r="AR420" s="299"/>
      <c r="AS420" s="299"/>
      <c r="AT420" s="299"/>
      <c r="AU420" s="299"/>
      <c r="AV420" s="299"/>
      <c r="AW420" s="299"/>
      <c r="AX420" s="299"/>
      <c r="BA420" s="143" t="str">
        <f t="shared" si="222"/>
        <v/>
      </c>
    </row>
    <row r="421" spans="1:53" ht="12">
      <c r="A421" s="288">
        <v>418</v>
      </c>
      <c r="B421" s="348" t="s">
        <v>1530</v>
      </c>
      <c r="C421" s="290" t="s">
        <v>14</v>
      </c>
      <c r="D421" s="345"/>
      <c r="E421" s="346">
        <v>170</v>
      </c>
      <c r="F421" s="347">
        <v>440</v>
      </c>
      <c r="G421" s="353">
        <f t="shared" ref="G421:G438" si="241">E421*3</f>
        <v>510</v>
      </c>
      <c r="H421" s="466"/>
      <c r="I421" s="293"/>
      <c r="J421" s="293"/>
      <c r="K421" s="293"/>
      <c r="L421" s="293"/>
      <c r="M421" s="293"/>
      <c r="N421" s="293"/>
      <c r="O421" s="292">
        <f t="shared" ref="O421:O438" si="242">SUM(G421:N421)</f>
        <v>510</v>
      </c>
      <c r="P421" s="293">
        <v>950</v>
      </c>
      <c r="Q421" s="292">
        <f t="shared" ref="Q421:Q438" si="243">F421+O421-P421</f>
        <v>0</v>
      </c>
      <c r="R421" s="292">
        <f>E421*3</f>
        <v>510</v>
      </c>
      <c r="S421" s="293"/>
      <c r="T421" s="293"/>
      <c r="U421" s="293"/>
      <c r="V421" s="293"/>
      <c r="W421" s="293"/>
      <c r="X421" s="293"/>
      <c r="Y421" s="293"/>
      <c r="Z421" s="292">
        <f t="shared" ref="Z421:Z438" si="244">SUM(R421:Y421)</f>
        <v>510</v>
      </c>
      <c r="AA421" s="293"/>
      <c r="AB421" s="292">
        <f t="shared" ref="AB421:AB438" si="245">Q421+Z421-AA421</f>
        <v>510</v>
      </c>
      <c r="AC421" s="292">
        <f>$E421*3</f>
        <v>510</v>
      </c>
      <c r="AD421" s="293"/>
      <c r="AE421" s="293"/>
      <c r="AF421" s="293"/>
      <c r="AG421" s="293"/>
      <c r="AH421" s="293"/>
      <c r="AI421" s="293"/>
      <c r="AJ421" s="293"/>
      <c r="AK421" s="292">
        <f t="shared" ref="AK421:AK438" si="246">SUM(AC421:AJ421)</f>
        <v>510</v>
      </c>
      <c r="AL421" s="293"/>
      <c r="AM421" s="292">
        <f t="shared" ref="AM421:AM438" si="247">AB421+AK421-AL421</f>
        <v>1020</v>
      </c>
      <c r="AN421" s="292">
        <f>$E421*3</f>
        <v>510</v>
      </c>
      <c r="AO421" s="293"/>
      <c r="AP421" s="293"/>
      <c r="AQ421" s="293"/>
      <c r="AR421" s="293"/>
      <c r="AS421" s="293"/>
      <c r="AT421" s="293"/>
      <c r="AU421" s="293"/>
      <c r="AV421" s="292">
        <f t="shared" ref="AV421:AV438" si="248">SUM(AN421:AU421)</f>
        <v>510</v>
      </c>
      <c r="AW421" s="293">
        <v>900</v>
      </c>
      <c r="AX421" s="292">
        <f t="shared" ref="AX421:AX438" si="249">AM421+AV421-AW421</f>
        <v>630</v>
      </c>
      <c r="BA421" s="143" t="str">
        <f t="shared" si="222"/>
        <v/>
      </c>
    </row>
    <row r="422" spans="1:53" ht="12">
      <c r="A422" s="288">
        <v>419</v>
      </c>
      <c r="B422" s="348" t="s">
        <v>1938</v>
      </c>
      <c r="C422" s="290" t="s">
        <v>23</v>
      </c>
      <c r="D422" s="345" t="s">
        <v>12</v>
      </c>
      <c r="E422" s="346">
        <v>50</v>
      </c>
      <c r="F422" s="347">
        <v>-600</v>
      </c>
      <c r="G422" s="353">
        <f t="shared" si="241"/>
        <v>150</v>
      </c>
      <c r="H422" s="466"/>
      <c r="I422" s="293"/>
      <c r="J422" s="293"/>
      <c r="K422" s="293"/>
      <c r="L422" s="293"/>
      <c r="M422" s="293"/>
      <c r="N422" s="293"/>
      <c r="O422" s="292">
        <f t="shared" si="242"/>
        <v>150</v>
      </c>
      <c r="P422" s="293"/>
      <c r="Q422" s="292">
        <f t="shared" si="243"/>
        <v>-450</v>
      </c>
      <c r="R422" s="292">
        <f>E422*3</f>
        <v>150</v>
      </c>
      <c r="S422" s="293"/>
      <c r="T422" s="293"/>
      <c r="U422" s="293"/>
      <c r="V422" s="293"/>
      <c r="W422" s="293"/>
      <c r="X422" s="293"/>
      <c r="Y422" s="293"/>
      <c r="Z422" s="292">
        <f t="shared" si="244"/>
        <v>150</v>
      </c>
      <c r="AA422" s="293"/>
      <c r="AB422" s="292">
        <f t="shared" si="245"/>
        <v>-300</v>
      </c>
      <c r="AC422" s="292">
        <f>$E422*3</f>
        <v>150</v>
      </c>
      <c r="AD422" s="293"/>
      <c r="AE422" s="293"/>
      <c r="AF422" s="293"/>
      <c r="AG422" s="293"/>
      <c r="AH422" s="293"/>
      <c r="AI422" s="293"/>
      <c r="AJ422" s="293"/>
      <c r="AK422" s="292">
        <f t="shared" si="246"/>
        <v>150</v>
      </c>
      <c r="AL422" s="293"/>
      <c r="AM422" s="292">
        <f t="shared" si="247"/>
        <v>-150</v>
      </c>
      <c r="AN422" s="292">
        <f>$E422*3</f>
        <v>150</v>
      </c>
      <c r="AO422" s="293"/>
      <c r="AP422" s="293"/>
      <c r="AQ422" s="293"/>
      <c r="AR422" s="293"/>
      <c r="AS422" s="293"/>
      <c r="AT422" s="293"/>
      <c r="AU422" s="293"/>
      <c r="AV422" s="292">
        <f t="shared" si="248"/>
        <v>150</v>
      </c>
      <c r="AW422" s="293"/>
      <c r="AX422" s="292">
        <f t="shared" si="249"/>
        <v>0</v>
      </c>
      <c r="BA422" s="143" t="str">
        <f t="shared" si="222"/>
        <v/>
      </c>
    </row>
    <row r="423" spans="1:53" ht="12">
      <c r="A423" s="288">
        <v>420</v>
      </c>
      <c r="B423" s="348" t="s">
        <v>1169</v>
      </c>
      <c r="C423" s="290" t="s">
        <v>23</v>
      </c>
      <c r="D423" s="345" t="s">
        <v>1120</v>
      </c>
      <c r="E423" s="346">
        <v>80</v>
      </c>
      <c r="F423" s="347">
        <v>-1</v>
      </c>
      <c r="G423" s="353">
        <f t="shared" si="241"/>
        <v>240</v>
      </c>
      <c r="H423" s="466"/>
      <c r="I423" s="293"/>
      <c r="J423" s="293"/>
      <c r="K423" s="293"/>
      <c r="L423" s="293"/>
      <c r="M423" s="293"/>
      <c r="N423" s="293"/>
      <c r="O423" s="292">
        <f t="shared" si="242"/>
        <v>240</v>
      </c>
      <c r="P423" s="293">
        <v>480</v>
      </c>
      <c r="Q423" s="292">
        <f t="shared" si="243"/>
        <v>-241</v>
      </c>
      <c r="R423" s="292">
        <f>E423*3</f>
        <v>240</v>
      </c>
      <c r="S423" s="293"/>
      <c r="T423" s="293"/>
      <c r="U423" s="293">
        <v>668</v>
      </c>
      <c r="V423" s="293"/>
      <c r="W423" s="293">
        <v>100</v>
      </c>
      <c r="X423" s="293"/>
      <c r="Y423" s="293"/>
      <c r="Z423" s="292">
        <f t="shared" si="244"/>
        <v>1008</v>
      </c>
      <c r="AA423" s="293">
        <v>1248</v>
      </c>
      <c r="AB423" s="292">
        <f t="shared" si="245"/>
        <v>-481</v>
      </c>
      <c r="AC423" s="292">
        <f>$E423*3</f>
        <v>240</v>
      </c>
      <c r="AD423" s="293"/>
      <c r="AE423" s="293"/>
      <c r="AF423" s="293"/>
      <c r="AG423" s="293"/>
      <c r="AH423" s="293"/>
      <c r="AI423" s="293"/>
      <c r="AJ423" s="293"/>
      <c r="AK423" s="292">
        <f t="shared" si="246"/>
        <v>240</v>
      </c>
      <c r="AL423" s="293"/>
      <c r="AM423" s="292">
        <f t="shared" si="247"/>
        <v>-241</v>
      </c>
      <c r="AN423" s="292">
        <f>$E423*3</f>
        <v>240</v>
      </c>
      <c r="AO423" s="293"/>
      <c r="AP423" s="293"/>
      <c r="AQ423" s="293"/>
      <c r="AR423" s="293"/>
      <c r="AS423" s="293"/>
      <c r="AT423" s="293"/>
      <c r="AU423" s="293"/>
      <c r="AV423" s="292">
        <f t="shared" si="248"/>
        <v>240</v>
      </c>
      <c r="AW423" s="293"/>
      <c r="AX423" s="292">
        <f t="shared" si="249"/>
        <v>-1</v>
      </c>
      <c r="BA423" s="143" t="str">
        <f t="shared" si="222"/>
        <v/>
      </c>
    </row>
    <row r="424" spans="1:53" ht="12">
      <c r="A424" s="288">
        <v>421</v>
      </c>
      <c r="B424" s="344" t="s">
        <v>1479</v>
      </c>
      <c r="C424" s="290" t="s">
        <v>23</v>
      </c>
      <c r="D424" s="345"/>
      <c r="E424" s="476">
        <v>400</v>
      </c>
      <c r="F424" s="347">
        <v>0</v>
      </c>
      <c r="G424" s="353">
        <f t="shared" si="241"/>
        <v>1200</v>
      </c>
      <c r="H424" s="466">
        <v>150</v>
      </c>
      <c r="I424" s="293">
        <v>109</v>
      </c>
      <c r="J424" s="293"/>
      <c r="K424" s="293"/>
      <c r="L424" s="293">
        <v>100</v>
      </c>
      <c r="M424" s="293"/>
      <c r="N424" s="293">
        <v>70</v>
      </c>
      <c r="O424" s="292">
        <f t="shared" si="242"/>
        <v>1629</v>
      </c>
      <c r="P424" s="293">
        <v>5439</v>
      </c>
      <c r="Q424" s="292">
        <f t="shared" si="243"/>
        <v>-3810</v>
      </c>
      <c r="R424" s="292">
        <v>400</v>
      </c>
      <c r="S424" s="293"/>
      <c r="T424" s="293"/>
      <c r="U424" s="293"/>
      <c r="V424" s="293"/>
      <c r="W424" s="293"/>
      <c r="X424" s="293"/>
      <c r="Y424" s="293">
        <v>3410</v>
      </c>
      <c r="Z424" s="292">
        <f t="shared" si="244"/>
        <v>3810</v>
      </c>
      <c r="AA424" s="293"/>
      <c r="AB424" s="292">
        <f t="shared" si="245"/>
        <v>0</v>
      </c>
      <c r="AC424" s="292"/>
      <c r="AD424" s="293"/>
      <c r="AE424" s="293"/>
      <c r="AF424" s="293"/>
      <c r="AG424" s="293"/>
      <c r="AH424" s="293"/>
      <c r="AI424" s="293"/>
      <c r="AJ424" s="293"/>
      <c r="AK424" s="292">
        <f t="shared" si="246"/>
        <v>0</v>
      </c>
      <c r="AL424" s="293"/>
      <c r="AM424" s="292">
        <f t="shared" si="247"/>
        <v>0</v>
      </c>
      <c r="AN424" s="292"/>
      <c r="AO424" s="293"/>
      <c r="AP424" s="293"/>
      <c r="AQ424" s="293"/>
      <c r="AR424" s="293"/>
      <c r="AS424" s="293"/>
      <c r="AT424" s="293"/>
      <c r="AU424" s="293"/>
      <c r="AV424" s="292">
        <f t="shared" si="248"/>
        <v>0</v>
      </c>
      <c r="AW424" s="293"/>
      <c r="AX424" s="292">
        <f t="shared" si="249"/>
        <v>0</v>
      </c>
      <c r="BA424" s="143" t="str">
        <f t="shared" si="222"/>
        <v>!!!</v>
      </c>
    </row>
    <row r="425" spans="1:53" ht="12">
      <c r="A425" s="288">
        <v>422</v>
      </c>
      <c r="B425" s="348" t="s">
        <v>761</v>
      </c>
      <c r="C425" s="290" t="s">
        <v>14</v>
      </c>
      <c r="D425" s="345" t="s">
        <v>12</v>
      </c>
      <c r="E425" s="346">
        <v>50</v>
      </c>
      <c r="F425" s="347">
        <v>-50</v>
      </c>
      <c r="G425" s="353">
        <f t="shared" si="241"/>
        <v>150</v>
      </c>
      <c r="H425" s="466"/>
      <c r="I425" s="293"/>
      <c r="J425" s="293"/>
      <c r="K425" s="293"/>
      <c r="L425" s="293"/>
      <c r="M425" s="293"/>
      <c r="N425" s="293"/>
      <c r="O425" s="292">
        <f t="shared" si="242"/>
        <v>150</v>
      </c>
      <c r="P425" s="293">
        <v>600</v>
      </c>
      <c r="Q425" s="292">
        <f t="shared" si="243"/>
        <v>-500</v>
      </c>
      <c r="R425" s="292">
        <f t="shared" ref="R425:R438" si="250">E425*3</f>
        <v>150</v>
      </c>
      <c r="S425" s="293">
        <v>100</v>
      </c>
      <c r="T425" s="293"/>
      <c r="U425" s="293"/>
      <c r="V425" s="293"/>
      <c r="W425" s="293"/>
      <c r="X425" s="293"/>
      <c r="Y425" s="293"/>
      <c r="Z425" s="292">
        <f t="shared" si="244"/>
        <v>250</v>
      </c>
      <c r="AA425" s="293"/>
      <c r="AB425" s="292">
        <f t="shared" si="245"/>
        <v>-250</v>
      </c>
      <c r="AC425" s="292">
        <f t="shared" ref="AC425:AC438" si="251">$E425*3</f>
        <v>150</v>
      </c>
      <c r="AD425" s="293">
        <v>50</v>
      </c>
      <c r="AE425" s="293"/>
      <c r="AF425" s="293"/>
      <c r="AG425" s="293"/>
      <c r="AH425" s="293"/>
      <c r="AI425" s="293"/>
      <c r="AJ425" s="293"/>
      <c r="AK425" s="292">
        <f t="shared" si="246"/>
        <v>200</v>
      </c>
      <c r="AL425" s="293"/>
      <c r="AM425" s="292">
        <f t="shared" si="247"/>
        <v>-50</v>
      </c>
      <c r="AN425" s="292">
        <f t="shared" ref="AN425:AN438" si="252">$E425*3</f>
        <v>150</v>
      </c>
      <c r="AO425" s="293"/>
      <c r="AP425" s="293"/>
      <c r="AQ425" s="293"/>
      <c r="AR425" s="293"/>
      <c r="AS425" s="293"/>
      <c r="AT425" s="293"/>
      <c r="AU425" s="293"/>
      <c r="AV425" s="292">
        <f t="shared" si="248"/>
        <v>150</v>
      </c>
      <c r="AW425" s="293">
        <v>100</v>
      </c>
      <c r="AX425" s="292">
        <f t="shared" si="249"/>
        <v>0</v>
      </c>
      <c r="BA425" s="143" t="str">
        <f t="shared" si="222"/>
        <v/>
      </c>
    </row>
    <row r="426" spans="1:53" ht="12">
      <c r="A426" s="288">
        <v>423</v>
      </c>
      <c r="B426" s="344" t="s">
        <v>1507</v>
      </c>
      <c r="C426" s="290" t="s">
        <v>10</v>
      </c>
      <c r="D426" s="345" t="s">
        <v>765</v>
      </c>
      <c r="E426" s="476">
        <v>180</v>
      </c>
      <c r="F426" s="347">
        <v>0</v>
      </c>
      <c r="G426" s="353">
        <f t="shared" si="241"/>
        <v>540</v>
      </c>
      <c r="H426" s="466"/>
      <c r="I426" s="293"/>
      <c r="J426" s="293"/>
      <c r="K426" s="293"/>
      <c r="L426" s="293"/>
      <c r="M426" s="293"/>
      <c r="N426" s="293"/>
      <c r="O426" s="292">
        <f t="shared" si="242"/>
        <v>540</v>
      </c>
      <c r="P426" s="293">
        <v>540</v>
      </c>
      <c r="Q426" s="292">
        <f t="shared" si="243"/>
        <v>0</v>
      </c>
      <c r="R426" s="292">
        <f t="shared" si="250"/>
        <v>540</v>
      </c>
      <c r="S426" s="292"/>
      <c r="T426" s="292"/>
      <c r="U426" s="292">
        <v>148</v>
      </c>
      <c r="V426" s="292"/>
      <c r="W426" s="292">
        <v>100</v>
      </c>
      <c r="X426" s="292"/>
      <c r="Y426" s="292"/>
      <c r="Z426" s="292">
        <f t="shared" si="244"/>
        <v>788</v>
      </c>
      <c r="AA426" s="292">
        <v>1328</v>
      </c>
      <c r="AB426" s="292">
        <f t="shared" si="245"/>
        <v>-540</v>
      </c>
      <c r="AC426" s="292">
        <f t="shared" si="251"/>
        <v>540</v>
      </c>
      <c r="AD426" s="292"/>
      <c r="AE426" s="292"/>
      <c r="AF426" s="292"/>
      <c r="AG426" s="292"/>
      <c r="AH426" s="292"/>
      <c r="AI426" s="292"/>
      <c r="AJ426" s="292"/>
      <c r="AK426" s="292">
        <f t="shared" si="246"/>
        <v>540</v>
      </c>
      <c r="AL426" s="293"/>
      <c r="AM426" s="292">
        <f t="shared" si="247"/>
        <v>0</v>
      </c>
      <c r="AN426" s="292">
        <f t="shared" si="252"/>
        <v>540</v>
      </c>
      <c r="AO426" s="292">
        <v>50</v>
      </c>
      <c r="AP426" s="292">
        <v>100</v>
      </c>
      <c r="AQ426" s="292">
        <v>148</v>
      </c>
      <c r="AR426" s="292"/>
      <c r="AS426" s="292"/>
      <c r="AT426" s="292"/>
      <c r="AU426" s="292"/>
      <c r="AV426" s="292">
        <f t="shared" si="248"/>
        <v>838</v>
      </c>
      <c r="AW426" s="293">
        <v>838</v>
      </c>
      <c r="AX426" s="292">
        <f t="shared" si="249"/>
        <v>0</v>
      </c>
      <c r="BA426" s="143" t="str">
        <f t="shared" si="222"/>
        <v/>
      </c>
    </row>
    <row r="427" spans="1:53" ht="12">
      <c r="A427" s="288">
        <v>424</v>
      </c>
      <c r="B427" s="348" t="s">
        <v>766</v>
      </c>
      <c r="C427" s="290" t="s">
        <v>14</v>
      </c>
      <c r="D427" s="345" t="s">
        <v>328</v>
      </c>
      <c r="E427" s="346">
        <v>125</v>
      </c>
      <c r="F427" s="347">
        <v>0</v>
      </c>
      <c r="G427" s="353">
        <f t="shared" si="241"/>
        <v>375</v>
      </c>
      <c r="H427" s="466"/>
      <c r="I427" s="293"/>
      <c r="J427" s="293"/>
      <c r="K427" s="293"/>
      <c r="L427" s="293"/>
      <c r="M427" s="293"/>
      <c r="N427" s="293"/>
      <c r="O427" s="292">
        <f t="shared" si="242"/>
        <v>375</v>
      </c>
      <c r="P427" s="293">
        <v>1500</v>
      </c>
      <c r="Q427" s="292">
        <f t="shared" si="243"/>
        <v>-1125</v>
      </c>
      <c r="R427" s="292">
        <f t="shared" si="250"/>
        <v>375</v>
      </c>
      <c r="S427" s="292"/>
      <c r="T427" s="292"/>
      <c r="U427" s="292"/>
      <c r="V427" s="292"/>
      <c r="W427" s="292"/>
      <c r="X427" s="292"/>
      <c r="Y427" s="292"/>
      <c r="Z427" s="292">
        <f t="shared" si="244"/>
        <v>375</v>
      </c>
      <c r="AA427" s="292"/>
      <c r="AB427" s="292">
        <f t="shared" si="245"/>
        <v>-750</v>
      </c>
      <c r="AC427" s="292">
        <f t="shared" si="251"/>
        <v>375</v>
      </c>
      <c r="AD427" s="292">
        <v>50</v>
      </c>
      <c r="AE427" s="292"/>
      <c r="AF427" s="292"/>
      <c r="AG427" s="292"/>
      <c r="AH427" s="292"/>
      <c r="AI427" s="292"/>
      <c r="AJ427" s="292"/>
      <c r="AK427" s="292">
        <f t="shared" si="246"/>
        <v>425</v>
      </c>
      <c r="AL427" s="293"/>
      <c r="AM427" s="292">
        <f t="shared" si="247"/>
        <v>-325</v>
      </c>
      <c r="AN427" s="292">
        <f t="shared" si="252"/>
        <v>375</v>
      </c>
      <c r="AO427" s="292"/>
      <c r="AP427" s="292"/>
      <c r="AQ427" s="292"/>
      <c r="AR427" s="292"/>
      <c r="AS427" s="292"/>
      <c r="AT427" s="292"/>
      <c r="AU427" s="292"/>
      <c r="AV427" s="292">
        <f t="shared" si="248"/>
        <v>375</v>
      </c>
      <c r="AW427" s="293">
        <v>50</v>
      </c>
      <c r="AX427" s="292">
        <f t="shared" si="249"/>
        <v>0</v>
      </c>
      <c r="BA427" s="143" t="str">
        <f t="shared" si="222"/>
        <v/>
      </c>
    </row>
    <row r="428" spans="1:53" ht="12">
      <c r="A428" s="288">
        <v>425</v>
      </c>
      <c r="B428" s="348" t="s">
        <v>1600</v>
      </c>
      <c r="C428" s="290" t="s">
        <v>14</v>
      </c>
      <c r="D428" s="345"/>
      <c r="E428" s="346">
        <v>90</v>
      </c>
      <c r="F428" s="347">
        <v>0</v>
      </c>
      <c r="G428" s="353">
        <f t="shared" si="241"/>
        <v>270</v>
      </c>
      <c r="H428" s="466"/>
      <c r="I428" s="293"/>
      <c r="J428" s="293"/>
      <c r="K428" s="293"/>
      <c r="L428" s="293"/>
      <c r="M428" s="293"/>
      <c r="N428" s="293"/>
      <c r="O428" s="292">
        <f t="shared" si="242"/>
        <v>270</v>
      </c>
      <c r="P428" s="293">
        <v>1080</v>
      </c>
      <c r="Q428" s="292">
        <f t="shared" si="243"/>
        <v>-810</v>
      </c>
      <c r="R428" s="292">
        <f t="shared" si="250"/>
        <v>270</v>
      </c>
      <c r="S428" s="293"/>
      <c r="T428" s="293"/>
      <c r="U428" s="293"/>
      <c r="V428" s="293"/>
      <c r="W428" s="293">
        <v>100</v>
      </c>
      <c r="X428" s="293"/>
      <c r="Y428" s="293"/>
      <c r="Z428" s="292">
        <f t="shared" si="244"/>
        <v>370</v>
      </c>
      <c r="AA428" s="293"/>
      <c r="AB428" s="292">
        <f t="shared" si="245"/>
        <v>-440</v>
      </c>
      <c r="AC428" s="292">
        <f t="shared" si="251"/>
        <v>270</v>
      </c>
      <c r="AD428" s="293"/>
      <c r="AE428" s="293"/>
      <c r="AF428" s="293"/>
      <c r="AG428" s="293"/>
      <c r="AH428" s="293"/>
      <c r="AI428" s="293"/>
      <c r="AJ428" s="293"/>
      <c r="AK428" s="292">
        <f t="shared" si="246"/>
        <v>270</v>
      </c>
      <c r="AL428" s="293"/>
      <c r="AM428" s="292">
        <f t="shared" si="247"/>
        <v>-170</v>
      </c>
      <c r="AN428" s="292">
        <f t="shared" si="252"/>
        <v>270</v>
      </c>
      <c r="AO428" s="293"/>
      <c r="AP428" s="293"/>
      <c r="AQ428" s="293"/>
      <c r="AR428" s="293"/>
      <c r="AS428" s="293"/>
      <c r="AT428" s="293"/>
      <c r="AU428" s="293"/>
      <c r="AV428" s="292">
        <f t="shared" si="248"/>
        <v>270</v>
      </c>
      <c r="AW428" s="293">
        <v>100</v>
      </c>
      <c r="AX428" s="292">
        <f t="shared" si="249"/>
        <v>0</v>
      </c>
      <c r="BA428" s="143" t="str">
        <f t="shared" si="222"/>
        <v/>
      </c>
    </row>
    <row r="429" spans="1:53" ht="12">
      <c r="A429" s="288">
        <v>426</v>
      </c>
      <c r="B429" s="348" t="s">
        <v>1575</v>
      </c>
      <c r="C429" s="290" t="s">
        <v>14</v>
      </c>
      <c r="D429" s="345"/>
      <c r="E429" s="346">
        <v>80</v>
      </c>
      <c r="F429" s="347">
        <v>0</v>
      </c>
      <c r="G429" s="353">
        <f t="shared" si="241"/>
        <v>240</v>
      </c>
      <c r="H429" s="466"/>
      <c r="I429" s="293"/>
      <c r="J429" s="293"/>
      <c r="K429" s="293"/>
      <c r="L429" s="293">
        <v>100</v>
      </c>
      <c r="M429" s="293"/>
      <c r="N429" s="293"/>
      <c r="O429" s="292">
        <f t="shared" si="242"/>
        <v>340</v>
      </c>
      <c r="P429" s="293">
        <v>1060</v>
      </c>
      <c r="Q429" s="292">
        <f t="shared" si="243"/>
        <v>-720</v>
      </c>
      <c r="R429" s="292">
        <f t="shared" si="250"/>
        <v>240</v>
      </c>
      <c r="S429" s="292"/>
      <c r="T429" s="292"/>
      <c r="U429" s="292"/>
      <c r="V429" s="292"/>
      <c r="W429" s="292"/>
      <c r="X429" s="292"/>
      <c r="Y429" s="292"/>
      <c r="Z429" s="292">
        <f t="shared" si="244"/>
        <v>240</v>
      </c>
      <c r="AA429" s="292"/>
      <c r="AB429" s="292">
        <f t="shared" si="245"/>
        <v>-480</v>
      </c>
      <c r="AC429" s="292">
        <f t="shared" si="251"/>
        <v>240</v>
      </c>
      <c r="AD429" s="292"/>
      <c r="AE429" s="292">
        <v>100</v>
      </c>
      <c r="AF429" s="292"/>
      <c r="AG429" s="292"/>
      <c r="AH429" s="292"/>
      <c r="AI429" s="292"/>
      <c r="AJ429" s="292"/>
      <c r="AK429" s="292">
        <f t="shared" si="246"/>
        <v>340</v>
      </c>
      <c r="AL429" s="293">
        <v>2390</v>
      </c>
      <c r="AM429" s="292">
        <f t="shared" si="247"/>
        <v>-2530</v>
      </c>
      <c r="AN429" s="292">
        <f t="shared" si="252"/>
        <v>240</v>
      </c>
      <c r="AO429" s="292">
        <v>50</v>
      </c>
      <c r="AP429" s="292"/>
      <c r="AQ429" s="292"/>
      <c r="AR429" s="292"/>
      <c r="AS429" s="292"/>
      <c r="AT429" s="292"/>
      <c r="AU429" s="292"/>
      <c r="AV429" s="292">
        <f t="shared" si="248"/>
        <v>290</v>
      </c>
      <c r="AW429" s="293"/>
      <c r="AX429" s="292">
        <f t="shared" si="249"/>
        <v>-2240</v>
      </c>
      <c r="BA429" s="143" t="str">
        <f t="shared" si="222"/>
        <v/>
      </c>
    </row>
    <row r="430" spans="1:53" ht="12">
      <c r="A430" s="288">
        <v>427</v>
      </c>
      <c r="B430" s="348" t="s">
        <v>936</v>
      </c>
      <c r="C430" s="290" t="s">
        <v>14</v>
      </c>
      <c r="D430" s="345" t="s">
        <v>954</v>
      </c>
      <c r="E430" s="346">
        <v>20</v>
      </c>
      <c r="F430" s="347">
        <v>240</v>
      </c>
      <c r="G430" s="353">
        <f t="shared" si="241"/>
        <v>60</v>
      </c>
      <c r="H430" s="466"/>
      <c r="I430" s="293"/>
      <c r="J430" s="293"/>
      <c r="K430" s="293"/>
      <c r="L430" s="293"/>
      <c r="M430" s="293"/>
      <c r="N430" s="293"/>
      <c r="O430" s="292">
        <f t="shared" si="242"/>
        <v>60</v>
      </c>
      <c r="P430" s="293"/>
      <c r="Q430" s="292">
        <f t="shared" si="243"/>
        <v>300</v>
      </c>
      <c r="R430" s="292">
        <f t="shared" si="250"/>
        <v>60</v>
      </c>
      <c r="S430" s="293"/>
      <c r="T430" s="293"/>
      <c r="U430" s="293"/>
      <c r="V430" s="293"/>
      <c r="W430" s="293"/>
      <c r="X430" s="293"/>
      <c r="Y430" s="293"/>
      <c r="Z430" s="292">
        <f t="shared" si="244"/>
        <v>60</v>
      </c>
      <c r="AA430" s="293"/>
      <c r="AB430" s="292">
        <f t="shared" si="245"/>
        <v>360</v>
      </c>
      <c r="AC430" s="292">
        <f t="shared" si="251"/>
        <v>60</v>
      </c>
      <c r="AD430" s="293"/>
      <c r="AE430" s="293"/>
      <c r="AF430" s="293"/>
      <c r="AG430" s="293"/>
      <c r="AH430" s="293"/>
      <c r="AI430" s="293"/>
      <c r="AJ430" s="293"/>
      <c r="AK430" s="292">
        <f t="shared" si="246"/>
        <v>60</v>
      </c>
      <c r="AL430" s="293"/>
      <c r="AM430" s="292">
        <f t="shared" si="247"/>
        <v>420</v>
      </c>
      <c r="AN430" s="292">
        <f t="shared" si="252"/>
        <v>60</v>
      </c>
      <c r="AO430" s="293"/>
      <c r="AP430" s="293"/>
      <c r="AQ430" s="293"/>
      <c r="AR430" s="293"/>
      <c r="AS430" s="293"/>
      <c r="AT430" s="293"/>
      <c r="AU430" s="293"/>
      <c r="AV430" s="292">
        <f t="shared" si="248"/>
        <v>60</v>
      </c>
      <c r="AW430" s="293">
        <v>720</v>
      </c>
      <c r="AX430" s="292">
        <f t="shared" si="249"/>
        <v>-240</v>
      </c>
      <c r="BA430" s="143" t="str">
        <f t="shared" si="222"/>
        <v/>
      </c>
    </row>
    <row r="431" spans="1:53" ht="12">
      <c r="A431" s="288">
        <v>428</v>
      </c>
      <c r="B431" s="344" t="s">
        <v>773</v>
      </c>
      <c r="C431" s="290" t="s">
        <v>10</v>
      </c>
      <c r="D431" s="345" t="s">
        <v>775</v>
      </c>
      <c r="E431" s="476">
        <v>140</v>
      </c>
      <c r="F431" s="347">
        <v>0</v>
      </c>
      <c r="G431" s="353">
        <f t="shared" si="241"/>
        <v>420</v>
      </c>
      <c r="H431" s="466"/>
      <c r="I431" s="293"/>
      <c r="J431" s="293"/>
      <c r="K431" s="293"/>
      <c r="L431" s="293"/>
      <c r="M431" s="293"/>
      <c r="N431" s="293"/>
      <c r="O431" s="292">
        <f t="shared" si="242"/>
        <v>420</v>
      </c>
      <c r="P431" s="293">
        <v>420</v>
      </c>
      <c r="Q431" s="292">
        <f t="shared" si="243"/>
        <v>0</v>
      </c>
      <c r="R431" s="292">
        <f t="shared" si="250"/>
        <v>420</v>
      </c>
      <c r="S431" s="293"/>
      <c r="T431" s="293"/>
      <c r="U431" s="293"/>
      <c r="V431" s="293"/>
      <c r="W431" s="293"/>
      <c r="X431" s="293"/>
      <c r="Y431" s="293"/>
      <c r="Z431" s="292">
        <f t="shared" si="244"/>
        <v>420</v>
      </c>
      <c r="AA431" s="293">
        <v>420</v>
      </c>
      <c r="AB431" s="292">
        <f t="shared" si="245"/>
        <v>0</v>
      </c>
      <c r="AC431" s="292">
        <f t="shared" si="251"/>
        <v>420</v>
      </c>
      <c r="AD431" s="293"/>
      <c r="AE431" s="293"/>
      <c r="AF431" s="293"/>
      <c r="AG431" s="293"/>
      <c r="AH431" s="293"/>
      <c r="AI431" s="293"/>
      <c r="AJ431" s="293"/>
      <c r="AK431" s="292">
        <f t="shared" si="246"/>
        <v>420</v>
      </c>
      <c r="AL431" s="293"/>
      <c r="AM431" s="292">
        <f t="shared" si="247"/>
        <v>420</v>
      </c>
      <c r="AN431" s="292">
        <f t="shared" si="252"/>
        <v>420</v>
      </c>
      <c r="AO431" s="293"/>
      <c r="AP431" s="293"/>
      <c r="AQ431" s="293"/>
      <c r="AR431" s="293"/>
      <c r="AS431" s="293"/>
      <c r="AT431" s="293"/>
      <c r="AU431" s="293"/>
      <c r="AV431" s="292">
        <f t="shared" si="248"/>
        <v>420</v>
      </c>
      <c r="AW431" s="293">
        <v>840</v>
      </c>
      <c r="AX431" s="292">
        <f t="shared" si="249"/>
        <v>0</v>
      </c>
      <c r="BA431" s="143" t="str">
        <f t="shared" si="222"/>
        <v/>
      </c>
    </row>
    <row r="432" spans="1:53" ht="12">
      <c r="A432" s="288">
        <v>429</v>
      </c>
      <c r="B432" s="348" t="s">
        <v>1570</v>
      </c>
      <c r="C432" s="290" t="s">
        <v>14</v>
      </c>
      <c r="D432" s="345"/>
      <c r="E432" s="346">
        <v>160</v>
      </c>
      <c r="F432" s="347">
        <v>0</v>
      </c>
      <c r="G432" s="353">
        <f t="shared" si="241"/>
        <v>480</v>
      </c>
      <c r="H432" s="466"/>
      <c r="I432" s="293"/>
      <c r="J432" s="293"/>
      <c r="K432" s="293"/>
      <c r="L432" s="293"/>
      <c r="M432" s="293"/>
      <c r="N432" s="293"/>
      <c r="O432" s="292">
        <f t="shared" si="242"/>
        <v>480</v>
      </c>
      <c r="P432" s="293">
        <v>1060</v>
      </c>
      <c r="Q432" s="292">
        <f t="shared" si="243"/>
        <v>-580</v>
      </c>
      <c r="R432" s="292">
        <f t="shared" si="250"/>
        <v>480</v>
      </c>
      <c r="S432" s="293"/>
      <c r="T432" s="293"/>
      <c r="U432" s="293"/>
      <c r="V432" s="293"/>
      <c r="W432" s="293">
        <v>100</v>
      </c>
      <c r="X432" s="293"/>
      <c r="Y432" s="293"/>
      <c r="Z432" s="292">
        <f t="shared" si="244"/>
        <v>580</v>
      </c>
      <c r="AA432" s="293">
        <v>480</v>
      </c>
      <c r="AB432" s="292">
        <f t="shared" si="245"/>
        <v>-480</v>
      </c>
      <c r="AC432" s="292">
        <f t="shared" si="251"/>
        <v>480</v>
      </c>
      <c r="AD432" s="293"/>
      <c r="AE432" s="293"/>
      <c r="AF432" s="293"/>
      <c r="AG432" s="293"/>
      <c r="AH432" s="293"/>
      <c r="AI432" s="293"/>
      <c r="AJ432" s="293"/>
      <c r="AK432" s="292">
        <f t="shared" si="246"/>
        <v>480</v>
      </c>
      <c r="AL432" s="293">
        <v>480</v>
      </c>
      <c r="AM432" s="292">
        <f t="shared" si="247"/>
        <v>-480</v>
      </c>
      <c r="AN432" s="292">
        <f t="shared" si="252"/>
        <v>480</v>
      </c>
      <c r="AO432" s="293"/>
      <c r="AP432" s="293"/>
      <c r="AQ432" s="293"/>
      <c r="AR432" s="293"/>
      <c r="AS432" s="293"/>
      <c r="AT432" s="293"/>
      <c r="AU432" s="293"/>
      <c r="AV432" s="292">
        <f t="shared" si="248"/>
        <v>480</v>
      </c>
      <c r="AW432" s="293"/>
      <c r="AX432" s="292">
        <f t="shared" si="249"/>
        <v>0</v>
      </c>
      <c r="BA432" s="143" t="str">
        <f t="shared" si="222"/>
        <v/>
      </c>
    </row>
    <row r="433" spans="1:53" ht="12">
      <c r="A433" s="288">
        <v>430</v>
      </c>
      <c r="B433" s="469" t="s">
        <v>776</v>
      </c>
      <c r="C433" s="290" t="s">
        <v>14</v>
      </c>
      <c r="D433" s="474"/>
      <c r="E433" s="476">
        <v>85</v>
      </c>
      <c r="F433" s="480">
        <v>0</v>
      </c>
      <c r="G433" s="353">
        <f t="shared" si="241"/>
        <v>255</v>
      </c>
      <c r="H433" s="466"/>
      <c r="I433" s="293"/>
      <c r="J433" s="293"/>
      <c r="K433" s="293"/>
      <c r="L433" s="293"/>
      <c r="M433" s="293"/>
      <c r="N433" s="293"/>
      <c r="O433" s="292">
        <f t="shared" si="242"/>
        <v>255</v>
      </c>
      <c r="P433" s="293"/>
      <c r="Q433" s="292">
        <f t="shared" si="243"/>
        <v>255</v>
      </c>
      <c r="R433" s="292">
        <f t="shared" si="250"/>
        <v>255</v>
      </c>
      <c r="S433" s="293"/>
      <c r="T433" s="293"/>
      <c r="U433" s="293"/>
      <c r="V433" s="293"/>
      <c r="W433" s="293"/>
      <c r="X433" s="293"/>
      <c r="Y433" s="293"/>
      <c r="Z433" s="292">
        <f t="shared" si="244"/>
        <v>255</v>
      </c>
      <c r="AA433" s="293">
        <v>1020</v>
      </c>
      <c r="AB433" s="292">
        <f t="shared" si="245"/>
        <v>-510</v>
      </c>
      <c r="AC433" s="292">
        <f t="shared" si="251"/>
        <v>255</v>
      </c>
      <c r="AD433" s="293"/>
      <c r="AE433" s="293"/>
      <c r="AF433" s="293"/>
      <c r="AG433" s="293"/>
      <c r="AH433" s="293"/>
      <c r="AI433" s="293"/>
      <c r="AJ433" s="293"/>
      <c r="AK433" s="292">
        <f t="shared" si="246"/>
        <v>255</v>
      </c>
      <c r="AL433" s="293"/>
      <c r="AM433" s="292">
        <f t="shared" si="247"/>
        <v>-255</v>
      </c>
      <c r="AN433" s="292">
        <f t="shared" si="252"/>
        <v>255</v>
      </c>
      <c r="AO433" s="293"/>
      <c r="AP433" s="293"/>
      <c r="AQ433" s="293"/>
      <c r="AR433" s="293"/>
      <c r="AS433" s="293"/>
      <c r="AT433" s="293"/>
      <c r="AU433" s="293"/>
      <c r="AV433" s="292">
        <f t="shared" si="248"/>
        <v>255</v>
      </c>
      <c r="AW433" s="293"/>
      <c r="AX433" s="292">
        <f t="shared" si="249"/>
        <v>0</v>
      </c>
      <c r="BA433" s="143" t="str">
        <f t="shared" si="222"/>
        <v/>
      </c>
    </row>
    <row r="434" spans="1:53" ht="12">
      <c r="A434" s="288">
        <v>431</v>
      </c>
      <c r="B434" s="348" t="s">
        <v>777</v>
      </c>
      <c r="C434" s="290" t="s">
        <v>23</v>
      </c>
      <c r="D434" s="345" t="s">
        <v>911</v>
      </c>
      <c r="E434" s="346">
        <v>70</v>
      </c>
      <c r="F434" s="347">
        <v>0</v>
      </c>
      <c r="G434" s="353">
        <f t="shared" si="241"/>
        <v>210</v>
      </c>
      <c r="H434" s="466"/>
      <c r="I434" s="293"/>
      <c r="J434" s="293"/>
      <c r="K434" s="293"/>
      <c r="L434" s="293"/>
      <c r="M434" s="293"/>
      <c r="N434" s="293"/>
      <c r="O434" s="292">
        <f t="shared" si="242"/>
        <v>210</v>
      </c>
      <c r="P434" s="293">
        <v>840</v>
      </c>
      <c r="Q434" s="292">
        <f t="shared" si="243"/>
        <v>-630</v>
      </c>
      <c r="R434" s="292">
        <f t="shared" si="250"/>
        <v>210</v>
      </c>
      <c r="S434" s="292"/>
      <c r="T434" s="292">
        <v>100</v>
      </c>
      <c r="U434" s="292"/>
      <c r="V434" s="292"/>
      <c r="W434" s="292"/>
      <c r="X434" s="292"/>
      <c r="Y434" s="292"/>
      <c r="Z434" s="292">
        <f t="shared" si="244"/>
        <v>310</v>
      </c>
      <c r="AA434" s="292">
        <v>100</v>
      </c>
      <c r="AB434" s="292">
        <f t="shared" si="245"/>
        <v>-420</v>
      </c>
      <c r="AC434" s="292">
        <f t="shared" si="251"/>
        <v>210</v>
      </c>
      <c r="AD434" s="292"/>
      <c r="AE434" s="292">
        <v>300</v>
      </c>
      <c r="AF434" s="292"/>
      <c r="AG434" s="292">
        <v>300</v>
      </c>
      <c r="AH434" s="292"/>
      <c r="AI434" s="292"/>
      <c r="AJ434" s="292"/>
      <c r="AK434" s="292">
        <f t="shared" si="246"/>
        <v>810</v>
      </c>
      <c r="AL434" s="293"/>
      <c r="AM434" s="292">
        <f t="shared" si="247"/>
        <v>390</v>
      </c>
      <c r="AN434" s="292">
        <f t="shared" si="252"/>
        <v>210</v>
      </c>
      <c r="AO434" s="292"/>
      <c r="AP434" s="292"/>
      <c r="AQ434" s="292"/>
      <c r="AR434" s="292"/>
      <c r="AS434" s="292"/>
      <c r="AT434" s="292"/>
      <c r="AU434" s="292"/>
      <c r="AV434" s="292">
        <f t="shared" si="248"/>
        <v>210</v>
      </c>
      <c r="AW434" s="293">
        <v>600</v>
      </c>
      <c r="AX434" s="292">
        <f t="shared" si="249"/>
        <v>0</v>
      </c>
      <c r="BA434" s="143" t="str">
        <f t="shared" si="222"/>
        <v/>
      </c>
    </row>
    <row r="435" spans="1:53" ht="12">
      <c r="A435" s="288">
        <v>432</v>
      </c>
      <c r="B435" s="348" t="s">
        <v>1473</v>
      </c>
      <c r="C435" s="290" t="s">
        <v>23</v>
      </c>
      <c r="D435" s="345"/>
      <c r="E435" s="346">
        <v>100</v>
      </c>
      <c r="F435" s="347">
        <v>-1150</v>
      </c>
      <c r="G435" s="353">
        <f t="shared" si="241"/>
        <v>300</v>
      </c>
      <c r="H435" s="466"/>
      <c r="I435" s="293"/>
      <c r="J435" s="293"/>
      <c r="K435" s="293"/>
      <c r="L435" s="293"/>
      <c r="M435" s="293"/>
      <c r="N435" s="293"/>
      <c r="O435" s="292">
        <f t="shared" si="242"/>
        <v>300</v>
      </c>
      <c r="P435" s="293"/>
      <c r="Q435" s="292">
        <f t="shared" si="243"/>
        <v>-850</v>
      </c>
      <c r="R435" s="292">
        <f t="shared" si="250"/>
        <v>300</v>
      </c>
      <c r="S435" s="293"/>
      <c r="T435" s="293"/>
      <c r="U435" s="293"/>
      <c r="V435" s="293"/>
      <c r="W435" s="293"/>
      <c r="X435" s="293"/>
      <c r="Y435" s="293"/>
      <c r="Z435" s="292">
        <f t="shared" si="244"/>
        <v>300</v>
      </c>
      <c r="AA435" s="293"/>
      <c r="AB435" s="292">
        <f t="shared" si="245"/>
        <v>-550</v>
      </c>
      <c r="AC435" s="292">
        <f t="shared" si="251"/>
        <v>300</v>
      </c>
      <c r="AD435" s="293"/>
      <c r="AE435" s="293"/>
      <c r="AF435" s="293"/>
      <c r="AG435" s="293"/>
      <c r="AH435" s="293"/>
      <c r="AI435" s="293"/>
      <c r="AJ435" s="293"/>
      <c r="AK435" s="292">
        <f t="shared" si="246"/>
        <v>300</v>
      </c>
      <c r="AL435" s="293"/>
      <c r="AM435" s="292">
        <f t="shared" si="247"/>
        <v>-250</v>
      </c>
      <c r="AN435" s="292">
        <f t="shared" si="252"/>
        <v>300</v>
      </c>
      <c r="AO435" s="293"/>
      <c r="AP435" s="293"/>
      <c r="AQ435" s="293"/>
      <c r="AR435" s="293"/>
      <c r="AS435" s="293"/>
      <c r="AT435" s="293"/>
      <c r="AU435" s="293"/>
      <c r="AV435" s="292">
        <f t="shared" si="248"/>
        <v>300</v>
      </c>
      <c r="AW435" s="293"/>
      <c r="AX435" s="292">
        <f t="shared" si="249"/>
        <v>50</v>
      </c>
      <c r="BA435" s="143" t="str">
        <f t="shared" si="222"/>
        <v/>
      </c>
    </row>
    <row r="436" spans="1:53" ht="12">
      <c r="A436" s="288">
        <v>433</v>
      </c>
      <c r="B436" s="344" t="s">
        <v>783</v>
      </c>
      <c r="C436" s="290" t="s">
        <v>10</v>
      </c>
      <c r="D436" s="345" t="s">
        <v>784</v>
      </c>
      <c r="E436" s="476">
        <v>105</v>
      </c>
      <c r="F436" s="347">
        <v>0</v>
      </c>
      <c r="G436" s="353">
        <f t="shared" si="241"/>
        <v>315</v>
      </c>
      <c r="H436" s="466"/>
      <c r="I436" s="293"/>
      <c r="J436" s="293"/>
      <c r="K436" s="293"/>
      <c r="L436" s="293"/>
      <c r="M436" s="293"/>
      <c r="N436" s="293"/>
      <c r="O436" s="292">
        <f t="shared" si="242"/>
        <v>315</v>
      </c>
      <c r="P436" s="293">
        <v>945</v>
      </c>
      <c r="Q436" s="292">
        <f t="shared" si="243"/>
        <v>-630</v>
      </c>
      <c r="R436" s="292">
        <f t="shared" si="250"/>
        <v>315</v>
      </c>
      <c r="S436" s="292"/>
      <c r="T436" s="292"/>
      <c r="U436" s="292"/>
      <c r="V436" s="292"/>
      <c r="W436" s="292"/>
      <c r="X436" s="292"/>
      <c r="Y436" s="292"/>
      <c r="Z436" s="292">
        <f t="shared" si="244"/>
        <v>315</v>
      </c>
      <c r="AA436" s="292"/>
      <c r="AB436" s="292">
        <f t="shared" si="245"/>
        <v>-315</v>
      </c>
      <c r="AC436" s="292">
        <f t="shared" si="251"/>
        <v>315</v>
      </c>
      <c r="AD436" s="293">
        <v>100</v>
      </c>
      <c r="AE436" s="292">
        <v>100</v>
      </c>
      <c r="AF436" s="292"/>
      <c r="AG436" s="292"/>
      <c r="AH436" s="292">
        <v>100</v>
      </c>
      <c r="AI436" s="292"/>
      <c r="AJ436" s="292"/>
      <c r="AK436" s="292">
        <f t="shared" si="246"/>
        <v>615</v>
      </c>
      <c r="AL436" s="293">
        <v>515</v>
      </c>
      <c r="AM436" s="292">
        <f t="shared" si="247"/>
        <v>-215</v>
      </c>
      <c r="AN436" s="292">
        <f t="shared" si="252"/>
        <v>315</v>
      </c>
      <c r="AO436" s="292"/>
      <c r="AP436" s="292"/>
      <c r="AQ436" s="292"/>
      <c r="AR436" s="292"/>
      <c r="AS436" s="292"/>
      <c r="AT436" s="292"/>
      <c r="AU436" s="292"/>
      <c r="AV436" s="292">
        <f t="shared" si="248"/>
        <v>315</v>
      </c>
      <c r="AW436" s="293">
        <v>100</v>
      </c>
      <c r="AX436" s="292">
        <f t="shared" si="249"/>
        <v>0</v>
      </c>
      <c r="BA436" s="143" t="str">
        <f t="shared" si="222"/>
        <v/>
      </c>
    </row>
    <row r="437" spans="1:53" ht="12">
      <c r="A437" s="288">
        <v>434</v>
      </c>
      <c r="B437" s="344" t="s">
        <v>1509</v>
      </c>
      <c r="C437" s="290" t="s">
        <v>10</v>
      </c>
      <c r="D437" s="345" t="s">
        <v>788</v>
      </c>
      <c r="E437" s="476">
        <v>165</v>
      </c>
      <c r="F437" s="347">
        <v>0</v>
      </c>
      <c r="G437" s="353">
        <f t="shared" si="241"/>
        <v>495</v>
      </c>
      <c r="H437" s="466"/>
      <c r="I437" s="293"/>
      <c r="J437" s="293"/>
      <c r="K437" s="293"/>
      <c r="L437" s="293"/>
      <c r="M437" s="293"/>
      <c r="N437" s="293"/>
      <c r="O437" s="292">
        <f t="shared" si="242"/>
        <v>495</v>
      </c>
      <c r="P437" s="293">
        <v>495</v>
      </c>
      <c r="Q437" s="292">
        <f t="shared" si="243"/>
        <v>0</v>
      </c>
      <c r="R437" s="292">
        <f t="shared" si="250"/>
        <v>495</v>
      </c>
      <c r="S437" s="293"/>
      <c r="T437" s="293"/>
      <c r="U437" s="293"/>
      <c r="V437" s="293"/>
      <c r="W437" s="293">
        <v>100</v>
      </c>
      <c r="X437" s="293"/>
      <c r="Y437" s="293"/>
      <c r="Z437" s="292">
        <f t="shared" si="244"/>
        <v>595</v>
      </c>
      <c r="AA437" s="293"/>
      <c r="AB437" s="292">
        <f t="shared" si="245"/>
        <v>595</v>
      </c>
      <c r="AC437" s="292">
        <f t="shared" si="251"/>
        <v>495</v>
      </c>
      <c r="AD437" s="293"/>
      <c r="AE437" s="293"/>
      <c r="AF437" s="293"/>
      <c r="AG437" s="293"/>
      <c r="AH437" s="293"/>
      <c r="AI437" s="293"/>
      <c r="AJ437" s="293"/>
      <c r="AK437" s="292">
        <f t="shared" si="246"/>
        <v>495</v>
      </c>
      <c r="AL437" s="293">
        <v>1685</v>
      </c>
      <c r="AM437" s="292">
        <f t="shared" si="247"/>
        <v>-595</v>
      </c>
      <c r="AN437" s="292">
        <f t="shared" si="252"/>
        <v>495</v>
      </c>
      <c r="AO437" s="293"/>
      <c r="AP437" s="293">
        <v>100</v>
      </c>
      <c r="AQ437" s="293"/>
      <c r="AR437" s="293"/>
      <c r="AS437" s="293"/>
      <c r="AT437" s="293"/>
      <c r="AU437" s="293"/>
      <c r="AV437" s="292">
        <f t="shared" si="248"/>
        <v>595</v>
      </c>
      <c r="AW437" s="293"/>
      <c r="AX437" s="292">
        <f t="shared" si="249"/>
        <v>0</v>
      </c>
      <c r="BA437" s="143" t="str">
        <f t="shared" si="222"/>
        <v/>
      </c>
    </row>
    <row r="438" spans="1:53" ht="12">
      <c r="A438" s="288">
        <v>435</v>
      </c>
      <c r="B438" s="348" t="s">
        <v>1508</v>
      </c>
      <c r="C438" s="290" t="s">
        <v>14</v>
      </c>
      <c r="D438" s="345" t="s">
        <v>12</v>
      </c>
      <c r="E438" s="346">
        <v>390</v>
      </c>
      <c r="F438" s="347">
        <v>0</v>
      </c>
      <c r="G438" s="353">
        <f t="shared" si="241"/>
        <v>1170</v>
      </c>
      <c r="H438" s="466"/>
      <c r="I438" s="293"/>
      <c r="J438" s="293"/>
      <c r="K438" s="293"/>
      <c r="L438" s="293"/>
      <c r="M438" s="293"/>
      <c r="N438" s="293"/>
      <c r="O438" s="292">
        <f t="shared" si="242"/>
        <v>1170</v>
      </c>
      <c r="P438" s="293">
        <v>1170</v>
      </c>
      <c r="Q438" s="292">
        <f t="shared" si="243"/>
        <v>0</v>
      </c>
      <c r="R438" s="292">
        <f t="shared" si="250"/>
        <v>1170</v>
      </c>
      <c r="S438" s="292"/>
      <c r="T438" s="292"/>
      <c r="U438" s="292"/>
      <c r="V438" s="292"/>
      <c r="W438" s="292">
        <v>100</v>
      </c>
      <c r="X438" s="292"/>
      <c r="Y438" s="292"/>
      <c r="Z438" s="292">
        <f t="shared" si="244"/>
        <v>1270</v>
      </c>
      <c r="AA438" s="292">
        <v>1270</v>
      </c>
      <c r="AB438" s="292">
        <f t="shared" si="245"/>
        <v>0</v>
      </c>
      <c r="AC438" s="292">
        <f t="shared" si="251"/>
        <v>1170</v>
      </c>
      <c r="AD438" s="292"/>
      <c r="AE438" s="292"/>
      <c r="AF438" s="292"/>
      <c r="AG438" s="292"/>
      <c r="AH438" s="292"/>
      <c r="AI438" s="292"/>
      <c r="AJ438" s="292"/>
      <c r="AK438" s="292">
        <f t="shared" si="246"/>
        <v>1170</v>
      </c>
      <c r="AL438" s="293">
        <v>1170</v>
      </c>
      <c r="AM438" s="292">
        <f t="shared" si="247"/>
        <v>0</v>
      </c>
      <c r="AN438" s="292">
        <f t="shared" si="252"/>
        <v>1170</v>
      </c>
      <c r="AO438" s="292"/>
      <c r="AP438" s="292"/>
      <c r="AQ438" s="292"/>
      <c r="AR438" s="292"/>
      <c r="AS438" s="292"/>
      <c r="AT438" s="292"/>
      <c r="AU438" s="292"/>
      <c r="AV438" s="292">
        <f t="shared" si="248"/>
        <v>1170</v>
      </c>
      <c r="AW438" s="293">
        <v>1170</v>
      </c>
      <c r="AX438" s="292">
        <f t="shared" si="249"/>
        <v>0</v>
      </c>
      <c r="BA438" s="143" t="str">
        <f t="shared" si="222"/>
        <v/>
      </c>
    </row>
    <row r="439" spans="1:53" ht="12">
      <c r="A439" s="288">
        <v>436</v>
      </c>
      <c r="B439" s="468" t="s">
        <v>1395</v>
      </c>
      <c r="C439" s="311" t="s">
        <v>30</v>
      </c>
      <c r="D439" s="473" t="s">
        <v>959</v>
      </c>
      <c r="E439" s="412"/>
      <c r="F439" s="413"/>
      <c r="G439" s="482"/>
      <c r="H439" s="483"/>
      <c r="I439" s="300"/>
      <c r="J439" s="300"/>
      <c r="K439" s="300"/>
      <c r="L439" s="300"/>
      <c r="M439" s="300"/>
      <c r="N439" s="300"/>
      <c r="O439" s="299"/>
      <c r="P439" s="300"/>
      <c r="Q439" s="300"/>
      <c r="R439" s="299"/>
      <c r="S439" s="300"/>
      <c r="T439" s="300"/>
      <c r="U439" s="300"/>
      <c r="V439" s="300"/>
      <c r="W439" s="300"/>
      <c r="X439" s="300"/>
      <c r="Y439" s="300"/>
      <c r="Z439" s="299"/>
      <c r="AA439" s="300"/>
      <c r="AB439" s="300"/>
      <c r="AC439" s="300"/>
      <c r="AD439" s="300"/>
      <c r="AE439" s="300"/>
      <c r="AF439" s="300"/>
      <c r="AG439" s="300"/>
      <c r="AH439" s="300"/>
      <c r="AI439" s="300"/>
      <c r="AJ439" s="300"/>
      <c r="AK439" s="300"/>
      <c r="AL439" s="300"/>
      <c r="AM439" s="300"/>
      <c r="AN439" s="300"/>
      <c r="AO439" s="300"/>
      <c r="AP439" s="300"/>
      <c r="AQ439" s="300"/>
      <c r="AR439" s="300"/>
      <c r="AS439" s="300"/>
      <c r="AT439" s="300"/>
      <c r="AU439" s="300"/>
      <c r="AV439" s="300"/>
      <c r="AW439" s="300"/>
      <c r="AX439" s="300"/>
      <c r="BA439" s="143" t="str">
        <f t="shared" si="222"/>
        <v/>
      </c>
    </row>
    <row r="440" spans="1:53" ht="12">
      <c r="A440" s="288">
        <v>437</v>
      </c>
      <c r="B440" s="348" t="s">
        <v>789</v>
      </c>
      <c r="C440" s="290" t="s">
        <v>23</v>
      </c>
      <c r="D440" s="345" t="s">
        <v>791</v>
      </c>
      <c r="E440" s="346">
        <v>95</v>
      </c>
      <c r="F440" s="347">
        <v>0</v>
      </c>
      <c r="G440" s="353">
        <f>E440*3</f>
        <v>285</v>
      </c>
      <c r="H440" s="466"/>
      <c r="I440" s="293"/>
      <c r="J440" s="293"/>
      <c r="K440" s="293"/>
      <c r="L440" s="293"/>
      <c r="M440" s="293"/>
      <c r="N440" s="293"/>
      <c r="O440" s="292">
        <f t="shared" ref="O440:O445" si="253">SUM(G440:N440)</f>
        <v>285</v>
      </c>
      <c r="P440" s="293"/>
      <c r="Q440" s="292">
        <f t="shared" ref="Q440:Q445" si="254">F440+O440-P440</f>
        <v>285</v>
      </c>
      <c r="R440" s="292">
        <f>E440*3</f>
        <v>285</v>
      </c>
      <c r="S440" s="293"/>
      <c r="T440" s="293"/>
      <c r="U440" s="293"/>
      <c r="V440" s="293"/>
      <c r="W440" s="293"/>
      <c r="X440" s="293"/>
      <c r="Y440" s="293"/>
      <c r="Z440" s="292">
        <f t="shared" ref="Z440:Z445" si="255">SUM(R440:Y440)</f>
        <v>285</v>
      </c>
      <c r="AA440" s="293">
        <v>1140</v>
      </c>
      <c r="AB440" s="292">
        <f t="shared" ref="AB440:AB445" si="256">Q440+Z440-AA440</f>
        <v>-570</v>
      </c>
      <c r="AC440" s="292">
        <f t="shared" ref="AC440:AC445" si="257">$E440*3</f>
        <v>285</v>
      </c>
      <c r="AD440" s="293"/>
      <c r="AE440" s="293"/>
      <c r="AF440" s="293"/>
      <c r="AG440" s="293"/>
      <c r="AH440" s="293"/>
      <c r="AI440" s="293"/>
      <c r="AJ440" s="293"/>
      <c r="AK440" s="292">
        <f t="shared" ref="AK440:AK445" si="258">SUM(AC440:AJ440)</f>
        <v>285</v>
      </c>
      <c r="AL440" s="293"/>
      <c r="AM440" s="292">
        <f t="shared" ref="AM440:AM445" si="259">AB440+AK440-AL440</f>
        <v>-285</v>
      </c>
      <c r="AN440" s="292">
        <f t="shared" ref="AN440:AN445" si="260">$E440*3</f>
        <v>285</v>
      </c>
      <c r="AO440" s="293"/>
      <c r="AP440" s="293"/>
      <c r="AQ440" s="293"/>
      <c r="AR440" s="293"/>
      <c r="AS440" s="293"/>
      <c r="AT440" s="293"/>
      <c r="AU440" s="293"/>
      <c r="AV440" s="292">
        <f t="shared" ref="AV440:AV445" si="261">SUM(AN440:AU440)</f>
        <v>285</v>
      </c>
      <c r="AW440" s="293"/>
      <c r="AX440" s="292">
        <f t="shared" ref="AX440:AX445" si="262">AM440+AV440-AW440</f>
        <v>0</v>
      </c>
      <c r="BA440" s="143" t="str">
        <f t="shared" si="222"/>
        <v/>
      </c>
    </row>
    <row r="441" spans="1:53" ht="12">
      <c r="A441" s="288">
        <v>438</v>
      </c>
      <c r="B441" s="348" t="s">
        <v>792</v>
      </c>
      <c r="C441" s="290" t="s">
        <v>14</v>
      </c>
      <c r="D441" s="345" t="s">
        <v>12</v>
      </c>
      <c r="E441" s="346">
        <v>95</v>
      </c>
      <c r="F441" s="347">
        <v>285</v>
      </c>
      <c r="G441" s="353">
        <f>E441*3</f>
        <v>285</v>
      </c>
      <c r="H441" s="466">
        <v>50</v>
      </c>
      <c r="I441" s="293"/>
      <c r="J441" s="293"/>
      <c r="K441" s="293"/>
      <c r="L441" s="293">
        <v>100</v>
      </c>
      <c r="M441" s="293"/>
      <c r="N441" s="293"/>
      <c r="O441" s="292">
        <f t="shared" si="253"/>
        <v>435</v>
      </c>
      <c r="P441" s="293">
        <v>720</v>
      </c>
      <c r="Q441" s="292">
        <f t="shared" si="254"/>
        <v>0</v>
      </c>
      <c r="R441" s="292">
        <f>E441*3</f>
        <v>285</v>
      </c>
      <c r="S441" s="292"/>
      <c r="T441" s="292"/>
      <c r="U441" s="292"/>
      <c r="V441" s="292"/>
      <c r="W441" s="292"/>
      <c r="X441" s="292"/>
      <c r="Y441" s="292"/>
      <c r="Z441" s="292">
        <f t="shared" si="255"/>
        <v>285</v>
      </c>
      <c r="AA441" s="292">
        <v>285</v>
      </c>
      <c r="AB441" s="292">
        <f t="shared" si="256"/>
        <v>0</v>
      </c>
      <c r="AC441" s="292">
        <f t="shared" si="257"/>
        <v>285</v>
      </c>
      <c r="AD441" s="292"/>
      <c r="AE441" s="292"/>
      <c r="AF441" s="292"/>
      <c r="AG441" s="292"/>
      <c r="AH441" s="292"/>
      <c r="AI441" s="292"/>
      <c r="AJ441" s="292"/>
      <c r="AK441" s="292">
        <f t="shared" si="258"/>
        <v>285</v>
      </c>
      <c r="AL441" s="293">
        <v>285</v>
      </c>
      <c r="AM441" s="292">
        <f t="shared" si="259"/>
        <v>0</v>
      </c>
      <c r="AN441" s="292">
        <f t="shared" si="260"/>
        <v>285</v>
      </c>
      <c r="AO441" s="292"/>
      <c r="AP441" s="292"/>
      <c r="AQ441" s="292"/>
      <c r="AR441" s="292"/>
      <c r="AS441" s="292"/>
      <c r="AT441" s="292"/>
      <c r="AU441" s="292"/>
      <c r="AV441" s="292">
        <f t="shared" si="261"/>
        <v>285</v>
      </c>
      <c r="AW441" s="293"/>
      <c r="AX441" s="292">
        <f t="shared" si="262"/>
        <v>285</v>
      </c>
      <c r="BA441" s="143" t="str">
        <f t="shared" si="222"/>
        <v/>
      </c>
    </row>
    <row r="442" spans="1:53" ht="12">
      <c r="A442" s="288">
        <v>439</v>
      </c>
      <c r="B442" s="348" t="s">
        <v>1510</v>
      </c>
      <c r="C442" s="290" t="s">
        <v>14</v>
      </c>
      <c r="D442" s="345" t="s">
        <v>796</v>
      </c>
      <c r="E442" s="346">
        <v>165</v>
      </c>
      <c r="F442" s="347">
        <v>0</v>
      </c>
      <c r="G442" s="353">
        <f>E442*3</f>
        <v>495</v>
      </c>
      <c r="H442" s="466"/>
      <c r="I442" s="293"/>
      <c r="J442" s="293"/>
      <c r="K442" s="293"/>
      <c r="L442" s="293"/>
      <c r="M442" s="293"/>
      <c r="N442" s="293"/>
      <c r="O442" s="292">
        <f t="shared" si="253"/>
        <v>495</v>
      </c>
      <c r="P442" s="293"/>
      <c r="Q442" s="292">
        <f t="shared" si="254"/>
        <v>495</v>
      </c>
      <c r="R442" s="292">
        <f>E442*3</f>
        <v>495</v>
      </c>
      <c r="S442" s="292"/>
      <c r="T442" s="292"/>
      <c r="U442" s="292"/>
      <c r="V442" s="292"/>
      <c r="W442" s="292"/>
      <c r="X442" s="292"/>
      <c r="Y442" s="292"/>
      <c r="Z442" s="292">
        <f t="shared" si="255"/>
        <v>495</v>
      </c>
      <c r="AA442" s="292">
        <v>1485</v>
      </c>
      <c r="AB442" s="292">
        <f t="shared" si="256"/>
        <v>-495</v>
      </c>
      <c r="AC442" s="292">
        <f t="shared" si="257"/>
        <v>495</v>
      </c>
      <c r="AD442" s="292"/>
      <c r="AE442" s="292"/>
      <c r="AF442" s="292"/>
      <c r="AG442" s="292"/>
      <c r="AH442" s="292"/>
      <c r="AI442" s="292"/>
      <c r="AJ442" s="292"/>
      <c r="AK442" s="292">
        <f t="shared" si="258"/>
        <v>495</v>
      </c>
      <c r="AL442" s="293"/>
      <c r="AM442" s="292">
        <f t="shared" si="259"/>
        <v>0</v>
      </c>
      <c r="AN442" s="292">
        <f t="shared" si="260"/>
        <v>495</v>
      </c>
      <c r="AO442" s="292"/>
      <c r="AP442" s="292"/>
      <c r="AQ442" s="292"/>
      <c r="AR442" s="292"/>
      <c r="AS442" s="292"/>
      <c r="AT442" s="292"/>
      <c r="AU442" s="292"/>
      <c r="AV442" s="292">
        <f t="shared" si="261"/>
        <v>495</v>
      </c>
      <c r="AW442" s="293">
        <v>420</v>
      </c>
      <c r="AX442" s="292">
        <f t="shared" si="262"/>
        <v>75</v>
      </c>
      <c r="BA442" s="143" t="str">
        <f t="shared" si="222"/>
        <v/>
      </c>
    </row>
    <row r="443" spans="1:53" ht="12">
      <c r="A443" s="288">
        <v>440</v>
      </c>
      <c r="B443" s="344" t="s">
        <v>799</v>
      </c>
      <c r="C443" s="290" t="s">
        <v>10</v>
      </c>
      <c r="D443" s="345" t="s">
        <v>111</v>
      </c>
      <c r="E443" s="476">
        <v>140</v>
      </c>
      <c r="F443" s="347">
        <v>0</v>
      </c>
      <c r="G443" s="353">
        <f>E443*3</f>
        <v>420</v>
      </c>
      <c r="H443" s="466"/>
      <c r="I443" s="293"/>
      <c r="J443" s="293"/>
      <c r="K443" s="293"/>
      <c r="L443" s="293"/>
      <c r="M443" s="293"/>
      <c r="N443" s="293"/>
      <c r="O443" s="292">
        <f t="shared" si="253"/>
        <v>420</v>
      </c>
      <c r="P443" s="293">
        <v>420</v>
      </c>
      <c r="Q443" s="292">
        <f t="shared" si="254"/>
        <v>0</v>
      </c>
      <c r="R443" s="292">
        <f>E443*3</f>
        <v>420</v>
      </c>
      <c r="S443" s="292"/>
      <c r="T443" s="292"/>
      <c r="U443" s="292"/>
      <c r="V443" s="292"/>
      <c r="W443" s="292"/>
      <c r="X443" s="292"/>
      <c r="Y443" s="292"/>
      <c r="Z443" s="292">
        <f t="shared" si="255"/>
        <v>420</v>
      </c>
      <c r="AA443" s="292">
        <v>420</v>
      </c>
      <c r="AB443" s="292">
        <f t="shared" si="256"/>
        <v>0</v>
      </c>
      <c r="AC443" s="292">
        <f t="shared" si="257"/>
        <v>420</v>
      </c>
      <c r="AD443" s="292"/>
      <c r="AE443" s="292"/>
      <c r="AF443" s="292"/>
      <c r="AG443" s="292"/>
      <c r="AH443" s="292"/>
      <c r="AI443" s="292"/>
      <c r="AJ443" s="292"/>
      <c r="AK443" s="292">
        <f t="shared" si="258"/>
        <v>420</v>
      </c>
      <c r="AL443" s="293">
        <v>420</v>
      </c>
      <c r="AM443" s="292">
        <f t="shared" si="259"/>
        <v>0</v>
      </c>
      <c r="AN443" s="292">
        <f t="shared" si="260"/>
        <v>420</v>
      </c>
      <c r="AO443" s="292"/>
      <c r="AP443" s="292"/>
      <c r="AQ443" s="292"/>
      <c r="AR443" s="292"/>
      <c r="AS443" s="292"/>
      <c r="AT443" s="292"/>
      <c r="AU443" s="292"/>
      <c r="AV443" s="292">
        <f t="shared" si="261"/>
        <v>420</v>
      </c>
      <c r="AW443" s="293">
        <v>420</v>
      </c>
      <c r="AX443" s="292">
        <f t="shared" si="262"/>
        <v>0</v>
      </c>
      <c r="BA443" s="143" t="str">
        <f t="shared" si="222"/>
        <v/>
      </c>
    </row>
    <row r="444" spans="1:53" s="233" customFormat="1" ht="12">
      <c r="A444" s="288">
        <v>441</v>
      </c>
      <c r="B444" s="451" t="s">
        <v>2012</v>
      </c>
      <c r="C444" s="290" t="s">
        <v>14</v>
      </c>
      <c r="D444" s="452" t="s">
        <v>994</v>
      </c>
      <c r="E444" s="453">
        <v>50</v>
      </c>
      <c r="F444" s="347">
        <v>0</v>
      </c>
      <c r="G444" s="353">
        <v>0</v>
      </c>
      <c r="H444" s="466"/>
      <c r="I444" s="293"/>
      <c r="J444" s="293"/>
      <c r="K444" s="293"/>
      <c r="L444" s="293"/>
      <c r="M444" s="293"/>
      <c r="N444" s="293"/>
      <c r="O444" s="292">
        <f t="shared" si="253"/>
        <v>0</v>
      </c>
      <c r="P444" s="293">
        <v>0</v>
      </c>
      <c r="Q444" s="292">
        <f t="shared" si="254"/>
        <v>0</v>
      </c>
      <c r="R444" s="292">
        <v>100</v>
      </c>
      <c r="S444" s="293"/>
      <c r="T444" s="293"/>
      <c r="U444" s="293"/>
      <c r="V444" s="293"/>
      <c r="W444" s="293"/>
      <c r="X444" s="293"/>
      <c r="Y444" s="293"/>
      <c r="Z444" s="292">
        <f t="shared" si="255"/>
        <v>100</v>
      </c>
      <c r="AA444" s="293">
        <v>1000</v>
      </c>
      <c r="AB444" s="292">
        <f t="shared" si="256"/>
        <v>-900</v>
      </c>
      <c r="AC444" s="292">
        <f t="shared" si="257"/>
        <v>150</v>
      </c>
      <c r="AD444" s="293"/>
      <c r="AE444" s="293"/>
      <c r="AF444" s="293"/>
      <c r="AG444" s="293"/>
      <c r="AH444" s="293"/>
      <c r="AI444" s="293"/>
      <c r="AJ444" s="293"/>
      <c r="AK444" s="292">
        <f t="shared" si="258"/>
        <v>150</v>
      </c>
      <c r="AL444" s="293"/>
      <c r="AM444" s="292">
        <f t="shared" si="259"/>
        <v>-750</v>
      </c>
      <c r="AN444" s="292">
        <f t="shared" si="260"/>
        <v>150</v>
      </c>
      <c r="AO444" s="293"/>
      <c r="AP444" s="293"/>
      <c r="AQ444" s="293"/>
      <c r="AR444" s="293"/>
      <c r="AS444" s="293"/>
      <c r="AT444" s="293"/>
      <c r="AU444" s="293"/>
      <c r="AV444" s="292">
        <f t="shared" si="261"/>
        <v>150</v>
      </c>
      <c r="AW444" s="293"/>
      <c r="AX444" s="292">
        <f t="shared" si="262"/>
        <v>-600</v>
      </c>
      <c r="AY444" s="446"/>
      <c r="BA444" s="233" t="str">
        <f t="shared" si="222"/>
        <v/>
      </c>
    </row>
    <row r="445" spans="1:53" ht="12">
      <c r="A445" s="288">
        <v>442</v>
      </c>
      <c r="B445" s="348" t="s">
        <v>801</v>
      </c>
      <c r="C445" s="290" t="s">
        <v>23</v>
      </c>
      <c r="D445" s="345"/>
      <c r="E445" s="346">
        <v>70</v>
      </c>
      <c r="F445" s="347">
        <v>0</v>
      </c>
      <c r="G445" s="353">
        <f>E445*3</f>
        <v>210</v>
      </c>
      <c r="H445" s="466"/>
      <c r="I445" s="293"/>
      <c r="J445" s="293"/>
      <c r="K445" s="293"/>
      <c r="L445" s="293"/>
      <c r="M445" s="293"/>
      <c r="N445" s="293"/>
      <c r="O445" s="292">
        <f t="shared" si="253"/>
        <v>210</v>
      </c>
      <c r="P445" s="293"/>
      <c r="Q445" s="292">
        <f t="shared" si="254"/>
        <v>210</v>
      </c>
      <c r="R445" s="292">
        <f>E445*3</f>
        <v>210</v>
      </c>
      <c r="S445" s="293"/>
      <c r="T445" s="293"/>
      <c r="U445" s="293"/>
      <c r="V445" s="293"/>
      <c r="W445" s="293"/>
      <c r="X445" s="293"/>
      <c r="Y445" s="293"/>
      <c r="Z445" s="292">
        <f t="shared" si="255"/>
        <v>210</v>
      </c>
      <c r="AA445" s="293">
        <v>420</v>
      </c>
      <c r="AB445" s="292">
        <f t="shared" si="256"/>
        <v>0</v>
      </c>
      <c r="AC445" s="292">
        <f t="shared" si="257"/>
        <v>210</v>
      </c>
      <c r="AD445" s="293"/>
      <c r="AE445" s="293"/>
      <c r="AF445" s="293"/>
      <c r="AG445" s="293"/>
      <c r="AH445" s="293"/>
      <c r="AI445" s="293"/>
      <c r="AJ445" s="293"/>
      <c r="AK445" s="292">
        <f t="shared" si="258"/>
        <v>210</v>
      </c>
      <c r="AL445" s="293">
        <v>210</v>
      </c>
      <c r="AM445" s="292">
        <f t="shared" si="259"/>
        <v>0</v>
      </c>
      <c r="AN445" s="292">
        <f t="shared" si="260"/>
        <v>210</v>
      </c>
      <c r="AO445" s="293"/>
      <c r="AP445" s="293"/>
      <c r="AQ445" s="293"/>
      <c r="AR445" s="293"/>
      <c r="AS445" s="293"/>
      <c r="AT445" s="293"/>
      <c r="AU445" s="293"/>
      <c r="AV445" s="292">
        <f t="shared" si="261"/>
        <v>210</v>
      </c>
      <c r="AW445" s="293">
        <v>210</v>
      </c>
      <c r="AX445" s="292">
        <f t="shared" si="262"/>
        <v>0</v>
      </c>
      <c r="BA445" s="143" t="str">
        <f t="shared" si="222"/>
        <v/>
      </c>
    </row>
    <row r="446" spans="1:53" ht="12">
      <c r="B446" s="350"/>
      <c r="C446" s="350"/>
      <c r="D446" s="351"/>
      <c r="E446" s="352"/>
      <c r="F446" s="353">
        <f>SUM(F3:F418)</f>
        <v>67350.450000000012</v>
      </c>
      <c r="G446" s="353">
        <f>SUM(G3:G445)</f>
        <v>168424</v>
      </c>
      <c r="H446" s="353">
        <f t="shared" ref="H446:AX446" si="263">SUM(H3:H445)</f>
        <v>2475</v>
      </c>
      <c r="I446" s="353">
        <f t="shared" si="263"/>
        <v>4906</v>
      </c>
      <c r="J446" s="353">
        <f t="shared" si="263"/>
        <v>13851</v>
      </c>
      <c r="K446" s="353">
        <f t="shared" si="263"/>
        <v>300</v>
      </c>
      <c r="L446" s="353">
        <f t="shared" si="263"/>
        <v>3600</v>
      </c>
      <c r="M446" s="353">
        <f t="shared" si="263"/>
        <v>11260</v>
      </c>
      <c r="N446" s="353">
        <f t="shared" si="263"/>
        <v>1240</v>
      </c>
      <c r="O446" s="353">
        <f t="shared" si="263"/>
        <v>206056</v>
      </c>
      <c r="P446" s="353">
        <f t="shared" si="263"/>
        <v>357702.5</v>
      </c>
      <c r="Q446" s="353">
        <f t="shared" si="263"/>
        <v>-85132.05</v>
      </c>
      <c r="R446" s="353">
        <f t="shared" si="263"/>
        <v>167687.5</v>
      </c>
      <c r="S446" s="353">
        <f t="shared" si="263"/>
        <v>2300</v>
      </c>
      <c r="T446" s="353">
        <f t="shared" si="263"/>
        <v>5753.2</v>
      </c>
      <c r="U446" s="353">
        <f t="shared" si="263"/>
        <v>58382</v>
      </c>
      <c r="V446" s="353">
        <f t="shared" si="263"/>
        <v>300</v>
      </c>
      <c r="W446" s="353">
        <f t="shared" si="263"/>
        <v>14200</v>
      </c>
      <c r="X446" s="353">
        <f t="shared" si="263"/>
        <v>15300</v>
      </c>
      <c r="Y446" s="353">
        <f t="shared" si="263"/>
        <v>20846.5</v>
      </c>
      <c r="Z446" s="353">
        <f t="shared" si="263"/>
        <v>284769.2</v>
      </c>
      <c r="AA446" s="353">
        <f t="shared" si="263"/>
        <v>243512.7</v>
      </c>
      <c r="AB446" s="353">
        <f t="shared" si="263"/>
        <v>-43875.549999999996</v>
      </c>
      <c r="AC446" s="353">
        <f t="shared" si="263"/>
        <v>166360.5</v>
      </c>
      <c r="AD446" s="353">
        <f t="shared" si="263"/>
        <v>1250</v>
      </c>
      <c r="AE446" s="353">
        <f t="shared" si="263"/>
        <v>5708</v>
      </c>
      <c r="AF446" s="353">
        <f t="shared" si="263"/>
        <v>25220</v>
      </c>
      <c r="AG446" s="353">
        <f t="shared" si="263"/>
        <v>900</v>
      </c>
      <c r="AH446" s="353">
        <f t="shared" si="263"/>
        <v>1200</v>
      </c>
      <c r="AI446" s="353">
        <f t="shared" si="263"/>
        <v>4000</v>
      </c>
      <c r="AJ446" s="353">
        <f t="shared" si="263"/>
        <v>2676</v>
      </c>
      <c r="AK446" s="353">
        <f t="shared" si="263"/>
        <v>207314.5</v>
      </c>
      <c r="AL446" s="353">
        <f t="shared" si="263"/>
        <v>190960</v>
      </c>
      <c r="AM446" s="353">
        <f t="shared" si="263"/>
        <v>-27821.05</v>
      </c>
      <c r="AN446" s="353">
        <f t="shared" si="263"/>
        <v>163421.5</v>
      </c>
      <c r="AO446" s="353">
        <f t="shared" si="263"/>
        <v>1680</v>
      </c>
      <c r="AP446" s="353">
        <f t="shared" si="263"/>
        <v>7690</v>
      </c>
      <c r="AQ446" s="353">
        <f t="shared" si="263"/>
        <v>3489</v>
      </c>
      <c r="AR446" s="353">
        <f t="shared" si="263"/>
        <v>0</v>
      </c>
      <c r="AS446" s="353">
        <f t="shared" si="263"/>
        <v>300</v>
      </c>
      <c r="AT446" s="353">
        <f t="shared" si="263"/>
        <v>3000</v>
      </c>
      <c r="AU446" s="353">
        <f t="shared" si="263"/>
        <v>34081</v>
      </c>
      <c r="AV446" s="353">
        <f t="shared" si="263"/>
        <v>213661.5</v>
      </c>
      <c r="AW446" s="353">
        <f t="shared" si="263"/>
        <v>120740</v>
      </c>
      <c r="AX446" s="353">
        <f t="shared" si="263"/>
        <v>64560.450000000012</v>
      </c>
    </row>
    <row r="447" spans="1:53">
      <c r="P447" s="199" t="str">
        <f>CONCATENATE(ROUND(P446*100/O446,2),"%")</f>
        <v>173,59%</v>
      </c>
      <c r="AA447" s="199" t="str">
        <f>CONCATENATE(ROUND(AA446*100/Z446,2),"%")</f>
        <v>85,51%</v>
      </c>
      <c r="AL447" s="199" t="str">
        <f>CONCATENATE(ROUND(AL446*100/AK446,2),"%")</f>
        <v>92,11%</v>
      </c>
      <c r="AW447" s="199" t="str">
        <f>CONCATENATE(ROUND(AW446*100/AV446,2),"%")</f>
        <v>56,51%</v>
      </c>
      <c r="AX447" s="158">
        <f>AW446*100/AX446</f>
        <v>187.01852295019626</v>
      </c>
    </row>
    <row r="448" spans="1:53">
      <c r="A448" s="212"/>
      <c r="J448" s="806" t="s">
        <v>1044</v>
      </c>
      <c r="K448" s="807"/>
      <c r="L448" s="807"/>
      <c r="M448" s="807"/>
      <c r="N448" s="808"/>
      <c r="O448" s="200">
        <f>F446</f>
        <v>67350.450000000012</v>
      </c>
      <c r="P448" s="201"/>
      <c r="AA448" s="201"/>
      <c r="AL448" s="201"/>
      <c r="AW448" s="201"/>
      <c r="AX448" s="202"/>
    </row>
    <row r="449" spans="1:51">
      <c r="A449" s="212"/>
      <c r="D449" s="196"/>
      <c r="E449" s="202"/>
      <c r="G449" s="198"/>
      <c r="J449" s="806" t="s">
        <v>1040</v>
      </c>
      <c r="K449" s="807"/>
      <c r="L449" s="807"/>
      <c r="M449" s="807"/>
      <c r="N449" s="808"/>
      <c r="O449" s="203">
        <f>SUM(O$3:O$418)</f>
        <v>196022</v>
      </c>
      <c r="P449" s="143"/>
      <c r="R449" s="198"/>
      <c r="Y449" s="143"/>
      <c r="Z449" s="198"/>
      <c r="AA449" s="143"/>
      <c r="AC449" s="198"/>
      <c r="AJ449" s="143"/>
      <c r="AK449" s="198"/>
      <c r="AL449" s="143"/>
      <c r="AN449" s="198"/>
      <c r="AU449" s="143"/>
      <c r="AV449" s="198"/>
      <c r="AX449" s="418">
        <f>O446+Z446+AK446+AV446</f>
        <v>911801.2</v>
      </c>
      <c r="AY449" s="153"/>
    </row>
    <row r="450" spans="1:51">
      <c r="A450" s="212"/>
      <c r="D450" s="196"/>
      <c r="E450" s="202"/>
      <c r="F450" s="233" t="s">
        <v>1416</v>
      </c>
      <c r="G450" s="198"/>
      <c r="J450" s="809" t="s">
        <v>1046</v>
      </c>
      <c r="K450" s="810"/>
      <c r="L450" s="810"/>
      <c r="M450" s="810"/>
      <c r="N450" s="811"/>
      <c r="O450" s="205">
        <f>O$449-SUM(G$3:G$418)</f>
        <v>36953</v>
      </c>
      <c r="P450" s="143"/>
      <c r="R450" s="198"/>
      <c r="Y450" s="143"/>
      <c r="Z450" s="198"/>
      <c r="AA450" s="143"/>
      <c r="AC450" s="198"/>
      <c r="AJ450" s="143"/>
      <c r="AK450" s="198"/>
      <c r="AL450" s="143"/>
      <c r="AN450" s="198"/>
      <c r="AO450" s="198" t="str">
        <f>CONCATENATE("Всего АО - ")</f>
        <v xml:space="preserve">Всего АО - </v>
      </c>
      <c r="AU450" s="143"/>
      <c r="AV450" s="198"/>
      <c r="AX450" s="419">
        <f>P446+AA446+AL446+AW446</f>
        <v>912915.2</v>
      </c>
    </row>
    <row r="451" spans="1:51">
      <c r="D451" s="196"/>
      <c r="E451" s="143"/>
      <c r="G451" s="198"/>
      <c r="J451" s="146" t="s">
        <v>1041</v>
      </c>
      <c r="K451" s="147"/>
      <c r="L451" s="147"/>
      <c r="M451" s="147"/>
      <c r="N451" s="147"/>
      <c r="O451" s="206">
        <f>SUM(P$3:P$418)</f>
        <v>339983.5</v>
      </c>
      <c r="P451" s="143"/>
      <c r="R451" s="198"/>
      <c r="Y451" s="143"/>
      <c r="Z451" s="198"/>
      <c r="AA451" s="143"/>
      <c r="AC451" s="198"/>
      <c r="AJ451" s="143"/>
      <c r="AK451" s="198"/>
      <c r="AL451" s="143"/>
      <c r="AN451" s="198"/>
      <c r="AO451" s="198" t="s">
        <v>1004</v>
      </c>
      <c r="AU451" s="143"/>
      <c r="AV451" s="198"/>
      <c r="AX451" s="420" t="str">
        <f>CONCATENATE(ROUND(AX450*100/AX449,2),"%")</f>
        <v>100,12%</v>
      </c>
    </row>
    <row r="452" spans="1:51">
      <c r="J452" s="148" t="s">
        <v>1045</v>
      </c>
      <c r="K452" s="149"/>
      <c r="L452" s="149"/>
      <c r="M452" s="149"/>
      <c r="N452" s="149"/>
      <c r="O452" s="207" t="str">
        <f>CONCATENATE(ROUND(O$451*100/O$449,2),"%")</f>
        <v>173,44%</v>
      </c>
      <c r="AP452" s="198" t="s">
        <v>1005</v>
      </c>
      <c r="AR452" s="209">
        <f>AV446</f>
        <v>213661.5</v>
      </c>
      <c r="AS452" s="209"/>
      <c r="AT452" s="209"/>
      <c r="AX452" s="416"/>
    </row>
    <row r="453" spans="1:51">
      <c r="J453" s="150"/>
      <c r="K453" s="151"/>
      <c r="L453" s="151"/>
      <c r="M453" s="151"/>
      <c r="N453" s="151"/>
      <c r="O453" s="208"/>
      <c r="AR453" s="357"/>
      <c r="AS453" s="209"/>
      <c r="AT453" s="209"/>
      <c r="AU453" s="812" t="s">
        <v>1273</v>
      </c>
      <c r="AV453" s="813"/>
      <c r="AX453" s="417"/>
    </row>
    <row r="454" spans="1:51">
      <c r="J454" s="150"/>
      <c r="K454" s="151"/>
      <c r="L454" s="151"/>
      <c r="M454" s="151"/>
      <c r="N454" s="151"/>
      <c r="O454" s="208"/>
      <c r="AP454" s="152" t="s">
        <v>1008</v>
      </c>
      <c r="AQ454" s="153">
        <f>COUNTIF(C2:C415,"=Baza 1")</f>
        <v>187</v>
      </c>
      <c r="AR454" s="356"/>
      <c r="AS454" s="153"/>
      <c r="AT454" s="153"/>
      <c r="AU454" s="805">
        <f>SUMIF($C$3:$C$415,"=Baza 1",$AX$3:$AX$415)</f>
        <v>15209</v>
      </c>
      <c r="AV454" s="805"/>
      <c r="AX454" s="210"/>
    </row>
    <row r="455" spans="1:51">
      <c r="B455" s="143"/>
      <c r="C455" s="219"/>
      <c r="D455" s="143"/>
      <c r="E455" s="143"/>
      <c r="H455" s="143"/>
      <c r="I455" s="143"/>
      <c r="J455" s="422" t="s">
        <v>1496</v>
      </c>
      <c r="K455" s="147"/>
      <c r="L455" s="147"/>
      <c r="M455" s="147"/>
      <c r="N455" s="147"/>
      <c r="O455" s="206">
        <f>SUM(Q$3:Q$418)</f>
        <v>-76611.05</v>
      </c>
      <c r="P455" s="143"/>
      <c r="S455" s="143"/>
      <c r="T455" s="143"/>
      <c r="U455" s="143"/>
      <c r="V455" s="143"/>
      <c r="W455" s="143"/>
      <c r="X455" s="143"/>
      <c r="Y455" s="143"/>
      <c r="AA455" s="143"/>
      <c r="AD455" s="143"/>
      <c r="AE455" s="143"/>
      <c r="AF455" s="143"/>
      <c r="AG455" s="143"/>
      <c r="AH455" s="143"/>
      <c r="AI455" s="143"/>
      <c r="AJ455" s="143"/>
      <c r="AL455" s="143"/>
      <c r="AO455" s="143"/>
      <c r="AP455" s="152" t="s">
        <v>1009</v>
      </c>
      <c r="AQ455" s="153">
        <f>COUNTIF(C3:C415,"=Baza 2")</f>
        <v>147</v>
      </c>
      <c r="AR455" s="356"/>
      <c r="AS455" s="153"/>
      <c r="AT455" s="153"/>
      <c r="AU455" s="805">
        <f>SUMIF($C$3:$C$415,"=Baza 2",$AW$3:$AW$415)</f>
        <v>31806</v>
      </c>
      <c r="AV455" s="805"/>
      <c r="AW455" s="204"/>
      <c r="AX455" s="210"/>
      <c r="AY455" s="153"/>
    </row>
    <row r="456" spans="1:51">
      <c r="B456" s="143"/>
      <c r="C456" s="219"/>
      <c r="D456" s="143"/>
      <c r="E456" s="143"/>
      <c r="H456" s="143"/>
      <c r="I456" s="143"/>
      <c r="J456" s="148" t="str">
        <f ca="1">CONCATENATE("Оплатили авансом ",COUNTIF($Q$3:$Q$413,"&lt;0")," АО. Сумма аванса ",SUMIF($Q$3:$Q$413,"&lt;0",Q$3:Q$408))</f>
        <v>Оплатили авансом 134 АО. Сумма аванса -175073</v>
      </c>
      <c r="K456" s="211"/>
      <c r="L456" s="211"/>
      <c r="M456" s="211"/>
      <c r="N456" s="211"/>
      <c r="O456" s="211"/>
      <c r="P456" s="143"/>
      <c r="S456" s="143"/>
      <c r="T456" s="143"/>
      <c r="U456" s="143"/>
      <c r="V456" s="143"/>
      <c r="W456" s="143"/>
      <c r="X456" s="143"/>
      <c r="Y456" s="143"/>
      <c r="AA456" s="143"/>
      <c r="AD456" s="143"/>
      <c r="AE456" s="143"/>
      <c r="AF456" s="143"/>
      <c r="AG456" s="143"/>
      <c r="AH456" s="143"/>
      <c r="AI456" s="143"/>
      <c r="AJ456" s="143"/>
      <c r="AL456" s="143"/>
      <c r="AO456" s="143"/>
      <c r="AP456" s="152" t="s">
        <v>1010</v>
      </c>
      <c r="AQ456" s="153">
        <f>COUNTIF(C3:C415,"=Recom")</f>
        <v>43</v>
      </c>
      <c r="AR456" s="356"/>
      <c r="AS456" s="153"/>
      <c r="AT456" s="153"/>
      <c r="AU456" s="805">
        <f>SUMIF($C$3:$C$415,"=Recom",$AX$3:$AX$415)</f>
        <v>6384</v>
      </c>
      <c r="AV456" s="805"/>
      <c r="AW456" s="143"/>
      <c r="AY456" s="153"/>
    </row>
    <row r="457" spans="1:51">
      <c r="B457" s="143"/>
      <c r="C457" s="219"/>
      <c r="D457" s="143"/>
      <c r="E457" s="143"/>
      <c r="H457" s="143"/>
      <c r="I457" s="143"/>
      <c r="P457" s="143"/>
      <c r="S457" s="143"/>
      <c r="T457" s="143"/>
      <c r="U457" s="143"/>
      <c r="V457" s="143"/>
      <c r="W457" s="143"/>
      <c r="X457" s="143"/>
      <c r="Y457" s="143"/>
      <c r="AA457" s="143"/>
      <c r="AD457" s="143"/>
      <c r="AE457" s="143"/>
      <c r="AF457" s="143"/>
      <c r="AG457" s="143"/>
      <c r="AH457" s="143"/>
      <c r="AI457" s="143"/>
      <c r="AJ457" s="143"/>
      <c r="AL457" s="143"/>
      <c r="AO457" s="143"/>
      <c r="AP457" s="152" t="s">
        <v>1011</v>
      </c>
      <c r="AQ457" s="153">
        <f>COUNTIF(C3:C415,"=Recom (A)")</f>
        <v>2</v>
      </c>
      <c r="AR457" s="356"/>
      <c r="AS457" s="153"/>
      <c r="AT457" s="153"/>
      <c r="AU457" s="805">
        <f>SUMIF($C$3:$C$415,"=Recom (A)",$AX$3:$AX$415)</f>
        <v>603</v>
      </c>
      <c r="AV457" s="805"/>
      <c r="AW457" s="143"/>
      <c r="AY457" s="153"/>
    </row>
    <row r="458" spans="1:51">
      <c r="O458" s="206">
        <f>SUMIF($Q$3:$Q$418,"&gt;0")</f>
        <v>98481.95</v>
      </c>
      <c r="AP458" s="152" t="s">
        <v>30</v>
      </c>
      <c r="AQ458" s="153">
        <f>COUNTIF(C3:C415,"=STOP")</f>
        <v>23</v>
      </c>
      <c r="AR458" s="356"/>
      <c r="AS458" s="153"/>
      <c r="AT458" s="153"/>
      <c r="AU458" s="805">
        <f>SUMIF($C$3:$C$415,"=STOP",$AX$3:$AX$415)</f>
        <v>18979.8</v>
      </c>
      <c r="AV458" s="805"/>
    </row>
  </sheetData>
  <sheetProtection selectLockedCells="1" selectUnlockedCells="1"/>
  <autoFilter ref="A1:AY458" xr:uid="{00000000-0009-0000-0000-000008000000}"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</autoFilter>
  <sortState xmlns:xlrd2="http://schemas.microsoft.com/office/spreadsheetml/2017/richdata2" ref="A3:AX444">
    <sortCondition ref="B3:B445"/>
  </sortState>
  <dataConsolidate/>
  <mergeCells count="35">
    <mergeCell ref="AU454:AV454"/>
    <mergeCell ref="AU455:AV455"/>
    <mergeCell ref="AU456:AV456"/>
    <mergeCell ref="AU457:AV457"/>
    <mergeCell ref="AU458:AV458"/>
    <mergeCell ref="AW1:AW2"/>
    <mergeCell ref="AX1:AX2"/>
    <mergeCell ref="J448:N448"/>
    <mergeCell ref="J449:N449"/>
    <mergeCell ref="J450:N450"/>
    <mergeCell ref="S1:Y1"/>
    <mergeCell ref="Z1:Z2"/>
    <mergeCell ref="AA1:AA2"/>
    <mergeCell ref="AB1:AB2"/>
    <mergeCell ref="AC1:AC2"/>
    <mergeCell ref="AD1:AJ1"/>
    <mergeCell ref="R1:R2"/>
    <mergeCell ref="AU453:AV453"/>
    <mergeCell ref="AK1:AK2"/>
    <mergeCell ref="AL1:AL2"/>
    <mergeCell ref="AM1:AM2"/>
    <mergeCell ref="AN1:AN2"/>
    <mergeCell ref="AO1:AU1"/>
    <mergeCell ref="AV1:AV2"/>
    <mergeCell ref="G1:G2"/>
    <mergeCell ref="H1:N1"/>
    <mergeCell ref="O1:O2"/>
    <mergeCell ref="P1:P2"/>
    <mergeCell ref="Q1:Q2"/>
    <mergeCell ref="F1:F2"/>
    <mergeCell ref="A1:A2"/>
    <mergeCell ref="B1:B2"/>
    <mergeCell ref="C1:C2"/>
    <mergeCell ref="D1:D2"/>
    <mergeCell ref="E1:E2"/>
  </mergeCells>
  <conditionalFormatting sqref="AC344:AC367 Q344:Q367 Q182:Q193 AB183:AB193 AM182:AM193 AX182:AX193 Q140 AB140 AM140 AX140:AX144 Q142:Q144 AB142:AB144 AM142:AM144 AX3:AX21 AB3:AB21 AM3:AM21 Q6:Q21 AX223:AX227 AM223:AM227 AB223:AB227 Q223:Q227 AX128:AX138 AB128:AB138 AM128:AM138 Q128:Q138 AX146 AM146 AB146 Q146 AM148:AM177 Q148:Q177 AX148:AX177 AX195:AX213 AM195:AM213 AB195:AB213 Q195:Q213 Q215:Q220 AB215:AB219 AM215:AM220 AX215:AX220 AB233:AB266 Q330:Q336 AB330:AB336 AM330:AM336 AX330:AX336 Q391:Q392 AB391 AX391 AX380:AX389 AM380:AM389 AB380:AB389 Q380:Q389 Q370:Q378 AB370:AB378 AM370:AM378 AX370:AX378 AC370:AC391 Q23:Q72 AX344:AX367 AM391 AM229:AM231 AX229:AX231 Q229:Q231 AB229:AB231 AM342:AM367 AB23:AB72 AM23:AM72 AX23:AX72 AB148:AB177 AX268:AX328 AM268:AM328 Q268:Q328 Q233:Q266 AM233:AM266 AX233:AX266 AB268:AB328 Q74:Q126 AB74:AB126 AM74:AM126 AX74:AX126">
    <cfRule type="cellIs" dxfId="252" priority="169" operator="lessThanOrEqual">
      <formula>0</formula>
    </cfRule>
  </conditionalFormatting>
  <conditionalFormatting sqref="Q395">
    <cfRule type="cellIs" dxfId="251" priority="164" operator="lessThanOrEqual">
      <formula>0</formula>
    </cfRule>
  </conditionalFormatting>
  <conditionalFormatting sqref="Q3:Q4">
    <cfRule type="cellIs" dxfId="250" priority="122" operator="lessThanOrEqual">
      <formula>0</formula>
    </cfRule>
  </conditionalFormatting>
  <conditionalFormatting sqref="Q180">
    <cfRule type="cellIs" dxfId="249" priority="117" operator="lessThanOrEqual">
      <formula>0</formula>
    </cfRule>
  </conditionalFormatting>
  <conditionalFormatting sqref="Q5">
    <cfRule type="cellIs" dxfId="248" priority="115" operator="lessThanOrEqual">
      <formula>0</formula>
    </cfRule>
  </conditionalFormatting>
  <conditionalFormatting sqref="Q410">
    <cfRule type="cellIs" dxfId="247" priority="114" operator="lessThanOrEqual">
      <formula>0</formula>
    </cfRule>
  </conditionalFormatting>
  <conditionalFormatting sqref="Q414:Q415">
    <cfRule type="cellIs" dxfId="246" priority="110" operator="lessThanOrEqual">
      <formula>0</formula>
    </cfRule>
  </conditionalFormatting>
  <conditionalFormatting sqref="AB414">
    <cfRule type="cellIs" dxfId="245" priority="109" operator="lessThanOrEqual">
      <formula>0</formula>
    </cfRule>
  </conditionalFormatting>
  <conditionalFormatting sqref="AM414">
    <cfRule type="cellIs" dxfId="244" priority="108" operator="lessThanOrEqual">
      <formula>0</formula>
    </cfRule>
  </conditionalFormatting>
  <conditionalFormatting sqref="Q421">
    <cfRule type="cellIs" dxfId="243" priority="106" operator="lessThanOrEqual">
      <formula>0</formula>
    </cfRule>
  </conditionalFormatting>
  <conditionalFormatting sqref="AB421">
    <cfRule type="cellIs" dxfId="242" priority="105" operator="lessThanOrEqual">
      <formula>0</formula>
    </cfRule>
  </conditionalFormatting>
  <conditionalFormatting sqref="AM421">
    <cfRule type="cellIs" dxfId="241" priority="104" operator="lessThanOrEqual">
      <formula>0</formula>
    </cfRule>
  </conditionalFormatting>
  <conditionalFormatting sqref="AX421">
    <cfRule type="cellIs" dxfId="240" priority="103" operator="lessThanOrEqual">
      <formula>0</formula>
    </cfRule>
  </conditionalFormatting>
  <conditionalFormatting sqref="AB422">
    <cfRule type="cellIs" dxfId="239" priority="101" operator="lessThanOrEqual">
      <formula>0</formula>
    </cfRule>
  </conditionalFormatting>
  <conditionalFormatting sqref="AM422">
    <cfRule type="cellIs" dxfId="238" priority="100" operator="lessThanOrEqual">
      <formula>0</formula>
    </cfRule>
  </conditionalFormatting>
  <conditionalFormatting sqref="AX422">
    <cfRule type="cellIs" dxfId="237" priority="99" operator="lessThanOrEqual">
      <formula>0</formula>
    </cfRule>
  </conditionalFormatting>
  <conditionalFormatting sqref="Q422">
    <cfRule type="cellIs" dxfId="236" priority="95" operator="lessThanOrEqual">
      <formula>0</formula>
    </cfRule>
  </conditionalFormatting>
  <conditionalFormatting sqref="Q423:Q438">
    <cfRule type="cellIs" dxfId="235" priority="94" operator="lessThanOrEqual">
      <formula>0</formula>
    </cfRule>
  </conditionalFormatting>
  <conditionalFormatting sqref="AB423:AB438">
    <cfRule type="cellIs" dxfId="234" priority="92" operator="lessThanOrEqual">
      <formula>0</formula>
    </cfRule>
  </conditionalFormatting>
  <conditionalFormatting sqref="AM423:AM438">
    <cfRule type="cellIs" dxfId="233" priority="91" operator="lessThanOrEqual">
      <formula>0</formula>
    </cfRule>
  </conditionalFormatting>
  <conditionalFormatting sqref="AX423:AX438">
    <cfRule type="cellIs" dxfId="232" priority="90" operator="lessThanOrEqual">
      <formula>0</formula>
    </cfRule>
  </conditionalFormatting>
  <conditionalFormatting sqref="Q440:Q443">
    <cfRule type="cellIs" dxfId="231" priority="89" operator="lessThanOrEqual">
      <formula>0</formula>
    </cfRule>
  </conditionalFormatting>
  <conditionalFormatting sqref="AB440:AB443">
    <cfRule type="cellIs" dxfId="230" priority="88" operator="lessThanOrEqual">
      <formula>0</formula>
    </cfRule>
  </conditionalFormatting>
  <conditionalFormatting sqref="AM440:AM443">
    <cfRule type="cellIs" dxfId="229" priority="87" operator="lessThanOrEqual">
      <formula>0</formula>
    </cfRule>
  </conditionalFormatting>
  <conditionalFormatting sqref="AX440:AX445">
    <cfRule type="cellIs" dxfId="228" priority="86" operator="lessThanOrEqual">
      <formula>0</formula>
    </cfRule>
  </conditionalFormatting>
  <conditionalFormatting sqref="Q445">
    <cfRule type="cellIs" dxfId="227" priority="85" operator="lessThanOrEqual">
      <formula>0</formula>
    </cfRule>
  </conditionalFormatting>
  <conditionalFormatting sqref="AB445">
    <cfRule type="cellIs" dxfId="226" priority="84" operator="lessThanOrEqual">
      <formula>0</formula>
    </cfRule>
  </conditionalFormatting>
  <conditionalFormatting sqref="AM445">
    <cfRule type="cellIs" dxfId="225" priority="83" operator="lessThanOrEqual">
      <formula>0</formula>
    </cfRule>
  </conditionalFormatting>
  <conditionalFormatting sqref="Q411">
    <cfRule type="cellIs" dxfId="224" priority="81" operator="lessThanOrEqual">
      <formula>0</formula>
    </cfRule>
  </conditionalFormatting>
  <conditionalFormatting sqref="Q178">
    <cfRule type="cellIs" dxfId="223" priority="77" operator="lessThanOrEqual">
      <formula>0</formula>
    </cfRule>
  </conditionalFormatting>
  <conditionalFormatting sqref="Q402:Q403">
    <cfRule type="cellIs" dxfId="222" priority="76" operator="lessThanOrEqual">
      <formula>0</formula>
    </cfRule>
  </conditionalFormatting>
  <conditionalFormatting sqref="Q337:Q340">
    <cfRule type="cellIs" dxfId="221" priority="72" operator="lessThanOrEqual">
      <formula>0</formula>
    </cfRule>
  </conditionalFormatting>
  <conditionalFormatting sqref="AB337:AB340">
    <cfRule type="cellIs" dxfId="220" priority="71" operator="lessThanOrEqual">
      <formula>0</formula>
    </cfRule>
  </conditionalFormatting>
  <conditionalFormatting sqref="AM337:AM340">
    <cfRule type="cellIs" dxfId="219" priority="70" operator="lessThanOrEqual">
      <formula>0</formula>
    </cfRule>
  </conditionalFormatting>
  <conditionalFormatting sqref="Q418">
    <cfRule type="cellIs" dxfId="218" priority="69" operator="lessThanOrEqual">
      <formula>0</formula>
    </cfRule>
  </conditionalFormatting>
  <conditionalFormatting sqref="AB418">
    <cfRule type="cellIs" dxfId="217" priority="68" operator="lessThanOrEqual">
      <formula>0</formula>
    </cfRule>
  </conditionalFormatting>
  <conditionalFormatting sqref="AM418">
    <cfRule type="cellIs" dxfId="216" priority="67" operator="lessThanOrEqual">
      <formula>0</formula>
    </cfRule>
  </conditionalFormatting>
  <conditionalFormatting sqref="AX418">
    <cfRule type="cellIs" dxfId="215" priority="66" operator="lessThanOrEqual">
      <formula>0</formula>
    </cfRule>
  </conditionalFormatting>
  <conditionalFormatting sqref="Q393">
    <cfRule type="cellIs" dxfId="214" priority="65" operator="lessThanOrEqual">
      <formula>0</formula>
    </cfRule>
  </conditionalFormatting>
  <conditionalFormatting sqref="Q401">
    <cfRule type="cellIs" dxfId="213" priority="61" operator="lessThanOrEqual">
      <formula>0</formula>
    </cfRule>
  </conditionalFormatting>
  <conditionalFormatting sqref="Q404">
    <cfRule type="cellIs" dxfId="212" priority="58" operator="lessThanOrEqual">
      <formula>0</formula>
    </cfRule>
  </conditionalFormatting>
  <conditionalFormatting sqref="Q221">
    <cfRule type="cellIs" dxfId="211" priority="54" operator="lessThanOrEqual">
      <formula>0</formula>
    </cfRule>
  </conditionalFormatting>
  <conditionalFormatting sqref="AB220">
    <cfRule type="cellIs" dxfId="210" priority="53" operator="lessThanOrEqual">
      <formula>0</formula>
    </cfRule>
  </conditionalFormatting>
  <conditionalFormatting sqref="AB221">
    <cfRule type="cellIs" dxfId="209" priority="52" operator="lessThanOrEqual">
      <formula>0</formula>
    </cfRule>
  </conditionalFormatting>
  <conditionalFormatting sqref="AM221">
    <cfRule type="cellIs" dxfId="208" priority="51" operator="lessThanOrEqual">
      <formula>0</formula>
    </cfRule>
  </conditionalFormatting>
  <conditionalFormatting sqref="AX221">
    <cfRule type="cellIs" dxfId="207" priority="50" operator="lessThanOrEqual">
      <formula>0</formula>
    </cfRule>
  </conditionalFormatting>
  <conditionalFormatting sqref="Q405">
    <cfRule type="cellIs" dxfId="206" priority="49" operator="lessThanOrEqual">
      <formula>0</formula>
    </cfRule>
  </conditionalFormatting>
  <conditionalFormatting sqref="Q416">
    <cfRule type="cellIs" dxfId="205" priority="45" operator="lessThanOrEqual">
      <formula>0</formula>
    </cfRule>
  </conditionalFormatting>
  <conditionalFormatting sqref="AB416">
    <cfRule type="cellIs" dxfId="204" priority="44" operator="lessThanOrEqual">
      <formula>0</formula>
    </cfRule>
  </conditionalFormatting>
  <conditionalFormatting sqref="AM416">
    <cfRule type="cellIs" dxfId="203" priority="43" operator="lessThanOrEqual">
      <formula>0</formula>
    </cfRule>
  </conditionalFormatting>
  <conditionalFormatting sqref="AX416">
    <cfRule type="cellIs" dxfId="202" priority="42" operator="lessThanOrEqual">
      <formula>0</formula>
    </cfRule>
  </conditionalFormatting>
  <conditionalFormatting sqref="Q412">
    <cfRule type="cellIs" dxfId="201" priority="41" operator="lessThanOrEqual">
      <formula>0</formula>
    </cfRule>
  </conditionalFormatting>
  <conditionalFormatting sqref="Q407">
    <cfRule type="cellIs" dxfId="200" priority="36" operator="lessThanOrEqual">
      <formula>0</formula>
    </cfRule>
  </conditionalFormatting>
  <conditionalFormatting sqref="Q342:Q343">
    <cfRule type="cellIs" dxfId="199" priority="32" operator="lessThanOrEqual">
      <formula>0</formula>
    </cfRule>
  </conditionalFormatting>
  <conditionalFormatting sqref="AB342:AB343">
    <cfRule type="cellIs" dxfId="198" priority="31" operator="lessThanOrEqual">
      <formula>0</formula>
    </cfRule>
  </conditionalFormatting>
  <conditionalFormatting sqref="AX342:AX343">
    <cfRule type="cellIs" dxfId="197" priority="30" operator="lessThanOrEqual">
      <formula>0</formula>
    </cfRule>
  </conditionalFormatting>
  <conditionalFormatting sqref="AB344:AB367">
    <cfRule type="cellIs" dxfId="196" priority="25" operator="lessThanOrEqual">
      <formula>0</formula>
    </cfRule>
  </conditionalFormatting>
  <conditionalFormatting sqref="AB392:AB412">
    <cfRule type="cellIs" dxfId="195" priority="24" operator="lessThanOrEqual">
      <formula>0</formula>
    </cfRule>
  </conditionalFormatting>
  <conditionalFormatting sqref="AM392:AM412">
    <cfRule type="cellIs" dxfId="194" priority="23" operator="lessThanOrEqual">
      <formula>0</formula>
    </cfRule>
  </conditionalFormatting>
  <conditionalFormatting sqref="AX392:AX412">
    <cfRule type="cellIs" dxfId="193" priority="22" operator="lessThanOrEqual">
      <formula>0</formula>
    </cfRule>
  </conditionalFormatting>
  <conditionalFormatting sqref="AB178:AB182">
    <cfRule type="cellIs" dxfId="192" priority="21" operator="lessThanOrEqual">
      <formula>0</formula>
    </cfRule>
  </conditionalFormatting>
  <conditionalFormatting sqref="Q444">
    <cfRule type="cellIs" dxfId="191" priority="20" operator="lessThanOrEqual">
      <formula>0</formula>
    </cfRule>
  </conditionalFormatting>
  <conditionalFormatting sqref="AB444">
    <cfRule type="cellIs" dxfId="190" priority="19" operator="lessThanOrEqual">
      <formula>0</formula>
    </cfRule>
  </conditionalFormatting>
  <conditionalFormatting sqref="AM444">
    <cfRule type="cellIs" dxfId="189" priority="18" operator="lessThanOrEqual">
      <formula>0</formula>
    </cfRule>
  </conditionalFormatting>
  <conditionalFormatting sqref="AM232">
    <cfRule type="cellIs" dxfId="188" priority="16" operator="lessThanOrEqual">
      <formula>0</formula>
    </cfRule>
  </conditionalFormatting>
  <conditionalFormatting sqref="AX232">
    <cfRule type="cellIs" dxfId="187" priority="15" operator="lessThanOrEqual">
      <formula>0</formula>
    </cfRule>
  </conditionalFormatting>
  <conditionalFormatting sqref="AM178">
    <cfRule type="cellIs" dxfId="186" priority="14" operator="lessThanOrEqual">
      <formula>0</formula>
    </cfRule>
  </conditionalFormatting>
  <conditionalFormatting sqref="AX178">
    <cfRule type="cellIs" dxfId="185" priority="13" operator="lessThanOrEqual">
      <formula>0</formula>
    </cfRule>
  </conditionalFormatting>
  <conditionalFormatting sqref="AM139">
    <cfRule type="cellIs" dxfId="184" priority="12" operator="lessThanOrEqual">
      <formula>0</formula>
    </cfRule>
  </conditionalFormatting>
  <conditionalFormatting sqref="AX139">
    <cfRule type="cellIs" dxfId="183" priority="11" operator="lessThanOrEqual">
      <formula>0</formula>
    </cfRule>
  </conditionalFormatting>
  <conditionalFormatting sqref="AB415">
    <cfRule type="cellIs" dxfId="182" priority="10" operator="lessThanOrEqual">
      <formula>0</formula>
    </cfRule>
  </conditionalFormatting>
  <conditionalFormatting sqref="AM415">
    <cfRule type="cellIs" dxfId="181" priority="9" operator="lessThanOrEqual">
      <formula>0</formula>
    </cfRule>
  </conditionalFormatting>
  <conditionalFormatting sqref="AX414">
    <cfRule type="cellIs" dxfId="180" priority="8" operator="lessThanOrEqual">
      <formula>0</formula>
    </cfRule>
  </conditionalFormatting>
  <conditionalFormatting sqref="AX415">
    <cfRule type="cellIs" dxfId="179" priority="7" operator="lessThanOrEqual">
      <formula>0</formula>
    </cfRule>
  </conditionalFormatting>
  <conditionalFormatting sqref="AM179">
    <cfRule type="cellIs" dxfId="178" priority="6" operator="lessThanOrEqual">
      <formula>0</formula>
    </cfRule>
  </conditionalFormatting>
  <conditionalFormatting sqref="AX179">
    <cfRule type="cellIs" dxfId="177" priority="5" operator="lessThanOrEqual">
      <formula>0</formula>
    </cfRule>
  </conditionalFormatting>
  <conditionalFormatting sqref="AM181">
    <cfRule type="cellIs" dxfId="176" priority="4" operator="lessThanOrEqual">
      <formula>0</formula>
    </cfRule>
  </conditionalFormatting>
  <conditionalFormatting sqref="AX181">
    <cfRule type="cellIs" dxfId="175" priority="3" operator="lessThanOrEqual">
      <formula>0</formula>
    </cfRule>
  </conditionalFormatting>
  <conditionalFormatting sqref="AX339:AX340">
    <cfRule type="cellIs" dxfId="174" priority="2" operator="lessThanOrEqual">
      <formula>0</formula>
    </cfRule>
  </conditionalFormatting>
  <conditionalFormatting sqref="AX337">
    <cfRule type="cellIs" dxfId="173" priority="1" operator="lessThanOrEqual">
      <formula>0</formula>
    </cfRule>
  </conditionalFormatting>
  <pageMargins left="0.19685039370078741" right="0.19685039370078741" top="0.19685039370078741" bottom="0.19685039370078741" header="0.51181102362204722" footer="0.51181102362204722"/>
  <pageSetup paperSize="9" scale="50" firstPageNumber="0" fitToHeight="0" orientation="landscape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21">
    <pageSetUpPr fitToPage="1"/>
  </sheetPr>
  <dimension ref="A1:BA436"/>
  <sheetViews>
    <sheetView showWhiteSpace="0" zoomScale="95" zoomScaleNormal="95" zoomScalePageLayoutView="85" workbookViewId="0">
      <pane xSplit="2" ySplit="2" topLeftCell="N338" activePane="bottomRight" state="frozen"/>
      <selection pane="topRight" activeCell="C1" sqref="C1"/>
      <selection pane="bottomLeft" activeCell="A3" sqref="A3"/>
      <selection pane="bottomRight" activeCell="B346" sqref="B346"/>
    </sheetView>
  </sheetViews>
  <sheetFormatPr baseColWidth="10" defaultColWidth="9" defaultRowHeight="11" outlineLevelCol="1"/>
  <cols>
    <col min="1" max="1" width="4.59765625" style="144" customWidth="1"/>
    <col min="2" max="2" width="28.19921875" style="194" customWidth="1"/>
    <col min="3" max="3" width="8.59765625" style="142" customWidth="1"/>
    <col min="4" max="4" width="8.3984375" style="195" hidden="1" customWidth="1" outlineLevel="1"/>
    <col min="5" max="5" width="9" style="196" customWidth="1" collapsed="1"/>
    <col min="6" max="6" width="10" style="143" customWidth="1"/>
    <col min="7" max="7" width="10.796875" style="143" customWidth="1" outlineLevel="1"/>
    <col min="8" max="9" width="8.796875" style="198" customWidth="1" outlineLevel="1"/>
    <col min="10" max="10" width="9.59765625" style="198" customWidth="1" outlineLevel="1"/>
    <col min="11" max="11" width="7.796875" style="198" customWidth="1" outlineLevel="1"/>
    <col min="12" max="12" width="9.796875" style="198" customWidth="1" outlineLevel="1"/>
    <col min="13" max="13" width="10.3984375" style="198" customWidth="1" outlineLevel="1"/>
    <col min="14" max="14" width="8.19921875" style="198" customWidth="1" outlineLevel="1"/>
    <col min="15" max="15" width="11.19921875" style="143" customWidth="1" outlineLevel="1"/>
    <col min="16" max="16" width="11.19921875" style="198" customWidth="1" outlineLevel="1"/>
    <col min="17" max="17" width="10.796875" style="143" bestFit="1" customWidth="1"/>
    <col min="18" max="18" width="11.19921875" style="143" hidden="1" customWidth="1" outlineLevel="1"/>
    <col min="19" max="19" width="8.796875" style="198" hidden="1" customWidth="1" outlineLevel="1"/>
    <col min="20" max="20" width="9" style="198" hidden="1" customWidth="1" outlineLevel="1"/>
    <col min="21" max="21" width="10" style="198" hidden="1" customWidth="1" outlineLevel="1"/>
    <col min="22" max="22" width="10.796875" style="198" hidden="1" customWidth="1" outlineLevel="1"/>
    <col min="23" max="24" width="10.3984375" style="198" hidden="1" customWidth="1" outlineLevel="1"/>
    <col min="25" max="25" width="9.3984375" style="198" hidden="1" customWidth="1" outlineLevel="1"/>
    <col min="26" max="26" width="11.19921875" style="143" hidden="1" customWidth="1" outlineLevel="1"/>
    <col min="27" max="27" width="11.19921875" style="198" hidden="1" customWidth="1" outlineLevel="1"/>
    <col min="28" max="28" width="12.3984375" style="143" customWidth="1" collapsed="1"/>
    <col min="29" max="29" width="11.19921875" style="143" hidden="1" customWidth="1" outlineLevel="1"/>
    <col min="30" max="30" width="8" style="198" hidden="1" customWidth="1" outlineLevel="1"/>
    <col min="31" max="31" width="8.796875" style="198" hidden="1" customWidth="1" outlineLevel="1"/>
    <col min="32" max="32" width="10" style="198" hidden="1" customWidth="1" outlineLevel="1"/>
    <col min="33" max="33" width="8.796875" style="198" hidden="1" customWidth="1" outlineLevel="1"/>
    <col min="34" max="34" width="7.3984375" style="198" hidden="1" customWidth="1" outlineLevel="1"/>
    <col min="35" max="36" width="9.3984375" style="198" hidden="1" customWidth="1" outlineLevel="1"/>
    <col min="37" max="37" width="11.19921875" style="143" hidden="1" customWidth="1" outlineLevel="1"/>
    <col min="38" max="38" width="10" style="198" hidden="1" customWidth="1" outlineLevel="1"/>
    <col min="39" max="39" width="12.19921875" style="143" customWidth="1" collapsed="1"/>
    <col min="40" max="40" width="10.19921875" style="143" customWidth="1" outlineLevel="1"/>
    <col min="41" max="41" width="7.19921875" style="198" customWidth="1" outlineLevel="1"/>
    <col min="42" max="42" width="7.59765625" style="198" customWidth="1" outlineLevel="1"/>
    <col min="43" max="43" width="9" style="198" customWidth="1" outlineLevel="1"/>
    <col min="44" max="44" width="8" style="198" customWidth="1" outlineLevel="1"/>
    <col min="45" max="45" width="7.3984375" style="198" customWidth="1" outlineLevel="1"/>
    <col min="46" max="46" width="10.3984375" style="198" customWidth="1" outlineLevel="1"/>
    <col min="47" max="47" width="9.3984375" style="198" customWidth="1" outlineLevel="1"/>
    <col min="48" max="48" width="11.19921875" style="143" customWidth="1" outlineLevel="1"/>
    <col min="49" max="49" width="10.3984375" style="198" customWidth="1" outlineLevel="1"/>
    <col min="50" max="50" width="11.19921875" style="198" bestFit="1" customWidth="1"/>
    <col min="51" max="51" width="14.59765625" style="137" customWidth="1"/>
    <col min="52" max="52" width="4.59765625" style="143" customWidth="1"/>
    <col min="53" max="16384" width="9" style="143"/>
  </cols>
  <sheetData>
    <row r="1" spans="1:53" ht="12.75" customHeight="1">
      <c r="A1" s="788" t="s">
        <v>0</v>
      </c>
      <c r="B1" s="788" t="s">
        <v>1</v>
      </c>
      <c r="C1" s="788"/>
      <c r="D1" s="795" t="s">
        <v>4</v>
      </c>
      <c r="E1" s="795" t="s">
        <v>1085</v>
      </c>
      <c r="F1" s="793" t="s">
        <v>1707</v>
      </c>
      <c r="G1" s="788" t="s">
        <v>811</v>
      </c>
      <c r="H1" s="790" t="s">
        <v>812</v>
      </c>
      <c r="I1" s="791"/>
      <c r="J1" s="791"/>
      <c r="K1" s="791"/>
      <c r="L1" s="791"/>
      <c r="M1" s="791"/>
      <c r="N1" s="792"/>
      <c r="O1" s="784" t="s">
        <v>813</v>
      </c>
      <c r="P1" s="784" t="s">
        <v>814</v>
      </c>
      <c r="Q1" s="786" t="s">
        <v>1706</v>
      </c>
      <c r="R1" s="788" t="s">
        <v>816</v>
      </c>
      <c r="S1" s="790" t="s">
        <v>812</v>
      </c>
      <c r="T1" s="791"/>
      <c r="U1" s="791"/>
      <c r="V1" s="791"/>
      <c r="W1" s="791"/>
      <c r="X1" s="791"/>
      <c r="Y1" s="792"/>
      <c r="Z1" s="786" t="s">
        <v>1146</v>
      </c>
      <c r="AA1" s="784" t="s">
        <v>814</v>
      </c>
      <c r="AB1" s="786" t="s">
        <v>1705</v>
      </c>
      <c r="AC1" s="788" t="s">
        <v>818</v>
      </c>
      <c r="AD1" s="790" t="s">
        <v>812</v>
      </c>
      <c r="AE1" s="791"/>
      <c r="AF1" s="791"/>
      <c r="AG1" s="791"/>
      <c r="AH1" s="791"/>
      <c r="AI1" s="791"/>
      <c r="AJ1" s="792"/>
      <c r="AK1" s="786" t="s">
        <v>813</v>
      </c>
      <c r="AL1" s="784" t="s">
        <v>814</v>
      </c>
      <c r="AM1" s="786" t="s">
        <v>1704</v>
      </c>
      <c r="AN1" s="788" t="s">
        <v>820</v>
      </c>
      <c r="AO1" s="790" t="s">
        <v>812</v>
      </c>
      <c r="AP1" s="791"/>
      <c r="AQ1" s="791"/>
      <c r="AR1" s="791"/>
      <c r="AS1" s="791"/>
      <c r="AT1" s="791"/>
      <c r="AU1" s="792"/>
      <c r="AV1" s="786" t="s">
        <v>813</v>
      </c>
      <c r="AW1" s="784" t="s">
        <v>814</v>
      </c>
      <c r="AX1" s="784" t="s">
        <v>1703</v>
      </c>
    </row>
    <row r="2" spans="1:53" ht="11.25" customHeight="1">
      <c r="A2" s="789"/>
      <c r="B2" s="789"/>
      <c r="C2" s="789"/>
      <c r="D2" s="796"/>
      <c r="E2" s="796"/>
      <c r="F2" s="794"/>
      <c r="G2" s="789"/>
      <c r="H2" s="355" t="s">
        <v>822</v>
      </c>
      <c r="I2" s="355" t="s">
        <v>823</v>
      </c>
      <c r="J2" s="355" t="s">
        <v>824</v>
      </c>
      <c r="K2" s="355" t="s">
        <v>826</v>
      </c>
      <c r="L2" s="355" t="s">
        <v>1299</v>
      </c>
      <c r="M2" s="355" t="s">
        <v>1379</v>
      </c>
      <c r="N2" s="355" t="s">
        <v>1474</v>
      </c>
      <c r="O2" s="785"/>
      <c r="P2" s="785"/>
      <c r="Q2" s="787"/>
      <c r="R2" s="789"/>
      <c r="S2" s="355" t="s">
        <v>822</v>
      </c>
      <c r="T2" s="355" t="s">
        <v>823</v>
      </c>
      <c r="U2" s="355" t="s">
        <v>824</v>
      </c>
      <c r="V2" s="355" t="s">
        <v>826</v>
      </c>
      <c r="W2" s="355" t="s">
        <v>1299</v>
      </c>
      <c r="X2" s="355" t="s">
        <v>1379</v>
      </c>
      <c r="Y2" s="355" t="s">
        <v>1475</v>
      </c>
      <c r="Z2" s="787"/>
      <c r="AA2" s="785"/>
      <c r="AB2" s="787"/>
      <c r="AC2" s="789"/>
      <c r="AD2" s="355" t="s">
        <v>822</v>
      </c>
      <c r="AE2" s="355" t="s">
        <v>823</v>
      </c>
      <c r="AF2" s="355" t="s">
        <v>824</v>
      </c>
      <c r="AG2" s="355" t="s">
        <v>826</v>
      </c>
      <c r="AH2" s="355" t="s">
        <v>1299</v>
      </c>
      <c r="AI2" s="355" t="s">
        <v>1379</v>
      </c>
      <c r="AJ2" s="355" t="s">
        <v>1922</v>
      </c>
      <c r="AK2" s="787"/>
      <c r="AL2" s="785"/>
      <c r="AM2" s="787"/>
      <c r="AN2" s="789"/>
      <c r="AO2" s="355" t="s">
        <v>822</v>
      </c>
      <c r="AP2" s="355" t="s">
        <v>823</v>
      </c>
      <c r="AQ2" s="355" t="s">
        <v>824</v>
      </c>
      <c r="AR2" s="355" t="s">
        <v>826</v>
      </c>
      <c r="AS2" s="355" t="s">
        <v>1299</v>
      </c>
      <c r="AT2" s="355" t="s">
        <v>1379</v>
      </c>
      <c r="AU2" s="355" t="s">
        <v>1922</v>
      </c>
      <c r="AV2" s="787"/>
      <c r="AW2" s="785"/>
      <c r="AX2" s="785"/>
    </row>
    <row r="3" spans="1:53" ht="12" customHeight="1">
      <c r="A3" s="288">
        <v>1</v>
      </c>
      <c r="B3" s="289" t="s">
        <v>1584</v>
      </c>
      <c r="C3" s="290" t="s">
        <v>23</v>
      </c>
      <c r="D3" s="290"/>
      <c r="E3" s="291">
        <v>60</v>
      </c>
      <c r="F3" s="292"/>
      <c r="G3" s="292">
        <f t="shared" ref="G3:G20" si="0">E3*3</f>
        <v>180</v>
      </c>
      <c r="H3" s="293"/>
      <c r="I3" s="293"/>
      <c r="J3" s="293"/>
      <c r="K3" s="293"/>
      <c r="L3" s="293"/>
      <c r="M3" s="293"/>
      <c r="N3" s="293"/>
      <c r="O3" s="292">
        <f t="shared" ref="O3:O20" si="1">SUM(G3:N3)</f>
        <v>180</v>
      </c>
      <c r="P3" s="293">
        <v>720</v>
      </c>
      <c r="Q3" s="292">
        <f t="shared" ref="Q3:Q21" si="2">F3+O3-P3</f>
        <v>-540</v>
      </c>
      <c r="R3" s="292">
        <f t="shared" ref="R3:R20" si="3">E3*3</f>
        <v>180</v>
      </c>
      <c r="S3" s="293"/>
      <c r="T3" s="293"/>
      <c r="U3" s="293"/>
      <c r="V3" s="293"/>
      <c r="W3" s="293"/>
      <c r="X3" s="293"/>
      <c r="Y3" s="293"/>
      <c r="Z3" s="292">
        <f t="shared" ref="Z3:Z20" si="4">SUM(R3:Y3)</f>
        <v>180</v>
      </c>
      <c r="AA3" s="293"/>
      <c r="AB3" s="292">
        <f t="shared" ref="AB3:AB21" si="5">Q3+Z3-AA3</f>
        <v>-360</v>
      </c>
      <c r="AC3" s="292">
        <f t="shared" ref="AC3:AC20" si="6">$E3*3</f>
        <v>180</v>
      </c>
      <c r="AD3" s="293"/>
      <c r="AE3" s="293"/>
      <c r="AF3" s="293"/>
      <c r="AG3" s="293"/>
      <c r="AH3" s="293"/>
      <c r="AI3" s="293"/>
      <c r="AJ3" s="293"/>
      <c r="AK3" s="292">
        <f t="shared" ref="AK3:AK20" si="7">SUM(AC3:AJ3)</f>
        <v>180</v>
      </c>
      <c r="AL3" s="293"/>
      <c r="AM3" s="292">
        <f t="shared" ref="AM3:AM21" si="8">AB3+AK3-AL3</f>
        <v>-180</v>
      </c>
      <c r="AN3" s="292">
        <f t="shared" ref="AN3:AN20" si="9">$E3*3</f>
        <v>180</v>
      </c>
      <c r="AO3" s="293"/>
      <c r="AP3" s="293"/>
      <c r="AQ3" s="293"/>
      <c r="AR3" s="293"/>
      <c r="AS3" s="293"/>
      <c r="AT3" s="293"/>
      <c r="AU3" s="293"/>
      <c r="AV3" s="292">
        <f t="shared" ref="AV3:AV20" si="10">SUM(AN3:AU3)</f>
        <v>180</v>
      </c>
      <c r="AW3" s="293"/>
      <c r="AX3" s="292">
        <f t="shared" ref="AX3:AX21" si="11">AM3+AV3-AW3</f>
        <v>0</v>
      </c>
      <c r="AY3" s="137" t="str">
        <f>IF(AX3=0,"*","")</f>
        <v>*</v>
      </c>
      <c r="BA3" s="143" t="str">
        <f t="shared" ref="BA3:BA124" si="12">IF(AC3=E3*3,"","!!!")</f>
        <v/>
      </c>
    </row>
    <row r="4" spans="1:53" ht="12" customHeight="1">
      <c r="A4" s="288">
        <v>2</v>
      </c>
      <c r="B4" s="289" t="s">
        <v>1585</v>
      </c>
      <c r="C4" s="290" t="s">
        <v>23</v>
      </c>
      <c r="D4" s="290"/>
      <c r="E4" s="291">
        <v>30</v>
      </c>
      <c r="F4" s="292"/>
      <c r="G4" s="292">
        <f t="shared" si="0"/>
        <v>90</v>
      </c>
      <c r="H4" s="293"/>
      <c r="I4" s="293"/>
      <c r="J4" s="293"/>
      <c r="K4" s="293"/>
      <c r="L4" s="293"/>
      <c r="M4" s="293"/>
      <c r="N4" s="293"/>
      <c r="O4" s="292">
        <f t="shared" si="1"/>
        <v>90</v>
      </c>
      <c r="P4" s="293">
        <v>360</v>
      </c>
      <c r="Q4" s="292">
        <f t="shared" si="2"/>
        <v>-270</v>
      </c>
      <c r="R4" s="292">
        <f t="shared" si="3"/>
        <v>90</v>
      </c>
      <c r="S4" s="293"/>
      <c r="T4" s="293"/>
      <c r="U4" s="293"/>
      <c r="V4" s="293"/>
      <c r="W4" s="293"/>
      <c r="X4" s="293"/>
      <c r="Y4" s="293"/>
      <c r="Z4" s="292">
        <f t="shared" si="4"/>
        <v>90</v>
      </c>
      <c r="AA4" s="293"/>
      <c r="AB4" s="292">
        <f t="shared" si="5"/>
        <v>-180</v>
      </c>
      <c r="AC4" s="292">
        <f t="shared" si="6"/>
        <v>90</v>
      </c>
      <c r="AD4" s="293"/>
      <c r="AE4" s="293"/>
      <c r="AF4" s="293"/>
      <c r="AG4" s="293"/>
      <c r="AH4" s="293"/>
      <c r="AI4" s="293"/>
      <c r="AJ4" s="293"/>
      <c r="AK4" s="292">
        <f t="shared" si="7"/>
        <v>90</v>
      </c>
      <c r="AL4" s="293"/>
      <c r="AM4" s="292">
        <f t="shared" si="8"/>
        <v>-90</v>
      </c>
      <c r="AN4" s="292">
        <f t="shared" si="9"/>
        <v>90</v>
      </c>
      <c r="AO4" s="293"/>
      <c r="AP4" s="293"/>
      <c r="AQ4" s="293"/>
      <c r="AR4" s="293"/>
      <c r="AS4" s="293"/>
      <c r="AT4" s="293"/>
      <c r="AU4" s="293"/>
      <c r="AV4" s="292">
        <f t="shared" si="10"/>
        <v>90</v>
      </c>
      <c r="AW4" s="293"/>
      <c r="AX4" s="292">
        <f t="shared" si="11"/>
        <v>0</v>
      </c>
    </row>
    <row r="5" spans="1:53" ht="12" customHeight="1">
      <c r="A5" s="288">
        <v>3</v>
      </c>
      <c r="B5" s="289" t="s">
        <v>1586</v>
      </c>
      <c r="C5" s="290" t="s">
        <v>23</v>
      </c>
      <c r="D5" s="290"/>
      <c r="E5" s="291">
        <v>30</v>
      </c>
      <c r="F5" s="292"/>
      <c r="G5" s="292">
        <f t="shared" si="0"/>
        <v>90</v>
      </c>
      <c r="H5" s="293"/>
      <c r="I5" s="293"/>
      <c r="J5" s="293"/>
      <c r="K5" s="293"/>
      <c r="L5" s="293"/>
      <c r="M5" s="293"/>
      <c r="N5" s="293"/>
      <c r="O5" s="292">
        <f t="shared" si="1"/>
        <v>90</v>
      </c>
      <c r="P5" s="293">
        <v>360</v>
      </c>
      <c r="Q5" s="292">
        <f t="shared" si="2"/>
        <v>-270</v>
      </c>
      <c r="R5" s="292">
        <f t="shared" si="3"/>
        <v>90</v>
      </c>
      <c r="S5" s="293"/>
      <c r="T5" s="293"/>
      <c r="U5" s="293"/>
      <c r="V5" s="293"/>
      <c r="W5" s="293"/>
      <c r="X5" s="293"/>
      <c r="Y5" s="293"/>
      <c r="Z5" s="292">
        <f t="shared" si="4"/>
        <v>90</v>
      </c>
      <c r="AA5" s="293"/>
      <c r="AB5" s="292">
        <f t="shared" si="5"/>
        <v>-180</v>
      </c>
      <c r="AC5" s="292">
        <f t="shared" si="6"/>
        <v>90</v>
      </c>
      <c r="AD5" s="293"/>
      <c r="AE5" s="293"/>
      <c r="AF5" s="293"/>
      <c r="AG5" s="293"/>
      <c r="AH5" s="293"/>
      <c r="AI5" s="293"/>
      <c r="AJ5" s="293"/>
      <c r="AK5" s="292">
        <f t="shared" si="7"/>
        <v>90</v>
      </c>
      <c r="AL5" s="293"/>
      <c r="AM5" s="292">
        <f t="shared" si="8"/>
        <v>-90</v>
      </c>
      <c r="AN5" s="292">
        <f t="shared" si="9"/>
        <v>90</v>
      </c>
      <c r="AO5" s="293"/>
      <c r="AP5" s="293"/>
      <c r="AQ5" s="293"/>
      <c r="AR5" s="293"/>
      <c r="AS5" s="293"/>
      <c r="AT5" s="293"/>
      <c r="AU5" s="293"/>
      <c r="AV5" s="292">
        <f t="shared" si="10"/>
        <v>90</v>
      </c>
      <c r="AW5" s="293"/>
      <c r="AX5" s="292">
        <f t="shared" si="11"/>
        <v>0</v>
      </c>
    </row>
    <row r="6" spans="1:53" ht="12" customHeight="1">
      <c r="A6" s="288">
        <v>4</v>
      </c>
      <c r="B6" s="289" t="s">
        <v>13</v>
      </c>
      <c r="C6" s="290" t="s">
        <v>14</v>
      </c>
      <c r="D6" s="290" t="s">
        <v>16</v>
      </c>
      <c r="E6" s="291">
        <v>195</v>
      </c>
      <c r="F6" s="292"/>
      <c r="G6" s="292">
        <f t="shared" si="0"/>
        <v>585</v>
      </c>
      <c r="H6" s="293"/>
      <c r="I6" s="293"/>
      <c r="J6" s="293"/>
      <c r="K6" s="293"/>
      <c r="L6" s="293">
        <v>100</v>
      </c>
      <c r="M6" s="293"/>
      <c r="N6" s="293"/>
      <c r="O6" s="292">
        <f t="shared" si="1"/>
        <v>685</v>
      </c>
      <c r="P6" s="293">
        <v>685</v>
      </c>
      <c r="Q6" s="292">
        <f t="shared" si="2"/>
        <v>0</v>
      </c>
      <c r="R6" s="292">
        <f t="shared" si="3"/>
        <v>585</v>
      </c>
      <c r="S6" s="293"/>
      <c r="T6" s="293"/>
      <c r="U6" s="293"/>
      <c r="V6" s="293"/>
      <c r="W6" s="293"/>
      <c r="X6" s="293"/>
      <c r="Y6" s="293"/>
      <c r="Z6" s="292">
        <f t="shared" si="4"/>
        <v>585</v>
      </c>
      <c r="AA6" s="293">
        <v>585</v>
      </c>
      <c r="AB6" s="292">
        <f t="shared" si="5"/>
        <v>0</v>
      </c>
      <c r="AC6" s="292">
        <f t="shared" si="6"/>
        <v>585</v>
      </c>
      <c r="AD6" s="293"/>
      <c r="AE6" s="293"/>
      <c r="AF6" s="293"/>
      <c r="AG6" s="293"/>
      <c r="AH6" s="293"/>
      <c r="AI6" s="293"/>
      <c r="AJ6" s="293"/>
      <c r="AK6" s="292">
        <f t="shared" si="7"/>
        <v>585</v>
      </c>
      <c r="AL6" s="293">
        <v>1170</v>
      </c>
      <c r="AM6" s="292">
        <f t="shared" si="8"/>
        <v>-585</v>
      </c>
      <c r="AN6" s="292">
        <f t="shared" si="9"/>
        <v>585</v>
      </c>
      <c r="AO6" s="293"/>
      <c r="AP6" s="293"/>
      <c r="AQ6" s="293"/>
      <c r="AR6" s="293"/>
      <c r="AS6" s="293"/>
      <c r="AT6" s="293"/>
      <c r="AU6" s="293"/>
      <c r="AV6" s="292">
        <f t="shared" si="10"/>
        <v>585</v>
      </c>
      <c r="AW6" s="293"/>
      <c r="AX6" s="292">
        <f t="shared" si="11"/>
        <v>0</v>
      </c>
    </row>
    <row r="7" spans="1:53" ht="12" customHeight="1">
      <c r="A7" s="288">
        <v>5</v>
      </c>
      <c r="B7" s="289" t="s">
        <v>1306</v>
      </c>
      <c r="C7" s="290" t="s">
        <v>23</v>
      </c>
      <c r="D7" s="290"/>
      <c r="E7" s="291">
        <v>50</v>
      </c>
      <c r="F7" s="292"/>
      <c r="G7" s="292">
        <f t="shared" si="0"/>
        <v>150</v>
      </c>
      <c r="H7" s="293"/>
      <c r="I7" s="293"/>
      <c r="J7" s="293"/>
      <c r="K7" s="293"/>
      <c r="L7" s="293"/>
      <c r="M7" s="293"/>
      <c r="N7" s="293"/>
      <c r="O7" s="292">
        <f t="shared" si="1"/>
        <v>150</v>
      </c>
      <c r="P7" s="293">
        <v>300</v>
      </c>
      <c r="Q7" s="292">
        <f t="shared" si="2"/>
        <v>-150</v>
      </c>
      <c r="R7" s="292">
        <f t="shared" si="3"/>
        <v>150</v>
      </c>
      <c r="S7" s="293"/>
      <c r="T7" s="293"/>
      <c r="U7" s="293"/>
      <c r="V7" s="293"/>
      <c r="W7" s="293">
        <v>100</v>
      </c>
      <c r="X7" s="293"/>
      <c r="Y7" s="293"/>
      <c r="Z7" s="292">
        <f t="shared" si="4"/>
        <v>250</v>
      </c>
      <c r="AA7" s="293">
        <v>400</v>
      </c>
      <c r="AB7" s="292">
        <f t="shared" si="5"/>
        <v>-300</v>
      </c>
      <c r="AC7" s="292">
        <f t="shared" si="6"/>
        <v>150</v>
      </c>
      <c r="AD7" s="293"/>
      <c r="AE7" s="293"/>
      <c r="AF7" s="293"/>
      <c r="AG7" s="293"/>
      <c r="AH7" s="293"/>
      <c r="AI7" s="293"/>
      <c r="AJ7" s="293"/>
      <c r="AK7" s="292">
        <f t="shared" si="7"/>
        <v>150</v>
      </c>
      <c r="AL7" s="293"/>
      <c r="AM7" s="292">
        <f t="shared" si="8"/>
        <v>-150</v>
      </c>
      <c r="AN7" s="292">
        <f t="shared" si="9"/>
        <v>150</v>
      </c>
      <c r="AO7" s="293"/>
      <c r="AP7" s="293"/>
      <c r="AQ7" s="293"/>
      <c r="AR7" s="293"/>
      <c r="AS7" s="293"/>
      <c r="AT7" s="293"/>
      <c r="AU7" s="293"/>
      <c r="AV7" s="292">
        <f t="shared" si="10"/>
        <v>150</v>
      </c>
      <c r="AW7" s="293"/>
      <c r="AX7" s="292">
        <f t="shared" si="11"/>
        <v>0</v>
      </c>
    </row>
    <row r="8" spans="1:53" ht="12" customHeight="1">
      <c r="A8" s="288">
        <v>6</v>
      </c>
      <c r="B8" s="289" t="s">
        <v>938</v>
      </c>
      <c r="C8" s="290" t="s">
        <v>23</v>
      </c>
      <c r="D8" s="290" t="s">
        <v>944</v>
      </c>
      <c r="E8" s="291">
        <v>65</v>
      </c>
      <c r="F8" s="292"/>
      <c r="G8" s="292">
        <f t="shared" si="0"/>
        <v>195</v>
      </c>
      <c r="H8" s="293"/>
      <c r="I8" s="293"/>
      <c r="J8" s="293"/>
      <c r="K8" s="293"/>
      <c r="L8" s="293"/>
      <c r="M8" s="293"/>
      <c r="N8" s="293"/>
      <c r="O8" s="292">
        <f t="shared" si="1"/>
        <v>195</v>
      </c>
      <c r="P8" s="293">
        <v>880</v>
      </c>
      <c r="Q8" s="292">
        <f t="shared" si="2"/>
        <v>-685</v>
      </c>
      <c r="R8" s="292">
        <f t="shared" si="3"/>
        <v>195</v>
      </c>
      <c r="S8" s="293"/>
      <c r="T8" s="293"/>
      <c r="U8" s="293"/>
      <c r="V8" s="293"/>
      <c r="W8" s="293">
        <v>100</v>
      </c>
      <c r="X8" s="293"/>
      <c r="Y8" s="293"/>
      <c r="Z8" s="292">
        <f t="shared" si="4"/>
        <v>295</v>
      </c>
      <c r="AA8" s="293"/>
      <c r="AB8" s="292">
        <f t="shared" si="5"/>
        <v>-390</v>
      </c>
      <c r="AC8" s="292">
        <f t="shared" si="6"/>
        <v>195</v>
      </c>
      <c r="AD8" s="293"/>
      <c r="AE8" s="293"/>
      <c r="AF8" s="293"/>
      <c r="AG8" s="293"/>
      <c r="AH8" s="293"/>
      <c r="AI8" s="293"/>
      <c r="AJ8" s="293"/>
      <c r="AK8" s="292">
        <f t="shared" si="7"/>
        <v>195</v>
      </c>
      <c r="AL8" s="293"/>
      <c r="AM8" s="292">
        <f t="shared" si="8"/>
        <v>-195</v>
      </c>
      <c r="AN8" s="292">
        <f t="shared" si="9"/>
        <v>195</v>
      </c>
      <c r="AO8" s="293"/>
      <c r="AP8" s="293"/>
      <c r="AQ8" s="293"/>
      <c r="AR8" s="293"/>
      <c r="AS8" s="293"/>
      <c r="AT8" s="293"/>
      <c r="AU8" s="293"/>
      <c r="AV8" s="292">
        <f t="shared" si="10"/>
        <v>195</v>
      </c>
      <c r="AW8" s="293"/>
      <c r="AX8" s="292">
        <f t="shared" si="11"/>
        <v>0</v>
      </c>
    </row>
    <row r="9" spans="1:53" ht="12" customHeight="1">
      <c r="A9" s="288">
        <v>7</v>
      </c>
      <c r="B9" s="289" t="s">
        <v>992</v>
      </c>
      <c r="C9" s="290" t="s">
        <v>14</v>
      </c>
      <c r="D9" s="290" t="s">
        <v>74</v>
      </c>
      <c r="E9" s="291">
        <v>65</v>
      </c>
      <c r="F9" s="292"/>
      <c r="G9" s="292">
        <f t="shared" si="0"/>
        <v>195</v>
      </c>
      <c r="H9" s="293">
        <v>50</v>
      </c>
      <c r="I9" s="293"/>
      <c r="J9" s="293"/>
      <c r="K9" s="293"/>
      <c r="L9" s="293">
        <v>100</v>
      </c>
      <c r="M9" s="293"/>
      <c r="N9" s="293"/>
      <c r="O9" s="292">
        <f t="shared" si="1"/>
        <v>345</v>
      </c>
      <c r="P9" s="293">
        <v>345</v>
      </c>
      <c r="Q9" s="292">
        <f t="shared" si="2"/>
        <v>0</v>
      </c>
      <c r="R9" s="292">
        <f t="shared" si="3"/>
        <v>195</v>
      </c>
      <c r="S9" s="293"/>
      <c r="T9" s="293">
        <v>100</v>
      </c>
      <c r="U9" s="293"/>
      <c r="V9" s="293"/>
      <c r="W9" s="293"/>
      <c r="X9" s="293"/>
      <c r="Y9" s="293"/>
      <c r="Z9" s="292">
        <f t="shared" si="4"/>
        <v>295</v>
      </c>
      <c r="AA9" s="293">
        <v>295</v>
      </c>
      <c r="AB9" s="292">
        <f t="shared" si="5"/>
        <v>0</v>
      </c>
      <c r="AC9" s="292">
        <f t="shared" si="6"/>
        <v>195</v>
      </c>
      <c r="AD9" s="293"/>
      <c r="AE9" s="293"/>
      <c r="AF9" s="293"/>
      <c r="AG9" s="293"/>
      <c r="AH9" s="293"/>
      <c r="AI9" s="293"/>
      <c r="AJ9" s="293"/>
      <c r="AK9" s="292">
        <f t="shared" si="7"/>
        <v>195</v>
      </c>
      <c r="AL9" s="293">
        <v>195</v>
      </c>
      <c r="AM9" s="292">
        <f t="shared" si="8"/>
        <v>0</v>
      </c>
      <c r="AN9" s="292">
        <f t="shared" si="9"/>
        <v>195</v>
      </c>
      <c r="AO9" s="293"/>
      <c r="AP9" s="293"/>
      <c r="AQ9" s="293"/>
      <c r="AR9" s="293"/>
      <c r="AS9" s="293"/>
      <c r="AT9" s="293"/>
      <c r="AU9" s="293"/>
      <c r="AV9" s="292">
        <f t="shared" si="10"/>
        <v>195</v>
      </c>
      <c r="AW9" s="293"/>
      <c r="AX9" s="292">
        <f t="shared" si="11"/>
        <v>195</v>
      </c>
    </row>
    <row r="10" spans="1:53" ht="12" customHeight="1">
      <c r="A10" s="288">
        <v>8</v>
      </c>
      <c r="B10" s="289" t="s">
        <v>1545</v>
      </c>
      <c r="C10" s="290" t="s">
        <v>23</v>
      </c>
      <c r="D10" s="290"/>
      <c r="E10" s="291">
        <v>35</v>
      </c>
      <c r="F10" s="292"/>
      <c r="G10" s="292">
        <f t="shared" si="0"/>
        <v>105</v>
      </c>
      <c r="H10" s="293"/>
      <c r="I10" s="293"/>
      <c r="J10" s="293"/>
      <c r="K10" s="293"/>
      <c r="L10" s="293"/>
      <c r="M10" s="293"/>
      <c r="N10" s="293"/>
      <c r="O10" s="292">
        <f t="shared" si="1"/>
        <v>105</v>
      </c>
      <c r="P10" s="293">
        <v>105</v>
      </c>
      <c r="Q10" s="292">
        <f t="shared" si="2"/>
        <v>0</v>
      </c>
      <c r="R10" s="292">
        <f t="shared" si="3"/>
        <v>105</v>
      </c>
      <c r="S10" s="293"/>
      <c r="T10" s="293"/>
      <c r="U10" s="293"/>
      <c r="V10" s="293"/>
      <c r="W10" s="293"/>
      <c r="X10" s="293"/>
      <c r="Y10" s="293"/>
      <c r="Z10" s="292">
        <f t="shared" si="4"/>
        <v>105</v>
      </c>
      <c r="AA10" s="293"/>
      <c r="AB10" s="292">
        <f t="shared" si="5"/>
        <v>105</v>
      </c>
      <c r="AC10" s="292">
        <f t="shared" si="6"/>
        <v>105</v>
      </c>
      <c r="AD10" s="293"/>
      <c r="AE10" s="293"/>
      <c r="AF10" s="293"/>
      <c r="AG10" s="293"/>
      <c r="AH10" s="293"/>
      <c r="AI10" s="293"/>
      <c r="AJ10" s="293"/>
      <c r="AK10" s="292">
        <f t="shared" si="7"/>
        <v>105</v>
      </c>
      <c r="AL10" s="293"/>
      <c r="AM10" s="292">
        <f t="shared" si="8"/>
        <v>210</v>
      </c>
      <c r="AN10" s="292">
        <f t="shared" si="9"/>
        <v>105</v>
      </c>
      <c r="AO10" s="293"/>
      <c r="AP10" s="293"/>
      <c r="AQ10" s="293"/>
      <c r="AR10" s="293"/>
      <c r="AS10" s="293"/>
      <c r="AT10" s="293"/>
      <c r="AU10" s="293"/>
      <c r="AV10" s="292">
        <f t="shared" si="10"/>
        <v>105</v>
      </c>
      <c r="AW10" s="293">
        <v>315</v>
      </c>
      <c r="AX10" s="292">
        <f t="shared" si="11"/>
        <v>0</v>
      </c>
    </row>
    <row r="11" spans="1:53" ht="12" customHeight="1">
      <c r="A11" s="288">
        <v>9</v>
      </c>
      <c r="B11" s="294" t="s">
        <v>1594</v>
      </c>
      <c r="C11" s="290" t="s">
        <v>10</v>
      </c>
      <c r="D11" s="290" t="s">
        <v>20</v>
      </c>
      <c r="E11" s="295">
        <v>315</v>
      </c>
      <c r="F11" s="292"/>
      <c r="G11" s="292">
        <f t="shared" si="0"/>
        <v>945</v>
      </c>
      <c r="H11" s="293"/>
      <c r="I11" s="293"/>
      <c r="J11" s="293">
        <v>2480</v>
      </c>
      <c r="K11" s="293"/>
      <c r="L11" s="293">
        <v>100</v>
      </c>
      <c r="M11" s="293"/>
      <c r="N11" s="293"/>
      <c r="O11" s="292">
        <f t="shared" si="1"/>
        <v>3525</v>
      </c>
      <c r="P11" s="293">
        <v>3525</v>
      </c>
      <c r="Q11" s="292">
        <f t="shared" si="2"/>
        <v>0</v>
      </c>
      <c r="R11" s="292">
        <f t="shared" si="3"/>
        <v>945</v>
      </c>
      <c r="S11" s="293"/>
      <c r="T11" s="293"/>
      <c r="U11" s="293"/>
      <c r="V11" s="293"/>
      <c r="W11" s="293"/>
      <c r="X11" s="293"/>
      <c r="Y11" s="293"/>
      <c r="Z11" s="292">
        <f t="shared" si="4"/>
        <v>945</v>
      </c>
      <c r="AA11" s="293">
        <v>945</v>
      </c>
      <c r="AB11" s="292">
        <f t="shared" si="5"/>
        <v>0</v>
      </c>
      <c r="AC11" s="292">
        <f t="shared" si="6"/>
        <v>945</v>
      </c>
      <c r="AD11" s="293"/>
      <c r="AE11" s="293"/>
      <c r="AF11" s="293"/>
      <c r="AG11" s="293"/>
      <c r="AH11" s="293"/>
      <c r="AI11" s="293"/>
      <c r="AJ11" s="293"/>
      <c r="AK11" s="292">
        <f t="shared" si="7"/>
        <v>945</v>
      </c>
      <c r="AL11" s="293">
        <v>945</v>
      </c>
      <c r="AM11" s="292">
        <f t="shared" si="8"/>
        <v>0</v>
      </c>
      <c r="AN11" s="292">
        <f t="shared" si="9"/>
        <v>945</v>
      </c>
      <c r="AO11" s="293">
        <v>50</v>
      </c>
      <c r="AP11" s="293"/>
      <c r="AQ11" s="293"/>
      <c r="AR11" s="293"/>
      <c r="AS11" s="293"/>
      <c r="AT11" s="293"/>
      <c r="AU11" s="293"/>
      <c r="AV11" s="292">
        <f t="shared" si="10"/>
        <v>995</v>
      </c>
      <c r="AW11" s="293">
        <v>945</v>
      </c>
      <c r="AX11" s="292">
        <f t="shared" si="11"/>
        <v>50</v>
      </c>
    </row>
    <row r="12" spans="1:53" ht="12" customHeight="1">
      <c r="A12" s="288">
        <v>10</v>
      </c>
      <c r="B12" s="289" t="s">
        <v>1124</v>
      </c>
      <c r="C12" s="290" t="s">
        <v>23</v>
      </c>
      <c r="D12" s="290" t="s">
        <v>25</v>
      </c>
      <c r="E12" s="291">
        <v>75</v>
      </c>
      <c r="F12" s="292"/>
      <c r="G12" s="292">
        <f t="shared" si="0"/>
        <v>225</v>
      </c>
      <c r="H12" s="293"/>
      <c r="I12" s="293"/>
      <c r="J12" s="293"/>
      <c r="K12" s="293"/>
      <c r="L12" s="293"/>
      <c r="M12" s="293"/>
      <c r="N12" s="293"/>
      <c r="O12" s="292">
        <f t="shared" si="1"/>
        <v>225</v>
      </c>
      <c r="P12" s="293"/>
      <c r="Q12" s="292">
        <f t="shared" si="2"/>
        <v>225</v>
      </c>
      <c r="R12" s="292">
        <f t="shared" si="3"/>
        <v>225</v>
      </c>
      <c r="S12" s="293"/>
      <c r="T12" s="293"/>
      <c r="U12" s="293"/>
      <c r="V12" s="293"/>
      <c r="W12" s="293"/>
      <c r="X12" s="293"/>
      <c r="Y12" s="293"/>
      <c r="Z12" s="292">
        <f t="shared" si="4"/>
        <v>225</v>
      </c>
      <c r="AA12" s="293"/>
      <c r="AB12" s="292">
        <f t="shared" si="5"/>
        <v>450</v>
      </c>
      <c r="AC12" s="292">
        <f t="shared" si="6"/>
        <v>225</v>
      </c>
      <c r="AD12" s="293"/>
      <c r="AE12" s="293"/>
      <c r="AF12" s="293"/>
      <c r="AG12" s="293"/>
      <c r="AH12" s="293"/>
      <c r="AI12" s="293"/>
      <c r="AJ12" s="293"/>
      <c r="AK12" s="292">
        <f t="shared" si="7"/>
        <v>225</v>
      </c>
      <c r="AL12" s="293">
        <v>900</v>
      </c>
      <c r="AM12" s="292">
        <f t="shared" si="8"/>
        <v>-225</v>
      </c>
      <c r="AN12" s="292">
        <f t="shared" si="9"/>
        <v>225</v>
      </c>
      <c r="AO12" s="293"/>
      <c r="AP12" s="293"/>
      <c r="AQ12" s="293"/>
      <c r="AR12" s="293"/>
      <c r="AS12" s="293"/>
      <c r="AT12" s="293"/>
      <c r="AU12" s="293"/>
      <c r="AV12" s="292">
        <f t="shared" si="10"/>
        <v>225</v>
      </c>
      <c r="AW12" s="293"/>
      <c r="AX12" s="292">
        <f t="shared" si="11"/>
        <v>0</v>
      </c>
    </row>
    <row r="13" spans="1:53" ht="12" customHeight="1">
      <c r="A13" s="288">
        <v>11</v>
      </c>
      <c r="B13" s="289" t="s">
        <v>26</v>
      </c>
      <c r="C13" s="290" t="s">
        <v>23</v>
      </c>
      <c r="D13" s="290" t="s">
        <v>28</v>
      </c>
      <c r="E13" s="291">
        <v>100</v>
      </c>
      <c r="F13" s="292"/>
      <c r="G13" s="292">
        <f t="shared" si="0"/>
        <v>300</v>
      </c>
      <c r="H13" s="293"/>
      <c r="I13" s="293"/>
      <c r="J13" s="293"/>
      <c r="K13" s="293"/>
      <c r="L13" s="293"/>
      <c r="M13" s="293"/>
      <c r="N13" s="293"/>
      <c r="O13" s="292">
        <f t="shared" si="1"/>
        <v>300</v>
      </c>
      <c r="P13" s="293"/>
      <c r="Q13" s="292">
        <f t="shared" si="2"/>
        <v>300</v>
      </c>
      <c r="R13" s="292">
        <f t="shared" si="3"/>
        <v>300</v>
      </c>
      <c r="S13" s="293"/>
      <c r="T13" s="293"/>
      <c r="U13" s="293"/>
      <c r="V13" s="293"/>
      <c r="W13" s="293"/>
      <c r="X13" s="293"/>
      <c r="Y13" s="293"/>
      <c r="Z13" s="292">
        <f t="shared" si="4"/>
        <v>300</v>
      </c>
      <c r="AA13" s="293">
        <v>1200</v>
      </c>
      <c r="AB13" s="292">
        <f t="shared" si="5"/>
        <v>-600</v>
      </c>
      <c r="AC13" s="292">
        <f t="shared" si="6"/>
        <v>300</v>
      </c>
      <c r="AD13" s="293"/>
      <c r="AE13" s="293"/>
      <c r="AF13" s="293"/>
      <c r="AG13" s="293"/>
      <c r="AH13" s="293"/>
      <c r="AI13" s="293"/>
      <c r="AJ13" s="293"/>
      <c r="AK13" s="292">
        <f t="shared" si="7"/>
        <v>300</v>
      </c>
      <c r="AL13" s="293"/>
      <c r="AM13" s="292">
        <f t="shared" si="8"/>
        <v>-300</v>
      </c>
      <c r="AN13" s="292">
        <f t="shared" si="9"/>
        <v>300</v>
      </c>
      <c r="AO13" s="293"/>
      <c r="AP13" s="293">
        <v>100</v>
      </c>
      <c r="AQ13" s="293"/>
      <c r="AR13" s="293"/>
      <c r="AS13" s="293"/>
      <c r="AT13" s="293"/>
      <c r="AU13" s="293"/>
      <c r="AV13" s="292">
        <f t="shared" si="10"/>
        <v>400</v>
      </c>
      <c r="AW13" s="293">
        <v>100</v>
      </c>
      <c r="AX13" s="292">
        <f t="shared" si="11"/>
        <v>0</v>
      </c>
    </row>
    <row r="14" spans="1:53" ht="12" customHeight="1">
      <c r="A14" s="288">
        <v>12</v>
      </c>
      <c r="B14" s="289" t="s">
        <v>1602</v>
      </c>
      <c r="C14" s="290" t="s">
        <v>14</v>
      </c>
      <c r="D14" s="290"/>
      <c r="E14" s="291">
        <v>375</v>
      </c>
      <c r="F14" s="292"/>
      <c r="G14" s="292">
        <f t="shared" si="0"/>
        <v>1125</v>
      </c>
      <c r="H14" s="293"/>
      <c r="I14" s="293"/>
      <c r="J14" s="293"/>
      <c r="K14" s="293"/>
      <c r="L14" s="293"/>
      <c r="M14" s="293"/>
      <c r="N14" s="293"/>
      <c r="O14" s="292">
        <f t="shared" si="1"/>
        <v>1125</v>
      </c>
      <c r="P14" s="293">
        <v>4500</v>
      </c>
      <c r="Q14" s="292">
        <f t="shared" si="2"/>
        <v>-3375</v>
      </c>
      <c r="R14" s="292">
        <f t="shared" si="3"/>
        <v>1125</v>
      </c>
      <c r="S14" s="293"/>
      <c r="T14" s="293"/>
      <c r="U14" s="293"/>
      <c r="V14" s="293"/>
      <c r="W14" s="293"/>
      <c r="X14" s="293"/>
      <c r="Y14" s="293"/>
      <c r="Z14" s="292">
        <f t="shared" si="4"/>
        <v>1125</v>
      </c>
      <c r="AA14" s="293"/>
      <c r="AB14" s="292">
        <f t="shared" si="5"/>
        <v>-2250</v>
      </c>
      <c r="AC14" s="292">
        <f t="shared" si="6"/>
        <v>1125</v>
      </c>
      <c r="AD14" s="293"/>
      <c r="AE14" s="293"/>
      <c r="AF14" s="293"/>
      <c r="AG14" s="293"/>
      <c r="AH14" s="293"/>
      <c r="AI14" s="293"/>
      <c r="AJ14" s="293"/>
      <c r="AK14" s="292">
        <f t="shared" si="7"/>
        <v>1125</v>
      </c>
      <c r="AL14" s="293"/>
      <c r="AM14" s="292">
        <f t="shared" si="8"/>
        <v>-1125</v>
      </c>
      <c r="AN14" s="292">
        <f t="shared" si="9"/>
        <v>1125</v>
      </c>
      <c r="AO14" s="293"/>
      <c r="AP14" s="293"/>
      <c r="AQ14" s="293"/>
      <c r="AR14" s="293"/>
      <c r="AS14" s="293"/>
      <c r="AT14" s="293"/>
      <c r="AU14" s="293"/>
      <c r="AV14" s="292">
        <f t="shared" si="10"/>
        <v>1125</v>
      </c>
      <c r="AW14" s="293"/>
      <c r="AX14" s="292">
        <f t="shared" si="11"/>
        <v>0</v>
      </c>
    </row>
    <row r="15" spans="1:53" ht="12" customHeight="1">
      <c r="A15" s="288">
        <v>13</v>
      </c>
      <c r="B15" s="289" t="s">
        <v>31</v>
      </c>
      <c r="C15" s="290" t="s">
        <v>14</v>
      </c>
      <c r="D15" s="290" t="s">
        <v>33</v>
      </c>
      <c r="E15" s="291">
        <v>150</v>
      </c>
      <c r="F15" s="292"/>
      <c r="G15" s="292">
        <f t="shared" si="0"/>
        <v>450</v>
      </c>
      <c r="H15" s="293"/>
      <c r="I15" s="293"/>
      <c r="J15" s="293"/>
      <c r="K15" s="293"/>
      <c r="L15" s="293"/>
      <c r="M15" s="293"/>
      <c r="N15" s="293"/>
      <c r="O15" s="292">
        <f t="shared" si="1"/>
        <v>450</v>
      </c>
      <c r="P15" s="293">
        <v>450</v>
      </c>
      <c r="Q15" s="292">
        <f t="shared" si="2"/>
        <v>0</v>
      </c>
      <c r="R15" s="292">
        <f t="shared" si="3"/>
        <v>450</v>
      </c>
      <c r="S15" s="293"/>
      <c r="T15" s="293"/>
      <c r="U15" s="293"/>
      <c r="V15" s="293"/>
      <c r="W15" s="293"/>
      <c r="X15" s="293"/>
      <c r="Y15" s="293"/>
      <c r="Z15" s="292">
        <f t="shared" si="4"/>
        <v>450</v>
      </c>
      <c r="AA15" s="293">
        <v>450</v>
      </c>
      <c r="AB15" s="292">
        <f t="shared" si="5"/>
        <v>0</v>
      </c>
      <c r="AC15" s="292">
        <f t="shared" si="6"/>
        <v>450</v>
      </c>
      <c r="AD15" s="293"/>
      <c r="AE15" s="293"/>
      <c r="AF15" s="293"/>
      <c r="AG15" s="293"/>
      <c r="AH15" s="293"/>
      <c r="AI15" s="293"/>
      <c r="AJ15" s="293"/>
      <c r="AK15" s="292">
        <f t="shared" si="7"/>
        <v>450</v>
      </c>
      <c r="AL15" s="293">
        <v>450</v>
      </c>
      <c r="AM15" s="292">
        <f t="shared" si="8"/>
        <v>0</v>
      </c>
      <c r="AN15" s="292">
        <f t="shared" si="9"/>
        <v>450</v>
      </c>
      <c r="AO15" s="293"/>
      <c r="AP15" s="293"/>
      <c r="AQ15" s="293"/>
      <c r="AR15" s="293"/>
      <c r="AS15" s="293"/>
      <c r="AT15" s="293"/>
      <c r="AU15" s="293"/>
      <c r="AV15" s="292">
        <f t="shared" si="10"/>
        <v>450</v>
      </c>
      <c r="AW15" s="293">
        <v>450</v>
      </c>
      <c r="AX15" s="292">
        <f t="shared" si="11"/>
        <v>0</v>
      </c>
    </row>
    <row r="16" spans="1:53" ht="12" customHeight="1">
      <c r="A16" s="288">
        <v>14</v>
      </c>
      <c r="B16" s="289" t="s">
        <v>1618</v>
      </c>
      <c r="C16" s="290" t="s">
        <v>14</v>
      </c>
      <c r="D16" s="290"/>
      <c r="E16" s="291">
        <v>200</v>
      </c>
      <c r="F16" s="292">
        <v>50</v>
      </c>
      <c r="G16" s="292">
        <f t="shared" si="0"/>
        <v>600</v>
      </c>
      <c r="H16" s="293"/>
      <c r="I16" s="293"/>
      <c r="J16" s="293"/>
      <c r="K16" s="293"/>
      <c r="L16" s="293"/>
      <c r="M16" s="293"/>
      <c r="N16" s="293"/>
      <c r="O16" s="292">
        <f t="shared" si="1"/>
        <v>600</v>
      </c>
      <c r="P16" s="293"/>
      <c r="Q16" s="292">
        <f t="shared" si="2"/>
        <v>650</v>
      </c>
      <c r="R16" s="292">
        <f t="shared" si="3"/>
        <v>600</v>
      </c>
      <c r="S16" s="293"/>
      <c r="T16" s="293"/>
      <c r="U16" s="293"/>
      <c r="V16" s="293"/>
      <c r="W16" s="293"/>
      <c r="X16" s="293"/>
      <c r="Y16" s="293"/>
      <c r="Z16" s="292">
        <f t="shared" si="4"/>
        <v>600</v>
      </c>
      <c r="AA16" s="293"/>
      <c r="AB16" s="292">
        <f t="shared" si="5"/>
        <v>1250</v>
      </c>
      <c r="AC16" s="292">
        <f t="shared" si="6"/>
        <v>600</v>
      </c>
      <c r="AD16" s="293"/>
      <c r="AE16" s="293"/>
      <c r="AF16" s="293"/>
      <c r="AG16" s="293"/>
      <c r="AH16" s="293"/>
      <c r="AI16" s="293"/>
      <c r="AJ16" s="293"/>
      <c r="AK16" s="292">
        <f t="shared" si="7"/>
        <v>600</v>
      </c>
      <c r="AL16" s="293">
        <v>3650</v>
      </c>
      <c r="AM16" s="292">
        <f t="shared" si="8"/>
        <v>-1800</v>
      </c>
      <c r="AN16" s="292">
        <f t="shared" si="9"/>
        <v>600</v>
      </c>
      <c r="AO16" s="293"/>
      <c r="AP16" s="293"/>
      <c r="AQ16" s="293"/>
      <c r="AR16" s="293"/>
      <c r="AS16" s="293"/>
      <c r="AT16" s="293"/>
      <c r="AU16" s="293"/>
      <c r="AV16" s="292">
        <f t="shared" si="10"/>
        <v>600</v>
      </c>
      <c r="AW16" s="293"/>
      <c r="AX16" s="292">
        <f t="shared" si="11"/>
        <v>-1200</v>
      </c>
    </row>
    <row r="17" spans="1:50" ht="12" customHeight="1">
      <c r="A17" s="288">
        <v>15</v>
      </c>
      <c r="B17" s="294" t="s">
        <v>36</v>
      </c>
      <c r="C17" s="290" t="s">
        <v>10</v>
      </c>
      <c r="D17" s="290" t="s">
        <v>38</v>
      </c>
      <c r="E17" s="295">
        <v>95</v>
      </c>
      <c r="F17" s="292"/>
      <c r="G17" s="292">
        <f t="shared" si="0"/>
        <v>285</v>
      </c>
      <c r="H17" s="293"/>
      <c r="I17" s="293"/>
      <c r="J17" s="293"/>
      <c r="K17" s="293"/>
      <c r="L17" s="293"/>
      <c r="M17" s="293"/>
      <c r="N17" s="293"/>
      <c r="O17" s="292">
        <f t="shared" si="1"/>
        <v>285</v>
      </c>
      <c r="P17" s="293">
        <v>285</v>
      </c>
      <c r="Q17" s="292">
        <f t="shared" si="2"/>
        <v>0</v>
      </c>
      <c r="R17" s="292">
        <f t="shared" si="3"/>
        <v>285</v>
      </c>
      <c r="S17" s="293"/>
      <c r="T17" s="293"/>
      <c r="U17" s="293"/>
      <c r="V17" s="293"/>
      <c r="W17" s="293"/>
      <c r="X17" s="293"/>
      <c r="Y17" s="293"/>
      <c r="Z17" s="292">
        <f t="shared" si="4"/>
        <v>285</v>
      </c>
      <c r="AA17" s="293">
        <v>285</v>
      </c>
      <c r="AB17" s="292">
        <f t="shared" si="5"/>
        <v>0</v>
      </c>
      <c r="AC17" s="292">
        <f t="shared" si="6"/>
        <v>285</v>
      </c>
      <c r="AD17" s="293"/>
      <c r="AE17" s="293"/>
      <c r="AF17" s="293"/>
      <c r="AG17" s="293"/>
      <c r="AH17" s="293"/>
      <c r="AI17" s="293"/>
      <c r="AJ17" s="293"/>
      <c r="AK17" s="292">
        <f t="shared" si="7"/>
        <v>285</v>
      </c>
      <c r="AL17" s="293">
        <v>285</v>
      </c>
      <c r="AM17" s="292">
        <f t="shared" si="8"/>
        <v>0</v>
      </c>
      <c r="AN17" s="292">
        <f t="shared" si="9"/>
        <v>285</v>
      </c>
      <c r="AO17" s="293"/>
      <c r="AP17" s="293">
        <v>100</v>
      </c>
      <c r="AQ17" s="293"/>
      <c r="AR17" s="293"/>
      <c r="AS17" s="293"/>
      <c r="AT17" s="293"/>
      <c r="AU17" s="293"/>
      <c r="AV17" s="292">
        <f t="shared" si="10"/>
        <v>385</v>
      </c>
      <c r="AW17" s="293"/>
      <c r="AX17" s="292">
        <f t="shared" si="11"/>
        <v>385</v>
      </c>
    </row>
    <row r="18" spans="1:50" ht="12" customHeight="1">
      <c r="A18" s="288">
        <v>16</v>
      </c>
      <c r="B18" s="289" t="s">
        <v>39</v>
      </c>
      <c r="C18" s="290" t="s">
        <v>14</v>
      </c>
      <c r="D18" s="290" t="s">
        <v>41</v>
      </c>
      <c r="E18" s="291">
        <v>240</v>
      </c>
      <c r="F18" s="292"/>
      <c r="G18" s="292">
        <f t="shared" si="0"/>
        <v>720</v>
      </c>
      <c r="H18" s="293"/>
      <c r="I18" s="293"/>
      <c r="J18" s="293"/>
      <c r="K18" s="293"/>
      <c r="L18" s="293"/>
      <c r="M18" s="293"/>
      <c r="N18" s="293"/>
      <c r="O18" s="292">
        <f t="shared" si="1"/>
        <v>720</v>
      </c>
      <c r="P18" s="293">
        <v>1440</v>
      </c>
      <c r="Q18" s="292">
        <f t="shared" si="2"/>
        <v>-720</v>
      </c>
      <c r="R18" s="292">
        <f t="shared" si="3"/>
        <v>720</v>
      </c>
      <c r="S18" s="293"/>
      <c r="T18" s="293"/>
      <c r="U18" s="293"/>
      <c r="V18" s="293"/>
      <c r="W18" s="293">
        <v>100</v>
      </c>
      <c r="X18" s="293"/>
      <c r="Y18" s="293"/>
      <c r="Z18" s="292">
        <f t="shared" si="4"/>
        <v>820</v>
      </c>
      <c r="AA18" s="293"/>
      <c r="AB18" s="292">
        <f t="shared" si="5"/>
        <v>100</v>
      </c>
      <c r="AC18" s="292">
        <f t="shared" si="6"/>
        <v>720</v>
      </c>
      <c r="AD18" s="293"/>
      <c r="AE18" s="293"/>
      <c r="AF18" s="293"/>
      <c r="AG18" s="293"/>
      <c r="AH18" s="293"/>
      <c r="AI18" s="293"/>
      <c r="AJ18" s="293"/>
      <c r="AK18" s="292">
        <f t="shared" si="7"/>
        <v>720</v>
      </c>
      <c r="AL18" s="293">
        <v>1540</v>
      </c>
      <c r="AM18" s="292">
        <f t="shared" si="8"/>
        <v>-720</v>
      </c>
      <c r="AN18" s="292">
        <f t="shared" si="9"/>
        <v>720</v>
      </c>
      <c r="AO18" s="293"/>
      <c r="AP18" s="293"/>
      <c r="AQ18" s="293"/>
      <c r="AR18" s="293"/>
      <c r="AS18" s="293"/>
      <c r="AT18" s="293"/>
      <c r="AU18" s="293"/>
      <c r="AV18" s="292">
        <f t="shared" si="10"/>
        <v>720</v>
      </c>
      <c r="AW18" s="293"/>
      <c r="AX18" s="292">
        <f t="shared" si="11"/>
        <v>0</v>
      </c>
    </row>
    <row r="19" spans="1:50" ht="12" customHeight="1">
      <c r="A19" s="288">
        <v>17</v>
      </c>
      <c r="B19" s="294" t="s">
        <v>42</v>
      </c>
      <c r="C19" s="290" t="s">
        <v>10</v>
      </c>
      <c r="D19" s="290" t="s">
        <v>44</v>
      </c>
      <c r="E19" s="295">
        <v>200</v>
      </c>
      <c r="F19" s="292"/>
      <c r="G19" s="292">
        <f t="shared" si="0"/>
        <v>600</v>
      </c>
      <c r="H19" s="293"/>
      <c r="I19" s="293"/>
      <c r="J19" s="293"/>
      <c r="K19" s="293"/>
      <c r="L19" s="293"/>
      <c r="M19" s="293"/>
      <c r="N19" s="293"/>
      <c r="O19" s="292">
        <f t="shared" si="1"/>
        <v>600</v>
      </c>
      <c r="P19" s="293"/>
      <c r="Q19" s="292">
        <f t="shared" si="2"/>
        <v>600</v>
      </c>
      <c r="R19" s="292">
        <f t="shared" si="3"/>
        <v>600</v>
      </c>
      <c r="S19" s="293"/>
      <c r="T19" s="293"/>
      <c r="U19" s="293"/>
      <c r="V19" s="293"/>
      <c r="W19" s="293"/>
      <c r="X19" s="293"/>
      <c r="Y19" s="293"/>
      <c r="Z19" s="292">
        <f t="shared" si="4"/>
        <v>600</v>
      </c>
      <c r="AA19" s="293"/>
      <c r="AB19" s="292">
        <f t="shared" si="5"/>
        <v>1200</v>
      </c>
      <c r="AC19" s="292">
        <f t="shared" si="6"/>
        <v>600</v>
      </c>
      <c r="AD19" s="293"/>
      <c r="AE19" s="293"/>
      <c r="AF19" s="293"/>
      <c r="AG19" s="293"/>
      <c r="AH19" s="293"/>
      <c r="AI19" s="293"/>
      <c r="AJ19" s="293"/>
      <c r="AK19" s="292">
        <f t="shared" si="7"/>
        <v>600</v>
      </c>
      <c r="AL19" s="293"/>
      <c r="AM19" s="292">
        <f t="shared" si="8"/>
        <v>1800</v>
      </c>
      <c r="AN19" s="292">
        <f t="shared" si="9"/>
        <v>600</v>
      </c>
      <c r="AO19" s="293"/>
      <c r="AP19" s="293"/>
      <c r="AQ19" s="293"/>
      <c r="AR19" s="293"/>
      <c r="AS19" s="293"/>
      <c r="AT19" s="293"/>
      <c r="AU19" s="293"/>
      <c r="AV19" s="292">
        <f t="shared" si="10"/>
        <v>600</v>
      </c>
      <c r="AW19" s="293">
        <v>2400</v>
      </c>
      <c r="AX19" s="292">
        <f t="shared" si="11"/>
        <v>0</v>
      </c>
    </row>
    <row r="20" spans="1:50" ht="12" customHeight="1">
      <c r="A20" s="288">
        <v>18</v>
      </c>
      <c r="B20" s="294" t="s">
        <v>986</v>
      </c>
      <c r="C20" s="290" t="s">
        <v>10</v>
      </c>
      <c r="D20" s="290" t="s">
        <v>49</v>
      </c>
      <c r="E20" s="295">
        <v>85</v>
      </c>
      <c r="F20" s="292"/>
      <c r="G20" s="292">
        <f t="shared" si="0"/>
        <v>255</v>
      </c>
      <c r="H20" s="293"/>
      <c r="I20" s="293"/>
      <c r="J20" s="293"/>
      <c r="K20" s="293"/>
      <c r="L20" s="293"/>
      <c r="M20" s="293"/>
      <c r="N20" s="293"/>
      <c r="O20" s="292">
        <f t="shared" si="1"/>
        <v>255</v>
      </c>
      <c r="P20" s="293"/>
      <c r="Q20" s="292">
        <f t="shared" si="2"/>
        <v>255</v>
      </c>
      <c r="R20" s="292">
        <f t="shared" si="3"/>
        <v>255</v>
      </c>
      <c r="S20" s="293"/>
      <c r="T20" s="293"/>
      <c r="U20" s="293"/>
      <c r="V20" s="293"/>
      <c r="W20" s="293"/>
      <c r="X20" s="293"/>
      <c r="Y20" s="293"/>
      <c r="Z20" s="292">
        <f t="shared" si="4"/>
        <v>255</v>
      </c>
      <c r="AA20" s="293">
        <v>1020</v>
      </c>
      <c r="AB20" s="292">
        <f t="shared" si="5"/>
        <v>-510</v>
      </c>
      <c r="AC20" s="292">
        <f t="shared" si="6"/>
        <v>255</v>
      </c>
      <c r="AD20" s="293"/>
      <c r="AE20" s="293"/>
      <c r="AF20" s="293"/>
      <c r="AG20" s="293"/>
      <c r="AH20" s="293"/>
      <c r="AI20" s="293"/>
      <c r="AJ20" s="293"/>
      <c r="AK20" s="292">
        <f t="shared" si="7"/>
        <v>255</v>
      </c>
      <c r="AL20" s="293"/>
      <c r="AM20" s="292">
        <f t="shared" si="8"/>
        <v>-255</v>
      </c>
      <c r="AN20" s="292">
        <f t="shared" si="9"/>
        <v>255</v>
      </c>
      <c r="AO20" s="293"/>
      <c r="AP20" s="293"/>
      <c r="AQ20" s="293"/>
      <c r="AR20" s="293"/>
      <c r="AS20" s="293"/>
      <c r="AT20" s="293"/>
      <c r="AU20" s="293"/>
      <c r="AV20" s="292">
        <f t="shared" si="10"/>
        <v>255</v>
      </c>
      <c r="AW20" s="293"/>
      <c r="AX20" s="292">
        <f t="shared" si="11"/>
        <v>0</v>
      </c>
    </row>
    <row r="21" spans="1:50" ht="12" customHeight="1">
      <c r="A21" s="288">
        <v>19</v>
      </c>
      <c r="B21" s="296" t="s">
        <v>45</v>
      </c>
      <c r="C21" s="297" t="s">
        <v>30</v>
      </c>
      <c r="D21" s="297" t="s">
        <v>12</v>
      </c>
      <c r="E21" s="298">
        <v>110</v>
      </c>
      <c r="F21" s="299">
        <v>2310</v>
      </c>
      <c r="G21" s="299"/>
      <c r="H21" s="300"/>
      <c r="I21" s="300"/>
      <c r="J21" s="300"/>
      <c r="K21" s="300"/>
      <c r="L21" s="300"/>
      <c r="M21" s="300"/>
      <c r="N21" s="300"/>
      <c r="O21" s="299"/>
      <c r="P21" s="300"/>
      <c r="Q21" s="299">
        <f t="shared" si="2"/>
        <v>2310</v>
      </c>
      <c r="R21" s="299"/>
      <c r="S21" s="300"/>
      <c r="T21" s="300"/>
      <c r="U21" s="300"/>
      <c r="V21" s="300"/>
      <c r="W21" s="300"/>
      <c r="X21" s="300"/>
      <c r="Y21" s="300"/>
      <c r="Z21" s="299"/>
      <c r="AA21" s="300"/>
      <c r="AB21" s="299">
        <f t="shared" si="5"/>
        <v>2310</v>
      </c>
      <c r="AC21" s="299"/>
      <c r="AD21" s="300"/>
      <c r="AE21" s="300"/>
      <c r="AF21" s="300"/>
      <c r="AG21" s="300"/>
      <c r="AH21" s="300"/>
      <c r="AI21" s="300"/>
      <c r="AJ21" s="300"/>
      <c r="AK21" s="299"/>
      <c r="AL21" s="300"/>
      <c r="AM21" s="299">
        <f t="shared" si="8"/>
        <v>2310</v>
      </c>
      <c r="AN21" s="299"/>
      <c r="AO21" s="300"/>
      <c r="AP21" s="300"/>
      <c r="AQ21" s="300"/>
      <c r="AR21" s="300"/>
      <c r="AS21" s="300"/>
      <c r="AT21" s="300"/>
      <c r="AU21" s="300"/>
      <c r="AV21" s="299"/>
      <c r="AW21" s="300"/>
      <c r="AX21" s="299">
        <f t="shared" si="11"/>
        <v>2310</v>
      </c>
    </row>
    <row r="22" spans="1:50" ht="12" customHeight="1">
      <c r="A22" s="288">
        <v>20</v>
      </c>
      <c r="B22" s="296" t="s">
        <v>1020</v>
      </c>
      <c r="C22" s="297" t="s">
        <v>1709</v>
      </c>
      <c r="D22" s="297"/>
      <c r="E22" s="298"/>
      <c r="F22" s="299"/>
      <c r="G22" s="299"/>
      <c r="H22" s="300"/>
      <c r="I22" s="300"/>
      <c r="J22" s="300"/>
      <c r="K22" s="300"/>
      <c r="L22" s="300"/>
      <c r="M22" s="300"/>
      <c r="N22" s="300"/>
      <c r="O22" s="299"/>
      <c r="P22" s="300"/>
      <c r="Q22" s="299"/>
      <c r="R22" s="299"/>
      <c r="S22" s="300"/>
      <c r="T22" s="300"/>
      <c r="U22" s="300"/>
      <c r="V22" s="300"/>
      <c r="W22" s="300"/>
      <c r="X22" s="300"/>
      <c r="Y22" s="300"/>
      <c r="Z22" s="299"/>
      <c r="AA22" s="300"/>
      <c r="AB22" s="299"/>
      <c r="AC22" s="299"/>
      <c r="AD22" s="300"/>
      <c r="AE22" s="300"/>
      <c r="AF22" s="300"/>
      <c r="AG22" s="300"/>
      <c r="AH22" s="300"/>
      <c r="AI22" s="300"/>
      <c r="AJ22" s="300"/>
      <c r="AK22" s="299"/>
      <c r="AL22" s="300"/>
      <c r="AM22" s="299"/>
      <c r="AN22" s="299"/>
      <c r="AO22" s="300"/>
      <c r="AP22" s="300"/>
      <c r="AQ22" s="300"/>
      <c r="AR22" s="300"/>
      <c r="AS22" s="300"/>
      <c r="AT22" s="300"/>
      <c r="AU22" s="300"/>
      <c r="AV22" s="299"/>
      <c r="AW22" s="300"/>
      <c r="AX22" s="299"/>
    </row>
    <row r="23" spans="1:50" ht="12" customHeight="1">
      <c r="A23" s="288">
        <v>21</v>
      </c>
      <c r="B23" s="289" t="s">
        <v>52</v>
      </c>
      <c r="C23" s="290" t="s">
        <v>14</v>
      </c>
      <c r="D23" s="290" t="s">
        <v>829</v>
      </c>
      <c r="E23" s="291">
        <v>95</v>
      </c>
      <c r="F23" s="292">
        <v>100</v>
      </c>
      <c r="G23" s="292">
        <f t="shared" ref="G23:G58" si="13">E23*3</f>
        <v>285</v>
      </c>
      <c r="H23" s="293"/>
      <c r="I23" s="293"/>
      <c r="J23" s="293"/>
      <c r="K23" s="293"/>
      <c r="L23" s="293"/>
      <c r="M23" s="293"/>
      <c r="N23" s="293"/>
      <c r="O23" s="292">
        <f t="shared" ref="O23:O58" si="14">SUM(G23:N23)</f>
        <v>285</v>
      </c>
      <c r="P23" s="293"/>
      <c r="Q23" s="292">
        <f t="shared" ref="Q23:Q55" si="15">F23+O23-P23</f>
        <v>385</v>
      </c>
      <c r="R23" s="292">
        <f t="shared" ref="R23:R58" si="16">E23*3</f>
        <v>285</v>
      </c>
      <c r="S23" s="293"/>
      <c r="T23" s="293"/>
      <c r="U23" s="293"/>
      <c r="V23" s="293"/>
      <c r="W23" s="293"/>
      <c r="X23" s="293"/>
      <c r="Y23" s="293"/>
      <c r="Z23" s="292">
        <f t="shared" ref="Z23:Z58" si="17">SUM(R23:Y23)</f>
        <v>285</v>
      </c>
      <c r="AA23" s="293"/>
      <c r="AB23" s="292">
        <f t="shared" ref="AB23:AB55" si="18">Q23+Z23-AA23</f>
        <v>670</v>
      </c>
      <c r="AC23" s="292">
        <f t="shared" ref="AC23:AC58" si="19">$E23*3</f>
        <v>285</v>
      </c>
      <c r="AD23" s="293"/>
      <c r="AE23" s="293"/>
      <c r="AF23" s="293"/>
      <c r="AG23" s="293"/>
      <c r="AH23" s="293"/>
      <c r="AI23" s="293"/>
      <c r="AJ23" s="293"/>
      <c r="AK23" s="292">
        <f t="shared" ref="AK23:AK58" si="20">SUM(AC23:AJ23)</f>
        <v>285</v>
      </c>
      <c r="AL23" s="293"/>
      <c r="AM23" s="292">
        <f t="shared" ref="AM23:AM55" si="21">AB23+AK23-AL23</f>
        <v>955</v>
      </c>
      <c r="AN23" s="292">
        <f t="shared" ref="AN23:AN58" si="22">$E23*3</f>
        <v>285</v>
      </c>
      <c r="AO23" s="293"/>
      <c r="AP23" s="293"/>
      <c r="AQ23" s="293"/>
      <c r="AR23" s="293"/>
      <c r="AS23" s="293"/>
      <c r="AT23" s="293"/>
      <c r="AU23" s="293"/>
      <c r="AV23" s="292">
        <f t="shared" ref="AV23:AV58" si="23">SUM(AN23:AU23)</f>
        <v>285</v>
      </c>
      <c r="AW23" s="293"/>
      <c r="AX23" s="292">
        <f t="shared" ref="AX23:AX55" si="24">AM23+AV23-AW23</f>
        <v>1240</v>
      </c>
    </row>
    <row r="24" spans="1:50" ht="12" customHeight="1">
      <c r="A24" s="288">
        <v>22</v>
      </c>
      <c r="B24" s="289" t="s">
        <v>55</v>
      </c>
      <c r="C24" s="290" t="s">
        <v>23</v>
      </c>
      <c r="D24" s="290" t="s">
        <v>57</v>
      </c>
      <c r="E24" s="291">
        <v>80</v>
      </c>
      <c r="F24" s="292"/>
      <c r="G24" s="292">
        <f t="shared" si="13"/>
        <v>240</v>
      </c>
      <c r="H24" s="293"/>
      <c r="I24" s="293">
        <v>100</v>
      </c>
      <c r="J24" s="293"/>
      <c r="K24" s="293"/>
      <c r="L24" s="293"/>
      <c r="M24" s="293"/>
      <c r="N24" s="293"/>
      <c r="O24" s="292">
        <f t="shared" si="14"/>
        <v>340</v>
      </c>
      <c r="P24" s="293">
        <v>340</v>
      </c>
      <c r="Q24" s="292">
        <f t="shared" si="15"/>
        <v>0</v>
      </c>
      <c r="R24" s="292">
        <f t="shared" si="16"/>
        <v>240</v>
      </c>
      <c r="S24" s="293"/>
      <c r="T24" s="293"/>
      <c r="U24" s="293"/>
      <c r="V24" s="293"/>
      <c r="W24" s="293"/>
      <c r="X24" s="293"/>
      <c r="Y24" s="293"/>
      <c r="Z24" s="292">
        <f t="shared" si="17"/>
        <v>240</v>
      </c>
      <c r="AA24" s="293">
        <v>720</v>
      </c>
      <c r="AB24" s="292">
        <f t="shared" si="18"/>
        <v>-480</v>
      </c>
      <c r="AC24" s="292">
        <f t="shared" si="19"/>
        <v>240</v>
      </c>
      <c r="AD24" s="293"/>
      <c r="AE24" s="293"/>
      <c r="AF24" s="293"/>
      <c r="AG24" s="293"/>
      <c r="AH24" s="293"/>
      <c r="AI24" s="293"/>
      <c r="AJ24" s="293"/>
      <c r="AK24" s="292">
        <f t="shared" si="20"/>
        <v>240</v>
      </c>
      <c r="AL24" s="293">
        <v>205</v>
      </c>
      <c r="AM24" s="292">
        <f t="shared" si="21"/>
        <v>-445</v>
      </c>
      <c r="AN24" s="292">
        <f t="shared" si="22"/>
        <v>240</v>
      </c>
      <c r="AO24" s="293"/>
      <c r="AP24" s="293">
        <v>200</v>
      </c>
      <c r="AQ24" s="293"/>
      <c r="AR24" s="293"/>
      <c r="AS24" s="293"/>
      <c r="AT24" s="293"/>
      <c r="AU24" s="293">
        <v>5</v>
      </c>
      <c r="AV24" s="292">
        <f t="shared" si="23"/>
        <v>445</v>
      </c>
      <c r="AW24" s="293"/>
      <c r="AX24" s="292">
        <f t="shared" si="24"/>
        <v>0</v>
      </c>
    </row>
    <row r="25" spans="1:50" ht="12" customHeight="1">
      <c r="A25" s="288">
        <v>23</v>
      </c>
      <c r="B25" s="289" t="s">
        <v>879</v>
      </c>
      <c r="C25" s="290" t="s">
        <v>23</v>
      </c>
      <c r="D25" s="290" t="s">
        <v>880</v>
      </c>
      <c r="E25" s="291">
        <v>50</v>
      </c>
      <c r="F25" s="292"/>
      <c r="G25" s="292">
        <f t="shared" si="13"/>
        <v>150</v>
      </c>
      <c r="H25" s="293"/>
      <c r="I25" s="293"/>
      <c r="J25" s="293"/>
      <c r="K25" s="293"/>
      <c r="L25" s="293"/>
      <c r="M25" s="293"/>
      <c r="N25" s="293"/>
      <c r="O25" s="292">
        <f t="shared" si="14"/>
        <v>150</v>
      </c>
      <c r="P25" s="293">
        <v>600</v>
      </c>
      <c r="Q25" s="292">
        <f t="shared" si="15"/>
        <v>-450</v>
      </c>
      <c r="R25" s="292">
        <f t="shared" si="16"/>
        <v>150</v>
      </c>
      <c r="S25" s="293"/>
      <c r="T25" s="293"/>
      <c r="U25" s="293"/>
      <c r="V25" s="293"/>
      <c r="W25" s="293"/>
      <c r="X25" s="293"/>
      <c r="Y25" s="293"/>
      <c r="Z25" s="292">
        <f t="shared" si="17"/>
        <v>150</v>
      </c>
      <c r="AA25" s="293"/>
      <c r="AB25" s="292">
        <f t="shared" si="18"/>
        <v>-300</v>
      </c>
      <c r="AC25" s="292">
        <f t="shared" si="19"/>
        <v>150</v>
      </c>
      <c r="AD25" s="293"/>
      <c r="AE25" s="293"/>
      <c r="AF25" s="293"/>
      <c r="AG25" s="293"/>
      <c r="AH25" s="293"/>
      <c r="AI25" s="293"/>
      <c r="AJ25" s="293"/>
      <c r="AK25" s="292">
        <f t="shared" si="20"/>
        <v>150</v>
      </c>
      <c r="AL25" s="293"/>
      <c r="AM25" s="292">
        <f t="shared" si="21"/>
        <v>-150</v>
      </c>
      <c r="AN25" s="292">
        <f t="shared" si="22"/>
        <v>150</v>
      </c>
      <c r="AO25" s="293"/>
      <c r="AP25" s="293"/>
      <c r="AQ25" s="293"/>
      <c r="AR25" s="293"/>
      <c r="AS25" s="293"/>
      <c r="AT25" s="293"/>
      <c r="AU25" s="293"/>
      <c r="AV25" s="292">
        <f t="shared" si="23"/>
        <v>150</v>
      </c>
      <c r="AW25" s="293"/>
      <c r="AX25" s="292">
        <f t="shared" si="24"/>
        <v>0</v>
      </c>
    </row>
    <row r="26" spans="1:50" ht="12" customHeight="1">
      <c r="A26" s="288">
        <v>24</v>
      </c>
      <c r="B26" s="289" t="s">
        <v>1334</v>
      </c>
      <c r="C26" s="290" t="s">
        <v>23</v>
      </c>
      <c r="D26" s="290"/>
      <c r="E26" s="291">
        <v>55</v>
      </c>
      <c r="F26" s="292">
        <v>660</v>
      </c>
      <c r="G26" s="292">
        <f t="shared" si="13"/>
        <v>165</v>
      </c>
      <c r="H26" s="293"/>
      <c r="I26" s="293">
        <v>100</v>
      </c>
      <c r="J26" s="293"/>
      <c r="K26" s="293"/>
      <c r="L26" s="293"/>
      <c r="M26" s="293"/>
      <c r="N26" s="293"/>
      <c r="O26" s="292">
        <f t="shared" si="14"/>
        <v>265</v>
      </c>
      <c r="P26" s="293">
        <v>660</v>
      </c>
      <c r="Q26" s="292">
        <f t="shared" si="15"/>
        <v>265</v>
      </c>
      <c r="R26" s="292">
        <f t="shared" si="16"/>
        <v>165</v>
      </c>
      <c r="S26" s="293"/>
      <c r="T26" s="293"/>
      <c r="U26" s="293"/>
      <c r="V26" s="293"/>
      <c r="W26" s="293"/>
      <c r="X26" s="293"/>
      <c r="Y26" s="293"/>
      <c r="Z26" s="292">
        <f t="shared" si="17"/>
        <v>165</v>
      </c>
      <c r="AA26" s="293"/>
      <c r="AB26" s="292">
        <f t="shared" si="18"/>
        <v>430</v>
      </c>
      <c r="AC26" s="292">
        <f t="shared" si="19"/>
        <v>165</v>
      </c>
      <c r="AD26" s="293"/>
      <c r="AE26" s="293"/>
      <c r="AF26" s="293"/>
      <c r="AG26" s="293"/>
      <c r="AH26" s="293"/>
      <c r="AI26" s="293"/>
      <c r="AJ26" s="293"/>
      <c r="AK26" s="292">
        <f t="shared" si="20"/>
        <v>165</v>
      </c>
      <c r="AL26" s="293"/>
      <c r="AM26" s="292">
        <f t="shared" si="21"/>
        <v>595</v>
      </c>
      <c r="AN26" s="292">
        <f t="shared" si="22"/>
        <v>165</v>
      </c>
      <c r="AO26" s="293"/>
      <c r="AP26" s="293"/>
      <c r="AQ26" s="293"/>
      <c r="AR26" s="293"/>
      <c r="AS26" s="293"/>
      <c r="AT26" s="293"/>
      <c r="AU26" s="293"/>
      <c r="AV26" s="292">
        <f t="shared" si="23"/>
        <v>165</v>
      </c>
      <c r="AW26" s="293"/>
      <c r="AX26" s="292">
        <f t="shared" si="24"/>
        <v>760</v>
      </c>
    </row>
    <row r="27" spans="1:50" ht="12" customHeight="1">
      <c r="A27" s="288">
        <v>25</v>
      </c>
      <c r="B27" s="289" t="s">
        <v>58</v>
      </c>
      <c r="C27" s="290" t="s">
        <v>23</v>
      </c>
      <c r="D27" s="290" t="s">
        <v>60</v>
      </c>
      <c r="E27" s="291">
        <v>55</v>
      </c>
      <c r="F27" s="292"/>
      <c r="G27" s="292">
        <f t="shared" si="13"/>
        <v>165</v>
      </c>
      <c r="H27" s="293"/>
      <c r="I27" s="293"/>
      <c r="J27" s="293"/>
      <c r="K27" s="293"/>
      <c r="L27" s="293"/>
      <c r="M27" s="293"/>
      <c r="N27" s="293"/>
      <c r="O27" s="292">
        <f t="shared" si="14"/>
        <v>165</v>
      </c>
      <c r="P27" s="293">
        <v>165</v>
      </c>
      <c r="Q27" s="292">
        <f t="shared" si="15"/>
        <v>0</v>
      </c>
      <c r="R27" s="292">
        <f t="shared" si="16"/>
        <v>165</v>
      </c>
      <c r="S27" s="293"/>
      <c r="T27" s="293"/>
      <c r="U27" s="293"/>
      <c r="V27" s="293"/>
      <c r="W27" s="293">
        <v>100</v>
      </c>
      <c r="X27" s="293"/>
      <c r="Y27" s="293"/>
      <c r="Z27" s="292">
        <f t="shared" si="17"/>
        <v>265</v>
      </c>
      <c r="AA27" s="293">
        <v>430</v>
      </c>
      <c r="AB27" s="292">
        <f t="shared" si="18"/>
        <v>-165</v>
      </c>
      <c r="AC27" s="292">
        <f t="shared" si="19"/>
        <v>165</v>
      </c>
      <c r="AD27" s="293"/>
      <c r="AE27" s="293"/>
      <c r="AF27" s="293"/>
      <c r="AG27" s="293"/>
      <c r="AH27" s="293"/>
      <c r="AI27" s="293"/>
      <c r="AJ27" s="293"/>
      <c r="AK27" s="292">
        <f t="shared" si="20"/>
        <v>165</v>
      </c>
      <c r="AL27" s="293"/>
      <c r="AM27" s="292">
        <f t="shared" si="21"/>
        <v>0</v>
      </c>
      <c r="AN27" s="292">
        <f t="shared" si="22"/>
        <v>165</v>
      </c>
      <c r="AO27" s="293"/>
      <c r="AP27" s="293"/>
      <c r="AQ27" s="293"/>
      <c r="AR27" s="293"/>
      <c r="AS27" s="293"/>
      <c r="AT27" s="293"/>
      <c r="AU27" s="293"/>
      <c r="AV27" s="292">
        <f t="shared" si="23"/>
        <v>165</v>
      </c>
      <c r="AW27" s="293">
        <v>165</v>
      </c>
      <c r="AX27" s="292">
        <f t="shared" si="24"/>
        <v>0</v>
      </c>
    </row>
    <row r="28" spans="1:50" ht="12" customHeight="1">
      <c r="A28" s="288">
        <v>26</v>
      </c>
      <c r="B28" s="301" t="s">
        <v>61</v>
      </c>
      <c r="C28" s="290" t="s">
        <v>23</v>
      </c>
      <c r="D28" s="302"/>
      <c r="E28" s="291">
        <v>85</v>
      </c>
      <c r="F28" s="303">
        <v>510</v>
      </c>
      <c r="G28" s="292">
        <f t="shared" si="13"/>
        <v>255</v>
      </c>
      <c r="H28" s="293"/>
      <c r="I28" s="293"/>
      <c r="J28" s="293"/>
      <c r="K28" s="293"/>
      <c r="L28" s="293"/>
      <c r="M28" s="293"/>
      <c r="N28" s="293"/>
      <c r="O28" s="292">
        <f t="shared" si="14"/>
        <v>255</v>
      </c>
      <c r="P28" s="293">
        <v>1000</v>
      </c>
      <c r="Q28" s="292">
        <f t="shared" si="15"/>
        <v>-235</v>
      </c>
      <c r="R28" s="292">
        <f t="shared" si="16"/>
        <v>255</v>
      </c>
      <c r="S28" s="293"/>
      <c r="T28" s="293"/>
      <c r="U28" s="293"/>
      <c r="V28" s="293"/>
      <c r="W28" s="293"/>
      <c r="X28" s="293"/>
      <c r="Y28" s="293"/>
      <c r="Z28" s="292">
        <f t="shared" si="17"/>
        <v>255</v>
      </c>
      <c r="AA28" s="293"/>
      <c r="AB28" s="292">
        <f t="shared" si="18"/>
        <v>20</v>
      </c>
      <c r="AC28" s="292">
        <f t="shared" si="19"/>
        <v>255</v>
      </c>
      <c r="AD28" s="293"/>
      <c r="AE28" s="293"/>
      <c r="AF28" s="293"/>
      <c r="AG28" s="293"/>
      <c r="AH28" s="293"/>
      <c r="AI28" s="293"/>
      <c r="AJ28" s="293"/>
      <c r="AK28" s="292">
        <f t="shared" si="20"/>
        <v>255</v>
      </c>
      <c r="AL28" s="293">
        <v>750</v>
      </c>
      <c r="AM28" s="292">
        <f t="shared" si="21"/>
        <v>-475</v>
      </c>
      <c r="AN28" s="292">
        <f t="shared" si="22"/>
        <v>255</v>
      </c>
      <c r="AO28" s="293"/>
      <c r="AP28" s="293"/>
      <c r="AQ28" s="293"/>
      <c r="AR28" s="293"/>
      <c r="AS28" s="293"/>
      <c r="AT28" s="293"/>
      <c r="AU28" s="293"/>
      <c r="AV28" s="292">
        <f t="shared" si="23"/>
        <v>255</v>
      </c>
      <c r="AW28" s="293"/>
      <c r="AX28" s="292">
        <f t="shared" si="24"/>
        <v>-220</v>
      </c>
    </row>
    <row r="29" spans="1:50" ht="12" customHeight="1">
      <c r="A29" s="288">
        <v>27</v>
      </c>
      <c r="B29" s="289" t="s">
        <v>1373</v>
      </c>
      <c r="C29" s="290" t="s">
        <v>23</v>
      </c>
      <c r="D29" s="290"/>
      <c r="E29" s="291">
        <v>60</v>
      </c>
      <c r="F29" s="292"/>
      <c r="G29" s="292">
        <f t="shared" si="13"/>
        <v>180</v>
      </c>
      <c r="H29" s="293"/>
      <c r="I29" s="293"/>
      <c r="J29" s="293"/>
      <c r="K29" s="293"/>
      <c r="L29" s="293"/>
      <c r="M29" s="293"/>
      <c r="N29" s="293"/>
      <c r="O29" s="292">
        <f t="shared" si="14"/>
        <v>180</v>
      </c>
      <c r="P29" s="293">
        <v>180</v>
      </c>
      <c r="Q29" s="292">
        <f t="shared" si="15"/>
        <v>0</v>
      </c>
      <c r="R29" s="292">
        <f t="shared" si="16"/>
        <v>180</v>
      </c>
      <c r="S29" s="293"/>
      <c r="T29" s="293"/>
      <c r="U29" s="293"/>
      <c r="V29" s="293"/>
      <c r="W29" s="293">
        <v>100</v>
      </c>
      <c r="X29" s="293"/>
      <c r="Y29" s="293"/>
      <c r="Z29" s="292">
        <f t="shared" si="17"/>
        <v>280</v>
      </c>
      <c r="AA29" s="293">
        <v>280</v>
      </c>
      <c r="AB29" s="292">
        <f t="shared" si="18"/>
        <v>0</v>
      </c>
      <c r="AC29" s="292">
        <f t="shared" si="19"/>
        <v>180</v>
      </c>
      <c r="AD29" s="293"/>
      <c r="AE29" s="293"/>
      <c r="AF29" s="293"/>
      <c r="AG29" s="293"/>
      <c r="AH29" s="293"/>
      <c r="AI29" s="293"/>
      <c r="AJ29" s="293"/>
      <c r="AK29" s="292">
        <f t="shared" si="20"/>
        <v>180</v>
      </c>
      <c r="AL29" s="293">
        <v>180</v>
      </c>
      <c r="AM29" s="292">
        <f t="shared" si="21"/>
        <v>0</v>
      </c>
      <c r="AN29" s="292">
        <f t="shared" si="22"/>
        <v>180</v>
      </c>
      <c r="AO29" s="293"/>
      <c r="AP29" s="293"/>
      <c r="AQ29" s="293"/>
      <c r="AR29" s="293"/>
      <c r="AS29" s="293"/>
      <c r="AT29" s="293"/>
      <c r="AU29" s="293"/>
      <c r="AV29" s="292">
        <f t="shared" si="23"/>
        <v>180</v>
      </c>
      <c r="AW29" s="293">
        <v>180</v>
      </c>
      <c r="AX29" s="292">
        <f t="shared" si="24"/>
        <v>0</v>
      </c>
    </row>
    <row r="30" spans="1:50" ht="12" customHeight="1">
      <c r="A30" s="288">
        <v>28</v>
      </c>
      <c r="B30" s="289" t="s">
        <v>62</v>
      </c>
      <c r="C30" s="290" t="s">
        <v>23</v>
      </c>
      <c r="D30" s="290" t="s">
        <v>64</v>
      </c>
      <c r="E30" s="291">
        <v>60</v>
      </c>
      <c r="F30" s="292"/>
      <c r="G30" s="292">
        <f t="shared" si="13"/>
        <v>180</v>
      </c>
      <c r="H30" s="293"/>
      <c r="I30" s="293"/>
      <c r="J30" s="293"/>
      <c r="K30" s="293"/>
      <c r="L30" s="293"/>
      <c r="M30" s="293"/>
      <c r="N30" s="293"/>
      <c r="O30" s="292">
        <f t="shared" si="14"/>
        <v>180</v>
      </c>
      <c r="P30" s="293">
        <v>180</v>
      </c>
      <c r="Q30" s="292">
        <f t="shared" si="15"/>
        <v>0</v>
      </c>
      <c r="R30" s="292">
        <f t="shared" si="16"/>
        <v>180</v>
      </c>
      <c r="S30" s="293"/>
      <c r="T30" s="293"/>
      <c r="U30" s="293"/>
      <c r="V30" s="293"/>
      <c r="W30" s="293"/>
      <c r="X30" s="293"/>
      <c r="Y30" s="293"/>
      <c r="Z30" s="292">
        <f t="shared" si="17"/>
        <v>180</v>
      </c>
      <c r="AA30" s="293">
        <v>180</v>
      </c>
      <c r="AB30" s="292">
        <f t="shared" si="18"/>
        <v>0</v>
      </c>
      <c r="AC30" s="292">
        <f t="shared" si="19"/>
        <v>180</v>
      </c>
      <c r="AD30" s="293"/>
      <c r="AE30" s="293"/>
      <c r="AF30" s="293"/>
      <c r="AG30" s="293"/>
      <c r="AH30" s="293"/>
      <c r="AI30" s="293"/>
      <c r="AJ30" s="293"/>
      <c r="AK30" s="292">
        <f t="shared" si="20"/>
        <v>180</v>
      </c>
      <c r="AL30" s="293">
        <v>180</v>
      </c>
      <c r="AM30" s="292">
        <f t="shared" si="21"/>
        <v>0</v>
      </c>
      <c r="AN30" s="292">
        <f t="shared" si="22"/>
        <v>180</v>
      </c>
      <c r="AO30" s="293"/>
      <c r="AP30" s="293">
        <v>100</v>
      </c>
      <c r="AQ30" s="293"/>
      <c r="AR30" s="293"/>
      <c r="AS30" s="293">
        <v>100</v>
      </c>
      <c r="AT30" s="293"/>
      <c r="AU30" s="293"/>
      <c r="AV30" s="292">
        <f t="shared" si="23"/>
        <v>380</v>
      </c>
      <c r="AW30" s="293">
        <v>380</v>
      </c>
      <c r="AX30" s="292">
        <f t="shared" si="24"/>
        <v>0</v>
      </c>
    </row>
    <row r="31" spans="1:50" ht="12" customHeight="1">
      <c r="A31" s="288">
        <v>29</v>
      </c>
      <c r="B31" s="289" t="s">
        <v>1546</v>
      </c>
      <c r="C31" s="290" t="s">
        <v>23</v>
      </c>
      <c r="D31" s="290"/>
      <c r="E31" s="291">
        <v>250</v>
      </c>
      <c r="F31" s="292"/>
      <c r="G31" s="292">
        <f t="shared" si="13"/>
        <v>750</v>
      </c>
      <c r="H31" s="293"/>
      <c r="I31" s="293"/>
      <c r="J31" s="293">
        <v>1819</v>
      </c>
      <c r="K31" s="293"/>
      <c r="L31" s="293"/>
      <c r="M31" s="293"/>
      <c r="N31" s="293"/>
      <c r="O31" s="292">
        <f t="shared" si="14"/>
        <v>2569</v>
      </c>
      <c r="P31" s="293">
        <v>4388</v>
      </c>
      <c r="Q31" s="292">
        <f t="shared" si="15"/>
        <v>-1819</v>
      </c>
      <c r="R31" s="292">
        <f t="shared" si="16"/>
        <v>750</v>
      </c>
      <c r="S31" s="293"/>
      <c r="T31" s="293"/>
      <c r="U31" s="293">
        <v>1819</v>
      </c>
      <c r="V31" s="293"/>
      <c r="W31" s="293">
        <v>100</v>
      </c>
      <c r="X31" s="293"/>
      <c r="Y31" s="293"/>
      <c r="Z31" s="292">
        <f t="shared" si="17"/>
        <v>2669</v>
      </c>
      <c r="AA31" s="293">
        <v>850</v>
      </c>
      <c r="AB31" s="292">
        <f t="shared" si="18"/>
        <v>0</v>
      </c>
      <c r="AC31" s="292">
        <f t="shared" si="19"/>
        <v>750</v>
      </c>
      <c r="AD31" s="293"/>
      <c r="AE31" s="293"/>
      <c r="AF31" s="293"/>
      <c r="AG31" s="293"/>
      <c r="AH31" s="293"/>
      <c r="AI31" s="293"/>
      <c r="AJ31" s="293"/>
      <c r="AK31" s="292">
        <f t="shared" si="20"/>
        <v>750</v>
      </c>
      <c r="AL31" s="293">
        <v>750</v>
      </c>
      <c r="AM31" s="292">
        <f t="shared" si="21"/>
        <v>0</v>
      </c>
      <c r="AN31" s="292">
        <f t="shared" si="22"/>
        <v>750</v>
      </c>
      <c r="AO31" s="293"/>
      <c r="AP31" s="293"/>
      <c r="AQ31" s="293"/>
      <c r="AR31" s="293"/>
      <c r="AS31" s="293"/>
      <c r="AT31" s="293"/>
      <c r="AU31" s="293"/>
      <c r="AV31" s="292">
        <f t="shared" si="23"/>
        <v>750</v>
      </c>
      <c r="AW31" s="293">
        <v>750</v>
      </c>
      <c r="AX31" s="292">
        <f t="shared" si="24"/>
        <v>0</v>
      </c>
    </row>
    <row r="32" spans="1:50" ht="12" customHeight="1">
      <c r="A32" s="288">
        <v>30</v>
      </c>
      <c r="B32" s="289" t="s">
        <v>65</v>
      </c>
      <c r="C32" s="290" t="s">
        <v>14</v>
      </c>
      <c r="D32" s="290" t="s">
        <v>67</v>
      </c>
      <c r="E32" s="291">
        <v>60</v>
      </c>
      <c r="F32" s="292"/>
      <c r="G32" s="292">
        <f t="shared" si="13"/>
        <v>180</v>
      </c>
      <c r="H32" s="293"/>
      <c r="I32" s="293"/>
      <c r="J32" s="293"/>
      <c r="K32" s="293"/>
      <c r="L32" s="293"/>
      <c r="M32" s="293"/>
      <c r="N32" s="293"/>
      <c r="O32" s="292">
        <f t="shared" si="14"/>
        <v>180</v>
      </c>
      <c r="P32" s="293"/>
      <c r="Q32" s="292">
        <f t="shared" si="15"/>
        <v>180</v>
      </c>
      <c r="R32" s="292">
        <f t="shared" si="16"/>
        <v>180</v>
      </c>
      <c r="S32" s="293"/>
      <c r="T32" s="293"/>
      <c r="U32" s="293"/>
      <c r="V32" s="293"/>
      <c r="W32" s="293"/>
      <c r="X32" s="293"/>
      <c r="Y32" s="293"/>
      <c r="Z32" s="292">
        <f t="shared" si="17"/>
        <v>180</v>
      </c>
      <c r="AA32" s="293"/>
      <c r="AB32" s="292">
        <f t="shared" si="18"/>
        <v>360</v>
      </c>
      <c r="AC32" s="292">
        <f t="shared" si="19"/>
        <v>180</v>
      </c>
      <c r="AD32" s="293"/>
      <c r="AE32" s="293"/>
      <c r="AF32" s="293"/>
      <c r="AG32" s="293"/>
      <c r="AH32" s="293"/>
      <c r="AI32" s="293"/>
      <c r="AJ32" s="293"/>
      <c r="AK32" s="292">
        <f t="shared" si="20"/>
        <v>180</v>
      </c>
      <c r="AL32" s="293">
        <v>1440</v>
      </c>
      <c r="AM32" s="292">
        <f t="shared" si="21"/>
        <v>-900</v>
      </c>
      <c r="AN32" s="292">
        <f t="shared" si="22"/>
        <v>180</v>
      </c>
      <c r="AO32" s="293"/>
      <c r="AP32" s="293"/>
      <c r="AQ32" s="293"/>
      <c r="AR32" s="293"/>
      <c r="AS32" s="293"/>
      <c r="AT32" s="293"/>
      <c r="AU32" s="293"/>
      <c r="AV32" s="292">
        <f t="shared" si="23"/>
        <v>180</v>
      </c>
      <c r="AW32" s="293"/>
      <c r="AX32" s="292">
        <f t="shared" si="24"/>
        <v>-720</v>
      </c>
    </row>
    <row r="33" spans="1:50" ht="12" customHeight="1">
      <c r="A33" s="288">
        <v>31</v>
      </c>
      <c r="B33" s="289" t="s">
        <v>68</v>
      </c>
      <c r="C33" s="290" t="s">
        <v>14</v>
      </c>
      <c r="D33" s="290" t="s">
        <v>12</v>
      </c>
      <c r="E33" s="291">
        <v>85</v>
      </c>
      <c r="F33" s="292"/>
      <c r="G33" s="292">
        <f t="shared" si="13"/>
        <v>255</v>
      </c>
      <c r="H33" s="293"/>
      <c r="I33" s="293"/>
      <c r="J33" s="293"/>
      <c r="K33" s="293"/>
      <c r="L33" s="293"/>
      <c r="M33" s="293"/>
      <c r="N33" s="293"/>
      <c r="O33" s="292">
        <f t="shared" si="14"/>
        <v>255</v>
      </c>
      <c r="P33" s="293">
        <v>765</v>
      </c>
      <c r="Q33" s="292">
        <f t="shared" si="15"/>
        <v>-510</v>
      </c>
      <c r="R33" s="292">
        <f t="shared" si="16"/>
        <v>255</v>
      </c>
      <c r="S33" s="293"/>
      <c r="T33" s="293"/>
      <c r="U33" s="293"/>
      <c r="V33" s="293"/>
      <c r="W33" s="293"/>
      <c r="X33" s="293"/>
      <c r="Y33" s="293"/>
      <c r="Z33" s="292">
        <f t="shared" si="17"/>
        <v>255</v>
      </c>
      <c r="AA33" s="293"/>
      <c r="AB33" s="292">
        <f t="shared" si="18"/>
        <v>-255</v>
      </c>
      <c r="AC33" s="292">
        <f t="shared" si="19"/>
        <v>255</v>
      </c>
      <c r="AD33" s="293"/>
      <c r="AE33" s="293"/>
      <c r="AF33" s="293"/>
      <c r="AG33" s="293"/>
      <c r="AH33" s="293"/>
      <c r="AI33" s="293"/>
      <c r="AJ33" s="293"/>
      <c r="AK33" s="292">
        <f t="shared" si="20"/>
        <v>255</v>
      </c>
      <c r="AL33" s="293"/>
      <c r="AM33" s="292">
        <f t="shared" si="21"/>
        <v>0</v>
      </c>
      <c r="AN33" s="292">
        <f t="shared" si="22"/>
        <v>255</v>
      </c>
      <c r="AO33" s="293"/>
      <c r="AP33" s="293"/>
      <c r="AQ33" s="293"/>
      <c r="AR33" s="293"/>
      <c r="AS33" s="293"/>
      <c r="AT33" s="293"/>
      <c r="AU33" s="293"/>
      <c r="AV33" s="292">
        <f t="shared" si="23"/>
        <v>255</v>
      </c>
      <c r="AW33" s="293">
        <v>255</v>
      </c>
      <c r="AX33" s="292">
        <f t="shared" si="24"/>
        <v>0</v>
      </c>
    </row>
    <row r="34" spans="1:50" ht="12" customHeight="1">
      <c r="A34" s="288">
        <v>32</v>
      </c>
      <c r="B34" s="289" t="s">
        <v>1606</v>
      </c>
      <c r="C34" s="290" t="s">
        <v>23</v>
      </c>
      <c r="D34" s="290" t="s">
        <v>72</v>
      </c>
      <c r="E34" s="291">
        <v>125</v>
      </c>
      <c r="F34" s="292"/>
      <c r="G34" s="292">
        <f t="shared" si="13"/>
        <v>375</v>
      </c>
      <c r="H34" s="293"/>
      <c r="I34" s="293"/>
      <c r="J34" s="293"/>
      <c r="K34" s="293"/>
      <c r="L34" s="293"/>
      <c r="M34" s="293"/>
      <c r="N34" s="293"/>
      <c r="O34" s="292">
        <f t="shared" si="14"/>
        <v>375</v>
      </c>
      <c r="P34" s="293">
        <v>375</v>
      </c>
      <c r="Q34" s="292">
        <f t="shared" si="15"/>
        <v>0</v>
      </c>
      <c r="R34" s="292">
        <f t="shared" si="16"/>
        <v>375</v>
      </c>
      <c r="S34" s="293"/>
      <c r="T34" s="293">
        <v>100</v>
      </c>
      <c r="U34" s="293"/>
      <c r="V34" s="293"/>
      <c r="W34" s="293">
        <v>100</v>
      </c>
      <c r="X34" s="293"/>
      <c r="Y34" s="293"/>
      <c r="Z34" s="292">
        <f t="shared" si="17"/>
        <v>575</v>
      </c>
      <c r="AA34" s="293">
        <v>575</v>
      </c>
      <c r="AB34" s="292">
        <f t="shared" si="18"/>
        <v>0</v>
      </c>
      <c r="AC34" s="292">
        <f t="shared" si="19"/>
        <v>375</v>
      </c>
      <c r="AD34" s="293"/>
      <c r="AE34" s="293"/>
      <c r="AF34" s="293"/>
      <c r="AG34" s="293"/>
      <c r="AH34" s="293"/>
      <c r="AI34" s="293"/>
      <c r="AJ34" s="293"/>
      <c r="AK34" s="292">
        <f t="shared" si="20"/>
        <v>375</v>
      </c>
      <c r="AL34" s="293">
        <v>375</v>
      </c>
      <c r="AM34" s="292">
        <f t="shared" si="21"/>
        <v>0</v>
      </c>
      <c r="AN34" s="292">
        <f t="shared" si="22"/>
        <v>375</v>
      </c>
      <c r="AO34" s="293"/>
      <c r="AP34" s="293">
        <v>200</v>
      </c>
      <c r="AQ34" s="293"/>
      <c r="AR34" s="293"/>
      <c r="AS34" s="293"/>
      <c r="AT34" s="293"/>
      <c r="AU34" s="293"/>
      <c r="AV34" s="292">
        <f t="shared" si="23"/>
        <v>575</v>
      </c>
      <c r="AW34" s="293"/>
      <c r="AX34" s="292">
        <f t="shared" si="24"/>
        <v>575</v>
      </c>
    </row>
    <row r="35" spans="1:50" ht="12" customHeight="1">
      <c r="A35" s="288">
        <v>33</v>
      </c>
      <c r="B35" s="289" t="s">
        <v>1547</v>
      </c>
      <c r="C35" s="290" t="s">
        <v>14</v>
      </c>
      <c r="D35" s="290"/>
      <c r="E35" s="291">
        <v>300</v>
      </c>
      <c r="F35" s="292"/>
      <c r="G35" s="292">
        <f t="shared" si="13"/>
        <v>900</v>
      </c>
      <c r="H35" s="293"/>
      <c r="I35" s="293"/>
      <c r="J35" s="293"/>
      <c r="K35" s="293"/>
      <c r="L35" s="293">
        <v>100</v>
      </c>
      <c r="M35" s="293"/>
      <c r="N35" s="293"/>
      <c r="O35" s="292">
        <f t="shared" si="14"/>
        <v>1000</v>
      </c>
      <c r="P35" s="293">
        <v>3700</v>
      </c>
      <c r="Q35" s="292">
        <f t="shared" si="15"/>
        <v>-2700</v>
      </c>
      <c r="R35" s="292">
        <f t="shared" si="16"/>
        <v>900</v>
      </c>
      <c r="S35" s="293"/>
      <c r="T35" s="293"/>
      <c r="U35" s="293"/>
      <c r="V35" s="293">
        <v>300</v>
      </c>
      <c r="W35" s="293"/>
      <c r="X35" s="293"/>
      <c r="Y35" s="293"/>
      <c r="Z35" s="292">
        <f t="shared" si="17"/>
        <v>1200</v>
      </c>
      <c r="AA35" s="293"/>
      <c r="AB35" s="292">
        <f t="shared" si="18"/>
        <v>-1500</v>
      </c>
      <c r="AC35" s="292">
        <f t="shared" si="19"/>
        <v>900</v>
      </c>
      <c r="AD35" s="293"/>
      <c r="AE35" s="293"/>
      <c r="AF35" s="293"/>
      <c r="AG35" s="293"/>
      <c r="AH35" s="293"/>
      <c r="AI35" s="293"/>
      <c r="AJ35" s="293"/>
      <c r="AK35" s="292">
        <f t="shared" si="20"/>
        <v>900</v>
      </c>
      <c r="AL35" s="293"/>
      <c r="AM35" s="292">
        <f t="shared" si="21"/>
        <v>-600</v>
      </c>
      <c r="AN35" s="292">
        <f t="shared" si="22"/>
        <v>900</v>
      </c>
      <c r="AO35" s="293"/>
      <c r="AP35" s="293"/>
      <c r="AQ35" s="293"/>
      <c r="AR35" s="293"/>
      <c r="AS35" s="293"/>
      <c r="AT35" s="293"/>
      <c r="AU35" s="293"/>
      <c r="AV35" s="292">
        <f t="shared" si="23"/>
        <v>900</v>
      </c>
      <c r="AW35" s="293"/>
      <c r="AX35" s="292">
        <f t="shared" si="24"/>
        <v>300</v>
      </c>
    </row>
    <row r="36" spans="1:50" ht="12" customHeight="1">
      <c r="A36" s="288">
        <v>34</v>
      </c>
      <c r="B36" s="289" t="s">
        <v>1935</v>
      </c>
      <c r="C36" s="290" t="s">
        <v>14</v>
      </c>
      <c r="D36" s="290"/>
      <c r="E36" s="291">
        <v>100</v>
      </c>
      <c r="F36" s="292"/>
      <c r="G36" s="292">
        <f t="shared" si="13"/>
        <v>300</v>
      </c>
      <c r="H36" s="293"/>
      <c r="I36" s="293"/>
      <c r="J36" s="293"/>
      <c r="K36" s="293"/>
      <c r="L36" s="293"/>
      <c r="M36" s="293"/>
      <c r="N36" s="293"/>
      <c r="O36" s="292"/>
      <c r="P36" s="293"/>
      <c r="Q36" s="292"/>
      <c r="R36" s="292">
        <f t="shared" si="16"/>
        <v>300</v>
      </c>
      <c r="S36" s="293"/>
      <c r="T36" s="293"/>
      <c r="U36" s="293"/>
      <c r="V36" s="293"/>
      <c r="W36" s="293"/>
      <c r="X36" s="293"/>
      <c r="Y36" s="293"/>
      <c r="Z36" s="292"/>
      <c r="AA36" s="293"/>
      <c r="AB36" s="292"/>
      <c r="AC36" s="292">
        <f t="shared" si="19"/>
        <v>300</v>
      </c>
      <c r="AD36" s="293"/>
      <c r="AE36" s="293"/>
      <c r="AF36" s="293"/>
      <c r="AG36" s="293"/>
      <c r="AH36" s="293"/>
      <c r="AI36" s="293"/>
      <c r="AJ36" s="293"/>
      <c r="AK36" s="292">
        <f t="shared" si="20"/>
        <v>300</v>
      </c>
      <c r="AL36" s="293"/>
      <c r="AM36" s="292"/>
      <c r="AN36" s="292">
        <v>100</v>
      </c>
      <c r="AO36" s="293"/>
      <c r="AP36" s="293"/>
      <c r="AQ36" s="293"/>
      <c r="AR36" s="293"/>
      <c r="AS36" s="293"/>
      <c r="AT36" s="293"/>
      <c r="AU36" s="293"/>
      <c r="AV36" s="292">
        <f t="shared" si="23"/>
        <v>100</v>
      </c>
      <c r="AW36" s="293"/>
      <c r="AX36" s="292">
        <f t="shared" si="24"/>
        <v>100</v>
      </c>
    </row>
    <row r="37" spans="1:50" ht="12" customHeight="1">
      <c r="A37" s="288">
        <v>35</v>
      </c>
      <c r="B37" s="301" t="s">
        <v>73</v>
      </c>
      <c r="C37" s="290" t="s">
        <v>23</v>
      </c>
      <c r="D37" s="302"/>
      <c r="E37" s="291">
        <v>70</v>
      </c>
      <c r="F37" s="303">
        <v>420</v>
      </c>
      <c r="G37" s="292">
        <f t="shared" si="13"/>
        <v>210</v>
      </c>
      <c r="H37" s="293"/>
      <c r="I37" s="293"/>
      <c r="J37" s="293"/>
      <c r="K37" s="293"/>
      <c r="L37" s="293"/>
      <c r="M37" s="293"/>
      <c r="N37" s="293"/>
      <c r="O37" s="292">
        <f t="shared" si="14"/>
        <v>210</v>
      </c>
      <c r="P37" s="293">
        <v>840</v>
      </c>
      <c r="Q37" s="292">
        <f t="shared" si="15"/>
        <v>-210</v>
      </c>
      <c r="R37" s="292">
        <f t="shared" si="16"/>
        <v>210</v>
      </c>
      <c r="S37" s="293"/>
      <c r="T37" s="293"/>
      <c r="U37" s="293"/>
      <c r="V37" s="293"/>
      <c r="W37" s="293"/>
      <c r="X37" s="293"/>
      <c r="Y37" s="293"/>
      <c r="Z37" s="292">
        <f t="shared" si="17"/>
        <v>210</v>
      </c>
      <c r="AA37" s="293"/>
      <c r="AB37" s="292">
        <f t="shared" si="18"/>
        <v>0</v>
      </c>
      <c r="AC37" s="292">
        <f t="shared" si="19"/>
        <v>210</v>
      </c>
      <c r="AD37" s="293"/>
      <c r="AE37" s="293"/>
      <c r="AF37" s="293"/>
      <c r="AG37" s="293"/>
      <c r="AH37" s="293"/>
      <c r="AI37" s="293"/>
      <c r="AJ37" s="293"/>
      <c r="AK37" s="292">
        <f t="shared" si="20"/>
        <v>210</v>
      </c>
      <c r="AL37" s="293">
        <v>420</v>
      </c>
      <c r="AM37" s="292">
        <f t="shared" si="21"/>
        <v>-210</v>
      </c>
      <c r="AN37" s="292">
        <f t="shared" si="22"/>
        <v>210</v>
      </c>
      <c r="AO37" s="293"/>
      <c r="AP37" s="293"/>
      <c r="AQ37" s="293"/>
      <c r="AR37" s="293"/>
      <c r="AS37" s="293"/>
      <c r="AT37" s="293"/>
      <c r="AU37" s="293"/>
      <c r="AV37" s="292">
        <f t="shared" si="23"/>
        <v>210</v>
      </c>
      <c r="AW37" s="293"/>
      <c r="AX37" s="292">
        <f t="shared" si="24"/>
        <v>0</v>
      </c>
    </row>
    <row r="38" spans="1:50" ht="12" customHeight="1">
      <c r="A38" s="288">
        <v>36</v>
      </c>
      <c r="B38" s="289" t="s">
        <v>1587</v>
      </c>
      <c r="C38" s="290" t="s">
        <v>23</v>
      </c>
      <c r="D38" s="290"/>
      <c r="E38" s="291">
        <v>30</v>
      </c>
      <c r="F38" s="292"/>
      <c r="G38" s="292">
        <f t="shared" si="13"/>
        <v>90</v>
      </c>
      <c r="H38" s="293"/>
      <c r="I38" s="293"/>
      <c r="J38" s="293"/>
      <c r="K38" s="293"/>
      <c r="L38" s="293"/>
      <c r="M38" s="293"/>
      <c r="N38" s="293"/>
      <c r="O38" s="292">
        <f t="shared" si="14"/>
        <v>90</v>
      </c>
      <c r="P38" s="293">
        <v>360</v>
      </c>
      <c r="Q38" s="292">
        <f t="shared" si="15"/>
        <v>-270</v>
      </c>
      <c r="R38" s="292">
        <f t="shared" si="16"/>
        <v>90</v>
      </c>
      <c r="S38" s="293"/>
      <c r="T38" s="293"/>
      <c r="U38" s="293"/>
      <c r="V38" s="293"/>
      <c r="W38" s="293"/>
      <c r="X38" s="293"/>
      <c r="Y38" s="293"/>
      <c r="Z38" s="292">
        <f t="shared" si="17"/>
        <v>90</v>
      </c>
      <c r="AA38" s="293"/>
      <c r="AB38" s="292">
        <f t="shared" si="18"/>
        <v>-180</v>
      </c>
      <c r="AC38" s="292">
        <f t="shared" si="19"/>
        <v>90</v>
      </c>
      <c r="AD38" s="293"/>
      <c r="AE38" s="293"/>
      <c r="AF38" s="293"/>
      <c r="AG38" s="293"/>
      <c r="AH38" s="293"/>
      <c r="AI38" s="293"/>
      <c r="AJ38" s="293"/>
      <c r="AK38" s="292">
        <f t="shared" si="20"/>
        <v>90</v>
      </c>
      <c r="AL38" s="293"/>
      <c r="AM38" s="292">
        <f t="shared" si="21"/>
        <v>-90</v>
      </c>
      <c r="AN38" s="292">
        <f t="shared" si="22"/>
        <v>90</v>
      </c>
      <c r="AO38" s="293"/>
      <c r="AP38" s="293"/>
      <c r="AQ38" s="293"/>
      <c r="AR38" s="293"/>
      <c r="AS38" s="293"/>
      <c r="AT38" s="293"/>
      <c r="AU38" s="293"/>
      <c r="AV38" s="292">
        <f t="shared" si="23"/>
        <v>90</v>
      </c>
      <c r="AW38" s="293"/>
      <c r="AX38" s="292">
        <f t="shared" si="24"/>
        <v>0</v>
      </c>
    </row>
    <row r="39" spans="1:50" ht="12" customHeight="1">
      <c r="A39" s="288">
        <v>37</v>
      </c>
      <c r="B39" s="289" t="s">
        <v>75</v>
      </c>
      <c r="C39" s="290" t="s">
        <v>14</v>
      </c>
      <c r="D39" s="290" t="s">
        <v>77</v>
      </c>
      <c r="E39" s="291">
        <v>70</v>
      </c>
      <c r="F39" s="292">
        <v>751</v>
      </c>
      <c r="G39" s="292">
        <f t="shared" si="13"/>
        <v>210</v>
      </c>
      <c r="H39" s="293"/>
      <c r="I39" s="293"/>
      <c r="J39" s="293"/>
      <c r="K39" s="293"/>
      <c r="L39" s="293"/>
      <c r="M39" s="293"/>
      <c r="N39" s="293"/>
      <c r="O39" s="292">
        <f t="shared" si="14"/>
        <v>210</v>
      </c>
      <c r="P39" s="293"/>
      <c r="Q39" s="292">
        <f t="shared" si="15"/>
        <v>961</v>
      </c>
      <c r="R39" s="292">
        <f t="shared" si="16"/>
        <v>210</v>
      </c>
      <c r="S39" s="293"/>
      <c r="T39" s="293"/>
      <c r="U39" s="293"/>
      <c r="V39" s="293"/>
      <c r="W39" s="293"/>
      <c r="X39" s="293"/>
      <c r="Y39" s="293"/>
      <c r="Z39" s="292">
        <f t="shared" si="17"/>
        <v>210</v>
      </c>
      <c r="AA39" s="293"/>
      <c r="AB39" s="292">
        <f t="shared" si="18"/>
        <v>1171</v>
      </c>
      <c r="AC39" s="292">
        <f t="shared" si="19"/>
        <v>210</v>
      </c>
      <c r="AD39" s="293"/>
      <c r="AE39" s="293"/>
      <c r="AF39" s="293"/>
      <c r="AG39" s="293"/>
      <c r="AH39" s="293"/>
      <c r="AI39" s="293"/>
      <c r="AJ39" s="293"/>
      <c r="AK39" s="292">
        <f t="shared" si="20"/>
        <v>210</v>
      </c>
      <c r="AL39" s="293"/>
      <c r="AM39" s="292">
        <f t="shared" si="21"/>
        <v>1381</v>
      </c>
      <c r="AN39" s="292">
        <f t="shared" si="22"/>
        <v>210</v>
      </c>
      <c r="AO39" s="293"/>
      <c r="AP39" s="293"/>
      <c r="AQ39" s="293"/>
      <c r="AR39" s="293"/>
      <c r="AS39" s="293"/>
      <c r="AT39" s="293"/>
      <c r="AU39" s="293"/>
      <c r="AV39" s="292">
        <f t="shared" si="23"/>
        <v>210</v>
      </c>
      <c r="AW39" s="293"/>
      <c r="AX39" s="292">
        <f t="shared" si="24"/>
        <v>1591</v>
      </c>
    </row>
    <row r="40" spans="1:50" ht="12" customHeight="1">
      <c r="A40" s="288">
        <v>38</v>
      </c>
      <c r="B40" s="289" t="s">
        <v>1483</v>
      </c>
      <c r="C40" s="290" t="s">
        <v>14</v>
      </c>
      <c r="D40" s="290"/>
      <c r="E40" s="291">
        <v>85</v>
      </c>
      <c r="F40" s="292"/>
      <c r="G40" s="292">
        <f t="shared" si="13"/>
        <v>255</v>
      </c>
      <c r="H40" s="293"/>
      <c r="I40" s="293"/>
      <c r="J40" s="293"/>
      <c r="K40" s="293"/>
      <c r="L40" s="293"/>
      <c r="M40" s="293"/>
      <c r="N40" s="293"/>
      <c r="O40" s="292">
        <f t="shared" si="14"/>
        <v>255</v>
      </c>
      <c r="P40" s="293">
        <v>1020</v>
      </c>
      <c r="Q40" s="292">
        <f t="shared" si="15"/>
        <v>-765</v>
      </c>
      <c r="R40" s="292">
        <f t="shared" si="16"/>
        <v>255</v>
      </c>
      <c r="S40" s="293"/>
      <c r="T40" s="293"/>
      <c r="U40" s="293"/>
      <c r="V40" s="293"/>
      <c r="W40" s="293"/>
      <c r="X40" s="293"/>
      <c r="Y40" s="293"/>
      <c r="Z40" s="292">
        <f t="shared" si="17"/>
        <v>255</v>
      </c>
      <c r="AA40" s="293"/>
      <c r="AB40" s="292">
        <f t="shared" si="18"/>
        <v>-510</v>
      </c>
      <c r="AC40" s="292">
        <f t="shared" si="19"/>
        <v>255</v>
      </c>
      <c r="AD40" s="293"/>
      <c r="AE40" s="293"/>
      <c r="AF40" s="293"/>
      <c r="AG40" s="293"/>
      <c r="AH40" s="293"/>
      <c r="AI40" s="293"/>
      <c r="AJ40" s="293"/>
      <c r="AK40" s="292">
        <f t="shared" si="20"/>
        <v>255</v>
      </c>
      <c r="AL40" s="293"/>
      <c r="AM40" s="292">
        <f t="shared" si="21"/>
        <v>-255</v>
      </c>
      <c r="AN40" s="292">
        <f t="shared" si="22"/>
        <v>255</v>
      </c>
      <c r="AO40" s="293"/>
      <c r="AP40" s="293"/>
      <c r="AQ40" s="293"/>
      <c r="AR40" s="293"/>
      <c r="AS40" s="293"/>
      <c r="AT40" s="293"/>
      <c r="AU40" s="293"/>
      <c r="AV40" s="292">
        <f t="shared" si="23"/>
        <v>255</v>
      </c>
      <c r="AW40" s="293"/>
      <c r="AX40" s="292">
        <f t="shared" si="24"/>
        <v>0</v>
      </c>
    </row>
    <row r="41" spans="1:50" ht="12" customHeight="1">
      <c r="A41" s="288">
        <v>39</v>
      </c>
      <c r="B41" s="289" t="s">
        <v>78</v>
      </c>
      <c r="C41" s="290" t="s">
        <v>23</v>
      </c>
      <c r="D41" s="290" t="s">
        <v>80</v>
      </c>
      <c r="E41" s="291">
        <v>90</v>
      </c>
      <c r="F41" s="292">
        <v>270</v>
      </c>
      <c r="G41" s="292">
        <f t="shared" si="13"/>
        <v>270</v>
      </c>
      <c r="H41" s="293"/>
      <c r="I41" s="293"/>
      <c r="J41" s="293"/>
      <c r="K41" s="293"/>
      <c r="L41" s="293">
        <v>100</v>
      </c>
      <c r="M41" s="293"/>
      <c r="N41" s="293"/>
      <c r="O41" s="292">
        <f t="shared" si="14"/>
        <v>370</v>
      </c>
      <c r="P41" s="293">
        <v>810</v>
      </c>
      <c r="Q41" s="292">
        <f t="shared" si="15"/>
        <v>-170</v>
      </c>
      <c r="R41" s="292">
        <f t="shared" si="16"/>
        <v>270</v>
      </c>
      <c r="S41" s="293"/>
      <c r="T41" s="293"/>
      <c r="U41" s="293"/>
      <c r="V41" s="293"/>
      <c r="W41" s="293"/>
      <c r="X41" s="293"/>
      <c r="Y41" s="293"/>
      <c r="Z41" s="292">
        <f t="shared" si="17"/>
        <v>270</v>
      </c>
      <c r="AA41" s="293">
        <v>370</v>
      </c>
      <c r="AB41" s="292">
        <f t="shared" si="18"/>
        <v>-270</v>
      </c>
      <c r="AC41" s="292">
        <f t="shared" si="19"/>
        <v>270</v>
      </c>
      <c r="AD41" s="293"/>
      <c r="AE41" s="293"/>
      <c r="AF41" s="293"/>
      <c r="AG41" s="293"/>
      <c r="AH41" s="293"/>
      <c r="AI41" s="293"/>
      <c r="AJ41" s="293"/>
      <c r="AK41" s="292">
        <f t="shared" si="20"/>
        <v>270</v>
      </c>
      <c r="AL41" s="293">
        <v>540</v>
      </c>
      <c r="AM41" s="292">
        <f t="shared" si="21"/>
        <v>-540</v>
      </c>
      <c r="AN41" s="292">
        <f t="shared" si="22"/>
        <v>270</v>
      </c>
      <c r="AO41" s="293"/>
      <c r="AP41" s="293"/>
      <c r="AQ41" s="293"/>
      <c r="AR41" s="293">
        <v>300</v>
      </c>
      <c r="AS41" s="293"/>
      <c r="AT41" s="293"/>
      <c r="AU41" s="293"/>
      <c r="AV41" s="292">
        <f t="shared" si="23"/>
        <v>570</v>
      </c>
      <c r="AW41" s="293"/>
      <c r="AX41" s="292">
        <f t="shared" si="24"/>
        <v>30</v>
      </c>
    </row>
    <row r="42" spans="1:50" ht="12" customHeight="1">
      <c r="A42" s="288">
        <v>40</v>
      </c>
      <c r="B42" s="289" t="s">
        <v>1939</v>
      </c>
      <c r="C42" s="290" t="s">
        <v>23</v>
      </c>
      <c r="D42" s="290"/>
      <c r="E42" s="291">
        <v>85</v>
      </c>
      <c r="F42" s="292">
        <v>1020</v>
      </c>
      <c r="G42" s="292">
        <f t="shared" si="13"/>
        <v>255</v>
      </c>
      <c r="H42" s="293"/>
      <c r="I42" s="293"/>
      <c r="J42" s="293"/>
      <c r="K42" s="293"/>
      <c r="L42" s="293"/>
      <c r="M42" s="293"/>
      <c r="N42" s="293"/>
      <c r="O42" s="292">
        <f t="shared" si="14"/>
        <v>255</v>
      </c>
      <c r="P42" s="293"/>
      <c r="Q42" s="292">
        <f t="shared" si="15"/>
        <v>1275</v>
      </c>
      <c r="R42" s="292">
        <f t="shared" si="16"/>
        <v>255</v>
      </c>
      <c r="S42" s="293"/>
      <c r="T42" s="293"/>
      <c r="U42" s="293"/>
      <c r="V42" s="293"/>
      <c r="W42" s="293"/>
      <c r="X42" s="293"/>
      <c r="Y42" s="293"/>
      <c r="Z42" s="292">
        <f t="shared" si="17"/>
        <v>255</v>
      </c>
      <c r="AA42" s="293"/>
      <c r="AB42" s="292">
        <f t="shared" si="18"/>
        <v>1530</v>
      </c>
      <c r="AC42" s="292">
        <f t="shared" si="19"/>
        <v>255</v>
      </c>
      <c r="AD42" s="293"/>
      <c r="AE42" s="293"/>
      <c r="AF42" s="293"/>
      <c r="AG42" s="293"/>
      <c r="AH42" s="293"/>
      <c r="AI42" s="293"/>
      <c r="AJ42" s="293"/>
      <c r="AK42" s="292">
        <f t="shared" si="20"/>
        <v>255</v>
      </c>
      <c r="AL42" s="293"/>
      <c r="AM42" s="292">
        <f t="shared" si="21"/>
        <v>1785</v>
      </c>
      <c r="AN42" s="292">
        <f>$E42*2</f>
        <v>170</v>
      </c>
      <c r="AO42" s="293"/>
      <c r="AP42" s="293"/>
      <c r="AQ42" s="293"/>
      <c r="AR42" s="293"/>
      <c r="AS42" s="293"/>
      <c r="AT42" s="293"/>
      <c r="AU42" s="293"/>
      <c r="AV42" s="292">
        <f t="shared" si="23"/>
        <v>170</v>
      </c>
      <c r="AW42" s="293"/>
      <c r="AX42" s="292">
        <f t="shared" si="24"/>
        <v>1955</v>
      </c>
    </row>
    <row r="43" spans="1:50" ht="12" customHeight="1">
      <c r="A43" s="288">
        <v>41</v>
      </c>
      <c r="B43" s="289" t="s">
        <v>81</v>
      </c>
      <c r="C43" s="290" t="s">
        <v>14</v>
      </c>
      <c r="D43" s="290" t="s">
        <v>83</v>
      </c>
      <c r="E43" s="291">
        <v>165</v>
      </c>
      <c r="F43" s="292"/>
      <c r="G43" s="292">
        <f t="shared" si="13"/>
        <v>495</v>
      </c>
      <c r="H43" s="293"/>
      <c r="I43" s="293"/>
      <c r="J43" s="293"/>
      <c r="K43" s="293"/>
      <c r="L43" s="293"/>
      <c r="M43" s="293"/>
      <c r="N43" s="293"/>
      <c r="O43" s="292">
        <f t="shared" si="14"/>
        <v>495</v>
      </c>
      <c r="P43" s="293">
        <v>495</v>
      </c>
      <c r="Q43" s="292">
        <f t="shared" si="15"/>
        <v>0</v>
      </c>
      <c r="R43" s="292">
        <f t="shared" si="16"/>
        <v>495</v>
      </c>
      <c r="S43" s="293"/>
      <c r="T43" s="293"/>
      <c r="U43" s="293"/>
      <c r="V43" s="293"/>
      <c r="W43" s="293">
        <v>100</v>
      </c>
      <c r="X43" s="293"/>
      <c r="Y43" s="293"/>
      <c r="Z43" s="292">
        <f t="shared" si="17"/>
        <v>595</v>
      </c>
      <c r="AA43" s="293">
        <v>595</v>
      </c>
      <c r="AB43" s="292">
        <f t="shared" si="18"/>
        <v>0</v>
      </c>
      <c r="AC43" s="292">
        <f t="shared" si="19"/>
        <v>495</v>
      </c>
      <c r="AD43" s="293"/>
      <c r="AE43" s="293"/>
      <c r="AF43" s="293"/>
      <c r="AG43" s="293"/>
      <c r="AH43" s="293"/>
      <c r="AI43" s="293"/>
      <c r="AJ43" s="293"/>
      <c r="AK43" s="292">
        <f t="shared" si="20"/>
        <v>495</v>
      </c>
      <c r="AL43" s="293">
        <v>495</v>
      </c>
      <c r="AM43" s="292">
        <f t="shared" si="21"/>
        <v>0</v>
      </c>
      <c r="AN43" s="292">
        <f t="shared" si="22"/>
        <v>495</v>
      </c>
      <c r="AO43" s="293"/>
      <c r="AP43" s="293"/>
      <c r="AQ43" s="293"/>
      <c r="AR43" s="293"/>
      <c r="AS43" s="293"/>
      <c r="AT43" s="293"/>
      <c r="AU43" s="293"/>
      <c r="AV43" s="292">
        <f t="shared" si="23"/>
        <v>495</v>
      </c>
      <c r="AW43" s="293">
        <v>495</v>
      </c>
      <c r="AX43" s="292">
        <f t="shared" si="24"/>
        <v>0</v>
      </c>
    </row>
    <row r="44" spans="1:50" ht="12" customHeight="1">
      <c r="A44" s="288">
        <v>42</v>
      </c>
      <c r="B44" s="289" t="s">
        <v>84</v>
      </c>
      <c r="C44" s="290" t="s">
        <v>23</v>
      </c>
      <c r="D44" s="290" t="s">
        <v>12</v>
      </c>
      <c r="E44" s="291">
        <v>85</v>
      </c>
      <c r="F44" s="292"/>
      <c r="G44" s="292">
        <f t="shared" si="13"/>
        <v>255</v>
      </c>
      <c r="H44" s="293"/>
      <c r="I44" s="293"/>
      <c r="J44" s="293"/>
      <c r="K44" s="293"/>
      <c r="L44" s="293"/>
      <c r="M44" s="293"/>
      <c r="N44" s="293"/>
      <c r="O44" s="292">
        <f t="shared" si="14"/>
        <v>255</v>
      </c>
      <c r="P44" s="293"/>
      <c r="Q44" s="292">
        <f t="shared" si="15"/>
        <v>255</v>
      </c>
      <c r="R44" s="292">
        <f t="shared" si="16"/>
        <v>255</v>
      </c>
      <c r="S44" s="293"/>
      <c r="T44" s="293"/>
      <c r="U44" s="293"/>
      <c r="V44" s="293"/>
      <c r="W44" s="293"/>
      <c r="X44" s="293"/>
      <c r="Y44" s="293"/>
      <c r="Z44" s="292">
        <f t="shared" si="17"/>
        <v>255</v>
      </c>
      <c r="AA44" s="293">
        <v>1020</v>
      </c>
      <c r="AB44" s="292">
        <f t="shared" si="18"/>
        <v>-510</v>
      </c>
      <c r="AC44" s="292">
        <f t="shared" si="19"/>
        <v>255</v>
      </c>
      <c r="AD44" s="293"/>
      <c r="AE44" s="293"/>
      <c r="AF44" s="293"/>
      <c r="AG44" s="293"/>
      <c r="AH44" s="293"/>
      <c r="AI44" s="293"/>
      <c r="AJ44" s="293"/>
      <c r="AK44" s="292">
        <f t="shared" si="20"/>
        <v>255</v>
      </c>
      <c r="AL44" s="293"/>
      <c r="AM44" s="292">
        <f t="shared" si="21"/>
        <v>-255</v>
      </c>
      <c r="AN44" s="292">
        <f t="shared" si="22"/>
        <v>255</v>
      </c>
      <c r="AO44" s="293"/>
      <c r="AP44" s="293"/>
      <c r="AQ44" s="293"/>
      <c r="AR44" s="293"/>
      <c r="AS44" s="293"/>
      <c r="AT44" s="293"/>
      <c r="AU44" s="293"/>
      <c r="AV44" s="292">
        <f t="shared" si="23"/>
        <v>255</v>
      </c>
      <c r="AW44" s="293"/>
      <c r="AX44" s="292">
        <f t="shared" si="24"/>
        <v>0</v>
      </c>
    </row>
    <row r="45" spans="1:50" ht="12" customHeight="1">
      <c r="A45" s="288">
        <v>43</v>
      </c>
      <c r="B45" s="289" t="s">
        <v>1548</v>
      </c>
      <c r="C45" s="290" t="s">
        <v>23</v>
      </c>
      <c r="D45" s="290"/>
      <c r="E45" s="291">
        <v>115</v>
      </c>
      <c r="F45" s="292"/>
      <c r="G45" s="292">
        <f t="shared" si="13"/>
        <v>345</v>
      </c>
      <c r="H45" s="293">
        <v>50</v>
      </c>
      <c r="I45" s="293"/>
      <c r="J45" s="293"/>
      <c r="K45" s="293"/>
      <c r="L45" s="293"/>
      <c r="M45" s="293"/>
      <c r="N45" s="293"/>
      <c r="O45" s="292">
        <f t="shared" si="14"/>
        <v>395</v>
      </c>
      <c r="P45" s="293">
        <v>395</v>
      </c>
      <c r="Q45" s="292">
        <f t="shared" si="15"/>
        <v>0</v>
      </c>
      <c r="R45" s="292">
        <f t="shared" si="16"/>
        <v>345</v>
      </c>
      <c r="S45" s="293"/>
      <c r="T45" s="293"/>
      <c r="U45" s="293"/>
      <c r="V45" s="293"/>
      <c r="W45" s="293"/>
      <c r="X45" s="293"/>
      <c r="Y45" s="293"/>
      <c r="Z45" s="292">
        <f t="shared" si="17"/>
        <v>345</v>
      </c>
      <c r="AA45" s="293"/>
      <c r="AB45" s="292">
        <f t="shared" si="18"/>
        <v>345</v>
      </c>
      <c r="AC45" s="292">
        <f t="shared" si="19"/>
        <v>345</v>
      </c>
      <c r="AD45" s="293"/>
      <c r="AE45" s="293"/>
      <c r="AF45" s="293"/>
      <c r="AG45" s="293"/>
      <c r="AH45" s="293"/>
      <c r="AI45" s="293"/>
      <c r="AJ45" s="293"/>
      <c r="AK45" s="292">
        <f t="shared" si="20"/>
        <v>345</v>
      </c>
      <c r="AL45" s="293">
        <v>1085</v>
      </c>
      <c r="AM45" s="292">
        <f t="shared" si="21"/>
        <v>-395</v>
      </c>
      <c r="AN45" s="292">
        <f t="shared" si="22"/>
        <v>345</v>
      </c>
      <c r="AO45" s="293">
        <v>50</v>
      </c>
      <c r="AP45" s="293"/>
      <c r="AQ45" s="293"/>
      <c r="AR45" s="293"/>
      <c r="AS45" s="293"/>
      <c r="AT45" s="293"/>
      <c r="AU45" s="293"/>
      <c r="AV45" s="292">
        <f t="shared" si="23"/>
        <v>395</v>
      </c>
      <c r="AW45" s="293"/>
      <c r="AX45" s="292">
        <f t="shared" si="24"/>
        <v>0</v>
      </c>
    </row>
    <row r="46" spans="1:50" ht="12" customHeight="1">
      <c r="A46" s="288">
        <v>44</v>
      </c>
      <c r="B46" s="289" t="s">
        <v>86</v>
      </c>
      <c r="C46" s="290" t="s">
        <v>14</v>
      </c>
      <c r="D46" s="290" t="s">
        <v>88</v>
      </c>
      <c r="E46" s="291">
        <v>140</v>
      </c>
      <c r="F46" s="292">
        <v>420</v>
      </c>
      <c r="G46" s="292">
        <f t="shared" si="13"/>
        <v>420</v>
      </c>
      <c r="H46" s="293"/>
      <c r="I46" s="293"/>
      <c r="J46" s="293"/>
      <c r="K46" s="293"/>
      <c r="L46" s="293"/>
      <c r="M46" s="293"/>
      <c r="N46" s="293"/>
      <c r="O46" s="292">
        <f t="shared" si="14"/>
        <v>420</v>
      </c>
      <c r="P46" s="293">
        <v>840</v>
      </c>
      <c r="Q46" s="292">
        <f t="shared" si="15"/>
        <v>0</v>
      </c>
      <c r="R46" s="292">
        <f t="shared" si="16"/>
        <v>420</v>
      </c>
      <c r="S46" s="293"/>
      <c r="T46" s="293"/>
      <c r="U46" s="293">
        <v>1036</v>
      </c>
      <c r="V46" s="293"/>
      <c r="W46" s="293">
        <v>100</v>
      </c>
      <c r="X46" s="293"/>
      <c r="Y46" s="293"/>
      <c r="Z46" s="292">
        <f t="shared" si="17"/>
        <v>1556</v>
      </c>
      <c r="AA46" s="293">
        <v>1556</v>
      </c>
      <c r="AB46" s="292">
        <f t="shared" si="18"/>
        <v>0</v>
      </c>
      <c r="AC46" s="292">
        <f t="shared" si="19"/>
        <v>420</v>
      </c>
      <c r="AD46" s="293"/>
      <c r="AE46" s="293"/>
      <c r="AF46" s="293"/>
      <c r="AG46" s="293"/>
      <c r="AH46" s="293"/>
      <c r="AI46" s="293"/>
      <c r="AJ46" s="293"/>
      <c r="AK46" s="292">
        <f t="shared" si="20"/>
        <v>420</v>
      </c>
      <c r="AL46" s="293"/>
      <c r="AM46" s="292">
        <f t="shared" si="21"/>
        <v>420</v>
      </c>
      <c r="AN46" s="292">
        <f t="shared" si="22"/>
        <v>420</v>
      </c>
      <c r="AO46" s="293"/>
      <c r="AP46" s="293"/>
      <c r="AQ46" s="293"/>
      <c r="AR46" s="293"/>
      <c r="AS46" s="293"/>
      <c r="AT46" s="293"/>
      <c r="AU46" s="293"/>
      <c r="AV46" s="292">
        <f t="shared" si="23"/>
        <v>420</v>
      </c>
      <c r="AW46" s="293">
        <v>840</v>
      </c>
      <c r="AX46" s="292">
        <f t="shared" si="24"/>
        <v>0</v>
      </c>
    </row>
    <row r="47" spans="1:50" ht="12" customHeight="1">
      <c r="A47" s="288">
        <v>45</v>
      </c>
      <c r="B47" s="289" t="s">
        <v>89</v>
      </c>
      <c r="C47" s="290" t="s">
        <v>23</v>
      </c>
      <c r="D47" s="290" t="s">
        <v>90</v>
      </c>
      <c r="E47" s="291">
        <v>50</v>
      </c>
      <c r="F47" s="292"/>
      <c r="G47" s="292">
        <f t="shared" si="13"/>
        <v>150</v>
      </c>
      <c r="H47" s="293"/>
      <c r="I47" s="293"/>
      <c r="J47" s="293"/>
      <c r="K47" s="293"/>
      <c r="L47" s="293"/>
      <c r="M47" s="293"/>
      <c r="N47" s="293"/>
      <c r="O47" s="292">
        <f t="shared" si="14"/>
        <v>150</v>
      </c>
      <c r="P47" s="293">
        <v>700</v>
      </c>
      <c r="Q47" s="292">
        <f t="shared" si="15"/>
        <v>-550</v>
      </c>
      <c r="R47" s="292">
        <f t="shared" si="16"/>
        <v>150</v>
      </c>
      <c r="S47" s="293"/>
      <c r="T47" s="293"/>
      <c r="U47" s="293"/>
      <c r="V47" s="293"/>
      <c r="W47" s="293">
        <v>100</v>
      </c>
      <c r="X47" s="293"/>
      <c r="Y47" s="293"/>
      <c r="Z47" s="292">
        <f t="shared" si="17"/>
        <v>250</v>
      </c>
      <c r="AA47" s="293"/>
      <c r="AB47" s="292">
        <f t="shared" si="18"/>
        <v>-300</v>
      </c>
      <c r="AC47" s="292">
        <f t="shared" si="19"/>
        <v>150</v>
      </c>
      <c r="AD47" s="293"/>
      <c r="AE47" s="293"/>
      <c r="AF47" s="293"/>
      <c r="AG47" s="293"/>
      <c r="AH47" s="293"/>
      <c r="AI47" s="293"/>
      <c r="AJ47" s="293"/>
      <c r="AK47" s="292">
        <f t="shared" si="20"/>
        <v>150</v>
      </c>
      <c r="AL47" s="293"/>
      <c r="AM47" s="292">
        <f t="shared" si="21"/>
        <v>-150</v>
      </c>
      <c r="AN47" s="292">
        <f t="shared" si="22"/>
        <v>150</v>
      </c>
      <c r="AO47" s="293"/>
      <c r="AP47" s="293"/>
      <c r="AQ47" s="293"/>
      <c r="AR47" s="293"/>
      <c r="AS47" s="293"/>
      <c r="AT47" s="293"/>
      <c r="AU47" s="293"/>
      <c r="AV47" s="292">
        <f t="shared" si="23"/>
        <v>150</v>
      </c>
      <c r="AW47" s="293"/>
      <c r="AX47" s="292">
        <f t="shared" si="24"/>
        <v>0</v>
      </c>
    </row>
    <row r="48" spans="1:50" ht="12" customHeight="1">
      <c r="A48" s="288">
        <v>46</v>
      </c>
      <c r="B48" s="289" t="s">
        <v>91</v>
      </c>
      <c r="C48" s="290" t="s">
        <v>14</v>
      </c>
      <c r="D48" s="290" t="s">
        <v>93</v>
      </c>
      <c r="E48" s="291">
        <v>285</v>
      </c>
      <c r="F48" s="292">
        <v>855</v>
      </c>
      <c r="G48" s="292">
        <f t="shared" si="13"/>
        <v>855</v>
      </c>
      <c r="H48" s="293">
        <v>150</v>
      </c>
      <c r="I48" s="293">
        <v>434</v>
      </c>
      <c r="J48" s="293"/>
      <c r="K48" s="293"/>
      <c r="L48" s="293"/>
      <c r="M48" s="293"/>
      <c r="N48" s="293"/>
      <c r="O48" s="292">
        <f t="shared" si="14"/>
        <v>1439</v>
      </c>
      <c r="P48" s="293">
        <v>2294</v>
      </c>
      <c r="Q48" s="292">
        <f t="shared" si="15"/>
        <v>0</v>
      </c>
      <c r="R48" s="292">
        <f t="shared" si="16"/>
        <v>855</v>
      </c>
      <c r="S48" s="293">
        <v>50</v>
      </c>
      <c r="T48" s="293">
        <v>334</v>
      </c>
      <c r="U48" s="293"/>
      <c r="V48" s="293"/>
      <c r="W48" s="293">
        <v>100</v>
      </c>
      <c r="X48" s="293"/>
      <c r="Y48" s="293"/>
      <c r="Z48" s="292">
        <f t="shared" si="17"/>
        <v>1339</v>
      </c>
      <c r="AA48" s="293">
        <v>1339</v>
      </c>
      <c r="AB48" s="292">
        <f t="shared" si="18"/>
        <v>0</v>
      </c>
      <c r="AC48" s="292">
        <f t="shared" si="19"/>
        <v>855</v>
      </c>
      <c r="AD48" s="293"/>
      <c r="AE48" s="293">
        <v>334</v>
      </c>
      <c r="AF48" s="293"/>
      <c r="AG48" s="293"/>
      <c r="AH48" s="293"/>
      <c r="AI48" s="293"/>
      <c r="AJ48" s="293"/>
      <c r="AK48" s="292">
        <f t="shared" si="20"/>
        <v>1189</v>
      </c>
      <c r="AL48" s="293">
        <v>1189</v>
      </c>
      <c r="AM48" s="292">
        <f t="shared" si="21"/>
        <v>0</v>
      </c>
      <c r="AN48" s="292">
        <f t="shared" si="22"/>
        <v>855</v>
      </c>
      <c r="AO48" s="293">
        <v>50</v>
      </c>
      <c r="AP48" s="293"/>
      <c r="AQ48" s="293"/>
      <c r="AR48" s="293"/>
      <c r="AS48" s="293"/>
      <c r="AT48" s="293"/>
      <c r="AU48" s="293"/>
      <c r="AV48" s="292">
        <f t="shared" si="23"/>
        <v>905</v>
      </c>
      <c r="AW48" s="293">
        <v>905</v>
      </c>
      <c r="AX48" s="292">
        <f t="shared" si="24"/>
        <v>0</v>
      </c>
    </row>
    <row r="49" spans="1:53" ht="12" customHeight="1">
      <c r="A49" s="288">
        <v>47</v>
      </c>
      <c r="B49" s="289" t="s">
        <v>96</v>
      </c>
      <c r="C49" s="290" t="s">
        <v>14</v>
      </c>
      <c r="D49" s="290" t="s">
        <v>98</v>
      </c>
      <c r="E49" s="291">
        <v>145</v>
      </c>
      <c r="F49" s="292"/>
      <c r="G49" s="292">
        <f t="shared" si="13"/>
        <v>435</v>
      </c>
      <c r="H49" s="293"/>
      <c r="I49" s="293"/>
      <c r="J49" s="293"/>
      <c r="K49" s="293"/>
      <c r="L49" s="293"/>
      <c r="M49" s="293"/>
      <c r="N49" s="293"/>
      <c r="O49" s="292">
        <f t="shared" si="14"/>
        <v>435</v>
      </c>
      <c r="P49" s="293">
        <v>435</v>
      </c>
      <c r="Q49" s="292">
        <f t="shared" si="15"/>
        <v>0</v>
      </c>
      <c r="R49" s="292">
        <f t="shared" si="16"/>
        <v>435</v>
      </c>
      <c r="S49" s="293"/>
      <c r="T49" s="293"/>
      <c r="U49" s="293"/>
      <c r="V49" s="293"/>
      <c r="W49" s="293">
        <v>100</v>
      </c>
      <c r="X49" s="293"/>
      <c r="Y49" s="293"/>
      <c r="Z49" s="292">
        <f t="shared" si="17"/>
        <v>535</v>
      </c>
      <c r="AA49" s="293">
        <v>1450</v>
      </c>
      <c r="AB49" s="292">
        <f t="shared" si="18"/>
        <v>-915</v>
      </c>
      <c r="AC49" s="292">
        <f t="shared" si="19"/>
        <v>435</v>
      </c>
      <c r="AD49" s="293"/>
      <c r="AE49" s="293"/>
      <c r="AF49" s="293"/>
      <c r="AG49" s="293"/>
      <c r="AH49" s="293"/>
      <c r="AI49" s="293"/>
      <c r="AJ49" s="293"/>
      <c r="AK49" s="292">
        <f t="shared" si="20"/>
        <v>435</v>
      </c>
      <c r="AL49" s="293"/>
      <c r="AM49" s="292">
        <f t="shared" si="21"/>
        <v>-480</v>
      </c>
      <c r="AN49" s="292">
        <f t="shared" si="22"/>
        <v>435</v>
      </c>
      <c r="AO49" s="293"/>
      <c r="AP49" s="293"/>
      <c r="AQ49" s="293"/>
      <c r="AR49" s="293"/>
      <c r="AS49" s="293"/>
      <c r="AT49" s="293"/>
      <c r="AU49" s="293"/>
      <c r="AV49" s="292">
        <f t="shared" si="23"/>
        <v>435</v>
      </c>
      <c r="AW49" s="293"/>
      <c r="AX49" s="292">
        <f t="shared" si="24"/>
        <v>-45</v>
      </c>
    </row>
    <row r="50" spans="1:53" ht="12" customHeight="1">
      <c r="A50" s="288">
        <v>48</v>
      </c>
      <c r="B50" s="289" t="s">
        <v>101</v>
      </c>
      <c r="C50" s="290" t="s">
        <v>23</v>
      </c>
      <c r="D50" s="290" t="s">
        <v>103</v>
      </c>
      <c r="E50" s="291">
        <v>95</v>
      </c>
      <c r="F50" s="292"/>
      <c r="G50" s="292">
        <f t="shared" si="13"/>
        <v>285</v>
      </c>
      <c r="H50" s="293"/>
      <c r="I50" s="293"/>
      <c r="J50" s="293"/>
      <c r="K50" s="293"/>
      <c r="L50" s="293"/>
      <c r="M50" s="293"/>
      <c r="N50" s="293"/>
      <c r="O50" s="292">
        <f t="shared" si="14"/>
        <v>285</v>
      </c>
      <c r="P50" s="293">
        <v>285</v>
      </c>
      <c r="Q50" s="292">
        <f t="shared" si="15"/>
        <v>0</v>
      </c>
      <c r="R50" s="292">
        <f t="shared" si="16"/>
        <v>285</v>
      </c>
      <c r="S50" s="293"/>
      <c r="T50" s="293"/>
      <c r="U50" s="293"/>
      <c r="V50" s="293"/>
      <c r="W50" s="293"/>
      <c r="X50" s="293"/>
      <c r="Y50" s="293"/>
      <c r="Z50" s="292">
        <f t="shared" si="17"/>
        <v>285</v>
      </c>
      <c r="AA50" s="293">
        <v>285</v>
      </c>
      <c r="AB50" s="292">
        <f t="shared" si="18"/>
        <v>0</v>
      </c>
      <c r="AC50" s="292">
        <f t="shared" si="19"/>
        <v>285</v>
      </c>
      <c r="AD50" s="293"/>
      <c r="AE50" s="293"/>
      <c r="AF50" s="293"/>
      <c r="AG50" s="293"/>
      <c r="AH50" s="293"/>
      <c r="AI50" s="293"/>
      <c r="AJ50" s="293"/>
      <c r="AK50" s="292">
        <f t="shared" si="20"/>
        <v>285</v>
      </c>
      <c r="AL50" s="293">
        <v>285</v>
      </c>
      <c r="AM50" s="292">
        <f t="shared" si="21"/>
        <v>0</v>
      </c>
      <c r="AN50" s="292">
        <f t="shared" si="22"/>
        <v>285</v>
      </c>
      <c r="AO50" s="293"/>
      <c r="AP50" s="293"/>
      <c r="AQ50" s="293"/>
      <c r="AR50" s="293"/>
      <c r="AS50" s="293"/>
      <c r="AT50" s="293"/>
      <c r="AU50" s="293"/>
      <c r="AV50" s="292">
        <f t="shared" si="23"/>
        <v>285</v>
      </c>
      <c r="AW50" s="293">
        <v>285</v>
      </c>
      <c r="AX50" s="292">
        <f t="shared" si="24"/>
        <v>0</v>
      </c>
    </row>
    <row r="51" spans="1:53" ht="12" customHeight="1">
      <c r="A51" s="288">
        <v>49</v>
      </c>
      <c r="B51" s="289" t="s">
        <v>104</v>
      </c>
      <c r="C51" s="290" t="s">
        <v>14</v>
      </c>
      <c r="D51" s="290" t="s">
        <v>898</v>
      </c>
      <c r="E51" s="291">
        <v>135</v>
      </c>
      <c r="F51" s="292">
        <v>405</v>
      </c>
      <c r="G51" s="292">
        <f t="shared" si="13"/>
        <v>405</v>
      </c>
      <c r="H51" s="293"/>
      <c r="I51" s="293"/>
      <c r="J51" s="293"/>
      <c r="K51" s="293"/>
      <c r="L51" s="293"/>
      <c r="M51" s="293"/>
      <c r="N51" s="293"/>
      <c r="O51" s="292">
        <f t="shared" si="14"/>
        <v>405</v>
      </c>
      <c r="P51" s="293">
        <v>810</v>
      </c>
      <c r="Q51" s="292">
        <f t="shared" si="15"/>
        <v>0</v>
      </c>
      <c r="R51" s="292">
        <f t="shared" si="16"/>
        <v>405</v>
      </c>
      <c r="S51" s="293"/>
      <c r="T51" s="293"/>
      <c r="U51" s="293"/>
      <c r="V51" s="293"/>
      <c r="W51" s="293">
        <v>100</v>
      </c>
      <c r="X51" s="293"/>
      <c r="Y51" s="293"/>
      <c r="Z51" s="292">
        <f t="shared" si="17"/>
        <v>505</v>
      </c>
      <c r="AA51" s="293">
        <v>405</v>
      </c>
      <c r="AB51" s="292">
        <f t="shared" si="18"/>
        <v>100</v>
      </c>
      <c r="AC51" s="292">
        <f t="shared" si="19"/>
        <v>405</v>
      </c>
      <c r="AD51" s="293"/>
      <c r="AE51" s="293"/>
      <c r="AF51" s="293"/>
      <c r="AG51" s="293"/>
      <c r="AH51" s="293"/>
      <c r="AI51" s="293"/>
      <c r="AJ51" s="293"/>
      <c r="AK51" s="292">
        <f t="shared" si="20"/>
        <v>405</v>
      </c>
      <c r="AL51" s="293"/>
      <c r="AM51" s="292">
        <f t="shared" si="21"/>
        <v>505</v>
      </c>
      <c r="AN51" s="292">
        <f t="shared" si="22"/>
        <v>405</v>
      </c>
      <c r="AO51" s="293"/>
      <c r="AP51" s="293"/>
      <c r="AQ51" s="293"/>
      <c r="AR51" s="293"/>
      <c r="AS51" s="293"/>
      <c r="AT51" s="293"/>
      <c r="AU51" s="293"/>
      <c r="AV51" s="292">
        <f t="shared" si="23"/>
        <v>405</v>
      </c>
      <c r="AW51" s="293">
        <v>910</v>
      </c>
      <c r="AX51" s="292">
        <f t="shared" si="24"/>
        <v>0</v>
      </c>
    </row>
    <row r="52" spans="1:53" ht="12" customHeight="1">
      <c r="A52" s="288">
        <v>50</v>
      </c>
      <c r="B52" s="289" t="s">
        <v>1337</v>
      </c>
      <c r="C52" s="290" t="s">
        <v>23</v>
      </c>
      <c r="D52" s="290" t="s">
        <v>108</v>
      </c>
      <c r="E52" s="291">
        <v>115</v>
      </c>
      <c r="F52" s="292"/>
      <c r="G52" s="292">
        <f t="shared" si="13"/>
        <v>345</v>
      </c>
      <c r="H52" s="293"/>
      <c r="I52" s="293"/>
      <c r="J52" s="293"/>
      <c r="K52" s="293"/>
      <c r="L52" s="293"/>
      <c r="M52" s="293"/>
      <c r="N52" s="293"/>
      <c r="O52" s="292">
        <f t="shared" si="14"/>
        <v>345</v>
      </c>
      <c r="P52" s="293"/>
      <c r="Q52" s="292">
        <f t="shared" si="15"/>
        <v>345</v>
      </c>
      <c r="R52" s="292">
        <f t="shared" si="16"/>
        <v>345</v>
      </c>
      <c r="S52" s="293"/>
      <c r="T52" s="293"/>
      <c r="U52" s="293"/>
      <c r="V52" s="293"/>
      <c r="W52" s="293"/>
      <c r="X52" s="293"/>
      <c r="Y52" s="293"/>
      <c r="Z52" s="292">
        <f t="shared" si="17"/>
        <v>345</v>
      </c>
      <c r="AA52" s="293"/>
      <c r="AB52" s="292">
        <f t="shared" si="18"/>
        <v>690</v>
      </c>
      <c r="AC52" s="292">
        <f t="shared" si="19"/>
        <v>345</v>
      </c>
      <c r="AD52" s="293"/>
      <c r="AE52" s="293"/>
      <c r="AF52" s="293"/>
      <c r="AG52" s="293"/>
      <c r="AH52" s="293"/>
      <c r="AI52" s="293"/>
      <c r="AJ52" s="293"/>
      <c r="AK52" s="292">
        <f t="shared" si="20"/>
        <v>345</v>
      </c>
      <c r="AL52" s="293"/>
      <c r="AM52" s="292">
        <f t="shared" si="21"/>
        <v>1035</v>
      </c>
      <c r="AN52" s="292">
        <f t="shared" si="22"/>
        <v>345</v>
      </c>
      <c r="AO52" s="293"/>
      <c r="AP52" s="293"/>
      <c r="AQ52" s="293"/>
      <c r="AR52" s="293"/>
      <c r="AS52" s="293"/>
      <c r="AT52" s="293"/>
      <c r="AU52" s="293"/>
      <c r="AV52" s="292">
        <f t="shared" si="23"/>
        <v>345</v>
      </c>
      <c r="AW52" s="293"/>
      <c r="AX52" s="292">
        <f t="shared" si="24"/>
        <v>1380</v>
      </c>
    </row>
    <row r="53" spans="1:53" ht="11.25" customHeight="1">
      <c r="A53" s="288">
        <v>51</v>
      </c>
      <c r="B53" s="289" t="s">
        <v>853</v>
      </c>
      <c r="C53" s="290" t="s">
        <v>14</v>
      </c>
      <c r="D53" s="290" t="s">
        <v>803</v>
      </c>
      <c r="E53" s="291">
        <v>70</v>
      </c>
      <c r="F53" s="292"/>
      <c r="G53" s="292">
        <f t="shared" si="13"/>
        <v>210</v>
      </c>
      <c r="H53" s="293"/>
      <c r="I53" s="293"/>
      <c r="J53" s="293"/>
      <c r="K53" s="293"/>
      <c r="L53" s="293"/>
      <c r="M53" s="293"/>
      <c r="N53" s="293"/>
      <c r="O53" s="292">
        <f t="shared" si="14"/>
        <v>210</v>
      </c>
      <c r="P53" s="293">
        <v>420</v>
      </c>
      <c r="Q53" s="292">
        <f t="shared" si="15"/>
        <v>-210</v>
      </c>
      <c r="R53" s="292">
        <f t="shared" si="16"/>
        <v>210</v>
      </c>
      <c r="S53" s="293"/>
      <c r="T53" s="293"/>
      <c r="U53" s="293"/>
      <c r="V53" s="293"/>
      <c r="W53" s="293">
        <v>100</v>
      </c>
      <c r="X53" s="293"/>
      <c r="Y53" s="293"/>
      <c r="Z53" s="292">
        <f t="shared" si="17"/>
        <v>310</v>
      </c>
      <c r="AA53" s="293">
        <v>310</v>
      </c>
      <c r="AB53" s="292">
        <f t="shared" si="18"/>
        <v>-210</v>
      </c>
      <c r="AC53" s="292">
        <f t="shared" si="19"/>
        <v>210</v>
      </c>
      <c r="AD53" s="293"/>
      <c r="AE53" s="293"/>
      <c r="AF53" s="293"/>
      <c r="AG53" s="293"/>
      <c r="AH53" s="293"/>
      <c r="AI53" s="293"/>
      <c r="AJ53" s="293"/>
      <c r="AK53" s="292">
        <f t="shared" si="20"/>
        <v>210</v>
      </c>
      <c r="AL53" s="293"/>
      <c r="AM53" s="292">
        <f t="shared" si="21"/>
        <v>0</v>
      </c>
      <c r="AN53" s="292">
        <f t="shared" si="22"/>
        <v>210</v>
      </c>
      <c r="AO53" s="293"/>
      <c r="AP53" s="293"/>
      <c r="AQ53" s="293"/>
      <c r="AR53" s="293"/>
      <c r="AS53" s="293"/>
      <c r="AT53" s="293"/>
      <c r="AU53" s="293"/>
      <c r="AV53" s="292">
        <f t="shared" si="23"/>
        <v>210</v>
      </c>
      <c r="AW53" s="293">
        <v>210</v>
      </c>
      <c r="AX53" s="292">
        <f t="shared" si="24"/>
        <v>0</v>
      </c>
    </row>
    <row r="54" spans="1:53" ht="11.25" customHeight="1">
      <c r="A54" s="288">
        <v>52</v>
      </c>
      <c r="B54" s="289" t="s">
        <v>1619</v>
      </c>
      <c r="C54" s="290" t="s">
        <v>14</v>
      </c>
      <c r="D54" s="290"/>
      <c r="E54" s="291">
        <v>50</v>
      </c>
      <c r="F54" s="292">
        <v>100</v>
      </c>
      <c r="G54" s="292">
        <f t="shared" si="13"/>
        <v>150</v>
      </c>
      <c r="H54" s="293"/>
      <c r="I54" s="293"/>
      <c r="J54" s="293"/>
      <c r="K54" s="293"/>
      <c r="L54" s="293"/>
      <c r="M54" s="293"/>
      <c r="N54" s="293"/>
      <c r="O54" s="292">
        <f t="shared" si="14"/>
        <v>150</v>
      </c>
      <c r="P54" s="293"/>
      <c r="Q54" s="292">
        <f t="shared" si="15"/>
        <v>250</v>
      </c>
      <c r="R54" s="292">
        <f t="shared" si="16"/>
        <v>150</v>
      </c>
      <c r="S54" s="293"/>
      <c r="T54" s="293"/>
      <c r="U54" s="293"/>
      <c r="V54" s="293"/>
      <c r="W54" s="293"/>
      <c r="X54" s="293"/>
      <c r="Y54" s="293"/>
      <c r="Z54" s="292">
        <f t="shared" si="17"/>
        <v>150</v>
      </c>
      <c r="AA54" s="293"/>
      <c r="AB54" s="292">
        <f t="shared" si="18"/>
        <v>400</v>
      </c>
      <c r="AC54" s="292">
        <f t="shared" si="19"/>
        <v>150</v>
      </c>
      <c r="AD54" s="293"/>
      <c r="AE54" s="293"/>
      <c r="AF54" s="293"/>
      <c r="AG54" s="293"/>
      <c r="AH54" s="293"/>
      <c r="AI54" s="293"/>
      <c r="AJ54" s="293"/>
      <c r="AK54" s="292">
        <f t="shared" si="20"/>
        <v>150</v>
      </c>
      <c r="AL54" s="293"/>
      <c r="AM54" s="292">
        <f t="shared" si="21"/>
        <v>550</v>
      </c>
      <c r="AN54" s="292">
        <f t="shared" si="22"/>
        <v>150</v>
      </c>
      <c r="AO54" s="293"/>
      <c r="AP54" s="293"/>
      <c r="AQ54" s="293"/>
      <c r="AR54" s="293"/>
      <c r="AS54" s="293"/>
      <c r="AT54" s="293"/>
      <c r="AU54" s="293"/>
      <c r="AV54" s="292">
        <f t="shared" si="23"/>
        <v>150</v>
      </c>
      <c r="AW54" s="293">
        <v>700</v>
      </c>
      <c r="AX54" s="292">
        <f t="shared" si="24"/>
        <v>0</v>
      </c>
    </row>
    <row r="55" spans="1:53" ht="12" customHeight="1">
      <c r="A55" s="288">
        <v>53</v>
      </c>
      <c r="B55" s="289" t="s">
        <v>109</v>
      </c>
      <c r="C55" s="290" t="s">
        <v>14</v>
      </c>
      <c r="D55" s="290" t="s">
        <v>111</v>
      </c>
      <c r="E55" s="291">
        <v>140</v>
      </c>
      <c r="F55" s="292"/>
      <c r="G55" s="292">
        <f t="shared" si="13"/>
        <v>420</v>
      </c>
      <c r="H55" s="293"/>
      <c r="I55" s="293"/>
      <c r="J55" s="293"/>
      <c r="K55" s="293"/>
      <c r="L55" s="293"/>
      <c r="M55" s="293"/>
      <c r="N55" s="293">
        <v>10</v>
      </c>
      <c r="O55" s="292">
        <f t="shared" si="14"/>
        <v>430</v>
      </c>
      <c r="P55" s="293">
        <v>1000</v>
      </c>
      <c r="Q55" s="292">
        <f t="shared" si="15"/>
        <v>-570</v>
      </c>
      <c r="R55" s="292">
        <f t="shared" si="16"/>
        <v>420</v>
      </c>
      <c r="S55" s="293"/>
      <c r="T55" s="293">
        <v>100</v>
      </c>
      <c r="U55" s="293"/>
      <c r="V55" s="293"/>
      <c r="W55" s="293">
        <v>100</v>
      </c>
      <c r="X55" s="293"/>
      <c r="Y55" s="293"/>
      <c r="Z55" s="292">
        <f t="shared" si="17"/>
        <v>620</v>
      </c>
      <c r="AA55" s="293">
        <v>50</v>
      </c>
      <c r="AB55" s="292">
        <f t="shared" si="18"/>
        <v>0</v>
      </c>
      <c r="AC55" s="292">
        <f t="shared" si="19"/>
        <v>420</v>
      </c>
      <c r="AD55" s="293"/>
      <c r="AE55" s="293"/>
      <c r="AF55" s="293"/>
      <c r="AG55" s="293"/>
      <c r="AH55" s="293"/>
      <c r="AI55" s="293"/>
      <c r="AJ55" s="293"/>
      <c r="AK55" s="292">
        <f t="shared" si="20"/>
        <v>420</v>
      </c>
      <c r="AL55" s="293">
        <v>420</v>
      </c>
      <c r="AM55" s="292">
        <f t="shared" si="21"/>
        <v>0</v>
      </c>
      <c r="AN55" s="292">
        <f t="shared" si="22"/>
        <v>420</v>
      </c>
      <c r="AO55" s="293"/>
      <c r="AP55" s="293"/>
      <c r="AQ55" s="293"/>
      <c r="AR55" s="293"/>
      <c r="AS55" s="293"/>
      <c r="AT55" s="293"/>
      <c r="AU55" s="293"/>
      <c r="AV55" s="292">
        <f t="shared" si="23"/>
        <v>420</v>
      </c>
      <c r="AW55" s="293">
        <v>420</v>
      </c>
      <c r="AX55" s="292">
        <f t="shared" si="24"/>
        <v>0</v>
      </c>
    </row>
    <row r="56" spans="1:53" ht="12" customHeight="1">
      <c r="A56" s="288">
        <v>54</v>
      </c>
      <c r="B56" s="289" t="s">
        <v>112</v>
      </c>
      <c r="C56" s="290" t="s">
        <v>14</v>
      </c>
      <c r="D56" s="290" t="s">
        <v>113</v>
      </c>
      <c r="E56" s="291">
        <v>200</v>
      </c>
      <c r="F56" s="292"/>
      <c r="G56" s="292">
        <f t="shared" si="13"/>
        <v>600</v>
      </c>
      <c r="H56" s="293">
        <v>50</v>
      </c>
      <c r="I56" s="293"/>
      <c r="J56" s="293"/>
      <c r="K56" s="293"/>
      <c r="L56" s="293"/>
      <c r="M56" s="293"/>
      <c r="N56" s="293">
        <v>5</v>
      </c>
      <c r="O56" s="292">
        <f t="shared" si="14"/>
        <v>655</v>
      </c>
      <c r="P56" s="293">
        <v>600</v>
      </c>
      <c r="Q56" s="292">
        <f t="shared" ref="Q56:Q87" si="25">F56+O56-P56</f>
        <v>55</v>
      </c>
      <c r="R56" s="292">
        <f t="shared" si="16"/>
        <v>600</v>
      </c>
      <c r="S56" s="293"/>
      <c r="T56" s="293"/>
      <c r="U56" s="293"/>
      <c r="V56" s="293"/>
      <c r="W56" s="293">
        <v>100</v>
      </c>
      <c r="X56" s="293"/>
      <c r="Y56" s="293"/>
      <c r="Z56" s="292">
        <f t="shared" si="17"/>
        <v>700</v>
      </c>
      <c r="AA56" s="293">
        <v>1355</v>
      </c>
      <c r="AB56" s="292">
        <f t="shared" ref="AB56:AB87" si="26">Q56+Z56-AA56</f>
        <v>-600</v>
      </c>
      <c r="AC56" s="292">
        <f t="shared" si="19"/>
        <v>600</v>
      </c>
      <c r="AD56" s="293"/>
      <c r="AE56" s="293"/>
      <c r="AF56" s="293"/>
      <c r="AG56" s="293"/>
      <c r="AH56" s="293"/>
      <c r="AI56" s="293"/>
      <c r="AJ56" s="293"/>
      <c r="AK56" s="292">
        <f t="shared" si="20"/>
        <v>600</v>
      </c>
      <c r="AL56" s="293"/>
      <c r="AM56" s="292">
        <f t="shared" ref="AM56:AM87" si="27">AB56+AK56-AL56</f>
        <v>0</v>
      </c>
      <c r="AN56" s="292">
        <f t="shared" si="22"/>
        <v>600</v>
      </c>
      <c r="AO56" s="293"/>
      <c r="AP56" s="293"/>
      <c r="AQ56" s="293"/>
      <c r="AR56" s="293"/>
      <c r="AS56" s="293"/>
      <c r="AT56" s="293"/>
      <c r="AU56" s="293"/>
      <c r="AV56" s="292">
        <f t="shared" si="23"/>
        <v>600</v>
      </c>
      <c r="AW56" s="293">
        <v>600</v>
      </c>
      <c r="AX56" s="292">
        <f t="shared" ref="AX56:AX87" si="28">AM56+AV56-AW56</f>
        <v>0</v>
      </c>
    </row>
    <row r="57" spans="1:53" ht="12" customHeight="1">
      <c r="A57" s="288">
        <v>55</v>
      </c>
      <c r="B57" s="289" t="s">
        <v>114</v>
      </c>
      <c r="C57" s="290" t="s">
        <v>23</v>
      </c>
      <c r="D57" s="290" t="s">
        <v>116</v>
      </c>
      <c r="E57" s="291">
        <v>85</v>
      </c>
      <c r="F57" s="292"/>
      <c r="G57" s="292">
        <f t="shared" si="13"/>
        <v>255</v>
      </c>
      <c r="H57" s="293"/>
      <c r="I57" s="293"/>
      <c r="J57" s="293"/>
      <c r="K57" s="293"/>
      <c r="L57" s="293"/>
      <c r="M57" s="293"/>
      <c r="N57" s="293"/>
      <c r="O57" s="292">
        <f t="shared" si="14"/>
        <v>255</v>
      </c>
      <c r="P57" s="293">
        <v>1020</v>
      </c>
      <c r="Q57" s="292">
        <f t="shared" si="25"/>
        <v>-765</v>
      </c>
      <c r="R57" s="292">
        <f t="shared" si="16"/>
        <v>255</v>
      </c>
      <c r="S57" s="293"/>
      <c r="T57" s="293"/>
      <c r="U57" s="293"/>
      <c r="V57" s="293"/>
      <c r="W57" s="293"/>
      <c r="X57" s="293"/>
      <c r="Y57" s="293"/>
      <c r="Z57" s="292">
        <f t="shared" si="17"/>
        <v>255</v>
      </c>
      <c r="AA57" s="293"/>
      <c r="AB57" s="292">
        <f t="shared" si="26"/>
        <v>-510</v>
      </c>
      <c r="AC57" s="292">
        <f t="shared" si="19"/>
        <v>255</v>
      </c>
      <c r="AD57" s="293"/>
      <c r="AE57" s="293"/>
      <c r="AF57" s="293"/>
      <c r="AG57" s="293"/>
      <c r="AH57" s="293"/>
      <c r="AI57" s="293"/>
      <c r="AJ57" s="293"/>
      <c r="AK57" s="292">
        <f t="shared" si="20"/>
        <v>255</v>
      </c>
      <c r="AL57" s="293"/>
      <c r="AM57" s="292">
        <f t="shared" si="27"/>
        <v>-255</v>
      </c>
      <c r="AN57" s="292">
        <f t="shared" si="22"/>
        <v>255</v>
      </c>
      <c r="AO57" s="293"/>
      <c r="AP57" s="293"/>
      <c r="AQ57" s="293"/>
      <c r="AR57" s="293"/>
      <c r="AS57" s="293"/>
      <c r="AT57" s="293"/>
      <c r="AU57" s="293"/>
      <c r="AV57" s="292">
        <f t="shared" si="23"/>
        <v>255</v>
      </c>
      <c r="AW57" s="293"/>
      <c r="AX57" s="292">
        <f t="shared" si="28"/>
        <v>0</v>
      </c>
    </row>
    <row r="58" spans="1:53" ht="12" customHeight="1">
      <c r="A58" s="288">
        <v>56</v>
      </c>
      <c r="B58" s="289" t="s">
        <v>1549</v>
      </c>
      <c r="C58" s="290" t="s">
        <v>23</v>
      </c>
      <c r="D58" s="290"/>
      <c r="E58" s="291">
        <v>60</v>
      </c>
      <c r="F58" s="292"/>
      <c r="G58" s="292">
        <f t="shared" si="13"/>
        <v>180</v>
      </c>
      <c r="H58" s="293">
        <v>50</v>
      </c>
      <c r="I58" s="293"/>
      <c r="J58" s="293"/>
      <c r="K58" s="293"/>
      <c r="L58" s="293"/>
      <c r="M58" s="293"/>
      <c r="N58" s="293"/>
      <c r="O58" s="292">
        <f t="shared" si="14"/>
        <v>230</v>
      </c>
      <c r="P58" s="293">
        <v>230</v>
      </c>
      <c r="Q58" s="292">
        <f t="shared" si="25"/>
        <v>0</v>
      </c>
      <c r="R58" s="292">
        <f t="shared" si="16"/>
        <v>180</v>
      </c>
      <c r="S58" s="293"/>
      <c r="T58" s="293"/>
      <c r="U58" s="293"/>
      <c r="V58" s="293"/>
      <c r="W58" s="293"/>
      <c r="X58" s="293"/>
      <c r="Y58" s="293"/>
      <c r="Z58" s="292">
        <f t="shared" si="17"/>
        <v>180</v>
      </c>
      <c r="AA58" s="293"/>
      <c r="AB58" s="292">
        <f t="shared" si="26"/>
        <v>180</v>
      </c>
      <c r="AC58" s="292">
        <f t="shared" si="19"/>
        <v>180</v>
      </c>
      <c r="AD58" s="293"/>
      <c r="AE58" s="293"/>
      <c r="AF58" s="293"/>
      <c r="AG58" s="293"/>
      <c r="AH58" s="293"/>
      <c r="AI58" s="293"/>
      <c r="AJ58" s="293"/>
      <c r="AK58" s="292">
        <f t="shared" si="20"/>
        <v>180</v>
      </c>
      <c r="AL58" s="293">
        <v>540</v>
      </c>
      <c r="AM58" s="292">
        <f t="shared" si="27"/>
        <v>-180</v>
      </c>
      <c r="AN58" s="292">
        <f t="shared" si="22"/>
        <v>180</v>
      </c>
      <c r="AO58" s="293"/>
      <c r="AP58" s="293"/>
      <c r="AQ58" s="293"/>
      <c r="AR58" s="293"/>
      <c r="AS58" s="293"/>
      <c r="AT58" s="293"/>
      <c r="AU58" s="293"/>
      <c r="AV58" s="292">
        <f t="shared" si="23"/>
        <v>180</v>
      </c>
      <c r="AW58" s="293"/>
      <c r="AX58" s="292">
        <f t="shared" si="28"/>
        <v>0</v>
      </c>
    </row>
    <row r="59" spans="1:53" ht="12" customHeight="1">
      <c r="A59" s="288">
        <v>57</v>
      </c>
      <c r="B59" s="296" t="s">
        <v>1620</v>
      </c>
      <c r="C59" s="297" t="s">
        <v>1708</v>
      </c>
      <c r="D59" s="297" t="s">
        <v>119</v>
      </c>
      <c r="E59" s="298">
        <v>30</v>
      </c>
      <c r="F59" s="299">
        <v>2025</v>
      </c>
      <c r="G59" s="299"/>
      <c r="H59" s="300"/>
      <c r="I59" s="300"/>
      <c r="J59" s="300"/>
      <c r="K59" s="300"/>
      <c r="L59" s="300"/>
      <c r="M59" s="300"/>
      <c r="N59" s="300"/>
      <c r="O59" s="299"/>
      <c r="P59" s="300"/>
      <c r="Q59" s="299">
        <f t="shared" si="25"/>
        <v>2025</v>
      </c>
      <c r="R59" s="299"/>
      <c r="S59" s="300"/>
      <c r="T59" s="300"/>
      <c r="U59" s="300"/>
      <c r="V59" s="300"/>
      <c r="W59" s="300"/>
      <c r="X59" s="300"/>
      <c r="Y59" s="300"/>
      <c r="Z59" s="299"/>
      <c r="AA59" s="300"/>
      <c r="AB59" s="299">
        <f t="shared" si="26"/>
        <v>2025</v>
      </c>
      <c r="AC59" s="299"/>
      <c r="AD59" s="300"/>
      <c r="AE59" s="300"/>
      <c r="AF59" s="300"/>
      <c r="AG59" s="300"/>
      <c r="AH59" s="300"/>
      <c r="AI59" s="300"/>
      <c r="AJ59" s="300"/>
      <c r="AK59" s="299"/>
      <c r="AL59" s="300"/>
      <c r="AM59" s="299">
        <f t="shared" si="27"/>
        <v>2025</v>
      </c>
      <c r="AN59" s="299"/>
      <c r="AO59" s="300"/>
      <c r="AP59" s="300"/>
      <c r="AQ59" s="300"/>
      <c r="AR59" s="300"/>
      <c r="AS59" s="300"/>
      <c r="AT59" s="300"/>
      <c r="AU59" s="300"/>
      <c r="AV59" s="299"/>
      <c r="AW59" s="300"/>
      <c r="AX59" s="299">
        <f t="shared" si="28"/>
        <v>2025</v>
      </c>
    </row>
    <row r="60" spans="1:53" ht="12" customHeight="1">
      <c r="A60" s="288">
        <v>58</v>
      </c>
      <c r="B60" s="289" t="s">
        <v>120</v>
      </c>
      <c r="C60" s="290" t="s">
        <v>14</v>
      </c>
      <c r="D60" s="290" t="s">
        <v>899</v>
      </c>
      <c r="E60" s="291">
        <v>105</v>
      </c>
      <c r="F60" s="292"/>
      <c r="G60" s="292">
        <f t="shared" ref="G60:G74" si="29">E60*3</f>
        <v>315</v>
      </c>
      <c r="H60" s="293">
        <v>50</v>
      </c>
      <c r="I60" s="293"/>
      <c r="J60" s="293"/>
      <c r="K60" s="293"/>
      <c r="L60" s="293">
        <v>100</v>
      </c>
      <c r="M60" s="293"/>
      <c r="N60" s="293"/>
      <c r="O60" s="292">
        <f t="shared" ref="O60:O74" si="30">SUM(G60:N60)</f>
        <v>465</v>
      </c>
      <c r="P60" s="293">
        <v>465</v>
      </c>
      <c r="Q60" s="292">
        <f t="shared" si="25"/>
        <v>0</v>
      </c>
      <c r="R60" s="292">
        <f t="shared" ref="R60:R74" si="31">E60*3</f>
        <v>315</v>
      </c>
      <c r="S60" s="293"/>
      <c r="T60" s="293">
        <v>100</v>
      </c>
      <c r="U60" s="293"/>
      <c r="V60" s="293"/>
      <c r="W60" s="293"/>
      <c r="X60" s="293"/>
      <c r="Y60" s="293"/>
      <c r="Z60" s="292">
        <f t="shared" ref="Z60:Z74" si="32">SUM(R60:Y60)</f>
        <v>415</v>
      </c>
      <c r="AA60" s="293"/>
      <c r="AB60" s="292">
        <f t="shared" si="26"/>
        <v>415</v>
      </c>
      <c r="AC60" s="292">
        <f t="shared" ref="AC60:AC74" si="33">$E60*3</f>
        <v>315</v>
      </c>
      <c r="AD60" s="293"/>
      <c r="AE60" s="293"/>
      <c r="AF60" s="293"/>
      <c r="AG60" s="293"/>
      <c r="AH60" s="293"/>
      <c r="AI60" s="293"/>
      <c r="AJ60" s="293"/>
      <c r="AK60" s="292">
        <f t="shared" ref="AK60:AK74" si="34">SUM(AC60:AJ60)</f>
        <v>315</v>
      </c>
      <c r="AL60" s="293">
        <v>730</v>
      </c>
      <c r="AM60" s="292">
        <f t="shared" si="27"/>
        <v>0</v>
      </c>
      <c r="AN60" s="292">
        <f t="shared" ref="AN60:AN74" si="35">$E60*3</f>
        <v>315</v>
      </c>
      <c r="AO60" s="293"/>
      <c r="AP60" s="293"/>
      <c r="AQ60" s="293"/>
      <c r="AR60" s="293"/>
      <c r="AS60" s="293"/>
      <c r="AT60" s="293"/>
      <c r="AU60" s="293"/>
      <c r="AV60" s="292">
        <f t="shared" ref="AV60:AV74" si="36">SUM(AN60:AU60)</f>
        <v>315</v>
      </c>
      <c r="AW60" s="293"/>
      <c r="AX60" s="292">
        <f t="shared" si="28"/>
        <v>315</v>
      </c>
    </row>
    <row r="61" spans="1:53" ht="12" customHeight="1">
      <c r="A61" s="288">
        <v>59</v>
      </c>
      <c r="B61" s="289" t="s">
        <v>886</v>
      </c>
      <c r="C61" s="290" t="s">
        <v>23</v>
      </c>
      <c r="D61" s="290" t="s">
        <v>887</v>
      </c>
      <c r="E61" s="291">
        <v>70</v>
      </c>
      <c r="F61" s="292"/>
      <c r="G61" s="292">
        <f t="shared" si="29"/>
        <v>210</v>
      </c>
      <c r="H61" s="293"/>
      <c r="I61" s="293"/>
      <c r="J61" s="293"/>
      <c r="K61" s="293"/>
      <c r="L61" s="293"/>
      <c r="M61" s="293"/>
      <c r="N61" s="293"/>
      <c r="O61" s="292">
        <f t="shared" si="30"/>
        <v>210</v>
      </c>
      <c r="P61" s="293">
        <v>840</v>
      </c>
      <c r="Q61" s="292">
        <f t="shared" si="25"/>
        <v>-630</v>
      </c>
      <c r="R61" s="292">
        <f t="shared" si="31"/>
        <v>210</v>
      </c>
      <c r="S61" s="293"/>
      <c r="T61" s="293"/>
      <c r="U61" s="293"/>
      <c r="V61" s="293"/>
      <c r="W61" s="293"/>
      <c r="X61" s="293"/>
      <c r="Y61" s="293"/>
      <c r="Z61" s="292">
        <f t="shared" si="32"/>
        <v>210</v>
      </c>
      <c r="AA61" s="293"/>
      <c r="AB61" s="292">
        <f t="shared" si="26"/>
        <v>-420</v>
      </c>
      <c r="AC61" s="292">
        <f t="shared" si="33"/>
        <v>210</v>
      </c>
      <c r="AD61" s="293"/>
      <c r="AE61" s="293"/>
      <c r="AF61" s="293"/>
      <c r="AG61" s="293"/>
      <c r="AH61" s="293"/>
      <c r="AI61" s="293"/>
      <c r="AJ61" s="293"/>
      <c r="AK61" s="292">
        <f t="shared" si="34"/>
        <v>210</v>
      </c>
      <c r="AL61" s="293"/>
      <c r="AM61" s="292">
        <f t="shared" si="27"/>
        <v>-210</v>
      </c>
      <c r="AN61" s="292">
        <f t="shared" si="35"/>
        <v>210</v>
      </c>
      <c r="AO61" s="293"/>
      <c r="AP61" s="293"/>
      <c r="AQ61" s="293"/>
      <c r="AR61" s="293"/>
      <c r="AS61" s="293"/>
      <c r="AT61" s="293"/>
      <c r="AU61" s="293"/>
      <c r="AV61" s="292">
        <f t="shared" si="36"/>
        <v>210</v>
      </c>
      <c r="AW61" s="293"/>
      <c r="AX61" s="292">
        <f t="shared" si="28"/>
        <v>0</v>
      </c>
    </row>
    <row r="62" spans="1:53" ht="12" customHeight="1">
      <c r="A62" s="288">
        <v>60</v>
      </c>
      <c r="B62" s="304" t="s">
        <v>122</v>
      </c>
      <c r="C62" s="290" t="s">
        <v>14</v>
      </c>
      <c r="D62" s="290" t="s">
        <v>339</v>
      </c>
      <c r="E62" s="291">
        <v>40</v>
      </c>
      <c r="F62" s="292"/>
      <c r="G62" s="292">
        <f t="shared" si="29"/>
        <v>120</v>
      </c>
      <c r="H62" s="293"/>
      <c r="I62" s="293"/>
      <c r="J62" s="293"/>
      <c r="K62" s="293"/>
      <c r="L62" s="293"/>
      <c r="M62" s="293"/>
      <c r="N62" s="293"/>
      <c r="O62" s="292">
        <f t="shared" si="30"/>
        <v>120</v>
      </c>
      <c r="P62" s="293">
        <v>480</v>
      </c>
      <c r="Q62" s="292">
        <f t="shared" si="25"/>
        <v>-360</v>
      </c>
      <c r="R62" s="292">
        <f t="shared" si="31"/>
        <v>120</v>
      </c>
      <c r="S62" s="293"/>
      <c r="T62" s="293"/>
      <c r="U62" s="293"/>
      <c r="V62" s="293"/>
      <c r="W62" s="293"/>
      <c r="X62" s="293"/>
      <c r="Y62" s="293"/>
      <c r="Z62" s="292">
        <f t="shared" si="32"/>
        <v>120</v>
      </c>
      <c r="AA62" s="293"/>
      <c r="AB62" s="292">
        <f t="shared" si="26"/>
        <v>-240</v>
      </c>
      <c r="AC62" s="292">
        <f t="shared" si="33"/>
        <v>120</v>
      </c>
      <c r="AD62" s="293"/>
      <c r="AE62" s="293"/>
      <c r="AF62" s="293"/>
      <c r="AG62" s="293"/>
      <c r="AH62" s="293"/>
      <c r="AI62" s="293"/>
      <c r="AJ62" s="293"/>
      <c r="AK62" s="292">
        <f t="shared" si="34"/>
        <v>120</v>
      </c>
      <c r="AL62" s="293"/>
      <c r="AM62" s="292">
        <f t="shared" si="27"/>
        <v>-120</v>
      </c>
      <c r="AN62" s="292">
        <f t="shared" si="35"/>
        <v>120</v>
      </c>
      <c r="AO62" s="293"/>
      <c r="AP62" s="293"/>
      <c r="AQ62" s="293"/>
      <c r="AR62" s="293"/>
      <c r="AS62" s="293"/>
      <c r="AT62" s="293"/>
      <c r="AU62" s="293"/>
      <c r="AV62" s="292">
        <f t="shared" si="36"/>
        <v>120</v>
      </c>
      <c r="AW62" s="293"/>
      <c r="AX62" s="292">
        <f t="shared" si="28"/>
        <v>0</v>
      </c>
    </row>
    <row r="63" spans="1:53" ht="12">
      <c r="A63" s="288">
        <v>61</v>
      </c>
      <c r="B63" s="304" t="s">
        <v>124</v>
      </c>
      <c r="C63" s="290" t="s">
        <v>14</v>
      </c>
      <c r="D63" s="290" t="s">
        <v>12</v>
      </c>
      <c r="E63" s="291">
        <v>475</v>
      </c>
      <c r="F63" s="292"/>
      <c r="G63" s="292">
        <f t="shared" si="29"/>
        <v>1425</v>
      </c>
      <c r="H63" s="293"/>
      <c r="I63" s="293"/>
      <c r="J63" s="293"/>
      <c r="K63" s="293"/>
      <c r="L63" s="293"/>
      <c r="M63" s="293"/>
      <c r="N63" s="293"/>
      <c r="O63" s="292">
        <f t="shared" si="30"/>
        <v>1425</v>
      </c>
      <c r="P63" s="293">
        <v>14273.4</v>
      </c>
      <c r="Q63" s="292">
        <f t="shared" si="25"/>
        <v>-12848.4</v>
      </c>
      <c r="R63" s="292">
        <f t="shared" si="31"/>
        <v>1425</v>
      </c>
      <c r="S63" s="293"/>
      <c r="T63" s="293">
        <v>100</v>
      </c>
      <c r="U63" s="293">
        <v>12648.4</v>
      </c>
      <c r="V63" s="293">
        <v>300</v>
      </c>
      <c r="W63" s="293">
        <v>100</v>
      </c>
      <c r="X63" s="293"/>
      <c r="Y63" s="293"/>
      <c r="Z63" s="292">
        <f t="shared" si="32"/>
        <v>14573.4</v>
      </c>
      <c r="AA63" s="293">
        <v>4724.6000000000004</v>
      </c>
      <c r="AB63" s="292">
        <f t="shared" si="26"/>
        <v>-2999.6000000000004</v>
      </c>
      <c r="AC63" s="292">
        <f t="shared" si="33"/>
        <v>1425</v>
      </c>
      <c r="AD63" s="293"/>
      <c r="AE63" s="293"/>
      <c r="AF63" s="293"/>
      <c r="AG63" s="293"/>
      <c r="AH63" s="293"/>
      <c r="AI63" s="293">
        <v>4500</v>
      </c>
      <c r="AJ63" s="293"/>
      <c r="AK63" s="292">
        <f t="shared" si="34"/>
        <v>5925</v>
      </c>
      <c r="AL63" s="293">
        <v>4675</v>
      </c>
      <c r="AM63" s="292">
        <f t="shared" si="27"/>
        <v>-1749.6000000000004</v>
      </c>
      <c r="AN63" s="292">
        <f t="shared" si="35"/>
        <v>1425</v>
      </c>
      <c r="AO63" s="293"/>
      <c r="AP63" s="293"/>
      <c r="AQ63" s="293"/>
      <c r="AR63" s="293"/>
      <c r="AS63" s="293"/>
      <c r="AT63" s="293">
        <v>750</v>
      </c>
      <c r="AU63" s="293"/>
      <c r="AV63" s="292">
        <f t="shared" si="36"/>
        <v>2175</v>
      </c>
      <c r="AW63" s="293">
        <v>425.4</v>
      </c>
      <c r="AX63" s="292">
        <f t="shared" si="28"/>
        <v>0</v>
      </c>
      <c r="AY63" s="137" t="str">
        <f t="shared" ref="AY63:AY75" si="37">IF(AX63=0,"*","")</f>
        <v>*</v>
      </c>
      <c r="BA63" s="143" t="str">
        <f t="shared" si="12"/>
        <v/>
      </c>
    </row>
    <row r="64" spans="1:53" ht="12">
      <c r="A64" s="288">
        <v>62</v>
      </c>
      <c r="B64" s="304" t="s">
        <v>1380</v>
      </c>
      <c r="C64" s="290" t="s">
        <v>23</v>
      </c>
      <c r="D64" s="290"/>
      <c r="E64" s="291">
        <v>450</v>
      </c>
      <c r="F64" s="292"/>
      <c r="G64" s="292">
        <f t="shared" si="29"/>
        <v>1350</v>
      </c>
      <c r="H64" s="293"/>
      <c r="I64" s="293"/>
      <c r="J64" s="293"/>
      <c r="K64" s="293"/>
      <c r="L64" s="293"/>
      <c r="M64" s="293"/>
      <c r="N64" s="293"/>
      <c r="O64" s="292">
        <f t="shared" si="30"/>
        <v>1350</v>
      </c>
      <c r="P64" s="293">
        <v>1350</v>
      </c>
      <c r="Q64" s="292">
        <f t="shared" si="25"/>
        <v>0</v>
      </c>
      <c r="R64" s="292">
        <f t="shared" si="31"/>
        <v>1350</v>
      </c>
      <c r="S64" s="293"/>
      <c r="T64" s="293"/>
      <c r="U64" s="293"/>
      <c r="V64" s="293"/>
      <c r="W64" s="293"/>
      <c r="X64" s="293"/>
      <c r="Y64" s="293"/>
      <c r="Z64" s="292">
        <f t="shared" si="32"/>
        <v>1350</v>
      </c>
      <c r="AA64" s="293">
        <v>1350</v>
      </c>
      <c r="AB64" s="292">
        <f t="shared" si="26"/>
        <v>0</v>
      </c>
      <c r="AC64" s="292">
        <f t="shared" si="33"/>
        <v>1350</v>
      </c>
      <c r="AD64" s="293"/>
      <c r="AE64" s="293"/>
      <c r="AF64" s="293"/>
      <c r="AG64" s="293"/>
      <c r="AH64" s="293"/>
      <c r="AI64" s="293"/>
      <c r="AJ64" s="293"/>
      <c r="AK64" s="292">
        <f t="shared" si="34"/>
        <v>1350</v>
      </c>
      <c r="AL64" s="293">
        <v>1350</v>
      </c>
      <c r="AM64" s="292">
        <f t="shared" si="27"/>
        <v>0</v>
      </c>
      <c r="AN64" s="292">
        <f t="shared" si="35"/>
        <v>1350</v>
      </c>
      <c r="AO64" s="293"/>
      <c r="AP64" s="293"/>
      <c r="AQ64" s="293"/>
      <c r="AR64" s="293"/>
      <c r="AS64" s="293"/>
      <c r="AT64" s="293"/>
      <c r="AU64" s="293"/>
      <c r="AV64" s="292">
        <f t="shared" si="36"/>
        <v>1350</v>
      </c>
      <c r="AW64" s="293">
        <v>1350</v>
      </c>
      <c r="AX64" s="292">
        <f t="shared" si="28"/>
        <v>0</v>
      </c>
      <c r="AY64" s="137" t="str">
        <f t="shared" si="37"/>
        <v>*</v>
      </c>
      <c r="BA64" s="143" t="str">
        <f t="shared" si="12"/>
        <v/>
      </c>
    </row>
    <row r="65" spans="1:53" ht="12">
      <c r="A65" s="288">
        <v>63</v>
      </c>
      <c r="B65" s="294" t="s">
        <v>128</v>
      </c>
      <c r="C65" s="290" t="s">
        <v>10</v>
      </c>
      <c r="D65" s="290" t="s">
        <v>130</v>
      </c>
      <c r="E65" s="295">
        <v>170</v>
      </c>
      <c r="F65" s="292"/>
      <c r="G65" s="292">
        <f t="shared" si="29"/>
        <v>510</v>
      </c>
      <c r="H65" s="293"/>
      <c r="I65" s="293"/>
      <c r="J65" s="293"/>
      <c r="K65" s="293"/>
      <c r="L65" s="293"/>
      <c r="M65" s="293"/>
      <c r="N65" s="293"/>
      <c r="O65" s="292">
        <f t="shared" si="30"/>
        <v>510</v>
      </c>
      <c r="P65" s="293">
        <v>510</v>
      </c>
      <c r="Q65" s="292">
        <f t="shared" si="25"/>
        <v>0</v>
      </c>
      <c r="R65" s="292">
        <f t="shared" si="31"/>
        <v>510</v>
      </c>
      <c r="S65" s="293"/>
      <c r="T65" s="293"/>
      <c r="U65" s="293"/>
      <c r="V65" s="293"/>
      <c r="W65" s="293"/>
      <c r="X65" s="293"/>
      <c r="Y65" s="293"/>
      <c r="Z65" s="292">
        <f t="shared" si="32"/>
        <v>510</v>
      </c>
      <c r="AA65" s="293">
        <v>510</v>
      </c>
      <c r="AB65" s="292">
        <f t="shared" si="26"/>
        <v>0</v>
      </c>
      <c r="AC65" s="292">
        <f t="shared" si="33"/>
        <v>510</v>
      </c>
      <c r="AD65" s="293"/>
      <c r="AE65" s="293"/>
      <c r="AF65" s="293"/>
      <c r="AG65" s="293"/>
      <c r="AH65" s="293">
        <v>100</v>
      </c>
      <c r="AI65" s="293"/>
      <c r="AJ65" s="293"/>
      <c r="AK65" s="292">
        <f t="shared" si="34"/>
        <v>610</v>
      </c>
      <c r="AL65" s="293">
        <v>610</v>
      </c>
      <c r="AM65" s="292">
        <f t="shared" si="27"/>
        <v>0</v>
      </c>
      <c r="AN65" s="292">
        <f t="shared" si="35"/>
        <v>510</v>
      </c>
      <c r="AO65" s="293"/>
      <c r="AP65" s="293"/>
      <c r="AQ65" s="293"/>
      <c r="AR65" s="293"/>
      <c r="AS65" s="293"/>
      <c r="AT65" s="293"/>
      <c r="AU65" s="293"/>
      <c r="AV65" s="292">
        <f t="shared" si="36"/>
        <v>510</v>
      </c>
      <c r="AW65" s="293">
        <v>510</v>
      </c>
      <c r="AX65" s="292">
        <f t="shared" si="28"/>
        <v>0</v>
      </c>
      <c r="AY65" s="137" t="str">
        <f t="shared" si="37"/>
        <v>*</v>
      </c>
      <c r="BA65" s="143" t="str">
        <f t="shared" si="12"/>
        <v/>
      </c>
    </row>
    <row r="66" spans="1:53" ht="12" customHeight="1">
      <c r="A66" s="288">
        <v>64</v>
      </c>
      <c r="B66" s="289" t="s">
        <v>1400</v>
      </c>
      <c r="C66" s="290" t="s">
        <v>23</v>
      </c>
      <c r="D66" s="290"/>
      <c r="E66" s="291">
        <v>300</v>
      </c>
      <c r="F66" s="292">
        <v>900</v>
      </c>
      <c r="G66" s="292">
        <f t="shared" si="29"/>
        <v>900</v>
      </c>
      <c r="H66" s="293"/>
      <c r="I66" s="293"/>
      <c r="J66" s="293"/>
      <c r="K66" s="293"/>
      <c r="L66" s="293"/>
      <c r="M66" s="293"/>
      <c r="N66" s="293"/>
      <c r="O66" s="292">
        <f t="shared" si="30"/>
        <v>900</v>
      </c>
      <c r="P66" s="293">
        <v>1800</v>
      </c>
      <c r="Q66" s="292">
        <f t="shared" si="25"/>
        <v>0</v>
      </c>
      <c r="R66" s="292">
        <f t="shared" si="31"/>
        <v>900</v>
      </c>
      <c r="S66" s="293"/>
      <c r="T66" s="293">
        <v>199</v>
      </c>
      <c r="U66" s="293"/>
      <c r="V66" s="293"/>
      <c r="W66" s="293">
        <v>100</v>
      </c>
      <c r="X66" s="293"/>
      <c r="Y66" s="293"/>
      <c r="Z66" s="292">
        <f t="shared" si="32"/>
        <v>1199</v>
      </c>
      <c r="AA66" s="293">
        <v>1000</v>
      </c>
      <c r="AB66" s="292">
        <f t="shared" si="26"/>
        <v>199</v>
      </c>
      <c r="AC66" s="292">
        <f t="shared" si="33"/>
        <v>900</v>
      </c>
      <c r="AD66" s="293"/>
      <c r="AE66" s="293">
        <v>299</v>
      </c>
      <c r="AF66" s="293"/>
      <c r="AG66" s="293"/>
      <c r="AH66" s="293"/>
      <c r="AI66" s="293"/>
      <c r="AJ66" s="293"/>
      <c r="AK66" s="292">
        <f t="shared" si="34"/>
        <v>1199</v>
      </c>
      <c r="AL66" s="293">
        <v>1398</v>
      </c>
      <c r="AM66" s="292">
        <f t="shared" si="27"/>
        <v>0</v>
      </c>
      <c r="AN66" s="292">
        <f t="shared" si="35"/>
        <v>900</v>
      </c>
      <c r="AO66" s="293"/>
      <c r="AP66" s="293"/>
      <c r="AQ66" s="293"/>
      <c r="AR66" s="293"/>
      <c r="AS66" s="293"/>
      <c r="AT66" s="293"/>
      <c r="AU66" s="293"/>
      <c r="AV66" s="292">
        <f t="shared" si="36"/>
        <v>900</v>
      </c>
      <c r="AW66" s="293">
        <v>900</v>
      </c>
      <c r="AX66" s="292">
        <f t="shared" si="28"/>
        <v>0</v>
      </c>
      <c r="AY66" s="137" t="str">
        <f t="shared" si="37"/>
        <v>*</v>
      </c>
      <c r="BA66" s="143" t="str">
        <f t="shared" si="12"/>
        <v/>
      </c>
    </row>
    <row r="67" spans="1:53" ht="12">
      <c r="A67" s="288">
        <v>65</v>
      </c>
      <c r="B67" s="289" t="s">
        <v>131</v>
      </c>
      <c r="C67" s="290" t="s">
        <v>23</v>
      </c>
      <c r="D67" s="290" t="s">
        <v>133</v>
      </c>
      <c r="E67" s="291">
        <v>90</v>
      </c>
      <c r="F67" s="292"/>
      <c r="G67" s="292">
        <f t="shared" si="29"/>
        <v>270</v>
      </c>
      <c r="H67" s="293"/>
      <c r="I67" s="293"/>
      <c r="J67" s="293"/>
      <c r="K67" s="293"/>
      <c r="L67" s="293"/>
      <c r="M67" s="293"/>
      <c r="N67" s="293"/>
      <c r="O67" s="292">
        <f t="shared" si="30"/>
        <v>270</v>
      </c>
      <c r="P67" s="293">
        <v>540</v>
      </c>
      <c r="Q67" s="292">
        <f t="shared" si="25"/>
        <v>-270</v>
      </c>
      <c r="R67" s="292">
        <f t="shared" si="31"/>
        <v>270</v>
      </c>
      <c r="S67" s="293">
        <v>50</v>
      </c>
      <c r="T67" s="293"/>
      <c r="U67" s="293"/>
      <c r="V67" s="293"/>
      <c r="W67" s="293"/>
      <c r="X67" s="293"/>
      <c r="Y67" s="293"/>
      <c r="Z67" s="292">
        <f t="shared" si="32"/>
        <v>320</v>
      </c>
      <c r="AA67" s="293"/>
      <c r="AB67" s="292">
        <f t="shared" si="26"/>
        <v>50</v>
      </c>
      <c r="AC67" s="292">
        <f t="shared" si="33"/>
        <v>270</v>
      </c>
      <c r="AD67" s="293"/>
      <c r="AE67" s="293"/>
      <c r="AF67" s="293"/>
      <c r="AG67" s="293"/>
      <c r="AH67" s="293"/>
      <c r="AI67" s="293"/>
      <c r="AJ67" s="293"/>
      <c r="AK67" s="292">
        <f t="shared" si="34"/>
        <v>270</v>
      </c>
      <c r="AL67" s="293"/>
      <c r="AM67" s="292">
        <f t="shared" si="27"/>
        <v>320</v>
      </c>
      <c r="AN67" s="292">
        <f t="shared" si="35"/>
        <v>270</v>
      </c>
      <c r="AO67" s="293"/>
      <c r="AP67" s="293"/>
      <c r="AQ67" s="293"/>
      <c r="AR67" s="293"/>
      <c r="AS67" s="293"/>
      <c r="AT67" s="293"/>
      <c r="AU67" s="293"/>
      <c r="AV67" s="292">
        <f t="shared" si="36"/>
        <v>270</v>
      </c>
      <c r="AW67" s="293">
        <v>590</v>
      </c>
      <c r="AX67" s="292">
        <f t="shared" si="28"/>
        <v>0</v>
      </c>
      <c r="AY67" s="137" t="str">
        <f t="shared" si="37"/>
        <v>*</v>
      </c>
      <c r="BA67" s="143" t="str">
        <f t="shared" si="12"/>
        <v/>
      </c>
    </row>
    <row r="68" spans="1:53" ht="12" customHeight="1">
      <c r="A68" s="288">
        <v>66</v>
      </c>
      <c r="B68" s="289" t="s">
        <v>134</v>
      </c>
      <c r="C68" s="290" t="s">
        <v>23</v>
      </c>
      <c r="D68" s="290" t="s">
        <v>136</v>
      </c>
      <c r="E68" s="291">
        <v>100</v>
      </c>
      <c r="F68" s="292"/>
      <c r="G68" s="292">
        <f t="shared" si="29"/>
        <v>300</v>
      </c>
      <c r="H68" s="293"/>
      <c r="I68" s="293"/>
      <c r="J68" s="293"/>
      <c r="K68" s="293"/>
      <c r="L68" s="293"/>
      <c r="M68" s="293"/>
      <c r="N68" s="293"/>
      <c r="O68" s="292">
        <f t="shared" si="30"/>
        <v>300</v>
      </c>
      <c r="P68" s="293"/>
      <c r="Q68" s="292">
        <f t="shared" si="25"/>
        <v>300</v>
      </c>
      <c r="R68" s="292">
        <f t="shared" si="31"/>
        <v>300</v>
      </c>
      <c r="S68" s="293"/>
      <c r="T68" s="293"/>
      <c r="U68" s="293"/>
      <c r="V68" s="293"/>
      <c r="W68" s="293"/>
      <c r="X68" s="293"/>
      <c r="Y68" s="293"/>
      <c r="Z68" s="292">
        <f t="shared" si="32"/>
        <v>300</v>
      </c>
      <c r="AA68" s="293"/>
      <c r="AB68" s="292">
        <f t="shared" si="26"/>
        <v>600</v>
      </c>
      <c r="AC68" s="292">
        <f t="shared" si="33"/>
        <v>300</v>
      </c>
      <c r="AD68" s="293"/>
      <c r="AE68" s="293"/>
      <c r="AF68" s="293"/>
      <c r="AG68" s="293"/>
      <c r="AH68" s="293"/>
      <c r="AI68" s="293"/>
      <c r="AJ68" s="293"/>
      <c r="AK68" s="292">
        <f t="shared" si="34"/>
        <v>300</v>
      </c>
      <c r="AL68" s="293">
        <v>900</v>
      </c>
      <c r="AM68" s="292">
        <f t="shared" si="27"/>
        <v>0</v>
      </c>
      <c r="AN68" s="292">
        <f t="shared" si="35"/>
        <v>300</v>
      </c>
      <c r="AO68" s="293"/>
      <c r="AP68" s="293"/>
      <c r="AQ68" s="293"/>
      <c r="AR68" s="293"/>
      <c r="AS68" s="293"/>
      <c r="AT68" s="293"/>
      <c r="AU68" s="293"/>
      <c r="AV68" s="292">
        <f t="shared" si="36"/>
        <v>300</v>
      </c>
      <c r="AW68" s="293"/>
      <c r="AX68" s="292">
        <f t="shared" si="28"/>
        <v>300</v>
      </c>
      <c r="AY68" s="137" t="str">
        <f t="shared" si="37"/>
        <v/>
      </c>
      <c r="BA68" s="143" t="str">
        <f t="shared" si="12"/>
        <v/>
      </c>
    </row>
    <row r="69" spans="1:53" s="168" customFormat="1" ht="12">
      <c r="A69" s="288">
        <v>67</v>
      </c>
      <c r="B69" s="306" t="s">
        <v>137</v>
      </c>
      <c r="C69" s="307" t="s">
        <v>23</v>
      </c>
      <c r="D69" s="308"/>
      <c r="E69" s="309">
        <v>50</v>
      </c>
      <c r="F69" s="292"/>
      <c r="G69" s="292">
        <f t="shared" si="29"/>
        <v>150</v>
      </c>
      <c r="H69" s="293"/>
      <c r="I69" s="293"/>
      <c r="J69" s="293"/>
      <c r="K69" s="293"/>
      <c r="L69" s="293"/>
      <c r="M69" s="293"/>
      <c r="N69" s="293"/>
      <c r="O69" s="292">
        <f t="shared" si="30"/>
        <v>150</v>
      </c>
      <c r="P69" s="293"/>
      <c r="Q69" s="292">
        <f t="shared" si="25"/>
        <v>150</v>
      </c>
      <c r="R69" s="292">
        <f t="shared" si="31"/>
        <v>150</v>
      </c>
      <c r="S69" s="293"/>
      <c r="T69" s="293"/>
      <c r="U69" s="293"/>
      <c r="V69" s="293"/>
      <c r="W69" s="293"/>
      <c r="X69" s="293"/>
      <c r="Y69" s="293"/>
      <c r="Z69" s="292">
        <f t="shared" si="32"/>
        <v>150</v>
      </c>
      <c r="AA69" s="293"/>
      <c r="AB69" s="292">
        <f t="shared" si="26"/>
        <v>300</v>
      </c>
      <c r="AC69" s="292">
        <f t="shared" si="33"/>
        <v>150</v>
      </c>
      <c r="AD69" s="293"/>
      <c r="AE69" s="293"/>
      <c r="AF69" s="293"/>
      <c r="AG69" s="293"/>
      <c r="AH69" s="293"/>
      <c r="AI69" s="293"/>
      <c r="AJ69" s="293"/>
      <c r="AK69" s="292">
        <f t="shared" si="34"/>
        <v>150</v>
      </c>
      <c r="AL69" s="293">
        <v>600</v>
      </c>
      <c r="AM69" s="292">
        <f t="shared" si="27"/>
        <v>-150</v>
      </c>
      <c r="AN69" s="292">
        <f t="shared" si="35"/>
        <v>150</v>
      </c>
      <c r="AO69" s="293"/>
      <c r="AP69" s="293"/>
      <c r="AQ69" s="293"/>
      <c r="AR69" s="293"/>
      <c r="AS69" s="293"/>
      <c r="AT69" s="293"/>
      <c r="AU69" s="293"/>
      <c r="AV69" s="292">
        <f t="shared" si="36"/>
        <v>150</v>
      </c>
      <c r="AW69" s="293"/>
      <c r="AX69" s="292">
        <f t="shared" si="28"/>
        <v>0</v>
      </c>
      <c r="AY69" s="137" t="str">
        <f t="shared" si="37"/>
        <v>*</v>
      </c>
      <c r="BA69" s="143" t="str">
        <f t="shared" si="12"/>
        <v/>
      </c>
    </row>
    <row r="70" spans="1:53" ht="12">
      <c r="A70" s="288">
        <v>68</v>
      </c>
      <c r="B70" s="289" t="s">
        <v>1055</v>
      </c>
      <c r="C70" s="290" t="s">
        <v>23</v>
      </c>
      <c r="D70" s="290" t="s">
        <v>863</v>
      </c>
      <c r="E70" s="291">
        <v>125</v>
      </c>
      <c r="F70" s="292"/>
      <c r="G70" s="292">
        <f t="shared" si="29"/>
        <v>375</v>
      </c>
      <c r="H70" s="293"/>
      <c r="I70" s="293"/>
      <c r="J70" s="293"/>
      <c r="K70" s="293"/>
      <c r="L70" s="293"/>
      <c r="M70" s="293"/>
      <c r="N70" s="293"/>
      <c r="O70" s="292">
        <f t="shared" si="30"/>
        <v>375</v>
      </c>
      <c r="P70" s="293">
        <v>375</v>
      </c>
      <c r="Q70" s="292">
        <f t="shared" si="25"/>
        <v>0</v>
      </c>
      <c r="R70" s="292">
        <f t="shared" si="31"/>
        <v>375</v>
      </c>
      <c r="S70" s="293"/>
      <c r="T70" s="293"/>
      <c r="U70" s="293"/>
      <c r="V70" s="293"/>
      <c r="W70" s="293"/>
      <c r="X70" s="293"/>
      <c r="Y70" s="293"/>
      <c r="Z70" s="292">
        <f t="shared" si="32"/>
        <v>375</v>
      </c>
      <c r="AA70" s="293"/>
      <c r="AB70" s="292">
        <f t="shared" si="26"/>
        <v>375</v>
      </c>
      <c r="AC70" s="292">
        <f t="shared" si="33"/>
        <v>375</v>
      </c>
      <c r="AD70" s="293"/>
      <c r="AE70" s="293"/>
      <c r="AF70" s="293"/>
      <c r="AG70" s="293"/>
      <c r="AH70" s="293"/>
      <c r="AI70" s="293"/>
      <c r="AJ70" s="293"/>
      <c r="AK70" s="292">
        <f t="shared" si="34"/>
        <v>375</v>
      </c>
      <c r="AL70" s="293">
        <v>1125</v>
      </c>
      <c r="AM70" s="292">
        <f t="shared" si="27"/>
        <v>-375</v>
      </c>
      <c r="AN70" s="292">
        <f t="shared" si="35"/>
        <v>375</v>
      </c>
      <c r="AO70" s="293"/>
      <c r="AP70" s="293"/>
      <c r="AQ70" s="293"/>
      <c r="AR70" s="293"/>
      <c r="AS70" s="293"/>
      <c r="AT70" s="293"/>
      <c r="AU70" s="293"/>
      <c r="AV70" s="292">
        <f t="shared" si="36"/>
        <v>375</v>
      </c>
      <c r="AW70" s="293"/>
      <c r="AX70" s="292">
        <f t="shared" si="28"/>
        <v>0</v>
      </c>
      <c r="AY70" s="137" t="str">
        <f t="shared" si="37"/>
        <v>*</v>
      </c>
      <c r="BA70" s="143" t="str">
        <f t="shared" si="12"/>
        <v/>
      </c>
    </row>
    <row r="71" spans="1:53" ht="12">
      <c r="A71" s="288">
        <v>69</v>
      </c>
      <c r="B71" s="289" t="s">
        <v>138</v>
      </c>
      <c r="C71" s="290" t="s">
        <v>23</v>
      </c>
      <c r="D71" s="290" t="s">
        <v>913</v>
      </c>
      <c r="E71" s="291">
        <v>115</v>
      </c>
      <c r="F71" s="292"/>
      <c r="G71" s="292">
        <f t="shared" si="29"/>
        <v>345</v>
      </c>
      <c r="H71" s="293">
        <v>25</v>
      </c>
      <c r="I71" s="293"/>
      <c r="J71" s="293"/>
      <c r="K71" s="293"/>
      <c r="L71" s="293"/>
      <c r="M71" s="293"/>
      <c r="N71" s="293"/>
      <c r="O71" s="292">
        <f t="shared" si="30"/>
        <v>370</v>
      </c>
      <c r="P71" s="293"/>
      <c r="Q71" s="292">
        <f t="shared" si="25"/>
        <v>370</v>
      </c>
      <c r="R71" s="292">
        <f t="shared" si="31"/>
        <v>345</v>
      </c>
      <c r="S71" s="293"/>
      <c r="T71" s="293"/>
      <c r="U71" s="293"/>
      <c r="V71" s="293"/>
      <c r="W71" s="293"/>
      <c r="X71" s="293"/>
      <c r="Y71" s="293"/>
      <c r="Z71" s="292">
        <f t="shared" si="32"/>
        <v>345</v>
      </c>
      <c r="AA71" s="293">
        <v>715</v>
      </c>
      <c r="AB71" s="292">
        <f t="shared" si="26"/>
        <v>0</v>
      </c>
      <c r="AC71" s="292">
        <f t="shared" si="33"/>
        <v>345</v>
      </c>
      <c r="AD71" s="293"/>
      <c r="AE71" s="293"/>
      <c r="AF71" s="293"/>
      <c r="AG71" s="293"/>
      <c r="AH71" s="293"/>
      <c r="AI71" s="293"/>
      <c r="AJ71" s="293"/>
      <c r="AK71" s="292">
        <f t="shared" si="34"/>
        <v>345</v>
      </c>
      <c r="AL71" s="293">
        <v>345</v>
      </c>
      <c r="AM71" s="292">
        <f t="shared" si="27"/>
        <v>0</v>
      </c>
      <c r="AN71" s="292">
        <f t="shared" si="35"/>
        <v>345</v>
      </c>
      <c r="AO71" s="293"/>
      <c r="AP71" s="293"/>
      <c r="AQ71" s="293"/>
      <c r="AR71" s="293">
        <v>300</v>
      </c>
      <c r="AS71" s="293"/>
      <c r="AT71" s="293"/>
      <c r="AU71" s="293"/>
      <c r="AV71" s="292">
        <f t="shared" si="36"/>
        <v>645</v>
      </c>
      <c r="AW71" s="293"/>
      <c r="AX71" s="292">
        <f t="shared" si="28"/>
        <v>645</v>
      </c>
      <c r="AY71" s="137" t="str">
        <f t="shared" si="37"/>
        <v/>
      </c>
      <c r="BA71" s="143" t="str">
        <f t="shared" si="12"/>
        <v/>
      </c>
    </row>
    <row r="72" spans="1:53" ht="12">
      <c r="A72" s="288">
        <v>70</v>
      </c>
      <c r="B72" s="289" t="s">
        <v>1156</v>
      </c>
      <c r="C72" s="290" t="s">
        <v>23</v>
      </c>
      <c r="D72" s="290" t="s">
        <v>1158</v>
      </c>
      <c r="E72" s="291">
        <v>60</v>
      </c>
      <c r="F72" s="292"/>
      <c r="G72" s="292">
        <f t="shared" si="29"/>
        <v>180</v>
      </c>
      <c r="H72" s="293"/>
      <c r="I72" s="293"/>
      <c r="J72" s="293"/>
      <c r="K72" s="293"/>
      <c r="L72" s="293"/>
      <c r="M72" s="293"/>
      <c r="N72" s="293"/>
      <c r="O72" s="292">
        <f t="shared" si="30"/>
        <v>180</v>
      </c>
      <c r="P72" s="293"/>
      <c r="Q72" s="292">
        <f t="shared" si="25"/>
        <v>180</v>
      </c>
      <c r="R72" s="292">
        <f t="shared" si="31"/>
        <v>180</v>
      </c>
      <c r="S72" s="293"/>
      <c r="T72" s="293"/>
      <c r="U72" s="293"/>
      <c r="V72" s="293"/>
      <c r="W72" s="293"/>
      <c r="X72" s="293"/>
      <c r="Y72" s="293"/>
      <c r="Z72" s="292">
        <f t="shared" si="32"/>
        <v>180</v>
      </c>
      <c r="AA72" s="293"/>
      <c r="AB72" s="292">
        <f t="shared" si="26"/>
        <v>360</v>
      </c>
      <c r="AC72" s="292">
        <f t="shared" si="33"/>
        <v>180</v>
      </c>
      <c r="AD72" s="293"/>
      <c r="AE72" s="293"/>
      <c r="AF72" s="293"/>
      <c r="AG72" s="293"/>
      <c r="AH72" s="293"/>
      <c r="AI72" s="293"/>
      <c r="AJ72" s="293"/>
      <c r="AK72" s="292">
        <f t="shared" si="34"/>
        <v>180</v>
      </c>
      <c r="AL72" s="293">
        <v>720</v>
      </c>
      <c r="AM72" s="292">
        <f t="shared" si="27"/>
        <v>-180</v>
      </c>
      <c r="AN72" s="292">
        <f t="shared" si="35"/>
        <v>180</v>
      </c>
      <c r="AO72" s="293"/>
      <c r="AP72" s="293"/>
      <c r="AQ72" s="293"/>
      <c r="AR72" s="293"/>
      <c r="AS72" s="293"/>
      <c r="AT72" s="293"/>
      <c r="AU72" s="293"/>
      <c r="AV72" s="292">
        <f t="shared" si="36"/>
        <v>180</v>
      </c>
      <c r="AW72" s="293"/>
      <c r="AX72" s="292">
        <f t="shared" si="28"/>
        <v>0</v>
      </c>
      <c r="AY72" s="137" t="str">
        <f t="shared" si="37"/>
        <v>*</v>
      </c>
      <c r="BA72" s="143" t="str">
        <f t="shared" si="12"/>
        <v/>
      </c>
    </row>
    <row r="73" spans="1:53" ht="12">
      <c r="A73" s="288">
        <v>71</v>
      </c>
      <c r="B73" s="289" t="s">
        <v>140</v>
      </c>
      <c r="C73" s="290" t="s">
        <v>23</v>
      </c>
      <c r="D73" s="290" t="s">
        <v>142</v>
      </c>
      <c r="E73" s="291">
        <v>50</v>
      </c>
      <c r="F73" s="292"/>
      <c r="G73" s="292">
        <f t="shared" si="29"/>
        <v>150</v>
      </c>
      <c r="H73" s="293"/>
      <c r="I73" s="293"/>
      <c r="J73" s="293"/>
      <c r="K73" s="293"/>
      <c r="L73" s="293"/>
      <c r="M73" s="293"/>
      <c r="N73" s="293"/>
      <c r="O73" s="292">
        <f t="shared" si="30"/>
        <v>150</v>
      </c>
      <c r="P73" s="293">
        <v>600</v>
      </c>
      <c r="Q73" s="292">
        <f t="shared" si="25"/>
        <v>-450</v>
      </c>
      <c r="R73" s="292">
        <f t="shared" si="31"/>
        <v>150</v>
      </c>
      <c r="S73" s="293"/>
      <c r="T73" s="293"/>
      <c r="U73" s="293"/>
      <c r="V73" s="293"/>
      <c r="W73" s="293"/>
      <c r="X73" s="293"/>
      <c r="Y73" s="293"/>
      <c r="Z73" s="292">
        <f t="shared" si="32"/>
        <v>150</v>
      </c>
      <c r="AA73" s="293"/>
      <c r="AB73" s="292">
        <f t="shared" si="26"/>
        <v>-300</v>
      </c>
      <c r="AC73" s="292">
        <f t="shared" si="33"/>
        <v>150</v>
      </c>
      <c r="AD73" s="293"/>
      <c r="AE73" s="293"/>
      <c r="AF73" s="293"/>
      <c r="AG73" s="293"/>
      <c r="AH73" s="293"/>
      <c r="AI73" s="293"/>
      <c r="AJ73" s="293"/>
      <c r="AK73" s="292">
        <f t="shared" si="34"/>
        <v>150</v>
      </c>
      <c r="AL73" s="293"/>
      <c r="AM73" s="292">
        <f t="shared" si="27"/>
        <v>-150</v>
      </c>
      <c r="AN73" s="292">
        <f t="shared" si="35"/>
        <v>150</v>
      </c>
      <c r="AO73" s="293"/>
      <c r="AP73" s="293"/>
      <c r="AQ73" s="293"/>
      <c r="AR73" s="293"/>
      <c r="AS73" s="293"/>
      <c r="AT73" s="293"/>
      <c r="AU73" s="293"/>
      <c r="AV73" s="292">
        <f t="shared" si="36"/>
        <v>150</v>
      </c>
      <c r="AW73" s="293"/>
      <c r="AX73" s="292">
        <f t="shared" si="28"/>
        <v>0</v>
      </c>
      <c r="AY73" s="137" t="str">
        <f t="shared" si="37"/>
        <v>*</v>
      </c>
      <c r="BA73" s="143" t="str">
        <f t="shared" si="12"/>
        <v/>
      </c>
    </row>
    <row r="74" spans="1:53" ht="12">
      <c r="A74" s="288">
        <v>72</v>
      </c>
      <c r="B74" s="289" t="s">
        <v>143</v>
      </c>
      <c r="C74" s="290" t="s">
        <v>23</v>
      </c>
      <c r="D74" s="290" t="s">
        <v>145</v>
      </c>
      <c r="E74" s="291">
        <v>65</v>
      </c>
      <c r="F74" s="292"/>
      <c r="G74" s="292">
        <f t="shared" si="29"/>
        <v>195</v>
      </c>
      <c r="H74" s="293"/>
      <c r="I74" s="293"/>
      <c r="J74" s="293"/>
      <c r="K74" s="293"/>
      <c r="L74" s="293"/>
      <c r="M74" s="293"/>
      <c r="N74" s="293"/>
      <c r="O74" s="292">
        <f t="shared" si="30"/>
        <v>195</v>
      </c>
      <c r="P74" s="293">
        <v>390</v>
      </c>
      <c r="Q74" s="292">
        <f t="shared" si="25"/>
        <v>-195</v>
      </c>
      <c r="R74" s="292">
        <f t="shared" si="31"/>
        <v>195</v>
      </c>
      <c r="S74" s="293"/>
      <c r="T74" s="293"/>
      <c r="U74" s="293"/>
      <c r="V74" s="293"/>
      <c r="W74" s="293"/>
      <c r="X74" s="293"/>
      <c r="Y74" s="293"/>
      <c r="Z74" s="292">
        <f t="shared" si="32"/>
        <v>195</v>
      </c>
      <c r="AA74" s="293"/>
      <c r="AB74" s="292">
        <f t="shared" si="26"/>
        <v>0</v>
      </c>
      <c r="AC74" s="292">
        <f t="shared" si="33"/>
        <v>195</v>
      </c>
      <c r="AD74" s="293"/>
      <c r="AE74" s="293"/>
      <c r="AF74" s="293"/>
      <c r="AG74" s="293"/>
      <c r="AH74" s="293"/>
      <c r="AI74" s="293"/>
      <c r="AJ74" s="293"/>
      <c r="AK74" s="292">
        <f t="shared" si="34"/>
        <v>195</v>
      </c>
      <c r="AL74" s="293">
        <v>390</v>
      </c>
      <c r="AM74" s="292">
        <f t="shared" si="27"/>
        <v>-195</v>
      </c>
      <c r="AN74" s="292">
        <f t="shared" si="35"/>
        <v>195</v>
      </c>
      <c r="AO74" s="293"/>
      <c r="AP74" s="293"/>
      <c r="AQ74" s="293"/>
      <c r="AR74" s="293"/>
      <c r="AS74" s="293"/>
      <c r="AT74" s="293"/>
      <c r="AU74" s="293"/>
      <c r="AV74" s="292">
        <f t="shared" si="36"/>
        <v>195</v>
      </c>
      <c r="AW74" s="293"/>
      <c r="AX74" s="292">
        <f t="shared" si="28"/>
        <v>0</v>
      </c>
      <c r="AY74" s="137" t="str">
        <f t="shared" si="37"/>
        <v>*</v>
      </c>
      <c r="BA74" s="143" t="str">
        <f t="shared" si="12"/>
        <v/>
      </c>
    </row>
    <row r="75" spans="1:53" s="172" customFormat="1" ht="12">
      <c r="A75" s="288">
        <v>73</v>
      </c>
      <c r="B75" s="310" t="s">
        <v>1295</v>
      </c>
      <c r="C75" s="311" t="s">
        <v>30</v>
      </c>
      <c r="D75" s="311" t="s">
        <v>12</v>
      </c>
      <c r="E75" s="404">
        <v>100</v>
      </c>
      <c r="F75" s="299">
        <v>1400</v>
      </c>
      <c r="G75" s="299"/>
      <c r="H75" s="300"/>
      <c r="I75" s="300"/>
      <c r="J75" s="300"/>
      <c r="K75" s="300"/>
      <c r="L75" s="300"/>
      <c r="M75" s="300"/>
      <c r="N75" s="300"/>
      <c r="O75" s="299"/>
      <c r="P75" s="300"/>
      <c r="Q75" s="299">
        <f t="shared" si="25"/>
        <v>1400</v>
      </c>
      <c r="R75" s="299"/>
      <c r="S75" s="300"/>
      <c r="T75" s="300"/>
      <c r="U75" s="300"/>
      <c r="V75" s="300"/>
      <c r="W75" s="300"/>
      <c r="X75" s="300"/>
      <c r="Y75" s="300"/>
      <c r="Z75" s="299"/>
      <c r="AA75" s="300"/>
      <c r="AB75" s="299">
        <f t="shared" si="26"/>
        <v>1400</v>
      </c>
      <c r="AC75" s="299"/>
      <c r="AD75" s="300"/>
      <c r="AE75" s="300"/>
      <c r="AF75" s="300"/>
      <c r="AG75" s="300"/>
      <c r="AH75" s="300"/>
      <c r="AI75" s="300"/>
      <c r="AJ75" s="300"/>
      <c r="AK75" s="299"/>
      <c r="AL75" s="300"/>
      <c r="AM75" s="299">
        <f t="shared" si="27"/>
        <v>1400</v>
      </c>
      <c r="AN75" s="299"/>
      <c r="AO75" s="300"/>
      <c r="AP75" s="300"/>
      <c r="AQ75" s="300"/>
      <c r="AR75" s="300"/>
      <c r="AS75" s="300"/>
      <c r="AT75" s="300"/>
      <c r="AU75" s="300"/>
      <c r="AV75" s="299"/>
      <c r="AW75" s="300"/>
      <c r="AX75" s="299">
        <f t="shared" si="28"/>
        <v>1400</v>
      </c>
      <c r="AY75" s="137" t="str">
        <f t="shared" si="37"/>
        <v/>
      </c>
      <c r="BA75" s="143" t="str">
        <f t="shared" si="12"/>
        <v>!!!</v>
      </c>
    </row>
    <row r="76" spans="1:53" s="458" customFormat="1" ht="12">
      <c r="A76" s="288">
        <v>74</v>
      </c>
      <c r="B76" s="455" t="s">
        <v>1610</v>
      </c>
      <c r="C76" s="290" t="s">
        <v>23</v>
      </c>
      <c r="D76" s="456"/>
      <c r="E76" s="327">
        <v>50</v>
      </c>
      <c r="F76" s="382"/>
      <c r="G76" s="292">
        <f t="shared" ref="G76:G90" si="38">E76*3</f>
        <v>150</v>
      </c>
      <c r="H76" s="383"/>
      <c r="I76" s="383"/>
      <c r="J76" s="383"/>
      <c r="K76" s="383"/>
      <c r="L76" s="383"/>
      <c r="M76" s="383"/>
      <c r="N76" s="383"/>
      <c r="O76" s="292">
        <f t="shared" ref="O76:O90" si="39">SUM(G76:N76)</f>
        <v>150</v>
      </c>
      <c r="P76" s="293"/>
      <c r="Q76" s="292">
        <f t="shared" si="25"/>
        <v>150</v>
      </c>
      <c r="R76" s="292">
        <f t="shared" ref="R76:R90" si="40">E76*3</f>
        <v>150</v>
      </c>
      <c r="S76" s="383"/>
      <c r="T76" s="383"/>
      <c r="U76" s="383"/>
      <c r="V76" s="383"/>
      <c r="W76" s="383"/>
      <c r="X76" s="383"/>
      <c r="Y76" s="383"/>
      <c r="Z76" s="292">
        <f t="shared" ref="Z76:Z90" si="41">SUM(R76:Y76)</f>
        <v>150</v>
      </c>
      <c r="AA76" s="293"/>
      <c r="AB76" s="292">
        <f t="shared" si="26"/>
        <v>300</v>
      </c>
      <c r="AC76" s="292">
        <f t="shared" ref="AC76:AC90" si="42">$E76*3</f>
        <v>150</v>
      </c>
      <c r="AD76" s="293"/>
      <c r="AE76" s="293"/>
      <c r="AF76" s="293"/>
      <c r="AG76" s="293"/>
      <c r="AH76" s="293"/>
      <c r="AI76" s="293"/>
      <c r="AJ76" s="293"/>
      <c r="AK76" s="292">
        <f t="shared" ref="AK76:AK90" si="43">SUM(AC76:AJ76)</f>
        <v>150</v>
      </c>
      <c r="AL76" s="293"/>
      <c r="AM76" s="292">
        <f t="shared" si="27"/>
        <v>450</v>
      </c>
      <c r="AN76" s="292">
        <f t="shared" ref="AN76:AN90" si="44">$E76*3</f>
        <v>150</v>
      </c>
      <c r="AO76" s="293"/>
      <c r="AP76" s="293"/>
      <c r="AQ76" s="293"/>
      <c r="AR76" s="293"/>
      <c r="AS76" s="293"/>
      <c r="AT76" s="293"/>
      <c r="AU76" s="293"/>
      <c r="AV76" s="292">
        <f t="shared" ref="AV76:AV90" si="45">SUM(AN76:AU76)</f>
        <v>150</v>
      </c>
      <c r="AW76" s="293">
        <v>600</v>
      </c>
      <c r="AX76" s="292">
        <f t="shared" si="28"/>
        <v>0</v>
      </c>
      <c r="AY76" s="457"/>
      <c r="BA76" s="458" t="str">
        <f t="shared" si="12"/>
        <v/>
      </c>
    </row>
    <row r="77" spans="1:53" ht="12">
      <c r="A77" s="288">
        <v>75</v>
      </c>
      <c r="B77" s="289" t="s">
        <v>864</v>
      </c>
      <c r="C77" s="290" t="s">
        <v>23</v>
      </c>
      <c r="D77" s="290" t="s">
        <v>865</v>
      </c>
      <c r="E77" s="291">
        <v>60</v>
      </c>
      <c r="F77" s="292"/>
      <c r="G77" s="292">
        <f t="shared" si="38"/>
        <v>180</v>
      </c>
      <c r="H77" s="293"/>
      <c r="I77" s="293"/>
      <c r="J77" s="293"/>
      <c r="K77" s="293"/>
      <c r="L77" s="293"/>
      <c r="M77" s="293"/>
      <c r="N77" s="293"/>
      <c r="O77" s="292">
        <f t="shared" si="39"/>
        <v>180</v>
      </c>
      <c r="P77" s="293">
        <v>820</v>
      </c>
      <c r="Q77" s="292">
        <f t="shared" si="25"/>
        <v>-640</v>
      </c>
      <c r="R77" s="292">
        <f t="shared" si="40"/>
        <v>180</v>
      </c>
      <c r="S77" s="293"/>
      <c r="T77" s="293"/>
      <c r="U77" s="293"/>
      <c r="V77" s="293"/>
      <c r="W77" s="293">
        <v>100</v>
      </c>
      <c r="X77" s="293"/>
      <c r="Y77" s="293"/>
      <c r="Z77" s="292">
        <f t="shared" si="41"/>
        <v>280</v>
      </c>
      <c r="AA77" s="293"/>
      <c r="AB77" s="292">
        <f t="shared" si="26"/>
        <v>-360</v>
      </c>
      <c r="AC77" s="292">
        <f t="shared" si="42"/>
        <v>180</v>
      </c>
      <c r="AD77" s="293"/>
      <c r="AE77" s="293"/>
      <c r="AF77" s="293"/>
      <c r="AG77" s="293"/>
      <c r="AH77" s="293"/>
      <c r="AI77" s="293"/>
      <c r="AJ77" s="293"/>
      <c r="AK77" s="292">
        <f t="shared" si="43"/>
        <v>180</v>
      </c>
      <c r="AL77" s="293"/>
      <c r="AM77" s="292">
        <f t="shared" si="27"/>
        <v>-180</v>
      </c>
      <c r="AN77" s="292">
        <f t="shared" si="44"/>
        <v>180</v>
      </c>
      <c r="AO77" s="293"/>
      <c r="AP77" s="293"/>
      <c r="AQ77" s="293"/>
      <c r="AR77" s="293"/>
      <c r="AS77" s="293"/>
      <c r="AT77" s="293"/>
      <c r="AU77" s="293"/>
      <c r="AV77" s="292">
        <f t="shared" si="45"/>
        <v>180</v>
      </c>
      <c r="AW77" s="293"/>
      <c r="AX77" s="292">
        <f t="shared" si="28"/>
        <v>0</v>
      </c>
      <c r="AY77" s="137" t="str">
        <f>IF(AX77=0,"*","")</f>
        <v>*</v>
      </c>
      <c r="BA77" s="143" t="str">
        <f t="shared" si="12"/>
        <v/>
      </c>
    </row>
    <row r="78" spans="1:53" ht="12">
      <c r="A78" s="288">
        <v>76</v>
      </c>
      <c r="B78" s="289" t="s">
        <v>1329</v>
      </c>
      <c r="C78" s="290" t="s">
        <v>23</v>
      </c>
      <c r="D78" s="290"/>
      <c r="E78" s="291">
        <v>20</v>
      </c>
      <c r="F78" s="292"/>
      <c r="G78" s="292">
        <f t="shared" si="38"/>
        <v>60</v>
      </c>
      <c r="H78" s="293"/>
      <c r="I78" s="293"/>
      <c r="J78" s="293"/>
      <c r="K78" s="293"/>
      <c r="L78" s="293"/>
      <c r="M78" s="293"/>
      <c r="N78" s="293"/>
      <c r="O78" s="292">
        <f t="shared" si="39"/>
        <v>60</v>
      </c>
      <c r="P78" s="293">
        <v>240</v>
      </c>
      <c r="Q78" s="292">
        <f t="shared" si="25"/>
        <v>-180</v>
      </c>
      <c r="R78" s="292">
        <f t="shared" si="40"/>
        <v>60</v>
      </c>
      <c r="S78" s="293"/>
      <c r="T78" s="293"/>
      <c r="U78" s="293"/>
      <c r="V78" s="293"/>
      <c r="W78" s="293"/>
      <c r="X78" s="293"/>
      <c r="Y78" s="293"/>
      <c r="Z78" s="292">
        <f t="shared" si="41"/>
        <v>60</v>
      </c>
      <c r="AA78" s="293"/>
      <c r="AB78" s="292">
        <f t="shared" si="26"/>
        <v>-120</v>
      </c>
      <c r="AC78" s="292">
        <f t="shared" si="42"/>
        <v>60</v>
      </c>
      <c r="AD78" s="293"/>
      <c r="AE78" s="293"/>
      <c r="AF78" s="293"/>
      <c r="AG78" s="293"/>
      <c r="AH78" s="293"/>
      <c r="AI78" s="293"/>
      <c r="AJ78" s="293"/>
      <c r="AK78" s="292">
        <f t="shared" si="43"/>
        <v>60</v>
      </c>
      <c r="AL78" s="293"/>
      <c r="AM78" s="292">
        <f t="shared" si="27"/>
        <v>-60</v>
      </c>
      <c r="AN78" s="292">
        <f t="shared" si="44"/>
        <v>60</v>
      </c>
      <c r="AO78" s="293"/>
      <c r="AP78" s="293"/>
      <c r="AQ78" s="293"/>
      <c r="AR78" s="293"/>
      <c r="AS78" s="293"/>
      <c r="AT78" s="293"/>
      <c r="AU78" s="293"/>
      <c r="AV78" s="292">
        <f t="shared" si="45"/>
        <v>60</v>
      </c>
      <c r="AW78" s="293"/>
      <c r="AX78" s="292">
        <f t="shared" si="28"/>
        <v>0</v>
      </c>
      <c r="BA78" s="143" t="str">
        <f t="shared" si="12"/>
        <v/>
      </c>
    </row>
    <row r="79" spans="1:53" ht="12">
      <c r="A79" s="288">
        <v>77</v>
      </c>
      <c r="B79" s="289" t="s">
        <v>151</v>
      </c>
      <c r="C79" s="290" t="s">
        <v>14</v>
      </c>
      <c r="D79" s="290" t="s">
        <v>152</v>
      </c>
      <c r="E79" s="291">
        <v>190</v>
      </c>
      <c r="F79" s="292"/>
      <c r="G79" s="292">
        <f t="shared" si="38"/>
        <v>570</v>
      </c>
      <c r="H79" s="293"/>
      <c r="I79" s="293"/>
      <c r="J79" s="293"/>
      <c r="K79" s="293"/>
      <c r="L79" s="293"/>
      <c r="M79" s="293"/>
      <c r="N79" s="293"/>
      <c r="O79" s="292">
        <f t="shared" si="39"/>
        <v>570</v>
      </c>
      <c r="P79" s="293">
        <v>770</v>
      </c>
      <c r="Q79" s="292">
        <f t="shared" si="25"/>
        <v>-200</v>
      </c>
      <c r="R79" s="292">
        <f t="shared" si="40"/>
        <v>570</v>
      </c>
      <c r="S79" s="293"/>
      <c r="T79" s="293"/>
      <c r="U79" s="293"/>
      <c r="V79" s="293"/>
      <c r="W79" s="293">
        <v>100</v>
      </c>
      <c r="X79" s="293"/>
      <c r="Y79" s="293"/>
      <c r="Z79" s="292">
        <f t="shared" si="41"/>
        <v>670</v>
      </c>
      <c r="AA79" s="293">
        <v>470</v>
      </c>
      <c r="AB79" s="292">
        <f t="shared" si="26"/>
        <v>0</v>
      </c>
      <c r="AC79" s="292">
        <f t="shared" si="42"/>
        <v>570</v>
      </c>
      <c r="AD79" s="293"/>
      <c r="AE79" s="293"/>
      <c r="AF79" s="293"/>
      <c r="AG79" s="293"/>
      <c r="AH79" s="293"/>
      <c r="AI79" s="293"/>
      <c r="AJ79" s="293"/>
      <c r="AK79" s="292">
        <f t="shared" si="43"/>
        <v>570</v>
      </c>
      <c r="AL79" s="293">
        <v>670</v>
      </c>
      <c r="AM79" s="292">
        <f t="shared" si="27"/>
        <v>-100</v>
      </c>
      <c r="AN79" s="292">
        <f t="shared" si="44"/>
        <v>570</v>
      </c>
      <c r="AO79" s="293"/>
      <c r="AP79" s="293"/>
      <c r="AQ79" s="293"/>
      <c r="AR79" s="293"/>
      <c r="AS79" s="293"/>
      <c r="AT79" s="293"/>
      <c r="AU79" s="293"/>
      <c r="AV79" s="292">
        <f t="shared" si="45"/>
        <v>570</v>
      </c>
      <c r="AW79" s="293">
        <v>470</v>
      </c>
      <c r="AX79" s="292">
        <f t="shared" si="28"/>
        <v>0</v>
      </c>
      <c r="AY79" s="137" t="str">
        <f>IF(AX79=0,"*","")</f>
        <v>*</v>
      </c>
      <c r="BA79" s="143" t="str">
        <f t="shared" si="12"/>
        <v/>
      </c>
    </row>
    <row r="80" spans="1:53" ht="12">
      <c r="A80" s="288">
        <v>78</v>
      </c>
      <c r="B80" s="289" t="s">
        <v>153</v>
      </c>
      <c r="C80" s="290" t="s">
        <v>14</v>
      </c>
      <c r="D80" s="290" t="s">
        <v>905</v>
      </c>
      <c r="E80" s="291">
        <v>100</v>
      </c>
      <c r="F80" s="292"/>
      <c r="G80" s="292">
        <f t="shared" si="38"/>
        <v>300</v>
      </c>
      <c r="H80" s="293">
        <v>50</v>
      </c>
      <c r="I80" s="293"/>
      <c r="J80" s="293"/>
      <c r="K80" s="293"/>
      <c r="L80" s="293">
        <v>100</v>
      </c>
      <c r="M80" s="293"/>
      <c r="N80" s="293"/>
      <c r="O80" s="292">
        <f t="shared" si="39"/>
        <v>450</v>
      </c>
      <c r="P80" s="293">
        <v>450</v>
      </c>
      <c r="Q80" s="292">
        <f t="shared" si="25"/>
        <v>0</v>
      </c>
      <c r="R80" s="292">
        <f t="shared" si="40"/>
        <v>300</v>
      </c>
      <c r="S80" s="293"/>
      <c r="T80" s="293">
        <v>200</v>
      </c>
      <c r="U80" s="293"/>
      <c r="V80" s="293"/>
      <c r="W80" s="293"/>
      <c r="X80" s="293"/>
      <c r="Y80" s="293"/>
      <c r="Z80" s="292">
        <f t="shared" si="41"/>
        <v>500</v>
      </c>
      <c r="AA80" s="293">
        <v>500</v>
      </c>
      <c r="AB80" s="292">
        <f t="shared" si="26"/>
        <v>0</v>
      </c>
      <c r="AC80" s="292">
        <f t="shared" si="42"/>
        <v>300</v>
      </c>
      <c r="AD80" s="293"/>
      <c r="AE80" s="293"/>
      <c r="AF80" s="293"/>
      <c r="AG80" s="293"/>
      <c r="AH80" s="293"/>
      <c r="AI80" s="293"/>
      <c r="AJ80" s="293"/>
      <c r="AK80" s="292">
        <f t="shared" si="43"/>
        <v>300</v>
      </c>
      <c r="AL80" s="293">
        <v>300</v>
      </c>
      <c r="AM80" s="292">
        <f t="shared" si="27"/>
        <v>0</v>
      </c>
      <c r="AN80" s="292">
        <f t="shared" si="44"/>
        <v>300</v>
      </c>
      <c r="AO80" s="293"/>
      <c r="AP80" s="293"/>
      <c r="AQ80" s="293"/>
      <c r="AR80" s="293"/>
      <c r="AS80" s="293"/>
      <c r="AT80" s="293"/>
      <c r="AU80" s="293"/>
      <c r="AV80" s="292">
        <f t="shared" si="45"/>
        <v>300</v>
      </c>
      <c r="AW80" s="293"/>
      <c r="AX80" s="292">
        <f t="shared" si="28"/>
        <v>300</v>
      </c>
      <c r="BA80" s="143" t="str">
        <f t="shared" si="12"/>
        <v/>
      </c>
    </row>
    <row r="81" spans="1:53" ht="12">
      <c r="A81" s="288">
        <v>79</v>
      </c>
      <c r="B81" s="294" t="s">
        <v>980</v>
      </c>
      <c r="C81" s="290" t="s">
        <v>23</v>
      </c>
      <c r="D81" s="290" t="s">
        <v>973</v>
      </c>
      <c r="E81" s="291">
        <v>65</v>
      </c>
      <c r="F81" s="292">
        <v>685</v>
      </c>
      <c r="G81" s="292">
        <f t="shared" si="38"/>
        <v>195</v>
      </c>
      <c r="H81" s="293"/>
      <c r="I81" s="293"/>
      <c r="J81" s="293"/>
      <c r="K81" s="293"/>
      <c r="L81" s="293"/>
      <c r="M81" s="293"/>
      <c r="N81" s="293"/>
      <c r="O81" s="292">
        <f t="shared" si="39"/>
        <v>195</v>
      </c>
      <c r="P81" s="293">
        <v>1465</v>
      </c>
      <c r="Q81" s="292">
        <f t="shared" si="25"/>
        <v>-585</v>
      </c>
      <c r="R81" s="292">
        <f t="shared" si="40"/>
        <v>195</v>
      </c>
      <c r="S81" s="293"/>
      <c r="T81" s="293"/>
      <c r="U81" s="293"/>
      <c r="V81" s="293"/>
      <c r="W81" s="293">
        <v>100</v>
      </c>
      <c r="X81" s="293"/>
      <c r="Y81" s="293"/>
      <c r="Z81" s="292">
        <f t="shared" si="41"/>
        <v>295</v>
      </c>
      <c r="AA81" s="293">
        <v>100</v>
      </c>
      <c r="AB81" s="292">
        <f t="shared" si="26"/>
        <v>-390</v>
      </c>
      <c r="AC81" s="292">
        <f t="shared" si="42"/>
        <v>195</v>
      </c>
      <c r="AD81" s="293"/>
      <c r="AE81" s="293"/>
      <c r="AF81" s="293"/>
      <c r="AG81" s="293"/>
      <c r="AH81" s="293"/>
      <c r="AI81" s="293"/>
      <c r="AJ81" s="293"/>
      <c r="AK81" s="292">
        <f t="shared" si="43"/>
        <v>195</v>
      </c>
      <c r="AL81" s="293"/>
      <c r="AM81" s="292">
        <f t="shared" si="27"/>
        <v>-195</v>
      </c>
      <c r="AN81" s="292">
        <f t="shared" si="44"/>
        <v>195</v>
      </c>
      <c r="AO81" s="293"/>
      <c r="AP81" s="293"/>
      <c r="AQ81" s="293"/>
      <c r="AR81" s="293"/>
      <c r="AS81" s="293"/>
      <c r="AT81" s="293"/>
      <c r="AU81" s="293"/>
      <c r="AV81" s="292">
        <f t="shared" si="45"/>
        <v>195</v>
      </c>
      <c r="AW81" s="293"/>
      <c r="AX81" s="292">
        <f t="shared" si="28"/>
        <v>0</v>
      </c>
      <c r="AY81" s="137" t="str">
        <f t="shared" ref="AY81:AY87" si="46">IF(AX81=0,"*","")</f>
        <v>*</v>
      </c>
      <c r="BA81" s="143" t="str">
        <f t="shared" si="12"/>
        <v/>
      </c>
    </row>
    <row r="82" spans="1:53" ht="12">
      <c r="A82" s="288">
        <v>80</v>
      </c>
      <c r="B82" s="289" t="s">
        <v>155</v>
      </c>
      <c r="C82" s="290" t="s">
        <v>14</v>
      </c>
      <c r="D82" s="290" t="s">
        <v>157</v>
      </c>
      <c r="E82" s="291">
        <v>230</v>
      </c>
      <c r="F82" s="292"/>
      <c r="G82" s="292">
        <f t="shared" si="38"/>
        <v>690</v>
      </c>
      <c r="H82" s="293"/>
      <c r="I82" s="293"/>
      <c r="J82" s="293">
        <v>732</v>
      </c>
      <c r="K82" s="293"/>
      <c r="L82" s="293">
        <v>100</v>
      </c>
      <c r="M82" s="293"/>
      <c r="N82" s="293"/>
      <c r="O82" s="292">
        <f t="shared" si="39"/>
        <v>1522</v>
      </c>
      <c r="P82" s="293">
        <v>3492</v>
      </c>
      <c r="Q82" s="292">
        <f t="shared" si="25"/>
        <v>-1970</v>
      </c>
      <c r="R82" s="292">
        <f t="shared" si="40"/>
        <v>690</v>
      </c>
      <c r="S82" s="293">
        <v>50</v>
      </c>
      <c r="T82" s="293"/>
      <c r="U82" s="293"/>
      <c r="V82" s="293"/>
      <c r="W82" s="293"/>
      <c r="X82" s="293"/>
      <c r="Y82" s="293"/>
      <c r="Z82" s="292">
        <f t="shared" si="41"/>
        <v>740</v>
      </c>
      <c r="AA82" s="293"/>
      <c r="AB82" s="292">
        <f t="shared" si="26"/>
        <v>-1230</v>
      </c>
      <c r="AC82" s="292">
        <f t="shared" si="42"/>
        <v>690</v>
      </c>
      <c r="AD82" s="293"/>
      <c r="AE82" s="293"/>
      <c r="AF82" s="293"/>
      <c r="AG82" s="293"/>
      <c r="AH82" s="293"/>
      <c r="AI82" s="293"/>
      <c r="AJ82" s="293"/>
      <c r="AK82" s="292">
        <f t="shared" si="43"/>
        <v>690</v>
      </c>
      <c r="AL82" s="293"/>
      <c r="AM82" s="292">
        <f t="shared" si="27"/>
        <v>-540</v>
      </c>
      <c r="AN82" s="292">
        <f t="shared" si="44"/>
        <v>690</v>
      </c>
      <c r="AO82" s="293"/>
      <c r="AP82" s="293"/>
      <c r="AQ82" s="293"/>
      <c r="AR82" s="293"/>
      <c r="AS82" s="293"/>
      <c r="AT82" s="293"/>
      <c r="AU82" s="293"/>
      <c r="AV82" s="292">
        <f t="shared" si="45"/>
        <v>690</v>
      </c>
      <c r="AW82" s="293">
        <v>150</v>
      </c>
      <c r="AX82" s="292">
        <f t="shared" si="28"/>
        <v>0</v>
      </c>
      <c r="AY82" s="137" t="str">
        <f t="shared" si="46"/>
        <v>*</v>
      </c>
      <c r="BA82" s="143" t="str">
        <f t="shared" si="12"/>
        <v/>
      </c>
    </row>
    <row r="83" spans="1:53" ht="12">
      <c r="A83" s="288">
        <v>81</v>
      </c>
      <c r="B83" s="289" t="s">
        <v>158</v>
      </c>
      <c r="C83" s="290" t="s">
        <v>14</v>
      </c>
      <c r="D83" s="290" t="s">
        <v>49</v>
      </c>
      <c r="E83" s="291">
        <v>145</v>
      </c>
      <c r="F83" s="292"/>
      <c r="G83" s="292">
        <f t="shared" si="38"/>
        <v>435</v>
      </c>
      <c r="H83" s="293"/>
      <c r="I83" s="293"/>
      <c r="J83" s="293"/>
      <c r="K83" s="293"/>
      <c r="L83" s="293"/>
      <c r="M83" s="293"/>
      <c r="N83" s="293"/>
      <c r="O83" s="292">
        <f t="shared" si="39"/>
        <v>435</v>
      </c>
      <c r="P83" s="293">
        <v>1740</v>
      </c>
      <c r="Q83" s="292">
        <f t="shared" si="25"/>
        <v>-1305</v>
      </c>
      <c r="R83" s="292">
        <f t="shared" si="40"/>
        <v>435</v>
      </c>
      <c r="S83" s="293"/>
      <c r="T83" s="293"/>
      <c r="U83" s="293"/>
      <c r="V83" s="293"/>
      <c r="W83" s="293">
        <v>100</v>
      </c>
      <c r="X83" s="293"/>
      <c r="Y83" s="293"/>
      <c r="Z83" s="292">
        <f t="shared" si="41"/>
        <v>535</v>
      </c>
      <c r="AA83" s="293"/>
      <c r="AB83" s="292">
        <f t="shared" si="26"/>
        <v>-770</v>
      </c>
      <c r="AC83" s="292">
        <f t="shared" si="42"/>
        <v>435</v>
      </c>
      <c r="AD83" s="293"/>
      <c r="AE83" s="293"/>
      <c r="AF83" s="293"/>
      <c r="AG83" s="293"/>
      <c r="AH83" s="293"/>
      <c r="AI83" s="293"/>
      <c r="AJ83" s="293"/>
      <c r="AK83" s="292">
        <f t="shared" si="43"/>
        <v>435</v>
      </c>
      <c r="AL83" s="293"/>
      <c r="AM83" s="292">
        <f t="shared" si="27"/>
        <v>-335</v>
      </c>
      <c r="AN83" s="292">
        <f t="shared" si="44"/>
        <v>435</v>
      </c>
      <c r="AO83" s="293"/>
      <c r="AP83" s="293"/>
      <c r="AQ83" s="293"/>
      <c r="AR83" s="293"/>
      <c r="AS83" s="293"/>
      <c r="AT83" s="293"/>
      <c r="AU83" s="293"/>
      <c r="AV83" s="292">
        <f t="shared" si="45"/>
        <v>435</v>
      </c>
      <c r="AW83" s="293"/>
      <c r="AX83" s="292">
        <f t="shared" si="28"/>
        <v>100</v>
      </c>
      <c r="AY83" s="137" t="str">
        <f t="shared" si="46"/>
        <v/>
      </c>
      <c r="BA83" s="143" t="str">
        <f t="shared" si="12"/>
        <v/>
      </c>
    </row>
    <row r="84" spans="1:53" ht="12">
      <c r="A84" s="288">
        <v>82</v>
      </c>
      <c r="B84" s="289" t="s">
        <v>159</v>
      </c>
      <c r="C84" s="290" t="s">
        <v>14</v>
      </c>
      <c r="D84" s="290" t="s">
        <v>161</v>
      </c>
      <c r="E84" s="291">
        <v>270</v>
      </c>
      <c r="F84" s="292"/>
      <c r="G84" s="292">
        <f t="shared" si="38"/>
        <v>810</v>
      </c>
      <c r="H84" s="293"/>
      <c r="I84" s="293"/>
      <c r="J84" s="293"/>
      <c r="K84" s="293"/>
      <c r="L84" s="293"/>
      <c r="M84" s="293"/>
      <c r="N84" s="293"/>
      <c r="O84" s="292">
        <f t="shared" si="39"/>
        <v>810</v>
      </c>
      <c r="P84" s="293">
        <v>810</v>
      </c>
      <c r="Q84" s="292">
        <f t="shared" si="25"/>
        <v>0</v>
      </c>
      <c r="R84" s="292">
        <f t="shared" si="40"/>
        <v>810</v>
      </c>
      <c r="S84" s="293"/>
      <c r="T84" s="293"/>
      <c r="U84" s="293">
        <v>1322</v>
      </c>
      <c r="V84" s="293"/>
      <c r="W84" s="293">
        <v>100</v>
      </c>
      <c r="X84" s="293"/>
      <c r="Y84" s="293"/>
      <c r="Z84" s="292">
        <f t="shared" si="41"/>
        <v>2232</v>
      </c>
      <c r="AA84" s="293">
        <v>2232</v>
      </c>
      <c r="AB84" s="292">
        <f t="shared" si="26"/>
        <v>0</v>
      </c>
      <c r="AC84" s="292">
        <f t="shared" si="42"/>
        <v>810</v>
      </c>
      <c r="AD84" s="293"/>
      <c r="AE84" s="293"/>
      <c r="AF84" s="293"/>
      <c r="AG84" s="293"/>
      <c r="AH84" s="293"/>
      <c r="AI84" s="293"/>
      <c r="AJ84" s="293"/>
      <c r="AK84" s="292">
        <f t="shared" si="43"/>
        <v>810</v>
      </c>
      <c r="AL84" s="293">
        <v>810</v>
      </c>
      <c r="AM84" s="292">
        <f t="shared" si="27"/>
        <v>0</v>
      </c>
      <c r="AN84" s="292">
        <f t="shared" si="44"/>
        <v>810</v>
      </c>
      <c r="AO84" s="293"/>
      <c r="AP84" s="293"/>
      <c r="AQ84" s="293"/>
      <c r="AR84" s="293"/>
      <c r="AS84" s="293"/>
      <c r="AT84" s="293"/>
      <c r="AU84" s="293"/>
      <c r="AV84" s="292">
        <f t="shared" si="45"/>
        <v>810</v>
      </c>
      <c r="AW84" s="293">
        <v>810</v>
      </c>
      <c r="AX84" s="292">
        <f t="shared" si="28"/>
        <v>0</v>
      </c>
      <c r="AY84" s="137" t="str">
        <f t="shared" si="46"/>
        <v>*</v>
      </c>
      <c r="BA84" s="143" t="str">
        <f t="shared" si="12"/>
        <v/>
      </c>
    </row>
    <row r="85" spans="1:53" s="172" customFormat="1" ht="12">
      <c r="A85" s="288">
        <v>83</v>
      </c>
      <c r="B85" s="289" t="s">
        <v>162</v>
      </c>
      <c r="C85" s="290" t="s">
        <v>14</v>
      </c>
      <c r="D85" s="290" t="s">
        <v>164</v>
      </c>
      <c r="E85" s="291">
        <v>250</v>
      </c>
      <c r="F85" s="292"/>
      <c r="G85" s="292">
        <f t="shared" si="38"/>
        <v>750</v>
      </c>
      <c r="H85" s="293"/>
      <c r="I85" s="293">
        <v>100</v>
      </c>
      <c r="J85" s="293"/>
      <c r="K85" s="293"/>
      <c r="L85" s="293"/>
      <c r="M85" s="293"/>
      <c r="N85" s="293"/>
      <c r="O85" s="292">
        <f t="shared" si="39"/>
        <v>850</v>
      </c>
      <c r="P85" s="293">
        <v>850</v>
      </c>
      <c r="Q85" s="292">
        <f t="shared" si="25"/>
        <v>0</v>
      </c>
      <c r="R85" s="292">
        <f t="shared" si="40"/>
        <v>750</v>
      </c>
      <c r="S85" s="293"/>
      <c r="T85" s="293"/>
      <c r="U85" s="293"/>
      <c r="V85" s="293"/>
      <c r="W85" s="293"/>
      <c r="X85" s="293"/>
      <c r="Y85" s="293"/>
      <c r="Z85" s="292">
        <f t="shared" si="41"/>
        <v>750</v>
      </c>
      <c r="AA85" s="293">
        <v>2250</v>
      </c>
      <c r="AB85" s="292">
        <f t="shared" si="26"/>
        <v>-1500</v>
      </c>
      <c r="AC85" s="292">
        <f t="shared" si="42"/>
        <v>750</v>
      </c>
      <c r="AD85" s="293"/>
      <c r="AE85" s="293"/>
      <c r="AF85" s="293"/>
      <c r="AG85" s="293"/>
      <c r="AH85" s="293"/>
      <c r="AI85" s="293"/>
      <c r="AJ85" s="293"/>
      <c r="AK85" s="292">
        <f t="shared" si="43"/>
        <v>750</v>
      </c>
      <c r="AL85" s="293"/>
      <c r="AM85" s="292">
        <f t="shared" si="27"/>
        <v>-750</v>
      </c>
      <c r="AN85" s="292">
        <f t="shared" si="44"/>
        <v>750</v>
      </c>
      <c r="AO85" s="293"/>
      <c r="AP85" s="293"/>
      <c r="AQ85" s="293"/>
      <c r="AR85" s="293"/>
      <c r="AS85" s="293"/>
      <c r="AT85" s="293"/>
      <c r="AU85" s="293"/>
      <c r="AV85" s="292">
        <f t="shared" si="45"/>
        <v>750</v>
      </c>
      <c r="AW85" s="293"/>
      <c r="AX85" s="292">
        <f t="shared" si="28"/>
        <v>0</v>
      </c>
      <c r="AY85" s="137" t="str">
        <f t="shared" si="46"/>
        <v>*</v>
      </c>
      <c r="BA85" s="143" t="str">
        <f t="shared" si="12"/>
        <v/>
      </c>
    </row>
    <row r="86" spans="1:53" ht="12">
      <c r="A86" s="288">
        <v>84</v>
      </c>
      <c r="B86" s="294" t="s">
        <v>987</v>
      </c>
      <c r="C86" s="290" t="s">
        <v>10</v>
      </c>
      <c r="D86" s="290" t="s">
        <v>150</v>
      </c>
      <c r="E86" s="295">
        <v>180</v>
      </c>
      <c r="F86" s="292"/>
      <c r="G86" s="292">
        <f t="shared" si="38"/>
        <v>540</v>
      </c>
      <c r="H86" s="293"/>
      <c r="I86" s="293"/>
      <c r="J86" s="293"/>
      <c r="K86" s="293"/>
      <c r="L86" s="293"/>
      <c r="M86" s="293"/>
      <c r="N86" s="293"/>
      <c r="O86" s="292">
        <f t="shared" si="39"/>
        <v>540</v>
      </c>
      <c r="P86" s="293">
        <v>1080</v>
      </c>
      <c r="Q86" s="292">
        <f t="shared" si="25"/>
        <v>-540</v>
      </c>
      <c r="R86" s="292">
        <f t="shared" si="40"/>
        <v>540</v>
      </c>
      <c r="S86" s="293"/>
      <c r="T86" s="293"/>
      <c r="U86" s="293"/>
      <c r="V86" s="293"/>
      <c r="W86" s="293">
        <v>100</v>
      </c>
      <c r="X86" s="293"/>
      <c r="Y86" s="293"/>
      <c r="Z86" s="292">
        <f t="shared" si="41"/>
        <v>640</v>
      </c>
      <c r="AA86" s="293">
        <v>1280</v>
      </c>
      <c r="AB86" s="292">
        <f t="shared" si="26"/>
        <v>-1180</v>
      </c>
      <c r="AC86" s="292">
        <f t="shared" si="42"/>
        <v>540</v>
      </c>
      <c r="AD86" s="293"/>
      <c r="AE86" s="293"/>
      <c r="AF86" s="293"/>
      <c r="AG86" s="293"/>
      <c r="AH86" s="293"/>
      <c r="AI86" s="293"/>
      <c r="AJ86" s="293"/>
      <c r="AK86" s="292">
        <f t="shared" si="43"/>
        <v>540</v>
      </c>
      <c r="AL86" s="293"/>
      <c r="AM86" s="292">
        <f t="shared" si="27"/>
        <v>-640</v>
      </c>
      <c r="AN86" s="292">
        <f t="shared" si="44"/>
        <v>540</v>
      </c>
      <c r="AO86" s="293"/>
      <c r="AP86" s="293"/>
      <c r="AQ86" s="293"/>
      <c r="AR86" s="293"/>
      <c r="AS86" s="293"/>
      <c r="AT86" s="293"/>
      <c r="AU86" s="293"/>
      <c r="AV86" s="292">
        <f t="shared" si="45"/>
        <v>540</v>
      </c>
      <c r="AW86" s="293"/>
      <c r="AX86" s="292">
        <f t="shared" si="28"/>
        <v>-100</v>
      </c>
      <c r="AY86" s="137" t="str">
        <f t="shared" si="46"/>
        <v/>
      </c>
      <c r="BA86" s="143" t="str">
        <f t="shared" si="12"/>
        <v/>
      </c>
    </row>
    <row r="87" spans="1:53" ht="12">
      <c r="A87" s="288">
        <v>85</v>
      </c>
      <c r="B87" s="294" t="s">
        <v>1167</v>
      </c>
      <c r="C87" s="290" t="s">
        <v>14</v>
      </c>
      <c r="D87" s="290"/>
      <c r="E87" s="295">
        <v>85</v>
      </c>
      <c r="F87" s="292"/>
      <c r="G87" s="292">
        <f t="shared" si="38"/>
        <v>255</v>
      </c>
      <c r="H87" s="293"/>
      <c r="I87" s="293"/>
      <c r="J87" s="293"/>
      <c r="K87" s="293"/>
      <c r="L87" s="293"/>
      <c r="M87" s="293"/>
      <c r="N87" s="293"/>
      <c r="O87" s="292">
        <f t="shared" si="39"/>
        <v>255</v>
      </c>
      <c r="P87" s="293"/>
      <c r="Q87" s="292">
        <f t="shared" si="25"/>
        <v>255</v>
      </c>
      <c r="R87" s="292">
        <f t="shared" si="40"/>
        <v>255</v>
      </c>
      <c r="S87" s="293"/>
      <c r="T87" s="293"/>
      <c r="U87" s="293"/>
      <c r="V87" s="293"/>
      <c r="W87" s="293"/>
      <c r="X87" s="293"/>
      <c r="Y87" s="293"/>
      <c r="Z87" s="292">
        <f t="shared" si="41"/>
        <v>255</v>
      </c>
      <c r="AA87" s="293">
        <v>1020</v>
      </c>
      <c r="AB87" s="292">
        <f t="shared" si="26"/>
        <v>-510</v>
      </c>
      <c r="AC87" s="292">
        <f t="shared" si="42"/>
        <v>255</v>
      </c>
      <c r="AD87" s="293"/>
      <c r="AE87" s="293"/>
      <c r="AF87" s="293"/>
      <c r="AG87" s="293"/>
      <c r="AH87" s="293"/>
      <c r="AI87" s="293"/>
      <c r="AJ87" s="293"/>
      <c r="AK87" s="292">
        <f t="shared" si="43"/>
        <v>255</v>
      </c>
      <c r="AL87" s="293"/>
      <c r="AM87" s="292">
        <f t="shared" si="27"/>
        <v>-255</v>
      </c>
      <c r="AN87" s="292">
        <f t="shared" si="44"/>
        <v>255</v>
      </c>
      <c r="AO87" s="293"/>
      <c r="AP87" s="293"/>
      <c r="AQ87" s="293"/>
      <c r="AR87" s="293"/>
      <c r="AS87" s="293"/>
      <c r="AT87" s="293"/>
      <c r="AU87" s="293"/>
      <c r="AV87" s="292">
        <f t="shared" si="45"/>
        <v>255</v>
      </c>
      <c r="AW87" s="293"/>
      <c r="AX87" s="292">
        <f t="shared" si="28"/>
        <v>0</v>
      </c>
      <c r="AY87" s="137" t="str">
        <f t="shared" si="46"/>
        <v>*</v>
      </c>
      <c r="BA87" s="143" t="str">
        <f t="shared" si="12"/>
        <v/>
      </c>
    </row>
    <row r="88" spans="1:53" ht="12">
      <c r="A88" s="288">
        <v>86</v>
      </c>
      <c r="B88" s="289" t="s">
        <v>1118</v>
      </c>
      <c r="C88" s="290" t="s">
        <v>14</v>
      </c>
      <c r="D88" s="290" t="s">
        <v>168</v>
      </c>
      <c r="E88" s="291">
        <v>75</v>
      </c>
      <c r="F88" s="461"/>
      <c r="G88" s="292">
        <f t="shared" si="38"/>
        <v>225</v>
      </c>
      <c r="H88" s="293">
        <v>50</v>
      </c>
      <c r="I88" s="293"/>
      <c r="J88" s="293"/>
      <c r="K88" s="293"/>
      <c r="L88" s="293">
        <v>100</v>
      </c>
      <c r="M88" s="293"/>
      <c r="N88" s="293"/>
      <c r="O88" s="292">
        <f t="shared" si="39"/>
        <v>375</v>
      </c>
      <c r="P88" s="293">
        <v>375</v>
      </c>
      <c r="Q88" s="292">
        <f t="shared" ref="Q88:Q119" si="47">F88+O88-P88</f>
        <v>0</v>
      </c>
      <c r="R88" s="292">
        <f t="shared" si="40"/>
        <v>225</v>
      </c>
      <c r="S88" s="293"/>
      <c r="T88" s="293">
        <v>100</v>
      </c>
      <c r="U88" s="293"/>
      <c r="V88" s="293"/>
      <c r="W88" s="293"/>
      <c r="X88" s="293"/>
      <c r="Y88" s="293"/>
      <c r="Z88" s="292">
        <f t="shared" si="41"/>
        <v>325</v>
      </c>
      <c r="AA88" s="293"/>
      <c r="AB88" s="292">
        <f t="shared" ref="AB88:AB119" si="48">Q88+Z88-AA88</f>
        <v>325</v>
      </c>
      <c r="AC88" s="292">
        <f t="shared" si="42"/>
        <v>225</v>
      </c>
      <c r="AD88" s="293"/>
      <c r="AE88" s="293"/>
      <c r="AF88" s="293"/>
      <c r="AG88" s="293"/>
      <c r="AH88" s="293"/>
      <c r="AI88" s="293"/>
      <c r="AJ88" s="293"/>
      <c r="AK88" s="292">
        <f t="shared" si="43"/>
        <v>225</v>
      </c>
      <c r="AL88" s="293">
        <v>550</v>
      </c>
      <c r="AM88" s="292">
        <f t="shared" ref="AM88:AM119" si="49">AB88+AK88-AL88</f>
        <v>0</v>
      </c>
      <c r="AN88" s="292">
        <f t="shared" si="44"/>
        <v>225</v>
      </c>
      <c r="AO88" s="293"/>
      <c r="AP88" s="293"/>
      <c r="AQ88" s="293"/>
      <c r="AR88" s="293"/>
      <c r="AS88" s="293"/>
      <c r="AT88" s="293"/>
      <c r="AU88" s="293"/>
      <c r="AV88" s="292">
        <f t="shared" si="45"/>
        <v>225</v>
      </c>
      <c r="AW88" s="293"/>
      <c r="AX88" s="292">
        <f t="shared" ref="AX88:AX119" si="50">AM88+AV88-AW88</f>
        <v>225</v>
      </c>
      <c r="BA88" s="143" t="str">
        <f t="shared" si="12"/>
        <v/>
      </c>
    </row>
    <row r="89" spans="1:53" ht="12">
      <c r="A89" s="288">
        <v>87</v>
      </c>
      <c r="B89" s="289" t="s">
        <v>1550</v>
      </c>
      <c r="C89" s="290" t="s">
        <v>14</v>
      </c>
      <c r="D89" s="290"/>
      <c r="E89" s="291">
        <v>75</v>
      </c>
      <c r="F89" s="292"/>
      <c r="G89" s="292">
        <f t="shared" si="38"/>
        <v>225</v>
      </c>
      <c r="H89" s="293"/>
      <c r="I89" s="293"/>
      <c r="J89" s="293">
        <v>154</v>
      </c>
      <c r="K89" s="293"/>
      <c r="L89" s="293">
        <v>100</v>
      </c>
      <c r="M89" s="293"/>
      <c r="N89" s="293"/>
      <c r="O89" s="292">
        <f t="shared" si="39"/>
        <v>479</v>
      </c>
      <c r="P89" s="293">
        <v>479</v>
      </c>
      <c r="Q89" s="292">
        <f t="shared" si="47"/>
        <v>0</v>
      </c>
      <c r="R89" s="292">
        <f t="shared" si="40"/>
        <v>225</v>
      </c>
      <c r="S89" s="293"/>
      <c r="T89" s="293"/>
      <c r="U89" s="293"/>
      <c r="V89" s="293"/>
      <c r="W89" s="293"/>
      <c r="X89" s="293"/>
      <c r="Y89" s="293"/>
      <c r="Z89" s="292">
        <f t="shared" si="41"/>
        <v>225</v>
      </c>
      <c r="AA89" s="293">
        <v>675</v>
      </c>
      <c r="AB89" s="292">
        <f t="shared" si="48"/>
        <v>-450</v>
      </c>
      <c r="AC89" s="292">
        <f t="shared" si="42"/>
        <v>225</v>
      </c>
      <c r="AD89" s="293"/>
      <c r="AE89" s="293"/>
      <c r="AF89" s="293"/>
      <c r="AG89" s="293"/>
      <c r="AH89" s="293"/>
      <c r="AI89" s="293"/>
      <c r="AJ89" s="293"/>
      <c r="AK89" s="292">
        <f t="shared" si="43"/>
        <v>225</v>
      </c>
      <c r="AL89" s="293"/>
      <c r="AM89" s="292">
        <f t="shared" si="49"/>
        <v>-225</v>
      </c>
      <c r="AN89" s="292">
        <f t="shared" si="44"/>
        <v>225</v>
      </c>
      <c r="AO89" s="293"/>
      <c r="AP89" s="293"/>
      <c r="AQ89" s="293"/>
      <c r="AR89" s="293"/>
      <c r="AS89" s="293"/>
      <c r="AT89" s="293"/>
      <c r="AU89" s="293"/>
      <c r="AV89" s="292">
        <f t="shared" si="45"/>
        <v>225</v>
      </c>
      <c r="AW89" s="293"/>
      <c r="AX89" s="292">
        <f t="shared" si="50"/>
        <v>0</v>
      </c>
    </row>
    <row r="90" spans="1:53" ht="12">
      <c r="A90" s="288">
        <v>88</v>
      </c>
      <c r="B90" s="289" t="s">
        <v>1589</v>
      </c>
      <c r="C90" s="290" t="s">
        <v>23</v>
      </c>
      <c r="D90" s="290"/>
      <c r="E90" s="291">
        <v>150</v>
      </c>
      <c r="F90" s="292"/>
      <c r="G90" s="292">
        <f t="shared" si="38"/>
        <v>450</v>
      </c>
      <c r="H90" s="293"/>
      <c r="I90" s="293"/>
      <c r="J90" s="293"/>
      <c r="K90" s="293"/>
      <c r="L90" s="293"/>
      <c r="M90" s="293"/>
      <c r="N90" s="293"/>
      <c r="O90" s="292">
        <f t="shared" si="39"/>
        <v>450</v>
      </c>
      <c r="P90" s="293">
        <v>450</v>
      </c>
      <c r="Q90" s="292">
        <f t="shared" si="47"/>
        <v>0</v>
      </c>
      <c r="R90" s="292">
        <f t="shared" si="40"/>
        <v>450</v>
      </c>
      <c r="S90" s="293"/>
      <c r="T90" s="293"/>
      <c r="U90" s="293">
        <v>601</v>
      </c>
      <c r="V90" s="293"/>
      <c r="W90" s="293"/>
      <c r="X90" s="293"/>
      <c r="Y90" s="293"/>
      <c r="Z90" s="292">
        <f t="shared" si="41"/>
        <v>1051</v>
      </c>
      <c r="AA90" s="293">
        <v>1051</v>
      </c>
      <c r="AB90" s="292">
        <f t="shared" si="48"/>
        <v>0</v>
      </c>
      <c r="AC90" s="292">
        <f t="shared" si="42"/>
        <v>450</v>
      </c>
      <c r="AD90" s="293"/>
      <c r="AE90" s="293"/>
      <c r="AF90" s="293"/>
      <c r="AG90" s="293"/>
      <c r="AH90" s="293"/>
      <c r="AI90" s="293"/>
      <c r="AJ90" s="293"/>
      <c r="AK90" s="292">
        <f t="shared" si="43"/>
        <v>450</v>
      </c>
      <c r="AL90" s="293">
        <v>450</v>
      </c>
      <c r="AM90" s="292">
        <f t="shared" si="49"/>
        <v>0</v>
      </c>
      <c r="AN90" s="292">
        <f t="shared" si="44"/>
        <v>450</v>
      </c>
      <c r="AO90" s="293"/>
      <c r="AP90" s="293"/>
      <c r="AQ90" s="293"/>
      <c r="AR90" s="293"/>
      <c r="AS90" s="293"/>
      <c r="AT90" s="293"/>
      <c r="AU90" s="293"/>
      <c r="AV90" s="292">
        <f t="shared" si="45"/>
        <v>450</v>
      </c>
      <c r="AW90" s="293">
        <v>450</v>
      </c>
      <c r="AX90" s="292">
        <f t="shared" si="50"/>
        <v>0</v>
      </c>
      <c r="AY90" s="137" t="str">
        <f>IF(AX90=0,"*","")</f>
        <v>*</v>
      </c>
      <c r="BA90" s="143" t="str">
        <f t="shared" si="12"/>
        <v/>
      </c>
    </row>
    <row r="91" spans="1:53" ht="12">
      <c r="A91" s="288">
        <v>89</v>
      </c>
      <c r="B91" s="296" t="s">
        <v>1535</v>
      </c>
      <c r="C91" s="297" t="s">
        <v>1709</v>
      </c>
      <c r="D91" s="297" t="s">
        <v>874</v>
      </c>
      <c r="E91" s="298"/>
      <c r="F91" s="299">
        <v>550</v>
      </c>
      <c r="G91" s="299"/>
      <c r="H91" s="300"/>
      <c r="I91" s="300"/>
      <c r="J91" s="300"/>
      <c r="K91" s="300"/>
      <c r="L91" s="300"/>
      <c r="M91" s="300"/>
      <c r="N91" s="300"/>
      <c r="O91" s="299"/>
      <c r="P91" s="300"/>
      <c r="Q91" s="299">
        <f t="shared" si="47"/>
        <v>550</v>
      </c>
      <c r="R91" s="299"/>
      <c r="S91" s="300"/>
      <c r="T91" s="300"/>
      <c r="U91" s="300"/>
      <c r="V91" s="300"/>
      <c r="W91" s="300"/>
      <c r="X91" s="300"/>
      <c r="Y91" s="300"/>
      <c r="Z91" s="299"/>
      <c r="AA91" s="300"/>
      <c r="AB91" s="299">
        <f t="shared" si="48"/>
        <v>550</v>
      </c>
      <c r="AC91" s="299"/>
      <c r="AD91" s="300"/>
      <c r="AE91" s="300"/>
      <c r="AF91" s="300"/>
      <c r="AG91" s="300"/>
      <c r="AH91" s="300"/>
      <c r="AI91" s="300"/>
      <c r="AJ91" s="300"/>
      <c r="AK91" s="299"/>
      <c r="AL91" s="300"/>
      <c r="AM91" s="299">
        <f t="shared" si="49"/>
        <v>550</v>
      </c>
      <c r="AN91" s="299"/>
      <c r="AO91" s="300"/>
      <c r="AP91" s="300"/>
      <c r="AQ91" s="300"/>
      <c r="AR91" s="300"/>
      <c r="AS91" s="300"/>
      <c r="AT91" s="300"/>
      <c r="AU91" s="300"/>
      <c r="AV91" s="299"/>
      <c r="AW91" s="300"/>
      <c r="AX91" s="299">
        <f t="shared" si="50"/>
        <v>550</v>
      </c>
      <c r="AY91" s="137" t="str">
        <f>IF(AX91=0,"*","")</f>
        <v/>
      </c>
      <c r="BA91" s="143" t="str">
        <f t="shared" si="12"/>
        <v/>
      </c>
    </row>
    <row r="92" spans="1:53" ht="12">
      <c r="A92" s="288">
        <v>90</v>
      </c>
      <c r="B92" s="289" t="s">
        <v>1607</v>
      </c>
      <c r="C92" s="290" t="s">
        <v>14</v>
      </c>
      <c r="D92" s="290"/>
      <c r="E92" s="291">
        <v>100</v>
      </c>
      <c r="F92" s="292">
        <v>-260</v>
      </c>
      <c r="G92" s="292">
        <f t="shared" ref="G92:G123" si="51">E92*3</f>
        <v>300</v>
      </c>
      <c r="H92" s="293"/>
      <c r="I92" s="293"/>
      <c r="J92" s="293"/>
      <c r="K92" s="293"/>
      <c r="L92" s="293"/>
      <c r="M92" s="293"/>
      <c r="N92" s="293"/>
      <c r="O92" s="292">
        <f t="shared" ref="O92:O127" si="52">SUM(G92:N92)</f>
        <v>300</v>
      </c>
      <c r="P92" s="293"/>
      <c r="Q92" s="292">
        <f t="shared" si="47"/>
        <v>40</v>
      </c>
      <c r="R92" s="292">
        <f t="shared" ref="R92:R123" si="53">E92*3</f>
        <v>300</v>
      </c>
      <c r="S92" s="293">
        <v>50</v>
      </c>
      <c r="T92" s="293">
        <v>300</v>
      </c>
      <c r="U92" s="293"/>
      <c r="V92" s="293"/>
      <c r="W92" s="293"/>
      <c r="X92" s="293"/>
      <c r="Y92" s="293"/>
      <c r="Z92" s="292">
        <f t="shared" ref="Z92:Z123" si="54">SUM(R92:Y92)</f>
        <v>650</v>
      </c>
      <c r="AA92" s="293">
        <v>990</v>
      </c>
      <c r="AB92" s="292">
        <f t="shared" si="48"/>
        <v>-300</v>
      </c>
      <c r="AC92" s="292">
        <f t="shared" ref="AC92:AC111" si="55">$E92*3</f>
        <v>300</v>
      </c>
      <c r="AD92" s="293"/>
      <c r="AE92" s="293"/>
      <c r="AF92" s="293"/>
      <c r="AG92" s="293">
        <v>300</v>
      </c>
      <c r="AH92" s="293"/>
      <c r="AI92" s="293"/>
      <c r="AJ92" s="293"/>
      <c r="AK92" s="292">
        <f t="shared" ref="AK92:AK123" si="56">SUM(AC92:AJ92)</f>
        <v>600</v>
      </c>
      <c r="AL92" s="293"/>
      <c r="AM92" s="292">
        <f t="shared" si="49"/>
        <v>300</v>
      </c>
      <c r="AN92" s="292">
        <f t="shared" ref="AN92:AN111" si="57">$E92*3</f>
        <v>300</v>
      </c>
      <c r="AO92" s="293"/>
      <c r="AP92" s="293"/>
      <c r="AQ92" s="293"/>
      <c r="AR92" s="293"/>
      <c r="AS92" s="293"/>
      <c r="AT92" s="293"/>
      <c r="AU92" s="293"/>
      <c r="AV92" s="292">
        <f t="shared" ref="AV92:AV123" si="58">SUM(AN92:AU92)</f>
        <v>300</v>
      </c>
      <c r="AW92" s="293"/>
      <c r="AX92" s="292">
        <f t="shared" si="50"/>
        <v>600</v>
      </c>
      <c r="AY92" s="137" t="str">
        <f>IF(AX92=0,"*","")</f>
        <v/>
      </c>
      <c r="BA92" s="143" t="str">
        <f t="shared" si="12"/>
        <v/>
      </c>
    </row>
    <row r="93" spans="1:53" ht="12">
      <c r="A93" s="288">
        <v>91</v>
      </c>
      <c r="B93" s="289" t="s">
        <v>1576</v>
      </c>
      <c r="C93" s="290" t="s">
        <v>14</v>
      </c>
      <c r="D93" s="290"/>
      <c r="E93" s="291">
        <v>40</v>
      </c>
      <c r="F93" s="292">
        <v>240</v>
      </c>
      <c r="G93" s="292">
        <f t="shared" si="51"/>
        <v>120</v>
      </c>
      <c r="H93" s="293"/>
      <c r="I93" s="293"/>
      <c r="J93" s="293"/>
      <c r="K93" s="293"/>
      <c r="L93" s="293"/>
      <c r="M93" s="293"/>
      <c r="N93" s="293"/>
      <c r="O93" s="292">
        <f t="shared" si="52"/>
        <v>120</v>
      </c>
      <c r="P93" s="293"/>
      <c r="Q93" s="292">
        <f t="shared" si="47"/>
        <v>360</v>
      </c>
      <c r="R93" s="292">
        <f t="shared" si="53"/>
        <v>120</v>
      </c>
      <c r="S93" s="293"/>
      <c r="T93" s="293"/>
      <c r="U93" s="293"/>
      <c r="V93" s="293"/>
      <c r="W93" s="293"/>
      <c r="X93" s="293"/>
      <c r="Y93" s="293"/>
      <c r="Z93" s="292">
        <f t="shared" si="54"/>
        <v>120</v>
      </c>
      <c r="AA93" s="293"/>
      <c r="AB93" s="292">
        <f t="shared" si="48"/>
        <v>480</v>
      </c>
      <c r="AC93" s="292">
        <f t="shared" si="55"/>
        <v>120</v>
      </c>
      <c r="AD93" s="293"/>
      <c r="AE93" s="293"/>
      <c r="AF93" s="293"/>
      <c r="AG93" s="293"/>
      <c r="AH93" s="293"/>
      <c r="AI93" s="293"/>
      <c r="AJ93" s="293"/>
      <c r="AK93" s="292">
        <f t="shared" si="56"/>
        <v>120</v>
      </c>
      <c r="AL93" s="293"/>
      <c r="AM93" s="292">
        <f t="shared" si="49"/>
        <v>600</v>
      </c>
      <c r="AN93" s="292">
        <f t="shared" si="57"/>
        <v>120</v>
      </c>
      <c r="AO93" s="293"/>
      <c r="AP93" s="293"/>
      <c r="AQ93" s="293"/>
      <c r="AR93" s="293"/>
      <c r="AS93" s="293"/>
      <c r="AT93" s="293"/>
      <c r="AU93" s="293"/>
      <c r="AV93" s="292">
        <f t="shared" si="58"/>
        <v>120</v>
      </c>
      <c r="AW93" s="293"/>
      <c r="AX93" s="292">
        <f t="shared" si="50"/>
        <v>720</v>
      </c>
      <c r="BA93" s="143" t="str">
        <f t="shared" si="12"/>
        <v/>
      </c>
    </row>
    <row r="94" spans="1:53" ht="12">
      <c r="A94" s="288">
        <v>92</v>
      </c>
      <c r="B94" s="289" t="s">
        <v>169</v>
      </c>
      <c r="C94" s="290" t="s">
        <v>23</v>
      </c>
      <c r="D94" s="290" t="s">
        <v>12</v>
      </c>
      <c r="E94" s="291">
        <v>85</v>
      </c>
      <c r="F94" s="292"/>
      <c r="G94" s="292">
        <f t="shared" si="51"/>
        <v>255</v>
      </c>
      <c r="H94" s="293"/>
      <c r="I94" s="293"/>
      <c r="J94" s="293"/>
      <c r="K94" s="293"/>
      <c r="L94" s="293"/>
      <c r="M94" s="293"/>
      <c r="N94" s="293"/>
      <c r="O94" s="292">
        <f t="shared" si="52"/>
        <v>255</v>
      </c>
      <c r="P94" s="293"/>
      <c r="Q94" s="292">
        <f t="shared" si="47"/>
        <v>255</v>
      </c>
      <c r="R94" s="292">
        <f t="shared" si="53"/>
        <v>255</v>
      </c>
      <c r="S94" s="293"/>
      <c r="T94" s="293"/>
      <c r="U94" s="293"/>
      <c r="V94" s="293"/>
      <c r="W94" s="293"/>
      <c r="X94" s="293"/>
      <c r="Y94" s="293"/>
      <c r="Z94" s="292">
        <f t="shared" si="54"/>
        <v>255</v>
      </c>
      <c r="AA94" s="293"/>
      <c r="AB94" s="292">
        <f t="shared" si="48"/>
        <v>510</v>
      </c>
      <c r="AC94" s="292">
        <f t="shared" si="55"/>
        <v>255</v>
      </c>
      <c r="AD94" s="293"/>
      <c r="AE94" s="293"/>
      <c r="AF94" s="293"/>
      <c r="AG94" s="293"/>
      <c r="AH94" s="293"/>
      <c r="AI94" s="293"/>
      <c r="AJ94" s="293"/>
      <c r="AK94" s="292">
        <f t="shared" si="56"/>
        <v>255</v>
      </c>
      <c r="AL94" s="293"/>
      <c r="AM94" s="292">
        <f t="shared" si="49"/>
        <v>765</v>
      </c>
      <c r="AN94" s="292">
        <f t="shared" si="57"/>
        <v>255</v>
      </c>
      <c r="AO94" s="293"/>
      <c r="AP94" s="293"/>
      <c r="AQ94" s="293"/>
      <c r="AR94" s="293"/>
      <c r="AS94" s="293"/>
      <c r="AT94" s="293"/>
      <c r="AU94" s="293"/>
      <c r="AV94" s="292">
        <f t="shared" si="58"/>
        <v>255</v>
      </c>
      <c r="AW94" s="293">
        <v>1020</v>
      </c>
      <c r="AX94" s="292">
        <f t="shared" si="50"/>
        <v>0</v>
      </c>
      <c r="AY94" s="137" t="str">
        <f t="shared" ref="AY94:AY108" si="59">IF(AX94=0,"*","")</f>
        <v>*</v>
      </c>
      <c r="BA94" s="143" t="str">
        <f t="shared" si="12"/>
        <v/>
      </c>
    </row>
    <row r="95" spans="1:53" ht="12">
      <c r="A95" s="288">
        <v>93</v>
      </c>
      <c r="B95" s="289" t="s">
        <v>1583</v>
      </c>
      <c r="C95" s="290" t="s">
        <v>14</v>
      </c>
      <c r="D95" s="290"/>
      <c r="E95" s="291">
        <v>665</v>
      </c>
      <c r="F95" s="292">
        <v>100</v>
      </c>
      <c r="G95" s="292">
        <f t="shared" si="51"/>
        <v>1995</v>
      </c>
      <c r="H95" s="293"/>
      <c r="I95" s="293"/>
      <c r="J95" s="293"/>
      <c r="K95" s="293"/>
      <c r="L95" s="293"/>
      <c r="M95" s="293"/>
      <c r="N95" s="293"/>
      <c r="O95" s="292">
        <f t="shared" si="52"/>
        <v>1995</v>
      </c>
      <c r="P95" s="293">
        <v>4090</v>
      </c>
      <c r="Q95" s="292">
        <f t="shared" si="47"/>
        <v>-1995</v>
      </c>
      <c r="R95" s="292">
        <f t="shared" si="53"/>
        <v>1995</v>
      </c>
      <c r="S95" s="293"/>
      <c r="T95" s="293"/>
      <c r="U95" s="293"/>
      <c r="V95" s="293"/>
      <c r="W95" s="293">
        <v>100</v>
      </c>
      <c r="X95" s="293"/>
      <c r="Y95" s="293"/>
      <c r="Z95" s="292">
        <f t="shared" si="54"/>
        <v>2095</v>
      </c>
      <c r="AA95" s="293">
        <v>4190</v>
      </c>
      <c r="AB95" s="292">
        <f t="shared" si="48"/>
        <v>-4090</v>
      </c>
      <c r="AC95" s="292">
        <f t="shared" si="55"/>
        <v>1995</v>
      </c>
      <c r="AD95" s="293"/>
      <c r="AE95" s="293"/>
      <c r="AF95" s="293"/>
      <c r="AG95" s="293"/>
      <c r="AH95" s="293"/>
      <c r="AI95" s="293"/>
      <c r="AJ95" s="293"/>
      <c r="AK95" s="292">
        <f t="shared" si="56"/>
        <v>1995</v>
      </c>
      <c r="AL95" s="293"/>
      <c r="AM95" s="292">
        <f t="shared" si="49"/>
        <v>-2095</v>
      </c>
      <c r="AN95" s="292">
        <f t="shared" si="57"/>
        <v>1995</v>
      </c>
      <c r="AO95" s="293"/>
      <c r="AP95" s="293"/>
      <c r="AQ95" s="293"/>
      <c r="AR95" s="293"/>
      <c r="AS95" s="293"/>
      <c r="AT95" s="293"/>
      <c r="AU95" s="293"/>
      <c r="AV95" s="292">
        <f t="shared" si="58"/>
        <v>1995</v>
      </c>
      <c r="AW95" s="293">
        <v>1995</v>
      </c>
      <c r="AX95" s="292">
        <f t="shared" si="50"/>
        <v>-2095</v>
      </c>
      <c r="AY95" s="137" t="str">
        <f t="shared" si="59"/>
        <v/>
      </c>
      <c r="BA95" s="143" t="str">
        <f t="shared" si="12"/>
        <v/>
      </c>
    </row>
    <row r="96" spans="1:53" ht="12">
      <c r="A96" s="288">
        <v>94</v>
      </c>
      <c r="B96" s="289" t="s">
        <v>1592</v>
      </c>
      <c r="C96" s="290" t="s">
        <v>14</v>
      </c>
      <c r="D96" s="290"/>
      <c r="E96" s="291">
        <v>750</v>
      </c>
      <c r="F96" s="292">
        <v>2250</v>
      </c>
      <c r="G96" s="292">
        <f t="shared" si="51"/>
        <v>2250</v>
      </c>
      <c r="H96" s="293">
        <v>50</v>
      </c>
      <c r="I96" s="293"/>
      <c r="J96" s="293"/>
      <c r="K96" s="293"/>
      <c r="L96" s="293"/>
      <c r="M96" s="293"/>
      <c r="N96" s="293"/>
      <c r="O96" s="292">
        <f t="shared" si="52"/>
        <v>2300</v>
      </c>
      <c r="P96" s="293">
        <v>4550</v>
      </c>
      <c r="Q96" s="292">
        <f t="shared" si="47"/>
        <v>0</v>
      </c>
      <c r="R96" s="292">
        <f t="shared" si="53"/>
        <v>2250</v>
      </c>
      <c r="S96" s="293"/>
      <c r="T96" s="293"/>
      <c r="U96" s="293"/>
      <c r="V96" s="293"/>
      <c r="W96" s="293">
        <v>100</v>
      </c>
      <c r="X96" s="293"/>
      <c r="Y96" s="293"/>
      <c r="Z96" s="292">
        <f t="shared" si="54"/>
        <v>2350</v>
      </c>
      <c r="AA96" s="293"/>
      <c r="AB96" s="292">
        <f t="shared" si="48"/>
        <v>2350</v>
      </c>
      <c r="AC96" s="292">
        <f t="shared" si="55"/>
        <v>2250</v>
      </c>
      <c r="AD96" s="293"/>
      <c r="AE96" s="293"/>
      <c r="AF96" s="293"/>
      <c r="AG96" s="293"/>
      <c r="AH96" s="293"/>
      <c r="AI96" s="293"/>
      <c r="AJ96" s="293"/>
      <c r="AK96" s="292">
        <f t="shared" si="56"/>
        <v>2250</v>
      </c>
      <c r="AL96" s="293">
        <v>4600</v>
      </c>
      <c r="AM96" s="292">
        <f t="shared" si="49"/>
        <v>0</v>
      </c>
      <c r="AN96" s="292">
        <f t="shared" si="57"/>
        <v>2250</v>
      </c>
      <c r="AO96" s="293">
        <v>50</v>
      </c>
      <c r="AP96" s="293">
        <v>968</v>
      </c>
      <c r="AQ96" s="293"/>
      <c r="AR96" s="293"/>
      <c r="AS96" s="293"/>
      <c r="AT96" s="293"/>
      <c r="AU96" s="293"/>
      <c r="AV96" s="292">
        <f t="shared" si="58"/>
        <v>3268</v>
      </c>
      <c r="AW96" s="293">
        <v>3268</v>
      </c>
      <c r="AX96" s="292">
        <f t="shared" si="50"/>
        <v>0</v>
      </c>
      <c r="AY96" s="137" t="str">
        <f t="shared" si="59"/>
        <v>*</v>
      </c>
      <c r="BA96" s="143" t="str">
        <f t="shared" si="12"/>
        <v/>
      </c>
    </row>
    <row r="97" spans="1:53" ht="12">
      <c r="A97" s="288">
        <v>95</v>
      </c>
      <c r="B97" s="294" t="s">
        <v>173</v>
      </c>
      <c r="C97" s="290" t="s">
        <v>10</v>
      </c>
      <c r="D97" s="290" t="s">
        <v>12</v>
      </c>
      <c r="E97" s="295">
        <v>120</v>
      </c>
      <c r="F97" s="292"/>
      <c r="G97" s="292">
        <f t="shared" si="51"/>
        <v>360</v>
      </c>
      <c r="H97" s="293"/>
      <c r="I97" s="293"/>
      <c r="J97" s="293"/>
      <c r="K97" s="293"/>
      <c r="L97" s="293"/>
      <c r="M97" s="293"/>
      <c r="N97" s="293"/>
      <c r="O97" s="292">
        <f t="shared" si="52"/>
        <v>360</v>
      </c>
      <c r="P97" s="293">
        <v>1440</v>
      </c>
      <c r="Q97" s="292">
        <f t="shared" si="47"/>
        <v>-1080</v>
      </c>
      <c r="R97" s="292">
        <f t="shared" si="53"/>
        <v>360</v>
      </c>
      <c r="S97" s="293"/>
      <c r="T97" s="293"/>
      <c r="U97" s="293"/>
      <c r="V97" s="293"/>
      <c r="W97" s="293">
        <v>100</v>
      </c>
      <c r="X97" s="293"/>
      <c r="Y97" s="293"/>
      <c r="Z97" s="292">
        <f t="shared" si="54"/>
        <v>460</v>
      </c>
      <c r="AA97" s="293"/>
      <c r="AB97" s="292">
        <f t="shared" si="48"/>
        <v>-620</v>
      </c>
      <c r="AC97" s="292">
        <f t="shared" si="55"/>
        <v>360</v>
      </c>
      <c r="AD97" s="293"/>
      <c r="AE97" s="293"/>
      <c r="AF97" s="293"/>
      <c r="AG97" s="293"/>
      <c r="AH97" s="293"/>
      <c r="AI97" s="293"/>
      <c r="AJ97" s="293"/>
      <c r="AK97" s="292">
        <f t="shared" si="56"/>
        <v>360</v>
      </c>
      <c r="AL97" s="293"/>
      <c r="AM97" s="292">
        <f t="shared" si="49"/>
        <v>-260</v>
      </c>
      <c r="AN97" s="292">
        <f t="shared" si="57"/>
        <v>360</v>
      </c>
      <c r="AO97" s="293"/>
      <c r="AP97" s="293"/>
      <c r="AQ97" s="293"/>
      <c r="AR97" s="293"/>
      <c r="AS97" s="293"/>
      <c r="AT97" s="293"/>
      <c r="AU97" s="293"/>
      <c r="AV97" s="292">
        <f t="shared" si="58"/>
        <v>360</v>
      </c>
      <c r="AW97" s="293"/>
      <c r="AX97" s="292">
        <f t="shared" si="50"/>
        <v>100</v>
      </c>
      <c r="AY97" s="137" t="str">
        <f t="shared" si="59"/>
        <v/>
      </c>
      <c r="BA97" s="143" t="str">
        <f t="shared" si="12"/>
        <v/>
      </c>
    </row>
    <row r="98" spans="1:53" ht="12">
      <c r="A98" s="288">
        <v>96</v>
      </c>
      <c r="B98" s="289" t="s">
        <v>175</v>
      </c>
      <c r="C98" s="290" t="s">
        <v>23</v>
      </c>
      <c r="D98" s="290" t="s">
        <v>176</v>
      </c>
      <c r="E98" s="291">
        <v>35</v>
      </c>
      <c r="F98" s="292"/>
      <c r="G98" s="292">
        <f t="shared" si="51"/>
        <v>105</v>
      </c>
      <c r="H98" s="293"/>
      <c r="I98" s="293"/>
      <c r="J98" s="293"/>
      <c r="K98" s="293"/>
      <c r="L98" s="293"/>
      <c r="M98" s="293"/>
      <c r="N98" s="293"/>
      <c r="O98" s="292">
        <f t="shared" si="52"/>
        <v>105</v>
      </c>
      <c r="P98" s="293"/>
      <c r="Q98" s="292">
        <f t="shared" si="47"/>
        <v>105</v>
      </c>
      <c r="R98" s="292">
        <f t="shared" si="53"/>
        <v>105</v>
      </c>
      <c r="S98" s="293"/>
      <c r="T98" s="293"/>
      <c r="U98" s="293"/>
      <c r="V98" s="293"/>
      <c r="W98" s="293"/>
      <c r="X98" s="293"/>
      <c r="Y98" s="293"/>
      <c r="Z98" s="292">
        <f t="shared" si="54"/>
        <v>105</v>
      </c>
      <c r="AA98" s="293">
        <v>420</v>
      </c>
      <c r="AB98" s="292">
        <f t="shared" si="48"/>
        <v>-210</v>
      </c>
      <c r="AC98" s="292">
        <f t="shared" si="55"/>
        <v>105</v>
      </c>
      <c r="AD98" s="293"/>
      <c r="AE98" s="293"/>
      <c r="AF98" s="293"/>
      <c r="AG98" s="293"/>
      <c r="AH98" s="293">
        <v>100</v>
      </c>
      <c r="AI98" s="293"/>
      <c r="AJ98" s="293"/>
      <c r="AK98" s="292">
        <f t="shared" si="56"/>
        <v>205</v>
      </c>
      <c r="AL98" s="293">
        <v>100</v>
      </c>
      <c r="AM98" s="292">
        <f t="shared" si="49"/>
        <v>-105</v>
      </c>
      <c r="AN98" s="292">
        <f t="shared" si="57"/>
        <v>105</v>
      </c>
      <c r="AO98" s="293"/>
      <c r="AP98" s="293"/>
      <c r="AQ98" s="293"/>
      <c r="AR98" s="293"/>
      <c r="AS98" s="293"/>
      <c r="AT98" s="293"/>
      <c r="AU98" s="293"/>
      <c r="AV98" s="292">
        <f t="shared" si="58"/>
        <v>105</v>
      </c>
      <c r="AW98" s="293"/>
      <c r="AX98" s="292">
        <f t="shared" si="50"/>
        <v>0</v>
      </c>
      <c r="AY98" s="137" t="str">
        <f t="shared" si="59"/>
        <v>*</v>
      </c>
      <c r="BA98" s="143" t="str">
        <f t="shared" si="12"/>
        <v/>
      </c>
    </row>
    <row r="99" spans="1:53" ht="12">
      <c r="A99" s="288">
        <v>97</v>
      </c>
      <c r="B99" s="313" t="s">
        <v>179</v>
      </c>
      <c r="C99" s="290" t="s">
        <v>14</v>
      </c>
      <c r="D99" s="290" t="s">
        <v>12</v>
      </c>
      <c r="E99" s="291">
        <v>30</v>
      </c>
      <c r="F99" s="292">
        <v>180</v>
      </c>
      <c r="G99" s="292">
        <f t="shared" si="51"/>
        <v>90</v>
      </c>
      <c r="H99" s="293"/>
      <c r="I99" s="293"/>
      <c r="J99" s="293"/>
      <c r="K99" s="293"/>
      <c r="L99" s="293"/>
      <c r="M99" s="293"/>
      <c r="N99" s="293"/>
      <c r="O99" s="292">
        <f t="shared" si="52"/>
        <v>90</v>
      </c>
      <c r="P99" s="293">
        <v>270</v>
      </c>
      <c r="Q99" s="292">
        <f t="shared" si="47"/>
        <v>0</v>
      </c>
      <c r="R99" s="292">
        <f t="shared" si="53"/>
        <v>90</v>
      </c>
      <c r="S99" s="293"/>
      <c r="T99" s="293"/>
      <c r="U99" s="293"/>
      <c r="V99" s="293"/>
      <c r="W99" s="293">
        <v>100</v>
      </c>
      <c r="X99" s="293"/>
      <c r="Y99" s="293"/>
      <c r="Z99" s="292">
        <f t="shared" si="54"/>
        <v>190</v>
      </c>
      <c r="AA99" s="293">
        <v>190</v>
      </c>
      <c r="AB99" s="292">
        <f t="shared" si="48"/>
        <v>0</v>
      </c>
      <c r="AC99" s="292">
        <f t="shared" si="55"/>
        <v>90</v>
      </c>
      <c r="AD99" s="293"/>
      <c r="AE99" s="293"/>
      <c r="AF99" s="293"/>
      <c r="AG99" s="293"/>
      <c r="AH99" s="293"/>
      <c r="AI99" s="293"/>
      <c r="AJ99" s="293"/>
      <c r="AK99" s="292">
        <f t="shared" si="56"/>
        <v>90</v>
      </c>
      <c r="AL99" s="293">
        <v>180</v>
      </c>
      <c r="AM99" s="292">
        <f t="shared" si="49"/>
        <v>-90</v>
      </c>
      <c r="AN99" s="292">
        <f t="shared" si="57"/>
        <v>90</v>
      </c>
      <c r="AO99" s="293"/>
      <c r="AP99" s="293"/>
      <c r="AQ99" s="293"/>
      <c r="AR99" s="293"/>
      <c r="AS99" s="293"/>
      <c r="AT99" s="293"/>
      <c r="AU99" s="293"/>
      <c r="AV99" s="292">
        <f t="shared" si="58"/>
        <v>90</v>
      </c>
      <c r="AW99" s="293"/>
      <c r="AX99" s="292">
        <f t="shared" si="50"/>
        <v>0</v>
      </c>
      <c r="AY99" s="137" t="str">
        <f t="shared" si="59"/>
        <v>*</v>
      </c>
      <c r="BA99" s="143" t="str">
        <f t="shared" si="12"/>
        <v/>
      </c>
    </row>
    <row r="100" spans="1:53" ht="12">
      <c r="A100" s="288">
        <v>98</v>
      </c>
      <c r="B100" s="289" t="s">
        <v>1582</v>
      </c>
      <c r="C100" s="290" t="s">
        <v>14</v>
      </c>
      <c r="D100" s="290"/>
      <c r="E100" s="291">
        <v>300</v>
      </c>
      <c r="F100" s="292"/>
      <c r="G100" s="292">
        <f t="shared" si="51"/>
        <v>900</v>
      </c>
      <c r="H100" s="293"/>
      <c r="I100" s="293"/>
      <c r="J100" s="293"/>
      <c r="K100" s="293"/>
      <c r="L100" s="293"/>
      <c r="M100" s="293"/>
      <c r="N100" s="293"/>
      <c r="O100" s="292">
        <f t="shared" si="52"/>
        <v>900</v>
      </c>
      <c r="P100" s="293">
        <v>3750</v>
      </c>
      <c r="Q100" s="292">
        <f t="shared" si="47"/>
        <v>-2850</v>
      </c>
      <c r="R100" s="292">
        <f t="shared" si="53"/>
        <v>900</v>
      </c>
      <c r="S100" s="293">
        <v>50</v>
      </c>
      <c r="T100" s="293"/>
      <c r="U100" s="293"/>
      <c r="V100" s="293"/>
      <c r="W100" s="293">
        <v>100</v>
      </c>
      <c r="X100" s="293"/>
      <c r="Y100" s="293"/>
      <c r="Z100" s="292">
        <f t="shared" si="54"/>
        <v>1050</v>
      </c>
      <c r="AA100" s="293"/>
      <c r="AB100" s="292">
        <f t="shared" si="48"/>
        <v>-1800</v>
      </c>
      <c r="AC100" s="292">
        <f t="shared" si="55"/>
        <v>900</v>
      </c>
      <c r="AD100" s="293"/>
      <c r="AE100" s="293"/>
      <c r="AF100" s="293"/>
      <c r="AG100" s="293"/>
      <c r="AH100" s="293"/>
      <c r="AI100" s="293"/>
      <c r="AJ100" s="293"/>
      <c r="AK100" s="292">
        <f t="shared" si="56"/>
        <v>900</v>
      </c>
      <c r="AL100" s="293"/>
      <c r="AM100" s="292">
        <f t="shared" si="49"/>
        <v>-900</v>
      </c>
      <c r="AN100" s="292">
        <f t="shared" si="57"/>
        <v>900</v>
      </c>
      <c r="AO100" s="293"/>
      <c r="AP100" s="293"/>
      <c r="AQ100" s="293"/>
      <c r="AR100" s="293"/>
      <c r="AS100" s="293"/>
      <c r="AT100" s="293"/>
      <c r="AU100" s="293"/>
      <c r="AV100" s="292">
        <f t="shared" si="58"/>
        <v>900</v>
      </c>
      <c r="AW100" s="293"/>
      <c r="AX100" s="292">
        <f t="shared" si="50"/>
        <v>0</v>
      </c>
      <c r="AY100" s="137" t="str">
        <f t="shared" si="59"/>
        <v>*</v>
      </c>
      <c r="BA100" s="143" t="str">
        <f t="shared" si="12"/>
        <v/>
      </c>
    </row>
    <row r="101" spans="1:53" ht="12">
      <c r="A101" s="288">
        <v>99</v>
      </c>
      <c r="B101" s="289" t="s">
        <v>937</v>
      </c>
      <c r="C101" s="290" t="s">
        <v>14</v>
      </c>
      <c r="D101" s="290" t="s">
        <v>955</v>
      </c>
      <c r="E101" s="291">
        <v>50</v>
      </c>
      <c r="F101" s="292">
        <v>300</v>
      </c>
      <c r="G101" s="292">
        <f t="shared" si="51"/>
        <v>150</v>
      </c>
      <c r="H101" s="293"/>
      <c r="I101" s="293"/>
      <c r="J101" s="293"/>
      <c r="K101" s="293"/>
      <c r="L101" s="293"/>
      <c r="M101" s="293"/>
      <c r="N101" s="293"/>
      <c r="O101" s="292">
        <f t="shared" si="52"/>
        <v>150</v>
      </c>
      <c r="P101" s="293">
        <v>300</v>
      </c>
      <c r="Q101" s="292">
        <f t="shared" si="47"/>
        <v>150</v>
      </c>
      <c r="R101" s="292">
        <f t="shared" si="53"/>
        <v>150</v>
      </c>
      <c r="S101" s="293"/>
      <c r="T101" s="293"/>
      <c r="U101" s="293"/>
      <c r="V101" s="293"/>
      <c r="W101" s="293"/>
      <c r="X101" s="293"/>
      <c r="Y101" s="293"/>
      <c r="Z101" s="292">
        <f t="shared" si="54"/>
        <v>150</v>
      </c>
      <c r="AA101" s="293">
        <v>450</v>
      </c>
      <c r="AB101" s="292">
        <f t="shared" si="48"/>
        <v>-150</v>
      </c>
      <c r="AC101" s="292">
        <f t="shared" si="55"/>
        <v>150</v>
      </c>
      <c r="AD101" s="293"/>
      <c r="AE101" s="293"/>
      <c r="AF101" s="293"/>
      <c r="AG101" s="293"/>
      <c r="AH101" s="293"/>
      <c r="AI101" s="293"/>
      <c r="AJ101" s="293">
        <v>30</v>
      </c>
      <c r="AK101" s="292">
        <f t="shared" si="56"/>
        <v>180</v>
      </c>
      <c r="AL101" s="293"/>
      <c r="AM101" s="292">
        <f t="shared" si="49"/>
        <v>30</v>
      </c>
      <c r="AN101" s="292">
        <f t="shared" si="57"/>
        <v>150</v>
      </c>
      <c r="AO101" s="293"/>
      <c r="AP101" s="293"/>
      <c r="AQ101" s="293"/>
      <c r="AR101" s="293"/>
      <c r="AS101" s="293"/>
      <c r="AT101" s="293"/>
      <c r="AU101" s="293"/>
      <c r="AV101" s="292">
        <f t="shared" si="58"/>
        <v>150</v>
      </c>
      <c r="AW101" s="293"/>
      <c r="AX101" s="292">
        <f t="shared" si="50"/>
        <v>180</v>
      </c>
      <c r="AY101" s="137" t="str">
        <f t="shared" si="59"/>
        <v/>
      </c>
      <c r="BA101" s="143" t="str">
        <f t="shared" si="12"/>
        <v/>
      </c>
    </row>
    <row r="102" spans="1:53" ht="12">
      <c r="A102" s="288">
        <v>100</v>
      </c>
      <c r="B102" s="289" t="s">
        <v>855</v>
      </c>
      <c r="C102" s="290" t="s">
        <v>14</v>
      </c>
      <c r="D102" s="290" t="s">
        <v>805</v>
      </c>
      <c r="E102" s="291">
        <v>70</v>
      </c>
      <c r="F102" s="292"/>
      <c r="G102" s="292">
        <f t="shared" si="51"/>
        <v>210</v>
      </c>
      <c r="H102" s="293"/>
      <c r="I102" s="293"/>
      <c r="J102" s="293"/>
      <c r="K102" s="293"/>
      <c r="L102" s="293"/>
      <c r="M102" s="293"/>
      <c r="N102" s="293"/>
      <c r="O102" s="292">
        <f t="shared" si="52"/>
        <v>210</v>
      </c>
      <c r="P102" s="293">
        <v>210</v>
      </c>
      <c r="Q102" s="292">
        <f t="shared" si="47"/>
        <v>0</v>
      </c>
      <c r="R102" s="292">
        <f t="shared" si="53"/>
        <v>210</v>
      </c>
      <c r="S102" s="293"/>
      <c r="T102" s="293"/>
      <c r="U102" s="293"/>
      <c r="V102" s="293"/>
      <c r="W102" s="293">
        <v>100</v>
      </c>
      <c r="X102" s="293"/>
      <c r="Y102" s="293"/>
      <c r="Z102" s="292">
        <f t="shared" si="54"/>
        <v>310</v>
      </c>
      <c r="AA102" s="293">
        <v>520</v>
      </c>
      <c r="AB102" s="292">
        <f t="shared" si="48"/>
        <v>-210</v>
      </c>
      <c r="AC102" s="292">
        <f t="shared" si="55"/>
        <v>210</v>
      </c>
      <c r="AD102" s="293"/>
      <c r="AE102" s="293"/>
      <c r="AF102" s="293"/>
      <c r="AG102" s="293"/>
      <c r="AH102" s="293"/>
      <c r="AI102" s="293"/>
      <c r="AJ102" s="293"/>
      <c r="AK102" s="292">
        <f t="shared" si="56"/>
        <v>210</v>
      </c>
      <c r="AL102" s="293"/>
      <c r="AM102" s="292">
        <f t="shared" si="49"/>
        <v>0</v>
      </c>
      <c r="AN102" s="292">
        <f t="shared" si="57"/>
        <v>210</v>
      </c>
      <c r="AO102" s="293"/>
      <c r="AP102" s="293"/>
      <c r="AQ102" s="293"/>
      <c r="AR102" s="293"/>
      <c r="AS102" s="293"/>
      <c r="AT102" s="293"/>
      <c r="AU102" s="293"/>
      <c r="AV102" s="292">
        <f t="shared" si="58"/>
        <v>210</v>
      </c>
      <c r="AW102" s="293">
        <v>210</v>
      </c>
      <c r="AX102" s="292">
        <f t="shared" si="50"/>
        <v>0</v>
      </c>
      <c r="AY102" s="137" t="str">
        <f t="shared" si="59"/>
        <v>*</v>
      </c>
      <c r="BA102" s="143" t="str">
        <f t="shared" si="12"/>
        <v/>
      </c>
    </row>
    <row r="103" spans="1:53" ht="12">
      <c r="A103" s="288">
        <v>101</v>
      </c>
      <c r="B103" s="289" t="s">
        <v>1328</v>
      </c>
      <c r="C103" s="290" t="s">
        <v>23</v>
      </c>
      <c r="D103" s="290"/>
      <c r="E103" s="291">
        <v>50</v>
      </c>
      <c r="F103" s="292"/>
      <c r="G103" s="292">
        <f t="shared" si="51"/>
        <v>150</v>
      </c>
      <c r="H103" s="293"/>
      <c r="I103" s="293"/>
      <c r="J103" s="293"/>
      <c r="K103" s="293"/>
      <c r="L103" s="293"/>
      <c r="M103" s="293"/>
      <c r="N103" s="293"/>
      <c r="O103" s="292">
        <f t="shared" si="52"/>
        <v>150</v>
      </c>
      <c r="P103" s="293"/>
      <c r="Q103" s="292">
        <f t="shared" si="47"/>
        <v>150</v>
      </c>
      <c r="R103" s="292">
        <f t="shared" si="53"/>
        <v>150</v>
      </c>
      <c r="S103" s="293"/>
      <c r="T103" s="293"/>
      <c r="U103" s="293"/>
      <c r="V103" s="293"/>
      <c r="W103" s="293"/>
      <c r="X103" s="293"/>
      <c r="Y103" s="293"/>
      <c r="Z103" s="292">
        <f t="shared" si="54"/>
        <v>150</v>
      </c>
      <c r="AA103" s="293">
        <v>450</v>
      </c>
      <c r="AB103" s="292">
        <f t="shared" si="48"/>
        <v>-150</v>
      </c>
      <c r="AC103" s="292">
        <f t="shared" si="55"/>
        <v>150</v>
      </c>
      <c r="AD103" s="293"/>
      <c r="AE103" s="293"/>
      <c r="AF103" s="293"/>
      <c r="AG103" s="293"/>
      <c r="AH103" s="293"/>
      <c r="AI103" s="293"/>
      <c r="AJ103" s="293"/>
      <c r="AK103" s="292">
        <f t="shared" si="56"/>
        <v>150</v>
      </c>
      <c r="AL103" s="293"/>
      <c r="AM103" s="292">
        <f t="shared" si="49"/>
        <v>0</v>
      </c>
      <c r="AN103" s="292">
        <f t="shared" si="57"/>
        <v>150</v>
      </c>
      <c r="AO103" s="293"/>
      <c r="AP103" s="293"/>
      <c r="AQ103" s="293"/>
      <c r="AR103" s="293"/>
      <c r="AS103" s="293"/>
      <c r="AT103" s="293"/>
      <c r="AU103" s="293"/>
      <c r="AV103" s="292">
        <f t="shared" si="58"/>
        <v>150</v>
      </c>
      <c r="AW103" s="293">
        <v>150</v>
      </c>
      <c r="AX103" s="292">
        <f t="shared" si="50"/>
        <v>0</v>
      </c>
      <c r="AY103" s="137" t="str">
        <f t="shared" si="59"/>
        <v>*</v>
      </c>
      <c r="BA103" s="143" t="str">
        <f t="shared" si="12"/>
        <v/>
      </c>
    </row>
    <row r="104" spans="1:53" ht="12">
      <c r="A104" s="288">
        <v>102</v>
      </c>
      <c r="B104" s="289" t="s">
        <v>181</v>
      </c>
      <c r="C104" s="290" t="s">
        <v>14</v>
      </c>
      <c r="D104" s="290" t="s">
        <v>183</v>
      </c>
      <c r="E104" s="291">
        <v>190</v>
      </c>
      <c r="F104" s="292">
        <v>570</v>
      </c>
      <c r="G104" s="292">
        <f t="shared" si="51"/>
        <v>570</v>
      </c>
      <c r="H104" s="293"/>
      <c r="I104" s="293"/>
      <c r="J104" s="293"/>
      <c r="K104" s="293"/>
      <c r="L104" s="293"/>
      <c r="M104" s="293"/>
      <c r="N104" s="293"/>
      <c r="O104" s="292">
        <f t="shared" si="52"/>
        <v>570</v>
      </c>
      <c r="P104" s="293">
        <v>1140</v>
      </c>
      <c r="Q104" s="292">
        <f t="shared" si="47"/>
        <v>0</v>
      </c>
      <c r="R104" s="292">
        <f t="shared" si="53"/>
        <v>570</v>
      </c>
      <c r="S104" s="293"/>
      <c r="T104" s="293"/>
      <c r="U104" s="293"/>
      <c r="V104" s="293"/>
      <c r="W104" s="293">
        <v>100</v>
      </c>
      <c r="X104" s="293"/>
      <c r="Y104" s="293"/>
      <c r="Z104" s="292">
        <f t="shared" si="54"/>
        <v>670</v>
      </c>
      <c r="AA104" s="293"/>
      <c r="AB104" s="292">
        <f t="shared" si="48"/>
        <v>670</v>
      </c>
      <c r="AC104" s="292">
        <f t="shared" si="55"/>
        <v>570</v>
      </c>
      <c r="AD104" s="293"/>
      <c r="AE104" s="293"/>
      <c r="AF104" s="293"/>
      <c r="AG104" s="293"/>
      <c r="AH104" s="293"/>
      <c r="AI104" s="293"/>
      <c r="AJ104" s="293"/>
      <c r="AK104" s="292">
        <f t="shared" si="56"/>
        <v>570</v>
      </c>
      <c r="AL104" s="293">
        <v>1240</v>
      </c>
      <c r="AM104" s="292">
        <f t="shared" si="49"/>
        <v>0</v>
      </c>
      <c r="AN104" s="292">
        <f t="shared" si="57"/>
        <v>570</v>
      </c>
      <c r="AO104" s="293"/>
      <c r="AP104" s="293"/>
      <c r="AQ104" s="293"/>
      <c r="AR104" s="293"/>
      <c r="AS104" s="293"/>
      <c r="AT104" s="293"/>
      <c r="AU104" s="293"/>
      <c r="AV104" s="292">
        <f t="shared" si="58"/>
        <v>570</v>
      </c>
      <c r="AW104" s="293"/>
      <c r="AX104" s="292">
        <f t="shared" si="50"/>
        <v>570</v>
      </c>
      <c r="AY104" s="137" t="str">
        <f t="shared" si="59"/>
        <v/>
      </c>
      <c r="BA104" s="143" t="str">
        <f t="shared" si="12"/>
        <v/>
      </c>
    </row>
    <row r="105" spans="1:53" ht="12">
      <c r="A105" s="288">
        <v>103</v>
      </c>
      <c r="B105" s="289" t="s">
        <v>187</v>
      </c>
      <c r="C105" s="290" t="s">
        <v>23</v>
      </c>
      <c r="D105" s="290" t="s">
        <v>189</v>
      </c>
      <c r="E105" s="291">
        <v>95</v>
      </c>
      <c r="F105" s="292"/>
      <c r="G105" s="292">
        <f t="shared" si="51"/>
        <v>285</v>
      </c>
      <c r="H105" s="293"/>
      <c r="I105" s="293"/>
      <c r="J105" s="293"/>
      <c r="K105" s="293"/>
      <c r="L105" s="293"/>
      <c r="M105" s="293"/>
      <c r="N105" s="293"/>
      <c r="O105" s="292">
        <f t="shared" si="52"/>
        <v>285</v>
      </c>
      <c r="P105" s="293">
        <v>570</v>
      </c>
      <c r="Q105" s="292">
        <f t="shared" si="47"/>
        <v>-285</v>
      </c>
      <c r="R105" s="292">
        <f t="shared" si="53"/>
        <v>285</v>
      </c>
      <c r="S105" s="293"/>
      <c r="T105" s="293"/>
      <c r="U105" s="293"/>
      <c r="V105" s="293"/>
      <c r="W105" s="293">
        <v>100</v>
      </c>
      <c r="X105" s="293"/>
      <c r="Y105" s="293"/>
      <c r="Z105" s="292">
        <f t="shared" si="54"/>
        <v>385</v>
      </c>
      <c r="AA105" s="293">
        <v>670</v>
      </c>
      <c r="AB105" s="292">
        <f t="shared" si="48"/>
        <v>-570</v>
      </c>
      <c r="AC105" s="292">
        <f t="shared" si="55"/>
        <v>285</v>
      </c>
      <c r="AD105" s="293"/>
      <c r="AE105" s="293"/>
      <c r="AF105" s="293"/>
      <c r="AG105" s="293"/>
      <c r="AH105" s="293"/>
      <c r="AI105" s="293"/>
      <c r="AJ105" s="293"/>
      <c r="AK105" s="292">
        <f t="shared" si="56"/>
        <v>285</v>
      </c>
      <c r="AL105" s="293"/>
      <c r="AM105" s="292">
        <f t="shared" si="49"/>
        <v>-285</v>
      </c>
      <c r="AN105" s="292">
        <f t="shared" si="57"/>
        <v>285</v>
      </c>
      <c r="AO105" s="293"/>
      <c r="AP105" s="293">
        <v>200</v>
      </c>
      <c r="AQ105" s="293"/>
      <c r="AR105" s="293"/>
      <c r="AS105" s="293"/>
      <c r="AT105" s="293"/>
      <c r="AU105" s="293"/>
      <c r="AV105" s="292">
        <f t="shared" si="58"/>
        <v>485</v>
      </c>
      <c r="AW105" s="293">
        <v>200</v>
      </c>
      <c r="AX105" s="292">
        <f t="shared" si="50"/>
        <v>0</v>
      </c>
      <c r="AY105" s="137" t="str">
        <f t="shared" si="59"/>
        <v>*</v>
      </c>
      <c r="BA105" s="143" t="str">
        <f t="shared" si="12"/>
        <v/>
      </c>
    </row>
    <row r="106" spans="1:53" ht="12">
      <c r="A106" s="288">
        <v>104</v>
      </c>
      <c r="B106" s="289" t="s">
        <v>190</v>
      </c>
      <c r="C106" s="290" t="s">
        <v>14</v>
      </c>
      <c r="D106" s="290" t="s">
        <v>192</v>
      </c>
      <c r="E106" s="291">
        <v>145</v>
      </c>
      <c r="F106" s="292"/>
      <c r="G106" s="292">
        <f t="shared" si="51"/>
        <v>435</v>
      </c>
      <c r="H106" s="293"/>
      <c r="I106" s="293"/>
      <c r="J106" s="293"/>
      <c r="K106" s="293"/>
      <c r="L106" s="293"/>
      <c r="M106" s="293"/>
      <c r="N106" s="293"/>
      <c r="O106" s="292">
        <f t="shared" si="52"/>
        <v>435</v>
      </c>
      <c r="P106" s="293">
        <v>435</v>
      </c>
      <c r="Q106" s="292">
        <f t="shared" si="47"/>
        <v>0</v>
      </c>
      <c r="R106" s="292">
        <f t="shared" si="53"/>
        <v>435</v>
      </c>
      <c r="S106" s="293"/>
      <c r="T106" s="293">
        <v>100</v>
      </c>
      <c r="U106" s="293"/>
      <c r="V106" s="293"/>
      <c r="W106" s="293">
        <v>100</v>
      </c>
      <c r="X106" s="293"/>
      <c r="Y106" s="293"/>
      <c r="Z106" s="292">
        <f t="shared" si="54"/>
        <v>635</v>
      </c>
      <c r="AA106" s="293"/>
      <c r="AB106" s="292">
        <f t="shared" si="48"/>
        <v>635</v>
      </c>
      <c r="AC106" s="292">
        <f t="shared" si="55"/>
        <v>435</v>
      </c>
      <c r="AD106" s="293"/>
      <c r="AE106" s="293"/>
      <c r="AF106" s="293"/>
      <c r="AG106" s="293"/>
      <c r="AH106" s="293"/>
      <c r="AI106" s="293"/>
      <c r="AJ106" s="293"/>
      <c r="AK106" s="292">
        <f t="shared" si="56"/>
        <v>435</v>
      </c>
      <c r="AL106" s="293">
        <v>1070</v>
      </c>
      <c r="AM106" s="292">
        <f t="shared" si="49"/>
        <v>0</v>
      </c>
      <c r="AN106" s="292">
        <f t="shared" si="57"/>
        <v>435</v>
      </c>
      <c r="AO106" s="293"/>
      <c r="AP106" s="293"/>
      <c r="AQ106" s="293"/>
      <c r="AR106" s="293"/>
      <c r="AS106" s="293"/>
      <c r="AT106" s="293"/>
      <c r="AU106" s="293"/>
      <c r="AV106" s="292">
        <f t="shared" si="58"/>
        <v>435</v>
      </c>
      <c r="AW106" s="293"/>
      <c r="AX106" s="292">
        <f t="shared" si="50"/>
        <v>435</v>
      </c>
      <c r="AY106" s="137" t="str">
        <f t="shared" si="59"/>
        <v/>
      </c>
      <c r="BA106" s="143" t="str">
        <f t="shared" si="12"/>
        <v/>
      </c>
    </row>
    <row r="107" spans="1:53" ht="12">
      <c r="A107" s="288">
        <v>105</v>
      </c>
      <c r="B107" s="289" t="s">
        <v>1551</v>
      </c>
      <c r="C107" s="290" t="s">
        <v>14</v>
      </c>
      <c r="D107" s="290"/>
      <c r="E107" s="291">
        <v>300</v>
      </c>
      <c r="F107" s="292"/>
      <c r="G107" s="292">
        <f t="shared" si="51"/>
        <v>900</v>
      </c>
      <c r="H107" s="293"/>
      <c r="I107" s="293"/>
      <c r="J107" s="293"/>
      <c r="K107" s="293"/>
      <c r="L107" s="293"/>
      <c r="M107" s="293"/>
      <c r="N107" s="293"/>
      <c r="O107" s="292">
        <f t="shared" si="52"/>
        <v>900</v>
      </c>
      <c r="P107" s="293">
        <v>900</v>
      </c>
      <c r="Q107" s="292">
        <f t="shared" si="47"/>
        <v>0</v>
      </c>
      <c r="R107" s="292">
        <f t="shared" si="53"/>
        <v>900</v>
      </c>
      <c r="S107" s="293"/>
      <c r="T107" s="293"/>
      <c r="U107" s="293"/>
      <c r="V107" s="293"/>
      <c r="W107" s="293">
        <v>100</v>
      </c>
      <c r="X107" s="293"/>
      <c r="Y107" s="293"/>
      <c r="Z107" s="292">
        <f t="shared" si="54"/>
        <v>1000</v>
      </c>
      <c r="AA107" s="293">
        <v>1900</v>
      </c>
      <c r="AB107" s="292">
        <f t="shared" si="48"/>
        <v>-900</v>
      </c>
      <c r="AC107" s="292">
        <f t="shared" si="55"/>
        <v>900</v>
      </c>
      <c r="AD107" s="293"/>
      <c r="AE107" s="293"/>
      <c r="AF107" s="293"/>
      <c r="AG107" s="293"/>
      <c r="AH107" s="293"/>
      <c r="AI107" s="293"/>
      <c r="AJ107" s="293"/>
      <c r="AK107" s="292">
        <f t="shared" si="56"/>
        <v>900</v>
      </c>
      <c r="AL107" s="293"/>
      <c r="AM107" s="292">
        <f t="shared" si="49"/>
        <v>0</v>
      </c>
      <c r="AN107" s="292">
        <f t="shared" si="57"/>
        <v>900</v>
      </c>
      <c r="AO107" s="293"/>
      <c r="AP107" s="293"/>
      <c r="AQ107" s="293"/>
      <c r="AR107" s="293"/>
      <c r="AS107" s="293"/>
      <c r="AT107" s="293"/>
      <c r="AU107" s="293"/>
      <c r="AV107" s="292">
        <f t="shared" si="58"/>
        <v>900</v>
      </c>
      <c r="AW107" s="293">
        <v>900</v>
      </c>
      <c r="AX107" s="292">
        <f t="shared" si="50"/>
        <v>0</v>
      </c>
      <c r="AY107" s="137" t="str">
        <f t="shared" si="59"/>
        <v>*</v>
      </c>
      <c r="BA107" s="143" t="str">
        <f t="shared" si="12"/>
        <v/>
      </c>
    </row>
    <row r="108" spans="1:53" ht="12">
      <c r="A108" s="288">
        <v>106</v>
      </c>
      <c r="B108" s="289" t="s">
        <v>1573</v>
      </c>
      <c r="C108" s="290" t="s">
        <v>23</v>
      </c>
      <c r="D108" s="290"/>
      <c r="E108" s="291">
        <v>140</v>
      </c>
      <c r="F108" s="292"/>
      <c r="G108" s="292">
        <f t="shared" si="51"/>
        <v>420</v>
      </c>
      <c r="H108" s="293"/>
      <c r="I108" s="293"/>
      <c r="J108" s="293"/>
      <c r="K108" s="293"/>
      <c r="L108" s="293"/>
      <c r="M108" s="293"/>
      <c r="N108" s="293"/>
      <c r="O108" s="292">
        <f t="shared" si="52"/>
        <v>420</v>
      </c>
      <c r="P108" s="293">
        <v>1680</v>
      </c>
      <c r="Q108" s="292">
        <f t="shared" si="47"/>
        <v>-1260</v>
      </c>
      <c r="R108" s="292">
        <f t="shared" si="53"/>
        <v>420</v>
      </c>
      <c r="S108" s="293"/>
      <c r="T108" s="293"/>
      <c r="U108" s="293"/>
      <c r="V108" s="293"/>
      <c r="W108" s="293"/>
      <c r="X108" s="293"/>
      <c r="Y108" s="293"/>
      <c r="Z108" s="292">
        <f t="shared" si="54"/>
        <v>420</v>
      </c>
      <c r="AA108" s="293"/>
      <c r="AB108" s="292">
        <f t="shared" si="48"/>
        <v>-840</v>
      </c>
      <c r="AC108" s="292">
        <f t="shared" si="55"/>
        <v>420</v>
      </c>
      <c r="AD108" s="293"/>
      <c r="AE108" s="293"/>
      <c r="AF108" s="293"/>
      <c r="AG108" s="293"/>
      <c r="AH108" s="293"/>
      <c r="AI108" s="293"/>
      <c r="AJ108" s="293"/>
      <c r="AK108" s="292">
        <f t="shared" si="56"/>
        <v>420</v>
      </c>
      <c r="AL108" s="293"/>
      <c r="AM108" s="292">
        <f t="shared" si="49"/>
        <v>-420</v>
      </c>
      <c r="AN108" s="292">
        <f t="shared" si="57"/>
        <v>420</v>
      </c>
      <c r="AO108" s="293"/>
      <c r="AP108" s="293"/>
      <c r="AQ108" s="293"/>
      <c r="AR108" s="293"/>
      <c r="AS108" s="293"/>
      <c r="AT108" s="293"/>
      <c r="AU108" s="293"/>
      <c r="AV108" s="292">
        <f t="shared" si="58"/>
        <v>420</v>
      </c>
      <c r="AW108" s="293"/>
      <c r="AX108" s="292">
        <f t="shared" si="50"/>
        <v>0</v>
      </c>
      <c r="AY108" s="137" t="str">
        <f t="shared" si="59"/>
        <v>*</v>
      </c>
      <c r="BA108" s="143" t="str">
        <f t="shared" si="12"/>
        <v/>
      </c>
    </row>
    <row r="109" spans="1:53" ht="12">
      <c r="A109" s="288">
        <v>107</v>
      </c>
      <c r="B109" s="289" t="s">
        <v>1320</v>
      </c>
      <c r="C109" s="290" t="s">
        <v>23</v>
      </c>
      <c r="D109" s="290" t="s">
        <v>1321</v>
      </c>
      <c r="E109" s="291">
        <v>250</v>
      </c>
      <c r="F109" s="292"/>
      <c r="G109" s="292">
        <f t="shared" si="51"/>
        <v>750</v>
      </c>
      <c r="H109" s="293"/>
      <c r="I109" s="293"/>
      <c r="J109" s="293">
        <v>2165</v>
      </c>
      <c r="K109" s="293"/>
      <c r="L109" s="293"/>
      <c r="M109" s="293"/>
      <c r="N109" s="293"/>
      <c r="O109" s="292">
        <f t="shared" si="52"/>
        <v>2915</v>
      </c>
      <c r="P109" s="293">
        <v>3000</v>
      </c>
      <c r="Q109" s="292">
        <f t="shared" si="47"/>
        <v>-85</v>
      </c>
      <c r="R109" s="292">
        <f t="shared" si="53"/>
        <v>750</v>
      </c>
      <c r="S109" s="293">
        <v>50</v>
      </c>
      <c r="T109" s="293"/>
      <c r="U109" s="293"/>
      <c r="V109" s="293"/>
      <c r="W109" s="293">
        <v>100</v>
      </c>
      <c r="X109" s="293"/>
      <c r="Y109" s="293"/>
      <c r="Z109" s="292">
        <f t="shared" si="54"/>
        <v>900</v>
      </c>
      <c r="AA109" s="293">
        <v>50</v>
      </c>
      <c r="AB109" s="292">
        <f t="shared" si="48"/>
        <v>765</v>
      </c>
      <c r="AC109" s="292">
        <f t="shared" si="55"/>
        <v>750</v>
      </c>
      <c r="AD109" s="293">
        <v>50</v>
      </c>
      <c r="AE109" s="293"/>
      <c r="AF109" s="293"/>
      <c r="AG109" s="293"/>
      <c r="AH109" s="293"/>
      <c r="AI109" s="293"/>
      <c r="AJ109" s="293"/>
      <c r="AK109" s="292">
        <f t="shared" si="56"/>
        <v>800</v>
      </c>
      <c r="AL109" s="293">
        <v>2365</v>
      </c>
      <c r="AM109" s="292">
        <f t="shared" si="49"/>
        <v>-800</v>
      </c>
      <c r="AN109" s="292">
        <f t="shared" si="57"/>
        <v>750</v>
      </c>
      <c r="AO109" s="293"/>
      <c r="AP109" s="293"/>
      <c r="AQ109" s="293"/>
      <c r="AR109" s="293"/>
      <c r="AS109" s="293"/>
      <c r="AT109" s="293"/>
      <c r="AU109" s="293"/>
      <c r="AV109" s="292">
        <f t="shared" si="58"/>
        <v>750</v>
      </c>
      <c r="AW109" s="293"/>
      <c r="AX109" s="292">
        <f t="shared" si="50"/>
        <v>-50</v>
      </c>
      <c r="BA109" s="143" t="str">
        <f t="shared" si="12"/>
        <v/>
      </c>
    </row>
    <row r="110" spans="1:53" ht="12">
      <c r="A110" s="288">
        <v>108</v>
      </c>
      <c r="B110" s="289" t="s">
        <v>193</v>
      </c>
      <c r="C110" s="290" t="s">
        <v>14</v>
      </c>
      <c r="D110" s="290" t="s">
        <v>195</v>
      </c>
      <c r="E110" s="291">
        <v>95</v>
      </c>
      <c r="F110" s="292"/>
      <c r="G110" s="292">
        <f t="shared" si="51"/>
        <v>285</v>
      </c>
      <c r="H110" s="293"/>
      <c r="I110" s="293"/>
      <c r="J110" s="293"/>
      <c r="K110" s="293"/>
      <c r="L110" s="293"/>
      <c r="M110" s="293"/>
      <c r="N110" s="293"/>
      <c r="O110" s="292">
        <f t="shared" si="52"/>
        <v>285</v>
      </c>
      <c r="P110" s="293">
        <v>1140</v>
      </c>
      <c r="Q110" s="292">
        <f t="shared" si="47"/>
        <v>-855</v>
      </c>
      <c r="R110" s="292">
        <f t="shared" si="53"/>
        <v>285</v>
      </c>
      <c r="S110" s="293"/>
      <c r="T110" s="293"/>
      <c r="U110" s="293"/>
      <c r="V110" s="293"/>
      <c r="W110" s="293"/>
      <c r="X110" s="293"/>
      <c r="Y110" s="293"/>
      <c r="Z110" s="292">
        <f t="shared" si="54"/>
        <v>285</v>
      </c>
      <c r="AA110" s="293"/>
      <c r="AB110" s="292">
        <f t="shared" si="48"/>
        <v>-570</v>
      </c>
      <c r="AC110" s="292">
        <f t="shared" si="55"/>
        <v>285</v>
      </c>
      <c r="AD110" s="293"/>
      <c r="AE110" s="293"/>
      <c r="AF110" s="293"/>
      <c r="AG110" s="293"/>
      <c r="AH110" s="293"/>
      <c r="AI110" s="293"/>
      <c r="AJ110" s="293"/>
      <c r="AK110" s="292">
        <f t="shared" si="56"/>
        <v>285</v>
      </c>
      <c r="AL110" s="293"/>
      <c r="AM110" s="292">
        <f t="shared" si="49"/>
        <v>-285</v>
      </c>
      <c r="AN110" s="292">
        <f t="shared" si="57"/>
        <v>285</v>
      </c>
      <c r="AO110" s="293"/>
      <c r="AP110" s="293"/>
      <c r="AQ110" s="293"/>
      <c r="AR110" s="293"/>
      <c r="AS110" s="293"/>
      <c r="AT110" s="293"/>
      <c r="AU110" s="293"/>
      <c r="AV110" s="292">
        <f t="shared" si="58"/>
        <v>285</v>
      </c>
      <c r="AW110" s="293"/>
      <c r="AX110" s="292">
        <f t="shared" si="50"/>
        <v>0</v>
      </c>
      <c r="BA110" s="143" t="str">
        <f t="shared" si="12"/>
        <v/>
      </c>
    </row>
    <row r="111" spans="1:53" ht="12">
      <c r="A111" s="288">
        <v>109</v>
      </c>
      <c r="B111" s="294" t="s">
        <v>201</v>
      </c>
      <c r="C111" s="290" t="s">
        <v>10</v>
      </c>
      <c r="D111" s="290" t="s">
        <v>203</v>
      </c>
      <c r="E111" s="295">
        <v>230</v>
      </c>
      <c r="F111" s="292"/>
      <c r="G111" s="292">
        <f t="shared" si="51"/>
        <v>690</v>
      </c>
      <c r="H111" s="293"/>
      <c r="I111" s="293"/>
      <c r="J111" s="293"/>
      <c r="K111" s="293"/>
      <c r="L111" s="293"/>
      <c r="M111" s="293"/>
      <c r="N111" s="293"/>
      <c r="O111" s="292">
        <f t="shared" si="52"/>
        <v>690</v>
      </c>
      <c r="P111" s="293">
        <v>1380</v>
      </c>
      <c r="Q111" s="292">
        <f t="shared" si="47"/>
        <v>-690</v>
      </c>
      <c r="R111" s="292">
        <f t="shared" si="53"/>
        <v>690</v>
      </c>
      <c r="S111" s="293"/>
      <c r="T111" s="293"/>
      <c r="U111" s="293"/>
      <c r="V111" s="293"/>
      <c r="W111" s="293"/>
      <c r="X111" s="293"/>
      <c r="Y111" s="293"/>
      <c r="Z111" s="292">
        <f t="shared" si="54"/>
        <v>690</v>
      </c>
      <c r="AA111" s="293"/>
      <c r="AB111" s="292">
        <f t="shared" si="48"/>
        <v>0</v>
      </c>
      <c r="AC111" s="292">
        <f t="shared" si="55"/>
        <v>690</v>
      </c>
      <c r="AD111" s="293"/>
      <c r="AE111" s="293"/>
      <c r="AF111" s="293"/>
      <c r="AG111" s="293"/>
      <c r="AH111" s="293">
        <v>100</v>
      </c>
      <c r="AI111" s="293"/>
      <c r="AJ111" s="293"/>
      <c r="AK111" s="292">
        <f t="shared" si="56"/>
        <v>790</v>
      </c>
      <c r="AL111" s="293">
        <v>1480</v>
      </c>
      <c r="AM111" s="292">
        <f t="shared" si="49"/>
        <v>-690</v>
      </c>
      <c r="AN111" s="292">
        <f t="shared" si="57"/>
        <v>690</v>
      </c>
      <c r="AO111" s="293"/>
      <c r="AP111" s="293"/>
      <c r="AQ111" s="293"/>
      <c r="AR111" s="293"/>
      <c r="AS111" s="293"/>
      <c r="AT111" s="293"/>
      <c r="AU111" s="293"/>
      <c r="AV111" s="292">
        <f t="shared" si="58"/>
        <v>690</v>
      </c>
      <c r="AW111" s="293"/>
      <c r="AX111" s="292">
        <f t="shared" si="50"/>
        <v>0</v>
      </c>
      <c r="AY111" s="137" t="str">
        <f t="shared" ref="AY111:AY122" si="60">IF(AX111=0,"*","")</f>
        <v>*</v>
      </c>
      <c r="BA111" s="143" t="str">
        <f t="shared" si="12"/>
        <v/>
      </c>
    </row>
    <row r="112" spans="1:53" ht="12">
      <c r="A112" s="288">
        <v>110</v>
      </c>
      <c r="B112" s="289" t="s">
        <v>1927</v>
      </c>
      <c r="C112" s="290" t="s">
        <v>14</v>
      </c>
      <c r="D112" s="290" t="s">
        <v>205</v>
      </c>
      <c r="E112" s="291">
        <v>290</v>
      </c>
      <c r="F112" s="292"/>
      <c r="G112" s="292">
        <f t="shared" si="51"/>
        <v>870</v>
      </c>
      <c r="H112" s="293"/>
      <c r="I112" s="293">
        <v>270</v>
      </c>
      <c r="J112" s="293"/>
      <c r="K112" s="293"/>
      <c r="L112" s="293"/>
      <c r="M112" s="293"/>
      <c r="N112" s="293"/>
      <c r="O112" s="292">
        <f t="shared" si="52"/>
        <v>1140</v>
      </c>
      <c r="P112" s="293">
        <v>2510</v>
      </c>
      <c r="Q112" s="292">
        <f t="shared" si="47"/>
        <v>-1370</v>
      </c>
      <c r="R112" s="292">
        <f t="shared" si="53"/>
        <v>870</v>
      </c>
      <c r="S112" s="293"/>
      <c r="T112" s="293"/>
      <c r="U112" s="293"/>
      <c r="V112" s="293"/>
      <c r="W112" s="293"/>
      <c r="X112" s="293"/>
      <c r="Y112" s="293"/>
      <c r="Z112" s="292">
        <f t="shared" si="54"/>
        <v>870</v>
      </c>
      <c r="AA112" s="293"/>
      <c r="AB112" s="292">
        <f t="shared" si="48"/>
        <v>-500</v>
      </c>
      <c r="AC112" s="464">
        <v>375</v>
      </c>
      <c r="AD112" s="293"/>
      <c r="AE112" s="293"/>
      <c r="AF112" s="293"/>
      <c r="AG112" s="293"/>
      <c r="AH112" s="293"/>
      <c r="AI112" s="293"/>
      <c r="AJ112" s="293">
        <v>625</v>
      </c>
      <c r="AK112" s="292">
        <f t="shared" si="56"/>
        <v>1000</v>
      </c>
      <c r="AL112" s="293">
        <v>500</v>
      </c>
      <c r="AM112" s="292">
        <f t="shared" si="49"/>
        <v>0</v>
      </c>
      <c r="AN112" s="464"/>
      <c r="AO112" s="293"/>
      <c r="AP112" s="293"/>
      <c r="AQ112" s="293"/>
      <c r="AR112" s="293"/>
      <c r="AS112" s="293"/>
      <c r="AT112" s="293"/>
      <c r="AU112" s="293"/>
      <c r="AV112" s="292">
        <f t="shared" si="58"/>
        <v>0</v>
      </c>
      <c r="AW112" s="293"/>
      <c r="AX112" s="292">
        <f t="shared" si="50"/>
        <v>0</v>
      </c>
      <c r="AY112" s="137" t="str">
        <f t="shared" si="60"/>
        <v>*</v>
      </c>
      <c r="BA112" s="143" t="str">
        <f t="shared" si="12"/>
        <v>!!!</v>
      </c>
    </row>
    <row r="113" spans="1:53" ht="12">
      <c r="A113" s="288">
        <v>111</v>
      </c>
      <c r="B113" s="289" t="s">
        <v>1552</v>
      </c>
      <c r="C113" s="290" t="s">
        <v>23</v>
      </c>
      <c r="D113" s="290"/>
      <c r="E113" s="291">
        <v>40</v>
      </c>
      <c r="F113" s="292"/>
      <c r="G113" s="292">
        <f t="shared" si="51"/>
        <v>120</v>
      </c>
      <c r="H113" s="293">
        <v>100</v>
      </c>
      <c r="I113" s="293"/>
      <c r="J113" s="293"/>
      <c r="K113" s="293"/>
      <c r="L113" s="293"/>
      <c r="M113" s="293"/>
      <c r="N113" s="293"/>
      <c r="O113" s="292">
        <f t="shared" si="52"/>
        <v>220</v>
      </c>
      <c r="P113" s="293">
        <v>580</v>
      </c>
      <c r="Q113" s="292">
        <f t="shared" si="47"/>
        <v>-360</v>
      </c>
      <c r="R113" s="292">
        <f t="shared" si="53"/>
        <v>120</v>
      </c>
      <c r="S113" s="293"/>
      <c r="T113" s="293"/>
      <c r="U113" s="293"/>
      <c r="V113" s="293"/>
      <c r="W113" s="293"/>
      <c r="X113" s="293"/>
      <c r="Y113" s="293"/>
      <c r="Z113" s="292">
        <f t="shared" si="54"/>
        <v>120</v>
      </c>
      <c r="AA113" s="293"/>
      <c r="AB113" s="292">
        <f t="shared" si="48"/>
        <v>-240</v>
      </c>
      <c r="AC113" s="292">
        <f t="shared" ref="AC113:AC123" si="61">$E113*3</f>
        <v>120</v>
      </c>
      <c r="AD113" s="293"/>
      <c r="AE113" s="293"/>
      <c r="AF113" s="293"/>
      <c r="AG113" s="293"/>
      <c r="AH113" s="293"/>
      <c r="AI113" s="293"/>
      <c r="AJ113" s="293"/>
      <c r="AK113" s="292">
        <f t="shared" si="56"/>
        <v>120</v>
      </c>
      <c r="AL113" s="293"/>
      <c r="AM113" s="292">
        <f t="shared" si="49"/>
        <v>-120</v>
      </c>
      <c r="AN113" s="292">
        <f t="shared" ref="AN113:AN123" si="62">$E113*3</f>
        <v>120</v>
      </c>
      <c r="AO113" s="293"/>
      <c r="AP113" s="293"/>
      <c r="AQ113" s="293"/>
      <c r="AR113" s="293"/>
      <c r="AS113" s="293"/>
      <c r="AT113" s="293"/>
      <c r="AU113" s="293"/>
      <c r="AV113" s="292">
        <f t="shared" si="58"/>
        <v>120</v>
      </c>
      <c r="AW113" s="293"/>
      <c r="AX113" s="292">
        <f t="shared" si="50"/>
        <v>0</v>
      </c>
      <c r="AY113" s="137" t="str">
        <f t="shared" si="60"/>
        <v>*</v>
      </c>
      <c r="BA113" s="143" t="str">
        <f t="shared" si="12"/>
        <v/>
      </c>
    </row>
    <row r="114" spans="1:53" ht="12">
      <c r="A114" s="288">
        <v>112</v>
      </c>
      <c r="B114" s="289" t="s">
        <v>206</v>
      </c>
      <c r="C114" s="290" t="s">
        <v>23</v>
      </c>
      <c r="D114" s="290" t="s">
        <v>208</v>
      </c>
      <c r="E114" s="291">
        <v>85</v>
      </c>
      <c r="F114" s="292">
        <v>765</v>
      </c>
      <c r="G114" s="292">
        <f t="shared" si="51"/>
        <v>255</v>
      </c>
      <c r="H114" s="293"/>
      <c r="I114" s="293"/>
      <c r="J114" s="293"/>
      <c r="K114" s="293"/>
      <c r="L114" s="293"/>
      <c r="M114" s="293"/>
      <c r="N114" s="293"/>
      <c r="O114" s="292">
        <f t="shared" si="52"/>
        <v>255</v>
      </c>
      <c r="P114" s="293">
        <v>765</v>
      </c>
      <c r="Q114" s="292">
        <f t="shared" si="47"/>
        <v>255</v>
      </c>
      <c r="R114" s="292">
        <f t="shared" si="53"/>
        <v>255</v>
      </c>
      <c r="S114" s="293"/>
      <c r="T114" s="293"/>
      <c r="U114" s="293"/>
      <c r="V114" s="293"/>
      <c r="W114" s="293"/>
      <c r="X114" s="293"/>
      <c r="Y114" s="293"/>
      <c r="Z114" s="292">
        <f t="shared" si="54"/>
        <v>255</v>
      </c>
      <c r="AA114" s="293">
        <v>1020</v>
      </c>
      <c r="AB114" s="292">
        <f t="shared" si="48"/>
        <v>-510</v>
      </c>
      <c r="AC114" s="292">
        <f t="shared" si="61"/>
        <v>255</v>
      </c>
      <c r="AD114" s="293"/>
      <c r="AE114" s="293"/>
      <c r="AF114" s="293"/>
      <c r="AG114" s="293"/>
      <c r="AH114" s="293"/>
      <c r="AI114" s="293"/>
      <c r="AJ114" s="293"/>
      <c r="AK114" s="292">
        <f t="shared" si="56"/>
        <v>255</v>
      </c>
      <c r="AL114" s="293"/>
      <c r="AM114" s="292">
        <f t="shared" si="49"/>
        <v>-255</v>
      </c>
      <c r="AN114" s="292">
        <f t="shared" si="62"/>
        <v>255</v>
      </c>
      <c r="AO114" s="293"/>
      <c r="AP114" s="293"/>
      <c r="AQ114" s="293"/>
      <c r="AR114" s="293"/>
      <c r="AS114" s="293"/>
      <c r="AT114" s="293"/>
      <c r="AU114" s="293"/>
      <c r="AV114" s="292">
        <f t="shared" si="58"/>
        <v>255</v>
      </c>
      <c r="AW114" s="293"/>
      <c r="AX114" s="292">
        <f t="shared" si="50"/>
        <v>0</v>
      </c>
      <c r="AY114" s="137" t="str">
        <f t="shared" si="60"/>
        <v>*</v>
      </c>
      <c r="BA114" s="143" t="str">
        <f t="shared" si="12"/>
        <v/>
      </c>
    </row>
    <row r="115" spans="1:53" ht="12">
      <c r="A115" s="288">
        <v>113</v>
      </c>
      <c r="B115" s="289" t="s">
        <v>1398</v>
      </c>
      <c r="C115" s="290" t="s">
        <v>23</v>
      </c>
      <c r="D115" s="290"/>
      <c r="E115" s="291">
        <v>50</v>
      </c>
      <c r="F115" s="292"/>
      <c r="G115" s="292">
        <f t="shared" si="51"/>
        <v>150</v>
      </c>
      <c r="H115" s="293"/>
      <c r="I115" s="293"/>
      <c r="J115" s="293"/>
      <c r="K115" s="293"/>
      <c r="L115" s="293"/>
      <c r="M115" s="293"/>
      <c r="N115" s="293"/>
      <c r="O115" s="292">
        <f t="shared" si="52"/>
        <v>150</v>
      </c>
      <c r="P115" s="293">
        <v>650</v>
      </c>
      <c r="Q115" s="292">
        <f t="shared" si="47"/>
        <v>-500</v>
      </c>
      <c r="R115" s="292">
        <f t="shared" si="53"/>
        <v>150</v>
      </c>
      <c r="S115" s="293">
        <v>50</v>
      </c>
      <c r="T115" s="293"/>
      <c r="U115" s="293"/>
      <c r="V115" s="293"/>
      <c r="W115" s="293"/>
      <c r="X115" s="293"/>
      <c r="Y115" s="293"/>
      <c r="Z115" s="292">
        <f t="shared" si="54"/>
        <v>200</v>
      </c>
      <c r="AA115" s="293"/>
      <c r="AB115" s="292">
        <f t="shared" si="48"/>
        <v>-300</v>
      </c>
      <c r="AC115" s="292">
        <f t="shared" si="61"/>
        <v>150</v>
      </c>
      <c r="AD115" s="293"/>
      <c r="AE115" s="293"/>
      <c r="AF115" s="293"/>
      <c r="AG115" s="293"/>
      <c r="AH115" s="293"/>
      <c r="AI115" s="293"/>
      <c r="AJ115" s="293"/>
      <c r="AK115" s="292">
        <f t="shared" si="56"/>
        <v>150</v>
      </c>
      <c r="AL115" s="293"/>
      <c r="AM115" s="292">
        <f t="shared" si="49"/>
        <v>-150</v>
      </c>
      <c r="AN115" s="292">
        <f t="shared" si="62"/>
        <v>150</v>
      </c>
      <c r="AO115" s="293"/>
      <c r="AP115" s="293"/>
      <c r="AQ115" s="293"/>
      <c r="AR115" s="293"/>
      <c r="AS115" s="293"/>
      <c r="AT115" s="293"/>
      <c r="AU115" s="293"/>
      <c r="AV115" s="292">
        <f t="shared" si="58"/>
        <v>150</v>
      </c>
      <c r="AW115" s="293"/>
      <c r="AX115" s="292">
        <f t="shared" si="50"/>
        <v>0</v>
      </c>
      <c r="AY115" s="137" t="str">
        <f t="shared" si="60"/>
        <v>*</v>
      </c>
      <c r="BA115" s="143" t="str">
        <f t="shared" si="12"/>
        <v/>
      </c>
    </row>
    <row r="116" spans="1:53" ht="12">
      <c r="A116" s="288">
        <v>114</v>
      </c>
      <c r="B116" s="289" t="s">
        <v>212</v>
      </c>
      <c r="C116" s="290" t="s">
        <v>14</v>
      </c>
      <c r="D116" s="290" t="s">
        <v>214</v>
      </c>
      <c r="E116" s="291">
        <v>150</v>
      </c>
      <c r="F116" s="292"/>
      <c r="G116" s="292">
        <f t="shared" si="51"/>
        <v>450</v>
      </c>
      <c r="H116" s="293">
        <v>25</v>
      </c>
      <c r="I116" s="293"/>
      <c r="J116" s="293"/>
      <c r="K116" s="293"/>
      <c r="L116" s="293"/>
      <c r="M116" s="293"/>
      <c r="N116" s="293"/>
      <c r="O116" s="292">
        <f t="shared" si="52"/>
        <v>475</v>
      </c>
      <c r="P116" s="293">
        <v>25</v>
      </c>
      <c r="Q116" s="292">
        <f t="shared" si="47"/>
        <v>450</v>
      </c>
      <c r="R116" s="292">
        <f t="shared" si="53"/>
        <v>450</v>
      </c>
      <c r="S116" s="293"/>
      <c r="T116" s="293"/>
      <c r="U116" s="293"/>
      <c r="V116" s="293"/>
      <c r="W116" s="293"/>
      <c r="X116" s="293"/>
      <c r="Y116" s="293"/>
      <c r="Z116" s="292">
        <f t="shared" si="54"/>
        <v>450</v>
      </c>
      <c r="AA116" s="293"/>
      <c r="AB116" s="292">
        <f t="shared" si="48"/>
        <v>900</v>
      </c>
      <c r="AC116" s="292">
        <f t="shared" si="61"/>
        <v>450</v>
      </c>
      <c r="AD116" s="293">
        <v>50</v>
      </c>
      <c r="AE116" s="293"/>
      <c r="AF116" s="293"/>
      <c r="AG116" s="293"/>
      <c r="AH116" s="293"/>
      <c r="AI116" s="293"/>
      <c r="AJ116" s="293"/>
      <c r="AK116" s="292">
        <f t="shared" si="56"/>
        <v>500</v>
      </c>
      <c r="AL116" s="293"/>
      <c r="AM116" s="292">
        <f t="shared" si="49"/>
        <v>1400</v>
      </c>
      <c r="AN116" s="292">
        <f t="shared" si="62"/>
        <v>450</v>
      </c>
      <c r="AO116" s="293"/>
      <c r="AP116" s="293"/>
      <c r="AQ116" s="293"/>
      <c r="AR116" s="293"/>
      <c r="AS116" s="293"/>
      <c r="AT116" s="293"/>
      <c r="AU116" s="293"/>
      <c r="AV116" s="292">
        <f t="shared" si="58"/>
        <v>450</v>
      </c>
      <c r="AW116" s="293"/>
      <c r="AX116" s="292">
        <f t="shared" si="50"/>
        <v>1850</v>
      </c>
      <c r="AY116" s="137" t="str">
        <f t="shared" si="60"/>
        <v/>
      </c>
      <c r="BA116" s="143" t="str">
        <f t="shared" si="12"/>
        <v/>
      </c>
    </row>
    <row r="117" spans="1:53" ht="12">
      <c r="A117" s="288">
        <v>115</v>
      </c>
      <c r="B117" s="301" t="s">
        <v>1518</v>
      </c>
      <c r="C117" s="290" t="s">
        <v>23</v>
      </c>
      <c r="D117" s="302"/>
      <c r="E117" s="291">
        <v>50</v>
      </c>
      <c r="F117" s="303"/>
      <c r="G117" s="292">
        <f t="shared" si="51"/>
        <v>150</v>
      </c>
      <c r="H117" s="293"/>
      <c r="I117" s="293"/>
      <c r="J117" s="293"/>
      <c r="K117" s="293"/>
      <c r="L117" s="293"/>
      <c r="M117" s="293"/>
      <c r="N117" s="293"/>
      <c r="O117" s="292">
        <f t="shared" si="52"/>
        <v>150</v>
      </c>
      <c r="P117" s="293"/>
      <c r="Q117" s="292">
        <f t="shared" si="47"/>
        <v>150</v>
      </c>
      <c r="R117" s="292">
        <f t="shared" si="53"/>
        <v>150</v>
      </c>
      <c r="S117" s="293"/>
      <c r="T117" s="293"/>
      <c r="U117" s="293"/>
      <c r="V117" s="293"/>
      <c r="W117" s="293"/>
      <c r="X117" s="293"/>
      <c r="Y117" s="293"/>
      <c r="Z117" s="292">
        <f t="shared" si="54"/>
        <v>150</v>
      </c>
      <c r="AA117" s="293"/>
      <c r="AB117" s="292">
        <f t="shared" si="48"/>
        <v>300</v>
      </c>
      <c r="AC117" s="292">
        <f t="shared" si="61"/>
        <v>150</v>
      </c>
      <c r="AD117" s="293"/>
      <c r="AE117" s="293"/>
      <c r="AF117" s="293"/>
      <c r="AG117" s="293"/>
      <c r="AH117" s="293"/>
      <c r="AI117" s="293"/>
      <c r="AJ117" s="293"/>
      <c r="AK117" s="292">
        <f t="shared" si="56"/>
        <v>150</v>
      </c>
      <c r="AL117" s="293">
        <v>600</v>
      </c>
      <c r="AM117" s="292">
        <f t="shared" si="49"/>
        <v>-150</v>
      </c>
      <c r="AN117" s="292">
        <f t="shared" si="62"/>
        <v>150</v>
      </c>
      <c r="AO117" s="293"/>
      <c r="AP117" s="293"/>
      <c r="AQ117" s="293"/>
      <c r="AR117" s="293"/>
      <c r="AS117" s="293"/>
      <c r="AT117" s="293"/>
      <c r="AU117" s="293"/>
      <c r="AV117" s="292">
        <f t="shared" si="58"/>
        <v>150</v>
      </c>
      <c r="AW117" s="293"/>
      <c r="AX117" s="292">
        <f t="shared" si="50"/>
        <v>0</v>
      </c>
      <c r="AY117" s="137" t="str">
        <f t="shared" si="60"/>
        <v>*</v>
      </c>
      <c r="BA117" s="143" t="str">
        <f t="shared" si="12"/>
        <v/>
      </c>
    </row>
    <row r="118" spans="1:53" ht="12">
      <c r="A118" s="288">
        <v>116</v>
      </c>
      <c r="B118" s="289" t="s">
        <v>1577</v>
      </c>
      <c r="C118" s="290" t="s">
        <v>14</v>
      </c>
      <c r="D118" s="290"/>
      <c r="E118" s="291">
        <v>175</v>
      </c>
      <c r="F118" s="292">
        <v>100</v>
      </c>
      <c r="G118" s="292">
        <f t="shared" si="51"/>
        <v>525</v>
      </c>
      <c r="H118" s="293"/>
      <c r="I118" s="293"/>
      <c r="J118" s="293"/>
      <c r="K118" s="293"/>
      <c r="L118" s="293"/>
      <c r="M118" s="293"/>
      <c r="N118" s="293"/>
      <c r="O118" s="292">
        <f t="shared" si="52"/>
        <v>525</v>
      </c>
      <c r="P118" s="293">
        <v>2200</v>
      </c>
      <c r="Q118" s="292">
        <f t="shared" si="47"/>
        <v>-1575</v>
      </c>
      <c r="R118" s="292">
        <f t="shared" si="53"/>
        <v>525</v>
      </c>
      <c r="S118" s="293">
        <v>50</v>
      </c>
      <c r="T118" s="293"/>
      <c r="U118" s="293"/>
      <c r="V118" s="293"/>
      <c r="W118" s="293">
        <v>100</v>
      </c>
      <c r="X118" s="293"/>
      <c r="Y118" s="293"/>
      <c r="Z118" s="292">
        <f t="shared" si="54"/>
        <v>675</v>
      </c>
      <c r="AA118" s="293"/>
      <c r="AB118" s="292">
        <f t="shared" si="48"/>
        <v>-900</v>
      </c>
      <c r="AC118" s="292">
        <f t="shared" si="61"/>
        <v>525</v>
      </c>
      <c r="AD118" s="293"/>
      <c r="AE118" s="293"/>
      <c r="AF118" s="293"/>
      <c r="AG118" s="293"/>
      <c r="AH118" s="293"/>
      <c r="AI118" s="293"/>
      <c r="AJ118" s="293"/>
      <c r="AK118" s="292">
        <f t="shared" si="56"/>
        <v>525</v>
      </c>
      <c r="AL118" s="293"/>
      <c r="AM118" s="292">
        <f t="shared" si="49"/>
        <v>-375</v>
      </c>
      <c r="AN118" s="292">
        <f t="shared" si="62"/>
        <v>525</v>
      </c>
      <c r="AO118" s="293"/>
      <c r="AP118" s="293">
        <v>100</v>
      </c>
      <c r="AQ118" s="293"/>
      <c r="AR118" s="293"/>
      <c r="AS118" s="293"/>
      <c r="AT118" s="293"/>
      <c r="AU118" s="293"/>
      <c r="AV118" s="292">
        <f t="shared" si="58"/>
        <v>625</v>
      </c>
      <c r="AW118" s="293">
        <v>250</v>
      </c>
      <c r="AX118" s="292">
        <f t="shared" si="50"/>
        <v>0</v>
      </c>
      <c r="AY118" s="137" t="str">
        <f t="shared" si="60"/>
        <v>*</v>
      </c>
      <c r="BA118" s="143" t="str">
        <f t="shared" si="12"/>
        <v/>
      </c>
    </row>
    <row r="119" spans="1:53" ht="12">
      <c r="A119" s="288">
        <v>117</v>
      </c>
      <c r="B119" s="294" t="s">
        <v>218</v>
      </c>
      <c r="C119" s="290" t="s">
        <v>10</v>
      </c>
      <c r="D119" s="290" t="s">
        <v>195</v>
      </c>
      <c r="E119" s="295">
        <v>165</v>
      </c>
      <c r="F119" s="292">
        <v>1114</v>
      </c>
      <c r="G119" s="292">
        <f t="shared" si="51"/>
        <v>495</v>
      </c>
      <c r="H119" s="293"/>
      <c r="I119" s="293"/>
      <c r="J119" s="293"/>
      <c r="K119" s="293"/>
      <c r="L119" s="293"/>
      <c r="M119" s="293"/>
      <c r="N119" s="293"/>
      <c r="O119" s="292">
        <f t="shared" si="52"/>
        <v>495</v>
      </c>
      <c r="P119" s="293"/>
      <c r="Q119" s="292">
        <f t="shared" si="47"/>
        <v>1609</v>
      </c>
      <c r="R119" s="292">
        <f t="shared" si="53"/>
        <v>495</v>
      </c>
      <c r="S119" s="293"/>
      <c r="T119" s="293"/>
      <c r="U119" s="293"/>
      <c r="V119" s="293"/>
      <c r="W119" s="293"/>
      <c r="X119" s="293"/>
      <c r="Y119" s="293"/>
      <c r="Z119" s="292">
        <f t="shared" si="54"/>
        <v>495</v>
      </c>
      <c r="AA119" s="293"/>
      <c r="AB119" s="292">
        <f t="shared" si="48"/>
        <v>2104</v>
      </c>
      <c r="AC119" s="292">
        <f t="shared" si="61"/>
        <v>495</v>
      </c>
      <c r="AD119" s="293"/>
      <c r="AE119" s="293"/>
      <c r="AF119" s="293"/>
      <c r="AG119" s="293"/>
      <c r="AH119" s="293"/>
      <c r="AI119" s="293"/>
      <c r="AJ119" s="293"/>
      <c r="AK119" s="292">
        <f t="shared" si="56"/>
        <v>495</v>
      </c>
      <c r="AL119" s="293"/>
      <c r="AM119" s="292">
        <f t="shared" si="49"/>
        <v>2599</v>
      </c>
      <c r="AN119" s="292">
        <f t="shared" si="62"/>
        <v>495</v>
      </c>
      <c r="AO119" s="293"/>
      <c r="AP119" s="293"/>
      <c r="AQ119" s="293"/>
      <c r="AR119" s="293"/>
      <c r="AS119" s="293"/>
      <c r="AT119" s="293"/>
      <c r="AU119" s="293"/>
      <c r="AV119" s="292">
        <f t="shared" si="58"/>
        <v>495</v>
      </c>
      <c r="AW119" s="293"/>
      <c r="AX119" s="292">
        <f t="shared" si="50"/>
        <v>3094</v>
      </c>
      <c r="AY119" s="137" t="str">
        <f t="shared" si="60"/>
        <v/>
      </c>
      <c r="BA119" s="143" t="str">
        <f t="shared" si="12"/>
        <v/>
      </c>
    </row>
    <row r="120" spans="1:53" ht="12">
      <c r="A120" s="288">
        <v>118</v>
      </c>
      <c r="B120" s="294" t="s">
        <v>220</v>
      </c>
      <c r="C120" s="290" t="s">
        <v>10</v>
      </c>
      <c r="D120" s="290" t="s">
        <v>222</v>
      </c>
      <c r="E120" s="295">
        <v>150</v>
      </c>
      <c r="F120" s="292"/>
      <c r="G120" s="292">
        <f t="shared" si="51"/>
        <v>450</v>
      </c>
      <c r="H120" s="293"/>
      <c r="I120" s="293"/>
      <c r="J120" s="293"/>
      <c r="K120" s="293"/>
      <c r="L120" s="293"/>
      <c r="M120" s="293"/>
      <c r="N120" s="293"/>
      <c r="O120" s="292">
        <f t="shared" si="52"/>
        <v>450</v>
      </c>
      <c r="P120" s="293">
        <v>450</v>
      </c>
      <c r="Q120" s="292">
        <f t="shared" ref="Q120:Q137" si="63">F120+O120-P120</f>
        <v>0</v>
      </c>
      <c r="R120" s="292">
        <f t="shared" si="53"/>
        <v>450</v>
      </c>
      <c r="S120" s="293"/>
      <c r="T120" s="293"/>
      <c r="U120" s="293"/>
      <c r="V120" s="293"/>
      <c r="W120" s="293">
        <v>100</v>
      </c>
      <c r="X120" s="293"/>
      <c r="Y120" s="293"/>
      <c r="Z120" s="292">
        <f t="shared" si="54"/>
        <v>550</v>
      </c>
      <c r="AA120" s="293">
        <v>1450</v>
      </c>
      <c r="AB120" s="292">
        <f t="shared" ref="AB120:AB137" si="64">Q120+Z120-AA120</f>
        <v>-900</v>
      </c>
      <c r="AC120" s="292">
        <f t="shared" si="61"/>
        <v>450</v>
      </c>
      <c r="AD120" s="293"/>
      <c r="AE120" s="293"/>
      <c r="AF120" s="293"/>
      <c r="AG120" s="293"/>
      <c r="AH120" s="293"/>
      <c r="AI120" s="293"/>
      <c r="AJ120" s="293"/>
      <c r="AK120" s="292">
        <f t="shared" si="56"/>
        <v>450</v>
      </c>
      <c r="AL120" s="293"/>
      <c r="AM120" s="292">
        <f t="shared" ref="AM120:AM137" si="65">AB120+AK120-AL120</f>
        <v>-450</v>
      </c>
      <c r="AN120" s="292">
        <f t="shared" si="62"/>
        <v>450</v>
      </c>
      <c r="AO120" s="293"/>
      <c r="AP120" s="293"/>
      <c r="AQ120" s="293"/>
      <c r="AR120" s="293"/>
      <c r="AS120" s="293"/>
      <c r="AT120" s="293"/>
      <c r="AU120" s="293"/>
      <c r="AV120" s="292">
        <f t="shared" si="58"/>
        <v>450</v>
      </c>
      <c r="AW120" s="293"/>
      <c r="AX120" s="292">
        <f t="shared" ref="AX120:AX137" si="66">AM120+AV120-AW120</f>
        <v>0</v>
      </c>
      <c r="AY120" s="137" t="str">
        <f t="shared" si="60"/>
        <v>*</v>
      </c>
      <c r="BA120" s="143" t="str">
        <f t="shared" si="12"/>
        <v/>
      </c>
    </row>
    <row r="121" spans="1:53" ht="12">
      <c r="A121" s="288">
        <v>119</v>
      </c>
      <c r="B121" s="289" t="s">
        <v>223</v>
      </c>
      <c r="C121" s="290" t="s">
        <v>23</v>
      </c>
      <c r="D121" s="290" t="s">
        <v>225</v>
      </c>
      <c r="E121" s="291">
        <v>85</v>
      </c>
      <c r="F121" s="292"/>
      <c r="G121" s="292">
        <f t="shared" si="51"/>
        <v>255</v>
      </c>
      <c r="H121" s="293"/>
      <c r="I121" s="293">
        <v>100</v>
      </c>
      <c r="J121" s="293"/>
      <c r="K121" s="293"/>
      <c r="L121" s="293"/>
      <c r="M121" s="293"/>
      <c r="N121" s="293"/>
      <c r="O121" s="292">
        <f t="shared" si="52"/>
        <v>355</v>
      </c>
      <c r="P121" s="293">
        <v>1120</v>
      </c>
      <c r="Q121" s="292">
        <f t="shared" si="63"/>
        <v>-765</v>
      </c>
      <c r="R121" s="292">
        <f t="shared" si="53"/>
        <v>255</v>
      </c>
      <c r="S121" s="293"/>
      <c r="T121" s="293"/>
      <c r="U121" s="293"/>
      <c r="V121" s="293"/>
      <c r="W121" s="293">
        <v>100</v>
      </c>
      <c r="X121" s="293"/>
      <c r="Y121" s="293"/>
      <c r="Z121" s="292">
        <f t="shared" si="54"/>
        <v>355</v>
      </c>
      <c r="AA121" s="293"/>
      <c r="AB121" s="292">
        <f t="shared" si="64"/>
        <v>-410</v>
      </c>
      <c r="AC121" s="292">
        <f t="shared" si="61"/>
        <v>255</v>
      </c>
      <c r="AD121" s="293"/>
      <c r="AE121" s="293"/>
      <c r="AF121" s="293"/>
      <c r="AG121" s="293"/>
      <c r="AH121" s="293"/>
      <c r="AI121" s="293"/>
      <c r="AJ121" s="293"/>
      <c r="AK121" s="292">
        <f t="shared" si="56"/>
        <v>255</v>
      </c>
      <c r="AL121" s="293"/>
      <c r="AM121" s="292">
        <f t="shared" si="65"/>
        <v>-155</v>
      </c>
      <c r="AN121" s="292">
        <f t="shared" si="62"/>
        <v>255</v>
      </c>
      <c r="AO121" s="293"/>
      <c r="AP121" s="293">
        <v>100</v>
      </c>
      <c r="AQ121" s="293"/>
      <c r="AR121" s="293"/>
      <c r="AS121" s="293"/>
      <c r="AT121" s="293"/>
      <c r="AU121" s="293"/>
      <c r="AV121" s="292">
        <f t="shared" si="58"/>
        <v>355</v>
      </c>
      <c r="AW121" s="293">
        <v>200</v>
      </c>
      <c r="AX121" s="292">
        <f t="shared" si="66"/>
        <v>0</v>
      </c>
      <c r="AY121" s="137" t="str">
        <f t="shared" si="60"/>
        <v>*</v>
      </c>
      <c r="BA121" s="143" t="str">
        <f t="shared" si="12"/>
        <v/>
      </c>
    </row>
    <row r="122" spans="1:53" ht="12">
      <c r="A122" s="288">
        <v>120</v>
      </c>
      <c r="B122" s="289" t="s">
        <v>1590</v>
      </c>
      <c r="C122" s="290" t="s">
        <v>23</v>
      </c>
      <c r="D122" s="290"/>
      <c r="E122" s="291">
        <v>100</v>
      </c>
      <c r="F122" s="292"/>
      <c r="G122" s="292">
        <f t="shared" si="51"/>
        <v>300</v>
      </c>
      <c r="H122" s="293"/>
      <c r="I122" s="293"/>
      <c r="J122" s="293"/>
      <c r="K122" s="293"/>
      <c r="L122" s="293">
        <v>100</v>
      </c>
      <c r="M122" s="293"/>
      <c r="N122" s="293"/>
      <c r="O122" s="292">
        <f t="shared" si="52"/>
        <v>400</v>
      </c>
      <c r="P122" s="293">
        <v>300</v>
      </c>
      <c r="Q122" s="292">
        <f t="shared" si="63"/>
        <v>100</v>
      </c>
      <c r="R122" s="292">
        <f t="shared" si="53"/>
        <v>300</v>
      </c>
      <c r="S122" s="293"/>
      <c r="T122" s="293"/>
      <c r="U122" s="293"/>
      <c r="V122" s="293"/>
      <c r="W122" s="293"/>
      <c r="X122" s="293"/>
      <c r="Y122" s="293"/>
      <c r="Z122" s="292">
        <f t="shared" si="54"/>
        <v>300</v>
      </c>
      <c r="AA122" s="293">
        <v>400</v>
      </c>
      <c r="AB122" s="292">
        <f t="shared" si="64"/>
        <v>0</v>
      </c>
      <c r="AC122" s="292">
        <f t="shared" si="61"/>
        <v>300</v>
      </c>
      <c r="AD122" s="293"/>
      <c r="AE122" s="293"/>
      <c r="AF122" s="293"/>
      <c r="AG122" s="293"/>
      <c r="AH122" s="293"/>
      <c r="AI122" s="293"/>
      <c r="AJ122" s="293"/>
      <c r="AK122" s="292">
        <f t="shared" si="56"/>
        <v>300</v>
      </c>
      <c r="AL122" s="293">
        <v>300</v>
      </c>
      <c r="AM122" s="292">
        <f t="shared" si="65"/>
        <v>0</v>
      </c>
      <c r="AN122" s="292">
        <f t="shared" si="62"/>
        <v>300</v>
      </c>
      <c r="AO122" s="293"/>
      <c r="AP122" s="293"/>
      <c r="AQ122" s="293"/>
      <c r="AR122" s="293"/>
      <c r="AS122" s="293"/>
      <c r="AT122" s="293"/>
      <c r="AU122" s="293"/>
      <c r="AV122" s="292">
        <f t="shared" si="58"/>
        <v>300</v>
      </c>
      <c r="AW122" s="293">
        <v>300</v>
      </c>
      <c r="AX122" s="292">
        <f t="shared" si="66"/>
        <v>0</v>
      </c>
      <c r="AY122" s="137" t="str">
        <f t="shared" si="60"/>
        <v>*</v>
      </c>
      <c r="BA122" s="143" t="str">
        <f t="shared" si="12"/>
        <v/>
      </c>
    </row>
    <row r="123" spans="1:53" ht="12">
      <c r="A123" s="288">
        <v>121</v>
      </c>
      <c r="B123" s="294" t="s">
        <v>1718</v>
      </c>
      <c r="C123" s="290" t="s">
        <v>14</v>
      </c>
      <c r="D123" s="290"/>
      <c r="E123" s="295">
        <v>50</v>
      </c>
      <c r="F123" s="292">
        <v>-600</v>
      </c>
      <c r="G123" s="292">
        <f t="shared" si="51"/>
        <v>150</v>
      </c>
      <c r="H123" s="293"/>
      <c r="I123" s="293"/>
      <c r="J123" s="293"/>
      <c r="K123" s="293"/>
      <c r="L123" s="293"/>
      <c r="M123" s="293"/>
      <c r="N123" s="293"/>
      <c r="O123" s="292">
        <f t="shared" si="52"/>
        <v>150</v>
      </c>
      <c r="P123" s="293"/>
      <c r="Q123" s="292">
        <f t="shared" si="63"/>
        <v>-450</v>
      </c>
      <c r="R123" s="292">
        <f t="shared" si="53"/>
        <v>150</v>
      </c>
      <c r="S123" s="293"/>
      <c r="T123" s="293"/>
      <c r="U123" s="293"/>
      <c r="V123" s="293"/>
      <c r="W123" s="293"/>
      <c r="X123" s="293"/>
      <c r="Y123" s="293"/>
      <c r="Z123" s="292">
        <f t="shared" si="54"/>
        <v>150</v>
      </c>
      <c r="AA123" s="293"/>
      <c r="AB123" s="292">
        <f t="shared" si="64"/>
        <v>-300</v>
      </c>
      <c r="AC123" s="292">
        <f t="shared" si="61"/>
        <v>150</v>
      </c>
      <c r="AD123" s="293"/>
      <c r="AE123" s="293"/>
      <c r="AF123" s="293"/>
      <c r="AG123" s="293"/>
      <c r="AH123" s="293"/>
      <c r="AI123" s="293"/>
      <c r="AJ123" s="293"/>
      <c r="AK123" s="292">
        <f t="shared" si="56"/>
        <v>150</v>
      </c>
      <c r="AL123" s="293"/>
      <c r="AM123" s="292">
        <f t="shared" si="65"/>
        <v>-150</v>
      </c>
      <c r="AN123" s="292">
        <f t="shared" si="62"/>
        <v>150</v>
      </c>
      <c r="AO123" s="293"/>
      <c r="AP123" s="293"/>
      <c r="AQ123" s="293"/>
      <c r="AR123" s="293"/>
      <c r="AS123" s="293"/>
      <c r="AT123" s="293"/>
      <c r="AU123" s="293"/>
      <c r="AV123" s="292">
        <f t="shared" si="58"/>
        <v>150</v>
      </c>
      <c r="AW123" s="293"/>
      <c r="AX123" s="292">
        <f t="shared" si="66"/>
        <v>0</v>
      </c>
      <c r="BA123" s="143" t="str">
        <f t="shared" si="12"/>
        <v/>
      </c>
    </row>
    <row r="124" spans="1:53" ht="12">
      <c r="A124" s="288">
        <v>122</v>
      </c>
      <c r="B124" s="296" t="s">
        <v>1536</v>
      </c>
      <c r="C124" s="297" t="s">
        <v>1709</v>
      </c>
      <c r="D124" s="297"/>
      <c r="E124" s="298"/>
      <c r="F124" s="299">
        <v>900</v>
      </c>
      <c r="G124" s="299"/>
      <c r="H124" s="300"/>
      <c r="I124" s="300"/>
      <c r="J124" s="300"/>
      <c r="K124" s="300"/>
      <c r="L124" s="300"/>
      <c r="M124" s="300"/>
      <c r="N124" s="300"/>
      <c r="O124" s="299">
        <f t="shared" si="52"/>
        <v>0</v>
      </c>
      <c r="P124" s="300"/>
      <c r="Q124" s="299">
        <f t="shared" si="63"/>
        <v>900</v>
      </c>
      <c r="R124" s="299"/>
      <c r="S124" s="300"/>
      <c r="T124" s="300"/>
      <c r="U124" s="300"/>
      <c r="V124" s="300"/>
      <c r="W124" s="300"/>
      <c r="X124" s="300"/>
      <c r="Y124" s="300"/>
      <c r="Z124" s="299"/>
      <c r="AA124" s="300"/>
      <c r="AB124" s="299">
        <f t="shared" si="64"/>
        <v>900</v>
      </c>
      <c r="AC124" s="299"/>
      <c r="AD124" s="300"/>
      <c r="AE124" s="300"/>
      <c r="AF124" s="300"/>
      <c r="AG124" s="300"/>
      <c r="AH124" s="300"/>
      <c r="AI124" s="300"/>
      <c r="AJ124" s="300"/>
      <c r="AK124" s="299"/>
      <c r="AL124" s="300"/>
      <c r="AM124" s="299">
        <f t="shared" si="65"/>
        <v>900</v>
      </c>
      <c r="AN124" s="299"/>
      <c r="AO124" s="300"/>
      <c r="AP124" s="300"/>
      <c r="AQ124" s="300"/>
      <c r="AR124" s="300"/>
      <c r="AS124" s="300"/>
      <c r="AT124" s="300"/>
      <c r="AU124" s="300"/>
      <c r="AV124" s="299"/>
      <c r="AW124" s="300"/>
      <c r="AX124" s="299">
        <f t="shared" si="66"/>
        <v>900</v>
      </c>
      <c r="AY124" s="137" t="str">
        <f>IF(AX124=0,"*","")</f>
        <v/>
      </c>
      <c r="BA124" s="143" t="str">
        <f t="shared" si="12"/>
        <v/>
      </c>
    </row>
    <row r="125" spans="1:53" ht="12">
      <c r="A125" s="288">
        <v>123</v>
      </c>
      <c r="B125" s="289" t="s">
        <v>229</v>
      </c>
      <c r="C125" s="290" t="s">
        <v>23</v>
      </c>
      <c r="D125" s="290" t="s">
        <v>231</v>
      </c>
      <c r="E125" s="291">
        <v>65</v>
      </c>
      <c r="F125" s="292">
        <v>685</v>
      </c>
      <c r="G125" s="292">
        <f>E125*3</f>
        <v>195</v>
      </c>
      <c r="H125" s="293"/>
      <c r="I125" s="293"/>
      <c r="J125" s="293"/>
      <c r="K125" s="293"/>
      <c r="L125" s="293"/>
      <c r="M125" s="293"/>
      <c r="N125" s="293"/>
      <c r="O125" s="292">
        <f t="shared" si="52"/>
        <v>195</v>
      </c>
      <c r="P125" s="293"/>
      <c r="Q125" s="292">
        <f t="shared" si="63"/>
        <v>880</v>
      </c>
      <c r="R125" s="292">
        <f>E125*3</f>
        <v>195</v>
      </c>
      <c r="S125" s="293"/>
      <c r="T125" s="293"/>
      <c r="U125" s="293"/>
      <c r="V125" s="293"/>
      <c r="W125" s="293"/>
      <c r="X125" s="293"/>
      <c r="Y125" s="293"/>
      <c r="Z125" s="292">
        <f>SUM(R125:Y125)</f>
        <v>195</v>
      </c>
      <c r="AA125" s="293">
        <v>1000</v>
      </c>
      <c r="AB125" s="292">
        <f t="shared" si="64"/>
        <v>75</v>
      </c>
      <c r="AC125" s="292">
        <f>$E125*3</f>
        <v>195</v>
      </c>
      <c r="AD125" s="293"/>
      <c r="AE125" s="293"/>
      <c r="AF125" s="293"/>
      <c r="AG125" s="293"/>
      <c r="AH125" s="293"/>
      <c r="AI125" s="293"/>
      <c r="AJ125" s="293"/>
      <c r="AK125" s="292">
        <f>SUM(AC125:AJ125)</f>
        <v>195</v>
      </c>
      <c r="AL125" s="293">
        <v>465</v>
      </c>
      <c r="AM125" s="292">
        <f t="shared" si="65"/>
        <v>-195</v>
      </c>
      <c r="AN125" s="292">
        <f>$E125*3</f>
        <v>195</v>
      </c>
      <c r="AO125" s="293"/>
      <c r="AP125" s="293"/>
      <c r="AQ125" s="293"/>
      <c r="AR125" s="293"/>
      <c r="AS125" s="293"/>
      <c r="AT125" s="293"/>
      <c r="AU125" s="293"/>
      <c r="AV125" s="292">
        <f>SUM(AN125:AU125)</f>
        <v>195</v>
      </c>
      <c r="AW125" s="293"/>
      <c r="AX125" s="292">
        <f t="shared" si="66"/>
        <v>0</v>
      </c>
      <c r="AY125" s="137" t="str">
        <f>IF(AX125=0,"*","")</f>
        <v>*</v>
      </c>
      <c r="BA125" s="143" t="str">
        <f t="shared" ref="BA125:BA190" si="67">IF(AC125=E125*3,"","!!!")</f>
        <v/>
      </c>
    </row>
    <row r="126" spans="1:53" ht="12">
      <c r="A126" s="288">
        <v>124</v>
      </c>
      <c r="B126" s="289" t="s">
        <v>232</v>
      </c>
      <c r="C126" s="290" t="s">
        <v>23</v>
      </c>
      <c r="D126" s="290" t="s">
        <v>234</v>
      </c>
      <c r="E126" s="291">
        <v>85</v>
      </c>
      <c r="F126" s="292"/>
      <c r="G126" s="292">
        <f>E126*3</f>
        <v>255</v>
      </c>
      <c r="H126" s="293"/>
      <c r="I126" s="293"/>
      <c r="J126" s="293"/>
      <c r="K126" s="293"/>
      <c r="L126" s="293"/>
      <c r="M126" s="293"/>
      <c r="N126" s="293"/>
      <c r="O126" s="292">
        <f t="shared" si="52"/>
        <v>255</v>
      </c>
      <c r="P126" s="293">
        <v>255</v>
      </c>
      <c r="Q126" s="292">
        <f t="shared" si="63"/>
        <v>0</v>
      </c>
      <c r="R126" s="292">
        <f>E126*3</f>
        <v>255</v>
      </c>
      <c r="S126" s="293"/>
      <c r="T126" s="293"/>
      <c r="U126" s="293"/>
      <c r="V126" s="293"/>
      <c r="W126" s="293"/>
      <c r="X126" s="293"/>
      <c r="Y126" s="293"/>
      <c r="Z126" s="292">
        <f>SUM(R126:Y126)</f>
        <v>255</v>
      </c>
      <c r="AA126" s="293"/>
      <c r="AB126" s="292">
        <f t="shared" si="64"/>
        <v>255</v>
      </c>
      <c r="AC126" s="292">
        <f>$E126*3</f>
        <v>255</v>
      </c>
      <c r="AD126" s="293"/>
      <c r="AE126" s="293"/>
      <c r="AF126" s="293"/>
      <c r="AG126" s="293"/>
      <c r="AH126" s="293"/>
      <c r="AI126" s="293"/>
      <c r="AJ126" s="293"/>
      <c r="AK126" s="292">
        <f>SUM(AC126:AJ126)</f>
        <v>255</v>
      </c>
      <c r="AL126" s="293">
        <v>510</v>
      </c>
      <c r="AM126" s="292">
        <f t="shared" si="65"/>
        <v>0</v>
      </c>
      <c r="AN126" s="292">
        <f>$E126*3</f>
        <v>255</v>
      </c>
      <c r="AO126" s="293"/>
      <c r="AP126" s="293"/>
      <c r="AQ126" s="293"/>
      <c r="AR126" s="293"/>
      <c r="AS126" s="293"/>
      <c r="AT126" s="293"/>
      <c r="AU126" s="293"/>
      <c r="AV126" s="292">
        <f>SUM(AN126:AU126)</f>
        <v>255</v>
      </c>
      <c r="AW126" s="293">
        <v>255</v>
      </c>
      <c r="AX126" s="292">
        <f t="shared" si="66"/>
        <v>0</v>
      </c>
      <c r="AY126" s="137" t="str">
        <f>IF(AX126=0,"*","")</f>
        <v>*</v>
      </c>
      <c r="BA126" s="143" t="str">
        <f t="shared" si="67"/>
        <v/>
      </c>
    </row>
    <row r="127" spans="1:53" ht="12">
      <c r="A127" s="288">
        <v>125</v>
      </c>
      <c r="B127" s="423" t="s">
        <v>235</v>
      </c>
      <c r="C127" s="290" t="s">
        <v>23</v>
      </c>
      <c r="D127" s="290" t="s">
        <v>237</v>
      </c>
      <c r="E127" s="291">
        <v>80</v>
      </c>
      <c r="F127" s="292">
        <v>2740</v>
      </c>
      <c r="G127" s="292">
        <f>E127*3</f>
        <v>240</v>
      </c>
      <c r="H127" s="293"/>
      <c r="I127" s="293"/>
      <c r="J127" s="293"/>
      <c r="K127" s="293"/>
      <c r="L127" s="293"/>
      <c r="M127" s="293"/>
      <c r="N127" s="293"/>
      <c r="O127" s="292">
        <f t="shared" si="52"/>
        <v>240</v>
      </c>
      <c r="P127" s="293"/>
      <c r="Q127" s="292">
        <f t="shared" si="63"/>
        <v>2980</v>
      </c>
      <c r="R127" s="292">
        <f>E127*3</f>
        <v>240</v>
      </c>
      <c r="S127" s="293"/>
      <c r="T127" s="293"/>
      <c r="U127" s="293"/>
      <c r="V127" s="293"/>
      <c r="W127" s="293"/>
      <c r="X127" s="293"/>
      <c r="Y127" s="293"/>
      <c r="Z127" s="292">
        <f>SUM(R127:Y127)</f>
        <v>240</v>
      </c>
      <c r="AA127" s="293"/>
      <c r="AB127" s="292">
        <f t="shared" si="64"/>
        <v>3220</v>
      </c>
      <c r="AC127" s="292">
        <f>$E127*3</f>
        <v>240</v>
      </c>
      <c r="AD127" s="293"/>
      <c r="AE127" s="293"/>
      <c r="AF127" s="293"/>
      <c r="AG127" s="293"/>
      <c r="AH127" s="293"/>
      <c r="AI127" s="293"/>
      <c r="AJ127" s="293"/>
      <c r="AK127" s="292">
        <f>SUM(AC127:AJ127)</f>
        <v>240</v>
      </c>
      <c r="AL127" s="293">
        <v>500</v>
      </c>
      <c r="AM127" s="292">
        <f t="shared" si="65"/>
        <v>2960</v>
      </c>
      <c r="AN127" s="292">
        <f>$E127*3</f>
        <v>240</v>
      </c>
      <c r="AO127" s="293"/>
      <c r="AP127" s="293"/>
      <c r="AQ127" s="293"/>
      <c r="AR127" s="293"/>
      <c r="AS127" s="293"/>
      <c r="AT127" s="293"/>
      <c r="AU127" s="293"/>
      <c r="AV127" s="292">
        <f>SUM(AN127:AU127)</f>
        <v>240</v>
      </c>
      <c r="AW127" s="293"/>
      <c r="AX127" s="292">
        <f t="shared" si="66"/>
        <v>3200</v>
      </c>
      <c r="AY127" s="137" t="str">
        <f t="shared" ref="AY127:AY193" si="68">IF(AX127=0,"*","")</f>
        <v/>
      </c>
      <c r="BA127" s="143" t="str">
        <f t="shared" si="67"/>
        <v/>
      </c>
    </row>
    <row r="128" spans="1:53" ht="12">
      <c r="A128" s="288">
        <v>126</v>
      </c>
      <c r="B128" s="296" t="s">
        <v>1385</v>
      </c>
      <c r="C128" s="297" t="s">
        <v>30</v>
      </c>
      <c r="D128" s="297" t="s">
        <v>12</v>
      </c>
      <c r="E128" s="298">
        <v>200</v>
      </c>
      <c r="F128" s="299">
        <v>2400</v>
      </c>
      <c r="G128" s="299"/>
      <c r="H128" s="300"/>
      <c r="I128" s="300"/>
      <c r="J128" s="300"/>
      <c r="K128" s="300"/>
      <c r="L128" s="300"/>
      <c r="M128" s="300"/>
      <c r="N128" s="300"/>
      <c r="O128" s="299"/>
      <c r="P128" s="300"/>
      <c r="Q128" s="299">
        <f t="shared" si="63"/>
        <v>2400</v>
      </c>
      <c r="R128" s="299"/>
      <c r="S128" s="300"/>
      <c r="T128" s="300"/>
      <c r="U128" s="300"/>
      <c r="V128" s="300"/>
      <c r="W128" s="300"/>
      <c r="X128" s="300"/>
      <c r="Y128" s="300"/>
      <c r="Z128" s="299"/>
      <c r="AA128" s="300"/>
      <c r="AB128" s="299">
        <f t="shared" si="64"/>
        <v>2400</v>
      </c>
      <c r="AC128" s="299"/>
      <c r="AD128" s="300"/>
      <c r="AE128" s="300"/>
      <c r="AF128" s="300"/>
      <c r="AG128" s="300"/>
      <c r="AH128" s="300"/>
      <c r="AI128" s="300"/>
      <c r="AJ128" s="300"/>
      <c r="AK128" s="299"/>
      <c r="AL128" s="300"/>
      <c r="AM128" s="299">
        <f t="shared" si="65"/>
        <v>2400</v>
      </c>
      <c r="AN128" s="299"/>
      <c r="AO128" s="300"/>
      <c r="AP128" s="300"/>
      <c r="AQ128" s="300"/>
      <c r="AR128" s="300"/>
      <c r="AS128" s="300"/>
      <c r="AT128" s="300"/>
      <c r="AU128" s="300"/>
      <c r="AV128" s="299"/>
      <c r="AW128" s="300"/>
      <c r="AX128" s="299">
        <f t="shared" si="66"/>
        <v>2400</v>
      </c>
      <c r="AY128" s="137" t="str">
        <f t="shared" si="68"/>
        <v/>
      </c>
      <c r="BA128" s="143" t="str">
        <f t="shared" si="67"/>
        <v>!!!</v>
      </c>
    </row>
    <row r="129" spans="1:53" ht="12">
      <c r="A129" s="288">
        <v>127</v>
      </c>
      <c r="B129" s="289" t="s">
        <v>241</v>
      </c>
      <c r="C129" s="290" t="s">
        <v>23</v>
      </c>
      <c r="D129" s="290" t="s">
        <v>243</v>
      </c>
      <c r="E129" s="291">
        <v>35</v>
      </c>
      <c r="F129" s="292"/>
      <c r="G129" s="292">
        <f>E129*3</f>
        <v>105</v>
      </c>
      <c r="H129" s="293"/>
      <c r="I129" s="293"/>
      <c r="J129" s="293"/>
      <c r="K129" s="293"/>
      <c r="L129" s="293"/>
      <c r="M129" s="293"/>
      <c r="N129" s="293"/>
      <c r="O129" s="292">
        <f>SUM(G129:N129)</f>
        <v>105</v>
      </c>
      <c r="P129" s="293">
        <v>105</v>
      </c>
      <c r="Q129" s="292">
        <f t="shared" si="63"/>
        <v>0</v>
      </c>
      <c r="R129" s="292">
        <f>E129*3</f>
        <v>105</v>
      </c>
      <c r="S129" s="293"/>
      <c r="T129" s="293"/>
      <c r="U129" s="293"/>
      <c r="V129" s="293"/>
      <c r="W129" s="293"/>
      <c r="X129" s="293"/>
      <c r="Y129" s="293"/>
      <c r="Z129" s="292">
        <f>SUM(R129:Y129)</f>
        <v>105</v>
      </c>
      <c r="AA129" s="293">
        <v>315</v>
      </c>
      <c r="AB129" s="292">
        <f t="shared" si="64"/>
        <v>-210</v>
      </c>
      <c r="AC129" s="292">
        <f>$E129*3</f>
        <v>105</v>
      </c>
      <c r="AD129" s="293"/>
      <c r="AE129" s="293"/>
      <c r="AF129" s="293"/>
      <c r="AG129" s="293"/>
      <c r="AH129" s="293"/>
      <c r="AI129" s="293"/>
      <c r="AJ129" s="293"/>
      <c r="AK129" s="292">
        <f>SUM(AC129:AJ129)</f>
        <v>105</v>
      </c>
      <c r="AL129" s="293"/>
      <c r="AM129" s="292">
        <f t="shared" si="65"/>
        <v>-105</v>
      </c>
      <c r="AN129" s="292">
        <f>$E129*3</f>
        <v>105</v>
      </c>
      <c r="AO129" s="293"/>
      <c r="AP129" s="293"/>
      <c r="AQ129" s="293"/>
      <c r="AR129" s="293"/>
      <c r="AS129" s="293"/>
      <c r="AT129" s="293"/>
      <c r="AU129" s="293"/>
      <c r="AV129" s="292">
        <f>SUM(AN129:AU129)</f>
        <v>105</v>
      </c>
      <c r="AW129" s="293"/>
      <c r="AX129" s="292">
        <f t="shared" si="66"/>
        <v>0</v>
      </c>
      <c r="AY129" s="137" t="str">
        <f t="shared" si="68"/>
        <v>*</v>
      </c>
      <c r="BA129" s="143" t="str">
        <f t="shared" si="67"/>
        <v/>
      </c>
    </row>
    <row r="130" spans="1:53" ht="12">
      <c r="A130" s="288">
        <v>128</v>
      </c>
      <c r="B130" s="289" t="s">
        <v>248</v>
      </c>
      <c r="C130" s="290" t="s">
        <v>23</v>
      </c>
      <c r="D130" s="290" t="s">
        <v>12</v>
      </c>
      <c r="E130" s="291">
        <v>65</v>
      </c>
      <c r="F130" s="292"/>
      <c r="G130" s="292">
        <f>E130*3</f>
        <v>195</v>
      </c>
      <c r="H130" s="293"/>
      <c r="I130" s="293"/>
      <c r="J130" s="293"/>
      <c r="K130" s="293"/>
      <c r="L130" s="293"/>
      <c r="M130" s="293"/>
      <c r="N130" s="293"/>
      <c r="O130" s="292">
        <f>SUM(G130:N130)</f>
        <v>195</v>
      </c>
      <c r="P130" s="293">
        <v>780</v>
      </c>
      <c r="Q130" s="292">
        <f t="shared" si="63"/>
        <v>-585</v>
      </c>
      <c r="R130" s="292">
        <f>E130*3</f>
        <v>195</v>
      </c>
      <c r="S130" s="293"/>
      <c r="T130" s="293"/>
      <c r="U130" s="293"/>
      <c r="V130" s="293"/>
      <c r="W130" s="293"/>
      <c r="X130" s="293"/>
      <c r="Y130" s="293"/>
      <c r="Z130" s="292">
        <f>SUM(R130:Y130)</f>
        <v>195</v>
      </c>
      <c r="AA130" s="293"/>
      <c r="AB130" s="292">
        <f t="shared" si="64"/>
        <v>-390</v>
      </c>
      <c r="AC130" s="292">
        <f>$E130*3</f>
        <v>195</v>
      </c>
      <c r="AD130" s="293"/>
      <c r="AE130" s="293"/>
      <c r="AF130" s="293"/>
      <c r="AG130" s="293"/>
      <c r="AH130" s="293"/>
      <c r="AI130" s="293"/>
      <c r="AJ130" s="293"/>
      <c r="AK130" s="292">
        <f>SUM(AC130:AJ130)</f>
        <v>195</v>
      </c>
      <c r="AL130" s="293"/>
      <c r="AM130" s="292">
        <f t="shared" si="65"/>
        <v>-195</v>
      </c>
      <c r="AN130" s="292">
        <f>$E130*3</f>
        <v>195</v>
      </c>
      <c r="AO130" s="293">
        <v>50</v>
      </c>
      <c r="AP130" s="293"/>
      <c r="AQ130" s="293"/>
      <c r="AR130" s="293"/>
      <c r="AS130" s="293"/>
      <c r="AT130" s="293"/>
      <c r="AU130" s="293"/>
      <c r="AV130" s="292">
        <f>SUM(AN130:AU130)</f>
        <v>245</v>
      </c>
      <c r="AW130" s="293">
        <v>50</v>
      </c>
      <c r="AX130" s="292">
        <f t="shared" si="66"/>
        <v>0</v>
      </c>
      <c r="AY130" s="137" t="str">
        <f t="shared" si="68"/>
        <v>*</v>
      </c>
      <c r="BA130" s="143" t="str">
        <f t="shared" si="67"/>
        <v/>
      </c>
    </row>
    <row r="131" spans="1:53" ht="12">
      <c r="A131" s="288">
        <v>129</v>
      </c>
      <c r="B131" s="296" t="s">
        <v>1527</v>
      </c>
      <c r="C131" s="297" t="s">
        <v>1708</v>
      </c>
      <c r="D131" s="297" t="s">
        <v>867</v>
      </c>
      <c r="E131" s="298"/>
      <c r="F131" s="299">
        <v>600</v>
      </c>
      <c r="G131" s="299"/>
      <c r="H131" s="300"/>
      <c r="I131" s="300"/>
      <c r="J131" s="300"/>
      <c r="K131" s="300"/>
      <c r="L131" s="300"/>
      <c r="M131" s="300"/>
      <c r="N131" s="300"/>
      <c r="O131" s="299"/>
      <c r="P131" s="300"/>
      <c r="Q131" s="299">
        <f t="shared" si="63"/>
        <v>600</v>
      </c>
      <c r="R131" s="299"/>
      <c r="S131" s="300"/>
      <c r="T131" s="300"/>
      <c r="U131" s="300"/>
      <c r="V131" s="300"/>
      <c r="W131" s="300"/>
      <c r="X131" s="300"/>
      <c r="Y131" s="300"/>
      <c r="Z131" s="299"/>
      <c r="AA131" s="300"/>
      <c r="AB131" s="299">
        <f t="shared" si="64"/>
        <v>600</v>
      </c>
      <c r="AC131" s="299"/>
      <c r="AD131" s="300"/>
      <c r="AE131" s="300"/>
      <c r="AF131" s="300"/>
      <c r="AG131" s="300"/>
      <c r="AH131" s="300"/>
      <c r="AI131" s="300"/>
      <c r="AJ131" s="300"/>
      <c r="AK131" s="299"/>
      <c r="AL131" s="300"/>
      <c r="AM131" s="299">
        <f t="shared" si="65"/>
        <v>600</v>
      </c>
      <c r="AN131" s="299"/>
      <c r="AO131" s="300"/>
      <c r="AP131" s="300"/>
      <c r="AQ131" s="300"/>
      <c r="AR131" s="300"/>
      <c r="AS131" s="300"/>
      <c r="AT131" s="300"/>
      <c r="AU131" s="300"/>
      <c r="AV131" s="299"/>
      <c r="AW131" s="300"/>
      <c r="AX131" s="299">
        <f t="shared" si="66"/>
        <v>600</v>
      </c>
      <c r="BA131" s="143" t="str">
        <f t="shared" si="67"/>
        <v/>
      </c>
    </row>
    <row r="132" spans="1:53" ht="12">
      <c r="A132" s="288">
        <v>130</v>
      </c>
      <c r="B132" s="294" t="s">
        <v>250</v>
      </c>
      <c r="C132" s="290" t="s">
        <v>10</v>
      </c>
      <c r="D132" s="290" t="s">
        <v>900</v>
      </c>
      <c r="E132" s="295">
        <v>85</v>
      </c>
      <c r="F132" s="292"/>
      <c r="G132" s="292">
        <f>E132*3</f>
        <v>255</v>
      </c>
      <c r="H132" s="293"/>
      <c r="I132" s="293"/>
      <c r="J132" s="293"/>
      <c r="K132" s="293"/>
      <c r="L132" s="293"/>
      <c r="M132" s="293"/>
      <c r="N132" s="293"/>
      <c r="O132" s="292">
        <f>SUM(G132:N132)</f>
        <v>255</v>
      </c>
      <c r="P132" s="293">
        <v>255</v>
      </c>
      <c r="Q132" s="292">
        <f t="shared" si="63"/>
        <v>0</v>
      </c>
      <c r="R132" s="292">
        <f>E132*3</f>
        <v>255</v>
      </c>
      <c r="S132" s="293"/>
      <c r="T132" s="293"/>
      <c r="U132" s="293"/>
      <c r="V132" s="293"/>
      <c r="W132" s="293"/>
      <c r="X132" s="293"/>
      <c r="Y132" s="293"/>
      <c r="Z132" s="292">
        <f>SUM(R132:Y132)</f>
        <v>255</v>
      </c>
      <c r="AA132" s="293">
        <v>255</v>
      </c>
      <c r="AB132" s="292">
        <f t="shared" si="64"/>
        <v>0</v>
      </c>
      <c r="AC132" s="292">
        <f>$E132*3</f>
        <v>255</v>
      </c>
      <c r="AD132" s="293"/>
      <c r="AE132" s="293"/>
      <c r="AF132" s="293"/>
      <c r="AG132" s="293"/>
      <c r="AH132" s="293"/>
      <c r="AI132" s="293"/>
      <c r="AJ132" s="293"/>
      <c r="AK132" s="292">
        <f>SUM(AC132:AJ132)</f>
        <v>255</v>
      </c>
      <c r="AL132" s="293">
        <v>255</v>
      </c>
      <c r="AM132" s="292">
        <f t="shared" si="65"/>
        <v>0</v>
      </c>
      <c r="AN132" s="292">
        <f>$E132*3</f>
        <v>255</v>
      </c>
      <c r="AO132" s="293"/>
      <c r="AP132" s="293"/>
      <c r="AQ132" s="293"/>
      <c r="AR132" s="293"/>
      <c r="AS132" s="293"/>
      <c r="AT132" s="293"/>
      <c r="AU132" s="293"/>
      <c r="AV132" s="292">
        <f>SUM(AN132:AU132)</f>
        <v>255</v>
      </c>
      <c r="AW132" s="293">
        <v>255</v>
      </c>
      <c r="AX132" s="292">
        <f t="shared" si="66"/>
        <v>0</v>
      </c>
      <c r="AY132" s="137" t="str">
        <f t="shared" si="68"/>
        <v>*</v>
      </c>
      <c r="BA132" s="143" t="str">
        <f t="shared" si="67"/>
        <v/>
      </c>
    </row>
    <row r="133" spans="1:53" ht="12">
      <c r="A133" s="288">
        <v>131</v>
      </c>
      <c r="B133" s="289" t="s">
        <v>252</v>
      </c>
      <c r="C133" s="290" t="s">
        <v>23</v>
      </c>
      <c r="D133" s="290" t="s">
        <v>254</v>
      </c>
      <c r="E133" s="291">
        <v>65</v>
      </c>
      <c r="F133" s="292"/>
      <c r="G133" s="292">
        <f>E133*3</f>
        <v>195</v>
      </c>
      <c r="H133" s="293"/>
      <c r="I133" s="293"/>
      <c r="J133" s="293"/>
      <c r="K133" s="293"/>
      <c r="L133" s="293"/>
      <c r="M133" s="293"/>
      <c r="N133" s="293"/>
      <c r="O133" s="292">
        <f>SUM(G133:N133)</f>
        <v>195</v>
      </c>
      <c r="P133" s="293">
        <v>880</v>
      </c>
      <c r="Q133" s="292">
        <f t="shared" si="63"/>
        <v>-685</v>
      </c>
      <c r="R133" s="292">
        <f>E133*3</f>
        <v>195</v>
      </c>
      <c r="S133" s="293"/>
      <c r="T133" s="293"/>
      <c r="U133" s="293"/>
      <c r="V133" s="293"/>
      <c r="W133" s="293">
        <v>100</v>
      </c>
      <c r="X133" s="293"/>
      <c r="Y133" s="293"/>
      <c r="Z133" s="292">
        <f>SUM(R133:Y133)</f>
        <v>295</v>
      </c>
      <c r="AA133" s="293"/>
      <c r="AB133" s="292">
        <f t="shared" si="64"/>
        <v>-390</v>
      </c>
      <c r="AC133" s="292">
        <f>$E133*3</f>
        <v>195</v>
      </c>
      <c r="AD133" s="293"/>
      <c r="AE133" s="293">
        <v>100</v>
      </c>
      <c r="AF133" s="293"/>
      <c r="AG133" s="293"/>
      <c r="AH133" s="293"/>
      <c r="AI133" s="293"/>
      <c r="AJ133" s="293"/>
      <c r="AK133" s="292">
        <f>SUM(AC133:AJ133)</f>
        <v>295</v>
      </c>
      <c r="AL133" s="293"/>
      <c r="AM133" s="292">
        <f t="shared" si="65"/>
        <v>-95</v>
      </c>
      <c r="AN133" s="292">
        <f>$E133*3</f>
        <v>195</v>
      </c>
      <c r="AO133" s="293"/>
      <c r="AP133" s="293">
        <v>100</v>
      </c>
      <c r="AQ133" s="293"/>
      <c r="AR133" s="293"/>
      <c r="AS133" s="293"/>
      <c r="AT133" s="293"/>
      <c r="AU133" s="293"/>
      <c r="AV133" s="292">
        <f>SUM(AN133:AU133)</f>
        <v>295</v>
      </c>
      <c r="AW133" s="293">
        <v>200</v>
      </c>
      <c r="AX133" s="292">
        <f t="shared" si="66"/>
        <v>0</v>
      </c>
      <c r="AY133" s="137" t="str">
        <f t="shared" si="68"/>
        <v>*</v>
      </c>
      <c r="BA133" s="143" t="str">
        <f t="shared" si="67"/>
        <v/>
      </c>
    </row>
    <row r="134" spans="1:53" ht="12">
      <c r="A134" s="288">
        <v>132</v>
      </c>
      <c r="B134" s="315" t="s">
        <v>1310</v>
      </c>
      <c r="C134" s="290" t="s">
        <v>14</v>
      </c>
      <c r="D134" s="290" t="s">
        <v>897</v>
      </c>
      <c r="E134" s="291">
        <v>100</v>
      </c>
      <c r="F134" s="292"/>
      <c r="G134" s="292">
        <f>E134*3</f>
        <v>300</v>
      </c>
      <c r="H134" s="293"/>
      <c r="I134" s="293"/>
      <c r="J134" s="293"/>
      <c r="K134" s="293"/>
      <c r="L134" s="293"/>
      <c r="M134" s="293"/>
      <c r="N134" s="293"/>
      <c r="O134" s="292">
        <f>SUM(G134:N134)</f>
        <v>300</v>
      </c>
      <c r="P134" s="293"/>
      <c r="Q134" s="292">
        <f t="shared" si="63"/>
        <v>300</v>
      </c>
      <c r="R134" s="292">
        <f>E134*3</f>
        <v>300</v>
      </c>
      <c r="S134" s="293"/>
      <c r="T134" s="293"/>
      <c r="U134" s="293"/>
      <c r="V134" s="293"/>
      <c r="W134" s="293"/>
      <c r="X134" s="293"/>
      <c r="Y134" s="293"/>
      <c r="Z134" s="292">
        <f>SUM(R134:Y134)</f>
        <v>300</v>
      </c>
      <c r="AA134" s="293">
        <v>1450</v>
      </c>
      <c r="AB134" s="292">
        <f t="shared" si="64"/>
        <v>-850</v>
      </c>
      <c r="AC134" s="292">
        <f>$E134*3</f>
        <v>300</v>
      </c>
      <c r="AD134" s="293"/>
      <c r="AE134" s="293"/>
      <c r="AF134" s="293"/>
      <c r="AG134" s="293"/>
      <c r="AH134" s="293"/>
      <c r="AI134" s="293"/>
      <c r="AJ134" s="293"/>
      <c r="AK134" s="292">
        <f>SUM(AC134:AJ134)</f>
        <v>300</v>
      </c>
      <c r="AL134" s="293"/>
      <c r="AM134" s="292">
        <f t="shared" si="65"/>
        <v>-550</v>
      </c>
      <c r="AN134" s="292">
        <f>$E134*3</f>
        <v>300</v>
      </c>
      <c r="AO134" s="293"/>
      <c r="AP134" s="293"/>
      <c r="AQ134" s="293"/>
      <c r="AR134" s="293"/>
      <c r="AS134" s="293"/>
      <c r="AT134" s="293"/>
      <c r="AU134" s="293"/>
      <c r="AV134" s="292">
        <f>SUM(AN134:AU134)</f>
        <v>300</v>
      </c>
      <c r="AW134" s="293"/>
      <c r="AX134" s="292">
        <f t="shared" si="66"/>
        <v>-250</v>
      </c>
      <c r="AY134" s="137" t="str">
        <f t="shared" si="68"/>
        <v/>
      </c>
      <c r="BA134" s="143" t="str">
        <f t="shared" si="67"/>
        <v/>
      </c>
    </row>
    <row r="135" spans="1:53" ht="12">
      <c r="A135" s="288">
        <v>133</v>
      </c>
      <c r="B135" s="296" t="s">
        <v>1386</v>
      </c>
      <c r="C135" s="297" t="s">
        <v>30</v>
      </c>
      <c r="D135" s="297" t="s">
        <v>12</v>
      </c>
      <c r="E135" s="298">
        <v>50</v>
      </c>
      <c r="F135" s="299">
        <v>900</v>
      </c>
      <c r="G135" s="299"/>
      <c r="H135" s="300"/>
      <c r="I135" s="300"/>
      <c r="J135" s="300"/>
      <c r="K135" s="300"/>
      <c r="L135" s="300"/>
      <c r="M135" s="300"/>
      <c r="N135" s="300"/>
      <c r="O135" s="299"/>
      <c r="P135" s="300"/>
      <c r="Q135" s="299">
        <f t="shared" si="63"/>
        <v>900</v>
      </c>
      <c r="R135" s="299"/>
      <c r="S135" s="300"/>
      <c r="T135" s="300"/>
      <c r="U135" s="300"/>
      <c r="V135" s="300"/>
      <c r="W135" s="300"/>
      <c r="X135" s="300"/>
      <c r="Y135" s="300"/>
      <c r="Z135" s="299"/>
      <c r="AA135" s="300"/>
      <c r="AB135" s="299">
        <f t="shared" si="64"/>
        <v>900</v>
      </c>
      <c r="AC135" s="299"/>
      <c r="AD135" s="300"/>
      <c r="AE135" s="300"/>
      <c r="AF135" s="300"/>
      <c r="AG135" s="300"/>
      <c r="AH135" s="300"/>
      <c r="AI135" s="300"/>
      <c r="AJ135" s="300"/>
      <c r="AK135" s="299"/>
      <c r="AL135" s="300"/>
      <c r="AM135" s="299">
        <f t="shared" si="65"/>
        <v>900</v>
      </c>
      <c r="AN135" s="299"/>
      <c r="AO135" s="300"/>
      <c r="AP135" s="300"/>
      <c r="AQ135" s="300"/>
      <c r="AR135" s="300"/>
      <c r="AS135" s="300"/>
      <c r="AT135" s="300"/>
      <c r="AU135" s="300"/>
      <c r="AV135" s="299"/>
      <c r="AW135" s="300"/>
      <c r="AX135" s="299">
        <f t="shared" si="66"/>
        <v>900</v>
      </c>
      <c r="AY135" s="137" t="str">
        <f t="shared" si="68"/>
        <v/>
      </c>
      <c r="BA135" s="143" t="str">
        <f t="shared" si="67"/>
        <v>!!!</v>
      </c>
    </row>
    <row r="136" spans="1:53" ht="12">
      <c r="A136" s="288">
        <v>134</v>
      </c>
      <c r="B136" s="289" t="s">
        <v>909</v>
      </c>
      <c r="C136" s="290" t="s">
        <v>23</v>
      </c>
      <c r="D136" s="290" t="s">
        <v>910</v>
      </c>
      <c r="E136" s="291">
        <v>75</v>
      </c>
      <c r="F136" s="292">
        <v>550</v>
      </c>
      <c r="G136" s="292">
        <f>E136*3</f>
        <v>225</v>
      </c>
      <c r="H136" s="293"/>
      <c r="I136" s="293"/>
      <c r="J136" s="293"/>
      <c r="K136" s="293"/>
      <c r="L136" s="293"/>
      <c r="M136" s="293"/>
      <c r="N136" s="293"/>
      <c r="O136" s="292">
        <f>SUM(G136:N136)</f>
        <v>225</v>
      </c>
      <c r="P136" s="293">
        <v>1000</v>
      </c>
      <c r="Q136" s="292">
        <f t="shared" si="63"/>
        <v>-225</v>
      </c>
      <c r="R136" s="292">
        <f>E136*3</f>
        <v>225</v>
      </c>
      <c r="S136" s="293"/>
      <c r="T136" s="293"/>
      <c r="U136" s="293"/>
      <c r="V136" s="293"/>
      <c r="W136" s="293"/>
      <c r="X136" s="293"/>
      <c r="Y136" s="293"/>
      <c r="Z136" s="292">
        <f>SUM(R136:Y136)</f>
        <v>225</v>
      </c>
      <c r="AA136" s="293"/>
      <c r="AB136" s="292">
        <f t="shared" si="64"/>
        <v>0</v>
      </c>
      <c r="AC136" s="292">
        <f>$E136*3</f>
        <v>225</v>
      </c>
      <c r="AD136" s="293"/>
      <c r="AE136" s="293"/>
      <c r="AF136" s="293"/>
      <c r="AG136" s="293"/>
      <c r="AH136" s="293"/>
      <c r="AI136" s="293"/>
      <c r="AJ136" s="293"/>
      <c r="AK136" s="292">
        <f>SUM(AC136:AJ136)</f>
        <v>225</v>
      </c>
      <c r="AL136" s="293"/>
      <c r="AM136" s="292">
        <f t="shared" si="65"/>
        <v>225</v>
      </c>
      <c r="AN136" s="292">
        <f>$E136*3</f>
        <v>225</v>
      </c>
      <c r="AO136" s="293"/>
      <c r="AP136" s="293"/>
      <c r="AQ136" s="293"/>
      <c r="AR136" s="293"/>
      <c r="AS136" s="293"/>
      <c r="AT136" s="293"/>
      <c r="AU136" s="293"/>
      <c r="AV136" s="292">
        <f>SUM(AN136:AU136)</f>
        <v>225</v>
      </c>
      <c r="AW136" s="293"/>
      <c r="AX136" s="292">
        <f t="shared" si="66"/>
        <v>450</v>
      </c>
      <c r="AY136" s="137" t="str">
        <f t="shared" si="68"/>
        <v/>
      </c>
      <c r="BA136" s="143" t="str">
        <f t="shared" si="67"/>
        <v/>
      </c>
    </row>
    <row r="137" spans="1:53" ht="12">
      <c r="A137" s="288">
        <v>135</v>
      </c>
      <c r="B137" s="289" t="s">
        <v>259</v>
      </c>
      <c r="C137" s="290" t="s">
        <v>23</v>
      </c>
      <c r="D137" s="290" t="s">
        <v>261</v>
      </c>
      <c r="E137" s="291">
        <v>100</v>
      </c>
      <c r="F137" s="292"/>
      <c r="G137" s="292">
        <f>E137*3</f>
        <v>300</v>
      </c>
      <c r="H137" s="293"/>
      <c r="I137" s="293"/>
      <c r="J137" s="293"/>
      <c r="K137" s="293"/>
      <c r="L137" s="293"/>
      <c r="M137" s="293"/>
      <c r="N137" s="293"/>
      <c r="O137" s="292">
        <f>SUM(G137:N137)</f>
        <v>300</v>
      </c>
      <c r="P137" s="293">
        <v>300</v>
      </c>
      <c r="Q137" s="292">
        <f t="shared" si="63"/>
        <v>0</v>
      </c>
      <c r="R137" s="292">
        <f>E137*3</f>
        <v>300</v>
      </c>
      <c r="S137" s="293"/>
      <c r="T137" s="293"/>
      <c r="U137" s="293"/>
      <c r="V137" s="293"/>
      <c r="W137" s="293"/>
      <c r="X137" s="293"/>
      <c r="Y137" s="293"/>
      <c r="Z137" s="292">
        <f>SUM(R137:Y137)</f>
        <v>300</v>
      </c>
      <c r="AA137" s="293"/>
      <c r="AB137" s="292">
        <f t="shared" si="64"/>
        <v>300</v>
      </c>
      <c r="AC137" s="292">
        <f>$E137*3</f>
        <v>300</v>
      </c>
      <c r="AD137" s="293"/>
      <c r="AE137" s="293"/>
      <c r="AF137" s="293"/>
      <c r="AG137" s="293"/>
      <c r="AH137" s="293"/>
      <c r="AI137" s="293"/>
      <c r="AJ137" s="293"/>
      <c r="AK137" s="292">
        <f>SUM(AC137:AJ137)</f>
        <v>300</v>
      </c>
      <c r="AL137" s="293">
        <v>300</v>
      </c>
      <c r="AM137" s="292">
        <f t="shared" si="65"/>
        <v>300</v>
      </c>
      <c r="AN137" s="292">
        <f>$E137*3</f>
        <v>300</v>
      </c>
      <c r="AO137" s="293"/>
      <c r="AP137" s="293"/>
      <c r="AQ137" s="293"/>
      <c r="AR137" s="293"/>
      <c r="AS137" s="293"/>
      <c r="AT137" s="293"/>
      <c r="AU137" s="293"/>
      <c r="AV137" s="292">
        <f>SUM(AN137:AU137)</f>
        <v>300</v>
      </c>
      <c r="AW137" s="293"/>
      <c r="AX137" s="292">
        <f t="shared" si="66"/>
        <v>600</v>
      </c>
      <c r="AY137" s="137" t="str">
        <f t="shared" si="68"/>
        <v/>
      </c>
      <c r="BA137" s="143" t="str">
        <f t="shared" si="67"/>
        <v/>
      </c>
    </row>
    <row r="138" spans="1:53" ht="12">
      <c r="A138" s="288">
        <v>136</v>
      </c>
      <c r="B138" s="319" t="s">
        <v>262</v>
      </c>
      <c r="C138" s="320" t="s">
        <v>30</v>
      </c>
      <c r="D138" s="321" t="s">
        <v>12</v>
      </c>
      <c r="E138" s="320"/>
      <c r="F138" s="322"/>
      <c r="G138" s="299"/>
      <c r="H138" s="300"/>
      <c r="I138" s="300"/>
      <c r="J138" s="300"/>
      <c r="K138" s="300"/>
      <c r="L138" s="300"/>
      <c r="M138" s="300"/>
      <c r="N138" s="300"/>
      <c r="O138" s="299"/>
      <c r="P138" s="300"/>
      <c r="Q138" s="299"/>
      <c r="R138" s="299"/>
      <c r="S138" s="300"/>
      <c r="T138" s="300"/>
      <c r="U138" s="300"/>
      <c r="V138" s="300"/>
      <c r="W138" s="300"/>
      <c r="X138" s="300"/>
      <c r="Y138" s="300"/>
      <c r="Z138" s="299"/>
      <c r="AA138" s="300"/>
      <c r="AB138" s="299"/>
      <c r="AC138" s="299"/>
      <c r="AD138" s="300"/>
      <c r="AE138" s="300"/>
      <c r="AF138" s="300"/>
      <c r="AG138" s="300"/>
      <c r="AH138" s="300"/>
      <c r="AI138" s="300"/>
      <c r="AJ138" s="300"/>
      <c r="AK138" s="299"/>
      <c r="AL138" s="300"/>
      <c r="AM138" s="299"/>
      <c r="AN138" s="299"/>
      <c r="AO138" s="300"/>
      <c r="AP138" s="300"/>
      <c r="AQ138" s="300"/>
      <c r="AR138" s="300"/>
      <c r="AS138" s="300"/>
      <c r="AT138" s="300"/>
      <c r="AU138" s="300"/>
      <c r="AV138" s="299"/>
      <c r="AW138" s="300"/>
      <c r="AX138" s="299"/>
      <c r="BA138" s="143" t="str">
        <f t="shared" si="67"/>
        <v/>
      </c>
    </row>
    <row r="139" spans="1:53" ht="12">
      <c r="A139" s="288">
        <v>137</v>
      </c>
      <c r="B139" s="289" t="s">
        <v>1611</v>
      </c>
      <c r="C139" s="290" t="s">
        <v>14</v>
      </c>
      <c r="D139" s="290"/>
      <c r="E139" s="291">
        <v>62.5</v>
      </c>
      <c r="F139" s="292">
        <v>-375</v>
      </c>
      <c r="G139" s="292">
        <f>E139*3</f>
        <v>187.5</v>
      </c>
      <c r="H139" s="293"/>
      <c r="I139" s="293"/>
      <c r="J139" s="293"/>
      <c r="K139" s="293"/>
      <c r="L139" s="293"/>
      <c r="M139" s="293"/>
      <c r="N139" s="293"/>
      <c r="O139" s="292">
        <f>SUM(G139:N139)</f>
        <v>187.5</v>
      </c>
      <c r="P139" s="293"/>
      <c r="Q139" s="292">
        <f>F139+O139-P139</f>
        <v>-187.5</v>
      </c>
      <c r="R139" s="292">
        <f>E139*3</f>
        <v>187.5</v>
      </c>
      <c r="S139" s="293"/>
      <c r="T139" s="293"/>
      <c r="U139" s="293"/>
      <c r="V139" s="293"/>
      <c r="W139" s="293"/>
      <c r="X139" s="293"/>
      <c r="Y139" s="293"/>
      <c r="Z139" s="292">
        <f>SUM(R139:Y139)</f>
        <v>187.5</v>
      </c>
      <c r="AA139" s="293"/>
      <c r="AB139" s="292">
        <f>Q139+Z139-AA139</f>
        <v>0</v>
      </c>
      <c r="AC139" s="292">
        <f>$E139*3</f>
        <v>187.5</v>
      </c>
      <c r="AD139" s="293"/>
      <c r="AE139" s="293"/>
      <c r="AF139" s="293"/>
      <c r="AG139" s="293"/>
      <c r="AH139" s="293"/>
      <c r="AI139" s="293"/>
      <c r="AJ139" s="293"/>
      <c r="AK139" s="292">
        <f>SUM(AC139:AJ139)</f>
        <v>187.5</v>
      </c>
      <c r="AL139" s="293"/>
      <c r="AM139" s="292">
        <f>AB139+AK139-AL139</f>
        <v>187.5</v>
      </c>
      <c r="AN139" s="292">
        <f>$E139*3</f>
        <v>187.5</v>
      </c>
      <c r="AO139" s="293"/>
      <c r="AP139" s="293"/>
      <c r="AQ139" s="293"/>
      <c r="AR139" s="293"/>
      <c r="AS139" s="293"/>
      <c r="AT139" s="293"/>
      <c r="AU139" s="293"/>
      <c r="AV139" s="292">
        <f>SUM(AN139:AU139)</f>
        <v>187.5</v>
      </c>
      <c r="AW139" s="293"/>
      <c r="AX139" s="292">
        <f>AM139+AV139-AW139</f>
        <v>375</v>
      </c>
      <c r="AY139" s="137" t="str">
        <f t="shared" si="68"/>
        <v/>
      </c>
      <c r="BA139" s="143" t="str">
        <f t="shared" si="67"/>
        <v/>
      </c>
    </row>
    <row r="140" spans="1:53" ht="12">
      <c r="A140" s="288">
        <v>138</v>
      </c>
      <c r="B140" s="319" t="s">
        <v>1517</v>
      </c>
      <c r="C140" s="320" t="s">
        <v>30</v>
      </c>
      <c r="D140" s="321"/>
      <c r="E140" s="320"/>
      <c r="F140" s="322"/>
      <c r="G140" s="299"/>
      <c r="H140" s="300"/>
      <c r="I140" s="300"/>
      <c r="J140" s="300"/>
      <c r="K140" s="300"/>
      <c r="L140" s="300"/>
      <c r="M140" s="300"/>
      <c r="N140" s="300"/>
      <c r="O140" s="299"/>
      <c r="P140" s="300"/>
      <c r="Q140" s="299"/>
      <c r="R140" s="299"/>
      <c r="S140" s="300"/>
      <c r="T140" s="300"/>
      <c r="U140" s="300"/>
      <c r="V140" s="300"/>
      <c r="W140" s="300"/>
      <c r="X140" s="300"/>
      <c r="Y140" s="300"/>
      <c r="Z140" s="299"/>
      <c r="AA140" s="300"/>
      <c r="AB140" s="299"/>
      <c r="AC140" s="299"/>
      <c r="AD140" s="300"/>
      <c r="AE140" s="300"/>
      <c r="AF140" s="300"/>
      <c r="AG140" s="300"/>
      <c r="AH140" s="300"/>
      <c r="AI140" s="300"/>
      <c r="AJ140" s="300"/>
      <c r="AK140" s="299"/>
      <c r="AL140" s="300"/>
      <c r="AM140" s="299"/>
      <c r="AN140" s="299"/>
      <c r="AO140" s="300"/>
      <c r="AP140" s="300"/>
      <c r="AQ140" s="300"/>
      <c r="AR140" s="300"/>
      <c r="AS140" s="300"/>
      <c r="AT140" s="300"/>
      <c r="AU140" s="300"/>
      <c r="AV140" s="299"/>
      <c r="AW140" s="300"/>
      <c r="AX140" s="299"/>
      <c r="AY140" s="137" t="str">
        <f t="shared" si="68"/>
        <v>*</v>
      </c>
      <c r="BA140" s="143" t="str">
        <f t="shared" si="67"/>
        <v/>
      </c>
    </row>
    <row r="141" spans="1:53" ht="12">
      <c r="A141" s="288">
        <v>139</v>
      </c>
      <c r="B141" s="289" t="s">
        <v>266</v>
      </c>
      <c r="C141" s="290" t="s">
        <v>14</v>
      </c>
      <c r="D141" s="290" t="s">
        <v>268</v>
      </c>
      <c r="E141" s="291">
        <v>80</v>
      </c>
      <c r="F141" s="292"/>
      <c r="G141" s="292">
        <f t="shared" ref="G141:G187" si="69">E141*3</f>
        <v>240</v>
      </c>
      <c r="H141" s="293"/>
      <c r="I141" s="293"/>
      <c r="J141" s="293"/>
      <c r="K141" s="293"/>
      <c r="L141" s="293"/>
      <c r="M141" s="293"/>
      <c r="N141" s="293"/>
      <c r="O141" s="292">
        <f t="shared" ref="O141:O187" si="70">SUM(G141:N141)</f>
        <v>240</v>
      </c>
      <c r="P141" s="293">
        <v>480</v>
      </c>
      <c r="Q141" s="292">
        <f t="shared" ref="Q141:Q187" si="71">F141+O141-P141</f>
        <v>-240</v>
      </c>
      <c r="R141" s="292">
        <f t="shared" ref="R141:R187" si="72">E141*3</f>
        <v>240</v>
      </c>
      <c r="S141" s="293"/>
      <c r="T141" s="293"/>
      <c r="U141" s="293"/>
      <c r="V141" s="293"/>
      <c r="W141" s="293"/>
      <c r="X141" s="293"/>
      <c r="Y141" s="293"/>
      <c r="Z141" s="292">
        <f t="shared" ref="Z141:Z187" si="73">SUM(R141:Y141)</f>
        <v>240</v>
      </c>
      <c r="AA141" s="293"/>
      <c r="AB141" s="292">
        <f t="shared" ref="AB141:AB187" si="74">Q141+Z141-AA141</f>
        <v>0</v>
      </c>
      <c r="AC141" s="292">
        <f t="shared" ref="AC141:AC185" si="75">$E141*3</f>
        <v>240</v>
      </c>
      <c r="AD141" s="293"/>
      <c r="AE141" s="293"/>
      <c r="AF141" s="293"/>
      <c r="AG141" s="293"/>
      <c r="AH141" s="293"/>
      <c r="AI141" s="293"/>
      <c r="AJ141" s="293"/>
      <c r="AK141" s="292">
        <f t="shared" ref="AK141:AK187" si="76">SUM(AC141:AJ141)</f>
        <v>240</v>
      </c>
      <c r="AL141" s="293"/>
      <c r="AM141" s="292">
        <f t="shared" ref="AM141:AM187" si="77">AB141+AK141-AL141</f>
        <v>240</v>
      </c>
      <c r="AN141" s="292">
        <f t="shared" ref="AN141:AN185" si="78">$E141*3</f>
        <v>240</v>
      </c>
      <c r="AO141" s="293"/>
      <c r="AP141" s="293"/>
      <c r="AQ141" s="293"/>
      <c r="AR141" s="293"/>
      <c r="AS141" s="293"/>
      <c r="AT141" s="293"/>
      <c r="AU141" s="293"/>
      <c r="AV141" s="292">
        <f t="shared" ref="AV141:AV187" si="79">SUM(AN141:AU141)</f>
        <v>240</v>
      </c>
      <c r="AW141" s="293">
        <v>480</v>
      </c>
      <c r="AX141" s="292">
        <f t="shared" ref="AX141:AX187" si="80">AM141+AV141-AW141</f>
        <v>0</v>
      </c>
      <c r="AY141" s="137" t="str">
        <f t="shared" si="68"/>
        <v>*</v>
      </c>
      <c r="BA141" s="143" t="str">
        <f t="shared" si="67"/>
        <v/>
      </c>
    </row>
    <row r="142" spans="1:53" ht="12">
      <c r="A142" s="288">
        <v>140</v>
      </c>
      <c r="B142" s="289" t="s">
        <v>269</v>
      </c>
      <c r="C142" s="290" t="s">
        <v>23</v>
      </c>
      <c r="D142" s="290" t="s">
        <v>271</v>
      </c>
      <c r="E142" s="291">
        <v>65</v>
      </c>
      <c r="F142" s="292"/>
      <c r="G142" s="292">
        <f t="shared" si="69"/>
        <v>195</v>
      </c>
      <c r="H142" s="293"/>
      <c r="I142" s="293"/>
      <c r="J142" s="293"/>
      <c r="K142" s="293"/>
      <c r="L142" s="293"/>
      <c r="M142" s="293"/>
      <c r="N142" s="293"/>
      <c r="O142" s="292">
        <f t="shared" si="70"/>
        <v>195</v>
      </c>
      <c r="P142" s="293">
        <v>780</v>
      </c>
      <c r="Q142" s="292">
        <f t="shared" si="71"/>
        <v>-585</v>
      </c>
      <c r="R142" s="292">
        <f t="shared" si="72"/>
        <v>195</v>
      </c>
      <c r="S142" s="293"/>
      <c r="T142" s="293"/>
      <c r="U142" s="293"/>
      <c r="V142" s="293"/>
      <c r="W142" s="293"/>
      <c r="X142" s="293"/>
      <c r="Y142" s="293"/>
      <c r="Z142" s="292">
        <f t="shared" si="73"/>
        <v>195</v>
      </c>
      <c r="AA142" s="293"/>
      <c r="AB142" s="292">
        <f t="shared" si="74"/>
        <v>-390</v>
      </c>
      <c r="AC142" s="292">
        <f t="shared" si="75"/>
        <v>195</v>
      </c>
      <c r="AD142" s="293"/>
      <c r="AE142" s="293"/>
      <c r="AF142" s="293"/>
      <c r="AG142" s="293"/>
      <c r="AH142" s="293"/>
      <c r="AI142" s="293"/>
      <c r="AJ142" s="293"/>
      <c r="AK142" s="292">
        <f t="shared" si="76"/>
        <v>195</v>
      </c>
      <c r="AL142" s="293"/>
      <c r="AM142" s="292">
        <f t="shared" si="77"/>
        <v>-195</v>
      </c>
      <c r="AN142" s="292">
        <f t="shared" si="78"/>
        <v>195</v>
      </c>
      <c r="AO142" s="293">
        <v>50</v>
      </c>
      <c r="AP142" s="293"/>
      <c r="AQ142" s="293"/>
      <c r="AR142" s="293"/>
      <c r="AS142" s="293"/>
      <c r="AT142" s="293"/>
      <c r="AU142" s="293"/>
      <c r="AV142" s="292">
        <f t="shared" si="79"/>
        <v>245</v>
      </c>
      <c r="AW142" s="293">
        <v>50</v>
      </c>
      <c r="AX142" s="292">
        <f t="shared" si="80"/>
        <v>0</v>
      </c>
      <c r="AY142" s="137" t="str">
        <f t="shared" si="68"/>
        <v>*</v>
      </c>
      <c r="BA142" s="143" t="str">
        <f t="shared" si="67"/>
        <v/>
      </c>
    </row>
    <row r="143" spans="1:53" ht="12">
      <c r="A143" s="288">
        <v>141</v>
      </c>
      <c r="B143" s="289" t="s">
        <v>272</v>
      </c>
      <c r="C143" s="290" t="s">
        <v>14</v>
      </c>
      <c r="D143" s="290" t="s">
        <v>12</v>
      </c>
      <c r="E143" s="291">
        <v>125</v>
      </c>
      <c r="F143" s="292"/>
      <c r="G143" s="292">
        <f t="shared" si="69"/>
        <v>375</v>
      </c>
      <c r="H143" s="293"/>
      <c r="I143" s="293"/>
      <c r="J143" s="293"/>
      <c r="K143" s="293"/>
      <c r="L143" s="293"/>
      <c r="M143" s="293"/>
      <c r="N143" s="293"/>
      <c r="O143" s="292">
        <f t="shared" si="70"/>
        <v>375</v>
      </c>
      <c r="P143" s="293"/>
      <c r="Q143" s="292">
        <f t="shared" si="71"/>
        <v>375</v>
      </c>
      <c r="R143" s="292">
        <f t="shared" si="72"/>
        <v>375</v>
      </c>
      <c r="S143" s="293"/>
      <c r="T143" s="293"/>
      <c r="U143" s="293"/>
      <c r="V143" s="293"/>
      <c r="W143" s="293"/>
      <c r="X143" s="293"/>
      <c r="Y143" s="293"/>
      <c r="Z143" s="292">
        <f t="shared" si="73"/>
        <v>375</v>
      </c>
      <c r="AA143" s="293"/>
      <c r="AB143" s="292">
        <f t="shared" si="74"/>
        <v>750</v>
      </c>
      <c r="AC143" s="292">
        <f t="shared" si="75"/>
        <v>375</v>
      </c>
      <c r="AD143" s="293"/>
      <c r="AE143" s="293"/>
      <c r="AF143" s="293"/>
      <c r="AG143" s="293"/>
      <c r="AH143" s="293"/>
      <c r="AI143" s="293"/>
      <c r="AJ143" s="293"/>
      <c r="AK143" s="292">
        <f t="shared" si="76"/>
        <v>375</v>
      </c>
      <c r="AL143" s="293">
        <v>1500</v>
      </c>
      <c r="AM143" s="292">
        <f t="shared" si="77"/>
        <v>-375</v>
      </c>
      <c r="AN143" s="292">
        <f t="shared" si="78"/>
        <v>375</v>
      </c>
      <c r="AO143" s="293"/>
      <c r="AP143" s="293"/>
      <c r="AQ143" s="293"/>
      <c r="AR143" s="293"/>
      <c r="AS143" s="293"/>
      <c r="AT143" s="293"/>
      <c r="AU143" s="293"/>
      <c r="AV143" s="292">
        <f t="shared" si="79"/>
        <v>375</v>
      </c>
      <c r="AW143" s="293"/>
      <c r="AX143" s="292">
        <f t="shared" si="80"/>
        <v>0</v>
      </c>
      <c r="AY143" s="137" t="str">
        <f t="shared" si="68"/>
        <v>*</v>
      </c>
      <c r="BA143" s="143" t="str">
        <f t="shared" si="67"/>
        <v/>
      </c>
    </row>
    <row r="144" spans="1:53" ht="12">
      <c r="A144" s="288">
        <v>142</v>
      </c>
      <c r="B144" s="289" t="s">
        <v>858</v>
      </c>
      <c r="C144" s="290" t="s">
        <v>23</v>
      </c>
      <c r="D144" s="290" t="s">
        <v>859</v>
      </c>
      <c r="E144" s="291">
        <v>125</v>
      </c>
      <c r="F144" s="292"/>
      <c r="G144" s="292">
        <f t="shared" si="69"/>
        <v>375</v>
      </c>
      <c r="H144" s="293"/>
      <c r="I144" s="293"/>
      <c r="J144" s="293"/>
      <c r="K144" s="293"/>
      <c r="L144" s="293"/>
      <c r="M144" s="293"/>
      <c r="N144" s="293"/>
      <c r="O144" s="292">
        <f t="shared" si="70"/>
        <v>375</v>
      </c>
      <c r="P144" s="293">
        <v>375</v>
      </c>
      <c r="Q144" s="292">
        <f t="shared" si="71"/>
        <v>0</v>
      </c>
      <c r="R144" s="292">
        <f t="shared" si="72"/>
        <v>375</v>
      </c>
      <c r="S144" s="293"/>
      <c r="T144" s="293"/>
      <c r="U144" s="293"/>
      <c r="V144" s="293"/>
      <c r="W144" s="293">
        <v>100</v>
      </c>
      <c r="X144" s="293"/>
      <c r="Y144" s="293"/>
      <c r="Z144" s="292">
        <f t="shared" si="73"/>
        <v>475</v>
      </c>
      <c r="AA144" s="293">
        <v>425</v>
      </c>
      <c r="AB144" s="292">
        <f t="shared" si="74"/>
        <v>50</v>
      </c>
      <c r="AC144" s="292">
        <f t="shared" si="75"/>
        <v>375</v>
      </c>
      <c r="AD144" s="293"/>
      <c r="AE144" s="293"/>
      <c r="AF144" s="293"/>
      <c r="AG144" s="293"/>
      <c r="AH144" s="293"/>
      <c r="AI144" s="293"/>
      <c r="AJ144" s="293"/>
      <c r="AK144" s="292">
        <f t="shared" si="76"/>
        <v>375</v>
      </c>
      <c r="AL144" s="293">
        <v>800</v>
      </c>
      <c r="AM144" s="292">
        <f t="shared" si="77"/>
        <v>-375</v>
      </c>
      <c r="AN144" s="292">
        <f t="shared" si="78"/>
        <v>375</v>
      </c>
      <c r="AO144" s="293"/>
      <c r="AP144" s="293"/>
      <c r="AQ144" s="293"/>
      <c r="AR144" s="293"/>
      <c r="AS144" s="293"/>
      <c r="AT144" s="293"/>
      <c r="AU144" s="293"/>
      <c r="AV144" s="292">
        <f t="shared" si="79"/>
        <v>375</v>
      </c>
      <c r="AW144" s="293"/>
      <c r="AX144" s="292">
        <f t="shared" si="80"/>
        <v>0</v>
      </c>
      <c r="AY144" s="137" t="str">
        <f t="shared" si="68"/>
        <v>*</v>
      </c>
      <c r="BA144" s="143" t="str">
        <f t="shared" si="67"/>
        <v/>
      </c>
    </row>
    <row r="145" spans="1:53" ht="12">
      <c r="A145" s="288">
        <v>143</v>
      </c>
      <c r="B145" s="289" t="s">
        <v>274</v>
      </c>
      <c r="C145" s="290" t="s">
        <v>14</v>
      </c>
      <c r="D145" s="290" t="s">
        <v>12</v>
      </c>
      <c r="E145" s="291">
        <v>185</v>
      </c>
      <c r="F145" s="292">
        <v>100</v>
      </c>
      <c r="G145" s="292">
        <f t="shared" si="69"/>
        <v>555</v>
      </c>
      <c r="H145" s="293"/>
      <c r="I145" s="293"/>
      <c r="J145" s="293"/>
      <c r="K145" s="293"/>
      <c r="L145" s="293"/>
      <c r="M145" s="293"/>
      <c r="N145" s="293"/>
      <c r="O145" s="292">
        <f t="shared" si="70"/>
        <v>555</v>
      </c>
      <c r="P145" s="293">
        <v>1210</v>
      </c>
      <c r="Q145" s="292">
        <f t="shared" si="71"/>
        <v>-555</v>
      </c>
      <c r="R145" s="292">
        <f t="shared" si="72"/>
        <v>555</v>
      </c>
      <c r="S145" s="293"/>
      <c r="T145" s="293">
        <v>100</v>
      </c>
      <c r="U145" s="293"/>
      <c r="V145" s="293"/>
      <c r="W145" s="293">
        <v>100</v>
      </c>
      <c r="X145" s="293"/>
      <c r="Y145" s="293"/>
      <c r="Z145" s="292">
        <f t="shared" si="73"/>
        <v>755</v>
      </c>
      <c r="AA145" s="293"/>
      <c r="AB145" s="292">
        <f t="shared" si="74"/>
        <v>200</v>
      </c>
      <c r="AC145" s="292">
        <f t="shared" si="75"/>
        <v>555</v>
      </c>
      <c r="AD145" s="293"/>
      <c r="AE145" s="293"/>
      <c r="AF145" s="293"/>
      <c r="AG145" s="293"/>
      <c r="AH145" s="293"/>
      <c r="AI145" s="293"/>
      <c r="AJ145" s="293"/>
      <c r="AK145" s="292">
        <f t="shared" si="76"/>
        <v>555</v>
      </c>
      <c r="AL145" s="293">
        <v>1310</v>
      </c>
      <c r="AM145" s="292">
        <f t="shared" si="77"/>
        <v>-555</v>
      </c>
      <c r="AN145" s="292">
        <f t="shared" si="78"/>
        <v>555</v>
      </c>
      <c r="AO145" s="293"/>
      <c r="AP145" s="293"/>
      <c r="AQ145" s="293"/>
      <c r="AR145" s="293"/>
      <c r="AS145" s="293"/>
      <c r="AT145" s="293"/>
      <c r="AU145" s="293"/>
      <c r="AV145" s="292">
        <f t="shared" si="79"/>
        <v>555</v>
      </c>
      <c r="AW145" s="293"/>
      <c r="AX145" s="292">
        <f t="shared" si="80"/>
        <v>0</v>
      </c>
      <c r="AY145" s="137" t="str">
        <f t="shared" si="68"/>
        <v>*</v>
      </c>
      <c r="BA145" s="143" t="str">
        <f t="shared" si="67"/>
        <v/>
      </c>
    </row>
    <row r="146" spans="1:53" ht="12">
      <c r="A146" s="288">
        <v>144</v>
      </c>
      <c r="B146" s="296" t="s">
        <v>1717</v>
      </c>
      <c r="C146" s="320" t="s">
        <v>30</v>
      </c>
      <c r="D146" s="297"/>
      <c r="E146" s="298"/>
      <c r="F146" s="299">
        <v>300</v>
      </c>
      <c r="G146" s="299">
        <f t="shared" si="69"/>
        <v>0</v>
      </c>
      <c r="H146" s="300"/>
      <c r="I146" s="300"/>
      <c r="J146" s="300"/>
      <c r="K146" s="300"/>
      <c r="L146" s="300"/>
      <c r="M146" s="300"/>
      <c r="N146" s="300"/>
      <c r="O146" s="299">
        <f t="shared" si="70"/>
        <v>0</v>
      </c>
      <c r="P146" s="300">
        <v>300</v>
      </c>
      <c r="Q146" s="299">
        <f t="shared" si="71"/>
        <v>0</v>
      </c>
      <c r="R146" s="299">
        <f t="shared" si="72"/>
        <v>0</v>
      </c>
      <c r="S146" s="300"/>
      <c r="T146" s="300"/>
      <c r="U146" s="300"/>
      <c r="V146" s="300"/>
      <c r="W146" s="300"/>
      <c r="X146" s="300"/>
      <c r="Y146" s="300"/>
      <c r="Z146" s="299">
        <f t="shared" si="73"/>
        <v>0</v>
      </c>
      <c r="AA146" s="300"/>
      <c r="AB146" s="299">
        <f t="shared" si="74"/>
        <v>0</v>
      </c>
      <c r="AC146" s="299">
        <f t="shared" si="75"/>
        <v>0</v>
      </c>
      <c r="AD146" s="300"/>
      <c r="AE146" s="300"/>
      <c r="AF146" s="300"/>
      <c r="AG146" s="300"/>
      <c r="AH146" s="300"/>
      <c r="AI146" s="300"/>
      <c r="AJ146" s="300"/>
      <c r="AK146" s="299">
        <f t="shared" si="76"/>
        <v>0</v>
      </c>
      <c r="AL146" s="300"/>
      <c r="AM146" s="299">
        <f t="shared" si="77"/>
        <v>0</v>
      </c>
      <c r="AN146" s="299">
        <f t="shared" si="78"/>
        <v>0</v>
      </c>
      <c r="AO146" s="300"/>
      <c r="AP146" s="300"/>
      <c r="AQ146" s="300"/>
      <c r="AR146" s="300"/>
      <c r="AS146" s="300"/>
      <c r="AT146" s="300"/>
      <c r="AU146" s="300"/>
      <c r="AV146" s="299">
        <f t="shared" si="79"/>
        <v>0</v>
      </c>
      <c r="AW146" s="300"/>
      <c r="AX146" s="299">
        <f t="shared" si="80"/>
        <v>0</v>
      </c>
      <c r="BA146" s="143" t="str">
        <f t="shared" si="67"/>
        <v/>
      </c>
    </row>
    <row r="147" spans="1:53" ht="12">
      <c r="A147" s="288">
        <v>145</v>
      </c>
      <c r="B147" s="289" t="s">
        <v>1553</v>
      </c>
      <c r="C147" s="290" t="s">
        <v>14</v>
      </c>
      <c r="D147" s="290"/>
      <c r="E147" s="291">
        <v>180</v>
      </c>
      <c r="F147" s="292"/>
      <c r="G147" s="292">
        <f t="shared" si="69"/>
        <v>540</v>
      </c>
      <c r="H147" s="293"/>
      <c r="I147" s="293"/>
      <c r="J147" s="293"/>
      <c r="K147" s="293"/>
      <c r="L147" s="293"/>
      <c r="M147" s="293"/>
      <c r="N147" s="293"/>
      <c r="O147" s="292">
        <f t="shared" si="70"/>
        <v>540</v>
      </c>
      <c r="P147" s="293">
        <v>2260</v>
      </c>
      <c r="Q147" s="292">
        <f t="shared" si="71"/>
        <v>-1720</v>
      </c>
      <c r="R147" s="292">
        <f t="shared" si="72"/>
        <v>540</v>
      </c>
      <c r="S147" s="293"/>
      <c r="T147" s="293"/>
      <c r="U147" s="293"/>
      <c r="V147" s="293"/>
      <c r="W147" s="293">
        <v>100</v>
      </c>
      <c r="X147" s="293"/>
      <c r="Y147" s="293"/>
      <c r="Z147" s="292">
        <f t="shared" si="73"/>
        <v>640</v>
      </c>
      <c r="AA147" s="293"/>
      <c r="AB147" s="292">
        <f t="shared" si="74"/>
        <v>-1080</v>
      </c>
      <c r="AC147" s="292">
        <f t="shared" si="75"/>
        <v>540</v>
      </c>
      <c r="AD147" s="293"/>
      <c r="AE147" s="293"/>
      <c r="AF147" s="293"/>
      <c r="AG147" s="293"/>
      <c r="AH147" s="293"/>
      <c r="AI147" s="293"/>
      <c r="AJ147" s="293"/>
      <c r="AK147" s="292">
        <f t="shared" si="76"/>
        <v>540</v>
      </c>
      <c r="AL147" s="293"/>
      <c r="AM147" s="292">
        <f t="shared" si="77"/>
        <v>-540</v>
      </c>
      <c r="AN147" s="292">
        <f t="shared" si="78"/>
        <v>540</v>
      </c>
      <c r="AO147" s="293"/>
      <c r="AP147" s="293"/>
      <c r="AQ147" s="293"/>
      <c r="AR147" s="293"/>
      <c r="AS147" s="293"/>
      <c r="AT147" s="293"/>
      <c r="AU147" s="293"/>
      <c r="AV147" s="292">
        <f t="shared" si="79"/>
        <v>540</v>
      </c>
      <c r="AW147" s="293"/>
      <c r="AX147" s="292">
        <f t="shared" si="80"/>
        <v>0</v>
      </c>
      <c r="AY147" s="137" t="str">
        <f t="shared" si="68"/>
        <v>*</v>
      </c>
      <c r="BA147" s="143" t="str">
        <f t="shared" si="67"/>
        <v/>
      </c>
    </row>
    <row r="148" spans="1:53" ht="12">
      <c r="A148" s="288">
        <v>146</v>
      </c>
      <c r="B148" s="289" t="s">
        <v>832</v>
      </c>
      <c r="C148" s="290" t="s">
        <v>14</v>
      </c>
      <c r="D148" s="290" t="s">
        <v>277</v>
      </c>
      <c r="E148" s="291">
        <v>100</v>
      </c>
      <c r="F148" s="292"/>
      <c r="G148" s="292">
        <f t="shared" si="69"/>
        <v>300</v>
      </c>
      <c r="H148" s="293"/>
      <c r="I148" s="293"/>
      <c r="J148" s="293"/>
      <c r="K148" s="293"/>
      <c r="L148" s="293"/>
      <c r="M148" s="293"/>
      <c r="N148" s="293"/>
      <c r="O148" s="292">
        <f t="shared" si="70"/>
        <v>300</v>
      </c>
      <c r="P148" s="293"/>
      <c r="Q148" s="292">
        <f t="shared" si="71"/>
        <v>300</v>
      </c>
      <c r="R148" s="292">
        <f t="shared" si="72"/>
        <v>300</v>
      </c>
      <c r="S148" s="293"/>
      <c r="T148" s="293"/>
      <c r="U148" s="293"/>
      <c r="V148" s="293"/>
      <c r="W148" s="293"/>
      <c r="X148" s="293"/>
      <c r="Y148" s="293"/>
      <c r="Z148" s="292">
        <f t="shared" si="73"/>
        <v>300</v>
      </c>
      <c r="AA148" s="293"/>
      <c r="AB148" s="292">
        <f t="shared" si="74"/>
        <v>600</v>
      </c>
      <c r="AC148" s="292">
        <f t="shared" si="75"/>
        <v>300</v>
      </c>
      <c r="AD148" s="293"/>
      <c r="AE148" s="293"/>
      <c r="AF148" s="293"/>
      <c r="AG148" s="293"/>
      <c r="AH148" s="293"/>
      <c r="AI148" s="293"/>
      <c r="AJ148" s="293"/>
      <c r="AK148" s="292">
        <f t="shared" si="76"/>
        <v>300</v>
      </c>
      <c r="AL148" s="293">
        <v>1200</v>
      </c>
      <c r="AM148" s="292">
        <f t="shared" si="77"/>
        <v>-300</v>
      </c>
      <c r="AN148" s="292">
        <f t="shared" si="78"/>
        <v>300</v>
      </c>
      <c r="AO148" s="293"/>
      <c r="AP148" s="293"/>
      <c r="AQ148" s="293"/>
      <c r="AR148" s="293"/>
      <c r="AS148" s="293"/>
      <c r="AT148" s="293"/>
      <c r="AU148" s="293"/>
      <c r="AV148" s="292">
        <f t="shared" si="79"/>
        <v>300</v>
      </c>
      <c r="AW148" s="293"/>
      <c r="AX148" s="292">
        <f t="shared" si="80"/>
        <v>0</v>
      </c>
      <c r="AY148" s="137" t="str">
        <f t="shared" si="68"/>
        <v>*</v>
      </c>
      <c r="BA148" s="143" t="str">
        <f t="shared" si="67"/>
        <v/>
      </c>
    </row>
    <row r="149" spans="1:53" ht="12">
      <c r="A149" s="288">
        <v>147</v>
      </c>
      <c r="B149" s="289" t="s">
        <v>1115</v>
      </c>
      <c r="C149" s="290" t="s">
        <v>14</v>
      </c>
      <c r="D149" s="290" t="s">
        <v>756</v>
      </c>
      <c r="E149" s="291">
        <v>185</v>
      </c>
      <c r="F149" s="292"/>
      <c r="G149" s="292">
        <f t="shared" si="69"/>
        <v>555</v>
      </c>
      <c r="H149" s="293">
        <v>50</v>
      </c>
      <c r="I149" s="293"/>
      <c r="J149" s="293"/>
      <c r="K149" s="293"/>
      <c r="L149" s="293"/>
      <c r="M149" s="293"/>
      <c r="N149" s="293"/>
      <c r="O149" s="292">
        <f t="shared" si="70"/>
        <v>605</v>
      </c>
      <c r="P149" s="293">
        <v>555</v>
      </c>
      <c r="Q149" s="292">
        <f t="shared" si="71"/>
        <v>50</v>
      </c>
      <c r="R149" s="292">
        <f t="shared" si="72"/>
        <v>555</v>
      </c>
      <c r="S149" s="293"/>
      <c r="T149" s="293"/>
      <c r="U149" s="293"/>
      <c r="V149" s="293"/>
      <c r="W149" s="293">
        <v>100</v>
      </c>
      <c r="X149" s="293"/>
      <c r="Y149" s="293"/>
      <c r="Z149" s="292">
        <f t="shared" si="73"/>
        <v>655</v>
      </c>
      <c r="AA149" s="293">
        <v>705</v>
      </c>
      <c r="AB149" s="292">
        <f t="shared" si="74"/>
        <v>0</v>
      </c>
      <c r="AC149" s="292">
        <f t="shared" si="75"/>
        <v>555</v>
      </c>
      <c r="AD149" s="293"/>
      <c r="AE149" s="293"/>
      <c r="AF149" s="293"/>
      <c r="AG149" s="293"/>
      <c r="AH149" s="293"/>
      <c r="AI149" s="293"/>
      <c r="AJ149" s="293"/>
      <c r="AK149" s="292">
        <f t="shared" si="76"/>
        <v>555</v>
      </c>
      <c r="AL149" s="293"/>
      <c r="AM149" s="292">
        <f t="shared" si="77"/>
        <v>555</v>
      </c>
      <c r="AN149" s="292">
        <f t="shared" si="78"/>
        <v>555</v>
      </c>
      <c r="AO149" s="293"/>
      <c r="AP149" s="293"/>
      <c r="AQ149" s="293"/>
      <c r="AR149" s="293"/>
      <c r="AS149" s="293"/>
      <c r="AT149" s="293"/>
      <c r="AU149" s="293"/>
      <c r="AV149" s="292">
        <f t="shared" si="79"/>
        <v>555</v>
      </c>
      <c r="AW149" s="293">
        <v>1110</v>
      </c>
      <c r="AX149" s="292">
        <f t="shared" si="80"/>
        <v>0</v>
      </c>
      <c r="AY149" s="137" t="str">
        <f t="shared" si="68"/>
        <v>*</v>
      </c>
      <c r="BA149" s="143" t="str">
        <f t="shared" si="67"/>
        <v/>
      </c>
    </row>
    <row r="150" spans="1:53" ht="12">
      <c r="A150" s="288">
        <v>148</v>
      </c>
      <c r="B150" s="294" t="s">
        <v>278</v>
      </c>
      <c r="C150" s="290" t="s">
        <v>10</v>
      </c>
      <c r="D150" s="290" t="s">
        <v>280</v>
      </c>
      <c r="E150" s="295">
        <v>90</v>
      </c>
      <c r="F150" s="292"/>
      <c r="G150" s="292">
        <f t="shared" si="69"/>
        <v>270</v>
      </c>
      <c r="H150" s="293"/>
      <c r="I150" s="293"/>
      <c r="J150" s="293"/>
      <c r="K150" s="293"/>
      <c r="L150" s="293"/>
      <c r="M150" s="293"/>
      <c r="N150" s="293"/>
      <c r="O150" s="292">
        <f t="shared" si="70"/>
        <v>270</v>
      </c>
      <c r="P150" s="293">
        <v>1080</v>
      </c>
      <c r="Q150" s="292">
        <f t="shared" si="71"/>
        <v>-810</v>
      </c>
      <c r="R150" s="292">
        <f t="shared" si="72"/>
        <v>270</v>
      </c>
      <c r="S150" s="293"/>
      <c r="T150" s="293"/>
      <c r="U150" s="293"/>
      <c r="V150" s="293"/>
      <c r="W150" s="293"/>
      <c r="X150" s="293"/>
      <c r="Y150" s="293"/>
      <c r="Z150" s="292">
        <f t="shared" si="73"/>
        <v>270</v>
      </c>
      <c r="AA150" s="293"/>
      <c r="AB150" s="292">
        <f t="shared" si="74"/>
        <v>-540</v>
      </c>
      <c r="AC150" s="292">
        <f t="shared" si="75"/>
        <v>270</v>
      </c>
      <c r="AD150" s="293"/>
      <c r="AE150" s="293">
        <v>100</v>
      </c>
      <c r="AF150" s="293"/>
      <c r="AG150" s="293"/>
      <c r="AH150" s="293"/>
      <c r="AI150" s="293"/>
      <c r="AJ150" s="293"/>
      <c r="AK150" s="292">
        <f t="shared" si="76"/>
        <v>370</v>
      </c>
      <c r="AL150" s="293">
        <v>100</v>
      </c>
      <c r="AM150" s="292">
        <f t="shared" si="77"/>
        <v>-270</v>
      </c>
      <c r="AN150" s="292">
        <f t="shared" si="78"/>
        <v>270</v>
      </c>
      <c r="AO150" s="293"/>
      <c r="AP150" s="293"/>
      <c r="AQ150" s="293"/>
      <c r="AR150" s="293"/>
      <c r="AS150" s="293"/>
      <c r="AT150" s="293"/>
      <c r="AU150" s="293"/>
      <c r="AV150" s="292">
        <f t="shared" si="79"/>
        <v>270</v>
      </c>
      <c r="AW150" s="293"/>
      <c r="AX150" s="292">
        <f t="shared" si="80"/>
        <v>0</v>
      </c>
      <c r="AY150" s="137" t="str">
        <f t="shared" si="68"/>
        <v>*</v>
      </c>
      <c r="BA150" s="143" t="str">
        <f t="shared" si="67"/>
        <v/>
      </c>
    </row>
    <row r="151" spans="1:53" s="172" customFormat="1" ht="12">
      <c r="A151" s="288">
        <v>149</v>
      </c>
      <c r="B151" s="289" t="s">
        <v>1543</v>
      </c>
      <c r="C151" s="290" t="s">
        <v>14</v>
      </c>
      <c r="D151" s="290" t="s">
        <v>883</v>
      </c>
      <c r="E151" s="291">
        <v>35</v>
      </c>
      <c r="F151" s="292">
        <v>5</v>
      </c>
      <c r="G151" s="292">
        <f t="shared" si="69"/>
        <v>105</v>
      </c>
      <c r="H151" s="293"/>
      <c r="I151" s="293"/>
      <c r="J151" s="293"/>
      <c r="K151" s="293"/>
      <c r="L151" s="293"/>
      <c r="M151" s="293"/>
      <c r="N151" s="293"/>
      <c r="O151" s="292">
        <f t="shared" si="70"/>
        <v>105</v>
      </c>
      <c r="P151" s="293">
        <v>425</v>
      </c>
      <c r="Q151" s="292">
        <f t="shared" si="71"/>
        <v>-315</v>
      </c>
      <c r="R151" s="292">
        <f t="shared" si="72"/>
        <v>105</v>
      </c>
      <c r="S151" s="293"/>
      <c r="T151" s="293"/>
      <c r="U151" s="293"/>
      <c r="V151" s="293"/>
      <c r="W151" s="293"/>
      <c r="X151" s="293"/>
      <c r="Y151" s="293"/>
      <c r="Z151" s="292">
        <f t="shared" si="73"/>
        <v>105</v>
      </c>
      <c r="AA151" s="293"/>
      <c r="AB151" s="292">
        <f t="shared" si="74"/>
        <v>-210</v>
      </c>
      <c r="AC151" s="292">
        <f t="shared" si="75"/>
        <v>105</v>
      </c>
      <c r="AD151" s="293"/>
      <c r="AE151" s="293"/>
      <c r="AF151" s="293"/>
      <c r="AG151" s="293"/>
      <c r="AH151" s="293"/>
      <c r="AI151" s="293"/>
      <c r="AJ151" s="293"/>
      <c r="AK151" s="292">
        <f t="shared" si="76"/>
        <v>105</v>
      </c>
      <c r="AL151" s="293"/>
      <c r="AM151" s="292">
        <f t="shared" si="77"/>
        <v>-105</v>
      </c>
      <c r="AN151" s="292">
        <f t="shared" si="78"/>
        <v>105</v>
      </c>
      <c r="AO151" s="293"/>
      <c r="AP151" s="293"/>
      <c r="AQ151" s="293"/>
      <c r="AR151" s="293"/>
      <c r="AS151" s="293"/>
      <c r="AT151" s="293"/>
      <c r="AU151" s="293"/>
      <c r="AV151" s="292">
        <f t="shared" si="79"/>
        <v>105</v>
      </c>
      <c r="AW151" s="293"/>
      <c r="AX151" s="292">
        <f t="shared" si="80"/>
        <v>0</v>
      </c>
      <c r="AY151" s="137" t="str">
        <f t="shared" si="68"/>
        <v>*</v>
      </c>
      <c r="BA151" s="143" t="str">
        <f t="shared" si="67"/>
        <v/>
      </c>
    </row>
    <row r="152" spans="1:53" ht="12">
      <c r="A152" s="288">
        <v>150</v>
      </c>
      <c r="B152" s="289" t="s">
        <v>281</v>
      </c>
      <c r="C152" s="290" t="s">
        <v>23</v>
      </c>
      <c r="D152" s="290" t="s">
        <v>283</v>
      </c>
      <c r="E152" s="291">
        <v>95</v>
      </c>
      <c r="F152" s="292"/>
      <c r="G152" s="292">
        <f t="shared" si="69"/>
        <v>285</v>
      </c>
      <c r="H152" s="293"/>
      <c r="I152" s="293">
        <v>100</v>
      </c>
      <c r="J152" s="293">
        <v>537</v>
      </c>
      <c r="K152" s="293"/>
      <c r="L152" s="293"/>
      <c r="M152" s="293"/>
      <c r="N152" s="293"/>
      <c r="O152" s="292">
        <f t="shared" si="70"/>
        <v>922</v>
      </c>
      <c r="P152" s="293">
        <v>922</v>
      </c>
      <c r="Q152" s="292">
        <f t="shared" si="71"/>
        <v>0</v>
      </c>
      <c r="R152" s="292">
        <f t="shared" si="72"/>
        <v>285</v>
      </c>
      <c r="S152" s="293"/>
      <c r="T152" s="293"/>
      <c r="U152" s="293"/>
      <c r="V152" s="293"/>
      <c r="W152" s="293">
        <v>100</v>
      </c>
      <c r="X152" s="293"/>
      <c r="Y152" s="293"/>
      <c r="Z152" s="292">
        <f t="shared" si="73"/>
        <v>385</v>
      </c>
      <c r="AA152" s="293"/>
      <c r="AB152" s="292">
        <f t="shared" si="74"/>
        <v>385</v>
      </c>
      <c r="AC152" s="292">
        <f t="shared" si="75"/>
        <v>285</v>
      </c>
      <c r="AD152" s="293"/>
      <c r="AE152" s="293"/>
      <c r="AF152" s="293"/>
      <c r="AG152" s="293"/>
      <c r="AH152" s="293"/>
      <c r="AI152" s="293"/>
      <c r="AJ152" s="293"/>
      <c r="AK152" s="292">
        <f t="shared" si="76"/>
        <v>285</v>
      </c>
      <c r="AL152" s="293">
        <v>955</v>
      </c>
      <c r="AM152" s="292">
        <f t="shared" si="77"/>
        <v>-285</v>
      </c>
      <c r="AN152" s="292">
        <f t="shared" si="78"/>
        <v>285</v>
      </c>
      <c r="AO152" s="293"/>
      <c r="AP152" s="293"/>
      <c r="AQ152" s="293"/>
      <c r="AR152" s="293"/>
      <c r="AS152" s="293"/>
      <c r="AT152" s="293"/>
      <c r="AU152" s="293"/>
      <c r="AV152" s="292">
        <f t="shared" si="79"/>
        <v>285</v>
      </c>
      <c r="AW152" s="293"/>
      <c r="AX152" s="292">
        <f t="shared" si="80"/>
        <v>0</v>
      </c>
      <c r="AY152" s="137" t="str">
        <f t="shared" si="68"/>
        <v>*</v>
      </c>
      <c r="BA152" s="143" t="str">
        <f t="shared" si="67"/>
        <v/>
      </c>
    </row>
    <row r="153" spans="1:53" ht="12">
      <c r="A153" s="288">
        <v>151</v>
      </c>
      <c r="B153" s="289" t="s">
        <v>284</v>
      </c>
      <c r="C153" s="290" t="s">
        <v>23</v>
      </c>
      <c r="D153" s="290" t="s">
        <v>286</v>
      </c>
      <c r="E153" s="291">
        <v>150</v>
      </c>
      <c r="F153" s="292">
        <v>-110</v>
      </c>
      <c r="G153" s="292">
        <f t="shared" si="69"/>
        <v>450</v>
      </c>
      <c r="H153" s="293"/>
      <c r="I153" s="293">
        <v>100</v>
      </c>
      <c r="J153" s="293"/>
      <c r="K153" s="293"/>
      <c r="L153" s="293"/>
      <c r="M153" s="293"/>
      <c r="N153" s="293"/>
      <c r="O153" s="292">
        <f t="shared" si="70"/>
        <v>550</v>
      </c>
      <c r="P153" s="293">
        <v>1750</v>
      </c>
      <c r="Q153" s="292">
        <f t="shared" si="71"/>
        <v>-1310</v>
      </c>
      <c r="R153" s="292">
        <f t="shared" si="72"/>
        <v>450</v>
      </c>
      <c r="S153" s="293"/>
      <c r="T153" s="293"/>
      <c r="U153" s="293"/>
      <c r="V153" s="293"/>
      <c r="W153" s="293">
        <v>100</v>
      </c>
      <c r="X153" s="293"/>
      <c r="Y153" s="293"/>
      <c r="Z153" s="292">
        <f t="shared" si="73"/>
        <v>550</v>
      </c>
      <c r="AA153" s="293"/>
      <c r="AB153" s="292">
        <f t="shared" si="74"/>
        <v>-760</v>
      </c>
      <c r="AC153" s="292">
        <f t="shared" si="75"/>
        <v>450</v>
      </c>
      <c r="AD153" s="293"/>
      <c r="AE153" s="293"/>
      <c r="AF153" s="293"/>
      <c r="AG153" s="293"/>
      <c r="AH153" s="293"/>
      <c r="AI153" s="293"/>
      <c r="AJ153" s="293"/>
      <c r="AK153" s="292">
        <f t="shared" si="76"/>
        <v>450</v>
      </c>
      <c r="AL153" s="293"/>
      <c r="AM153" s="292">
        <f t="shared" si="77"/>
        <v>-310</v>
      </c>
      <c r="AN153" s="292">
        <f t="shared" si="78"/>
        <v>450</v>
      </c>
      <c r="AO153" s="293"/>
      <c r="AP153" s="293"/>
      <c r="AQ153" s="293"/>
      <c r="AR153" s="293"/>
      <c r="AS153" s="293"/>
      <c r="AT153" s="293"/>
      <c r="AU153" s="293"/>
      <c r="AV153" s="292">
        <f t="shared" si="79"/>
        <v>450</v>
      </c>
      <c r="AW153" s="293"/>
      <c r="AX153" s="292">
        <f t="shared" si="80"/>
        <v>140</v>
      </c>
      <c r="AY153" s="137" t="str">
        <f t="shared" si="68"/>
        <v/>
      </c>
      <c r="BA153" s="143" t="str">
        <f t="shared" si="67"/>
        <v/>
      </c>
    </row>
    <row r="154" spans="1:53" ht="12">
      <c r="A154" s="288">
        <v>152</v>
      </c>
      <c r="B154" s="289" t="s">
        <v>287</v>
      </c>
      <c r="C154" s="290" t="s">
        <v>23</v>
      </c>
      <c r="D154" s="290" t="s">
        <v>289</v>
      </c>
      <c r="E154" s="291">
        <v>145</v>
      </c>
      <c r="F154" s="292">
        <v>110</v>
      </c>
      <c r="G154" s="292">
        <f t="shared" si="69"/>
        <v>435</v>
      </c>
      <c r="H154" s="293"/>
      <c r="I154" s="293">
        <v>100</v>
      </c>
      <c r="J154" s="293"/>
      <c r="K154" s="293"/>
      <c r="L154" s="293"/>
      <c r="M154" s="293"/>
      <c r="N154" s="293"/>
      <c r="O154" s="292">
        <f t="shared" si="70"/>
        <v>535</v>
      </c>
      <c r="P154" s="293">
        <v>1950</v>
      </c>
      <c r="Q154" s="292">
        <f t="shared" si="71"/>
        <v>-1305</v>
      </c>
      <c r="R154" s="292">
        <f t="shared" si="72"/>
        <v>435</v>
      </c>
      <c r="S154" s="293"/>
      <c r="T154" s="293"/>
      <c r="U154" s="293"/>
      <c r="V154" s="293"/>
      <c r="W154" s="293">
        <v>100</v>
      </c>
      <c r="X154" s="293"/>
      <c r="Y154" s="293"/>
      <c r="Z154" s="292">
        <f t="shared" si="73"/>
        <v>535</v>
      </c>
      <c r="AA154" s="293"/>
      <c r="AB154" s="292">
        <f t="shared" si="74"/>
        <v>-770</v>
      </c>
      <c r="AC154" s="292">
        <f t="shared" si="75"/>
        <v>435</v>
      </c>
      <c r="AD154" s="293"/>
      <c r="AE154" s="293">
        <v>100</v>
      </c>
      <c r="AF154" s="293"/>
      <c r="AG154" s="293"/>
      <c r="AH154" s="293"/>
      <c r="AI154" s="293"/>
      <c r="AJ154" s="293"/>
      <c r="AK154" s="292">
        <f t="shared" si="76"/>
        <v>535</v>
      </c>
      <c r="AL154" s="293"/>
      <c r="AM154" s="292">
        <f t="shared" si="77"/>
        <v>-235</v>
      </c>
      <c r="AN154" s="292">
        <f t="shared" si="78"/>
        <v>435</v>
      </c>
      <c r="AO154" s="293"/>
      <c r="AP154" s="293"/>
      <c r="AQ154" s="293"/>
      <c r="AR154" s="293"/>
      <c r="AS154" s="293"/>
      <c r="AT154" s="293"/>
      <c r="AU154" s="293"/>
      <c r="AV154" s="292">
        <f t="shared" si="79"/>
        <v>435</v>
      </c>
      <c r="AW154" s="293"/>
      <c r="AX154" s="292">
        <f t="shared" si="80"/>
        <v>200</v>
      </c>
      <c r="AY154" s="137" t="str">
        <f t="shared" si="68"/>
        <v/>
      </c>
      <c r="BA154" s="143" t="str">
        <f t="shared" si="67"/>
        <v/>
      </c>
    </row>
    <row r="155" spans="1:53" ht="12">
      <c r="A155" s="288">
        <v>153</v>
      </c>
      <c r="B155" s="289" t="s">
        <v>290</v>
      </c>
      <c r="C155" s="290" t="s">
        <v>23</v>
      </c>
      <c r="D155" s="290" t="s">
        <v>292</v>
      </c>
      <c r="E155" s="291">
        <v>105</v>
      </c>
      <c r="F155" s="292"/>
      <c r="G155" s="292">
        <f t="shared" si="69"/>
        <v>315</v>
      </c>
      <c r="H155" s="293"/>
      <c r="I155" s="293">
        <v>100</v>
      </c>
      <c r="J155" s="293"/>
      <c r="K155" s="293"/>
      <c r="L155" s="293"/>
      <c r="M155" s="293"/>
      <c r="N155" s="293"/>
      <c r="O155" s="292">
        <f t="shared" si="70"/>
        <v>415</v>
      </c>
      <c r="P155" s="293">
        <v>415</v>
      </c>
      <c r="Q155" s="292">
        <f t="shared" si="71"/>
        <v>0</v>
      </c>
      <c r="R155" s="292">
        <f t="shared" si="72"/>
        <v>315</v>
      </c>
      <c r="S155" s="293"/>
      <c r="T155" s="293"/>
      <c r="U155" s="293"/>
      <c r="V155" s="293"/>
      <c r="W155" s="293"/>
      <c r="X155" s="293"/>
      <c r="Y155" s="293"/>
      <c r="Z155" s="292">
        <f t="shared" si="73"/>
        <v>315</v>
      </c>
      <c r="AA155" s="293">
        <v>315</v>
      </c>
      <c r="AB155" s="292">
        <f t="shared" si="74"/>
        <v>0</v>
      </c>
      <c r="AC155" s="292">
        <f t="shared" si="75"/>
        <v>315</v>
      </c>
      <c r="AD155" s="293"/>
      <c r="AE155" s="293"/>
      <c r="AF155" s="293"/>
      <c r="AG155" s="293"/>
      <c r="AH155" s="293"/>
      <c r="AI155" s="293"/>
      <c r="AJ155" s="293"/>
      <c r="AK155" s="292">
        <f t="shared" si="76"/>
        <v>315</v>
      </c>
      <c r="AL155" s="293">
        <v>630</v>
      </c>
      <c r="AM155" s="292">
        <f t="shared" si="77"/>
        <v>-315</v>
      </c>
      <c r="AN155" s="292">
        <f t="shared" si="78"/>
        <v>315</v>
      </c>
      <c r="AO155" s="293"/>
      <c r="AP155" s="293">
        <v>100</v>
      </c>
      <c r="AQ155" s="293"/>
      <c r="AR155" s="293"/>
      <c r="AS155" s="293"/>
      <c r="AT155" s="293"/>
      <c r="AU155" s="293"/>
      <c r="AV155" s="292">
        <f t="shared" si="79"/>
        <v>415</v>
      </c>
      <c r="AW155" s="293"/>
      <c r="AX155" s="292">
        <f t="shared" si="80"/>
        <v>100</v>
      </c>
      <c r="AY155" s="137" t="str">
        <f t="shared" si="68"/>
        <v/>
      </c>
      <c r="BA155" s="143" t="str">
        <f t="shared" si="67"/>
        <v/>
      </c>
    </row>
    <row r="156" spans="1:53" ht="12">
      <c r="A156" s="288">
        <v>154</v>
      </c>
      <c r="B156" s="289" t="s">
        <v>293</v>
      </c>
      <c r="C156" s="290" t="s">
        <v>14</v>
      </c>
      <c r="D156" s="290" t="s">
        <v>295</v>
      </c>
      <c r="E156" s="291">
        <v>200</v>
      </c>
      <c r="F156" s="292"/>
      <c r="G156" s="292">
        <f t="shared" si="69"/>
        <v>600</v>
      </c>
      <c r="H156" s="293"/>
      <c r="I156" s="293">
        <v>500</v>
      </c>
      <c r="J156" s="293"/>
      <c r="K156" s="293"/>
      <c r="L156" s="293">
        <v>100</v>
      </c>
      <c r="M156" s="293"/>
      <c r="N156" s="293">
        <v>15</v>
      </c>
      <c r="O156" s="292">
        <f t="shared" si="70"/>
        <v>1215</v>
      </c>
      <c r="P156" s="293">
        <v>1115</v>
      </c>
      <c r="Q156" s="292">
        <f t="shared" si="71"/>
        <v>100</v>
      </c>
      <c r="R156" s="292">
        <f t="shared" si="72"/>
        <v>600</v>
      </c>
      <c r="S156" s="293"/>
      <c r="T156" s="293">
        <v>200</v>
      </c>
      <c r="U156" s="293"/>
      <c r="V156" s="293"/>
      <c r="W156" s="293">
        <v>100</v>
      </c>
      <c r="X156" s="293"/>
      <c r="Y156" s="293">
        <v>13</v>
      </c>
      <c r="Z156" s="292">
        <f t="shared" si="73"/>
        <v>913</v>
      </c>
      <c r="AA156" s="293">
        <v>1013</v>
      </c>
      <c r="AB156" s="292">
        <f t="shared" si="74"/>
        <v>0</v>
      </c>
      <c r="AC156" s="292">
        <f t="shared" si="75"/>
        <v>600</v>
      </c>
      <c r="AD156" s="293">
        <v>25</v>
      </c>
      <c r="AE156" s="293">
        <v>400</v>
      </c>
      <c r="AF156" s="293"/>
      <c r="AG156" s="293"/>
      <c r="AH156" s="293"/>
      <c r="AI156" s="293"/>
      <c r="AJ156" s="293">
        <v>10</v>
      </c>
      <c r="AK156" s="292">
        <f t="shared" si="76"/>
        <v>1035</v>
      </c>
      <c r="AL156" s="293">
        <v>1035</v>
      </c>
      <c r="AM156" s="292">
        <f t="shared" si="77"/>
        <v>0</v>
      </c>
      <c r="AN156" s="292">
        <f t="shared" si="78"/>
        <v>600</v>
      </c>
      <c r="AO156" s="293"/>
      <c r="AP156" s="293">
        <v>100</v>
      </c>
      <c r="AQ156" s="293"/>
      <c r="AR156" s="293"/>
      <c r="AS156" s="293"/>
      <c r="AT156" s="293"/>
      <c r="AU156" s="293"/>
      <c r="AV156" s="292">
        <f t="shared" si="79"/>
        <v>700</v>
      </c>
      <c r="AW156" s="293">
        <v>700</v>
      </c>
      <c r="AX156" s="292">
        <f t="shared" si="80"/>
        <v>0</v>
      </c>
      <c r="AY156" s="137" t="str">
        <f t="shared" si="68"/>
        <v>*</v>
      </c>
      <c r="BA156" s="143" t="str">
        <f t="shared" si="67"/>
        <v/>
      </c>
    </row>
    <row r="157" spans="1:53" ht="12">
      <c r="A157" s="288">
        <v>155</v>
      </c>
      <c r="B157" s="294" t="s">
        <v>296</v>
      </c>
      <c r="C157" s="290" t="s">
        <v>10</v>
      </c>
      <c r="D157" s="290" t="s">
        <v>298</v>
      </c>
      <c r="E157" s="295">
        <v>135</v>
      </c>
      <c r="F157" s="292"/>
      <c r="G157" s="292">
        <f t="shared" si="69"/>
        <v>405</v>
      </c>
      <c r="H157" s="293"/>
      <c r="I157" s="293"/>
      <c r="J157" s="293"/>
      <c r="K157" s="293"/>
      <c r="L157" s="293"/>
      <c r="M157" s="293"/>
      <c r="N157" s="293"/>
      <c r="O157" s="292">
        <f t="shared" si="70"/>
        <v>405</v>
      </c>
      <c r="P157" s="293">
        <v>810</v>
      </c>
      <c r="Q157" s="292">
        <f t="shared" si="71"/>
        <v>-405</v>
      </c>
      <c r="R157" s="292">
        <f t="shared" si="72"/>
        <v>405</v>
      </c>
      <c r="S157" s="293"/>
      <c r="T157" s="293"/>
      <c r="U157" s="293"/>
      <c r="V157" s="293"/>
      <c r="W157" s="293"/>
      <c r="X157" s="293"/>
      <c r="Y157" s="293"/>
      <c r="Z157" s="292">
        <f t="shared" si="73"/>
        <v>405</v>
      </c>
      <c r="AA157" s="293">
        <v>405</v>
      </c>
      <c r="AB157" s="292">
        <f t="shared" si="74"/>
        <v>-405</v>
      </c>
      <c r="AC157" s="292">
        <f t="shared" si="75"/>
        <v>405</v>
      </c>
      <c r="AD157" s="293"/>
      <c r="AE157" s="293"/>
      <c r="AF157" s="293"/>
      <c r="AG157" s="293"/>
      <c r="AH157" s="293"/>
      <c r="AI157" s="293"/>
      <c r="AJ157" s="293"/>
      <c r="AK157" s="292">
        <f t="shared" si="76"/>
        <v>405</v>
      </c>
      <c r="AL157" s="293"/>
      <c r="AM157" s="292">
        <f t="shared" si="77"/>
        <v>0</v>
      </c>
      <c r="AN157" s="292">
        <f t="shared" si="78"/>
        <v>405</v>
      </c>
      <c r="AO157" s="293"/>
      <c r="AP157" s="293"/>
      <c r="AQ157" s="293"/>
      <c r="AR157" s="293"/>
      <c r="AS157" s="293"/>
      <c r="AT157" s="293"/>
      <c r="AU157" s="293"/>
      <c r="AV157" s="292">
        <f t="shared" si="79"/>
        <v>405</v>
      </c>
      <c r="AW157" s="293">
        <v>405</v>
      </c>
      <c r="AX157" s="292">
        <f t="shared" si="80"/>
        <v>0</v>
      </c>
      <c r="AY157" s="137" t="str">
        <f t="shared" si="68"/>
        <v>*</v>
      </c>
      <c r="BA157" s="143" t="str">
        <f t="shared" si="67"/>
        <v/>
      </c>
    </row>
    <row r="158" spans="1:53" ht="12">
      <c r="A158" s="288">
        <v>3</v>
      </c>
      <c r="B158" s="294" t="s">
        <v>299</v>
      </c>
      <c r="C158" s="290" t="s">
        <v>10</v>
      </c>
      <c r="D158" s="290" t="s">
        <v>12</v>
      </c>
      <c r="E158" s="295">
        <v>45</v>
      </c>
      <c r="F158" s="292"/>
      <c r="G158" s="292">
        <f t="shared" si="69"/>
        <v>135</v>
      </c>
      <c r="H158" s="293"/>
      <c r="I158" s="293"/>
      <c r="J158" s="293"/>
      <c r="K158" s="293"/>
      <c r="L158" s="293"/>
      <c r="M158" s="293"/>
      <c r="N158" s="293"/>
      <c r="O158" s="292">
        <f t="shared" si="70"/>
        <v>135</v>
      </c>
      <c r="P158" s="293">
        <v>540</v>
      </c>
      <c r="Q158" s="292">
        <f t="shared" si="71"/>
        <v>-405</v>
      </c>
      <c r="R158" s="292">
        <f t="shared" si="72"/>
        <v>135</v>
      </c>
      <c r="S158" s="293">
        <v>100</v>
      </c>
      <c r="T158" s="293"/>
      <c r="U158" s="293"/>
      <c r="V158" s="293"/>
      <c r="W158" s="293">
        <v>100</v>
      </c>
      <c r="X158" s="293"/>
      <c r="Y158" s="293"/>
      <c r="Z158" s="292">
        <f t="shared" si="73"/>
        <v>335</v>
      </c>
      <c r="AA158" s="293"/>
      <c r="AB158" s="292">
        <f t="shared" si="74"/>
        <v>-70</v>
      </c>
      <c r="AC158" s="292">
        <f t="shared" si="75"/>
        <v>135</v>
      </c>
      <c r="AD158" s="293"/>
      <c r="AE158" s="293"/>
      <c r="AF158" s="293"/>
      <c r="AG158" s="293"/>
      <c r="AH158" s="293"/>
      <c r="AI158" s="293"/>
      <c r="AJ158" s="293"/>
      <c r="AK158" s="292">
        <f t="shared" si="76"/>
        <v>135</v>
      </c>
      <c r="AL158" s="293"/>
      <c r="AM158" s="292">
        <f t="shared" si="77"/>
        <v>65</v>
      </c>
      <c r="AN158" s="292">
        <f t="shared" si="78"/>
        <v>135</v>
      </c>
      <c r="AO158" s="293"/>
      <c r="AP158" s="293"/>
      <c r="AQ158" s="293"/>
      <c r="AR158" s="293"/>
      <c r="AS158" s="293"/>
      <c r="AT158" s="293"/>
      <c r="AU158" s="293"/>
      <c r="AV158" s="292">
        <f t="shared" si="79"/>
        <v>135</v>
      </c>
      <c r="AW158" s="293">
        <v>300</v>
      </c>
      <c r="AX158" s="292">
        <f t="shared" si="80"/>
        <v>-100</v>
      </c>
      <c r="AY158" s="137" t="str">
        <f t="shared" si="68"/>
        <v/>
      </c>
      <c r="BA158" s="143" t="str">
        <f t="shared" si="67"/>
        <v/>
      </c>
    </row>
    <row r="159" spans="1:53" ht="12">
      <c r="A159" s="288">
        <v>157</v>
      </c>
      <c r="B159" s="294" t="s">
        <v>1382</v>
      </c>
      <c r="C159" s="290" t="s">
        <v>23</v>
      </c>
      <c r="D159" s="290" t="s">
        <v>1356</v>
      </c>
      <c r="E159" s="295">
        <v>40</v>
      </c>
      <c r="F159" s="292">
        <v>480</v>
      </c>
      <c r="G159" s="292">
        <f t="shared" si="69"/>
        <v>120</v>
      </c>
      <c r="H159" s="293"/>
      <c r="I159" s="293"/>
      <c r="J159" s="293"/>
      <c r="K159" s="293"/>
      <c r="L159" s="293"/>
      <c r="M159" s="293"/>
      <c r="N159" s="293"/>
      <c r="O159" s="292">
        <f t="shared" si="70"/>
        <v>120</v>
      </c>
      <c r="P159" s="293">
        <v>960</v>
      </c>
      <c r="Q159" s="292">
        <f t="shared" si="71"/>
        <v>-360</v>
      </c>
      <c r="R159" s="292">
        <f t="shared" si="72"/>
        <v>120</v>
      </c>
      <c r="S159" s="293"/>
      <c r="T159" s="293"/>
      <c r="U159" s="293"/>
      <c r="V159" s="293"/>
      <c r="W159" s="293"/>
      <c r="X159" s="293"/>
      <c r="Y159" s="293"/>
      <c r="Z159" s="292">
        <f t="shared" si="73"/>
        <v>120</v>
      </c>
      <c r="AA159" s="293"/>
      <c r="AB159" s="292">
        <f t="shared" si="74"/>
        <v>-240</v>
      </c>
      <c r="AC159" s="292">
        <f t="shared" si="75"/>
        <v>120</v>
      </c>
      <c r="AD159" s="293"/>
      <c r="AE159" s="293"/>
      <c r="AF159" s="293"/>
      <c r="AG159" s="293"/>
      <c r="AH159" s="293"/>
      <c r="AI159" s="293"/>
      <c r="AJ159" s="293"/>
      <c r="AK159" s="292">
        <f t="shared" si="76"/>
        <v>120</v>
      </c>
      <c r="AL159" s="293"/>
      <c r="AM159" s="292">
        <f t="shared" si="77"/>
        <v>-120</v>
      </c>
      <c r="AN159" s="292">
        <f t="shared" si="78"/>
        <v>120</v>
      </c>
      <c r="AO159" s="293"/>
      <c r="AP159" s="293"/>
      <c r="AQ159" s="293"/>
      <c r="AR159" s="293"/>
      <c r="AS159" s="293"/>
      <c r="AT159" s="293"/>
      <c r="AU159" s="293"/>
      <c r="AV159" s="292">
        <f t="shared" si="79"/>
        <v>120</v>
      </c>
      <c r="AW159" s="293"/>
      <c r="AX159" s="292">
        <f t="shared" si="80"/>
        <v>0</v>
      </c>
      <c r="AY159" s="137" t="str">
        <f t="shared" si="68"/>
        <v>*</v>
      </c>
      <c r="BA159" s="143" t="str">
        <f t="shared" si="67"/>
        <v/>
      </c>
    </row>
    <row r="160" spans="1:53" ht="12">
      <c r="A160" s="288">
        <v>158</v>
      </c>
      <c r="B160" s="294" t="s">
        <v>1429</v>
      </c>
      <c r="C160" s="290" t="s">
        <v>23</v>
      </c>
      <c r="D160" s="290"/>
      <c r="E160" s="295">
        <v>350</v>
      </c>
      <c r="F160" s="292"/>
      <c r="G160" s="292">
        <f t="shared" si="69"/>
        <v>1050</v>
      </c>
      <c r="H160" s="293"/>
      <c r="I160" s="293">
        <v>100</v>
      </c>
      <c r="J160" s="293"/>
      <c r="K160" s="293"/>
      <c r="L160" s="293"/>
      <c r="M160" s="293"/>
      <c r="N160" s="293">
        <v>20</v>
      </c>
      <c r="O160" s="292">
        <f t="shared" si="70"/>
        <v>1170</v>
      </c>
      <c r="P160" s="293">
        <v>1170</v>
      </c>
      <c r="Q160" s="292">
        <f t="shared" si="71"/>
        <v>0</v>
      </c>
      <c r="R160" s="292">
        <f t="shared" si="72"/>
        <v>1050</v>
      </c>
      <c r="S160" s="293"/>
      <c r="T160" s="293">
        <v>400</v>
      </c>
      <c r="U160" s="293"/>
      <c r="V160" s="293"/>
      <c r="W160" s="293"/>
      <c r="X160" s="293"/>
      <c r="Y160" s="293">
        <v>20</v>
      </c>
      <c r="Z160" s="292">
        <f t="shared" si="73"/>
        <v>1470</v>
      </c>
      <c r="AA160" s="293">
        <v>1470</v>
      </c>
      <c r="AB160" s="292">
        <f t="shared" si="74"/>
        <v>0</v>
      </c>
      <c r="AC160" s="292">
        <f t="shared" si="75"/>
        <v>1050</v>
      </c>
      <c r="AD160" s="293"/>
      <c r="AE160" s="293"/>
      <c r="AF160" s="293"/>
      <c r="AG160" s="293"/>
      <c r="AH160" s="293"/>
      <c r="AI160" s="293"/>
      <c r="AJ160" s="293">
        <v>30</v>
      </c>
      <c r="AK160" s="292">
        <f t="shared" si="76"/>
        <v>1080</v>
      </c>
      <c r="AL160" s="293">
        <v>1080</v>
      </c>
      <c r="AM160" s="292">
        <f t="shared" si="77"/>
        <v>0</v>
      </c>
      <c r="AN160" s="292">
        <f t="shared" si="78"/>
        <v>1050</v>
      </c>
      <c r="AO160" s="293"/>
      <c r="AP160" s="293"/>
      <c r="AQ160" s="293"/>
      <c r="AR160" s="293"/>
      <c r="AS160" s="293"/>
      <c r="AT160" s="293"/>
      <c r="AU160" s="293">
        <v>20</v>
      </c>
      <c r="AV160" s="292">
        <f t="shared" si="79"/>
        <v>1070</v>
      </c>
      <c r="AW160" s="293">
        <v>1070</v>
      </c>
      <c r="AX160" s="292">
        <f t="shared" si="80"/>
        <v>0</v>
      </c>
      <c r="BA160" s="143" t="str">
        <f t="shared" si="67"/>
        <v/>
      </c>
    </row>
    <row r="161" spans="1:53" ht="12">
      <c r="A161" s="288">
        <v>159</v>
      </c>
      <c r="B161" s="289" t="s">
        <v>301</v>
      </c>
      <c r="C161" s="290" t="s">
        <v>23</v>
      </c>
      <c r="D161" s="290" t="s">
        <v>303</v>
      </c>
      <c r="E161" s="291">
        <v>135</v>
      </c>
      <c r="F161" s="292"/>
      <c r="G161" s="292">
        <f t="shared" si="69"/>
        <v>405</v>
      </c>
      <c r="H161" s="293"/>
      <c r="I161" s="293"/>
      <c r="J161" s="293"/>
      <c r="K161" s="293"/>
      <c r="L161" s="293"/>
      <c r="M161" s="293"/>
      <c r="N161" s="293"/>
      <c r="O161" s="292">
        <f t="shared" si="70"/>
        <v>405</v>
      </c>
      <c r="P161" s="293">
        <v>405</v>
      </c>
      <c r="Q161" s="292">
        <f t="shared" si="71"/>
        <v>0</v>
      </c>
      <c r="R161" s="292">
        <f t="shared" si="72"/>
        <v>405</v>
      </c>
      <c r="S161" s="293"/>
      <c r="T161" s="293"/>
      <c r="U161" s="293"/>
      <c r="V161" s="293"/>
      <c r="W161" s="293">
        <v>100</v>
      </c>
      <c r="X161" s="293"/>
      <c r="Y161" s="293"/>
      <c r="Z161" s="292">
        <f t="shared" si="73"/>
        <v>505</v>
      </c>
      <c r="AA161" s="293">
        <v>505</v>
      </c>
      <c r="AB161" s="292">
        <f t="shared" si="74"/>
        <v>0</v>
      </c>
      <c r="AC161" s="292">
        <f t="shared" si="75"/>
        <v>405</v>
      </c>
      <c r="AD161" s="293"/>
      <c r="AE161" s="293"/>
      <c r="AF161" s="293"/>
      <c r="AG161" s="293"/>
      <c r="AH161" s="293"/>
      <c r="AI161" s="293"/>
      <c r="AJ161" s="293"/>
      <c r="AK161" s="292">
        <f t="shared" si="76"/>
        <v>405</v>
      </c>
      <c r="AL161" s="293">
        <v>810</v>
      </c>
      <c r="AM161" s="292">
        <f t="shared" si="77"/>
        <v>-405</v>
      </c>
      <c r="AN161" s="292">
        <f t="shared" si="78"/>
        <v>405</v>
      </c>
      <c r="AO161" s="293"/>
      <c r="AP161" s="293"/>
      <c r="AQ161" s="293"/>
      <c r="AR161" s="293"/>
      <c r="AS161" s="293"/>
      <c r="AT161" s="293"/>
      <c r="AU161" s="293"/>
      <c r="AV161" s="292">
        <f t="shared" si="79"/>
        <v>405</v>
      </c>
      <c r="AW161" s="293"/>
      <c r="AX161" s="292">
        <f t="shared" si="80"/>
        <v>0</v>
      </c>
      <c r="AY161" s="137" t="str">
        <f t="shared" si="68"/>
        <v>*</v>
      </c>
      <c r="BA161" s="143" t="str">
        <f t="shared" si="67"/>
        <v/>
      </c>
    </row>
    <row r="162" spans="1:53" ht="12">
      <c r="A162" s="288">
        <v>160</v>
      </c>
      <c r="B162" s="289" t="s">
        <v>1612</v>
      </c>
      <c r="C162" s="290" t="s">
        <v>14</v>
      </c>
      <c r="D162" s="290"/>
      <c r="E162" s="291">
        <v>60</v>
      </c>
      <c r="F162" s="292"/>
      <c r="G162" s="292">
        <f t="shared" si="69"/>
        <v>180</v>
      </c>
      <c r="H162" s="293"/>
      <c r="I162" s="293"/>
      <c r="J162" s="293"/>
      <c r="K162" s="293"/>
      <c r="L162" s="293"/>
      <c r="M162" s="293"/>
      <c r="N162" s="293"/>
      <c r="O162" s="292">
        <f t="shared" si="70"/>
        <v>180</v>
      </c>
      <c r="P162" s="293">
        <v>820</v>
      </c>
      <c r="Q162" s="292">
        <f t="shared" si="71"/>
        <v>-640</v>
      </c>
      <c r="R162" s="292">
        <f t="shared" si="72"/>
        <v>180</v>
      </c>
      <c r="S162" s="293"/>
      <c r="T162" s="293"/>
      <c r="U162" s="293"/>
      <c r="V162" s="293"/>
      <c r="W162" s="293">
        <v>100</v>
      </c>
      <c r="X162" s="293"/>
      <c r="Y162" s="293"/>
      <c r="Z162" s="292">
        <f t="shared" si="73"/>
        <v>280</v>
      </c>
      <c r="AA162" s="293"/>
      <c r="AB162" s="292">
        <f t="shared" si="74"/>
        <v>-360</v>
      </c>
      <c r="AC162" s="292">
        <f t="shared" si="75"/>
        <v>180</v>
      </c>
      <c r="AD162" s="293"/>
      <c r="AE162" s="293"/>
      <c r="AF162" s="293"/>
      <c r="AG162" s="293"/>
      <c r="AH162" s="293"/>
      <c r="AI162" s="293"/>
      <c r="AJ162" s="293"/>
      <c r="AK162" s="292">
        <f t="shared" si="76"/>
        <v>180</v>
      </c>
      <c r="AL162" s="293">
        <v>100</v>
      </c>
      <c r="AM162" s="292">
        <f t="shared" si="77"/>
        <v>-280</v>
      </c>
      <c r="AN162" s="292">
        <f t="shared" si="78"/>
        <v>180</v>
      </c>
      <c r="AO162" s="293"/>
      <c r="AP162" s="293">
        <v>100</v>
      </c>
      <c r="AQ162" s="293"/>
      <c r="AR162" s="293"/>
      <c r="AS162" s="293"/>
      <c r="AT162" s="293"/>
      <c r="AU162" s="293"/>
      <c r="AV162" s="292">
        <f t="shared" si="79"/>
        <v>280</v>
      </c>
      <c r="AW162" s="293"/>
      <c r="AX162" s="292">
        <f t="shared" si="80"/>
        <v>0</v>
      </c>
      <c r="BA162" s="143" t="str">
        <f t="shared" si="67"/>
        <v/>
      </c>
    </row>
    <row r="163" spans="1:53" ht="12">
      <c r="A163" s="288">
        <v>161</v>
      </c>
      <c r="B163" s="289" t="s">
        <v>304</v>
      </c>
      <c r="C163" s="290" t="s">
        <v>23</v>
      </c>
      <c r="D163" s="290" t="s">
        <v>305</v>
      </c>
      <c r="E163" s="291">
        <v>65</v>
      </c>
      <c r="F163" s="323">
        <v>585</v>
      </c>
      <c r="G163" s="292">
        <f t="shared" si="69"/>
        <v>195</v>
      </c>
      <c r="H163" s="293"/>
      <c r="I163" s="293"/>
      <c r="J163" s="293"/>
      <c r="K163" s="293"/>
      <c r="L163" s="293"/>
      <c r="M163" s="293"/>
      <c r="N163" s="293"/>
      <c r="O163" s="292">
        <f t="shared" si="70"/>
        <v>195</v>
      </c>
      <c r="P163" s="293"/>
      <c r="Q163" s="292">
        <f t="shared" si="71"/>
        <v>780</v>
      </c>
      <c r="R163" s="292">
        <f t="shared" si="72"/>
        <v>195</v>
      </c>
      <c r="S163" s="293"/>
      <c r="T163" s="293"/>
      <c r="U163" s="293"/>
      <c r="V163" s="293"/>
      <c r="W163" s="293"/>
      <c r="X163" s="293"/>
      <c r="Y163" s="293"/>
      <c r="Z163" s="292">
        <f t="shared" si="73"/>
        <v>195</v>
      </c>
      <c r="AA163" s="293">
        <v>780</v>
      </c>
      <c r="AB163" s="292">
        <f t="shared" si="74"/>
        <v>195</v>
      </c>
      <c r="AC163" s="292">
        <f t="shared" si="75"/>
        <v>195</v>
      </c>
      <c r="AD163" s="293"/>
      <c r="AE163" s="293"/>
      <c r="AF163" s="293"/>
      <c r="AG163" s="293"/>
      <c r="AH163" s="293"/>
      <c r="AI163" s="293"/>
      <c r="AJ163" s="293"/>
      <c r="AK163" s="292">
        <f t="shared" si="76"/>
        <v>195</v>
      </c>
      <c r="AL163" s="293"/>
      <c r="AM163" s="292">
        <f t="shared" si="77"/>
        <v>390</v>
      </c>
      <c r="AN163" s="292">
        <f t="shared" si="78"/>
        <v>195</v>
      </c>
      <c r="AO163" s="293"/>
      <c r="AP163" s="293"/>
      <c r="AQ163" s="293"/>
      <c r="AR163" s="293"/>
      <c r="AS163" s="293"/>
      <c r="AT163" s="293"/>
      <c r="AU163" s="293"/>
      <c r="AV163" s="292">
        <f t="shared" si="79"/>
        <v>195</v>
      </c>
      <c r="AW163" s="293"/>
      <c r="AX163" s="292">
        <f t="shared" si="80"/>
        <v>585</v>
      </c>
      <c r="AY163" s="137" t="str">
        <f t="shared" si="68"/>
        <v/>
      </c>
      <c r="BA163" s="143" t="str">
        <f t="shared" si="67"/>
        <v/>
      </c>
    </row>
    <row r="164" spans="1:53" ht="12">
      <c r="A164" s="288">
        <v>162</v>
      </c>
      <c r="B164" s="289" t="s">
        <v>306</v>
      </c>
      <c r="C164" s="290" t="s">
        <v>23</v>
      </c>
      <c r="D164" s="290" t="s">
        <v>12</v>
      </c>
      <c r="E164" s="291">
        <v>70</v>
      </c>
      <c r="F164" s="292"/>
      <c r="G164" s="292">
        <f t="shared" si="69"/>
        <v>210</v>
      </c>
      <c r="H164" s="293"/>
      <c r="I164" s="293"/>
      <c r="J164" s="293"/>
      <c r="K164" s="293"/>
      <c r="L164" s="293"/>
      <c r="M164" s="293"/>
      <c r="N164" s="293"/>
      <c r="O164" s="292">
        <f t="shared" si="70"/>
        <v>210</v>
      </c>
      <c r="P164" s="293">
        <v>210</v>
      </c>
      <c r="Q164" s="292">
        <f t="shared" si="71"/>
        <v>0</v>
      </c>
      <c r="R164" s="292">
        <f t="shared" si="72"/>
        <v>210</v>
      </c>
      <c r="S164" s="293"/>
      <c r="T164" s="293">
        <v>100</v>
      </c>
      <c r="U164" s="293"/>
      <c r="V164" s="293"/>
      <c r="W164" s="293"/>
      <c r="X164" s="293"/>
      <c r="Y164" s="293"/>
      <c r="Z164" s="292">
        <f t="shared" si="73"/>
        <v>310</v>
      </c>
      <c r="AA164" s="293">
        <v>310</v>
      </c>
      <c r="AB164" s="292">
        <f t="shared" si="74"/>
        <v>0</v>
      </c>
      <c r="AC164" s="292">
        <f t="shared" si="75"/>
        <v>210</v>
      </c>
      <c r="AD164" s="293"/>
      <c r="AE164" s="293"/>
      <c r="AF164" s="293"/>
      <c r="AG164" s="293"/>
      <c r="AH164" s="293"/>
      <c r="AI164" s="293"/>
      <c r="AJ164" s="293"/>
      <c r="AK164" s="292">
        <f t="shared" si="76"/>
        <v>210</v>
      </c>
      <c r="AL164" s="293">
        <v>420</v>
      </c>
      <c r="AM164" s="292">
        <f t="shared" si="77"/>
        <v>-210</v>
      </c>
      <c r="AN164" s="292">
        <f t="shared" si="78"/>
        <v>210</v>
      </c>
      <c r="AO164" s="293"/>
      <c r="AP164" s="293"/>
      <c r="AQ164" s="293"/>
      <c r="AR164" s="293"/>
      <c r="AS164" s="293"/>
      <c r="AT164" s="293"/>
      <c r="AU164" s="293"/>
      <c r="AV164" s="292">
        <f t="shared" si="79"/>
        <v>210</v>
      </c>
      <c r="AW164" s="293"/>
      <c r="AX164" s="292">
        <f t="shared" si="80"/>
        <v>0</v>
      </c>
      <c r="AY164" s="137" t="str">
        <f t="shared" si="68"/>
        <v>*</v>
      </c>
      <c r="BA164" s="143" t="str">
        <f t="shared" si="67"/>
        <v/>
      </c>
    </row>
    <row r="165" spans="1:53" ht="12">
      <c r="A165" s="288">
        <v>163</v>
      </c>
      <c r="B165" s="294" t="s">
        <v>308</v>
      </c>
      <c r="C165" s="290" t="s">
        <v>10</v>
      </c>
      <c r="D165" s="290" t="s">
        <v>310</v>
      </c>
      <c r="E165" s="295">
        <v>125</v>
      </c>
      <c r="F165" s="292"/>
      <c r="G165" s="292">
        <f t="shared" si="69"/>
        <v>375</v>
      </c>
      <c r="H165" s="293"/>
      <c r="I165" s="293"/>
      <c r="J165" s="293"/>
      <c r="K165" s="293"/>
      <c r="L165" s="293"/>
      <c r="M165" s="293"/>
      <c r="N165" s="293"/>
      <c r="O165" s="292">
        <f t="shared" si="70"/>
        <v>375</v>
      </c>
      <c r="P165" s="293">
        <v>375</v>
      </c>
      <c r="Q165" s="292">
        <f t="shared" si="71"/>
        <v>0</v>
      </c>
      <c r="R165" s="292">
        <f t="shared" si="72"/>
        <v>375</v>
      </c>
      <c r="S165" s="293"/>
      <c r="T165" s="293"/>
      <c r="U165" s="293"/>
      <c r="V165" s="293"/>
      <c r="W165" s="293"/>
      <c r="X165" s="293"/>
      <c r="Y165" s="293"/>
      <c r="Z165" s="292">
        <f t="shared" si="73"/>
        <v>375</v>
      </c>
      <c r="AA165" s="293">
        <v>750</v>
      </c>
      <c r="AB165" s="292">
        <f t="shared" si="74"/>
        <v>-375</v>
      </c>
      <c r="AC165" s="292">
        <f t="shared" si="75"/>
        <v>375</v>
      </c>
      <c r="AD165" s="293"/>
      <c r="AE165" s="293"/>
      <c r="AF165" s="293"/>
      <c r="AG165" s="293"/>
      <c r="AH165" s="293"/>
      <c r="AI165" s="293"/>
      <c r="AJ165" s="293"/>
      <c r="AK165" s="292">
        <f t="shared" si="76"/>
        <v>375</v>
      </c>
      <c r="AL165" s="293">
        <v>375</v>
      </c>
      <c r="AM165" s="292">
        <f t="shared" si="77"/>
        <v>-375</v>
      </c>
      <c r="AN165" s="292">
        <f t="shared" si="78"/>
        <v>375</v>
      </c>
      <c r="AO165" s="293"/>
      <c r="AP165" s="293"/>
      <c r="AQ165" s="293"/>
      <c r="AR165" s="293"/>
      <c r="AS165" s="293"/>
      <c r="AT165" s="293"/>
      <c r="AU165" s="293"/>
      <c r="AV165" s="292">
        <f t="shared" si="79"/>
        <v>375</v>
      </c>
      <c r="AW165" s="293"/>
      <c r="AX165" s="292">
        <f t="shared" si="80"/>
        <v>0</v>
      </c>
      <c r="AY165" s="137" t="str">
        <f t="shared" si="68"/>
        <v>*</v>
      </c>
      <c r="BA165" s="143" t="str">
        <f t="shared" si="67"/>
        <v/>
      </c>
    </row>
    <row r="166" spans="1:53" ht="12">
      <c r="A166" s="288">
        <v>164</v>
      </c>
      <c r="B166" s="289" t="s">
        <v>1122</v>
      </c>
      <c r="C166" s="290" t="s">
        <v>14</v>
      </c>
      <c r="D166" s="290" t="s">
        <v>833</v>
      </c>
      <c r="E166" s="291">
        <v>340</v>
      </c>
      <c r="F166" s="292">
        <v>1020</v>
      </c>
      <c r="G166" s="292">
        <f t="shared" si="69"/>
        <v>1020</v>
      </c>
      <c r="H166" s="293">
        <v>50</v>
      </c>
      <c r="I166" s="293"/>
      <c r="J166" s="293"/>
      <c r="K166" s="293"/>
      <c r="L166" s="293">
        <v>100</v>
      </c>
      <c r="M166" s="293"/>
      <c r="N166" s="293"/>
      <c r="O166" s="292">
        <f t="shared" si="70"/>
        <v>1170</v>
      </c>
      <c r="P166" s="293">
        <v>2190</v>
      </c>
      <c r="Q166" s="292">
        <f t="shared" si="71"/>
        <v>0</v>
      </c>
      <c r="R166" s="292">
        <f t="shared" si="72"/>
        <v>1020</v>
      </c>
      <c r="S166" s="293">
        <v>150</v>
      </c>
      <c r="T166" s="293"/>
      <c r="U166" s="293"/>
      <c r="V166" s="293"/>
      <c r="W166" s="293"/>
      <c r="X166" s="293"/>
      <c r="Y166" s="293"/>
      <c r="Z166" s="292">
        <f t="shared" si="73"/>
        <v>1170</v>
      </c>
      <c r="AA166" s="293">
        <v>1170</v>
      </c>
      <c r="AB166" s="292">
        <f t="shared" si="74"/>
        <v>0</v>
      </c>
      <c r="AC166" s="292">
        <f t="shared" si="75"/>
        <v>1020</v>
      </c>
      <c r="AD166" s="293"/>
      <c r="AE166" s="293"/>
      <c r="AF166" s="293"/>
      <c r="AG166" s="293"/>
      <c r="AH166" s="293"/>
      <c r="AI166" s="293"/>
      <c r="AJ166" s="293"/>
      <c r="AK166" s="292">
        <f t="shared" si="76"/>
        <v>1020</v>
      </c>
      <c r="AL166" s="293">
        <v>1020</v>
      </c>
      <c r="AM166" s="292">
        <f t="shared" si="77"/>
        <v>0</v>
      </c>
      <c r="AN166" s="292">
        <f t="shared" si="78"/>
        <v>1020</v>
      </c>
      <c r="AO166" s="293"/>
      <c r="AP166" s="293"/>
      <c r="AQ166" s="293"/>
      <c r="AR166" s="293"/>
      <c r="AS166" s="293"/>
      <c r="AT166" s="293"/>
      <c r="AU166" s="293"/>
      <c r="AV166" s="292">
        <f t="shared" si="79"/>
        <v>1020</v>
      </c>
      <c r="AW166" s="293"/>
      <c r="AX166" s="292">
        <f t="shared" si="80"/>
        <v>1020</v>
      </c>
      <c r="AY166" s="137" t="str">
        <f t="shared" si="68"/>
        <v/>
      </c>
      <c r="BA166" s="143" t="str">
        <f t="shared" si="67"/>
        <v/>
      </c>
    </row>
    <row r="167" spans="1:53" ht="12">
      <c r="A167" s="288">
        <v>165</v>
      </c>
      <c r="B167" s="294" t="s">
        <v>1498</v>
      </c>
      <c r="C167" s="290" t="s">
        <v>10</v>
      </c>
      <c r="D167" s="290" t="s">
        <v>12</v>
      </c>
      <c r="E167" s="295">
        <v>35</v>
      </c>
      <c r="F167" s="292">
        <v>3438.75</v>
      </c>
      <c r="G167" s="292">
        <f t="shared" si="69"/>
        <v>105</v>
      </c>
      <c r="H167" s="293"/>
      <c r="I167" s="293"/>
      <c r="J167" s="293"/>
      <c r="K167" s="293"/>
      <c r="L167" s="293"/>
      <c r="M167" s="293"/>
      <c r="N167" s="293"/>
      <c r="O167" s="292">
        <f t="shared" si="70"/>
        <v>105</v>
      </c>
      <c r="P167" s="293">
        <v>3438.75</v>
      </c>
      <c r="Q167" s="292">
        <f t="shared" si="71"/>
        <v>105</v>
      </c>
      <c r="R167" s="292">
        <f t="shared" si="72"/>
        <v>105</v>
      </c>
      <c r="S167" s="293"/>
      <c r="T167" s="293"/>
      <c r="U167" s="293"/>
      <c r="V167" s="293"/>
      <c r="W167" s="293"/>
      <c r="X167" s="293"/>
      <c r="Y167" s="293"/>
      <c r="Z167" s="292">
        <f t="shared" si="73"/>
        <v>105</v>
      </c>
      <c r="AA167" s="293"/>
      <c r="AB167" s="292">
        <f t="shared" si="74"/>
        <v>210</v>
      </c>
      <c r="AC167" s="292">
        <f t="shared" si="75"/>
        <v>105</v>
      </c>
      <c r="AD167" s="293"/>
      <c r="AE167" s="293"/>
      <c r="AF167" s="293"/>
      <c r="AG167" s="293"/>
      <c r="AH167" s="293"/>
      <c r="AI167" s="293"/>
      <c r="AJ167" s="293"/>
      <c r="AK167" s="292">
        <f t="shared" si="76"/>
        <v>105</v>
      </c>
      <c r="AL167" s="293"/>
      <c r="AM167" s="292">
        <f t="shared" si="77"/>
        <v>315</v>
      </c>
      <c r="AN167" s="292">
        <f t="shared" si="78"/>
        <v>105</v>
      </c>
      <c r="AO167" s="293"/>
      <c r="AP167" s="293"/>
      <c r="AQ167" s="293"/>
      <c r="AR167" s="293"/>
      <c r="AS167" s="293"/>
      <c r="AT167" s="293"/>
      <c r="AU167" s="293"/>
      <c r="AV167" s="292">
        <f t="shared" si="79"/>
        <v>105</v>
      </c>
      <c r="AW167" s="293"/>
      <c r="AX167" s="292">
        <f t="shared" si="80"/>
        <v>420</v>
      </c>
      <c r="AY167" s="137" t="str">
        <f t="shared" si="68"/>
        <v/>
      </c>
      <c r="BA167" s="143" t="str">
        <f t="shared" si="67"/>
        <v/>
      </c>
    </row>
    <row r="168" spans="1:53" ht="12">
      <c r="A168" s="288">
        <v>166</v>
      </c>
      <c r="B168" s="294" t="s">
        <v>1139</v>
      </c>
      <c r="C168" s="290" t="s">
        <v>10</v>
      </c>
      <c r="D168" s="290" t="s">
        <v>41</v>
      </c>
      <c r="E168" s="295">
        <v>145</v>
      </c>
      <c r="F168" s="292"/>
      <c r="G168" s="292">
        <f t="shared" si="69"/>
        <v>435</v>
      </c>
      <c r="H168" s="293"/>
      <c r="I168" s="293"/>
      <c r="J168" s="293"/>
      <c r="K168" s="293"/>
      <c r="L168" s="293"/>
      <c r="M168" s="293"/>
      <c r="N168" s="293"/>
      <c r="O168" s="292">
        <f t="shared" si="70"/>
        <v>435</v>
      </c>
      <c r="P168" s="293">
        <v>870</v>
      </c>
      <c r="Q168" s="292">
        <f t="shared" si="71"/>
        <v>-435</v>
      </c>
      <c r="R168" s="292">
        <f t="shared" si="72"/>
        <v>435</v>
      </c>
      <c r="S168" s="293"/>
      <c r="T168" s="293"/>
      <c r="U168" s="293"/>
      <c r="V168" s="293"/>
      <c r="W168" s="293"/>
      <c r="X168" s="293"/>
      <c r="Y168" s="293"/>
      <c r="Z168" s="292">
        <f t="shared" si="73"/>
        <v>435</v>
      </c>
      <c r="AA168" s="293">
        <v>870</v>
      </c>
      <c r="AB168" s="292">
        <f t="shared" si="74"/>
        <v>-870</v>
      </c>
      <c r="AC168" s="292">
        <f t="shared" si="75"/>
        <v>435</v>
      </c>
      <c r="AD168" s="293"/>
      <c r="AE168" s="293"/>
      <c r="AF168" s="293"/>
      <c r="AG168" s="293"/>
      <c r="AH168" s="293">
        <v>100</v>
      </c>
      <c r="AI168" s="293"/>
      <c r="AJ168" s="293"/>
      <c r="AK168" s="292">
        <f t="shared" si="76"/>
        <v>535</v>
      </c>
      <c r="AL168" s="293"/>
      <c r="AM168" s="292">
        <f t="shared" si="77"/>
        <v>-335</v>
      </c>
      <c r="AN168" s="292">
        <f t="shared" si="78"/>
        <v>435</v>
      </c>
      <c r="AO168" s="293"/>
      <c r="AP168" s="293"/>
      <c r="AQ168" s="293"/>
      <c r="AR168" s="293"/>
      <c r="AS168" s="293"/>
      <c r="AT168" s="293"/>
      <c r="AU168" s="293"/>
      <c r="AV168" s="292">
        <f t="shared" si="79"/>
        <v>435</v>
      </c>
      <c r="AW168" s="293"/>
      <c r="AX168" s="292">
        <f t="shared" si="80"/>
        <v>100</v>
      </c>
      <c r="AY168" s="137" t="str">
        <f t="shared" si="68"/>
        <v/>
      </c>
      <c r="BA168" s="143" t="str">
        <f t="shared" si="67"/>
        <v/>
      </c>
    </row>
    <row r="169" spans="1:53" ht="12">
      <c r="A169" s="288">
        <v>167</v>
      </c>
      <c r="B169" s="294" t="s">
        <v>1138</v>
      </c>
      <c r="C169" s="290" t="s">
        <v>10</v>
      </c>
      <c r="D169" s="290" t="s">
        <v>834</v>
      </c>
      <c r="E169" s="295">
        <v>155</v>
      </c>
      <c r="F169" s="292"/>
      <c r="G169" s="292">
        <f t="shared" si="69"/>
        <v>465</v>
      </c>
      <c r="H169" s="293">
        <v>50</v>
      </c>
      <c r="I169" s="293"/>
      <c r="J169" s="293"/>
      <c r="K169" s="293"/>
      <c r="L169" s="293">
        <v>100</v>
      </c>
      <c r="M169" s="293"/>
      <c r="N169" s="293"/>
      <c r="O169" s="292">
        <f t="shared" si="70"/>
        <v>615</v>
      </c>
      <c r="P169" s="293">
        <v>615</v>
      </c>
      <c r="Q169" s="292">
        <f t="shared" si="71"/>
        <v>0</v>
      </c>
      <c r="R169" s="292">
        <f t="shared" si="72"/>
        <v>465</v>
      </c>
      <c r="S169" s="293"/>
      <c r="T169" s="293"/>
      <c r="U169" s="293"/>
      <c r="V169" s="293"/>
      <c r="W169" s="293"/>
      <c r="X169" s="293"/>
      <c r="Y169" s="293"/>
      <c r="Z169" s="292">
        <f t="shared" si="73"/>
        <v>465</v>
      </c>
      <c r="AA169" s="293">
        <v>450</v>
      </c>
      <c r="AB169" s="292">
        <f t="shared" si="74"/>
        <v>15</v>
      </c>
      <c r="AC169" s="292">
        <f t="shared" si="75"/>
        <v>465</v>
      </c>
      <c r="AD169" s="293"/>
      <c r="AE169" s="293"/>
      <c r="AF169" s="293"/>
      <c r="AG169" s="293"/>
      <c r="AH169" s="293"/>
      <c r="AI169" s="293"/>
      <c r="AJ169" s="293"/>
      <c r="AK169" s="292">
        <f t="shared" si="76"/>
        <v>465</v>
      </c>
      <c r="AL169" s="293">
        <v>465</v>
      </c>
      <c r="AM169" s="292">
        <f t="shared" si="77"/>
        <v>15</v>
      </c>
      <c r="AN169" s="292">
        <f t="shared" si="78"/>
        <v>465</v>
      </c>
      <c r="AO169" s="293"/>
      <c r="AP169" s="293"/>
      <c r="AQ169" s="293"/>
      <c r="AR169" s="293"/>
      <c r="AS169" s="293"/>
      <c r="AT169" s="293"/>
      <c r="AU169" s="293"/>
      <c r="AV169" s="292">
        <f t="shared" si="79"/>
        <v>465</v>
      </c>
      <c r="AW169" s="293"/>
      <c r="AX169" s="292">
        <f t="shared" si="80"/>
        <v>480</v>
      </c>
      <c r="AY169" s="137" t="str">
        <f t="shared" si="68"/>
        <v/>
      </c>
      <c r="BA169" s="143" t="str">
        <f t="shared" si="67"/>
        <v/>
      </c>
    </row>
    <row r="170" spans="1:53" ht="12">
      <c r="A170" s="288">
        <v>168</v>
      </c>
      <c r="B170" s="294" t="s">
        <v>1497</v>
      </c>
      <c r="C170" s="290" t="s">
        <v>10</v>
      </c>
      <c r="D170" s="290" t="s">
        <v>346</v>
      </c>
      <c r="E170" s="295">
        <v>120</v>
      </c>
      <c r="F170" s="292"/>
      <c r="G170" s="292">
        <f t="shared" si="69"/>
        <v>360</v>
      </c>
      <c r="H170" s="293"/>
      <c r="I170" s="293"/>
      <c r="J170" s="293"/>
      <c r="K170" s="293"/>
      <c r="L170" s="293"/>
      <c r="M170" s="293"/>
      <c r="N170" s="293"/>
      <c r="O170" s="292">
        <f t="shared" si="70"/>
        <v>360</v>
      </c>
      <c r="P170" s="293">
        <v>460</v>
      </c>
      <c r="Q170" s="292">
        <f t="shared" si="71"/>
        <v>-100</v>
      </c>
      <c r="R170" s="292">
        <f t="shared" si="72"/>
        <v>360</v>
      </c>
      <c r="S170" s="293"/>
      <c r="T170" s="293"/>
      <c r="U170" s="293"/>
      <c r="V170" s="293"/>
      <c r="W170" s="293">
        <v>100</v>
      </c>
      <c r="X170" s="293"/>
      <c r="Y170" s="293"/>
      <c r="Z170" s="292">
        <f t="shared" si="73"/>
        <v>460</v>
      </c>
      <c r="AA170" s="293">
        <v>1080</v>
      </c>
      <c r="AB170" s="292">
        <f t="shared" si="74"/>
        <v>-720</v>
      </c>
      <c r="AC170" s="292">
        <f t="shared" si="75"/>
        <v>360</v>
      </c>
      <c r="AD170" s="293"/>
      <c r="AE170" s="293"/>
      <c r="AF170" s="293"/>
      <c r="AG170" s="293"/>
      <c r="AH170" s="293"/>
      <c r="AI170" s="293"/>
      <c r="AJ170" s="293"/>
      <c r="AK170" s="292">
        <f t="shared" si="76"/>
        <v>360</v>
      </c>
      <c r="AL170" s="293"/>
      <c r="AM170" s="292">
        <f t="shared" si="77"/>
        <v>-360</v>
      </c>
      <c r="AN170" s="292">
        <f t="shared" si="78"/>
        <v>360</v>
      </c>
      <c r="AO170" s="293"/>
      <c r="AP170" s="293"/>
      <c r="AQ170" s="293"/>
      <c r="AR170" s="293"/>
      <c r="AS170" s="293"/>
      <c r="AT170" s="293"/>
      <c r="AU170" s="293"/>
      <c r="AV170" s="292">
        <f t="shared" si="79"/>
        <v>360</v>
      </c>
      <c r="AW170" s="293"/>
      <c r="AX170" s="292">
        <f t="shared" si="80"/>
        <v>0</v>
      </c>
      <c r="AY170" s="137" t="str">
        <f t="shared" si="68"/>
        <v>*</v>
      </c>
      <c r="BA170" s="143" t="str">
        <f t="shared" si="67"/>
        <v/>
      </c>
    </row>
    <row r="171" spans="1:53" ht="12">
      <c r="A171" s="288">
        <v>169</v>
      </c>
      <c r="B171" s="294" t="s">
        <v>1499</v>
      </c>
      <c r="C171" s="290" t="s">
        <v>10</v>
      </c>
      <c r="D171" s="290" t="s">
        <v>315</v>
      </c>
      <c r="E171" s="295">
        <v>90</v>
      </c>
      <c r="F171" s="292"/>
      <c r="G171" s="292">
        <f t="shared" si="69"/>
        <v>270</v>
      </c>
      <c r="H171" s="293"/>
      <c r="I171" s="293"/>
      <c r="J171" s="293"/>
      <c r="K171" s="293"/>
      <c r="L171" s="293"/>
      <c r="M171" s="293"/>
      <c r="N171" s="293"/>
      <c r="O171" s="292">
        <f t="shared" si="70"/>
        <v>270</v>
      </c>
      <c r="P171" s="293">
        <v>270</v>
      </c>
      <c r="Q171" s="292">
        <f t="shared" si="71"/>
        <v>0</v>
      </c>
      <c r="R171" s="292">
        <f t="shared" si="72"/>
        <v>270</v>
      </c>
      <c r="S171" s="293"/>
      <c r="T171" s="293"/>
      <c r="U171" s="293"/>
      <c r="V171" s="293"/>
      <c r="W171" s="293">
        <v>100</v>
      </c>
      <c r="X171" s="293"/>
      <c r="Y171" s="293"/>
      <c r="Z171" s="292">
        <f t="shared" si="73"/>
        <v>370</v>
      </c>
      <c r="AA171" s="293">
        <v>370</v>
      </c>
      <c r="AB171" s="292">
        <f t="shared" si="74"/>
        <v>0</v>
      </c>
      <c r="AC171" s="292">
        <f t="shared" si="75"/>
        <v>270</v>
      </c>
      <c r="AD171" s="293"/>
      <c r="AE171" s="293"/>
      <c r="AF171" s="293"/>
      <c r="AG171" s="293"/>
      <c r="AH171" s="293"/>
      <c r="AI171" s="293"/>
      <c r="AJ171" s="293"/>
      <c r="AK171" s="292">
        <f t="shared" si="76"/>
        <v>270</v>
      </c>
      <c r="AL171" s="293"/>
      <c r="AM171" s="292">
        <f t="shared" si="77"/>
        <v>270</v>
      </c>
      <c r="AN171" s="292">
        <f t="shared" si="78"/>
        <v>270</v>
      </c>
      <c r="AO171" s="293"/>
      <c r="AP171" s="293"/>
      <c r="AQ171" s="293"/>
      <c r="AR171" s="293"/>
      <c r="AS171" s="293"/>
      <c r="AT171" s="293"/>
      <c r="AU171" s="293"/>
      <c r="AV171" s="292">
        <f t="shared" si="79"/>
        <v>270</v>
      </c>
      <c r="AW171" s="293">
        <v>540</v>
      </c>
      <c r="AX171" s="292">
        <f t="shared" si="80"/>
        <v>0</v>
      </c>
      <c r="AY171" s="137" t="str">
        <f t="shared" si="68"/>
        <v>*</v>
      </c>
      <c r="BA171" s="143" t="str">
        <f t="shared" si="67"/>
        <v/>
      </c>
    </row>
    <row r="172" spans="1:53" ht="12">
      <c r="A172" s="288">
        <v>170</v>
      </c>
      <c r="B172" s="289" t="s">
        <v>1500</v>
      </c>
      <c r="C172" s="290" t="s">
        <v>14</v>
      </c>
      <c r="D172" s="290" t="s">
        <v>318</v>
      </c>
      <c r="E172" s="291">
        <v>60</v>
      </c>
      <c r="F172" s="292"/>
      <c r="G172" s="292">
        <f t="shared" si="69"/>
        <v>180</v>
      </c>
      <c r="H172" s="293"/>
      <c r="I172" s="293"/>
      <c r="J172" s="293"/>
      <c r="K172" s="293"/>
      <c r="L172" s="293"/>
      <c r="M172" s="293"/>
      <c r="N172" s="293"/>
      <c r="O172" s="292">
        <f t="shared" si="70"/>
        <v>180</v>
      </c>
      <c r="P172" s="293">
        <v>360</v>
      </c>
      <c r="Q172" s="292">
        <f t="shared" si="71"/>
        <v>-180</v>
      </c>
      <c r="R172" s="292">
        <f t="shared" si="72"/>
        <v>180</v>
      </c>
      <c r="S172" s="293"/>
      <c r="T172" s="293"/>
      <c r="U172" s="293"/>
      <c r="V172" s="293"/>
      <c r="W172" s="293"/>
      <c r="X172" s="293"/>
      <c r="Y172" s="293"/>
      <c r="Z172" s="292">
        <f t="shared" si="73"/>
        <v>180</v>
      </c>
      <c r="AA172" s="293"/>
      <c r="AB172" s="292">
        <f t="shared" si="74"/>
        <v>0</v>
      </c>
      <c r="AC172" s="292">
        <f t="shared" si="75"/>
        <v>180</v>
      </c>
      <c r="AD172" s="293"/>
      <c r="AE172" s="293"/>
      <c r="AF172" s="293"/>
      <c r="AG172" s="293"/>
      <c r="AH172" s="293"/>
      <c r="AI172" s="293"/>
      <c r="AJ172" s="293"/>
      <c r="AK172" s="292">
        <f t="shared" si="76"/>
        <v>180</v>
      </c>
      <c r="AL172" s="293">
        <v>360</v>
      </c>
      <c r="AM172" s="292">
        <f t="shared" si="77"/>
        <v>-180</v>
      </c>
      <c r="AN172" s="292">
        <f t="shared" si="78"/>
        <v>180</v>
      </c>
      <c r="AO172" s="293"/>
      <c r="AP172" s="293"/>
      <c r="AQ172" s="293"/>
      <c r="AR172" s="293"/>
      <c r="AS172" s="293"/>
      <c r="AT172" s="293"/>
      <c r="AU172" s="293"/>
      <c r="AV172" s="292">
        <f t="shared" si="79"/>
        <v>180</v>
      </c>
      <c r="AW172" s="293"/>
      <c r="AX172" s="292">
        <f t="shared" si="80"/>
        <v>0</v>
      </c>
      <c r="AY172" s="137" t="str">
        <f t="shared" si="68"/>
        <v>*</v>
      </c>
      <c r="BA172" s="143" t="str">
        <f t="shared" si="67"/>
        <v/>
      </c>
    </row>
    <row r="173" spans="1:53" ht="12">
      <c r="A173" s="288">
        <v>171</v>
      </c>
      <c r="B173" s="289" t="s">
        <v>1075</v>
      </c>
      <c r="C173" s="290" t="s">
        <v>14</v>
      </c>
      <c r="D173" s="290" t="s">
        <v>12</v>
      </c>
      <c r="E173" s="291">
        <v>185</v>
      </c>
      <c r="F173" s="292"/>
      <c r="G173" s="292">
        <f t="shared" si="69"/>
        <v>555</v>
      </c>
      <c r="H173" s="293"/>
      <c r="I173" s="293"/>
      <c r="J173" s="293"/>
      <c r="K173" s="293"/>
      <c r="L173" s="293"/>
      <c r="M173" s="293"/>
      <c r="N173" s="293"/>
      <c r="O173" s="292">
        <f t="shared" si="70"/>
        <v>555</v>
      </c>
      <c r="P173" s="293"/>
      <c r="Q173" s="292">
        <f t="shared" si="71"/>
        <v>555</v>
      </c>
      <c r="R173" s="292">
        <f t="shared" si="72"/>
        <v>555</v>
      </c>
      <c r="S173" s="293"/>
      <c r="T173" s="293"/>
      <c r="U173" s="293"/>
      <c r="V173" s="293"/>
      <c r="W173" s="293"/>
      <c r="X173" s="293"/>
      <c r="Y173" s="293"/>
      <c r="Z173" s="292">
        <f t="shared" si="73"/>
        <v>555</v>
      </c>
      <c r="AA173" s="293"/>
      <c r="AB173" s="292">
        <f t="shared" si="74"/>
        <v>1110</v>
      </c>
      <c r="AC173" s="292">
        <f t="shared" si="75"/>
        <v>555</v>
      </c>
      <c r="AD173" s="293"/>
      <c r="AE173" s="293"/>
      <c r="AF173" s="293"/>
      <c r="AG173" s="293"/>
      <c r="AH173" s="293"/>
      <c r="AI173" s="293"/>
      <c r="AJ173" s="293"/>
      <c r="AK173" s="292">
        <f t="shared" si="76"/>
        <v>555</v>
      </c>
      <c r="AL173" s="293">
        <v>2220</v>
      </c>
      <c r="AM173" s="292">
        <f t="shared" si="77"/>
        <v>-555</v>
      </c>
      <c r="AN173" s="292">
        <f t="shared" si="78"/>
        <v>555</v>
      </c>
      <c r="AO173" s="293"/>
      <c r="AP173" s="293"/>
      <c r="AQ173" s="293"/>
      <c r="AR173" s="293"/>
      <c r="AS173" s="293"/>
      <c r="AT173" s="293"/>
      <c r="AU173" s="293"/>
      <c r="AV173" s="292">
        <f t="shared" si="79"/>
        <v>555</v>
      </c>
      <c r="AW173" s="293"/>
      <c r="AX173" s="292">
        <f t="shared" si="80"/>
        <v>0</v>
      </c>
      <c r="AY173" s="137" t="str">
        <f t="shared" si="68"/>
        <v>*</v>
      </c>
      <c r="BA173" s="143" t="str">
        <f t="shared" si="67"/>
        <v/>
      </c>
    </row>
    <row r="174" spans="1:53" ht="12">
      <c r="A174" s="288">
        <v>172</v>
      </c>
      <c r="B174" s="289" t="s">
        <v>319</v>
      </c>
      <c r="C174" s="290" t="s">
        <v>14</v>
      </c>
      <c r="D174" s="290" t="s">
        <v>12</v>
      </c>
      <c r="E174" s="291">
        <v>340</v>
      </c>
      <c r="F174" s="292">
        <v>1020</v>
      </c>
      <c r="G174" s="292">
        <f t="shared" si="69"/>
        <v>1020</v>
      </c>
      <c r="H174" s="293"/>
      <c r="I174" s="293">
        <v>281</v>
      </c>
      <c r="J174" s="293"/>
      <c r="K174" s="293">
        <v>300</v>
      </c>
      <c r="L174" s="293"/>
      <c r="M174" s="293"/>
      <c r="N174" s="293"/>
      <c r="O174" s="292">
        <f t="shared" si="70"/>
        <v>1601</v>
      </c>
      <c r="P174" s="293">
        <v>2621</v>
      </c>
      <c r="Q174" s="292">
        <f t="shared" si="71"/>
        <v>0</v>
      </c>
      <c r="R174" s="292">
        <f t="shared" si="72"/>
        <v>1020</v>
      </c>
      <c r="S174" s="293"/>
      <c r="T174" s="293">
        <v>281</v>
      </c>
      <c r="U174" s="293"/>
      <c r="V174" s="293"/>
      <c r="W174" s="293">
        <v>100</v>
      </c>
      <c r="X174" s="293"/>
      <c r="Y174" s="293"/>
      <c r="Z174" s="292">
        <f t="shared" si="73"/>
        <v>1401</v>
      </c>
      <c r="AA174" s="293"/>
      <c r="AB174" s="292">
        <f t="shared" si="74"/>
        <v>1401</v>
      </c>
      <c r="AC174" s="292">
        <f t="shared" si="75"/>
        <v>1020</v>
      </c>
      <c r="AD174" s="293"/>
      <c r="AE174" s="293"/>
      <c r="AF174" s="293"/>
      <c r="AG174" s="293"/>
      <c r="AH174" s="293"/>
      <c r="AI174" s="293"/>
      <c r="AJ174" s="293"/>
      <c r="AK174" s="292">
        <f t="shared" si="76"/>
        <v>1020</v>
      </c>
      <c r="AL174" s="293">
        <v>3441</v>
      </c>
      <c r="AM174" s="292">
        <f t="shared" si="77"/>
        <v>-1020</v>
      </c>
      <c r="AN174" s="292">
        <f t="shared" si="78"/>
        <v>1020</v>
      </c>
      <c r="AO174" s="293"/>
      <c r="AP174" s="293"/>
      <c r="AQ174" s="293"/>
      <c r="AR174" s="293"/>
      <c r="AS174" s="293"/>
      <c r="AT174" s="293"/>
      <c r="AU174" s="293"/>
      <c r="AV174" s="292">
        <f t="shared" si="79"/>
        <v>1020</v>
      </c>
      <c r="AW174" s="293"/>
      <c r="AX174" s="292">
        <f t="shared" si="80"/>
        <v>0</v>
      </c>
      <c r="AY174" s="137" t="str">
        <f t="shared" si="68"/>
        <v>*</v>
      </c>
      <c r="BA174" s="143" t="str">
        <f t="shared" si="67"/>
        <v/>
      </c>
    </row>
    <row r="175" spans="1:53" ht="12">
      <c r="A175" s="288">
        <v>173</v>
      </c>
      <c r="B175" s="289" t="s">
        <v>321</v>
      </c>
      <c r="C175" s="290" t="s">
        <v>14</v>
      </c>
      <c r="D175" s="290" t="s">
        <v>323</v>
      </c>
      <c r="E175" s="291">
        <v>60</v>
      </c>
      <c r="F175" s="292"/>
      <c r="G175" s="292">
        <f t="shared" si="69"/>
        <v>180</v>
      </c>
      <c r="H175" s="293"/>
      <c r="I175" s="293"/>
      <c r="J175" s="293"/>
      <c r="K175" s="293"/>
      <c r="L175" s="293"/>
      <c r="M175" s="293"/>
      <c r="N175" s="293"/>
      <c r="O175" s="292">
        <f t="shared" si="70"/>
        <v>180</v>
      </c>
      <c r="P175" s="293"/>
      <c r="Q175" s="292">
        <f t="shared" si="71"/>
        <v>180</v>
      </c>
      <c r="R175" s="292">
        <f t="shared" si="72"/>
        <v>180</v>
      </c>
      <c r="S175" s="293"/>
      <c r="T175" s="293"/>
      <c r="U175" s="293"/>
      <c r="V175" s="293"/>
      <c r="W175" s="293"/>
      <c r="X175" s="293"/>
      <c r="Y175" s="293"/>
      <c r="Z175" s="292">
        <f t="shared" si="73"/>
        <v>180</v>
      </c>
      <c r="AA175" s="293"/>
      <c r="AB175" s="292">
        <f t="shared" si="74"/>
        <v>360</v>
      </c>
      <c r="AC175" s="292">
        <f t="shared" si="75"/>
        <v>180</v>
      </c>
      <c r="AD175" s="293"/>
      <c r="AE175" s="293"/>
      <c r="AF175" s="293"/>
      <c r="AG175" s="293"/>
      <c r="AH175" s="293"/>
      <c r="AI175" s="293"/>
      <c r="AJ175" s="293"/>
      <c r="AK175" s="292">
        <f t="shared" si="76"/>
        <v>180</v>
      </c>
      <c r="AL175" s="293"/>
      <c r="AM175" s="292">
        <f t="shared" si="77"/>
        <v>540</v>
      </c>
      <c r="AN175" s="292">
        <f t="shared" si="78"/>
        <v>180</v>
      </c>
      <c r="AO175" s="293"/>
      <c r="AP175" s="293"/>
      <c r="AQ175" s="293"/>
      <c r="AR175" s="293"/>
      <c r="AS175" s="293"/>
      <c r="AT175" s="293"/>
      <c r="AU175" s="293"/>
      <c r="AV175" s="292">
        <f t="shared" si="79"/>
        <v>180</v>
      </c>
      <c r="AW175" s="293"/>
      <c r="AX175" s="292">
        <f t="shared" si="80"/>
        <v>720</v>
      </c>
      <c r="AY175" s="137" t="str">
        <f t="shared" si="68"/>
        <v/>
      </c>
      <c r="BA175" s="143" t="str">
        <f t="shared" si="67"/>
        <v/>
      </c>
    </row>
    <row r="176" spans="1:53" ht="12">
      <c r="A176" s="288">
        <v>174</v>
      </c>
      <c r="B176" s="294" t="s">
        <v>1125</v>
      </c>
      <c r="C176" s="290" t="s">
        <v>10</v>
      </c>
      <c r="D176" s="290" t="s">
        <v>325</v>
      </c>
      <c r="E176" s="295">
        <v>110</v>
      </c>
      <c r="F176" s="292"/>
      <c r="G176" s="292">
        <f t="shared" si="69"/>
        <v>330</v>
      </c>
      <c r="H176" s="293"/>
      <c r="I176" s="293"/>
      <c r="J176" s="293"/>
      <c r="K176" s="293"/>
      <c r="L176" s="293"/>
      <c r="M176" s="293"/>
      <c r="N176" s="293"/>
      <c r="O176" s="292">
        <f t="shared" si="70"/>
        <v>330</v>
      </c>
      <c r="P176" s="293">
        <v>350</v>
      </c>
      <c r="Q176" s="292">
        <f t="shared" si="71"/>
        <v>-20</v>
      </c>
      <c r="R176" s="292">
        <f t="shared" si="72"/>
        <v>330</v>
      </c>
      <c r="S176" s="292"/>
      <c r="T176" s="292"/>
      <c r="U176" s="292"/>
      <c r="V176" s="292"/>
      <c r="W176" s="292"/>
      <c r="X176" s="292"/>
      <c r="Y176" s="292"/>
      <c r="Z176" s="292">
        <f t="shared" si="73"/>
        <v>330</v>
      </c>
      <c r="AA176" s="292">
        <v>970</v>
      </c>
      <c r="AB176" s="292">
        <f t="shared" si="74"/>
        <v>-660</v>
      </c>
      <c r="AC176" s="292">
        <f t="shared" si="75"/>
        <v>330</v>
      </c>
      <c r="AD176" s="292"/>
      <c r="AE176" s="292"/>
      <c r="AF176" s="292"/>
      <c r="AG176" s="292"/>
      <c r="AH176" s="292">
        <v>100</v>
      </c>
      <c r="AI176" s="292"/>
      <c r="AJ176" s="292"/>
      <c r="AK176" s="292">
        <f t="shared" si="76"/>
        <v>430</v>
      </c>
      <c r="AL176" s="292"/>
      <c r="AM176" s="292">
        <f t="shared" si="77"/>
        <v>-230</v>
      </c>
      <c r="AN176" s="292">
        <f t="shared" si="78"/>
        <v>330</v>
      </c>
      <c r="AO176" s="292"/>
      <c r="AP176" s="292"/>
      <c r="AQ176" s="292"/>
      <c r="AR176" s="292"/>
      <c r="AS176" s="292"/>
      <c r="AT176" s="292"/>
      <c r="AU176" s="292"/>
      <c r="AV176" s="292">
        <f t="shared" si="79"/>
        <v>330</v>
      </c>
      <c r="AW176" s="292"/>
      <c r="AX176" s="292">
        <f t="shared" si="80"/>
        <v>100</v>
      </c>
      <c r="AY176" s="137" t="str">
        <f t="shared" si="68"/>
        <v/>
      </c>
      <c r="BA176" s="143" t="str">
        <f t="shared" si="67"/>
        <v/>
      </c>
    </row>
    <row r="177" spans="1:53" ht="12">
      <c r="A177" s="288">
        <v>175</v>
      </c>
      <c r="B177" s="294" t="s">
        <v>1126</v>
      </c>
      <c r="C177" s="290" t="s">
        <v>14</v>
      </c>
      <c r="D177" s="290" t="s">
        <v>978</v>
      </c>
      <c r="E177" s="291">
        <v>160</v>
      </c>
      <c r="F177" s="292"/>
      <c r="G177" s="292">
        <f t="shared" si="69"/>
        <v>480</v>
      </c>
      <c r="H177" s="293">
        <v>50</v>
      </c>
      <c r="I177" s="293"/>
      <c r="J177" s="293"/>
      <c r="K177" s="293"/>
      <c r="L177" s="293"/>
      <c r="M177" s="293"/>
      <c r="N177" s="293"/>
      <c r="O177" s="292">
        <f t="shared" si="70"/>
        <v>530</v>
      </c>
      <c r="P177" s="293">
        <v>530</v>
      </c>
      <c r="Q177" s="292">
        <f t="shared" si="71"/>
        <v>0</v>
      </c>
      <c r="R177" s="292">
        <f t="shared" si="72"/>
        <v>480</v>
      </c>
      <c r="S177" s="293"/>
      <c r="T177" s="293"/>
      <c r="U177" s="293"/>
      <c r="V177" s="293"/>
      <c r="W177" s="293">
        <v>100</v>
      </c>
      <c r="X177" s="293"/>
      <c r="Y177" s="293"/>
      <c r="Z177" s="292">
        <f t="shared" si="73"/>
        <v>580</v>
      </c>
      <c r="AA177" s="293">
        <v>580</v>
      </c>
      <c r="AB177" s="292">
        <f t="shared" si="74"/>
        <v>0</v>
      </c>
      <c r="AC177" s="292">
        <f t="shared" si="75"/>
        <v>480</v>
      </c>
      <c r="AD177" s="293"/>
      <c r="AE177" s="293"/>
      <c r="AF177" s="293"/>
      <c r="AG177" s="293"/>
      <c r="AH177" s="293"/>
      <c r="AI177" s="293"/>
      <c r="AJ177" s="293"/>
      <c r="AK177" s="292">
        <f t="shared" si="76"/>
        <v>480</v>
      </c>
      <c r="AL177" s="293">
        <v>960</v>
      </c>
      <c r="AM177" s="292">
        <f t="shared" si="77"/>
        <v>-480</v>
      </c>
      <c r="AN177" s="292">
        <f t="shared" si="78"/>
        <v>480</v>
      </c>
      <c r="AO177" s="293"/>
      <c r="AP177" s="293"/>
      <c r="AQ177" s="293"/>
      <c r="AR177" s="293"/>
      <c r="AS177" s="293"/>
      <c r="AT177" s="293"/>
      <c r="AU177" s="293"/>
      <c r="AV177" s="292">
        <f t="shared" si="79"/>
        <v>480</v>
      </c>
      <c r="AW177" s="293"/>
      <c r="AX177" s="292">
        <f t="shared" si="80"/>
        <v>0</v>
      </c>
      <c r="AY177" s="137" t="str">
        <f t="shared" si="68"/>
        <v>*</v>
      </c>
      <c r="BA177" s="143" t="str">
        <f t="shared" si="67"/>
        <v/>
      </c>
    </row>
    <row r="178" spans="1:53" ht="12">
      <c r="A178" s="288">
        <v>176</v>
      </c>
      <c r="B178" s="289" t="s">
        <v>1601</v>
      </c>
      <c r="C178" s="290" t="s">
        <v>14</v>
      </c>
      <c r="D178" s="290"/>
      <c r="E178" s="291">
        <v>100</v>
      </c>
      <c r="F178" s="292"/>
      <c r="G178" s="292">
        <f t="shared" si="69"/>
        <v>300</v>
      </c>
      <c r="H178" s="293"/>
      <c r="I178" s="293"/>
      <c r="J178" s="293"/>
      <c r="K178" s="293"/>
      <c r="L178" s="293"/>
      <c r="M178" s="293"/>
      <c r="N178" s="293"/>
      <c r="O178" s="292">
        <f t="shared" si="70"/>
        <v>300</v>
      </c>
      <c r="P178" s="293">
        <v>1500</v>
      </c>
      <c r="Q178" s="292">
        <f t="shared" si="71"/>
        <v>-1200</v>
      </c>
      <c r="R178" s="292">
        <f t="shared" si="72"/>
        <v>300</v>
      </c>
      <c r="S178" s="292"/>
      <c r="T178" s="292"/>
      <c r="U178" s="292"/>
      <c r="V178" s="292"/>
      <c r="W178" s="292"/>
      <c r="X178" s="292"/>
      <c r="Y178" s="292"/>
      <c r="Z178" s="292">
        <f t="shared" si="73"/>
        <v>300</v>
      </c>
      <c r="AA178" s="292"/>
      <c r="AB178" s="292">
        <f t="shared" si="74"/>
        <v>-900</v>
      </c>
      <c r="AC178" s="292">
        <f t="shared" si="75"/>
        <v>300</v>
      </c>
      <c r="AD178" s="292"/>
      <c r="AE178" s="292">
        <v>123</v>
      </c>
      <c r="AF178" s="292"/>
      <c r="AG178" s="292"/>
      <c r="AH178" s="292"/>
      <c r="AI178" s="292"/>
      <c r="AJ178" s="292"/>
      <c r="AK178" s="292">
        <f t="shared" si="76"/>
        <v>423</v>
      </c>
      <c r="AL178" s="292"/>
      <c r="AM178" s="292">
        <f t="shared" si="77"/>
        <v>-477</v>
      </c>
      <c r="AN178" s="292">
        <f t="shared" si="78"/>
        <v>300</v>
      </c>
      <c r="AO178" s="292"/>
      <c r="AP178" s="292"/>
      <c r="AQ178" s="292"/>
      <c r="AR178" s="292"/>
      <c r="AS178" s="292"/>
      <c r="AT178" s="292"/>
      <c r="AU178" s="292"/>
      <c r="AV178" s="292">
        <f t="shared" si="79"/>
        <v>300</v>
      </c>
      <c r="AW178" s="292"/>
      <c r="AX178" s="292">
        <f t="shared" si="80"/>
        <v>-177</v>
      </c>
      <c r="AY178" s="137" t="str">
        <f t="shared" si="68"/>
        <v/>
      </c>
      <c r="BA178" s="143" t="str">
        <f t="shared" si="67"/>
        <v/>
      </c>
    </row>
    <row r="179" spans="1:53" ht="12">
      <c r="A179" s="288">
        <v>177</v>
      </c>
      <c r="B179" s="294" t="s">
        <v>326</v>
      </c>
      <c r="C179" s="290" t="s">
        <v>10</v>
      </c>
      <c r="D179" s="290" t="s">
        <v>328</v>
      </c>
      <c r="E179" s="295">
        <v>70</v>
      </c>
      <c r="F179" s="292"/>
      <c r="G179" s="292">
        <f t="shared" si="69"/>
        <v>210</v>
      </c>
      <c r="H179" s="293"/>
      <c r="I179" s="293"/>
      <c r="J179" s="293"/>
      <c r="K179" s="293"/>
      <c r="L179" s="293"/>
      <c r="M179" s="293"/>
      <c r="N179" s="293"/>
      <c r="O179" s="292">
        <f t="shared" si="70"/>
        <v>210</v>
      </c>
      <c r="P179" s="293"/>
      <c r="Q179" s="292">
        <f t="shared" si="71"/>
        <v>210</v>
      </c>
      <c r="R179" s="292">
        <f t="shared" si="72"/>
        <v>210</v>
      </c>
      <c r="S179" s="293"/>
      <c r="T179" s="293"/>
      <c r="U179" s="293"/>
      <c r="V179" s="293"/>
      <c r="W179" s="293"/>
      <c r="X179" s="293"/>
      <c r="Y179" s="293"/>
      <c r="Z179" s="292">
        <f t="shared" si="73"/>
        <v>210</v>
      </c>
      <c r="AA179" s="293">
        <v>840</v>
      </c>
      <c r="AB179" s="292">
        <f t="shared" si="74"/>
        <v>-420</v>
      </c>
      <c r="AC179" s="292">
        <f t="shared" si="75"/>
        <v>210</v>
      </c>
      <c r="AD179" s="293"/>
      <c r="AE179" s="293"/>
      <c r="AF179" s="293"/>
      <c r="AG179" s="293"/>
      <c r="AH179" s="293"/>
      <c r="AI179" s="293"/>
      <c r="AJ179" s="293"/>
      <c r="AK179" s="292">
        <f t="shared" si="76"/>
        <v>210</v>
      </c>
      <c r="AL179" s="293"/>
      <c r="AM179" s="292">
        <f t="shared" si="77"/>
        <v>-210</v>
      </c>
      <c r="AN179" s="292">
        <f t="shared" si="78"/>
        <v>210</v>
      </c>
      <c r="AO179" s="293"/>
      <c r="AP179" s="293"/>
      <c r="AQ179" s="293"/>
      <c r="AR179" s="293"/>
      <c r="AS179" s="293"/>
      <c r="AT179" s="293"/>
      <c r="AU179" s="293"/>
      <c r="AV179" s="292">
        <f t="shared" si="79"/>
        <v>210</v>
      </c>
      <c r="AW179" s="293"/>
      <c r="AX179" s="292">
        <f t="shared" si="80"/>
        <v>0</v>
      </c>
      <c r="BA179" s="143" t="str">
        <f t="shared" si="67"/>
        <v/>
      </c>
    </row>
    <row r="180" spans="1:53" ht="12">
      <c r="A180" s="288">
        <v>178</v>
      </c>
      <c r="B180" s="289" t="s">
        <v>1555</v>
      </c>
      <c r="C180" s="290" t="s">
        <v>14</v>
      </c>
      <c r="D180" s="290"/>
      <c r="E180" s="291">
        <v>165</v>
      </c>
      <c r="F180" s="292">
        <v>-261</v>
      </c>
      <c r="G180" s="292">
        <f t="shared" si="69"/>
        <v>495</v>
      </c>
      <c r="H180" s="293"/>
      <c r="I180" s="293"/>
      <c r="J180" s="293"/>
      <c r="K180" s="293"/>
      <c r="L180" s="293"/>
      <c r="M180" s="293"/>
      <c r="N180" s="293"/>
      <c r="O180" s="292">
        <f t="shared" si="70"/>
        <v>495</v>
      </c>
      <c r="P180" s="293">
        <v>1000</v>
      </c>
      <c r="Q180" s="292">
        <f t="shared" si="71"/>
        <v>-766</v>
      </c>
      <c r="R180" s="292">
        <f t="shared" si="72"/>
        <v>495</v>
      </c>
      <c r="S180" s="293"/>
      <c r="T180" s="293"/>
      <c r="U180" s="293"/>
      <c r="V180" s="293"/>
      <c r="W180" s="293">
        <v>100</v>
      </c>
      <c r="X180" s="293"/>
      <c r="Y180" s="293"/>
      <c r="Z180" s="292">
        <f t="shared" si="73"/>
        <v>595</v>
      </c>
      <c r="AA180" s="293"/>
      <c r="AB180" s="292">
        <f t="shared" si="74"/>
        <v>-171</v>
      </c>
      <c r="AC180" s="292">
        <f t="shared" si="75"/>
        <v>495</v>
      </c>
      <c r="AD180" s="293"/>
      <c r="AE180" s="293"/>
      <c r="AF180" s="293"/>
      <c r="AG180" s="293"/>
      <c r="AH180" s="293"/>
      <c r="AI180" s="293"/>
      <c r="AJ180" s="293"/>
      <c r="AK180" s="292">
        <f t="shared" si="76"/>
        <v>495</v>
      </c>
      <c r="AL180" s="293">
        <v>800</v>
      </c>
      <c r="AM180" s="292">
        <f t="shared" si="77"/>
        <v>-476</v>
      </c>
      <c r="AN180" s="292">
        <f t="shared" si="78"/>
        <v>495</v>
      </c>
      <c r="AO180" s="293"/>
      <c r="AP180" s="293"/>
      <c r="AQ180" s="293"/>
      <c r="AR180" s="293"/>
      <c r="AS180" s="293"/>
      <c r="AT180" s="293"/>
      <c r="AU180" s="293"/>
      <c r="AV180" s="292">
        <f t="shared" si="79"/>
        <v>495</v>
      </c>
      <c r="AW180" s="293"/>
      <c r="AX180" s="292">
        <f t="shared" si="80"/>
        <v>19</v>
      </c>
      <c r="AY180" s="137" t="str">
        <f t="shared" si="68"/>
        <v/>
      </c>
      <c r="BA180" s="143" t="str">
        <f t="shared" si="67"/>
        <v/>
      </c>
    </row>
    <row r="181" spans="1:53" ht="12">
      <c r="A181" s="288">
        <v>179</v>
      </c>
      <c r="B181" s="289" t="s">
        <v>1143</v>
      </c>
      <c r="C181" s="290" t="s">
        <v>14</v>
      </c>
      <c r="D181" s="290" t="s">
        <v>892</v>
      </c>
      <c r="E181" s="291">
        <v>140</v>
      </c>
      <c r="F181" s="292"/>
      <c r="G181" s="292">
        <f t="shared" si="69"/>
        <v>420</v>
      </c>
      <c r="H181" s="293"/>
      <c r="I181" s="293"/>
      <c r="J181" s="293"/>
      <c r="K181" s="293"/>
      <c r="L181" s="293"/>
      <c r="M181" s="293"/>
      <c r="N181" s="293"/>
      <c r="O181" s="292">
        <f t="shared" si="70"/>
        <v>420</v>
      </c>
      <c r="P181" s="293">
        <v>840</v>
      </c>
      <c r="Q181" s="292">
        <f t="shared" si="71"/>
        <v>-420</v>
      </c>
      <c r="R181" s="292">
        <f t="shared" si="72"/>
        <v>420</v>
      </c>
      <c r="S181" s="293"/>
      <c r="T181" s="293">
        <v>100</v>
      </c>
      <c r="U181" s="293"/>
      <c r="V181" s="293"/>
      <c r="W181" s="293">
        <v>100</v>
      </c>
      <c r="X181" s="293"/>
      <c r="Y181" s="293"/>
      <c r="Z181" s="292">
        <f t="shared" si="73"/>
        <v>620</v>
      </c>
      <c r="AA181" s="293"/>
      <c r="AB181" s="292">
        <f t="shared" si="74"/>
        <v>200</v>
      </c>
      <c r="AC181" s="292">
        <f t="shared" si="75"/>
        <v>420</v>
      </c>
      <c r="AD181" s="293"/>
      <c r="AE181" s="293"/>
      <c r="AF181" s="293"/>
      <c r="AG181" s="293"/>
      <c r="AH181" s="293"/>
      <c r="AI181" s="293"/>
      <c r="AJ181" s="293"/>
      <c r="AK181" s="292">
        <f t="shared" si="76"/>
        <v>420</v>
      </c>
      <c r="AL181" s="293">
        <v>1040</v>
      </c>
      <c r="AM181" s="292">
        <f t="shared" si="77"/>
        <v>-420</v>
      </c>
      <c r="AN181" s="292">
        <f t="shared" si="78"/>
        <v>420</v>
      </c>
      <c r="AO181" s="293"/>
      <c r="AP181" s="293"/>
      <c r="AQ181" s="293"/>
      <c r="AR181" s="293"/>
      <c r="AS181" s="293"/>
      <c r="AT181" s="293"/>
      <c r="AU181" s="293"/>
      <c r="AV181" s="292">
        <f t="shared" si="79"/>
        <v>420</v>
      </c>
      <c r="AW181" s="293"/>
      <c r="AX181" s="292">
        <f t="shared" si="80"/>
        <v>0</v>
      </c>
      <c r="AY181" s="137" t="str">
        <f t="shared" si="68"/>
        <v>*</v>
      </c>
      <c r="BA181" s="143" t="str">
        <f t="shared" si="67"/>
        <v/>
      </c>
    </row>
    <row r="182" spans="1:53" ht="12">
      <c r="A182" s="288">
        <v>180</v>
      </c>
      <c r="B182" s="289" t="s">
        <v>347</v>
      </c>
      <c r="C182" s="290" t="s">
        <v>14</v>
      </c>
      <c r="D182" s="290" t="s">
        <v>12</v>
      </c>
      <c r="E182" s="291">
        <v>110</v>
      </c>
      <c r="F182" s="292">
        <v>990</v>
      </c>
      <c r="G182" s="292">
        <f t="shared" si="69"/>
        <v>330</v>
      </c>
      <c r="H182" s="293"/>
      <c r="I182" s="293"/>
      <c r="J182" s="293"/>
      <c r="K182" s="293"/>
      <c r="L182" s="293"/>
      <c r="M182" s="293"/>
      <c r="N182" s="293"/>
      <c r="O182" s="292">
        <f t="shared" si="70"/>
        <v>330</v>
      </c>
      <c r="P182" s="293"/>
      <c r="Q182" s="292">
        <f t="shared" si="71"/>
        <v>1320</v>
      </c>
      <c r="R182" s="292">
        <f t="shared" si="72"/>
        <v>330</v>
      </c>
      <c r="S182" s="293"/>
      <c r="T182" s="293"/>
      <c r="U182" s="293"/>
      <c r="V182" s="293"/>
      <c r="W182" s="293"/>
      <c r="X182" s="293"/>
      <c r="Y182" s="293"/>
      <c r="Z182" s="292">
        <f t="shared" si="73"/>
        <v>330</v>
      </c>
      <c r="AA182" s="293"/>
      <c r="AB182" s="292">
        <f t="shared" si="74"/>
        <v>1650</v>
      </c>
      <c r="AC182" s="292">
        <f t="shared" si="75"/>
        <v>330</v>
      </c>
      <c r="AD182" s="293"/>
      <c r="AE182" s="293"/>
      <c r="AF182" s="293"/>
      <c r="AG182" s="293"/>
      <c r="AH182" s="293"/>
      <c r="AI182" s="293"/>
      <c r="AJ182" s="293"/>
      <c r="AK182" s="292">
        <f t="shared" si="76"/>
        <v>330</v>
      </c>
      <c r="AL182" s="293"/>
      <c r="AM182" s="292">
        <f t="shared" si="77"/>
        <v>1980</v>
      </c>
      <c r="AN182" s="292">
        <f t="shared" si="78"/>
        <v>330</v>
      </c>
      <c r="AO182" s="293"/>
      <c r="AP182" s="293"/>
      <c r="AQ182" s="293"/>
      <c r="AR182" s="293"/>
      <c r="AS182" s="293"/>
      <c r="AT182" s="293"/>
      <c r="AU182" s="293"/>
      <c r="AV182" s="292">
        <f t="shared" si="79"/>
        <v>330</v>
      </c>
      <c r="AW182" s="293"/>
      <c r="AX182" s="292">
        <f t="shared" si="80"/>
        <v>2310</v>
      </c>
      <c r="AY182" s="137" t="str">
        <f t="shared" si="68"/>
        <v/>
      </c>
      <c r="BA182" s="143" t="str">
        <f t="shared" si="67"/>
        <v/>
      </c>
    </row>
    <row r="183" spans="1:53" ht="12">
      <c r="A183" s="288">
        <v>181</v>
      </c>
      <c r="B183" s="289" t="s">
        <v>349</v>
      </c>
      <c r="C183" s="290" t="s">
        <v>14</v>
      </c>
      <c r="D183" s="290" t="s">
        <v>12</v>
      </c>
      <c r="E183" s="291">
        <v>175</v>
      </c>
      <c r="F183" s="292"/>
      <c r="G183" s="292">
        <f t="shared" si="69"/>
        <v>525</v>
      </c>
      <c r="H183" s="293"/>
      <c r="I183" s="293"/>
      <c r="J183" s="293"/>
      <c r="K183" s="293"/>
      <c r="L183" s="293"/>
      <c r="M183" s="293"/>
      <c r="N183" s="293"/>
      <c r="O183" s="292">
        <f t="shared" si="70"/>
        <v>525</v>
      </c>
      <c r="P183" s="293">
        <v>1150</v>
      </c>
      <c r="Q183" s="292">
        <f t="shared" si="71"/>
        <v>-625</v>
      </c>
      <c r="R183" s="292">
        <f t="shared" si="72"/>
        <v>525</v>
      </c>
      <c r="S183" s="293"/>
      <c r="T183" s="293"/>
      <c r="U183" s="293"/>
      <c r="V183" s="293"/>
      <c r="W183" s="293">
        <v>100</v>
      </c>
      <c r="X183" s="293"/>
      <c r="Y183" s="293"/>
      <c r="Z183" s="292">
        <f t="shared" si="73"/>
        <v>625</v>
      </c>
      <c r="AA183" s="293"/>
      <c r="AB183" s="292">
        <f t="shared" si="74"/>
        <v>0</v>
      </c>
      <c r="AC183" s="292">
        <f t="shared" si="75"/>
        <v>525</v>
      </c>
      <c r="AD183" s="293"/>
      <c r="AE183" s="293"/>
      <c r="AF183" s="293"/>
      <c r="AG183" s="293"/>
      <c r="AH183" s="293"/>
      <c r="AI183" s="293"/>
      <c r="AJ183" s="293"/>
      <c r="AK183" s="292">
        <f t="shared" si="76"/>
        <v>525</v>
      </c>
      <c r="AL183" s="293">
        <v>525</v>
      </c>
      <c r="AM183" s="292">
        <f t="shared" si="77"/>
        <v>0</v>
      </c>
      <c r="AN183" s="292">
        <f t="shared" si="78"/>
        <v>525</v>
      </c>
      <c r="AO183" s="293"/>
      <c r="AP183" s="293"/>
      <c r="AQ183" s="293"/>
      <c r="AR183" s="293"/>
      <c r="AS183" s="293"/>
      <c r="AT183" s="293"/>
      <c r="AU183" s="293"/>
      <c r="AV183" s="292">
        <f t="shared" si="79"/>
        <v>525</v>
      </c>
      <c r="AW183" s="293">
        <v>525</v>
      </c>
      <c r="AX183" s="292">
        <f t="shared" si="80"/>
        <v>0</v>
      </c>
      <c r="AY183" s="137" t="str">
        <f t="shared" si="68"/>
        <v>*</v>
      </c>
      <c r="BA183" s="143" t="str">
        <f t="shared" si="67"/>
        <v/>
      </c>
    </row>
    <row r="184" spans="1:53" ht="12">
      <c r="A184" s="288">
        <v>182</v>
      </c>
      <c r="B184" s="289" t="s">
        <v>351</v>
      </c>
      <c r="C184" s="290" t="s">
        <v>14</v>
      </c>
      <c r="D184" s="290" t="s">
        <v>353</v>
      </c>
      <c r="E184" s="291">
        <v>100</v>
      </c>
      <c r="F184" s="292"/>
      <c r="G184" s="292">
        <f t="shared" si="69"/>
        <v>300</v>
      </c>
      <c r="H184" s="293"/>
      <c r="I184" s="293"/>
      <c r="J184" s="293"/>
      <c r="K184" s="293"/>
      <c r="L184" s="293"/>
      <c r="M184" s="293"/>
      <c r="N184" s="293"/>
      <c r="O184" s="292">
        <f t="shared" si="70"/>
        <v>300</v>
      </c>
      <c r="P184" s="293">
        <v>300</v>
      </c>
      <c r="Q184" s="292">
        <f t="shared" si="71"/>
        <v>0</v>
      </c>
      <c r="R184" s="292">
        <f t="shared" si="72"/>
        <v>300</v>
      </c>
      <c r="S184" s="293">
        <v>50</v>
      </c>
      <c r="T184" s="293"/>
      <c r="U184" s="293"/>
      <c r="V184" s="293"/>
      <c r="W184" s="293">
        <v>100</v>
      </c>
      <c r="X184" s="293">
        <v>600</v>
      </c>
      <c r="Y184" s="293"/>
      <c r="Z184" s="292">
        <f t="shared" si="73"/>
        <v>1050</v>
      </c>
      <c r="AA184" s="293">
        <v>1050</v>
      </c>
      <c r="AB184" s="292">
        <f t="shared" si="74"/>
        <v>0</v>
      </c>
      <c r="AC184" s="292">
        <f t="shared" si="75"/>
        <v>300</v>
      </c>
      <c r="AD184" s="293"/>
      <c r="AE184" s="293"/>
      <c r="AF184" s="293"/>
      <c r="AG184" s="293"/>
      <c r="AH184" s="293"/>
      <c r="AI184" s="293"/>
      <c r="AJ184" s="293"/>
      <c r="AK184" s="292">
        <f t="shared" si="76"/>
        <v>300</v>
      </c>
      <c r="AL184" s="293">
        <v>300</v>
      </c>
      <c r="AM184" s="292">
        <f t="shared" si="77"/>
        <v>0</v>
      </c>
      <c r="AN184" s="292">
        <f t="shared" si="78"/>
        <v>300</v>
      </c>
      <c r="AO184" s="293">
        <v>50</v>
      </c>
      <c r="AP184" s="293"/>
      <c r="AQ184" s="293"/>
      <c r="AR184" s="293"/>
      <c r="AS184" s="293"/>
      <c r="AT184" s="293"/>
      <c r="AU184" s="293"/>
      <c r="AV184" s="292">
        <f t="shared" si="79"/>
        <v>350</v>
      </c>
      <c r="AW184" s="293"/>
      <c r="AX184" s="292">
        <f t="shared" si="80"/>
        <v>350</v>
      </c>
      <c r="AY184" s="137" t="str">
        <f t="shared" si="68"/>
        <v/>
      </c>
      <c r="BA184" s="143" t="str">
        <f t="shared" si="67"/>
        <v/>
      </c>
    </row>
    <row r="185" spans="1:53" ht="12">
      <c r="A185" s="288">
        <v>183</v>
      </c>
      <c r="B185" s="289" t="s">
        <v>1556</v>
      </c>
      <c r="C185" s="290" t="s">
        <v>14</v>
      </c>
      <c r="D185" s="290"/>
      <c r="E185" s="291">
        <v>50</v>
      </c>
      <c r="F185" s="292"/>
      <c r="G185" s="292">
        <f t="shared" si="69"/>
        <v>150</v>
      </c>
      <c r="H185" s="293"/>
      <c r="I185" s="293"/>
      <c r="J185" s="293"/>
      <c r="K185" s="293"/>
      <c r="L185" s="293"/>
      <c r="M185" s="293"/>
      <c r="N185" s="293"/>
      <c r="O185" s="292">
        <f t="shared" si="70"/>
        <v>150</v>
      </c>
      <c r="P185" s="293">
        <v>150</v>
      </c>
      <c r="Q185" s="292">
        <f t="shared" si="71"/>
        <v>0</v>
      </c>
      <c r="R185" s="292">
        <f t="shared" si="72"/>
        <v>150</v>
      </c>
      <c r="S185" s="293"/>
      <c r="T185" s="293"/>
      <c r="U185" s="293"/>
      <c r="V185" s="293"/>
      <c r="W185" s="293"/>
      <c r="X185" s="293"/>
      <c r="Y185" s="293"/>
      <c r="Z185" s="292">
        <f t="shared" si="73"/>
        <v>150</v>
      </c>
      <c r="AA185" s="293">
        <v>150</v>
      </c>
      <c r="AB185" s="292">
        <f t="shared" si="74"/>
        <v>0</v>
      </c>
      <c r="AC185" s="292">
        <f t="shared" si="75"/>
        <v>150</v>
      </c>
      <c r="AD185" s="293"/>
      <c r="AE185" s="293"/>
      <c r="AF185" s="293"/>
      <c r="AG185" s="293"/>
      <c r="AH185" s="293"/>
      <c r="AI185" s="293"/>
      <c r="AJ185" s="293"/>
      <c r="AK185" s="292">
        <f t="shared" si="76"/>
        <v>150</v>
      </c>
      <c r="AL185" s="293">
        <v>150</v>
      </c>
      <c r="AM185" s="292">
        <f t="shared" si="77"/>
        <v>0</v>
      </c>
      <c r="AN185" s="292">
        <f t="shared" si="78"/>
        <v>150</v>
      </c>
      <c r="AO185" s="293"/>
      <c r="AP185" s="293"/>
      <c r="AQ185" s="293"/>
      <c r="AR185" s="293"/>
      <c r="AS185" s="293"/>
      <c r="AT185" s="293"/>
      <c r="AU185" s="293"/>
      <c r="AV185" s="292">
        <f t="shared" si="79"/>
        <v>150</v>
      </c>
      <c r="AW185" s="293">
        <v>150</v>
      </c>
      <c r="AX185" s="292">
        <f t="shared" si="80"/>
        <v>0</v>
      </c>
      <c r="AY185" s="137" t="str">
        <f t="shared" si="68"/>
        <v>*</v>
      </c>
      <c r="BA185" s="143" t="str">
        <f t="shared" si="67"/>
        <v/>
      </c>
    </row>
    <row r="186" spans="1:53" ht="12">
      <c r="A186" s="288">
        <v>184</v>
      </c>
      <c r="B186" s="289" t="s">
        <v>1928</v>
      </c>
      <c r="C186" s="290" t="s">
        <v>14</v>
      </c>
      <c r="D186" s="290" t="s">
        <v>12</v>
      </c>
      <c r="E186" s="291">
        <v>350</v>
      </c>
      <c r="F186" s="292"/>
      <c r="G186" s="292">
        <f t="shared" si="69"/>
        <v>1050</v>
      </c>
      <c r="H186" s="293">
        <v>50</v>
      </c>
      <c r="I186" s="293">
        <v>100</v>
      </c>
      <c r="J186" s="293"/>
      <c r="K186" s="293"/>
      <c r="L186" s="293"/>
      <c r="M186" s="293"/>
      <c r="N186" s="293"/>
      <c r="O186" s="292">
        <f t="shared" si="70"/>
        <v>1200</v>
      </c>
      <c r="P186" s="293">
        <v>1100</v>
      </c>
      <c r="Q186" s="292">
        <f t="shared" si="71"/>
        <v>100</v>
      </c>
      <c r="R186" s="292">
        <f t="shared" si="72"/>
        <v>1050</v>
      </c>
      <c r="S186" s="293"/>
      <c r="T186" s="293">
        <v>300</v>
      </c>
      <c r="U186" s="293"/>
      <c r="V186" s="293"/>
      <c r="W186" s="293">
        <v>100</v>
      </c>
      <c r="X186" s="293"/>
      <c r="Y186" s="293">
        <v>10</v>
      </c>
      <c r="Z186" s="292">
        <f t="shared" si="73"/>
        <v>1460</v>
      </c>
      <c r="AA186" s="293">
        <v>1550</v>
      </c>
      <c r="AB186" s="292">
        <f t="shared" si="74"/>
        <v>10</v>
      </c>
      <c r="AC186" s="464">
        <v>350</v>
      </c>
      <c r="AD186" s="293"/>
      <c r="AE186" s="293"/>
      <c r="AF186" s="293"/>
      <c r="AG186" s="293"/>
      <c r="AH186" s="293"/>
      <c r="AI186" s="293"/>
      <c r="AJ186" s="293">
        <v>500</v>
      </c>
      <c r="AK186" s="292">
        <f t="shared" si="76"/>
        <v>850</v>
      </c>
      <c r="AL186" s="293">
        <v>860</v>
      </c>
      <c r="AM186" s="292">
        <f t="shared" si="77"/>
        <v>0</v>
      </c>
      <c r="AN186" s="464"/>
      <c r="AO186" s="293"/>
      <c r="AP186" s="293"/>
      <c r="AQ186" s="293"/>
      <c r="AR186" s="293"/>
      <c r="AS186" s="293"/>
      <c r="AT186" s="293"/>
      <c r="AU186" s="293"/>
      <c r="AV186" s="292">
        <f t="shared" si="79"/>
        <v>0</v>
      </c>
      <c r="AW186" s="293"/>
      <c r="AX186" s="292">
        <f t="shared" si="80"/>
        <v>0</v>
      </c>
      <c r="AY186" s="137" t="str">
        <f t="shared" si="68"/>
        <v>*</v>
      </c>
      <c r="BA186" s="143" t="str">
        <f t="shared" si="67"/>
        <v>!!!</v>
      </c>
    </row>
    <row r="187" spans="1:53" ht="12">
      <c r="A187" s="288">
        <v>185</v>
      </c>
      <c r="B187" s="289" t="s">
        <v>1369</v>
      </c>
      <c r="C187" s="290" t="s">
        <v>23</v>
      </c>
      <c r="D187" s="290"/>
      <c r="E187" s="291">
        <v>120</v>
      </c>
      <c r="F187" s="292"/>
      <c r="G187" s="292">
        <f t="shared" si="69"/>
        <v>360</v>
      </c>
      <c r="H187" s="293"/>
      <c r="I187" s="293"/>
      <c r="J187" s="293"/>
      <c r="K187" s="293"/>
      <c r="L187" s="293">
        <v>100</v>
      </c>
      <c r="M187" s="293"/>
      <c r="N187" s="293"/>
      <c r="O187" s="292">
        <f t="shared" si="70"/>
        <v>460</v>
      </c>
      <c r="P187" s="293">
        <v>1540</v>
      </c>
      <c r="Q187" s="292">
        <f t="shared" si="71"/>
        <v>-1080</v>
      </c>
      <c r="R187" s="292">
        <f t="shared" si="72"/>
        <v>360</v>
      </c>
      <c r="S187" s="293"/>
      <c r="T187" s="293"/>
      <c r="U187" s="293"/>
      <c r="V187" s="293"/>
      <c r="W187" s="293"/>
      <c r="X187" s="293"/>
      <c r="Y187" s="293"/>
      <c r="Z187" s="292">
        <f t="shared" si="73"/>
        <v>360</v>
      </c>
      <c r="AA187" s="293"/>
      <c r="AB187" s="292">
        <f t="shared" si="74"/>
        <v>-720</v>
      </c>
      <c r="AC187" s="292">
        <f>$E187*3</f>
        <v>360</v>
      </c>
      <c r="AD187" s="293"/>
      <c r="AE187" s="293"/>
      <c r="AF187" s="293"/>
      <c r="AG187" s="293"/>
      <c r="AH187" s="293"/>
      <c r="AI187" s="293"/>
      <c r="AJ187" s="293"/>
      <c r="AK187" s="292">
        <f t="shared" si="76"/>
        <v>360</v>
      </c>
      <c r="AL187" s="293"/>
      <c r="AM187" s="292">
        <f t="shared" si="77"/>
        <v>-360</v>
      </c>
      <c r="AN187" s="292">
        <f>$E187*3</f>
        <v>360</v>
      </c>
      <c r="AO187" s="293"/>
      <c r="AP187" s="293"/>
      <c r="AQ187" s="293"/>
      <c r="AR187" s="293"/>
      <c r="AS187" s="293"/>
      <c r="AT187" s="293"/>
      <c r="AU187" s="293"/>
      <c r="AV187" s="292">
        <f t="shared" si="79"/>
        <v>360</v>
      </c>
      <c r="AW187" s="293"/>
      <c r="AX187" s="292">
        <f t="shared" si="80"/>
        <v>0</v>
      </c>
      <c r="AY187" s="137" t="str">
        <f t="shared" si="68"/>
        <v>*</v>
      </c>
      <c r="BA187" s="143" t="str">
        <f t="shared" si="67"/>
        <v/>
      </c>
    </row>
    <row r="188" spans="1:53" ht="12">
      <c r="A188" s="288">
        <v>186</v>
      </c>
      <c r="B188" s="319" t="s">
        <v>356</v>
      </c>
      <c r="C188" s="320" t="s">
        <v>30</v>
      </c>
      <c r="D188" s="320" t="s">
        <v>12</v>
      </c>
      <c r="E188" s="403"/>
      <c r="F188" s="322"/>
      <c r="G188" s="299"/>
      <c r="H188" s="300"/>
      <c r="I188" s="300"/>
      <c r="J188" s="300"/>
      <c r="K188" s="300"/>
      <c r="L188" s="300"/>
      <c r="M188" s="300"/>
      <c r="N188" s="300"/>
      <c r="O188" s="299"/>
      <c r="P188" s="300"/>
      <c r="Q188" s="299"/>
      <c r="R188" s="299"/>
      <c r="S188" s="300"/>
      <c r="T188" s="300"/>
      <c r="U188" s="300"/>
      <c r="V188" s="300"/>
      <c r="W188" s="300"/>
      <c r="X188" s="300"/>
      <c r="Y188" s="300"/>
      <c r="Z188" s="299"/>
      <c r="AA188" s="300"/>
      <c r="AB188" s="299"/>
      <c r="AC188" s="299"/>
      <c r="AD188" s="300"/>
      <c r="AE188" s="300"/>
      <c r="AF188" s="300"/>
      <c r="AG188" s="300"/>
      <c r="AH188" s="300"/>
      <c r="AI188" s="300"/>
      <c r="AJ188" s="300"/>
      <c r="AK188" s="299"/>
      <c r="AL188" s="300"/>
      <c r="AM188" s="299"/>
      <c r="AN188" s="299"/>
      <c r="AO188" s="300"/>
      <c r="AP188" s="300"/>
      <c r="AQ188" s="300"/>
      <c r="AR188" s="300"/>
      <c r="AS188" s="300"/>
      <c r="AT188" s="300"/>
      <c r="AU188" s="300"/>
      <c r="AV188" s="299"/>
      <c r="AW188" s="300"/>
      <c r="AX188" s="299"/>
      <c r="AY188" s="137" t="str">
        <f t="shared" si="68"/>
        <v>*</v>
      </c>
      <c r="BA188" s="143" t="str">
        <f t="shared" si="67"/>
        <v/>
      </c>
    </row>
    <row r="189" spans="1:53" ht="12">
      <c r="A189" s="288">
        <v>187</v>
      </c>
      <c r="B189" s="289" t="s">
        <v>358</v>
      </c>
      <c r="C189" s="290" t="s">
        <v>14</v>
      </c>
      <c r="D189" s="290" t="s">
        <v>360</v>
      </c>
      <c r="E189" s="291">
        <v>150</v>
      </c>
      <c r="F189" s="292">
        <v>2300</v>
      </c>
      <c r="G189" s="292">
        <f t="shared" ref="G189:G204" si="81">E189*3</f>
        <v>450</v>
      </c>
      <c r="H189" s="293"/>
      <c r="I189" s="293"/>
      <c r="J189" s="293"/>
      <c r="K189" s="293"/>
      <c r="L189" s="293"/>
      <c r="M189" s="293"/>
      <c r="N189" s="293"/>
      <c r="O189" s="292">
        <f t="shared" ref="O189:O204" si="82">SUM(G189:N189)</f>
        <v>450</v>
      </c>
      <c r="P189" s="293">
        <v>2300</v>
      </c>
      <c r="Q189" s="292">
        <f t="shared" ref="Q189:Q205" si="83">F189+O189-P189</f>
        <v>450</v>
      </c>
      <c r="R189" s="292">
        <f t="shared" ref="R189:R204" si="84">E189*3</f>
        <v>450</v>
      </c>
      <c r="S189" s="293"/>
      <c r="T189" s="293">
        <v>100</v>
      </c>
      <c r="U189" s="293"/>
      <c r="V189" s="293"/>
      <c r="W189" s="293">
        <v>100</v>
      </c>
      <c r="X189" s="293"/>
      <c r="Y189" s="293"/>
      <c r="Z189" s="292">
        <f t="shared" ref="Z189:Z204" si="85">SUM(R189:Y189)</f>
        <v>650</v>
      </c>
      <c r="AA189" s="293">
        <v>450</v>
      </c>
      <c r="AB189" s="292">
        <f t="shared" ref="AB189:AB205" si="86">Q189+Z189-AA189</f>
        <v>650</v>
      </c>
      <c r="AC189" s="292">
        <f t="shared" ref="AC189:AC195" si="87">$E189*3</f>
        <v>450</v>
      </c>
      <c r="AD189" s="293"/>
      <c r="AE189" s="293"/>
      <c r="AF189" s="293"/>
      <c r="AG189" s="293"/>
      <c r="AH189" s="293"/>
      <c r="AI189" s="293"/>
      <c r="AJ189" s="293"/>
      <c r="AK189" s="292">
        <f t="shared" ref="AK189:AK204" si="88">SUM(AC189:AJ189)</f>
        <v>450</v>
      </c>
      <c r="AL189" s="293">
        <v>1100</v>
      </c>
      <c r="AM189" s="292">
        <f t="shared" ref="AM189:AM205" si="89">AB189+AK189-AL189</f>
        <v>0</v>
      </c>
      <c r="AN189" s="292">
        <f t="shared" ref="AN189:AN195" si="90">$E189*3</f>
        <v>450</v>
      </c>
      <c r="AO189" s="293">
        <v>50</v>
      </c>
      <c r="AP189" s="293"/>
      <c r="AQ189" s="293"/>
      <c r="AR189" s="293"/>
      <c r="AS189" s="293"/>
      <c r="AT189" s="293"/>
      <c r="AU189" s="293"/>
      <c r="AV189" s="292">
        <f t="shared" ref="AV189:AV204" si="91">SUM(AN189:AU189)</f>
        <v>500</v>
      </c>
      <c r="AW189" s="293">
        <v>500</v>
      </c>
      <c r="AX189" s="292">
        <f t="shared" ref="AX189:AX205" si="92">AM189+AV189-AW189</f>
        <v>0</v>
      </c>
      <c r="AY189" s="137" t="str">
        <f t="shared" si="68"/>
        <v>*</v>
      </c>
      <c r="BA189" s="143" t="str">
        <f t="shared" si="67"/>
        <v/>
      </c>
    </row>
    <row r="190" spans="1:53" ht="12">
      <c r="A190" s="288">
        <v>188</v>
      </c>
      <c r="B190" s="289" t="s">
        <v>361</v>
      </c>
      <c r="C190" s="290" t="s">
        <v>14</v>
      </c>
      <c r="D190" s="290" t="s">
        <v>12</v>
      </c>
      <c r="E190" s="291">
        <v>200</v>
      </c>
      <c r="F190" s="292"/>
      <c r="G190" s="292">
        <f t="shared" si="81"/>
        <v>600</v>
      </c>
      <c r="H190" s="293"/>
      <c r="I190" s="293">
        <v>100</v>
      </c>
      <c r="J190" s="293"/>
      <c r="K190" s="293"/>
      <c r="L190" s="293"/>
      <c r="M190" s="293"/>
      <c r="N190" s="293"/>
      <c r="O190" s="292">
        <f t="shared" si="82"/>
        <v>700</v>
      </c>
      <c r="P190" s="293">
        <v>2400</v>
      </c>
      <c r="Q190" s="292">
        <f t="shared" si="83"/>
        <v>-1700</v>
      </c>
      <c r="R190" s="292">
        <f t="shared" si="84"/>
        <v>600</v>
      </c>
      <c r="S190" s="293"/>
      <c r="T190" s="293"/>
      <c r="U190" s="293"/>
      <c r="V190" s="293"/>
      <c r="W190" s="293"/>
      <c r="X190" s="293"/>
      <c r="Y190" s="293"/>
      <c r="Z190" s="292">
        <f t="shared" si="85"/>
        <v>600</v>
      </c>
      <c r="AA190" s="293"/>
      <c r="AB190" s="292">
        <f t="shared" si="86"/>
        <v>-1100</v>
      </c>
      <c r="AC190" s="292">
        <f t="shared" si="87"/>
        <v>600</v>
      </c>
      <c r="AD190" s="293"/>
      <c r="AE190" s="293"/>
      <c r="AF190" s="293"/>
      <c r="AG190" s="293"/>
      <c r="AH190" s="293"/>
      <c r="AI190" s="293"/>
      <c r="AJ190" s="293"/>
      <c r="AK190" s="292">
        <f t="shared" si="88"/>
        <v>600</v>
      </c>
      <c r="AL190" s="293"/>
      <c r="AM190" s="292">
        <f t="shared" si="89"/>
        <v>-500</v>
      </c>
      <c r="AN190" s="292">
        <f t="shared" si="90"/>
        <v>600</v>
      </c>
      <c r="AO190" s="293"/>
      <c r="AP190" s="293"/>
      <c r="AQ190" s="293"/>
      <c r="AR190" s="293"/>
      <c r="AS190" s="293"/>
      <c r="AT190" s="293"/>
      <c r="AU190" s="293"/>
      <c r="AV190" s="292">
        <f t="shared" si="91"/>
        <v>600</v>
      </c>
      <c r="AW190" s="293">
        <v>100</v>
      </c>
      <c r="AX190" s="292">
        <f t="shared" si="92"/>
        <v>0</v>
      </c>
      <c r="AY190" s="137" t="str">
        <f t="shared" si="68"/>
        <v>*</v>
      </c>
      <c r="BA190" s="143" t="str">
        <f t="shared" si="67"/>
        <v/>
      </c>
    </row>
    <row r="191" spans="1:53" ht="12">
      <c r="A191" s="288">
        <v>189</v>
      </c>
      <c r="B191" s="294" t="s">
        <v>1501</v>
      </c>
      <c r="C191" s="290" t="s">
        <v>10</v>
      </c>
      <c r="D191" s="290" t="s">
        <v>365</v>
      </c>
      <c r="E191" s="295">
        <v>125</v>
      </c>
      <c r="F191" s="292">
        <v>375</v>
      </c>
      <c r="G191" s="292">
        <f t="shared" si="81"/>
        <v>375</v>
      </c>
      <c r="H191" s="293">
        <v>50</v>
      </c>
      <c r="I191" s="293"/>
      <c r="J191" s="293"/>
      <c r="K191" s="293"/>
      <c r="L191" s="293"/>
      <c r="M191" s="293"/>
      <c r="N191" s="293"/>
      <c r="O191" s="292">
        <f t="shared" si="82"/>
        <v>425</v>
      </c>
      <c r="P191" s="293">
        <v>2300</v>
      </c>
      <c r="Q191" s="292">
        <f t="shared" si="83"/>
        <v>-1500</v>
      </c>
      <c r="R191" s="292">
        <f t="shared" si="84"/>
        <v>375</v>
      </c>
      <c r="S191" s="293"/>
      <c r="T191" s="293"/>
      <c r="U191" s="293"/>
      <c r="V191" s="293"/>
      <c r="W191" s="293"/>
      <c r="X191" s="293"/>
      <c r="Y191" s="293"/>
      <c r="Z191" s="292">
        <f t="shared" si="85"/>
        <v>375</v>
      </c>
      <c r="AA191" s="293"/>
      <c r="AB191" s="292">
        <f t="shared" si="86"/>
        <v>-1125</v>
      </c>
      <c r="AC191" s="292">
        <f t="shared" si="87"/>
        <v>375</v>
      </c>
      <c r="AD191" s="293"/>
      <c r="AE191" s="293"/>
      <c r="AF191" s="293"/>
      <c r="AG191" s="293"/>
      <c r="AH191" s="293">
        <v>100</v>
      </c>
      <c r="AI191" s="293"/>
      <c r="AJ191" s="293"/>
      <c r="AK191" s="292">
        <f t="shared" si="88"/>
        <v>475</v>
      </c>
      <c r="AL191" s="293"/>
      <c r="AM191" s="292">
        <f t="shared" si="89"/>
        <v>-650</v>
      </c>
      <c r="AN191" s="292">
        <f t="shared" si="90"/>
        <v>375</v>
      </c>
      <c r="AO191" s="293"/>
      <c r="AP191" s="293"/>
      <c r="AQ191" s="293"/>
      <c r="AR191" s="293"/>
      <c r="AS191" s="293"/>
      <c r="AT191" s="293"/>
      <c r="AU191" s="293"/>
      <c r="AV191" s="292">
        <f t="shared" si="91"/>
        <v>375</v>
      </c>
      <c r="AW191" s="293"/>
      <c r="AX191" s="292">
        <f t="shared" si="92"/>
        <v>-275</v>
      </c>
    </row>
    <row r="192" spans="1:53" ht="12">
      <c r="A192" s="288">
        <v>190</v>
      </c>
      <c r="B192" s="289" t="s">
        <v>1465</v>
      </c>
      <c r="C192" s="290" t="s">
        <v>23</v>
      </c>
      <c r="D192" s="290"/>
      <c r="E192" s="291">
        <v>500</v>
      </c>
      <c r="F192" s="292"/>
      <c r="G192" s="292">
        <f t="shared" si="81"/>
        <v>1500</v>
      </c>
      <c r="H192" s="293"/>
      <c r="I192" s="293"/>
      <c r="J192" s="293"/>
      <c r="K192" s="293"/>
      <c r="L192" s="293"/>
      <c r="M192" s="293">
        <v>3000</v>
      </c>
      <c r="N192" s="293"/>
      <c r="O192" s="292">
        <f t="shared" si="82"/>
        <v>4500</v>
      </c>
      <c r="P192" s="293">
        <v>7500</v>
      </c>
      <c r="Q192" s="292">
        <f t="shared" si="83"/>
        <v>-3000</v>
      </c>
      <c r="R192" s="292">
        <f t="shared" si="84"/>
        <v>1500</v>
      </c>
      <c r="S192" s="293">
        <v>100</v>
      </c>
      <c r="T192" s="293">
        <v>378</v>
      </c>
      <c r="U192" s="293">
        <v>2322</v>
      </c>
      <c r="V192" s="293"/>
      <c r="W192" s="293"/>
      <c r="X192" s="293">
        <v>6000</v>
      </c>
      <c r="Y192" s="293">
        <v>20</v>
      </c>
      <c r="Z192" s="292">
        <f t="shared" si="85"/>
        <v>10320</v>
      </c>
      <c r="AA192" s="293">
        <v>7320</v>
      </c>
      <c r="AB192" s="292">
        <f t="shared" si="86"/>
        <v>0</v>
      </c>
      <c r="AC192" s="292">
        <f t="shared" si="87"/>
        <v>1500</v>
      </c>
      <c r="AD192" s="293">
        <v>50</v>
      </c>
      <c r="AE192" s="293">
        <v>178</v>
      </c>
      <c r="AF192" s="293"/>
      <c r="AG192" s="293"/>
      <c r="AH192" s="293"/>
      <c r="AI192" s="293">
        <v>3000</v>
      </c>
      <c r="AJ192" s="293"/>
      <c r="AK192" s="292">
        <f t="shared" si="88"/>
        <v>4728</v>
      </c>
      <c r="AL192" s="293">
        <v>4728</v>
      </c>
      <c r="AM192" s="292">
        <f t="shared" si="89"/>
        <v>0</v>
      </c>
      <c r="AN192" s="292">
        <f t="shared" si="90"/>
        <v>1500</v>
      </c>
      <c r="AO192" s="293">
        <v>50</v>
      </c>
      <c r="AP192" s="293">
        <v>908</v>
      </c>
      <c r="AQ192" s="293">
        <v>4662</v>
      </c>
      <c r="AR192" s="293"/>
      <c r="AS192" s="293"/>
      <c r="AT192" s="293">
        <v>9000</v>
      </c>
      <c r="AU192" s="293">
        <v>10</v>
      </c>
      <c r="AV192" s="292">
        <f t="shared" si="91"/>
        <v>16130</v>
      </c>
      <c r="AW192" s="293">
        <v>16130</v>
      </c>
      <c r="AX192" s="292">
        <f t="shared" si="92"/>
        <v>0</v>
      </c>
      <c r="BA192" s="143" t="str">
        <f t="shared" ref="BA192:BA255" si="93">IF(AC192=E192*3,"","!!!")</f>
        <v/>
      </c>
    </row>
    <row r="193" spans="1:53" ht="12">
      <c r="A193" s="288">
        <v>191</v>
      </c>
      <c r="B193" s="289" t="s">
        <v>1531</v>
      </c>
      <c r="C193" s="290" t="s">
        <v>14</v>
      </c>
      <c r="D193" s="290"/>
      <c r="E193" s="291">
        <v>150</v>
      </c>
      <c r="F193" s="292"/>
      <c r="G193" s="292">
        <f t="shared" si="81"/>
        <v>450</v>
      </c>
      <c r="H193" s="293"/>
      <c r="I193" s="293">
        <v>100</v>
      </c>
      <c r="J193" s="293"/>
      <c r="K193" s="293">
        <v>300</v>
      </c>
      <c r="L193" s="293"/>
      <c r="M193" s="293"/>
      <c r="N193" s="293"/>
      <c r="O193" s="292">
        <f t="shared" si="82"/>
        <v>850</v>
      </c>
      <c r="P193" s="293">
        <v>950</v>
      </c>
      <c r="Q193" s="292">
        <f t="shared" si="83"/>
        <v>-100</v>
      </c>
      <c r="R193" s="292">
        <f t="shared" si="84"/>
        <v>450</v>
      </c>
      <c r="S193" s="293"/>
      <c r="T193" s="293">
        <v>200</v>
      </c>
      <c r="U193" s="293"/>
      <c r="V193" s="293">
        <v>300</v>
      </c>
      <c r="W193" s="293">
        <v>100</v>
      </c>
      <c r="X193" s="293"/>
      <c r="Y193" s="293"/>
      <c r="Z193" s="292">
        <f t="shared" si="85"/>
        <v>1050</v>
      </c>
      <c r="AA193" s="293">
        <v>950</v>
      </c>
      <c r="AB193" s="292">
        <f t="shared" si="86"/>
        <v>0</v>
      </c>
      <c r="AC193" s="292">
        <f t="shared" si="87"/>
        <v>450</v>
      </c>
      <c r="AD193" s="293"/>
      <c r="AE193" s="293"/>
      <c r="AF193" s="293"/>
      <c r="AG193" s="293"/>
      <c r="AH193" s="293"/>
      <c r="AI193" s="293"/>
      <c r="AJ193" s="293"/>
      <c r="AK193" s="292">
        <f t="shared" si="88"/>
        <v>450</v>
      </c>
      <c r="AL193" s="293">
        <v>1350</v>
      </c>
      <c r="AM193" s="292">
        <f t="shared" si="89"/>
        <v>-900</v>
      </c>
      <c r="AN193" s="292">
        <f t="shared" si="90"/>
        <v>450</v>
      </c>
      <c r="AO193" s="293"/>
      <c r="AP193" s="293"/>
      <c r="AQ193" s="293"/>
      <c r="AR193" s="293"/>
      <c r="AS193" s="293"/>
      <c r="AT193" s="293"/>
      <c r="AU193" s="293"/>
      <c r="AV193" s="292">
        <f t="shared" si="91"/>
        <v>450</v>
      </c>
      <c r="AW193" s="293"/>
      <c r="AX193" s="292">
        <f t="shared" si="92"/>
        <v>-450</v>
      </c>
      <c r="AY193" s="137" t="str">
        <f t="shared" si="68"/>
        <v/>
      </c>
      <c r="BA193" s="143" t="str">
        <f t="shared" si="93"/>
        <v/>
      </c>
    </row>
    <row r="194" spans="1:53" ht="12">
      <c r="A194" s="288">
        <v>192</v>
      </c>
      <c r="B194" s="289" t="s">
        <v>368</v>
      </c>
      <c r="C194" s="290" t="s">
        <v>14</v>
      </c>
      <c r="D194" s="290" t="s">
        <v>902</v>
      </c>
      <c r="E194" s="291">
        <v>95</v>
      </c>
      <c r="F194" s="292"/>
      <c r="G194" s="292">
        <f t="shared" si="81"/>
        <v>285</v>
      </c>
      <c r="H194" s="293"/>
      <c r="I194" s="293"/>
      <c r="J194" s="293"/>
      <c r="K194" s="293"/>
      <c r="L194" s="293"/>
      <c r="M194" s="293"/>
      <c r="N194" s="293"/>
      <c r="O194" s="292">
        <f t="shared" si="82"/>
        <v>285</v>
      </c>
      <c r="P194" s="293"/>
      <c r="Q194" s="292">
        <f t="shared" si="83"/>
        <v>285</v>
      </c>
      <c r="R194" s="292">
        <f t="shared" si="84"/>
        <v>285</v>
      </c>
      <c r="S194" s="293"/>
      <c r="T194" s="293"/>
      <c r="U194" s="293"/>
      <c r="V194" s="293"/>
      <c r="W194" s="293"/>
      <c r="X194" s="293"/>
      <c r="Y194" s="293"/>
      <c r="Z194" s="292">
        <f t="shared" si="85"/>
        <v>285</v>
      </c>
      <c r="AA194" s="293">
        <v>1240</v>
      </c>
      <c r="AB194" s="292">
        <f t="shared" si="86"/>
        <v>-670</v>
      </c>
      <c r="AC194" s="292">
        <f t="shared" si="87"/>
        <v>285</v>
      </c>
      <c r="AD194" s="293"/>
      <c r="AE194" s="293"/>
      <c r="AF194" s="293"/>
      <c r="AG194" s="293"/>
      <c r="AH194" s="293">
        <v>100</v>
      </c>
      <c r="AI194" s="293"/>
      <c r="AJ194" s="293"/>
      <c r="AK194" s="292">
        <f t="shared" si="88"/>
        <v>385</v>
      </c>
      <c r="AL194" s="293"/>
      <c r="AM194" s="292">
        <f t="shared" si="89"/>
        <v>-285</v>
      </c>
      <c r="AN194" s="292">
        <f t="shared" si="90"/>
        <v>285</v>
      </c>
      <c r="AO194" s="293"/>
      <c r="AP194" s="293"/>
      <c r="AQ194" s="293"/>
      <c r="AR194" s="293"/>
      <c r="AS194" s="293"/>
      <c r="AT194" s="293"/>
      <c r="AU194" s="293"/>
      <c r="AV194" s="292">
        <f t="shared" si="91"/>
        <v>285</v>
      </c>
      <c r="AW194" s="293"/>
      <c r="AX194" s="292">
        <f t="shared" si="92"/>
        <v>0</v>
      </c>
      <c r="AY194" s="137" t="str">
        <f t="shared" ref="AY194:AY263" si="94">IF(AX194=0,"*","")</f>
        <v>*</v>
      </c>
      <c r="BA194" s="143" t="str">
        <f t="shared" si="93"/>
        <v/>
      </c>
    </row>
    <row r="195" spans="1:53" ht="12">
      <c r="A195" s="288">
        <v>193</v>
      </c>
      <c r="B195" s="289" t="s">
        <v>1399</v>
      </c>
      <c r="C195" s="290" t="s">
        <v>23</v>
      </c>
      <c r="D195" s="290"/>
      <c r="E195" s="291">
        <v>55</v>
      </c>
      <c r="F195" s="292"/>
      <c r="G195" s="292">
        <f t="shared" si="81"/>
        <v>165</v>
      </c>
      <c r="H195" s="293"/>
      <c r="I195" s="293"/>
      <c r="J195" s="293"/>
      <c r="K195" s="293"/>
      <c r="L195" s="293"/>
      <c r="M195" s="293"/>
      <c r="N195" s="293"/>
      <c r="O195" s="292">
        <f t="shared" si="82"/>
        <v>165</v>
      </c>
      <c r="P195" s="293"/>
      <c r="Q195" s="292">
        <f t="shared" si="83"/>
        <v>165</v>
      </c>
      <c r="R195" s="292">
        <f t="shared" si="84"/>
        <v>165</v>
      </c>
      <c r="S195" s="293"/>
      <c r="T195" s="293"/>
      <c r="U195" s="293"/>
      <c r="V195" s="293"/>
      <c r="W195" s="293"/>
      <c r="X195" s="293"/>
      <c r="Y195" s="293"/>
      <c r="Z195" s="292">
        <f t="shared" si="85"/>
        <v>165</v>
      </c>
      <c r="AA195" s="293">
        <v>660</v>
      </c>
      <c r="AB195" s="292">
        <f t="shared" si="86"/>
        <v>-330</v>
      </c>
      <c r="AC195" s="292">
        <f t="shared" si="87"/>
        <v>165</v>
      </c>
      <c r="AD195" s="293"/>
      <c r="AE195" s="293"/>
      <c r="AF195" s="293"/>
      <c r="AG195" s="293"/>
      <c r="AH195" s="293"/>
      <c r="AI195" s="293"/>
      <c r="AJ195" s="293"/>
      <c r="AK195" s="292">
        <f t="shared" si="88"/>
        <v>165</v>
      </c>
      <c r="AL195" s="293"/>
      <c r="AM195" s="292">
        <f t="shared" si="89"/>
        <v>-165</v>
      </c>
      <c r="AN195" s="292">
        <f t="shared" si="90"/>
        <v>165</v>
      </c>
      <c r="AO195" s="293"/>
      <c r="AP195" s="293"/>
      <c r="AQ195" s="293"/>
      <c r="AR195" s="293"/>
      <c r="AS195" s="293"/>
      <c r="AT195" s="293"/>
      <c r="AU195" s="293"/>
      <c r="AV195" s="292">
        <f t="shared" si="91"/>
        <v>165</v>
      </c>
      <c r="AW195" s="293"/>
      <c r="AX195" s="292">
        <f t="shared" si="92"/>
        <v>0</v>
      </c>
      <c r="AY195" s="137" t="str">
        <f t="shared" si="94"/>
        <v>*</v>
      </c>
      <c r="BA195" s="143" t="str">
        <f t="shared" si="93"/>
        <v/>
      </c>
    </row>
    <row r="196" spans="1:53" s="489" customFormat="1" ht="12">
      <c r="A196" s="485">
        <v>194</v>
      </c>
      <c r="B196" s="486" t="s">
        <v>1712</v>
      </c>
      <c r="C196" s="297" t="s">
        <v>14</v>
      </c>
      <c r="D196" s="487"/>
      <c r="E196" s="298">
        <v>80</v>
      </c>
      <c r="F196" s="299">
        <v>0</v>
      </c>
      <c r="G196" s="299">
        <v>0</v>
      </c>
      <c r="H196" s="300"/>
      <c r="I196" s="300"/>
      <c r="J196" s="300"/>
      <c r="K196" s="300"/>
      <c r="L196" s="300"/>
      <c r="M196" s="300"/>
      <c r="N196" s="300"/>
      <c r="O196" s="299">
        <v>0</v>
      </c>
      <c r="P196" s="300"/>
      <c r="Q196" s="299">
        <f t="shared" si="83"/>
        <v>0</v>
      </c>
      <c r="R196" s="299">
        <f t="shared" si="84"/>
        <v>240</v>
      </c>
      <c r="S196" s="300"/>
      <c r="T196" s="300"/>
      <c r="U196" s="300"/>
      <c r="V196" s="300"/>
      <c r="W196" s="300"/>
      <c r="X196" s="300"/>
      <c r="Y196" s="300"/>
      <c r="Z196" s="299">
        <f t="shared" si="85"/>
        <v>240</v>
      </c>
      <c r="AA196" s="300"/>
      <c r="AB196" s="299">
        <v>0</v>
      </c>
      <c r="AC196" s="299"/>
      <c r="AD196" s="300"/>
      <c r="AE196" s="300"/>
      <c r="AF196" s="300"/>
      <c r="AG196" s="300"/>
      <c r="AH196" s="300"/>
      <c r="AI196" s="300"/>
      <c r="AJ196" s="300"/>
      <c r="AK196" s="299">
        <f t="shared" si="88"/>
        <v>0</v>
      </c>
      <c r="AL196" s="300"/>
      <c r="AM196" s="299">
        <f t="shared" si="89"/>
        <v>0</v>
      </c>
      <c r="AN196" s="299"/>
      <c r="AO196" s="300"/>
      <c r="AP196" s="300"/>
      <c r="AQ196" s="300"/>
      <c r="AR196" s="300"/>
      <c r="AS196" s="300"/>
      <c r="AT196" s="300"/>
      <c r="AU196" s="300"/>
      <c r="AV196" s="299">
        <f t="shared" si="91"/>
        <v>0</v>
      </c>
      <c r="AW196" s="300"/>
      <c r="AX196" s="299">
        <f t="shared" si="92"/>
        <v>0</v>
      </c>
      <c r="AY196" s="488" t="str">
        <f t="shared" si="94"/>
        <v>*</v>
      </c>
      <c r="BA196" s="489" t="str">
        <f t="shared" si="93"/>
        <v>!!!</v>
      </c>
    </row>
    <row r="197" spans="1:53" ht="12">
      <c r="A197" s="288">
        <v>195</v>
      </c>
      <c r="B197" s="289" t="s">
        <v>371</v>
      </c>
      <c r="C197" s="290" t="s">
        <v>23</v>
      </c>
      <c r="D197" s="290" t="s">
        <v>373</v>
      </c>
      <c r="E197" s="291">
        <v>85</v>
      </c>
      <c r="F197" s="292"/>
      <c r="G197" s="292">
        <f t="shared" si="81"/>
        <v>255</v>
      </c>
      <c r="H197" s="293"/>
      <c r="I197" s="293"/>
      <c r="J197" s="293"/>
      <c r="K197" s="293"/>
      <c r="L197" s="293"/>
      <c r="M197" s="293"/>
      <c r="N197" s="293"/>
      <c r="O197" s="292">
        <f t="shared" si="82"/>
        <v>255</v>
      </c>
      <c r="P197" s="293"/>
      <c r="Q197" s="292">
        <f t="shared" si="83"/>
        <v>255</v>
      </c>
      <c r="R197" s="292">
        <f t="shared" si="84"/>
        <v>255</v>
      </c>
      <c r="S197" s="293"/>
      <c r="T197" s="293"/>
      <c r="U197" s="293"/>
      <c r="V197" s="293"/>
      <c r="W197" s="293"/>
      <c r="X197" s="293"/>
      <c r="Y197" s="293"/>
      <c r="Z197" s="292">
        <f t="shared" si="85"/>
        <v>255</v>
      </c>
      <c r="AA197" s="293">
        <v>1020</v>
      </c>
      <c r="AB197" s="292">
        <f t="shared" si="86"/>
        <v>-510</v>
      </c>
      <c r="AC197" s="292">
        <f t="shared" ref="AC197:AC204" si="95">$E197*3</f>
        <v>255</v>
      </c>
      <c r="AD197" s="293"/>
      <c r="AE197" s="293"/>
      <c r="AF197" s="293"/>
      <c r="AG197" s="293"/>
      <c r="AH197" s="293"/>
      <c r="AI197" s="293"/>
      <c r="AJ197" s="293"/>
      <c r="AK197" s="292">
        <f t="shared" si="88"/>
        <v>255</v>
      </c>
      <c r="AL197" s="293"/>
      <c r="AM197" s="292">
        <f t="shared" si="89"/>
        <v>-255</v>
      </c>
      <c r="AN197" s="292">
        <f t="shared" ref="AN197:AN204" si="96">$E197*3</f>
        <v>255</v>
      </c>
      <c r="AO197" s="293"/>
      <c r="AP197" s="293"/>
      <c r="AQ197" s="293"/>
      <c r="AR197" s="293"/>
      <c r="AS197" s="293"/>
      <c r="AT197" s="293"/>
      <c r="AU197" s="293"/>
      <c r="AV197" s="292">
        <f t="shared" si="91"/>
        <v>255</v>
      </c>
      <c r="AW197" s="293"/>
      <c r="AX197" s="292">
        <f t="shared" si="92"/>
        <v>0</v>
      </c>
      <c r="AY197" s="137" t="str">
        <f t="shared" si="94"/>
        <v>*</v>
      </c>
      <c r="BA197" s="143" t="str">
        <f t="shared" si="93"/>
        <v/>
      </c>
    </row>
    <row r="198" spans="1:53" ht="12">
      <c r="A198" s="288">
        <v>196</v>
      </c>
      <c r="B198" s="294" t="s">
        <v>1267</v>
      </c>
      <c r="C198" s="290" t="s">
        <v>10</v>
      </c>
      <c r="D198" s="290" t="s">
        <v>12</v>
      </c>
      <c r="E198" s="295">
        <v>70</v>
      </c>
      <c r="F198" s="292">
        <v>50</v>
      </c>
      <c r="G198" s="292">
        <f t="shared" si="81"/>
        <v>210</v>
      </c>
      <c r="H198" s="293"/>
      <c r="I198" s="293"/>
      <c r="J198" s="293"/>
      <c r="K198" s="293"/>
      <c r="L198" s="293"/>
      <c r="M198" s="293"/>
      <c r="N198" s="293"/>
      <c r="O198" s="292">
        <f t="shared" si="82"/>
        <v>210</v>
      </c>
      <c r="P198" s="293">
        <v>470</v>
      </c>
      <c r="Q198" s="292">
        <f t="shared" si="83"/>
        <v>-210</v>
      </c>
      <c r="R198" s="292">
        <f t="shared" si="84"/>
        <v>210</v>
      </c>
      <c r="S198" s="293"/>
      <c r="T198" s="293"/>
      <c r="U198" s="293"/>
      <c r="V198" s="293"/>
      <c r="W198" s="293"/>
      <c r="X198" s="293"/>
      <c r="Y198" s="293"/>
      <c r="Z198" s="292">
        <f t="shared" si="85"/>
        <v>210</v>
      </c>
      <c r="AA198" s="293"/>
      <c r="AB198" s="292">
        <f t="shared" si="86"/>
        <v>0</v>
      </c>
      <c r="AC198" s="292">
        <f t="shared" si="95"/>
        <v>210</v>
      </c>
      <c r="AD198" s="293"/>
      <c r="AE198" s="293"/>
      <c r="AF198" s="293"/>
      <c r="AG198" s="293"/>
      <c r="AH198" s="293"/>
      <c r="AI198" s="293"/>
      <c r="AJ198" s="293"/>
      <c r="AK198" s="292">
        <f t="shared" si="88"/>
        <v>210</v>
      </c>
      <c r="AL198" s="293"/>
      <c r="AM198" s="292">
        <f t="shared" si="89"/>
        <v>210</v>
      </c>
      <c r="AN198" s="292">
        <f t="shared" si="96"/>
        <v>210</v>
      </c>
      <c r="AO198" s="293"/>
      <c r="AP198" s="293"/>
      <c r="AQ198" s="293"/>
      <c r="AR198" s="293"/>
      <c r="AS198" s="293"/>
      <c r="AT198" s="293"/>
      <c r="AU198" s="293"/>
      <c r="AV198" s="292">
        <f t="shared" si="91"/>
        <v>210</v>
      </c>
      <c r="AW198" s="293">
        <v>420</v>
      </c>
      <c r="AX198" s="292">
        <f t="shared" si="92"/>
        <v>0</v>
      </c>
      <c r="AY198" s="137" t="str">
        <f t="shared" si="94"/>
        <v>*</v>
      </c>
      <c r="BA198" s="143" t="str">
        <f t="shared" si="93"/>
        <v/>
      </c>
    </row>
    <row r="199" spans="1:53" ht="12">
      <c r="A199" s="288">
        <v>197</v>
      </c>
      <c r="B199" s="289" t="s">
        <v>375</v>
      </c>
      <c r="C199" s="290" t="s">
        <v>23</v>
      </c>
      <c r="D199" s="290" t="s">
        <v>377</v>
      </c>
      <c r="E199" s="291">
        <v>40</v>
      </c>
      <c r="F199" s="292">
        <v>480</v>
      </c>
      <c r="G199" s="292">
        <f t="shared" si="81"/>
        <v>120</v>
      </c>
      <c r="H199" s="293"/>
      <c r="I199" s="293"/>
      <c r="J199" s="293"/>
      <c r="K199" s="293"/>
      <c r="L199" s="293"/>
      <c r="M199" s="293"/>
      <c r="N199" s="293"/>
      <c r="O199" s="292">
        <f t="shared" si="82"/>
        <v>120</v>
      </c>
      <c r="P199" s="293">
        <v>600</v>
      </c>
      <c r="Q199" s="292">
        <f t="shared" si="83"/>
        <v>0</v>
      </c>
      <c r="R199" s="292">
        <f t="shared" si="84"/>
        <v>120</v>
      </c>
      <c r="S199" s="293"/>
      <c r="T199" s="293">
        <v>100</v>
      </c>
      <c r="U199" s="293"/>
      <c r="V199" s="293"/>
      <c r="W199" s="293"/>
      <c r="X199" s="293"/>
      <c r="Y199" s="293"/>
      <c r="Z199" s="292">
        <f t="shared" si="85"/>
        <v>220</v>
      </c>
      <c r="AA199" s="293"/>
      <c r="AB199" s="292">
        <f t="shared" si="86"/>
        <v>220</v>
      </c>
      <c r="AC199" s="292">
        <f t="shared" si="95"/>
        <v>120</v>
      </c>
      <c r="AD199" s="293"/>
      <c r="AE199" s="293"/>
      <c r="AF199" s="293"/>
      <c r="AG199" s="293"/>
      <c r="AH199" s="293"/>
      <c r="AI199" s="293"/>
      <c r="AJ199" s="293"/>
      <c r="AK199" s="292">
        <f t="shared" si="88"/>
        <v>120</v>
      </c>
      <c r="AL199" s="293"/>
      <c r="AM199" s="292">
        <f t="shared" si="89"/>
        <v>340</v>
      </c>
      <c r="AN199" s="292">
        <f t="shared" si="96"/>
        <v>120</v>
      </c>
      <c r="AO199" s="293"/>
      <c r="AP199" s="293"/>
      <c r="AQ199" s="293"/>
      <c r="AR199" s="293"/>
      <c r="AS199" s="293"/>
      <c r="AT199" s="293"/>
      <c r="AU199" s="293"/>
      <c r="AV199" s="292">
        <f t="shared" si="91"/>
        <v>120</v>
      </c>
      <c r="AW199" s="293"/>
      <c r="AX199" s="292">
        <f t="shared" si="92"/>
        <v>460</v>
      </c>
      <c r="AY199" s="137" t="str">
        <f t="shared" si="94"/>
        <v/>
      </c>
      <c r="BA199" s="143" t="str">
        <f t="shared" si="93"/>
        <v/>
      </c>
    </row>
    <row r="200" spans="1:53" ht="12">
      <c r="A200" s="288">
        <v>198</v>
      </c>
      <c r="B200" s="289" t="s">
        <v>378</v>
      </c>
      <c r="C200" s="290" t="s">
        <v>23</v>
      </c>
      <c r="D200" s="290" t="s">
        <v>835</v>
      </c>
      <c r="E200" s="291">
        <v>250</v>
      </c>
      <c r="F200" s="292"/>
      <c r="G200" s="292">
        <f t="shared" si="81"/>
        <v>750</v>
      </c>
      <c r="H200" s="293"/>
      <c r="I200" s="293"/>
      <c r="J200" s="293"/>
      <c r="K200" s="293"/>
      <c r="L200" s="293"/>
      <c r="M200" s="293"/>
      <c r="N200" s="293"/>
      <c r="O200" s="292">
        <f t="shared" si="82"/>
        <v>750</v>
      </c>
      <c r="P200" s="293">
        <v>750</v>
      </c>
      <c r="Q200" s="292">
        <f t="shared" si="83"/>
        <v>0</v>
      </c>
      <c r="R200" s="292">
        <f t="shared" si="84"/>
        <v>750</v>
      </c>
      <c r="S200" s="293"/>
      <c r="T200" s="293"/>
      <c r="U200" s="293"/>
      <c r="V200" s="293"/>
      <c r="W200" s="293">
        <v>100</v>
      </c>
      <c r="X200" s="293"/>
      <c r="Y200" s="293"/>
      <c r="Z200" s="292">
        <f t="shared" si="85"/>
        <v>850</v>
      </c>
      <c r="AA200" s="293"/>
      <c r="AB200" s="292">
        <f t="shared" si="86"/>
        <v>850</v>
      </c>
      <c r="AC200" s="292">
        <f t="shared" si="95"/>
        <v>750</v>
      </c>
      <c r="AD200" s="293"/>
      <c r="AE200" s="293"/>
      <c r="AF200" s="293"/>
      <c r="AG200" s="293"/>
      <c r="AH200" s="293"/>
      <c r="AI200" s="293"/>
      <c r="AJ200" s="293"/>
      <c r="AK200" s="292">
        <f t="shared" si="88"/>
        <v>750</v>
      </c>
      <c r="AL200" s="293">
        <v>750</v>
      </c>
      <c r="AM200" s="292">
        <f t="shared" si="89"/>
        <v>850</v>
      </c>
      <c r="AN200" s="292">
        <f t="shared" si="96"/>
        <v>750</v>
      </c>
      <c r="AO200" s="293"/>
      <c r="AP200" s="293"/>
      <c r="AQ200" s="293"/>
      <c r="AR200" s="293"/>
      <c r="AS200" s="293"/>
      <c r="AT200" s="293"/>
      <c r="AU200" s="293"/>
      <c r="AV200" s="292">
        <f t="shared" si="91"/>
        <v>750</v>
      </c>
      <c r="AW200" s="293">
        <v>1500</v>
      </c>
      <c r="AX200" s="292">
        <f t="shared" si="92"/>
        <v>100</v>
      </c>
      <c r="AY200" s="137" t="str">
        <f t="shared" si="94"/>
        <v/>
      </c>
      <c r="BA200" s="143" t="str">
        <f t="shared" si="93"/>
        <v/>
      </c>
    </row>
    <row r="201" spans="1:53" ht="12">
      <c r="A201" s="288">
        <v>199</v>
      </c>
      <c r="B201" s="289" t="s">
        <v>1598</v>
      </c>
      <c r="C201" s="290" t="s">
        <v>14</v>
      </c>
      <c r="D201" s="290"/>
      <c r="E201" s="291">
        <v>50</v>
      </c>
      <c r="F201" s="292">
        <v>475</v>
      </c>
      <c r="G201" s="292">
        <f t="shared" si="81"/>
        <v>150</v>
      </c>
      <c r="H201" s="293"/>
      <c r="I201" s="293"/>
      <c r="J201" s="293"/>
      <c r="K201" s="293"/>
      <c r="L201" s="293"/>
      <c r="M201" s="293"/>
      <c r="N201" s="293"/>
      <c r="O201" s="292">
        <f t="shared" si="82"/>
        <v>150</v>
      </c>
      <c r="P201" s="293">
        <v>1075</v>
      </c>
      <c r="Q201" s="292">
        <f t="shared" si="83"/>
        <v>-450</v>
      </c>
      <c r="R201" s="292">
        <f t="shared" si="84"/>
        <v>150</v>
      </c>
      <c r="S201" s="293"/>
      <c r="T201" s="293"/>
      <c r="U201" s="293"/>
      <c r="V201" s="293"/>
      <c r="W201" s="293"/>
      <c r="X201" s="293"/>
      <c r="Y201" s="293"/>
      <c r="Z201" s="292">
        <f t="shared" si="85"/>
        <v>150</v>
      </c>
      <c r="AA201" s="293"/>
      <c r="AB201" s="292">
        <f t="shared" si="86"/>
        <v>-300</v>
      </c>
      <c r="AC201" s="292">
        <f t="shared" si="95"/>
        <v>150</v>
      </c>
      <c r="AD201" s="293"/>
      <c r="AE201" s="293"/>
      <c r="AF201" s="293"/>
      <c r="AG201" s="293"/>
      <c r="AH201" s="293"/>
      <c r="AI201" s="293"/>
      <c r="AJ201" s="293"/>
      <c r="AK201" s="292">
        <f t="shared" si="88"/>
        <v>150</v>
      </c>
      <c r="AL201" s="293"/>
      <c r="AM201" s="292">
        <f t="shared" si="89"/>
        <v>-150</v>
      </c>
      <c r="AN201" s="292">
        <f t="shared" si="96"/>
        <v>150</v>
      </c>
      <c r="AO201" s="293"/>
      <c r="AP201" s="293"/>
      <c r="AQ201" s="293"/>
      <c r="AR201" s="293"/>
      <c r="AS201" s="293"/>
      <c r="AT201" s="293"/>
      <c r="AU201" s="293"/>
      <c r="AV201" s="292">
        <f t="shared" si="91"/>
        <v>150</v>
      </c>
      <c r="AW201" s="293"/>
      <c r="AX201" s="292">
        <f t="shared" si="92"/>
        <v>0</v>
      </c>
      <c r="AY201" s="137" t="str">
        <f t="shared" si="94"/>
        <v>*</v>
      </c>
      <c r="BA201" s="143" t="str">
        <f t="shared" si="93"/>
        <v/>
      </c>
    </row>
    <row r="202" spans="1:53" ht="12">
      <c r="A202" s="288">
        <v>200</v>
      </c>
      <c r="B202" s="294" t="s">
        <v>1621</v>
      </c>
      <c r="C202" s="290" t="s">
        <v>14</v>
      </c>
      <c r="D202" s="290"/>
      <c r="E202" s="295">
        <v>75</v>
      </c>
      <c r="F202" s="292"/>
      <c r="G202" s="292">
        <f t="shared" si="81"/>
        <v>225</v>
      </c>
      <c r="H202" s="293"/>
      <c r="I202" s="293"/>
      <c r="J202" s="293"/>
      <c r="K202" s="293"/>
      <c r="L202" s="293"/>
      <c r="M202" s="293"/>
      <c r="N202" s="293"/>
      <c r="O202" s="292">
        <f t="shared" si="82"/>
        <v>225</v>
      </c>
      <c r="P202" s="293">
        <v>900</v>
      </c>
      <c r="Q202" s="292">
        <f t="shared" si="83"/>
        <v>-675</v>
      </c>
      <c r="R202" s="292">
        <f t="shared" si="84"/>
        <v>225</v>
      </c>
      <c r="S202" s="293"/>
      <c r="T202" s="293"/>
      <c r="U202" s="293"/>
      <c r="V202" s="293"/>
      <c r="W202" s="293"/>
      <c r="X202" s="293"/>
      <c r="Y202" s="293"/>
      <c r="Z202" s="292">
        <f t="shared" si="85"/>
        <v>225</v>
      </c>
      <c r="AA202" s="293"/>
      <c r="AB202" s="292">
        <f t="shared" si="86"/>
        <v>-450</v>
      </c>
      <c r="AC202" s="292">
        <f t="shared" si="95"/>
        <v>225</v>
      </c>
      <c r="AD202" s="293"/>
      <c r="AE202" s="293"/>
      <c r="AF202" s="293"/>
      <c r="AG202" s="293"/>
      <c r="AH202" s="293"/>
      <c r="AI202" s="293"/>
      <c r="AJ202" s="293"/>
      <c r="AK202" s="292">
        <f t="shared" si="88"/>
        <v>225</v>
      </c>
      <c r="AL202" s="293"/>
      <c r="AM202" s="292">
        <f t="shared" si="89"/>
        <v>-225</v>
      </c>
      <c r="AN202" s="292">
        <f t="shared" si="96"/>
        <v>225</v>
      </c>
      <c r="AO202" s="293"/>
      <c r="AP202" s="293">
        <v>100</v>
      </c>
      <c r="AQ202" s="293"/>
      <c r="AR202" s="293"/>
      <c r="AS202" s="293"/>
      <c r="AT202" s="293"/>
      <c r="AU202" s="293"/>
      <c r="AV202" s="292">
        <f t="shared" si="91"/>
        <v>325</v>
      </c>
      <c r="AW202" s="293">
        <v>100</v>
      </c>
      <c r="AX202" s="292">
        <f t="shared" si="92"/>
        <v>0</v>
      </c>
      <c r="AY202" s="137" t="str">
        <f t="shared" si="94"/>
        <v>*</v>
      </c>
      <c r="BA202" s="143" t="str">
        <f>IF(AC202=E202*3,"","!!!")</f>
        <v/>
      </c>
    </row>
    <row r="203" spans="1:53" ht="12">
      <c r="A203" s="288">
        <v>201</v>
      </c>
      <c r="B203" s="294" t="s">
        <v>1383</v>
      </c>
      <c r="C203" s="290" t="s">
        <v>10</v>
      </c>
      <c r="D203" s="290" t="s">
        <v>382</v>
      </c>
      <c r="E203" s="295">
        <v>115</v>
      </c>
      <c r="F203" s="292">
        <v>345</v>
      </c>
      <c r="G203" s="292">
        <f t="shared" si="81"/>
        <v>345</v>
      </c>
      <c r="H203" s="293"/>
      <c r="I203" s="293"/>
      <c r="J203" s="293"/>
      <c r="K203" s="293"/>
      <c r="L203" s="293"/>
      <c r="M203" s="293"/>
      <c r="N203" s="293"/>
      <c r="O203" s="292">
        <f t="shared" si="82"/>
        <v>345</v>
      </c>
      <c r="P203" s="293"/>
      <c r="Q203" s="292">
        <f t="shared" si="83"/>
        <v>690</v>
      </c>
      <c r="R203" s="292">
        <f t="shared" si="84"/>
        <v>345</v>
      </c>
      <c r="S203" s="293"/>
      <c r="T203" s="293"/>
      <c r="U203" s="293"/>
      <c r="V203" s="293"/>
      <c r="W203" s="293"/>
      <c r="X203" s="293"/>
      <c r="Y203" s="293"/>
      <c r="Z203" s="292">
        <f t="shared" si="85"/>
        <v>345</v>
      </c>
      <c r="AA203" s="293">
        <v>700</v>
      </c>
      <c r="AB203" s="292">
        <f t="shared" si="86"/>
        <v>335</v>
      </c>
      <c r="AC203" s="292">
        <f t="shared" si="95"/>
        <v>345</v>
      </c>
      <c r="AD203" s="293"/>
      <c r="AE203" s="293"/>
      <c r="AF203" s="293"/>
      <c r="AG203" s="293"/>
      <c r="AH203" s="293"/>
      <c r="AI203" s="293"/>
      <c r="AJ203" s="293"/>
      <c r="AK203" s="292">
        <f t="shared" si="88"/>
        <v>345</v>
      </c>
      <c r="AL203" s="293"/>
      <c r="AM203" s="292">
        <f t="shared" si="89"/>
        <v>680</v>
      </c>
      <c r="AN203" s="292">
        <f t="shared" si="96"/>
        <v>345</v>
      </c>
      <c r="AO203" s="293"/>
      <c r="AP203" s="293"/>
      <c r="AQ203" s="293"/>
      <c r="AR203" s="293"/>
      <c r="AS203" s="293"/>
      <c r="AT203" s="293"/>
      <c r="AU203" s="293"/>
      <c r="AV203" s="292">
        <f t="shared" si="91"/>
        <v>345</v>
      </c>
      <c r="AW203" s="293">
        <v>680</v>
      </c>
      <c r="AX203" s="292">
        <f t="shared" si="92"/>
        <v>345</v>
      </c>
      <c r="BA203" s="143" t="str">
        <f>IF(AC203=E203*3,"","!!!")</f>
        <v/>
      </c>
    </row>
    <row r="204" spans="1:53" s="172" customFormat="1" ht="12">
      <c r="A204" s="288">
        <v>202</v>
      </c>
      <c r="B204" s="294" t="s">
        <v>1502</v>
      </c>
      <c r="C204" s="290" t="s">
        <v>263</v>
      </c>
      <c r="D204" s="290" t="s">
        <v>385</v>
      </c>
      <c r="E204" s="334">
        <v>50</v>
      </c>
      <c r="F204" s="292"/>
      <c r="G204" s="292">
        <f t="shared" si="81"/>
        <v>150</v>
      </c>
      <c r="H204" s="293"/>
      <c r="I204" s="293"/>
      <c r="J204" s="293"/>
      <c r="K204" s="293"/>
      <c r="L204" s="293"/>
      <c r="M204" s="293"/>
      <c r="N204" s="293"/>
      <c r="O204" s="292">
        <f t="shared" si="82"/>
        <v>150</v>
      </c>
      <c r="P204" s="293">
        <v>600</v>
      </c>
      <c r="Q204" s="292">
        <f t="shared" si="83"/>
        <v>-450</v>
      </c>
      <c r="R204" s="292">
        <f t="shared" si="84"/>
        <v>150</v>
      </c>
      <c r="S204" s="293">
        <v>50</v>
      </c>
      <c r="T204" s="293">
        <v>100</v>
      </c>
      <c r="U204" s="293"/>
      <c r="V204" s="293"/>
      <c r="W204" s="293"/>
      <c r="X204" s="293"/>
      <c r="Y204" s="293"/>
      <c r="Z204" s="292">
        <f t="shared" si="85"/>
        <v>300</v>
      </c>
      <c r="AA204" s="293"/>
      <c r="AB204" s="292">
        <f t="shared" si="86"/>
        <v>-150</v>
      </c>
      <c r="AC204" s="292">
        <f t="shared" si="95"/>
        <v>150</v>
      </c>
      <c r="AD204" s="293"/>
      <c r="AE204" s="293"/>
      <c r="AF204" s="293"/>
      <c r="AG204" s="293"/>
      <c r="AH204" s="293"/>
      <c r="AI204" s="293"/>
      <c r="AJ204" s="293"/>
      <c r="AK204" s="292">
        <f t="shared" si="88"/>
        <v>150</v>
      </c>
      <c r="AL204" s="293"/>
      <c r="AM204" s="292">
        <f t="shared" si="89"/>
        <v>0</v>
      </c>
      <c r="AN204" s="292">
        <f t="shared" si="96"/>
        <v>150</v>
      </c>
      <c r="AO204" s="293"/>
      <c r="AP204" s="293"/>
      <c r="AQ204" s="293"/>
      <c r="AR204" s="293"/>
      <c r="AS204" s="293"/>
      <c r="AT204" s="293"/>
      <c r="AU204" s="293"/>
      <c r="AV204" s="292">
        <f t="shared" si="91"/>
        <v>150</v>
      </c>
      <c r="AW204" s="293">
        <v>150</v>
      </c>
      <c r="AX204" s="292">
        <f t="shared" si="92"/>
        <v>0</v>
      </c>
      <c r="AY204" s="137" t="str">
        <f t="shared" si="94"/>
        <v>*</v>
      </c>
      <c r="BA204" s="143" t="str">
        <f t="shared" si="93"/>
        <v/>
      </c>
    </row>
    <row r="205" spans="1:53" ht="12">
      <c r="A205" s="288">
        <v>203</v>
      </c>
      <c r="B205" s="414" t="s">
        <v>1503</v>
      </c>
      <c r="C205" s="297" t="s">
        <v>263</v>
      </c>
      <c r="D205" s="297" t="s">
        <v>836</v>
      </c>
      <c r="E205" s="447"/>
      <c r="F205" s="299">
        <v>603</v>
      </c>
      <c r="G205" s="299"/>
      <c r="H205" s="300"/>
      <c r="I205" s="300"/>
      <c r="J205" s="300"/>
      <c r="K205" s="300"/>
      <c r="L205" s="300"/>
      <c r="M205" s="300"/>
      <c r="N205" s="300"/>
      <c r="O205" s="299"/>
      <c r="P205" s="300"/>
      <c r="Q205" s="299">
        <f t="shared" si="83"/>
        <v>603</v>
      </c>
      <c r="R205" s="299"/>
      <c r="S205" s="300"/>
      <c r="T205" s="300"/>
      <c r="U205" s="300"/>
      <c r="V205" s="300"/>
      <c r="W205" s="300"/>
      <c r="X205" s="300"/>
      <c r="Y205" s="300"/>
      <c r="Z205" s="299"/>
      <c r="AA205" s="300"/>
      <c r="AB205" s="299">
        <f t="shared" si="86"/>
        <v>603</v>
      </c>
      <c r="AC205" s="299"/>
      <c r="AD205" s="300"/>
      <c r="AE205" s="300"/>
      <c r="AF205" s="300"/>
      <c r="AG205" s="300"/>
      <c r="AH205" s="300"/>
      <c r="AI205" s="300"/>
      <c r="AJ205" s="300"/>
      <c r="AK205" s="299"/>
      <c r="AL205" s="300"/>
      <c r="AM205" s="299">
        <f t="shared" si="89"/>
        <v>603</v>
      </c>
      <c r="AN205" s="299"/>
      <c r="AO205" s="300"/>
      <c r="AP205" s="300"/>
      <c r="AQ205" s="300"/>
      <c r="AR205" s="300"/>
      <c r="AS205" s="300"/>
      <c r="AT205" s="300"/>
      <c r="AU205" s="300"/>
      <c r="AV205" s="299"/>
      <c r="AW205" s="300"/>
      <c r="AX205" s="299">
        <f t="shared" si="92"/>
        <v>603</v>
      </c>
      <c r="AY205" s="137" t="str">
        <f t="shared" si="94"/>
        <v/>
      </c>
      <c r="BA205" s="143" t="str">
        <f t="shared" si="93"/>
        <v/>
      </c>
    </row>
    <row r="206" spans="1:53" ht="12">
      <c r="A206" s="288">
        <v>204</v>
      </c>
      <c r="B206" s="448" t="s">
        <v>388</v>
      </c>
      <c r="C206" s="449" t="s">
        <v>30</v>
      </c>
      <c r="D206" s="450"/>
      <c r="E206" s="448"/>
      <c r="F206" s="299"/>
      <c r="G206" s="299"/>
      <c r="H206" s="300"/>
      <c r="I206" s="300"/>
      <c r="J206" s="300"/>
      <c r="K206" s="300"/>
      <c r="L206" s="300"/>
      <c r="M206" s="300"/>
      <c r="N206" s="300"/>
      <c r="O206" s="299"/>
      <c r="P206" s="300"/>
      <c r="Q206" s="299"/>
      <c r="R206" s="299"/>
      <c r="S206" s="300"/>
      <c r="T206" s="300"/>
      <c r="U206" s="300"/>
      <c r="V206" s="300"/>
      <c r="W206" s="300"/>
      <c r="X206" s="300"/>
      <c r="Y206" s="300"/>
      <c r="Z206" s="299"/>
      <c r="AA206" s="300"/>
      <c r="AB206" s="299"/>
      <c r="AC206" s="299"/>
      <c r="AD206" s="300"/>
      <c r="AE206" s="300"/>
      <c r="AF206" s="300"/>
      <c r="AG206" s="300"/>
      <c r="AH206" s="300"/>
      <c r="AI206" s="300"/>
      <c r="AJ206" s="300"/>
      <c r="AK206" s="299"/>
      <c r="AL206" s="300"/>
      <c r="AM206" s="299"/>
      <c r="AN206" s="299"/>
      <c r="AO206" s="300"/>
      <c r="AP206" s="300"/>
      <c r="AQ206" s="300"/>
      <c r="AR206" s="300"/>
      <c r="AS206" s="300"/>
      <c r="AT206" s="300"/>
      <c r="AU206" s="300"/>
      <c r="AV206" s="299"/>
      <c r="AW206" s="300"/>
      <c r="AX206" s="299"/>
      <c r="AY206" s="137" t="str">
        <f t="shared" si="94"/>
        <v>*</v>
      </c>
      <c r="BA206" s="143" t="str">
        <f t="shared" si="93"/>
        <v/>
      </c>
    </row>
    <row r="207" spans="1:53" ht="12">
      <c r="A207" s="288">
        <v>205</v>
      </c>
      <c r="B207" s="296" t="s">
        <v>1401</v>
      </c>
      <c r="C207" s="297" t="s">
        <v>30</v>
      </c>
      <c r="D207" s="297" t="s">
        <v>391</v>
      </c>
      <c r="E207" s="298">
        <v>85</v>
      </c>
      <c r="F207" s="299">
        <v>1275</v>
      </c>
      <c r="G207" s="299"/>
      <c r="H207" s="300"/>
      <c r="I207" s="300"/>
      <c r="J207" s="300"/>
      <c r="K207" s="300"/>
      <c r="L207" s="300"/>
      <c r="M207" s="300"/>
      <c r="N207" s="300"/>
      <c r="O207" s="299"/>
      <c r="P207" s="300"/>
      <c r="Q207" s="299">
        <f t="shared" ref="Q207:Q212" si="97">F207+O207-P207</f>
        <v>1275</v>
      </c>
      <c r="R207" s="299"/>
      <c r="S207" s="300"/>
      <c r="T207" s="300"/>
      <c r="U207" s="300"/>
      <c r="V207" s="300"/>
      <c r="W207" s="300"/>
      <c r="X207" s="300"/>
      <c r="Y207" s="300"/>
      <c r="Z207" s="299"/>
      <c r="AA207" s="300"/>
      <c r="AB207" s="299">
        <f t="shared" ref="AB207:AB212" si="98">Q207+Z207-AA207</f>
        <v>1275</v>
      </c>
      <c r="AC207" s="299"/>
      <c r="AD207" s="300"/>
      <c r="AE207" s="300"/>
      <c r="AF207" s="300"/>
      <c r="AG207" s="300"/>
      <c r="AH207" s="300"/>
      <c r="AI207" s="300"/>
      <c r="AJ207" s="300"/>
      <c r="AK207" s="299"/>
      <c r="AL207" s="300"/>
      <c r="AM207" s="299">
        <f t="shared" ref="AM207:AM212" si="99">AB207+AK207-AL207</f>
        <v>1275</v>
      </c>
      <c r="AN207" s="299"/>
      <c r="AO207" s="300"/>
      <c r="AP207" s="300"/>
      <c r="AQ207" s="300"/>
      <c r="AR207" s="300"/>
      <c r="AS207" s="300"/>
      <c r="AT207" s="300"/>
      <c r="AU207" s="300"/>
      <c r="AV207" s="299"/>
      <c r="AW207" s="300"/>
      <c r="AX207" s="299">
        <f t="shared" ref="AX207:AX212" si="100">AM207+AV207-AW207</f>
        <v>1275</v>
      </c>
      <c r="AY207" s="137" t="str">
        <f t="shared" si="94"/>
        <v/>
      </c>
      <c r="BA207" s="143" t="str">
        <f t="shared" si="93"/>
        <v>!!!</v>
      </c>
    </row>
    <row r="208" spans="1:53" ht="12">
      <c r="A208" s="288">
        <v>206</v>
      </c>
      <c r="B208" s="294" t="s">
        <v>981</v>
      </c>
      <c r="C208" s="290" t="s">
        <v>14</v>
      </c>
      <c r="D208" s="290"/>
      <c r="E208" s="291">
        <v>65</v>
      </c>
      <c r="F208" s="292">
        <v>480</v>
      </c>
      <c r="G208" s="292">
        <f>E208*3</f>
        <v>195</v>
      </c>
      <c r="H208" s="293"/>
      <c r="I208" s="293"/>
      <c r="J208" s="293"/>
      <c r="K208" s="293"/>
      <c r="L208" s="293"/>
      <c r="M208" s="293"/>
      <c r="N208" s="293"/>
      <c r="O208" s="292">
        <f>SUM(G208:N208)</f>
        <v>195</v>
      </c>
      <c r="P208" s="293">
        <v>630</v>
      </c>
      <c r="Q208" s="292">
        <f t="shared" si="97"/>
        <v>45</v>
      </c>
      <c r="R208" s="292">
        <f>E208*3</f>
        <v>195</v>
      </c>
      <c r="S208" s="293"/>
      <c r="T208" s="293"/>
      <c r="U208" s="293"/>
      <c r="V208" s="293"/>
      <c r="W208" s="293"/>
      <c r="X208" s="293"/>
      <c r="Y208" s="293"/>
      <c r="Z208" s="292">
        <f>SUM(R208:Y208)</f>
        <v>195</v>
      </c>
      <c r="AA208" s="293"/>
      <c r="AB208" s="292">
        <f t="shared" si="98"/>
        <v>240</v>
      </c>
      <c r="AC208" s="292">
        <f>$E208*3</f>
        <v>195</v>
      </c>
      <c r="AD208" s="293"/>
      <c r="AE208" s="293"/>
      <c r="AF208" s="293"/>
      <c r="AG208" s="293"/>
      <c r="AH208" s="293"/>
      <c r="AI208" s="293"/>
      <c r="AJ208" s="293"/>
      <c r="AK208" s="292">
        <f>SUM(AC208:AJ208)</f>
        <v>195</v>
      </c>
      <c r="AL208" s="293"/>
      <c r="AM208" s="292">
        <f t="shared" si="99"/>
        <v>435</v>
      </c>
      <c r="AN208" s="292">
        <f>$E208*3</f>
        <v>195</v>
      </c>
      <c r="AO208" s="293"/>
      <c r="AP208" s="293"/>
      <c r="AQ208" s="293"/>
      <c r="AR208" s="293"/>
      <c r="AS208" s="293"/>
      <c r="AT208" s="293"/>
      <c r="AU208" s="293"/>
      <c r="AV208" s="292">
        <f>SUM(AN208:AU208)</f>
        <v>195</v>
      </c>
      <c r="AW208" s="293">
        <v>630</v>
      </c>
      <c r="AX208" s="292">
        <f t="shared" si="100"/>
        <v>0</v>
      </c>
      <c r="AY208" s="137" t="str">
        <f t="shared" si="94"/>
        <v>*</v>
      </c>
      <c r="BA208" s="143" t="str">
        <f t="shared" si="93"/>
        <v/>
      </c>
    </row>
    <row r="209" spans="1:53" ht="12">
      <c r="A209" s="288">
        <v>207</v>
      </c>
      <c r="B209" s="294" t="s">
        <v>1613</v>
      </c>
      <c r="C209" s="290" t="s">
        <v>14</v>
      </c>
      <c r="D209" s="290"/>
      <c r="E209" s="291">
        <v>195</v>
      </c>
      <c r="F209" s="292"/>
      <c r="G209" s="292">
        <f>E209*3</f>
        <v>585</v>
      </c>
      <c r="H209" s="293"/>
      <c r="I209" s="293"/>
      <c r="J209" s="293"/>
      <c r="K209" s="293"/>
      <c r="L209" s="293"/>
      <c r="M209" s="293"/>
      <c r="N209" s="293"/>
      <c r="O209" s="292">
        <f>SUM(G209:N209)</f>
        <v>585</v>
      </c>
      <c r="P209" s="293">
        <v>585</v>
      </c>
      <c r="Q209" s="292">
        <f t="shared" si="97"/>
        <v>0</v>
      </c>
      <c r="R209" s="292">
        <f>E209*3</f>
        <v>585</v>
      </c>
      <c r="S209" s="293"/>
      <c r="T209" s="293"/>
      <c r="U209" s="293"/>
      <c r="V209" s="293"/>
      <c r="W209" s="293"/>
      <c r="X209" s="293"/>
      <c r="Y209" s="293"/>
      <c r="Z209" s="292">
        <f>SUM(R209:Y209)</f>
        <v>585</v>
      </c>
      <c r="AA209" s="293">
        <v>585</v>
      </c>
      <c r="AB209" s="292">
        <f t="shared" si="98"/>
        <v>0</v>
      </c>
      <c r="AC209" s="292">
        <f>$E209*3</f>
        <v>585</v>
      </c>
      <c r="AD209" s="293"/>
      <c r="AE209" s="293"/>
      <c r="AF209" s="293"/>
      <c r="AG209" s="293"/>
      <c r="AH209" s="293"/>
      <c r="AI209" s="293"/>
      <c r="AJ209" s="293"/>
      <c r="AK209" s="292">
        <f>SUM(AC209:AJ209)</f>
        <v>585</v>
      </c>
      <c r="AL209" s="293">
        <v>585</v>
      </c>
      <c r="AM209" s="292">
        <f t="shared" si="99"/>
        <v>0</v>
      </c>
      <c r="AN209" s="292">
        <f>$E209*3</f>
        <v>585</v>
      </c>
      <c r="AO209" s="293"/>
      <c r="AP209" s="293"/>
      <c r="AQ209" s="293"/>
      <c r="AR209" s="293"/>
      <c r="AS209" s="293"/>
      <c r="AT209" s="293"/>
      <c r="AU209" s="293"/>
      <c r="AV209" s="292">
        <f>SUM(AN209:AU209)</f>
        <v>585</v>
      </c>
      <c r="AW209" s="293"/>
      <c r="AX209" s="292">
        <f t="shared" si="100"/>
        <v>585</v>
      </c>
    </row>
    <row r="210" spans="1:53" ht="12">
      <c r="A210" s="288">
        <v>208</v>
      </c>
      <c r="B210" s="289" t="s">
        <v>1713</v>
      </c>
      <c r="C210" s="290" t="s">
        <v>14</v>
      </c>
      <c r="D210" s="290" t="s">
        <v>396</v>
      </c>
      <c r="E210" s="291">
        <v>240</v>
      </c>
      <c r="F210" s="292"/>
      <c r="G210" s="292">
        <f>E210*3</f>
        <v>720</v>
      </c>
      <c r="H210" s="293"/>
      <c r="I210" s="293"/>
      <c r="J210" s="293"/>
      <c r="K210" s="293"/>
      <c r="L210" s="293"/>
      <c r="M210" s="293"/>
      <c r="N210" s="293"/>
      <c r="O210" s="292">
        <f>SUM(G210:N210)</f>
        <v>720</v>
      </c>
      <c r="P210" s="293"/>
      <c r="Q210" s="292">
        <f t="shared" si="97"/>
        <v>720</v>
      </c>
      <c r="R210" s="292">
        <f>E210*3</f>
        <v>720</v>
      </c>
      <c r="S210" s="293"/>
      <c r="T210" s="293"/>
      <c r="U210" s="293"/>
      <c r="V210" s="293"/>
      <c r="W210" s="293"/>
      <c r="X210" s="293"/>
      <c r="Y210" s="293"/>
      <c r="Z210" s="292">
        <f>SUM(R210:Y210)</f>
        <v>720</v>
      </c>
      <c r="AA210" s="293">
        <v>1200</v>
      </c>
      <c r="AB210" s="292">
        <f t="shared" si="98"/>
        <v>240</v>
      </c>
      <c r="AC210" s="292">
        <f>$E210*3</f>
        <v>720</v>
      </c>
      <c r="AD210" s="293"/>
      <c r="AE210" s="293"/>
      <c r="AF210" s="293"/>
      <c r="AG210" s="293"/>
      <c r="AH210" s="293"/>
      <c r="AI210" s="293"/>
      <c r="AJ210" s="293"/>
      <c r="AK210" s="292">
        <f>SUM(AC210:AJ210)</f>
        <v>720</v>
      </c>
      <c r="AL210" s="293">
        <v>1680</v>
      </c>
      <c r="AM210" s="292">
        <f t="shared" si="99"/>
        <v>-720</v>
      </c>
      <c r="AN210" s="292">
        <f>$E210*3</f>
        <v>720</v>
      </c>
      <c r="AO210" s="293"/>
      <c r="AP210" s="293"/>
      <c r="AQ210" s="293"/>
      <c r="AR210" s="293"/>
      <c r="AS210" s="293"/>
      <c r="AT210" s="293"/>
      <c r="AU210" s="293"/>
      <c r="AV210" s="292">
        <f>SUM(AN210:AU210)</f>
        <v>720</v>
      </c>
      <c r="AW210" s="293"/>
      <c r="AX210" s="292">
        <f t="shared" si="100"/>
        <v>0</v>
      </c>
      <c r="AY210" s="137" t="str">
        <f t="shared" si="94"/>
        <v>*</v>
      </c>
      <c r="BA210" s="143" t="str">
        <f t="shared" si="93"/>
        <v/>
      </c>
    </row>
    <row r="211" spans="1:53" ht="12">
      <c r="A211" s="288">
        <v>209</v>
      </c>
      <c r="B211" s="294" t="s">
        <v>985</v>
      </c>
      <c r="C211" s="290" t="s">
        <v>14</v>
      </c>
      <c r="D211" s="290" t="s">
        <v>967</v>
      </c>
      <c r="E211" s="291">
        <v>175</v>
      </c>
      <c r="F211" s="292">
        <v>525</v>
      </c>
      <c r="G211" s="292">
        <f>E211*3</f>
        <v>525</v>
      </c>
      <c r="H211" s="293"/>
      <c r="I211" s="293"/>
      <c r="J211" s="293"/>
      <c r="K211" s="293"/>
      <c r="L211" s="293"/>
      <c r="M211" s="293"/>
      <c r="N211" s="293"/>
      <c r="O211" s="292">
        <f>SUM(G211:N211)</f>
        <v>525</v>
      </c>
      <c r="P211" s="293">
        <v>1050</v>
      </c>
      <c r="Q211" s="292">
        <f t="shared" si="97"/>
        <v>0</v>
      </c>
      <c r="R211" s="292">
        <f>E211*3</f>
        <v>525</v>
      </c>
      <c r="S211" s="293"/>
      <c r="T211" s="293"/>
      <c r="U211" s="293"/>
      <c r="V211" s="293"/>
      <c r="W211" s="293">
        <v>100</v>
      </c>
      <c r="X211" s="293"/>
      <c r="Y211" s="293"/>
      <c r="Z211" s="292">
        <f>SUM(R211:Y211)</f>
        <v>625</v>
      </c>
      <c r="AA211" s="293">
        <v>625</v>
      </c>
      <c r="AB211" s="292">
        <f t="shared" si="98"/>
        <v>0</v>
      </c>
      <c r="AC211" s="292">
        <f>$E211*3</f>
        <v>525</v>
      </c>
      <c r="AD211" s="293"/>
      <c r="AE211" s="293"/>
      <c r="AF211" s="293"/>
      <c r="AG211" s="293"/>
      <c r="AH211" s="293"/>
      <c r="AI211" s="293"/>
      <c r="AJ211" s="293"/>
      <c r="AK211" s="292">
        <f>SUM(AC211:AJ211)</f>
        <v>525</v>
      </c>
      <c r="AL211" s="293">
        <v>525</v>
      </c>
      <c r="AM211" s="292">
        <f t="shared" si="99"/>
        <v>0</v>
      </c>
      <c r="AN211" s="292">
        <f>$E211*3</f>
        <v>525</v>
      </c>
      <c r="AO211" s="293"/>
      <c r="AP211" s="293"/>
      <c r="AQ211" s="293"/>
      <c r="AR211" s="293"/>
      <c r="AS211" s="293"/>
      <c r="AT211" s="293"/>
      <c r="AU211" s="293"/>
      <c r="AV211" s="292">
        <f>SUM(AN211:AU211)</f>
        <v>525</v>
      </c>
      <c r="AW211" s="293">
        <v>525</v>
      </c>
      <c r="AX211" s="292">
        <f t="shared" si="100"/>
        <v>0</v>
      </c>
      <c r="AY211" s="137" t="str">
        <f t="shared" si="94"/>
        <v>*</v>
      </c>
      <c r="BA211" s="143" t="str">
        <f t="shared" si="93"/>
        <v/>
      </c>
    </row>
    <row r="212" spans="1:53" ht="12">
      <c r="A212" s="288">
        <v>210</v>
      </c>
      <c r="B212" s="289" t="s">
        <v>1511</v>
      </c>
      <c r="C212" s="290" t="s">
        <v>14</v>
      </c>
      <c r="D212" s="290" t="s">
        <v>885</v>
      </c>
      <c r="E212" s="291">
        <v>65</v>
      </c>
      <c r="F212" s="292"/>
      <c r="G212" s="292">
        <f>E212*3</f>
        <v>195</v>
      </c>
      <c r="H212" s="293"/>
      <c r="I212" s="293"/>
      <c r="J212" s="293"/>
      <c r="K212" s="293"/>
      <c r="L212" s="293"/>
      <c r="M212" s="293"/>
      <c r="N212" s="293"/>
      <c r="O212" s="292">
        <f>SUM(G212:N212)</f>
        <v>195</v>
      </c>
      <c r="P212" s="293"/>
      <c r="Q212" s="292">
        <f t="shared" si="97"/>
        <v>195</v>
      </c>
      <c r="R212" s="292">
        <f>E212*3</f>
        <v>195</v>
      </c>
      <c r="S212" s="293"/>
      <c r="T212" s="293"/>
      <c r="U212" s="293"/>
      <c r="V212" s="293"/>
      <c r="W212" s="293"/>
      <c r="X212" s="293"/>
      <c r="Y212" s="293"/>
      <c r="Z212" s="292">
        <f>SUM(R212:Y212)</f>
        <v>195</v>
      </c>
      <c r="AA212" s="293">
        <v>880</v>
      </c>
      <c r="AB212" s="292">
        <f t="shared" si="98"/>
        <v>-490</v>
      </c>
      <c r="AC212" s="292">
        <f>$E212*3</f>
        <v>195</v>
      </c>
      <c r="AD212" s="293"/>
      <c r="AE212" s="293"/>
      <c r="AF212" s="293"/>
      <c r="AG212" s="293"/>
      <c r="AH212" s="293">
        <v>100</v>
      </c>
      <c r="AI212" s="293"/>
      <c r="AJ212" s="293"/>
      <c r="AK212" s="292">
        <f>SUM(AC212:AJ212)</f>
        <v>295</v>
      </c>
      <c r="AL212" s="293"/>
      <c r="AM212" s="292">
        <f t="shared" si="99"/>
        <v>-195</v>
      </c>
      <c r="AN212" s="292">
        <f>$E212*3</f>
        <v>195</v>
      </c>
      <c r="AO212" s="293"/>
      <c r="AP212" s="293"/>
      <c r="AQ212" s="293"/>
      <c r="AR212" s="293"/>
      <c r="AS212" s="293"/>
      <c r="AT212" s="293"/>
      <c r="AU212" s="293"/>
      <c r="AV212" s="292">
        <f>SUM(AN212:AU212)</f>
        <v>195</v>
      </c>
      <c r="AW212" s="293"/>
      <c r="AX212" s="292">
        <f t="shared" si="100"/>
        <v>0</v>
      </c>
      <c r="AY212" s="137" t="str">
        <f t="shared" si="94"/>
        <v>*</v>
      </c>
      <c r="BA212" s="143" t="str">
        <f t="shared" si="93"/>
        <v/>
      </c>
    </row>
    <row r="213" spans="1:53" ht="12">
      <c r="A213" s="288">
        <v>211</v>
      </c>
      <c r="B213" s="414" t="s">
        <v>1374</v>
      </c>
      <c r="C213" s="297" t="s">
        <v>30</v>
      </c>
      <c r="D213" s="297" t="s">
        <v>838</v>
      </c>
      <c r="E213" s="404"/>
      <c r="F213" s="299"/>
      <c r="G213" s="299"/>
      <c r="H213" s="300"/>
      <c r="I213" s="300"/>
      <c r="J213" s="300"/>
      <c r="K213" s="300"/>
      <c r="L213" s="300"/>
      <c r="M213" s="300"/>
      <c r="N213" s="300"/>
      <c r="O213" s="299"/>
      <c r="P213" s="300"/>
      <c r="Q213" s="299"/>
      <c r="R213" s="299"/>
      <c r="S213" s="300"/>
      <c r="T213" s="300"/>
      <c r="U213" s="300"/>
      <c r="V213" s="300"/>
      <c r="W213" s="300"/>
      <c r="X213" s="300"/>
      <c r="Y213" s="300"/>
      <c r="Z213" s="299"/>
      <c r="AA213" s="300"/>
      <c r="AB213" s="299"/>
      <c r="AC213" s="299"/>
      <c r="AD213" s="300"/>
      <c r="AE213" s="300"/>
      <c r="AF213" s="300"/>
      <c r="AG213" s="300"/>
      <c r="AH213" s="300"/>
      <c r="AI213" s="300"/>
      <c r="AJ213" s="300"/>
      <c r="AK213" s="299"/>
      <c r="AL213" s="300"/>
      <c r="AM213" s="299"/>
      <c r="AN213" s="299"/>
      <c r="AO213" s="300"/>
      <c r="AP213" s="300"/>
      <c r="AQ213" s="300"/>
      <c r="AR213" s="300"/>
      <c r="AS213" s="300"/>
      <c r="AT213" s="300"/>
      <c r="AU213" s="300"/>
      <c r="AV213" s="299"/>
      <c r="AW213" s="300"/>
      <c r="AX213" s="299"/>
      <c r="AY213" s="137" t="str">
        <f t="shared" si="94"/>
        <v>*</v>
      </c>
      <c r="BA213" s="143" t="str">
        <f t="shared" si="93"/>
        <v/>
      </c>
    </row>
    <row r="214" spans="1:53" ht="12">
      <c r="A214" s="288">
        <v>212</v>
      </c>
      <c r="B214" s="289" t="s">
        <v>1504</v>
      </c>
      <c r="C214" s="290" t="s">
        <v>14</v>
      </c>
      <c r="D214" s="290" t="s">
        <v>1149</v>
      </c>
      <c r="E214" s="291">
        <v>50</v>
      </c>
      <c r="F214" s="292"/>
      <c r="G214" s="464">
        <v>210</v>
      </c>
      <c r="H214" s="293"/>
      <c r="I214" s="293">
        <v>100</v>
      </c>
      <c r="J214" s="293"/>
      <c r="K214" s="293"/>
      <c r="L214" s="293"/>
      <c r="M214" s="293"/>
      <c r="N214" s="293"/>
      <c r="O214" s="292">
        <f t="shared" ref="O214:O219" si="101">SUM(G214:N214)</f>
        <v>310</v>
      </c>
      <c r="P214" s="293">
        <v>310</v>
      </c>
      <c r="Q214" s="292">
        <f t="shared" ref="Q214:Q219" si="102">F214+O214-P214</f>
        <v>0</v>
      </c>
      <c r="R214" s="464">
        <v>210</v>
      </c>
      <c r="S214" s="293"/>
      <c r="T214" s="293"/>
      <c r="U214" s="293"/>
      <c r="V214" s="293"/>
      <c r="W214" s="293"/>
      <c r="X214" s="293"/>
      <c r="Y214" s="293"/>
      <c r="Z214" s="292">
        <f t="shared" ref="Z214:Z219" si="103">SUM(R214:Y214)</f>
        <v>210</v>
      </c>
      <c r="AA214" s="293"/>
      <c r="AB214" s="292">
        <f t="shared" ref="AB214:AB219" si="104">Q214+Z214-AA214</f>
        <v>210</v>
      </c>
      <c r="AC214" s="464">
        <f t="shared" ref="AC214:AC219" si="105">$E214*3</f>
        <v>150</v>
      </c>
      <c r="AD214" s="293"/>
      <c r="AE214" s="293"/>
      <c r="AF214" s="293"/>
      <c r="AG214" s="293"/>
      <c r="AH214" s="293"/>
      <c r="AI214" s="293"/>
      <c r="AJ214" s="293"/>
      <c r="AK214" s="292">
        <f t="shared" ref="AK214:AK219" si="106">SUM(AC214:AJ214)</f>
        <v>150</v>
      </c>
      <c r="AL214" s="293">
        <v>710</v>
      </c>
      <c r="AM214" s="292">
        <f t="shared" ref="AM214:AM219" si="107">AB214+AK214-AL214</f>
        <v>-350</v>
      </c>
      <c r="AN214" s="292">
        <v>50</v>
      </c>
      <c r="AO214" s="293"/>
      <c r="AP214" s="293"/>
      <c r="AQ214" s="293"/>
      <c r="AR214" s="293"/>
      <c r="AS214" s="293"/>
      <c r="AT214" s="293"/>
      <c r="AU214" s="293">
        <v>300</v>
      </c>
      <c r="AV214" s="292">
        <f t="shared" ref="AV214:AV219" si="108">SUM(AN214:AU214)</f>
        <v>350</v>
      </c>
      <c r="AW214" s="293"/>
      <c r="AX214" s="292">
        <f t="shared" ref="AX214:AX219" si="109">AM214+AV214-AW214</f>
        <v>0</v>
      </c>
      <c r="AY214" s="137" t="str">
        <f t="shared" si="94"/>
        <v>*</v>
      </c>
      <c r="BA214" s="143" t="str">
        <f t="shared" si="93"/>
        <v/>
      </c>
    </row>
    <row r="215" spans="1:53" ht="12">
      <c r="A215" s="288">
        <v>213</v>
      </c>
      <c r="B215" s="294" t="s">
        <v>397</v>
      </c>
      <c r="C215" s="290" t="s">
        <v>10</v>
      </c>
      <c r="D215" s="290" t="s">
        <v>399</v>
      </c>
      <c r="E215" s="295">
        <v>365</v>
      </c>
      <c r="F215" s="292">
        <v>1095</v>
      </c>
      <c r="G215" s="292">
        <f>E215*3</f>
        <v>1095</v>
      </c>
      <c r="H215" s="293"/>
      <c r="I215" s="293"/>
      <c r="J215" s="293"/>
      <c r="K215" s="293"/>
      <c r="L215" s="293"/>
      <c r="M215" s="293"/>
      <c r="N215" s="293"/>
      <c r="O215" s="292">
        <f t="shared" si="101"/>
        <v>1095</v>
      </c>
      <c r="P215" s="293">
        <v>2190</v>
      </c>
      <c r="Q215" s="292">
        <f t="shared" si="102"/>
        <v>0</v>
      </c>
      <c r="R215" s="292">
        <f>E215*3</f>
        <v>1095</v>
      </c>
      <c r="S215" s="293"/>
      <c r="T215" s="293"/>
      <c r="U215" s="293"/>
      <c r="V215" s="293"/>
      <c r="W215" s="293"/>
      <c r="X215" s="293"/>
      <c r="Y215" s="293"/>
      <c r="Z215" s="292">
        <f t="shared" si="103"/>
        <v>1095</v>
      </c>
      <c r="AA215" s="293">
        <v>1095</v>
      </c>
      <c r="AB215" s="292">
        <f t="shared" si="104"/>
        <v>0</v>
      </c>
      <c r="AC215" s="292">
        <f t="shared" si="105"/>
        <v>1095</v>
      </c>
      <c r="AD215" s="293"/>
      <c r="AE215" s="293"/>
      <c r="AF215" s="293"/>
      <c r="AG215" s="293"/>
      <c r="AH215" s="293"/>
      <c r="AI215" s="293"/>
      <c r="AJ215" s="293"/>
      <c r="AK215" s="292">
        <f t="shared" si="106"/>
        <v>1095</v>
      </c>
      <c r="AL215" s="293">
        <v>1095</v>
      </c>
      <c r="AM215" s="292">
        <f t="shared" si="107"/>
        <v>0</v>
      </c>
      <c r="AN215" s="292">
        <f>$E215*3</f>
        <v>1095</v>
      </c>
      <c r="AO215" s="293"/>
      <c r="AP215" s="293"/>
      <c r="AQ215" s="293"/>
      <c r="AR215" s="293"/>
      <c r="AS215" s="293"/>
      <c r="AT215" s="293"/>
      <c r="AU215" s="293"/>
      <c r="AV215" s="292">
        <f t="shared" si="108"/>
        <v>1095</v>
      </c>
      <c r="AW215" s="293">
        <v>1095</v>
      </c>
      <c r="AX215" s="292">
        <f t="shared" si="109"/>
        <v>0</v>
      </c>
      <c r="AY215" s="137" t="str">
        <f t="shared" si="94"/>
        <v>*</v>
      </c>
      <c r="BA215" s="143" t="str">
        <f t="shared" si="93"/>
        <v/>
      </c>
    </row>
    <row r="216" spans="1:53" ht="12">
      <c r="A216" s="288">
        <v>214</v>
      </c>
      <c r="B216" s="289" t="s">
        <v>400</v>
      </c>
      <c r="C216" s="290" t="s">
        <v>14</v>
      </c>
      <c r="D216" s="290" t="s">
        <v>839</v>
      </c>
      <c r="E216" s="291">
        <v>175</v>
      </c>
      <c r="F216" s="292">
        <v>-625</v>
      </c>
      <c r="G216" s="292">
        <f>E216*3</f>
        <v>525</v>
      </c>
      <c r="H216" s="293"/>
      <c r="I216" s="293"/>
      <c r="J216" s="293"/>
      <c r="K216" s="293"/>
      <c r="L216" s="293"/>
      <c r="M216" s="293"/>
      <c r="N216" s="293"/>
      <c r="O216" s="292">
        <f t="shared" si="101"/>
        <v>525</v>
      </c>
      <c r="P216" s="293"/>
      <c r="Q216" s="292">
        <f t="shared" si="102"/>
        <v>-100</v>
      </c>
      <c r="R216" s="292">
        <f>E216*3</f>
        <v>525</v>
      </c>
      <c r="S216" s="293"/>
      <c r="T216" s="293">
        <v>100</v>
      </c>
      <c r="U216" s="293"/>
      <c r="V216" s="293"/>
      <c r="W216" s="293">
        <v>100</v>
      </c>
      <c r="X216" s="293"/>
      <c r="Y216" s="293"/>
      <c r="Z216" s="292">
        <f t="shared" si="103"/>
        <v>725</v>
      </c>
      <c r="AA216" s="293">
        <v>625</v>
      </c>
      <c r="AB216" s="292">
        <f t="shared" si="104"/>
        <v>0</v>
      </c>
      <c r="AC216" s="292">
        <f t="shared" si="105"/>
        <v>525</v>
      </c>
      <c r="AD216" s="293"/>
      <c r="AE216" s="293"/>
      <c r="AF216" s="293"/>
      <c r="AG216" s="293"/>
      <c r="AH216" s="293"/>
      <c r="AI216" s="293"/>
      <c r="AJ216" s="293"/>
      <c r="AK216" s="292">
        <f t="shared" si="106"/>
        <v>525</v>
      </c>
      <c r="AL216" s="293">
        <v>525</v>
      </c>
      <c r="AM216" s="292">
        <f t="shared" si="107"/>
        <v>0</v>
      </c>
      <c r="AN216" s="292">
        <f>$E216*3</f>
        <v>525</v>
      </c>
      <c r="AO216" s="293"/>
      <c r="AP216" s="293"/>
      <c r="AQ216" s="293"/>
      <c r="AR216" s="293"/>
      <c r="AS216" s="293"/>
      <c r="AT216" s="293"/>
      <c r="AU216" s="293"/>
      <c r="AV216" s="292">
        <f t="shared" si="108"/>
        <v>525</v>
      </c>
      <c r="AW216" s="293">
        <v>525</v>
      </c>
      <c r="AX216" s="292">
        <f t="shared" si="109"/>
        <v>0</v>
      </c>
      <c r="AY216" s="137" t="str">
        <f t="shared" si="94"/>
        <v>*</v>
      </c>
      <c r="BA216" s="143" t="str">
        <f t="shared" si="93"/>
        <v/>
      </c>
    </row>
    <row r="217" spans="1:53" ht="12">
      <c r="A217" s="288">
        <v>215</v>
      </c>
      <c r="B217" s="289" t="s">
        <v>1397</v>
      </c>
      <c r="C217" s="290" t="s">
        <v>23</v>
      </c>
      <c r="D217" s="290"/>
      <c r="E217" s="291">
        <v>300</v>
      </c>
      <c r="F217" s="292"/>
      <c r="G217" s="292">
        <f>E217*3</f>
        <v>900</v>
      </c>
      <c r="H217" s="293">
        <v>50</v>
      </c>
      <c r="I217" s="293">
        <v>100</v>
      </c>
      <c r="J217" s="293"/>
      <c r="K217" s="293"/>
      <c r="L217" s="293"/>
      <c r="M217" s="293"/>
      <c r="N217" s="293"/>
      <c r="O217" s="292">
        <f t="shared" si="101"/>
        <v>1050</v>
      </c>
      <c r="P217" s="293">
        <v>1050</v>
      </c>
      <c r="Q217" s="292">
        <f t="shared" si="102"/>
        <v>0</v>
      </c>
      <c r="R217" s="292">
        <f>E217*3</f>
        <v>900</v>
      </c>
      <c r="S217" s="293">
        <v>100</v>
      </c>
      <c r="T217" s="293">
        <v>100</v>
      </c>
      <c r="U217" s="293"/>
      <c r="V217" s="293"/>
      <c r="W217" s="293">
        <v>100</v>
      </c>
      <c r="X217" s="293"/>
      <c r="Y217" s="293">
        <v>10</v>
      </c>
      <c r="Z217" s="292">
        <f t="shared" si="103"/>
        <v>1210</v>
      </c>
      <c r="AA217" s="293">
        <v>1210</v>
      </c>
      <c r="AB217" s="292">
        <f t="shared" si="104"/>
        <v>0</v>
      </c>
      <c r="AC217" s="292">
        <f t="shared" si="105"/>
        <v>900</v>
      </c>
      <c r="AD217" s="293"/>
      <c r="AE217" s="293">
        <v>100</v>
      </c>
      <c r="AF217" s="293"/>
      <c r="AG217" s="293"/>
      <c r="AH217" s="293"/>
      <c r="AI217" s="293"/>
      <c r="AJ217" s="293"/>
      <c r="AK217" s="292">
        <f t="shared" si="106"/>
        <v>1000</v>
      </c>
      <c r="AL217" s="293">
        <v>2380</v>
      </c>
      <c r="AM217" s="292">
        <f t="shared" si="107"/>
        <v>-1380</v>
      </c>
      <c r="AN217" s="292">
        <f>$E217*3</f>
        <v>900</v>
      </c>
      <c r="AO217" s="293">
        <v>100</v>
      </c>
      <c r="AP217" s="293"/>
      <c r="AQ217" s="293"/>
      <c r="AR217" s="293">
        <v>300</v>
      </c>
      <c r="AS217" s="293"/>
      <c r="AT217" s="293"/>
      <c r="AU217" s="293"/>
      <c r="AV217" s="292">
        <f t="shared" si="108"/>
        <v>1300</v>
      </c>
      <c r="AW217" s="293"/>
      <c r="AX217" s="292">
        <f t="shared" si="109"/>
        <v>-80</v>
      </c>
      <c r="BA217" s="143" t="str">
        <f t="shared" si="93"/>
        <v/>
      </c>
    </row>
    <row r="218" spans="1:53" ht="12">
      <c r="A218" s="288">
        <v>216</v>
      </c>
      <c r="B218" s="289" t="s">
        <v>402</v>
      </c>
      <c r="C218" s="290" t="s">
        <v>14</v>
      </c>
      <c r="D218" s="290" t="s">
        <v>404</v>
      </c>
      <c r="E218" s="291">
        <v>200</v>
      </c>
      <c r="F218" s="292">
        <v>750</v>
      </c>
      <c r="G218" s="292">
        <f>E218*3</f>
        <v>600</v>
      </c>
      <c r="H218" s="293"/>
      <c r="I218" s="293"/>
      <c r="J218" s="293"/>
      <c r="K218" s="293"/>
      <c r="L218" s="293"/>
      <c r="M218" s="293"/>
      <c r="N218" s="293"/>
      <c r="O218" s="292">
        <f t="shared" si="101"/>
        <v>600</v>
      </c>
      <c r="P218" s="293">
        <v>2150</v>
      </c>
      <c r="Q218" s="292">
        <f t="shared" si="102"/>
        <v>-800</v>
      </c>
      <c r="R218" s="292">
        <f>E218*3</f>
        <v>600</v>
      </c>
      <c r="S218" s="293">
        <v>200</v>
      </c>
      <c r="T218" s="293"/>
      <c r="U218" s="293"/>
      <c r="V218" s="293"/>
      <c r="W218" s="293">
        <v>100</v>
      </c>
      <c r="X218" s="293">
        <v>800</v>
      </c>
      <c r="Y218" s="293"/>
      <c r="Z218" s="292">
        <f t="shared" si="103"/>
        <v>1700</v>
      </c>
      <c r="AA218" s="293"/>
      <c r="AB218" s="292">
        <f t="shared" si="104"/>
        <v>900</v>
      </c>
      <c r="AC218" s="292">
        <f t="shared" si="105"/>
        <v>600</v>
      </c>
      <c r="AD218" s="293"/>
      <c r="AE218" s="293"/>
      <c r="AF218" s="293"/>
      <c r="AG218" s="293"/>
      <c r="AH218" s="293"/>
      <c r="AI218" s="293"/>
      <c r="AJ218" s="293"/>
      <c r="AK218" s="292">
        <f t="shared" si="106"/>
        <v>600</v>
      </c>
      <c r="AL218" s="293">
        <v>1500</v>
      </c>
      <c r="AM218" s="292">
        <f t="shared" si="107"/>
        <v>0</v>
      </c>
      <c r="AN218" s="292">
        <f>$E218*3</f>
        <v>600</v>
      </c>
      <c r="AO218" s="293">
        <v>50</v>
      </c>
      <c r="AP218" s="293"/>
      <c r="AQ218" s="293"/>
      <c r="AR218" s="293"/>
      <c r="AS218" s="293"/>
      <c r="AT218" s="293"/>
      <c r="AU218" s="293"/>
      <c r="AV218" s="292">
        <f t="shared" si="108"/>
        <v>650</v>
      </c>
      <c r="AW218" s="293"/>
      <c r="AX218" s="292">
        <f t="shared" si="109"/>
        <v>650</v>
      </c>
      <c r="AY218" s="137" t="str">
        <f t="shared" si="94"/>
        <v/>
      </c>
      <c r="BA218" s="143" t="str">
        <f t="shared" si="93"/>
        <v/>
      </c>
    </row>
    <row r="219" spans="1:53" ht="12">
      <c r="A219" s="288">
        <v>217</v>
      </c>
      <c r="B219" s="289" t="s">
        <v>872</v>
      </c>
      <c r="C219" s="290" t="s">
        <v>14</v>
      </c>
      <c r="D219" s="290" t="s">
        <v>873</v>
      </c>
      <c r="E219" s="291">
        <v>50</v>
      </c>
      <c r="F219" s="292"/>
      <c r="G219" s="292">
        <f>E219*3</f>
        <v>150</v>
      </c>
      <c r="H219" s="293"/>
      <c r="I219" s="293"/>
      <c r="J219" s="293"/>
      <c r="K219" s="293"/>
      <c r="L219" s="293"/>
      <c r="M219" s="293"/>
      <c r="N219" s="293"/>
      <c r="O219" s="292">
        <f t="shared" si="101"/>
        <v>150</v>
      </c>
      <c r="P219" s="293">
        <v>850</v>
      </c>
      <c r="Q219" s="292">
        <f t="shared" si="102"/>
        <v>-700</v>
      </c>
      <c r="R219" s="292">
        <f>E219*3</f>
        <v>150</v>
      </c>
      <c r="S219" s="293"/>
      <c r="T219" s="293"/>
      <c r="U219" s="293"/>
      <c r="V219" s="293"/>
      <c r="W219" s="293"/>
      <c r="X219" s="293"/>
      <c r="Y219" s="293"/>
      <c r="Z219" s="292">
        <f t="shared" si="103"/>
        <v>150</v>
      </c>
      <c r="AA219" s="293"/>
      <c r="AB219" s="292">
        <f t="shared" si="104"/>
        <v>-550</v>
      </c>
      <c r="AC219" s="292">
        <f t="shared" si="105"/>
        <v>150</v>
      </c>
      <c r="AD219" s="293"/>
      <c r="AE219" s="293"/>
      <c r="AF219" s="293"/>
      <c r="AG219" s="293"/>
      <c r="AH219" s="293"/>
      <c r="AI219" s="293"/>
      <c r="AJ219" s="293"/>
      <c r="AK219" s="292">
        <f t="shared" si="106"/>
        <v>150</v>
      </c>
      <c r="AL219" s="293"/>
      <c r="AM219" s="292">
        <f t="shared" si="107"/>
        <v>-400</v>
      </c>
      <c r="AN219" s="292">
        <f>$E219*3</f>
        <v>150</v>
      </c>
      <c r="AO219" s="293"/>
      <c r="AP219" s="293"/>
      <c r="AQ219" s="293"/>
      <c r="AR219" s="293"/>
      <c r="AS219" s="293"/>
      <c r="AT219" s="293"/>
      <c r="AU219" s="293"/>
      <c r="AV219" s="292">
        <f t="shared" si="108"/>
        <v>150</v>
      </c>
      <c r="AW219" s="293"/>
      <c r="AX219" s="292">
        <f t="shared" si="109"/>
        <v>-250</v>
      </c>
      <c r="AY219" s="137" t="str">
        <f t="shared" si="94"/>
        <v/>
      </c>
      <c r="BA219" s="143" t="str">
        <f t="shared" si="93"/>
        <v/>
      </c>
    </row>
    <row r="220" spans="1:53" ht="12">
      <c r="A220" s="288">
        <v>218</v>
      </c>
      <c r="B220" s="296" t="s">
        <v>1724</v>
      </c>
      <c r="C220" s="297" t="s">
        <v>1709</v>
      </c>
      <c r="D220" s="297" t="s">
        <v>411</v>
      </c>
      <c r="E220" s="298"/>
      <c r="F220" s="299"/>
      <c r="G220" s="299"/>
      <c r="H220" s="300"/>
      <c r="I220" s="300"/>
      <c r="J220" s="300"/>
      <c r="K220" s="300"/>
      <c r="L220" s="300"/>
      <c r="M220" s="300"/>
      <c r="N220" s="300"/>
      <c r="O220" s="299"/>
      <c r="P220" s="300"/>
      <c r="Q220" s="299"/>
      <c r="R220" s="299"/>
      <c r="S220" s="300"/>
      <c r="T220" s="300"/>
      <c r="U220" s="300"/>
      <c r="V220" s="300"/>
      <c r="W220" s="300"/>
      <c r="X220" s="300"/>
      <c r="Y220" s="300"/>
      <c r="Z220" s="299"/>
      <c r="AA220" s="300"/>
      <c r="AB220" s="299"/>
      <c r="AC220" s="299"/>
      <c r="AD220" s="300"/>
      <c r="AE220" s="300"/>
      <c r="AF220" s="300"/>
      <c r="AG220" s="300"/>
      <c r="AH220" s="300"/>
      <c r="AI220" s="300"/>
      <c r="AJ220" s="300"/>
      <c r="AK220" s="299"/>
      <c r="AL220" s="300"/>
      <c r="AM220" s="299"/>
      <c r="AN220" s="299"/>
      <c r="AO220" s="300"/>
      <c r="AP220" s="300"/>
      <c r="AQ220" s="300"/>
      <c r="AR220" s="300"/>
      <c r="AS220" s="300"/>
      <c r="AT220" s="300"/>
      <c r="AU220" s="300"/>
      <c r="AV220" s="299"/>
      <c r="AW220" s="300"/>
      <c r="AX220" s="299"/>
      <c r="AY220" s="137" t="str">
        <f t="shared" si="94"/>
        <v>*</v>
      </c>
      <c r="BA220" s="143" t="str">
        <f t="shared" si="93"/>
        <v/>
      </c>
    </row>
    <row r="221" spans="1:53" ht="12">
      <c r="A221" s="288">
        <v>219</v>
      </c>
      <c r="B221" s="289" t="s">
        <v>1557</v>
      </c>
      <c r="C221" s="290" t="s">
        <v>23</v>
      </c>
      <c r="D221" s="290"/>
      <c r="E221" s="291">
        <v>100</v>
      </c>
      <c r="F221" s="292"/>
      <c r="G221" s="292">
        <f>E221*3</f>
        <v>300</v>
      </c>
      <c r="H221" s="293"/>
      <c r="I221" s="293"/>
      <c r="J221" s="293"/>
      <c r="K221" s="293"/>
      <c r="L221" s="293">
        <v>100</v>
      </c>
      <c r="M221" s="293"/>
      <c r="N221" s="293"/>
      <c r="O221" s="292">
        <f>SUM(G221:N221)</f>
        <v>400</v>
      </c>
      <c r="P221" s="293">
        <v>1300</v>
      </c>
      <c r="Q221" s="292">
        <f>F221+O221-P221</f>
        <v>-900</v>
      </c>
      <c r="R221" s="292">
        <f>E221*3</f>
        <v>300</v>
      </c>
      <c r="S221" s="293"/>
      <c r="T221" s="293"/>
      <c r="U221" s="293"/>
      <c r="V221" s="293"/>
      <c r="W221" s="293"/>
      <c r="X221" s="293">
        <v>800</v>
      </c>
      <c r="Y221" s="293"/>
      <c r="Z221" s="292">
        <f>SUM(R221:Y221)</f>
        <v>1100</v>
      </c>
      <c r="AA221" s="293">
        <v>800</v>
      </c>
      <c r="AB221" s="292">
        <f>Q221+Z221-AA221</f>
        <v>-600</v>
      </c>
      <c r="AC221" s="292">
        <f>$E221*3</f>
        <v>300</v>
      </c>
      <c r="AD221" s="293"/>
      <c r="AE221" s="293">
        <v>107</v>
      </c>
      <c r="AF221" s="293"/>
      <c r="AG221" s="293"/>
      <c r="AH221" s="293"/>
      <c r="AI221" s="293"/>
      <c r="AJ221" s="293"/>
      <c r="AK221" s="292">
        <f>SUM(AC221:AJ221)</f>
        <v>407</v>
      </c>
      <c r="AL221" s="293">
        <v>107</v>
      </c>
      <c r="AM221" s="292">
        <f>AB221+AK221-AL221</f>
        <v>-300</v>
      </c>
      <c r="AN221" s="292">
        <f>$E221*3</f>
        <v>300</v>
      </c>
      <c r="AO221" s="293"/>
      <c r="AP221" s="293"/>
      <c r="AQ221" s="293"/>
      <c r="AR221" s="293"/>
      <c r="AS221" s="293"/>
      <c r="AT221" s="293"/>
      <c r="AU221" s="293"/>
      <c r="AV221" s="292">
        <f>SUM(AN221:AU221)</f>
        <v>300</v>
      </c>
      <c r="AW221" s="293"/>
      <c r="AX221" s="292">
        <f>AM221+AV221-AW221</f>
        <v>0</v>
      </c>
      <c r="BA221" s="143" t="str">
        <f t="shared" si="93"/>
        <v/>
      </c>
    </row>
    <row r="222" spans="1:53" ht="12">
      <c r="A222" s="288">
        <v>220</v>
      </c>
      <c r="B222" s="289" t="s">
        <v>412</v>
      </c>
      <c r="C222" s="290" t="s">
        <v>23</v>
      </c>
      <c r="D222" s="290" t="s">
        <v>414</v>
      </c>
      <c r="E222" s="291">
        <v>95</v>
      </c>
      <c r="F222" s="292"/>
      <c r="G222" s="292">
        <f>E222*3</f>
        <v>285</v>
      </c>
      <c r="H222" s="293"/>
      <c r="I222" s="293"/>
      <c r="J222" s="293"/>
      <c r="K222" s="293"/>
      <c r="L222" s="293"/>
      <c r="M222" s="293"/>
      <c r="N222" s="293"/>
      <c r="O222" s="292">
        <f>SUM(G222:N222)</f>
        <v>285</v>
      </c>
      <c r="P222" s="293"/>
      <c r="Q222" s="292">
        <f>F222+O222-P222</f>
        <v>285</v>
      </c>
      <c r="R222" s="292">
        <f>E222*3</f>
        <v>285</v>
      </c>
      <c r="S222" s="293"/>
      <c r="T222" s="293"/>
      <c r="U222" s="293"/>
      <c r="V222" s="293"/>
      <c r="W222" s="293"/>
      <c r="X222" s="293"/>
      <c r="Y222" s="293"/>
      <c r="Z222" s="292">
        <f>SUM(R222:Y222)</f>
        <v>285</v>
      </c>
      <c r="AA222" s="293"/>
      <c r="AB222" s="292">
        <f>Q222+Z222-AA222</f>
        <v>570</v>
      </c>
      <c r="AC222" s="292">
        <f>$E222*3</f>
        <v>285</v>
      </c>
      <c r="AD222" s="293"/>
      <c r="AE222" s="293"/>
      <c r="AF222" s="293"/>
      <c r="AG222" s="293"/>
      <c r="AH222" s="293"/>
      <c r="AI222" s="293"/>
      <c r="AJ222" s="293"/>
      <c r="AK222" s="292">
        <f>SUM(AC222:AJ222)</f>
        <v>285</v>
      </c>
      <c r="AL222" s="293"/>
      <c r="AM222" s="292">
        <f>AB222+AK222-AL222</f>
        <v>855</v>
      </c>
      <c r="AN222" s="292">
        <f>$E222*3</f>
        <v>285</v>
      </c>
      <c r="AO222" s="293"/>
      <c r="AP222" s="293"/>
      <c r="AQ222" s="293"/>
      <c r="AR222" s="293"/>
      <c r="AS222" s="293"/>
      <c r="AT222" s="293"/>
      <c r="AU222" s="293"/>
      <c r="AV222" s="292">
        <f>SUM(AN222:AU222)</f>
        <v>285</v>
      </c>
      <c r="AW222" s="293">
        <v>1140</v>
      </c>
      <c r="AX222" s="292">
        <f>AM222+AV222-AW222</f>
        <v>0</v>
      </c>
      <c r="AY222" s="137" t="str">
        <f t="shared" si="94"/>
        <v>*</v>
      </c>
      <c r="BA222" s="143" t="str">
        <f t="shared" si="93"/>
        <v/>
      </c>
    </row>
    <row r="223" spans="1:53" ht="12">
      <c r="A223" s="288">
        <v>221</v>
      </c>
      <c r="B223" s="414" t="s">
        <v>1319</v>
      </c>
      <c r="C223" s="297" t="s">
        <v>30</v>
      </c>
      <c r="D223" s="297" t="s">
        <v>417</v>
      </c>
      <c r="E223" s="404"/>
      <c r="F223" s="299"/>
      <c r="G223" s="299"/>
      <c r="H223" s="300"/>
      <c r="I223" s="300"/>
      <c r="J223" s="300"/>
      <c r="K223" s="300"/>
      <c r="L223" s="300"/>
      <c r="M223" s="300"/>
      <c r="N223" s="300"/>
      <c r="O223" s="299"/>
      <c r="P223" s="300"/>
      <c r="Q223" s="299"/>
      <c r="R223" s="299"/>
      <c r="S223" s="300"/>
      <c r="T223" s="300"/>
      <c r="U223" s="300"/>
      <c r="V223" s="300"/>
      <c r="W223" s="300"/>
      <c r="X223" s="300"/>
      <c r="Y223" s="300"/>
      <c r="Z223" s="299"/>
      <c r="AA223" s="300"/>
      <c r="AB223" s="299"/>
      <c r="AC223" s="299"/>
      <c r="AD223" s="300"/>
      <c r="AE223" s="300"/>
      <c r="AF223" s="300"/>
      <c r="AG223" s="300"/>
      <c r="AH223" s="300"/>
      <c r="AI223" s="300"/>
      <c r="AJ223" s="300"/>
      <c r="AK223" s="299"/>
      <c r="AL223" s="300"/>
      <c r="AM223" s="299"/>
      <c r="AN223" s="299"/>
      <c r="AO223" s="300"/>
      <c r="AP223" s="300"/>
      <c r="AQ223" s="300"/>
      <c r="AR223" s="300"/>
      <c r="AS223" s="300"/>
      <c r="AT223" s="300"/>
      <c r="AU223" s="300"/>
      <c r="AV223" s="299"/>
      <c r="AW223" s="300"/>
      <c r="AX223" s="299"/>
      <c r="AY223" s="137" t="str">
        <f t="shared" si="94"/>
        <v>*</v>
      </c>
      <c r="BA223" s="143" t="str">
        <f t="shared" si="93"/>
        <v/>
      </c>
    </row>
    <row r="224" spans="1:53" ht="12">
      <c r="A224" s="288">
        <v>222</v>
      </c>
      <c r="B224" s="289" t="s">
        <v>1574</v>
      </c>
      <c r="C224" s="290" t="s">
        <v>23</v>
      </c>
      <c r="D224" s="290"/>
      <c r="E224" s="291">
        <v>280</v>
      </c>
      <c r="F224" s="292"/>
      <c r="G224" s="292">
        <f t="shared" ref="G224:G252" si="110">E224*3</f>
        <v>840</v>
      </c>
      <c r="H224" s="293"/>
      <c r="I224" s="293">
        <v>100</v>
      </c>
      <c r="J224" s="293">
        <v>939</v>
      </c>
      <c r="K224" s="293"/>
      <c r="L224" s="293">
        <v>100</v>
      </c>
      <c r="M224" s="293"/>
      <c r="N224" s="293"/>
      <c r="O224" s="292">
        <f t="shared" ref="O224:O252" si="111">SUM(G224:N224)</f>
        <v>1979</v>
      </c>
      <c r="P224" s="293">
        <v>2619</v>
      </c>
      <c r="Q224" s="292">
        <f t="shared" ref="Q224:Q253" si="112">F224+O224-P224</f>
        <v>-640</v>
      </c>
      <c r="R224" s="292">
        <f t="shared" ref="R224:R252" si="113">E224*3</f>
        <v>840</v>
      </c>
      <c r="S224" s="293"/>
      <c r="T224" s="293"/>
      <c r="U224" s="293"/>
      <c r="V224" s="293"/>
      <c r="W224" s="293"/>
      <c r="X224" s="293"/>
      <c r="Y224" s="293"/>
      <c r="Z224" s="292">
        <f t="shared" ref="Z224:Z252" si="114">SUM(R224:Y224)</f>
        <v>840</v>
      </c>
      <c r="AA224" s="293"/>
      <c r="AB224" s="292">
        <f t="shared" ref="AB224:AB253" si="115">Q224+Z224-AA224</f>
        <v>200</v>
      </c>
      <c r="AC224" s="292">
        <f t="shared" ref="AC224:AC252" si="116">$E224*3</f>
        <v>840</v>
      </c>
      <c r="AD224" s="293"/>
      <c r="AE224" s="293"/>
      <c r="AF224" s="293"/>
      <c r="AG224" s="293"/>
      <c r="AH224" s="293"/>
      <c r="AI224" s="293"/>
      <c r="AJ224" s="293"/>
      <c r="AK224" s="292">
        <f t="shared" ref="AK224:AK252" si="117">SUM(AC224:AJ224)</f>
        <v>840</v>
      </c>
      <c r="AL224" s="293">
        <v>1680</v>
      </c>
      <c r="AM224" s="292">
        <f t="shared" ref="AM224:AM253" si="118">AB224+AK224-AL224</f>
        <v>-640</v>
      </c>
      <c r="AN224" s="292">
        <f t="shared" ref="AN224:AN244" si="119">$E224*3</f>
        <v>840</v>
      </c>
      <c r="AO224" s="293"/>
      <c r="AP224" s="293"/>
      <c r="AQ224" s="293"/>
      <c r="AR224" s="293"/>
      <c r="AS224" s="293"/>
      <c r="AT224" s="293"/>
      <c r="AU224" s="293"/>
      <c r="AV224" s="292">
        <f t="shared" ref="AV224:AV252" si="120">SUM(AN224:AU224)</f>
        <v>840</v>
      </c>
      <c r="AW224" s="293"/>
      <c r="AX224" s="292">
        <f t="shared" ref="AX224:AX253" si="121">AM224+AV224-AW224</f>
        <v>200</v>
      </c>
      <c r="AY224" s="137" t="str">
        <f t="shared" si="94"/>
        <v/>
      </c>
      <c r="BA224" s="143" t="str">
        <f t="shared" si="93"/>
        <v/>
      </c>
    </row>
    <row r="225" spans="1:53" ht="12">
      <c r="A225" s="288">
        <v>223</v>
      </c>
      <c r="B225" s="294" t="s">
        <v>1614</v>
      </c>
      <c r="C225" s="290" t="s">
        <v>14</v>
      </c>
      <c r="D225" s="290"/>
      <c r="E225" s="295">
        <v>60</v>
      </c>
      <c r="F225" s="292"/>
      <c r="G225" s="292">
        <f t="shared" si="110"/>
        <v>180</v>
      </c>
      <c r="H225" s="293"/>
      <c r="I225" s="293">
        <v>200</v>
      </c>
      <c r="J225" s="293"/>
      <c r="K225" s="293"/>
      <c r="L225" s="293"/>
      <c r="M225" s="293"/>
      <c r="N225" s="293"/>
      <c r="O225" s="292">
        <f t="shared" si="111"/>
        <v>380</v>
      </c>
      <c r="P225" s="293"/>
      <c r="Q225" s="292">
        <f t="shared" si="112"/>
        <v>380</v>
      </c>
      <c r="R225" s="292">
        <f t="shared" si="113"/>
        <v>180</v>
      </c>
      <c r="S225" s="293"/>
      <c r="T225" s="293"/>
      <c r="U225" s="293"/>
      <c r="V225" s="293"/>
      <c r="W225" s="293"/>
      <c r="X225" s="293"/>
      <c r="Y225" s="293"/>
      <c r="Z225" s="292">
        <f t="shared" si="114"/>
        <v>180</v>
      </c>
      <c r="AA225" s="293">
        <v>560</v>
      </c>
      <c r="AB225" s="292">
        <f t="shared" si="115"/>
        <v>0</v>
      </c>
      <c r="AC225" s="292">
        <f t="shared" si="116"/>
        <v>180</v>
      </c>
      <c r="AD225" s="293">
        <v>50</v>
      </c>
      <c r="AE225" s="293"/>
      <c r="AF225" s="293"/>
      <c r="AG225" s="293"/>
      <c r="AH225" s="293"/>
      <c r="AI225" s="293"/>
      <c r="AJ225" s="293"/>
      <c r="AK225" s="292">
        <f t="shared" si="117"/>
        <v>230</v>
      </c>
      <c r="AL225" s="293"/>
      <c r="AM225" s="292">
        <f t="shared" si="118"/>
        <v>230</v>
      </c>
      <c r="AN225" s="292">
        <f t="shared" si="119"/>
        <v>180</v>
      </c>
      <c r="AO225" s="293"/>
      <c r="AP225" s="293"/>
      <c r="AQ225" s="293"/>
      <c r="AR225" s="293"/>
      <c r="AS225" s="293"/>
      <c r="AT225" s="293"/>
      <c r="AU225" s="293"/>
      <c r="AV225" s="292">
        <f t="shared" si="120"/>
        <v>180</v>
      </c>
      <c r="AW225" s="293">
        <v>810</v>
      </c>
      <c r="AX225" s="292">
        <f t="shared" si="121"/>
        <v>-400</v>
      </c>
      <c r="BA225" s="143" t="str">
        <f t="shared" si="93"/>
        <v/>
      </c>
    </row>
    <row r="226" spans="1:53" ht="12">
      <c r="A226" s="288">
        <v>224</v>
      </c>
      <c r="B226" s="289" t="s">
        <v>418</v>
      </c>
      <c r="C226" s="290" t="s">
        <v>14</v>
      </c>
      <c r="D226" s="290" t="s">
        <v>12</v>
      </c>
      <c r="E226" s="338">
        <v>3500</v>
      </c>
      <c r="F226" s="292"/>
      <c r="G226" s="292">
        <f t="shared" si="110"/>
        <v>10500</v>
      </c>
      <c r="H226" s="293">
        <v>75</v>
      </c>
      <c r="I226" s="293"/>
      <c r="J226" s="293"/>
      <c r="K226" s="293"/>
      <c r="L226" s="293"/>
      <c r="M226" s="293"/>
      <c r="N226" s="293"/>
      <c r="O226" s="292">
        <f t="shared" si="111"/>
        <v>10575</v>
      </c>
      <c r="P226" s="293">
        <v>10550</v>
      </c>
      <c r="Q226" s="292">
        <f t="shared" si="112"/>
        <v>25</v>
      </c>
      <c r="R226" s="292">
        <f t="shared" si="113"/>
        <v>10500</v>
      </c>
      <c r="S226" s="293"/>
      <c r="T226" s="293">
        <v>200</v>
      </c>
      <c r="U226" s="293"/>
      <c r="V226" s="293"/>
      <c r="W226" s="293">
        <v>100</v>
      </c>
      <c r="X226" s="293"/>
      <c r="Y226" s="293"/>
      <c r="Z226" s="292">
        <f t="shared" si="114"/>
        <v>10800</v>
      </c>
      <c r="AA226" s="293">
        <v>10825</v>
      </c>
      <c r="AB226" s="292">
        <f t="shared" si="115"/>
        <v>0</v>
      </c>
      <c r="AC226" s="292">
        <f t="shared" si="116"/>
        <v>10500</v>
      </c>
      <c r="AD226" s="293"/>
      <c r="AE226" s="293"/>
      <c r="AF226" s="293"/>
      <c r="AG226" s="293"/>
      <c r="AH226" s="293"/>
      <c r="AI226" s="293"/>
      <c r="AJ226" s="293"/>
      <c r="AK226" s="292">
        <f t="shared" si="117"/>
        <v>10500</v>
      </c>
      <c r="AL226" s="293">
        <v>10500</v>
      </c>
      <c r="AM226" s="292">
        <f t="shared" si="118"/>
        <v>0</v>
      </c>
      <c r="AN226" s="292">
        <f t="shared" si="119"/>
        <v>10500</v>
      </c>
      <c r="AO226" s="293">
        <v>50</v>
      </c>
      <c r="AP226" s="293">
        <v>437</v>
      </c>
      <c r="AQ226" s="293"/>
      <c r="AR226" s="293"/>
      <c r="AS226" s="293"/>
      <c r="AT226" s="293"/>
      <c r="AU226" s="293"/>
      <c r="AV226" s="292">
        <f t="shared" si="120"/>
        <v>10987</v>
      </c>
      <c r="AW226" s="293">
        <v>10987</v>
      </c>
      <c r="AX226" s="292">
        <f t="shared" si="121"/>
        <v>0</v>
      </c>
      <c r="AY226" s="137" t="str">
        <f t="shared" si="94"/>
        <v>*</v>
      </c>
      <c r="BA226" s="143" t="str">
        <f t="shared" si="93"/>
        <v/>
      </c>
    </row>
    <row r="227" spans="1:53" ht="12">
      <c r="A227" s="288">
        <v>225</v>
      </c>
      <c r="B227" s="294" t="s">
        <v>1529</v>
      </c>
      <c r="C227" s="290" t="s">
        <v>10</v>
      </c>
      <c r="D227" s="290" t="s">
        <v>12</v>
      </c>
      <c r="E227" s="295">
        <v>1500</v>
      </c>
      <c r="F227" s="292"/>
      <c r="G227" s="292">
        <f t="shared" si="110"/>
        <v>4500</v>
      </c>
      <c r="H227" s="293">
        <v>50</v>
      </c>
      <c r="I227" s="293"/>
      <c r="J227" s="293"/>
      <c r="K227" s="293"/>
      <c r="L227" s="293"/>
      <c r="M227" s="293"/>
      <c r="N227" s="293"/>
      <c r="O227" s="292">
        <f t="shared" si="111"/>
        <v>4550</v>
      </c>
      <c r="P227" s="293">
        <v>4500</v>
      </c>
      <c r="Q227" s="292">
        <f t="shared" si="112"/>
        <v>50</v>
      </c>
      <c r="R227" s="292">
        <f t="shared" si="113"/>
        <v>4500</v>
      </c>
      <c r="S227" s="293">
        <v>50</v>
      </c>
      <c r="T227" s="293"/>
      <c r="U227" s="293"/>
      <c r="V227" s="293"/>
      <c r="W227" s="293">
        <v>100</v>
      </c>
      <c r="X227" s="293">
        <v>600</v>
      </c>
      <c r="Y227" s="293"/>
      <c r="Z227" s="292">
        <f t="shared" si="114"/>
        <v>5250</v>
      </c>
      <c r="AA227" s="293">
        <v>5300</v>
      </c>
      <c r="AB227" s="292">
        <f t="shared" si="115"/>
        <v>0</v>
      </c>
      <c r="AC227" s="292">
        <f t="shared" si="116"/>
        <v>4500</v>
      </c>
      <c r="AD227" s="293"/>
      <c r="AE227" s="293"/>
      <c r="AF227" s="293"/>
      <c r="AG227" s="293"/>
      <c r="AH227" s="293"/>
      <c r="AI227" s="293"/>
      <c r="AJ227" s="293"/>
      <c r="AK227" s="292">
        <f t="shared" si="117"/>
        <v>4500</v>
      </c>
      <c r="AL227" s="293">
        <v>9000</v>
      </c>
      <c r="AM227" s="292">
        <f t="shared" si="118"/>
        <v>-4500</v>
      </c>
      <c r="AN227" s="292">
        <f t="shared" si="119"/>
        <v>4500</v>
      </c>
      <c r="AO227" s="293">
        <v>50</v>
      </c>
      <c r="AP227" s="293"/>
      <c r="AQ227" s="293"/>
      <c r="AR227" s="293"/>
      <c r="AS227" s="293"/>
      <c r="AT227" s="293"/>
      <c r="AU227" s="293"/>
      <c r="AV227" s="292">
        <f t="shared" si="120"/>
        <v>4550</v>
      </c>
      <c r="AW227" s="293">
        <v>50</v>
      </c>
      <c r="AX227" s="292">
        <f t="shared" si="121"/>
        <v>0</v>
      </c>
      <c r="BA227" s="143" t="str">
        <f t="shared" si="93"/>
        <v/>
      </c>
    </row>
    <row r="228" spans="1:53" ht="12">
      <c r="A228" s="288">
        <v>226</v>
      </c>
      <c r="B228" s="289" t="s">
        <v>1166</v>
      </c>
      <c r="C228" s="290" t="s">
        <v>23</v>
      </c>
      <c r="D228" s="290" t="s">
        <v>421</v>
      </c>
      <c r="E228" s="291">
        <v>85</v>
      </c>
      <c r="F228" s="292"/>
      <c r="G228" s="292">
        <f t="shared" si="110"/>
        <v>255</v>
      </c>
      <c r="H228" s="293"/>
      <c r="I228" s="293"/>
      <c r="J228" s="293"/>
      <c r="K228" s="293"/>
      <c r="L228" s="293"/>
      <c r="M228" s="293"/>
      <c r="N228" s="293"/>
      <c r="O228" s="292">
        <f t="shared" si="111"/>
        <v>255</v>
      </c>
      <c r="P228" s="293"/>
      <c r="Q228" s="292">
        <f t="shared" si="112"/>
        <v>255</v>
      </c>
      <c r="R228" s="292">
        <f t="shared" si="113"/>
        <v>255</v>
      </c>
      <c r="S228" s="293"/>
      <c r="T228" s="293"/>
      <c r="U228" s="293"/>
      <c r="V228" s="293"/>
      <c r="W228" s="293"/>
      <c r="X228" s="293"/>
      <c r="Y228" s="293"/>
      <c r="Z228" s="292">
        <f t="shared" si="114"/>
        <v>255</v>
      </c>
      <c r="AA228" s="293">
        <v>255</v>
      </c>
      <c r="AB228" s="292">
        <f t="shared" si="115"/>
        <v>255</v>
      </c>
      <c r="AC228" s="292">
        <f t="shared" si="116"/>
        <v>255</v>
      </c>
      <c r="AD228" s="293"/>
      <c r="AE228" s="293"/>
      <c r="AF228" s="293"/>
      <c r="AG228" s="293"/>
      <c r="AH228" s="293"/>
      <c r="AI228" s="293"/>
      <c r="AJ228" s="293"/>
      <c r="AK228" s="292">
        <f t="shared" si="117"/>
        <v>255</v>
      </c>
      <c r="AL228" s="293">
        <v>765</v>
      </c>
      <c r="AM228" s="292">
        <f t="shared" si="118"/>
        <v>-255</v>
      </c>
      <c r="AN228" s="292">
        <f t="shared" si="119"/>
        <v>255</v>
      </c>
      <c r="AO228" s="293"/>
      <c r="AP228" s="293"/>
      <c r="AQ228" s="293"/>
      <c r="AR228" s="293"/>
      <c r="AS228" s="293"/>
      <c r="AT228" s="293"/>
      <c r="AU228" s="293"/>
      <c r="AV228" s="292">
        <f t="shared" si="120"/>
        <v>255</v>
      </c>
      <c r="AW228" s="293"/>
      <c r="AX228" s="292">
        <f t="shared" si="121"/>
        <v>0</v>
      </c>
      <c r="AY228" s="137" t="str">
        <f t="shared" si="94"/>
        <v>*</v>
      </c>
      <c r="BA228" s="143" t="str">
        <f t="shared" si="93"/>
        <v/>
      </c>
    </row>
    <row r="229" spans="1:53" ht="12">
      <c r="A229" s="288">
        <v>227</v>
      </c>
      <c r="B229" s="289" t="s">
        <v>422</v>
      </c>
      <c r="C229" s="290" t="s">
        <v>14</v>
      </c>
      <c r="D229" s="290" t="s">
        <v>12</v>
      </c>
      <c r="E229" s="291">
        <v>355</v>
      </c>
      <c r="F229" s="292"/>
      <c r="G229" s="292">
        <f t="shared" si="110"/>
        <v>1065</v>
      </c>
      <c r="H229" s="293"/>
      <c r="I229" s="293"/>
      <c r="J229" s="293"/>
      <c r="K229" s="293"/>
      <c r="L229" s="293"/>
      <c r="M229" s="293"/>
      <c r="N229" s="293"/>
      <c r="O229" s="292">
        <f t="shared" si="111"/>
        <v>1065</v>
      </c>
      <c r="P229" s="293">
        <v>1065</v>
      </c>
      <c r="Q229" s="292">
        <f t="shared" si="112"/>
        <v>0</v>
      </c>
      <c r="R229" s="292">
        <f t="shared" si="113"/>
        <v>1065</v>
      </c>
      <c r="S229" s="293"/>
      <c r="T229" s="293">
        <v>100</v>
      </c>
      <c r="U229" s="293">
        <v>61</v>
      </c>
      <c r="V229" s="293"/>
      <c r="W229" s="293">
        <v>100</v>
      </c>
      <c r="X229" s="293"/>
      <c r="Y229" s="293"/>
      <c r="Z229" s="292">
        <f t="shared" si="114"/>
        <v>1326</v>
      </c>
      <c r="AA229" s="293">
        <v>1326</v>
      </c>
      <c r="AB229" s="292">
        <f t="shared" si="115"/>
        <v>0</v>
      </c>
      <c r="AC229" s="292">
        <f t="shared" si="116"/>
        <v>1065</v>
      </c>
      <c r="AD229" s="293">
        <v>100</v>
      </c>
      <c r="AE229" s="293"/>
      <c r="AF229" s="293"/>
      <c r="AG229" s="293"/>
      <c r="AH229" s="293"/>
      <c r="AI229" s="293"/>
      <c r="AJ229" s="293"/>
      <c r="AK229" s="292">
        <f t="shared" si="117"/>
        <v>1165</v>
      </c>
      <c r="AL229" s="293">
        <v>1135</v>
      </c>
      <c r="AM229" s="292">
        <f t="shared" si="118"/>
        <v>30</v>
      </c>
      <c r="AN229" s="292">
        <f t="shared" si="119"/>
        <v>1065</v>
      </c>
      <c r="AO229" s="293">
        <v>50</v>
      </c>
      <c r="AP229" s="293"/>
      <c r="AQ229" s="293"/>
      <c r="AR229" s="293"/>
      <c r="AS229" s="293"/>
      <c r="AT229" s="293"/>
      <c r="AU229" s="293"/>
      <c r="AV229" s="292">
        <f t="shared" si="120"/>
        <v>1115</v>
      </c>
      <c r="AW229" s="293">
        <v>1145</v>
      </c>
      <c r="AX229" s="292">
        <f t="shared" si="121"/>
        <v>0</v>
      </c>
      <c r="AY229" s="137" t="str">
        <f t="shared" si="94"/>
        <v>*</v>
      </c>
      <c r="BA229" s="143" t="str">
        <f t="shared" si="93"/>
        <v/>
      </c>
    </row>
    <row r="230" spans="1:53" ht="12">
      <c r="A230" s="288">
        <v>228</v>
      </c>
      <c r="B230" s="289" t="s">
        <v>424</v>
      </c>
      <c r="C230" s="290" t="s">
        <v>23</v>
      </c>
      <c r="D230" s="290" t="s">
        <v>426</v>
      </c>
      <c r="E230" s="291">
        <v>110</v>
      </c>
      <c r="F230" s="292"/>
      <c r="G230" s="292">
        <f t="shared" si="110"/>
        <v>330</v>
      </c>
      <c r="H230" s="293"/>
      <c r="I230" s="454"/>
      <c r="J230" s="293"/>
      <c r="K230" s="293"/>
      <c r="L230" s="454"/>
      <c r="M230" s="293"/>
      <c r="N230" s="293"/>
      <c r="O230" s="292">
        <f t="shared" si="111"/>
        <v>330</v>
      </c>
      <c r="P230" s="293">
        <v>1420</v>
      </c>
      <c r="Q230" s="292">
        <f t="shared" si="112"/>
        <v>-1090</v>
      </c>
      <c r="R230" s="292">
        <f t="shared" si="113"/>
        <v>330</v>
      </c>
      <c r="S230" s="293"/>
      <c r="T230" s="293"/>
      <c r="U230" s="293"/>
      <c r="V230" s="293"/>
      <c r="W230" s="293">
        <v>100</v>
      </c>
      <c r="X230" s="293"/>
      <c r="Y230" s="293"/>
      <c r="Z230" s="292">
        <f t="shared" si="114"/>
        <v>430</v>
      </c>
      <c r="AA230" s="293"/>
      <c r="AB230" s="292">
        <f t="shared" si="115"/>
        <v>-660</v>
      </c>
      <c r="AC230" s="292">
        <f t="shared" si="116"/>
        <v>330</v>
      </c>
      <c r="AD230" s="293"/>
      <c r="AE230" s="293"/>
      <c r="AF230" s="293"/>
      <c r="AG230" s="293"/>
      <c r="AH230" s="293"/>
      <c r="AI230" s="293"/>
      <c r="AJ230" s="293"/>
      <c r="AK230" s="292">
        <f t="shared" si="117"/>
        <v>330</v>
      </c>
      <c r="AL230" s="293"/>
      <c r="AM230" s="292">
        <f t="shared" si="118"/>
        <v>-330</v>
      </c>
      <c r="AN230" s="292">
        <f t="shared" si="119"/>
        <v>330</v>
      </c>
      <c r="AO230" s="293"/>
      <c r="AP230" s="293"/>
      <c r="AQ230" s="293"/>
      <c r="AR230" s="293"/>
      <c r="AS230" s="293"/>
      <c r="AT230" s="293"/>
      <c r="AU230" s="293"/>
      <c r="AV230" s="292">
        <f t="shared" si="120"/>
        <v>330</v>
      </c>
      <c r="AW230" s="293"/>
      <c r="AX230" s="292">
        <f t="shared" si="121"/>
        <v>0</v>
      </c>
      <c r="AY230" s="137" t="str">
        <f t="shared" si="94"/>
        <v>*</v>
      </c>
      <c r="BA230" s="143" t="str">
        <f t="shared" si="93"/>
        <v/>
      </c>
    </row>
    <row r="231" spans="1:53" ht="12">
      <c r="A231" s="288">
        <v>229</v>
      </c>
      <c r="B231" s="289" t="s">
        <v>427</v>
      </c>
      <c r="C231" s="290" t="s">
        <v>14</v>
      </c>
      <c r="D231" s="290" t="s">
        <v>429</v>
      </c>
      <c r="E231" s="291">
        <v>475</v>
      </c>
      <c r="F231" s="292"/>
      <c r="G231" s="292">
        <f t="shared" si="110"/>
        <v>1425</v>
      </c>
      <c r="H231" s="293"/>
      <c r="I231" s="293"/>
      <c r="J231" s="293"/>
      <c r="K231" s="293"/>
      <c r="L231" s="293"/>
      <c r="M231" s="293"/>
      <c r="N231" s="293"/>
      <c r="O231" s="292">
        <f t="shared" si="111"/>
        <v>1425</v>
      </c>
      <c r="P231" s="293">
        <v>1425</v>
      </c>
      <c r="Q231" s="292">
        <f t="shared" si="112"/>
        <v>0</v>
      </c>
      <c r="R231" s="292">
        <f t="shared" si="113"/>
        <v>1425</v>
      </c>
      <c r="S231" s="293">
        <v>50</v>
      </c>
      <c r="T231" s="293">
        <v>100</v>
      </c>
      <c r="U231" s="293"/>
      <c r="V231" s="293"/>
      <c r="W231" s="293">
        <v>100</v>
      </c>
      <c r="X231" s="293"/>
      <c r="Y231" s="293"/>
      <c r="Z231" s="292">
        <f t="shared" si="114"/>
        <v>1675</v>
      </c>
      <c r="AA231" s="293">
        <v>1675</v>
      </c>
      <c r="AB231" s="292">
        <f t="shared" si="115"/>
        <v>0</v>
      </c>
      <c r="AC231" s="292">
        <f t="shared" si="116"/>
        <v>1425</v>
      </c>
      <c r="AD231" s="293"/>
      <c r="AE231" s="293"/>
      <c r="AF231" s="293"/>
      <c r="AG231" s="293"/>
      <c r="AH231" s="293"/>
      <c r="AI231" s="293"/>
      <c r="AJ231" s="293"/>
      <c r="AK231" s="292">
        <f t="shared" si="117"/>
        <v>1425</v>
      </c>
      <c r="AL231" s="293">
        <v>1425</v>
      </c>
      <c r="AM231" s="292">
        <f t="shared" si="118"/>
        <v>0</v>
      </c>
      <c r="AN231" s="292">
        <f t="shared" si="119"/>
        <v>1425</v>
      </c>
      <c r="AO231" s="293"/>
      <c r="AP231" s="293"/>
      <c r="AQ231" s="293"/>
      <c r="AR231" s="293"/>
      <c r="AS231" s="293"/>
      <c r="AT231" s="293"/>
      <c r="AU231" s="293"/>
      <c r="AV231" s="292">
        <f t="shared" si="120"/>
        <v>1425</v>
      </c>
      <c r="AW231" s="293">
        <v>1425</v>
      </c>
      <c r="AX231" s="292">
        <f t="shared" si="121"/>
        <v>0</v>
      </c>
      <c r="AY231" s="137" t="str">
        <f t="shared" si="94"/>
        <v>*</v>
      </c>
      <c r="BA231" s="143" t="str">
        <f t="shared" si="93"/>
        <v/>
      </c>
    </row>
    <row r="232" spans="1:53" ht="12">
      <c r="A232" s="288">
        <v>230</v>
      </c>
      <c r="B232" s="289" t="s">
        <v>431</v>
      </c>
      <c r="C232" s="290" t="s">
        <v>23</v>
      </c>
      <c r="D232" s="290" t="s">
        <v>840</v>
      </c>
      <c r="E232" s="291">
        <v>85</v>
      </c>
      <c r="F232" s="292"/>
      <c r="G232" s="292">
        <f t="shared" si="110"/>
        <v>255</v>
      </c>
      <c r="H232" s="293"/>
      <c r="I232" s="293"/>
      <c r="J232" s="293"/>
      <c r="K232" s="293"/>
      <c r="L232" s="293"/>
      <c r="M232" s="293"/>
      <c r="N232" s="293"/>
      <c r="O232" s="292">
        <f t="shared" si="111"/>
        <v>255</v>
      </c>
      <c r="P232" s="293">
        <v>255</v>
      </c>
      <c r="Q232" s="292">
        <f t="shared" si="112"/>
        <v>0</v>
      </c>
      <c r="R232" s="292">
        <f t="shared" si="113"/>
        <v>255</v>
      </c>
      <c r="S232" s="293"/>
      <c r="T232" s="293"/>
      <c r="U232" s="293"/>
      <c r="V232" s="293"/>
      <c r="W232" s="293"/>
      <c r="X232" s="293"/>
      <c r="Y232" s="293"/>
      <c r="Z232" s="292">
        <f t="shared" si="114"/>
        <v>255</v>
      </c>
      <c r="AA232" s="293">
        <v>255</v>
      </c>
      <c r="AB232" s="292">
        <f t="shared" si="115"/>
        <v>0</v>
      </c>
      <c r="AC232" s="292">
        <f t="shared" si="116"/>
        <v>255</v>
      </c>
      <c r="AD232" s="293"/>
      <c r="AE232" s="293"/>
      <c r="AF232" s="293"/>
      <c r="AG232" s="293"/>
      <c r="AH232" s="293"/>
      <c r="AI232" s="293"/>
      <c r="AJ232" s="293"/>
      <c r="AK232" s="292">
        <f t="shared" si="117"/>
        <v>255</v>
      </c>
      <c r="AL232" s="293">
        <v>255</v>
      </c>
      <c r="AM232" s="292">
        <f t="shared" si="118"/>
        <v>0</v>
      </c>
      <c r="AN232" s="292">
        <f t="shared" si="119"/>
        <v>255</v>
      </c>
      <c r="AO232" s="293"/>
      <c r="AP232" s="293"/>
      <c r="AQ232" s="293"/>
      <c r="AR232" s="293"/>
      <c r="AS232" s="293"/>
      <c r="AT232" s="293"/>
      <c r="AU232" s="293"/>
      <c r="AV232" s="292">
        <f t="shared" si="120"/>
        <v>255</v>
      </c>
      <c r="AW232" s="293">
        <v>255</v>
      </c>
      <c r="AX232" s="292">
        <f t="shared" si="121"/>
        <v>0</v>
      </c>
      <c r="AY232" s="137" t="str">
        <f t="shared" si="94"/>
        <v>*</v>
      </c>
      <c r="BA232" s="143" t="str">
        <f t="shared" si="93"/>
        <v/>
      </c>
    </row>
    <row r="233" spans="1:53" ht="12">
      <c r="A233" s="288">
        <v>231</v>
      </c>
      <c r="B233" s="289" t="s">
        <v>433</v>
      </c>
      <c r="C233" s="290" t="s">
        <v>14</v>
      </c>
      <c r="D233" s="290" t="s">
        <v>435</v>
      </c>
      <c r="E233" s="291">
        <v>165</v>
      </c>
      <c r="F233" s="292"/>
      <c r="G233" s="292">
        <f t="shared" si="110"/>
        <v>495</v>
      </c>
      <c r="H233" s="293"/>
      <c r="I233" s="293"/>
      <c r="J233" s="293"/>
      <c r="K233" s="293"/>
      <c r="L233" s="293"/>
      <c r="M233" s="293"/>
      <c r="N233" s="293"/>
      <c r="O233" s="292">
        <f t="shared" si="111"/>
        <v>495</v>
      </c>
      <c r="P233" s="293">
        <v>495</v>
      </c>
      <c r="Q233" s="292">
        <f t="shared" si="112"/>
        <v>0</v>
      </c>
      <c r="R233" s="292">
        <f t="shared" si="113"/>
        <v>495</v>
      </c>
      <c r="S233" s="293">
        <v>50</v>
      </c>
      <c r="T233" s="293">
        <v>100</v>
      </c>
      <c r="U233" s="293">
        <v>462</v>
      </c>
      <c r="V233" s="293"/>
      <c r="W233" s="293">
        <v>100</v>
      </c>
      <c r="X233" s="293"/>
      <c r="Y233" s="293"/>
      <c r="Z233" s="292">
        <f t="shared" si="114"/>
        <v>1207</v>
      </c>
      <c r="AA233" s="293">
        <v>1207</v>
      </c>
      <c r="AB233" s="292">
        <f t="shared" si="115"/>
        <v>0</v>
      </c>
      <c r="AC233" s="292">
        <f t="shared" si="116"/>
        <v>495</v>
      </c>
      <c r="AD233" s="293">
        <v>50</v>
      </c>
      <c r="AE233" s="293"/>
      <c r="AF233" s="293"/>
      <c r="AG233" s="293">
        <v>300</v>
      </c>
      <c r="AH233" s="293"/>
      <c r="AI233" s="293"/>
      <c r="AJ233" s="293"/>
      <c r="AK233" s="292">
        <f t="shared" si="117"/>
        <v>845</v>
      </c>
      <c r="AL233" s="293">
        <v>845</v>
      </c>
      <c r="AM233" s="292">
        <f t="shared" si="118"/>
        <v>0</v>
      </c>
      <c r="AN233" s="292">
        <f t="shared" si="119"/>
        <v>495</v>
      </c>
      <c r="AO233" s="293"/>
      <c r="AP233" s="293"/>
      <c r="AQ233" s="293"/>
      <c r="AR233" s="293"/>
      <c r="AS233" s="293"/>
      <c r="AT233" s="293"/>
      <c r="AU233" s="293"/>
      <c r="AV233" s="292">
        <f t="shared" si="120"/>
        <v>495</v>
      </c>
      <c r="AW233" s="293">
        <v>495</v>
      </c>
      <c r="AX233" s="292">
        <f t="shared" si="121"/>
        <v>0</v>
      </c>
      <c r="AY233" s="137" t="str">
        <f t="shared" si="94"/>
        <v>*</v>
      </c>
      <c r="BA233" s="143" t="str">
        <f t="shared" si="93"/>
        <v/>
      </c>
    </row>
    <row r="234" spans="1:53" ht="12">
      <c r="A234" s="288">
        <v>232</v>
      </c>
      <c r="B234" s="294" t="s">
        <v>436</v>
      </c>
      <c r="C234" s="290" t="s">
        <v>10</v>
      </c>
      <c r="D234" s="290" t="s">
        <v>16</v>
      </c>
      <c r="E234" s="295">
        <v>120</v>
      </c>
      <c r="F234" s="292">
        <v>360</v>
      </c>
      <c r="G234" s="292">
        <f t="shared" si="110"/>
        <v>360</v>
      </c>
      <c r="H234" s="293"/>
      <c r="I234" s="293"/>
      <c r="J234" s="293"/>
      <c r="K234" s="293"/>
      <c r="L234" s="293"/>
      <c r="M234" s="293"/>
      <c r="N234" s="293"/>
      <c r="O234" s="292">
        <f t="shared" si="111"/>
        <v>360</v>
      </c>
      <c r="P234" s="293">
        <v>720</v>
      </c>
      <c r="Q234" s="292">
        <f t="shared" si="112"/>
        <v>0</v>
      </c>
      <c r="R234" s="292">
        <f t="shared" si="113"/>
        <v>360</v>
      </c>
      <c r="S234" s="293"/>
      <c r="T234" s="293"/>
      <c r="U234" s="293"/>
      <c r="V234" s="293"/>
      <c r="W234" s="293">
        <v>100</v>
      </c>
      <c r="X234" s="293"/>
      <c r="Y234" s="293"/>
      <c r="Z234" s="292">
        <f t="shared" si="114"/>
        <v>460</v>
      </c>
      <c r="AA234" s="293">
        <v>460</v>
      </c>
      <c r="AB234" s="292">
        <f t="shared" si="115"/>
        <v>0</v>
      </c>
      <c r="AC234" s="292">
        <f t="shared" si="116"/>
        <v>360</v>
      </c>
      <c r="AD234" s="293"/>
      <c r="AE234" s="293"/>
      <c r="AF234" s="293"/>
      <c r="AG234" s="293"/>
      <c r="AH234" s="293"/>
      <c r="AI234" s="293"/>
      <c r="AJ234" s="293"/>
      <c r="AK234" s="292">
        <f t="shared" si="117"/>
        <v>360</v>
      </c>
      <c r="AL234" s="293">
        <v>360</v>
      </c>
      <c r="AM234" s="292">
        <f t="shared" si="118"/>
        <v>0</v>
      </c>
      <c r="AN234" s="292">
        <f t="shared" si="119"/>
        <v>360</v>
      </c>
      <c r="AO234" s="293"/>
      <c r="AP234" s="293"/>
      <c r="AQ234" s="293"/>
      <c r="AR234" s="293"/>
      <c r="AS234" s="293"/>
      <c r="AT234" s="293"/>
      <c r="AU234" s="293"/>
      <c r="AV234" s="292">
        <f t="shared" si="120"/>
        <v>360</v>
      </c>
      <c r="AW234" s="293">
        <v>360</v>
      </c>
      <c r="AX234" s="292">
        <f t="shared" si="121"/>
        <v>0</v>
      </c>
      <c r="AY234" s="137" t="str">
        <f t="shared" si="94"/>
        <v>*</v>
      </c>
      <c r="BA234" s="143" t="str">
        <f t="shared" si="93"/>
        <v/>
      </c>
    </row>
    <row r="235" spans="1:53" ht="12">
      <c r="A235" s="288">
        <v>233</v>
      </c>
      <c r="B235" s="289" t="s">
        <v>437</v>
      </c>
      <c r="C235" s="290" t="s">
        <v>14</v>
      </c>
      <c r="D235" s="290" t="s">
        <v>438</v>
      </c>
      <c r="E235" s="291">
        <v>100</v>
      </c>
      <c r="F235" s="292"/>
      <c r="G235" s="292">
        <f t="shared" si="110"/>
        <v>300</v>
      </c>
      <c r="H235" s="293"/>
      <c r="I235" s="293"/>
      <c r="J235" s="293"/>
      <c r="K235" s="293"/>
      <c r="L235" s="293"/>
      <c r="M235" s="293"/>
      <c r="N235" s="293"/>
      <c r="O235" s="292">
        <f t="shared" si="111"/>
        <v>300</v>
      </c>
      <c r="P235" s="293"/>
      <c r="Q235" s="292">
        <f t="shared" si="112"/>
        <v>300</v>
      </c>
      <c r="R235" s="292">
        <f t="shared" si="113"/>
        <v>300</v>
      </c>
      <c r="S235" s="293"/>
      <c r="T235" s="293"/>
      <c r="U235" s="293"/>
      <c r="V235" s="293"/>
      <c r="W235" s="293"/>
      <c r="X235" s="293"/>
      <c r="Y235" s="293"/>
      <c r="Z235" s="292">
        <f t="shared" si="114"/>
        <v>300</v>
      </c>
      <c r="AA235" s="293"/>
      <c r="AB235" s="292">
        <f t="shared" si="115"/>
        <v>600</v>
      </c>
      <c r="AC235" s="292">
        <f t="shared" si="116"/>
        <v>300</v>
      </c>
      <c r="AD235" s="293"/>
      <c r="AE235" s="293"/>
      <c r="AF235" s="293"/>
      <c r="AG235" s="293"/>
      <c r="AH235" s="293"/>
      <c r="AI235" s="293"/>
      <c r="AJ235" s="293"/>
      <c r="AK235" s="292">
        <f t="shared" si="117"/>
        <v>300</v>
      </c>
      <c r="AL235" s="293"/>
      <c r="AM235" s="292">
        <f t="shared" si="118"/>
        <v>900</v>
      </c>
      <c r="AN235" s="292">
        <f t="shared" si="119"/>
        <v>300</v>
      </c>
      <c r="AO235" s="293"/>
      <c r="AP235" s="293"/>
      <c r="AQ235" s="293"/>
      <c r="AR235" s="293"/>
      <c r="AS235" s="293"/>
      <c r="AT235" s="293"/>
      <c r="AU235" s="293"/>
      <c r="AV235" s="292">
        <f t="shared" si="120"/>
        <v>300</v>
      </c>
      <c r="AW235" s="293"/>
      <c r="AX235" s="292">
        <f t="shared" si="121"/>
        <v>1200</v>
      </c>
      <c r="AY235" s="137" t="str">
        <f t="shared" si="94"/>
        <v/>
      </c>
      <c r="BA235" s="143" t="str">
        <f t="shared" si="93"/>
        <v/>
      </c>
    </row>
    <row r="236" spans="1:53" ht="12">
      <c r="A236" s="288">
        <v>234</v>
      </c>
      <c r="B236" s="289" t="s">
        <v>1558</v>
      </c>
      <c r="C236" s="290" t="s">
        <v>23</v>
      </c>
      <c r="D236" s="290"/>
      <c r="E236" s="291">
        <v>60</v>
      </c>
      <c r="F236" s="292"/>
      <c r="G236" s="292">
        <f t="shared" si="110"/>
        <v>180</v>
      </c>
      <c r="H236" s="293"/>
      <c r="I236" s="293"/>
      <c r="J236" s="293"/>
      <c r="K236" s="293"/>
      <c r="L236" s="293"/>
      <c r="M236" s="293"/>
      <c r="N236" s="293"/>
      <c r="O236" s="292">
        <f t="shared" si="111"/>
        <v>180</v>
      </c>
      <c r="P236" s="293"/>
      <c r="Q236" s="292">
        <f t="shared" si="112"/>
        <v>180</v>
      </c>
      <c r="R236" s="292">
        <f t="shared" si="113"/>
        <v>180</v>
      </c>
      <c r="S236" s="293"/>
      <c r="T236" s="293"/>
      <c r="U236" s="293"/>
      <c r="V236" s="293"/>
      <c r="W236" s="293"/>
      <c r="X236" s="293"/>
      <c r="Y236" s="293"/>
      <c r="Z236" s="292">
        <f t="shared" si="114"/>
        <v>180</v>
      </c>
      <c r="AA236" s="293">
        <v>720</v>
      </c>
      <c r="AB236" s="292">
        <f t="shared" si="115"/>
        <v>-360</v>
      </c>
      <c r="AC236" s="292">
        <f t="shared" si="116"/>
        <v>180</v>
      </c>
      <c r="AD236" s="293"/>
      <c r="AE236" s="293"/>
      <c r="AF236" s="293"/>
      <c r="AG236" s="293"/>
      <c r="AH236" s="293"/>
      <c r="AI236" s="293"/>
      <c r="AJ236" s="293"/>
      <c r="AK236" s="292">
        <f t="shared" si="117"/>
        <v>180</v>
      </c>
      <c r="AL236" s="293"/>
      <c r="AM236" s="292">
        <f t="shared" si="118"/>
        <v>-180</v>
      </c>
      <c r="AN236" s="292">
        <f t="shared" si="119"/>
        <v>180</v>
      </c>
      <c r="AO236" s="293"/>
      <c r="AP236" s="293"/>
      <c r="AQ236" s="293"/>
      <c r="AR236" s="293"/>
      <c r="AS236" s="293"/>
      <c r="AT236" s="293"/>
      <c r="AU236" s="293"/>
      <c r="AV236" s="292">
        <f t="shared" si="120"/>
        <v>180</v>
      </c>
      <c r="AW236" s="293"/>
      <c r="AX236" s="292">
        <f t="shared" si="121"/>
        <v>0</v>
      </c>
      <c r="AY236" s="137" t="str">
        <f t="shared" si="94"/>
        <v>*</v>
      </c>
      <c r="BA236" s="143" t="str">
        <f t="shared" si="93"/>
        <v/>
      </c>
    </row>
    <row r="237" spans="1:53" ht="12">
      <c r="A237" s="288">
        <v>235</v>
      </c>
      <c r="B237" s="289" t="s">
        <v>1559</v>
      </c>
      <c r="C237" s="290" t="s">
        <v>14</v>
      </c>
      <c r="D237" s="290"/>
      <c r="E237" s="291">
        <v>150</v>
      </c>
      <c r="F237" s="292">
        <v>450</v>
      </c>
      <c r="G237" s="292">
        <f t="shared" si="110"/>
        <v>450</v>
      </c>
      <c r="H237" s="293"/>
      <c r="I237" s="293"/>
      <c r="J237" s="293"/>
      <c r="K237" s="293"/>
      <c r="L237" s="293"/>
      <c r="M237" s="293"/>
      <c r="N237" s="293"/>
      <c r="O237" s="292">
        <f t="shared" si="111"/>
        <v>450</v>
      </c>
      <c r="P237" s="293">
        <v>450</v>
      </c>
      <c r="Q237" s="292">
        <f t="shared" si="112"/>
        <v>450</v>
      </c>
      <c r="R237" s="292">
        <f t="shared" si="113"/>
        <v>450</v>
      </c>
      <c r="S237" s="293"/>
      <c r="T237" s="293">
        <v>100</v>
      </c>
      <c r="U237" s="293">
        <v>832</v>
      </c>
      <c r="V237" s="293"/>
      <c r="W237" s="293">
        <v>100</v>
      </c>
      <c r="X237" s="293"/>
      <c r="Y237" s="293"/>
      <c r="Z237" s="292">
        <f t="shared" si="114"/>
        <v>1482</v>
      </c>
      <c r="AA237" s="293">
        <v>1932</v>
      </c>
      <c r="AB237" s="292">
        <f t="shared" si="115"/>
        <v>0</v>
      </c>
      <c r="AC237" s="292">
        <f t="shared" si="116"/>
        <v>450</v>
      </c>
      <c r="AD237" s="293"/>
      <c r="AE237" s="293"/>
      <c r="AF237" s="293"/>
      <c r="AG237" s="293"/>
      <c r="AH237" s="293"/>
      <c r="AI237" s="293"/>
      <c r="AJ237" s="293"/>
      <c r="AK237" s="292">
        <f t="shared" si="117"/>
        <v>450</v>
      </c>
      <c r="AL237" s="293">
        <v>900</v>
      </c>
      <c r="AM237" s="292">
        <f t="shared" si="118"/>
        <v>-450</v>
      </c>
      <c r="AN237" s="292">
        <f t="shared" si="119"/>
        <v>450</v>
      </c>
      <c r="AO237" s="293"/>
      <c r="AP237" s="293"/>
      <c r="AQ237" s="293"/>
      <c r="AR237" s="293"/>
      <c r="AS237" s="293"/>
      <c r="AT237" s="293"/>
      <c r="AU237" s="293"/>
      <c r="AV237" s="292">
        <f t="shared" si="120"/>
        <v>450</v>
      </c>
      <c r="AW237" s="293"/>
      <c r="AX237" s="292">
        <f t="shared" si="121"/>
        <v>0</v>
      </c>
      <c r="AY237" s="137" t="str">
        <f t="shared" si="94"/>
        <v>*</v>
      </c>
      <c r="BA237" s="143" t="str">
        <f t="shared" si="93"/>
        <v/>
      </c>
    </row>
    <row r="238" spans="1:53" ht="12">
      <c r="A238" s="288">
        <v>236</v>
      </c>
      <c r="B238" s="289" t="s">
        <v>440</v>
      </c>
      <c r="C238" s="290" t="s">
        <v>14</v>
      </c>
      <c r="D238" s="290" t="s">
        <v>150</v>
      </c>
      <c r="E238" s="291">
        <v>250</v>
      </c>
      <c r="F238" s="292">
        <v>750</v>
      </c>
      <c r="G238" s="292">
        <f t="shared" si="110"/>
        <v>750</v>
      </c>
      <c r="H238" s="293"/>
      <c r="I238" s="293"/>
      <c r="J238" s="293"/>
      <c r="K238" s="293"/>
      <c r="L238" s="293"/>
      <c r="M238" s="293"/>
      <c r="N238" s="293"/>
      <c r="O238" s="292">
        <f t="shared" si="111"/>
        <v>750</v>
      </c>
      <c r="P238" s="293">
        <v>1500</v>
      </c>
      <c r="Q238" s="292">
        <f t="shared" si="112"/>
        <v>0</v>
      </c>
      <c r="R238" s="292">
        <f t="shared" si="113"/>
        <v>750</v>
      </c>
      <c r="S238" s="293"/>
      <c r="T238" s="293"/>
      <c r="U238" s="293"/>
      <c r="V238" s="293"/>
      <c r="W238" s="293">
        <v>100</v>
      </c>
      <c r="X238" s="293"/>
      <c r="Y238" s="293"/>
      <c r="Z238" s="292">
        <f t="shared" si="114"/>
        <v>850</v>
      </c>
      <c r="AA238" s="293">
        <v>850</v>
      </c>
      <c r="AB238" s="292">
        <f t="shared" si="115"/>
        <v>0</v>
      </c>
      <c r="AC238" s="292">
        <f t="shared" si="116"/>
        <v>750</v>
      </c>
      <c r="AD238" s="293"/>
      <c r="AE238" s="293"/>
      <c r="AF238" s="293"/>
      <c r="AG238" s="293"/>
      <c r="AH238" s="293"/>
      <c r="AI238" s="293"/>
      <c r="AJ238" s="293"/>
      <c r="AK238" s="292">
        <f t="shared" si="117"/>
        <v>750</v>
      </c>
      <c r="AL238" s="293">
        <v>1500</v>
      </c>
      <c r="AM238" s="292">
        <f t="shared" si="118"/>
        <v>-750</v>
      </c>
      <c r="AN238" s="292">
        <f t="shared" si="119"/>
        <v>750</v>
      </c>
      <c r="AO238" s="293"/>
      <c r="AP238" s="293"/>
      <c r="AQ238" s="293"/>
      <c r="AR238" s="293"/>
      <c r="AS238" s="293"/>
      <c r="AT238" s="293"/>
      <c r="AU238" s="293"/>
      <c r="AV238" s="292">
        <f t="shared" si="120"/>
        <v>750</v>
      </c>
      <c r="AW238" s="293"/>
      <c r="AX238" s="292">
        <f t="shared" si="121"/>
        <v>0</v>
      </c>
      <c r="AY238" s="137" t="str">
        <f t="shared" si="94"/>
        <v>*</v>
      </c>
      <c r="BA238" s="143" t="str">
        <f t="shared" si="93"/>
        <v/>
      </c>
    </row>
    <row r="239" spans="1:53" ht="12">
      <c r="A239" s="288">
        <v>237</v>
      </c>
      <c r="B239" s="289" t="s">
        <v>1591</v>
      </c>
      <c r="C239" s="290" t="s">
        <v>23</v>
      </c>
      <c r="D239" s="290"/>
      <c r="E239" s="291">
        <v>50</v>
      </c>
      <c r="F239" s="292"/>
      <c r="G239" s="292">
        <f t="shared" si="110"/>
        <v>150</v>
      </c>
      <c r="H239" s="293"/>
      <c r="I239" s="293"/>
      <c r="J239" s="293"/>
      <c r="K239" s="293"/>
      <c r="L239" s="293"/>
      <c r="M239" s="293">
        <v>11075</v>
      </c>
      <c r="N239" s="293"/>
      <c r="O239" s="292">
        <f t="shared" si="111"/>
        <v>11225</v>
      </c>
      <c r="P239" s="293">
        <v>11675</v>
      </c>
      <c r="Q239" s="292">
        <f t="shared" si="112"/>
        <v>-450</v>
      </c>
      <c r="R239" s="292">
        <f t="shared" si="113"/>
        <v>150</v>
      </c>
      <c r="S239" s="293"/>
      <c r="T239" s="293"/>
      <c r="U239" s="293"/>
      <c r="V239" s="293"/>
      <c r="W239" s="293"/>
      <c r="X239" s="293">
        <v>6258</v>
      </c>
      <c r="Y239" s="293"/>
      <c r="Z239" s="292">
        <f t="shared" si="114"/>
        <v>6408</v>
      </c>
      <c r="AA239" s="293">
        <v>6258</v>
      </c>
      <c r="AB239" s="292">
        <f t="shared" si="115"/>
        <v>-300</v>
      </c>
      <c r="AC239" s="292">
        <f t="shared" si="116"/>
        <v>150</v>
      </c>
      <c r="AD239" s="293"/>
      <c r="AE239" s="293"/>
      <c r="AF239" s="293"/>
      <c r="AG239" s="293"/>
      <c r="AH239" s="293">
        <v>100</v>
      </c>
      <c r="AI239" s="293"/>
      <c r="AJ239" s="293"/>
      <c r="AK239" s="292">
        <f t="shared" si="117"/>
        <v>250</v>
      </c>
      <c r="AL239" s="293">
        <v>100</v>
      </c>
      <c r="AM239" s="292">
        <f t="shared" si="118"/>
        <v>-150</v>
      </c>
      <c r="AN239" s="292">
        <f t="shared" si="119"/>
        <v>150</v>
      </c>
      <c r="AO239" s="293"/>
      <c r="AP239" s="293"/>
      <c r="AQ239" s="293"/>
      <c r="AR239" s="293"/>
      <c r="AS239" s="293"/>
      <c r="AT239" s="293"/>
      <c r="AU239" s="293"/>
      <c r="AV239" s="292">
        <f t="shared" si="120"/>
        <v>150</v>
      </c>
      <c r="AW239" s="293"/>
      <c r="AX239" s="292">
        <f t="shared" si="121"/>
        <v>0</v>
      </c>
      <c r="AY239" s="137" t="str">
        <f t="shared" si="94"/>
        <v>*</v>
      </c>
      <c r="BA239" s="143" t="str">
        <f t="shared" si="93"/>
        <v/>
      </c>
    </row>
    <row r="240" spans="1:53" ht="12">
      <c r="A240" s="288">
        <v>238</v>
      </c>
      <c r="B240" s="294" t="s">
        <v>1460</v>
      </c>
      <c r="C240" s="290" t="s">
        <v>23</v>
      </c>
      <c r="D240" s="290"/>
      <c r="E240" s="291">
        <v>100</v>
      </c>
      <c r="F240" s="292"/>
      <c r="G240" s="292">
        <f t="shared" si="110"/>
        <v>300</v>
      </c>
      <c r="H240" s="293"/>
      <c r="I240" s="293"/>
      <c r="J240" s="293"/>
      <c r="K240" s="293"/>
      <c r="L240" s="293"/>
      <c r="M240" s="293"/>
      <c r="N240" s="293"/>
      <c r="O240" s="292">
        <f t="shared" si="111"/>
        <v>300</v>
      </c>
      <c r="P240" s="293">
        <v>300</v>
      </c>
      <c r="Q240" s="292">
        <f t="shared" si="112"/>
        <v>0</v>
      </c>
      <c r="R240" s="292">
        <f t="shared" si="113"/>
        <v>300</v>
      </c>
      <c r="S240" s="293"/>
      <c r="T240" s="293"/>
      <c r="U240" s="293">
        <v>216</v>
      </c>
      <c r="V240" s="293"/>
      <c r="W240" s="293">
        <v>100</v>
      </c>
      <c r="X240" s="293"/>
      <c r="Y240" s="293"/>
      <c r="Z240" s="292">
        <f t="shared" si="114"/>
        <v>616</v>
      </c>
      <c r="AA240" s="293">
        <v>616</v>
      </c>
      <c r="AB240" s="292">
        <f t="shared" si="115"/>
        <v>0</v>
      </c>
      <c r="AC240" s="292">
        <f t="shared" si="116"/>
        <v>300</v>
      </c>
      <c r="AD240" s="293"/>
      <c r="AE240" s="293"/>
      <c r="AF240" s="293"/>
      <c r="AG240" s="293"/>
      <c r="AH240" s="293"/>
      <c r="AI240" s="293"/>
      <c r="AJ240" s="293"/>
      <c r="AK240" s="292">
        <f t="shared" si="117"/>
        <v>300</v>
      </c>
      <c r="AL240" s="293">
        <v>300</v>
      </c>
      <c r="AM240" s="292">
        <f t="shared" si="118"/>
        <v>0</v>
      </c>
      <c r="AN240" s="292">
        <f t="shared" si="119"/>
        <v>300</v>
      </c>
      <c r="AO240" s="293">
        <v>50</v>
      </c>
      <c r="AP240" s="293"/>
      <c r="AQ240" s="293"/>
      <c r="AR240" s="293"/>
      <c r="AS240" s="293"/>
      <c r="AT240" s="293"/>
      <c r="AU240" s="293"/>
      <c r="AV240" s="292">
        <f t="shared" si="120"/>
        <v>350</v>
      </c>
      <c r="AW240" s="293">
        <v>350</v>
      </c>
      <c r="AX240" s="292">
        <f t="shared" si="121"/>
        <v>0</v>
      </c>
      <c r="AY240" s="137" t="str">
        <f t="shared" si="94"/>
        <v>*</v>
      </c>
      <c r="BA240" s="143" t="str">
        <f t="shared" si="93"/>
        <v/>
      </c>
    </row>
    <row r="241" spans="1:53" ht="12">
      <c r="A241" s="288">
        <v>239</v>
      </c>
      <c r="B241" s="306" t="s">
        <v>445</v>
      </c>
      <c r="C241" s="307" t="s">
        <v>23</v>
      </c>
      <c r="D241" s="307" t="s">
        <v>447</v>
      </c>
      <c r="E241" s="309">
        <v>85</v>
      </c>
      <c r="F241" s="292"/>
      <c r="G241" s="292">
        <f t="shared" si="110"/>
        <v>255</v>
      </c>
      <c r="H241" s="293"/>
      <c r="I241" s="293"/>
      <c r="J241" s="293"/>
      <c r="K241" s="293"/>
      <c r="L241" s="293"/>
      <c r="M241" s="293"/>
      <c r="N241" s="293"/>
      <c r="O241" s="292">
        <f t="shared" si="111"/>
        <v>255</v>
      </c>
      <c r="P241" s="293">
        <v>1020</v>
      </c>
      <c r="Q241" s="292">
        <f t="shared" si="112"/>
        <v>-765</v>
      </c>
      <c r="R241" s="292">
        <f t="shared" si="113"/>
        <v>255</v>
      </c>
      <c r="S241" s="293"/>
      <c r="T241" s="293"/>
      <c r="U241" s="293"/>
      <c r="V241" s="293"/>
      <c r="W241" s="293"/>
      <c r="X241" s="293"/>
      <c r="Y241" s="293"/>
      <c r="Z241" s="292">
        <f t="shared" si="114"/>
        <v>255</v>
      </c>
      <c r="AA241" s="293"/>
      <c r="AB241" s="292">
        <f t="shared" si="115"/>
        <v>-510</v>
      </c>
      <c r="AC241" s="292">
        <f t="shared" si="116"/>
        <v>255</v>
      </c>
      <c r="AD241" s="293"/>
      <c r="AE241" s="293"/>
      <c r="AF241" s="293"/>
      <c r="AG241" s="293"/>
      <c r="AH241" s="293"/>
      <c r="AI241" s="293"/>
      <c r="AJ241" s="293"/>
      <c r="AK241" s="292">
        <f t="shared" si="117"/>
        <v>255</v>
      </c>
      <c r="AL241" s="293"/>
      <c r="AM241" s="292">
        <f t="shared" si="118"/>
        <v>-255</v>
      </c>
      <c r="AN241" s="292">
        <f t="shared" si="119"/>
        <v>255</v>
      </c>
      <c r="AO241" s="293"/>
      <c r="AP241" s="293"/>
      <c r="AQ241" s="293"/>
      <c r="AR241" s="293"/>
      <c r="AS241" s="293"/>
      <c r="AT241" s="293"/>
      <c r="AU241" s="293"/>
      <c r="AV241" s="292">
        <f t="shared" si="120"/>
        <v>255</v>
      </c>
      <c r="AW241" s="293"/>
      <c r="AX241" s="292">
        <f t="shared" si="121"/>
        <v>0</v>
      </c>
      <c r="AY241" s="137" t="str">
        <f t="shared" si="94"/>
        <v>*</v>
      </c>
      <c r="BA241" s="143" t="str">
        <f t="shared" si="93"/>
        <v/>
      </c>
    </row>
    <row r="242" spans="1:53" ht="12">
      <c r="A242" s="288">
        <v>240</v>
      </c>
      <c r="B242" s="289" t="s">
        <v>1512</v>
      </c>
      <c r="C242" s="290" t="s">
        <v>14</v>
      </c>
      <c r="D242" s="290"/>
      <c r="E242" s="291">
        <v>90</v>
      </c>
      <c r="F242" s="292"/>
      <c r="G242" s="292">
        <f t="shared" si="110"/>
        <v>270</v>
      </c>
      <c r="H242" s="293"/>
      <c r="I242" s="293"/>
      <c r="J242" s="293"/>
      <c r="K242" s="293"/>
      <c r="L242" s="293"/>
      <c r="M242" s="293"/>
      <c r="N242" s="293"/>
      <c r="O242" s="292">
        <f t="shared" si="111"/>
        <v>270</v>
      </c>
      <c r="P242" s="293">
        <v>1080</v>
      </c>
      <c r="Q242" s="292">
        <f t="shared" si="112"/>
        <v>-810</v>
      </c>
      <c r="R242" s="292">
        <f t="shared" si="113"/>
        <v>270</v>
      </c>
      <c r="S242" s="293"/>
      <c r="T242" s="293"/>
      <c r="U242" s="293"/>
      <c r="V242" s="293"/>
      <c r="W242" s="293"/>
      <c r="X242" s="293"/>
      <c r="Y242" s="293"/>
      <c r="Z242" s="292">
        <f t="shared" si="114"/>
        <v>270</v>
      </c>
      <c r="AA242" s="293"/>
      <c r="AB242" s="292">
        <f t="shared" si="115"/>
        <v>-540</v>
      </c>
      <c r="AC242" s="292">
        <f t="shared" si="116"/>
        <v>270</v>
      </c>
      <c r="AD242" s="293"/>
      <c r="AE242" s="293"/>
      <c r="AF242" s="293"/>
      <c r="AG242" s="293"/>
      <c r="AH242" s="293"/>
      <c r="AI242" s="293"/>
      <c r="AJ242" s="293"/>
      <c r="AK242" s="292">
        <f t="shared" si="117"/>
        <v>270</v>
      </c>
      <c r="AL242" s="293"/>
      <c r="AM242" s="292">
        <f t="shared" si="118"/>
        <v>-270</v>
      </c>
      <c r="AN242" s="292">
        <f t="shared" si="119"/>
        <v>270</v>
      </c>
      <c r="AO242" s="293"/>
      <c r="AP242" s="293"/>
      <c r="AQ242" s="293"/>
      <c r="AR242" s="293"/>
      <c r="AS242" s="293"/>
      <c r="AT242" s="293"/>
      <c r="AU242" s="293"/>
      <c r="AV242" s="292">
        <f t="shared" si="120"/>
        <v>270</v>
      </c>
      <c r="AW242" s="293"/>
      <c r="AX242" s="292">
        <f t="shared" si="121"/>
        <v>0</v>
      </c>
      <c r="AY242" s="137" t="str">
        <f t="shared" si="94"/>
        <v>*</v>
      </c>
      <c r="BA242" s="143" t="str">
        <f t="shared" si="93"/>
        <v/>
      </c>
    </row>
    <row r="243" spans="1:53" ht="12">
      <c r="A243" s="288">
        <v>241</v>
      </c>
      <c r="B243" s="289" t="s">
        <v>1505</v>
      </c>
      <c r="C243" s="290" t="s">
        <v>14</v>
      </c>
      <c r="D243" s="290" t="s">
        <v>947</v>
      </c>
      <c r="E243" s="291">
        <v>65</v>
      </c>
      <c r="F243" s="292">
        <v>-20</v>
      </c>
      <c r="G243" s="292">
        <f t="shared" si="110"/>
        <v>195</v>
      </c>
      <c r="H243" s="293"/>
      <c r="I243" s="293"/>
      <c r="J243" s="293"/>
      <c r="K243" s="293"/>
      <c r="L243" s="293"/>
      <c r="M243" s="293"/>
      <c r="N243" s="293"/>
      <c r="O243" s="292">
        <f t="shared" si="111"/>
        <v>195</v>
      </c>
      <c r="P243" s="293">
        <v>880</v>
      </c>
      <c r="Q243" s="292">
        <f t="shared" si="112"/>
        <v>-705</v>
      </c>
      <c r="R243" s="292">
        <f t="shared" si="113"/>
        <v>195</v>
      </c>
      <c r="S243" s="293"/>
      <c r="T243" s="293"/>
      <c r="U243" s="293"/>
      <c r="V243" s="293"/>
      <c r="W243" s="293">
        <v>100</v>
      </c>
      <c r="X243" s="293"/>
      <c r="Y243" s="293"/>
      <c r="Z243" s="292">
        <f t="shared" si="114"/>
        <v>295</v>
      </c>
      <c r="AA243" s="293"/>
      <c r="AB243" s="292">
        <f t="shared" si="115"/>
        <v>-410</v>
      </c>
      <c r="AC243" s="292">
        <f t="shared" si="116"/>
        <v>195</v>
      </c>
      <c r="AD243" s="293"/>
      <c r="AE243" s="293"/>
      <c r="AF243" s="293"/>
      <c r="AG243" s="293"/>
      <c r="AH243" s="293"/>
      <c r="AI243" s="293"/>
      <c r="AJ243" s="293"/>
      <c r="AK243" s="292">
        <f t="shared" si="117"/>
        <v>195</v>
      </c>
      <c r="AL243" s="293"/>
      <c r="AM243" s="292">
        <f t="shared" si="118"/>
        <v>-215</v>
      </c>
      <c r="AN243" s="292">
        <f t="shared" si="119"/>
        <v>195</v>
      </c>
      <c r="AO243" s="293"/>
      <c r="AP243" s="293"/>
      <c r="AQ243" s="293"/>
      <c r="AR243" s="293"/>
      <c r="AS243" s="293"/>
      <c r="AT243" s="293"/>
      <c r="AU243" s="293"/>
      <c r="AV243" s="292">
        <f t="shared" si="120"/>
        <v>195</v>
      </c>
      <c r="AW243" s="293"/>
      <c r="AX243" s="292">
        <f t="shared" si="121"/>
        <v>-20</v>
      </c>
      <c r="AY243" s="137" t="str">
        <f t="shared" si="94"/>
        <v/>
      </c>
      <c r="BA243" s="143" t="str">
        <f t="shared" si="93"/>
        <v/>
      </c>
    </row>
    <row r="244" spans="1:53" ht="12">
      <c r="A244" s="288">
        <v>242</v>
      </c>
      <c r="B244" s="289" t="s">
        <v>451</v>
      </c>
      <c r="C244" s="290" t="s">
        <v>23</v>
      </c>
      <c r="D244" s="290" t="s">
        <v>1145</v>
      </c>
      <c r="E244" s="291">
        <v>85</v>
      </c>
      <c r="F244" s="292"/>
      <c r="G244" s="292">
        <f t="shared" si="110"/>
        <v>255</v>
      </c>
      <c r="H244" s="293"/>
      <c r="I244" s="293"/>
      <c r="J244" s="293"/>
      <c r="K244" s="293"/>
      <c r="L244" s="293"/>
      <c r="M244" s="293"/>
      <c r="N244" s="293"/>
      <c r="O244" s="292">
        <f t="shared" si="111"/>
        <v>255</v>
      </c>
      <c r="P244" s="293">
        <v>255</v>
      </c>
      <c r="Q244" s="292">
        <f t="shared" si="112"/>
        <v>0</v>
      </c>
      <c r="R244" s="292">
        <f t="shared" si="113"/>
        <v>255</v>
      </c>
      <c r="S244" s="293"/>
      <c r="T244" s="293"/>
      <c r="U244" s="293"/>
      <c r="V244" s="293"/>
      <c r="W244" s="293">
        <v>100</v>
      </c>
      <c r="X244" s="293"/>
      <c r="Y244" s="293"/>
      <c r="Z244" s="292">
        <f t="shared" si="114"/>
        <v>355</v>
      </c>
      <c r="AA244" s="293">
        <v>255</v>
      </c>
      <c r="AB244" s="292">
        <f t="shared" si="115"/>
        <v>100</v>
      </c>
      <c r="AC244" s="292">
        <f t="shared" si="116"/>
        <v>255</v>
      </c>
      <c r="AD244" s="293"/>
      <c r="AE244" s="293"/>
      <c r="AF244" s="293"/>
      <c r="AG244" s="293"/>
      <c r="AH244" s="293"/>
      <c r="AI244" s="293"/>
      <c r="AJ244" s="293"/>
      <c r="AK244" s="292">
        <f t="shared" si="117"/>
        <v>255</v>
      </c>
      <c r="AL244" s="293">
        <v>610</v>
      </c>
      <c r="AM244" s="292">
        <f t="shared" si="118"/>
        <v>-255</v>
      </c>
      <c r="AN244" s="292">
        <f t="shared" si="119"/>
        <v>255</v>
      </c>
      <c r="AO244" s="293"/>
      <c r="AP244" s="293"/>
      <c r="AQ244" s="293"/>
      <c r="AR244" s="293"/>
      <c r="AS244" s="293"/>
      <c r="AT244" s="293"/>
      <c r="AU244" s="293"/>
      <c r="AV244" s="292">
        <f t="shared" si="120"/>
        <v>255</v>
      </c>
      <c r="AW244" s="293"/>
      <c r="AX244" s="292">
        <f t="shared" si="121"/>
        <v>0</v>
      </c>
      <c r="BA244" s="143" t="str">
        <f t="shared" si="93"/>
        <v/>
      </c>
    </row>
    <row r="245" spans="1:53" ht="12">
      <c r="A245" s="288">
        <v>243</v>
      </c>
      <c r="B245" s="289" t="s">
        <v>1933</v>
      </c>
      <c r="C245" s="290" t="s">
        <v>14</v>
      </c>
      <c r="D245" s="290"/>
      <c r="E245" s="291">
        <v>330</v>
      </c>
      <c r="F245" s="292">
        <v>1720</v>
      </c>
      <c r="G245" s="292">
        <f t="shared" si="110"/>
        <v>990</v>
      </c>
      <c r="H245" s="293"/>
      <c r="I245" s="293"/>
      <c r="J245" s="293"/>
      <c r="K245" s="293"/>
      <c r="L245" s="293"/>
      <c r="M245" s="293"/>
      <c r="N245" s="293"/>
      <c r="O245" s="292">
        <f t="shared" si="111"/>
        <v>990</v>
      </c>
      <c r="P245" s="293"/>
      <c r="Q245" s="292">
        <f t="shared" si="112"/>
        <v>2710</v>
      </c>
      <c r="R245" s="292">
        <f t="shared" si="113"/>
        <v>990</v>
      </c>
      <c r="S245" s="293"/>
      <c r="T245" s="293"/>
      <c r="U245" s="293"/>
      <c r="V245" s="293"/>
      <c r="W245" s="293"/>
      <c r="X245" s="293"/>
      <c r="Y245" s="293"/>
      <c r="Z245" s="292">
        <f t="shared" si="114"/>
        <v>990</v>
      </c>
      <c r="AA245" s="293"/>
      <c r="AB245" s="292">
        <f t="shared" si="115"/>
        <v>3700</v>
      </c>
      <c r="AC245" s="292">
        <f t="shared" si="116"/>
        <v>990</v>
      </c>
      <c r="AD245" s="293"/>
      <c r="AE245" s="293"/>
      <c r="AF245" s="293"/>
      <c r="AG245" s="293"/>
      <c r="AH245" s="293"/>
      <c r="AI245" s="293"/>
      <c r="AJ245" s="293"/>
      <c r="AK245" s="292">
        <f t="shared" si="117"/>
        <v>990</v>
      </c>
      <c r="AL245" s="293"/>
      <c r="AM245" s="292">
        <f t="shared" si="118"/>
        <v>4690</v>
      </c>
      <c r="AN245" s="292">
        <v>330</v>
      </c>
      <c r="AO245" s="293"/>
      <c r="AP245" s="293"/>
      <c r="AQ245" s="293"/>
      <c r="AR245" s="293"/>
      <c r="AS245" s="293"/>
      <c r="AT245" s="293"/>
      <c r="AU245" s="293"/>
      <c r="AV245" s="292">
        <f t="shared" si="120"/>
        <v>330</v>
      </c>
      <c r="AW245" s="293">
        <v>2500</v>
      </c>
      <c r="AX245" s="292">
        <f t="shared" si="121"/>
        <v>2520</v>
      </c>
      <c r="BA245" s="143" t="str">
        <f t="shared" si="93"/>
        <v/>
      </c>
    </row>
    <row r="246" spans="1:53" ht="12">
      <c r="A246" s="288">
        <v>244</v>
      </c>
      <c r="B246" s="294" t="s">
        <v>453</v>
      </c>
      <c r="C246" s="290" t="s">
        <v>10</v>
      </c>
      <c r="D246" s="290" t="s">
        <v>454</v>
      </c>
      <c r="E246" s="295">
        <v>315</v>
      </c>
      <c r="F246" s="292"/>
      <c r="G246" s="292">
        <f t="shared" si="110"/>
        <v>945</v>
      </c>
      <c r="H246" s="293"/>
      <c r="I246" s="293"/>
      <c r="J246" s="293"/>
      <c r="K246" s="293"/>
      <c r="L246" s="293"/>
      <c r="M246" s="293"/>
      <c r="N246" s="293"/>
      <c r="O246" s="292">
        <f t="shared" si="111"/>
        <v>945</v>
      </c>
      <c r="P246" s="293">
        <v>1890</v>
      </c>
      <c r="Q246" s="292">
        <f t="shared" si="112"/>
        <v>-945</v>
      </c>
      <c r="R246" s="292">
        <f t="shared" si="113"/>
        <v>945</v>
      </c>
      <c r="S246" s="293"/>
      <c r="T246" s="293">
        <v>120</v>
      </c>
      <c r="U246" s="293"/>
      <c r="V246" s="293"/>
      <c r="W246" s="293">
        <v>100</v>
      </c>
      <c r="X246" s="293"/>
      <c r="Y246" s="293"/>
      <c r="Z246" s="292">
        <f t="shared" si="114"/>
        <v>1165</v>
      </c>
      <c r="AA246" s="293">
        <v>730</v>
      </c>
      <c r="AB246" s="292">
        <f t="shared" si="115"/>
        <v>-510</v>
      </c>
      <c r="AC246" s="292">
        <f t="shared" si="116"/>
        <v>945</v>
      </c>
      <c r="AD246" s="293">
        <v>50</v>
      </c>
      <c r="AE246" s="293">
        <v>120</v>
      </c>
      <c r="AF246" s="293"/>
      <c r="AG246" s="293"/>
      <c r="AH246" s="293"/>
      <c r="AI246" s="293"/>
      <c r="AJ246" s="293"/>
      <c r="AK246" s="292">
        <f t="shared" si="117"/>
        <v>1115</v>
      </c>
      <c r="AL246" s="293">
        <v>920</v>
      </c>
      <c r="AM246" s="292">
        <f t="shared" si="118"/>
        <v>-315</v>
      </c>
      <c r="AN246" s="292">
        <f t="shared" ref="AN246:AN252" si="122">$E246*3</f>
        <v>945</v>
      </c>
      <c r="AO246" s="293"/>
      <c r="AP246" s="293"/>
      <c r="AQ246" s="293"/>
      <c r="AR246" s="293"/>
      <c r="AS246" s="293"/>
      <c r="AT246" s="293"/>
      <c r="AU246" s="293"/>
      <c r="AV246" s="292">
        <f t="shared" si="120"/>
        <v>945</v>
      </c>
      <c r="AW246" s="293">
        <v>630</v>
      </c>
      <c r="AX246" s="292">
        <f t="shared" si="121"/>
        <v>0</v>
      </c>
      <c r="BA246" s="143" t="str">
        <f t="shared" si="93"/>
        <v/>
      </c>
    </row>
    <row r="247" spans="1:53" ht="12">
      <c r="A247" s="288">
        <v>245</v>
      </c>
      <c r="B247" s="289" t="s">
        <v>457</v>
      </c>
      <c r="C247" s="290" t="s">
        <v>23</v>
      </c>
      <c r="D247" s="290" t="s">
        <v>459</v>
      </c>
      <c r="E247" s="291">
        <v>90</v>
      </c>
      <c r="F247" s="292">
        <v>270</v>
      </c>
      <c r="G247" s="292">
        <f t="shared" si="110"/>
        <v>270</v>
      </c>
      <c r="H247" s="293"/>
      <c r="I247" s="293"/>
      <c r="J247" s="293"/>
      <c r="K247" s="293"/>
      <c r="L247" s="293"/>
      <c r="M247" s="293"/>
      <c r="N247" s="293"/>
      <c r="O247" s="292">
        <f t="shared" si="111"/>
        <v>270</v>
      </c>
      <c r="P247" s="293">
        <v>540</v>
      </c>
      <c r="Q247" s="292">
        <f t="shared" si="112"/>
        <v>0</v>
      </c>
      <c r="R247" s="292">
        <f t="shared" si="113"/>
        <v>270</v>
      </c>
      <c r="S247" s="293"/>
      <c r="T247" s="293"/>
      <c r="U247" s="293"/>
      <c r="V247" s="293"/>
      <c r="W247" s="293"/>
      <c r="X247" s="293"/>
      <c r="Y247" s="293"/>
      <c r="Z247" s="292">
        <f t="shared" si="114"/>
        <v>270</v>
      </c>
      <c r="AA247" s="293">
        <v>270</v>
      </c>
      <c r="AB247" s="292">
        <f t="shared" si="115"/>
        <v>0</v>
      </c>
      <c r="AC247" s="292">
        <f t="shared" si="116"/>
        <v>270</v>
      </c>
      <c r="AD247" s="293"/>
      <c r="AE247" s="293"/>
      <c r="AF247" s="293"/>
      <c r="AG247" s="293"/>
      <c r="AH247" s="293"/>
      <c r="AI247" s="293"/>
      <c r="AJ247" s="293"/>
      <c r="AK247" s="292">
        <f t="shared" si="117"/>
        <v>270</v>
      </c>
      <c r="AL247" s="293">
        <v>270</v>
      </c>
      <c r="AM247" s="292">
        <f t="shared" si="118"/>
        <v>0</v>
      </c>
      <c r="AN247" s="292">
        <f t="shared" si="122"/>
        <v>270</v>
      </c>
      <c r="AO247" s="293"/>
      <c r="AP247" s="293"/>
      <c r="AQ247" s="293"/>
      <c r="AR247" s="293"/>
      <c r="AS247" s="293"/>
      <c r="AT247" s="293"/>
      <c r="AU247" s="293"/>
      <c r="AV247" s="292">
        <f t="shared" si="120"/>
        <v>270</v>
      </c>
      <c r="AW247" s="293">
        <v>270</v>
      </c>
      <c r="AX247" s="292">
        <f t="shared" si="121"/>
        <v>0</v>
      </c>
      <c r="BA247" s="143" t="str">
        <f t="shared" si="93"/>
        <v/>
      </c>
    </row>
    <row r="248" spans="1:53" ht="12">
      <c r="A248" s="288">
        <v>246</v>
      </c>
      <c r="B248" s="289" t="s">
        <v>460</v>
      </c>
      <c r="C248" s="290" t="s">
        <v>23</v>
      </c>
      <c r="D248" s="290" t="s">
        <v>462</v>
      </c>
      <c r="E248" s="291">
        <v>95</v>
      </c>
      <c r="F248" s="292"/>
      <c r="G248" s="292">
        <f t="shared" si="110"/>
        <v>285</v>
      </c>
      <c r="H248" s="293"/>
      <c r="I248" s="293"/>
      <c r="J248" s="293"/>
      <c r="K248" s="293"/>
      <c r="L248" s="293"/>
      <c r="M248" s="293"/>
      <c r="N248" s="293"/>
      <c r="O248" s="292">
        <f t="shared" si="111"/>
        <v>285</v>
      </c>
      <c r="P248" s="293">
        <v>285</v>
      </c>
      <c r="Q248" s="292">
        <f t="shared" si="112"/>
        <v>0</v>
      </c>
      <c r="R248" s="292">
        <f t="shared" si="113"/>
        <v>285</v>
      </c>
      <c r="S248" s="293"/>
      <c r="T248" s="293"/>
      <c r="U248" s="293"/>
      <c r="V248" s="293"/>
      <c r="W248" s="293"/>
      <c r="X248" s="293"/>
      <c r="Y248" s="293"/>
      <c r="Z248" s="292">
        <f t="shared" si="114"/>
        <v>285</v>
      </c>
      <c r="AA248" s="293">
        <v>285</v>
      </c>
      <c r="AB248" s="292">
        <f t="shared" si="115"/>
        <v>0</v>
      </c>
      <c r="AC248" s="292">
        <f t="shared" si="116"/>
        <v>285</v>
      </c>
      <c r="AD248" s="293"/>
      <c r="AE248" s="293"/>
      <c r="AF248" s="293"/>
      <c r="AG248" s="293"/>
      <c r="AH248" s="293"/>
      <c r="AI248" s="293"/>
      <c r="AJ248" s="293"/>
      <c r="AK248" s="292">
        <f t="shared" si="117"/>
        <v>285</v>
      </c>
      <c r="AL248" s="293">
        <v>285</v>
      </c>
      <c r="AM248" s="292">
        <f t="shared" si="118"/>
        <v>0</v>
      </c>
      <c r="AN248" s="292">
        <f t="shared" si="122"/>
        <v>285</v>
      </c>
      <c r="AO248" s="293">
        <v>50</v>
      </c>
      <c r="AP248" s="293"/>
      <c r="AQ248" s="293"/>
      <c r="AR248" s="293"/>
      <c r="AS248" s="293"/>
      <c r="AT248" s="293"/>
      <c r="AU248" s="293"/>
      <c r="AV248" s="292">
        <f t="shared" si="120"/>
        <v>335</v>
      </c>
      <c r="AW248" s="293">
        <v>335</v>
      </c>
      <c r="AX248" s="292">
        <f t="shared" si="121"/>
        <v>0</v>
      </c>
      <c r="AY248" s="137" t="str">
        <f t="shared" si="94"/>
        <v>*</v>
      </c>
      <c r="BA248" s="143" t="str">
        <f t="shared" si="93"/>
        <v/>
      </c>
    </row>
    <row r="249" spans="1:53" ht="12">
      <c r="A249" s="288">
        <v>247</v>
      </c>
      <c r="B249" s="289" t="s">
        <v>463</v>
      </c>
      <c r="C249" s="290" t="s">
        <v>14</v>
      </c>
      <c r="D249" s="290" t="s">
        <v>465</v>
      </c>
      <c r="E249" s="291">
        <v>230</v>
      </c>
      <c r="F249" s="292">
        <v>-1430</v>
      </c>
      <c r="G249" s="292">
        <f t="shared" si="110"/>
        <v>690</v>
      </c>
      <c r="H249" s="293"/>
      <c r="I249" s="293"/>
      <c r="J249" s="293"/>
      <c r="K249" s="293"/>
      <c r="L249" s="293"/>
      <c r="M249" s="293"/>
      <c r="N249" s="293"/>
      <c r="O249" s="292">
        <f t="shared" si="111"/>
        <v>690</v>
      </c>
      <c r="P249" s="293"/>
      <c r="Q249" s="292">
        <f t="shared" si="112"/>
        <v>-740</v>
      </c>
      <c r="R249" s="292">
        <f t="shared" si="113"/>
        <v>690</v>
      </c>
      <c r="S249" s="293">
        <v>50</v>
      </c>
      <c r="T249" s="293"/>
      <c r="U249" s="293">
        <v>633</v>
      </c>
      <c r="V249" s="293"/>
      <c r="W249" s="293">
        <v>100</v>
      </c>
      <c r="X249" s="293"/>
      <c r="Y249" s="293"/>
      <c r="Z249" s="292">
        <f t="shared" si="114"/>
        <v>1473</v>
      </c>
      <c r="AA249" s="293">
        <v>733</v>
      </c>
      <c r="AB249" s="292">
        <f t="shared" si="115"/>
        <v>0</v>
      </c>
      <c r="AC249" s="292">
        <f t="shared" si="116"/>
        <v>690</v>
      </c>
      <c r="AD249" s="293"/>
      <c r="AE249" s="293"/>
      <c r="AF249" s="293"/>
      <c r="AG249" s="293"/>
      <c r="AH249" s="293"/>
      <c r="AI249" s="293"/>
      <c r="AJ249" s="293"/>
      <c r="AK249" s="292">
        <f t="shared" si="117"/>
        <v>690</v>
      </c>
      <c r="AL249" s="293"/>
      <c r="AM249" s="292">
        <f t="shared" si="118"/>
        <v>690</v>
      </c>
      <c r="AN249" s="292">
        <f t="shared" si="122"/>
        <v>690</v>
      </c>
      <c r="AO249" s="293"/>
      <c r="AP249" s="293"/>
      <c r="AQ249" s="293"/>
      <c r="AR249" s="293"/>
      <c r="AS249" s="293"/>
      <c r="AT249" s="293"/>
      <c r="AU249" s="293"/>
      <c r="AV249" s="292">
        <f t="shared" si="120"/>
        <v>690</v>
      </c>
      <c r="AW249" s="293">
        <v>1380</v>
      </c>
      <c r="AX249" s="292">
        <f t="shared" si="121"/>
        <v>0</v>
      </c>
      <c r="AY249" s="137" t="str">
        <f t="shared" si="94"/>
        <v>*</v>
      </c>
      <c r="BA249" s="143" t="str">
        <f t="shared" si="93"/>
        <v/>
      </c>
    </row>
    <row r="250" spans="1:53" ht="12">
      <c r="A250" s="288">
        <v>248</v>
      </c>
      <c r="B250" s="294" t="s">
        <v>466</v>
      </c>
      <c r="C250" s="290" t="s">
        <v>10</v>
      </c>
      <c r="D250" s="290" t="s">
        <v>468</v>
      </c>
      <c r="E250" s="295">
        <v>155</v>
      </c>
      <c r="F250" s="292"/>
      <c r="G250" s="292">
        <f t="shared" si="110"/>
        <v>465</v>
      </c>
      <c r="H250" s="293"/>
      <c r="I250" s="293"/>
      <c r="J250" s="293"/>
      <c r="K250" s="293"/>
      <c r="L250" s="293"/>
      <c r="M250" s="293"/>
      <c r="N250" s="293"/>
      <c r="O250" s="292">
        <f t="shared" si="111"/>
        <v>465</v>
      </c>
      <c r="P250" s="293"/>
      <c r="Q250" s="292">
        <f t="shared" si="112"/>
        <v>465</v>
      </c>
      <c r="R250" s="292">
        <f t="shared" si="113"/>
        <v>465</v>
      </c>
      <c r="S250" s="293"/>
      <c r="T250" s="293"/>
      <c r="U250" s="293"/>
      <c r="V250" s="293"/>
      <c r="W250" s="293">
        <v>100</v>
      </c>
      <c r="X250" s="293"/>
      <c r="Y250" s="293"/>
      <c r="Z250" s="292">
        <f t="shared" si="114"/>
        <v>565</v>
      </c>
      <c r="AA250" s="293">
        <v>1030</v>
      </c>
      <c r="AB250" s="292">
        <f t="shared" si="115"/>
        <v>0</v>
      </c>
      <c r="AC250" s="292">
        <f t="shared" si="116"/>
        <v>465</v>
      </c>
      <c r="AD250" s="293"/>
      <c r="AE250" s="293"/>
      <c r="AF250" s="293"/>
      <c r="AG250" s="293"/>
      <c r="AH250" s="293"/>
      <c r="AI250" s="293"/>
      <c r="AJ250" s="293"/>
      <c r="AK250" s="292">
        <f t="shared" si="117"/>
        <v>465</v>
      </c>
      <c r="AL250" s="293"/>
      <c r="AM250" s="292">
        <f t="shared" si="118"/>
        <v>465</v>
      </c>
      <c r="AN250" s="292">
        <f t="shared" si="122"/>
        <v>465</v>
      </c>
      <c r="AO250" s="293"/>
      <c r="AP250" s="293"/>
      <c r="AQ250" s="293"/>
      <c r="AR250" s="293"/>
      <c r="AS250" s="293"/>
      <c r="AT250" s="293"/>
      <c r="AU250" s="293"/>
      <c r="AV250" s="292">
        <f t="shared" si="120"/>
        <v>465</v>
      </c>
      <c r="AW250" s="293"/>
      <c r="AX250" s="292">
        <f t="shared" si="121"/>
        <v>930</v>
      </c>
      <c r="AY250" s="137" t="str">
        <f t="shared" si="94"/>
        <v/>
      </c>
      <c r="BA250" s="143" t="str">
        <f t="shared" si="93"/>
        <v/>
      </c>
    </row>
    <row r="251" spans="1:53" ht="12">
      <c r="A251" s="288">
        <v>249</v>
      </c>
      <c r="B251" s="289" t="s">
        <v>1615</v>
      </c>
      <c r="C251" s="290" t="s">
        <v>14</v>
      </c>
      <c r="D251" s="290" t="s">
        <v>807</v>
      </c>
      <c r="E251" s="291">
        <v>50</v>
      </c>
      <c r="F251" s="292"/>
      <c r="G251" s="292">
        <f t="shared" si="110"/>
        <v>150</v>
      </c>
      <c r="H251" s="293"/>
      <c r="I251" s="293"/>
      <c r="J251" s="293"/>
      <c r="K251" s="293"/>
      <c r="L251" s="293"/>
      <c r="M251" s="293"/>
      <c r="N251" s="293"/>
      <c r="O251" s="292">
        <f t="shared" si="111"/>
        <v>150</v>
      </c>
      <c r="P251" s="293">
        <v>150</v>
      </c>
      <c r="Q251" s="292">
        <f t="shared" si="112"/>
        <v>0</v>
      </c>
      <c r="R251" s="292">
        <f t="shared" si="113"/>
        <v>150</v>
      </c>
      <c r="S251" s="293"/>
      <c r="T251" s="293"/>
      <c r="U251" s="293"/>
      <c r="V251" s="293"/>
      <c r="W251" s="293"/>
      <c r="X251" s="293"/>
      <c r="Y251" s="293"/>
      <c r="Z251" s="292">
        <f t="shared" si="114"/>
        <v>150</v>
      </c>
      <c r="AA251" s="293">
        <v>300</v>
      </c>
      <c r="AB251" s="292">
        <f t="shared" si="115"/>
        <v>-150</v>
      </c>
      <c r="AC251" s="292">
        <f t="shared" si="116"/>
        <v>150</v>
      </c>
      <c r="AD251" s="293"/>
      <c r="AE251" s="293"/>
      <c r="AF251" s="293"/>
      <c r="AG251" s="293"/>
      <c r="AH251" s="293"/>
      <c r="AI251" s="293"/>
      <c r="AJ251" s="293"/>
      <c r="AK251" s="292">
        <f t="shared" si="117"/>
        <v>150</v>
      </c>
      <c r="AL251" s="293"/>
      <c r="AM251" s="292">
        <f t="shared" si="118"/>
        <v>0</v>
      </c>
      <c r="AN251" s="292">
        <f t="shared" si="122"/>
        <v>150</v>
      </c>
      <c r="AO251" s="293"/>
      <c r="AP251" s="293"/>
      <c r="AQ251" s="293"/>
      <c r="AR251" s="293"/>
      <c r="AS251" s="293"/>
      <c r="AT251" s="293"/>
      <c r="AU251" s="293"/>
      <c r="AV251" s="292">
        <f t="shared" si="120"/>
        <v>150</v>
      </c>
      <c r="AW251" s="293">
        <v>150</v>
      </c>
      <c r="AX251" s="292">
        <f t="shared" si="121"/>
        <v>0</v>
      </c>
      <c r="AY251" s="137" t="str">
        <f t="shared" si="94"/>
        <v>*</v>
      </c>
      <c r="BA251" s="143" t="str">
        <f t="shared" si="93"/>
        <v/>
      </c>
    </row>
    <row r="252" spans="1:53" ht="12">
      <c r="A252" s="288">
        <v>250</v>
      </c>
      <c r="B252" s="289" t="s">
        <v>1616</v>
      </c>
      <c r="C252" s="290" t="s">
        <v>14</v>
      </c>
      <c r="D252" s="290" t="s">
        <v>809</v>
      </c>
      <c r="E252" s="291">
        <v>50</v>
      </c>
      <c r="F252" s="292"/>
      <c r="G252" s="292">
        <f t="shared" si="110"/>
        <v>150</v>
      </c>
      <c r="H252" s="293"/>
      <c r="I252" s="293"/>
      <c r="J252" s="293"/>
      <c r="K252" s="293"/>
      <c r="L252" s="293"/>
      <c r="M252" s="293"/>
      <c r="N252" s="293"/>
      <c r="O252" s="292">
        <f t="shared" si="111"/>
        <v>150</v>
      </c>
      <c r="P252" s="293">
        <v>150</v>
      </c>
      <c r="Q252" s="292">
        <f t="shared" si="112"/>
        <v>0</v>
      </c>
      <c r="R252" s="292">
        <f t="shared" si="113"/>
        <v>150</v>
      </c>
      <c r="S252" s="293"/>
      <c r="T252" s="293"/>
      <c r="U252" s="293"/>
      <c r="V252" s="293"/>
      <c r="W252" s="293"/>
      <c r="X252" s="293"/>
      <c r="Y252" s="293"/>
      <c r="Z252" s="292">
        <f t="shared" si="114"/>
        <v>150</v>
      </c>
      <c r="AA252" s="293">
        <v>300</v>
      </c>
      <c r="AB252" s="292">
        <f t="shared" si="115"/>
        <v>-150</v>
      </c>
      <c r="AC252" s="292">
        <f t="shared" si="116"/>
        <v>150</v>
      </c>
      <c r="AD252" s="293"/>
      <c r="AE252" s="293">
        <v>100</v>
      </c>
      <c r="AF252" s="293"/>
      <c r="AG252" s="293"/>
      <c r="AH252" s="293"/>
      <c r="AI252" s="293"/>
      <c r="AJ252" s="293"/>
      <c r="AK252" s="292">
        <f t="shared" si="117"/>
        <v>250</v>
      </c>
      <c r="AL252" s="293"/>
      <c r="AM252" s="292">
        <f t="shared" si="118"/>
        <v>100</v>
      </c>
      <c r="AN252" s="292">
        <f t="shared" si="122"/>
        <v>150</v>
      </c>
      <c r="AO252" s="293"/>
      <c r="AP252" s="293"/>
      <c r="AQ252" s="293"/>
      <c r="AR252" s="293"/>
      <c r="AS252" s="293"/>
      <c r="AT252" s="293"/>
      <c r="AU252" s="293"/>
      <c r="AV252" s="292">
        <f t="shared" si="120"/>
        <v>150</v>
      </c>
      <c r="AW252" s="293">
        <v>150</v>
      </c>
      <c r="AX252" s="292">
        <f t="shared" si="121"/>
        <v>100</v>
      </c>
      <c r="AY252" s="137" t="str">
        <f t="shared" si="94"/>
        <v/>
      </c>
      <c r="BA252" s="143" t="str">
        <f t="shared" si="93"/>
        <v/>
      </c>
    </row>
    <row r="253" spans="1:53" ht="12">
      <c r="A253" s="288">
        <v>251</v>
      </c>
      <c r="B253" s="329" t="s">
        <v>1388</v>
      </c>
      <c r="C253" s="320" t="s">
        <v>30</v>
      </c>
      <c r="D253" s="322"/>
      <c r="E253" s="322"/>
      <c r="F253" s="322">
        <v>630</v>
      </c>
      <c r="G253" s="299"/>
      <c r="H253" s="300"/>
      <c r="I253" s="300"/>
      <c r="J253" s="300"/>
      <c r="K253" s="300"/>
      <c r="L253" s="300"/>
      <c r="M253" s="300"/>
      <c r="N253" s="300"/>
      <c r="O253" s="299"/>
      <c r="P253" s="300"/>
      <c r="Q253" s="299">
        <f t="shared" si="112"/>
        <v>630</v>
      </c>
      <c r="R253" s="299"/>
      <c r="S253" s="300"/>
      <c r="T253" s="300"/>
      <c r="U253" s="300"/>
      <c r="V253" s="300"/>
      <c r="W253" s="300"/>
      <c r="X253" s="300"/>
      <c r="Y253" s="300"/>
      <c r="Z253" s="299"/>
      <c r="AA253" s="300"/>
      <c r="AB253" s="299">
        <f t="shared" si="115"/>
        <v>630</v>
      </c>
      <c r="AC253" s="299"/>
      <c r="AD253" s="300"/>
      <c r="AE253" s="300"/>
      <c r="AF253" s="300"/>
      <c r="AG253" s="300"/>
      <c r="AH253" s="300"/>
      <c r="AI253" s="300"/>
      <c r="AJ253" s="300"/>
      <c r="AK253" s="299"/>
      <c r="AL253" s="300"/>
      <c r="AM253" s="299">
        <f t="shared" si="118"/>
        <v>630</v>
      </c>
      <c r="AN253" s="299"/>
      <c r="AO253" s="300"/>
      <c r="AP253" s="300"/>
      <c r="AQ253" s="300"/>
      <c r="AR253" s="300"/>
      <c r="AS253" s="300"/>
      <c r="AT253" s="300"/>
      <c r="AU253" s="300"/>
      <c r="AV253" s="299"/>
      <c r="AW253" s="300"/>
      <c r="AX253" s="299">
        <f t="shared" si="121"/>
        <v>630</v>
      </c>
      <c r="AY253" s="137" t="str">
        <f t="shared" si="94"/>
        <v/>
      </c>
      <c r="BA253" s="143" t="str">
        <f t="shared" si="93"/>
        <v/>
      </c>
    </row>
    <row r="254" spans="1:53" ht="12">
      <c r="A254" s="288">
        <v>252</v>
      </c>
      <c r="B254" s="316" t="s">
        <v>471</v>
      </c>
      <c r="C254" s="297" t="s">
        <v>30</v>
      </c>
      <c r="D254" s="297" t="s">
        <v>12</v>
      </c>
      <c r="E254" s="298"/>
      <c r="F254" s="299"/>
      <c r="G254" s="299"/>
      <c r="H254" s="300"/>
      <c r="I254" s="300"/>
      <c r="J254" s="300"/>
      <c r="K254" s="300"/>
      <c r="L254" s="300"/>
      <c r="M254" s="300"/>
      <c r="N254" s="300"/>
      <c r="O254" s="299"/>
      <c r="P254" s="300"/>
      <c r="Q254" s="299"/>
      <c r="R254" s="299"/>
      <c r="S254" s="300"/>
      <c r="T254" s="300"/>
      <c r="U254" s="300"/>
      <c r="V254" s="300"/>
      <c r="W254" s="300"/>
      <c r="X254" s="300"/>
      <c r="Y254" s="300"/>
      <c r="Z254" s="299"/>
      <c r="AA254" s="300"/>
      <c r="AB254" s="299"/>
      <c r="AC254" s="299"/>
      <c r="AD254" s="300"/>
      <c r="AE254" s="300"/>
      <c r="AF254" s="300"/>
      <c r="AG254" s="300"/>
      <c r="AH254" s="300"/>
      <c r="AI254" s="300"/>
      <c r="AJ254" s="300"/>
      <c r="AK254" s="299"/>
      <c r="AL254" s="300"/>
      <c r="AM254" s="299"/>
      <c r="AN254" s="299"/>
      <c r="AO254" s="300"/>
      <c r="AP254" s="300"/>
      <c r="AQ254" s="300"/>
      <c r="AR254" s="300"/>
      <c r="AS254" s="300"/>
      <c r="AT254" s="300"/>
      <c r="AU254" s="300"/>
      <c r="AV254" s="299"/>
      <c r="AW254" s="300"/>
      <c r="AX254" s="299"/>
      <c r="AY254" s="137" t="str">
        <f t="shared" si="94"/>
        <v>*</v>
      </c>
      <c r="BA254" s="143" t="str">
        <f t="shared" si="93"/>
        <v/>
      </c>
    </row>
    <row r="255" spans="1:53" ht="12">
      <c r="A255" s="288">
        <v>253</v>
      </c>
      <c r="B255" s="289" t="s">
        <v>1466</v>
      </c>
      <c r="C255" s="290" t="s">
        <v>23</v>
      </c>
      <c r="D255" s="290" t="s">
        <v>478</v>
      </c>
      <c r="E255" s="291">
        <v>80</v>
      </c>
      <c r="F255" s="292"/>
      <c r="G255" s="292">
        <f>E255*3</f>
        <v>240</v>
      </c>
      <c r="H255" s="293"/>
      <c r="I255" s="293"/>
      <c r="J255" s="293"/>
      <c r="K255" s="293"/>
      <c r="L255" s="293"/>
      <c r="M255" s="293"/>
      <c r="N255" s="293"/>
      <c r="O255" s="292">
        <f>SUM(G255:N255)</f>
        <v>240</v>
      </c>
      <c r="P255" s="293">
        <v>960</v>
      </c>
      <c r="Q255" s="292">
        <f t="shared" ref="Q255:Q286" si="123">F255+O255-P255</f>
        <v>-720</v>
      </c>
      <c r="R255" s="292">
        <f>E255*3</f>
        <v>240</v>
      </c>
      <c r="S255" s="293"/>
      <c r="T255" s="293"/>
      <c r="U255" s="293"/>
      <c r="V255" s="293"/>
      <c r="W255" s="293"/>
      <c r="X255" s="293"/>
      <c r="Y255" s="293"/>
      <c r="Z255" s="292">
        <f>SUM(R255:Y255)</f>
        <v>240</v>
      </c>
      <c r="AA255" s="293"/>
      <c r="AB255" s="292">
        <f t="shared" ref="AB255:AB286" si="124">Q255+Z255-AA255</f>
        <v>-480</v>
      </c>
      <c r="AC255" s="292">
        <f>$E255*3</f>
        <v>240</v>
      </c>
      <c r="AD255" s="293"/>
      <c r="AE255" s="293"/>
      <c r="AF255" s="293"/>
      <c r="AG255" s="293"/>
      <c r="AH255" s="293"/>
      <c r="AI255" s="293"/>
      <c r="AJ255" s="293"/>
      <c r="AK255" s="292">
        <f>SUM(AC255:AJ255)</f>
        <v>240</v>
      </c>
      <c r="AL255" s="293"/>
      <c r="AM255" s="292">
        <f t="shared" ref="AM255:AM286" si="125">AB255+AK255-AL255</f>
        <v>-240</v>
      </c>
      <c r="AN255" s="292">
        <f>$E255*3</f>
        <v>240</v>
      </c>
      <c r="AO255" s="293"/>
      <c r="AP255" s="293"/>
      <c r="AQ255" s="293"/>
      <c r="AR255" s="293"/>
      <c r="AS255" s="293"/>
      <c r="AT255" s="293"/>
      <c r="AU255" s="293"/>
      <c r="AV255" s="292">
        <f>SUM(AN255:AU255)</f>
        <v>240</v>
      </c>
      <c r="AW255" s="293"/>
      <c r="AX255" s="292">
        <f t="shared" ref="AX255:AX286" si="126">AM255+AV255-AW255</f>
        <v>0</v>
      </c>
      <c r="AY255" s="137" t="str">
        <f t="shared" si="94"/>
        <v>*</v>
      </c>
      <c r="BA255" s="143" t="str">
        <f t="shared" si="93"/>
        <v/>
      </c>
    </row>
    <row r="256" spans="1:53" ht="12">
      <c r="A256" s="288">
        <v>254</v>
      </c>
      <c r="B256" s="289" t="s">
        <v>1506</v>
      </c>
      <c r="C256" s="290" t="s">
        <v>23</v>
      </c>
      <c r="D256" s="290" t="s">
        <v>1157</v>
      </c>
      <c r="E256" s="291">
        <v>95</v>
      </c>
      <c r="F256" s="292"/>
      <c r="G256" s="292">
        <f>E256*3</f>
        <v>285</v>
      </c>
      <c r="H256" s="293"/>
      <c r="I256" s="293"/>
      <c r="J256" s="293"/>
      <c r="K256" s="293"/>
      <c r="L256" s="293"/>
      <c r="M256" s="293"/>
      <c r="N256" s="293"/>
      <c r="O256" s="292">
        <f>SUM(G256:N256)</f>
        <v>285</v>
      </c>
      <c r="P256" s="293">
        <v>285</v>
      </c>
      <c r="Q256" s="292">
        <f t="shared" si="123"/>
        <v>0</v>
      </c>
      <c r="R256" s="292">
        <f>E256*3</f>
        <v>285</v>
      </c>
      <c r="S256" s="293"/>
      <c r="T256" s="293">
        <v>400</v>
      </c>
      <c r="U256" s="293"/>
      <c r="V256" s="293"/>
      <c r="W256" s="293">
        <v>100</v>
      </c>
      <c r="X256" s="293"/>
      <c r="Y256" s="293"/>
      <c r="Z256" s="292">
        <f>SUM(R256:Y256)</f>
        <v>785</v>
      </c>
      <c r="AA256" s="293">
        <v>785</v>
      </c>
      <c r="AB256" s="292">
        <f t="shared" si="124"/>
        <v>0</v>
      </c>
      <c r="AC256" s="292">
        <f>$E256*3</f>
        <v>285</v>
      </c>
      <c r="AD256" s="293"/>
      <c r="AE256" s="293">
        <v>200</v>
      </c>
      <c r="AF256" s="293"/>
      <c r="AG256" s="293"/>
      <c r="AH256" s="293"/>
      <c r="AI256" s="293"/>
      <c r="AJ256" s="293"/>
      <c r="AK256" s="292">
        <f>SUM(AC256:AJ256)</f>
        <v>485</v>
      </c>
      <c r="AL256" s="293">
        <v>485</v>
      </c>
      <c r="AM256" s="292">
        <f t="shared" si="125"/>
        <v>0</v>
      </c>
      <c r="AN256" s="292">
        <f>$E256*3</f>
        <v>285</v>
      </c>
      <c r="AO256" s="293"/>
      <c r="AP256" s="293"/>
      <c r="AQ256" s="293"/>
      <c r="AR256" s="293"/>
      <c r="AS256" s="293"/>
      <c r="AT256" s="293"/>
      <c r="AU256" s="293"/>
      <c r="AV256" s="292">
        <f>SUM(AN256:AU256)</f>
        <v>285</v>
      </c>
      <c r="AW256" s="293">
        <v>285</v>
      </c>
      <c r="AX256" s="292">
        <f t="shared" si="126"/>
        <v>0</v>
      </c>
      <c r="AY256" s="137" t="str">
        <f t="shared" si="94"/>
        <v>*</v>
      </c>
      <c r="BA256" s="143" t="str">
        <f t="shared" ref="BA256:BA319" si="127">IF(AC256=E256*3,"","!!!")</f>
        <v/>
      </c>
    </row>
    <row r="257" spans="1:53" ht="12">
      <c r="A257" s="288">
        <v>255</v>
      </c>
      <c r="B257" s="329" t="s">
        <v>1525</v>
      </c>
      <c r="C257" s="330" t="s">
        <v>30</v>
      </c>
      <c r="D257" s="333"/>
      <c r="E257" s="319"/>
      <c r="F257" s="322">
        <v>1260</v>
      </c>
      <c r="G257" s="299"/>
      <c r="H257" s="300"/>
      <c r="I257" s="300"/>
      <c r="J257" s="300"/>
      <c r="K257" s="300"/>
      <c r="L257" s="300"/>
      <c r="M257" s="300"/>
      <c r="N257" s="300"/>
      <c r="O257" s="299"/>
      <c r="P257" s="300"/>
      <c r="Q257" s="299">
        <f t="shared" si="123"/>
        <v>1260</v>
      </c>
      <c r="R257" s="299"/>
      <c r="S257" s="300"/>
      <c r="T257" s="300"/>
      <c r="U257" s="300"/>
      <c r="V257" s="300"/>
      <c r="W257" s="300"/>
      <c r="X257" s="300"/>
      <c r="Y257" s="300"/>
      <c r="Z257" s="299"/>
      <c r="AA257" s="300"/>
      <c r="AB257" s="299">
        <f t="shared" si="124"/>
        <v>1260</v>
      </c>
      <c r="AC257" s="299"/>
      <c r="AD257" s="300"/>
      <c r="AE257" s="300"/>
      <c r="AF257" s="300"/>
      <c r="AG257" s="300"/>
      <c r="AH257" s="300"/>
      <c r="AI257" s="300"/>
      <c r="AJ257" s="300"/>
      <c r="AK257" s="299"/>
      <c r="AL257" s="300"/>
      <c r="AM257" s="299">
        <f t="shared" si="125"/>
        <v>1260</v>
      </c>
      <c r="AN257" s="299"/>
      <c r="AO257" s="300"/>
      <c r="AP257" s="300"/>
      <c r="AQ257" s="300"/>
      <c r="AR257" s="300"/>
      <c r="AS257" s="300"/>
      <c r="AT257" s="300"/>
      <c r="AU257" s="300"/>
      <c r="AV257" s="299"/>
      <c r="AW257" s="300"/>
      <c r="AX257" s="299">
        <f t="shared" si="126"/>
        <v>1260</v>
      </c>
      <c r="AY257" s="137" t="str">
        <f t="shared" si="94"/>
        <v/>
      </c>
      <c r="BA257" s="143" t="str">
        <f t="shared" si="127"/>
        <v/>
      </c>
    </row>
    <row r="258" spans="1:53" ht="12">
      <c r="A258" s="288">
        <v>256</v>
      </c>
      <c r="B258" s="289" t="s">
        <v>480</v>
      </c>
      <c r="C258" s="290" t="s">
        <v>23</v>
      </c>
      <c r="D258" s="290" t="s">
        <v>482</v>
      </c>
      <c r="E258" s="291">
        <v>95</v>
      </c>
      <c r="F258" s="292">
        <v>620</v>
      </c>
      <c r="G258" s="292">
        <f t="shared" ref="G258:G272" si="128">E258*3</f>
        <v>285</v>
      </c>
      <c r="H258" s="293"/>
      <c r="I258" s="293"/>
      <c r="J258" s="293"/>
      <c r="K258" s="293"/>
      <c r="L258" s="293"/>
      <c r="M258" s="293"/>
      <c r="N258" s="293"/>
      <c r="O258" s="292">
        <f t="shared" ref="O258:O272" si="129">SUM(G258:N258)</f>
        <v>285</v>
      </c>
      <c r="P258" s="293">
        <v>905</v>
      </c>
      <c r="Q258" s="292">
        <f t="shared" si="123"/>
        <v>0</v>
      </c>
      <c r="R258" s="292">
        <f t="shared" ref="R258:R272" si="130">E258*3</f>
        <v>285</v>
      </c>
      <c r="S258" s="293">
        <v>50</v>
      </c>
      <c r="T258" s="293"/>
      <c r="U258" s="293"/>
      <c r="V258" s="293"/>
      <c r="W258" s="293"/>
      <c r="X258" s="293"/>
      <c r="Y258" s="293"/>
      <c r="Z258" s="292">
        <f t="shared" ref="Z258:Z272" si="131">SUM(R258:Y258)</f>
        <v>335</v>
      </c>
      <c r="AA258" s="293">
        <v>335</v>
      </c>
      <c r="AB258" s="292">
        <f t="shared" si="124"/>
        <v>0</v>
      </c>
      <c r="AC258" s="292">
        <f t="shared" ref="AC258:AC272" si="132">$E258*3</f>
        <v>285</v>
      </c>
      <c r="AD258" s="293"/>
      <c r="AE258" s="293"/>
      <c r="AF258" s="293"/>
      <c r="AG258" s="293"/>
      <c r="AH258" s="293"/>
      <c r="AI258" s="293"/>
      <c r="AJ258" s="293"/>
      <c r="AK258" s="292">
        <f t="shared" ref="AK258:AK272" si="133">SUM(AC258:AJ258)</f>
        <v>285</v>
      </c>
      <c r="AL258" s="293">
        <v>285</v>
      </c>
      <c r="AM258" s="292">
        <f t="shared" si="125"/>
        <v>0</v>
      </c>
      <c r="AN258" s="292">
        <f t="shared" ref="AN258:AN272" si="134">$E258*3</f>
        <v>285</v>
      </c>
      <c r="AO258" s="293">
        <v>50</v>
      </c>
      <c r="AP258" s="293"/>
      <c r="AQ258" s="293"/>
      <c r="AR258" s="293"/>
      <c r="AS258" s="293"/>
      <c r="AT258" s="293"/>
      <c r="AU258" s="293"/>
      <c r="AV258" s="292">
        <f t="shared" ref="AV258:AV272" si="135">SUM(AN258:AU258)</f>
        <v>335</v>
      </c>
      <c r="AW258" s="293">
        <v>335</v>
      </c>
      <c r="AX258" s="292">
        <f t="shared" si="126"/>
        <v>0</v>
      </c>
      <c r="AY258" s="137" t="str">
        <f t="shared" si="94"/>
        <v>*</v>
      </c>
      <c r="BA258" s="143" t="str">
        <f t="shared" si="127"/>
        <v/>
      </c>
    </row>
    <row r="259" spans="1:53" ht="12">
      <c r="A259" s="288">
        <v>257</v>
      </c>
      <c r="B259" s="289" t="s">
        <v>1056</v>
      </c>
      <c r="C259" s="290" t="s">
        <v>14</v>
      </c>
      <c r="D259" s="290"/>
      <c r="E259" s="291">
        <v>170</v>
      </c>
      <c r="F259" s="292"/>
      <c r="G259" s="292">
        <f t="shared" si="128"/>
        <v>510</v>
      </c>
      <c r="H259" s="293"/>
      <c r="I259" s="293"/>
      <c r="J259" s="293"/>
      <c r="K259" s="293"/>
      <c r="L259" s="293"/>
      <c r="M259" s="293"/>
      <c r="N259" s="293"/>
      <c r="O259" s="292">
        <f t="shared" si="129"/>
        <v>510</v>
      </c>
      <c r="P259" s="293">
        <v>1630</v>
      </c>
      <c r="Q259" s="292">
        <f t="shared" si="123"/>
        <v>-1120</v>
      </c>
      <c r="R259" s="292">
        <f t="shared" si="130"/>
        <v>510</v>
      </c>
      <c r="S259" s="293"/>
      <c r="T259" s="293"/>
      <c r="U259" s="293"/>
      <c r="V259" s="293"/>
      <c r="W259" s="293">
        <v>100</v>
      </c>
      <c r="X259" s="293"/>
      <c r="Y259" s="293"/>
      <c r="Z259" s="292">
        <f t="shared" si="131"/>
        <v>610</v>
      </c>
      <c r="AA259" s="293"/>
      <c r="AB259" s="292">
        <f t="shared" si="124"/>
        <v>-510</v>
      </c>
      <c r="AC259" s="292">
        <f t="shared" si="132"/>
        <v>510</v>
      </c>
      <c r="AD259" s="293">
        <v>150</v>
      </c>
      <c r="AE259" s="293"/>
      <c r="AF259" s="293"/>
      <c r="AG259" s="293"/>
      <c r="AH259" s="293"/>
      <c r="AI259" s="293"/>
      <c r="AJ259" s="293"/>
      <c r="AK259" s="292">
        <f t="shared" si="133"/>
        <v>660</v>
      </c>
      <c r="AL259" s="293">
        <v>50</v>
      </c>
      <c r="AM259" s="292">
        <f t="shared" si="125"/>
        <v>100</v>
      </c>
      <c r="AN259" s="292">
        <f t="shared" si="134"/>
        <v>510</v>
      </c>
      <c r="AO259" s="293"/>
      <c r="AP259" s="293"/>
      <c r="AQ259" s="293"/>
      <c r="AR259" s="293"/>
      <c r="AS259" s="293"/>
      <c r="AT259" s="293"/>
      <c r="AU259" s="293"/>
      <c r="AV259" s="292">
        <f t="shared" si="135"/>
        <v>510</v>
      </c>
      <c r="AW259" s="293"/>
      <c r="AX259" s="292">
        <f t="shared" si="126"/>
        <v>610</v>
      </c>
      <c r="AY259" s="137" t="str">
        <f t="shared" si="94"/>
        <v/>
      </c>
      <c r="BA259" s="143" t="str">
        <f t="shared" si="127"/>
        <v/>
      </c>
    </row>
    <row r="260" spans="1:53" ht="12">
      <c r="A260" s="288">
        <v>258</v>
      </c>
      <c r="B260" s="289" t="s">
        <v>1608</v>
      </c>
      <c r="C260" s="290" t="s">
        <v>14</v>
      </c>
      <c r="D260" s="290"/>
      <c r="E260" s="291">
        <v>50</v>
      </c>
      <c r="F260" s="292">
        <v>375</v>
      </c>
      <c r="G260" s="292">
        <f t="shared" si="128"/>
        <v>150</v>
      </c>
      <c r="H260" s="293"/>
      <c r="I260" s="293"/>
      <c r="J260" s="293"/>
      <c r="K260" s="293"/>
      <c r="L260" s="293"/>
      <c r="M260" s="293"/>
      <c r="N260" s="293"/>
      <c r="O260" s="292">
        <f t="shared" si="129"/>
        <v>150</v>
      </c>
      <c r="P260" s="293">
        <v>525</v>
      </c>
      <c r="Q260" s="292">
        <f t="shared" si="123"/>
        <v>0</v>
      </c>
      <c r="R260" s="292">
        <f t="shared" si="130"/>
        <v>150</v>
      </c>
      <c r="S260" s="293"/>
      <c r="T260" s="293"/>
      <c r="U260" s="293"/>
      <c r="V260" s="293"/>
      <c r="W260" s="293"/>
      <c r="X260" s="293"/>
      <c r="Y260" s="293"/>
      <c r="Z260" s="292">
        <f t="shared" si="131"/>
        <v>150</v>
      </c>
      <c r="AA260" s="293"/>
      <c r="AB260" s="292">
        <f t="shared" si="124"/>
        <v>150</v>
      </c>
      <c r="AC260" s="292">
        <f t="shared" si="132"/>
        <v>150</v>
      </c>
      <c r="AD260" s="293"/>
      <c r="AE260" s="293"/>
      <c r="AF260" s="293"/>
      <c r="AG260" s="293"/>
      <c r="AH260" s="293"/>
      <c r="AI260" s="293"/>
      <c r="AJ260" s="293"/>
      <c r="AK260" s="292">
        <f t="shared" si="133"/>
        <v>150</v>
      </c>
      <c r="AL260" s="293">
        <v>550</v>
      </c>
      <c r="AM260" s="292">
        <f t="shared" si="125"/>
        <v>-250</v>
      </c>
      <c r="AN260" s="292">
        <f t="shared" si="134"/>
        <v>150</v>
      </c>
      <c r="AO260" s="293"/>
      <c r="AP260" s="293"/>
      <c r="AQ260" s="293"/>
      <c r="AR260" s="293"/>
      <c r="AS260" s="293">
        <v>100</v>
      </c>
      <c r="AT260" s="293"/>
      <c r="AU260" s="293"/>
      <c r="AV260" s="292">
        <f t="shared" si="135"/>
        <v>250</v>
      </c>
      <c r="AW260" s="293"/>
      <c r="AX260" s="292">
        <f t="shared" si="126"/>
        <v>0</v>
      </c>
      <c r="AY260" s="137" t="str">
        <f t="shared" si="94"/>
        <v>*</v>
      </c>
      <c r="BA260" s="143" t="str">
        <f t="shared" si="127"/>
        <v/>
      </c>
    </row>
    <row r="261" spans="1:53" ht="12">
      <c r="A261" s="288">
        <v>259</v>
      </c>
      <c r="B261" s="289" t="s">
        <v>483</v>
      </c>
      <c r="C261" s="290" t="s">
        <v>23</v>
      </c>
      <c r="D261" s="290" t="s">
        <v>485</v>
      </c>
      <c r="E261" s="291">
        <v>100</v>
      </c>
      <c r="F261" s="292">
        <v>300</v>
      </c>
      <c r="G261" s="292">
        <f t="shared" si="128"/>
        <v>300</v>
      </c>
      <c r="H261" s="293"/>
      <c r="I261" s="293"/>
      <c r="J261" s="293"/>
      <c r="K261" s="293"/>
      <c r="L261" s="293"/>
      <c r="M261" s="293"/>
      <c r="N261" s="293"/>
      <c r="O261" s="292">
        <f t="shared" si="129"/>
        <v>300</v>
      </c>
      <c r="P261" s="293">
        <v>600</v>
      </c>
      <c r="Q261" s="292">
        <f t="shared" si="123"/>
        <v>0</v>
      </c>
      <c r="R261" s="292">
        <f t="shared" si="130"/>
        <v>300</v>
      </c>
      <c r="S261" s="293"/>
      <c r="T261" s="293"/>
      <c r="U261" s="293"/>
      <c r="V261" s="293"/>
      <c r="W261" s="293">
        <v>100</v>
      </c>
      <c r="X261" s="293"/>
      <c r="Y261" s="293"/>
      <c r="Z261" s="292">
        <f t="shared" si="131"/>
        <v>400</v>
      </c>
      <c r="AA261" s="293">
        <v>400</v>
      </c>
      <c r="AB261" s="292">
        <f t="shared" si="124"/>
        <v>0</v>
      </c>
      <c r="AC261" s="292">
        <f t="shared" si="132"/>
        <v>300</v>
      </c>
      <c r="AD261" s="293"/>
      <c r="AE261" s="293">
        <v>100</v>
      </c>
      <c r="AF261" s="293"/>
      <c r="AG261" s="293"/>
      <c r="AH261" s="293"/>
      <c r="AI261" s="293"/>
      <c r="AJ261" s="293"/>
      <c r="AK261" s="292">
        <f t="shared" si="133"/>
        <v>400</v>
      </c>
      <c r="AL261" s="293">
        <v>400</v>
      </c>
      <c r="AM261" s="292">
        <f t="shared" si="125"/>
        <v>0</v>
      </c>
      <c r="AN261" s="292">
        <f t="shared" si="134"/>
        <v>300</v>
      </c>
      <c r="AO261" s="293"/>
      <c r="AP261" s="293">
        <v>300</v>
      </c>
      <c r="AQ261" s="293"/>
      <c r="AR261" s="293"/>
      <c r="AS261" s="293"/>
      <c r="AT261" s="293"/>
      <c r="AU261" s="293"/>
      <c r="AV261" s="292">
        <f t="shared" si="135"/>
        <v>600</v>
      </c>
      <c r="AW261" s="293">
        <v>600</v>
      </c>
      <c r="AX261" s="292">
        <f t="shared" si="126"/>
        <v>0</v>
      </c>
      <c r="BA261" s="143" t="str">
        <f t="shared" si="127"/>
        <v/>
      </c>
    </row>
    <row r="262" spans="1:53" ht="12">
      <c r="A262" s="288">
        <v>260</v>
      </c>
      <c r="B262" s="289" t="s">
        <v>1560</v>
      </c>
      <c r="C262" s="290" t="s">
        <v>14</v>
      </c>
      <c r="D262" s="290"/>
      <c r="E262" s="291">
        <v>50</v>
      </c>
      <c r="F262" s="292">
        <v>536</v>
      </c>
      <c r="G262" s="292">
        <f t="shared" si="128"/>
        <v>150</v>
      </c>
      <c r="H262" s="293"/>
      <c r="I262" s="293"/>
      <c r="J262" s="293"/>
      <c r="K262" s="293"/>
      <c r="L262" s="293"/>
      <c r="M262" s="293"/>
      <c r="N262" s="293"/>
      <c r="O262" s="292">
        <f t="shared" si="129"/>
        <v>150</v>
      </c>
      <c r="P262" s="293">
        <v>836</v>
      </c>
      <c r="Q262" s="292">
        <f t="shared" si="123"/>
        <v>-150</v>
      </c>
      <c r="R262" s="292">
        <f t="shared" si="130"/>
        <v>150</v>
      </c>
      <c r="S262" s="293"/>
      <c r="T262" s="293"/>
      <c r="U262" s="293"/>
      <c r="V262" s="293"/>
      <c r="W262" s="293"/>
      <c r="X262" s="293"/>
      <c r="Y262" s="293"/>
      <c r="Z262" s="292">
        <f t="shared" si="131"/>
        <v>150</v>
      </c>
      <c r="AA262" s="293"/>
      <c r="AB262" s="292">
        <f t="shared" si="124"/>
        <v>0</v>
      </c>
      <c r="AC262" s="292">
        <f t="shared" si="132"/>
        <v>150</v>
      </c>
      <c r="AD262" s="293"/>
      <c r="AE262" s="293"/>
      <c r="AF262" s="293"/>
      <c r="AG262" s="293"/>
      <c r="AH262" s="293"/>
      <c r="AI262" s="293"/>
      <c r="AJ262" s="293"/>
      <c r="AK262" s="292">
        <f t="shared" si="133"/>
        <v>150</v>
      </c>
      <c r="AL262" s="293"/>
      <c r="AM262" s="292">
        <f t="shared" si="125"/>
        <v>150</v>
      </c>
      <c r="AN262" s="292">
        <f t="shared" si="134"/>
        <v>150</v>
      </c>
      <c r="AO262" s="293"/>
      <c r="AP262" s="293"/>
      <c r="AQ262" s="293"/>
      <c r="AR262" s="293"/>
      <c r="AS262" s="293"/>
      <c r="AT262" s="293"/>
      <c r="AU262" s="293"/>
      <c r="AV262" s="292">
        <f t="shared" si="135"/>
        <v>150</v>
      </c>
      <c r="AW262" s="293"/>
      <c r="AX262" s="292">
        <f t="shared" si="126"/>
        <v>300</v>
      </c>
      <c r="BA262" s="143" t="str">
        <f t="shared" si="127"/>
        <v/>
      </c>
    </row>
    <row r="263" spans="1:53" ht="12">
      <c r="A263" s="288">
        <v>261</v>
      </c>
      <c r="B263" s="294" t="s">
        <v>489</v>
      </c>
      <c r="C263" s="290" t="s">
        <v>10</v>
      </c>
      <c r="D263" s="290" t="s">
        <v>12</v>
      </c>
      <c r="E263" s="295">
        <v>240</v>
      </c>
      <c r="F263" s="292">
        <v>-560</v>
      </c>
      <c r="G263" s="292">
        <f t="shared" si="128"/>
        <v>720</v>
      </c>
      <c r="H263" s="293"/>
      <c r="I263" s="293"/>
      <c r="J263" s="293"/>
      <c r="K263" s="293"/>
      <c r="L263" s="293"/>
      <c r="M263" s="293"/>
      <c r="N263" s="293"/>
      <c r="O263" s="292">
        <f t="shared" si="129"/>
        <v>720</v>
      </c>
      <c r="P263" s="293"/>
      <c r="Q263" s="292">
        <f t="shared" si="123"/>
        <v>160</v>
      </c>
      <c r="R263" s="292">
        <f t="shared" si="130"/>
        <v>720</v>
      </c>
      <c r="S263" s="293"/>
      <c r="T263" s="293"/>
      <c r="U263" s="293"/>
      <c r="V263" s="293"/>
      <c r="W263" s="293"/>
      <c r="X263" s="293"/>
      <c r="Y263" s="293"/>
      <c r="Z263" s="292">
        <f t="shared" si="131"/>
        <v>720</v>
      </c>
      <c r="AA263" s="293"/>
      <c r="AB263" s="292">
        <f t="shared" si="124"/>
        <v>880</v>
      </c>
      <c r="AC263" s="292">
        <f t="shared" si="132"/>
        <v>720</v>
      </c>
      <c r="AD263" s="293"/>
      <c r="AE263" s="293"/>
      <c r="AF263" s="293"/>
      <c r="AG263" s="293"/>
      <c r="AH263" s="293"/>
      <c r="AI263" s="293"/>
      <c r="AJ263" s="293"/>
      <c r="AK263" s="292">
        <f t="shared" si="133"/>
        <v>720</v>
      </c>
      <c r="AL263" s="293"/>
      <c r="AM263" s="292">
        <f t="shared" si="125"/>
        <v>1600</v>
      </c>
      <c r="AN263" s="292">
        <f t="shared" si="134"/>
        <v>720</v>
      </c>
      <c r="AO263" s="293"/>
      <c r="AP263" s="293"/>
      <c r="AQ263" s="293"/>
      <c r="AR263" s="293"/>
      <c r="AS263" s="293"/>
      <c r="AT263" s="293"/>
      <c r="AU263" s="293"/>
      <c r="AV263" s="292">
        <f t="shared" si="135"/>
        <v>720</v>
      </c>
      <c r="AW263" s="293"/>
      <c r="AX263" s="292">
        <f t="shared" si="126"/>
        <v>2320</v>
      </c>
      <c r="AY263" s="137" t="str">
        <f t="shared" si="94"/>
        <v/>
      </c>
      <c r="BA263" s="143" t="str">
        <f t="shared" si="127"/>
        <v/>
      </c>
    </row>
    <row r="264" spans="1:53" ht="12">
      <c r="A264" s="288">
        <v>262</v>
      </c>
      <c r="B264" s="289" t="s">
        <v>1593</v>
      </c>
      <c r="C264" s="290" t="s">
        <v>14</v>
      </c>
      <c r="D264" s="290"/>
      <c r="E264" s="291">
        <v>70</v>
      </c>
      <c r="F264" s="292">
        <v>100</v>
      </c>
      <c r="G264" s="292">
        <f t="shared" si="128"/>
        <v>210</v>
      </c>
      <c r="H264" s="293"/>
      <c r="I264" s="293">
        <v>100</v>
      </c>
      <c r="J264" s="293"/>
      <c r="K264" s="293"/>
      <c r="L264" s="293"/>
      <c r="M264" s="293"/>
      <c r="N264" s="293"/>
      <c r="O264" s="292">
        <f t="shared" si="129"/>
        <v>310</v>
      </c>
      <c r="P264" s="293">
        <v>410</v>
      </c>
      <c r="Q264" s="292">
        <f t="shared" si="123"/>
        <v>0</v>
      </c>
      <c r="R264" s="292">
        <f t="shared" si="130"/>
        <v>210</v>
      </c>
      <c r="S264" s="293"/>
      <c r="T264" s="293"/>
      <c r="U264" s="293"/>
      <c r="V264" s="293"/>
      <c r="W264" s="293"/>
      <c r="X264" s="293"/>
      <c r="Y264" s="293"/>
      <c r="Z264" s="292">
        <f t="shared" si="131"/>
        <v>210</v>
      </c>
      <c r="AA264" s="293">
        <v>630</v>
      </c>
      <c r="AB264" s="292">
        <f t="shared" si="124"/>
        <v>-420</v>
      </c>
      <c r="AC264" s="292">
        <f t="shared" si="132"/>
        <v>210</v>
      </c>
      <c r="AD264" s="293"/>
      <c r="AE264" s="293"/>
      <c r="AF264" s="293"/>
      <c r="AG264" s="293"/>
      <c r="AH264" s="293"/>
      <c r="AI264" s="293"/>
      <c r="AJ264" s="293"/>
      <c r="AK264" s="292">
        <f t="shared" si="133"/>
        <v>210</v>
      </c>
      <c r="AL264" s="293"/>
      <c r="AM264" s="292">
        <f t="shared" si="125"/>
        <v>-210</v>
      </c>
      <c r="AN264" s="292">
        <f t="shared" si="134"/>
        <v>210</v>
      </c>
      <c r="AO264" s="293"/>
      <c r="AP264" s="293"/>
      <c r="AQ264" s="293"/>
      <c r="AR264" s="293"/>
      <c r="AS264" s="293"/>
      <c r="AT264" s="293"/>
      <c r="AU264" s="293"/>
      <c r="AV264" s="292">
        <f t="shared" si="135"/>
        <v>210</v>
      </c>
      <c r="AW264" s="293"/>
      <c r="AX264" s="292">
        <f t="shared" si="126"/>
        <v>0</v>
      </c>
      <c r="AY264" s="137" t="str">
        <f t="shared" ref="AY264:AY311" si="136">IF(AX264=0,"*","")</f>
        <v>*</v>
      </c>
      <c r="BA264" s="143" t="str">
        <f t="shared" si="127"/>
        <v/>
      </c>
    </row>
    <row r="265" spans="1:53" ht="12">
      <c r="A265" s="288">
        <v>263</v>
      </c>
      <c r="B265" s="289" t="s">
        <v>1561</v>
      </c>
      <c r="C265" s="290" t="s">
        <v>14</v>
      </c>
      <c r="D265" s="290"/>
      <c r="E265" s="291">
        <v>60</v>
      </c>
      <c r="F265" s="292">
        <v>-120</v>
      </c>
      <c r="G265" s="292">
        <f t="shared" si="128"/>
        <v>180</v>
      </c>
      <c r="H265" s="293">
        <v>50</v>
      </c>
      <c r="I265" s="293"/>
      <c r="J265" s="293"/>
      <c r="K265" s="293"/>
      <c r="L265" s="293"/>
      <c r="M265" s="293"/>
      <c r="N265" s="293"/>
      <c r="O265" s="292">
        <f t="shared" si="129"/>
        <v>230</v>
      </c>
      <c r="P265" s="293">
        <v>750</v>
      </c>
      <c r="Q265" s="292">
        <f t="shared" si="123"/>
        <v>-640</v>
      </c>
      <c r="R265" s="292">
        <f t="shared" si="130"/>
        <v>180</v>
      </c>
      <c r="S265" s="293"/>
      <c r="T265" s="293">
        <v>100</v>
      </c>
      <c r="U265" s="293"/>
      <c r="V265" s="293"/>
      <c r="W265" s="293">
        <v>100</v>
      </c>
      <c r="X265" s="293"/>
      <c r="Y265" s="293"/>
      <c r="Z265" s="292">
        <f t="shared" si="131"/>
        <v>380</v>
      </c>
      <c r="AA265" s="293"/>
      <c r="AB265" s="292">
        <f t="shared" si="124"/>
        <v>-260</v>
      </c>
      <c r="AC265" s="292">
        <f t="shared" si="132"/>
        <v>180</v>
      </c>
      <c r="AD265" s="293"/>
      <c r="AE265" s="293"/>
      <c r="AF265" s="293"/>
      <c r="AG265" s="293"/>
      <c r="AH265" s="293"/>
      <c r="AI265" s="293"/>
      <c r="AJ265" s="293"/>
      <c r="AK265" s="292">
        <f t="shared" si="133"/>
        <v>180</v>
      </c>
      <c r="AL265" s="293"/>
      <c r="AM265" s="292">
        <f t="shared" si="125"/>
        <v>-80</v>
      </c>
      <c r="AN265" s="292">
        <f t="shared" si="134"/>
        <v>180</v>
      </c>
      <c r="AO265" s="293"/>
      <c r="AP265" s="293"/>
      <c r="AQ265" s="293"/>
      <c r="AR265" s="293"/>
      <c r="AS265" s="293"/>
      <c r="AT265" s="293"/>
      <c r="AU265" s="293"/>
      <c r="AV265" s="292">
        <f t="shared" si="135"/>
        <v>180</v>
      </c>
      <c r="AW265" s="293"/>
      <c r="AX265" s="292">
        <f t="shared" si="126"/>
        <v>100</v>
      </c>
      <c r="AY265" s="137" t="str">
        <f t="shared" si="136"/>
        <v/>
      </c>
      <c r="BA265" s="143" t="str">
        <f t="shared" si="127"/>
        <v/>
      </c>
    </row>
    <row r="266" spans="1:53" ht="12">
      <c r="A266" s="288">
        <v>264</v>
      </c>
      <c r="B266" s="414" t="s">
        <v>1710</v>
      </c>
      <c r="C266" s="297" t="s">
        <v>30</v>
      </c>
      <c r="D266" s="297" t="s">
        <v>497</v>
      </c>
      <c r="E266" s="404"/>
      <c r="F266" s="299">
        <v>4350</v>
      </c>
      <c r="G266" s="299">
        <f t="shared" si="128"/>
        <v>0</v>
      </c>
      <c r="H266" s="300"/>
      <c r="I266" s="300"/>
      <c r="J266" s="300"/>
      <c r="K266" s="300"/>
      <c r="L266" s="300"/>
      <c r="M266" s="300"/>
      <c r="N266" s="300"/>
      <c r="O266" s="299">
        <f t="shared" si="129"/>
        <v>0</v>
      </c>
      <c r="P266" s="300"/>
      <c r="Q266" s="299">
        <f t="shared" si="123"/>
        <v>4350</v>
      </c>
      <c r="R266" s="299">
        <f t="shared" si="130"/>
        <v>0</v>
      </c>
      <c r="S266" s="300"/>
      <c r="T266" s="300"/>
      <c r="U266" s="300"/>
      <c r="V266" s="300"/>
      <c r="W266" s="300"/>
      <c r="X266" s="300"/>
      <c r="Y266" s="300"/>
      <c r="Z266" s="299">
        <f t="shared" si="131"/>
        <v>0</v>
      </c>
      <c r="AA266" s="300"/>
      <c r="AB266" s="299">
        <f t="shared" si="124"/>
        <v>4350</v>
      </c>
      <c r="AC266" s="299">
        <f t="shared" si="132"/>
        <v>0</v>
      </c>
      <c r="AD266" s="300"/>
      <c r="AE266" s="300"/>
      <c r="AF266" s="300"/>
      <c r="AG266" s="300"/>
      <c r="AH266" s="300"/>
      <c r="AI266" s="300"/>
      <c r="AJ266" s="300"/>
      <c r="AK266" s="299">
        <f t="shared" si="133"/>
        <v>0</v>
      </c>
      <c r="AL266" s="300"/>
      <c r="AM266" s="299">
        <f t="shared" si="125"/>
        <v>4350</v>
      </c>
      <c r="AN266" s="299">
        <f t="shared" si="134"/>
        <v>0</v>
      </c>
      <c r="AO266" s="300"/>
      <c r="AP266" s="300"/>
      <c r="AQ266" s="300"/>
      <c r="AR266" s="300"/>
      <c r="AS266" s="300"/>
      <c r="AT266" s="300"/>
      <c r="AU266" s="300"/>
      <c r="AV266" s="299">
        <f t="shared" si="135"/>
        <v>0</v>
      </c>
      <c r="AW266" s="300"/>
      <c r="AX266" s="299">
        <f t="shared" si="126"/>
        <v>4350</v>
      </c>
      <c r="AY266" s="137" t="str">
        <f t="shared" si="136"/>
        <v/>
      </c>
      <c r="BA266" s="143" t="str">
        <f t="shared" si="127"/>
        <v/>
      </c>
    </row>
    <row r="267" spans="1:53" ht="12">
      <c r="A267" s="288">
        <v>265</v>
      </c>
      <c r="B267" s="289" t="s">
        <v>1588</v>
      </c>
      <c r="C267" s="290" t="s">
        <v>23</v>
      </c>
      <c r="D267" s="290"/>
      <c r="E267" s="291">
        <v>30</v>
      </c>
      <c r="F267" s="292"/>
      <c r="G267" s="292">
        <f t="shared" si="128"/>
        <v>90</v>
      </c>
      <c r="H267" s="293"/>
      <c r="I267" s="293"/>
      <c r="J267" s="293"/>
      <c r="K267" s="293"/>
      <c r="L267" s="293"/>
      <c r="M267" s="293"/>
      <c r="N267" s="293"/>
      <c r="O267" s="292">
        <f t="shared" si="129"/>
        <v>90</v>
      </c>
      <c r="P267" s="293">
        <v>360</v>
      </c>
      <c r="Q267" s="292">
        <f t="shared" si="123"/>
        <v>-270</v>
      </c>
      <c r="R267" s="292">
        <f t="shared" si="130"/>
        <v>90</v>
      </c>
      <c r="S267" s="293"/>
      <c r="T267" s="293"/>
      <c r="U267" s="293"/>
      <c r="V267" s="293"/>
      <c r="W267" s="293"/>
      <c r="X267" s="293"/>
      <c r="Y267" s="293"/>
      <c r="Z267" s="292">
        <f t="shared" si="131"/>
        <v>90</v>
      </c>
      <c r="AA267" s="293"/>
      <c r="AB267" s="292">
        <f t="shared" si="124"/>
        <v>-180</v>
      </c>
      <c r="AC267" s="292">
        <f t="shared" si="132"/>
        <v>90</v>
      </c>
      <c r="AD267" s="293"/>
      <c r="AE267" s="293"/>
      <c r="AF267" s="293"/>
      <c r="AG267" s="293"/>
      <c r="AH267" s="293"/>
      <c r="AI267" s="293"/>
      <c r="AJ267" s="293"/>
      <c r="AK267" s="292">
        <f t="shared" si="133"/>
        <v>90</v>
      </c>
      <c r="AL267" s="293"/>
      <c r="AM267" s="292">
        <f t="shared" si="125"/>
        <v>-90</v>
      </c>
      <c r="AN267" s="292">
        <f t="shared" si="134"/>
        <v>90</v>
      </c>
      <c r="AO267" s="293"/>
      <c r="AP267" s="293"/>
      <c r="AQ267" s="293"/>
      <c r="AR267" s="293"/>
      <c r="AS267" s="293"/>
      <c r="AT267" s="293"/>
      <c r="AU267" s="293"/>
      <c r="AV267" s="292">
        <f t="shared" si="135"/>
        <v>90</v>
      </c>
      <c r="AW267" s="293"/>
      <c r="AX267" s="292">
        <f t="shared" si="126"/>
        <v>0</v>
      </c>
      <c r="AY267" s="137" t="str">
        <f t="shared" si="136"/>
        <v>*</v>
      </c>
      <c r="BA267" s="143" t="str">
        <f t="shared" si="127"/>
        <v/>
      </c>
    </row>
    <row r="268" spans="1:53" ht="12">
      <c r="A268" s="288">
        <v>266</v>
      </c>
      <c r="B268" s="289" t="s">
        <v>498</v>
      </c>
      <c r="C268" s="290" t="s">
        <v>23</v>
      </c>
      <c r="D268" s="290" t="s">
        <v>500</v>
      </c>
      <c r="E268" s="291">
        <v>135</v>
      </c>
      <c r="F268" s="292"/>
      <c r="G268" s="292">
        <f t="shared" si="128"/>
        <v>405</v>
      </c>
      <c r="H268" s="293"/>
      <c r="I268" s="293"/>
      <c r="J268" s="293"/>
      <c r="K268" s="293"/>
      <c r="L268" s="293"/>
      <c r="M268" s="293"/>
      <c r="N268" s="293"/>
      <c r="O268" s="292">
        <f t="shared" si="129"/>
        <v>405</v>
      </c>
      <c r="P268" s="293">
        <v>405</v>
      </c>
      <c r="Q268" s="292">
        <f t="shared" si="123"/>
        <v>0</v>
      </c>
      <c r="R268" s="292">
        <f t="shared" si="130"/>
        <v>405</v>
      </c>
      <c r="S268" s="293"/>
      <c r="T268" s="293"/>
      <c r="U268" s="293"/>
      <c r="V268" s="293"/>
      <c r="W268" s="293">
        <v>100</v>
      </c>
      <c r="X268" s="293"/>
      <c r="Y268" s="293"/>
      <c r="Z268" s="292">
        <f t="shared" si="131"/>
        <v>505</v>
      </c>
      <c r="AA268" s="293">
        <v>505</v>
      </c>
      <c r="AB268" s="292">
        <f t="shared" si="124"/>
        <v>0</v>
      </c>
      <c r="AC268" s="292">
        <f t="shared" si="132"/>
        <v>405</v>
      </c>
      <c r="AD268" s="293"/>
      <c r="AE268" s="293">
        <v>100</v>
      </c>
      <c r="AF268" s="293"/>
      <c r="AG268" s="293"/>
      <c r="AH268" s="293"/>
      <c r="AI268" s="293"/>
      <c r="AJ268" s="293"/>
      <c r="AK268" s="292">
        <f t="shared" si="133"/>
        <v>505</v>
      </c>
      <c r="AL268" s="293">
        <v>910</v>
      </c>
      <c r="AM268" s="292">
        <f t="shared" si="125"/>
        <v>-405</v>
      </c>
      <c r="AN268" s="292">
        <f t="shared" si="134"/>
        <v>405</v>
      </c>
      <c r="AO268" s="293"/>
      <c r="AP268" s="293"/>
      <c r="AQ268" s="293"/>
      <c r="AR268" s="293"/>
      <c r="AS268" s="293"/>
      <c r="AT268" s="293"/>
      <c r="AU268" s="293"/>
      <c r="AV268" s="292">
        <f t="shared" si="135"/>
        <v>405</v>
      </c>
      <c r="AW268" s="293"/>
      <c r="AX268" s="292">
        <f t="shared" si="126"/>
        <v>0</v>
      </c>
      <c r="AY268" s="137" t="str">
        <f t="shared" si="136"/>
        <v>*</v>
      </c>
      <c r="BA268" s="143" t="str">
        <f t="shared" si="127"/>
        <v/>
      </c>
    </row>
    <row r="269" spans="1:53" ht="12">
      <c r="A269" s="288">
        <v>267</v>
      </c>
      <c r="B269" s="289" t="s">
        <v>1604</v>
      </c>
      <c r="C269" s="290" t="s">
        <v>14</v>
      </c>
      <c r="D269" s="290"/>
      <c r="E269" s="291">
        <v>50</v>
      </c>
      <c r="F269" s="292">
        <v>30</v>
      </c>
      <c r="G269" s="292">
        <f t="shared" si="128"/>
        <v>150</v>
      </c>
      <c r="H269" s="293">
        <v>50</v>
      </c>
      <c r="I269" s="293"/>
      <c r="J269" s="293"/>
      <c r="K269" s="293"/>
      <c r="L269" s="293">
        <v>100</v>
      </c>
      <c r="M269" s="293"/>
      <c r="N269" s="293"/>
      <c r="O269" s="292">
        <f t="shared" si="129"/>
        <v>300</v>
      </c>
      <c r="P269" s="293">
        <v>630</v>
      </c>
      <c r="Q269" s="292">
        <f t="shared" si="123"/>
        <v>-300</v>
      </c>
      <c r="R269" s="292">
        <f t="shared" si="130"/>
        <v>150</v>
      </c>
      <c r="S269" s="293"/>
      <c r="T269" s="293"/>
      <c r="U269" s="293"/>
      <c r="V269" s="293"/>
      <c r="W269" s="293"/>
      <c r="X269" s="293"/>
      <c r="Y269" s="293"/>
      <c r="Z269" s="292">
        <f t="shared" si="131"/>
        <v>150</v>
      </c>
      <c r="AA269" s="293"/>
      <c r="AB269" s="292">
        <f t="shared" si="124"/>
        <v>-150</v>
      </c>
      <c r="AC269" s="292">
        <f t="shared" si="132"/>
        <v>150</v>
      </c>
      <c r="AD269" s="293"/>
      <c r="AE269" s="293"/>
      <c r="AF269" s="293"/>
      <c r="AG269" s="293"/>
      <c r="AH269" s="293"/>
      <c r="AI269" s="293"/>
      <c r="AJ269" s="293"/>
      <c r="AK269" s="292">
        <f t="shared" si="133"/>
        <v>150</v>
      </c>
      <c r="AL269" s="293"/>
      <c r="AM269" s="292">
        <f t="shared" si="125"/>
        <v>0</v>
      </c>
      <c r="AN269" s="292">
        <f t="shared" si="134"/>
        <v>150</v>
      </c>
      <c r="AO269" s="293"/>
      <c r="AP269" s="293"/>
      <c r="AQ269" s="293"/>
      <c r="AR269" s="293"/>
      <c r="AS269" s="293"/>
      <c r="AT269" s="293"/>
      <c r="AU269" s="293"/>
      <c r="AV269" s="292">
        <f t="shared" si="135"/>
        <v>150</v>
      </c>
      <c r="AW269" s="293">
        <v>150</v>
      </c>
      <c r="AX269" s="292">
        <f t="shared" si="126"/>
        <v>0</v>
      </c>
      <c r="AY269" s="137" t="str">
        <f t="shared" si="136"/>
        <v>*</v>
      </c>
      <c r="BA269" s="143" t="str">
        <f t="shared" si="127"/>
        <v/>
      </c>
    </row>
    <row r="270" spans="1:53" ht="12">
      <c r="A270" s="288">
        <v>268</v>
      </c>
      <c r="B270" s="289" t="s">
        <v>1562</v>
      </c>
      <c r="C270" s="290" t="s">
        <v>23</v>
      </c>
      <c r="D270" s="290"/>
      <c r="E270" s="291">
        <v>75</v>
      </c>
      <c r="F270" s="292"/>
      <c r="G270" s="292">
        <f t="shared" si="128"/>
        <v>225</v>
      </c>
      <c r="H270" s="293"/>
      <c r="I270" s="293"/>
      <c r="J270" s="293"/>
      <c r="K270" s="293"/>
      <c r="L270" s="293"/>
      <c r="M270" s="293"/>
      <c r="N270" s="293"/>
      <c r="O270" s="292">
        <f t="shared" si="129"/>
        <v>225</v>
      </c>
      <c r="P270" s="293">
        <v>225</v>
      </c>
      <c r="Q270" s="292">
        <f t="shared" si="123"/>
        <v>0</v>
      </c>
      <c r="R270" s="292">
        <f t="shared" si="130"/>
        <v>225</v>
      </c>
      <c r="S270" s="293"/>
      <c r="T270" s="293"/>
      <c r="U270" s="293">
        <v>186</v>
      </c>
      <c r="V270" s="293"/>
      <c r="W270" s="293">
        <v>100</v>
      </c>
      <c r="X270" s="293"/>
      <c r="Y270" s="293"/>
      <c r="Z270" s="292">
        <f t="shared" si="131"/>
        <v>511</v>
      </c>
      <c r="AA270" s="293">
        <v>511</v>
      </c>
      <c r="AB270" s="292">
        <f t="shared" si="124"/>
        <v>0</v>
      </c>
      <c r="AC270" s="292">
        <f t="shared" si="132"/>
        <v>225</v>
      </c>
      <c r="AD270" s="293"/>
      <c r="AE270" s="293"/>
      <c r="AF270" s="293"/>
      <c r="AG270" s="293"/>
      <c r="AH270" s="293"/>
      <c r="AI270" s="293"/>
      <c r="AJ270" s="293"/>
      <c r="AK270" s="292">
        <f t="shared" si="133"/>
        <v>225</v>
      </c>
      <c r="AL270" s="293">
        <v>225</v>
      </c>
      <c r="AM270" s="292">
        <f t="shared" si="125"/>
        <v>0</v>
      </c>
      <c r="AN270" s="292">
        <f t="shared" si="134"/>
        <v>225</v>
      </c>
      <c r="AO270" s="293"/>
      <c r="AP270" s="293"/>
      <c r="AQ270" s="293"/>
      <c r="AR270" s="293"/>
      <c r="AS270" s="293"/>
      <c r="AT270" s="293"/>
      <c r="AU270" s="293"/>
      <c r="AV270" s="292">
        <f t="shared" si="135"/>
        <v>225</v>
      </c>
      <c r="AW270" s="293">
        <v>225</v>
      </c>
      <c r="AX270" s="292">
        <f t="shared" si="126"/>
        <v>0</v>
      </c>
      <c r="AY270" s="137" t="str">
        <f t="shared" si="136"/>
        <v>*</v>
      </c>
      <c r="BA270" s="143" t="str">
        <f t="shared" si="127"/>
        <v/>
      </c>
    </row>
    <row r="271" spans="1:53" ht="12">
      <c r="A271" s="288">
        <v>269</v>
      </c>
      <c r="B271" s="301" t="s">
        <v>501</v>
      </c>
      <c r="C271" s="290" t="s">
        <v>10</v>
      </c>
      <c r="D271" s="290" t="s">
        <v>943</v>
      </c>
      <c r="E271" s="291">
        <v>85</v>
      </c>
      <c r="F271" s="303"/>
      <c r="G271" s="292">
        <f t="shared" si="128"/>
        <v>255</v>
      </c>
      <c r="H271" s="293"/>
      <c r="I271" s="293"/>
      <c r="J271" s="293"/>
      <c r="K271" s="293"/>
      <c r="L271" s="293"/>
      <c r="M271" s="293"/>
      <c r="N271" s="293"/>
      <c r="O271" s="292">
        <f t="shared" si="129"/>
        <v>255</v>
      </c>
      <c r="P271" s="293"/>
      <c r="Q271" s="292">
        <f t="shared" si="123"/>
        <v>255</v>
      </c>
      <c r="R271" s="292">
        <f t="shared" si="130"/>
        <v>255</v>
      </c>
      <c r="S271" s="293"/>
      <c r="T271" s="293"/>
      <c r="U271" s="293"/>
      <c r="V271" s="293"/>
      <c r="W271" s="293"/>
      <c r="X271" s="293"/>
      <c r="Y271" s="293"/>
      <c r="Z271" s="292">
        <f t="shared" si="131"/>
        <v>255</v>
      </c>
      <c r="AA271" s="293">
        <v>1020</v>
      </c>
      <c r="AB271" s="292">
        <f t="shared" si="124"/>
        <v>-510</v>
      </c>
      <c r="AC271" s="292">
        <f t="shared" si="132"/>
        <v>255</v>
      </c>
      <c r="AD271" s="293"/>
      <c r="AE271" s="293"/>
      <c r="AF271" s="293"/>
      <c r="AG271" s="293"/>
      <c r="AH271" s="293"/>
      <c r="AI271" s="293"/>
      <c r="AJ271" s="293"/>
      <c r="AK271" s="292">
        <f t="shared" si="133"/>
        <v>255</v>
      </c>
      <c r="AL271" s="293"/>
      <c r="AM271" s="292">
        <f t="shared" si="125"/>
        <v>-255</v>
      </c>
      <c r="AN271" s="292">
        <f t="shared" si="134"/>
        <v>255</v>
      </c>
      <c r="AO271" s="293"/>
      <c r="AP271" s="293"/>
      <c r="AQ271" s="293"/>
      <c r="AR271" s="293"/>
      <c r="AS271" s="293"/>
      <c r="AT271" s="293"/>
      <c r="AU271" s="293"/>
      <c r="AV271" s="292">
        <f t="shared" si="135"/>
        <v>255</v>
      </c>
      <c r="AW271" s="293"/>
      <c r="AX271" s="292">
        <f t="shared" si="126"/>
        <v>0</v>
      </c>
      <c r="AY271" s="137" t="str">
        <f t="shared" si="136"/>
        <v>*</v>
      </c>
      <c r="BA271" s="143" t="str">
        <f t="shared" si="127"/>
        <v/>
      </c>
    </row>
    <row r="272" spans="1:53" ht="12">
      <c r="A272" s="288">
        <v>270</v>
      </c>
      <c r="B272" s="289" t="s">
        <v>502</v>
      </c>
      <c r="C272" s="290" t="s">
        <v>23</v>
      </c>
      <c r="D272" s="290" t="s">
        <v>12</v>
      </c>
      <c r="E272" s="291">
        <v>85</v>
      </c>
      <c r="F272" s="292"/>
      <c r="G272" s="292">
        <f t="shared" si="128"/>
        <v>255</v>
      </c>
      <c r="H272" s="293"/>
      <c r="I272" s="293"/>
      <c r="J272" s="293"/>
      <c r="K272" s="293"/>
      <c r="L272" s="293"/>
      <c r="M272" s="293"/>
      <c r="N272" s="293"/>
      <c r="O272" s="292">
        <f t="shared" si="129"/>
        <v>255</v>
      </c>
      <c r="P272" s="293"/>
      <c r="Q272" s="292">
        <f t="shared" si="123"/>
        <v>255</v>
      </c>
      <c r="R272" s="292">
        <f t="shared" si="130"/>
        <v>255</v>
      </c>
      <c r="S272" s="293"/>
      <c r="T272" s="293"/>
      <c r="U272" s="293"/>
      <c r="V272" s="293"/>
      <c r="W272" s="293"/>
      <c r="X272" s="293"/>
      <c r="Y272" s="293"/>
      <c r="Z272" s="292">
        <f t="shared" si="131"/>
        <v>255</v>
      </c>
      <c r="AA272" s="293"/>
      <c r="AB272" s="292">
        <f t="shared" si="124"/>
        <v>510</v>
      </c>
      <c r="AC272" s="292">
        <f t="shared" si="132"/>
        <v>255</v>
      </c>
      <c r="AD272" s="293"/>
      <c r="AE272" s="293"/>
      <c r="AF272" s="293"/>
      <c r="AG272" s="293"/>
      <c r="AH272" s="293"/>
      <c r="AI272" s="293"/>
      <c r="AJ272" s="293"/>
      <c r="AK272" s="292">
        <f t="shared" si="133"/>
        <v>255</v>
      </c>
      <c r="AL272" s="293"/>
      <c r="AM272" s="292">
        <f t="shared" si="125"/>
        <v>765</v>
      </c>
      <c r="AN272" s="292">
        <f t="shared" si="134"/>
        <v>255</v>
      </c>
      <c r="AO272" s="293"/>
      <c r="AP272" s="293"/>
      <c r="AQ272" s="293"/>
      <c r="AR272" s="293"/>
      <c r="AS272" s="293"/>
      <c r="AT272" s="293"/>
      <c r="AU272" s="293"/>
      <c r="AV272" s="292">
        <f t="shared" si="135"/>
        <v>255</v>
      </c>
      <c r="AW272" s="293">
        <v>1020</v>
      </c>
      <c r="AX272" s="292">
        <f t="shared" si="126"/>
        <v>0</v>
      </c>
      <c r="AY272" s="137" t="str">
        <f t="shared" si="136"/>
        <v>*</v>
      </c>
      <c r="BA272" s="143" t="str">
        <f t="shared" si="127"/>
        <v/>
      </c>
    </row>
    <row r="273" spans="1:53" ht="12">
      <c r="A273" s="288">
        <v>271</v>
      </c>
      <c r="B273" s="296" t="s">
        <v>1364</v>
      </c>
      <c r="C273" s="297" t="s">
        <v>1709</v>
      </c>
      <c r="D273" s="297" t="s">
        <v>12</v>
      </c>
      <c r="E273" s="298"/>
      <c r="F273" s="299">
        <v>300</v>
      </c>
      <c r="G273" s="299"/>
      <c r="H273" s="300"/>
      <c r="I273" s="300"/>
      <c r="J273" s="300"/>
      <c r="K273" s="300"/>
      <c r="L273" s="300"/>
      <c r="M273" s="300"/>
      <c r="N273" s="300"/>
      <c r="O273" s="299"/>
      <c r="P273" s="300"/>
      <c r="Q273" s="299">
        <f t="shared" si="123"/>
        <v>300</v>
      </c>
      <c r="R273" s="299"/>
      <c r="S273" s="300"/>
      <c r="T273" s="300"/>
      <c r="U273" s="300"/>
      <c r="V273" s="300"/>
      <c r="W273" s="300"/>
      <c r="X273" s="300"/>
      <c r="Y273" s="300"/>
      <c r="Z273" s="299"/>
      <c r="AA273" s="300"/>
      <c r="AB273" s="299">
        <f t="shared" si="124"/>
        <v>300</v>
      </c>
      <c r="AC273" s="299"/>
      <c r="AD273" s="300"/>
      <c r="AE273" s="300"/>
      <c r="AF273" s="300"/>
      <c r="AG273" s="300"/>
      <c r="AH273" s="300"/>
      <c r="AI273" s="300"/>
      <c r="AJ273" s="300"/>
      <c r="AK273" s="299"/>
      <c r="AL273" s="300"/>
      <c r="AM273" s="299">
        <f t="shared" si="125"/>
        <v>300</v>
      </c>
      <c r="AN273" s="299"/>
      <c r="AO273" s="300"/>
      <c r="AP273" s="300"/>
      <c r="AQ273" s="300"/>
      <c r="AR273" s="300"/>
      <c r="AS273" s="300"/>
      <c r="AT273" s="300"/>
      <c r="AU273" s="300"/>
      <c r="AV273" s="299"/>
      <c r="AW273" s="300"/>
      <c r="AX273" s="299">
        <f t="shared" si="126"/>
        <v>300</v>
      </c>
      <c r="AY273" s="137" t="str">
        <f t="shared" si="136"/>
        <v/>
      </c>
      <c r="BA273" s="143" t="str">
        <f t="shared" si="127"/>
        <v/>
      </c>
    </row>
    <row r="274" spans="1:53" ht="12">
      <c r="A274" s="288">
        <v>272</v>
      </c>
      <c r="B274" s="289" t="s">
        <v>507</v>
      </c>
      <c r="C274" s="290" t="s">
        <v>14</v>
      </c>
      <c r="D274" s="290" t="s">
        <v>12</v>
      </c>
      <c r="E274" s="291">
        <v>275</v>
      </c>
      <c r="F274" s="292">
        <v>875</v>
      </c>
      <c r="G274" s="292">
        <f t="shared" ref="G274:G292" si="137">E274*3</f>
        <v>825</v>
      </c>
      <c r="H274" s="293"/>
      <c r="I274" s="293"/>
      <c r="J274" s="293"/>
      <c r="K274" s="293"/>
      <c r="L274" s="293"/>
      <c r="M274" s="293"/>
      <c r="N274" s="293"/>
      <c r="O274" s="292">
        <f t="shared" ref="O274:O292" si="138">SUM(G274:N274)</f>
        <v>825</v>
      </c>
      <c r="P274" s="293">
        <v>1745</v>
      </c>
      <c r="Q274" s="292">
        <f t="shared" si="123"/>
        <v>-45</v>
      </c>
      <c r="R274" s="292">
        <f t="shared" ref="R274:R292" si="139">E274*3</f>
        <v>825</v>
      </c>
      <c r="S274" s="293">
        <v>50</v>
      </c>
      <c r="T274" s="293"/>
      <c r="U274" s="293"/>
      <c r="V274" s="293"/>
      <c r="W274" s="293">
        <v>100</v>
      </c>
      <c r="X274" s="293"/>
      <c r="Y274" s="293"/>
      <c r="Z274" s="292">
        <f t="shared" ref="Z274:Z292" si="140">SUM(R274:Y274)</f>
        <v>975</v>
      </c>
      <c r="AA274" s="293">
        <v>930</v>
      </c>
      <c r="AB274" s="292">
        <f t="shared" si="124"/>
        <v>0</v>
      </c>
      <c r="AC274" s="292">
        <f t="shared" ref="AC274:AC292" si="141">$E274*3</f>
        <v>825</v>
      </c>
      <c r="AD274" s="293"/>
      <c r="AE274" s="293"/>
      <c r="AF274" s="293"/>
      <c r="AG274" s="293"/>
      <c r="AH274" s="293"/>
      <c r="AI274" s="293"/>
      <c r="AJ274" s="293"/>
      <c r="AK274" s="292">
        <f t="shared" ref="AK274:AK292" si="142">SUM(AC274:AJ274)</f>
        <v>825</v>
      </c>
      <c r="AL274" s="293"/>
      <c r="AM274" s="292">
        <f t="shared" si="125"/>
        <v>825</v>
      </c>
      <c r="AN274" s="292">
        <f t="shared" ref="AN274:AN292" si="143">$E274*3</f>
        <v>825</v>
      </c>
      <c r="AO274" s="293"/>
      <c r="AP274" s="293"/>
      <c r="AQ274" s="293"/>
      <c r="AR274" s="293"/>
      <c r="AS274" s="293"/>
      <c r="AT274" s="293"/>
      <c r="AU274" s="293"/>
      <c r="AV274" s="292">
        <f t="shared" ref="AV274:AV292" si="144">SUM(AN274:AU274)</f>
        <v>825</v>
      </c>
      <c r="AW274" s="293">
        <v>1650</v>
      </c>
      <c r="AX274" s="292">
        <f t="shared" si="126"/>
        <v>0</v>
      </c>
      <c r="AY274" s="137" t="str">
        <f t="shared" si="136"/>
        <v>*</v>
      </c>
      <c r="BA274" s="143" t="str">
        <f t="shared" si="127"/>
        <v/>
      </c>
    </row>
    <row r="275" spans="1:53" ht="12">
      <c r="A275" s="288">
        <v>273</v>
      </c>
      <c r="B275" s="289" t="s">
        <v>1563</v>
      </c>
      <c r="C275" s="290" t="s">
        <v>14</v>
      </c>
      <c r="D275" s="290"/>
      <c r="E275" s="291">
        <v>260</v>
      </c>
      <c r="F275" s="292"/>
      <c r="G275" s="292">
        <f t="shared" si="137"/>
        <v>780</v>
      </c>
      <c r="H275" s="293"/>
      <c r="I275" s="293"/>
      <c r="J275" s="293">
        <v>735</v>
      </c>
      <c r="K275" s="293"/>
      <c r="L275" s="293"/>
      <c r="M275" s="293"/>
      <c r="N275" s="293"/>
      <c r="O275" s="292">
        <f t="shared" si="138"/>
        <v>1515</v>
      </c>
      <c r="P275" s="293">
        <v>3855</v>
      </c>
      <c r="Q275" s="292">
        <f t="shared" si="123"/>
        <v>-2340</v>
      </c>
      <c r="R275" s="292">
        <f t="shared" si="139"/>
        <v>780</v>
      </c>
      <c r="S275" s="293">
        <v>50</v>
      </c>
      <c r="T275" s="293"/>
      <c r="U275" s="293"/>
      <c r="V275" s="293"/>
      <c r="W275" s="293">
        <v>100</v>
      </c>
      <c r="X275" s="293"/>
      <c r="Y275" s="293"/>
      <c r="Z275" s="292">
        <f t="shared" si="140"/>
        <v>930</v>
      </c>
      <c r="AA275" s="293"/>
      <c r="AB275" s="292">
        <f t="shared" si="124"/>
        <v>-1410</v>
      </c>
      <c r="AC275" s="292">
        <f t="shared" si="141"/>
        <v>780</v>
      </c>
      <c r="AD275" s="293"/>
      <c r="AE275" s="293"/>
      <c r="AF275" s="293"/>
      <c r="AG275" s="293"/>
      <c r="AH275" s="293"/>
      <c r="AI275" s="293"/>
      <c r="AJ275" s="293"/>
      <c r="AK275" s="292">
        <f t="shared" si="142"/>
        <v>780</v>
      </c>
      <c r="AL275" s="293"/>
      <c r="AM275" s="292">
        <f t="shared" si="125"/>
        <v>-630</v>
      </c>
      <c r="AN275" s="292">
        <f t="shared" si="143"/>
        <v>780</v>
      </c>
      <c r="AO275" s="293"/>
      <c r="AP275" s="293"/>
      <c r="AQ275" s="293"/>
      <c r="AR275" s="293"/>
      <c r="AS275" s="293"/>
      <c r="AT275" s="293"/>
      <c r="AU275" s="293"/>
      <c r="AV275" s="292">
        <f t="shared" si="144"/>
        <v>780</v>
      </c>
      <c r="AW275" s="293">
        <v>150</v>
      </c>
      <c r="AX275" s="292">
        <f t="shared" si="126"/>
        <v>0</v>
      </c>
      <c r="AY275" s="137" t="str">
        <f t="shared" si="136"/>
        <v>*</v>
      </c>
      <c r="BA275" s="143" t="str">
        <f t="shared" si="127"/>
        <v/>
      </c>
    </row>
    <row r="276" spans="1:53" ht="12">
      <c r="A276" s="288">
        <v>274</v>
      </c>
      <c r="B276" s="301" t="s">
        <v>509</v>
      </c>
      <c r="C276" s="290" t="s">
        <v>23</v>
      </c>
      <c r="D276" s="302"/>
      <c r="E276" s="291">
        <v>90</v>
      </c>
      <c r="F276" s="303">
        <v>-270</v>
      </c>
      <c r="G276" s="292">
        <f t="shared" si="137"/>
        <v>270</v>
      </c>
      <c r="H276" s="293"/>
      <c r="I276" s="293"/>
      <c r="J276" s="293"/>
      <c r="K276" s="293"/>
      <c r="L276" s="293"/>
      <c r="M276" s="293"/>
      <c r="N276" s="293"/>
      <c r="O276" s="292">
        <f t="shared" si="138"/>
        <v>270</v>
      </c>
      <c r="P276" s="293"/>
      <c r="Q276" s="292">
        <f t="shared" si="123"/>
        <v>0</v>
      </c>
      <c r="R276" s="292">
        <f t="shared" si="139"/>
        <v>270</v>
      </c>
      <c r="S276" s="293"/>
      <c r="T276" s="293"/>
      <c r="U276" s="293"/>
      <c r="V276" s="293"/>
      <c r="W276" s="293">
        <v>100</v>
      </c>
      <c r="X276" s="293"/>
      <c r="Y276" s="293"/>
      <c r="Z276" s="292">
        <f t="shared" si="140"/>
        <v>370</v>
      </c>
      <c r="AA276" s="293">
        <v>370</v>
      </c>
      <c r="AB276" s="292">
        <f t="shared" si="124"/>
        <v>0</v>
      </c>
      <c r="AC276" s="292">
        <f t="shared" si="141"/>
        <v>270</v>
      </c>
      <c r="AD276" s="293"/>
      <c r="AE276" s="293"/>
      <c r="AF276" s="293"/>
      <c r="AG276" s="293"/>
      <c r="AH276" s="293"/>
      <c r="AI276" s="293"/>
      <c r="AJ276" s="293"/>
      <c r="AK276" s="292">
        <f t="shared" si="142"/>
        <v>270</v>
      </c>
      <c r="AL276" s="293">
        <v>270</v>
      </c>
      <c r="AM276" s="292">
        <f t="shared" si="125"/>
        <v>0</v>
      </c>
      <c r="AN276" s="292">
        <f t="shared" si="143"/>
        <v>270</v>
      </c>
      <c r="AO276" s="293"/>
      <c r="AP276" s="293">
        <v>100</v>
      </c>
      <c r="AQ276" s="293"/>
      <c r="AR276" s="293"/>
      <c r="AS276" s="293"/>
      <c r="AT276" s="293"/>
      <c r="AU276" s="293"/>
      <c r="AV276" s="292">
        <f t="shared" si="144"/>
        <v>370</v>
      </c>
      <c r="AW276" s="293">
        <v>640</v>
      </c>
      <c r="AX276" s="292">
        <f t="shared" si="126"/>
        <v>-270</v>
      </c>
      <c r="AY276" s="137" t="str">
        <f t="shared" si="136"/>
        <v/>
      </c>
      <c r="BA276" s="143" t="str">
        <f t="shared" si="127"/>
        <v/>
      </c>
    </row>
    <row r="277" spans="1:53" s="172" customFormat="1" ht="12">
      <c r="A277" s="288">
        <v>275</v>
      </c>
      <c r="B277" s="289" t="s">
        <v>510</v>
      </c>
      <c r="C277" s="290" t="s">
        <v>14</v>
      </c>
      <c r="D277" s="290" t="s">
        <v>512</v>
      </c>
      <c r="E277" s="291">
        <v>185</v>
      </c>
      <c r="F277" s="292"/>
      <c r="G277" s="292">
        <f t="shared" si="137"/>
        <v>555</v>
      </c>
      <c r="H277" s="293"/>
      <c r="I277" s="293"/>
      <c r="J277" s="293"/>
      <c r="K277" s="293"/>
      <c r="L277" s="293">
        <v>100</v>
      </c>
      <c r="M277" s="293"/>
      <c r="N277" s="293"/>
      <c r="O277" s="292">
        <f t="shared" si="138"/>
        <v>655</v>
      </c>
      <c r="P277" s="293">
        <v>655</v>
      </c>
      <c r="Q277" s="292">
        <f t="shared" si="123"/>
        <v>0</v>
      </c>
      <c r="R277" s="292">
        <f t="shared" si="139"/>
        <v>555</v>
      </c>
      <c r="S277" s="293"/>
      <c r="T277" s="293"/>
      <c r="U277" s="293"/>
      <c r="V277" s="293"/>
      <c r="W277" s="293"/>
      <c r="X277" s="293"/>
      <c r="Y277" s="293"/>
      <c r="Z277" s="292">
        <f t="shared" si="140"/>
        <v>555</v>
      </c>
      <c r="AA277" s="293">
        <v>555</v>
      </c>
      <c r="AB277" s="292">
        <f t="shared" si="124"/>
        <v>0</v>
      </c>
      <c r="AC277" s="292">
        <f t="shared" si="141"/>
        <v>555</v>
      </c>
      <c r="AD277" s="293"/>
      <c r="AE277" s="293"/>
      <c r="AF277" s="293"/>
      <c r="AG277" s="293"/>
      <c r="AH277" s="293"/>
      <c r="AI277" s="293"/>
      <c r="AJ277" s="293"/>
      <c r="AK277" s="292">
        <f t="shared" si="142"/>
        <v>555</v>
      </c>
      <c r="AL277" s="293">
        <v>555</v>
      </c>
      <c r="AM277" s="292">
        <f t="shared" si="125"/>
        <v>0</v>
      </c>
      <c r="AN277" s="292">
        <f t="shared" si="143"/>
        <v>555</v>
      </c>
      <c r="AO277" s="293"/>
      <c r="AP277" s="293"/>
      <c r="AQ277" s="293"/>
      <c r="AR277" s="293"/>
      <c r="AS277" s="293"/>
      <c r="AT277" s="293"/>
      <c r="AU277" s="293"/>
      <c r="AV277" s="292">
        <f t="shared" si="144"/>
        <v>555</v>
      </c>
      <c r="AW277" s="293">
        <v>555</v>
      </c>
      <c r="AX277" s="292">
        <f t="shared" si="126"/>
        <v>0</v>
      </c>
      <c r="AY277" s="137" t="str">
        <f t="shared" si="136"/>
        <v>*</v>
      </c>
      <c r="BA277" s="143" t="str">
        <f t="shared" si="127"/>
        <v/>
      </c>
    </row>
    <row r="278" spans="1:53" ht="12">
      <c r="A278" s="288">
        <v>276</v>
      </c>
      <c r="B278" s="289" t="s">
        <v>1564</v>
      </c>
      <c r="C278" s="290" t="s">
        <v>14</v>
      </c>
      <c r="D278" s="290"/>
      <c r="E278" s="291">
        <v>70</v>
      </c>
      <c r="F278" s="292">
        <v>252</v>
      </c>
      <c r="G278" s="292">
        <f t="shared" si="137"/>
        <v>210</v>
      </c>
      <c r="H278" s="293">
        <v>50</v>
      </c>
      <c r="I278" s="293"/>
      <c r="J278" s="293"/>
      <c r="K278" s="293"/>
      <c r="L278" s="293">
        <v>100</v>
      </c>
      <c r="M278" s="293"/>
      <c r="N278" s="293"/>
      <c r="O278" s="292">
        <f t="shared" si="138"/>
        <v>360</v>
      </c>
      <c r="P278" s="293">
        <v>1092</v>
      </c>
      <c r="Q278" s="292">
        <f t="shared" si="123"/>
        <v>-480</v>
      </c>
      <c r="R278" s="292">
        <f t="shared" si="139"/>
        <v>210</v>
      </c>
      <c r="S278" s="293"/>
      <c r="T278" s="293"/>
      <c r="U278" s="293"/>
      <c r="V278" s="293"/>
      <c r="W278" s="293"/>
      <c r="X278" s="293"/>
      <c r="Y278" s="293"/>
      <c r="Z278" s="292">
        <f t="shared" si="140"/>
        <v>210</v>
      </c>
      <c r="AA278" s="293"/>
      <c r="AB278" s="292">
        <f t="shared" si="124"/>
        <v>-270</v>
      </c>
      <c r="AC278" s="292">
        <f t="shared" si="141"/>
        <v>210</v>
      </c>
      <c r="AD278" s="293"/>
      <c r="AE278" s="293"/>
      <c r="AF278" s="293"/>
      <c r="AG278" s="293"/>
      <c r="AH278" s="293"/>
      <c r="AI278" s="293"/>
      <c r="AJ278" s="293"/>
      <c r="AK278" s="292">
        <f t="shared" si="142"/>
        <v>210</v>
      </c>
      <c r="AL278" s="293"/>
      <c r="AM278" s="292">
        <f t="shared" si="125"/>
        <v>-60</v>
      </c>
      <c r="AN278" s="292">
        <f t="shared" si="143"/>
        <v>210</v>
      </c>
      <c r="AO278" s="293"/>
      <c r="AP278" s="293"/>
      <c r="AQ278" s="293"/>
      <c r="AR278" s="293"/>
      <c r="AS278" s="293"/>
      <c r="AT278" s="293"/>
      <c r="AU278" s="293"/>
      <c r="AV278" s="292">
        <f t="shared" si="144"/>
        <v>210</v>
      </c>
      <c r="AW278" s="293">
        <v>150</v>
      </c>
      <c r="AX278" s="292">
        <f t="shared" si="126"/>
        <v>0</v>
      </c>
      <c r="AY278" s="137" t="str">
        <f t="shared" si="136"/>
        <v>*</v>
      </c>
      <c r="BA278" s="143" t="str">
        <f t="shared" si="127"/>
        <v/>
      </c>
    </row>
    <row r="279" spans="1:53" ht="12">
      <c r="A279" s="288">
        <v>277</v>
      </c>
      <c r="B279" s="289" t="s">
        <v>1362</v>
      </c>
      <c r="C279" s="290" t="s">
        <v>23</v>
      </c>
      <c r="D279" s="290" t="s">
        <v>1363</v>
      </c>
      <c r="E279" s="291">
        <v>50</v>
      </c>
      <c r="F279" s="292">
        <v>600</v>
      </c>
      <c r="G279" s="292">
        <f t="shared" si="137"/>
        <v>150</v>
      </c>
      <c r="H279" s="293"/>
      <c r="I279" s="293"/>
      <c r="J279" s="293"/>
      <c r="K279" s="293"/>
      <c r="L279" s="293"/>
      <c r="M279" s="293"/>
      <c r="N279" s="293"/>
      <c r="O279" s="292">
        <f t="shared" si="138"/>
        <v>150</v>
      </c>
      <c r="P279" s="293">
        <v>600</v>
      </c>
      <c r="Q279" s="292">
        <f t="shared" si="123"/>
        <v>150</v>
      </c>
      <c r="R279" s="292">
        <f t="shared" si="139"/>
        <v>150</v>
      </c>
      <c r="S279" s="293"/>
      <c r="T279" s="293"/>
      <c r="U279" s="293"/>
      <c r="V279" s="293"/>
      <c r="W279" s="293"/>
      <c r="X279" s="293"/>
      <c r="Y279" s="293"/>
      <c r="Z279" s="292">
        <f t="shared" si="140"/>
        <v>150</v>
      </c>
      <c r="AA279" s="293"/>
      <c r="AB279" s="292">
        <f t="shared" si="124"/>
        <v>300</v>
      </c>
      <c r="AC279" s="292">
        <f t="shared" si="141"/>
        <v>150</v>
      </c>
      <c r="AD279" s="293"/>
      <c r="AE279" s="293"/>
      <c r="AF279" s="293"/>
      <c r="AG279" s="293"/>
      <c r="AH279" s="293"/>
      <c r="AI279" s="293"/>
      <c r="AJ279" s="293"/>
      <c r="AK279" s="292">
        <f t="shared" si="142"/>
        <v>150</v>
      </c>
      <c r="AL279" s="293"/>
      <c r="AM279" s="292">
        <f t="shared" si="125"/>
        <v>450</v>
      </c>
      <c r="AN279" s="292">
        <f t="shared" si="143"/>
        <v>150</v>
      </c>
      <c r="AO279" s="293"/>
      <c r="AP279" s="293"/>
      <c r="AQ279" s="293"/>
      <c r="AR279" s="293"/>
      <c r="AS279" s="293"/>
      <c r="AT279" s="293"/>
      <c r="AU279" s="293"/>
      <c r="AV279" s="292">
        <f t="shared" si="144"/>
        <v>150</v>
      </c>
      <c r="AW279" s="293"/>
      <c r="AX279" s="292">
        <f t="shared" si="126"/>
        <v>600</v>
      </c>
      <c r="AY279" s="137" t="str">
        <f t="shared" si="136"/>
        <v/>
      </c>
      <c r="BA279" s="143" t="str">
        <f t="shared" si="127"/>
        <v/>
      </c>
    </row>
    <row r="280" spans="1:53" ht="12">
      <c r="A280" s="288">
        <v>278</v>
      </c>
      <c r="B280" s="289" t="s">
        <v>1571</v>
      </c>
      <c r="C280" s="290" t="s">
        <v>23</v>
      </c>
      <c r="D280" s="290"/>
      <c r="E280" s="291">
        <v>250</v>
      </c>
      <c r="F280" s="292"/>
      <c r="G280" s="292">
        <f t="shared" si="137"/>
        <v>750</v>
      </c>
      <c r="H280" s="293"/>
      <c r="I280" s="293">
        <v>50</v>
      </c>
      <c r="J280" s="293">
        <v>1109</v>
      </c>
      <c r="K280" s="293"/>
      <c r="L280" s="293">
        <v>100</v>
      </c>
      <c r="M280" s="293"/>
      <c r="N280" s="293"/>
      <c r="O280" s="292">
        <f t="shared" si="138"/>
        <v>2009</v>
      </c>
      <c r="P280" s="293">
        <v>4259</v>
      </c>
      <c r="Q280" s="292">
        <f t="shared" si="123"/>
        <v>-2250</v>
      </c>
      <c r="R280" s="292">
        <f t="shared" si="139"/>
        <v>750</v>
      </c>
      <c r="S280" s="293"/>
      <c r="T280" s="293"/>
      <c r="U280" s="293"/>
      <c r="V280" s="293"/>
      <c r="W280" s="293"/>
      <c r="X280" s="293"/>
      <c r="Y280" s="293"/>
      <c r="Z280" s="292">
        <f t="shared" si="140"/>
        <v>750</v>
      </c>
      <c r="AA280" s="293"/>
      <c r="AB280" s="292">
        <f t="shared" si="124"/>
        <v>-1500</v>
      </c>
      <c r="AC280" s="292">
        <f t="shared" si="141"/>
        <v>750</v>
      </c>
      <c r="AD280" s="293"/>
      <c r="AE280" s="293"/>
      <c r="AF280" s="293"/>
      <c r="AG280" s="293"/>
      <c r="AH280" s="293"/>
      <c r="AI280" s="293"/>
      <c r="AJ280" s="293"/>
      <c r="AK280" s="292">
        <f t="shared" si="142"/>
        <v>750</v>
      </c>
      <c r="AL280" s="293"/>
      <c r="AM280" s="292">
        <f t="shared" si="125"/>
        <v>-750</v>
      </c>
      <c r="AN280" s="292">
        <f t="shared" si="143"/>
        <v>750</v>
      </c>
      <c r="AO280" s="293"/>
      <c r="AP280" s="293"/>
      <c r="AQ280" s="293"/>
      <c r="AR280" s="293"/>
      <c r="AS280" s="293"/>
      <c r="AT280" s="293"/>
      <c r="AU280" s="293"/>
      <c r="AV280" s="292">
        <f t="shared" si="144"/>
        <v>750</v>
      </c>
      <c r="AW280" s="293"/>
      <c r="AX280" s="292">
        <f t="shared" si="126"/>
        <v>0</v>
      </c>
      <c r="AY280" s="137" t="str">
        <f t="shared" si="136"/>
        <v>*</v>
      </c>
      <c r="BA280" s="143" t="str">
        <f t="shared" si="127"/>
        <v/>
      </c>
    </row>
    <row r="281" spans="1:53" ht="12">
      <c r="A281" s="288">
        <v>279</v>
      </c>
      <c r="B281" s="289" t="s">
        <v>1331</v>
      </c>
      <c r="C281" s="290" t="s">
        <v>14</v>
      </c>
      <c r="D281" s="290"/>
      <c r="E281" s="291">
        <v>55</v>
      </c>
      <c r="F281" s="292"/>
      <c r="G281" s="292">
        <f t="shared" si="137"/>
        <v>165</v>
      </c>
      <c r="H281" s="293"/>
      <c r="I281" s="293"/>
      <c r="J281" s="293"/>
      <c r="K281" s="293"/>
      <c r="L281" s="293"/>
      <c r="M281" s="293"/>
      <c r="N281" s="293"/>
      <c r="O281" s="292">
        <f t="shared" si="138"/>
        <v>165</v>
      </c>
      <c r="P281" s="293">
        <v>660</v>
      </c>
      <c r="Q281" s="292">
        <f t="shared" si="123"/>
        <v>-495</v>
      </c>
      <c r="R281" s="292">
        <f t="shared" si="139"/>
        <v>165</v>
      </c>
      <c r="S281" s="293"/>
      <c r="T281" s="293"/>
      <c r="U281" s="293"/>
      <c r="V281" s="293"/>
      <c r="W281" s="293">
        <v>100</v>
      </c>
      <c r="X281" s="293"/>
      <c r="Y281" s="293"/>
      <c r="Z281" s="292">
        <f t="shared" si="140"/>
        <v>265</v>
      </c>
      <c r="AA281" s="293">
        <v>2000</v>
      </c>
      <c r="AB281" s="292">
        <f t="shared" si="124"/>
        <v>-2230</v>
      </c>
      <c r="AC281" s="292">
        <f t="shared" si="141"/>
        <v>165</v>
      </c>
      <c r="AD281" s="293"/>
      <c r="AE281" s="293"/>
      <c r="AF281" s="293"/>
      <c r="AG281" s="293"/>
      <c r="AH281" s="293"/>
      <c r="AI281" s="293">
        <v>2000</v>
      </c>
      <c r="AJ281" s="293"/>
      <c r="AK281" s="292">
        <f t="shared" si="142"/>
        <v>2165</v>
      </c>
      <c r="AL281" s="293"/>
      <c r="AM281" s="292">
        <f t="shared" si="125"/>
        <v>-65</v>
      </c>
      <c r="AN281" s="292">
        <f t="shared" si="143"/>
        <v>165</v>
      </c>
      <c r="AO281" s="293"/>
      <c r="AP281" s="293"/>
      <c r="AQ281" s="293"/>
      <c r="AR281" s="293"/>
      <c r="AS281" s="293"/>
      <c r="AT281" s="293"/>
      <c r="AU281" s="293"/>
      <c r="AV281" s="292">
        <f t="shared" si="144"/>
        <v>165</v>
      </c>
      <c r="AW281" s="293">
        <v>700</v>
      </c>
      <c r="AX281" s="292">
        <f t="shared" si="126"/>
        <v>-600</v>
      </c>
      <c r="AY281" s="137" t="str">
        <f t="shared" si="136"/>
        <v/>
      </c>
      <c r="BA281" s="143" t="str">
        <f t="shared" si="127"/>
        <v/>
      </c>
    </row>
    <row r="282" spans="1:53" ht="12">
      <c r="A282" s="288">
        <v>280</v>
      </c>
      <c r="B282" s="289" t="s">
        <v>513</v>
      </c>
      <c r="C282" s="290" t="s">
        <v>23</v>
      </c>
      <c r="D282" s="290" t="s">
        <v>514</v>
      </c>
      <c r="E282" s="291">
        <v>150</v>
      </c>
      <c r="F282" s="292"/>
      <c r="G282" s="292">
        <f t="shared" si="137"/>
        <v>450</v>
      </c>
      <c r="H282" s="293">
        <v>100</v>
      </c>
      <c r="I282" s="293">
        <v>100</v>
      </c>
      <c r="J282" s="293"/>
      <c r="K282" s="293"/>
      <c r="L282" s="293"/>
      <c r="M282" s="293"/>
      <c r="N282" s="293"/>
      <c r="O282" s="292">
        <f t="shared" si="138"/>
        <v>650</v>
      </c>
      <c r="P282" s="293">
        <v>2100</v>
      </c>
      <c r="Q282" s="292">
        <f t="shared" si="123"/>
        <v>-1450</v>
      </c>
      <c r="R282" s="292">
        <f t="shared" si="139"/>
        <v>450</v>
      </c>
      <c r="S282" s="293">
        <v>200</v>
      </c>
      <c r="T282" s="293">
        <v>100</v>
      </c>
      <c r="U282" s="293"/>
      <c r="V282" s="293"/>
      <c r="W282" s="293">
        <v>100</v>
      </c>
      <c r="X282" s="293"/>
      <c r="Y282" s="293"/>
      <c r="Z282" s="292">
        <f t="shared" si="140"/>
        <v>850</v>
      </c>
      <c r="AA282" s="293"/>
      <c r="AB282" s="292">
        <f t="shared" si="124"/>
        <v>-600</v>
      </c>
      <c r="AC282" s="292">
        <f t="shared" si="141"/>
        <v>450</v>
      </c>
      <c r="AD282" s="293"/>
      <c r="AE282" s="293"/>
      <c r="AF282" s="293"/>
      <c r="AG282" s="293">
        <v>300</v>
      </c>
      <c r="AH282" s="293"/>
      <c r="AI282" s="293"/>
      <c r="AJ282" s="293"/>
      <c r="AK282" s="292">
        <f t="shared" si="142"/>
        <v>750</v>
      </c>
      <c r="AL282" s="293"/>
      <c r="AM282" s="292">
        <f t="shared" si="125"/>
        <v>150</v>
      </c>
      <c r="AN282" s="292">
        <f t="shared" si="143"/>
        <v>450</v>
      </c>
      <c r="AO282" s="293">
        <v>100</v>
      </c>
      <c r="AP282" s="293"/>
      <c r="AQ282" s="293"/>
      <c r="AR282" s="293"/>
      <c r="AS282" s="293"/>
      <c r="AT282" s="293"/>
      <c r="AU282" s="293"/>
      <c r="AV282" s="292">
        <f t="shared" si="144"/>
        <v>550</v>
      </c>
      <c r="AW282" s="293">
        <v>700</v>
      </c>
      <c r="AX282" s="292">
        <f t="shared" si="126"/>
        <v>0</v>
      </c>
      <c r="AY282" s="137" t="str">
        <f t="shared" si="136"/>
        <v>*</v>
      </c>
      <c r="BA282" s="143" t="str">
        <f t="shared" si="127"/>
        <v/>
      </c>
    </row>
    <row r="283" spans="1:53" ht="12">
      <c r="A283" s="288">
        <v>281</v>
      </c>
      <c r="B283" s="289" t="s">
        <v>515</v>
      </c>
      <c r="C283" s="290" t="s">
        <v>23</v>
      </c>
      <c r="D283" s="290" t="s">
        <v>517</v>
      </c>
      <c r="E283" s="291">
        <v>115</v>
      </c>
      <c r="F283" s="292"/>
      <c r="G283" s="292">
        <f t="shared" si="137"/>
        <v>345</v>
      </c>
      <c r="H283" s="293"/>
      <c r="I283" s="293">
        <v>100</v>
      </c>
      <c r="J283" s="293"/>
      <c r="K283" s="293"/>
      <c r="L283" s="293"/>
      <c r="M283" s="293"/>
      <c r="N283" s="293"/>
      <c r="O283" s="292">
        <f t="shared" si="138"/>
        <v>445</v>
      </c>
      <c r="P283" s="293">
        <v>445</v>
      </c>
      <c r="Q283" s="292">
        <f t="shared" si="123"/>
        <v>0</v>
      </c>
      <c r="R283" s="292">
        <f t="shared" si="139"/>
        <v>345</v>
      </c>
      <c r="S283" s="293"/>
      <c r="T283" s="293"/>
      <c r="U283" s="293"/>
      <c r="V283" s="293"/>
      <c r="W283" s="293">
        <v>100</v>
      </c>
      <c r="X283" s="293"/>
      <c r="Y283" s="293"/>
      <c r="Z283" s="292">
        <f t="shared" si="140"/>
        <v>445</v>
      </c>
      <c r="AA283" s="293"/>
      <c r="AB283" s="292">
        <f t="shared" si="124"/>
        <v>445</v>
      </c>
      <c r="AC283" s="292">
        <f t="shared" si="141"/>
        <v>345</v>
      </c>
      <c r="AD283" s="293"/>
      <c r="AE283" s="293"/>
      <c r="AF283" s="293"/>
      <c r="AG283" s="293"/>
      <c r="AH283" s="293"/>
      <c r="AI283" s="293"/>
      <c r="AJ283" s="293"/>
      <c r="AK283" s="292">
        <f t="shared" si="142"/>
        <v>345</v>
      </c>
      <c r="AL283" s="293"/>
      <c r="AM283" s="292">
        <f t="shared" si="125"/>
        <v>790</v>
      </c>
      <c r="AN283" s="292">
        <f t="shared" si="143"/>
        <v>345</v>
      </c>
      <c r="AO283" s="293"/>
      <c r="AP283" s="293"/>
      <c r="AQ283" s="293"/>
      <c r="AR283" s="293"/>
      <c r="AS283" s="293"/>
      <c r="AT283" s="293"/>
      <c r="AU283" s="293"/>
      <c r="AV283" s="292">
        <f t="shared" si="144"/>
        <v>345</v>
      </c>
      <c r="AW283" s="293">
        <v>1135</v>
      </c>
      <c r="AX283" s="292">
        <f t="shared" si="126"/>
        <v>0</v>
      </c>
      <c r="AY283" s="137" t="str">
        <f t="shared" si="136"/>
        <v>*</v>
      </c>
      <c r="BA283" s="143" t="str">
        <f t="shared" si="127"/>
        <v/>
      </c>
    </row>
    <row r="284" spans="1:53" s="172" customFormat="1" ht="12">
      <c r="A284" s="288">
        <v>282</v>
      </c>
      <c r="B284" s="289" t="s">
        <v>1554</v>
      </c>
      <c r="C284" s="290" t="s">
        <v>14</v>
      </c>
      <c r="D284" s="290"/>
      <c r="E284" s="291">
        <v>250</v>
      </c>
      <c r="F284" s="292"/>
      <c r="G284" s="292">
        <f t="shared" si="137"/>
        <v>750</v>
      </c>
      <c r="H284" s="293"/>
      <c r="I284" s="293"/>
      <c r="J284" s="293"/>
      <c r="K284" s="293"/>
      <c r="L284" s="293"/>
      <c r="M284" s="293"/>
      <c r="N284" s="293"/>
      <c r="O284" s="292">
        <f t="shared" si="138"/>
        <v>750</v>
      </c>
      <c r="P284" s="293">
        <v>750</v>
      </c>
      <c r="Q284" s="292">
        <f t="shared" si="123"/>
        <v>0</v>
      </c>
      <c r="R284" s="292">
        <f t="shared" si="139"/>
        <v>750</v>
      </c>
      <c r="S284" s="293">
        <v>50</v>
      </c>
      <c r="T284" s="293"/>
      <c r="U284" s="293"/>
      <c r="V284" s="293"/>
      <c r="W284" s="293">
        <v>100</v>
      </c>
      <c r="X284" s="293"/>
      <c r="Y284" s="293">
        <v>10</v>
      </c>
      <c r="Z284" s="292">
        <f t="shared" si="140"/>
        <v>910</v>
      </c>
      <c r="AA284" s="293">
        <v>3320</v>
      </c>
      <c r="AB284" s="292">
        <f t="shared" si="124"/>
        <v>-2410</v>
      </c>
      <c r="AC284" s="292">
        <f t="shared" si="141"/>
        <v>750</v>
      </c>
      <c r="AD284" s="293"/>
      <c r="AE284" s="293"/>
      <c r="AF284" s="293"/>
      <c r="AG284" s="293"/>
      <c r="AH284" s="293"/>
      <c r="AI284" s="293"/>
      <c r="AJ284" s="293"/>
      <c r="AK284" s="292">
        <f t="shared" si="142"/>
        <v>750</v>
      </c>
      <c r="AL284" s="293"/>
      <c r="AM284" s="292">
        <f t="shared" si="125"/>
        <v>-1660</v>
      </c>
      <c r="AN284" s="292">
        <f t="shared" si="143"/>
        <v>750</v>
      </c>
      <c r="AO284" s="293"/>
      <c r="AP284" s="293"/>
      <c r="AQ284" s="293"/>
      <c r="AR284" s="293"/>
      <c r="AS284" s="293"/>
      <c r="AT284" s="293"/>
      <c r="AU284" s="293"/>
      <c r="AV284" s="292">
        <f t="shared" si="144"/>
        <v>750</v>
      </c>
      <c r="AW284" s="293"/>
      <c r="AX284" s="292">
        <f t="shared" si="126"/>
        <v>-910</v>
      </c>
      <c r="AY284" s="137" t="str">
        <f t="shared" si="136"/>
        <v/>
      </c>
      <c r="BA284" s="143" t="str">
        <f t="shared" si="127"/>
        <v/>
      </c>
    </row>
    <row r="285" spans="1:53" ht="12">
      <c r="A285" s="288">
        <v>283</v>
      </c>
      <c r="B285" s="289" t="s">
        <v>1565</v>
      </c>
      <c r="C285" s="290" t="s">
        <v>23</v>
      </c>
      <c r="D285" s="290"/>
      <c r="E285" s="291">
        <v>75</v>
      </c>
      <c r="F285" s="292"/>
      <c r="G285" s="292">
        <f t="shared" si="137"/>
        <v>225</v>
      </c>
      <c r="H285" s="293"/>
      <c r="I285" s="293"/>
      <c r="J285" s="293"/>
      <c r="K285" s="293"/>
      <c r="L285" s="293"/>
      <c r="M285" s="293"/>
      <c r="N285" s="293"/>
      <c r="O285" s="292">
        <f t="shared" si="138"/>
        <v>225</v>
      </c>
      <c r="P285" s="293">
        <v>1000</v>
      </c>
      <c r="Q285" s="292">
        <f t="shared" si="123"/>
        <v>-775</v>
      </c>
      <c r="R285" s="292">
        <f t="shared" si="139"/>
        <v>225</v>
      </c>
      <c r="S285" s="293"/>
      <c r="T285" s="293"/>
      <c r="U285" s="293"/>
      <c r="V285" s="293"/>
      <c r="W285" s="293">
        <v>100</v>
      </c>
      <c r="X285" s="293"/>
      <c r="Y285" s="293"/>
      <c r="Z285" s="292">
        <f t="shared" si="140"/>
        <v>325</v>
      </c>
      <c r="AA285" s="293"/>
      <c r="AB285" s="292">
        <f t="shared" si="124"/>
        <v>-450</v>
      </c>
      <c r="AC285" s="292">
        <f t="shared" si="141"/>
        <v>225</v>
      </c>
      <c r="AD285" s="293"/>
      <c r="AE285" s="293"/>
      <c r="AF285" s="293"/>
      <c r="AG285" s="293"/>
      <c r="AH285" s="293"/>
      <c r="AI285" s="293"/>
      <c r="AJ285" s="293"/>
      <c r="AK285" s="292">
        <f t="shared" si="142"/>
        <v>225</v>
      </c>
      <c r="AL285" s="293"/>
      <c r="AM285" s="292">
        <f t="shared" si="125"/>
        <v>-225</v>
      </c>
      <c r="AN285" s="292">
        <f t="shared" si="143"/>
        <v>225</v>
      </c>
      <c r="AO285" s="293"/>
      <c r="AP285" s="293"/>
      <c r="AQ285" s="293"/>
      <c r="AR285" s="293"/>
      <c r="AS285" s="293"/>
      <c r="AT285" s="293"/>
      <c r="AU285" s="293"/>
      <c r="AV285" s="292">
        <f t="shared" si="144"/>
        <v>225</v>
      </c>
      <c r="AW285" s="293"/>
      <c r="AX285" s="292">
        <f t="shared" si="126"/>
        <v>0</v>
      </c>
      <c r="AY285" s="137" t="str">
        <f t="shared" si="136"/>
        <v>*</v>
      </c>
      <c r="BA285" s="143" t="str">
        <f t="shared" si="127"/>
        <v/>
      </c>
    </row>
    <row r="286" spans="1:53" ht="12">
      <c r="A286" s="288">
        <v>284</v>
      </c>
      <c r="B286" s="289" t="s">
        <v>518</v>
      </c>
      <c r="C286" s="290" t="s">
        <v>14</v>
      </c>
      <c r="D286" s="290" t="s">
        <v>1148</v>
      </c>
      <c r="E286" s="291">
        <v>70</v>
      </c>
      <c r="F286" s="292"/>
      <c r="G286" s="292">
        <f t="shared" si="137"/>
        <v>210</v>
      </c>
      <c r="H286" s="293">
        <v>50</v>
      </c>
      <c r="I286" s="293"/>
      <c r="J286" s="293"/>
      <c r="K286" s="293"/>
      <c r="L286" s="293"/>
      <c r="M286" s="293"/>
      <c r="N286" s="293">
        <v>10</v>
      </c>
      <c r="O286" s="292">
        <f t="shared" si="138"/>
        <v>270</v>
      </c>
      <c r="P286" s="293">
        <v>850</v>
      </c>
      <c r="Q286" s="292">
        <f t="shared" si="123"/>
        <v>-580</v>
      </c>
      <c r="R286" s="292">
        <f t="shared" si="139"/>
        <v>210</v>
      </c>
      <c r="S286" s="293"/>
      <c r="T286" s="293"/>
      <c r="U286" s="293"/>
      <c r="V286" s="293"/>
      <c r="W286" s="293"/>
      <c r="X286" s="293"/>
      <c r="Y286" s="293"/>
      <c r="Z286" s="292">
        <f t="shared" si="140"/>
        <v>210</v>
      </c>
      <c r="AA286" s="293"/>
      <c r="AB286" s="292">
        <f t="shared" si="124"/>
        <v>-370</v>
      </c>
      <c r="AC286" s="292">
        <f t="shared" si="141"/>
        <v>210</v>
      </c>
      <c r="AD286" s="293">
        <v>50</v>
      </c>
      <c r="AE286" s="293"/>
      <c r="AF286" s="293"/>
      <c r="AG286" s="293"/>
      <c r="AH286" s="293"/>
      <c r="AI286" s="293"/>
      <c r="AJ286" s="293"/>
      <c r="AK286" s="292">
        <f t="shared" si="142"/>
        <v>260</v>
      </c>
      <c r="AL286" s="293">
        <v>100</v>
      </c>
      <c r="AM286" s="292">
        <f t="shared" si="125"/>
        <v>-210</v>
      </c>
      <c r="AN286" s="292">
        <f t="shared" si="143"/>
        <v>210</v>
      </c>
      <c r="AO286" s="293"/>
      <c r="AP286" s="293"/>
      <c r="AQ286" s="293"/>
      <c r="AR286" s="293"/>
      <c r="AS286" s="293"/>
      <c r="AT286" s="293"/>
      <c r="AU286" s="293"/>
      <c r="AV286" s="292">
        <f t="shared" si="144"/>
        <v>210</v>
      </c>
      <c r="AW286" s="293"/>
      <c r="AX286" s="292">
        <f t="shared" si="126"/>
        <v>0</v>
      </c>
      <c r="AY286" s="137" t="str">
        <f t="shared" si="136"/>
        <v>*</v>
      </c>
      <c r="BA286" s="143" t="str">
        <f t="shared" si="127"/>
        <v/>
      </c>
    </row>
    <row r="287" spans="1:53" ht="12">
      <c r="A287" s="288">
        <v>285</v>
      </c>
      <c r="B287" s="289" t="s">
        <v>521</v>
      </c>
      <c r="C287" s="290" t="s">
        <v>14</v>
      </c>
      <c r="D287" s="290" t="s">
        <v>523</v>
      </c>
      <c r="E287" s="291">
        <v>175</v>
      </c>
      <c r="F287" s="292"/>
      <c r="G287" s="292">
        <f t="shared" si="137"/>
        <v>525</v>
      </c>
      <c r="H287" s="293"/>
      <c r="I287" s="293"/>
      <c r="J287" s="293"/>
      <c r="K287" s="293"/>
      <c r="L287" s="293">
        <v>100</v>
      </c>
      <c r="M287" s="293"/>
      <c r="N287" s="293"/>
      <c r="O287" s="292">
        <f t="shared" si="138"/>
        <v>625</v>
      </c>
      <c r="P287" s="293">
        <v>2100</v>
      </c>
      <c r="Q287" s="292">
        <f t="shared" ref="Q287:Q305" si="145">F287+O287-P287</f>
        <v>-1475</v>
      </c>
      <c r="R287" s="292">
        <f t="shared" si="139"/>
        <v>525</v>
      </c>
      <c r="S287" s="293"/>
      <c r="T287" s="293"/>
      <c r="U287" s="293"/>
      <c r="V287" s="293"/>
      <c r="W287" s="293"/>
      <c r="X287" s="293"/>
      <c r="Y287" s="293"/>
      <c r="Z287" s="292">
        <f t="shared" si="140"/>
        <v>525</v>
      </c>
      <c r="AA287" s="293"/>
      <c r="AB287" s="292">
        <f t="shared" ref="AB287:AB310" si="146">Q287+Z287-AA287</f>
        <v>-950</v>
      </c>
      <c r="AC287" s="292">
        <f t="shared" si="141"/>
        <v>525</v>
      </c>
      <c r="AD287" s="293"/>
      <c r="AE287" s="293"/>
      <c r="AF287" s="293"/>
      <c r="AG287" s="293"/>
      <c r="AH287" s="293"/>
      <c r="AI287" s="293"/>
      <c r="AJ287" s="293"/>
      <c r="AK287" s="292">
        <f t="shared" si="142"/>
        <v>525</v>
      </c>
      <c r="AL287" s="293"/>
      <c r="AM287" s="292">
        <f t="shared" ref="AM287:AM310" si="147">AB287+AK287-AL287</f>
        <v>-425</v>
      </c>
      <c r="AN287" s="292">
        <f t="shared" si="143"/>
        <v>525</v>
      </c>
      <c r="AO287" s="293"/>
      <c r="AP287" s="293"/>
      <c r="AQ287" s="293"/>
      <c r="AR287" s="293"/>
      <c r="AS287" s="293"/>
      <c r="AT287" s="293"/>
      <c r="AU287" s="293"/>
      <c r="AV287" s="292">
        <f t="shared" si="144"/>
        <v>525</v>
      </c>
      <c r="AW287" s="293"/>
      <c r="AX287" s="292">
        <f t="shared" ref="AX287:AX310" si="148">AM287+AV287-AW287</f>
        <v>100</v>
      </c>
      <c r="AY287" s="137" t="str">
        <f t="shared" si="136"/>
        <v/>
      </c>
      <c r="BA287" s="143" t="str">
        <f t="shared" si="127"/>
        <v/>
      </c>
    </row>
    <row r="288" spans="1:53" ht="12">
      <c r="A288" s="288">
        <v>286</v>
      </c>
      <c r="B288" s="289" t="s">
        <v>524</v>
      </c>
      <c r="C288" s="290" t="s">
        <v>23</v>
      </c>
      <c r="D288" s="290" t="s">
        <v>842</v>
      </c>
      <c r="E288" s="291">
        <v>70</v>
      </c>
      <c r="F288" s="292"/>
      <c r="G288" s="292">
        <f t="shared" si="137"/>
        <v>210</v>
      </c>
      <c r="H288" s="293"/>
      <c r="I288" s="293">
        <v>100</v>
      </c>
      <c r="J288" s="293"/>
      <c r="K288" s="293"/>
      <c r="L288" s="293"/>
      <c r="M288" s="293"/>
      <c r="N288" s="293"/>
      <c r="O288" s="292">
        <f t="shared" si="138"/>
        <v>310</v>
      </c>
      <c r="P288" s="293">
        <v>940</v>
      </c>
      <c r="Q288" s="292">
        <f t="shared" si="145"/>
        <v>-630</v>
      </c>
      <c r="R288" s="292">
        <f t="shared" si="139"/>
        <v>210</v>
      </c>
      <c r="S288" s="293"/>
      <c r="T288" s="293"/>
      <c r="U288" s="293"/>
      <c r="V288" s="293"/>
      <c r="W288" s="293"/>
      <c r="X288" s="293"/>
      <c r="Y288" s="293"/>
      <c r="Z288" s="292">
        <f t="shared" si="140"/>
        <v>210</v>
      </c>
      <c r="AA288" s="293"/>
      <c r="AB288" s="292">
        <f t="shared" si="146"/>
        <v>-420</v>
      </c>
      <c r="AC288" s="292">
        <f t="shared" si="141"/>
        <v>210</v>
      </c>
      <c r="AD288" s="293"/>
      <c r="AE288" s="293"/>
      <c r="AF288" s="293"/>
      <c r="AG288" s="293"/>
      <c r="AH288" s="293"/>
      <c r="AI288" s="293"/>
      <c r="AJ288" s="293"/>
      <c r="AK288" s="292">
        <f t="shared" si="142"/>
        <v>210</v>
      </c>
      <c r="AL288" s="293"/>
      <c r="AM288" s="292">
        <f t="shared" si="147"/>
        <v>-210</v>
      </c>
      <c r="AN288" s="292">
        <f t="shared" si="143"/>
        <v>210</v>
      </c>
      <c r="AO288" s="293"/>
      <c r="AP288" s="293"/>
      <c r="AQ288" s="293"/>
      <c r="AR288" s="293"/>
      <c r="AS288" s="293"/>
      <c r="AT288" s="293"/>
      <c r="AU288" s="293"/>
      <c r="AV288" s="292">
        <f t="shared" si="144"/>
        <v>210</v>
      </c>
      <c r="AW288" s="293"/>
      <c r="AX288" s="292">
        <f t="shared" si="148"/>
        <v>0</v>
      </c>
      <c r="AY288" s="137" t="str">
        <f t="shared" si="136"/>
        <v>*</v>
      </c>
      <c r="BA288" s="143" t="str">
        <f t="shared" si="127"/>
        <v/>
      </c>
    </row>
    <row r="289" spans="1:53" ht="12">
      <c r="A289" s="288">
        <v>287</v>
      </c>
      <c r="B289" s="289" t="s">
        <v>1579</v>
      </c>
      <c r="C289" s="290" t="s">
        <v>14</v>
      </c>
      <c r="D289" s="290"/>
      <c r="E289" s="291">
        <v>100</v>
      </c>
      <c r="F289" s="292">
        <v>385</v>
      </c>
      <c r="G289" s="292">
        <f t="shared" si="137"/>
        <v>300</v>
      </c>
      <c r="H289" s="293"/>
      <c r="I289" s="293"/>
      <c r="J289" s="293"/>
      <c r="K289" s="293"/>
      <c r="L289" s="293"/>
      <c r="M289" s="293"/>
      <c r="N289" s="293"/>
      <c r="O289" s="292">
        <f t="shared" si="138"/>
        <v>300</v>
      </c>
      <c r="P289" s="293">
        <v>685</v>
      </c>
      <c r="Q289" s="292">
        <f t="shared" si="145"/>
        <v>0</v>
      </c>
      <c r="R289" s="292">
        <f t="shared" si="139"/>
        <v>300</v>
      </c>
      <c r="S289" s="293"/>
      <c r="T289" s="293"/>
      <c r="U289" s="293"/>
      <c r="V289" s="293"/>
      <c r="W289" s="293"/>
      <c r="X289" s="293"/>
      <c r="Y289" s="293"/>
      <c r="Z289" s="292">
        <f t="shared" si="140"/>
        <v>300</v>
      </c>
      <c r="AA289" s="293">
        <v>300</v>
      </c>
      <c r="AB289" s="292">
        <f t="shared" si="146"/>
        <v>0</v>
      </c>
      <c r="AC289" s="292">
        <f t="shared" si="141"/>
        <v>300</v>
      </c>
      <c r="AD289" s="293"/>
      <c r="AE289" s="293"/>
      <c r="AF289" s="293"/>
      <c r="AG289" s="293"/>
      <c r="AH289" s="293"/>
      <c r="AI289" s="293"/>
      <c r="AJ289" s="293"/>
      <c r="AK289" s="292">
        <f t="shared" si="142"/>
        <v>300</v>
      </c>
      <c r="AL289" s="293">
        <v>300</v>
      </c>
      <c r="AM289" s="292">
        <f t="shared" si="147"/>
        <v>0</v>
      </c>
      <c r="AN289" s="292">
        <f t="shared" si="143"/>
        <v>300</v>
      </c>
      <c r="AO289" s="293"/>
      <c r="AP289" s="293"/>
      <c r="AQ289" s="293"/>
      <c r="AR289" s="293"/>
      <c r="AS289" s="293"/>
      <c r="AT289" s="293"/>
      <c r="AU289" s="293"/>
      <c r="AV289" s="292">
        <f t="shared" si="144"/>
        <v>300</v>
      </c>
      <c r="AW289" s="293">
        <v>300</v>
      </c>
      <c r="AX289" s="292">
        <f t="shared" si="148"/>
        <v>0</v>
      </c>
      <c r="AY289" s="137" t="str">
        <f t="shared" si="136"/>
        <v>*</v>
      </c>
      <c r="BA289" s="143" t="str">
        <f t="shared" si="127"/>
        <v/>
      </c>
    </row>
    <row r="290" spans="1:53" ht="12">
      <c r="A290" s="288">
        <v>288</v>
      </c>
      <c r="B290" s="306" t="s">
        <v>526</v>
      </c>
      <c r="C290" s="307" t="s">
        <v>14</v>
      </c>
      <c r="D290" s="307" t="s">
        <v>528</v>
      </c>
      <c r="E290" s="309">
        <v>235</v>
      </c>
      <c r="F290" s="292">
        <v>1505</v>
      </c>
      <c r="G290" s="292">
        <f t="shared" si="137"/>
        <v>705</v>
      </c>
      <c r="H290" s="293"/>
      <c r="I290" s="293"/>
      <c r="J290" s="293"/>
      <c r="K290" s="293"/>
      <c r="L290" s="293"/>
      <c r="M290" s="293"/>
      <c r="N290" s="293"/>
      <c r="O290" s="292">
        <f t="shared" si="138"/>
        <v>705</v>
      </c>
      <c r="P290" s="293"/>
      <c r="Q290" s="292">
        <f t="shared" si="145"/>
        <v>2210</v>
      </c>
      <c r="R290" s="292">
        <f t="shared" si="139"/>
        <v>705</v>
      </c>
      <c r="S290" s="293"/>
      <c r="T290" s="293"/>
      <c r="U290" s="293"/>
      <c r="V290" s="293"/>
      <c r="W290" s="293"/>
      <c r="X290" s="293"/>
      <c r="Y290" s="293"/>
      <c r="Z290" s="292">
        <f t="shared" si="140"/>
        <v>705</v>
      </c>
      <c r="AA290" s="293"/>
      <c r="AB290" s="292">
        <f t="shared" si="146"/>
        <v>2915</v>
      </c>
      <c r="AC290" s="292">
        <f t="shared" si="141"/>
        <v>705</v>
      </c>
      <c r="AD290" s="293"/>
      <c r="AE290" s="293"/>
      <c r="AF290" s="293"/>
      <c r="AG290" s="293"/>
      <c r="AH290" s="293"/>
      <c r="AI290" s="293"/>
      <c r="AJ290" s="293"/>
      <c r="AK290" s="292">
        <f t="shared" si="142"/>
        <v>705</v>
      </c>
      <c r="AL290" s="293">
        <v>2000</v>
      </c>
      <c r="AM290" s="292">
        <f t="shared" si="147"/>
        <v>1620</v>
      </c>
      <c r="AN290" s="292">
        <f t="shared" si="143"/>
        <v>705</v>
      </c>
      <c r="AO290" s="293"/>
      <c r="AP290" s="293"/>
      <c r="AQ290" s="293"/>
      <c r="AR290" s="293"/>
      <c r="AS290" s="293"/>
      <c r="AT290" s="293"/>
      <c r="AU290" s="293"/>
      <c r="AV290" s="292">
        <f t="shared" si="144"/>
        <v>705</v>
      </c>
      <c r="AW290" s="293">
        <v>2329</v>
      </c>
      <c r="AX290" s="292">
        <f t="shared" si="148"/>
        <v>-4</v>
      </c>
      <c r="AY290" s="137" t="str">
        <f t="shared" si="136"/>
        <v/>
      </c>
      <c r="BA290" s="143" t="str">
        <f t="shared" si="127"/>
        <v/>
      </c>
    </row>
    <row r="291" spans="1:53" ht="12">
      <c r="A291" s="288">
        <v>289</v>
      </c>
      <c r="B291" s="289" t="s">
        <v>529</v>
      </c>
      <c r="C291" s="290" t="s">
        <v>23</v>
      </c>
      <c r="D291" s="290" t="s">
        <v>531</v>
      </c>
      <c r="E291" s="291">
        <v>140</v>
      </c>
      <c r="F291" s="292"/>
      <c r="G291" s="292">
        <f t="shared" si="137"/>
        <v>420</v>
      </c>
      <c r="H291" s="293"/>
      <c r="I291" s="293">
        <v>76</v>
      </c>
      <c r="J291" s="293"/>
      <c r="K291" s="293"/>
      <c r="L291" s="293">
        <v>100</v>
      </c>
      <c r="M291" s="293"/>
      <c r="N291" s="293"/>
      <c r="O291" s="292">
        <f t="shared" si="138"/>
        <v>596</v>
      </c>
      <c r="P291" s="293">
        <v>1856</v>
      </c>
      <c r="Q291" s="292">
        <f t="shared" si="145"/>
        <v>-1260</v>
      </c>
      <c r="R291" s="292">
        <f t="shared" si="139"/>
        <v>420</v>
      </c>
      <c r="S291" s="293"/>
      <c r="T291" s="293"/>
      <c r="U291" s="293"/>
      <c r="V291" s="293"/>
      <c r="W291" s="293"/>
      <c r="X291" s="293"/>
      <c r="Y291" s="293"/>
      <c r="Z291" s="292">
        <f t="shared" si="140"/>
        <v>420</v>
      </c>
      <c r="AA291" s="293"/>
      <c r="AB291" s="292">
        <f t="shared" si="146"/>
        <v>-840</v>
      </c>
      <c r="AC291" s="292">
        <f t="shared" si="141"/>
        <v>420</v>
      </c>
      <c r="AD291" s="293"/>
      <c r="AE291" s="293"/>
      <c r="AF291" s="293"/>
      <c r="AG291" s="293"/>
      <c r="AH291" s="293"/>
      <c r="AI291" s="293"/>
      <c r="AJ291" s="293"/>
      <c r="AK291" s="292">
        <f t="shared" si="142"/>
        <v>420</v>
      </c>
      <c r="AL291" s="293"/>
      <c r="AM291" s="292">
        <f t="shared" si="147"/>
        <v>-420</v>
      </c>
      <c r="AN291" s="292">
        <f t="shared" si="143"/>
        <v>420</v>
      </c>
      <c r="AO291" s="293"/>
      <c r="AP291" s="293"/>
      <c r="AQ291" s="293"/>
      <c r="AR291" s="293"/>
      <c r="AS291" s="293"/>
      <c r="AT291" s="293"/>
      <c r="AU291" s="293"/>
      <c r="AV291" s="292">
        <f t="shared" si="144"/>
        <v>420</v>
      </c>
      <c r="AW291" s="293"/>
      <c r="AX291" s="292">
        <f t="shared" si="148"/>
        <v>0</v>
      </c>
      <c r="AY291" s="137" t="str">
        <f t="shared" si="136"/>
        <v>*</v>
      </c>
      <c r="BA291" s="143" t="str">
        <f t="shared" si="127"/>
        <v/>
      </c>
    </row>
    <row r="292" spans="1:53" ht="12">
      <c r="A292" s="288">
        <v>290</v>
      </c>
      <c r="B292" s="289" t="s">
        <v>532</v>
      </c>
      <c r="C292" s="290" t="s">
        <v>14</v>
      </c>
      <c r="D292" s="290" t="s">
        <v>1035</v>
      </c>
      <c r="E292" s="291">
        <v>45</v>
      </c>
      <c r="F292" s="292"/>
      <c r="G292" s="292">
        <f t="shared" si="137"/>
        <v>135</v>
      </c>
      <c r="H292" s="293"/>
      <c r="I292" s="293"/>
      <c r="J292" s="293"/>
      <c r="K292" s="293"/>
      <c r="L292" s="293"/>
      <c r="M292" s="293"/>
      <c r="N292" s="293"/>
      <c r="O292" s="292">
        <f t="shared" si="138"/>
        <v>135</v>
      </c>
      <c r="P292" s="293">
        <v>540</v>
      </c>
      <c r="Q292" s="292">
        <f t="shared" si="145"/>
        <v>-405</v>
      </c>
      <c r="R292" s="292">
        <f t="shared" si="139"/>
        <v>135</v>
      </c>
      <c r="S292" s="293"/>
      <c r="T292" s="293"/>
      <c r="U292" s="293"/>
      <c r="V292" s="293"/>
      <c r="W292" s="293"/>
      <c r="X292" s="293"/>
      <c r="Y292" s="293"/>
      <c r="Z292" s="292">
        <f t="shared" si="140"/>
        <v>135</v>
      </c>
      <c r="AA292" s="293"/>
      <c r="AB292" s="292">
        <f t="shared" si="146"/>
        <v>-270</v>
      </c>
      <c r="AC292" s="292">
        <f t="shared" si="141"/>
        <v>135</v>
      </c>
      <c r="AD292" s="293"/>
      <c r="AE292" s="293"/>
      <c r="AF292" s="293"/>
      <c r="AG292" s="293"/>
      <c r="AH292" s="293"/>
      <c r="AI292" s="293"/>
      <c r="AJ292" s="293"/>
      <c r="AK292" s="292">
        <f t="shared" si="142"/>
        <v>135</v>
      </c>
      <c r="AL292" s="293"/>
      <c r="AM292" s="292">
        <f t="shared" si="147"/>
        <v>-135</v>
      </c>
      <c r="AN292" s="292">
        <f t="shared" si="143"/>
        <v>135</v>
      </c>
      <c r="AO292" s="293"/>
      <c r="AP292" s="293"/>
      <c r="AQ292" s="293"/>
      <c r="AR292" s="293"/>
      <c r="AS292" s="293"/>
      <c r="AT292" s="293"/>
      <c r="AU292" s="293"/>
      <c r="AV292" s="292">
        <f t="shared" si="144"/>
        <v>135</v>
      </c>
      <c r="AW292" s="293"/>
      <c r="AX292" s="292">
        <f t="shared" si="148"/>
        <v>0</v>
      </c>
      <c r="AY292" s="137" t="str">
        <f t="shared" si="136"/>
        <v>*</v>
      </c>
      <c r="BA292" s="143" t="str">
        <f t="shared" si="127"/>
        <v/>
      </c>
    </row>
    <row r="293" spans="1:53" ht="12">
      <c r="A293" s="288">
        <v>291</v>
      </c>
      <c r="B293" s="329" t="s">
        <v>535</v>
      </c>
      <c r="C293" s="320" t="s">
        <v>30</v>
      </c>
      <c r="D293" s="321"/>
      <c r="E293" s="319"/>
      <c r="F293" s="322">
        <v>1680</v>
      </c>
      <c r="G293" s="299"/>
      <c r="H293" s="300"/>
      <c r="I293" s="300"/>
      <c r="J293" s="300"/>
      <c r="K293" s="300"/>
      <c r="L293" s="300"/>
      <c r="M293" s="300"/>
      <c r="N293" s="300"/>
      <c r="O293" s="299"/>
      <c r="P293" s="300"/>
      <c r="Q293" s="299">
        <f t="shared" si="145"/>
        <v>1680</v>
      </c>
      <c r="R293" s="299"/>
      <c r="S293" s="300"/>
      <c r="T293" s="300"/>
      <c r="U293" s="300"/>
      <c r="V293" s="300"/>
      <c r="W293" s="300"/>
      <c r="X293" s="300"/>
      <c r="Y293" s="300"/>
      <c r="Z293" s="299"/>
      <c r="AA293" s="300"/>
      <c r="AB293" s="299">
        <f t="shared" si="146"/>
        <v>1680</v>
      </c>
      <c r="AC293" s="299"/>
      <c r="AD293" s="300"/>
      <c r="AE293" s="300"/>
      <c r="AF293" s="300"/>
      <c r="AG293" s="300"/>
      <c r="AH293" s="300"/>
      <c r="AI293" s="300"/>
      <c r="AJ293" s="300"/>
      <c r="AK293" s="299"/>
      <c r="AL293" s="300"/>
      <c r="AM293" s="299">
        <f t="shared" si="147"/>
        <v>1680</v>
      </c>
      <c r="AN293" s="299"/>
      <c r="AO293" s="300"/>
      <c r="AP293" s="300"/>
      <c r="AQ293" s="300"/>
      <c r="AR293" s="300"/>
      <c r="AS293" s="300"/>
      <c r="AT293" s="300"/>
      <c r="AU293" s="300"/>
      <c r="AV293" s="299"/>
      <c r="AW293" s="300"/>
      <c r="AX293" s="299">
        <f t="shared" si="148"/>
        <v>1680</v>
      </c>
      <c r="AY293" s="137" t="str">
        <f t="shared" si="136"/>
        <v/>
      </c>
      <c r="BA293" s="143" t="str">
        <f t="shared" si="127"/>
        <v/>
      </c>
    </row>
    <row r="294" spans="1:53" ht="12">
      <c r="A294" s="288">
        <v>292</v>
      </c>
      <c r="B294" s="296" t="s">
        <v>1715</v>
      </c>
      <c r="C294" s="320" t="s">
        <v>30</v>
      </c>
      <c r="D294" s="297" t="s">
        <v>12</v>
      </c>
      <c r="E294" s="298"/>
      <c r="F294" s="299">
        <v>420</v>
      </c>
      <c r="G294" s="299">
        <f t="shared" ref="G294:G310" si="149">E294*3</f>
        <v>0</v>
      </c>
      <c r="H294" s="300"/>
      <c r="I294" s="300"/>
      <c r="J294" s="300"/>
      <c r="K294" s="300"/>
      <c r="L294" s="300"/>
      <c r="M294" s="300"/>
      <c r="N294" s="300"/>
      <c r="O294" s="299">
        <f t="shared" ref="O294:O310" si="150">SUM(G294:N294)</f>
        <v>0</v>
      </c>
      <c r="P294" s="300"/>
      <c r="Q294" s="299">
        <f t="shared" si="145"/>
        <v>420</v>
      </c>
      <c r="R294" s="299">
        <f t="shared" ref="R294:R310" si="151">E294*3</f>
        <v>0</v>
      </c>
      <c r="S294" s="300"/>
      <c r="T294" s="300"/>
      <c r="U294" s="300"/>
      <c r="V294" s="300"/>
      <c r="W294" s="300"/>
      <c r="X294" s="300"/>
      <c r="Y294" s="300"/>
      <c r="Z294" s="299">
        <f t="shared" ref="Z294:Z310" si="152">SUM(R294:Y294)</f>
        <v>0</v>
      </c>
      <c r="AA294" s="300"/>
      <c r="AB294" s="299">
        <f t="shared" si="146"/>
        <v>420</v>
      </c>
      <c r="AC294" s="299">
        <f t="shared" ref="AC294:AC306" si="153">$E294*3</f>
        <v>0</v>
      </c>
      <c r="AD294" s="300"/>
      <c r="AE294" s="300"/>
      <c r="AF294" s="300"/>
      <c r="AG294" s="300"/>
      <c r="AH294" s="300"/>
      <c r="AI294" s="300"/>
      <c r="AJ294" s="300"/>
      <c r="AK294" s="299">
        <f t="shared" ref="AK294:AK310" si="154">SUM(AC294:AJ294)</f>
        <v>0</v>
      </c>
      <c r="AL294" s="300"/>
      <c r="AM294" s="299">
        <f t="shared" si="147"/>
        <v>420</v>
      </c>
      <c r="AN294" s="299">
        <f t="shared" ref="AN294:AN306" si="155">$E294*3</f>
        <v>0</v>
      </c>
      <c r="AO294" s="300"/>
      <c r="AP294" s="300"/>
      <c r="AQ294" s="300"/>
      <c r="AR294" s="300"/>
      <c r="AS294" s="300"/>
      <c r="AT294" s="300"/>
      <c r="AU294" s="300"/>
      <c r="AV294" s="299">
        <f t="shared" ref="AV294:AV310" si="156">SUM(AN294:AU294)</f>
        <v>0</v>
      </c>
      <c r="AW294" s="300"/>
      <c r="AX294" s="299">
        <f t="shared" si="148"/>
        <v>420</v>
      </c>
      <c r="BA294" s="143" t="str">
        <f t="shared" si="127"/>
        <v/>
      </c>
    </row>
    <row r="295" spans="1:53" ht="12">
      <c r="A295" s="288">
        <v>293</v>
      </c>
      <c r="B295" s="289" t="s">
        <v>1940</v>
      </c>
      <c r="C295" s="290" t="s">
        <v>23</v>
      </c>
      <c r="D295" s="290" t="s">
        <v>541</v>
      </c>
      <c r="E295" s="291">
        <v>70</v>
      </c>
      <c r="F295" s="292">
        <v>840</v>
      </c>
      <c r="G295" s="292">
        <f t="shared" si="149"/>
        <v>210</v>
      </c>
      <c r="H295" s="293"/>
      <c r="I295" s="293"/>
      <c r="J295" s="293"/>
      <c r="K295" s="293"/>
      <c r="L295" s="293"/>
      <c r="M295" s="293"/>
      <c r="N295" s="293"/>
      <c r="O295" s="292">
        <f t="shared" si="150"/>
        <v>210</v>
      </c>
      <c r="P295" s="293"/>
      <c r="Q295" s="292">
        <f t="shared" si="145"/>
        <v>1050</v>
      </c>
      <c r="R295" s="292">
        <f t="shared" si="151"/>
        <v>210</v>
      </c>
      <c r="S295" s="293"/>
      <c r="T295" s="293"/>
      <c r="U295" s="293"/>
      <c r="V295" s="293"/>
      <c r="W295" s="293"/>
      <c r="X295" s="293"/>
      <c r="Y295" s="293"/>
      <c r="Z295" s="292">
        <f t="shared" si="152"/>
        <v>210</v>
      </c>
      <c r="AA295" s="293"/>
      <c r="AB295" s="292">
        <f t="shared" si="146"/>
        <v>1260</v>
      </c>
      <c r="AC295" s="292">
        <f t="shared" si="153"/>
        <v>210</v>
      </c>
      <c r="AD295" s="293"/>
      <c r="AE295" s="293"/>
      <c r="AF295" s="293"/>
      <c r="AG295" s="293"/>
      <c r="AH295" s="293"/>
      <c r="AI295" s="293"/>
      <c r="AJ295" s="293"/>
      <c r="AK295" s="292">
        <f t="shared" si="154"/>
        <v>210</v>
      </c>
      <c r="AL295" s="293"/>
      <c r="AM295" s="292">
        <f t="shared" si="147"/>
        <v>1470</v>
      </c>
      <c r="AN295" s="292">
        <f>$E295*2</f>
        <v>140</v>
      </c>
      <c r="AO295" s="293"/>
      <c r="AP295" s="293"/>
      <c r="AQ295" s="293"/>
      <c r="AR295" s="293"/>
      <c r="AS295" s="293"/>
      <c r="AT295" s="293"/>
      <c r="AU295" s="293"/>
      <c r="AV295" s="292">
        <f t="shared" si="156"/>
        <v>140</v>
      </c>
      <c r="AW295" s="293"/>
      <c r="AX295" s="292">
        <f t="shared" si="148"/>
        <v>1610</v>
      </c>
      <c r="BA295" s="143" t="str">
        <f t="shared" si="127"/>
        <v/>
      </c>
    </row>
    <row r="296" spans="1:53" ht="12">
      <c r="A296" s="288">
        <v>294</v>
      </c>
      <c r="B296" s="289" t="s">
        <v>542</v>
      </c>
      <c r="C296" s="290" t="s">
        <v>14</v>
      </c>
      <c r="D296" s="290" t="s">
        <v>869</v>
      </c>
      <c r="E296" s="291">
        <v>85</v>
      </c>
      <c r="F296" s="292"/>
      <c r="G296" s="292">
        <f t="shared" si="149"/>
        <v>255</v>
      </c>
      <c r="H296" s="293"/>
      <c r="I296" s="293"/>
      <c r="J296" s="293"/>
      <c r="K296" s="293"/>
      <c r="L296" s="293"/>
      <c r="M296" s="293"/>
      <c r="N296" s="293"/>
      <c r="O296" s="292">
        <f t="shared" si="150"/>
        <v>255</v>
      </c>
      <c r="P296" s="293"/>
      <c r="Q296" s="292">
        <f t="shared" si="145"/>
        <v>255</v>
      </c>
      <c r="R296" s="292">
        <f t="shared" si="151"/>
        <v>255</v>
      </c>
      <c r="S296" s="293"/>
      <c r="T296" s="293"/>
      <c r="U296" s="293"/>
      <c r="V296" s="293"/>
      <c r="W296" s="293"/>
      <c r="X296" s="293"/>
      <c r="Y296" s="293"/>
      <c r="Z296" s="292">
        <f t="shared" si="152"/>
        <v>255</v>
      </c>
      <c r="AA296" s="293">
        <v>255</v>
      </c>
      <c r="AB296" s="292">
        <f t="shared" si="146"/>
        <v>255</v>
      </c>
      <c r="AC296" s="292">
        <f t="shared" si="153"/>
        <v>255</v>
      </c>
      <c r="AD296" s="293"/>
      <c r="AE296" s="293"/>
      <c r="AF296" s="293"/>
      <c r="AG296" s="293"/>
      <c r="AH296" s="293"/>
      <c r="AI296" s="293"/>
      <c r="AJ296" s="293"/>
      <c r="AK296" s="292">
        <f t="shared" si="154"/>
        <v>255</v>
      </c>
      <c r="AL296" s="293">
        <v>510</v>
      </c>
      <c r="AM296" s="292">
        <f t="shared" si="147"/>
        <v>0</v>
      </c>
      <c r="AN296" s="292">
        <f t="shared" si="155"/>
        <v>255</v>
      </c>
      <c r="AO296" s="293"/>
      <c r="AP296" s="293"/>
      <c r="AQ296" s="293"/>
      <c r="AR296" s="293"/>
      <c r="AS296" s="293"/>
      <c r="AT296" s="293"/>
      <c r="AU296" s="293"/>
      <c r="AV296" s="292">
        <f t="shared" si="156"/>
        <v>255</v>
      </c>
      <c r="AW296" s="293"/>
      <c r="AX296" s="292">
        <f t="shared" si="148"/>
        <v>255</v>
      </c>
      <c r="AY296" s="137" t="str">
        <f t="shared" si="136"/>
        <v/>
      </c>
      <c r="BA296" s="143" t="str">
        <f t="shared" si="127"/>
        <v/>
      </c>
    </row>
    <row r="297" spans="1:53" ht="12">
      <c r="A297" s="288">
        <v>295</v>
      </c>
      <c r="B297" s="289" t="s">
        <v>1609</v>
      </c>
      <c r="C297" s="290" t="s">
        <v>14</v>
      </c>
      <c r="D297" s="290"/>
      <c r="E297" s="291">
        <v>20</v>
      </c>
      <c r="F297" s="292">
        <v>-120</v>
      </c>
      <c r="G297" s="292">
        <f t="shared" si="149"/>
        <v>60</v>
      </c>
      <c r="H297" s="293"/>
      <c r="I297" s="293"/>
      <c r="J297" s="293"/>
      <c r="K297" s="293"/>
      <c r="L297" s="293"/>
      <c r="M297" s="293"/>
      <c r="N297" s="293"/>
      <c r="O297" s="292">
        <f t="shared" si="150"/>
        <v>60</v>
      </c>
      <c r="P297" s="293"/>
      <c r="Q297" s="292">
        <f t="shared" si="145"/>
        <v>-60</v>
      </c>
      <c r="R297" s="292">
        <f t="shared" si="151"/>
        <v>60</v>
      </c>
      <c r="S297" s="293"/>
      <c r="T297" s="293"/>
      <c r="U297" s="293"/>
      <c r="V297" s="293"/>
      <c r="W297" s="293"/>
      <c r="X297" s="293"/>
      <c r="Y297" s="293"/>
      <c r="Z297" s="292">
        <f t="shared" si="152"/>
        <v>60</v>
      </c>
      <c r="AA297" s="293"/>
      <c r="AB297" s="292">
        <f t="shared" si="146"/>
        <v>0</v>
      </c>
      <c r="AC297" s="292">
        <f t="shared" si="153"/>
        <v>60</v>
      </c>
      <c r="AD297" s="293"/>
      <c r="AE297" s="293"/>
      <c r="AF297" s="293"/>
      <c r="AG297" s="293"/>
      <c r="AH297" s="293"/>
      <c r="AI297" s="293"/>
      <c r="AJ297" s="293"/>
      <c r="AK297" s="292">
        <f t="shared" si="154"/>
        <v>60</v>
      </c>
      <c r="AL297" s="293"/>
      <c r="AM297" s="292">
        <f t="shared" si="147"/>
        <v>60</v>
      </c>
      <c r="AN297" s="292">
        <f t="shared" si="155"/>
        <v>60</v>
      </c>
      <c r="AO297" s="293"/>
      <c r="AP297" s="293"/>
      <c r="AQ297" s="293"/>
      <c r="AR297" s="293"/>
      <c r="AS297" s="293"/>
      <c r="AT297" s="293"/>
      <c r="AU297" s="293"/>
      <c r="AV297" s="292">
        <f t="shared" si="156"/>
        <v>60</v>
      </c>
      <c r="AW297" s="293"/>
      <c r="AX297" s="292">
        <f t="shared" si="148"/>
        <v>120</v>
      </c>
      <c r="BA297" s="143" t="str">
        <f t="shared" si="127"/>
        <v/>
      </c>
    </row>
    <row r="298" spans="1:53" ht="12">
      <c r="A298" s="288">
        <v>296</v>
      </c>
      <c r="B298" s="289" t="s">
        <v>546</v>
      </c>
      <c r="C298" s="290" t="s">
        <v>14</v>
      </c>
      <c r="D298" s="290" t="s">
        <v>548</v>
      </c>
      <c r="E298" s="291">
        <v>125</v>
      </c>
      <c r="F298" s="292"/>
      <c r="G298" s="292">
        <f t="shared" si="149"/>
        <v>375</v>
      </c>
      <c r="H298" s="293"/>
      <c r="I298" s="293"/>
      <c r="J298" s="293"/>
      <c r="K298" s="293"/>
      <c r="L298" s="293"/>
      <c r="M298" s="293"/>
      <c r="N298" s="293"/>
      <c r="O298" s="292">
        <f t="shared" si="150"/>
        <v>375</v>
      </c>
      <c r="P298" s="293">
        <v>750</v>
      </c>
      <c r="Q298" s="292">
        <f t="shared" si="145"/>
        <v>-375</v>
      </c>
      <c r="R298" s="292">
        <f t="shared" si="151"/>
        <v>375</v>
      </c>
      <c r="S298" s="293"/>
      <c r="T298" s="293"/>
      <c r="U298" s="293"/>
      <c r="V298" s="293"/>
      <c r="W298" s="293">
        <v>100</v>
      </c>
      <c r="X298" s="293"/>
      <c r="Y298" s="293"/>
      <c r="Z298" s="292">
        <f t="shared" si="152"/>
        <v>475</v>
      </c>
      <c r="AA298" s="293"/>
      <c r="AB298" s="292">
        <f t="shared" si="146"/>
        <v>100</v>
      </c>
      <c r="AC298" s="292">
        <f t="shared" si="153"/>
        <v>375</v>
      </c>
      <c r="AD298" s="293"/>
      <c r="AE298" s="293"/>
      <c r="AF298" s="293"/>
      <c r="AG298" s="293"/>
      <c r="AH298" s="293"/>
      <c r="AI298" s="293"/>
      <c r="AJ298" s="293"/>
      <c r="AK298" s="292">
        <f t="shared" si="154"/>
        <v>375</v>
      </c>
      <c r="AL298" s="293">
        <v>850</v>
      </c>
      <c r="AM298" s="292">
        <f t="shared" si="147"/>
        <v>-375</v>
      </c>
      <c r="AN298" s="292">
        <f t="shared" si="155"/>
        <v>375</v>
      </c>
      <c r="AO298" s="293"/>
      <c r="AP298" s="293"/>
      <c r="AQ298" s="293"/>
      <c r="AR298" s="293"/>
      <c r="AS298" s="293"/>
      <c r="AT298" s="293"/>
      <c r="AU298" s="293"/>
      <c r="AV298" s="292">
        <f t="shared" si="156"/>
        <v>375</v>
      </c>
      <c r="AW298" s="293"/>
      <c r="AX298" s="292">
        <f t="shared" si="148"/>
        <v>0</v>
      </c>
      <c r="AY298" s="137" t="str">
        <f t="shared" si="136"/>
        <v>*</v>
      </c>
      <c r="BA298" s="143" t="str">
        <f t="shared" si="127"/>
        <v/>
      </c>
    </row>
    <row r="299" spans="1:53" ht="12">
      <c r="A299" s="288">
        <v>297</v>
      </c>
      <c r="B299" s="289" t="s">
        <v>553</v>
      </c>
      <c r="C299" s="290" t="s">
        <v>14</v>
      </c>
      <c r="D299" s="290" t="s">
        <v>554</v>
      </c>
      <c r="E299" s="291">
        <v>120</v>
      </c>
      <c r="F299" s="292"/>
      <c r="G299" s="292">
        <f t="shared" si="149"/>
        <v>360</v>
      </c>
      <c r="H299" s="293"/>
      <c r="I299" s="293"/>
      <c r="J299" s="293"/>
      <c r="K299" s="293"/>
      <c r="L299" s="293"/>
      <c r="M299" s="293"/>
      <c r="N299" s="293"/>
      <c r="O299" s="292">
        <f t="shared" si="150"/>
        <v>360</v>
      </c>
      <c r="P299" s="293">
        <v>360</v>
      </c>
      <c r="Q299" s="292">
        <f t="shared" si="145"/>
        <v>0</v>
      </c>
      <c r="R299" s="292">
        <f t="shared" si="151"/>
        <v>360</v>
      </c>
      <c r="S299" s="293"/>
      <c r="T299" s="293">
        <v>100</v>
      </c>
      <c r="U299" s="293"/>
      <c r="V299" s="293"/>
      <c r="W299" s="293"/>
      <c r="X299" s="293"/>
      <c r="Y299" s="293"/>
      <c r="Z299" s="292">
        <f t="shared" si="152"/>
        <v>460</v>
      </c>
      <c r="AA299" s="293">
        <v>460</v>
      </c>
      <c r="AB299" s="292">
        <f t="shared" si="146"/>
        <v>0</v>
      </c>
      <c r="AC299" s="292">
        <f t="shared" si="153"/>
        <v>360</v>
      </c>
      <c r="AD299" s="293"/>
      <c r="AE299" s="293"/>
      <c r="AF299" s="293"/>
      <c r="AG299" s="293"/>
      <c r="AH299" s="293"/>
      <c r="AI299" s="293"/>
      <c r="AJ299" s="293"/>
      <c r="AK299" s="292">
        <f t="shared" si="154"/>
        <v>360</v>
      </c>
      <c r="AL299" s="293">
        <v>360</v>
      </c>
      <c r="AM299" s="292">
        <f t="shared" si="147"/>
        <v>0</v>
      </c>
      <c r="AN299" s="292">
        <f t="shared" si="155"/>
        <v>360</v>
      </c>
      <c r="AO299" s="293"/>
      <c r="AP299" s="293"/>
      <c r="AQ299" s="293"/>
      <c r="AR299" s="293"/>
      <c r="AS299" s="293"/>
      <c r="AT299" s="293"/>
      <c r="AU299" s="293"/>
      <c r="AV299" s="292">
        <f t="shared" si="156"/>
        <v>360</v>
      </c>
      <c r="AW299" s="293"/>
      <c r="AX299" s="292">
        <f t="shared" si="148"/>
        <v>360</v>
      </c>
      <c r="AY299" s="137" t="str">
        <f t="shared" si="136"/>
        <v/>
      </c>
      <c r="BA299" s="143" t="str">
        <f t="shared" si="127"/>
        <v/>
      </c>
    </row>
    <row r="300" spans="1:53" ht="12">
      <c r="A300" s="288">
        <v>298</v>
      </c>
      <c r="B300" s="289" t="s">
        <v>555</v>
      </c>
      <c r="C300" s="290" t="s">
        <v>14</v>
      </c>
      <c r="D300" s="290" t="s">
        <v>557</v>
      </c>
      <c r="E300" s="291">
        <v>170</v>
      </c>
      <c r="F300" s="292">
        <v>-595</v>
      </c>
      <c r="G300" s="292">
        <f t="shared" si="149"/>
        <v>510</v>
      </c>
      <c r="H300" s="293">
        <v>100</v>
      </c>
      <c r="I300" s="293"/>
      <c r="J300" s="293"/>
      <c r="K300" s="293"/>
      <c r="L300" s="293">
        <v>100</v>
      </c>
      <c r="M300" s="293"/>
      <c r="N300" s="293"/>
      <c r="O300" s="292">
        <f t="shared" si="150"/>
        <v>710</v>
      </c>
      <c r="P300" s="293"/>
      <c r="Q300" s="292">
        <f t="shared" si="145"/>
        <v>115</v>
      </c>
      <c r="R300" s="292">
        <f t="shared" si="151"/>
        <v>510</v>
      </c>
      <c r="S300" s="293"/>
      <c r="T300" s="293"/>
      <c r="U300" s="293"/>
      <c r="V300" s="293"/>
      <c r="W300" s="293">
        <v>100</v>
      </c>
      <c r="X300" s="293"/>
      <c r="Y300" s="293"/>
      <c r="Z300" s="292">
        <f t="shared" si="152"/>
        <v>610</v>
      </c>
      <c r="AA300" s="293">
        <v>725</v>
      </c>
      <c r="AB300" s="292">
        <f t="shared" si="146"/>
        <v>0</v>
      </c>
      <c r="AC300" s="292">
        <f t="shared" si="153"/>
        <v>510</v>
      </c>
      <c r="AD300" s="293"/>
      <c r="AE300" s="293"/>
      <c r="AF300" s="293"/>
      <c r="AG300" s="293"/>
      <c r="AH300" s="293"/>
      <c r="AI300" s="293"/>
      <c r="AJ300" s="293"/>
      <c r="AK300" s="292">
        <f t="shared" si="154"/>
        <v>510</v>
      </c>
      <c r="AL300" s="293">
        <v>510</v>
      </c>
      <c r="AM300" s="292">
        <f t="shared" si="147"/>
        <v>0</v>
      </c>
      <c r="AN300" s="292">
        <f t="shared" si="155"/>
        <v>510</v>
      </c>
      <c r="AO300" s="293"/>
      <c r="AP300" s="293">
        <v>134</v>
      </c>
      <c r="AQ300" s="293"/>
      <c r="AR300" s="293"/>
      <c r="AS300" s="293"/>
      <c r="AT300" s="293"/>
      <c r="AU300" s="293"/>
      <c r="AV300" s="292">
        <f t="shared" si="156"/>
        <v>644</v>
      </c>
      <c r="AW300" s="293">
        <v>644</v>
      </c>
      <c r="AX300" s="292">
        <f t="shared" si="148"/>
        <v>0</v>
      </c>
      <c r="AY300" s="137" t="str">
        <f t="shared" si="136"/>
        <v>*</v>
      </c>
      <c r="BA300" s="143" t="str">
        <f t="shared" si="127"/>
        <v/>
      </c>
    </row>
    <row r="301" spans="1:53" ht="12">
      <c r="A301" s="288">
        <v>299</v>
      </c>
      <c r="B301" s="294" t="s">
        <v>1367</v>
      </c>
      <c r="C301" s="290" t="s">
        <v>10</v>
      </c>
      <c r="D301" s="290" t="s">
        <v>12</v>
      </c>
      <c r="E301" s="295">
        <v>90</v>
      </c>
      <c r="F301" s="292"/>
      <c r="G301" s="292">
        <f t="shared" si="149"/>
        <v>270</v>
      </c>
      <c r="H301" s="293"/>
      <c r="I301" s="293">
        <v>100</v>
      </c>
      <c r="J301" s="293"/>
      <c r="K301" s="293"/>
      <c r="L301" s="293"/>
      <c r="M301" s="293"/>
      <c r="N301" s="293"/>
      <c r="O301" s="292">
        <f t="shared" si="150"/>
        <v>370</v>
      </c>
      <c r="P301" s="293">
        <v>370</v>
      </c>
      <c r="Q301" s="292">
        <f t="shared" si="145"/>
        <v>0</v>
      </c>
      <c r="R301" s="292">
        <f t="shared" si="151"/>
        <v>270</v>
      </c>
      <c r="S301" s="293"/>
      <c r="T301" s="293"/>
      <c r="U301" s="293"/>
      <c r="V301" s="293"/>
      <c r="W301" s="293"/>
      <c r="X301" s="293"/>
      <c r="Y301" s="293"/>
      <c r="Z301" s="292">
        <f t="shared" si="152"/>
        <v>270</v>
      </c>
      <c r="AA301" s="293"/>
      <c r="AB301" s="292">
        <f t="shared" si="146"/>
        <v>270</v>
      </c>
      <c r="AC301" s="292">
        <f t="shared" si="153"/>
        <v>270</v>
      </c>
      <c r="AD301" s="293"/>
      <c r="AE301" s="293"/>
      <c r="AF301" s="293"/>
      <c r="AG301" s="293"/>
      <c r="AH301" s="293"/>
      <c r="AI301" s="293"/>
      <c r="AJ301" s="293"/>
      <c r="AK301" s="292">
        <f t="shared" si="154"/>
        <v>270</v>
      </c>
      <c r="AL301" s="293">
        <v>910</v>
      </c>
      <c r="AM301" s="292">
        <f t="shared" si="147"/>
        <v>-370</v>
      </c>
      <c r="AN301" s="292">
        <f t="shared" si="155"/>
        <v>270</v>
      </c>
      <c r="AO301" s="293"/>
      <c r="AP301" s="293">
        <v>100</v>
      </c>
      <c r="AQ301" s="293"/>
      <c r="AR301" s="293"/>
      <c r="AS301" s="293"/>
      <c r="AT301" s="293"/>
      <c r="AU301" s="293"/>
      <c r="AV301" s="292">
        <f t="shared" si="156"/>
        <v>370</v>
      </c>
      <c r="AW301" s="293"/>
      <c r="AX301" s="292">
        <f t="shared" si="148"/>
        <v>0</v>
      </c>
      <c r="AY301" s="137" t="str">
        <f t="shared" si="136"/>
        <v>*</v>
      </c>
      <c r="BA301" s="143" t="str">
        <f t="shared" si="127"/>
        <v/>
      </c>
    </row>
    <row r="302" spans="1:53" ht="12">
      <c r="A302" s="288">
        <v>300</v>
      </c>
      <c r="B302" s="294" t="s">
        <v>1370</v>
      </c>
      <c r="C302" s="290" t="s">
        <v>23</v>
      </c>
      <c r="D302" s="290" t="s">
        <v>1368</v>
      </c>
      <c r="E302" s="295">
        <v>145</v>
      </c>
      <c r="F302" s="292"/>
      <c r="G302" s="292">
        <f t="shared" si="149"/>
        <v>435</v>
      </c>
      <c r="H302" s="293"/>
      <c r="I302" s="293"/>
      <c r="J302" s="293"/>
      <c r="K302" s="293"/>
      <c r="L302" s="293"/>
      <c r="M302" s="293"/>
      <c r="N302" s="293"/>
      <c r="O302" s="292">
        <f t="shared" si="150"/>
        <v>435</v>
      </c>
      <c r="P302" s="293">
        <v>2000</v>
      </c>
      <c r="Q302" s="292">
        <f t="shared" si="145"/>
        <v>-1565</v>
      </c>
      <c r="R302" s="292">
        <f t="shared" si="151"/>
        <v>435</v>
      </c>
      <c r="S302" s="293">
        <v>50</v>
      </c>
      <c r="T302" s="293">
        <v>100</v>
      </c>
      <c r="U302" s="293"/>
      <c r="V302" s="293"/>
      <c r="W302" s="293">
        <v>100</v>
      </c>
      <c r="X302" s="293"/>
      <c r="Y302" s="293">
        <v>10</v>
      </c>
      <c r="Z302" s="292">
        <f t="shared" si="152"/>
        <v>695</v>
      </c>
      <c r="AA302" s="293"/>
      <c r="AB302" s="292">
        <f t="shared" si="146"/>
        <v>-870</v>
      </c>
      <c r="AC302" s="292">
        <f t="shared" si="153"/>
        <v>435</v>
      </c>
      <c r="AD302" s="293"/>
      <c r="AE302" s="293"/>
      <c r="AF302" s="293"/>
      <c r="AG302" s="293"/>
      <c r="AH302" s="293"/>
      <c r="AI302" s="293"/>
      <c r="AJ302" s="293"/>
      <c r="AK302" s="292">
        <f t="shared" si="154"/>
        <v>435</v>
      </c>
      <c r="AL302" s="293"/>
      <c r="AM302" s="292">
        <f t="shared" si="147"/>
        <v>-435</v>
      </c>
      <c r="AN302" s="292">
        <f t="shared" si="155"/>
        <v>435</v>
      </c>
      <c r="AO302" s="293"/>
      <c r="AP302" s="293"/>
      <c r="AQ302" s="293"/>
      <c r="AR302" s="293"/>
      <c r="AS302" s="293"/>
      <c r="AT302" s="293"/>
      <c r="AU302" s="293"/>
      <c r="AV302" s="292">
        <f t="shared" si="156"/>
        <v>435</v>
      </c>
      <c r="AW302" s="293"/>
      <c r="AX302" s="292">
        <f t="shared" si="148"/>
        <v>0</v>
      </c>
      <c r="AY302" s="137" t="str">
        <f t="shared" si="136"/>
        <v>*</v>
      </c>
      <c r="BA302" s="143" t="str">
        <f t="shared" si="127"/>
        <v/>
      </c>
    </row>
    <row r="303" spans="1:53" ht="12">
      <c r="A303" s="288">
        <v>301</v>
      </c>
      <c r="B303" s="289" t="s">
        <v>563</v>
      </c>
      <c r="C303" s="290" t="s">
        <v>23</v>
      </c>
      <c r="D303" s="290" t="s">
        <v>565</v>
      </c>
      <c r="E303" s="291">
        <v>85</v>
      </c>
      <c r="F303" s="292"/>
      <c r="G303" s="292">
        <f t="shared" si="149"/>
        <v>255</v>
      </c>
      <c r="H303" s="293"/>
      <c r="I303" s="293"/>
      <c r="J303" s="293"/>
      <c r="K303" s="293"/>
      <c r="L303" s="293"/>
      <c r="M303" s="293"/>
      <c r="N303" s="293"/>
      <c r="O303" s="292">
        <f t="shared" si="150"/>
        <v>255</v>
      </c>
      <c r="P303" s="293"/>
      <c r="Q303" s="292">
        <f t="shared" si="145"/>
        <v>255</v>
      </c>
      <c r="R303" s="292">
        <f t="shared" si="151"/>
        <v>255</v>
      </c>
      <c r="S303" s="293"/>
      <c r="T303" s="293"/>
      <c r="U303" s="293"/>
      <c r="V303" s="293"/>
      <c r="W303" s="293"/>
      <c r="X303" s="293"/>
      <c r="Y303" s="293"/>
      <c r="Z303" s="292">
        <f t="shared" si="152"/>
        <v>255</v>
      </c>
      <c r="AA303" s="293"/>
      <c r="AB303" s="292">
        <f t="shared" si="146"/>
        <v>510</v>
      </c>
      <c r="AC303" s="292">
        <f t="shared" si="153"/>
        <v>255</v>
      </c>
      <c r="AD303" s="293"/>
      <c r="AE303" s="293"/>
      <c r="AF303" s="293"/>
      <c r="AG303" s="293"/>
      <c r="AH303" s="293"/>
      <c r="AI303" s="293"/>
      <c r="AJ303" s="293"/>
      <c r="AK303" s="292">
        <f t="shared" si="154"/>
        <v>255</v>
      </c>
      <c r="AL303" s="293"/>
      <c r="AM303" s="292">
        <f t="shared" si="147"/>
        <v>765</v>
      </c>
      <c r="AN303" s="292">
        <f t="shared" si="155"/>
        <v>255</v>
      </c>
      <c r="AO303" s="293"/>
      <c r="AP303" s="293"/>
      <c r="AQ303" s="293"/>
      <c r="AR303" s="293"/>
      <c r="AS303" s="293"/>
      <c r="AT303" s="293"/>
      <c r="AU303" s="293"/>
      <c r="AV303" s="292">
        <f t="shared" si="156"/>
        <v>255</v>
      </c>
      <c r="AW303" s="293">
        <v>1020</v>
      </c>
      <c r="AX303" s="292">
        <f t="shared" si="148"/>
        <v>0</v>
      </c>
      <c r="AY303" s="137" t="str">
        <f t="shared" si="136"/>
        <v>*</v>
      </c>
      <c r="BA303" s="143" t="str">
        <f t="shared" si="127"/>
        <v/>
      </c>
    </row>
    <row r="304" spans="1:53" ht="12">
      <c r="A304" s="288">
        <v>302</v>
      </c>
      <c r="B304" s="294" t="s">
        <v>566</v>
      </c>
      <c r="C304" s="290" t="s">
        <v>10</v>
      </c>
      <c r="D304" s="290" t="s">
        <v>568</v>
      </c>
      <c r="E304" s="295">
        <v>250</v>
      </c>
      <c r="F304" s="292"/>
      <c r="G304" s="292">
        <f t="shared" si="149"/>
        <v>750</v>
      </c>
      <c r="H304" s="293"/>
      <c r="I304" s="293"/>
      <c r="J304" s="293"/>
      <c r="K304" s="293"/>
      <c r="L304" s="293"/>
      <c r="M304" s="293"/>
      <c r="N304" s="293"/>
      <c r="O304" s="292">
        <f t="shared" si="150"/>
        <v>750</v>
      </c>
      <c r="P304" s="293">
        <v>1500</v>
      </c>
      <c r="Q304" s="292">
        <f t="shared" si="145"/>
        <v>-750</v>
      </c>
      <c r="R304" s="292">
        <f t="shared" si="151"/>
        <v>750</v>
      </c>
      <c r="S304" s="293"/>
      <c r="T304" s="293"/>
      <c r="U304" s="293"/>
      <c r="V304" s="293"/>
      <c r="W304" s="293">
        <v>100</v>
      </c>
      <c r="X304" s="293"/>
      <c r="Y304" s="293"/>
      <c r="Z304" s="292">
        <f t="shared" si="152"/>
        <v>850</v>
      </c>
      <c r="AA304" s="293">
        <v>850</v>
      </c>
      <c r="AB304" s="292">
        <f t="shared" si="146"/>
        <v>-750</v>
      </c>
      <c r="AC304" s="292">
        <f t="shared" si="153"/>
        <v>750</v>
      </c>
      <c r="AD304" s="293"/>
      <c r="AE304" s="293"/>
      <c r="AF304" s="293"/>
      <c r="AG304" s="293"/>
      <c r="AH304" s="293"/>
      <c r="AI304" s="293"/>
      <c r="AJ304" s="293"/>
      <c r="AK304" s="292">
        <f t="shared" si="154"/>
        <v>750</v>
      </c>
      <c r="AL304" s="293">
        <v>550</v>
      </c>
      <c r="AM304" s="292">
        <f t="shared" si="147"/>
        <v>-550</v>
      </c>
      <c r="AN304" s="292">
        <f t="shared" si="155"/>
        <v>750</v>
      </c>
      <c r="AO304" s="293">
        <v>50</v>
      </c>
      <c r="AP304" s="293">
        <v>100</v>
      </c>
      <c r="AQ304" s="293"/>
      <c r="AR304" s="293"/>
      <c r="AS304" s="293"/>
      <c r="AT304" s="293"/>
      <c r="AU304" s="293"/>
      <c r="AV304" s="292">
        <f t="shared" si="156"/>
        <v>900</v>
      </c>
      <c r="AW304" s="293">
        <v>350</v>
      </c>
      <c r="AX304" s="292">
        <f t="shared" si="148"/>
        <v>0</v>
      </c>
      <c r="AY304" s="137" t="str">
        <f t="shared" si="136"/>
        <v>*</v>
      </c>
      <c r="BA304" s="143" t="str">
        <f t="shared" si="127"/>
        <v/>
      </c>
    </row>
    <row r="305" spans="1:53" ht="12">
      <c r="A305" s="288">
        <v>303</v>
      </c>
      <c r="B305" s="289" t="s">
        <v>1603</v>
      </c>
      <c r="C305" s="290" t="s">
        <v>14</v>
      </c>
      <c r="D305" s="290"/>
      <c r="E305" s="291">
        <v>220</v>
      </c>
      <c r="F305" s="292"/>
      <c r="G305" s="292">
        <f t="shared" si="149"/>
        <v>660</v>
      </c>
      <c r="H305" s="293"/>
      <c r="I305" s="293"/>
      <c r="J305" s="293">
        <v>2020</v>
      </c>
      <c r="K305" s="293"/>
      <c r="L305" s="293"/>
      <c r="M305" s="293"/>
      <c r="N305" s="293"/>
      <c r="O305" s="292">
        <f t="shared" si="150"/>
        <v>2680</v>
      </c>
      <c r="P305" s="293">
        <v>4810</v>
      </c>
      <c r="Q305" s="292">
        <f t="shared" si="145"/>
        <v>-2130</v>
      </c>
      <c r="R305" s="292">
        <f t="shared" si="151"/>
        <v>660</v>
      </c>
      <c r="S305" s="293">
        <v>50</v>
      </c>
      <c r="T305" s="293"/>
      <c r="U305" s="293"/>
      <c r="V305" s="293"/>
      <c r="W305" s="293">
        <v>100</v>
      </c>
      <c r="X305" s="293"/>
      <c r="Y305" s="293"/>
      <c r="Z305" s="292">
        <f t="shared" si="152"/>
        <v>810</v>
      </c>
      <c r="AA305" s="293"/>
      <c r="AB305" s="292">
        <f t="shared" si="146"/>
        <v>-1320</v>
      </c>
      <c r="AC305" s="292">
        <f t="shared" si="153"/>
        <v>660</v>
      </c>
      <c r="AD305" s="293"/>
      <c r="AE305" s="293"/>
      <c r="AF305" s="293"/>
      <c r="AG305" s="293"/>
      <c r="AH305" s="293"/>
      <c r="AI305" s="293"/>
      <c r="AJ305" s="293"/>
      <c r="AK305" s="292">
        <f t="shared" si="154"/>
        <v>660</v>
      </c>
      <c r="AL305" s="293"/>
      <c r="AM305" s="292">
        <f t="shared" si="147"/>
        <v>-660</v>
      </c>
      <c r="AN305" s="292">
        <f t="shared" si="155"/>
        <v>660</v>
      </c>
      <c r="AO305" s="293"/>
      <c r="AP305" s="293"/>
      <c r="AQ305" s="293"/>
      <c r="AR305" s="293"/>
      <c r="AS305" s="293"/>
      <c r="AT305" s="293"/>
      <c r="AU305" s="293"/>
      <c r="AV305" s="292">
        <f t="shared" si="156"/>
        <v>660</v>
      </c>
      <c r="AW305" s="293"/>
      <c r="AX305" s="292">
        <f t="shared" si="148"/>
        <v>0</v>
      </c>
      <c r="AY305" s="137" t="str">
        <f t="shared" si="136"/>
        <v>*</v>
      </c>
      <c r="BA305" s="143" t="str">
        <f t="shared" si="127"/>
        <v/>
      </c>
    </row>
    <row r="306" spans="1:53" ht="12">
      <c r="A306" s="288">
        <v>304</v>
      </c>
      <c r="B306" s="289" t="s">
        <v>569</v>
      </c>
      <c r="C306" s="290" t="s">
        <v>14</v>
      </c>
      <c r="D306" s="290" t="s">
        <v>571</v>
      </c>
      <c r="E306" s="291">
        <v>480</v>
      </c>
      <c r="F306" s="292">
        <v>1</v>
      </c>
      <c r="G306" s="292">
        <f t="shared" si="149"/>
        <v>1440</v>
      </c>
      <c r="H306" s="293"/>
      <c r="I306" s="293"/>
      <c r="J306" s="293"/>
      <c r="K306" s="293"/>
      <c r="L306" s="293"/>
      <c r="M306" s="293"/>
      <c r="N306" s="293"/>
      <c r="O306" s="292">
        <f t="shared" si="150"/>
        <v>1440</v>
      </c>
      <c r="P306" s="293">
        <v>13441</v>
      </c>
      <c r="Q306" s="292">
        <v>-17000</v>
      </c>
      <c r="R306" s="292">
        <f t="shared" si="151"/>
        <v>1440</v>
      </c>
      <c r="S306" s="293">
        <v>50</v>
      </c>
      <c r="T306" s="293">
        <v>100</v>
      </c>
      <c r="U306" s="293">
        <v>10649</v>
      </c>
      <c r="V306" s="293"/>
      <c r="W306" s="293">
        <v>100</v>
      </c>
      <c r="X306" s="293">
        <v>7000</v>
      </c>
      <c r="Y306" s="293"/>
      <c r="Z306" s="292">
        <f t="shared" si="152"/>
        <v>19339</v>
      </c>
      <c r="AA306" s="293">
        <v>2339</v>
      </c>
      <c r="AB306" s="292">
        <f t="shared" si="146"/>
        <v>0</v>
      </c>
      <c r="AC306" s="292">
        <f t="shared" si="153"/>
        <v>1440</v>
      </c>
      <c r="AD306" s="293"/>
      <c r="AE306" s="293"/>
      <c r="AF306" s="293"/>
      <c r="AG306" s="293"/>
      <c r="AH306" s="293"/>
      <c r="AI306" s="293"/>
      <c r="AJ306" s="293"/>
      <c r="AK306" s="292">
        <f t="shared" si="154"/>
        <v>1440</v>
      </c>
      <c r="AL306" s="293">
        <v>1440</v>
      </c>
      <c r="AM306" s="292">
        <f t="shared" si="147"/>
        <v>0</v>
      </c>
      <c r="AN306" s="292">
        <f t="shared" si="155"/>
        <v>1440</v>
      </c>
      <c r="AO306" s="293"/>
      <c r="AP306" s="293"/>
      <c r="AQ306" s="293"/>
      <c r="AR306" s="293"/>
      <c r="AS306" s="293"/>
      <c r="AT306" s="293"/>
      <c r="AU306" s="293"/>
      <c r="AV306" s="292">
        <f t="shared" si="156"/>
        <v>1440</v>
      </c>
      <c r="AW306" s="293">
        <v>1440</v>
      </c>
      <c r="AX306" s="292">
        <f t="shared" si="148"/>
        <v>0</v>
      </c>
      <c r="AY306" s="137" t="str">
        <f t="shared" si="136"/>
        <v>*</v>
      </c>
      <c r="BA306" s="143" t="str">
        <f t="shared" si="127"/>
        <v/>
      </c>
    </row>
    <row r="307" spans="1:53" ht="12">
      <c r="A307" s="288">
        <v>305</v>
      </c>
      <c r="B307" s="289" t="s">
        <v>1923</v>
      </c>
      <c r="C307" s="290" t="s">
        <v>14</v>
      </c>
      <c r="D307" s="290" t="s">
        <v>574</v>
      </c>
      <c r="E307" s="291">
        <v>50</v>
      </c>
      <c r="F307" s="292">
        <v>1800</v>
      </c>
      <c r="G307" s="292">
        <f t="shared" si="149"/>
        <v>150</v>
      </c>
      <c r="H307" s="293"/>
      <c r="I307" s="293"/>
      <c r="J307" s="293"/>
      <c r="K307" s="293"/>
      <c r="L307" s="293"/>
      <c r="M307" s="293"/>
      <c r="N307" s="293"/>
      <c r="O307" s="292">
        <f t="shared" si="150"/>
        <v>150</v>
      </c>
      <c r="P307" s="293"/>
      <c r="Q307" s="292">
        <f>F307+O307-P307</f>
        <v>1950</v>
      </c>
      <c r="R307" s="292">
        <f t="shared" si="151"/>
        <v>150</v>
      </c>
      <c r="S307" s="293"/>
      <c r="T307" s="293"/>
      <c r="U307" s="293"/>
      <c r="V307" s="293"/>
      <c r="W307" s="293"/>
      <c r="X307" s="293"/>
      <c r="Y307" s="293"/>
      <c r="Z307" s="292">
        <f t="shared" si="152"/>
        <v>150</v>
      </c>
      <c r="AA307" s="293"/>
      <c r="AB307" s="292">
        <f t="shared" si="146"/>
        <v>2100</v>
      </c>
      <c r="AC307" s="292">
        <v>50</v>
      </c>
      <c r="AD307" s="293"/>
      <c r="AE307" s="293"/>
      <c r="AF307" s="293"/>
      <c r="AG307" s="293"/>
      <c r="AH307" s="293"/>
      <c r="AI307" s="293"/>
      <c r="AJ307" s="293"/>
      <c r="AK307" s="292">
        <f t="shared" si="154"/>
        <v>50</v>
      </c>
      <c r="AL307" s="293"/>
      <c r="AM307" s="292">
        <f t="shared" si="147"/>
        <v>2150</v>
      </c>
      <c r="AN307" s="292"/>
      <c r="AO307" s="293"/>
      <c r="AP307" s="293"/>
      <c r="AQ307" s="293"/>
      <c r="AR307" s="293"/>
      <c r="AS307" s="293"/>
      <c r="AT307" s="293"/>
      <c r="AU307" s="293"/>
      <c r="AV307" s="292">
        <f t="shared" si="156"/>
        <v>0</v>
      </c>
      <c r="AW307" s="293"/>
      <c r="AX307" s="292">
        <f t="shared" si="148"/>
        <v>2150</v>
      </c>
      <c r="AY307" s="137" t="str">
        <f t="shared" si="136"/>
        <v/>
      </c>
      <c r="BA307" s="143" t="str">
        <f t="shared" si="127"/>
        <v>!!!</v>
      </c>
    </row>
    <row r="308" spans="1:53" ht="12">
      <c r="A308" s="288">
        <v>306</v>
      </c>
      <c r="B308" s="289" t="s">
        <v>575</v>
      </c>
      <c r="C308" s="290" t="s">
        <v>23</v>
      </c>
      <c r="D308" s="290" t="s">
        <v>577</v>
      </c>
      <c r="E308" s="291">
        <v>95</v>
      </c>
      <c r="F308" s="292"/>
      <c r="G308" s="292">
        <f t="shared" si="149"/>
        <v>285</v>
      </c>
      <c r="H308" s="293"/>
      <c r="I308" s="293"/>
      <c r="J308" s="293"/>
      <c r="K308" s="293"/>
      <c r="L308" s="293"/>
      <c r="M308" s="293"/>
      <c r="N308" s="293"/>
      <c r="O308" s="292">
        <f t="shared" si="150"/>
        <v>285</v>
      </c>
      <c r="P308" s="293"/>
      <c r="Q308" s="292">
        <f>F308+O308-P308</f>
        <v>285</v>
      </c>
      <c r="R308" s="292">
        <f t="shared" si="151"/>
        <v>285</v>
      </c>
      <c r="S308" s="293"/>
      <c r="T308" s="293"/>
      <c r="U308" s="293"/>
      <c r="V308" s="293"/>
      <c r="W308" s="293"/>
      <c r="X308" s="293"/>
      <c r="Y308" s="293"/>
      <c r="Z308" s="292">
        <f t="shared" si="152"/>
        <v>285</v>
      </c>
      <c r="AA308" s="293">
        <v>1140</v>
      </c>
      <c r="AB308" s="292">
        <f t="shared" si="146"/>
        <v>-570</v>
      </c>
      <c r="AC308" s="292">
        <f>$E308*3</f>
        <v>285</v>
      </c>
      <c r="AD308" s="293"/>
      <c r="AE308" s="293"/>
      <c r="AF308" s="293"/>
      <c r="AG308" s="293"/>
      <c r="AH308" s="293"/>
      <c r="AI308" s="293"/>
      <c r="AJ308" s="293"/>
      <c r="AK308" s="292">
        <f t="shared" si="154"/>
        <v>285</v>
      </c>
      <c r="AL308" s="293"/>
      <c r="AM308" s="292">
        <f t="shared" si="147"/>
        <v>-285</v>
      </c>
      <c r="AN308" s="292">
        <f>$E308*3</f>
        <v>285</v>
      </c>
      <c r="AO308" s="293"/>
      <c r="AP308" s="293"/>
      <c r="AQ308" s="293"/>
      <c r="AR308" s="293"/>
      <c r="AS308" s="293"/>
      <c r="AT308" s="293"/>
      <c r="AU308" s="293"/>
      <c r="AV308" s="292">
        <f t="shared" si="156"/>
        <v>285</v>
      </c>
      <c r="AW308" s="293"/>
      <c r="AX308" s="292">
        <f t="shared" si="148"/>
        <v>0</v>
      </c>
      <c r="AY308" s="137" t="str">
        <f t="shared" si="136"/>
        <v>*</v>
      </c>
      <c r="BA308" s="143" t="str">
        <f t="shared" si="127"/>
        <v/>
      </c>
    </row>
    <row r="309" spans="1:53" ht="12">
      <c r="A309" s="288">
        <v>307</v>
      </c>
      <c r="B309" s="294" t="s">
        <v>578</v>
      </c>
      <c r="C309" s="290" t="s">
        <v>10</v>
      </c>
      <c r="D309" s="290" t="s">
        <v>579</v>
      </c>
      <c r="E309" s="295">
        <v>70</v>
      </c>
      <c r="F309" s="292"/>
      <c r="G309" s="292">
        <f t="shared" si="149"/>
        <v>210</v>
      </c>
      <c r="H309" s="293"/>
      <c r="I309" s="293"/>
      <c r="J309" s="293"/>
      <c r="K309" s="293"/>
      <c r="L309" s="293"/>
      <c r="M309" s="293"/>
      <c r="N309" s="293"/>
      <c r="O309" s="292">
        <f t="shared" si="150"/>
        <v>210</v>
      </c>
      <c r="P309" s="293">
        <v>420</v>
      </c>
      <c r="Q309" s="292">
        <f>F309+O309-P309</f>
        <v>-210</v>
      </c>
      <c r="R309" s="292">
        <f t="shared" si="151"/>
        <v>210</v>
      </c>
      <c r="S309" s="293"/>
      <c r="T309" s="293"/>
      <c r="U309" s="293"/>
      <c r="V309" s="293"/>
      <c r="W309" s="293"/>
      <c r="X309" s="293"/>
      <c r="Y309" s="293"/>
      <c r="Z309" s="292">
        <f t="shared" si="152"/>
        <v>210</v>
      </c>
      <c r="AA309" s="293"/>
      <c r="AB309" s="292">
        <f t="shared" si="146"/>
        <v>0</v>
      </c>
      <c r="AC309" s="292">
        <f>$E309*3</f>
        <v>210</v>
      </c>
      <c r="AD309" s="293"/>
      <c r="AE309" s="293"/>
      <c r="AF309" s="293"/>
      <c r="AG309" s="293"/>
      <c r="AH309" s="293"/>
      <c r="AI309" s="293"/>
      <c r="AJ309" s="293"/>
      <c r="AK309" s="292">
        <f t="shared" si="154"/>
        <v>210</v>
      </c>
      <c r="AL309" s="293">
        <v>210</v>
      </c>
      <c r="AM309" s="292">
        <f t="shared" si="147"/>
        <v>0</v>
      </c>
      <c r="AN309" s="292">
        <f>$E309*3</f>
        <v>210</v>
      </c>
      <c r="AO309" s="293"/>
      <c r="AP309" s="293"/>
      <c r="AQ309" s="293"/>
      <c r="AR309" s="293"/>
      <c r="AS309" s="293"/>
      <c r="AT309" s="293"/>
      <c r="AU309" s="293"/>
      <c r="AV309" s="292">
        <f t="shared" si="156"/>
        <v>210</v>
      </c>
      <c r="AW309" s="293"/>
      <c r="AX309" s="292">
        <f t="shared" si="148"/>
        <v>210</v>
      </c>
      <c r="AY309" s="137" t="str">
        <f t="shared" si="136"/>
        <v/>
      </c>
      <c r="BA309" s="143" t="str">
        <f t="shared" si="127"/>
        <v/>
      </c>
    </row>
    <row r="310" spans="1:53" ht="12">
      <c r="A310" s="288">
        <v>308</v>
      </c>
      <c r="B310" s="289" t="s">
        <v>934</v>
      </c>
      <c r="C310" s="290" t="s">
        <v>14</v>
      </c>
      <c r="D310" s="290" t="s">
        <v>948</v>
      </c>
      <c r="E310" s="291">
        <v>40</v>
      </c>
      <c r="F310" s="292"/>
      <c r="G310" s="292">
        <f t="shared" si="149"/>
        <v>120</v>
      </c>
      <c r="H310" s="293"/>
      <c r="I310" s="293"/>
      <c r="J310" s="293"/>
      <c r="K310" s="293"/>
      <c r="L310" s="293"/>
      <c r="M310" s="293"/>
      <c r="N310" s="293"/>
      <c r="O310" s="292">
        <f t="shared" si="150"/>
        <v>120</v>
      </c>
      <c r="P310" s="293">
        <v>480</v>
      </c>
      <c r="Q310" s="292">
        <f>F310+O310-P310</f>
        <v>-360</v>
      </c>
      <c r="R310" s="292">
        <f t="shared" si="151"/>
        <v>120</v>
      </c>
      <c r="S310" s="293"/>
      <c r="T310" s="293"/>
      <c r="U310" s="293"/>
      <c r="V310" s="293"/>
      <c r="W310" s="293"/>
      <c r="X310" s="293"/>
      <c r="Y310" s="293"/>
      <c r="Z310" s="292">
        <f t="shared" si="152"/>
        <v>120</v>
      </c>
      <c r="AA310" s="293"/>
      <c r="AB310" s="292">
        <f t="shared" si="146"/>
        <v>-240</v>
      </c>
      <c r="AC310" s="292">
        <f>$E310*3</f>
        <v>120</v>
      </c>
      <c r="AD310" s="293"/>
      <c r="AE310" s="293"/>
      <c r="AF310" s="293"/>
      <c r="AG310" s="293"/>
      <c r="AH310" s="293"/>
      <c r="AI310" s="293"/>
      <c r="AJ310" s="293"/>
      <c r="AK310" s="292">
        <f t="shared" si="154"/>
        <v>120</v>
      </c>
      <c r="AL310" s="293"/>
      <c r="AM310" s="292">
        <f t="shared" si="147"/>
        <v>-120</v>
      </c>
      <c r="AN310" s="292">
        <f>$E310*3</f>
        <v>120</v>
      </c>
      <c r="AO310" s="293"/>
      <c r="AP310" s="293"/>
      <c r="AQ310" s="293"/>
      <c r="AR310" s="293"/>
      <c r="AS310" s="293"/>
      <c r="AT310" s="293"/>
      <c r="AU310" s="293"/>
      <c r="AV310" s="292">
        <f t="shared" si="156"/>
        <v>120</v>
      </c>
      <c r="AW310" s="293"/>
      <c r="AX310" s="292">
        <f t="shared" si="148"/>
        <v>0</v>
      </c>
      <c r="AY310" s="137" t="str">
        <f t="shared" si="136"/>
        <v>*</v>
      </c>
      <c r="BA310" s="143" t="str">
        <f t="shared" si="127"/>
        <v/>
      </c>
    </row>
    <row r="311" spans="1:53" ht="12">
      <c r="A311" s="288">
        <v>309</v>
      </c>
      <c r="B311" s="296" t="s">
        <v>581</v>
      </c>
      <c r="C311" s="297" t="s">
        <v>1708</v>
      </c>
      <c r="D311" s="297" t="s">
        <v>12</v>
      </c>
      <c r="E311" s="298"/>
      <c r="F311" s="299"/>
      <c r="G311" s="299"/>
      <c r="H311" s="300"/>
      <c r="I311" s="300"/>
      <c r="J311" s="300"/>
      <c r="K311" s="300"/>
      <c r="L311" s="300"/>
      <c r="M311" s="300"/>
      <c r="N311" s="300"/>
      <c r="O311" s="299"/>
      <c r="P311" s="300"/>
      <c r="Q311" s="299"/>
      <c r="R311" s="299"/>
      <c r="S311" s="300"/>
      <c r="T311" s="300"/>
      <c r="U311" s="300"/>
      <c r="V311" s="300"/>
      <c r="W311" s="300"/>
      <c r="X311" s="300"/>
      <c r="Y311" s="300"/>
      <c r="Z311" s="299"/>
      <c r="AA311" s="300"/>
      <c r="AB311" s="299"/>
      <c r="AC311" s="299"/>
      <c r="AD311" s="300"/>
      <c r="AE311" s="300"/>
      <c r="AF311" s="300"/>
      <c r="AG311" s="300"/>
      <c r="AH311" s="300"/>
      <c r="AI311" s="300"/>
      <c r="AJ311" s="300"/>
      <c r="AK311" s="299"/>
      <c r="AL311" s="300"/>
      <c r="AM311" s="299"/>
      <c r="AN311" s="299"/>
      <c r="AO311" s="300"/>
      <c r="AP311" s="300"/>
      <c r="AQ311" s="300"/>
      <c r="AR311" s="300"/>
      <c r="AS311" s="300"/>
      <c r="AT311" s="300"/>
      <c r="AU311" s="300"/>
      <c r="AV311" s="299"/>
      <c r="AW311" s="300"/>
      <c r="AX311" s="299"/>
      <c r="AY311" s="137" t="str">
        <f t="shared" si="136"/>
        <v>*</v>
      </c>
      <c r="BA311" s="143" t="str">
        <f t="shared" si="127"/>
        <v/>
      </c>
    </row>
    <row r="312" spans="1:53" ht="12">
      <c r="A312" s="288">
        <v>310</v>
      </c>
      <c r="B312" s="289" t="s">
        <v>1336</v>
      </c>
      <c r="C312" s="290" t="s">
        <v>23</v>
      </c>
      <c r="D312" s="290"/>
      <c r="E312" s="291">
        <v>200</v>
      </c>
      <c r="F312" s="292"/>
      <c r="G312" s="292">
        <f t="shared" ref="G312:G318" si="157">E312*3</f>
        <v>600</v>
      </c>
      <c r="H312" s="293">
        <v>25</v>
      </c>
      <c r="I312" s="293">
        <v>100</v>
      </c>
      <c r="J312" s="293"/>
      <c r="K312" s="293"/>
      <c r="L312" s="293"/>
      <c r="M312" s="293"/>
      <c r="N312" s="293"/>
      <c r="O312" s="292">
        <f t="shared" ref="O312:O320" si="158">SUM(G312:N312)</f>
        <v>725</v>
      </c>
      <c r="P312" s="293">
        <v>725</v>
      </c>
      <c r="Q312" s="292">
        <f t="shared" ref="Q312:Q347" si="159">F312+O312-P312</f>
        <v>0</v>
      </c>
      <c r="R312" s="292">
        <f t="shared" ref="R312:R318" si="160">E312*3</f>
        <v>600</v>
      </c>
      <c r="S312" s="293"/>
      <c r="T312" s="293"/>
      <c r="U312" s="293"/>
      <c r="V312" s="293"/>
      <c r="W312" s="293">
        <v>100</v>
      </c>
      <c r="X312" s="293"/>
      <c r="Y312" s="293"/>
      <c r="Z312" s="292">
        <f t="shared" ref="Z312:Z320" si="161">SUM(R312:Y312)</f>
        <v>700</v>
      </c>
      <c r="AA312" s="293">
        <v>700</v>
      </c>
      <c r="AB312" s="292">
        <f t="shared" ref="AB312:AB347" si="162">Q312+Z312-AA312</f>
        <v>0</v>
      </c>
      <c r="AC312" s="292">
        <f t="shared" ref="AC312:AC318" si="163">$E312*3</f>
        <v>600</v>
      </c>
      <c r="AD312" s="293"/>
      <c r="AE312" s="293"/>
      <c r="AF312" s="293"/>
      <c r="AG312" s="293"/>
      <c r="AH312" s="293"/>
      <c r="AI312" s="293"/>
      <c r="AJ312" s="293"/>
      <c r="AK312" s="292">
        <f t="shared" ref="AK312:AK320" si="164">SUM(AC312:AJ312)</f>
        <v>600</v>
      </c>
      <c r="AL312" s="293">
        <v>600</v>
      </c>
      <c r="AM312" s="292">
        <f t="shared" ref="AM312:AM347" si="165">AB312+AK312-AL312</f>
        <v>0</v>
      </c>
      <c r="AN312" s="292">
        <f t="shared" ref="AN312:AN320" si="166">$E312*3</f>
        <v>600</v>
      </c>
      <c r="AO312" s="293"/>
      <c r="AP312" s="293"/>
      <c r="AQ312" s="293"/>
      <c r="AR312" s="293"/>
      <c r="AS312" s="293"/>
      <c r="AT312" s="293"/>
      <c r="AU312" s="293"/>
      <c r="AV312" s="292">
        <f t="shared" ref="AV312:AV320" si="167">SUM(AN312:AU312)</f>
        <v>600</v>
      </c>
      <c r="AW312" s="293">
        <v>600</v>
      </c>
      <c r="AX312" s="292">
        <f t="shared" ref="AX312:AX347" si="168">AM312+AV312-AW312</f>
        <v>0</v>
      </c>
      <c r="BA312" s="143" t="str">
        <f t="shared" si="127"/>
        <v/>
      </c>
    </row>
    <row r="313" spans="1:53" ht="12">
      <c r="A313" s="288">
        <v>311</v>
      </c>
      <c r="B313" s="324" t="s">
        <v>1314</v>
      </c>
      <c r="C313" s="290" t="s">
        <v>14</v>
      </c>
      <c r="D313" s="290" t="s">
        <v>893</v>
      </c>
      <c r="E313" s="325">
        <v>50</v>
      </c>
      <c r="F313" s="292"/>
      <c r="G313" s="292">
        <f t="shared" si="157"/>
        <v>150</v>
      </c>
      <c r="H313" s="293"/>
      <c r="I313" s="293"/>
      <c r="J313" s="293"/>
      <c r="K313" s="293"/>
      <c r="L313" s="293"/>
      <c r="M313" s="293"/>
      <c r="N313" s="293"/>
      <c r="O313" s="292">
        <f t="shared" si="158"/>
        <v>150</v>
      </c>
      <c r="P313" s="293">
        <v>600</v>
      </c>
      <c r="Q313" s="292">
        <f t="shared" si="159"/>
        <v>-450</v>
      </c>
      <c r="R313" s="292">
        <f t="shared" si="160"/>
        <v>150</v>
      </c>
      <c r="S313" s="293"/>
      <c r="T313" s="293"/>
      <c r="U313" s="293"/>
      <c r="V313" s="293"/>
      <c r="W313" s="293"/>
      <c r="X313" s="293"/>
      <c r="Y313" s="293"/>
      <c r="Z313" s="292">
        <f t="shared" si="161"/>
        <v>150</v>
      </c>
      <c r="AA313" s="293"/>
      <c r="AB313" s="292">
        <f t="shared" si="162"/>
        <v>-300</v>
      </c>
      <c r="AC313" s="292">
        <f t="shared" si="163"/>
        <v>150</v>
      </c>
      <c r="AD313" s="293"/>
      <c r="AE313" s="293"/>
      <c r="AF313" s="293"/>
      <c r="AG313" s="293"/>
      <c r="AH313" s="293"/>
      <c r="AI313" s="293"/>
      <c r="AJ313" s="293"/>
      <c r="AK313" s="292">
        <f t="shared" si="164"/>
        <v>150</v>
      </c>
      <c r="AL313" s="293"/>
      <c r="AM313" s="292">
        <f t="shared" si="165"/>
        <v>-150</v>
      </c>
      <c r="AN313" s="292">
        <f t="shared" si="166"/>
        <v>150</v>
      </c>
      <c r="AO313" s="293"/>
      <c r="AP313" s="293"/>
      <c r="AQ313" s="293"/>
      <c r="AR313" s="293"/>
      <c r="AS313" s="293"/>
      <c r="AT313" s="293"/>
      <c r="AU313" s="293"/>
      <c r="AV313" s="292">
        <f t="shared" si="167"/>
        <v>150</v>
      </c>
      <c r="AW313" s="293"/>
      <c r="AX313" s="292">
        <f t="shared" si="168"/>
        <v>0</v>
      </c>
      <c r="AY313" s="137" t="str">
        <f t="shared" ref="AY313:AY375" si="169">IF(AX313=0,"*","")</f>
        <v>*</v>
      </c>
      <c r="BA313" s="143" t="str">
        <f t="shared" si="127"/>
        <v/>
      </c>
    </row>
    <row r="314" spans="1:53" ht="12">
      <c r="A314" s="288">
        <v>312</v>
      </c>
      <c r="B314" s="289" t="s">
        <v>1599</v>
      </c>
      <c r="C314" s="290" t="s">
        <v>14</v>
      </c>
      <c r="D314" s="290"/>
      <c r="E314" s="291">
        <v>70</v>
      </c>
      <c r="F314" s="292"/>
      <c r="G314" s="292">
        <f t="shared" si="157"/>
        <v>210</v>
      </c>
      <c r="H314" s="293">
        <v>50</v>
      </c>
      <c r="I314" s="293"/>
      <c r="J314" s="293"/>
      <c r="K314" s="293"/>
      <c r="L314" s="293"/>
      <c r="M314" s="293"/>
      <c r="N314" s="293"/>
      <c r="O314" s="292">
        <f t="shared" si="158"/>
        <v>260</v>
      </c>
      <c r="P314" s="293">
        <v>890</v>
      </c>
      <c r="Q314" s="292">
        <f t="shared" si="159"/>
        <v>-630</v>
      </c>
      <c r="R314" s="292">
        <f t="shared" si="160"/>
        <v>210</v>
      </c>
      <c r="S314" s="293"/>
      <c r="T314" s="293"/>
      <c r="U314" s="293"/>
      <c r="V314" s="293"/>
      <c r="W314" s="293"/>
      <c r="X314" s="293"/>
      <c r="Y314" s="293"/>
      <c r="Z314" s="292">
        <f t="shared" si="161"/>
        <v>210</v>
      </c>
      <c r="AA314" s="293"/>
      <c r="AB314" s="292">
        <f t="shared" si="162"/>
        <v>-420</v>
      </c>
      <c r="AC314" s="292">
        <f t="shared" si="163"/>
        <v>210</v>
      </c>
      <c r="AD314" s="293"/>
      <c r="AE314" s="293"/>
      <c r="AF314" s="293"/>
      <c r="AG314" s="293"/>
      <c r="AH314" s="293"/>
      <c r="AI314" s="293"/>
      <c r="AJ314" s="293"/>
      <c r="AK314" s="292">
        <f t="shared" si="164"/>
        <v>210</v>
      </c>
      <c r="AL314" s="293"/>
      <c r="AM314" s="292">
        <f t="shared" si="165"/>
        <v>-210</v>
      </c>
      <c r="AN314" s="292">
        <f t="shared" si="166"/>
        <v>210</v>
      </c>
      <c r="AO314" s="293"/>
      <c r="AP314" s="293"/>
      <c r="AQ314" s="293"/>
      <c r="AR314" s="293"/>
      <c r="AS314" s="293"/>
      <c r="AT314" s="293"/>
      <c r="AU314" s="293"/>
      <c r="AV314" s="292">
        <f t="shared" si="167"/>
        <v>210</v>
      </c>
      <c r="AW314" s="293"/>
      <c r="AX314" s="292">
        <f t="shared" si="168"/>
        <v>0</v>
      </c>
      <c r="AY314" s="137" t="str">
        <f t="shared" si="169"/>
        <v>*</v>
      </c>
      <c r="BA314" s="143" t="str">
        <f t="shared" si="127"/>
        <v/>
      </c>
    </row>
    <row r="315" spans="1:53" ht="12">
      <c r="A315" s="288">
        <v>313</v>
      </c>
      <c r="B315" s="289" t="s">
        <v>587</v>
      </c>
      <c r="C315" s="290" t="s">
        <v>14</v>
      </c>
      <c r="D315" s="290" t="s">
        <v>589</v>
      </c>
      <c r="E315" s="291">
        <v>500</v>
      </c>
      <c r="F315" s="292"/>
      <c r="G315" s="292">
        <f t="shared" si="157"/>
        <v>1500</v>
      </c>
      <c r="H315" s="293"/>
      <c r="I315" s="293"/>
      <c r="J315" s="293"/>
      <c r="K315" s="293"/>
      <c r="L315" s="293">
        <v>100</v>
      </c>
      <c r="M315" s="293"/>
      <c r="N315" s="293"/>
      <c r="O315" s="292">
        <f t="shared" si="158"/>
        <v>1600</v>
      </c>
      <c r="P315" s="293">
        <v>1600</v>
      </c>
      <c r="Q315" s="292">
        <f t="shared" si="159"/>
        <v>0</v>
      </c>
      <c r="R315" s="292">
        <f t="shared" si="160"/>
        <v>1500</v>
      </c>
      <c r="S315" s="293"/>
      <c r="T315" s="293"/>
      <c r="U315" s="293"/>
      <c r="V315" s="293"/>
      <c r="W315" s="293"/>
      <c r="X315" s="293"/>
      <c r="Y315" s="293"/>
      <c r="Z315" s="292">
        <f t="shared" si="161"/>
        <v>1500</v>
      </c>
      <c r="AA315" s="293">
        <v>1500</v>
      </c>
      <c r="AB315" s="292">
        <f t="shared" si="162"/>
        <v>0</v>
      </c>
      <c r="AC315" s="292">
        <f t="shared" si="163"/>
        <v>1500</v>
      </c>
      <c r="AD315" s="293"/>
      <c r="AE315" s="293"/>
      <c r="AF315" s="293"/>
      <c r="AG315" s="293"/>
      <c r="AH315" s="293"/>
      <c r="AI315" s="293"/>
      <c r="AJ315" s="293"/>
      <c r="AK315" s="292">
        <f t="shared" si="164"/>
        <v>1500</v>
      </c>
      <c r="AL315" s="293">
        <v>3000</v>
      </c>
      <c r="AM315" s="292">
        <f t="shared" si="165"/>
        <v>-1500</v>
      </c>
      <c r="AN315" s="292">
        <f t="shared" si="166"/>
        <v>1500</v>
      </c>
      <c r="AO315" s="293">
        <v>50</v>
      </c>
      <c r="AP315" s="293"/>
      <c r="AQ315" s="293"/>
      <c r="AR315" s="293"/>
      <c r="AS315" s="293"/>
      <c r="AT315" s="293"/>
      <c r="AU315" s="293"/>
      <c r="AV315" s="292">
        <f t="shared" si="167"/>
        <v>1550</v>
      </c>
      <c r="AW315" s="293">
        <v>50</v>
      </c>
      <c r="AX315" s="292">
        <f t="shared" si="168"/>
        <v>0</v>
      </c>
      <c r="AY315" s="137" t="str">
        <f t="shared" si="169"/>
        <v>*</v>
      </c>
      <c r="BA315" s="143" t="str">
        <f t="shared" si="127"/>
        <v/>
      </c>
    </row>
    <row r="316" spans="1:53" ht="12">
      <c r="A316" s="288">
        <v>314</v>
      </c>
      <c r="B316" s="289" t="s">
        <v>1282</v>
      </c>
      <c r="C316" s="290" t="s">
        <v>23</v>
      </c>
      <c r="D316" s="290" t="s">
        <v>12</v>
      </c>
      <c r="E316" s="291">
        <v>35</v>
      </c>
      <c r="F316" s="292">
        <v>1361.65</v>
      </c>
      <c r="G316" s="292">
        <f t="shared" si="157"/>
        <v>105</v>
      </c>
      <c r="H316" s="293"/>
      <c r="I316" s="293"/>
      <c r="J316" s="293"/>
      <c r="K316" s="293"/>
      <c r="L316" s="293"/>
      <c r="M316" s="293"/>
      <c r="N316" s="293"/>
      <c r="O316" s="292">
        <f t="shared" si="158"/>
        <v>105</v>
      </c>
      <c r="P316" s="293"/>
      <c r="Q316" s="292">
        <f t="shared" si="159"/>
        <v>1466.65</v>
      </c>
      <c r="R316" s="292">
        <f t="shared" si="160"/>
        <v>105</v>
      </c>
      <c r="S316" s="293"/>
      <c r="T316" s="293"/>
      <c r="U316" s="293"/>
      <c r="V316" s="293"/>
      <c r="W316" s="293"/>
      <c r="X316" s="293"/>
      <c r="Y316" s="293"/>
      <c r="Z316" s="292">
        <f t="shared" si="161"/>
        <v>105</v>
      </c>
      <c r="AA316" s="293"/>
      <c r="AB316" s="292">
        <f t="shared" si="162"/>
        <v>1571.65</v>
      </c>
      <c r="AC316" s="292">
        <f t="shared" si="163"/>
        <v>105</v>
      </c>
      <c r="AD316" s="293"/>
      <c r="AE316" s="293"/>
      <c r="AF316" s="293"/>
      <c r="AG316" s="293"/>
      <c r="AH316" s="293"/>
      <c r="AI316" s="293"/>
      <c r="AJ316" s="293"/>
      <c r="AK316" s="292">
        <f t="shared" si="164"/>
        <v>105</v>
      </c>
      <c r="AL316" s="293"/>
      <c r="AM316" s="292">
        <f t="shared" si="165"/>
        <v>1676.65</v>
      </c>
      <c r="AN316" s="292">
        <f t="shared" si="166"/>
        <v>105</v>
      </c>
      <c r="AO316" s="293"/>
      <c r="AP316" s="293"/>
      <c r="AQ316" s="293"/>
      <c r="AR316" s="293"/>
      <c r="AS316" s="293"/>
      <c r="AT316" s="293"/>
      <c r="AU316" s="293"/>
      <c r="AV316" s="292">
        <f t="shared" si="167"/>
        <v>105</v>
      </c>
      <c r="AW316" s="293"/>
      <c r="AX316" s="292">
        <f t="shared" si="168"/>
        <v>1781.65</v>
      </c>
      <c r="AY316" s="137" t="str">
        <f t="shared" si="169"/>
        <v/>
      </c>
      <c r="BA316" s="143" t="str">
        <f t="shared" si="127"/>
        <v/>
      </c>
    </row>
    <row r="317" spans="1:53" ht="12">
      <c r="A317" s="288">
        <v>315</v>
      </c>
      <c r="B317" s="289" t="s">
        <v>590</v>
      </c>
      <c r="C317" s="290" t="s">
        <v>14</v>
      </c>
      <c r="D317" s="290" t="s">
        <v>12</v>
      </c>
      <c r="E317" s="291">
        <v>65</v>
      </c>
      <c r="F317" s="292"/>
      <c r="G317" s="292">
        <f t="shared" si="157"/>
        <v>195</v>
      </c>
      <c r="H317" s="293"/>
      <c r="I317" s="293"/>
      <c r="J317" s="293"/>
      <c r="K317" s="293"/>
      <c r="L317" s="293"/>
      <c r="M317" s="293"/>
      <c r="N317" s="293"/>
      <c r="O317" s="292">
        <f t="shared" si="158"/>
        <v>195</v>
      </c>
      <c r="P317" s="293">
        <v>195</v>
      </c>
      <c r="Q317" s="292">
        <f t="shared" si="159"/>
        <v>0</v>
      </c>
      <c r="R317" s="292">
        <f t="shared" si="160"/>
        <v>195</v>
      </c>
      <c r="S317" s="293"/>
      <c r="T317" s="293"/>
      <c r="U317" s="293">
        <v>79</v>
      </c>
      <c r="V317" s="293"/>
      <c r="W317" s="293">
        <v>100</v>
      </c>
      <c r="X317" s="293"/>
      <c r="Y317" s="293"/>
      <c r="Z317" s="292">
        <f t="shared" si="161"/>
        <v>374</v>
      </c>
      <c r="AA317" s="293">
        <v>374</v>
      </c>
      <c r="AB317" s="292">
        <f t="shared" si="162"/>
        <v>0</v>
      </c>
      <c r="AC317" s="292">
        <f t="shared" si="163"/>
        <v>195</v>
      </c>
      <c r="AD317" s="293"/>
      <c r="AE317" s="293"/>
      <c r="AF317" s="293"/>
      <c r="AG317" s="293"/>
      <c r="AH317" s="293"/>
      <c r="AI317" s="293"/>
      <c r="AJ317" s="293"/>
      <c r="AK317" s="292">
        <f t="shared" si="164"/>
        <v>195</v>
      </c>
      <c r="AL317" s="293">
        <v>390</v>
      </c>
      <c r="AM317" s="292">
        <f t="shared" si="165"/>
        <v>-195</v>
      </c>
      <c r="AN317" s="292">
        <f t="shared" si="166"/>
        <v>195</v>
      </c>
      <c r="AO317" s="293">
        <v>50</v>
      </c>
      <c r="AP317" s="293"/>
      <c r="AQ317" s="293"/>
      <c r="AR317" s="293"/>
      <c r="AS317" s="293"/>
      <c r="AT317" s="293"/>
      <c r="AU317" s="293"/>
      <c r="AV317" s="292">
        <f t="shared" si="167"/>
        <v>245</v>
      </c>
      <c r="AW317" s="293"/>
      <c r="AX317" s="292">
        <f t="shared" si="168"/>
        <v>50</v>
      </c>
      <c r="AY317" s="137" t="str">
        <f t="shared" si="169"/>
        <v/>
      </c>
      <c r="BA317" s="143" t="str">
        <f t="shared" si="127"/>
        <v/>
      </c>
    </row>
    <row r="318" spans="1:53" ht="12">
      <c r="A318" s="288">
        <v>316</v>
      </c>
      <c r="B318" s="294" t="s">
        <v>1018</v>
      </c>
      <c r="C318" s="290" t="s">
        <v>10</v>
      </c>
      <c r="D318" s="290" t="s">
        <v>12</v>
      </c>
      <c r="E318" s="295">
        <v>35</v>
      </c>
      <c r="F318" s="292"/>
      <c r="G318" s="292">
        <f t="shared" si="157"/>
        <v>105</v>
      </c>
      <c r="H318" s="293"/>
      <c r="I318" s="293"/>
      <c r="J318" s="293"/>
      <c r="K318" s="293"/>
      <c r="L318" s="293"/>
      <c r="M318" s="293"/>
      <c r="N318" s="293"/>
      <c r="O318" s="292">
        <f t="shared" si="158"/>
        <v>105</v>
      </c>
      <c r="P318" s="293">
        <v>105</v>
      </c>
      <c r="Q318" s="292">
        <f t="shared" si="159"/>
        <v>0</v>
      </c>
      <c r="R318" s="292">
        <f t="shared" si="160"/>
        <v>105</v>
      </c>
      <c r="S318" s="293"/>
      <c r="T318" s="293"/>
      <c r="U318" s="293"/>
      <c r="V318" s="293"/>
      <c r="W318" s="293"/>
      <c r="X318" s="293"/>
      <c r="Y318" s="293"/>
      <c r="Z318" s="292">
        <f t="shared" si="161"/>
        <v>105</v>
      </c>
      <c r="AA318" s="293"/>
      <c r="AB318" s="292">
        <f t="shared" si="162"/>
        <v>105</v>
      </c>
      <c r="AC318" s="292">
        <f t="shared" si="163"/>
        <v>105</v>
      </c>
      <c r="AD318" s="293"/>
      <c r="AE318" s="293"/>
      <c r="AF318" s="293"/>
      <c r="AG318" s="293"/>
      <c r="AH318" s="293"/>
      <c r="AI318" s="293"/>
      <c r="AJ318" s="293"/>
      <c r="AK318" s="292">
        <f t="shared" si="164"/>
        <v>105</v>
      </c>
      <c r="AL318" s="293"/>
      <c r="AM318" s="292">
        <f t="shared" si="165"/>
        <v>210</v>
      </c>
      <c r="AN318" s="292">
        <f t="shared" si="166"/>
        <v>105</v>
      </c>
      <c r="AO318" s="293"/>
      <c r="AP318" s="293"/>
      <c r="AQ318" s="293"/>
      <c r="AR318" s="293"/>
      <c r="AS318" s="293"/>
      <c r="AT318" s="293"/>
      <c r="AU318" s="293"/>
      <c r="AV318" s="292">
        <f t="shared" si="167"/>
        <v>105</v>
      </c>
      <c r="AW318" s="293"/>
      <c r="AX318" s="292">
        <f t="shared" si="168"/>
        <v>315</v>
      </c>
      <c r="AY318" s="137" t="str">
        <f t="shared" si="169"/>
        <v/>
      </c>
      <c r="BA318" s="143" t="str">
        <f t="shared" si="127"/>
        <v/>
      </c>
    </row>
    <row r="319" spans="1:53" ht="12">
      <c r="A319" s="288">
        <v>317</v>
      </c>
      <c r="B319" s="294" t="s">
        <v>1921</v>
      </c>
      <c r="C319" s="290" t="s">
        <v>14</v>
      </c>
      <c r="D319" s="290"/>
      <c r="E319" s="295">
        <v>150</v>
      </c>
      <c r="F319" s="292"/>
      <c r="G319" s="292"/>
      <c r="H319" s="293"/>
      <c r="I319" s="293"/>
      <c r="J319" s="293"/>
      <c r="K319" s="293"/>
      <c r="L319" s="293"/>
      <c r="M319" s="293"/>
      <c r="N319" s="293"/>
      <c r="O319" s="292">
        <f t="shared" si="158"/>
        <v>0</v>
      </c>
      <c r="P319" s="293"/>
      <c r="Q319" s="292">
        <f t="shared" si="159"/>
        <v>0</v>
      </c>
      <c r="R319" s="292"/>
      <c r="S319" s="293"/>
      <c r="T319" s="293"/>
      <c r="U319" s="293"/>
      <c r="V319" s="293"/>
      <c r="W319" s="293"/>
      <c r="X319" s="293"/>
      <c r="Y319" s="293"/>
      <c r="Z319" s="292">
        <f t="shared" si="161"/>
        <v>0</v>
      </c>
      <c r="AA319" s="293"/>
      <c r="AB319" s="292">
        <f t="shared" si="162"/>
        <v>0</v>
      </c>
      <c r="AC319" s="464">
        <v>200</v>
      </c>
      <c r="AD319" s="293">
        <v>50</v>
      </c>
      <c r="AE319" s="293">
        <v>300</v>
      </c>
      <c r="AF319" s="293"/>
      <c r="AG319" s="293"/>
      <c r="AH319" s="293"/>
      <c r="AI319" s="293"/>
      <c r="AJ319" s="293"/>
      <c r="AK319" s="292">
        <f t="shared" si="164"/>
        <v>550</v>
      </c>
      <c r="AL319" s="293"/>
      <c r="AM319" s="292">
        <f t="shared" si="165"/>
        <v>550</v>
      </c>
      <c r="AN319" s="292">
        <f t="shared" si="166"/>
        <v>450</v>
      </c>
      <c r="AO319" s="293"/>
      <c r="AP319" s="293"/>
      <c r="AQ319" s="293"/>
      <c r="AR319" s="293"/>
      <c r="AS319" s="293"/>
      <c r="AT319" s="293"/>
      <c r="AU319" s="293"/>
      <c r="AV319" s="292">
        <f t="shared" si="167"/>
        <v>450</v>
      </c>
      <c r="AW319" s="293"/>
      <c r="AX319" s="292">
        <f t="shared" si="168"/>
        <v>1000</v>
      </c>
      <c r="BA319" s="143" t="str">
        <f t="shared" si="127"/>
        <v>!!!</v>
      </c>
    </row>
    <row r="320" spans="1:53" ht="12">
      <c r="A320" s="288">
        <v>318</v>
      </c>
      <c r="B320" s="289" t="s">
        <v>597</v>
      </c>
      <c r="C320" s="290" t="s">
        <v>14</v>
      </c>
      <c r="D320" s="290" t="s">
        <v>12</v>
      </c>
      <c r="E320" s="291">
        <v>85</v>
      </c>
      <c r="F320" s="292"/>
      <c r="G320" s="292">
        <f>E320*3</f>
        <v>255</v>
      </c>
      <c r="H320" s="293"/>
      <c r="I320" s="293"/>
      <c r="J320" s="293">
        <v>64</v>
      </c>
      <c r="K320" s="293"/>
      <c r="L320" s="293">
        <v>100</v>
      </c>
      <c r="M320" s="293"/>
      <c r="N320" s="293"/>
      <c r="O320" s="292">
        <f t="shared" si="158"/>
        <v>419</v>
      </c>
      <c r="P320" s="293">
        <v>1084</v>
      </c>
      <c r="Q320" s="292">
        <f t="shared" si="159"/>
        <v>-665</v>
      </c>
      <c r="R320" s="292">
        <f>E320*3</f>
        <v>255</v>
      </c>
      <c r="S320" s="293"/>
      <c r="T320" s="293"/>
      <c r="U320" s="293"/>
      <c r="V320" s="293"/>
      <c r="W320" s="293"/>
      <c r="X320" s="293"/>
      <c r="Y320" s="293"/>
      <c r="Z320" s="292">
        <f t="shared" si="161"/>
        <v>255</v>
      </c>
      <c r="AA320" s="293"/>
      <c r="AB320" s="292">
        <f t="shared" si="162"/>
        <v>-410</v>
      </c>
      <c r="AC320" s="292">
        <f>$E320*3</f>
        <v>255</v>
      </c>
      <c r="AD320" s="293"/>
      <c r="AE320" s="293"/>
      <c r="AF320" s="293"/>
      <c r="AG320" s="293"/>
      <c r="AH320" s="293"/>
      <c r="AI320" s="293"/>
      <c r="AJ320" s="293"/>
      <c r="AK320" s="292">
        <f t="shared" si="164"/>
        <v>255</v>
      </c>
      <c r="AL320" s="293"/>
      <c r="AM320" s="292">
        <f t="shared" si="165"/>
        <v>-155</v>
      </c>
      <c r="AN320" s="292">
        <f t="shared" si="166"/>
        <v>255</v>
      </c>
      <c r="AO320" s="293"/>
      <c r="AP320" s="293"/>
      <c r="AQ320" s="293"/>
      <c r="AR320" s="293"/>
      <c r="AS320" s="293"/>
      <c r="AT320" s="293"/>
      <c r="AU320" s="293"/>
      <c r="AV320" s="292">
        <f t="shared" si="167"/>
        <v>255</v>
      </c>
      <c r="AW320" s="293">
        <v>100</v>
      </c>
      <c r="AX320" s="292">
        <f t="shared" si="168"/>
        <v>0</v>
      </c>
      <c r="AY320" s="137" t="str">
        <f t="shared" si="169"/>
        <v>*</v>
      </c>
      <c r="BA320" s="143" t="str">
        <f t="shared" ref="BA320:BA383" si="170">IF(AC320=E320*3,"","!!!")</f>
        <v/>
      </c>
    </row>
    <row r="321" spans="1:53" ht="12">
      <c r="A321" s="288">
        <v>319</v>
      </c>
      <c r="B321" s="319" t="s">
        <v>600</v>
      </c>
      <c r="C321" s="320" t="s">
        <v>30</v>
      </c>
      <c r="D321" s="321"/>
      <c r="E321" s="319"/>
      <c r="F321" s="322">
        <v>810</v>
      </c>
      <c r="G321" s="322"/>
      <c r="H321" s="300"/>
      <c r="I321" s="300"/>
      <c r="J321" s="300"/>
      <c r="K321" s="300"/>
      <c r="L321" s="300"/>
      <c r="M321" s="300"/>
      <c r="N321" s="300"/>
      <c r="O321" s="299"/>
      <c r="P321" s="300"/>
      <c r="Q321" s="299">
        <f t="shared" si="159"/>
        <v>810</v>
      </c>
      <c r="R321" s="299"/>
      <c r="S321" s="300"/>
      <c r="T321" s="300"/>
      <c r="U321" s="300"/>
      <c r="V321" s="300"/>
      <c r="W321" s="300"/>
      <c r="X321" s="300"/>
      <c r="Y321" s="300"/>
      <c r="Z321" s="299"/>
      <c r="AA321" s="300"/>
      <c r="AB321" s="299">
        <f t="shared" si="162"/>
        <v>810</v>
      </c>
      <c r="AC321" s="299"/>
      <c r="AD321" s="300"/>
      <c r="AE321" s="300"/>
      <c r="AF321" s="300"/>
      <c r="AG321" s="300"/>
      <c r="AH321" s="300"/>
      <c r="AI321" s="300"/>
      <c r="AJ321" s="300"/>
      <c r="AK321" s="299"/>
      <c r="AL321" s="300"/>
      <c r="AM321" s="299">
        <f t="shared" si="165"/>
        <v>810</v>
      </c>
      <c r="AN321" s="299"/>
      <c r="AO321" s="300"/>
      <c r="AP321" s="300"/>
      <c r="AQ321" s="300"/>
      <c r="AR321" s="300"/>
      <c r="AS321" s="300"/>
      <c r="AT321" s="300"/>
      <c r="AU321" s="300"/>
      <c r="AV321" s="299"/>
      <c r="AW321" s="300"/>
      <c r="AX321" s="299">
        <f t="shared" si="168"/>
        <v>810</v>
      </c>
      <c r="AY321" s="137" t="str">
        <f t="shared" si="169"/>
        <v/>
      </c>
      <c r="BA321" s="143" t="str">
        <f t="shared" si="170"/>
        <v/>
      </c>
    </row>
    <row r="322" spans="1:53" ht="12">
      <c r="A322" s="288">
        <v>320</v>
      </c>
      <c r="B322" s="306" t="s">
        <v>1605</v>
      </c>
      <c r="C322" s="290" t="s">
        <v>14</v>
      </c>
      <c r="D322" s="307" t="s">
        <v>602</v>
      </c>
      <c r="E322" s="309">
        <v>50</v>
      </c>
      <c r="F322" s="292">
        <v>-100</v>
      </c>
      <c r="G322" s="292">
        <f t="shared" ref="G322:G344" si="171">E322*3</f>
        <v>150</v>
      </c>
      <c r="H322" s="293"/>
      <c r="I322" s="293"/>
      <c r="J322" s="293"/>
      <c r="K322" s="293"/>
      <c r="L322" s="293"/>
      <c r="M322" s="293"/>
      <c r="N322" s="293"/>
      <c r="O322" s="292">
        <f t="shared" ref="O322:O344" si="172">SUM(G322:N322)</f>
        <v>150</v>
      </c>
      <c r="P322" s="293">
        <v>700</v>
      </c>
      <c r="Q322" s="292">
        <f t="shared" si="159"/>
        <v>-650</v>
      </c>
      <c r="R322" s="292">
        <f t="shared" ref="R322:R344" si="173">E322*3</f>
        <v>150</v>
      </c>
      <c r="S322" s="293"/>
      <c r="T322" s="293"/>
      <c r="U322" s="293"/>
      <c r="V322" s="293"/>
      <c r="W322" s="293">
        <v>100</v>
      </c>
      <c r="X322" s="293"/>
      <c r="Y322" s="293"/>
      <c r="Z322" s="292">
        <f t="shared" ref="Z322:Z344" si="174">SUM(R322:Y322)</f>
        <v>250</v>
      </c>
      <c r="AA322" s="293"/>
      <c r="AB322" s="292">
        <f t="shared" si="162"/>
        <v>-400</v>
      </c>
      <c r="AC322" s="292">
        <f t="shared" ref="AC322:AC344" si="175">$E322*3</f>
        <v>150</v>
      </c>
      <c r="AD322" s="293"/>
      <c r="AE322" s="293"/>
      <c r="AF322" s="293"/>
      <c r="AG322" s="293"/>
      <c r="AH322" s="293"/>
      <c r="AI322" s="293"/>
      <c r="AJ322" s="293"/>
      <c r="AK322" s="292">
        <f t="shared" ref="AK322:AK344" si="176">SUM(AC322:AJ322)</f>
        <v>150</v>
      </c>
      <c r="AL322" s="293"/>
      <c r="AM322" s="292">
        <f t="shared" si="165"/>
        <v>-250</v>
      </c>
      <c r="AN322" s="292">
        <f t="shared" ref="AN322:AN344" si="177">$E322*3</f>
        <v>150</v>
      </c>
      <c r="AO322" s="293"/>
      <c r="AP322" s="293"/>
      <c r="AQ322" s="293"/>
      <c r="AR322" s="293"/>
      <c r="AS322" s="293"/>
      <c r="AT322" s="293"/>
      <c r="AU322" s="293"/>
      <c r="AV322" s="292">
        <f t="shared" ref="AV322:AV344" si="178">SUM(AN322:AU322)</f>
        <v>150</v>
      </c>
      <c r="AW322" s="293"/>
      <c r="AX322" s="292">
        <f t="shared" si="168"/>
        <v>-100</v>
      </c>
      <c r="AY322" s="137" t="str">
        <f t="shared" si="169"/>
        <v/>
      </c>
      <c r="BA322" s="143" t="str">
        <f t="shared" si="170"/>
        <v/>
      </c>
    </row>
    <row r="323" spans="1:53" ht="12">
      <c r="A323" s="288">
        <v>321</v>
      </c>
      <c r="B323" s="289" t="s">
        <v>603</v>
      </c>
      <c r="C323" s="290" t="s">
        <v>23</v>
      </c>
      <c r="D323" s="290" t="s">
        <v>12</v>
      </c>
      <c r="E323" s="291">
        <v>70</v>
      </c>
      <c r="F323" s="292"/>
      <c r="G323" s="292">
        <f t="shared" si="171"/>
        <v>210</v>
      </c>
      <c r="H323" s="293"/>
      <c r="I323" s="293"/>
      <c r="J323" s="293"/>
      <c r="K323" s="293"/>
      <c r="L323" s="293"/>
      <c r="M323" s="293"/>
      <c r="N323" s="293"/>
      <c r="O323" s="292">
        <f t="shared" si="172"/>
        <v>210</v>
      </c>
      <c r="P323" s="293">
        <v>840</v>
      </c>
      <c r="Q323" s="292">
        <f t="shared" si="159"/>
        <v>-630</v>
      </c>
      <c r="R323" s="292">
        <f t="shared" si="173"/>
        <v>210</v>
      </c>
      <c r="S323" s="293"/>
      <c r="T323" s="293"/>
      <c r="U323" s="293"/>
      <c r="V323" s="293"/>
      <c r="W323" s="293"/>
      <c r="X323" s="293"/>
      <c r="Y323" s="293"/>
      <c r="Z323" s="292">
        <f t="shared" si="174"/>
        <v>210</v>
      </c>
      <c r="AA323" s="293"/>
      <c r="AB323" s="292">
        <f t="shared" si="162"/>
        <v>-420</v>
      </c>
      <c r="AC323" s="292">
        <f t="shared" si="175"/>
        <v>210</v>
      </c>
      <c r="AD323" s="293"/>
      <c r="AE323" s="293"/>
      <c r="AF323" s="293"/>
      <c r="AG323" s="293"/>
      <c r="AH323" s="293"/>
      <c r="AI323" s="293"/>
      <c r="AJ323" s="293"/>
      <c r="AK323" s="292">
        <f t="shared" si="176"/>
        <v>210</v>
      </c>
      <c r="AL323" s="293"/>
      <c r="AM323" s="292">
        <f t="shared" si="165"/>
        <v>-210</v>
      </c>
      <c r="AN323" s="292">
        <f t="shared" si="177"/>
        <v>210</v>
      </c>
      <c r="AO323" s="293"/>
      <c r="AP323" s="293"/>
      <c r="AQ323" s="293"/>
      <c r="AR323" s="293"/>
      <c r="AS323" s="293"/>
      <c r="AT323" s="293"/>
      <c r="AU323" s="293"/>
      <c r="AV323" s="292">
        <f t="shared" si="178"/>
        <v>210</v>
      </c>
      <c r="AW323" s="293"/>
      <c r="AX323" s="292">
        <f t="shared" si="168"/>
        <v>0</v>
      </c>
      <c r="AY323" s="137" t="str">
        <f t="shared" si="169"/>
        <v>*</v>
      </c>
      <c r="BA323" s="143" t="str">
        <f t="shared" si="170"/>
        <v/>
      </c>
    </row>
    <row r="324" spans="1:53" ht="12">
      <c r="A324" s="288">
        <v>322</v>
      </c>
      <c r="B324" s="289" t="s">
        <v>852</v>
      </c>
      <c r="C324" s="290" t="s">
        <v>23</v>
      </c>
      <c r="D324" s="290" t="s">
        <v>851</v>
      </c>
      <c r="E324" s="291">
        <v>90</v>
      </c>
      <c r="F324" s="292">
        <v>-226</v>
      </c>
      <c r="G324" s="292">
        <f t="shared" si="171"/>
        <v>270</v>
      </c>
      <c r="H324" s="293">
        <v>50</v>
      </c>
      <c r="I324" s="293">
        <v>100</v>
      </c>
      <c r="J324" s="293"/>
      <c r="K324" s="293"/>
      <c r="L324" s="293"/>
      <c r="M324" s="293"/>
      <c r="N324" s="293"/>
      <c r="O324" s="292">
        <f t="shared" si="172"/>
        <v>420</v>
      </c>
      <c r="P324" s="293">
        <v>904</v>
      </c>
      <c r="Q324" s="292">
        <f t="shared" si="159"/>
        <v>-710</v>
      </c>
      <c r="R324" s="292">
        <f t="shared" si="173"/>
        <v>270</v>
      </c>
      <c r="S324" s="293"/>
      <c r="T324" s="293"/>
      <c r="U324" s="293"/>
      <c r="V324" s="293"/>
      <c r="W324" s="293"/>
      <c r="X324" s="293"/>
      <c r="Y324" s="293"/>
      <c r="Z324" s="292">
        <f t="shared" si="174"/>
        <v>270</v>
      </c>
      <c r="AA324" s="293">
        <v>100</v>
      </c>
      <c r="AB324" s="292">
        <f t="shared" si="162"/>
        <v>-540</v>
      </c>
      <c r="AC324" s="292">
        <f t="shared" si="175"/>
        <v>270</v>
      </c>
      <c r="AD324" s="293"/>
      <c r="AE324" s="293"/>
      <c r="AF324" s="293"/>
      <c r="AG324" s="293"/>
      <c r="AH324" s="293"/>
      <c r="AI324" s="293"/>
      <c r="AJ324" s="293"/>
      <c r="AK324" s="292">
        <f t="shared" si="176"/>
        <v>270</v>
      </c>
      <c r="AL324" s="293"/>
      <c r="AM324" s="292">
        <f t="shared" si="165"/>
        <v>-270</v>
      </c>
      <c r="AN324" s="292">
        <f t="shared" si="177"/>
        <v>270</v>
      </c>
      <c r="AO324" s="293"/>
      <c r="AP324" s="293"/>
      <c r="AQ324" s="293"/>
      <c r="AR324" s="293"/>
      <c r="AS324" s="293"/>
      <c r="AT324" s="293"/>
      <c r="AU324" s="293"/>
      <c r="AV324" s="292">
        <f t="shared" si="178"/>
        <v>270</v>
      </c>
      <c r="AW324" s="293"/>
      <c r="AX324" s="292">
        <f t="shared" si="168"/>
        <v>0</v>
      </c>
      <c r="BA324" s="143" t="str">
        <f t="shared" si="170"/>
        <v/>
      </c>
    </row>
    <row r="325" spans="1:53" ht="12">
      <c r="A325" s="288">
        <v>323</v>
      </c>
      <c r="B325" s="289" t="s">
        <v>605</v>
      </c>
      <c r="C325" s="290" t="s">
        <v>23</v>
      </c>
      <c r="D325" s="290" t="s">
        <v>607</v>
      </c>
      <c r="E325" s="291">
        <v>40</v>
      </c>
      <c r="F325" s="292"/>
      <c r="G325" s="292">
        <f t="shared" si="171"/>
        <v>120</v>
      </c>
      <c r="H325" s="293"/>
      <c r="I325" s="293"/>
      <c r="J325" s="293"/>
      <c r="K325" s="293"/>
      <c r="L325" s="293"/>
      <c r="M325" s="293"/>
      <c r="N325" s="293"/>
      <c r="O325" s="292">
        <f t="shared" si="172"/>
        <v>120</v>
      </c>
      <c r="P325" s="293">
        <v>480</v>
      </c>
      <c r="Q325" s="292">
        <f t="shared" si="159"/>
        <v>-360</v>
      </c>
      <c r="R325" s="292">
        <f t="shared" si="173"/>
        <v>120</v>
      </c>
      <c r="S325" s="293"/>
      <c r="T325" s="293"/>
      <c r="U325" s="293"/>
      <c r="V325" s="293"/>
      <c r="W325" s="293"/>
      <c r="X325" s="293"/>
      <c r="Y325" s="293"/>
      <c r="Z325" s="292">
        <f t="shared" si="174"/>
        <v>120</v>
      </c>
      <c r="AA325" s="293"/>
      <c r="AB325" s="292">
        <f t="shared" si="162"/>
        <v>-240</v>
      </c>
      <c r="AC325" s="292">
        <f t="shared" si="175"/>
        <v>120</v>
      </c>
      <c r="AD325" s="293"/>
      <c r="AE325" s="293"/>
      <c r="AF325" s="293"/>
      <c r="AG325" s="293"/>
      <c r="AH325" s="293"/>
      <c r="AI325" s="293"/>
      <c r="AJ325" s="293"/>
      <c r="AK325" s="292">
        <f t="shared" si="176"/>
        <v>120</v>
      </c>
      <c r="AL325" s="293"/>
      <c r="AM325" s="292">
        <f t="shared" si="165"/>
        <v>-120</v>
      </c>
      <c r="AN325" s="292">
        <f t="shared" si="177"/>
        <v>120</v>
      </c>
      <c r="AO325" s="293"/>
      <c r="AP325" s="293"/>
      <c r="AQ325" s="293"/>
      <c r="AR325" s="293"/>
      <c r="AS325" s="293"/>
      <c r="AT325" s="293"/>
      <c r="AU325" s="293"/>
      <c r="AV325" s="292">
        <f t="shared" si="178"/>
        <v>120</v>
      </c>
      <c r="AW325" s="293"/>
      <c r="AX325" s="292">
        <f t="shared" si="168"/>
        <v>0</v>
      </c>
      <c r="AY325" s="137" t="str">
        <f t="shared" si="169"/>
        <v>*</v>
      </c>
      <c r="BA325" s="143" t="str">
        <f t="shared" si="170"/>
        <v/>
      </c>
    </row>
    <row r="326" spans="1:53" ht="12">
      <c r="A326" s="288">
        <v>324</v>
      </c>
      <c r="B326" s="289" t="s">
        <v>608</v>
      </c>
      <c r="C326" s="290" t="s">
        <v>23</v>
      </c>
      <c r="D326" s="290" t="s">
        <v>610</v>
      </c>
      <c r="E326" s="291">
        <v>25</v>
      </c>
      <c r="F326" s="292">
        <v>75</v>
      </c>
      <c r="G326" s="292">
        <f t="shared" si="171"/>
        <v>75</v>
      </c>
      <c r="H326" s="293">
        <v>75</v>
      </c>
      <c r="I326" s="293"/>
      <c r="J326" s="293"/>
      <c r="K326" s="293"/>
      <c r="L326" s="293"/>
      <c r="M326" s="293"/>
      <c r="N326" s="293"/>
      <c r="O326" s="292">
        <f t="shared" si="172"/>
        <v>150</v>
      </c>
      <c r="P326" s="293">
        <v>175</v>
      </c>
      <c r="Q326" s="292">
        <f t="shared" si="159"/>
        <v>50</v>
      </c>
      <c r="R326" s="292">
        <f t="shared" si="173"/>
        <v>75</v>
      </c>
      <c r="S326" s="293"/>
      <c r="T326" s="293"/>
      <c r="U326" s="293">
        <v>26</v>
      </c>
      <c r="V326" s="293"/>
      <c r="W326" s="293">
        <v>100</v>
      </c>
      <c r="X326" s="293"/>
      <c r="Y326" s="293"/>
      <c r="Z326" s="292">
        <f t="shared" si="174"/>
        <v>201</v>
      </c>
      <c r="AA326" s="293">
        <v>251</v>
      </c>
      <c r="AB326" s="292">
        <f t="shared" si="162"/>
        <v>0</v>
      </c>
      <c r="AC326" s="292">
        <f t="shared" si="175"/>
        <v>75</v>
      </c>
      <c r="AD326" s="293">
        <v>50</v>
      </c>
      <c r="AE326" s="293"/>
      <c r="AF326" s="293"/>
      <c r="AG326" s="293"/>
      <c r="AH326" s="293"/>
      <c r="AI326" s="293"/>
      <c r="AJ326" s="293"/>
      <c r="AK326" s="292">
        <f t="shared" si="176"/>
        <v>125</v>
      </c>
      <c r="AL326" s="293"/>
      <c r="AM326" s="292">
        <f t="shared" si="165"/>
        <v>125</v>
      </c>
      <c r="AN326" s="292">
        <f t="shared" si="177"/>
        <v>75</v>
      </c>
      <c r="AO326" s="293"/>
      <c r="AP326" s="293"/>
      <c r="AQ326" s="293"/>
      <c r="AR326" s="293"/>
      <c r="AS326" s="293"/>
      <c r="AT326" s="293"/>
      <c r="AU326" s="293"/>
      <c r="AV326" s="292">
        <f t="shared" si="178"/>
        <v>75</v>
      </c>
      <c r="AW326" s="293"/>
      <c r="AX326" s="292">
        <f t="shared" si="168"/>
        <v>200</v>
      </c>
      <c r="AY326" s="137" t="str">
        <f t="shared" si="169"/>
        <v/>
      </c>
      <c r="BA326" s="143" t="str">
        <f t="shared" si="170"/>
        <v/>
      </c>
    </row>
    <row r="327" spans="1:53" ht="12">
      <c r="A327" s="288">
        <v>325</v>
      </c>
      <c r="B327" s="289" t="s">
        <v>611</v>
      </c>
      <c r="C327" s="290" t="s">
        <v>23</v>
      </c>
      <c r="D327" s="290" t="s">
        <v>613</v>
      </c>
      <c r="E327" s="291">
        <v>95</v>
      </c>
      <c r="F327" s="292"/>
      <c r="G327" s="292">
        <f t="shared" si="171"/>
        <v>285</v>
      </c>
      <c r="H327" s="293"/>
      <c r="I327" s="293"/>
      <c r="J327" s="293"/>
      <c r="K327" s="293"/>
      <c r="L327" s="293"/>
      <c r="M327" s="293"/>
      <c r="N327" s="293"/>
      <c r="O327" s="292">
        <f t="shared" si="172"/>
        <v>285</v>
      </c>
      <c r="P327" s="293">
        <v>285</v>
      </c>
      <c r="Q327" s="292">
        <f t="shared" si="159"/>
        <v>0</v>
      </c>
      <c r="R327" s="292">
        <f t="shared" si="173"/>
        <v>285</v>
      </c>
      <c r="S327" s="293"/>
      <c r="T327" s="293"/>
      <c r="U327" s="293"/>
      <c r="V327" s="293"/>
      <c r="W327" s="293"/>
      <c r="X327" s="293"/>
      <c r="Y327" s="293"/>
      <c r="Z327" s="292">
        <f t="shared" si="174"/>
        <v>285</v>
      </c>
      <c r="AA327" s="293">
        <v>285</v>
      </c>
      <c r="AB327" s="292">
        <f t="shared" si="162"/>
        <v>0</v>
      </c>
      <c r="AC327" s="292">
        <f t="shared" si="175"/>
        <v>285</v>
      </c>
      <c r="AD327" s="293"/>
      <c r="AE327" s="293"/>
      <c r="AF327" s="293"/>
      <c r="AG327" s="293"/>
      <c r="AH327" s="293"/>
      <c r="AI327" s="293"/>
      <c r="AJ327" s="293"/>
      <c r="AK327" s="292">
        <f t="shared" si="176"/>
        <v>285</v>
      </c>
      <c r="AL327" s="293">
        <v>285</v>
      </c>
      <c r="AM327" s="292">
        <f t="shared" si="165"/>
        <v>0</v>
      </c>
      <c r="AN327" s="292">
        <f t="shared" si="177"/>
        <v>285</v>
      </c>
      <c r="AO327" s="293"/>
      <c r="AP327" s="293"/>
      <c r="AQ327" s="293"/>
      <c r="AR327" s="293"/>
      <c r="AS327" s="293"/>
      <c r="AT327" s="293"/>
      <c r="AU327" s="293"/>
      <c r="AV327" s="292">
        <f t="shared" si="178"/>
        <v>285</v>
      </c>
      <c r="AW327" s="293">
        <v>285</v>
      </c>
      <c r="AX327" s="292">
        <f t="shared" si="168"/>
        <v>0</v>
      </c>
      <c r="AY327" s="137" t="str">
        <f t="shared" si="169"/>
        <v>*</v>
      </c>
      <c r="BA327" s="143" t="str">
        <f t="shared" si="170"/>
        <v/>
      </c>
    </row>
    <row r="328" spans="1:53" ht="12">
      <c r="A328" s="288">
        <v>326</v>
      </c>
      <c r="B328" s="289" t="s">
        <v>614</v>
      </c>
      <c r="C328" s="290" t="s">
        <v>23</v>
      </c>
      <c r="D328" s="290" t="s">
        <v>616</v>
      </c>
      <c r="E328" s="291">
        <v>100</v>
      </c>
      <c r="F328" s="292"/>
      <c r="G328" s="292">
        <f t="shared" si="171"/>
        <v>300</v>
      </c>
      <c r="H328" s="293"/>
      <c r="I328" s="293">
        <v>100</v>
      </c>
      <c r="J328" s="293"/>
      <c r="K328" s="293"/>
      <c r="L328" s="293"/>
      <c r="M328" s="293"/>
      <c r="N328" s="293"/>
      <c r="O328" s="292">
        <f t="shared" si="172"/>
        <v>400</v>
      </c>
      <c r="P328" s="293">
        <v>1300</v>
      </c>
      <c r="Q328" s="292">
        <f t="shared" si="159"/>
        <v>-900</v>
      </c>
      <c r="R328" s="292">
        <f t="shared" si="173"/>
        <v>300</v>
      </c>
      <c r="S328" s="293"/>
      <c r="T328" s="293"/>
      <c r="U328" s="293"/>
      <c r="V328" s="293"/>
      <c r="W328" s="293"/>
      <c r="X328" s="293"/>
      <c r="Y328" s="293"/>
      <c r="Z328" s="292">
        <f t="shared" si="174"/>
        <v>300</v>
      </c>
      <c r="AA328" s="293"/>
      <c r="AB328" s="292">
        <f t="shared" si="162"/>
        <v>-600</v>
      </c>
      <c r="AC328" s="292">
        <f t="shared" si="175"/>
        <v>300</v>
      </c>
      <c r="AD328" s="293"/>
      <c r="AE328" s="293"/>
      <c r="AF328" s="293"/>
      <c r="AG328" s="293"/>
      <c r="AH328" s="293"/>
      <c r="AI328" s="293"/>
      <c r="AJ328" s="293"/>
      <c r="AK328" s="292">
        <f t="shared" si="176"/>
        <v>300</v>
      </c>
      <c r="AL328" s="293"/>
      <c r="AM328" s="292">
        <f t="shared" si="165"/>
        <v>-300</v>
      </c>
      <c r="AN328" s="292">
        <f t="shared" si="177"/>
        <v>300</v>
      </c>
      <c r="AO328" s="293"/>
      <c r="AP328" s="293"/>
      <c r="AQ328" s="293"/>
      <c r="AR328" s="293"/>
      <c r="AS328" s="293"/>
      <c r="AT328" s="293"/>
      <c r="AU328" s="293"/>
      <c r="AV328" s="292">
        <f t="shared" si="178"/>
        <v>300</v>
      </c>
      <c r="AW328" s="293"/>
      <c r="AX328" s="292">
        <f t="shared" si="168"/>
        <v>0</v>
      </c>
      <c r="AY328" s="137" t="str">
        <f t="shared" si="169"/>
        <v>*</v>
      </c>
      <c r="BA328" s="143" t="str">
        <f t="shared" si="170"/>
        <v/>
      </c>
    </row>
    <row r="329" spans="1:53" ht="12">
      <c r="A329" s="288">
        <v>327</v>
      </c>
      <c r="B329" s="289" t="s">
        <v>1566</v>
      </c>
      <c r="C329" s="290" t="s">
        <v>23</v>
      </c>
      <c r="D329" s="290"/>
      <c r="E329" s="291">
        <v>110</v>
      </c>
      <c r="F329" s="292"/>
      <c r="G329" s="292">
        <f t="shared" si="171"/>
        <v>330</v>
      </c>
      <c r="H329" s="293"/>
      <c r="I329" s="293"/>
      <c r="J329" s="293"/>
      <c r="K329" s="293"/>
      <c r="L329" s="293"/>
      <c r="M329" s="293"/>
      <c r="N329" s="293"/>
      <c r="O329" s="292">
        <f t="shared" si="172"/>
        <v>330</v>
      </c>
      <c r="P329" s="293">
        <v>1420</v>
      </c>
      <c r="Q329" s="292">
        <f t="shared" si="159"/>
        <v>-1090</v>
      </c>
      <c r="R329" s="292">
        <f t="shared" si="173"/>
        <v>330</v>
      </c>
      <c r="S329" s="293"/>
      <c r="T329" s="293"/>
      <c r="U329" s="293"/>
      <c r="V329" s="293"/>
      <c r="W329" s="293">
        <v>100</v>
      </c>
      <c r="X329" s="293"/>
      <c r="Y329" s="293"/>
      <c r="Z329" s="292">
        <f t="shared" si="174"/>
        <v>430</v>
      </c>
      <c r="AA329" s="293"/>
      <c r="AB329" s="292">
        <f t="shared" si="162"/>
        <v>-660</v>
      </c>
      <c r="AC329" s="292">
        <f t="shared" si="175"/>
        <v>330</v>
      </c>
      <c r="AD329" s="293"/>
      <c r="AE329" s="293"/>
      <c r="AF329" s="293"/>
      <c r="AG329" s="293"/>
      <c r="AH329" s="293"/>
      <c r="AI329" s="293"/>
      <c r="AJ329" s="293"/>
      <c r="AK329" s="292">
        <f t="shared" si="176"/>
        <v>330</v>
      </c>
      <c r="AL329" s="293"/>
      <c r="AM329" s="292">
        <f t="shared" si="165"/>
        <v>-330</v>
      </c>
      <c r="AN329" s="292">
        <f t="shared" si="177"/>
        <v>330</v>
      </c>
      <c r="AO329" s="293"/>
      <c r="AP329" s="293"/>
      <c r="AQ329" s="293"/>
      <c r="AR329" s="293"/>
      <c r="AS329" s="293"/>
      <c r="AT329" s="293"/>
      <c r="AU329" s="293"/>
      <c r="AV329" s="292">
        <f t="shared" si="178"/>
        <v>330</v>
      </c>
      <c r="AW329" s="293"/>
      <c r="AX329" s="292">
        <f t="shared" si="168"/>
        <v>0</v>
      </c>
      <c r="AY329" s="137" t="str">
        <f t="shared" si="169"/>
        <v>*</v>
      </c>
      <c r="BA329" s="143" t="str">
        <f t="shared" si="170"/>
        <v/>
      </c>
    </row>
    <row r="330" spans="1:53" ht="12">
      <c r="A330" s="288">
        <v>328</v>
      </c>
      <c r="B330" s="294" t="s">
        <v>617</v>
      </c>
      <c r="C330" s="290" t="s">
        <v>10</v>
      </c>
      <c r="D330" s="290" t="s">
        <v>619</v>
      </c>
      <c r="E330" s="295">
        <v>110</v>
      </c>
      <c r="F330" s="292"/>
      <c r="G330" s="292">
        <f t="shared" si="171"/>
        <v>330</v>
      </c>
      <c r="H330" s="293"/>
      <c r="I330" s="293"/>
      <c r="J330" s="293">
        <v>60</v>
      </c>
      <c r="K330" s="293"/>
      <c r="L330" s="293"/>
      <c r="M330" s="293"/>
      <c r="N330" s="293"/>
      <c r="O330" s="292">
        <f t="shared" si="172"/>
        <v>390</v>
      </c>
      <c r="P330" s="293">
        <v>330</v>
      </c>
      <c r="Q330" s="292">
        <f t="shared" si="159"/>
        <v>60</v>
      </c>
      <c r="R330" s="292">
        <f t="shared" si="173"/>
        <v>330</v>
      </c>
      <c r="S330" s="293"/>
      <c r="T330" s="293"/>
      <c r="U330" s="293"/>
      <c r="V330" s="293"/>
      <c r="W330" s="293">
        <v>100</v>
      </c>
      <c r="X330" s="293"/>
      <c r="Y330" s="293"/>
      <c r="Z330" s="292">
        <f t="shared" si="174"/>
        <v>430</v>
      </c>
      <c r="AA330" s="293">
        <v>490</v>
      </c>
      <c r="AB330" s="292">
        <f t="shared" si="162"/>
        <v>0</v>
      </c>
      <c r="AC330" s="292">
        <f t="shared" si="175"/>
        <v>330</v>
      </c>
      <c r="AD330" s="293"/>
      <c r="AE330" s="293"/>
      <c r="AF330" s="293"/>
      <c r="AG330" s="293"/>
      <c r="AH330" s="293"/>
      <c r="AI330" s="293"/>
      <c r="AJ330" s="293"/>
      <c r="AK330" s="292">
        <f t="shared" si="176"/>
        <v>330</v>
      </c>
      <c r="AL330" s="293">
        <v>660</v>
      </c>
      <c r="AM330" s="292">
        <f t="shared" si="165"/>
        <v>-330</v>
      </c>
      <c r="AN330" s="292">
        <f t="shared" si="177"/>
        <v>330</v>
      </c>
      <c r="AO330" s="293"/>
      <c r="AP330" s="293"/>
      <c r="AQ330" s="293"/>
      <c r="AR330" s="293"/>
      <c r="AS330" s="293"/>
      <c r="AT330" s="293"/>
      <c r="AU330" s="293"/>
      <c r="AV330" s="292">
        <f t="shared" si="178"/>
        <v>330</v>
      </c>
      <c r="AW330" s="293"/>
      <c r="AX330" s="292">
        <f t="shared" si="168"/>
        <v>0</v>
      </c>
      <c r="AY330" s="137" t="str">
        <f t="shared" si="169"/>
        <v>*</v>
      </c>
      <c r="BA330" s="143" t="str">
        <f t="shared" si="170"/>
        <v/>
      </c>
    </row>
    <row r="331" spans="1:53" ht="12">
      <c r="A331" s="288">
        <v>329</v>
      </c>
      <c r="B331" s="289" t="s">
        <v>620</v>
      </c>
      <c r="C331" s="290" t="s">
        <v>23</v>
      </c>
      <c r="D331" s="290" t="s">
        <v>622</v>
      </c>
      <c r="E331" s="291">
        <v>95</v>
      </c>
      <c r="F331" s="292"/>
      <c r="G331" s="292">
        <f t="shared" si="171"/>
        <v>285</v>
      </c>
      <c r="H331" s="293">
        <v>50</v>
      </c>
      <c r="I331" s="293"/>
      <c r="J331" s="293"/>
      <c r="K331" s="293"/>
      <c r="L331" s="293"/>
      <c r="M331" s="293"/>
      <c r="N331" s="293"/>
      <c r="O331" s="292">
        <f t="shared" si="172"/>
        <v>335</v>
      </c>
      <c r="P331" s="293">
        <v>335</v>
      </c>
      <c r="Q331" s="292">
        <f t="shared" si="159"/>
        <v>0</v>
      </c>
      <c r="R331" s="292">
        <f t="shared" si="173"/>
        <v>285</v>
      </c>
      <c r="S331" s="293"/>
      <c r="T331" s="293"/>
      <c r="U331" s="293"/>
      <c r="V331" s="293"/>
      <c r="W331" s="293"/>
      <c r="X331" s="293"/>
      <c r="Y331" s="293"/>
      <c r="Z331" s="292">
        <f t="shared" si="174"/>
        <v>285</v>
      </c>
      <c r="AA331" s="293">
        <v>285</v>
      </c>
      <c r="AB331" s="292">
        <f t="shared" si="162"/>
        <v>0</v>
      </c>
      <c r="AC331" s="292">
        <f t="shared" si="175"/>
        <v>285</v>
      </c>
      <c r="AD331" s="293"/>
      <c r="AE331" s="293"/>
      <c r="AF331" s="293"/>
      <c r="AG331" s="293"/>
      <c r="AH331" s="293"/>
      <c r="AI331" s="293"/>
      <c r="AJ331" s="293"/>
      <c r="AK331" s="292">
        <f t="shared" si="176"/>
        <v>285</v>
      </c>
      <c r="AL331" s="293"/>
      <c r="AM331" s="292">
        <f t="shared" si="165"/>
        <v>285</v>
      </c>
      <c r="AN331" s="292">
        <f t="shared" si="177"/>
        <v>285</v>
      </c>
      <c r="AO331" s="293"/>
      <c r="AP331" s="293"/>
      <c r="AQ331" s="293"/>
      <c r="AR331" s="293"/>
      <c r="AS331" s="293"/>
      <c r="AT331" s="293"/>
      <c r="AU331" s="293"/>
      <c r="AV331" s="292">
        <f t="shared" si="178"/>
        <v>285</v>
      </c>
      <c r="AW331" s="293">
        <v>570</v>
      </c>
      <c r="AX331" s="292">
        <f t="shared" si="168"/>
        <v>0</v>
      </c>
      <c r="AY331" s="137" t="str">
        <f t="shared" si="169"/>
        <v>*</v>
      </c>
      <c r="BA331" s="143" t="str">
        <f t="shared" si="170"/>
        <v/>
      </c>
    </row>
    <row r="332" spans="1:53" ht="12">
      <c r="A332" s="288">
        <v>330</v>
      </c>
      <c r="B332" s="289" t="s">
        <v>623</v>
      </c>
      <c r="C332" s="290" t="s">
        <v>23</v>
      </c>
      <c r="D332" s="290" t="s">
        <v>895</v>
      </c>
      <c r="E332" s="291">
        <v>50</v>
      </c>
      <c r="F332" s="292">
        <v>600</v>
      </c>
      <c r="G332" s="292">
        <f t="shared" si="171"/>
        <v>150</v>
      </c>
      <c r="H332" s="293"/>
      <c r="I332" s="293"/>
      <c r="J332" s="293"/>
      <c r="K332" s="293"/>
      <c r="L332" s="293"/>
      <c r="M332" s="293"/>
      <c r="N332" s="293"/>
      <c r="O332" s="292">
        <f t="shared" si="172"/>
        <v>150</v>
      </c>
      <c r="P332" s="293"/>
      <c r="Q332" s="292">
        <f t="shared" si="159"/>
        <v>750</v>
      </c>
      <c r="R332" s="292">
        <f t="shared" si="173"/>
        <v>150</v>
      </c>
      <c r="S332" s="293"/>
      <c r="T332" s="293"/>
      <c r="U332" s="293"/>
      <c r="V332" s="293"/>
      <c r="W332" s="293"/>
      <c r="X332" s="293"/>
      <c r="Y332" s="293"/>
      <c r="Z332" s="292">
        <f t="shared" si="174"/>
        <v>150</v>
      </c>
      <c r="AA332" s="293"/>
      <c r="AB332" s="292">
        <f t="shared" si="162"/>
        <v>900</v>
      </c>
      <c r="AC332" s="292">
        <f t="shared" si="175"/>
        <v>150</v>
      </c>
      <c r="AD332" s="293"/>
      <c r="AE332" s="293"/>
      <c r="AF332" s="293"/>
      <c r="AG332" s="293"/>
      <c r="AH332" s="293"/>
      <c r="AI332" s="293"/>
      <c r="AJ332" s="293"/>
      <c r="AK332" s="292">
        <f t="shared" si="176"/>
        <v>150</v>
      </c>
      <c r="AL332" s="293"/>
      <c r="AM332" s="292">
        <f t="shared" si="165"/>
        <v>1050</v>
      </c>
      <c r="AN332" s="292">
        <f t="shared" si="177"/>
        <v>150</v>
      </c>
      <c r="AO332" s="293"/>
      <c r="AP332" s="293"/>
      <c r="AQ332" s="293"/>
      <c r="AR332" s="293"/>
      <c r="AS332" s="293"/>
      <c r="AT332" s="293"/>
      <c r="AU332" s="293"/>
      <c r="AV332" s="292">
        <f t="shared" si="178"/>
        <v>150</v>
      </c>
      <c r="AW332" s="293"/>
      <c r="AX332" s="292">
        <f t="shared" si="168"/>
        <v>1200</v>
      </c>
      <c r="AY332" s="137" t="str">
        <f t="shared" si="169"/>
        <v/>
      </c>
      <c r="BA332" s="143" t="str">
        <f t="shared" si="170"/>
        <v/>
      </c>
    </row>
    <row r="333" spans="1:53" ht="12">
      <c r="A333" s="288">
        <v>331</v>
      </c>
      <c r="B333" s="289" t="s">
        <v>625</v>
      </c>
      <c r="C333" s="290" t="s">
        <v>23</v>
      </c>
      <c r="D333" s="290" t="s">
        <v>627</v>
      </c>
      <c r="E333" s="291">
        <v>100</v>
      </c>
      <c r="F333" s="292"/>
      <c r="G333" s="292">
        <f t="shared" si="171"/>
        <v>300</v>
      </c>
      <c r="H333" s="293"/>
      <c r="I333" s="293"/>
      <c r="J333" s="293"/>
      <c r="K333" s="293"/>
      <c r="L333" s="293"/>
      <c r="M333" s="293"/>
      <c r="N333" s="293"/>
      <c r="O333" s="292">
        <f t="shared" si="172"/>
        <v>300</v>
      </c>
      <c r="P333" s="293">
        <v>1200</v>
      </c>
      <c r="Q333" s="292">
        <f t="shared" si="159"/>
        <v>-900</v>
      </c>
      <c r="R333" s="292">
        <f t="shared" si="173"/>
        <v>300</v>
      </c>
      <c r="S333" s="293"/>
      <c r="T333" s="293"/>
      <c r="U333" s="293"/>
      <c r="V333" s="293"/>
      <c r="W333" s="293"/>
      <c r="X333" s="293"/>
      <c r="Y333" s="293"/>
      <c r="Z333" s="292">
        <f t="shared" si="174"/>
        <v>300</v>
      </c>
      <c r="AA333" s="293"/>
      <c r="AB333" s="292">
        <f t="shared" si="162"/>
        <v>-600</v>
      </c>
      <c r="AC333" s="292">
        <f t="shared" si="175"/>
        <v>300</v>
      </c>
      <c r="AD333" s="293">
        <v>50</v>
      </c>
      <c r="AE333" s="293"/>
      <c r="AF333" s="293"/>
      <c r="AG333" s="293"/>
      <c r="AH333" s="293"/>
      <c r="AI333" s="293"/>
      <c r="AJ333" s="293"/>
      <c r="AK333" s="292">
        <f t="shared" si="176"/>
        <v>350</v>
      </c>
      <c r="AL333" s="293">
        <v>50</v>
      </c>
      <c r="AM333" s="292">
        <f t="shared" si="165"/>
        <v>-300</v>
      </c>
      <c r="AN333" s="292">
        <f t="shared" si="177"/>
        <v>300</v>
      </c>
      <c r="AO333" s="293"/>
      <c r="AP333" s="293"/>
      <c r="AQ333" s="293"/>
      <c r="AR333" s="293"/>
      <c r="AS333" s="293"/>
      <c r="AT333" s="293"/>
      <c r="AU333" s="293"/>
      <c r="AV333" s="292">
        <f t="shared" si="178"/>
        <v>300</v>
      </c>
      <c r="AW333" s="293"/>
      <c r="AX333" s="292">
        <f t="shared" si="168"/>
        <v>0</v>
      </c>
      <c r="AY333" s="137" t="str">
        <f t="shared" si="169"/>
        <v>*</v>
      </c>
      <c r="BA333" s="143" t="str">
        <f t="shared" si="170"/>
        <v/>
      </c>
    </row>
    <row r="334" spans="1:53" ht="12">
      <c r="A334" s="288">
        <v>332</v>
      </c>
      <c r="B334" s="294" t="s">
        <v>629</v>
      </c>
      <c r="C334" s="290" t="s">
        <v>10</v>
      </c>
      <c r="D334" s="290" t="s">
        <v>631</v>
      </c>
      <c r="E334" s="295">
        <v>185</v>
      </c>
      <c r="F334" s="292"/>
      <c r="G334" s="292">
        <f t="shared" si="171"/>
        <v>555</v>
      </c>
      <c r="H334" s="293"/>
      <c r="I334" s="293"/>
      <c r="J334" s="293"/>
      <c r="K334" s="293"/>
      <c r="L334" s="293"/>
      <c r="M334" s="293"/>
      <c r="N334" s="293"/>
      <c r="O334" s="292">
        <f t="shared" si="172"/>
        <v>555</v>
      </c>
      <c r="P334" s="293">
        <v>2220</v>
      </c>
      <c r="Q334" s="292">
        <f t="shared" si="159"/>
        <v>-1665</v>
      </c>
      <c r="R334" s="292">
        <f t="shared" si="173"/>
        <v>555</v>
      </c>
      <c r="S334" s="293"/>
      <c r="T334" s="293"/>
      <c r="U334" s="293"/>
      <c r="V334" s="293"/>
      <c r="W334" s="293"/>
      <c r="X334" s="293"/>
      <c r="Y334" s="293"/>
      <c r="Z334" s="292">
        <f t="shared" si="174"/>
        <v>555</v>
      </c>
      <c r="AA334" s="293"/>
      <c r="AB334" s="292">
        <f t="shared" si="162"/>
        <v>-1110</v>
      </c>
      <c r="AC334" s="292">
        <f t="shared" si="175"/>
        <v>555</v>
      </c>
      <c r="AD334" s="293"/>
      <c r="AE334" s="293"/>
      <c r="AF334" s="293"/>
      <c r="AG334" s="293"/>
      <c r="AH334" s="293"/>
      <c r="AI334" s="293"/>
      <c r="AJ334" s="293"/>
      <c r="AK334" s="292">
        <f t="shared" si="176"/>
        <v>555</v>
      </c>
      <c r="AL334" s="293"/>
      <c r="AM334" s="292">
        <f t="shared" si="165"/>
        <v>-555</v>
      </c>
      <c r="AN334" s="292">
        <f t="shared" si="177"/>
        <v>555</v>
      </c>
      <c r="AO334" s="293"/>
      <c r="AP334" s="293"/>
      <c r="AQ334" s="293"/>
      <c r="AR334" s="293"/>
      <c r="AS334" s="293"/>
      <c r="AT334" s="293"/>
      <c r="AU334" s="293"/>
      <c r="AV334" s="292">
        <f t="shared" si="178"/>
        <v>555</v>
      </c>
      <c r="AW334" s="293"/>
      <c r="AX334" s="292">
        <f t="shared" si="168"/>
        <v>0</v>
      </c>
      <c r="AY334" s="137" t="str">
        <f t="shared" si="169"/>
        <v>*</v>
      </c>
      <c r="BA334" s="143" t="str">
        <f t="shared" si="170"/>
        <v/>
      </c>
    </row>
    <row r="335" spans="1:53" ht="12">
      <c r="A335" s="288">
        <v>333</v>
      </c>
      <c r="B335" s="289" t="s">
        <v>633</v>
      </c>
      <c r="C335" s="290" t="s">
        <v>14</v>
      </c>
      <c r="D335" s="290" t="s">
        <v>634</v>
      </c>
      <c r="E335" s="291">
        <v>85</v>
      </c>
      <c r="F335" s="292"/>
      <c r="G335" s="292">
        <f t="shared" si="171"/>
        <v>255</v>
      </c>
      <c r="H335" s="293"/>
      <c r="I335" s="293"/>
      <c r="J335" s="293"/>
      <c r="K335" s="293"/>
      <c r="L335" s="293"/>
      <c r="M335" s="293"/>
      <c r="N335" s="293"/>
      <c r="O335" s="292">
        <f t="shared" si="172"/>
        <v>255</v>
      </c>
      <c r="P335" s="293"/>
      <c r="Q335" s="292">
        <f t="shared" si="159"/>
        <v>255</v>
      </c>
      <c r="R335" s="292">
        <f t="shared" si="173"/>
        <v>255</v>
      </c>
      <c r="S335" s="293"/>
      <c r="T335" s="293"/>
      <c r="U335" s="293"/>
      <c r="V335" s="293"/>
      <c r="W335" s="293"/>
      <c r="X335" s="293"/>
      <c r="Y335" s="293"/>
      <c r="Z335" s="292">
        <f t="shared" si="174"/>
        <v>255</v>
      </c>
      <c r="AA335" s="293"/>
      <c r="AB335" s="292">
        <f t="shared" si="162"/>
        <v>510</v>
      </c>
      <c r="AC335" s="292">
        <f t="shared" si="175"/>
        <v>255</v>
      </c>
      <c r="AD335" s="293"/>
      <c r="AE335" s="293"/>
      <c r="AF335" s="293"/>
      <c r="AG335" s="293"/>
      <c r="AH335" s="293"/>
      <c r="AI335" s="293"/>
      <c r="AJ335" s="293"/>
      <c r="AK335" s="292">
        <f t="shared" si="176"/>
        <v>255</v>
      </c>
      <c r="AL335" s="293"/>
      <c r="AM335" s="292">
        <f t="shared" si="165"/>
        <v>765</v>
      </c>
      <c r="AN335" s="292">
        <f t="shared" si="177"/>
        <v>255</v>
      </c>
      <c r="AO335" s="293"/>
      <c r="AP335" s="293"/>
      <c r="AQ335" s="293"/>
      <c r="AR335" s="293"/>
      <c r="AS335" s="293"/>
      <c r="AT335" s="293"/>
      <c r="AU335" s="293"/>
      <c r="AV335" s="292">
        <f t="shared" si="178"/>
        <v>255</v>
      </c>
      <c r="AW335" s="293">
        <v>1020</v>
      </c>
      <c r="AX335" s="292">
        <f t="shared" si="168"/>
        <v>0</v>
      </c>
      <c r="AY335" s="137" t="str">
        <f t="shared" si="169"/>
        <v>*</v>
      </c>
      <c r="BA335" s="143" t="str">
        <f t="shared" si="170"/>
        <v/>
      </c>
    </row>
    <row r="336" spans="1:53" ht="12">
      <c r="A336" s="288">
        <v>334</v>
      </c>
      <c r="B336" s="294" t="s">
        <v>964</v>
      </c>
      <c r="C336" s="290" t="s">
        <v>23</v>
      </c>
      <c r="D336" s="290" t="s">
        <v>965</v>
      </c>
      <c r="E336" s="291">
        <v>65</v>
      </c>
      <c r="F336" s="292"/>
      <c r="G336" s="292">
        <f t="shared" si="171"/>
        <v>195</v>
      </c>
      <c r="H336" s="293"/>
      <c r="I336" s="293"/>
      <c r="J336" s="293"/>
      <c r="K336" s="293"/>
      <c r="L336" s="293"/>
      <c r="M336" s="293"/>
      <c r="N336" s="293"/>
      <c r="O336" s="292">
        <f t="shared" si="172"/>
        <v>195</v>
      </c>
      <c r="P336" s="293"/>
      <c r="Q336" s="292">
        <f t="shared" si="159"/>
        <v>195</v>
      </c>
      <c r="R336" s="292">
        <f t="shared" si="173"/>
        <v>195</v>
      </c>
      <c r="S336" s="293"/>
      <c r="T336" s="293"/>
      <c r="U336" s="293"/>
      <c r="V336" s="293"/>
      <c r="W336" s="293"/>
      <c r="X336" s="293"/>
      <c r="Y336" s="293"/>
      <c r="Z336" s="292">
        <f t="shared" si="174"/>
        <v>195</v>
      </c>
      <c r="AA336" s="293"/>
      <c r="AB336" s="292">
        <f t="shared" si="162"/>
        <v>390</v>
      </c>
      <c r="AC336" s="292">
        <f t="shared" si="175"/>
        <v>195</v>
      </c>
      <c r="AD336" s="293"/>
      <c r="AE336" s="293"/>
      <c r="AF336" s="293"/>
      <c r="AG336" s="293"/>
      <c r="AH336" s="293"/>
      <c r="AI336" s="293"/>
      <c r="AJ336" s="293"/>
      <c r="AK336" s="292">
        <f t="shared" si="176"/>
        <v>195</v>
      </c>
      <c r="AL336" s="293"/>
      <c r="AM336" s="292">
        <f t="shared" si="165"/>
        <v>585</v>
      </c>
      <c r="AN336" s="292">
        <f t="shared" si="177"/>
        <v>195</v>
      </c>
      <c r="AO336" s="293"/>
      <c r="AP336" s="293"/>
      <c r="AQ336" s="293"/>
      <c r="AR336" s="293"/>
      <c r="AS336" s="293"/>
      <c r="AT336" s="293"/>
      <c r="AU336" s="293"/>
      <c r="AV336" s="292">
        <f t="shared" si="178"/>
        <v>195</v>
      </c>
      <c r="AW336" s="293">
        <v>780</v>
      </c>
      <c r="AX336" s="292">
        <f t="shared" si="168"/>
        <v>0</v>
      </c>
      <c r="AY336" s="137" t="str">
        <f t="shared" si="169"/>
        <v>*</v>
      </c>
      <c r="BA336" s="143" t="str">
        <f t="shared" si="170"/>
        <v/>
      </c>
    </row>
    <row r="337" spans="1:53" ht="12">
      <c r="A337" s="288">
        <v>335</v>
      </c>
      <c r="B337" s="289" t="s">
        <v>635</v>
      </c>
      <c r="C337" s="290" t="s">
        <v>23</v>
      </c>
      <c r="D337" s="290" t="s">
        <v>12</v>
      </c>
      <c r="E337" s="291">
        <v>40</v>
      </c>
      <c r="F337" s="292">
        <v>880</v>
      </c>
      <c r="G337" s="292">
        <f t="shared" si="171"/>
        <v>120</v>
      </c>
      <c r="H337" s="293"/>
      <c r="I337" s="293"/>
      <c r="J337" s="293"/>
      <c r="K337" s="293"/>
      <c r="L337" s="293"/>
      <c r="M337" s="293"/>
      <c r="N337" s="293"/>
      <c r="O337" s="292">
        <f t="shared" si="172"/>
        <v>120</v>
      </c>
      <c r="P337" s="293">
        <v>850</v>
      </c>
      <c r="Q337" s="292">
        <f t="shared" si="159"/>
        <v>150</v>
      </c>
      <c r="R337" s="292">
        <f t="shared" si="173"/>
        <v>120</v>
      </c>
      <c r="S337" s="293"/>
      <c r="T337" s="293"/>
      <c r="U337" s="293"/>
      <c r="V337" s="293"/>
      <c r="W337" s="293"/>
      <c r="X337" s="293"/>
      <c r="Y337" s="293"/>
      <c r="Z337" s="292">
        <f t="shared" si="174"/>
        <v>120</v>
      </c>
      <c r="AA337" s="293"/>
      <c r="AB337" s="292">
        <f t="shared" si="162"/>
        <v>270</v>
      </c>
      <c r="AC337" s="292">
        <f t="shared" si="175"/>
        <v>120</v>
      </c>
      <c r="AD337" s="293"/>
      <c r="AE337" s="293"/>
      <c r="AF337" s="293"/>
      <c r="AG337" s="293"/>
      <c r="AH337" s="293"/>
      <c r="AI337" s="293"/>
      <c r="AJ337" s="293"/>
      <c r="AK337" s="292">
        <f t="shared" si="176"/>
        <v>120</v>
      </c>
      <c r="AL337" s="293"/>
      <c r="AM337" s="292">
        <f t="shared" si="165"/>
        <v>390</v>
      </c>
      <c r="AN337" s="292">
        <f t="shared" si="177"/>
        <v>120</v>
      </c>
      <c r="AO337" s="293"/>
      <c r="AP337" s="293"/>
      <c r="AQ337" s="293"/>
      <c r="AR337" s="293"/>
      <c r="AS337" s="293"/>
      <c r="AT337" s="293"/>
      <c r="AU337" s="293"/>
      <c r="AV337" s="292">
        <f t="shared" si="178"/>
        <v>120</v>
      </c>
      <c r="AW337" s="293"/>
      <c r="AX337" s="292">
        <f t="shared" si="168"/>
        <v>510</v>
      </c>
      <c r="AY337" s="137" t="str">
        <f t="shared" si="169"/>
        <v/>
      </c>
      <c r="BA337" s="143" t="str">
        <f t="shared" si="170"/>
        <v/>
      </c>
    </row>
    <row r="338" spans="1:53" ht="12">
      <c r="A338" s="288">
        <v>336</v>
      </c>
      <c r="B338" s="289" t="s">
        <v>639</v>
      </c>
      <c r="C338" s="290" t="s">
        <v>14</v>
      </c>
      <c r="D338" s="290" t="s">
        <v>641</v>
      </c>
      <c r="E338" s="291">
        <v>135</v>
      </c>
      <c r="F338" s="292"/>
      <c r="G338" s="292">
        <f t="shared" si="171"/>
        <v>405</v>
      </c>
      <c r="H338" s="293"/>
      <c r="I338" s="293"/>
      <c r="J338" s="293"/>
      <c r="K338" s="293"/>
      <c r="L338" s="293"/>
      <c r="M338" s="293"/>
      <c r="N338" s="293"/>
      <c r="O338" s="292">
        <f t="shared" si="172"/>
        <v>405</v>
      </c>
      <c r="P338" s="293"/>
      <c r="Q338" s="292">
        <f t="shared" si="159"/>
        <v>405</v>
      </c>
      <c r="R338" s="292">
        <f t="shared" si="173"/>
        <v>405</v>
      </c>
      <c r="S338" s="293"/>
      <c r="T338" s="293"/>
      <c r="U338" s="293"/>
      <c r="V338" s="293"/>
      <c r="W338" s="293"/>
      <c r="X338" s="293"/>
      <c r="Y338" s="293"/>
      <c r="Z338" s="292">
        <f t="shared" si="174"/>
        <v>405</v>
      </c>
      <c r="AA338" s="293">
        <v>810</v>
      </c>
      <c r="AB338" s="292">
        <f t="shared" si="162"/>
        <v>0</v>
      </c>
      <c r="AC338" s="292">
        <f t="shared" si="175"/>
        <v>405</v>
      </c>
      <c r="AD338" s="293"/>
      <c r="AE338" s="293"/>
      <c r="AF338" s="293"/>
      <c r="AG338" s="293"/>
      <c r="AH338" s="293"/>
      <c r="AI338" s="293"/>
      <c r="AJ338" s="293"/>
      <c r="AK338" s="292">
        <f t="shared" si="176"/>
        <v>405</v>
      </c>
      <c r="AL338" s="293"/>
      <c r="AM338" s="292">
        <f t="shared" si="165"/>
        <v>405</v>
      </c>
      <c r="AN338" s="292">
        <f t="shared" si="177"/>
        <v>405</v>
      </c>
      <c r="AO338" s="293"/>
      <c r="AP338" s="293"/>
      <c r="AQ338" s="293"/>
      <c r="AR338" s="293"/>
      <c r="AS338" s="293"/>
      <c r="AT338" s="293"/>
      <c r="AU338" s="293"/>
      <c r="AV338" s="292">
        <f t="shared" si="178"/>
        <v>405</v>
      </c>
      <c r="AW338" s="293">
        <v>810</v>
      </c>
      <c r="AX338" s="292">
        <f t="shared" si="168"/>
        <v>0</v>
      </c>
      <c r="AY338" s="137" t="str">
        <f t="shared" si="169"/>
        <v>*</v>
      </c>
      <c r="BA338" s="143" t="str">
        <f t="shared" si="170"/>
        <v/>
      </c>
    </row>
    <row r="339" spans="1:53" ht="12">
      <c r="A339" s="288">
        <v>337</v>
      </c>
      <c r="B339" s="294" t="s">
        <v>642</v>
      </c>
      <c r="C339" s="290" t="s">
        <v>14</v>
      </c>
      <c r="D339" s="290" t="s">
        <v>12</v>
      </c>
      <c r="E339" s="295">
        <v>50</v>
      </c>
      <c r="F339" s="292">
        <v>300</v>
      </c>
      <c r="G339" s="292">
        <f t="shared" si="171"/>
        <v>150</v>
      </c>
      <c r="H339" s="293"/>
      <c r="I339" s="293"/>
      <c r="J339" s="293"/>
      <c r="K339" s="293"/>
      <c r="L339" s="293"/>
      <c r="M339" s="293"/>
      <c r="N339" s="293"/>
      <c r="O339" s="292">
        <f t="shared" si="172"/>
        <v>150</v>
      </c>
      <c r="P339" s="293">
        <v>450</v>
      </c>
      <c r="Q339" s="292">
        <f t="shared" si="159"/>
        <v>0</v>
      </c>
      <c r="R339" s="292">
        <f t="shared" si="173"/>
        <v>150</v>
      </c>
      <c r="S339" s="293"/>
      <c r="T339" s="293"/>
      <c r="U339" s="293"/>
      <c r="V339" s="293"/>
      <c r="W339" s="293"/>
      <c r="X339" s="293"/>
      <c r="Y339" s="293"/>
      <c r="Z339" s="292">
        <f t="shared" si="174"/>
        <v>150</v>
      </c>
      <c r="AA339" s="293">
        <v>150</v>
      </c>
      <c r="AB339" s="292">
        <f t="shared" si="162"/>
        <v>0</v>
      </c>
      <c r="AC339" s="292">
        <f t="shared" si="175"/>
        <v>150</v>
      </c>
      <c r="AD339" s="293"/>
      <c r="AE339" s="293"/>
      <c r="AF339" s="293"/>
      <c r="AG339" s="293"/>
      <c r="AH339" s="293"/>
      <c r="AI339" s="293"/>
      <c r="AJ339" s="293"/>
      <c r="AK339" s="292">
        <f t="shared" si="176"/>
        <v>150</v>
      </c>
      <c r="AL339" s="293">
        <v>300</v>
      </c>
      <c r="AM339" s="292">
        <f t="shared" si="165"/>
        <v>-150</v>
      </c>
      <c r="AN339" s="292">
        <f t="shared" si="177"/>
        <v>150</v>
      </c>
      <c r="AO339" s="293"/>
      <c r="AP339" s="293"/>
      <c r="AQ339" s="293"/>
      <c r="AR339" s="293"/>
      <c r="AS339" s="293"/>
      <c r="AT339" s="293"/>
      <c r="AU339" s="293"/>
      <c r="AV339" s="292">
        <f t="shared" si="178"/>
        <v>150</v>
      </c>
      <c r="AW339" s="293"/>
      <c r="AX339" s="292">
        <f t="shared" si="168"/>
        <v>0</v>
      </c>
      <c r="AY339" s="137" t="str">
        <f t="shared" si="169"/>
        <v>*</v>
      </c>
      <c r="BA339" s="143" t="str">
        <f t="shared" si="170"/>
        <v/>
      </c>
    </row>
    <row r="340" spans="1:53" ht="12">
      <c r="A340" s="288">
        <v>338</v>
      </c>
      <c r="B340" s="294" t="s">
        <v>988</v>
      </c>
      <c r="C340" s="290" t="s">
        <v>23</v>
      </c>
      <c r="D340" s="290"/>
      <c r="E340" s="295">
        <v>65</v>
      </c>
      <c r="F340" s="292"/>
      <c r="G340" s="292">
        <f t="shared" si="171"/>
        <v>195</v>
      </c>
      <c r="H340" s="293"/>
      <c r="I340" s="293"/>
      <c r="J340" s="293"/>
      <c r="K340" s="293"/>
      <c r="L340" s="293"/>
      <c r="M340" s="293"/>
      <c r="N340" s="293"/>
      <c r="O340" s="292">
        <f t="shared" si="172"/>
        <v>195</v>
      </c>
      <c r="P340" s="293">
        <v>390</v>
      </c>
      <c r="Q340" s="292">
        <f t="shared" si="159"/>
        <v>-195</v>
      </c>
      <c r="R340" s="292">
        <f t="shared" si="173"/>
        <v>195</v>
      </c>
      <c r="S340" s="293"/>
      <c r="T340" s="293">
        <v>100</v>
      </c>
      <c r="U340" s="293"/>
      <c r="V340" s="293">
        <v>300</v>
      </c>
      <c r="W340" s="293"/>
      <c r="X340" s="293"/>
      <c r="Y340" s="293"/>
      <c r="Z340" s="292">
        <f t="shared" si="174"/>
        <v>595</v>
      </c>
      <c r="AA340" s="293"/>
      <c r="AB340" s="292">
        <f t="shared" si="162"/>
        <v>400</v>
      </c>
      <c r="AC340" s="292">
        <f t="shared" si="175"/>
        <v>195</v>
      </c>
      <c r="AD340" s="293"/>
      <c r="AE340" s="293">
        <v>100</v>
      </c>
      <c r="AF340" s="293"/>
      <c r="AG340" s="293"/>
      <c r="AH340" s="293"/>
      <c r="AI340" s="293"/>
      <c r="AJ340" s="293"/>
      <c r="AK340" s="292">
        <f t="shared" si="176"/>
        <v>295</v>
      </c>
      <c r="AL340" s="293">
        <v>390</v>
      </c>
      <c r="AM340" s="292">
        <f t="shared" si="165"/>
        <v>305</v>
      </c>
      <c r="AN340" s="292">
        <f t="shared" si="177"/>
        <v>195</v>
      </c>
      <c r="AO340" s="293"/>
      <c r="AP340" s="293"/>
      <c r="AQ340" s="293"/>
      <c r="AR340" s="293"/>
      <c r="AS340" s="293"/>
      <c r="AT340" s="293"/>
      <c r="AU340" s="293"/>
      <c r="AV340" s="292">
        <f t="shared" si="178"/>
        <v>195</v>
      </c>
      <c r="AW340" s="293">
        <v>500</v>
      </c>
      <c r="AX340" s="292">
        <f t="shared" si="168"/>
        <v>0</v>
      </c>
      <c r="AY340" s="137" t="str">
        <f t="shared" si="169"/>
        <v>*</v>
      </c>
      <c r="BA340" s="143" t="str">
        <f t="shared" si="170"/>
        <v/>
      </c>
    </row>
    <row r="341" spans="1:53" ht="12">
      <c r="A341" s="288">
        <v>339</v>
      </c>
      <c r="B341" s="289" t="s">
        <v>644</v>
      </c>
      <c r="C341" s="290" t="s">
        <v>23</v>
      </c>
      <c r="D341" s="290" t="s">
        <v>646</v>
      </c>
      <c r="E341" s="291">
        <v>80</v>
      </c>
      <c r="F341" s="292"/>
      <c r="G341" s="292">
        <f t="shared" si="171"/>
        <v>240</v>
      </c>
      <c r="H341" s="293"/>
      <c r="I341" s="293"/>
      <c r="J341" s="293"/>
      <c r="K341" s="293"/>
      <c r="L341" s="293"/>
      <c r="M341" s="293"/>
      <c r="N341" s="293"/>
      <c r="O341" s="292">
        <f t="shared" si="172"/>
        <v>240</v>
      </c>
      <c r="P341" s="293"/>
      <c r="Q341" s="292">
        <f t="shared" si="159"/>
        <v>240</v>
      </c>
      <c r="R341" s="292">
        <f t="shared" si="173"/>
        <v>240</v>
      </c>
      <c r="S341" s="293"/>
      <c r="T341" s="293"/>
      <c r="U341" s="293"/>
      <c r="V341" s="293"/>
      <c r="W341" s="293"/>
      <c r="X341" s="293"/>
      <c r="Y341" s="293"/>
      <c r="Z341" s="292">
        <f t="shared" si="174"/>
        <v>240</v>
      </c>
      <c r="AA341" s="293">
        <v>960</v>
      </c>
      <c r="AB341" s="292">
        <f t="shared" si="162"/>
        <v>-480</v>
      </c>
      <c r="AC341" s="292">
        <f t="shared" si="175"/>
        <v>240</v>
      </c>
      <c r="AD341" s="293"/>
      <c r="AE341" s="293"/>
      <c r="AF341" s="293"/>
      <c r="AG341" s="293"/>
      <c r="AH341" s="293"/>
      <c r="AI341" s="293"/>
      <c r="AJ341" s="293"/>
      <c r="AK341" s="292">
        <f t="shared" si="176"/>
        <v>240</v>
      </c>
      <c r="AL341" s="293"/>
      <c r="AM341" s="292">
        <f t="shared" si="165"/>
        <v>-240</v>
      </c>
      <c r="AN341" s="292">
        <f t="shared" si="177"/>
        <v>240</v>
      </c>
      <c r="AO341" s="293"/>
      <c r="AP341" s="293"/>
      <c r="AQ341" s="293"/>
      <c r="AR341" s="293"/>
      <c r="AS341" s="293"/>
      <c r="AT341" s="293"/>
      <c r="AU341" s="293"/>
      <c r="AV341" s="292">
        <f t="shared" si="178"/>
        <v>240</v>
      </c>
      <c r="AW341" s="293"/>
      <c r="AX341" s="292">
        <f t="shared" si="168"/>
        <v>0</v>
      </c>
      <c r="AY341" s="137" t="str">
        <f t="shared" si="169"/>
        <v>*</v>
      </c>
      <c r="BA341" s="143" t="str">
        <f t="shared" si="170"/>
        <v/>
      </c>
    </row>
    <row r="342" spans="1:53" ht="12">
      <c r="A342" s="288">
        <v>340</v>
      </c>
      <c r="B342" s="289" t="s">
        <v>647</v>
      </c>
      <c r="C342" s="290" t="s">
        <v>23</v>
      </c>
      <c r="D342" s="290" t="s">
        <v>649</v>
      </c>
      <c r="E342" s="291">
        <v>90</v>
      </c>
      <c r="F342" s="292"/>
      <c r="G342" s="292">
        <f t="shared" si="171"/>
        <v>270</v>
      </c>
      <c r="H342" s="293"/>
      <c r="I342" s="293"/>
      <c r="J342" s="293"/>
      <c r="K342" s="293"/>
      <c r="L342" s="293"/>
      <c r="M342" s="293"/>
      <c r="N342" s="293"/>
      <c r="O342" s="292">
        <f t="shared" si="172"/>
        <v>270</v>
      </c>
      <c r="P342" s="293">
        <v>270</v>
      </c>
      <c r="Q342" s="292">
        <f t="shared" si="159"/>
        <v>0</v>
      </c>
      <c r="R342" s="292">
        <f t="shared" si="173"/>
        <v>270</v>
      </c>
      <c r="S342" s="293"/>
      <c r="T342" s="293"/>
      <c r="U342" s="293"/>
      <c r="V342" s="293"/>
      <c r="W342" s="293">
        <v>100</v>
      </c>
      <c r="X342" s="293"/>
      <c r="Y342" s="293"/>
      <c r="Z342" s="292">
        <f t="shared" si="174"/>
        <v>370</v>
      </c>
      <c r="AA342" s="293">
        <v>910</v>
      </c>
      <c r="AB342" s="292">
        <f t="shared" si="162"/>
        <v>-540</v>
      </c>
      <c r="AC342" s="292">
        <f t="shared" si="175"/>
        <v>270</v>
      </c>
      <c r="AD342" s="293"/>
      <c r="AE342" s="293"/>
      <c r="AF342" s="293"/>
      <c r="AG342" s="293"/>
      <c r="AH342" s="293"/>
      <c r="AI342" s="293"/>
      <c r="AJ342" s="293"/>
      <c r="AK342" s="292">
        <f t="shared" si="176"/>
        <v>270</v>
      </c>
      <c r="AL342" s="293"/>
      <c r="AM342" s="292">
        <f t="shared" si="165"/>
        <v>-270</v>
      </c>
      <c r="AN342" s="292">
        <f t="shared" si="177"/>
        <v>270</v>
      </c>
      <c r="AO342" s="293"/>
      <c r="AP342" s="293"/>
      <c r="AQ342" s="293"/>
      <c r="AR342" s="293"/>
      <c r="AS342" s="293"/>
      <c r="AT342" s="293"/>
      <c r="AU342" s="293"/>
      <c r="AV342" s="292">
        <f t="shared" si="178"/>
        <v>270</v>
      </c>
      <c r="AW342" s="293"/>
      <c r="AX342" s="292">
        <f t="shared" si="168"/>
        <v>0</v>
      </c>
      <c r="AY342" s="137" t="str">
        <f t="shared" si="169"/>
        <v>*</v>
      </c>
      <c r="BA342" s="143" t="str">
        <f t="shared" si="170"/>
        <v/>
      </c>
    </row>
    <row r="343" spans="1:53" ht="12">
      <c r="A343" s="288">
        <v>341</v>
      </c>
      <c r="B343" s="289" t="s">
        <v>650</v>
      </c>
      <c r="C343" s="290" t="s">
        <v>14</v>
      </c>
      <c r="D343" s="290" t="s">
        <v>44</v>
      </c>
      <c r="E343" s="291">
        <v>235</v>
      </c>
      <c r="F343" s="292"/>
      <c r="G343" s="292">
        <f t="shared" si="171"/>
        <v>705</v>
      </c>
      <c r="H343" s="293">
        <v>50</v>
      </c>
      <c r="I343" s="293">
        <v>100</v>
      </c>
      <c r="J343" s="293"/>
      <c r="K343" s="293"/>
      <c r="L343" s="293"/>
      <c r="M343" s="293"/>
      <c r="N343" s="293"/>
      <c r="O343" s="292">
        <f t="shared" si="172"/>
        <v>855</v>
      </c>
      <c r="P343" s="293">
        <v>855</v>
      </c>
      <c r="Q343" s="292">
        <f t="shared" si="159"/>
        <v>0</v>
      </c>
      <c r="R343" s="292">
        <f t="shared" si="173"/>
        <v>705</v>
      </c>
      <c r="S343" s="293"/>
      <c r="T343" s="293"/>
      <c r="U343" s="293"/>
      <c r="V343" s="293"/>
      <c r="W343" s="293">
        <v>100</v>
      </c>
      <c r="X343" s="293"/>
      <c r="Y343" s="293"/>
      <c r="Z343" s="292">
        <f t="shared" si="174"/>
        <v>805</v>
      </c>
      <c r="AA343" s="293"/>
      <c r="AB343" s="292">
        <f t="shared" si="162"/>
        <v>805</v>
      </c>
      <c r="AC343" s="292">
        <f t="shared" si="175"/>
        <v>705</v>
      </c>
      <c r="AD343" s="293"/>
      <c r="AE343" s="293"/>
      <c r="AF343" s="293"/>
      <c r="AG343" s="293"/>
      <c r="AH343" s="293"/>
      <c r="AI343" s="293"/>
      <c r="AJ343" s="293"/>
      <c r="AK343" s="292">
        <f t="shared" si="176"/>
        <v>705</v>
      </c>
      <c r="AL343" s="293">
        <v>2215</v>
      </c>
      <c r="AM343" s="292">
        <f t="shared" si="165"/>
        <v>-705</v>
      </c>
      <c r="AN343" s="292">
        <f t="shared" si="177"/>
        <v>705</v>
      </c>
      <c r="AO343" s="293">
        <v>50</v>
      </c>
      <c r="AP343" s="293">
        <v>198</v>
      </c>
      <c r="AQ343" s="293"/>
      <c r="AR343" s="293"/>
      <c r="AS343" s="293"/>
      <c r="AT343" s="293"/>
      <c r="AU343" s="293"/>
      <c r="AV343" s="292">
        <f t="shared" si="178"/>
        <v>953</v>
      </c>
      <c r="AW343" s="293"/>
      <c r="AX343" s="292">
        <f t="shared" si="168"/>
        <v>248</v>
      </c>
      <c r="AY343" s="137" t="str">
        <f t="shared" si="169"/>
        <v/>
      </c>
      <c r="BA343" s="143" t="str">
        <f t="shared" si="170"/>
        <v/>
      </c>
    </row>
    <row r="344" spans="1:53" ht="12">
      <c r="A344" s="288">
        <v>342</v>
      </c>
      <c r="B344" s="304" t="s">
        <v>653</v>
      </c>
      <c r="C344" s="290" t="s">
        <v>23</v>
      </c>
      <c r="D344" s="290" t="s">
        <v>843</v>
      </c>
      <c r="E344" s="291">
        <v>85</v>
      </c>
      <c r="F344" s="292"/>
      <c r="G344" s="292">
        <f t="shared" si="171"/>
        <v>255</v>
      </c>
      <c r="H344" s="293"/>
      <c r="I344" s="293"/>
      <c r="J344" s="293"/>
      <c r="K344" s="293"/>
      <c r="L344" s="293"/>
      <c r="M344" s="293"/>
      <c r="N344" s="293"/>
      <c r="O344" s="292">
        <f t="shared" si="172"/>
        <v>255</v>
      </c>
      <c r="P344" s="293">
        <v>255</v>
      </c>
      <c r="Q344" s="292">
        <f t="shared" si="159"/>
        <v>0</v>
      </c>
      <c r="R344" s="292">
        <f t="shared" si="173"/>
        <v>255</v>
      </c>
      <c r="S344" s="292"/>
      <c r="T344" s="292"/>
      <c r="U344" s="292"/>
      <c r="V344" s="292"/>
      <c r="W344" s="292"/>
      <c r="X344" s="292"/>
      <c r="Y344" s="292"/>
      <c r="Z344" s="292">
        <f t="shared" si="174"/>
        <v>255</v>
      </c>
      <c r="AA344" s="292"/>
      <c r="AB344" s="292">
        <f t="shared" si="162"/>
        <v>255</v>
      </c>
      <c r="AC344" s="292">
        <f t="shared" si="175"/>
        <v>255</v>
      </c>
      <c r="AD344" s="292"/>
      <c r="AE344" s="292"/>
      <c r="AF344" s="292"/>
      <c r="AG344" s="292"/>
      <c r="AH344" s="292"/>
      <c r="AI344" s="292"/>
      <c r="AJ344" s="292"/>
      <c r="AK344" s="292">
        <f t="shared" si="176"/>
        <v>255</v>
      </c>
      <c r="AL344" s="292"/>
      <c r="AM344" s="292">
        <f t="shared" si="165"/>
        <v>510</v>
      </c>
      <c r="AN344" s="292">
        <f t="shared" si="177"/>
        <v>255</v>
      </c>
      <c r="AO344" s="292"/>
      <c r="AP344" s="292"/>
      <c r="AQ344" s="292"/>
      <c r="AR344" s="292"/>
      <c r="AS344" s="292"/>
      <c r="AT344" s="292"/>
      <c r="AU344" s="292"/>
      <c r="AV344" s="292">
        <f t="shared" si="178"/>
        <v>255</v>
      </c>
      <c r="AW344" s="292">
        <v>765</v>
      </c>
      <c r="AX344" s="292">
        <f t="shared" si="168"/>
        <v>0</v>
      </c>
      <c r="AY344" s="137" t="str">
        <f t="shared" si="169"/>
        <v>*</v>
      </c>
      <c r="BA344" s="143" t="str">
        <f t="shared" si="170"/>
        <v/>
      </c>
    </row>
    <row r="345" spans="1:53" ht="12">
      <c r="A345" s="288">
        <v>343</v>
      </c>
      <c r="B345" s="296" t="s">
        <v>1595</v>
      </c>
      <c r="C345" s="297" t="s">
        <v>1709</v>
      </c>
      <c r="D345" s="297" t="s">
        <v>658</v>
      </c>
      <c r="E345" s="298"/>
      <c r="F345" s="299">
        <v>1630</v>
      </c>
      <c r="G345" s="299"/>
      <c r="H345" s="300"/>
      <c r="I345" s="300"/>
      <c r="J345" s="300" t="s">
        <v>1596</v>
      </c>
      <c r="K345" s="300"/>
      <c r="L345" s="300"/>
      <c r="M345" s="300"/>
      <c r="N345" s="300"/>
      <c r="O345" s="299"/>
      <c r="P345" s="300">
        <v>150</v>
      </c>
      <c r="Q345" s="299">
        <f t="shared" si="159"/>
        <v>1480</v>
      </c>
      <c r="R345" s="299"/>
      <c r="S345" s="300"/>
      <c r="T345" s="300"/>
      <c r="U345" s="300"/>
      <c r="V345" s="300"/>
      <c r="W345" s="300"/>
      <c r="X345" s="300"/>
      <c r="Y345" s="300"/>
      <c r="Z345" s="299"/>
      <c r="AA345" s="300"/>
      <c r="AB345" s="299">
        <f t="shared" si="162"/>
        <v>1480</v>
      </c>
      <c r="AC345" s="299"/>
      <c r="AD345" s="300"/>
      <c r="AE345" s="300"/>
      <c r="AF345" s="300"/>
      <c r="AG345" s="300"/>
      <c r="AH345" s="300"/>
      <c r="AI345" s="300"/>
      <c r="AJ345" s="300"/>
      <c r="AK345" s="299"/>
      <c r="AL345" s="300"/>
      <c r="AM345" s="299">
        <f t="shared" si="165"/>
        <v>1480</v>
      </c>
      <c r="AN345" s="299"/>
      <c r="AO345" s="300"/>
      <c r="AP345" s="300"/>
      <c r="AQ345" s="300"/>
      <c r="AR345" s="300"/>
      <c r="AS345" s="300"/>
      <c r="AT345" s="300"/>
      <c r="AU345" s="300"/>
      <c r="AV345" s="299"/>
      <c r="AW345" s="300"/>
      <c r="AX345" s="299">
        <f t="shared" si="168"/>
        <v>1480</v>
      </c>
      <c r="AY345" s="137" t="str">
        <f t="shared" si="169"/>
        <v/>
      </c>
      <c r="BA345" s="143" t="str">
        <f t="shared" si="170"/>
        <v/>
      </c>
    </row>
    <row r="346" spans="1:53" ht="12">
      <c r="A346" s="288">
        <v>344</v>
      </c>
      <c r="B346" s="294" t="s">
        <v>1926</v>
      </c>
      <c r="C346" s="290" t="s">
        <v>10</v>
      </c>
      <c r="D346" s="290" t="s">
        <v>119</v>
      </c>
      <c r="E346" s="295">
        <v>100</v>
      </c>
      <c r="F346" s="292">
        <v>1700</v>
      </c>
      <c r="G346" s="292">
        <f t="shared" ref="G346:G354" si="179">E346*3</f>
        <v>300</v>
      </c>
      <c r="H346" s="293"/>
      <c r="I346" s="293"/>
      <c r="J346" s="293"/>
      <c r="K346" s="293"/>
      <c r="L346" s="293"/>
      <c r="M346" s="293"/>
      <c r="N346" s="293"/>
      <c r="O346" s="292">
        <f>SUM(G346:N346)</f>
        <v>300</v>
      </c>
      <c r="P346" s="293"/>
      <c r="Q346" s="292">
        <f t="shared" si="159"/>
        <v>2000</v>
      </c>
      <c r="R346" s="292">
        <f>E346*3</f>
        <v>300</v>
      </c>
      <c r="S346" s="293"/>
      <c r="T346" s="293"/>
      <c r="U346" s="293"/>
      <c r="V346" s="293"/>
      <c r="W346" s="293"/>
      <c r="X346" s="293"/>
      <c r="Y346" s="293"/>
      <c r="Z346" s="292">
        <f>SUM(R346:Y346)</f>
        <v>300</v>
      </c>
      <c r="AA346" s="293"/>
      <c r="AB346" s="292">
        <f t="shared" si="162"/>
        <v>2300</v>
      </c>
      <c r="AC346" s="292"/>
      <c r="AD346" s="293"/>
      <c r="AE346" s="293"/>
      <c r="AF346" s="454" t="s">
        <v>1920</v>
      </c>
      <c r="AG346" s="293"/>
      <c r="AH346" s="293"/>
      <c r="AI346" s="293"/>
      <c r="AJ346" s="293"/>
      <c r="AK346" s="292">
        <f>SUM(AC346:AJ346)</f>
        <v>0</v>
      </c>
      <c r="AL346" s="293">
        <v>600</v>
      </c>
      <c r="AM346" s="292">
        <f t="shared" si="165"/>
        <v>1700</v>
      </c>
      <c r="AN346" s="292"/>
      <c r="AO346" s="293"/>
      <c r="AP346" s="293"/>
      <c r="AQ346" s="293"/>
      <c r="AR346" s="293"/>
      <c r="AS346" s="293"/>
      <c r="AT346" s="293"/>
      <c r="AU346" s="293"/>
      <c r="AV346" s="292">
        <f>SUM(AN346:AU346)</f>
        <v>0</v>
      </c>
      <c r="AW346" s="293"/>
      <c r="AX346" s="292">
        <f t="shared" si="168"/>
        <v>1700</v>
      </c>
      <c r="AY346" s="137" t="str">
        <f t="shared" si="169"/>
        <v/>
      </c>
      <c r="BA346" s="143" t="str">
        <f t="shared" si="170"/>
        <v>!!!</v>
      </c>
    </row>
    <row r="347" spans="1:53" ht="12">
      <c r="A347" s="288">
        <v>345</v>
      </c>
      <c r="B347" s="294" t="s">
        <v>660</v>
      </c>
      <c r="C347" s="290" t="s">
        <v>10</v>
      </c>
      <c r="D347" s="290" t="s">
        <v>662</v>
      </c>
      <c r="E347" s="295">
        <v>175</v>
      </c>
      <c r="F347" s="292"/>
      <c r="G347" s="292">
        <f t="shared" si="179"/>
        <v>525</v>
      </c>
      <c r="H347" s="293"/>
      <c r="I347" s="293"/>
      <c r="J347" s="293"/>
      <c r="K347" s="293"/>
      <c r="L347" s="293"/>
      <c r="M347" s="293"/>
      <c r="N347" s="293"/>
      <c r="O347" s="292">
        <f>SUM(G347:N347)</f>
        <v>525</v>
      </c>
      <c r="P347" s="293">
        <v>1050</v>
      </c>
      <c r="Q347" s="292">
        <f t="shared" si="159"/>
        <v>-525</v>
      </c>
      <c r="R347" s="292">
        <f>E347*3</f>
        <v>525</v>
      </c>
      <c r="S347" s="293"/>
      <c r="T347" s="293"/>
      <c r="U347" s="293"/>
      <c r="V347" s="293"/>
      <c r="W347" s="293"/>
      <c r="X347" s="293"/>
      <c r="Y347" s="293"/>
      <c r="Z347" s="292">
        <f>SUM(R347:Y347)</f>
        <v>525</v>
      </c>
      <c r="AA347" s="293"/>
      <c r="AB347" s="292">
        <f t="shared" si="162"/>
        <v>0</v>
      </c>
      <c r="AC347" s="292">
        <f>$E347*3</f>
        <v>525</v>
      </c>
      <c r="AD347" s="293"/>
      <c r="AE347" s="293"/>
      <c r="AF347" s="293"/>
      <c r="AG347" s="293"/>
      <c r="AH347" s="293"/>
      <c r="AI347" s="293"/>
      <c r="AJ347" s="293"/>
      <c r="AK347" s="292">
        <f>SUM(AC347:AJ347)</f>
        <v>525</v>
      </c>
      <c r="AL347" s="293">
        <v>525</v>
      </c>
      <c r="AM347" s="292">
        <f t="shared" si="165"/>
        <v>0</v>
      </c>
      <c r="AN347" s="292">
        <f>$E347*3</f>
        <v>525</v>
      </c>
      <c r="AO347" s="293"/>
      <c r="AP347" s="293"/>
      <c r="AQ347" s="293"/>
      <c r="AR347" s="293"/>
      <c r="AS347" s="293">
        <v>100</v>
      </c>
      <c r="AT347" s="293"/>
      <c r="AU347" s="293"/>
      <c r="AV347" s="292">
        <f>SUM(AN347:AU347)</f>
        <v>625</v>
      </c>
      <c r="AW347" s="293">
        <v>625</v>
      </c>
      <c r="AX347" s="292">
        <f t="shared" si="168"/>
        <v>0</v>
      </c>
      <c r="AY347" s="137" t="str">
        <f t="shared" si="169"/>
        <v>*</v>
      </c>
      <c r="BA347" s="143" t="str">
        <f t="shared" si="170"/>
        <v/>
      </c>
    </row>
    <row r="348" spans="1:53" ht="12">
      <c r="A348" s="288">
        <v>346</v>
      </c>
      <c r="B348" s="414" t="s">
        <v>982</v>
      </c>
      <c r="C348" s="297" t="s">
        <v>1709</v>
      </c>
      <c r="D348" s="297" t="s">
        <v>970</v>
      </c>
      <c r="E348" s="298"/>
      <c r="F348" s="299"/>
      <c r="G348" s="299">
        <f t="shared" si="179"/>
        <v>0</v>
      </c>
      <c r="H348" s="300"/>
      <c r="I348" s="300"/>
      <c r="J348" s="300"/>
      <c r="K348" s="300"/>
      <c r="L348" s="300"/>
      <c r="M348" s="300"/>
      <c r="N348" s="300"/>
      <c r="O348" s="299"/>
      <c r="P348" s="300"/>
      <c r="Q348" s="299"/>
      <c r="R348" s="299"/>
      <c r="S348" s="300"/>
      <c r="T348" s="300"/>
      <c r="U348" s="300"/>
      <c r="V348" s="300"/>
      <c r="W348" s="300"/>
      <c r="X348" s="300"/>
      <c r="Y348" s="300"/>
      <c r="Z348" s="299"/>
      <c r="AA348" s="300"/>
      <c r="AB348" s="299"/>
      <c r="AC348" s="299"/>
      <c r="AD348" s="300"/>
      <c r="AE348" s="300"/>
      <c r="AF348" s="300"/>
      <c r="AG348" s="300"/>
      <c r="AH348" s="300"/>
      <c r="AI348" s="300"/>
      <c r="AJ348" s="300"/>
      <c r="AK348" s="299"/>
      <c r="AL348" s="300"/>
      <c r="AM348" s="299"/>
      <c r="AN348" s="299"/>
      <c r="AO348" s="300"/>
      <c r="AP348" s="300"/>
      <c r="AQ348" s="300"/>
      <c r="AR348" s="300"/>
      <c r="AS348" s="300"/>
      <c r="AT348" s="300"/>
      <c r="AU348" s="300"/>
      <c r="AV348" s="299"/>
      <c r="AW348" s="300"/>
      <c r="AX348" s="299"/>
      <c r="BA348" s="143" t="str">
        <f t="shared" si="170"/>
        <v/>
      </c>
    </row>
    <row r="349" spans="1:53" ht="12">
      <c r="A349" s="288">
        <v>347</v>
      </c>
      <c r="B349" s="294" t="s">
        <v>1925</v>
      </c>
      <c r="C349" s="290" t="s">
        <v>23</v>
      </c>
      <c r="D349" s="290"/>
      <c r="E349" s="291">
        <v>55</v>
      </c>
      <c r="F349" s="292">
        <v>660</v>
      </c>
      <c r="G349" s="292">
        <f t="shared" si="179"/>
        <v>165</v>
      </c>
      <c r="H349" s="293"/>
      <c r="I349" s="293"/>
      <c r="J349" s="293"/>
      <c r="K349" s="293"/>
      <c r="L349" s="293"/>
      <c r="M349" s="293"/>
      <c r="N349" s="293"/>
      <c r="O349" s="292">
        <f>SUM(G349:N349)</f>
        <v>165</v>
      </c>
      <c r="P349" s="293"/>
      <c r="Q349" s="292">
        <f>F349+O349-P349</f>
        <v>825</v>
      </c>
      <c r="R349" s="292">
        <f>E349*3</f>
        <v>165</v>
      </c>
      <c r="S349" s="293"/>
      <c r="T349" s="293"/>
      <c r="U349" s="293"/>
      <c r="V349" s="293"/>
      <c r="W349" s="293"/>
      <c r="X349" s="293"/>
      <c r="Y349" s="293"/>
      <c r="Z349" s="292">
        <f>SUM(R349:Y349)</f>
        <v>165</v>
      </c>
      <c r="AA349" s="293"/>
      <c r="AB349" s="292">
        <f>Q349+Z349-AA349</f>
        <v>990</v>
      </c>
      <c r="AC349" s="292"/>
      <c r="AD349" s="293"/>
      <c r="AE349" s="293"/>
      <c r="AF349" s="454" t="s">
        <v>1920</v>
      </c>
      <c r="AG349" s="293"/>
      <c r="AH349" s="293"/>
      <c r="AI349" s="293"/>
      <c r="AJ349" s="293"/>
      <c r="AK349" s="292">
        <f>SUM(AC349:AJ349)</f>
        <v>0</v>
      </c>
      <c r="AL349" s="293"/>
      <c r="AM349" s="292">
        <f>AB349+AK349-AL349</f>
        <v>990</v>
      </c>
      <c r="AN349" s="292"/>
      <c r="AO349" s="293"/>
      <c r="AP349" s="293"/>
      <c r="AQ349" s="293"/>
      <c r="AR349" s="293"/>
      <c r="AS349" s="293"/>
      <c r="AT349" s="293"/>
      <c r="AU349" s="293"/>
      <c r="AV349" s="292">
        <f>SUM(AN349:AU349)</f>
        <v>0</v>
      </c>
      <c r="AW349" s="293"/>
      <c r="AX349" s="292">
        <f>AM349+AV349-AW349</f>
        <v>990</v>
      </c>
      <c r="AY349" s="137" t="str">
        <f t="shared" si="169"/>
        <v/>
      </c>
      <c r="BA349" s="143" t="str">
        <f t="shared" si="170"/>
        <v>!!!</v>
      </c>
    </row>
    <row r="350" spans="1:53" ht="12">
      <c r="A350" s="288">
        <v>348</v>
      </c>
      <c r="B350" s="414" t="s">
        <v>1522</v>
      </c>
      <c r="C350" s="297" t="s">
        <v>30</v>
      </c>
      <c r="D350" s="297" t="s">
        <v>997</v>
      </c>
      <c r="E350" s="298"/>
      <c r="F350" s="299"/>
      <c r="G350" s="299">
        <f t="shared" si="179"/>
        <v>0</v>
      </c>
      <c r="H350" s="300"/>
      <c r="I350" s="300"/>
      <c r="J350" s="300"/>
      <c r="K350" s="300"/>
      <c r="L350" s="300"/>
      <c r="M350" s="300"/>
      <c r="N350" s="300"/>
      <c r="O350" s="299"/>
      <c r="P350" s="300"/>
      <c r="Q350" s="299"/>
      <c r="R350" s="299"/>
      <c r="S350" s="300"/>
      <c r="T350" s="300"/>
      <c r="U350" s="300"/>
      <c r="V350" s="300"/>
      <c r="W350" s="300"/>
      <c r="X350" s="300"/>
      <c r="Y350" s="300"/>
      <c r="Z350" s="299"/>
      <c r="AA350" s="300"/>
      <c r="AB350" s="299"/>
      <c r="AC350" s="299"/>
      <c r="AD350" s="300"/>
      <c r="AE350" s="300"/>
      <c r="AF350" s="300"/>
      <c r="AG350" s="300"/>
      <c r="AH350" s="300"/>
      <c r="AI350" s="300"/>
      <c r="AJ350" s="300"/>
      <c r="AK350" s="299"/>
      <c r="AL350" s="300"/>
      <c r="AM350" s="299"/>
      <c r="AN350" s="299"/>
      <c r="AO350" s="300"/>
      <c r="AP350" s="300"/>
      <c r="AQ350" s="300"/>
      <c r="AR350" s="300"/>
      <c r="AS350" s="300"/>
      <c r="AT350" s="300"/>
      <c r="AU350" s="300"/>
      <c r="AV350" s="299"/>
      <c r="AW350" s="300"/>
      <c r="AX350" s="299"/>
      <c r="AY350" s="137" t="str">
        <f t="shared" si="169"/>
        <v>*</v>
      </c>
      <c r="BA350" s="143" t="str">
        <f t="shared" si="170"/>
        <v/>
      </c>
    </row>
    <row r="351" spans="1:53" ht="12">
      <c r="A351" s="288">
        <v>349</v>
      </c>
      <c r="B351" s="289" t="s">
        <v>666</v>
      </c>
      <c r="C351" s="290" t="s">
        <v>23</v>
      </c>
      <c r="D351" s="290" t="s">
        <v>668</v>
      </c>
      <c r="E351" s="291">
        <v>85</v>
      </c>
      <c r="F351" s="292"/>
      <c r="G351" s="292">
        <f t="shared" si="179"/>
        <v>255</v>
      </c>
      <c r="H351" s="293"/>
      <c r="I351" s="293"/>
      <c r="J351" s="293"/>
      <c r="K351" s="293"/>
      <c r="L351" s="293"/>
      <c r="M351" s="293"/>
      <c r="N351" s="293"/>
      <c r="O351" s="292">
        <f t="shared" ref="O351:O356" si="180">SUM(G351:N351)</f>
        <v>255</v>
      </c>
      <c r="P351" s="293">
        <v>255</v>
      </c>
      <c r="Q351" s="292">
        <f t="shared" ref="Q351:Q358" si="181">F351+O351-P351</f>
        <v>0</v>
      </c>
      <c r="R351" s="292">
        <f>E351*3</f>
        <v>255</v>
      </c>
      <c r="S351" s="293"/>
      <c r="T351" s="293"/>
      <c r="U351" s="293"/>
      <c r="V351" s="293"/>
      <c r="W351" s="293"/>
      <c r="X351" s="293"/>
      <c r="Y351" s="293"/>
      <c r="Z351" s="292">
        <f t="shared" ref="Z351:Z356" si="182">SUM(R351:Y351)</f>
        <v>255</v>
      </c>
      <c r="AA351" s="293">
        <v>255</v>
      </c>
      <c r="AB351" s="292">
        <f t="shared" ref="AB351:AB358" si="183">Q351+Z351-AA351</f>
        <v>0</v>
      </c>
      <c r="AC351" s="292">
        <f>$E351*3</f>
        <v>255</v>
      </c>
      <c r="AD351" s="293"/>
      <c r="AE351" s="293"/>
      <c r="AF351" s="293"/>
      <c r="AG351" s="293"/>
      <c r="AH351" s="293"/>
      <c r="AI351" s="293"/>
      <c r="AJ351" s="293"/>
      <c r="AK351" s="292">
        <f t="shared" ref="AK351:AK356" si="184">SUM(AC351:AJ351)</f>
        <v>255</v>
      </c>
      <c r="AL351" s="293">
        <v>255</v>
      </c>
      <c r="AM351" s="292">
        <f t="shared" ref="AM351:AM358" si="185">AB351+AK351-AL351</f>
        <v>0</v>
      </c>
      <c r="AN351" s="292">
        <f t="shared" ref="AN351:AN356" si="186">$E351*3</f>
        <v>255</v>
      </c>
      <c r="AO351" s="293"/>
      <c r="AP351" s="293"/>
      <c r="AQ351" s="293"/>
      <c r="AR351" s="293"/>
      <c r="AS351" s="293"/>
      <c r="AT351" s="293"/>
      <c r="AU351" s="293"/>
      <c r="AV351" s="292">
        <f t="shared" ref="AV351:AV356" si="187">SUM(AN351:AU351)</f>
        <v>255</v>
      </c>
      <c r="AW351" s="293">
        <v>255</v>
      </c>
      <c r="AX351" s="292">
        <f t="shared" ref="AX351:AX358" si="188">AM351+AV351-AW351</f>
        <v>0</v>
      </c>
      <c r="AY351" s="137" t="str">
        <f t="shared" si="169"/>
        <v>*</v>
      </c>
      <c r="BA351" s="143" t="str">
        <f t="shared" si="170"/>
        <v/>
      </c>
    </row>
    <row r="352" spans="1:53" ht="12">
      <c r="A352" s="288">
        <v>350</v>
      </c>
      <c r="B352" s="289" t="s">
        <v>669</v>
      </c>
      <c r="C352" s="290" t="s">
        <v>23</v>
      </c>
      <c r="D352" s="290" t="s">
        <v>671</v>
      </c>
      <c r="E352" s="291">
        <v>70</v>
      </c>
      <c r="F352" s="292"/>
      <c r="G352" s="292">
        <f t="shared" si="179"/>
        <v>210</v>
      </c>
      <c r="H352" s="293"/>
      <c r="I352" s="293"/>
      <c r="J352" s="293"/>
      <c r="K352" s="293"/>
      <c r="L352" s="293"/>
      <c r="M352" s="293"/>
      <c r="N352" s="293"/>
      <c r="O352" s="292">
        <f t="shared" si="180"/>
        <v>210</v>
      </c>
      <c r="P352" s="293">
        <v>250</v>
      </c>
      <c r="Q352" s="292">
        <f t="shared" si="181"/>
        <v>-40</v>
      </c>
      <c r="R352" s="292">
        <f>E352*3</f>
        <v>210</v>
      </c>
      <c r="S352" s="293"/>
      <c r="T352" s="293"/>
      <c r="U352" s="293"/>
      <c r="V352" s="293"/>
      <c r="W352" s="293"/>
      <c r="X352" s="293"/>
      <c r="Y352" s="293"/>
      <c r="Z352" s="292">
        <f t="shared" si="182"/>
        <v>210</v>
      </c>
      <c r="AA352" s="293">
        <v>590</v>
      </c>
      <c r="AB352" s="292">
        <f t="shared" si="183"/>
        <v>-420</v>
      </c>
      <c r="AC352" s="292">
        <f>$E352*3</f>
        <v>210</v>
      </c>
      <c r="AD352" s="293"/>
      <c r="AE352" s="293"/>
      <c r="AF352" s="293"/>
      <c r="AG352" s="293"/>
      <c r="AH352" s="293">
        <v>100</v>
      </c>
      <c r="AI352" s="293"/>
      <c r="AJ352" s="293"/>
      <c r="AK352" s="292">
        <f t="shared" si="184"/>
        <v>310</v>
      </c>
      <c r="AL352" s="293">
        <v>100</v>
      </c>
      <c r="AM352" s="292">
        <f t="shared" si="185"/>
        <v>-210</v>
      </c>
      <c r="AN352" s="292">
        <f t="shared" si="186"/>
        <v>210</v>
      </c>
      <c r="AO352" s="293"/>
      <c r="AP352" s="293"/>
      <c r="AQ352" s="293"/>
      <c r="AR352" s="293"/>
      <c r="AS352" s="293"/>
      <c r="AT352" s="293"/>
      <c r="AU352" s="293"/>
      <c r="AV352" s="292">
        <f t="shared" si="187"/>
        <v>210</v>
      </c>
      <c r="AW352" s="293"/>
      <c r="AX352" s="292">
        <f t="shared" si="188"/>
        <v>0</v>
      </c>
      <c r="AY352" s="137" t="str">
        <f t="shared" si="169"/>
        <v>*</v>
      </c>
      <c r="BA352" s="143" t="str">
        <f t="shared" si="170"/>
        <v/>
      </c>
    </row>
    <row r="353" spans="1:53" ht="12">
      <c r="A353" s="288">
        <v>351</v>
      </c>
      <c r="B353" s="289" t="s">
        <v>896</v>
      </c>
      <c r="C353" s="290" t="s">
        <v>23</v>
      </c>
      <c r="D353" s="290" t="s">
        <v>845</v>
      </c>
      <c r="E353" s="291">
        <v>95</v>
      </c>
      <c r="F353" s="292"/>
      <c r="G353" s="292">
        <f t="shared" si="179"/>
        <v>285</v>
      </c>
      <c r="H353" s="293"/>
      <c r="I353" s="293"/>
      <c r="J353" s="293"/>
      <c r="K353" s="293"/>
      <c r="L353" s="293"/>
      <c r="M353" s="293"/>
      <c r="N353" s="293"/>
      <c r="O353" s="292">
        <f t="shared" si="180"/>
        <v>285</v>
      </c>
      <c r="P353" s="293">
        <v>670</v>
      </c>
      <c r="Q353" s="292">
        <f t="shared" si="181"/>
        <v>-385</v>
      </c>
      <c r="R353" s="292">
        <f>E353*3</f>
        <v>285</v>
      </c>
      <c r="S353" s="293"/>
      <c r="T353" s="293"/>
      <c r="U353" s="293"/>
      <c r="V353" s="293"/>
      <c r="W353" s="293">
        <v>100</v>
      </c>
      <c r="X353" s="293"/>
      <c r="Y353" s="293"/>
      <c r="Z353" s="292">
        <f t="shared" si="182"/>
        <v>385</v>
      </c>
      <c r="AA353" s="293">
        <v>285</v>
      </c>
      <c r="AB353" s="292">
        <f t="shared" si="183"/>
        <v>-285</v>
      </c>
      <c r="AC353" s="292">
        <f>$E353*3</f>
        <v>285</v>
      </c>
      <c r="AD353" s="293"/>
      <c r="AE353" s="293"/>
      <c r="AF353" s="293"/>
      <c r="AG353" s="293"/>
      <c r="AH353" s="293"/>
      <c r="AI353" s="293"/>
      <c r="AJ353" s="293"/>
      <c r="AK353" s="292">
        <f t="shared" si="184"/>
        <v>285</v>
      </c>
      <c r="AL353" s="293">
        <v>554</v>
      </c>
      <c r="AM353" s="292">
        <f t="shared" si="185"/>
        <v>-554</v>
      </c>
      <c r="AN353" s="292">
        <f t="shared" si="186"/>
        <v>285</v>
      </c>
      <c r="AO353" s="293"/>
      <c r="AP353" s="293">
        <v>100</v>
      </c>
      <c r="AQ353" s="293">
        <v>169</v>
      </c>
      <c r="AR353" s="293">
        <v>300</v>
      </c>
      <c r="AS353" s="293"/>
      <c r="AT353" s="293"/>
      <c r="AU353" s="293"/>
      <c r="AV353" s="292">
        <f t="shared" si="187"/>
        <v>854</v>
      </c>
      <c r="AW353" s="293">
        <v>300</v>
      </c>
      <c r="AX353" s="292">
        <f t="shared" si="188"/>
        <v>0</v>
      </c>
      <c r="AY353" s="137" t="str">
        <f t="shared" si="169"/>
        <v>*</v>
      </c>
      <c r="BA353" s="143" t="str">
        <f t="shared" si="170"/>
        <v/>
      </c>
    </row>
    <row r="354" spans="1:53" ht="12">
      <c r="A354" s="288">
        <v>352</v>
      </c>
      <c r="B354" s="289" t="s">
        <v>679</v>
      </c>
      <c r="C354" s="290" t="s">
        <v>14</v>
      </c>
      <c r="D354" s="290" t="s">
        <v>904</v>
      </c>
      <c r="E354" s="291">
        <v>195</v>
      </c>
      <c r="F354" s="292">
        <v>100</v>
      </c>
      <c r="G354" s="292">
        <f t="shared" si="179"/>
        <v>585</v>
      </c>
      <c r="H354" s="293"/>
      <c r="I354" s="293"/>
      <c r="J354" s="293"/>
      <c r="K354" s="293"/>
      <c r="L354" s="293"/>
      <c r="M354" s="293"/>
      <c r="N354" s="293"/>
      <c r="O354" s="292">
        <f t="shared" si="180"/>
        <v>585</v>
      </c>
      <c r="P354" s="293">
        <v>685</v>
      </c>
      <c r="Q354" s="292">
        <f t="shared" si="181"/>
        <v>0</v>
      </c>
      <c r="R354" s="292">
        <f>E354*3</f>
        <v>585</v>
      </c>
      <c r="S354" s="293"/>
      <c r="T354" s="293"/>
      <c r="U354" s="293"/>
      <c r="V354" s="293"/>
      <c r="W354" s="293"/>
      <c r="X354" s="293"/>
      <c r="Y354" s="293"/>
      <c r="Z354" s="292">
        <f t="shared" si="182"/>
        <v>585</v>
      </c>
      <c r="AA354" s="293">
        <v>2055</v>
      </c>
      <c r="AB354" s="292">
        <f t="shared" si="183"/>
        <v>-1470</v>
      </c>
      <c r="AC354" s="292">
        <f>$E354*3</f>
        <v>585</v>
      </c>
      <c r="AD354" s="293"/>
      <c r="AE354" s="293"/>
      <c r="AF354" s="293"/>
      <c r="AG354" s="293"/>
      <c r="AH354" s="293"/>
      <c r="AI354" s="293"/>
      <c r="AJ354" s="293"/>
      <c r="AK354" s="292">
        <f t="shared" si="184"/>
        <v>585</v>
      </c>
      <c r="AL354" s="293"/>
      <c r="AM354" s="292">
        <f t="shared" si="185"/>
        <v>-885</v>
      </c>
      <c r="AN354" s="292">
        <f t="shared" si="186"/>
        <v>585</v>
      </c>
      <c r="AO354" s="293"/>
      <c r="AP354" s="293"/>
      <c r="AQ354" s="293"/>
      <c r="AR354" s="293"/>
      <c r="AS354" s="293"/>
      <c r="AT354" s="293"/>
      <c r="AU354" s="293"/>
      <c r="AV354" s="292">
        <f t="shared" si="187"/>
        <v>585</v>
      </c>
      <c r="AW354" s="293"/>
      <c r="AX354" s="292">
        <f t="shared" si="188"/>
        <v>-300</v>
      </c>
      <c r="AY354" s="137" t="str">
        <f t="shared" si="169"/>
        <v/>
      </c>
      <c r="BA354" s="143" t="str">
        <f t="shared" si="170"/>
        <v/>
      </c>
    </row>
    <row r="355" spans="1:53" ht="12">
      <c r="A355" s="288">
        <v>353</v>
      </c>
      <c r="B355" s="289" t="s">
        <v>1929</v>
      </c>
      <c r="C355" s="290" t="s">
        <v>14</v>
      </c>
      <c r="D355" s="290"/>
      <c r="E355" s="291">
        <v>200</v>
      </c>
      <c r="F355" s="292"/>
      <c r="G355" s="292"/>
      <c r="H355" s="293"/>
      <c r="I355" s="293"/>
      <c r="J355" s="293"/>
      <c r="K355" s="293"/>
      <c r="L355" s="293"/>
      <c r="M355" s="293"/>
      <c r="N355" s="293"/>
      <c r="O355" s="292">
        <f t="shared" si="180"/>
        <v>0</v>
      </c>
      <c r="P355" s="293"/>
      <c r="Q355" s="292">
        <f t="shared" si="181"/>
        <v>0</v>
      </c>
      <c r="R355" s="292"/>
      <c r="S355" s="293"/>
      <c r="T355" s="293"/>
      <c r="U355" s="293"/>
      <c r="V355" s="293"/>
      <c r="W355" s="293"/>
      <c r="X355" s="293"/>
      <c r="Y355" s="293"/>
      <c r="Z355" s="292">
        <f t="shared" si="182"/>
        <v>0</v>
      </c>
      <c r="AA355" s="293"/>
      <c r="AB355" s="292">
        <f t="shared" si="183"/>
        <v>0</v>
      </c>
      <c r="AC355" s="292"/>
      <c r="AD355" s="293"/>
      <c r="AE355" s="293"/>
      <c r="AF355" s="293"/>
      <c r="AG355" s="293"/>
      <c r="AH355" s="293"/>
      <c r="AI355" s="293"/>
      <c r="AJ355" s="293"/>
      <c r="AK355" s="292">
        <f t="shared" si="184"/>
        <v>0</v>
      </c>
      <c r="AL355" s="293"/>
      <c r="AM355" s="292">
        <f t="shared" si="185"/>
        <v>0</v>
      </c>
      <c r="AN355" s="292">
        <f t="shared" si="186"/>
        <v>600</v>
      </c>
      <c r="AO355" s="293"/>
      <c r="AP355" s="293">
        <v>400</v>
      </c>
      <c r="AQ355" s="293"/>
      <c r="AR355" s="293">
        <v>300</v>
      </c>
      <c r="AS355" s="293"/>
      <c r="AT355" s="293"/>
      <c r="AU355" s="293"/>
      <c r="AV355" s="292">
        <f t="shared" si="187"/>
        <v>1300</v>
      </c>
      <c r="AW355" s="293"/>
      <c r="AX355" s="292">
        <f t="shared" si="188"/>
        <v>1300</v>
      </c>
      <c r="BA355" s="143" t="str">
        <f t="shared" si="170"/>
        <v>!!!</v>
      </c>
    </row>
    <row r="356" spans="1:53" ht="12">
      <c r="A356" s="288">
        <v>354</v>
      </c>
      <c r="B356" s="289" t="s">
        <v>681</v>
      </c>
      <c r="C356" s="290" t="s">
        <v>14</v>
      </c>
      <c r="D356" s="290" t="s">
        <v>683</v>
      </c>
      <c r="E356" s="291">
        <v>75</v>
      </c>
      <c r="F356" s="292"/>
      <c r="G356" s="292">
        <f>E356*3</f>
        <v>225</v>
      </c>
      <c r="H356" s="293"/>
      <c r="I356" s="293">
        <v>100</v>
      </c>
      <c r="J356" s="293"/>
      <c r="K356" s="293"/>
      <c r="L356" s="293"/>
      <c r="M356" s="293"/>
      <c r="N356" s="293"/>
      <c r="O356" s="292">
        <f t="shared" si="180"/>
        <v>325</v>
      </c>
      <c r="P356" s="293">
        <v>325</v>
      </c>
      <c r="Q356" s="292">
        <f t="shared" si="181"/>
        <v>0</v>
      </c>
      <c r="R356" s="292">
        <f>E356*3</f>
        <v>225</v>
      </c>
      <c r="S356" s="293"/>
      <c r="T356" s="293"/>
      <c r="U356" s="293"/>
      <c r="V356" s="293"/>
      <c r="W356" s="293">
        <v>100</v>
      </c>
      <c r="X356" s="293"/>
      <c r="Y356" s="293"/>
      <c r="Z356" s="292">
        <f t="shared" si="182"/>
        <v>325</v>
      </c>
      <c r="AA356" s="293">
        <v>675</v>
      </c>
      <c r="AB356" s="292">
        <f t="shared" si="183"/>
        <v>-350</v>
      </c>
      <c r="AC356" s="292">
        <f>$E356*3</f>
        <v>225</v>
      </c>
      <c r="AD356" s="293"/>
      <c r="AE356" s="293"/>
      <c r="AF356" s="293"/>
      <c r="AG356" s="293"/>
      <c r="AH356" s="293"/>
      <c r="AI356" s="293"/>
      <c r="AJ356" s="293"/>
      <c r="AK356" s="292">
        <f t="shared" si="184"/>
        <v>225</v>
      </c>
      <c r="AL356" s="293"/>
      <c r="AM356" s="292">
        <f t="shared" si="185"/>
        <v>-125</v>
      </c>
      <c r="AN356" s="292">
        <f t="shared" si="186"/>
        <v>225</v>
      </c>
      <c r="AO356" s="293"/>
      <c r="AP356" s="293"/>
      <c r="AQ356" s="293"/>
      <c r="AR356" s="293"/>
      <c r="AS356" s="293"/>
      <c r="AT356" s="293"/>
      <c r="AU356" s="293"/>
      <c r="AV356" s="292">
        <f t="shared" si="187"/>
        <v>225</v>
      </c>
      <c r="AW356" s="293">
        <v>325</v>
      </c>
      <c r="AX356" s="292">
        <f t="shared" si="188"/>
        <v>-225</v>
      </c>
      <c r="AY356" s="137" t="str">
        <f t="shared" si="169"/>
        <v/>
      </c>
      <c r="BA356" s="143" t="str">
        <f t="shared" si="170"/>
        <v/>
      </c>
    </row>
    <row r="357" spans="1:53" ht="12">
      <c r="A357" s="288">
        <v>355</v>
      </c>
      <c r="B357" s="296" t="s">
        <v>1391</v>
      </c>
      <c r="C357" s="297" t="s">
        <v>1708</v>
      </c>
      <c r="D357" s="297" t="s">
        <v>876</v>
      </c>
      <c r="E357" s="298"/>
      <c r="F357" s="299">
        <v>350</v>
      </c>
      <c r="G357" s="299"/>
      <c r="H357" s="300"/>
      <c r="I357" s="300"/>
      <c r="J357" s="300"/>
      <c r="K357" s="300"/>
      <c r="L357" s="300"/>
      <c r="M357" s="300"/>
      <c r="N357" s="300"/>
      <c r="O357" s="299"/>
      <c r="P357" s="300"/>
      <c r="Q357" s="299">
        <f t="shared" si="181"/>
        <v>350</v>
      </c>
      <c r="R357" s="299"/>
      <c r="S357" s="300"/>
      <c r="T357" s="300"/>
      <c r="U357" s="300"/>
      <c r="V357" s="300"/>
      <c r="W357" s="300"/>
      <c r="X357" s="300"/>
      <c r="Y357" s="300"/>
      <c r="Z357" s="299"/>
      <c r="AA357" s="300"/>
      <c r="AB357" s="299">
        <f t="shared" si="183"/>
        <v>350</v>
      </c>
      <c r="AC357" s="299"/>
      <c r="AD357" s="300"/>
      <c r="AE357" s="300"/>
      <c r="AF357" s="300"/>
      <c r="AG357" s="300"/>
      <c r="AH357" s="300"/>
      <c r="AI357" s="300"/>
      <c r="AJ357" s="300"/>
      <c r="AK357" s="299"/>
      <c r="AL357" s="300"/>
      <c r="AM357" s="299">
        <f t="shared" si="185"/>
        <v>350</v>
      </c>
      <c r="AN357" s="299"/>
      <c r="AO357" s="300"/>
      <c r="AP357" s="300"/>
      <c r="AQ357" s="300"/>
      <c r="AR357" s="300"/>
      <c r="AS357" s="300"/>
      <c r="AT357" s="300"/>
      <c r="AU357" s="300"/>
      <c r="AV357" s="299"/>
      <c r="AW357" s="300"/>
      <c r="AX357" s="299">
        <f t="shared" si="188"/>
        <v>350</v>
      </c>
      <c r="AY357" s="137" t="str">
        <f t="shared" si="169"/>
        <v/>
      </c>
      <c r="BA357" s="143" t="str">
        <f t="shared" si="170"/>
        <v/>
      </c>
    </row>
    <row r="358" spans="1:53" ht="12">
      <c r="A358" s="288">
        <v>356</v>
      </c>
      <c r="B358" s="289" t="s">
        <v>1580</v>
      </c>
      <c r="C358" s="290" t="s">
        <v>14</v>
      </c>
      <c r="D358" s="290"/>
      <c r="E358" s="291">
        <v>120</v>
      </c>
      <c r="F358" s="292"/>
      <c r="G358" s="292">
        <f>E358*3</f>
        <v>360</v>
      </c>
      <c r="H358" s="293"/>
      <c r="I358" s="293"/>
      <c r="J358" s="293"/>
      <c r="K358" s="293"/>
      <c r="L358" s="293"/>
      <c r="M358" s="293"/>
      <c r="N358" s="293"/>
      <c r="O358" s="292">
        <f>SUM(G358:N358)</f>
        <v>360</v>
      </c>
      <c r="P358" s="293">
        <v>720</v>
      </c>
      <c r="Q358" s="292">
        <f t="shared" si="181"/>
        <v>-360</v>
      </c>
      <c r="R358" s="292">
        <f>E358*3</f>
        <v>360</v>
      </c>
      <c r="S358" s="293"/>
      <c r="T358" s="293"/>
      <c r="U358" s="293"/>
      <c r="V358" s="293"/>
      <c r="W358" s="293">
        <v>100</v>
      </c>
      <c r="X358" s="293"/>
      <c r="Y358" s="293"/>
      <c r="Z358" s="292">
        <f>SUM(R358:Y358)</f>
        <v>460</v>
      </c>
      <c r="AA358" s="293"/>
      <c r="AB358" s="292">
        <f t="shared" si="183"/>
        <v>100</v>
      </c>
      <c r="AC358" s="292">
        <f>$E358*3</f>
        <v>360</v>
      </c>
      <c r="AD358" s="293"/>
      <c r="AE358" s="293"/>
      <c r="AF358" s="293"/>
      <c r="AG358" s="293"/>
      <c r="AH358" s="293"/>
      <c r="AI358" s="293"/>
      <c r="AJ358" s="293"/>
      <c r="AK358" s="292">
        <f>SUM(AC358:AJ358)</f>
        <v>360</v>
      </c>
      <c r="AL358" s="293"/>
      <c r="AM358" s="292">
        <f t="shared" si="185"/>
        <v>460</v>
      </c>
      <c r="AN358" s="292">
        <f>$E358*3</f>
        <v>360</v>
      </c>
      <c r="AO358" s="293"/>
      <c r="AP358" s="293"/>
      <c r="AQ358" s="293"/>
      <c r="AR358" s="293"/>
      <c r="AS358" s="293"/>
      <c r="AT358" s="293"/>
      <c r="AU358" s="293"/>
      <c r="AV358" s="292">
        <f>SUM(AN358:AU358)</f>
        <v>360</v>
      </c>
      <c r="AW358" s="293">
        <v>820</v>
      </c>
      <c r="AX358" s="292">
        <f t="shared" si="188"/>
        <v>0</v>
      </c>
      <c r="BA358" s="143" t="str">
        <f t="shared" si="170"/>
        <v/>
      </c>
    </row>
    <row r="359" spans="1:53" ht="12">
      <c r="A359" s="288">
        <v>357</v>
      </c>
      <c r="B359" s="319" t="s">
        <v>684</v>
      </c>
      <c r="C359" s="320" t="s">
        <v>30</v>
      </c>
      <c r="D359" s="321"/>
      <c r="E359" s="319"/>
      <c r="F359" s="322"/>
      <c r="G359" s="299"/>
      <c r="H359" s="300"/>
      <c r="I359" s="300"/>
      <c r="J359" s="300"/>
      <c r="K359" s="300"/>
      <c r="L359" s="300"/>
      <c r="M359" s="300"/>
      <c r="N359" s="300"/>
      <c r="O359" s="299"/>
      <c r="P359" s="300"/>
      <c r="Q359" s="299"/>
      <c r="R359" s="299"/>
      <c r="S359" s="300"/>
      <c r="T359" s="300"/>
      <c r="U359" s="300"/>
      <c r="V359" s="300"/>
      <c r="W359" s="300"/>
      <c r="X359" s="300"/>
      <c r="Y359" s="300"/>
      <c r="Z359" s="299"/>
      <c r="AA359" s="300"/>
      <c r="AB359" s="299"/>
      <c r="AC359" s="299"/>
      <c r="AD359" s="300"/>
      <c r="AE359" s="300"/>
      <c r="AF359" s="300"/>
      <c r="AG359" s="300"/>
      <c r="AH359" s="300"/>
      <c r="AI359" s="300"/>
      <c r="AJ359" s="300"/>
      <c r="AK359" s="299"/>
      <c r="AL359" s="300"/>
      <c r="AM359" s="299"/>
      <c r="AN359" s="299"/>
      <c r="AO359" s="300"/>
      <c r="AP359" s="300"/>
      <c r="AQ359" s="300"/>
      <c r="AR359" s="300"/>
      <c r="AS359" s="300"/>
      <c r="AT359" s="300"/>
      <c r="AU359" s="300"/>
      <c r="AV359" s="299"/>
      <c r="AW359" s="300"/>
      <c r="AX359" s="299"/>
      <c r="AY359" s="137" t="str">
        <f t="shared" si="169"/>
        <v>*</v>
      </c>
      <c r="BA359" s="143" t="str">
        <f t="shared" si="170"/>
        <v/>
      </c>
    </row>
    <row r="360" spans="1:53" ht="12">
      <c r="A360" s="288">
        <v>358</v>
      </c>
      <c r="B360" s="289" t="s">
        <v>686</v>
      </c>
      <c r="C360" s="290" t="s">
        <v>23</v>
      </c>
      <c r="D360" s="290" t="s">
        <v>688</v>
      </c>
      <c r="E360" s="291">
        <v>85</v>
      </c>
      <c r="F360" s="292"/>
      <c r="G360" s="292">
        <f>E360*3</f>
        <v>255</v>
      </c>
      <c r="H360" s="293"/>
      <c r="I360" s="293"/>
      <c r="J360" s="293"/>
      <c r="K360" s="293"/>
      <c r="L360" s="293"/>
      <c r="M360" s="293"/>
      <c r="N360" s="293"/>
      <c r="O360" s="292">
        <f>SUM(G360:N360)</f>
        <v>255</v>
      </c>
      <c r="P360" s="293">
        <v>1020</v>
      </c>
      <c r="Q360" s="292">
        <f t="shared" ref="Q360:Q369" si="189">F360+O360-P360</f>
        <v>-765</v>
      </c>
      <c r="R360" s="292">
        <f>E360*3</f>
        <v>255</v>
      </c>
      <c r="S360" s="293"/>
      <c r="T360" s="293"/>
      <c r="U360" s="293"/>
      <c r="V360" s="293"/>
      <c r="W360" s="293"/>
      <c r="X360" s="293"/>
      <c r="Y360" s="293"/>
      <c r="Z360" s="292">
        <f>SUM(R360:Y360)</f>
        <v>255</v>
      </c>
      <c r="AA360" s="293"/>
      <c r="AB360" s="292">
        <f t="shared" ref="AB360:AB369" si="190">Q360+Z360-AA360</f>
        <v>-510</v>
      </c>
      <c r="AC360" s="292">
        <f>$E360*3</f>
        <v>255</v>
      </c>
      <c r="AD360" s="293"/>
      <c r="AE360" s="293"/>
      <c r="AF360" s="293"/>
      <c r="AG360" s="293"/>
      <c r="AH360" s="293"/>
      <c r="AI360" s="293"/>
      <c r="AJ360" s="293"/>
      <c r="AK360" s="292">
        <f>SUM(AC360:AJ360)</f>
        <v>255</v>
      </c>
      <c r="AL360" s="293"/>
      <c r="AM360" s="292">
        <f t="shared" ref="AM360:AM369" si="191">AB360+AK360-AL360</f>
        <v>-255</v>
      </c>
      <c r="AN360" s="292">
        <f>$E360*3</f>
        <v>255</v>
      </c>
      <c r="AO360" s="293"/>
      <c r="AP360" s="293"/>
      <c r="AQ360" s="293"/>
      <c r="AR360" s="293"/>
      <c r="AS360" s="293"/>
      <c r="AT360" s="293"/>
      <c r="AU360" s="293"/>
      <c r="AV360" s="292">
        <f>SUM(AN360:AU360)</f>
        <v>255</v>
      </c>
      <c r="AW360" s="293"/>
      <c r="AX360" s="292">
        <f t="shared" ref="AX360:AX369" si="192">AM360+AV360-AW360</f>
        <v>0</v>
      </c>
      <c r="AY360" s="137" t="str">
        <f t="shared" si="169"/>
        <v>*</v>
      </c>
      <c r="BA360" s="143" t="str">
        <f t="shared" si="170"/>
        <v/>
      </c>
    </row>
    <row r="361" spans="1:53" ht="12">
      <c r="A361" s="288">
        <v>359</v>
      </c>
      <c r="B361" s="289" t="s">
        <v>1305</v>
      </c>
      <c r="C361" s="290" t="s">
        <v>14</v>
      </c>
      <c r="D361" s="290"/>
      <c r="E361" s="291">
        <v>50</v>
      </c>
      <c r="F361" s="292">
        <v>1350</v>
      </c>
      <c r="G361" s="292">
        <f>E361*3</f>
        <v>150</v>
      </c>
      <c r="H361" s="293"/>
      <c r="I361" s="293"/>
      <c r="J361" s="293"/>
      <c r="K361" s="293"/>
      <c r="L361" s="293"/>
      <c r="M361" s="293"/>
      <c r="N361" s="293"/>
      <c r="O361" s="292">
        <f>SUM(G361:N361)</f>
        <v>150</v>
      </c>
      <c r="P361" s="293">
        <v>1650</v>
      </c>
      <c r="Q361" s="292">
        <f t="shared" si="189"/>
        <v>-150</v>
      </c>
      <c r="R361" s="292">
        <f>E361*3</f>
        <v>150</v>
      </c>
      <c r="S361" s="293"/>
      <c r="T361" s="293"/>
      <c r="U361" s="293"/>
      <c r="V361" s="293"/>
      <c r="W361" s="293"/>
      <c r="X361" s="293"/>
      <c r="Y361" s="293"/>
      <c r="Z361" s="292">
        <f>SUM(R361:Y361)</f>
        <v>150</v>
      </c>
      <c r="AA361" s="293"/>
      <c r="AB361" s="292">
        <f t="shared" si="190"/>
        <v>0</v>
      </c>
      <c r="AC361" s="292">
        <f>$E361*3</f>
        <v>150</v>
      </c>
      <c r="AD361" s="293"/>
      <c r="AE361" s="293"/>
      <c r="AF361" s="293"/>
      <c r="AG361" s="293"/>
      <c r="AH361" s="293"/>
      <c r="AI361" s="293"/>
      <c r="AJ361" s="293"/>
      <c r="AK361" s="292">
        <f>SUM(AC361:AJ361)</f>
        <v>150</v>
      </c>
      <c r="AL361" s="293"/>
      <c r="AM361" s="292">
        <f t="shared" si="191"/>
        <v>150</v>
      </c>
      <c r="AN361" s="292">
        <f>$E361*3</f>
        <v>150</v>
      </c>
      <c r="AO361" s="293"/>
      <c r="AP361" s="293"/>
      <c r="AQ361" s="293"/>
      <c r="AR361" s="293"/>
      <c r="AS361" s="293"/>
      <c r="AT361" s="293"/>
      <c r="AU361" s="293"/>
      <c r="AV361" s="292">
        <f>SUM(AN361:AU361)</f>
        <v>150</v>
      </c>
      <c r="AW361" s="293"/>
      <c r="AX361" s="292">
        <f t="shared" si="192"/>
        <v>300</v>
      </c>
      <c r="AY361" s="137" t="str">
        <f t="shared" si="169"/>
        <v/>
      </c>
      <c r="BA361" s="143" t="str">
        <f t="shared" si="170"/>
        <v/>
      </c>
    </row>
    <row r="362" spans="1:53" ht="12">
      <c r="A362" s="288">
        <v>360</v>
      </c>
      <c r="B362" s="289" t="s">
        <v>689</v>
      </c>
      <c r="C362" s="290" t="s">
        <v>23</v>
      </c>
      <c r="D362" s="290" t="s">
        <v>691</v>
      </c>
      <c r="E362" s="291">
        <v>90</v>
      </c>
      <c r="F362" s="292"/>
      <c r="G362" s="292">
        <f>E362*3</f>
        <v>270</v>
      </c>
      <c r="H362" s="293"/>
      <c r="I362" s="293"/>
      <c r="J362" s="293"/>
      <c r="K362" s="293"/>
      <c r="L362" s="293"/>
      <c r="M362" s="293"/>
      <c r="N362" s="293"/>
      <c r="O362" s="292">
        <f>SUM(G362:N362)</f>
        <v>270</v>
      </c>
      <c r="P362" s="293">
        <v>1080</v>
      </c>
      <c r="Q362" s="292">
        <f t="shared" si="189"/>
        <v>-810</v>
      </c>
      <c r="R362" s="292">
        <f>E362*3</f>
        <v>270</v>
      </c>
      <c r="S362" s="293"/>
      <c r="T362" s="293"/>
      <c r="U362" s="293"/>
      <c r="V362" s="293"/>
      <c r="W362" s="293"/>
      <c r="X362" s="293"/>
      <c r="Y362" s="293"/>
      <c r="Z362" s="292">
        <f>SUM(R362:Y362)</f>
        <v>270</v>
      </c>
      <c r="AA362" s="293"/>
      <c r="AB362" s="292">
        <f t="shared" si="190"/>
        <v>-540</v>
      </c>
      <c r="AC362" s="292">
        <f>$E362*3</f>
        <v>270</v>
      </c>
      <c r="AD362" s="293"/>
      <c r="AE362" s="293"/>
      <c r="AF362" s="293"/>
      <c r="AG362" s="293"/>
      <c r="AH362" s="293"/>
      <c r="AI362" s="293"/>
      <c r="AJ362" s="293"/>
      <c r="AK362" s="292">
        <f>SUM(AC362:AJ362)</f>
        <v>270</v>
      </c>
      <c r="AL362" s="293"/>
      <c r="AM362" s="292">
        <f t="shared" si="191"/>
        <v>-270</v>
      </c>
      <c r="AN362" s="292">
        <f>$E362*3</f>
        <v>270</v>
      </c>
      <c r="AO362" s="293"/>
      <c r="AP362" s="293"/>
      <c r="AQ362" s="293"/>
      <c r="AR362" s="293"/>
      <c r="AS362" s="293"/>
      <c r="AT362" s="293"/>
      <c r="AU362" s="293"/>
      <c r="AV362" s="292">
        <f>SUM(AN362:AU362)</f>
        <v>270</v>
      </c>
      <c r="AW362" s="293"/>
      <c r="AX362" s="292">
        <f t="shared" si="192"/>
        <v>0</v>
      </c>
      <c r="AY362" s="137" t="str">
        <f t="shared" si="169"/>
        <v>*</v>
      </c>
      <c r="BA362" s="143" t="str">
        <f t="shared" si="170"/>
        <v/>
      </c>
    </row>
    <row r="363" spans="1:53" ht="12">
      <c r="A363" s="288">
        <v>361</v>
      </c>
      <c r="B363" s="289" t="s">
        <v>692</v>
      </c>
      <c r="C363" s="290" t="s">
        <v>14</v>
      </c>
      <c r="D363" s="290" t="s">
        <v>694</v>
      </c>
      <c r="E363" s="291">
        <v>165</v>
      </c>
      <c r="F363" s="292"/>
      <c r="G363" s="292">
        <f>E363*3</f>
        <v>495</v>
      </c>
      <c r="H363" s="293"/>
      <c r="I363" s="293"/>
      <c r="J363" s="293"/>
      <c r="K363" s="293"/>
      <c r="L363" s="293"/>
      <c r="M363" s="293"/>
      <c r="N363" s="293"/>
      <c r="O363" s="292">
        <f>SUM(G363:N363)</f>
        <v>495</v>
      </c>
      <c r="P363" s="293">
        <v>2080</v>
      </c>
      <c r="Q363" s="292">
        <f t="shared" si="189"/>
        <v>-1585</v>
      </c>
      <c r="R363" s="292">
        <f>E363*3</f>
        <v>495</v>
      </c>
      <c r="S363" s="293"/>
      <c r="T363" s="293">
        <v>100</v>
      </c>
      <c r="U363" s="293"/>
      <c r="V363" s="293"/>
      <c r="W363" s="293">
        <v>100</v>
      </c>
      <c r="X363" s="293"/>
      <c r="Y363" s="293"/>
      <c r="Z363" s="292">
        <f>SUM(R363:Y363)</f>
        <v>695</v>
      </c>
      <c r="AA363" s="293"/>
      <c r="AB363" s="292">
        <f t="shared" si="190"/>
        <v>-890</v>
      </c>
      <c r="AC363" s="292">
        <f>$E363*3</f>
        <v>495</v>
      </c>
      <c r="AD363" s="293"/>
      <c r="AE363" s="293"/>
      <c r="AF363" s="293"/>
      <c r="AG363" s="293"/>
      <c r="AH363" s="293"/>
      <c r="AI363" s="293"/>
      <c r="AJ363" s="293"/>
      <c r="AK363" s="292">
        <f>SUM(AC363:AJ363)</f>
        <v>495</v>
      </c>
      <c r="AL363" s="293"/>
      <c r="AM363" s="292">
        <f t="shared" si="191"/>
        <v>-395</v>
      </c>
      <c r="AN363" s="292">
        <f>$E363*3</f>
        <v>495</v>
      </c>
      <c r="AO363" s="293"/>
      <c r="AP363" s="293"/>
      <c r="AQ363" s="293"/>
      <c r="AR363" s="293"/>
      <c r="AS363" s="293"/>
      <c r="AT363" s="293"/>
      <c r="AU363" s="293"/>
      <c r="AV363" s="292">
        <f>SUM(AN363:AU363)</f>
        <v>495</v>
      </c>
      <c r="AW363" s="293">
        <v>100</v>
      </c>
      <c r="AX363" s="292">
        <f t="shared" si="192"/>
        <v>0</v>
      </c>
      <c r="AY363" s="137" t="str">
        <f t="shared" si="169"/>
        <v>*</v>
      </c>
      <c r="BA363" s="143" t="str">
        <f t="shared" si="170"/>
        <v/>
      </c>
    </row>
    <row r="364" spans="1:53" ht="12">
      <c r="A364" s="288">
        <v>362</v>
      </c>
      <c r="B364" s="319" t="s">
        <v>695</v>
      </c>
      <c r="C364" s="320" t="s">
        <v>30</v>
      </c>
      <c r="D364" s="321"/>
      <c r="E364" s="319"/>
      <c r="F364" s="322">
        <v>560</v>
      </c>
      <c r="G364" s="299"/>
      <c r="H364" s="300"/>
      <c r="I364" s="300"/>
      <c r="J364" s="300"/>
      <c r="K364" s="300"/>
      <c r="L364" s="300"/>
      <c r="M364" s="300"/>
      <c r="N364" s="300"/>
      <c r="O364" s="299"/>
      <c r="P364" s="300"/>
      <c r="Q364" s="299">
        <f t="shared" si="189"/>
        <v>560</v>
      </c>
      <c r="R364" s="299"/>
      <c r="S364" s="300"/>
      <c r="T364" s="300"/>
      <c r="U364" s="300"/>
      <c r="V364" s="300"/>
      <c r="W364" s="300"/>
      <c r="X364" s="300"/>
      <c r="Y364" s="300"/>
      <c r="Z364" s="299"/>
      <c r="AA364" s="300"/>
      <c r="AB364" s="299">
        <f t="shared" si="190"/>
        <v>560</v>
      </c>
      <c r="AC364" s="299"/>
      <c r="AD364" s="300"/>
      <c r="AE364" s="300"/>
      <c r="AF364" s="300"/>
      <c r="AG364" s="300"/>
      <c r="AH364" s="300"/>
      <c r="AI364" s="300"/>
      <c r="AJ364" s="300"/>
      <c r="AK364" s="299"/>
      <c r="AL364" s="300"/>
      <c r="AM364" s="299">
        <f t="shared" si="191"/>
        <v>560</v>
      </c>
      <c r="AN364" s="299"/>
      <c r="AO364" s="300"/>
      <c r="AP364" s="300"/>
      <c r="AQ364" s="300"/>
      <c r="AR364" s="300"/>
      <c r="AS364" s="300"/>
      <c r="AT364" s="300"/>
      <c r="AU364" s="300"/>
      <c r="AV364" s="299"/>
      <c r="AW364" s="300"/>
      <c r="AX364" s="299">
        <f t="shared" si="192"/>
        <v>560</v>
      </c>
      <c r="AY364" s="137" t="str">
        <f t="shared" si="169"/>
        <v/>
      </c>
      <c r="BA364" s="143" t="str">
        <f t="shared" si="170"/>
        <v/>
      </c>
    </row>
    <row r="365" spans="1:53" ht="12">
      <c r="A365" s="288">
        <v>363</v>
      </c>
      <c r="B365" s="319" t="s">
        <v>696</v>
      </c>
      <c r="C365" s="320" t="s">
        <v>30</v>
      </c>
      <c r="D365" s="321"/>
      <c r="E365" s="319"/>
      <c r="F365" s="322">
        <v>984.8</v>
      </c>
      <c r="G365" s="299"/>
      <c r="H365" s="300"/>
      <c r="I365" s="300"/>
      <c r="J365" s="300"/>
      <c r="K365" s="300"/>
      <c r="L365" s="300"/>
      <c r="M365" s="300"/>
      <c r="N365" s="300"/>
      <c r="O365" s="299"/>
      <c r="P365" s="300"/>
      <c r="Q365" s="299">
        <f t="shared" si="189"/>
        <v>984.8</v>
      </c>
      <c r="R365" s="299"/>
      <c r="S365" s="300"/>
      <c r="T365" s="300"/>
      <c r="U365" s="300"/>
      <c r="V365" s="300"/>
      <c r="W365" s="300"/>
      <c r="X365" s="300"/>
      <c r="Y365" s="300"/>
      <c r="Z365" s="299"/>
      <c r="AA365" s="300"/>
      <c r="AB365" s="299">
        <f t="shared" si="190"/>
        <v>984.8</v>
      </c>
      <c r="AC365" s="299"/>
      <c r="AD365" s="300"/>
      <c r="AE365" s="300"/>
      <c r="AF365" s="300"/>
      <c r="AG365" s="300"/>
      <c r="AH365" s="300"/>
      <c r="AI365" s="300"/>
      <c r="AJ365" s="300"/>
      <c r="AK365" s="299"/>
      <c r="AL365" s="300"/>
      <c r="AM365" s="299">
        <f t="shared" si="191"/>
        <v>984.8</v>
      </c>
      <c r="AN365" s="299"/>
      <c r="AO365" s="300"/>
      <c r="AP365" s="300"/>
      <c r="AQ365" s="300"/>
      <c r="AR365" s="300"/>
      <c r="AS365" s="300"/>
      <c r="AT365" s="300"/>
      <c r="AU365" s="300"/>
      <c r="AV365" s="299"/>
      <c r="AW365" s="300"/>
      <c r="AX365" s="299">
        <f t="shared" si="192"/>
        <v>984.8</v>
      </c>
      <c r="AY365" s="137" t="str">
        <f t="shared" si="169"/>
        <v/>
      </c>
      <c r="BA365" s="143" t="str">
        <f t="shared" si="170"/>
        <v/>
      </c>
    </row>
    <row r="366" spans="1:53" ht="12">
      <c r="A366" s="288">
        <v>364</v>
      </c>
      <c r="B366" s="289" t="s">
        <v>699</v>
      </c>
      <c r="C366" s="290" t="s">
        <v>23</v>
      </c>
      <c r="D366" s="290" t="s">
        <v>701</v>
      </c>
      <c r="E366" s="291">
        <v>95</v>
      </c>
      <c r="F366" s="292"/>
      <c r="G366" s="292">
        <f>E366*3</f>
        <v>285</v>
      </c>
      <c r="H366" s="293"/>
      <c r="I366" s="293"/>
      <c r="J366" s="293"/>
      <c r="K366" s="293"/>
      <c r="L366" s="293"/>
      <c r="M366" s="293"/>
      <c r="N366" s="293"/>
      <c r="O366" s="292">
        <f>SUM(G366:N366)</f>
        <v>285</v>
      </c>
      <c r="P366" s="293">
        <v>285</v>
      </c>
      <c r="Q366" s="292">
        <f t="shared" si="189"/>
        <v>0</v>
      </c>
      <c r="R366" s="292">
        <f>E366*3</f>
        <v>285</v>
      </c>
      <c r="S366" s="293"/>
      <c r="T366" s="293"/>
      <c r="U366" s="293"/>
      <c r="V366" s="293"/>
      <c r="W366" s="293"/>
      <c r="X366" s="293"/>
      <c r="Y366" s="293"/>
      <c r="Z366" s="292">
        <f>SUM(R366:Y366)</f>
        <v>285</v>
      </c>
      <c r="AA366" s="293">
        <v>285</v>
      </c>
      <c r="AB366" s="292">
        <f t="shared" si="190"/>
        <v>0</v>
      </c>
      <c r="AC366" s="292">
        <f>$E366*3</f>
        <v>285</v>
      </c>
      <c r="AD366" s="293"/>
      <c r="AE366" s="293"/>
      <c r="AF366" s="293"/>
      <c r="AG366" s="293"/>
      <c r="AH366" s="293"/>
      <c r="AI366" s="293"/>
      <c r="AJ366" s="293"/>
      <c r="AK366" s="292">
        <f>SUM(AC366:AJ366)</f>
        <v>285</v>
      </c>
      <c r="AL366" s="293">
        <v>285</v>
      </c>
      <c r="AM366" s="292">
        <f t="shared" si="191"/>
        <v>0</v>
      </c>
      <c r="AN366" s="292">
        <f>$E366*3</f>
        <v>285</v>
      </c>
      <c r="AO366" s="293"/>
      <c r="AP366" s="293"/>
      <c r="AQ366" s="293"/>
      <c r="AR366" s="293"/>
      <c r="AS366" s="293"/>
      <c r="AT366" s="293"/>
      <c r="AU366" s="293"/>
      <c r="AV366" s="292">
        <f>SUM(AN366:AU366)</f>
        <v>285</v>
      </c>
      <c r="AW366" s="293"/>
      <c r="AX366" s="292">
        <f t="shared" si="192"/>
        <v>285</v>
      </c>
      <c r="AY366" s="137" t="str">
        <f t="shared" si="169"/>
        <v/>
      </c>
      <c r="BA366" s="143" t="str">
        <f t="shared" si="170"/>
        <v/>
      </c>
    </row>
    <row r="367" spans="1:53" ht="12">
      <c r="A367" s="288">
        <v>365</v>
      </c>
      <c r="B367" s="289" t="s">
        <v>1567</v>
      </c>
      <c r="C367" s="290" t="s">
        <v>14</v>
      </c>
      <c r="D367" s="290"/>
      <c r="E367" s="291">
        <v>50</v>
      </c>
      <c r="F367" s="292">
        <v>100</v>
      </c>
      <c r="G367" s="292">
        <f>E367*3</f>
        <v>150</v>
      </c>
      <c r="H367" s="293"/>
      <c r="I367" s="293"/>
      <c r="J367" s="293"/>
      <c r="K367" s="293"/>
      <c r="L367" s="293"/>
      <c r="M367" s="293"/>
      <c r="N367" s="293"/>
      <c r="O367" s="292">
        <f>SUM(G367:N367)</f>
        <v>150</v>
      </c>
      <c r="P367" s="293">
        <v>250</v>
      </c>
      <c r="Q367" s="292">
        <f t="shared" si="189"/>
        <v>0</v>
      </c>
      <c r="R367" s="292">
        <f>E367*3</f>
        <v>150</v>
      </c>
      <c r="S367" s="293"/>
      <c r="T367" s="293"/>
      <c r="U367" s="293"/>
      <c r="V367" s="293"/>
      <c r="W367" s="293">
        <v>100</v>
      </c>
      <c r="X367" s="293"/>
      <c r="Y367" s="293"/>
      <c r="Z367" s="292">
        <f>SUM(R367:Y367)</f>
        <v>250</v>
      </c>
      <c r="AA367" s="293">
        <v>550</v>
      </c>
      <c r="AB367" s="292">
        <f t="shared" si="190"/>
        <v>-300</v>
      </c>
      <c r="AC367" s="292">
        <f>$E367*3</f>
        <v>150</v>
      </c>
      <c r="AD367" s="293"/>
      <c r="AE367" s="293"/>
      <c r="AF367" s="293"/>
      <c r="AG367" s="293"/>
      <c r="AH367" s="293"/>
      <c r="AI367" s="293"/>
      <c r="AJ367" s="293"/>
      <c r="AK367" s="292">
        <f>SUM(AC367:AJ367)</f>
        <v>150</v>
      </c>
      <c r="AL367" s="293"/>
      <c r="AM367" s="292">
        <f t="shared" si="191"/>
        <v>-150</v>
      </c>
      <c r="AN367" s="292">
        <f>$E367*3</f>
        <v>150</v>
      </c>
      <c r="AO367" s="293"/>
      <c r="AP367" s="293"/>
      <c r="AQ367" s="293"/>
      <c r="AR367" s="293"/>
      <c r="AS367" s="293"/>
      <c r="AT367" s="293"/>
      <c r="AU367" s="293"/>
      <c r="AV367" s="292">
        <f>SUM(AN367:AU367)</f>
        <v>150</v>
      </c>
      <c r="AW367" s="293"/>
      <c r="AX367" s="292">
        <f t="shared" si="192"/>
        <v>0</v>
      </c>
      <c r="AY367" s="137" t="str">
        <f t="shared" si="169"/>
        <v>*</v>
      </c>
      <c r="BA367" s="143" t="str">
        <f t="shared" si="170"/>
        <v/>
      </c>
    </row>
    <row r="368" spans="1:53" ht="12">
      <c r="A368" s="288">
        <v>366</v>
      </c>
      <c r="B368" s="294" t="s">
        <v>702</v>
      </c>
      <c r="C368" s="290" t="s">
        <v>10</v>
      </c>
      <c r="D368" s="290" t="s">
        <v>704</v>
      </c>
      <c r="E368" s="295">
        <v>25</v>
      </c>
      <c r="F368" s="292">
        <v>300</v>
      </c>
      <c r="G368" s="292">
        <f>E368*3</f>
        <v>75</v>
      </c>
      <c r="H368" s="293"/>
      <c r="I368" s="293"/>
      <c r="J368" s="293"/>
      <c r="K368" s="293"/>
      <c r="L368" s="293"/>
      <c r="M368" s="293"/>
      <c r="N368" s="293"/>
      <c r="O368" s="292">
        <f>SUM(G368:N368)</f>
        <v>75</v>
      </c>
      <c r="P368" s="293">
        <v>600</v>
      </c>
      <c r="Q368" s="292">
        <f t="shared" si="189"/>
        <v>-225</v>
      </c>
      <c r="R368" s="292">
        <f>E368*3</f>
        <v>75</v>
      </c>
      <c r="S368" s="293"/>
      <c r="T368" s="293"/>
      <c r="U368" s="293"/>
      <c r="V368" s="293"/>
      <c r="W368" s="293"/>
      <c r="X368" s="293"/>
      <c r="Y368" s="293"/>
      <c r="Z368" s="292">
        <f>SUM(R368:Y368)</f>
        <v>75</v>
      </c>
      <c r="AA368" s="293"/>
      <c r="AB368" s="292">
        <f t="shared" si="190"/>
        <v>-150</v>
      </c>
      <c r="AC368" s="292">
        <f>$E368*3</f>
        <v>75</v>
      </c>
      <c r="AD368" s="293"/>
      <c r="AE368" s="293"/>
      <c r="AF368" s="293"/>
      <c r="AG368" s="293"/>
      <c r="AH368" s="293"/>
      <c r="AI368" s="293"/>
      <c r="AJ368" s="293"/>
      <c r="AK368" s="292">
        <f>SUM(AC368:AJ368)</f>
        <v>75</v>
      </c>
      <c r="AL368" s="293"/>
      <c r="AM368" s="292">
        <f t="shared" si="191"/>
        <v>-75</v>
      </c>
      <c r="AN368" s="292">
        <f>$E368*3</f>
        <v>75</v>
      </c>
      <c r="AO368" s="293"/>
      <c r="AP368" s="293"/>
      <c r="AQ368" s="293"/>
      <c r="AR368" s="293"/>
      <c r="AS368" s="293"/>
      <c r="AT368" s="293"/>
      <c r="AU368" s="293"/>
      <c r="AV368" s="292">
        <f>SUM(AN368:AU368)</f>
        <v>75</v>
      </c>
      <c r="AW368" s="293"/>
      <c r="AX368" s="292">
        <f t="shared" si="192"/>
        <v>0</v>
      </c>
      <c r="AY368" s="137" t="str">
        <f t="shared" si="169"/>
        <v>*</v>
      </c>
      <c r="BA368" s="143" t="str">
        <f t="shared" si="170"/>
        <v/>
      </c>
    </row>
    <row r="369" spans="1:53" ht="12">
      <c r="A369" s="288">
        <v>367</v>
      </c>
      <c r="B369" s="289" t="s">
        <v>705</v>
      </c>
      <c r="C369" s="290" t="s">
        <v>23</v>
      </c>
      <c r="D369" s="290" t="s">
        <v>12</v>
      </c>
      <c r="E369" s="291">
        <v>70</v>
      </c>
      <c r="F369" s="292"/>
      <c r="G369" s="292">
        <f>E369*3</f>
        <v>210</v>
      </c>
      <c r="H369" s="293"/>
      <c r="I369" s="293"/>
      <c r="J369" s="293"/>
      <c r="K369" s="293"/>
      <c r="L369" s="293"/>
      <c r="M369" s="293"/>
      <c r="N369" s="293"/>
      <c r="O369" s="292">
        <f>SUM(G369:N369)</f>
        <v>210</v>
      </c>
      <c r="P369" s="293"/>
      <c r="Q369" s="292">
        <f t="shared" si="189"/>
        <v>210</v>
      </c>
      <c r="R369" s="292">
        <f>E369*3</f>
        <v>210</v>
      </c>
      <c r="S369" s="293"/>
      <c r="T369" s="293"/>
      <c r="U369" s="293"/>
      <c r="V369" s="293"/>
      <c r="W369" s="293"/>
      <c r="X369" s="293"/>
      <c r="Y369" s="293"/>
      <c r="Z369" s="292">
        <f>SUM(R369:Y369)</f>
        <v>210</v>
      </c>
      <c r="AA369" s="293"/>
      <c r="AB369" s="292">
        <f t="shared" si="190"/>
        <v>420</v>
      </c>
      <c r="AC369" s="292">
        <f>$E369*3</f>
        <v>210</v>
      </c>
      <c r="AD369" s="293"/>
      <c r="AE369" s="293"/>
      <c r="AF369" s="293"/>
      <c r="AG369" s="293"/>
      <c r="AH369" s="293"/>
      <c r="AI369" s="293"/>
      <c r="AJ369" s="293"/>
      <c r="AK369" s="292">
        <f>SUM(AC369:AJ369)</f>
        <v>210</v>
      </c>
      <c r="AL369" s="293"/>
      <c r="AM369" s="292">
        <f t="shared" si="191"/>
        <v>630</v>
      </c>
      <c r="AN369" s="292">
        <f>$E369*3</f>
        <v>210</v>
      </c>
      <c r="AO369" s="293"/>
      <c r="AP369" s="293"/>
      <c r="AQ369" s="293"/>
      <c r="AR369" s="293"/>
      <c r="AS369" s="293"/>
      <c r="AT369" s="293"/>
      <c r="AU369" s="293"/>
      <c r="AV369" s="292">
        <f>SUM(AN369:AU369)</f>
        <v>210</v>
      </c>
      <c r="AW369" s="293">
        <v>840</v>
      </c>
      <c r="AX369" s="292">
        <f t="shared" si="192"/>
        <v>0</v>
      </c>
      <c r="AY369" s="137" t="str">
        <f t="shared" si="169"/>
        <v>*</v>
      </c>
      <c r="BA369" s="143" t="str">
        <f t="shared" si="170"/>
        <v/>
      </c>
    </row>
    <row r="370" spans="1:53" ht="12">
      <c r="A370" s="288">
        <v>368</v>
      </c>
      <c r="B370" s="414" t="s">
        <v>983</v>
      </c>
      <c r="C370" s="297" t="s">
        <v>30</v>
      </c>
      <c r="D370" s="297"/>
      <c r="E370" s="298"/>
      <c r="F370" s="299"/>
      <c r="G370" s="299"/>
      <c r="H370" s="300"/>
      <c r="I370" s="300"/>
      <c r="J370" s="300"/>
      <c r="K370" s="300"/>
      <c r="L370" s="300"/>
      <c r="M370" s="300"/>
      <c r="N370" s="300"/>
      <c r="O370" s="299"/>
      <c r="P370" s="300"/>
      <c r="Q370" s="299"/>
      <c r="R370" s="299"/>
      <c r="S370" s="300"/>
      <c r="T370" s="300"/>
      <c r="U370" s="300"/>
      <c r="V370" s="300"/>
      <c r="W370" s="300"/>
      <c r="X370" s="300"/>
      <c r="Y370" s="300"/>
      <c r="Z370" s="299"/>
      <c r="AA370" s="300"/>
      <c r="AB370" s="299"/>
      <c r="AC370" s="299"/>
      <c r="AD370" s="300"/>
      <c r="AE370" s="300"/>
      <c r="AF370" s="300"/>
      <c r="AG370" s="300"/>
      <c r="AH370" s="300"/>
      <c r="AI370" s="300"/>
      <c r="AJ370" s="300"/>
      <c r="AK370" s="299"/>
      <c r="AL370" s="300"/>
      <c r="AM370" s="299"/>
      <c r="AN370" s="299"/>
      <c r="AO370" s="300"/>
      <c r="AP370" s="300"/>
      <c r="AQ370" s="300"/>
      <c r="AR370" s="300"/>
      <c r="AS370" s="300"/>
      <c r="AT370" s="300"/>
      <c r="AU370" s="300"/>
      <c r="AV370" s="299"/>
      <c r="AW370" s="300"/>
      <c r="AX370" s="299"/>
      <c r="AY370" s="137" t="str">
        <f t="shared" si="169"/>
        <v>*</v>
      </c>
      <c r="BA370" s="143" t="str">
        <f t="shared" si="170"/>
        <v/>
      </c>
    </row>
    <row r="371" spans="1:53" ht="12">
      <c r="A371" s="288">
        <v>369</v>
      </c>
      <c r="B371" s="289" t="s">
        <v>957</v>
      </c>
      <c r="C371" s="290" t="s">
        <v>23</v>
      </c>
      <c r="D371" s="290" t="s">
        <v>956</v>
      </c>
      <c r="E371" s="291">
        <v>100</v>
      </c>
      <c r="F371" s="292"/>
      <c r="G371" s="292">
        <f t="shared" ref="G371:G393" si="193">E371*3</f>
        <v>300</v>
      </c>
      <c r="H371" s="293"/>
      <c r="I371" s="293"/>
      <c r="J371" s="293"/>
      <c r="K371" s="293"/>
      <c r="L371" s="293"/>
      <c r="M371" s="293"/>
      <c r="N371" s="293"/>
      <c r="O371" s="292">
        <f t="shared" ref="O371:O393" si="194">SUM(G371:N371)</f>
        <v>300</v>
      </c>
      <c r="P371" s="293">
        <v>1200</v>
      </c>
      <c r="Q371" s="292">
        <f t="shared" ref="Q371:Q393" si="195">F371+O371-P371</f>
        <v>-900</v>
      </c>
      <c r="R371" s="292">
        <f t="shared" ref="R371:R393" si="196">E371*3</f>
        <v>300</v>
      </c>
      <c r="S371" s="293"/>
      <c r="T371" s="293"/>
      <c r="U371" s="293"/>
      <c r="V371" s="293"/>
      <c r="W371" s="293"/>
      <c r="X371" s="293"/>
      <c r="Y371" s="293"/>
      <c r="Z371" s="292">
        <f t="shared" ref="Z371:Z393" si="197">SUM(R371:Y371)</f>
        <v>300</v>
      </c>
      <c r="AA371" s="293"/>
      <c r="AB371" s="292">
        <f t="shared" ref="AB371:AB393" si="198">Q371+Z371-AA371</f>
        <v>-600</v>
      </c>
      <c r="AC371" s="292">
        <f t="shared" ref="AC371:AC393" si="199">$E371*3</f>
        <v>300</v>
      </c>
      <c r="AD371" s="293"/>
      <c r="AE371" s="293"/>
      <c r="AF371" s="293"/>
      <c r="AG371" s="293"/>
      <c r="AH371" s="293"/>
      <c r="AI371" s="293"/>
      <c r="AJ371" s="293"/>
      <c r="AK371" s="292">
        <f t="shared" ref="AK371:AK393" si="200">SUM(AC371:AJ371)</f>
        <v>300</v>
      </c>
      <c r="AL371" s="293"/>
      <c r="AM371" s="292">
        <f t="shared" ref="AM371:AM393" si="201">AB371+AK371-AL371</f>
        <v>-300</v>
      </c>
      <c r="AN371" s="292">
        <f t="shared" ref="AN371:AN393" si="202">$E371*3</f>
        <v>300</v>
      </c>
      <c r="AO371" s="293"/>
      <c r="AP371" s="293"/>
      <c r="AQ371" s="293"/>
      <c r="AR371" s="293"/>
      <c r="AS371" s="293"/>
      <c r="AT371" s="293"/>
      <c r="AU371" s="293"/>
      <c r="AV371" s="292">
        <f t="shared" ref="AV371:AV393" si="203">SUM(AN371:AU371)</f>
        <v>300</v>
      </c>
      <c r="AW371" s="293"/>
      <c r="AX371" s="292">
        <f t="shared" ref="AX371:AX393" si="204">AM371+AV371-AW371</f>
        <v>0</v>
      </c>
      <c r="AY371" s="137" t="str">
        <f t="shared" si="169"/>
        <v>*</v>
      </c>
      <c r="BA371" s="143" t="str">
        <f t="shared" si="170"/>
        <v/>
      </c>
    </row>
    <row r="372" spans="1:53" ht="12">
      <c r="A372" s="288">
        <v>370</v>
      </c>
      <c r="B372" s="289" t="s">
        <v>1568</v>
      </c>
      <c r="C372" s="290" t="s">
        <v>14</v>
      </c>
      <c r="D372" s="290"/>
      <c r="E372" s="291">
        <v>260</v>
      </c>
      <c r="F372" s="292"/>
      <c r="G372" s="292">
        <f t="shared" si="193"/>
        <v>780</v>
      </c>
      <c r="H372" s="293"/>
      <c r="I372" s="293"/>
      <c r="J372" s="293"/>
      <c r="K372" s="293"/>
      <c r="L372" s="293"/>
      <c r="M372" s="293"/>
      <c r="N372" s="293"/>
      <c r="O372" s="292">
        <f t="shared" si="194"/>
        <v>780</v>
      </c>
      <c r="P372" s="293">
        <v>780</v>
      </c>
      <c r="Q372" s="292">
        <f t="shared" si="195"/>
        <v>0</v>
      </c>
      <c r="R372" s="292">
        <f t="shared" si="196"/>
        <v>780</v>
      </c>
      <c r="S372" s="293"/>
      <c r="T372" s="293"/>
      <c r="U372" s="293"/>
      <c r="V372" s="293"/>
      <c r="W372" s="293"/>
      <c r="X372" s="293"/>
      <c r="Y372" s="293"/>
      <c r="Z372" s="292">
        <f t="shared" si="197"/>
        <v>780</v>
      </c>
      <c r="AA372" s="293">
        <v>780</v>
      </c>
      <c r="AB372" s="292">
        <f t="shared" si="198"/>
        <v>0</v>
      </c>
      <c r="AC372" s="292">
        <f t="shared" si="199"/>
        <v>780</v>
      </c>
      <c r="AD372" s="293"/>
      <c r="AE372" s="293"/>
      <c r="AF372" s="293"/>
      <c r="AG372" s="293"/>
      <c r="AH372" s="293"/>
      <c r="AI372" s="293"/>
      <c r="AJ372" s="293"/>
      <c r="AK372" s="292">
        <f t="shared" si="200"/>
        <v>780</v>
      </c>
      <c r="AL372" s="293">
        <v>780</v>
      </c>
      <c r="AM372" s="292">
        <f t="shared" si="201"/>
        <v>0</v>
      </c>
      <c r="AN372" s="292">
        <f t="shared" si="202"/>
        <v>780</v>
      </c>
      <c r="AO372" s="293"/>
      <c r="AP372" s="293"/>
      <c r="AQ372" s="293"/>
      <c r="AR372" s="293"/>
      <c r="AS372" s="293"/>
      <c r="AT372" s="293"/>
      <c r="AU372" s="293"/>
      <c r="AV372" s="292">
        <f t="shared" si="203"/>
        <v>780</v>
      </c>
      <c r="AW372" s="293">
        <v>780</v>
      </c>
      <c r="AX372" s="292">
        <f t="shared" si="204"/>
        <v>0</v>
      </c>
      <c r="AY372" s="137" t="str">
        <f t="shared" si="169"/>
        <v>*</v>
      </c>
      <c r="BA372" s="143" t="str">
        <f t="shared" si="170"/>
        <v/>
      </c>
    </row>
    <row r="373" spans="1:53" ht="12">
      <c r="A373" s="288">
        <v>371</v>
      </c>
      <c r="B373" s="289" t="s">
        <v>709</v>
      </c>
      <c r="C373" s="290" t="s">
        <v>14</v>
      </c>
      <c r="D373" s="290" t="s">
        <v>711</v>
      </c>
      <c r="E373" s="291">
        <v>100</v>
      </c>
      <c r="F373" s="292"/>
      <c r="G373" s="292">
        <f t="shared" si="193"/>
        <v>300</v>
      </c>
      <c r="H373" s="293"/>
      <c r="I373" s="293"/>
      <c r="J373" s="293"/>
      <c r="K373" s="293"/>
      <c r="L373" s="293"/>
      <c r="M373" s="293"/>
      <c r="N373" s="293"/>
      <c r="O373" s="292">
        <f t="shared" si="194"/>
        <v>300</v>
      </c>
      <c r="P373" s="293">
        <v>1300</v>
      </c>
      <c r="Q373" s="292">
        <f t="shared" si="195"/>
        <v>-1000</v>
      </c>
      <c r="R373" s="292">
        <f t="shared" si="196"/>
        <v>300</v>
      </c>
      <c r="S373" s="293"/>
      <c r="T373" s="293"/>
      <c r="U373" s="293"/>
      <c r="V373" s="293"/>
      <c r="W373" s="293">
        <v>100</v>
      </c>
      <c r="X373" s="293"/>
      <c r="Y373" s="293"/>
      <c r="Z373" s="292">
        <f t="shared" si="197"/>
        <v>400</v>
      </c>
      <c r="AA373" s="293"/>
      <c r="AB373" s="292">
        <f t="shared" si="198"/>
        <v>-600</v>
      </c>
      <c r="AC373" s="292">
        <f t="shared" si="199"/>
        <v>300</v>
      </c>
      <c r="AD373" s="293"/>
      <c r="AE373" s="293"/>
      <c r="AF373" s="293"/>
      <c r="AG373" s="293"/>
      <c r="AH373" s="293"/>
      <c r="AI373" s="293"/>
      <c r="AJ373" s="293"/>
      <c r="AK373" s="292">
        <f t="shared" si="200"/>
        <v>300</v>
      </c>
      <c r="AL373" s="293"/>
      <c r="AM373" s="292">
        <f t="shared" si="201"/>
        <v>-300</v>
      </c>
      <c r="AN373" s="292">
        <f t="shared" si="202"/>
        <v>300</v>
      </c>
      <c r="AO373" s="293"/>
      <c r="AP373" s="293"/>
      <c r="AQ373" s="293"/>
      <c r="AR373" s="293"/>
      <c r="AS373" s="293"/>
      <c r="AT373" s="293"/>
      <c r="AU373" s="293"/>
      <c r="AV373" s="292">
        <f t="shared" si="203"/>
        <v>300</v>
      </c>
      <c r="AW373" s="293"/>
      <c r="AX373" s="292">
        <f t="shared" si="204"/>
        <v>0</v>
      </c>
      <c r="AY373" s="137" t="str">
        <f t="shared" si="169"/>
        <v>*</v>
      </c>
      <c r="BA373" s="143" t="str">
        <f t="shared" si="170"/>
        <v/>
      </c>
    </row>
    <row r="374" spans="1:53" ht="12">
      <c r="A374" s="288">
        <v>372</v>
      </c>
      <c r="B374" s="289" t="s">
        <v>712</v>
      </c>
      <c r="C374" s="290" t="s">
        <v>14</v>
      </c>
      <c r="D374" s="290" t="s">
        <v>12</v>
      </c>
      <c r="E374" s="291">
        <v>70</v>
      </c>
      <c r="F374" s="292">
        <v>210</v>
      </c>
      <c r="G374" s="292">
        <f t="shared" si="193"/>
        <v>210</v>
      </c>
      <c r="H374" s="293"/>
      <c r="I374" s="293"/>
      <c r="J374" s="293"/>
      <c r="K374" s="293"/>
      <c r="L374" s="293">
        <v>100</v>
      </c>
      <c r="M374" s="293"/>
      <c r="N374" s="293"/>
      <c r="O374" s="292">
        <f t="shared" si="194"/>
        <v>310</v>
      </c>
      <c r="P374" s="293">
        <v>520</v>
      </c>
      <c r="Q374" s="292">
        <f t="shared" si="195"/>
        <v>0</v>
      </c>
      <c r="R374" s="292">
        <f t="shared" si="196"/>
        <v>210</v>
      </c>
      <c r="S374" s="293"/>
      <c r="T374" s="293"/>
      <c r="U374" s="293"/>
      <c r="V374" s="293"/>
      <c r="W374" s="293"/>
      <c r="X374" s="293"/>
      <c r="Y374" s="293"/>
      <c r="Z374" s="292">
        <f t="shared" si="197"/>
        <v>210</v>
      </c>
      <c r="AA374" s="293">
        <v>210</v>
      </c>
      <c r="AB374" s="292">
        <f t="shared" si="198"/>
        <v>0</v>
      </c>
      <c r="AC374" s="292">
        <f t="shared" si="199"/>
        <v>210</v>
      </c>
      <c r="AD374" s="293"/>
      <c r="AE374" s="293"/>
      <c r="AF374" s="293"/>
      <c r="AG374" s="293"/>
      <c r="AH374" s="293"/>
      <c r="AI374" s="293"/>
      <c r="AJ374" s="293"/>
      <c r="AK374" s="292">
        <f t="shared" si="200"/>
        <v>210</v>
      </c>
      <c r="AL374" s="293"/>
      <c r="AM374" s="292">
        <f t="shared" si="201"/>
        <v>210</v>
      </c>
      <c r="AN374" s="292">
        <f t="shared" si="202"/>
        <v>210</v>
      </c>
      <c r="AO374" s="293"/>
      <c r="AP374" s="293"/>
      <c r="AQ374" s="293"/>
      <c r="AR374" s="293"/>
      <c r="AS374" s="293"/>
      <c r="AT374" s="293"/>
      <c r="AU374" s="293"/>
      <c r="AV374" s="292">
        <f t="shared" si="203"/>
        <v>210</v>
      </c>
      <c r="AW374" s="293">
        <v>210</v>
      </c>
      <c r="AX374" s="292">
        <f t="shared" si="204"/>
        <v>210</v>
      </c>
      <c r="AY374" s="137" t="str">
        <f t="shared" si="169"/>
        <v/>
      </c>
      <c r="BA374" s="143" t="str">
        <f t="shared" si="170"/>
        <v/>
      </c>
    </row>
    <row r="375" spans="1:53" ht="12">
      <c r="A375" s="288">
        <v>373</v>
      </c>
      <c r="B375" s="289" t="s">
        <v>1285</v>
      </c>
      <c r="C375" s="290" t="s">
        <v>14</v>
      </c>
      <c r="D375" s="290" t="s">
        <v>717</v>
      </c>
      <c r="E375" s="291">
        <v>70</v>
      </c>
      <c r="F375" s="292">
        <v>210</v>
      </c>
      <c r="G375" s="292">
        <f t="shared" si="193"/>
        <v>210</v>
      </c>
      <c r="H375" s="293"/>
      <c r="I375" s="293"/>
      <c r="J375" s="293"/>
      <c r="K375" s="293"/>
      <c r="L375" s="293"/>
      <c r="M375" s="293"/>
      <c r="N375" s="293"/>
      <c r="O375" s="292">
        <f t="shared" si="194"/>
        <v>210</v>
      </c>
      <c r="P375" s="293"/>
      <c r="Q375" s="292">
        <f t="shared" si="195"/>
        <v>420</v>
      </c>
      <c r="R375" s="292">
        <f t="shared" si="196"/>
        <v>210</v>
      </c>
      <c r="S375" s="293"/>
      <c r="T375" s="293"/>
      <c r="U375" s="293"/>
      <c r="V375" s="293"/>
      <c r="W375" s="293"/>
      <c r="X375" s="293"/>
      <c r="Y375" s="293"/>
      <c r="Z375" s="292">
        <f t="shared" si="197"/>
        <v>210</v>
      </c>
      <c r="AA375" s="293">
        <v>400</v>
      </c>
      <c r="AB375" s="292">
        <f t="shared" si="198"/>
        <v>230</v>
      </c>
      <c r="AC375" s="292">
        <f t="shared" si="199"/>
        <v>210</v>
      </c>
      <c r="AD375" s="293"/>
      <c r="AE375" s="293"/>
      <c r="AF375" s="293"/>
      <c r="AG375" s="293"/>
      <c r="AH375" s="293"/>
      <c r="AI375" s="293"/>
      <c r="AJ375" s="293"/>
      <c r="AK375" s="292">
        <f t="shared" si="200"/>
        <v>210</v>
      </c>
      <c r="AL375" s="293"/>
      <c r="AM375" s="292">
        <f t="shared" si="201"/>
        <v>440</v>
      </c>
      <c r="AN375" s="292">
        <f t="shared" si="202"/>
        <v>210</v>
      </c>
      <c r="AO375" s="293"/>
      <c r="AP375" s="293"/>
      <c r="AQ375" s="293"/>
      <c r="AR375" s="293"/>
      <c r="AS375" s="293"/>
      <c r="AT375" s="293"/>
      <c r="AU375" s="293"/>
      <c r="AV375" s="292">
        <f t="shared" si="203"/>
        <v>210</v>
      </c>
      <c r="AW375" s="293"/>
      <c r="AX375" s="292">
        <f t="shared" si="204"/>
        <v>650</v>
      </c>
      <c r="AY375" s="137" t="str">
        <f t="shared" si="169"/>
        <v/>
      </c>
      <c r="BA375" s="143" t="str">
        <f t="shared" si="170"/>
        <v/>
      </c>
    </row>
    <row r="376" spans="1:53" ht="12">
      <c r="A376" s="288">
        <v>374</v>
      </c>
      <c r="B376" s="289" t="s">
        <v>1461</v>
      </c>
      <c r="C376" s="290" t="s">
        <v>23</v>
      </c>
      <c r="D376" s="290"/>
      <c r="E376" s="291">
        <v>50</v>
      </c>
      <c r="F376" s="292"/>
      <c r="G376" s="292">
        <f t="shared" si="193"/>
        <v>150</v>
      </c>
      <c r="H376" s="293"/>
      <c r="I376" s="293"/>
      <c r="J376" s="293"/>
      <c r="K376" s="293"/>
      <c r="L376" s="293"/>
      <c r="M376" s="293"/>
      <c r="N376" s="293"/>
      <c r="O376" s="292">
        <f t="shared" si="194"/>
        <v>150</v>
      </c>
      <c r="P376" s="293">
        <v>600</v>
      </c>
      <c r="Q376" s="292">
        <f t="shared" si="195"/>
        <v>-450</v>
      </c>
      <c r="R376" s="292">
        <f t="shared" si="196"/>
        <v>150</v>
      </c>
      <c r="S376" s="293"/>
      <c r="T376" s="293">
        <v>100</v>
      </c>
      <c r="U376" s="293"/>
      <c r="V376" s="293"/>
      <c r="W376" s="293">
        <v>100</v>
      </c>
      <c r="X376" s="293"/>
      <c r="Y376" s="293"/>
      <c r="Z376" s="292">
        <f t="shared" si="197"/>
        <v>350</v>
      </c>
      <c r="AA376" s="293"/>
      <c r="AB376" s="292">
        <f t="shared" si="198"/>
        <v>-100</v>
      </c>
      <c r="AC376" s="292">
        <f t="shared" si="199"/>
        <v>150</v>
      </c>
      <c r="AD376" s="293">
        <v>50</v>
      </c>
      <c r="AE376" s="293"/>
      <c r="AF376" s="293"/>
      <c r="AG376" s="293">
        <v>300</v>
      </c>
      <c r="AH376" s="293"/>
      <c r="AI376" s="293"/>
      <c r="AJ376" s="293"/>
      <c r="AK376" s="292">
        <f t="shared" si="200"/>
        <v>500</v>
      </c>
      <c r="AL376" s="293">
        <v>550</v>
      </c>
      <c r="AM376" s="292">
        <f t="shared" si="201"/>
        <v>-150</v>
      </c>
      <c r="AN376" s="292">
        <f t="shared" si="202"/>
        <v>150</v>
      </c>
      <c r="AO376" s="293"/>
      <c r="AP376" s="293"/>
      <c r="AQ376" s="293"/>
      <c r="AR376" s="293"/>
      <c r="AS376" s="293"/>
      <c r="AT376" s="293"/>
      <c r="AU376" s="293"/>
      <c r="AV376" s="292">
        <f t="shared" si="203"/>
        <v>150</v>
      </c>
      <c r="AW376" s="293"/>
      <c r="AX376" s="292">
        <f t="shared" si="204"/>
        <v>0</v>
      </c>
      <c r="AY376" s="137" t="str">
        <f t="shared" ref="AY376:AY417" si="205">IF(AX376=0,"*","")</f>
        <v>*</v>
      </c>
      <c r="BA376" s="143" t="str">
        <f t="shared" si="170"/>
        <v/>
      </c>
    </row>
    <row r="377" spans="1:53" ht="12">
      <c r="A377" s="288">
        <v>375</v>
      </c>
      <c r="B377" s="294" t="s">
        <v>721</v>
      </c>
      <c r="C377" s="290" t="s">
        <v>10</v>
      </c>
      <c r="D377" s="290" t="s">
        <v>723</v>
      </c>
      <c r="E377" s="295">
        <v>320</v>
      </c>
      <c r="F377" s="292"/>
      <c r="G377" s="292">
        <f t="shared" si="193"/>
        <v>960</v>
      </c>
      <c r="H377" s="293"/>
      <c r="I377" s="293"/>
      <c r="J377" s="293"/>
      <c r="K377" s="293"/>
      <c r="L377" s="293"/>
      <c r="M377" s="293"/>
      <c r="N377" s="293"/>
      <c r="O377" s="292">
        <f t="shared" si="194"/>
        <v>960</v>
      </c>
      <c r="P377" s="293">
        <v>1920</v>
      </c>
      <c r="Q377" s="292">
        <f t="shared" si="195"/>
        <v>-960</v>
      </c>
      <c r="R377" s="292">
        <f t="shared" si="196"/>
        <v>960</v>
      </c>
      <c r="S377" s="293"/>
      <c r="T377" s="293"/>
      <c r="U377" s="293"/>
      <c r="V377" s="293"/>
      <c r="W377" s="293">
        <v>100</v>
      </c>
      <c r="X377" s="293"/>
      <c r="Y377" s="293"/>
      <c r="Z377" s="292">
        <f t="shared" si="197"/>
        <v>1060</v>
      </c>
      <c r="AA377" s="293">
        <v>2020</v>
      </c>
      <c r="AB377" s="292">
        <f t="shared" si="198"/>
        <v>-1920</v>
      </c>
      <c r="AC377" s="292">
        <f t="shared" si="199"/>
        <v>960</v>
      </c>
      <c r="AD377" s="293"/>
      <c r="AE377" s="293"/>
      <c r="AF377" s="293"/>
      <c r="AG377" s="293"/>
      <c r="AH377" s="293"/>
      <c r="AI377" s="293"/>
      <c r="AJ377" s="293"/>
      <c r="AK377" s="292">
        <f t="shared" si="200"/>
        <v>960</v>
      </c>
      <c r="AL377" s="293"/>
      <c r="AM377" s="292">
        <f t="shared" si="201"/>
        <v>-960</v>
      </c>
      <c r="AN377" s="292">
        <f t="shared" si="202"/>
        <v>960</v>
      </c>
      <c r="AO377" s="293"/>
      <c r="AP377" s="293"/>
      <c r="AQ377" s="293"/>
      <c r="AR377" s="293"/>
      <c r="AS377" s="293"/>
      <c r="AT377" s="293"/>
      <c r="AU377" s="293"/>
      <c r="AV377" s="292">
        <f t="shared" si="203"/>
        <v>960</v>
      </c>
      <c r="AW377" s="293"/>
      <c r="AX377" s="292">
        <f t="shared" si="204"/>
        <v>0</v>
      </c>
      <c r="AY377" s="137" t="str">
        <f t="shared" si="205"/>
        <v>*</v>
      </c>
      <c r="BA377" s="143" t="str">
        <f t="shared" si="170"/>
        <v/>
      </c>
    </row>
    <row r="378" spans="1:53" ht="12">
      <c r="A378" s="288">
        <v>376</v>
      </c>
      <c r="B378" s="289" t="s">
        <v>724</v>
      </c>
      <c r="C378" s="290" t="s">
        <v>23</v>
      </c>
      <c r="D378" s="290" t="s">
        <v>726</v>
      </c>
      <c r="E378" s="291">
        <v>70</v>
      </c>
      <c r="F378" s="292"/>
      <c r="G378" s="292">
        <f t="shared" si="193"/>
        <v>210</v>
      </c>
      <c r="H378" s="293"/>
      <c r="I378" s="293"/>
      <c r="J378" s="293"/>
      <c r="K378" s="293"/>
      <c r="L378" s="293"/>
      <c r="M378" s="293"/>
      <c r="N378" s="293"/>
      <c r="O378" s="292">
        <f t="shared" si="194"/>
        <v>210</v>
      </c>
      <c r="P378" s="293">
        <v>420</v>
      </c>
      <c r="Q378" s="292">
        <f t="shared" si="195"/>
        <v>-210</v>
      </c>
      <c r="R378" s="292">
        <f t="shared" si="196"/>
        <v>210</v>
      </c>
      <c r="S378" s="293"/>
      <c r="T378" s="293"/>
      <c r="U378" s="293"/>
      <c r="V378" s="293"/>
      <c r="W378" s="293"/>
      <c r="X378" s="293"/>
      <c r="Y378" s="293"/>
      <c r="Z378" s="292">
        <f t="shared" si="197"/>
        <v>210</v>
      </c>
      <c r="AA378" s="293"/>
      <c r="AB378" s="292">
        <f t="shared" si="198"/>
        <v>0</v>
      </c>
      <c r="AC378" s="292">
        <f t="shared" si="199"/>
        <v>210</v>
      </c>
      <c r="AD378" s="293"/>
      <c r="AE378" s="293"/>
      <c r="AF378" s="293"/>
      <c r="AG378" s="293"/>
      <c r="AH378" s="293"/>
      <c r="AI378" s="293"/>
      <c r="AJ378" s="293"/>
      <c r="AK378" s="292">
        <f t="shared" si="200"/>
        <v>210</v>
      </c>
      <c r="AL378" s="293">
        <v>420</v>
      </c>
      <c r="AM378" s="292">
        <f t="shared" si="201"/>
        <v>-210</v>
      </c>
      <c r="AN378" s="292">
        <f t="shared" si="202"/>
        <v>210</v>
      </c>
      <c r="AO378" s="293"/>
      <c r="AP378" s="293"/>
      <c r="AQ378" s="293"/>
      <c r="AR378" s="293"/>
      <c r="AS378" s="293"/>
      <c r="AT378" s="293"/>
      <c r="AU378" s="293"/>
      <c r="AV378" s="292">
        <f t="shared" si="203"/>
        <v>210</v>
      </c>
      <c r="AW378" s="293"/>
      <c r="AX378" s="292">
        <f t="shared" si="204"/>
        <v>0</v>
      </c>
      <c r="AY378" s="137" t="str">
        <f t="shared" si="205"/>
        <v>*</v>
      </c>
      <c r="BA378" s="143" t="str">
        <f t="shared" si="170"/>
        <v/>
      </c>
    </row>
    <row r="379" spans="1:53" ht="12">
      <c r="A379" s="288">
        <v>377</v>
      </c>
      <c r="B379" s="294" t="s">
        <v>727</v>
      </c>
      <c r="C379" s="290" t="s">
        <v>10</v>
      </c>
      <c r="D379" s="290" t="s">
        <v>729</v>
      </c>
      <c r="E379" s="295">
        <v>185</v>
      </c>
      <c r="F379" s="292"/>
      <c r="G379" s="292">
        <f t="shared" si="193"/>
        <v>555</v>
      </c>
      <c r="H379" s="293"/>
      <c r="I379" s="293"/>
      <c r="J379" s="293"/>
      <c r="K379" s="293"/>
      <c r="L379" s="293"/>
      <c r="M379" s="293"/>
      <c r="N379" s="293"/>
      <c r="O379" s="292">
        <f t="shared" si="194"/>
        <v>555</v>
      </c>
      <c r="P379" s="293">
        <v>555</v>
      </c>
      <c r="Q379" s="292">
        <f t="shared" si="195"/>
        <v>0</v>
      </c>
      <c r="R379" s="292">
        <f t="shared" si="196"/>
        <v>555</v>
      </c>
      <c r="S379" s="293"/>
      <c r="T379" s="293"/>
      <c r="U379" s="293"/>
      <c r="V379" s="293"/>
      <c r="W379" s="293">
        <v>100</v>
      </c>
      <c r="X379" s="293"/>
      <c r="Y379" s="293"/>
      <c r="Z379" s="292">
        <f t="shared" si="197"/>
        <v>655</v>
      </c>
      <c r="AA379" s="293">
        <v>655</v>
      </c>
      <c r="AB379" s="292">
        <f t="shared" si="198"/>
        <v>0</v>
      </c>
      <c r="AC379" s="292">
        <f t="shared" si="199"/>
        <v>555</v>
      </c>
      <c r="AD379" s="293"/>
      <c r="AE379" s="293"/>
      <c r="AF379" s="293"/>
      <c r="AG379" s="293"/>
      <c r="AH379" s="293"/>
      <c r="AI379" s="293"/>
      <c r="AJ379" s="293"/>
      <c r="AK379" s="292">
        <f t="shared" si="200"/>
        <v>555</v>
      </c>
      <c r="AL379" s="293">
        <v>555</v>
      </c>
      <c r="AM379" s="292">
        <f t="shared" si="201"/>
        <v>0</v>
      </c>
      <c r="AN379" s="292">
        <f t="shared" si="202"/>
        <v>555</v>
      </c>
      <c r="AO379" s="293"/>
      <c r="AP379" s="293"/>
      <c r="AQ379" s="293"/>
      <c r="AR379" s="293"/>
      <c r="AS379" s="293"/>
      <c r="AT379" s="293"/>
      <c r="AU379" s="293"/>
      <c r="AV379" s="292">
        <f t="shared" si="203"/>
        <v>555</v>
      </c>
      <c r="AW379" s="293">
        <v>555</v>
      </c>
      <c r="AX379" s="292">
        <f t="shared" si="204"/>
        <v>0</v>
      </c>
      <c r="AY379" s="137" t="str">
        <f t="shared" si="205"/>
        <v>*</v>
      </c>
      <c r="BA379" s="143" t="str">
        <f t="shared" si="170"/>
        <v/>
      </c>
    </row>
    <row r="380" spans="1:53" ht="12">
      <c r="A380" s="288">
        <v>378</v>
      </c>
      <c r="B380" s="289" t="s">
        <v>888</v>
      </c>
      <c r="C380" s="290" t="s">
        <v>14</v>
      </c>
      <c r="D380" s="290" t="s">
        <v>889</v>
      </c>
      <c r="E380" s="291">
        <v>150</v>
      </c>
      <c r="F380" s="292"/>
      <c r="G380" s="292">
        <f t="shared" si="193"/>
        <v>450</v>
      </c>
      <c r="H380" s="293"/>
      <c r="I380" s="293"/>
      <c r="J380" s="293"/>
      <c r="K380" s="293"/>
      <c r="L380" s="293"/>
      <c r="M380" s="293"/>
      <c r="N380" s="293"/>
      <c r="O380" s="292">
        <f t="shared" si="194"/>
        <v>450</v>
      </c>
      <c r="P380" s="293">
        <v>900</v>
      </c>
      <c r="Q380" s="292">
        <f t="shared" si="195"/>
        <v>-450</v>
      </c>
      <c r="R380" s="292">
        <f t="shared" si="196"/>
        <v>450</v>
      </c>
      <c r="S380" s="293"/>
      <c r="T380" s="293"/>
      <c r="U380" s="293">
        <v>157</v>
      </c>
      <c r="V380" s="293"/>
      <c r="W380" s="293">
        <v>100</v>
      </c>
      <c r="X380" s="293"/>
      <c r="Y380" s="293"/>
      <c r="Z380" s="292">
        <f t="shared" si="197"/>
        <v>707</v>
      </c>
      <c r="AA380" s="293">
        <v>257</v>
      </c>
      <c r="AB380" s="292">
        <f t="shared" si="198"/>
        <v>0</v>
      </c>
      <c r="AC380" s="292">
        <f t="shared" si="199"/>
        <v>450</v>
      </c>
      <c r="AD380" s="293"/>
      <c r="AE380" s="293"/>
      <c r="AF380" s="293"/>
      <c r="AG380" s="293"/>
      <c r="AH380" s="293"/>
      <c r="AI380" s="293"/>
      <c r="AJ380" s="293"/>
      <c r="AK380" s="292">
        <f t="shared" si="200"/>
        <v>450</v>
      </c>
      <c r="AL380" s="293">
        <v>450</v>
      </c>
      <c r="AM380" s="292">
        <f t="shared" si="201"/>
        <v>0</v>
      </c>
      <c r="AN380" s="292">
        <f t="shared" si="202"/>
        <v>450</v>
      </c>
      <c r="AO380" s="293"/>
      <c r="AP380" s="293"/>
      <c r="AQ380" s="293"/>
      <c r="AR380" s="293"/>
      <c r="AS380" s="293"/>
      <c r="AT380" s="293"/>
      <c r="AU380" s="293"/>
      <c r="AV380" s="292">
        <f t="shared" si="203"/>
        <v>450</v>
      </c>
      <c r="AW380" s="293">
        <v>450</v>
      </c>
      <c r="AX380" s="292">
        <f t="shared" si="204"/>
        <v>0</v>
      </c>
      <c r="AY380" s="137" t="str">
        <f t="shared" si="205"/>
        <v>*</v>
      </c>
      <c r="BA380" s="143" t="str">
        <f t="shared" si="170"/>
        <v/>
      </c>
    </row>
    <row r="381" spans="1:53" ht="12">
      <c r="A381" s="288">
        <v>379</v>
      </c>
      <c r="B381" s="289" t="s">
        <v>1333</v>
      </c>
      <c r="C381" s="290" t="s">
        <v>23</v>
      </c>
      <c r="D381" s="290"/>
      <c r="E381" s="291">
        <v>70</v>
      </c>
      <c r="F381" s="292">
        <v>-110</v>
      </c>
      <c r="G381" s="292">
        <f t="shared" si="193"/>
        <v>210</v>
      </c>
      <c r="H381" s="293"/>
      <c r="I381" s="293"/>
      <c r="J381" s="293"/>
      <c r="K381" s="293"/>
      <c r="L381" s="293"/>
      <c r="M381" s="293"/>
      <c r="N381" s="293"/>
      <c r="O381" s="292">
        <f t="shared" si="194"/>
        <v>210</v>
      </c>
      <c r="P381" s="293">
        <v>830</v>
      </c>
      <c r="Q381" s="292">
        <f t="shared" si="195"/>
        <v>-730</v>
      </c>
      <c r="R381" s="292">
        <f t="shared" si="196"/>
        <v>210</v>
      </c>
      <c r="S381" s="293"/>
      <c r="T381" s="293"/>
      <c r="U381" s="293"/>
      <c r="V381" s="293"/>
      <c r="W381" s="293"/>
      <c r="X381" s="293"/>
      <c r="Y381" s="293"/>
      <c r="Z381" s="292">
        <f t="shared" si="197"/>
        <v>210</v>
      </c>
      <c r="AA381" s="293"/>
      <c r="AB381" s="292">
        <f t="shared" si="198"/>
        <v>-520</v>
      </c>
      <c r="AC381" s="292">
        <f t="shared" si="199"/>
        <v>210</v>
      </c>
      <c r="AD381" s="293"/>
      <c r="AE381" s="293"/>
      <c r="AF381" s="293"/>
      <c r="AG381" s="293"/>
      <c r="AH381" s="293">
        <v>100</v>
      </c>
      <c r="AI381" s="293"/>
      <c r="AJ381" s="293"/>
      <c r="AK381" s="292">
        <f t="shared" si="200"/>
        <v>310</v>
      </c>
      <c r="AL381" s="293"/>
      <c r="AM381" s="292">
        <f t="shared" si="201"/>
        <v>-210</v>
      </c>
      <c r="AN381" s="292">
        <f t="shared" si="202"/>
        <v>210</v>
      </c>
      <c r="AO381" s="293">
        <v>50</v>
      </c>
      <c r="AP381" s="293">
        <v>100</v>
      </c>
      <c r="AQ381" s="293"/>
      <c r="AR381" s="293"/>
      <c r="AS381" s="293"/>
      <c r="AT381" s="293"/>
      <c r="AU381" s="293"/>
      <c r="AV381" s="292">
        <f t="shared" si="203"/>
        <v>360</v>
      </c>
      <c r="AW381" s="293">
        <v>150</v>
      </c>
      <c r="AX381" s="292">
        <f t="shared" si="204"/>
        <v>0</v>
      </c>
      <c r="BA381" s="143" t="str">
        <f t="shared" si="170"/>
        <v/>
      </c>
    </row>
    <row r="382" spans="1:53" ht="12">
      <c r="A382" s="288">
        <v>380</v>
      </c>
      <c r="B382" s="289" t="s">
        <v>732</v>
      </c>
      <c r="C382" s="290" t="s">
        <v>14</v>
      </c>
      <c r="D382" s="290" t="s">
        <v>734</v>
      </c>
      <c r="E382" s="291">
        <v>105</v>
      </c>
      <c r="F382" s="292">
        <v>315</v>
      </c>
      <c r="G382" s="292">
        <f t="shared" si="193"/>
        <v>315</v>
      </c>
      <c r="H382" s="293"/>
      <c r="I382" s="293"/>
      <c r="J382" s="293"/>
      <c r="K382" s="293"/>
      <c r="L382" s="293"/>
      <c r="M382" s="293"/>
      <c r="N382" s="293"/>
      <c r="O382" s="292">
        <f t="shared" si="194"/>
        <v>315</v>
      </c>
      <c r="P382" s="293">
        <v>315</v>
      </c>
      <c r="Q382" s="292">
        <f t="shared" si="195"/>
        <v>315</v>
      </c>
      <c r="R382" s="292">
        <f t="shared" si="196"/>
        <v>315</v>
      </c>
      <c r="S382" s="293"/>
      <c r="T382" s="293"/>
      <c r="U382" s="293"/>
      <c r="V382" s="293"/>
      <c r="W382" s="293">
        <v>100</v>
      </c>
      <c r="X382" s="293"/>
      <c r="Y382" s="293"/>
      <c r="Z382" s="292">
        <f t="shared" si="197"/>
        <v>415</v>
      </c>
      <c r="AA382" s="293">
        <v>415</v>
      </c>
      <c r="AB382" s="292">
        <f t="shared" si="198"/>
        <v>315</v>
      </c>
      <c r="AC382" s="292">
        <f t="shared" si="199"/>
        <v>315</v>
      </c>
      <c r="AD382" s="293"/>
      <c r="AE382" s="293"/>
      <c r="AF382" s="293"/>
      <c r="AG382" s="293"/>
      <c r="AH382" s="293"/>
      <c r="AI382" s="293"/>
      <c r="AJ382" s="293"/>
      <c r="AK382" s="292">
        <f t="shared" si="200"/>
        <v>315</v>
      </c>
      <c r="AL382" s="293">
        <v>315</v>
      </c>
      <c r="AM382" s="292">
        <f t="shared" si="201"/>
        <v>315</v>
      </c>
      <c r="AN382" s="292">
        <f t="shared" si="202"/>
        <v>315</v>
      </c>
      <c r="AO382" s="293"/>
      <c r="AP382" s="293"/>
      <c r="AQ382" s="293"/>
      <c r="AR382" s="293"/>
      <c r="AS382" s="293"/>
      <c r="AT382" s="293"/>
      <c r="AU382" s="293"/>
      <c r="AV382" s="292">
        <f t="shared" si="203"/>
        <v>315</v>
      </c>
      <c r="AW382" s="293">
        <v>315</v>
      </c>
      <c r="AX382" s="292">
        <f t="shared" si="204"/>
        <v>315</v>
      </c>
      <c r="AY382" s="137" t="str">
        <f t="shared" si="205"/>
        <v/>
      </c>
      <c r="BA382" s="143" t="str">
        <f t="shared" si="170"/>
        <v/>
      </c>
    </row>
    <row r="383" spans="1:53" ht="12">
      <c r="A383" s="288">
        <v>381</v>
      </c>
      <c r="B383" s="289" t="s">
        <v>1569</v>
      </c>
      <c r="C383" s="290" t="s">
        <v>14</v>
      </c>
      <c r="D383" s="290"/>
      <c r="E383" s="291">
        <v>200</v>
      </c>
      <c r="F383" s="292"/>
      <c r="G383" s="292">
        <f t="shared" si="193"/>
        <v>600</v>
      </c>
      <c r="H383" s="293"/>
      <c r="I383" s="293"/>
      <c r="J383" s="293"/>
      <c r="K383" s="293"/>
      <c r="L383" s="293"/>
      <c r="M383" s="293"/>
      <c r="N383" s="293"/>
      <c r="O383" s="292">
        <f t="shared" si="194"/>
        <v>600</v>
      </c>
      <c r="P383" s="293">
        <v>1200</v>
      </c>
      <c r="Q383" s="292">
        <f t="shared" si="195"/>
        <v>-600</v>
      </c>
      <c r="R383" s="292">
        <f t="shared" si="196"/>
        <v>600</v>
      </c>
      <c r="S383" s="293"/>
      <c r="T383" s="293"/>
      <c r="U383" s="293"/>
      <c r="V383" s="293"/>
      <c r="W383" s="293">
        <v>100</v>
      </c>
      <c r="X383" s="293"/>
      <c r="Y383" s="293"/>
      <c r="Z383" s="292">
        <f t="shared" si="197"/>
        <v>700</v>
      </c>
      <c r="AA383" s="293"/>
      <c r="AB383" s="292">
        <f t="shared" si="198"/>
        <v>100</v>
      </c>
      <c r="AC383" s="292">
        <f t="shared" si="199"/>
        <v>600</v>
      </c>
      <c r="AD383" s="293"/>
      <c r="AE383" s="293"/>
      <c r="AF383" s="293"/>
      <c r="AG383" s="293"/>
      <c r="AH383" s="293"/>
      <c r="AI383" s="293"/>
      <c r="AJ383" s="293"/>
      <c r="AK383" s="292">
        <f t="shared" si="200"/>
        <v>600</v>
      </c>
      <c r="AL383" s="293"/>
      <c r="AM383" s="292">
        <f t="shared" si="201"/>
        <v>700</v>
      </c>
      <c r="AN383" s="292">
        <f t="shared" si="202"/>
        <v>600</v>
      </c>
      <c r="AO383" s="293"/>
      <c r="AP383" s="293"/>
      <c r="AQ383" s="293"/>
      <c r="AR383" s="293"/>
      <c r="AS383" s="293"/>
      <c r="AT383" s="293"/>
      <c r="AU383" s="293"/>
      <c r="AV383" s="292">
        <f t="shared" si="203"/>
        <v>600</v>
      </c>
      <c r="AW383" s="293">
        <v>1300</v>
      </c>
      <c r="AX383" s="292">
        <f t="shared" si="204"/>
        <v>0</v>
      </c>
      <c r="AY383" s="137" t="str">
        <f t="shared" si="205"/>
        <v>*</v>
      </c>
      <c r="BA383" s="143" t="str">
        <f t="shared" si="170"/>
        <v/>
      </c>
    </row>
    <row r="384" spans="1:53" ht="12">
      <c r="A384" s="288">
        <v>382</v>
      </c>
      <c r="B384" s="289" t="s">
        <v>735</v>
      </c>
      <c r="C384" s="290" t="s">
        <v>23</v>
      </c>
      <c r="D384" s="290" t="s">
        <v>12</v>
      </c>
      <c r="E384" s="291">
        <v>250</v>
      </c>
      <c r="F384" s="292">
        <v>-750</v>
      </c>
      <c r="G384" s="292">
        <f t="shared" si="193"/>
        <v>750</v>
      </c>
      <c r="H384" s="293"/>
      <c r="I384" s="293"/>
      <c r="J384" s="293"/>
      <c r="K384" s="293"/>
      <c r="L384" s="293"/>
      <c r="M384" s="293"/>
      <c r="N384" s="293"/>
      <c r="O384" s="292">
        <f t="shared" si="194"/>
        <v>750</v>
      </c>
      <c r="P384" s="293">
        <v>750</v>
      </c>
      <c r="Q384" s="292">
        <f t="shared" si="195"/>
        <v>-750</v>
      </c>
      <c r="R384" s="292">
        <f t="shared" si="196"/>
        <v>750</v>
      </c>
      <c r="S384" s="293"/>
      <c r="T384" s="293"/>
      <c r="U384" s="293"/>
      <c r="V384" s="293"/>
      <c r="W384" s="293">
        <v>100</v>
      </c>
      <c r="X384" s="293"/>
      <c r="Y384" s="293"/>
      <c r="Z384" s="292">
        <f t="shared" si="197"/>
        <v>850</v>
      </c>
      <c r="AA384" s="293">
        <v>2250</v>
      </c>
      <c r="AB384" s="292">
        <f t="shared" si="198"/>
        <v>-2150</v>
      </c>
      <c r="AC384" s="292">
        <f t="shared" si="199"/>
        <v>750</v>
      </c>
      <c r="AD384" s="293"/>
      <c r="AE384" s="293"/>
      <c r="AF384" s="293"/>
      <c r="AG384" s="293"/>
      <c r="AH384" s="293"/>
      <c r="AI384" s="293"/>
      <c r="AJ384" s="293"/>
      <c r="AK384" s="292">
        <f t="shared" si="200"/>
        <v>750</v>
      </c>
      <c r="AL384" s="293"/>
      <c r="AM384" s="292">
        <f t="shared" si="201"/>
        <v>-1400</v>
      </c>
      <c r="AN384" s="292">
        <f t="shared" si="202"/>
        <v>750</v>
      </c>
      <c r="AO384" s="293"/>
      <c r="AP384" s="293"/>
      <c r="AQ384" s="293"/>
      <c r="AR384" s="293"/>
      <c r="AS384" s="293"/>
      <c r="AT384" s="293"/>
      <c r="AU384" s="293"/>
      <c r="AV384" s="292">
        <f t="shared" si="203"/>
        <v>750</v>
      </c>
      <c r="AW384" s="293"/>
      <c r="AX384" s="292">
        <f t="shared" si="204"/>
        <v>-650</v>
      </c>
      <c r="AY384" s="137" t="str">
        <f t="shared" si="205"/>
        <v/>
      </c>
      <c r="BA384" s="143" t="str">
        <f t="shared" ref="BA384:BA423" si="206">IF(AC384=E384*3,"","!!!")</f>
        <v/>
      </c>
    </row>
    <row r="385" spans="1:53" ht="12">
      <c r="A385" s="288">
        <v>383</v>
      </c>
      <c r="B385" s="289" t="s">
        <v>737</v>
      </c>
      <c r="C385" s="290" t="s">
        <v>14</v>
      </c>
      <c r="D385" s="290" t="s">
        <v>847</v>
      </c>
      <c r="E385" s="291">
        <v>96</v>
      </c>
      <c r="F385" s="292">
        <v>288</v>
      </c>
      <c r="G385" s="292">
        <f t="shared" si="193"/>
        <v>288</v>
      </c>
      <c r="H385" s="293"/>
      <c r="I385" s="293"/>
      <c r="J385" s="293"/>
      <c r="K385" s="293"/>
      <c r="L385" s="293"/>
      <c r="M385" s="293"/>
      <c r="N385" s="293"/>
      <c r="O385" s="292">
        <f t="shared" si="194"/>
        <v>288</v>
      </c>
      <c r="P385" s="293">
        <v>576</v>
      </c>
      <c r="Q385" s="292">
        <f t="shared" si="195"/>
        <v>0</v>
      </c>
      <c r="R385" s="292">
        <f t="shared" si="196"/>
        <v>288</v>
      </c>
      <c r="S385" s="293"/>
      <c r="T385" s="293"/>
      <c r="U385" s="293"/>
      <c r="V385" s="293"/>
      <c r="W385" s="293"/>
      <c r="X385" s="293"/>
      <c r="Y385" s="293"/>
      <c r="Z385" s="292">
        <f t="shared" si="197"/>
        <v>288</v>
      </c>
      <c r="AA385" s="293">
        <v>288</v>
      </c>
      <c r="AB385" s="292">
        <f t="shared" si="198"/>
        <v>0</v>
      </c>
      <c r="AC385" s="292">
        <f t="shared" si="199"/>
        <v>288</v>
      </c>
      <c r="AD385" s="293"/>
      <c r="AE385" s="293"/>
      <c r="AF385" s="293"/>
      <c r="AG385" s="293"/>
      <c r="AH385" s="293"/>
      <c r="AI385" s="293"/>
      <c r="AJ385" s="293"/>
      <c r="AK385" s="292">
        <f t="shared" si="200"/>
        <v>288</v>
      </c>
      <c r="AL385" s="293">
        <v>288</v>
      </c>
      <c r="AM385" s="292">
        <f t="shared" si="201"/>
        <v>0</v>
      </c>
      <c r="AN385" s="292">
        <f t="shared" si="202"/>
        <v>288</v>
      </c>
      <c r="AO385" s="293"/>
      <c r="AP385" s="293"/>
      <c r="AQ385" s="293"/>
      <c r="AR385" s="293"/>
      <c r="AS385" s="293"/>
      <c r="AT385" s="293"/>
      <c r="AU385" s="293"/>
      <c r="AV385" s="292">
        <f t="shared" si="203"/>
        <v>288</v>
      </c>
      <c r="AW385" s="293">
        <v>288</v>
      </c>
      <c r="AX385" s="292">
        <f t="shared" si="204"/>
        <v>0</v>
      </c>
      <c r="AY385" s="137" t="str">
        <f t="shared" si="205"/>
        <v>*</v>
      </c>
      <c r="BA385" s="143" t="str">
        <f t="shared" si="206"/>
        <v/>
      </c>
    </row>
    <row r="386" spans="1:53" ht="12">
      <c r="A386" s="288">
        <v>384</v>
      </c>
      <c r="B386" s="289" t="s">
        <v>739</v>
      </c>
      <c r="C386" s="290" t="s">
        <v>14</v>
      </c>
      <c r="D386" s="290" t="s">
        <v>741</v>
      </c>
      <c r="E386" s="291">
        <v>150</v>
      </c>
      <c r="F386" s="292"/>
      <c r="G386" s="292">
        <f t="shared" si="193"/>
        <v>450</v>
      </c>
      <c r="H386" s="293"/>
      <c r="I386" s="293"/>
      <c r="J386" s="293"/>
      <c r="K386" s="293"/>
      <c r="L386" s="293"/>
      <c r="M386" s="293"/>
      <c r="N386" s="293"/>
      <c r="O386" s="292">
        <f t="shared" si="194"/>
        <v>450</v>
      </c>
      <c r="P386" s="293">
        <v>450</v>
      </c>
      <c r="Q386" s="292">
        <f t="shared" si="195"/>
        <v>0</v>
      </c>
      <c r="R386" s="292">
        <f t="shared" si="196"/>
        <v>450</v>
      </c>
      <c r="S386" s="293"/>
      <c r="T386" s="293"/>
      <c r="U386" s="293"/>
      <c r="V386" s="293"/>
      <c r="W386" s="293"/>
      <c r="X386" s="293"/>
      <c r="Y386" s="293"/>
      <c r="Z386" s="292">
        <f t="shared" si="197"/>
        <v>450</v>
      </c>
      <c r="AA386" s="293">
        <v>900</v>
      </c>
      <c r="AB386" s="292">
        <f t="shared" si="198"/>
        <v>-450</v>
      </c>
      <c r="AC386" s="292">
        <f t="shared" si="199"/>
        <v>450</v>
      </c>
      <c r="AD386" s="293"/>
      <c r="AE386" s="293"/>
      <c r="AF386" s="293"/>
      <c r="AG386" s="293"/>
      <c r="AH386" s="293"/>
      <c r="AI386" s="293"/>
      <c r="AJ386" s="293"/>
      <c r="AK386" s="292">
        <f t="shared" si="200"/>
        <v>450</v>
      </c>
      <c r="AL386" s="293"/>
      <c r="AM386" s="292">
        <f t="shared" si="201"/>
        <v>0</v>
      </c>
      <c r="AN386" s="292">
        <f t="shared" si="202"/>
        <v>450</v>
      </c>
      <c r="AO386" s="293"/>
      <c r="AP386" s="293"/>
      <c r="AQ386" s="293"/>
      <c r="AR386" s="293"/>
      <c r="AS386" s="293"/>
      <c r="AT386" s="293"/>
      <c r="AU386" s="293"/>
      <c r="AV386" s="292">
        <f t="shared" si="203"/>
        <v>450</v>
      </c>
      <c r="AW386" s="293"/>
      <c r="AX386" s="292">
        <f t="shared" si="204"/>
        <v>450</v>
      </c>
      <c r="AY386" s="137" t="str">
        <f t="shared" si="205"/>
        <v/>
      </c>
      <c r="BA386" s="143" t="str">
        <f t="shared" si="206"/>
        <v/>
      </c>
    </row>
    <row r="387" spans="1:53" ht="12">
      <c r="A387" s="288">
        <v>385</v>
      </c>
      <c r="B387" s="289" t="s">
        <v>742</v>
      </c>
      <c r="C387" s="290" t="s">
        <v>14</v>
      </c>
      <c r="D387" s="290" t="s">
        <v>744</v>
      </c>
      <c r="E387" s="291">
        <v>125</v>
      </c>
      <c r="F387" s="292"/>
      <c r="G387" s="292">
        <f t="shared" si="193"/>
        <v>375</v>
      </c>
      <c r="H387" s="293"/>
      <c r="I387" s="293"/>
      <c r="J387" s="293"/>
      <c r="K387" s="293"/>
      <c r="L387" s="293"/>
      <c r="M387" s="293"/>
      <c r="N387" s="293"/>
      <c r="O387" s="292">
        <f t="shared" si="194"/>
        <v>375</v>
      </c>
      <c r="P387" s="293"/>
      <c r="Q387" s="292">
        <f t="shared" si="195"/>
        <v>375</v>
      </c>
      <c r="R387" s="292">
        <f t="shared" si="196"/>
        <v>375</v>
      </c>
      <c r="S387" s="293"/>
      <c r="T387" s="293"/>
      <c r="U387" s="293"/>
      <c r="V387" s="293"/>
      <c r="W387" s="293"/>
      <c r="X387" s="293"/>
      <c r="Y387" s="293"/>
      <c r="Z387" s="292">
        <f t="shared" si="197"/>
        <v>375</v>
      </c>
      <c r="AA387" s="293"/>
      <c r="AB387" s="292">
        <f t="shared" si="198"/>
        <v>750</v>
      </c>
      <c r="AC387" s="292">
        <f t="shared" si="199"/>
        <v>375</v>
      </c>
      <c r="AD387" s="293"/>
      <c r="AE387" s="293"/>
      <c r="AF387" s="293"/>
      <c r="AG387" s="293"/>
      <c r="AH387" s="293"/>
      <c r="AI387" s="293"/>
      <c r="AJ387" s="293"/>
      <c r="AK387" s="292">
        <f t="shared" si="200"/>
        <v>375</v>
      </c>
      <c r="AL387" s="293"/>
      <c r="AM387" s="292">
        <f t="shared" si="201"/>
        <v>1125</v>
      </c>
      <c r="AN387" s="292">
        <f t="shared" si="202"/>
        <v>375</v>
      </c>
      <c r="AO387" s="293"/>
      <c r="AP387" s="293"/>
      <c r="AQ387" s="293"/>
      <c r="AR387" s="293"/>
      <c r="AS387" s="293"/>
      <c r="AT387" s="293"/>
      <c r="AU387" s="293"/>
      <c r="AV387" s="292">
        <f t="shared" si="203"/>
        <v>375</v>
      </c>
      <c r="AW387" s="293"/>
      <c r="AX387" s="292">
        <f t="shared" si="204"/>
        <v>1500</v>
      </c>
      <c r="BA387" s="143" t="str">
        <f t="shared" si="206"/>
        <v/>
      </c>
    </row>
    <row r="388" spans="1:53" ht="12">
      <c r="A388" s="288">
        <v>386</v>
      </c>
      <c r="B388" s="289" t="s">
        <v>1572</v>
      </c>
      <c r="C388" s="290" t="s">
        <v>14</v>
      </c>
      <c r="D388" s="290"/>
      <c r="E388" s="291">
        <v>140</v>
      </c>
      <c r="F388" s="292">
        <v>200</v>
      </c>
      <c r="G388" s="292">
        <f t="shared" si="193"/>
        <v>420</v>
      </c>
      <c r="H388" s="293">
        <v>50</v>
      </c>
      <c r="I388" s="293"/>
      <c r="J388" s="293"/>
      <c r="K388" s="293"/>
      <c r="L388" s="293">
        <v>100</v>
      </c>
      <c r="M388" s="293"/>
      <c r="N388" s="293"/>
      <c r="O388" s="292">
        <f t="shared" si="194"/>
        <v>570</v>
      </c>
      <c r="P388" s="293">
        <v>2030</v>
      </c>
      <c r="Q388" s="292">
        <f t="shared" si="195"/>
        <v>-1260</v>
      </c>
      <c r="R388" s="292">
        <f t="shared" si="196"/>
        <v>420</v>
      </c>
      <c r="S388" s="293"/>
      <c r="T388" s="293">
        <v>100</v>
      </c>
      <c r="U388" s="293"/>
      <c r="V388" s="293"/>
      <c r="W388" s="293"/>
      <c r="X388" s="293"/>
      <c r="Y388" s="293"/>
      <c r="Z388" s="292">
        <f t="shared" si="197"/>
        <v>520</v>
      </c>
      <c r="AA388" s="293"/>
      <c r="AB388" s="292">
        <f t="shared" si="198"/>
        <v>-740</v>
      </c>
      <c r="AC388" s="292">
        <f t="shared" si="199"/>
        <v>420</v>
      </c>
      <c r="AD388" s="293"/>
      <c r="AE388" s="293"/>
      <c r="AF388" s="293"/>
      <c r="AG388" s="293"/>
      <c r="AH388" s="293"/>
      <c r="AI388" s="293"/>
      <c r="AJ388" s="293"/>
      <c r="AK388" s="292">
        <f t="shared" si="200"/>
        <v>420</v>
      </c>
      <c r="AL388" s="293"/>
      <c r="AM388" s="292">
        <f t="shared" si="201"/>
        <v>-320</v>
      </c>
      <c r="AN388" s="292">
        <f t="shared" si="202"/>
        <v>420</v>
      </c>
      <c r="AO388" s="293"/>
      <c r="AP388" s="293"/>
      <c r="AQ388" s="293"/>
      <c r="AR388" s="293"/>
      <c r="AS388" s="293"/>
      <c r="AT388" s="293"/>
      <c r="AU388" s="293"/>
      <c r="AV388" s="292">
        <f t="shared" si="203"/>
        <v>420</v>
      </c>
      <c r="AW388" s="293">
        <v>100</v>
      </c>
      <c r="AX388" s="292">
        <f t="shared" si="204"/>
        <v>0</v>
      </c>
      <c r="AY388" s="137" t="str">
        <f t="shared" si="205"/>
        <v>*</v>
      </c>
      <c r="BA388" s="143" t="str">
        <f t="shared" si="206"/>
        <v/>
      </c>
    </row>
    <row r="389" spans="1:53" ht="12">
      <c r="A389" s="288">
        <v>387</v>
      </c>
      <c r="B389" s="289" t="s">
        <v>745</v>
      </c>
      <c r="C389" s="290" t="s">
        <v>14</v>
      </c>
      <c r="D389" s="290" t="s">
        <v>365</v>
      </c>
      <c r="E389" s="291">
        <v>240</v>
      </c>
      <c r="F389" s="292"/>
      <c r="G389" s="292">
        <f t="shared" si="193"/>
        <v>720</v>
      </c>
      <c r="H389" s="293"/>
      <c r="I389" s="293">
        <v>215</v>
      </c>
      <c r="J389" s="293"/>
      <c r="K389" s="293"/>
      <c r="L389" s="293"/>
      <c r="M389" s="293"/>
      <c r="N389" s="293"/>
      <c r="O389" s="292">
        <f t="shared" si="194"/>
        <v>935</v>
      </c>
      <c r="P389" s="293">
        <v>1555</v>
      </c>
      <c r="Q389" s="292">
        <f t="shared" si="195"/>
        <v>-620</v>
      </c>
      <c r="R389" s="292">
        <f t="shared" si="196"/>
        <v>720</v>
      </c>
      <c r="S389" s="293"/>
      <c r="T389" s="293">
        <v>100</v>
      </c>
      <c r="U389" s="293">
        <v>831</v>
      </c>
      <c r="V389" s="293"/>
      <c r="W389" s="293">
        <v>100</v>
      </c>
      <c r="X389" s="293"/>
      <c r="Y389" s="293"/>
      <c r="Z389" s="292">
        <f t="shared" si="197"/>
        <v>1751</v>
      </c>
      <c r="AA389" s="293">
        <v>2571</v>
      </c>
      <c r="AB389" s="292">
        <f t="shared" si="198"/>
        <v>-1440</v>
      </c>
      <c r="AC389" s="292">
        <f t="shared" si="199"/>
        <v>720</v>
      </c>
      <c r="AD389" s="293"/>
      <c r="AE389" s="293">
        <v>100</v>
      </c>
      <c r="AF389" s="293"/>
      <c r="AG389" s="293"/>
      <c r="AH389" s="293"/>
      <c r="AI389" s="293"/>
      <c r="AJ389" s="293"/>
      <c r="AK389" s="292">
        <f t="shared" si="200"/>
        <v>820</v>
      </c>
      <c r="AL389" s="293">
        <v>100</v>
      </c>
      <c r="AM389" s="292">
        <f t="shared" si="201"/>
        <v>-720</v>
      </c>
      <c r="AN389" s="292">
        <f t="shared" si="202"/>
        <v>720</v>
      </c>
      <c r="AO389" s="293"/>
      <c r="AP389" s="293"/>
      <c r="AQ389" s="293"/>
      <c r="AR389" s="293"/>
      <c r="AS389" s="293"/>
      <c r="AT389" s="293"/>
      <c r="AU389" s="293"/>
      <c r="AV389" s="292">
        <f t="shared" si="203"/>
        <v>720</v>
      </c>
      <c r="AW389" s="293"/>
      <c r="AX389" s="292">
        <f t="shared" si="204"/>
        <v>0</v>
      </c>
      <c r="AY389" s="137" t="str">
        <f t="shared" si="205"/>
        <v>*</v>
      </c>
      <c r="BA389" s="143" t="str">
        <f t="shared" si="206"/>
        <v/>
      </c>
    </row>
    <row r="390" spans="1:53" ht="12">
      <c r="A390" s="288">
        <v>388</v>
      </c>
      <c r="B390" s="289" t="s">
        <v>1581</v>
      </c>
      <c r="C390" s="290" t="s">
        <v>23</v>
      </c>
      <c r="D390" s="290"/>
      <c r="E390" s="291">
        <v>25</v>
      </c>
      <c r="F390" s="292">
        <v>-75</v>
      </c>
      <c r="G390" s="292">
        <f t="shared" si="193"/>
        <v>75</v>
      </c>
      <c r="H390" s="293"/>
      <c r="I390" s="293"/>
      <c r="J390" s="293"/>
      <c r="K390" s="293"/>
      <c r="L390" s="293"/>
      <c r="M390" s="293"/>
      <c r="N390" s="293"/>
      <c r="O390" s="292">
        <f t="shared" si="194"/>
        <v>75</v>
      </c>
      <c r="P390" s="293"/>
      <c r="Q390" s="292">
        <f t="shared" si="195"/>
        <v>0</v>
      </c>
      <c r="R390" s="292">
        <f t="shared" si="196"/>
        <v>75</v>
      </c>
      <c r="S390" s="293"/>
      <c r="T390" s="293">
        <v>100</v>
      </c>
      <c r="U390" s="293">
        <v>31</v>
      </c>
      <c r="V390" s="293"/>
      <c r="W390" s="293"/>
      <c r="X390" s="293"/>
      <c r="Y390" s="293"/>
      <c r="Z390" s="292">
        <f t="shared" si="197"/>
        <v>206</v>
      </c>
      <c r="AA390" s="293">
        <v>206</v>
      </c>
      <c r="AB390" s="292">
        <f t="shared" si="198"/>
        <v>0</v>
      </c>
      <c r="AC390" s="292">
        <f t="shared" si="199"/>
        <v>75</v>
      </c>
      <c r="AD390" s="293"/>
      <c r="AE390" s="293">
        <v>100</v>
      </c>
      <c r="AF390" s="293"/>
      <c r="AG390" s="293"/>
      <c r="AH390" s="293"/>
      <c r="AI390" s="293"/>
      <c r="AJ390" s="293"/>
      <c r="AK390" s="292">
        <f t="shared" si="200"/>
        <v>175</v>
      </c>
      <c r="AL390" s="293"/>
      <c r="AM390" s="292">
        <f t="shared" si="201"/>
        <v>175</v>
      </c>
      <c r="AN390" s="292">
        <f t="shared" si="202"/>
        <v>75</v>
      </c>
      <c r="AO390" s="293"/>
      <c r="AP390" s="293"/>
      <c r="AQ390" s="293"/>
      <c r="AR390" s="293"/>
      <c r="AS390" s="293"/>
      <c r="AT390" s="293"/>
      <c r="AU390" s="293"/>
      <c r="AV390" s="292">
        <f t="shared" si="203"/>
        <v>75</v>
      </c>
      <c r="AW390" s="293">
        <v>250</v>
      </c>
      <c r="AX390" s="292">
        <f t="shared" si="204"/>
        <v>0</v>
      </c>
      <c r="AY390" s="137" t="str">
        <f t="shared" si="205"/>
        <v>*</v>
      </c>
      <c r="BA390" s="143" t="str">
        <f t="shared" si="206"/>
        <v/>
      </c>
    </row>
    <row r="391" spans="1:53" ht="12">
      <c r="A391" s="288">
        <v>389</v>
      </c>
      <c r="B391" s="296" t="s">
        <v>1716</v>
      </c>
      <c r="C391" s="297"/>
      <c r="D391" s="297" t="s">
        <v>748</v>
      </c>
      <c r="E391" s="298"/>
      <c r="F391" s="299">
        <v>1200</v>
      </c>
      <c r="G391" s="299">
        <f t="shared" si="193"/>
        <v>0</v>
      </c>
      <c r="H391" s="300"/>
      <c r="I391" s="300"/>
      <c r="J391" s="300"/>
      <c r="K391" s="300"/>
      <c r="L391" s="300"/>
      <c r="M391" s="300"/>
      <c r="N391" s="300"/>
      <c r="O391" s="299">
        <f t="shared" si="194"/>
        <v>0</v>
      </c>
      <c r="P391" s="300"/>
      <c r="Q391" s="299">
        <f t="shared" si="195"/>
        <v>1200</v>
      </c>
      <c r="R391" s="299">
        <f t="shared" si="196"/>
        <v>0</v>
      </c>
      <c r="S391" s="300"/>
      <c r="T391" s="300"/>
      <c r="U391" s="300"/>
      <c r="V391" s="300"/>
      <c r="W391" s="300"/>
      <c r="X391" s="300"/>
      <c r="Y391" s="300"/>
      <c r="Z391" s="299">
        <f t="shared" si="197"/>
        <v>0</v>
      </c>
      <c r="AA391" s="300"/>
      <c r="AB391" s="299">
        <f t="shared" si="198"/>
        <v>1200</v>
      </c>
      <c r="AC391" s="299">
        <f t="shared" si="199"/>
        <v>0</v>
      </c>
      <c r="AD391" s="300"/>
      <c r="AE391" s="300"/>
      <c r="AF391" s="300"/>
      <c r="AG391" s="300"/>
      <c r="AH391" s="300"/>
      <c r="AI391" s="300"/>
      <c r="AJ391" s="300"/>
      <c r="AK391" s="299">
        <f t="shared" si="200"/>
        <v>0</v>
      </c>
      <c r="AL391" s="300"/>
      <c r="AM391" s="299">
        <f t="shared" si="201"/>
        <v>1200</v>
      </c>
      <c r="AN391" s="299">
        <f t="shared" si="202"/>
        <v>0</v>
      </c>
      <c r="AO391" s="300"/>
      <c r="AP391" s="300"/>
      <c r="AQ391" s="300"/>
      <c r="AR391" s="300"/>
      <c r="AS391" s="300"/>
      <c r="AT391" s="300"/>
      <c r="AU391" s="300"/>
      <c r="AV391" s="299">
        <f t="shared" si="203"/>
        <v>0</v>
      </c>
      <c r="AW391" s="300"/>
      <c r="AX391" s="299">
        <f t="shared" si="204"/>
        <v>1200</v>
      </c>
      <c r="AY391" s="137" t="str">
        <f t="shared" si="205"/>
        <v/>
      </c>
      <c r="BA391" s="143" t="str">
        <f t="shared" si="206"/>
        <v/>
      </c>
    </row>
    <row r="392" spans="1:53" ht="12">
      <c r="A392" s="288">
        <v>390</v>
      </c>
      <c r="B392" s="294" t="s">
        <v>749</v>
      </c>
      <c r="C392" s="290" t="s">
        <v>10</v>
      </c>
      <c r="D392" s="290" t="s">
        <v>12</v>
      </c>
      <c r="E392" s="295">
        <v>140</v>
      </c>
      <c r="F392" s="292">
        <v>-20</v>
      </c>
      <c r="G392" s="292">
        <f t="shared" si="193"/>
        <v>420</v>
      </c>
      <c r="H392" s="293"/>
      <c r="I392" s="293"/>
      <c r="J392" s="293"/>
      <c r="K392" s="293"/>
      <c r="L392" s="293"/>
      <c r="M392" s="293"/>
      <c r="N392" s="293"/>
      <c r="O392" s="292">
        <f t="shared" si="194"/>
        <v>420</v>
      </c>
      <c r="P392" s="293"/>
      <c r="Q392" s="292">
        <f t="shared" si="195"/>
        <v>400</v>
      </c>
      <c r="R392" s="292">
        <f t="shared" si="196"/>
        <v>420</v>
      </c>
      <c r="S392" s="293"/>
      <c r="T392" s="293"/>
      <c r="U392" s="293"/>
      <c r="V392" s="293"/>
      <c r="W392" s="293"/>
      <c r="X392" s="293"/>
      <c r="Y392" s="293"/>
      <c r="Z392" s="292">
        <f t="shared" si="197"/>
        <v>420</v>
      </c>
      <c r="AA392" s="293"/>
      <c r="AB392" s="292">
        <f t="shared" si="198"/>
        <v>820</v>
      </c>
      <c r="AC392" s="292">
        <f t="shared" si="199"/>
        <v>420</v>
      </c>
      <c r="AD392" s="293"/>
      <c r="AE392" s="293"/>
      <c r="AF392" s="293"/>
      <c r="AG392" s="293"/>
      <c r="AH392" s="293"/>
      <c r="AI392" s="293"/>
      <c r="AJ392" s="293"/>
      <c r="AK392" s="292">
        <f t="shared" si="200"/>
        <v>420</v>
      </c>
      <c r="AL392" s="293"/>
      <c r="AM392" s="292">
        <f t="shared" si="201"/>
        <v>1240</v>
      </c>
      <c r="AN392" s="292">
        <f t="shared" si="202"/>
        <v>420</v>
      </c>
      <c r="AO392" s="293"/>
      <c r="AP392" s="293"/>
      <c r="AQ392" s="293"/>
      <c r="AR392" s="293"/>
      <c r="AS392" s="293"/>
      <c r="AT392" s="293"/>
      <c r="AU392" s="293"/>
      <c r="AV392" s="292">
        <f t="shared" si="203"/>
        <v>420</v>
      </c>
      <c r="AW392" s="293"/>
      <c r="AX392" s="292">
        <f t="shared" si="204"/>
        <v>1660</v>
      </c>
      <c r="AY392" s="137" t="str">
        <f t="shared" si="205"/>
        <v/>
      </c>
      <c r="BA392" s="143" t="str">
        <f t="shared" si="206"/>
        <v/>
      </c>
    </row>
    <row r="393" spans="1:53" ht="12">
      <c r="A393" s="288">
        <v>391</v>
      </c>
      <c r="B393" s="289" t="s">
        <v>1381</v>
      </c>
      <c r="C393" s="290" t="s">
        <v>23</v>
      </c>
      <c r="D393" s="290" t="s">
        <v>1355</v>
      </c>
      <c r="E393" s="291">
        <v>300</v>
      </c>
      <c r="F393" s="292"/>
      <c r="G393" s="292">
        <f t="shared" si="193"/>
        <v>900</v>
      </c>
      <c r="H393" s="293"/>
      <c r="I393" s="293"/>
      <c r="J393" s="293"/>
      <c r="K393" s="293"/>
      <c r="L393" s="293"/>
      <c r="M393" s="293"/>
      <c r="N393" s="293"/>
      <c r="O393" s="292">
        <f t="shared" si="194"/>
        <v>900</v>
      </c>
      <c r="P393" s="293">
        <v>900</v>
      </c>
      <c r="Q393" s="292">
        <f t="shared" si="195"/>
        <v>0</v>
      </c>
      <c r="R393" s="292">
        <f t="shared" si="196"/>
        <v>900</v>
      </c>
      <c r="S393" s="293"/>
      <c r="T393" s="293">
        <v>100</v>
      </c>
      <c r="U393" s="293"/>
      <c r="V393" s="293"/>
      <c r="W393" s="293">
        <v>100</v>
      </c>
      <c r="X393" s="293"/>
      <c r="Y393" s="293"/>
      <c r="Z393" s="292">
        <f t="shared" si="197"/>
        <v>1100</v>
      </c>
      <c r="AA393" s="293">
        <v>1100</v>
      </c>
      <c r="AB393" s="292">
        <f t="shared" si="198"/>
        <v>0</v>
      </c>
      <c r="AC393" s="292">
        <f t="shared" si="199"/>
        <v>900</v>
      </c>
      <c r="AD393" s="293"/>
      <c r="AE393" s="293"/>
      <c r="AF393" s="293"/>
      <c r="AG393" s="293"/>
      <c r="AH393" s="293"/>
      <c r="AI393" s="293"/>
      <c r="AJ393" s="293"/>
      <c r="AK393" s="292">
        <f t="shared" si="200"/>
        <v>900</v>
      </c>
      <c r="AL393" s="293">
        <v>1800</v>
      </c>
      <c r="AM393" s="292">
        <f t="shared" si="201"/>
        <v>-900</v>
      </c>
      <c r="AN393" s="292">
        <f t="shared" si="202"/>
        <v>900</v>
      </c>
      <c r="AO393" s="293">
        <v>50</v>
      </c>
      <c r="AP393" s="293"/>
      <c r="AQ393" s="293"/>
      <c r="AR393" s="293"/>
      <c r="AS393" s="293"/>
      <c r="AT393" s="293"/>
      <c r="AU393" s="293"/>
      <c r="AV393" s="292">
        <f t="shared" si="203"/>
        <v>950</v>
      </c>
      <c r="AW393" s="293">
        <v>50</v>
      </c>
      <c r="AX393" s="292">
        <f t="shared" si="204"/>
        <v>0</v>
      </c>
      <c r="AY393" s="137" t="str">
        <f t="shared" si="205"/>
        <v>*</v>
      </c>
      <c r="BA393" s="143" t="str">
        <f t="shared" si="206"/>
        <v/>
      </c>
    </row>
    <row r="394" spans="1:53" ht="12">
      <c r="A394" s="288">
        <v>392</v>
      </c>
      <c r="B394" s="316" t="s">
        <v>1523</v>
      </c>
      <c r="C394" s="311" t="s">
        <v>30</v>
      </c>
      <c r="D394" s="311" t="s">
        <v>1051</v>
      </c>
      <c r="E394" s="317"/>
      <c r="F394" s="299"/>
      <c r="G394" s="299"/>
      <c r="H394" s="299"/>
      <c r="I394" s="299"/>
      <c r="J394" s="299"/>
      <c r="K394" s="299"/>
      <c r="L394" s="299"/>
      <c r="M394" s="299"/>
      <c r="N394" s="299"/>
      <c r="O394" s="299"/>
      <c r="P394" s="299"/>
      <c r="Q394" s="299"/>
      <c r="R394" s="299"/>
      <c r="S394" s="299"/>
      <c r="T394" s="299"/>
      <c r="U394" s="299"/>
      <c r="V394" s="299"/>
      <c r="W394" s="299"/>
      <c r="X394" s="299"/>
      <c r="Y394" s="299"/>
      <c r="Z394" s="299"/>
      <c r="AA394" s="299"/>
      <c r="AB394" s="299"/>
      <c r="AC394" s="299"/>
      <c r="AD394" s="299"/>
      <c r="AE394" s="299"/>
      <c r="AF394" s="299"/>
      <c r="AG394" s="299"/>
      <c r="AH394" s="299"/>
      <c r="AI394" s="299"/>
      <c r="AJ394" s="299"/>
      <c r="AK394" s="299"/>
      <c r="AL394" s="299"/>
      <c r="AM394" s="299"/>
      <c r="AN394" s="299"/>
      <c r="AO394" s="299"/>
      <c r="AP394" s="299"/>
      <c r="AQ394" s="299"/>
      <c r="AR394" s="299"/>
      <c r="AS394" s="299"/>
      <c r="AT394" s="299"/>
      <c r="AU394" s="299"/>
      <c r="AV394" s="299"/>
      <c r="AW394" s="299"/>
      <c r="AX394" s="299"/>
      <c r="BA394" s="143" t="str">
        <f t="shared" si="206"/>
        <v/>
      </c>
    </row>
    <row r="395" spans="1:53" ht="12">
      <c r="A395" s="288">
        <v>393</v>
      </c>
      <c r="B395" s="289" t="s">
        <v>752</v>
      </c>
      <c r="C395" s="290" t="s">
        <v>14</v>
      </c>
      <c r="D395" s="290" t="s">
        <v>754</v>
      </c>
      <c r="E395" s="291">
        <v>120</v>
      </c>
      <c r="F395" s="292"/>
      <c r="G395" s="292">
        <f>E395*3</f>
        <v>360</v>
      </c>
      <c r="H395" s="293"/>
      <c r="I395" s="293"/>
      <c r="J395" s="293"/>
      <c r="K395" s="293"/>
      <c r="L395" s="293">
        <v>100</v>
      </c>
      <c r="M395" s="293"/>
      <c r="N395" s="293"/>
      <c r="O395" s="292">
        <f>SUM(G395:N395)</f>
        <v>460</v>
      </c>
      <c r="P395" s="293"/>
      <c r="Q395" s="292">
        <f>F395+O395-P395</f>
        <v>460</v>
      </c>
      <c r="R395" s="292">
        <f>E395*3</f>
        <v>360</v>
      </c>
      <c r="S395" s="293"/>
      <c r="T395" s="293"/>
      <c r="U395" s="293"/>
      <c r="V395" s="293"/>
      <c r="W395" s="293"/>
      <c r="X395" s="293"/>
      <c r="Y395" s="293"/>
      <c r="Z395" s="292">
        <f>SUM(R395:Y395)</f>
        <v>360</v>
      </c>
      <c r="AA395" s="293">
        <v>820</v>
      </c>
      <c r="AB395" s="292">
        <f>Q395+Z395-AA395</f>
        <v>0</v>
      </c>
      <c r="AC395" s="292">
        <f>$E395*3</f>
        <v>360</v>
      </c>
      <c r="AD395" s="293"/>
      <c r="AE395" s="293"/>
      <c r="AF395" s="293"/>
      <c r="AG395" s="293"/>
      <c r="AH395" s="293"/>
      <c r="AI395" s="293"/>
      <c r="AJ395" s="293"/>
      <c r="AK395" s="292">
        <f>SUM(AC395:AJ395)</f>
        <v>360</v>
      </c>
      <c r="AL395" s="293">
        <v>720</v>
      </c>
      <c r="AM395" s="292">
        <f>AB395+AK395-AL395</f>
        <v>-360</v>
      </c>
      <c r="AN395" s="292">
        <f>$E395*3</f>
        <v>360</v>
      </c>
      <c r="AO395" s="293"/>
      <c r="AP395" s="293"/>
      <c r="AQ395" s="293"/>
      <c r="AR395" s="293"/>
      <c r="AS395" s="293"/>
      <c r="AT395" s="293"/>
      <c r="AU395" s="293"/>
      <c r="AV395" s="292">
        <f>SUM(AN395:AU395)</f>
        <v>360</v>
      </c>
      <c r="AW395" s="293"/>
      <c r="AX395" s="292">
        <f>AM395+AV395-AW395</f>
        <v>0</v>
      </c>
      <c r="AY395" s="137" t="str">
        <f t="shared" si="205"/>
        <v>*</v>
      </c>
      <c r="BA395" s="143" t="str">
        <f t="shared" si="206"/>
        <v/>
      </c>
    </row>
    <row r="396" spans="1:53" ht="12">
      <c r="A396" s="288">
        <v>394</v>
      </c>
      <c r="B396" s="329" t="s">
        <v>1520</v>
      </c>
      <c r="C396" s="330" t="s">
        <v>30</v>
      </c>
      <c r="D396" s="333"/>
      <c r="E396" s="329"/>
      <c r="F396" s="322"/>
      <c r="G396" s="299"/>
      <c r="H396" s="299"/>
      <c r="I396" s="299"/>
      <c r="J396" s="299"/>
      <c r="K396" s="299"/>
      <c r="L396" s="299"/>
      <c r="M396" s="299"/>
      <c r="N396" s="299"/>
      <c r="O396" s="299"/>
      <c r="P396" s="299"/>
      <c r="Q396" s="299"/>
      <c r="R396" s="299"/>
      <c r="S396" s="299"/>
      <c r="T396" s="299"/>
      <c r="U396" s="299"/>
      <c r="V396" s="299"/>
      <c r="W396" s="299"/>
      <c r="X396" s="299"/>
      <c r="Y396" s="299"/>
      <c r="Z396" s="299"/>
      <c r="AA396" s="299"/>
      <c r="AB396" s="299"/>
      <c r="AC396" s="299"/>
      <c r="AD396" s="299"/>
      <c r="AE396" s="299"/>
      <c r="AF396" s="299"/>
      <c r="AG396" s="299"/>
      <c r="AH396" s="299"/>
      <c r="AI396" s="299"/>
      <c r="AJ396" s="299"/>
      <c r="AK396" s="299"/>
      <c r="AL396" s="299"/>
      <c r="AM396" s="299"/>
      <c r="AN396" s="299"/>
      <c r="AO396" s="299"/>
      <c r="AP396" s="299"/>
      <c r="AQ396" s="299"/>
      <c r="AR396" s="299"/>
      <c r="AS396" s="299"/>
      <c r="AT396" s="299"/>
      <c r="AU396" s="299"/>
      <c r="AV396" s="299"/>
      <c r="AW396" s="299"/>
      <c r="AX396" s="299"/>
      <c r="AY396" s="137" t="str">
        <f t="shared" si="205"/>
        <v>*</v>
      </c>
      <c r="BA396" s="143" t="str">
        <f t="shared" si="206"/>
        <v/>
      </c>
    </row>
    <row r="397" spans="1:53" ht="12">
      <c r="A397" s="288">
        <v>395</v>
      </c>
      <c r="B397" s="289" t="s">
        <v>1530</v>
      </c>
      <c r="C397" s="290" t="s">
        <v>14</v>
      </c>
      <c r="D397" s="290"/>
      <c r="E397" s="291">
        <v>170</v>
      </c>
      <c r="F397" s="292"/>
      <c r="G397" s="292">
        <f t="shared" ref="G397:G416" si="207">E397*3</f>
        <v>510</v>
      </c>
      <c r="H397" s="293"/>
      <c r="I397" s="293"/>
      <c r="J397" s="293"/>
      <c r="K397" s="293"/>
      <c r="L397" s="293"/>
      <c r="M397" s="293"/>
      <c r="N397" s="293"/>
      <c r="O397" s="292">
        <f t="shared" ref="O397:O416" si="208">SUM(G397:N397)</f>
        <v>510</v>
      </c>
      <c r="P397" s="293"/>
      <c r="Q397" s="292">
        <f t="shared" ref="Q397:Q414" si="209">F397+O397-P397</f>
        <v>510</v>
      </c>
      <c r="R397" s="292">
        <f t="shared" ref="R397:R416" si="210">E397*3</f>
        <v>510</v>
      </c>
      <c r="S397" s="293"/>
      <c r="T397" s="293"/>
      <c r="U397" s="293"/>
      <c r="V397" s="293"/>
      <c r="W397" s="293"/>
      <c r="X397" s="293"/>
      <c r="Y397" s="293"/>
      <c r="Z397" s="292">
        <f t="shared" ref="Z397:Z416" si="211">SUM(R397:Y397)</f>
        <v>510</v>
      </c>
      <c r="AA397" s="293"/>
      <c r="AB397" s="292">
        <f t="shared" ref="AB397:AB416" si="212">Q397+Z397-AA397</f>
        <v>1020</v>
      </c>
      <c r="AC397" s="292">
        <f t="shared" ref="AC397:AC416" si="213">$E397*3</f>
        <v>510</v>
      </c>
      <c r="AD397" s="293"/>
      <c r="AE397" s="293"/>
      <c r="AF397" s="293"/>
      <c r="AG397" s="293"/>
      <c r="AH397" s="293"/>
      <c r="AI397" s="293"/>
      <c r="AJ397" s="293"/>
      <c r="AK397" s="292">
        <f t="shared" ref="AK397:AK416" si="214">SUM(AC397:AJ397)</f>
        <v>510</v>
      </c>
      <c r="AL397" s="293">
        <v>1600</v>
      </c>
      <c r="AM397" s="292">
        <f t="shared" ref="AM397:AM416" si="215">AB397+AK397-AL397</f>
        <v>-70</v>
      </c>
      <c r="AN397" s="292">
        <f t="shared" ref="AN397:AN405" si="216">$E397*3</f>
        <v>510</v>
      </c>
      <c r="AO397" s="293"/>
      <c r="AP397" s="293"/>
      <c r="AQ397" s="293"/>
      <c r="AR397" s="293"/>
      <c r="AS397" s="293"/>
      <c r="AT397" s="293"/>
      <c r="AU397" s="293"/>
      <c r="AV397" s="292">
        <f t="shared" ref="AV397:AV416" si="217">SUM(AN397:AU397)</f>
        <v>510</v>
      </c>
      <c r="AW397" s="293"/>
      <c r="AX397" s="292">
        <f t="shared" ref="AX397:AX416" si="218">AM397+AV397-AW397</f>
        <v>440</v>
      </c>
      <c r="AY397" s="137" t="str">
        <f t="shared" si="205"/>
        <v/>
      </c>
      <c r="BA397" s="143" t="str">
        <f t="shared" si="206"/>
        <v/>
      </c>
    </row>
    <row r="398" spans="1:53" ht="12">
      <c r="A398" s="288">
        <v>396</v>
      </c>
      <c r="B398" s="289" t="s">
        <v>1938</v>
      </c>
      <c r="C398" s="290" t="s">
        <v>23</v>
      </c>
      <c r="D398" s="290" t="s">
        <v>12</v>
      </c>
      <c r="E398" s="291">
        <v>50</v>
      </c>
      <c r="F398" s="292"/>
      <c r="G398" s="292">
        <f t="shared" si="207"/>
        <v>150</v>
      </c>
      <c r="H398" s="293"/>
      <c r="I398" s="293"/>
      <c r="J398" s="293"/>
      <c r="K398" s="293"/>
      <c r="L398" s="293"/>
      <c r="M398" s="293"/>
      <c r="N398" s="293"/>
      <c r="O398" s="292">
        <f t="shared" si="208"/>
        <v>150</v>
      </c>
      <c r="P398" s="293">
        <v>600</v>
      </c>
      <c r="Q398" s="292">
        <f t="shared" si="209"/>
        <v>-450</v>
      </c>
      <c r="R398" s="292">
        <f t="shared" si="210"/>
        <v>150</v>
      </c>
      <c r="S398" s="293"/>
      <c r="T398" s="293"/>
      <c r="U398" s="293"/>
      <c r="V398" s="293"/>
      <c r="W398" s="293"/>
      <c r="X398" s="293"/>
      <c r="Y398" s="293"/>
      <c r="Z398" s="292">
        <f t="shared" si="211"/>
        <v>150</v>
      </c>
      <c r="AA398" s="293"/>
      <c r="AB398" s="292">
        <f t="shared" si="212"/>
        <v>-300</v>
      </c>
      <c r="AC398" s="292">
        <f t="shared" si="213"/>
        <v>150</v>
      </c>
      <c r="AD398" s="293"/>
      <c r="AE398" s="293"/>
      <c r="AF398" s="293"/>
      <c r="AG398" s="293"/>
      <c r="AH398" s="293"/>
      <c r="AI398" s="293"/>
      <c r="AJ398" s="293"/>
      <c r="AK398" s="292">
        <f t="shared" si="214"/>
        <v>150</v>
      </c>
      <c r="AL398" s="293"/>
      <c r="AM398" s="292">
        <f t="shared" si="215"/>
        <v>-150</v>
      </c>
      <c r="AN398" s="292">
        <f t="shared" si="216"/>
        <v>150</v>
      </c>
      <c r="AO398" s="293"/>
      <c r="AP398" s="293"/>
      <c r="AQ398" s="293"/>
      <c r="AR398" s="293"/>
      <c r="AS398" s="293"/>
      <c r="AT398" s="293"/>
      <c r="AU398" s="293"/>
      <c r="AV398" s="292">
        <f t="shared" si="217"/>
        <v>150</v>
      </c>
      <c r="AW398" s="293">
        <v>600</v>
      </c>
      <c r="AX398" s="292">
        <f t="shared" si="218"/>
        <v>-600</v>
      </c>
      <c r="AY398" s="137" t="str">
        <f t="shared" si="205"/>
        <v/>
      </c>
      <c r="BA398" s="143" t="str">
        <f t="shared" si="206"/>
        <v/>
      </c>
    </row>
    <row r="399" spans="1:53" ht="12">
      <c r="A399" s="288">
        <v>397</v>
      </c>
      <c r="B399" s="289" t="s">
        <v>1169</v>
      </c>
      <c r="C399" s="290" t="s">
        <v>23</v>
      </c>
      <c r="D399" s="290" t="s">
        <v>1120</v>
      </c>
      <c r="E399" s="291">
        <v>80</v>
      </c>
      <c r="F399" s="292">
        <v>-1</v>
      </c>
      <c r="G399" s="292">
        <f t="shared" si="207"/>
        <v>240</v>
      </c>
      <c r="H399" s="293"/>
      <c r="I399" s="293"/>
      <c r="J399" s="293"/>
      <c r="K399" s="293"/>
      <c r="L399" s="293"/>
      <c r="M399" s="293"/>
      <c r="N399" s="293"/>
      <c r="O399" s="292">
        <f t="shared" si="208"/>
        <v>240</v>
      </c>
      <c r="P399" s="293">
        <v>480</v>
      </c>
      <c r="Q399" s="292">
        <f t="shared" si="209"/>
        <v>-241</v>
      </c>
      <c r="R399" s="292">
        <f t="shared" si="210"/>
        <v>240</v>
      </c>
      <c r="S399" s="293"/>
      <c r="T399" s="293">
        <v>100</v>
      </c>
      <c r="U399" s="293">
        <v>668</v>
      </c>
      <c r="V399" s="293"/>
      <c r="W399" s="293">
        <v>100</v>
      </c>
      <c r="X399" s="293"/>
      <c r="Y399" s="293"/>
      <c r="Z399" s="292">
        <f t="shared" si="211"/>
        <v>1108</v>
      </c>
      <c r="AA399" s="293"/>
      <c r="AB399" s="292">
        <f t="shared" si="212"/>
        <v>867</v>
      </c>
      <c r="AC399" s="292">
        <f t="shared" si="213"/>
        <v>240</v>
      </c>
      <c r="AD399" s="293"/>
      <c r="AE399" s="293"/>
      <c r="AF399" s="293"/>
      <c r="AG399" s="293"/>
      <c r="AH399" s="293"/>
      <c r="AI399" s="293"/>
      <c r="AJ399" s="293"/>
      <c r="AK399" s="292">
        <f t="shared" si="214"/>
        <v>240</v>
      </c>
      <c r="AL399" s="293">
        <v>480</v>
      </c>
      <c r="AM399" s="292">
        <f t="shared" si="215"/>
        <v>627</v>
      </c>
      <c r="AN399" s="292">
        <f t="shared" si="216"/>
        <v>240</v>
      </c>
      <c r="AO399" s="293"/>
      <c r="AP399" s="293"/>
      <c r="AQ399" s="293"/>
      <c r="AR399" s="293"/>
      <c r="AS399" s="293"/>
      <c r="AT399" s="293"/>
      <c r="AU399" s="293"/>
      <c r="AV399" s="292">
        <f t="shared" si="217"/>
        <v>240</v>
      </c>
      <c r="AW399" s="293">
        <v>868</v>
      </c>
      <c r="AX399" s="292">
        <f t="shared" si="218"/>
        <v>-1</v>
      </c>
      <c r="AY399" s="137" t="str">
        <f t="shared" si="205"/>
        <v/>
      </c>
      <c r="BA399" s="143" t="str">
        <f t="shared" si="206"/>
        <v/>
      </c>
    </row>
    <row r="400" spans="1:53" ht="12">
      <c r="A400" s="288">
        <v>398</v>
      </c>
      <c r="B400" s="294" t="s">
        <v>1479</v>
      </c>
      <c r="C400" s="290" t="s">
        <v>23</v>
      </c>
      <c r="D400" s="290"/>
      <c r="E400" s="295">
        <v>400</v>
      </c>
      <c r="F400" s="292">
        <v>100</v>
      </c>
      <c r="G400" s="292">
        <f t="shared" si="207"/>
        <v>1200</v>
      </c>
      <c r="H400" s="293">
        <v>150</v>
      </c>
      <c r="I400" s="293">
        <v>338</v>
      </c>
      <c r="J400" s="293"/>
      <c r="K400" s="293"/>
      <c r="L400" s="293"/>
      <c r="M400" s="293"/>
      <c r="N400" s="293">
        <v>132</v>
      </c>
      <c r="O400" s="292">
        <f t="shared" si="208"/>
        <v>1820</v>
      </c>
      <c r="P400" s="293">
        <v>1920</v>
      </c>
      <c r="Q400" s="292">
        <f t="shared" si="209"/>
        <v>0</v>
      </c>
      <c r="R400" s="292">
        <f t="shared" si="210"/>
        <v>1200</v>
      </c>
      <c r="S400" s="293">
        <v>150</v>
      </c>
      <c r="T400" s="293">
        <v>219</v>
      </c>
      <c r="U400" s="293"/>
      <c r="V400" s="293"/>
      <c r="W400" s="293">
        <v>100</v>
      </c>
      <c r="X400" s="293"/>
      <c r="Y400" s="293">
        <v>60</v>
      </c>
      <c r="Z400" s="292">
        <f t="shared" si="211"/>
        <v>1729</v>
      </c>
      <c r="AA400" s="293">
        <v>1729</v>
      </c>
      <c r="AB400" s="292">
        <f t="shared" si="212"/>
        <v>0</v>
      </c>
      <c r="AC400" s="292">
        <f t="shared" si="213"/>
        <v>1200</v>
      </c>
      <c r="AD400" s="293">
        <v>150</v>
      </c>
      <c r="AE400" s="293"/>
      <c r="AF400" s="293"/>
      <c r="AG400" s="293"/>
      <c r="AH400" s="293"/>
      <c r="AI400" s="293"/>
      <c r="AJ400" s="293">
        <v>30</v>
      </c>
      <c r="AK400" s="292">
        <f t="shared" si="214"/>
        <v>1380</v>
      </c>
      <c r="AL400" s="293">
        <v>1380</v>
      </c>
      <c r="AM400" s="292">
        <f t="shared" si="215"/>
        <v>0</v>
      </c>
      <c r="AN400" s="292">
        <f t="shared" si="216"/>
        <v>1200</v>
      </c>
      <c r="AO400" s="293">
        <v>150</v>
      </c>
      <c r="AP400" s="293"/>
      <c r="AQ400" s="293"/>
      <c r="AR400" s="293"/>
      <c r="AS400" s="293"/>
      <c r="AT400" s="293"/>
      <c r="AU400" s="293">
        <v>30</v>
      </c>
      <c r="AV400" s="292">
        <f t="shared" si="217"/>
        <v>1380</v>
      </c>
      <c r="AW400" s="293">
        <v>1380</v>
      </c>
      <c r="AX400" s="292">
        <f t="shared" si="218"/>
        <v>0</v>
      </c>
      <c r="AY400" s="137" t="str">
        <f t="shared" si="205"/>
        <v>*</v>
      </c>
      <c r="BA400" s="143" t="str">
        <f t="shared" si="206"/>
        <v/>
      </c>
    </row>
    <row r="401" spans="1:53" ht="12">
      <c r="A401" s="288">
        <v>399</v>
      </c>
      <c r="B401" s="289" t="s">
        <v>761</v>
      </c>
      <c r="C401" s="290" t="s">
        <v>14</v>
      </c>
      <c r="D401" s="290" t="s">
        <v>12</v>
      </c>
      <c r="E401" s="291">
        <v>50</v>
      </c>
      <c r="F401" s="292"/>
      <c r="G401" s="292">
        <f t="shared" si="207"/>
        <v>150</v>
      </c>
      <c r="H401" s="293"/>
      <c r="I401" s="293"/>
      <c r="J401" s="293"/>
      <c r="K401" s="293"/>
      <c r="L401" s="293"/>
      <c r="M401" s="293"/>
      <c r="N401" s="293"/>
      <c r="O401" s="292">
        <f t="shared" si="208"/>
        <v>150</v>
      </c>
      <c r="P401" s="293"/>
      <c r="Q401" s="292">
        <f t="shared" si="209"/>
        <v>150</v>
      </c>
      <c r="R401" s="292">
        <f t="shared" si="210"/>
        <v>150</v>
      </c>
      <c r="S401" s="293"/>
      <c r="T401" s="293"/>
      <c r="U401" s="293"/>
      <c r="V401" s="293"/>
      <c r="W401" s="293"/>
      <c r="X401" s="293"/>
      <c r="Y401" s="293"/>
      <c r="Z401" s="292">
        <f t="shared" si="211"/>
        <v>150</v>
      </c>
      <c r="AA401" s="293">
        <v>600</v>
      </c>
      <c r="AB401" s="292">
        <f t="shared" si="212"/>
        <v>-300</v>
      </c>
      <c r="AC401" s="292">
        <f t="shared" si="213"/>
        <v>150</v>
      </c>
      <c r="AD401" s="293"/>
      <c r="AE401" s="293"/>
      <c r="AF401" s="293"/>
      <c r="AG401" s="293"/>
      <c r="AH401" s="293"/>
      <c r="AI401" s="293"/>
      <c r="AJ401" s="293"/>
      <c r="AK401" s="292">
        <f t="shared" si="214"/>
        <v>150</v>
      </c>
      <c r="AL401" s="293"/>
      <c r="AM401" s="292">
        <f t="shared" si="215"/>
        <v>-150</v>
      </c>
      <c r="AN401" s="292">
        <f t="shared" si="216"/>
        <v>150</v>
      </c>
      <c r="AO401" s="293"/>
      <c r="AP401" s="293"/>
      <c r="AQ401" s="293"/>
      <c r="AR401" s="293"/>
      <c r="AS401" s="293"/>
      <c r="AT401" s="293"/>
      <c r="AU401" s="293"/>
      <c r="AV401" s="292">
        <f t="shared" si="217"/>
        <v>150</v>
      </c>
      <c r="AW401" s="293">
        <v>50</v>
      </c>
      <c r="AX401" s="292">
        <f t="shared" si="218"/>
        <v>-50</v>
      </c>
      <c r="AY401" s="137" t="str">
        <f t="shared" si="205"/>
        <v/>
      </c>
      <c r="BA401" s="143" t="str">
        <f t="shared" si="206"/>
        <v/>
      </c>
    </row>
    <row r="402" spans="1:53" ht="12">
      <c r="A402" s="288">
        <v>400</v>
      </c>
      <c r="B402" s="294" t="s">
        <v>1507</v>
      </c>
      <c r="C402" s="290" t="s">
        <v>10</v>
      </c>
      <c r="D402" s="290" t="s">
        <v>765</v>
      </c>
      <c r="E402" s="295">
        <v>180</v>
      </c>
      <c r="F402" s="292"/>
      <c r="G402" s="292">
        <f t="shared" si="207"/>
        <v>540</v>
      </c>
      <c r="H402" s="293"/>
      <c r="I402" s="293"/>
      <c r="J402" s="293"/>
      <c r="K402" s="293"/>
      <c r="L402" s="293"/>
      <c r="M402" s="293"/>
      <c r="N402" s="293"/>
      <c r="O402" s="292">
        <f t="shared" si="208"/>
        <v>540</v>
      </c>
      <c r="P402" s="293">
        <v>540</v>
      </c>
      <c r="Q402" s="292">
        <f t="shared" si="209"/>
        <v>0</v>
      </c>
      <c r="R402" s="292">
        <f t="shared" si="210"/>
        <v>540</v>
      </c>
      <c r="S402" s="292"/>
      <c r="T402" s="292"/>
      <c r="U402" s="292">
        <v>148</v>
      </c>
      <c r="V402" s="292"/>
      <c r="W402" s="292">
        <v>100</v>
      </c>
      <c r="X402" s="292"/>
      <c r="Y402" s="292"/>
      <c r="Z402" s="292">
        <f t="shared" si="211"/>
        <v>788</v>
      </c>
      <c r="AA402" s="292">
        <v>788</v>
      </c>
      <c r="AB402" s="292">
        <f t="shared" si="212"/>
        <v>0</v>
      </c>
      <c r="AC402" s="292">
        <f t="shared" si="213"/>
        <v>540</v>
      </c>
      <c r="AD402" s="292"/>
      <c r="AE402" s="292"/>
      <c r="AF402" s="292"/>
      <c r="AG402" s="292"/>
      <c r="AH402" s="292"/>
      <c r="AI402" s="292"/>
      <c r="AJ402" s="292"/>
      <c r="AK402" s="292">
        <f t="shared" si="214"/>
        <v>540</v>
      </c>
      <c r="AL402" s="292">
        <v>1080</v>
      </c>
      <c r="AM402" s="292">
        <f t="shared" si="215"/>
        <v>-540</v>
      </c>
      <c r="AN402" s="292">
        <f t="shared" si="216"/>
        <v>540</v>
      </c>
      <c r="AO402" s="292"/>
      <c r="AP402" s="292"/>
      <c r="AQ402" s="292"/>
      <c r="AR402" s="292"/>
      <c r="AS402" s="292"/>
      <c r="AT402" s="292"/>
      <c r="AU402" s="292"/>
      <c r="AV402" s="292">
        <f t="shared" si="217"/>
        <v>540</v>
      </c>
      <c r="AW402" s="292"/>
      <c r="AX402" s="292">
        <f t="shared" si="218"/>
        <v>0</v>
      </c>
      <c r="AY402" s="137" t="str">
        <f t="shared" si="205"/>
        <v>*</v>
      </c>
      <c r="BA402" s="143" t="str">
        <f t="shared" si="206"/>
        <v/>
      </c>
    </row>
    <row r="403" spans="1:53" ht="12">
      <c r="A403" s="288">
        <v>401</v>
      </c>
      <c r="B403" s="289" t="s">
        <v>766</v>
      </c>
      <c r="C403" s="290" t="s">
        <v>14</v>
      </c>
      <c r="D403" s="290" t="s">
        <v>328</v>
      </c>
      <c r="E403" s="291">
        <v>125</v>
      </c>
      <c r="F403" s="292">
        <v>50</v>
      </c>
      <c r="G403" s="292">
        <f t="shared" si="207"/>
        <v>375</v>
      </c>
      <c r="H403" s="293"/>
      <c r="I403" s="293"/>
      <c r="J403" s="293"/>
      <c r="K403" s="293"/>
      <c r="L403" s="293"/>
      <c r="M403" s="293"/>
      <c r="N403" s="293"/>
      <c r="O403" s="292">
        <f t="shared" si="208"/>
        <v>375</v>
      </c>
      <c r="P403" s="293">
        <v>425</v>
      </c>
      <c r="Q403" s="292">
        <f t="shared" si="209"/>
        <v>0</v>
      </c>
      <c r="R403" s="292">
        <f t="shared" si="210"/>
        <v>375</v>
      </c>
      <c r="S403" s="292"/>
      <c r="T403" s="292"/>
      <c r="U403" s="292"/>
      <c r="V403" s="292"/>
      <c r="W403" s="292"/>
      <c r="X403" s="292"/>
      <c r="Y403" s="292"/>
      <c r="Z403" s="292">
        <f t="shared" si="211"/>
        <v>375</v>
      </c>
      <c r="AA403" s="292">
        <v>1125</v>
      </c>
      <c r="AB403" s="292">
        <f t="shared" si="212"/>
        <v>-750</v>
      </c>
      <c r="AC403" s="292">
        <f t="shared" si="213"/>
        <v>375</v>
      </c>
      <c r="AD403" s="292"/>
      <c r="AE403" s="292"/>
      <c r="AF403" s="292"/>
      <c r="AG403" s="292"/>
      <c r="AH403" s="292"/>
      <c r="AI403" s="292"/>
      <c r="AJ403" s="292"/>
      <c r="AK403" s="292">
        <f t="shared" si="214"/>
        <v>375</v>
      </c>
      <c r="AL403" s="292"/>
      <c r="AM403" s="292">
        <f t="shared" si="215"/>
        <v>-375</v>
      </c>
      <c r="AN403" s="292">
        <f t="shared" si="216"/>
        <v>375</v>
      </c>
      <c r="AO403" s="292"/>
      <c r="AP403" s="292"/>
      <c r="AQ403" s="292"/>
      <c r="AR403" s="292"/>
      <c r="AS403" s="292"/>
      <c r="AT403" s="292"/>
      <c r="AU403" s="292"/>
      <c r="AV403" s="292">
        <f t="shared" si="217"/>
        <v>375</v>
      </c>
      <c r="AW403" s="292"/>
      <c r="AX403" s="292">
        <f t="shared" si="218"/>
        <v>0</v>
      </c>
      <c r="AY403" s="137" t="str">
        <f t="shared" si="205"/>
        <v>*</v>
      </c>
      <c r="BA403" s="143" t="str">
        <f t="shared" si="206"/>
        <v/>
      </c>
    </row>
    <row r="404" spans="1:53" ht="12">
      <c r="A404" s="288">
        <v>402</v>
      </c>
      <c r="B404" s="289" t="s">
        <v>1600</v>
      </c>
      <c r="C404" s="290" t="s">
        <v>14</v>
      </c>
      <c r="D404" s="290"/>
      <c r="E404" s="291">
        <v>90</v>
      </c>
      <c r="F404" s="292"/>
      <c r="G404" s="292">
        <f t="shared" si="207"/>
        <v>270</v>
      </c>
      <c r="H404" s="293"/>
      <c r="I404" s="293"/>
      <c r="J404" s="293"/>
      <c r="K404" s="293"/>
      <c r="L404" s="293"/>
      <c r="M404" s="293"/>
      <c r="N404" s="293"/>
      <c r="O404" s="292">
        <f t="shared" si="208"/>
        <v>270</v>
      </c>
      <c r="P404" s="293">
        <v>270</v>
      </c>
      <c r="Q404" s="292">
        <f t="shared" si="209"/>
        <v>0</v>
      </c>
      <c r="R404" s="292">
        <f t="shared" si="210"/>
        <v>270</v>
      </c>
      <c r="S404" s="293"/>
      <c r="T404" s="293"/>
      <c r="U404" s="293"/>
      <c r="V404" s="293"/>
      <c r="W404" s="293">
        <v>100</v>
      </c>
      <c r="X404" s="293"/>
      <c r="Y404" s="293"/>
      <c r="Z404" s="292">
        <f t="shared" si="211"/>
        <v>370</v>
      </c>
      <c r="AA404" s="293"/>
      <c r="AB404" s="292">
        <f t="shared" si="212"/>
        <v>370</v>
      </c>
      <c r="AC404" s="292">
        <f t="shared" si="213"/>
        <v>270</v>
      </c>
      <c r="AD404" s="293"/>
      <c r="AE404" s="293"/>
      <c r="AF404" s="293"/>
      <c r="AG404" s="293"/>
      <c r="AH404" s="293"/>
      <c r="AI404" s="293"/>
      <c r="AJ404" s="293"/>
      <c r="AK404" s="292">
        <f t="shared" si="214"/>
        <v>270</v>
      </c>
      <c r="AL404" s="293">
        <v>910</v>
      </c>
      <c r="AM404" s="292">
        <f t="shared" si="215"/>
        <v>-270</v>
      </c>
      <c r="AN404" s="292">
        <f t="shared" si="216"/>
        <v>270</v>
      </c>
      <c r="AO404" s="293"/>
      <c r="AP404" s="293"/>
      <c r="AQ404" s="293"/>
      <c r="AR404" s="293"/>
      <c r="AS404" s="293"/>
      <c r="AT404" s="293"/>
      <c r="AU404" s="293"/>
      <c r="AV404" s="292">
        <f t="shared" si="217"/>
        <v>270</v>
      </c>
      <c r="AW404" s="293"/>
      <c r="AX404" s="292">
        <f t="shared" si="218"/>
        <v>0</v>
      </c>
      <c r="BA404" s="143" t="str">
        <f t="shared" si="206"/>
        <v/>
      </c>
    </row>
    <row r="405" spans="1:53" ht="12">
      <c r="A405" s="288">
        <v>403</v>
      </c>
      <c r="B405" s="289" t="s">
        <v>1575</v>
      </c>
      <c r="C405" s="290" t="s">
        <v>14</v>
      </c>
      <c r="D405" s="290"/>
      <c r="E405" s="291">
        <v>80</v>
      </c>
      <c r="F405" s="292"/>
      <c r="G405" s="292">
        <f t="shared" si="207"/>
        <v>240</v>
      </c>
      <c r="H405" s="293"/>
      <c r="I405" s="293"/>
      <c r="J405" s="293"/>
      <c r="K405" s="293"/>
      <c r="L405" s="293">
        <v>100</v>
      </c>
      <c r="M405" s="293"/>
      <c r="N405" s="293"/>
      <c r="O405" s="292">
        <f t="shared" si="208"/>
        <v>340</v>
      </c>
      <c r="P405" s="293">
        <v>1060</v>
      </c>
      <c r="Q405" s="292">
        <f t="shared" si="209"/>
        <v>-720</v>
      </c>
      <c r="R405" s="292">
        <f t="shared" si="210"/>
        <v>240</v>
      </c>
      <c r="S405" s="292"/>
      <c r="T405" s="292"/>
      <c r="U405" s="292"/>
      <c r="V405" s="292"/>
      <c r="W405" s="292"/>
      <c r="X405" s="292"/>
      <c r="Y405" s="292"/>
      <c r="Z405" s="292">
        <f t="shared" si="211"/>
        <v>240</v>
      </c>
      <c r="AA405" s="292"/>
      <c r="AB405" s="292">
        <f t="shared" si="212"/>
        <v>-480</v>
      </c>
      <c r="AC405" s="292">
        <f t="shared" si="213"/>
        <v>240</v>
      </c>
      <c r="AD405" s="292"/>
      <c r="AE405" s="292"/>
      <c r="AF405" s="292"/>
      <c r="AG405" s="292"/>
      <c r="AH405" s="292"/>
      <c r="AI405" s="292"/>
      <c r="AJ405" s="292"/>
      <c r="AK405" s="292">
        <f t="shared" si="214"/>
        <v>240</v>
      </c>
      <c r="AL405" s="292"/>
      <c r="AM405" s="292">
        <f t="shared" si="215"/>
        <v>-240</v>
      </c>
      <c r="AN405" s="292">
        <f t="shared" si="216"/>
        <v>240</v>
      </c>
      <c r="AO405" s="292"/>
      <c r="AP405" s="292"/>
      <c r="AQ405" s="292"/>
      <c r="AR405" s="292"/>
      <c r="AS405" s="292"/>
      <c r="AT405" s="292"/>
      <c r="AU405" s="292"/>
      <c r="AV405" s="292">
        <f t="shared" si="217"/>
        <v>240</v>
      </c>
      <c r="AW405" s="292"/>
      <c r="AX405" s="292">
        <f t="shared" si="218"/>
        <v>0</v>
      </c>
      <c r="AY405" s="137" t="str">
        <f t="shared" si="205"/>
        <v>*</v>
      </c>
      <c r="BA405" s="143" t="str">
        <f t="shared" si="206"/>
        <v/>
      </c>
    </row>
    <row r="406" spans="1:53" ht="12">
      <c r="A406" s="288">
        <v>404</v>
      </c>
      <c r="B406" s="294" t="s">
        <v>1924</v>
      </c>
      <c r="C406" s="290" t="s">
        <v>10</v>
      </c>
      <c r="D406" s="290" t="s">
        <v>100</v>
      </c>
      <c r="E406" s="295">
        <v>375</v>
      </c>
      <c r="F406" s="292"/>
      <c r="G406" s="292">
        <f t="shared" si="207"/>
        <v>1125</v>
      </c>
      <c r="H406" s="293"/>
      <c r="I406" s="293"/>
      <c r="J406" s="293"/>
      <c r="K406" s="293"/>
      <c r="L406" s="293"/>
      <c r="M406" s="293"/>
      <c r="N406" s="293">
        <v>8</v>
      </c>
      <c r="O406" s="292">
        <f t="shared" si="208"/>
        <v>1133</v>
      </c>
      <c r="P406" s="293">
        <v>1134</v>
      </c>
      <c r="Q406" s="292">
        <f t="shared" si="209"/>
        <v>-1</v>
      </c>
      <c r="R406" s="292">
        <f t="shared" si="210"/>
        <v>1125</v>
      </c>
      <c r="S406" s="293"/>
      <c r="T406" s="293">
        <v>100</v>
      </c>
      <c r="U406" s="293"/>
      <c r="V406" s="293"/>
      <c r="W406" s="293">
        <v>100</v>
      </c>
      <c r="X406" s="293"/>
      <c r="Y406" s="293"/>
      <c r="Z406" s="292">
        <f t="shared" si="211"/>
        <v>1325</v>
      </c>
      <c r="AA406" s="293">
        <v>2449</v>
      </c>
      <c r="AB406" s="292">
        <f t="shared" si="212"/>
        <v>-1125</v>
      </c>
      <c r="AC406" s="292">
        <f t="shared" si="213"/>
        <v>1125</v>
      </c>
      <c r="AD406" s="293"/>
      <c r="AE406" s="293"/>
      <c r="AF406" s="293"/>
      <c r="AG406" s="293"/>
      <c r="AH406" s="293"/>
      <c r="AI406" s="293"/>
      <c r="AJ406" s="293">
        <v>510</v>
      </c>
      <c r="AK406" s="292">
        <f t="shared" si="214"/>
        <v>1635</v>
      </c>
      <c r="AL406" s="293">
        <v>510</v>
      </c>
      <c r="AM406" s="292">
        <f t="shared" si="215"/>
        <v>0</v>
      </c>
      <c r="AN406" s="292"/>
      <c r="AO406" s="293"/>
      <c r="AP406" s="293"/>
      <c r="AQ406" s="293"/>
      <c r="AR406" s="293"/>
      <c r="AS406" s="293"/>
      <c r="AT406" s="293"/>
      <c r="AU406" s="293"/>
      <c r="AV406" s="292">
        <f t="shared" si="217"/>
        <v>0</v>
      </c>
      <c r="AW406" s="293"/>
      <c r="AX406" s="292">
        <f t="shared" si="218"/>
        <v>0</v>
      </c>
      <c r="AY406" s="137" t="str">
        <f t="shared" si="205"/>
        <v>*</v>
      </c>
      <c r="BA406" s="143" t="str">
        <f t="shared" si="206"/>
        <v/>
      </c>
    </row>
    <row r="407" spans="1:53" ht="12">
      <c r="A407" s="288">
        <v>405</v>
      </c>
      <c r="B407" s="289" t="s">
        <v>936</v>
      </c>
      <c r="C407" s="290" t="s">
        <v>14</v>
      </c>
      <c r="D407" s="290" t="s">
        <v>954</v>
      </c>
      <c r="E407" s="291">
        <v>20</v>
      </c>
      <c r="F407" s="292"/>
      <c r="G407" s="292">
        <f t="shared" si="207"/>
        <v>60</v>
      </c>
      <c r="H407" s="293"/>
      <c r="I407" s="293"/>
      <c r="J407" s="293"/>
      <c r="K407" s="293"/>
      <c r="L407" s="293"/>
      <c r="M407" s="293"/>
      <c r="N407" s="293"/>
      <c r="O407" s="292">
        <f t="shared" si="208"/>
        <v>60</v>
      </c>
      <c r="P407" s="293"/>
      <c r="Q407" s="292">
        <f t="shared" si="209"/>
        <v>60</v>
      </c>
      <c r="R407" s="292">
        <f t="shared" si="210"/>
        <v>60</v>
      </c>
      <c r="S407" s="293"/>
      <c r="T407" s="293"/>
      <c r="U407" s="293"/>
      <c r="V407" s="293"/>
      <c r="W407" s="293"/>
      <c r="X407" s="293"/>
      <c r="Y407" s="293"/>
      <c r="Z407" s="292">
        <f t="shared" si="211"/>
        <v>60</v>
      </c>
      <c r="AA407" s="293"/>
      <c r="AB407" s="292">
        <f t="shared" si="212"/>
        <v>120</v>
      </c>
      <c r="AC407" s="292">
        <f t="shared" si="213"/>
        <v>60</v>
      </c>
      <c r="AD407" s="293"/>
      <c r="AE407" s="293"/>
      <c r="AF407" s="293"/>
      <c r="AG407" s="293"/>
      <c r="AH407" s="293"/>
      <c r="AI407" s="293"/>
      <c r="AJ407" s="293"/>
      <c r="AK407" s="292">
        <f t="shared" si="214"/>
        <v>60</v>
      </c>
      <c r="AL407" s="293"/>
      <c r="AM407" s="292">
        <f t="shared" si="215"/>
        <v>180</v>
      </c>
      <c r="AN407" s="292">
        <f t="shared" ref="AN407:AN416" si="219">$E407*3</f>
        <v>60</v>
      </c>
      <c r="AO407" s="293"/>
      <c r="AP407" s="293"/>
      <c r="AQ407" s="293"/>
      <c r="AR407" s="293"/>
      <c r="AS407" s="293"/>
      <c r="AT407" s="293"/>
      <c r="AU407" s="293"/>
      <c r="AV407" s="292">
        <f t="shared" si="217"/>
        <v>60</v>
      </c>
      <c r="AW407" s="293"/>
      <c r="AX407" s="292">
        <f t="shared" si="218"/>
        <v>240</v>
      </c>
      <c r="AY407" s="137" t="str">
        <f t="shared" si="205"/>
        <v/>
      </c>
      <c r="BA407" s="143" t="str">
        <f t="shared" si="206"/>
        <v/>
      </c>
    </row>
    <row r="408" spans="1:53" ht="12">
      <c r="A408" s="288">
        <v>406</v>
      </c>
      <c r="B408" s="294" t="s">
        <v>773</v>
      </c>
      <c r="C408" s="290" t="s">
        <v>10</v>
      </c>
      <c r="D408" s="290" t="s">
        <v>775</v>
      </c>
      <c r="E408" s="295">
        <v>140</v>
      </c>
      <c r="F408" s="292"/>
      <c r="G408" s="292">
        <f t="shared" si="207"/>
        <v>420</v>
      </c>
      <c r="H408" s="293"/>
      <c r="I408" s="293"/>
      <c r="J408" s="293"/>
      <c r="K408" s="293"/>
      <c r="L408" s="293"/>
      <c r="M408" s="293"/>
      <c r="N408" s="293"/>
      <c r="O408" s="292">
        <f t="shared" si="208"/>
        <v>420</v>
      </c>
      <c r="P408" s="293">
        <v>420</v>
      </c>
      <c r="Q408" s="292">
        <f t="shared" si="209"/>
        <v>0</v>
      </c>
      <c r="R408" s="292">
        <f t="shared" si="210"/>
        <v>420</v>
      </c>
      <c r="S408" s="293"/>
      <c r="T408" s="293"/>
      <c r="U408" s="293"/>
      <c r="V408" s="293"/>
      <c r="W408" s="293"/>
      <c r="X408" s="293"/>
      <c r="Y408" s="293"/>
      <c r="Z408" s="292">
        <f t="shared" si="211"/>
        <v>420</v>
      </c>
      <c r="AA408" s="293"/>
      <c r="AB408" s="292">
        <f t="shared" si="212"/>
        <v>420</v>
      </c>
      <c r="AC408" s="292">
        <f t="shared" si="213"/>
        <v>420</v>
      </c>
      <c r="AD408" s="293"/>
      <c r="AE408" s="293"/>
      <c r="AF408" s="293"/>
      <c r="AG408" s="293"/>
      <c r="AH408" s="293"/>
      <c r="AI408" s="293"/>
      <c r="AJ408" s="293"/>
      <c r="AK408" s="292">
        <f t="shared" si="214"/>
        <v>420</v>
      </c>
      <c r="AL408" s="293">
        <v>1260</v>
      </c>
      <c r="AM408" s="292">
        <f t="shared" si="215"/>
        <v>-420</v>
      </c>
      <c r="AN408" s="292">
        <f t="shared" si="219"/>
        <v>420</v>
      </c>
      <c r="AO408" s="293"/>
      <c r="AP408" s="293"/>
      <c r="AQ408" s="293"/>
      <c r="AR408" s="293"/>
      <c r="AS408" s="293"/>
      <c r="AT408" s="293"/>
      <c r="AU408" s="293"/>
      <c r="AV408" s="292">
        <f t="shared" si="217"/>
        <v>420</v>
      </c>
      <c r="AW408" s="293"/>
      <c r="AX408" s="292">
        <f t="shared" si="218"/>
        <v>0</v>
      </c>
      <c r="AY408" s="137" t="str">
        <f t="shared" si="205"/>
        <v>*</v>
      </c>
      <c r="BA408" s="143" t="str">
        <f t="shared" si="206"/>
        <v/>
      </c>
    </row>
    <row r="409" spans="1:53" ht="12">
      <c r="A409" s="288">
        <v>407</v>
      </c>
      <c r="B409" s="289" t="s">
        <v>1570</v>
      </c>
      <c r="C409" s="290" t="s">
        <v>14</v>
      </c>
      <c r="D409" s="290"/>
      <c r="E409" s="291">
        <v>160</v>
      </c>
      <c r="F409" s="292">
        <v>-810</v>
      </c>
      <c r="G409" s="292">
        <f t="shared" si="207"/>
        <v>480</v>
      </c>
      <c r="H409" s="293"/>
      <c r="I409" s="293"/>
      <c r="J409" s="293"/>
      <c r="K409" s="293"/>
      <c r="L409" s="293"/>
      <c r="M409" s="293"/>
      <c r="N409" s="293"/>
      <c r="O409" s="292">
        <f t="shared" si="208"/>
        <v>480</v>
      </c>
      <c r="P409" s="293"/>
      <c r="Q409" s="292">
        <f t="shared" si="209"/>
        <v>-330</v>
      </c>
      <c r="R409" s="292">
        <f t="shared" si="210"/>
        <v>480</v>
      </c>
      <c r="S409" s="293"/>
      <c r="T409" s="293"/>
      <c r="U409" s="293"/>
      <c r="V409" s="293"/>
      <c r="W409" s="293">
        <v>100</v>
      </c>
      <c r="X409" s="293"/>
      <c r="Y409" s="293"/>
      <c r="Z409" s="292">
        <f t="shared" si="211"/>
        <v>580</v>
      </c>
      <c r="AA409" s="293"/>
      <c r="AB409" s="292">
        <f t="shared" si="212"/>
        <v>250</v>
      </c>
      <c r="AC409" s="292">
        <f t="shared" si="213"/>
        <v>480</v>
      </c>
      <c r="AD409" s="293"/>
      <c r="AE409" s="293"/>
      <c r="AF409" s="293"/>
      <c r="AG409" s="293"/>
      <c r="AH409" s="293"/>
      <c r="AI409" s="293"/>
      <c r="AJ409" s="293"/>
      <c r="AK409" s="292">
        <f t="shared" si="214"/>
        <v>480</v>
      </c>
      <c r="AL409" s="293">
        <v>1210</v>
      </c>
      <c r="AM409" s="292">
        <f t="shared" si="215"/>
        <v>-480</v>
      </c>
      <c r="AN409" s="292">
        <f t="shared" si="219"/>
        <v>480</v>
      </c>
      <c r="AO409" s="293"/>
      <c r="AP409" s="293"/>
      <c r="AQ409" s="293"/>
      <c r="AR409" s="293"/>
      <c r="AS409" s="293"/>
      <c r="AT409" s="293"/>
      <c r="AU409" s="293"/>
      <c r="AV409" s="292">
        <f t="shared" si="217"/>
        <v>480</v>
      </c>
      <c r="AW409" s="293"/>
      <c r="AX409" s="292">
        <f t="shared" si="218"/>
        <v>0</v>
      </c>
      <c r="AY409" s="137" t="str">
        <f t="shared" si="205"/>
        <v>*</v>
      </c>
      <c r="BA409" s="143" t="str">
        <f t="shared" si="206"/>
        <v/>
      </c>
    </row>
    <row r="410" spans="1:53" ht="12">
      <c r="A410" s="288">
        <v>408</v>
      </c>
      <c r="B410" s="379" t="s">
        <v>776</v>
      </c>
      <c r="C410" s="290" t="s">
        <v>14</v>
      </c>
      <c r="D410" s="380"/>
      <c r="E410" s="295">
        <v>85</v>
      </c>
      <c r="F410" s="381"/>
      <c r="G410" s="292">
        <f t="shared" si="207"/>
        <v>255</v>
      </c>
      <c r="H410" s="293"/>
      <c r="I410" s="293"/>
      <c r="J410" s="293"/>
      <c r="K410" s="293"/>
      <c r="L410" s="293"/>
      <c r="M410" s="293"/>
      <c r="N410" s="293"/>
      <c r="O410" s="292">
        <f t="shared" si="208"/>
        <v>255</v>
      </c>
      <c r="P410" s="293">
        <v>1020</v>
      </c>
      <c r="Q410" s="292">
        <f t="shared" si="209"/>
        <v>-765</v>
      </c>
      <c r="R410" s="292">
        <f t="shared" si="210"/>
        <v>255</v>
      </c>
      <c r="S410" s="293"/>
      <c r="T410" s="293"/>
      <c r="U410" s="293"/>
      <c r="V410" s="293"/>
      <c r="W410" s="293"/>
      <c r="X410" s="293"/>
      <c r="Y410" s="293"/>
      <c r="Z410" s="292">
        <f t="shared" si="211"/>
        <v>255</v>
      </c>
      <c r="AA410" s="293"/>
      <c r="AB410" s="292">
        <f t="shared" si="212"/>
        <v>-510</v>
      </c>
      <c r="AC410" s="292">
        <f t="shared" si="213"/>
        <v>255</v>
      </c>
      <c r="AD410" s="293"/>
      <c r="AE410" s="293"/>
      <c r="AF410" s="293"/>
      <c r="AG410" s="293"/>
      <c r="AH410" s="293"/>
      <c r="AI410" s="293"/>
      <c r="AJ410" s="293"/>
      <c r="AK410" s="292">
        <f t="shared" si="214"/>
        <v>255</v>
      </c>
      <c r="AL410" s="293"/>
      <c r="AM410" s="292">
        <f t="shared" si="215"/>
        <v>-255</v>
      </c>
      <c r="AN410" s="292">
        <f t="shared" si="219"/>
        <v>255</v>
      </c>
      <c r="AO410" s="293"/>
      <c r="AP410" s="293"/>
      <c r="AQ410" s="293"/>
      <c r="AR410" s="293"/>
      <c r="AS410" s="293"/>
      <c r="AT410" s="293"/>
      <c r="AU410" s="293"/>
      <c r="AV410" s="292">
        <f t="shared" si="217"/>
        <v>255</v>
      </c>
      <c r="AW410" s="293"/>
      <c r="AX410" s="292">
        <f t="shared" si="218"/>
        <v>0</v>
      </c>
      <c r="AY410" s="137" t="str">
        <f t="shared" si="205"/>
        <v>*</v>
      </c>
      <c r="BA410" s="143" t="str">
        <f t="shared" si="206"/>
        <v/>
      </c>
    </row>
    <row r="411" spans="1:53" ht="12">
      <c r="A411" s="288">
        <v>409</v>
      </c>
      <c r="B411" s="289" t="s">
        <v>777</v>
      </c>
      <c r="C411" s="290" t="s">
        <v>23</v>
      </c>
      <c r="D411" s="290" t="s">
        <v>911</v>
      </c>
      <c r="E411" s="291">
        <v>70</v>
      </c>
      <c r="F411" s="292"/>
      <c r="G411" s="292">
        <f t="shared" si="207"/>
        <v>210</v>
      </c>
      <c r="H411" s="293"/>
      <c r="I411" s="293"/>
      <c r="J411" s="293"/>
      <c r="K411" s="293"/>
      <c r="L411" s="293"/>
      <c r="M411" s="293"/>
      <c r="N411" s="293"/>
      <c r="O411" s="292">
        <f t="shared" si="208"/>
        <v>210</v>
      </c>
      <c r="P411" s="293">
        <v>420</v>
      </c>
      <c r="Q411" s="292">
        <f t="shared" si="209"/>
        <v>-210</v>
      </c>
      <c r="R411" s="292">
        <f t="shared" si="210"/>
        <v>210</v>
      </c>
      <c r="S411" s="292"/>
      <c r="T411" s="292"/>
      <c r="U411" s="292"/>
      <c r="V411" s="292"/>
      <c r="W411" s="292"/>
      <c r="X411" s="292"/>
      <c r="Y411" s="292"/>
      <c r="Z411" s="292">
        <f t="shared" si="211"/>
        <v>210</v>
      </c>
      <c r="AA411" s="292"/>
      <c r="AB411" s="292">
        <f t="shared" si="212"/>
        <v>0</v>
      </c>
      <c r="AC411" s="292">
        <f t="shared" si="213"/>
        <v>210</v>
      </c>
      <c r="AD411" s="292"/>
      <c r="AE411" s="292"/>
      <c r="AF411" s="292"/>
      <c r="AG411" s="292"/>
      <c r="AH411" s="292"/>
      <c r="AI411" s="292"/>
      <c r="AJ411" s="292"/>
      <c r="AK411" s="292">
        <f t="shared" si="214"/>
        <v>210</v>
      </c>
      <c r="AL411" s="292">
        <v>420</v>
      </c>
      <c r="AM411" s="292">
        <f t="shared" si="215"/>
        <v>-210</v>
      </c>
      <c r="AN411" s="292">
        <f t="shared" si="219"/>
        <v>210</v>
      </c>
      <c r="AO411" s="292"/>
      <c r="AP411" s="292"/>
      <c r="AQ411" s="292"/>
      <c r="AR411" s="292"/>
      <c r="AS411" s="292"/>
      <c r="AT411" s="292"/>
      <c r="AU411" s="292"/>
      <c r="AV411" s="292">
        <f t="shared" si="217"/>
        <v>210</v>
      </c>
      <c r="AW411" s="292"/>
      <c r="AX411" s="292">
        <f t="shared" si="218"/>
        <v>0</v>
      </c>
      <c r="BA411" s="143" t="str">
        <f t="shared" si="206"/>
        <v/>
      </c>
    </row>
    <row r="412" spans="1:53" ht="12">
      <c r="A412" s="288">
        <v>410</v>
      </c>
      <c r="B412" s="289" t="s">
        <v>781</v>
      </c>
      <c r="C412" s="290" t="s">
        <v>14</v>
      </c>
      <c r="D412" s="290" t="s">
        <v>298</v>
      </c>
      <c r="E412" s="291">
        <v>120</v>
      </c>
      <c r="F412" s="292"/>
      <c r="G412" s="292">
        <f t="shared" si="207"/>
        <v>360</v>
      </c>
      <c r="H412" s="293"/>
      <c r="I412" s="293"/>
      <c r="J412" s="293"/>
      <c r="K412" s="293"/>
      <c r="L412" s="293">
        <v>100</v>
      </c>
      <c r="M412" s="293"/>
      <c r="N412" s="293"/>
      <c r="O412" s="292">
        <f t="shared" si="208"/>
        <v>460</v>
      </c>
      <c r="P412" s="293">
        <v>1540</v>
      </c>
      <c r="Q412" s="292">
        <f t="shared" si="209"/>
        <v>-1080</v>
      </c>
      <c r="R412" s="292">
        <f t="shared" si="210"/>
        <v>360</v>
      </c>
      <c r="S412" s="293"/>
      <c r="T412" s="293"/>
      <c r="U412" s="293"/>
      <c r="V412" s="293"/>
      <c r="W412" s="293"/>
      <c r="X412" s="293"/>
      <c r="Y412" s="293"/>
      <c r="Z412" s="292">
        <f t="shared" si="211"/>
        <v>360</v>
      </c>
      <c r="AA412" s="293"/>
      <c r="AB412" s="292">
        <f t="shared" si="212"/>
        <v>-720</v>
      </c>
      <c r="AC412" s="292">
        <f t="shared" si="213"/>
        <v>360</v>
      </c>
      <c r="AD412" s="293"/>
      <c r="AE412" s="293"/>
      <c r="AF412" s="293"/>
      <c r="AG412" s="293"/>
      <c r="AH412" s="293"/>
      <c r="AI412" s="293"/>
      <c r="AJ412" s="293"/>
      <c r="AK412" s="292">
        <f t="shared" si="214"/>
        <v>360</v>
      </c>
      <c r="AL412" s="293"/>
      <c r="AM412" s="292">
        <f t="shared" si="215"/>
        <v>-360</v>
      </c>
      <c r="AN412" s="292">
        <f t="shared" si="219"/>
        <v>360</v>
      </c>
      <c r="AO412" s="293"/>
      <c r="AP412" s="293"/>
      <c r="AQ412" s="293"/>
      <c r="AR412" s="293"/>
      <c r="AS412" s="293"/>
      <c r="AT412" s="293"/>
      <c r="AU412" s="293"/>
      <c r="AV412" s="292">
        <f t="shared" si="217"/>
        <v>360</v>
      </c>
      <c r="AW412" s="293"/>
      <c r="AX412" s="292">
        <f t="shared" si="218"/>
        <v>0</v>
      </c>
      <c r="BA412" s="143" t="str">
        <f t="shared" si="206"/>
        <v/>
      </c>
    </row>
    <row r="413" spans="1:53" ht="12">
      <c r="A413" s="288">
        <v>411</v>
      </c>
      <c r="B413" s="289" t="s">
        <v>1473</v>
      </c>
      <c r="C413" s="290" t="s">
        <v>23</v>
      </c>
      <c r="D413" s="290"/>
      <c r="E413" s="291">
        <v>100</v>
      </c>
      <c r="F413" s="292">
        <v>1200</v>
      </c>
      <c r="G413" s="292">
        <f t="shared" si="207"/>
        <v>300</v>
      </c>
      <c r="H413" s="293"/>
      <c r="I413" s="293"/>
      <c r="J413" s="293"/>
      <c r="K413" s="293"/>
      <c r="L413" s="293"/>
      <c r="M413" s="293"/>
      <c r="N413" s="293"/>
      <c r="O413" s="292">
        <f t="shared" si="208"/>
        <v>300</v>
      </c>
      <c r="P413" s="293">
        <v>1200</v>
      </c>
      <c r="Q413" s="292">
        <f t="shared" si="209"/>
        <v>300</v>
      </c>
      <c r="R413" s="292">
        <f t="shared" si="210"/>
        <v>300</v>
      </c>
      <c r="S413" s="293"/>
      <c r="T413" s="293"/>
      <c r="U413" s="293"/>
      <c r="V413" s="293"/>
      <c r="W413" s="293"/>
      <c r="X413" s="293"/>
      <c r="Y413" s="293"/>
      <c r="Z413" s="292">
        <f t="shared" si="211"/>
        <v>300</v>
      </c>
      <c r="AA413" s="293">
        <v>2400</v>
      </c>
      <c r="AB413" s="292">
        <f t="shared" si="212"/>
        <v>-1800</v>
      </c>
      <c r="AC413" s="292">
        <f t="shared" si="213"/>
        <v>300</v>
      </c>
      <c r="AD413" s="293"/>
      <c r="AE413" s="293"/>
      <c r="AF413" s="293"/>
      <c r="AG413" s="293"/>
      <c r="AH413" s="293"/>
      <c r="AI413" s="293"/>
      <c r="AJ413" s="293"/>
      <c r="AK413" s="292">
        <f t="shared" si="214"/>
        <v>300</v>
      </c>
      <c r="AL413" s="293"/>
      <c r="AM413" s="292">
        <f t="shared" si="215"/>
        <v>-1500</v>
      </c>
      <c r="AN413" s="292">
        <f t="shared" si="219"/>
        <v>300</v>
      </c>
      <c r="AO413" s="293">
        <v>50</v>
      </c>
      <c r="AP413" s="293"/>
      <c r="AQ413" s="293"/>
      <c r="AR413" s="293"/>
      <c r="AS413" s="293"/>
      <c r="AT413" s="293"/>
      <c r="AU413" s="293"/>
      <c r="AV413" s="292">
        <f t="shared" si="217"/>
        <v>350</v>
      </c>
      <c r="AW413" s="293"/>
      <c r="AX413" s="292">
        <f t="shared" si="218"/>
        <v>-1150</v>
      </c>
      <c r="AY413" s="137" t="str">
        <f t="shared" si="205"/>
        <v/>
      </c>
      <c r="BA413" s="143" t="str">
        <f t="shared" si="206"/>
        <v/>
      </c>
    </row>
    <row r="414" spans="1:53" ht="12">
      <c r="A414" s="288">
        <v>412</v>
      </c>
      <c r="B414" s="294" t="s">
        <v>783</v>
      </c>
      <c r="C414" s="290" t="s">
        <v>10</v>
      </c>
      <c r="D414" s="290" t="s">
        <v>784</v>
      </c>
      <c r="E414" s="295">
        <v>105</v>
      </c>
      <c r="F414" s="292"/>
      <c r="G414" s="292">
        <f t="shared" si="207"/>
        <v>315</v>
      </c>
      <c r="H414" s="293"/>
      <c r="I414" s="293"/>
      <c r="J414" s="293"/>
      <c r="K414" s="293"/>
      <c r="L414" s="293"/>
      <c r="M414" s="293"/>
      <c r="N414" s="293"/>
      <c r="O414" s="292">
        <f t="shared" si="208"/>
        <v>315</v>
      </c>
      <c r="P414" s="293">
        <v>630</v>
      </c>
      <c r="Q414" s="292">
        <f t="shared" si="209"/>
        <v>-315</v>
      </c>
      <c r="R414" s="292">
        <f t="shared" si="210"/>
        <v>315</v>
      </c>
      <c r="S414" s="292"/>
      <c r="T414" s="292"/>
      <c r="U414" s="292"/>
      <c r="V414" s="292"/>
      <c r="W414" s="292"/>
      <c r="X414" s="292"/>
      <c r="Y414" s="292"/>
      <c r="Z414" s="292">
        <f t="shared" si="211"/>
        <v>315</v>
      </c>
      <c r="AA414" s="292">
        <v>315</v>
      </c>
      <c r="AB414" s="292">
        <f t="shared" si="212"/>
        <v>-315</v>
      </c>
      <c r="AC414" s="292">
        <f t="shared" si="213"/>
        <v>315</v>
      </c>
      <c r="AD414" s="293"/>
      <c r="AE414" s="292"/>
      <c r="AF414" s="292"/>
      <c r="AG414" s="292"/>
      <c r="AH414" s="292"/>
      <c r="AI414" s="292"/>
      <c r="AJ414" s="292"/>
      <c r="AK414" s="292">
        <f t="shared" si="214"/>
        <v>315</v>
      </c>
      <c r="AL414" s="292"/>
      <c r="AM414" s="292">
        <f t="shared" si="215"/>
        <v>0</v>
      </c>
      <c r="AN414" s="292">
        <f t="shared" si="219"/>
        <v>315</v>
      </c>
      <c r="AO414" s="292"/>
      <c r="AP414" s="292"/>
      <c r="AQ414" s="292"/>
      <c r="AR414" s="292"/>
      <c r="AS414" s="292"/>
      <c r="AT414" s="292"/>
      <c r="AU414" s="292"/>
      <c r="AV414" s="292">
        <f t="shared" si="217"/>
        <v>315</v>
      </c>
      <c r="AW414" s="292">
        <v>315</v>
      </c>
      <c r="AX414" s="292">
        <f t="shared" si="218"/>
        <v>0</v>
      </c>
      <c r="AY414" s="137" t="str">
        <f t="shared" si="205"/>
        <v>*</v>
      </c>
      <c r="BA414" s="143" t="str">
        <f t="shared" si="206"/>
        <v/>
      </c>
    </row>
    <row r="415" spans="1:53" ht="12">
      <c r="A415" s="288">
        <v>413</v>
      </c>
      <c r="B415" s="294" t="s">
        <v>1509</v>
      </c>
      <c r="C415" s="290" t="s">
        <v>10</v>
      </c>
      <c r="D415" s="290" t="s">
        <v>788</v>
      </c>
      <c r="E415" s="295">
        <v>165</v>
      </c>
      <c r="F415" s="292"/>
      <c r="G415" s="292">
        <f t="shared" si="207"/>
        <v>495</v>
      </c>
      <c r="H415" s="293"/>
      <c r="I415" s="293"/>
      <c r="J415" s="293"/>
      <c r="K415" s="293"/>
      <c r="L415" s="293"/>
      <c r="M415" s="293"/>
      <c r="N415" s="293"/>
      <c r="O415" s="292">
        <f t="shared" si="208"/>
        <v>495</v>
      </c>
      <c r="P415" s="293"/>
      <c r="Q415" s="292">
        <v>0</v>
      </c>
      <c r="R415" s="292">
        <f t="shared" si="210"/>
        <v>495</v>
      </c>
      <c r="S415" s="293"/>
      <c r="T415" s="293"/>
      <c r="U415" s="293"/>
      <c r="V415" s="293"/>
      <c r="W415" s="293">
        <v>100</v>
      </c>
      <c r="X415" s="293"/>
      <c r="Y415" s="293"/>
      <c r="Z415" s="292">
        <f t="shared" si="211"/>
        <v>595</v>
      </c>
      <c r="AA415" s="293"/>
      <c r="AB415" s="292">
        <f t="shared" si="212"/>
        <v>595</v>
      </c>
      <c r="AC415" s="292">
        <f t="shared" si="213"/>
        <v>495</v>
      </c>
      <c r="AD415" s="293"/>
      <c r="AE415" s="293"/>
      <c r="AF415" s="293"/>
      <c r="AG415" s="293"/>
      <c r="AH415" s="293"/>
      <c r="AI415" s="293"/>
      <c r="AJ415" s="293"/>
      <c r="AK415" s="292">
        <f t="shared" si="214"/>
        <v>495</v>
      </c>
      <c r="AL415" s="293">
        <v>1585</v>
      </c>
      <c r="AM415" s="292">
        <f t="shared" si="215"/>
        <v>-495</v>
      </c>
      <c r="AN415" s="292">
        <f t="shared" si="219"/>
        <v>495</v>
      </c>
      <c r="AO415" s="293"/>
      <c r="AP415" s="293"/>
      <c r="AQ415" s="293"/>
      <c r="AR415" s="293"/>
      <c r="AS415" s="293"/>
      <c r="AT415" s="293"/>
      <c r="AU415" s="293"/>
      <c r="AV415" s="292">
        <f t="shared" si="217"/>
        <v>495</v>
      </c>
      <c r="AW415" s="293"/>
      <c r="AX415" s="292">
        <f t="shared" si="218"/>
        <v>0</v>
      </c>
      <c r="AY415" s="137" t="str">
        <f t="shared" si="205"/>
        <v>*</v>
      </c>
      <c r="BA415" s="143" t="str">
        <f t="shared" si="206"/>
        <v/>
      </c>
    </row>
    <row r="416" spans="1:53" ht="12">
      <c r="A416" s="288">
        <v>414</v>
      </c>
      <c r="B416" s="289" t="s">
        <v>1508</v>
      </c>
      <c r="C416" s="290" t="s">
        <v>14</v>
      </c>
      <c r="D416" s="290" t="s">
        <v>12</v>
      </c>
      <c r="E416" s="291">
        <v>390</v>
      </c>
      <c r="F416" s="292"/>
      <c r="G416" s="292">
        <f t="shared" si="207"/>
        <v>1170</v>
      </c>
      <c r="H416" s="293"/>
      <c r="I416" s="293"/>
      <c r="J416" s="293"/>
      <c r="K416" s="293"/>
      <c r="L416" s="293"/>
      <c r="M416" s="293"/>
      <c r="N416" s="293"/>
      <c r="O416" s="292">
        <f t="shared" si="208"/>
        <v>1170</v>
      </c>
      <c r="P416" s="293">
        <v>1170</v>
      </c>
      <c r="Q416" s="292">
        <f>F416+O416-P416</f>
        <v>0</v>
      </c>
      <c r="R416" s="292">
        <f t="shared" si="210"/>
        <v>1170</v>
      </c>
      <c r="S416" s="292"/>
      <c r="T416" s="292"/>
      <c r="U416" s="292"/>
      <c r="V416" s="292"/>
      <c r="W416" s="292">
        <v>100</v>
      </c>
      <c r="X416" s="292"/>
      <c r="Y416" s="292"/>
      <c r="Z416" s="292">
        <f t="shared" si="211"/>
        <v>1270</v>
      </c>
      <c r="AA416" s="292">
        <v>1170</v>
      </c>
      <c r="AB416" s="292">
        <f t="shared" si="212"/>
        <v>100</v>
      </c>
      <c r="AC416" s="292">
        <f t="shared" si="213"/>
        <v>1170</v>
      </c>
      <c r="AD416" s="292"/>
      <c r="AE416" s="292"/>
      <c r="AF416" s="292"/>
      <c r="AG416" s="292"/>
      <c r="AH416" s="292"/>
      <c r="AI416" s="292"/>
      <c r="AJ416" s="292"/>
      <c r="AK416" s="292">
        <f t="shared" si="214"/>
        <v>1170</v>
      </c>
      <c r="AL416" s="292"/>
      <c r="AM416" s="292">
        <f t="shared" si="215"/>
        <v>1270</v>
      </c>
      <c r="AN416" s="292">
        <f t="shared" si="219"/>
        <v>1170</v>
      </c>
      <c r="AO416" s="292"/>
      <c r="AP416" s="292"/>
      <c r="AQ416" s="292"/>
      <c r="AR416" s="292"/>
      <c r="AS416" s="292"/>
      <c r="AT416" s="292"/>
      <c r="AU416" s="292"/>
      <c r="AV416" s="292">
        <f t="shared" si="217"/>
        <v>1170</v>
      </c>
      <c r="AW416" s="292">
        <v>2440</v>
      </c>
      <c r="AX416" s="292">
        <f t="shared" si="218"/>
        <v>0</v>
      </c>
      <c r="AY416" s="137" t="str">
        <f t="shared" si="205"/>
        <v>*</v>
      </c>
      <c r="BA416" s="143" t="str">
        <f t="shared" si="206"/>
        <v/>
      </c>
    </row>
    <row r="417" spans="1:53" ht="12">
      <c r="A417" s="288">
        <v>415</v>
      </c>
      <c r="B417" s="316" t="s">
        <v>1395</v>
      </c>
      <c r="C417" s="311" t="s">
        <v>30</v>
      </c>
      <c r="D417" s="311" t="s">
        <v>959</v>
      </c>
      <c r="E417" s="298"/>
      <c r="F417" s="299"/>
      <c r="G417" s="299"/>
      <c r="H417" s="300"/>
      <c r="I417" s="300"/>
      <c r="J417" s="300"/>
      <c r="K417" s="300"/>
      <c r="L417" s="300"/>
      <c r="M417" s="300"/>
      <c r="N417" s="300"/>
      <c r="O417" s="299"/>
      <c r="P417" s="300"/>
      <c r="Q417" s="300"/>
      <c r="R417" s="299"/>
      <c r="S417" s="300"/>
      <c r="T417" s="300"/>
      <c r="U417" s="300"/>
      <c r="V417" s="300"/>
      <c r="W417" s="300"/>
      <c r="X417" s="300"/>
      <c r="Y417" s="300"/>
      <c r="Z417" s="299"/>
      <c r="AA417" s="300"/>
      <c r="AB417" s="300"/>
      <c r="AC417" s="300"/>
      <c r="AD417" s="300"/>
      <c r="AE417" s="300"/>
      <c r="AF417" s="300"/>
      <c r="AG417" s="300"/>
      <c r="AH417" s="300"/>
      <c r="AI417" s="300"/>
      <c r="AJ417" s="300"/>
      <c r="AK417" s="300"/>
      <c r="AL417" s="300"/>
      <c r="AM417" s="300"/>
      <c r="AN417" s="300"/>
      <c r="AO417" s="300"/>
      <c r="AP417" s="300"/>
      <c r="AQ417" s="300"/>
      <c r="AR417" s="300"/>
      <c r="AS417" s="300"/>
      <c r="AT417" s="300"/>
      <c r="AU417" s="300"/>
      <c r="AV417" s="300"/>
      <c r="AW417" s="300"/>
      <c r="AX417" s="300"/>
      <c r="AY417" s="137" t="str">
        <f t="shared" si="205"/>
        <v>*</v>
      </c>
      <c r="BA417" s="143" t="str">
        <f t="shared" si="206"/>
        <v/>
      </c>
    </row>
    <row r="418" spans="1:53" ht="12">
      <c r="A418" s="288">
        <v>416</v>
      </c>
      <c r="B418" s="339" t="s">
        <v>789</v>
      </c>
      <c r="C418" s="290" t="s">
        <v>23</v>
      </c>
      <c r="D418" s="290" t="s">
        <v>791</v>
      </c>
      <c r="E418" s="291">
        <v>95</v>
      </c>
      <c r="F418" s="292"/>
      <c r="G418" s="292">
        <f t="shared" ref="G418:G423" si="220">E418*3</f>
        <v>285</v>
      </c>
      <c r="H418" s="293"/>
      <c r="I418" s="293"/>
      <c r="J418" s="293"/>
      <c r="K418" s="293"/>
      <c r="L418" s="293"/>
      <c r="M418" s="293"/>
      <c r="N418" s="293"/>
      <c r="O418" s="292">
        <f t="shared" ref="O418:O423" si="221">SUM(G418:N418)</f>
        <v>285</v>
      </c>
      <c r="P418" s="293"/>
      <c r="Q418" s="292">
        <f t="shared" ref="Q418:Q423" si="222">F418+O418-P418</f>
        <v>285</v>
      </c>
      <c r="R418" s="292">
        <f t="shared" ref="R418:R423" si="223">E418*3</f>
        <v>285</v>
      </c>
      <c r="S418" s="293"/>
      <c r="T418" s="293"/>
      <c r="U418" s="293"/>
      <c r="V418" s="293"/>
      <c r="W418" s="293"/>
      <c r="X418" s="293"/>
      <c r="Y418" s="293"/>
      <c r="Z418" s="292">
        <f t="shared" ref="Z418:Z423" si="224">SUM(R418:Y418)</f>
        <v>285</v>
      </c>
      <c r="AA418" s="293">
        <v>1140</v>
      </c>
      <c r="AB418" s="292">
        <f t="shared" ref="AB418:AB423" si="225">Q418+Z418-AA418</f>
        <v>-570</v>
      </c>
      <c r="AC418" s="292">
        <f t="shared" ref="AC418:AC423" si="226">$E418*3</f>
        <v>285</v>
      </c>
      <c r="AD418" s="293"/>
      <c r="AE418" s="293"/>
      <c r="AF418" s="293"/>
      <c r="AG418" s="293"/>
      <c r="AH418" s="293"/>
      <c r="AI418" s="293"/>
      <c r="AJ418" s="293"/>
      <c r="AK418" s="292">
        <f t="shared" ref="AK418:AK423" si="227">SUM(AC418:AJ418)</f>
        <v>285</v>
      </c>
      <c r="AL418" s="293"/>
      <c r="AM418" s="292">
        <f t="shared" ref="AM418:AM423" si="228">AB418+AK418-AL418</f>
        <v>-285</v>
      </c>
      <c r="AN418" s="292">
        <f t="shared" ref="AN418:AN423" si="229">$E418*3</f>
        <v>285</v>
      </c>
      <c r="AO418" s="293"/>
      <c r="AP418" s="293"/>
      <c r="AQ418" s="293"/>
      <c r="AR418" s="293"/>
      <c r="AS418" s="293"/>
      <c r="AT418" s="293"/>
      <c r="AU418" s="293"/>
      <c r="AV418" s="292">
        <f t="shared" ref="AV418:AV423" si="230">SUM(AN418:AU418)</f>
        <v>285</v>
      </c>
      <c r="AW418" s="293"/>
      <c r="AX418" s="292">
        <f t="shared" ref="AX418:AX423" si="231">AM418+AV418-AW418</f>
        <v>0</v>
      </c>
      <c r="BA418" s="143" t="str">
        <f t="shared" si="206"/>
        <v/>
      </c>
    </row>
    <row r="419" spans="1:53" ht="12">
      <c r="A419" s="288">
        <v>417</v>
      </c>
      <c r="B419" s="339" t="s">
        <v>792</v>
      </c>
      <c r="C419" s="290" t="s">
        <v>14</v>
      </c>
      <c r="D419" s="290" t="s">
        <v>12</v>
      </c>
      <c r="E419" s="291">
        <v>95</v>
      </c>
      <c r="F419" s="292"/>
      <c r="G419" s="292">
        <f t="shared" si="220"/>
        <v>285</v>
      </c>
      <c r="H419" s="293">
        <v>50</v>
      </c>
      <c r="I419" s="293"/>
      <c r="J419" s="293"/>
      <c r="K419" s="293"/>
      <c r="L419" s="293">
        <v>100</v>
      </c>
      <c r="M419" s="293"/>
      <c r="N419" s="293"/>
      <c r="O419" s="292">
        <f t="shared" si="221"/>
        <v>435</v>
      </c>
      <c r="P419" s="293">
        <v>435</v>
      </c>
      <c r="Q419" s="292">
        <f t="shared" si="222"/>
        <v>0</v>
      </c>
      <c r="R419" s="292">
        <f t="shared" si="223"/>
        <v>285</v>
      </c>
      <c r="S419" s="292"/>
      <c r="T419" s="292"/>
      <c r="U419" s="292"/>
      <c r="V419" s="292"/>
      <c r="W419" s="292"/>
      <c r="X419" s="292"/>
      <c r="Y419" s="292"/>
      <c r="Z419" s="292">
        <f t="shared" si="224"/>
        <v>285</v>
      </c>
      <c r="AA419" s="292">
        <v>285</v>
      </c>
      <c r="AB419" s="292">
        <f t="shared" si="225"/>
        <v>0</v>
      </c>
      <c r="AC419" s="292">
        <f t="shared" si="226"/>
        <v>285</v>
      </c>
      <c r="AD419" s="292"/>
      <c r="AE419" s="292"/>
      <c r="AF419" s="292"/>
      <c r="AG419" s="292"/>
      <c r="AH419" s="292"/>
      <c r="AI419" s="292"/>
      <c r="AJ419" s="292"/>
      <c r="AK419" s="292">
        <f t="shared" si="227"/>
        <v>285</v>
      </c>
      <c r="AL419" s="292">
        <v>285</v>
      </c>
      <c r="AM419" s="292">
        <f t="shared" si="228"/>
        <v>0</v>
      </c>
      <c r="AN419" s="292">
        <f t="shared" si="229"/>
        <v>285</v>
      </c>
      <c r="AO419" s="292"/>
      <c r="AP419" s="292"/>
      <c r="AQ419" s="292"/>
      <c r="AR419" s="292"/>
      <c r="AS419" s="292"/>
      <c r="AT419" s="292"/>
      <c r="AU419" s="292"/>
      <c r="AV419" s="292">
        <f t="shared" si="230"/>
        <v>285</v>
      </c>
      <c r="AW419" s="292"/>
      <c r="AX419" s="292">
        <f t="shared" si="231"/>
        <v>285</v>
      </c>
      <c r="BA419" s="143" t="str">
        <f t="shared" si="206"/>
        <v/>
      </c>
    </row>
    <row r="420" spans="1:53" ht="12">
      <c r="A420" s="288">
        <v>418</v>
      </c>
      <c r="B420" s="339" t="s">
        <v>1510</v>
      </c>
      <c r="C420" s="290" t="s">
        <v>14</v>
      </c>
      <c r="D420" s="290" t="s">
        <v>796</v>
      </c>
      <c r="E420" s="291">
        <v>165</v>
      </c>
      <c r="F420" s="292"/>
      <c r="G420" s="292">
        <f t="shared" si="220"/>
        <v>495</v>
      </c>
      <c r="H420" s="293"/>
      <c r="I420" s="293"/>
      <c r="J420" s="293"/>
      <c r="K420" s="293"/>
      <c r="L420" s="293"/>
      <c r="M420" s="293"/>
      <c r="N420" s="293"/>
      <c r="O420" s="292">
        <f t="shared" si="221"/>
        <v>495</v>
      </c>
      <c r="P420" s="293">
        <v>495</v>
      </c>
      <c r="Q420" s="292">
        <f t="shared" si="222"/>
        <v>0</v>
      </c>
      <c r="R420" s="292">
        <f t="shared" si="223"/>
        <v>495</v>
      </c>
      <c r="S420" s="292"/>
      <c r="T420" s="292"/>
      <c r="U420" s="292"/>
      <c r="V420" s="292"/>
      <c r="W420" s="292"/>
      <c r="X420" s="292"/>
      <c r="Y420" s="292"/>
      <c r="Z420" s="292">
        <f t="shared" si="224"/>
        <v>495</v>
      </c>
      <c r="AA420" s="292"/>
      <c r="AB420" s="292">
        <f t="shared" si="225"/>
        <v>495</v>
      </c>
      <c r="AC420" s="292">
        <f t="shared" si="226"/>
        <v>495</v>
      </c>
      <c r="AD420" s="292"/>
      <c r="AE420" s="292"/>
      <c r="AF420" s="292"/>
      <c r="AG420" s="292"/>
      <c r="AH420" s="292"/>
      <c r="AI420" s="292"/>
      <c r="AJ420" s="292"/>
      <c r="AK420" s="292">
        <f t="shared" si="227"/>
        <v>495</v>
      </c>
      <c r="AL420" s="292">
        <v>1485</v>
      </c>
      <c r="AM420" s="292">
        <f t="shared" si="228"/>
        <v>-495</v>
      </c>
      <c r="AN420" s="292">
        <f t="shared" si="229"/>
        <v>495</v>
      </c>
      <c r="AO420" s="292"/>
      <c r="AP420" s="292"/>
      <c r="AQ420" s="292"/>
      <c r="AR420" s="292"/>
      <c r="AS420" s="292"/>
      <c r="AT420" s="292"/>
      <c r="AU420" s="292"/>
      <c r="AV420" s="292">
        <f t="shared" si="230"/>
        <v>495</v>
      </c>
      <c r="AW420" s="292"/>
      <c r="AX420" s="292">
        <f t="shared" si="231"/>
        <v>0</v>
      </c>
      <c r="BA420" s="143" t="str">
        <f t="shared" si="206"/>
        <v/>
      </c>
    </row>
    <row r="421" spans="1:53" ht="12">
      <c r="A421" s="288">
        <v>419</v>
      </c>
      <c r="B421" s="340" t="s">
        <v>799</v>
      </c>
      <c r="C421" s="341" t="s">
        <v>10</v>
      </c>
      <c r="D421" s="341" t="s">
        <v>111</v>
      </c>
      <c r="E421" s="342">
        <v>140</v>
      </c>
      <c r="F421" s="343"/>
      <c r="G421" s="292">
        <f t="shared" si="220"/>
        <v>420</v>
      </c>
      <c r="H421" s="293"/>
      <c r="I421" s="293"/>
      <c r="J421" s="293"/>
      <c r="K421" s="293"/>
      <c r="L421" s="293"/>
      <c r="M421" s="293"/>
      <c r="N421" s="293"/>
      <c r="O421" s="292">
        <f t="shared" si="221"/>
        <v>420</v>
      </c>
      <c r="P421" s="293">
        <v>420</v>
      </c>
      <c r="Q421" s="292">
        <f t="shared" si="222"/>
        <v>0</v>
      </c>
      <c r="R421" s="292">
        <f t="shared" si="223"/>
        <v>420</v>
      </c>
      <c r="S421" s="292"/>
      <c r="T421" s="292"/>
      <c r="U421" s="292"/>
      <c r="V421" s="292"/>
      <c r="W421" s="292">
        <v>100</v>
      </c>
      <c r="X421" s="292"/>
      <c r="Y421" s="292"/>
      <c r="Z421" s="292">
        <f t="shared" si="224"/>
        <v>520</v>
      </c>
      <c r="AA421" s="292">
        <v>520</v>
      </c>
      <c r="AB421" s="292">
        <f t="shared" si="225"/>
        <v>0</v>
      </c>
      <c r="AC421" s="292">
        <f t="shared" si="226"/>
        <v>420</v>
      </c>
      <c r="AD421" s="292"/>
      <c r="AE421" s="292"/>
      <c r="AF421" s="292"/>
      <c r="AG421" s="292"/>
      <c r="AH421" s="292"/>
      <c r="AI421" s="292"/>
      <c r="AJ421" s="292"/>
      <c r="AK421" s="292">
        <f t="shared" si="227"/>
        <v>420</v>
      </c>
      <c r="AL421" s="292"/>
      <c r="AM421" s="292">
        <f t="shared" si="228"/>
        <v>420</v>
      </c>
      <c r="AN421" s="292">
        <f t="shared" si="229"/>
        <v>420</v>
      </c>
      <c r="AO421" s="292"/>
      <c r="AP421" s="292"/>
      <c r="AQ421" s="292"/>
      <c r="AR421" s="292"/>
      <c r="AS421" s="292"/>
      <c r="AT421" s="292"/>
      <c r="AU421" s="292"/>
      <c r="AV421" s="292">
        <f t="shared" si="230"/>
        <v>420</v>
      </c>
      <c r="AW421" s="292">
        <v>840</v>
      </c>
      <c r="AX421" s="292">
        <f t="shared" si="231"/>
        <v>0</v>
      </c>
      <c r="BA421" s="143" t="str">
        <f t="shared" si="206"/>
        <v/>
      </c>
    </row>
    <row r="422" spans="1:53" ht="12">
      <c r="A422" s="288">
        <v>420</v>
      </c>
      <c r="B422" s="451" t="s">
        <v>1711</v>
      </c>
      <c r="C422" s="290" t="s">
        <v>14</v>
      </c>
      <c r="D422" s="452" t="s">
        <v>994</v>
      </c>
      <c r="E422" s="453">
        <v>50</v>
      </c>
      <c r="F422" s="347"/>
      <c r="G422" s="292">
        <f t="shared" si="220"/>
        <v>150</v>
      </c>
      <c r="H422" s="293"/>
      <c r="I422" s="293"/>
      <c r="J422" s="293"/>
      <c r="K422" s="293"/>
      <c r="L422" s="293"/>
      <c r="M422" s="293"/>
      <c r="N422" s="293"/>
      <c r="O422" s="292">
        <f t="shared" si="221"/>
        <v>150</v>
      </c>
      <c r="P422" s="293">
        <v>600</v>
      </c>
      <c r="Q422" s="292">
        <f t="shared" si="222"/>
        <v>-450</v>
      </c>
      <c r="R422" s="292">
        <f t="shared" si="223"/>
        <v>150</v>
      </c>
      <c r="S422" s="293"/>
      <c r="T422" s="293"/>
      <c r="U422" s="293"/>
      <c r="V422" s="293"/>
      <c r="W422" s="293"/>
      <c r="X422" s="293"/>
      <c r="Y422" s="293"/>
      <c r="Z422" s="292">
        <f t="shared" si="224"/>
        <v>150</v>
      </c>
      <c r="AA422" s="293"/>
      <c r="AB422" s="292">
        <f t="shared" si="225"/>
        <v>-300</v>
      </c>
      <c r="AC422" s="292">
        <f t="shared" si="226"/>
        <v>150</v>
      </c>
      <c r="AD422" s="293"/>
      <c r="AE422" s="293"/>
      <c r="AF422" s="293"/>
      <c r="AG422" s="293"/>
      <c r="AH422" s="293"/>
      <c r="AI422" s="293"/>
      <c r="AJ422" s="293"/>
      <c r="AK422" s="292">
        <f t="shared" si="227"/>
        <v>150</v>
      </c>
      <c r="AL422" s="293"/>
      <c r="AM422" s="292">
        <f t="shared" si="228"/>
        <v>-150</v>
      </c>
      <c r="AN422" s="292">
        <f t="shared" si="229"/>
        <v>150</v>
      </c>
      <c r="AO422" s="293"/>
      <c r="AP422" s="293"/>
      <c r="AQ422" s="293"/>
      <c r="AR422" s="293"/>
      <c r="AS422" s="293"/>
      <c r="AT422" s="293"/>
      <c r="AU422" s="293"/>
      <c r="AV422" s="292">
        <f t="shared" si="230"/>
        <v>150</v>
      </c>
      <c r="AW422" s="293"/>
      <c r="AX422" s="292">
        <f t="shared" si="231"/>
        <v>0</v>
      </c>
      <c r="BA422" s="143" t="str">
        <f t="shared" si="206"/>
        <v/>
      </c>
    </row>
    <row r="423" spans="1:53" ht="12">
      <c r="A423" s="288">
        <v>421</v>
      </c>
      <c r="B423" s="348" t="s">
        <v>801</v>
      </c>
      <c r="C423" s="290" t="s">
        <v>23</v>
      </c>
      <c r="D423" s="345" t="s">
        <v>12</v>
      </c>
      <c r="E423" s="346">
        <v>70</v>
      </c>
      <c r="F423" s="347"/>
      <c r="G423" s="292">
        <f t="shared" si="220"/>
        <v>210</v>
      </c>
      <c r="H423" s="293"/>
      <c r="I423" s="293"/>
      <c r="J423" s="293"/>
      <c r="K423" s="293"/>
      <c r="L423" s="293"/>
      <c r="M423" s="293"/>
      <c r="N423" s="293"/>
      <c r="O423" s="292">
        <f t="shared" si="221"/>
        <v>210</v>
      </c>
      <c r="P423" s="293">
        <v>210</v>
      </c>
      <c r="Q423" s="292">
        <f t="shared" si="222"/>
        <v>0</v>
      </c>
      <c r="R423" s="292">
        <f t="shared" si="223"/>
        <v>210</v>
      </c>
      <c r="S423" s="293"/>
      <c r="T423" s="293"/>
      <c r="U423" s="293"/>
      <c r="V423" s="293"/>
      <c r="W423" s="293"/>
      <c r="X423" s="293"/>
      <c r="Y423" s="293"/>
      <c r="Z423" s="292">
        <f t="shared" si="224"/>
        <v>210</v>
      </c>
      <c r="AA423" s="293"/>
      <c r="AB423" s="292">
        <f t="shared" si="225"/>
        <v>210</v>
      </c>
      <c r="AC423" s="292">
        <f t="shared" si="226"/>
        <v>210</v>
      </c>
      <c r="AD423" s="293"/>
      <c r="AE423" s="293"/>
      <c r="AF423" s="293"/>
      <c r="AG423" s="293"/>
      <c r="AH423" s="293"/>
      <c r="AI423" s="293"/>
      <c r="AJ423" s="293"/>
      <c r="AK423" s="292">
        <f t="shared" si="227"/>
        <v>210</v>
      </c>
      <c r="AL423" s="293">
        <v>210</v>
      </c>
      <c r="AM423" s="292">
        <f t="shared" si="228"/>
        <v>210</v>
      </c>
      <c r="AN423" s="292">
        <f t="shared" si="229"/>
        <v>210</v>
      </c>
      <c r="AO423" s="293"/>
      <c r="AP423" s="293"/>
      <c r="AQ423" s="293"/>
      <c r="AR423" s="293"/>
      <c r="AS423" s="293"/>
      <c r="AT423" s="293"/>
      <c r="AU423" s="293"/>
      <c r="AV423" s="292">
        <f t="shared" si="230"/>
        <v>210</v>
      </c>
      <c r="AW423" s="293">
        <v>420</v>
      </c>
      <c r="AX423" s="292">
        <f t="shared" si="231"/>
        <v>0</v>
      </c>
      <c r="BA423" s="143" t="str">
        <f t="shared" si="206"/>
        <v/>
      </c>
    </row>
    <row r="424" spans="1:53" ht="12">
      <c r="B424" s="350"/>
      <c r="C424" s="350"/>
      <c r="D424" s="351"/>
      <c r="E424" s="352"/>
      <c r="F424" s="353">
        <f t="shared" ref="F424:AX424" si="232">SUM(F3:F423)</f>
        <v>73132.2</v>
      </c>
      <c r="G424" s="353">
        <f t="shared" si="232"/>
        <v>160345.5</v>
      </c>
      <c r="H424" s="353">
        <f t="shared" si="232"/>
        <v>2125</v>
      </c>
      <c r="I424" s="292">
        <f t="shared" si="232"/>
        <v>4864</v>
      </c>
      <c r="J424" s="292">
        <f t="shared" si="232"/>
        <v>12814</v>
      </c>
      <c r="K424" s="292">
        <f t="shared" si="232"/>
        <v>600</v>
      </c>
      <c r="L424" s="292">
        <f t="shared" si="232"/>
        <v>3200</v>
      </c>
      <c r="M424" s="292">
        <f t="shared" si="232"/>
        <v>14075</v>
      </c>
      <c r="N424" s="292">
        <f t="shared" si="232"/>
        <v>200</v>
      </c>
      <c r="O424" s="292">
        <f t="shared" si="232"/>
        <v>197923.5</v>
      </c>
      <c r="P424" s="292">
        <f t="shared" si="232"/>
        <v>340014.15</v>
      </c>
      <c r="Q424" s="292">
        <f t="shared" si="232"/>
        <v>-74453.45</v>
      </c>
      <c r="R424" s="292">
        <f t="shared" si="232"/>
        <v>160585.5</v>
      </c>
      <c r="S424" s="292">
        <f t="shared" si="232"/>
        <v>2050</v>
      </c>
      <c r="T424" s="292">
        <f t="shared" si="232"/>
        <v>7031</v>
      </c>
      <c r="U424" s="292">
        <f t="shared" si="232"/>
        <v>34727.4</v>
      </c>
      <c r="V424" s="292">
        <f t="shared" si="232"/>
        <v>1200</v>
      </c>
      <c r="W424" s="292">
        <f t="shared" si="232"/>
        <v>13300</v>
      </c>
      <c r="X424" s="292">
        <f t="shared" si="232"/>
        <v>22058</v>
      </c>
      <c r="Y424" s="292">
        <f t="shared" si="232"/>
        <v>153</v>
      </c>
      <c r="Z424" s="292">
        <f t="shared" si="232"/>
        <v>240804.9</v>
      </c>
      <c r="AA424" s="292">
        <f t="shared" si="232"/>
        <v>176140.6</v>
      </c>
      <c r="AB424" s="292">
        <f t="shared" si="232"/>
        <v>-10029.150000000001</v>
      </c>
      <c r="AC424" s="292">
        <f t="shared" si="232"/>
        <v>158725.5</v>
      </c>
      <c r="AD424" s="292">
        <f t="shared" si="232"/>
        <v>975</v>
      </c>
      <c r="AE424" s="292">
        <f t="shared" si="232"/>
        <v>3061</v>
      </c>
      <c r="AF424" s="292">
        <f t="shared" si="232"/>
        <v>0</v>
      </c>
      <c r="AG424" s="292">
        <f t="shared" si="232"/>
        <v>1200</v>
      </c>
      <c r="AH424" s="292">
        <f t="shared" si="232"/>
        <v>1100</v>
      </c>
      <c r="AI424" s="292">
        <f t="shared" si="232"/>
        <v>9500</v>
      </c>
      <c r="AJ424" s="292">
        <f t="shared" si="232"/>
        <v>1735</v>
      </c>
      <c r="AK424" s="292">
        <f t="shared" si="232"/>
        <v>176296.5</v>
      </c>
      <c r="AL424" s="292">
        <f t="shared" si="232"/>
        <v>158490</v>
      </c>
      <c r="AM424" s="292">
        <f t="shared" si="232"/>
        <v>7477.3499999999985</v>
      </c>
      <c r="AN424" s="292">
        <f t="shared" si="232"/>
        <v>156560.5</v>
      </c>
      <c r="AO424" s="292">
        <f t="shared" si="232"/>
        <v>1500</v>
      </c>
      <c r="AP424" s="292">
        <f t="shared" si="232"/>
        <v>5445</v>
      </c>
      <c r="AQ424" s="292">
        <f t="shared" si="232"/>
        <v>4831</v>
      </c>
      <c r="AR424" s="292">
        <f t="shared" si="232"/>
        <v>1500</v>
      </c>
      <c r="AS424" s="292">
        <f t="shared" si="232"/>
        <v>300</v>
      </c>
      <c r="AT424" s="292">
        <f t="shared" si="232"/>
        <v>9750</v>
      </c>
      <c r="AU424" s="292">
        <f t="shared" si="232"/>
        <v>365</v>
      </c>
      <c r="AV424" s="292">
        <f t="shared" si="232"/>
        <v>180251.5</v>
      </c>
      <c r="AW424" s="292">
        <f t="shared" si="232"/>
        <v>111414.39999999999</v>
      </c>
      <c r="AX424" s="292">
        <f t="shared" si="232"/>
        <v>76314.45</v>
      </c>
    </row>
    <row r="425" spans="1:53">
      <c r="P425" s="199" t="str">
        <f>CONCATENATE(ROUND(P424*100/O424,2),"%")</f>
        <v>171,79%</v>
      </c>
      <c r="AA425" s="199" t="str">
        <f>CONCATENATE(ROUND(AA424*100/Z424,2),"%")</f>
        <v>73,15%</v>
      </c>
      <c r="AL425" s="199" t="str">
        <f>CONCATENATE(ROUND(AL424*100/AK424,2),"%")</f>
        <v>89,9%</v>
      </c>
      <c r="AW425" s="199" t="str">
        <f>CONCATENATE(ROUND(AW424*100/AV424,2),"%")</f>
        <v>61,81%</v>
      </c>
      <c r="AX425" s="158">
        <f>AW424*100/AX424</f>
        <v>145.99384520231752</v>
      </c>
    </row>
    <row r="426" spans="1:53">
      <c r="A426" s="212"/>
      <c r="J426" s="806" t="s">
        <v>1044</v>
      </c>
      <c r="K426" s="807"/>
      <c r="L426" s="807"/>
      <c r="M426" s="807"/>
      <c r="N426" s="808"/>
      <c r="O426" s="200">
        <f>F424</f>
        <v>73132.2</v>
      </c>
      <c r="P426" s="201"/>
      <c r="AA426" s="201"/>
      <c r="AL426" s="201"/>
      <c r="AW426" s="201"/>
      <c r="AX426" s="202"/>
    </row>
    <row r="427" spans="1:53">
      <c r="A427" s="212"/>
      <c r="D427" s="196"/>
      <c r="E427" s="202"/>
      <c r="G427" s="198"/>
      <c r="J427" s="806" t="s">
        <v>1040</v>
      </c>
      <c r="K427" s="807"/>
      <c r="L427" s="807"/>
      <c r="M427" s="807"/>
      <c r="N427" s="808"/>
      <c r="O427" s="203">
        <f>SUM(O$3:O$423)</f>
        <v>197923.5</v>
      </c>
      <c r="P427" s="143"/>
      <c r="R427" s="198"/>
      <c r="Y427" s="143"/>
      <c r="Z427" s="198"/>
      <c r="AA427" s="143"/>
      <c r="AC427" s="198"/>
      <c r="AJ427" s="143"/>
      <c r="AK427" s="198"/>
      <c r="AL427" s="143"/>
      <c r="AN427" s="198"/>
      <c r="AU427" s="143"/>
      <c r="AV427" s="198"/>
      <c r="AX427" s="418">
        <f>O424+Z424+AK424+AV424</f>
        <v>795276.4</v>
      </c>
      <c r="AY427" s="153"/>
    </row>
    <row r="428" spans="1:53">
      <c r="A428" s="212"/>
      <c r="D428" s="196"/>
      <c r="E428" s="202"/>
      <c r="F428" s="233" t="s">
        <v>1416</v>
      </c>
      <c r="G428" s="198"/>
      <c r="J428" s="809" t="s">
        <v>1046</v>
      </c>
      <c r="K428" s="810"/>
      <c r="L428" s="810"/>
      <c r="M428" s="810"/>
      <c r="N428" s="811"/>
      <c r="O428" s="205">
        <f>O$427-SUM(G$3:G$423)</f>
        <v>37578</v>
      </c>
      <c r="P428" s="143"/>
      <c r="R428" s="198"/>
      <c r="Y428" s="143"/>
      <c r="Z428" s="198"/>
      <c r="AA428" s="143"/>
      <c r="AC428" s="198"/>
      <c r="AJ428" s="143"/>
      <c r="AK428" s="198"/>
      <c r="AL428" s="143"/>
      <c r="AN428" s="198"/>
      <c r="AO428" s="198" t="str">
        <f>CONCATENATE("Всего АО - ")</f>
        <v xml:space="preserve">Всего АО - </v>
      </c>
      <c r="AU428" s="143"/>
      <c r="AV428" s="198"/>
      <c r="AX428" s="419">
        <f>P424+AA424+AL424+AW424</f>
        <v>786059.15</v>
      </c>
    </row>
    <row r="429" spans="1:53">
      <c r="D429" s="196"/>
      <c r="E429" s="143"/>
      <c r="G429" s="198"/>
      <c r="J429" s="146" t="s">
        <v>1041</v>
      </c>
      <c r="K429" s="147"/>
      <c r="L429" s="147"/>
      <c r="M429" s="147"/>
      <c r="N429" s="147"/>
      <c r="O429" s="206">
        <f>SUM(P$3:P$423)</f>
        <v>340014.15</v>
      </c>
      <c r="P429" s="143"/>
      <c r="R429" s="198"/>
      <c r="Y429" s="143"/>
      <c r="Z429" s="198"/>
      <c r="AA429" s="143"/>
      <c r="AC429" s="198"/>
      <c r="AJ429" s="143"/>
      <c r="AK429" s="198"/>
      <c r="AL429" s="143"/>
      <c r="AN429" s="198"/>
      <c r="AO429" s="198" t="s">
        <v>1004</v>
      </c>
      <c r="AU429" s="143"/>
      <c r="AV429" s="198"/>
      <c r="AX429" s="420" t="str">
        <f>CONCATENATE(ROUND(AX428*100/AX427,2),"%")</f>
        <v>98,84%</v>
      </c>
    </row>
    <row r="430" spans="1:53">
      <c r="J430" s="148" t="s">
        <v>1045</v>
      </c>
      <c r="K430" s="149"/>
      <c r="L430" s="149"/>
      <c r="M430" s="149"/>
      <c r="N430" s="149"/>
      <c r="O430" s="207" t="str">
        <f>CONCATENATE(ROUND(O$429*100/O$427,2),"%")</f>
        <v>171,79%</v>
      </c>
      <c r="AP430" s="198" t="s">
        <v>1005</v>
      </c>
      <c r="AR430" s="209">
        <f>AV424</f>
        <v>180251.5</v>
      </c>
      <c r="AS430" s="209"/>
      <c r="AT430" s="209"/>
      <c r="AX430" s="416"/>
    </row>
    <row r="431" spans="1:53">
      <c r="J431" s="150"/>
      <c r="K431" s="151"/>
      <c r="L431" s="151"/>
      <c r="M431" s="151"/>
      <c r="N431" s="151"/>
      <c r="O431" s="208"/>
      <c r="AR431" s="357"/>
      <c r="AS431" s="209"/>
      <c r="AT431" s="209"/>
      <c r="AU431" s="812" t="s">
        <v>1273</v>
      </c>
      <c r="AV431" s="813"/>
      <c r="AX431" s="417"/>
    </row>
    <row r="432" spans="1:53">
      <c r="J432" s="150"/>
      <c r="K432" s="151"/>
      <c r="L432" s="151"/>
      <c r="M432" s="151"/>
      <c r="N432" s="151"/>
      <c r="O432" s="208"/>
      <c r="AP432" s="152" t="s">
        <v>1008</v>
      </c>
      <c r="AQ432" s="153">
        <f>COUNTIF(C2:C420,"=Baza 1")</f>
        <v>174</v>
      </c>
      <c r="AR432" s="356"/>
      <c r="AS432" s="153"/>
      <c r="AT432" s="153"/>
      <c r="AU432" s="805">
        <f>SUMIF($C$3:$C$420,"=Baza 1",$AX$3:$AX$420)</f>
        <v>21757</v>
      </c>
      <c r="AV432" s="805"/>
      <c r="AX432" s="210"/>
    </row>
    <row r="433" spans="2:51">
      <c r="B433" s="143"/>
      <c r="C433" s="219"/>
      <c r="D433" s="143"/>
      <c r="E433" s="143"/>
      <c r="H433" s="143"/>
      <c r="I433" s="143"/>
      <c r="J433" s="422" t="s">
        <v>1496</v>
      </c>
      <c r="K433" s="147"/>
      <c r="L433" s="147"/>
      <c r="M433" s="147"/>
      <c r="N433" s="147"/>
      <c r="O433" s="206">
        <f>SUM(Q$3:Q$423)</f>
        <v>-74453.45</v>
      </c>
      <c r="P433" s="143"/>
      <c r="S433" s="143"/>
      <c r="T433" s="143"/>
      <c r="U433" s="143"/>
      <c r="V433" s="143"/>
      <c r="W433" s="143"/>
      <c r="X433" s="143"/>
      <c r="Y433" s="143"/>
      <c r="AA433" s="143"/>
      <c r="AD433" s="143"/>
      <c r="AE433" s="143"/>
      <c r="AF433" s="143"/>
      <c r="AG433" s="143"/>
      <c r="AH433" s="143"/>
      <c r="AI433" s="143"/>
      <c r="AJ433" s="143"/>
      <c r="AL433" s="143"/>
      <c r="AO433" s="143"/>
      <c r="AP433" s="152" t="s">
        <v>1009</v>
      </c>
      <c r="AQ433" s="153">
        <f>COUNTIF(C3:C420,"=Baza 2")</f>
        <v>154</v>
      </c>
      <c r="AR433" s="356"/>
      <c r="AS433" s="153"/>
      <c r="AT433" s="153"/>
      <c r="AU433" s="805">
        <f>SUMIF($C$3:$C$420,"=Baza 2",$AW$3:$AW$420)</f>
        <v>43693</v>
      </c>
      <c r="AV433" s="805"/>
      <c r="AW433" s="204"/>
      <c r="AX433" s="210"/>
      <c r="AY433" s="153"/>
    </row>
    <row r="434" spans="2:51">
      <c r="B434" s="143"/>
      <c r="C434" s="219"/>
      <c r="D434" s="143"/>
      <c r="E434" s="143"/>
      <c r="H434" s="143"/>
      <c r="I434" s="143"/>
      <c r="J434" s="148" t="str">
        <f ca="1">CONCATENATE("Оплатили авансом ",COUNTIF($Q$3:$Q$418,"&lt;0")," АО. Сумма аванса ",SUMIF($Q$3:$Q$418,"&lt;0",Q$3:Q$413))</f>
        <v>Оплатили авансом 159 АО. Сумма аванса -144982,9</v>
      </c>
      <c r="K434" s="211"/>
      <c r="L434" s="211"/>
      <c r="M434" s="211"/>
      <c r="N434" s="211"/>
      <c r="O434" s="211"/>
      <c r="P434" s="143"/>
      <c r="S434" s="143"/>
      <c r="T434" s="143"/>
      <c r="U434" s="143"/>
      <c r="V434" s="143"/>
      <c r="W434" s="143"/>
      <c r="X434" s="143"/>
      <c r="Y434" s="143"/>
      <c r="AA434" s="143"/>
      <c r="AD434" s="143"/>
      <c r="AE434" s="143"/>
      <c r="AF434" s="143"/>
      <c r="AG434" s="143"/>
      <c r="AH434" s="143"/>
      <c r="AI434" s="143"/>
      <c r="AJ434" s="143"/>
      <c r="AL434" s="143"/>
      <c r="AO434" s="143"/>
      <c r="AP434" s="152" t="s">
        <v>1010</v>
      </c>
      <c r="AQ434" s="153">
        <f>COUNTIF(C3:C420,"=Recom")</f>
        <v>49</v>
      </c>
      <c r="AR434" s="356"/>
      <c r="AS434" s="153"/>
      <c r="AT434" s="153"/>
      <c r="AU434" s="805">
        <f>SUMIF($C$3:$C$420,"=Recom",$AX$3:$AX$420)</f>
        <v>11734</v>
      </c>
      <c r="AV434" s="805"/>
      <c r="AW434" s="143"/>
      <c r="AY434" s="153"/>
    </row>
    <row r="435" spans="2:51">
      <c r="B435" s="143"/>
      <c r="C435" s="219"/>
      <c r="D435" s="143"/>
      <c r="E435" s="143"/>
      <c r="H435" s="143"/>
      <c r="I435" s="143"/>
      <c r="P435" s="143"/>
      <c r="S435" s="143"/>
      <c r="T435" s="143"/>
      <c r="U435" s="143"/>
      <c r="V435" s="143"/>
      <c r="W435" s="143"/>
      <c r="X435" s="143"/>
      <c r="Y435" s="143"/>
      <c r="AA435" s="143"/>
      <c r="AD435" s="143"/>
      <c r="AE435" s="143"/>
      <c r="AF435" s="143"/>
      <c r="AG435" s="143"/>
      <c r="AH435" s="143"/>
      <c r="AI435" s="143"/>
      <c r="AJ435" s="143"/>
      <c r="AL435" s="143"/>
      <c r="AO435" s="143"/>
      <c r="AP435" s="152" t="s">
        <v>1011</v>
      </c>
      <c r="AQ435" s="153">
        <f>COUNTIF(C3:C420,"=Recom (A)")</f>
        <v>2</v>
      </c>
      <c r="AR435" s="356"/>
      <c r="AS435" s="153"/>
      <c r="AT435" s="153"/>
      <c r="AU435" s="805">
        <f>SUMIF($C$3:$C$420,"=Recom (A)",$AX$3:$AX$420)</f>
        <v>603</v>
      </c>
      <c r="AV435" s="805"/>
      <c r="AW435" s="143"/>
      <c r="AY435" s="153"/>
    </row>
    <row r="436" spans="2:51">
      <c r="O436" s="206">
        <f>SUMIF($Q$3:$Q$423,"&gt;0")</f>
        <v>70979.45</v>
      </c>
      <c r="AP436" s="152" t="s">
        <v>30</v>
      </c>
      <c r="AQ436" s="153">
        <f>COUNTIF(C3:C420,"=STOP")</f>
        <v>27</v>
      </c>
      <c r="AR436" s="356"/>
      <c r="AS436" s="153"/>
      <c r="AT436" s="153"/>
      <c r="AU436" s="805">
        <f>SUMIF($C$3:$C$420,"=STOP",$AX$3:$AX$420)</f>
        <v>18979.8</v>
      </c>
      <c r="AV436" s="805"/>
    </row>
  </sheetData>
  <sheetProtection selectLockedCells="1" selectUnlockedCells="1"/>
  <sortState xmlns:xlrd2="http://schemas.microsoft.com/office/spreadsheetml/2017/richdata2" ref="B3:AX422">
    <sortCondition ref="B3"/>
  </sortState>
  <dataConsolidate/>
  <mergeCells count="35">
    <mergeCell ref="AU432:AV432"/>
    <mergeCell ref="AU433:AV433"/>
    <mergeCell ref="AU434:AV434"/>
    <mergeCell ref="AU435:AV435"/>
    <mergeCell ref="AU436:AV436"/>
    <mergeCell ref="AW1:AW2"/>
    <mergeCell ref="AX1:AX2"/>
    <mergeCell ref="J426:N426"/>
    <mergeCell ref="J427:N427"/>
    <mergeCell ref="J428:N428"/>
    <mergeCell ref="S1:Y1"/>
    <mergeCell ref="Z1:Z2"/>
    <mergeCell ref="AA1:AA2"/>
    <mergeCell ref="AB1:AB2"/>
    <mergeCell ref="AC1:AC2"/>
    <mergeCell ref="AD1:AJ1"/>
    <mergeCell ref="R1:R2"/>
    <mergeCell ref="AU431:AV431"/>
    <mergeCell ref="AK1:AK2"/>
    <mergeCell ref="AL1:AL2"/>
    <mergeCell ref="AM1:AM2"/>
    <mergeCell ref="AN1:AN2"/>
    <mergeCell ref="AO1:AU1"/>
    <mergeCell ref="AV1:AV2"/>
    <mergeCell ref="G1:G2"/>
    <mergeCell ref="H1:N1"/>
    <mergeCell ref="O1:O2"/>
    <mergeCell ref="P1:P2"/>
    <mergeCell ref="Q1:Q2"/>
    <mergeCell ref="F1:F2"/>
    <mergeCell ref="A1:A2"/>
    <mergeCell ref="B1:B2"/>
    <mergeCell ref="C1:C2"/>
    <mergeCell ref="D1:D2"/>
    <mergeCell ref="E1:E2"/>
  </mergeCells>
  <conditionalFormatting sqref="Q336 AM395 AX395 Q395 AB395 AX180 AB3 AM3 AX336 Q180 AX3">
    <cfRule type="cellIs" dxfId="172" priority="97" operator="lessThanOrEqual">
      <formula>0</formula>
    </cfRule>
  </conditionalFormatting>
  <conditionalFormatting sqref="Q422">
    <cfRule type="cellIs" dxfId="171" priority="71" operator="lessThanOrEqual">
      <formula>0</formula>
    </cfRule>
  </conditionalFormatting>
  <conditionalFormatting sqref="AB422">
    <cfRule type="cellIs" dxfId="170" priority="70" operator="lessThanOrEqual">
      <formula>0</formula>
    </cfRule>
  </conditionalFormatting>
  <conditionalFormatting sqref="AM422">
    <cfRule type="cellIs" dxfId="169" priority="69" operator="lessThanOrEqual">
      <formula>0</formula>
    </cfRule>
  </conditionalFormatting>
  <conditionalFormatting sqref="AX422">
    <cfRule type="cellIs" dxfId="168" priority="68" operator="lessThanOrEqual">
      <formula>0</formula>
    </cfRule>
  </conditionalFormatting>
  <conditionalFormatting sqref="Q398">
    <cfRule type="cellIs" dxfId="167" priority="62" operator="lessThanOrEqual">
      <formula>0</formula>
    </cfRule>
  </conditionalFormatting>
  <conditionalFormatting sqref="AB398">
    <cfRule type="cellIs" dxfId="166" priority="61" operator="lessThanOrEqual">
      <formula>0</formula>
    </cfRule>
  </conditionalFormatting>
  <conditionalFormatting sqref="Q178:R178 AC178 AN178 AX178">
    <cfRule type="cellIs" dxfId="165" priority="51" operator="lessThanOrEqual">
      <formula>0</formula>
    </cfRule>
  </conditionalFormatting>
  <conditionalFormatting sqref="Q402:R403 AB402:AC403 AN402:AN403">
    <cfRule type="cellIs" dxfId="164" priority="50" operator="lessThanOrEqual">
      <formula>0</formula>
    </cfRule>
  </conditionalFormatting>
  <conditionalFormatting sqref="Q421:R421 AB421:AC421 AM421:AN421 AX421">
    <cfRule type="cellIs" dxfId="163" priority="45" operator="lessThanOrEqual">
      <formula>0</formula>
    </cfRule>
  </conditionalFormatting>
  <conditionalFormatting sqref="Q412">
    <cfRule type="cellIs" dxfId="162" priority="57" operator="lessThanOrEqual">
      <formula>0</formula>
    </cfRule>
  </conditionalFormatting>
  <conditionalFormatting sqref="AB412">
    <cfRule type="cellIs" dxfId="161" priority="56" operator="lessThanOrEqual">
      <formula>0</formula>
    </cfRule>
  </conditionalFormatting>
  <conditionalFormatting sqref="Q414:R414 AB414:AC414 AN414">
    <cfRule type="cellIs" dxfId="160" priority="46" operator="lessThanOrEqual">
      <formula>0</formula>
    </cfRule>
  </conditionalFormatting>
  <conditionalFormatting sqref="Q404">
    <cfRule type="cellIs" dxfId="159" priority="41" operator="lessThanOrEqual">
      <formula>0</formula>
    </cfRule>
  </conditionalFormatting>
  <conditionalFormatting sqref="R176 AC176 AN176">
    <cfRule type="cellIs" dxfId="158" priority="52" operator="lessThanOrEqual">
      <formula>0</formula>
    </cfRule>
  </conditionalFormatting>
  <conditionalFormatting sqref="Q405:R405 AB405:AC405 AN405">
    <cfRule type="cellIs" dxfId="157" priority="49" operator="lessThanOrEqual">
      <formula>0</formula>
    </cfRule>
  </conditionalFormatting>
  <conditionalFormatting sqref="Q419:R420 AB419:AC420 AM419:AN420 AX419:AX420">
    <cfRule type="cellIs" dxfId="156" priority="48" operator="lessThanOrEqual">
      <formula>0</formula>
    </cfRule>
  </conditionalFormatting>
  <conditionalFormatting sqref="Q416:R416 AB416:AC416 AN416">
    <cfRule type="cellIs" dxfId="155" priority="47" operator="lessThanOrEqual">
      <formula>0</formula>
    </cfRule>
  </conditionalFormatting>
  <conditionalFormatting sqref="R344 AC344 AN344">
    <cfRule type="cellIs" dxfId="154" priority="44" operator="lessThanOrEqual">
      <formula>0</formula>
    </cfRule>
  </conditionalFormatting>
  <conditionalFormatting sqref="Q409">
    <cfRule type="cellIs" dxfId="153" priority="43" operator="lessThanOrEqual">
      <formula>0</formula>
    </cfRule>
  </conditionalFormatting>
  <conditionalFormatting sqref="Q411:R411 AB411:AC411 AN411 AB397:AB414">
    <cfRule type="cellIs" dxfId="152" priority="42" operator="lessThanOrEqual">
      <formula>0</formula>
    </cfRule>
  </conditionalFormatting>
  <conditionalFormatting sqref="AB418">
    <cfRule type="cellIs" dxfId="151" priority="38" operator="lessThanOrEqual">
      <formula>0</formula>
    </cfRule>
  </conditionalFormatting>
  <conditionalFormatting sqref="AM418">
    <cfRule type="cellIs" dxfId="150" priority="37" operator="lessThanOrEqual">
      <formula>0</formula>
    </cfRule>
  </conditionalFormatting>
  <conditionalFormatting sqref="AX341:AX342">
    <cfRule type="cellIs" dxfId="149" priority="24" operator="lessThanOrEqual">
      <formula>0</formula>
    </cfRule>
  </conditionalFormatting>
  <conditionalFormatting sqref="AX418">
    <cfRule type="cellIs" dxfId="148" priority="36" operator="lessThanOrEqual">
      <formula>0</formula>
    </cfRule>
  </conditionalFormatting>
  <conditionalFormatting sqref="AB413">
    <cfRule type="cellIs" dxfId="147" priority="35" operator="lessThanOrEqual">
      <formula>0</formula>
    </cfRule>
  </conditionalFormatting>
  <conditionalFormatting sqref="AC413">
    <cfRule type="cellIs" dxfId="146" priority="34" operator="lessThanOrEqual">
      <formula>0</formula>
    </cfRule>
  </conditionalFormatting>
  <conditionalFormatting sqref="Q340">
    <cfRule type="cellIs" dxfId="145" priority="19" operator="lessThanOrEqual">
      <formula>0</formula>
    </cfRule>
  </conditionalFormatting>
  <conditionalFormatting sqref="AM397:AM416">
    <cfRule type="cellIs" dxfId="144" priority="32" operator="lessThanOrEqual">
      <formula>0</formula>
    </cfRule>
  </conditionalFormatting>
  <conditionalFormatting sqref="AX397:AX416">
    <cfRule type="cellIs" dxfId="143" priority="31" operator="lessThanOrEqual">
      <formula>0</formula>
    </cfRule>
  </conditionalFormatting>
  <conditionalFormatting sqref="AB336:AB342">
    <cfRule type="cellIs" dxfId="142" priority="30" operator="lessThanOrEqual">
      <formula>0</formula>
    </cfRule>
  </conditionalFormatting>
  <conditionalFormatting sqref="AM336:AM342">
    <cfRule type="cellIs" dxfId="141" priority="29" operator="lessThanOrEqual">
      <formula>0</formula>
    </cfRule>
  </conditionalFormatting>
  <conditionalFormatting sqref="AB177:AB180">
    <cfRule type="cellIs" dxfId="140" priority="26" operator="lessThanOrEqual">
      <formula>0</formula>
    </cfRule>
  </conditionalFormatting>
  <conditionalFormatting sqref="AM177:AM180">
    <cfRule type="cellIs" dxfId="139" priority="25" operator="lessThanOrEqual">
      <formula>0</formula>
    </cfRule>
  </conditionalFormatting>
  <conditionalFormatting sqref="AX179">
    <cfRule type="cellIs" dxfId="138" priority="18" operator="lessThanOrEqual">
      <formula>0</formula>
    </cfRule>
  </conditionalFormatting>
  <conditionalFormatting sqref="AX177">
    <cfRule type="cellIs" dxfId="137" priority="17" operator="lessThanOrEqual">
      <formula>0</formula>
    </cfRule>
  </conditionalFormatting>
  <conditionalFormatting sqref="AX4:AX176">
    <cfRule type="cellIs" dxfId="136" priority="16" operator="lessThanOrEqual">
      <formula>0</formula>
    </cfRule>
  </conditionalFormatting>
  <conditionalFormatting sqref="AX181:AX335">
    <cfRule type="cellIs" dxfId="135" priority="15" operator="lessThanOrEqual">
      <formula>0</formula>
    </cfRule>
  </conditionalFormatting>
  <conditionalFormatting sqref="AX343:AX394">
    <cfRule type="cellIs" dxfId="134" priority="14" operator="lessThanOrEqual">
      <formula>0</formula>
    </cfRule>
  </conditionalFormatting>
  <conditionalFormatting sqref="AM4:AM176">
    <cfRule type="cellIs" dxfId="133" priority="13" operator="lessThanOrEqual">
      <formula>0</formula>
    </cfRule>
  </conditionalFormatting>
  <conditionalFormatting sqref="AM181:AM335">
    <cfRule type="cellIs" dxfId="132" priority="12" operator="lessThanOrEqual">
      <formula>0</formula>
    </cfRule>
  </conditionalFormatting>
  <conditionalFormatting sqref="AM343:AM394">
    <cfRule type="cellIs" dxfId="131" priority="11" operator="lessThanOrEqual">
      <formula>0</formula>
    </cfRule>
  </conditionalFormatting>
  <conditionalFormatting sqref="AB4:AB176">
    <cfRule type="cellIs" dxfId="130" priority="10" operator="lessThanOrEqual">
      <formula>0</formula>
    </cfRule>
  </conditionalFormatting>
  <conditionalFormatting sqref="AB181:AB335">
    <cfRule type="cellIs" dxfId="129" priority="9" operator="lessThanOrEqual">
      <formula>0</formula>
    </cfRule>
  </conditionalFormatting>
  <conditionalFormatting sqref="AB343:AB394">
    <cfRule type="cellIs" dxfId="128" priority="8" operator="lessThanOrEqual">
      <formula>0</formula>
    </cfRule>
  </conditionalFormatting>
  <conditionalFormatting sqref="Q343:Q394">
    <cfRule type="cellIs" dxfId="127" priority="7" operator="lessThanOrEqual">
      <formula>0</formula>
    </cfRule>
  </conditionalFormatting>
  <conditionalFormatting sqref="Q181:Q335">
    <cfRule type="cellIs" dxfId="126" priority="6" operator="lessThanOrEqual">
      <formula>0</formula>
    </cfRule>
  </conditionalFormatting>
  <conditionalFormatting sqref="Q3:Q176">
    <cfRule type="cellIs" dxfId="125" priority="5" operator="lessThanOrEqual">
      <formula>0</formula>
    </cfRule>
  </conditionalFormatting>
  <conditionalFormatting sqref="AX339">
    <cfRule type="cellIs" dxfId="124" priority="4" operator="lessThanOrEqual">
      <formula>0</formula>
    </cfRule>
  </conditionalFormatting>
  <conditionalFormatting sqref="AX338">
    <cfRule type="cellIs" dxfId="123" priority="3" operator="lessThanOrEqual">
      <formula>0</formula>
    </cfRule>
  </conditionalFormatting>
  <conditionalFormatting sqref="AX423">
    <cfRule type="cellIs" dxfId="122" priority="2" operator="lessThanOrEqual">
      <formula>0</formula>
    </cfRule>
  </conditionalFormatting>
  <conditionalFormatting sqref="AX340">
    <cfRule type="cellIs" dxfId="121" priority="1" operator="lessThanOrEqual">
      <formula>0</formula>
    </cfRule>
  </conditionalFormatting>
  <pageMargins left="0.19685039370078741" right="0.19685039370078741" top="0.19685039370078741" bottom="0.19685039370078741" header="0.51181102362204722" footer="0.51181102362204722"/>
  <pageSetup paperSize="9" scale="49" firstPageNumber="0" fitToHeight="0" orientation="landscape" r:id="rId1"/>
  <headerFooter alignWithMargins="0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22">
    <pageSetUpPr fitToPage="1"/>
  </sheetPr>
  <dimension ref="A1:BA442"/>
  <sheetViews>
    <sheetView showWhiteSpace="0" zoomScale="90" zoomScaleNormal="90" zoomScalePageLayoutView="85" workbookViewId="0">
      <pane xSplit="2" ySplit="2" topLeftCell="C66" activePane="bottomRight" state="frozen"/>
      <selection pane="topRight" activeCell="C1" sqref="C1"/>
      <selection pane="bottomLeft" activeCell="A3" sqref="A3"/>
      <selection pane="bottomRight" activeCell="G79" sqref="G79"/>
    </sheetView>
  </sheetViews>
  <sheetFormatPr baseColWidth="10" defaultColWidth="9" defaultRowHeight="11" outlineLevelCol="1"/>
  <cols>
    <col min="1" max="1" width="4.59765625" style="144" customWidth="1"/>
    <col min="2" max="2" width="28.19921875" style="194" customWidth="1"/>
    <col min="3" max="3" width="8.59765625" style="142" customWidth="1"/>
    <col min="4" max="4" width="8.3984375" style="195" hidden="1" customWidth="1" outlineLevel="1"/>
    <col min="5" max="5" width="9" style="196" customWidth="1" collapsed="1"/>
    <col min="6" max="6" width="10" style="143" customWidth="1"/>
    <col min="7" max="7" width="10.796875" style="143" customWidth="1" outlineLevel="1"/>
    <col min="8" max="9" width="8.796875" style="198" customWidth="1" outlineLevel="1"/>
    <col min="10" max="10" width="9.59765625" style="198" customWidth="1" outlineLevel="1"/>
    <col min="11" max="11" width="7.796875" style="198" customWidth="1" outlineLevel="1"/>
    <col min="12" max="12" width="9.796875" style="198" customWidth="1" outlineLevel="1"/>
    <col min="13" max="13" width="10.3984375" style="198" customWidth="1" outlineLevel="1"/>
    <col min="14" max="14" width="8.19921875" style="198" customWidth="1" outlineLevel="1"/>
    <col min="15" max="15" width="11.19921875" style="143" customWidth="1" outlineLevel="1"/>
    <col min="16" max="16" width="11.19921875" style="198" customWidth="1" outlineLevel="1"/>
    <col min="17" max="17" width="10.796875" style="143" bestFit="1" customWidth="1"/>
    <col min="18" max="18" width="11.19921875" style="143" customWidth="1" outlineLevel="1"/>
    <col min="19" max="19" width="8.796875" style="198" customWidth="1" outlineLevel="1"/>
    <col min="20" max="20" width="9" style="198" customWidth="1" outlineLevel="1"/>
    <col min="21" max="21" width="10" style="198" customWidth="1" outlineLevel="1"/>
    <col min="22" max="22" width="7" style="198" customWidth="1" outlineLevel="1"/>
    <col min="23" max="24" width="10.3984375" style="198" customWidth="1" outlineLevel="1"/>
    <col min="25" max="25" width="9.3984375" style="198" customWidth="1" outlineLevel="1"/>
    <col min="26" max="26" width="11.19921875" style="143" customWidth="1" outlineLevel="1"/>
    <col min="27" max="27" width="11.19921875" style="198" customWidth="1" outlineLevel="1"/>
    <col min="28" max="28" width="12.3984375" style="143" customWidth="1"/>
    <col min="29" max="29" width="11.19921875" style="143" customWidth="1" outlineLevel="1"/>
    <col min="30" max="30" width="8" style="198" customWidth="1" outlineLevel="1"/>
    <col min="31" max="31" width="8.796875" style="198" customWidth="1" outlineLevel="1"/>
    <col min="32" max="32" width="10" style="198" customWidth="1" outlineLevel="1"/>
    <col min="33" max="34" width="7.3984375" style="198" customWidth="1" outlineLevel="1"/>
    <col min="35" max="36" width="9.3984375" style="198" customWidth="1" outlineLevel="1"/>
    <col min="37" max="37" width="11.19921875" style="143" customWidth="1" outlineLevel="1"/>
    <col min="38" max="38" width="10" style="198" customWidth="1" outlineLevel="1"/>
    <col min="39" max="39" width="12.19921875" style="143" customWidth="1"/>
    <col min="40" max="40" width="10.19921875" style="143" customWidth="1" outlineLevel="1"/>
    <col min="41" max="41" width="7.19921875" style="198" customWidth="1" outlineLevel="1"/>
    <col min="42" max="42" width="7.59765625" style="198" customWidth="1" outlineLevel="1"/>
    <col min="43" max="43" width="9" style="198" customWidth="1" outlineLevel="1"/>
    <col min="44" max="44" width="8" style="198" customWidth="1" outlineLevel="1"/>
    <col min="45" max="45" width="7.3984375" style="198" customWidth="1" outlineLevel="1"/>
    <col min="46" max="46" width="8.3984375" style="198" customWidth="1" outlineLevel="1"/>
    <col min="47" max="47" width="9.3984375" style="198" customWidth="1" outlineLevel="1"/>
    <col min="48" max="48" width="11.19921875" style="143" customWidth="1" outlineLevel="1"/>
    <col min="49" max="49" width="10.3984375" style="198" customWidth="1" outlineLevel="1"/>
    <col min="50" max="50" width="11.19921875" style="198" bestFit="1" customWidth="1"/>
    <col min="51" max="51" width="14.59765625" style="137" customWidth="1"/>
    <col min="52" max="52" width="4.59765625" style="143" customWidth="1"/>
    <col min="53" max="16384" width="9" style="143"/>
  </cols>
  <sheetData>
    <row r="1" spans="1:53" ht="12.75" customHeight="1">
      <c r="A1" s="788" t="s">
        <v>0</v>
      </c>
      <c r="B1" s="788" t="s">
        <v>1</v>
      </c>
      <c r="C1" s="788"/>
      <c r="D1" s="795" t="s">
        <v>4</v>
      </c>
      <c r="E1" s="795" t="s">
        <v>1085</v>
      </c>
      <c r="F1" s="793" t="s">
        <v>1538</v>
      </c>
      <c r="G1" s="788" t="s">
        <v>811</v>
      </c>
      <c r="H1" s="790" t="s">
        <v>812</v>
      </c>
      <c r="I1" s="791"/>
      <c r="J1" s="791"/>
      <c r="K1" s="791"/>
      <c r="L1" s="791"/>
      <c r="M1" s="791"/>
      <c r="N1" s="792"/>
      <c r="O1" s="784" t="s">
        <v>813</v>
      </c>
      <c r="P1" s="784" t="s">
        <v>814</v>
      </c>
      <c r="Q1" s="786" t="s">
        <v>1539</v>
      </c>
      <c r="R1" s="788" t="s">
        <v>816</v>
      </c>
      <c r="S1" s="790" t="s">
        <v>812</v>
      </c>
      <c r="T1" s="791"/>
      <c r="U1" s="791"/>
      <c r="V1" s="791"/>
      <c r="W1" s="791"/>
      <c r="X1" s="791"/>
      <c r="Y1" s="792"/>
      <c r="Z1" s="786" t="s">
        <v>1146</v>
      </c>
      <c r="AA1" s="784" t="s">
        <v>814</v>
      </c>
      <c r="AB1" s="786" t="s">
        <v>1540</v>
      </c>
      <c r="AC1" s="788" t="s">
        <v>818</v>
      </c>
      <c r="AD1" s="790" t="s">
        <v>812</v>
      </c>
      <c r="AE1" s="791"/>
      <c r="AF1" s="791"/>
      <c r="AG1" s="791"/>
      <c r="AH1" s="791"/>
      <c r="AI1" s="791"/>
      <c r="AJ1" s="792"/>
      <c r="AK1" s="786" t="s">
        <v>813</v>
      </c>
      <c r="AL1" s="784" t="s">
        <v>814</v>
      </c>
      <c r="AM1" s="786" t="s">
        <v>1541</v>
      </c>
      <c r="AN1" s="788" t="s">
        <v>820</v>
      </c>
      <c r="AO1" s="790" t="s">
        <v>812</v>
      </c>
      <c r="AP1" s="791"/>
      <c r="AQ1" s="791"/>
      <c r="AR1" s="791"/>
      <c r="AS1" s="791"/>
      <c r="AT1" s="791"/>
      <c r="AU1" s="792"/>
      <c r="AV1" s="786" t="s">
        <v>813</v>
      </c>
      <c r="AW1" s="784" t="s">
        <v>814</v>
      </c>
      <c r="AX1" s="784" t="s">
        <v>1542</v>
      </c>
    </row>
    <row r="2" spans="1:53" ht="11.25" customHeight="1">
      <c r="A2" s="789"/>
      <c r="B2" s="789"/>
      <c r="C2" s="789"/>
      <c r="D2" s="796"/>
      <c r="E2" s="796"/>
      <c r="F2" s="794"/>
      <c r="G2" s="789"/>
      <c r="H2" s="355" t="s">
        <v>822</v>
      </c>
      <c r="I2" s="355" t="s">
        <v>823</v>
      </c>
      <c r="J2" s="355" t="s">
        <v>824</v>
      </c>
      <c r="K2" s="355" t="s">
        <v>826</v>
      </c>
      <c r="L2" s="355" t="s">
        <v>1299</v>
      </c>
      <c r="M2" s="355" t="s">
        <v>1379</v>
      </c>
      <c r="N2" s="355" t="s">
        <v>1474</v>
      </c>
      <c r="O2" s="785"/>
      <c r="P2" s="785"/>
      <c r="Q2" s="787"/>
      <c r="R2" s="789"/>
      <c r="S2" s="355" t="s">
        <v>822</v>
      </c>
      <c r="T2" s="355" t="s">
        <v>823</v>
      </c>
      <c r="U2" s="355" t="s">
        <v>824</v>
      </c>
      <c r="V2" s="355" t="s">
        <v>826</v>
      </c>
      <c r="W2" s="355" t="s">
        <v>1299</v>
      </c>
      <c r="X2" s="355" t="s">
        <v>1379</v>
      </c>
      <c r="Y2" s="355" t="s">
        <v>1475</v>
      </c>
      <c r="Z2" s="787"/>
      <c r="AA2" s="785"/>
      <c r="AB2" s="787"/>
      <c r="AC2" s="789"/>
      <c r="AD2" s="355" t="s">
        <v>822</v>
      </c>
      <c r="AE2" s="355" t="s">
        <v>823</v>
      </c>
      <c r="AF2" s="355" t="s">
        <v>824</v>
      </c>
      <c r="AG2" s="355" t="s">
        <v>826</v>
      </c>
      <c r="AH2" s="355" t="s">
        <v>1299</v>
      </c>
      <c r="AI2" s="355" t="s">
        <v>1379</v>
      </c>
      <c r="AJ2" s="355" t="s">
        <v>1474</v>
      </c>
      <c r="AK2" s="787"/>
      <c r="AL2" s="785"/>
      <c r="AM2" s="787"/>
      <c r="AN2" s="789"/>
      <c r="AO2" s="355" t="s">
        <v>822</v>
      </c>
      <c r="AP2" s="355" t="s">
        <v>823</v>
      </c>
      <c r="AQ2" s="355" t="s">
        <v>824</v>
      </c>
      <c r="AR2" s="355" t="s">
        <v>826</v>
      </c>
      <c r="AS2" s="355" t="s">
        <v>1299</v>
      </c>
      <c r="AT2" s="355" t="s">
        <v>1379</v>
      </c>
      <c r="AU2" s="355" t="s">
        <v>1474</v>
      </c>
      <c r="AV2" s="787"/>
      <c r="AW2" s="785"/>
      <c r="AX2" s="785"/>
    </row>
    <row r="3" spans="1:53" ht="12" customHeight="1">
      <c r="A3" s="288">
        <v>1</v>
      </c>
      <c r="B3" s="289" t="s">
        <v>1584</v>
      </c>
      <c r="C3" s="290" t="s">
        <v>23</v>
      </c>
      <c r="D3" s="290"/>
      <c r="E3" s="291">
        <v>60</v>
      </c>
      <c r="F3" s="292"/>
      <c r="G3" s="292">
        <v>120</v>
      </c>
      <c r="H3" s="293"/>
      <c r="I3" s="293"/>
      <c r="J3" s="293"/>
      <c r="K3" s="293"/>
      <c r="L3" s="293"/>
      <c r="M3" s="293"/>
      <c r="N3" s="293"/>
      <c r="O3" s="292">
        <f t="shared" ref="O3:O66" si="0">SUM(G3:N3)</f>
        <v>120</v>
      </c>
      <c r="P3" s="293">
        <v>660</v>
      </c>
      <c r="Q3" s="292">
        <f t="shared" ref="Q3:Q34" si="1">F3+O3-P3</f>
        <v>-540</v>
      </c>
      <c r="R3" s="292">
        <f t="shared" ref="R3:R15" si="2">E3*3</f>
        <v>180</v>
      </c>
      <c r="S3" s="293"/>
      <c r="T3" s="293"/>
      <c r="U3" s="293"/>
      <c r="V3" s="293"/>
      <c r="W3" s="293"/>
      <c r="X3" s="293"/>
      <c r="Y3" s="293"/>
      <c r="Z3" s="292">
        <f t="shared" ref="Z3:Z34" si="3">SUM(R3:Y3)</f>
        <v>180</v>
      </c>
      <c r="AA3" s="293"/>
      <c r="AB3" s="292">
        <f t="shared" ref="AB3:AB34" si="4">Q3+Z3-AA3</f>
        <v>-360</v>
      </c>
      <c r="AC3" s="292">
        <f t="shared" ref="AC3:AC15" si="5">$E3*3</f>
        <v>180</v>
      </c>
      <c r="AD3" s="293"/>
      <c r="AE3" s="293"/>
      <c r="AF3" s="293"/>
      <c r="AG3" s="293"/>
      <c r="AH3" s="293"/>
      <c r="AI3" s="293"/>
      <c r="AJ3" s="293"/>
      <c r="AK3" s="292">
        <f t="shared" ref="AK3:AK66" si="6">SUM(AC3:AJ3)</f>
        <v>180</v>
      </c>
      <c r="AL3" s="293"/>
      <c r="AM3" s="292">
        <f t="shared" ref="AM3:AM66" si="7">AB3+AK3-AL3</f>
        <v>-180</v>
      </c>
      <c r="AN3" s="292">
        <f t="shared" ref="AN3:AN20" si="8">$E3*3</f>
        <v>180</v>
      </c>
      <c r="AO3" s="293"/>
      <c r="AP3" s="293"/>
      <c r="AQ3" s="293"/>
      <c r="AR3" s="293"/>
      <c r="AS3" s="293"/>
      <c r="AT3" s="293"/>
      <c r="AU3" s="293"/>
      <c r="AV3" s="292">
        <f t="shared" ref="AV3:AV66" si="9">SUM(AN3:AU3)</f>
        <v>180</v>
      </c>
      <c r="AW3" s="293"/>
      <c r="AX3" s="292">
        <f t="shared" ref="AX3:AX66" si="10">AM3+AV3-AW3</f>
        <v>0</v>
      </c>
      <c r="AY3" s="137" t="str">
        <f>IF(AX3=0,"*","")</f>
        <v>*</v>
      </c>
      <c r="BA3" s="143" t="str">
        <f t="shared" ref="BA3:BA126" si="11">IF(AC3=E3*3,"","!!!")</f>
        <v/>
      </c>
    </row>
    <row r="4" spans="1:53" ht="12" customHeight="1">
      <c r="A4" s="288">
        <v>2</v>
      </c>
      <c r="B4" s="289" t="s">
        <v>1585</v>
      </c>
      <c r="C4" s="290" t="s">
        <v>23</v>
      </c>
      <c r="D4" s="290"/>
      <c r="E4" s="291">
        <v>30</v>
      </c>
      <c r="F4" s="292"/>
      <c r="G4" s="292">
        <v>60</v>
      </c>
      <c r="H4" s="293"/>
      <c r="I4" s="293"/>
      <c r="J4" s="293"/>
      <c r="K4" s="293"/>
      <c r="L4" s="293"/>
      <c r="M4" s="293"/>
      <c r="N4" s="293"/>
      <c r="O4" s="292">
        <f t="shared" si="0"/>
        <v>60</v>
      </c>
      <c r="P4" s="293">
        <v>330</v>
      </c>
      <c r="Q4" s="292">
        <f t="shared" si="1"/>
        <v>-270</v>
      </c>
      <c r="R4" s="292">
        <f t="shared" si="2"/>
        <v>90</v>
      </c>
      <c r="S4" s="293"/>
      <c r="T4" s="293"/>
      <c r="U4" s="293"/>
      <c r="V4" s="293"/>
      <c r="W4" s="293"/>
      <c r="X4" s="293"/>
      <c r="Y4" s="293"/>
      <c r="Z4" s="292">
        <f t="shared" si="3"/>
        <v>90</v>
      </c>
      <c r="AA4" s="293"/>
      <c r="AB4" s="292">
        <f t="shared" si="4"/>
        <v>-180</v>
      </c>
      <c r="AC4" s="292">
        <f t="shared" si="5"/>
        <v>90</v>
      </c>
      <c r="AD4" s="293"/>
      <c r="AE4" s="293"/>
      <c r="AF4" s="293"/>
      <c r="AG4" s="293"/>
      <c r="AH4" s="293"/>
      <c r="AI4" s="293"/>
      <c r="AJ4" s="293"/>
      <c r="AK4" s="292">
        <f t="shared" si="6"/>
        <v>90</v>
      </c>
      <c r="AL4" s="293"/>
      <c r="AM4" s="292">
        <f t="shared" si="7"/>
        <v>-90</v>
      </c>
      <c r="AN4" s="292">
        <f t="shared" si="8"/>
        <v>90</v>
      </c>
      <c r="AO4" s="293"/>
      <c r="AP4" s="293"/>
      <c r="AQ4" s="293"/>
      <c r="AR4" s="293"/>
      <c r="AS4" s="293"/>
      <c r="AT4" s="293"/>
      <c r="AU4" s="293"/>
      <c r="AV4" s="292">
        <f t="shared" si="9"/>
        <v>90</v>
      </c>
      <c r="AW4" s="293"/>
      <c r="AX4" s="292">
        <f t="shared" si="10"/>
        <v>0</v>
      </c>
    </row>
    <row r="5" spans="1:53" ht="12" customHeight="1">
      <c r="A5" s="288">
        <v>3</v>
      </c>
      <c r="B5" s="289" t="s">
        <v>1586</v>
      </c>
      <c r="C5" s="290" t="s">
        <v>23</v>
      </c>
      <c r="D5" s="290"/>
      <c r="E5" s="291">
        <v>30</v>
      </c>
      <c r="F5" s="292"/>
      <c r="G5" s="292">
        <v>60</v>
      </c>
      <c r="H5" s="293"/>
      <c r="I5" s="293"/>
      <c r="J5" s="293"/>
      <c r="K5" s="293"/>
      <c r="L5" s="293"/>
      <c r="M5" s="293"/>
      <c r="N5" s="293"/>
      <c r="O5" s="292">
        <f t="shared" si="0"/>
        <v>60</v>
      </c>
      <c r="P5" s="293">
        <v>330</v>
      </c>
      <c r="Q5" s="292">
        <f t="shared" si="1"/>
        <v>-270</v>
      </c>
      <c r="R5" s="292">
        <f t="shared" si="2"/>
        <v>90</v>
      </c>
      <c r="S5" s="293"/>
      <c r="T5" s="293"/>
      <c r="U5" s="293"/>
      <c r="V5" s="293"/>
      <c r="W5" s="293"/>
      <c r="X5" s="293"/>
      <c r="Y5" s="293"/>
      <c r="Z5" s="292">
        <f t="shared" si="3"/>
        <v>90</v>
      </c>
      <c r="AA5" s="293"/>
      <c r="AB5" s="292">
        <f t="shared" si="4"/>
        <v>-180</v>
      </c>
      <c r="AC5" s="292">
        <f t="shared" si="5"/>
        <v>90</v>
      </c>
      <c r="AD5" s="293"/>
      <c r="AE5" s="293"/>
      <c r="AF5" s="293"/>
      <c r="AG5" s="293"/>
      <c r="AH5" s="293"/>
      <c r="AI5" s="293"/>
      <c r="AJ5" s="293"/>
      <c r="AK5" s="292">
        <f t="shared" si="6"/>
        <v>90</v>
      </c>
      <c r="AL5" s="293"/>
      <c r="AM5" s="292">
        <f t="shared" si="7"/>
        <v>-90</v>
      </c>
      <c r="AN5" s="292">
        <f t="shared" si="8"/>
        <v>90</v>
      </c>
      <c r="AO5" s="293"/>
      <c r="AP5" s="293"/>
      <c r="AQ5" s="293"/>
      <c r="AR5" s="293"/>
      <c r="AS5" s="293"/>
      <c r="AT5" s="293"/>
      <c r="AU5" s="293"/>
      <c r="AV5" s="292">
        <f t="shared" si="9"/>
        <v>90</v>
      </c>
      <c r="AW5" s="293"/>
      <c r="AX5" s="292">
        <f t="shared" si="10"/>
        <v>0</v>
      </c>
    </row>
    <row r="6" spans="1:53" ht="12" customHeight="1">
      <c r="A6" s="288">
        <v>4</v>
      </c>
      <c r="B6" s="289" t="s">
        <v>13</v>
      </c>
      <c r="C6" s="290" t="s">
        <v>14</v>
      </c>
      <c r="D6" s="290" t="s">
        <v>16</v>
      </c>
      <c r="E6" s="291">
        <v>195</v>
      </c>
      <c r="F6" s="292"/>
      <c r="G6" s="292">
        <f>E6*3</f>
        <v>585</v>
      </c>
      <c r="H6" s="293"/>
      <c r="I6" s="293"/>
      <c r="J6" s="293"/>
      <c r="K6" s="293"/>
      <c r="L6" s="293">
        <v>100</v>
      </c>
      <c r="M6" s="293"/>
      <c r="N6" s="293"/>
      <c r="O6" s="292">
        <f t="shared" si="0"/>
        <v>685</v>
      </c>
      <c r="P6" s="293">
        <v>685</v>
      </c>
      <c r="Q6" s="292">
        <f t="shared" si="1"/>
        <v>0</v>
      </c>
      <c r="R6" s="292">
        <f t="shared" si="2"/>
        <v>585</v>
      </c>
      <c r="S6" s="293"/>
      <c r="T6" s="293"/>
      <c r="U6" s="293"/>
      <c r="V6" s="293"/>
      <c r="W6" s="293"/>
      <c r="X6" s="293"/>
      <c r="Y6" s="293"/>
      <c r="Z6" s="292">
        <f t="shared" si="3"/>
        <v>585</v>
      </c>
      <c r="AA6" s="293">
        <v>1755</v>
      </c>
      <c r="AB6" s="292">
        <f t="shared" si="4"/>
        <v>-1170</v>
      </c>
      <c r="AC6" s="292">
        <f t="shared" si="5"/>
        <v>585</v>
      </c>
      <c r="AD6" s="293"/>
      <c r="AE6" s="293"/>
      <c r="AF6" s="293"/>
      <c r="AG6" s="293"/>
      <c r="AH6" s="293"/>
      <c r="AI6" s="293"/>
      <c r="AJ6" s="293"/>
      <c r="AK6" s="292">
        <f t="shared" si="6"/>
        <v>585</v>
      </c>
      <c r="AL6" s="293"/>
      <c r="AM6" s="292">
        <f t="shared" si="7"/>
        <v>-585</v>
      </c>
      <c r="AN6" s="292">
        <f t="shared" si="8"/>
        <v>585</v>
      </c>
      <c r="AO6" s="293"/>
      <c r="AP6" s="293"/>
      <c r="AQ6" s="293"/>
      <c r="AR6" s="293"/>
      <c r="AS6" s="293"/>
      <c r="AT6" s="293"/>
      <c r="AU6" s="293"/>
      <c r="AV6" s="292">
        <f t="shared" si="9"/>
        <v>585</v>
      </c>
      <c r="AW6" s="293"/>
      <c r="AX6" s="292">
        <f t="shared" si="10"/>
        <v>0</v>
      </c>
    </row>
    <row r="7" spans="1:53" ht="12" customHeight="1">
      <c r="A7" s="288">
        <v>5</v>
      </c>
      <c r="B7" s="289" t="s">
        <v>1306</v>
      </c>
      <c r="C7" s="290" t="s">
        <v>23</v>
      </c>
      <c r="D7" s="290"/>
      <c r="E7" s="291">
        <v>50</v>
      </c>
      <c r="F7" s="292"/>
      <c r="G7" s="292">
        <f>E7*3</f>
        <v>150</v>
      </c>
      <c r="H7" s="293"/>
      <c r="I7" s="293"/>
      <c r="J7" s="293"/>
      <c r="K7" s="293"/>
      <c r="L7" s="293"/>
      <c r="M7" s="293"/>
      <c r="N7" s="293"/>
      <c r="O7" s="292">
        <f t="shared" si="0"/>
        <v>150</v>
      </c>
      <c r="P7" s="293">
        <v>700</v>
      </c>
      <c r="Q7" s="292">
        <f t="shared" si="1"/>
        <v>-550</v>
      </c>
      <c r="R7" s="292">
        <f t="shared" si="2"/>
        <v>150</v>
      </c>
      <c r="S7" s="293"/>
      <c r="T7" s="293"/>
      <c r="U7" s="293"/>
      <c r="V7" s="293"/>
      <c r="W7" s="293">
        <v>100</v>
      </c>
      <c r="X7" s="293"/>
      <c r="Y7" s="293"/>
      <c r="Z7" s="292">
        <f t="shared" si="3"/>
        <v>250</v>
      </c>
      <c r="AA7" s="293"/>
      <c r="AB7" s="292">
        <f t="shared" si="4"/>
        <v>-300</v>
      </c>
      <c r="AC7" s="292">
        <f t="shared" si="5"/>
        <v>150</v>
      </c>
      <c r="AD7" s="293"/>
      <c r="AE7" s="293"/>
      <c r="AF7" s="293"/>
      <c r="AG7" s="293"/>
      <c r="AH7" s="293"/>
      <c r="AI7" s="293"/>
      <c r="AJ7" s="293"/>
      <c r="AK7" s="292">
        <f t="shared" si="6"/>
        <v>150</v>
      </c>
      <c r="AL7" s="293">
        <v>100</v>
      </c>
      <c r="AM7" s="292">
        <f t="shared" si="7"/>
        <v>-250</v>
      </c>
      <c r="AN7" s="292">
        <f t="shared" si="8"/>
        <v>150</v>
      </c>
      <c r="AO7" s="293"/>
      <c r="AP7" s="293">
        <v>100</v>
      </c>
      <c r="AQ7" s="293"/>
      <c r="AR7" s="293"/>
      <c r="AS7" s="293"/>
      <c r="AT7" s="293"/>
      <c r="AU7" s="293"/>
      <c r="AV7" s="292">
        <f t="shared" si="9"/>
        <v>250</v>
      </c>
      <c r="AW7" s="293"/>
      <c r="AX7" s="292">
        <f t="shared" si="10"/>
        <v>0</v>
      </c>
    </row>
    <row r="8" spans="1:53" ht="12" customHeight="1">
      <c r="A8" s="288">
        <v>6</v>
      </c>
      <c r="B8" s="289" t="s">
        <v>938</v>
      </c>
      <c r="C8" s="290" t="s">
        <v>23</v>
      </c>
      <c r="D8" s="290" t="s">
        <v>944</v>
      </c>
      <c r="E8" s="291">
        <v>65</v>
      </c>
      <c r="F8" s="292"/>
      <c r="G8" s="292">
        <f>E8*3</f>
        <v>195</v>
      </c>
      <c r="H8" s="293"/>
      <c r="I8" s="293"/>
      <c r="J8" s="293"/>
      <c r="K8" s="293"/>
      <c r="L8" s="293"/>
      <c r="M8" s="293"/>
      <c r="N8" s="293"/>
      <c r="O8" s="292">
        <f t="shared" si="0"/>
        <v>195</v>
      </c>
      <c r="P8" s="293"/>
      <c r="Q8" s="292">
        <f t="shared" si="1"/>
        <v>195</v>
      </c>
      <c r="R8" s="292">
        <f t="shared" si="2"/>
        <v>195</v>
      </c>
      <c r="S8" s="293"/>
      <c r="T8" s="293"/>
      <c r="U8" s="293"/>
      <c r="V8" s="293"/>
      <c r="W8" s="293"/>
      <c r="X8" s="293"/>
      <c r="Y8" s="293"/>
      <c r="Z8" s="292">
        <f t="shared" si="3"/>
        <v>195</v>
      </c>
      <c r="AA8" s="293">
        <v>780</v>
      </c>
      <c r="AB8" s="292">
        <f t="shared" si="4"/>
        <v>-390</v>
      </c>
      <c r="AC8" s="292">
        <f t="shared" si="5"/>
        <v>195</v>
      </c>
      <c r="AD8" s="293"/>
      <c r="AE8" s="293"/>
      <c r="AF8" s="293"/>
      <c r="AG8" s="293"/>
      <c r="AH8" s="293"/>
      <c r="AI8" s="293"/>
      <c r="AJ8" s="293"/>
      <c r="AK8" s="292">
        <f t="shared" si="6"/>
        <v>195</v>
      </c>
      <c r="AL8" s="293"/>
      <c r="AM8" s="292">
        <f t="shared" si="7"/>
        <v>-195</v>
      </c>
      <c r="AN8" s="292">
        <f t="shared" si="8"/>
        <v>195</v>
      </c>
      <c r="AO8" s="293"/>
      <c r="AP8" s="293"/>
      <c r="AQ8" s="293"/>
      <c r="AR8" s="293"/>
      <c r="AS8" s="293"/>
      <c r="AT8" s="293"/>
      <c r="AU8" s="293"/>
      <c r="AV8" s="292">
        <f t="shared" si="9"/>
        <v>195</v>
      </c>
      <c r="AW8" s="293"/>
      <c r="AX8" s="292">
        <f t="shared" si="10"/>
        <v>0</v>
      </c>
    </row>
    <row r="9" spans="1:53" ht="12" customHeight="1">
      <c r="A9" s="288">
        <v>7</v>
      </c>
      <c r="B9" s="289" t="s">
        <v>992</v>
      </c>
      <c r="C9" s="290" t="s">
        <v>14</v>
      </c>
      <c r="D9" s="290" t="s">
        <v>74</v>
      </c>
      <c r="E9" s="291">
        <v>65</v>
      </c>
      <c r="F9" s="292"/>
      <c r="G9" s="292">
        <f>E9*3</f>
        <v>195</v>
      </c>
      <c r="H9" s="293">
        <v>50</v>
      </c>
      <c r="I9" s="293">
        <v>100</v>
      </c>
      <c r="J9" s="293"/>
      <c r="K9" s="293"/>
      <c r="L9" s="293">
        <v>100</v>
      </c>
      <c r="M9" s="293"/>
      <c r="N9" s="293"/>
      <c r="O9" s="292">
        <f t="shared" si="0"/>
        <v>445</v>
      </c>
      <c r="P9" s="293">
        <v>445</v>
      </c>
      <c r="Q9" s="292">
        <f t="shared" si="1"/>
        <v>0</v>
      </c>
      <c r="R9" s="292">
        <f t="shared" si="2"/>
        <v>195</v>
      </c>
      <c r="S9" s="293"/>
      <c r="T9" s="293"/>
      <c r="U9" s="293"/>
      <c r="V9" s="293"/>
      <c r="W9" s="293"/>
      <c r="X9" s="293"/>
      <c r="Y9" s="293"/>
      <c r="Z9" s="292">
        <f t="shared" si="3"/>
        <v>195</v>
      </c>
      <c r="AA9" s="293">
        <v>195</v>
      </c>
      <c r="AB9" s="292">
        <f t="shared" si="4"/>
        <v>0</v>
      </c>
      <c r="AC9" s="292">
        <f t="shared" si="5"/>
        <v>195</v>
      </c>
      <c r="AD9" s="293"/>
      <c r="AE9" s="293"/>
      <c r="AF9" s="293"/>
      <c r="AG9" s="293"/>
      <c r="AH9" s="293"/>
      <c r="AI9" s="293"/>
      <c r="AJ9" s="293"/>
      <c r="AK9" s="292">
        <f t="shared" si="6"/>
        <v>195</v>
      </c>
      <c r="AL9" s="293">
        <v>195</v>
      </c>
      <c r="AM9" s="292">
        <f t="shared" si="7"/>
        <v>0</v>
      </c>
      <c r="AN9" s="292">
        <f t="shared" si="8"/>
        <v>195</v>
      </c>
      <c r="AO9" s="293"/>
      <c r="AP9" s="293"/>
      <c r="AQ9" s="293"/>
      <c r="AR9" s="293"/>
      <c r="AS9" s="293"/>
      <c r="AT9" s="293"/>
      <c r="AU9" s="293"/>
      <c r="AV9" s="292">
        <f t="shared" si="9"/>
        <v>195</v>
      </c>
      <c r="AW9" s="293">
        <v>195</v>
      </c>
      <c r="AX9" s="292">
        <f t="shared" si="10"/>
        <v>0</v>
      </c>
    </row>
    <row r="10" spans="1:53" ht="12" customHeight="1">
      <c r="A10" s="288">
        <v>8</v>
      </c>
      <c r="B10" s="289" t="s">
        <v>1545</v>
      </c>
      <c r="C10" s="290" t="s">
        <v>23</v>
      </c>
      <c r="D10" s="290"/>
      <c r="E10" s="291">
        <v>35</v>
      </c>
      <c r="F10" s="292"/>
      <c r="G10" s="292">
        <v>70</v>
      </c>
      <c r="H10" s="293"/>
      <c r="I10" s="293"/>
      <c r="J10" s="293"/>
      <c r="K10" s="293"/>
      <c r="L10" s="293"/>
      <c r="M10" s="293"/>
      <c r="N10" s="293"/>
      <c r="O10" s="292">
        <f t="shared" si="0"/>
        <v>70</v>
      </c>
      <c r="P10" s="293">
        <v>385</v>
      </c>
      <c r="Q10" s="292">
        <f t="shared" si="1"/>
        <v>-315</v>
      </c>
      <c r="R10" s="292">
        <f t="shared" si="2"/>
        <v>105</v>
      </c>
      <c r="S10" s="293"/>
      <c r="T10" s="293"/>
      <c r="U10" s="293"/>
      <c r="V10" s="293"/>
      <c r="W10" s="293"/>
      <c r="X10" s="293"/>
      <c r="Y10" s="293"/>
      <c r="Z10" s="292">
        <f t="shared" si="3"/>
        <v>105</v>
      </c>
      <c r="AA10" s="293"/>
      <c r="AB10" s="292">
        <f t="shared" si="4"/>
        <v>-210</v>
      </c>
      <c r="AC10" s="292">
        <f t="shared" si="5"/>
        <v>105</v>
      </c>
      <c r="AD10" s="293"/>
      <c r="AE10" s="293"/>
      <c r="AF10" s="293"/>
      <c r="AG10" s="293"/>
      <c r="AH10" s="293"/>
      <c r="AI10" s="293"/>
      <c r="AJ10" s="293"/>
      <c r="AK10" s="292">
        <f t="shared" si="6"/>
        <v>105</v>
      </c>
      <c r="AL10" s="293"/>
      <c r="AM10" s="292">
        <f t="shared" si="7"/>
        <v>-105</v>
      </c>
      <c r="AN10" s="292">
        <f t="shared" si="8"/>
        <v>105</v>
      </c>
      <c r="AO10" s="293"/>
      <c r="AP10" s="293"/>
      <c r="AQ10" s="293"/>
      <c r="AR10" s="293"/>
      <c r="AS10" s="293"/>
      <c r="AT10" s="293"/>
      <c r="AU10" s="293"/>
      <c r="AV10" s="292">
        <f t="shared" si="9"/>
        <v>105</v>
      </c>
      <c r="AW10" s="293"/>
      <c r="AX10" s="292">
        <f t="shared" si="10"/>
        <v>0</v>
      </c>
    </row>
    <row r="11" spans="1:53" ht="12" customHeight="1">
      <c r="A11" s="288">
        <v>9</v>
      </c>
      <c r="B11" s="294" t="s">
        <v>1594</v>
      </c>
      <c r="C11" s="290" t="s">
        <v>10</v>
      </c>
      <c r="D11" s="290" t="s">
        <v>20</v>
      </c>
      <c r="E11" s="295">
        <v>315</v>
      </c>
      <c r="F11" s="292"/>
      <c r="G11" s="292">
        <f>E11*3</f>
        <v>945</v>
      </c>
      <c r="H11" s="293"/>
      <c r="I11" s="293"/>
      <c r="J11" s="293">
        <v>2218</v>
      </c>
      <c r="K11" s="293"/>
      <c r="L11" s="293">
        <v>100</v>
      </c>
      <c r="M11" s="293">
        <v>600</v>
      </c>
      <c r="N11" s="293"/>
      <c r="O11" s="292">
        <f t="shared" si="0"/>
        <v>3863</v>
      </c>
      <c r="P11" s="293">
        <v>3763</v>
      </c>
      <c r="Q11" s="292">
        <f t="shared" si="1"/>
        <v>100</v>
      </c>
      <c r="R11" s="292">
        <f t="shared" si="2"/>
        <v>945</v>
      </c>
      <c r="S11" s="293">
        <v>50</v>
      </c>
      <c r="T11" s="293"/>
      <c r="U11" s="293"/>
      <c r="V11" s="293"/>
      <c r="W11" s="293"/>
      <c r="X11" s="293"/>
      <c r="Y11" s="293"/>
      <c r="Z11" s="292">
        <f t="shared" si="3"/>
        <v>995</v>
      </c>
      <c r="AA11" s="293">
        <v>1095</v>
      </c>
      <c r="AB11" s="292">
        <f t="shared" si="4"/>
        <v>0</v>
      </c>
      <c r="AC11" s="292">
        <f t="shared" si="5"/>
        <v>945</v>
      </c>
      <c r="AD11" s="293"/>
      <c r="AE11" s="293"/>
      <c r="AF11" s="293"/>
      <c r="AG11" s="293"/>
      <c r="AH11" s="293"/>
      <c r="AI11" s="293"/>
      <c r="AJ11" s="293"/>
      <c r="AK11" s="292">
        <f t="shared" si="6"/>
        <v>945</v>
      </c>
      <c r="AL11" s="293">
        <v>945</v>
      </c>
      <c r="AM11" s="292">
        <f t="shared" si="7"/>
        <v>0</v>
      </c>
      <c r="AN11" s="292">
        <f t="shared" si="8"/>
        <v>945</v>
      </c>
      <c r="AO11" s="293"/>
      <c r="AP11" s="293"/>
      <c r="AQ11" s="293"/>
      <c r="AR11" s="293"/>
      <c r="AS11" s="293"/>
      <c r="AT11" s="293"/>
      <c r="AU11" s="293"/>
      <c r="AV11" s="292">
        <f t="shared" si="9"/>
        <v>945</v>
      </c>
      <c r="AW11" s="293">
        <v>945</v>
      </c>
      <c r="AX11" s="292">
        <f t="shared" si="10"/>
        <v>0</v>
      </c>
    </row>
    <row r="12" spans="1:53" ht="12" customHeight="1">
      <c r="A12" s="288">
        <v>10</v>
      </c>
      <c r="B12" s="289" t="s">
        <v>1124</v>
      </c>
      <c r="C12" s="290" t="s">
        <v>23</v>
      </c>
      <c r="D12" s="290" t="s">
        <v>25</v>
      </c>
      <c r="E12" s="291">
        <v>75</v>
      </c>
      <c r="F12" s="292"/>
      <c r="G12" s="292">
        <f>E12*3</f>
        <v>225</v>
      </c>
      <c r="H12" s="293"/>
      <c r="I12" s="293"/>
      <c r="J12" s="293"/>
      <c r="K12" s="293"/>
      <c r="L12" s="293"/>
      <c r="M12" s="293"/>
      <c r="N12" s="293"/>
      <c r="O12" s="292">
        <f t="shared" si="0"/>
        <v>225</v>
      </c>
      <c r="P12" s="293"/>
      <c r="Q12" s="292">
        <f t="shared" si="1"/>
        <v>225</v>
      </c>
      <c r="R12" s="292">
        <f t="shared" si="2"/>
        <v>225</v>
      </c>
      <c r="S12" s="293"/>
      <c r="T12" s="293"/>
      <c r="U12" s="293"/>
      <c r="V12" s="293"/>
      <c r="W12" s="293"/>
      <c r="X12" s="293"/>
      <c r="Y12" s="293"/>
      <c r="Z12" s="292">
        <f t="shared" si="3"/>
        <v>225</v>
      </c>
      <c r="AA12" s="293">
        <v>900</v>
      </c>
      <c r="AB12" s="292">
        <f t="shared" si="4"/>
        <v>-450</v>
      </c>
      <c r="AC12" s="292">
        <f t="shared" si="5"/>
        <v>225</v>
      </c>
      <c r="AD12" s="293"/>
      <c r="AE12" s="293"/>
      <c r="AF12" s="293"/>
      <c r="AG12" s="293"/>
      <c r="AH12" s="293"/>
      <c r="AI12" s="293"/>
      <c r="AJ12" s="293"/>
      <c r="AK12" s="292">
        <f t="shared" si="6"/>
        <v>225</v>
      </c>
      <c r="AL12" s="293"/>
      <c r="AM12" s="292">
        <f t="shared" si="7"/>
        <v>-225</v>
      </c>
      <c r="AN12" s="292">
        <f t="shared" si="8"/>
        <v>225</v>
      </c>
      <c r="AO12" s="293"/>
      <c r="AP12" s="293"/>
      <c r="AQ12" s="293"/>
      <c r="AR12" s="293"/>
      <c r="AS12" s="293"/>
      <c r="AT12" s="293"/>
      <c r="AU12" s="293"/>
      <c r="AV12" s="292">
        <f t="shared" si="9"/>
        <v>225</v>
      </c>
      <c r="AW12" s="293"/>
      <c r="AX12" s="292">
        <f t="shared" si="10"/>
        <v>0</v>
      </c>
    </row>
    <row r="13" spans="1:53" ht="12" customHeight="1">
      <c r="A13" s="288">
        <v>11</v>
      </c>
      <c r="B13" s="289" t="s">
        <v>26</v>
      </c>
      <c r="C13" s="290" t="s">
        <v>23</v>
      </c>
      <c r="D13" s="290" t="s">
        <v>28</v>
      </c>
      <c r="E13" s="291">
        <v>100</v>
      </c>
      <c r="F13" s="292"/>
      <c r="G13" s="292">
        <f>E13*3</f>
        <v>300</v>
      </c>
      <c r="H13" s="293"/>
      <c r="I13" s="293">
        <v>100</v>
      </c>
      <c r="J13" s="293"/>
      <c r="K13" s="293"/>
      <c r="L13" s="293"/>
      <c r="M13" s="293"/>
      <c r="N13" s="293"/>
      <c r="O13" s="292">
        <f t="shared" si="0"/>
        <v>400</v>
      </c>
      <c r="P13" s="293">
        <v>1400</v>
      </c>
      <c r="Q13" s="292">
        <f t="shared" si="1"/>
        <v>-1000</v>
      </c>
      <c r="R13" s="292">
        <f t="shared" si="2"/>
        <v>300</v>
      </c>
      <c r="S13" s="293"/>
      <c r="T13" s="293"/>
      <c r="U13" s="293"/>
      <c r="V13" s="293"/>
      <c r="W13" s="293"/>
      <c r="X13" s="293"/>
      <c r="Y13" s="293"/>
      <c r="Z13" s="292">
        <f t="shared" si="3"/>
        <v>300</v>
      </c>
      <c r="AA13" s="293"/>
      <c r="AB13" s="292">
        <f t="shared" si="4"/>
        <v>-700</v>
      </c>
      <c r="AC13" s="292">
        <f t="shared" si="5"/>
        <v>300</v>
      </c>
      <c r="AD13" s="293"/>
      <c r="AE13" s="293"/>
      <c r="AF13" s="293"/>
      <c r="AG13" s="293"/>
      <c r="AH13" s="293"/>
      <c r="AI13" s="293"/>
      <c r="AJ13" s="293"/>
      <c r="AK13" s="292">
        <f t="shared" si="6"/>
        <v>300</v>
      </c>
      <c r="AL13" s="293"/>
      <c r="AM13" s="292">
        <f t="shared" si="7"/>
        <v>-400</v>
      </c>
      <c r="AN13" s="292">
        <f t="shared" si="8"/>
        <v>300</v>
      </c>
      <c r="AO13" s="293"/>
      <c r="AP13" s="293"/>
      <c r="AQ13" s="293"/>
      <c r="AR13" s="293"/>
      <c r="AS13" s="293">
        <v>100</v>
      </c>
      <c r="AT13" s="293"/>
      <c r="AU13" s="293"/>
      <c r="AV13" s="292">
        <f t="shared" si="9"/>
        <v>400</v>
      </c>
      <c r="AW13" s="293"/>
      <c r="AX13" s="292">
        <f t="shared" si="10"/>
        <v>0</v>
      </c>
    </row>
    <row r="14" spans="1:53" ht="12" customHeight="1">
      <c r="A14" s="288">
        <v>12</v>
      </c>
      <c r="B14" s="289" t="s">
        <v>1602</v>
      </c>
      <c r="C14" s="290" t="s">
        <v>14</v>
      </c>
      <c r="D14" s="290"/>
      <c r="E14" s="291">
        <v>375</v>
      </c>
      <c r="F14" s="292"/>
      <c r="G14" s="292">
        <v>188</v>
      </c>
      <c r="H14" s="293"/>
      <c r="I14" s="293"/>
      <c r="J14" s="293"/>
      <c r="K14" s="293"/>
      <c r="L14" s="293"/>
      <c r="M14" s="293"/>
      <c r="N14" s="293"/>
      <c r="O14" s="292">
        <f t="shared" si="0"/>
        <v>188</v>
      </c>
      <c r="P14" s="293">
        <v>188</v>
      </c>
      <c r="Q14" s="292">
        <f t="shared" si="1"/>
        <v>0</v>
      </c>
      <c r="R14" s="292">
        <f t="shared" si="2"/>
        <v>1125</v>
      </c>
      <c r="S14" s="293"/>
      <c r="T14" s="293"/>
      <c r="U14" s="293"/>
      <c r="V14" s="293"/>
      <c r="W14" s="293"/>
      <c r="X14" s="293"/>
      <c r="Y14" s="293"/>
      <c r="Z14" s="292">
        <f t="shared" si="3"/>
        <v>1125</v>
      </c>
      <c r="AA14" s="293">
        <v>1125</v>
      </c>
      <c r="AB14" s="292">
        <f t="shared" si="4"/>
        <v>0</v>
      </c>
      <c r="AC14" s="292">
        <f t="shared" si="5"/>
        <v>1125</v>
      </c>
      <c r="AD14" s="293"/>
      <c r="AE14" s="293"/>
      <c r="AF14" s="293"/>
      <c r="AG14" s="293"/>
      <c r="AH14" s="293"/>
      <c r="AI14" s="293"/>
      <c r="AJ14" s="293"/>
      <c r="AK14" s="292">
        <f t="shared" si="6"/>
        <v>1125</v>
      </c>
      <c r="AL14" s="293">
        <v>2250</v>
      </c>
      <c r="AM14" s="292">
        <f t="shared" si="7"/>
        <v>-1125</v>
      </c>
      <c r="AN14" s="292">
        <f t="shared" si="8"/>
        <v>1125</v>
      </c>
      <c r="AO14" s="293"/>
      <c r="AP14" s="293"/>
      <c r="AQ14" s="293"/>
      <c r="AR14" s="293"/>
      <c r="AS14" s="293"/>
      <c r="AT14" s="293"/>
      <c r="AU14" s="293"/>
      <c r="AV14" s="292">
        <f t="shared" si="9"/>
        <v>1125</v>
      </c>
      <c r="AW14" s="293"/>
      <c r="AX14" s="292">
        <f t="shared" si="10"/>
        <v>0</v>
      </c>
    </row>
    <row r="15" spans="1:53" ht="12" customHeight="1">
      <c r="A15" s="288">
        <v>13</v>
      </c>
      <c r="B15" s="289" t="s">
        <v>31</v>
      </c>
      <c r="C15" s="290" t="s">
        <v>14</v>
      </c>
      <c r="D15" s="290" t="s">
        <v>33</v>
      </c>
      <c r="E15" s="291">
        <v>150</v>
      </c>
      <c r="F15" s="292"/>
      <c r="G15" s="292">
        <f>E15*3</f>
        <v>450</v>
      </c>
      <c r="H15" s="293"/>
      <c r="I15" s="293"/>
      <c r="J15" s="293"/>
      <c r="K15" s="293"/>
      <c r="L15" s="293"/>
      <c r="M15" s="293"/>
      <c r="N15" s="293"/>
      <c r="O15" s="292">
        <f t="shared" si="0"/>
        <v>450</v>
      </c>
      <c r="P15" s="293">
        <v>450</v>
      </c>
      <c r="Q15" s="292">
        <f t="shared" si="1"/>
        <v>0</v>
      </c>
      <c r="R15" s="292">
        <f t="shared" si="2"/>
        <v>450</v>
      </c>
      <c r="S15" s="293"/>
      <c r="T15" s="293"/>
      <c r="U15" s="293"/>
      <c r="V15" s="293"/>
      <c r="W15" s="293"/>
      <c r="X15" s="293"/>
      <c r="Y15" s="293"/>
      <c r="Z15" s="292">
        <f t="shared" si="3"/>
        <v>450</v>
      </c>
      <c r="AA15" s="293">
        <v>450</v>
      </c>
      <c r="AB15" s="292">
        <f t="shared" si="4"/>
        <v>0</v>
      </c>
      <c r="AC15" s="292">
        <f t="shared" si="5"/>
        <v>450</v>
      </c>
      <c r="AD15" s="293"/>
      <c r="AE15" s="293"/>
      <c r="AF15" s="293"/>
      <c r="AG15" s="293"/>
      <c r="AH15" s="293"/>
      <c r="AI15" s="293"/>
      <c r="AJ15" s="293"/>
      <c r="AK15" s="292">
        <f t="shared" si="6"/>
        <v>450</v>
      </c>
      <c r="AL15" s="293">
        <v>450</v>
      </c>
      <c r="AM15" s="292">
        <f t="shared" si="7"/>
        <v>0</v>
      </c>
      <c r="AN15" s="292">
        <f t="shared" si="8"/>
        <v>450</v>
      </c>
      <c r="AO15" s="293"/>
      <c r="AP15" s="293"/>
      <c r="AQ15" s="293"/>
      <c r="AR15" s="293"/>
      <c r="AS15" s="293"/>
      <c r="AT15" s="293"/>
      <c r="AU15" s="293"/>
      <c r="AV15" s="292">
        <f t="shared" si="9"/>
        <v>450</v>
      </c>
      <c r="AW15" s="293">
        <v>450</v>
      </c>
      <c r="AX15" s="292">
        <f t="shared" si="10"/>
        <v>0</v>
      </c>
    </row>
    <row r="16" spans="1:53" ht="12" customHeight="1">
      <c r="A16" s="288">
        <v>14</v>
      </c>
      <c r="B16" s="289" t="s">
        <v>1618</v>
      </c>
      <c r="C16" s="290" t="s">
        <v>14</v>
      </c>
      <c r="D16" s="290"/>
      <c r="E16" s="291">
        <v>200</v>
      </c>
      <c r="F16" s="292"/>
      <c r="G16" s="292">
        <v>0</v>
      </c>
      <c r="H16" s="293"/>
      <c r="I16" s="293"/>
      <c r="J16" s="293"/>
      <c r="K16" s="293"/>
      <c r="L16" s="293"/>
      <c r="M16" s="293"/>
      <c r="N16" s="293"/>
      <c r="O16" s="292">
        <f t="shared" si="0"/>
        <v>0</v>
      </c>
      <c r="P16" s="293"/>
      <c r="Q16" s="292">
        <f t="shared" si="1"/>
        <v>0</v>
      </c>
      <c r="R16" s="292">
        <v>0</v>
      </c>
      <c r="S16" s="293"/>
      <c r="T16" s="293"/>
      <c r="U16" s="293"/>
      <c r="V16" s="293"/>
      <c r="W16" s="293"/>
      <c r="X16" s="293"/>
      <c r="Y16" s="293"/>
      <c r="Z16" s="292">
        <f t="shared" si="3"/>
        <v>0</v>
      </c>
      <c r="AA16" s="293"/>
      <c r="AB16" s="292">
        <f t="shared" si="4"/>
        <v>0</v>
      </c>
      <c r="AC16" s="292">
        <v>348</v>
      </c>
      <c r="AD16" s="293"/>
      <c r="AE16" s="293"/>
      <c r="AF16" s="293"/>
      <c r="AG16" s="293"/>
      <c r="AH16" s="293"/>
      <c r="AI16" s="293"/>
      <c r="AJ16" s="293"/>
      <c r="AK16" s="292">
        <f t="shared" si="6"/>
        <v>348</v>
      </c>
      <c r="AL16" s="293">
        <v>1248</v>
      </c>
      <c r="AM16" s="292">
        <f t="shared" si="7"/>
        <v>-900</v>
      </c>
      <c r="AN16" s="292">
        <f t="shared" si="8"/>
        <v>600</v>
      </c>
      <c r="AO16" s="293">
        <v>50</v>
      </c>
      <c r="AP16" s="293">
        <v>100</v>
      </c>
      <c r="AQ16" s="293"/>
      <c r="AR16" s="293">
        <v>300</v>
      </c>
      <c r="AS16" s="293"/>
      <c r="AT16" s="293"/>
      <c r="AU16" s="293"/>
      <c r="AV16" s="292">
        <f t="shared" si="9"/>
        <v>1050</v>
      </c>
      <c r="AW16" s="293">
        <v>100</v>
      </c>
      <c r="AX16" s="292">
        <f t="shared" si="10"/>
        <v>50</v>
      </c>
    </row>
    <row r="17" spans="1:50" ht="12" customHeight="1">
      <c r="A17" s="288">
        <v>15</v>
      </c>
      <c r="B17" s="294" t="s">
        <v>36</v>
      </c>
      <c r="C17" s="290" t="s">
        <v>10</v>
      </c>
      <c r="D17" s="290" t="s">
        <v>38</v>
      </c>
      <c r="E17" s="295">
        <v>95</v>
      </c>
      <c r="F17" s="292"/>
      <c r="G17" s="292">
        <f>E17*3</f>
        <v>285</v>
      </c>
      <c r="H17" s="293"/>
      <c r="I17" s="293"/>
      <c r="J17" s="293"/>
      <c r="K17" s="293"/>
      <c r="L17" s="293"/>
      <c r="M17" s="293"/>
      <c r="N17" s="293"/>
      <c r="O17" s="292">
        <f t="shared" si="0"/>
        <v>285</v>
      </c>
      <c r="P17" s="293">
        <v>285</v>
      </c>
      <c r="Q17" s="292">
        <f t="shared" si="1"/>
        <v>0</v>
      </c>
      <c r="R17" s="292">
        <f>E17*3</f>
        <v>285</v>
      </c>
      <c r="S17" s="293"/>
      <c r="T17" s="293"/>
      <c r="U17" s="293"/>
      <c r="V17" s="293"/>
      <c r="W17" s="293"/>
      <c r="X17" s="293"/>
      <c r="Y17" s="293"/>
      <c r="Z17" s="292">
        <f t="shared" si="3"/>
        <v>285</v>
      </c>
      <c r="AA17" s="293"/>
      <c r="AB17" s="292">
        <f t="shared" si="4"/>
        <v>285</v>
      </c>
      <c r="AC17" s="292">
        <f>$E17*3</f>
        <v>285</v>
      </c>
      <c r="AD17" s="293"/>
      <c r="AE17" s="293"/>
      <c r="AF17" s="293"/>
      <c r="AG17" s="293"/>
      <c r="AH17" s="293"/>
      <c r="AI17" s="293"/>
      <c r="AJ17" s="293"/>
      <c r="AK17" s="292">
        <f t="shared" si="6"/>
        <v>285</v>
      </c>
      <c r="AL17" s="293">
        <v>855</v>
      </c>
      <c r="AM17" s="292">
        <f t="shared" si="7"/>
        <v>-285</v>
      </c>
      <c r="AN17" s="292">
        <f t="shared" si="8"/>
        <v>285</v>
      </c>
      <c r="AO17" s="293"/>
      <c r="AP17" s="293"/>
      <c r="AQ17" s="293"/>
      <c r="AR17" s="293"/>
      <c r="AS17" s="293"/>
      <c r="AT17" s="293"/>
      <c r="AU17" s="293"/>
      <c r="AV17" s="292">
        <f t="shared" si="9"/>
        <v>285</v>
      </c>
      <c r="AW17" s="293"/>
      <c r="AX17" s="292">
        <f t="shared" si="10"/>
        <v>0</v>
      </c>
    </row>
    <row r="18" spans="1:50" ht="12" customHeight="1">
      <c r="A18" s="288">
        <v>16</v>
      </c>
      <c r="B18" s="289" t="s">
        <v>39</v>
      </c>
      <c r="C18" s="290" t="s">
        <v>14</v>
      </c>
      <c r="D18" s="290" t="s">
        <v>41</v>
      </c>
      <c r="E18" s="291">
        <v>240</v>
      </c>
      <c r="F18" s="292"/>
      <c r="G18" s="292">
        <f>E18*3</f>
        <v>720</v>
      </c>
      <c r="H18" s="293"/>
      <c r="I18" s="293"/>
      <c r="J18" s="293"/>
      <c r="K18" s="293"/>
      <c r="L18" s="293">
        <v>100</v>
      </c>
      <c r="M18" s="293"/>
      <c r="N18" s="293"/>
      <c r="O18" s="292">
        <f t="shared" si="0"/>
        <v>820</v>
      </c>
      <c r="P18" s="293">
        <v>720</v>
      </c>
      <c r="Q18" s="292">
        <f t="shared" si="1"/>
        <v>100</v>
      </c>
      <c r="R18" s="292">
        <f>E18*3</f>
        <v>720</v>
      </c>
      <c r="S18" s="293"/>
      <c r="T18" s="293"/>
      <c r="U18" s="293"/>
      <c r="V18" s="293"/>
      <c r="W18" s="293"/>
      <c r="X18" s="293"/>
      <c r="Y18" s="293"/>
      <c r="Z18" s="292">
        <f t="shared" si="3"/>
        <v>720</v>
      </c>
      <c r="AA18" s="293">
        <v>2260</v>
      </c>
      <c r="AB18" s="292">
        <f t="shared" si="4"/>
        <v>-1440</v>
      </c>
      <c r="AC18" s="292">
        <f>$E18*3</f>
        <v>720</v>
      </c>
      <c r="AD18" s="293"/>
      <c r="AE18" s="293"/>
      <c r="AF18" s="293"/>
      <c r="AG18" s="293"/>
      <c r="AH18" s="293"/>
      <c r="AI18" s="293"/>
      <c r="AJ18" s="293"/>
      <c r="AK18" s="292">
        <f t="shared" si="6"/>
        <v>720</v>
      </c>
      <c r="AL18" s="293"/>
      <c r="AM18" s="292">
        <f t="shared" si="7"/>
        <v>-720</v>
      </c>
      <c r="AN18" s="292">
        <f t="shared" si="8"/>
        <v>720</v>
      </c>
      <c r="AO18" s="293"/>
      <c r="AP18" s="293"/>
      <c r="AQ18" s="293"/>
      <c r="AR18" s="293"/>
      <c r="AS18" s="293"/>
      <c r="AT18" s="293"/>
      <c r="AU18" s="293"/>
      <c r="AV18" s="292">
        <f t="shared" si="9"/>
        <v>720</v>
      </c>
      <c r="AW18" s="293"/>
      <c r="AX18" s="292">
        <f t="shared" si="10"/>
        <v>0</v>
      </c>
    </row>
    <row r="19" spans="1:50" ht="12" customHeight="1">
      <c r="A19" s="288">
        <v>17</v>
      </c>
      <c r="B19" s="294" t="s">
        <v>42</v>
      </c>
      <c r="C19" s="290" t="s">
        <v>10</v>
      </c>
      <c r="D19" s="290" t="s">
        <v>44</v>
      </c>
      <c r="E19" s="295">
        <v>200</v>
      </c>
      <c r="F19" s="292"/>
      <c r="G19" s="292">
        <f>E19*3</f>
        <v>600</v>
      </c>
      <c r="H19" s="293"/>
      <c r="I19" s="293"/>
      <c r="J19" s="293"/>
      <c r="K19" s="293"/>
      <c r="L19" s="293"/>
      <c r="M19" s="293"/>
      <c r="N19" s="293"/>
      <c r="O19" s="292">
        <f t="shared" si="0"/>
        <v>600</v>
      </c>
      <c r="P19" s="293"/>
      <c r="Q19" s="292">
        <f t="shared" si="1"/>
        <v>600</v>
      </c>
      <c r="R19" s="292">
        <f>E19*3</f>
        <v>600</v>
      </c>
      <c r="S19" s="293"/>
      <c r="T19" s="293"/>
      <c r="U19" s="293"/>
      <c r="V19" s="293"/>
      <c r="W19" s="293"/>
      <c r="X19" s="293"/>
      <c r="Y19" s="293"/>
      <c r="Z19" s="292">
        <f t="shared" si="3"/>
        <v>600</v>
      </c>
      <c r="AA19" s="293">
        <v>2400</v>
      </c>
      <c r="AB19" s="292">
        <f t="shared" si="4"/>
        <v>-1200</v>
      </c>
      <c r="AC19" s="292">
        <f>$E19*3</f>
        <v>600</v>
      </c>
      <c r="AD19" s="293"/>
      <c r="AE19" s="293"/>
      <c r="AF19" s="293"/>
      <c r="AG19" s="293"/>
      <c r="AH19" s="293"/>
      <c r="AI19" s="293"/>
      <c r="AJ19" s="293"/>
      <c r="AK19" s="292">
        <f t="shared" si="6"/>
        <v>600</v>
      </c>
      <c r="AL19" s="293"/>
      <c r="AM19" s="292">
        <f t="shared" si="7"/>
        <v>-600</v>
      </c>
      <c r="AN19" s="292">
        <f t="shared" si="8"/>
        <v>600</v>
      </c>
      <c r="AO19" s="293"/>
      <c r="AP19" s="293"/>
      <c r="AQ19" s="293"/>
      <c r="AR19" s="293"/>
      <c r="AS19" s="293"/>
      <c r="AT19" s="293"/>
      <c r="AU19" s="293"/>
      <c r="AV19" s="292">
        <f t="shared" si="9"/>
        <v>600</v>
      </c>
      <c r="AW19" s="293"/>
      <c r="AX19" s="292">
        <f t="shared" si="10"/>
        <v>0</v>
      </c>
    </row>
    <row r="20" spans="1:50" ht="12" customHeight="1">
      <c r="A20" s="288">
        <v>18</v>
      </c>
      <c r="B20" s="294" t="s">
        <v>986</v>
      </c>
      <c r="C20" s="290" t="s">
        <v>10</v>
      </c>
      <c r="D20" s="290" t="s">
        <v>49</v>
      </c>
      <c r="E20" s="295">
        <v>85</v>
      </c>
      <c r="F20" s="292"/>
      <c r="G20" s="292">
        <f>E20*3</f>
        <v>255</v>
      </c>
      <c r="H20" s="293"/>
      <c r="I20" s="293"/>
      <c r="J20" s="293"/>
      <c r="K20" s="293"/>
      <c r="L20" s="293"/>
      <c r="M20" s="293"/>
      <c r="N20" s="293"/>
      <c r="O20" s="292">
        <f t="shared" si="0"/>
        <v>255</v>
      </c>
      <c r="P20" s="293">
        <v>1020</v>
      </c>
      <c r="Q20" s="292">
        <f t="shared" si="1"/>
        <v>-765</v>
      </c>
      <c r="R20" s="292">
        <f>E20*3</f>
        <v>255</v>
      </c>
      <c r="S20" s="293"/>
      <c r="T20" s="293"/>
      <c r="U20" s="293"/>
      <c r="V20" s="293"/>
      <c r="W20" s="293"/>
      <c r="X20" s="293"/>
      <c r="Y20" s="293"/>
      <c r="Z20" s="292">
        <f t="shared" si="3"/>
        <v>255</v>
      </c>
      <c r="AA20" s="293"/>
      <c r="AB20" s="292">
        <f t="shared" si="4"/>
        <v>-510</v>
      </c>
      <c r="AC20" s="292">
        <f>$E20*3</f>
        <v>255</v>
      </c>
      <c r="AD20" s="293"/>
      <c r="AE20" s="293"/>
      <c r="AF20" s="293"/>
      <c r="AG20" s="293"/>
      <c r="AH20" s="293"/>
      <c r="AI20" s="293"/>
      <c r="AJ20" s="293"/>
      <c r="AK20" s="292">
        <f t="shared" si="6"/>
        <v>255</v>
      </c>
      <c r="AL20" s="293"/>
      <c r="AM20" s="292">
        <f t="shared" si="7"/>
        <v>-255</v>
      </c>
      <c r="AN20" s="292">
        <f t="shared" si="8"/>
        <v>255</v>
      </c>
      <c r="AO20" s="293"/>
      <c r="AP20" s="293"/>
      <c r="AQ20" s="293"/>
      <c r="AR20" s="293"/>
      <c r="AS20" s="293"/>
      <c r="AT20" s="293"/>
      <c r="AU20" s="293"/>
      <c r="AV20" s="292">
        <f t="shared" si="9"/>
        <v>255</v>
      </c>
      <c r="AW20" s="293"/>
      <c r="AX20" s="292">
        <f t="shared" si="10"/>
        <v>0</v>
      </c>
    </row>
    <row r="21" spans="1:50" ht="12" customHeight="1">
      <c r="A21" s="288">
        <v>19</v>
      </c>
      <c r="B21" s="296" t="s">
        <v>45</v>
      </c>
      <c r="C21" s="297" t="s">
        <v>30</v>
      </c>
      <c r="D21" s="297" t="s">
        <v>12</v>
      </c>
      <c r="E21" s="298">
        <v>110</v>
      </c>
      <c r="F21" s="299">
        <v>2310</v>
      </c>
      <c r="G21" s="299"/>
      <c r="H21" s="300"/>
      <c r="I21" s="300"/>
      <c r="J21" s="300"/>
      <c r="K21" s="300"/>
      <c r="L21" s="300"/>
      <c r="M21" s="300"/>
      <c r="N21" s="300"/>
      <c r="O21" s="299">
        <f t="shared" si="0"/>
        <v>0</v>
      </c>
      <c r="P21" s="300"/>
      <c r="Q21" s="299">
        <f t="shared" si="1"/>
        <v>2310</v>
      </c>
      <c r="R21" s="299"/>
      <c r="S21" s="300"/>
      <c r="T21" s="300"/>
      <c r="U21" s="300"/>
      <c r="V21" s="300"/>
      <c r="W21" s="300"/>
      <c r="X21" s="300"/>
      <c r="Y21" s="300"/>
      <c r="Z21" s="299">
        <f t="shared" si="3"/>
        <v>0</v>
      </c>
      <c r="AA21" s="300"/>
      <c r="AB21" s="299">
        <f t="shared" si="4"/>
        <v>2310</v>
      </c>
      <c r="AC21" s="299"/>
      <c r="AD21" s="300"/>
      <c r="AE21" s="300"/>
      <c r="AF21" s="300"/>
      <c r="AG21" s="300"/>
      <c r="AH21" s="300"/>
      <c r="AI21" s="300"/>
      <c r="AJ21" s="300"/>
      <c r="AK21" s="299">
        <f t="shared" si="6"/>
        <v>0</v>
      </c>
      <c r="AL21" s="300"/>
      <c r="AM21" s="299">
        <f t="shared" si="7"/>
        <v>2310</v>
      </c>
      <c r="AN21" s="299"/>
      <c r="AO21" s="300"/>
      <c r="AP21" s="300"/>
      <c r="AQ21" s="300"/>
      <c r="AR21" s="300"/>
      <c r="AS21" s="300"/>
      <c r="AT21" s="300"/>
      <c r="AU21" s="300"/>
      <c r="AV21" s="299">
        <f t="shared" si="9"/>
        <v>0</v>
      </c>
      <c r="AW21" s="300"/>
      <c r="AX21" s="299">
        <f t="shared" si="10"/>
        <v>2310</v>
      </c>
    </row>
    <row r="22" spans="1:50" ht="12" customHeight="1">
      <c r="A22" s="288">
        <v>20</v>
      </c>
      <c r="B22" s="296" t="s">
        <v>1020</v>
      </c>
      <c r="C22" s="297" t="s">
        <v>23</v>
      </c>
      <c r="D22" s="297"/>
      <c r="E22" s="298">
        <v>0</v>
      </c>
      <c r="F22" s="299"/>
      <c r="G22" s="299">
        <f t="shared" ref="G22:G30" si="12">E22*3</f>
        <v>0</v>
      </c>
      <c r="H22" s="300"/>
      <c r="I22" s="300"/>
      <c r="J22" s="300"/>
      <c r="K22" s="300"/>
      <c r="L22" s="300"/>
      <c r="M22" s="300"/>
      <c r="N22" s="300"/>
      <c r="O22" s="299">
        <f t="shared" si="0"/>
        <v>0</v>
      </c>
      <c r="P22" s="300"/>
      <c r="Q22" s="299">
        <f t="shared" si="1"/>
        <v>0</v>
      </c>
      <c r="R22" s="299">
        <f t="shared" ref="R22:R53" si="13">E22*3</f>
        <v>0</v>
      </c>
      <c r="S22" s="300"/>
      <c r="T22" s="300"/>
      <c r="U22" s="300"/>
      <c r="V22" s="300"/>
      <c r="W22" s="300"/>
      <c r="X22" s="300"/>
      <c r="Y22" s="300"/>
      <c r="Z22" s="299">
        <f t="shared" si="3"/>
        <v>0</v>
      </c>
      <c r="AA22" s="300"/>
      <c r="AB22" s="299">
        <f t="shared" si="4"/>
        <v>0</v>
      </c>
      <c r="AC22" s="299">
        <f t="shared" ref="AC22:AC53" si="14">$E22*3</f>
        <v>0</v>
      </c>
      <c r="AD22" s="300"/>
      <c r="AE22" s="300"/>
      <c r="AF22" s="300"/>
      <c r="AG22" s="300"/>
      <c r="AH22" s="300"/>
      <c r="AI22" s="300"/>
      <c r="AJ22" s="300"/>
      <c r="AK22" s="299">
        <f t="shared" si="6"/>
        <v>0</v>
      </c>
      <c r="AL22" s="300"/>
      <c r="AM22" s="299">
        <f t="shared" si="7"/>
        <v>0</v>
      </c>
      <c r="AN22" s="299">
        <f t="shared" ref="AN22:AN53" si="15">$E22*3</f>
        <v>0</v>
      </c>
      <c r="AO22" s="300"/>
      <c r="AP22" s="300"/>
      <c r="AQ22" s="300"/>
      <c r="AR22" s="300"/>
      <c r="AS22" s="300"/>
      <c r="AT22" s="300"/>
      <c r="AU22" s="300"/>
      <c r="AV22" s="299">
        <f t="shared" si="9"/>
        <v>0</v>
      </c>
      <c r="AW22" s="300"/>
      <c r="AX22" s="299">
        <f t="shared" si="10"/>
        <v>0</v>
      </c>
    </row>
    <row r="23" spans="1:50" ht="12" customHeight="1">
      <c r="A23" s="288">
        <v>21</v>
      </c>
      <c r="B23" s="289" t="s">
        <v>52</v>
      </c>
      <c r="C23" s="290" t="s">
        <v>14</v>
      </c>
      <c r="D23" s="290" t="s">
        <v>829</v>
      </c>
      <c r="E23" s="291">
        <v>95</v>
      </c>
      <c r="F23" s="292">
        <v>-315</v>
      </c>
      <c r="G23" s="292">
        <f t="shared" si="12"/>
        <v>285</v>
      </c>
      <c r="H23" s="293"/>
      <c r="I23" s="293"/>
      <c r="J23" s="293"/>
      <c r="K23" s="293"/>
      <c r="L23" s="293"/>
      <c r="M23" s="293"/>
      <c r="N23" s="293"/>
      <c r="O23" s="292">
        <f t="shared" si="0"/>
        <v>285</v>
      </c>
      <c r="P23" s="293"/>
      <c r="Q23" s="292">
        <f t="shared" si="1"/>
        <v>-30</v>
      </c>
      <c r="R23" s="292">
        <f t="shared" si="13"/>
        <v>285</v>
      </c>
      <c r="S23" s="293"/>
      <c r="T23" s="293"/>
      <c r="U23" s="293"/>
      <c r="V23" s="293"/>
      <c r="W23" s="293"/>
      <c r="X23" s="293"/>
      <c r="Y23" s="293"/>
      <c r="Z23" s="292">
        <f t="shared" si="3"/>
        <v>285</v>
      </c>
      <c r="AA23" s="293">
        <v>255</v>
      </c>
      <c r="AB23" s="292">
        <f t="shared" si="4"/>
        <v>0</v>
      </c>
      <c r="AC23" s="292">
        <f t="shared" si="14"/>
        <v>285</v>
      </c>
      <c r="AD23" s="293"/>
      <c r="AE23" s="293"/>
      <c r="AF23" s="293"/>
      <c r="AG23" s="293"/>
      <c r="AH23" s="293"/>
      <c r="AI23" s="293"/>
      <c r="AJ23" s="293"/>
      <c r="AK23" s="292">
        <f t="shared" si="6"/>
        <v>285</v>
      </c>
      <c r="AL23" s="293">
        <v>570</v>
      </c>
      <c r="AM23" s="292">
        <f t="shared" si="7"/>
        <v>-285</v>
      </c>
      <c r="AN23" s="292">
        <f t="shared" si="15"/>
        <v>285</v>
      </c>
      <c r="AO23" s="293"/>
      <c r="AP23" s="293">
        <v>100</v>
      </c>
      <c r="AQ23" s="293"/>
      <c r="AR23" s="293"/>
      <c r="AS23" s="293"/>
      <c r="AT23" s="293"/>
      <c r="AU23" s="293"/>
      <c r="AV23" s="292">
        <f t="shared" si="9"/>
        <v>385</v>
      </c>
      <c r="AW23" s="293"/>
      <c r="AX23" s="292">
        <f t="shared" si="10"/>
        <v>100</v>
      </c>
    </row>
    <row r="24" spans="1:50" ht="12" customHeight="1">
      <c r="A24" s="288">
        <v>22</v>
      </c>
      <c r="B24" s="289" t="s">
        <v>55</v>
      </c>
      <c r="C24" s="290" t="s">
        <v>23</v>
      </c>
      <c r="D24" s="290" t="s">
        <v>57</v>
      </c>
      <c r="E24" s="291">
        <v>80</v>
      </c>
      <c r="F24" s="292">
        <v>-45</v>
      </c>
      <c r="G24" s="292">
        <f t="shared" si="12"/>
        <v>240</v>
      </c>
      <c r="H24" s="293"/>
      <c r="I24" s="293"/>
      <c r="J24" s="293"/>
      <c r="K24" s="293"/>
      <c r="L24" s="293"/>
      <c r="M24" s="293"/>
      <c r="N24" s="293"/>
      <c r="O24" s="292">
        <f t="shared" si="0"/>
        <v>240</v>
      </c>
      <c r="P24" s="293">
        <v>915</v>
      </c>
      <c r="Q24" s="292">
        <f t="shared" si="1"/>
        <v>-720</v>
      </c>
      <c r="R24" s="292">
        <f t="shared" si="13"/>
        <v>240</v>
      </c>
      <c r="S24" s="293"/>
      <c r="T24" s="293"/>
      <c r="U24" s="293"/>
      <c r="V24" s="293"/>
      <c r="W24" s="293"/>
      <c r="X24" s="293"/>
      <c r="Y24" s="293"/>
      <c r="Z24" s="292">
        <f t="shared" si="3"/>
        <v>240</v>
      </c>
      <c r="AA24" s="293"/>
      <c r="AB24" s="292">
        <f t="shared" si="4"/>
        <v>-480</v>
      </c>
      <c r="AC24" s="292">
        <f t="shared" si="14"/>
        <v>240</v>
      </c>
      <c r="AD24" s="293"/>
      <c r="AE24" s="293"/>
      <c r="AF24" s="293"/>
      <c r="AG24" s="293"/>
      <c r="AH24" s="293"/>
      <c r="AI24" s="293"/>
      <c r="AJ24" s="293"/>
      <c r="AK24" s="292">
        <f t="shared" si="6"/>
        <v>240</v>
      </c>
      <c r="AL24" s="293"/>
      <c r="AM24" s="292">
        <f t="shared" si="7"/>
        <v>-240</v>
      </c>
      <c r="AN24" s="292">
        <f t="shared" si="15"/>
        <v>240</v>
      </c>
      <c r="AO24" s="293"/>
      <c r="AP24" s="293"/>
      <c r="AQ24" s="293"/>
      <c r="AR24" s="293"/>
      <c r="AS24" s="293"/>
      <c r="AT24" s="293"/>
      <c r="AU24" s="293"/>
      <c r="AV24" s="292">
        <f t="shared" si="9"/>
        <v>240</v>
      </c>
      <c r="AW24" s="293"/>
      <c r="AX24" s="292">
        <f t="shared" si="10"/>
        <v>0</v>
      </c>
    </row>
    <row r="25" spans="1:50" ht="12" customHeight="1">
      <c r="A25" s="288">
        <v>23</v>
      </c>
      <c r="B25" s="289" t="s">
        <v>879</v>
      </c>
      <c r="C25" s="290" t="s">
        <v>23</v>
      </c>
      <c r="D25" s="290" t="s">
        <v>880</v>
      </c>
      <c r="E25" s="291">
        <v>50</v>
      </c>
      <c r="F25" s="292"/>
      <c r="G25" s="292">
        <f t="shared" si="12"/>
        <v>150</v>
      </c>
      <c r="H25" s="293"/>
      <c r="I25" s="293"/>
      <c r="J25" s="293"/>
      <c r="K25" s="293"/>
      <c r="L25" s="293"/>
      <c r="M25" s="293"/>
      <c r="N25" s="293"/>
      <c r="O25" s="292">
        <f t="shared" si="0"/>
        <v>150</v>
      </c>
      <c r="P25" s="293">
        <v>600</v>
      </c>
      <c r="Q25" s="292">
        <f t="shared" si="1"/>
        <v>-450</v>
      </c>
      <c r="R25" s="292">
        <f t="shared" si="13"/>
        <v>150</v>
      </c>
      <c r="S25" s="293"/>
      <c r="T25" s="293"/>
      <c r="U25" s="293"/>
      <c r="V25" s="293"/>
      <c r="W25" s="293"/>
      <c r="X25" s="293"/>
      <c r="Y25" s="293"/>
      <c r="Z25" s="292">
        <f t="shared" si="3"/>
        <v>150</v>
      </c>
      <c r="AA25" s="293"/>
      <c r="AB25" s="292">
        <f t="shared" si="4"/>
        <v>-300</v>
      </c>
      <c r="AC25" s="292">
        <f t="shared" si="14"/>
        <v>150</v>
      </c>
      <c r="AD25" s="293"/>
      <c r="AE25" s="293"/>
      <c r="AF25" s="293"/>
      <c r="AG25" s="293"/>
      <c r="AH25" s="293"/>
      <c r="AI25" s="293"/>
      <c r="AJ25" s="293"/>
      <c r="AK25" s="292">
        <f t="shared" si="6"/>
        <v>150</v>
      </c>
      <c r="AL25" s="293"/>
      <c r="AM25" s="292">
        <f t="shared" si="7"/>
        <v>-150</v>
      </c>
      <c r="AN25" s="292">
        <f t="shared" si="15"/>
        <v>150</v>
      </c>
      <c r="AO25" s="293"/>
      <c r="AP25" s="293"/>
      <c r="AQ25" s="293"/>
      <c r="AR25" s="293"/>
      <c r="AS25" s="293"/>
      <c r="AT25" s="293"/>
      <c r="AU25" s="293"/>
      <c r="AV25" s="292">
        <f t="shared" si="9"/>
        <v>150</v>
      </c>
      <c r="AW25" s="293"/>
      <c r="AX25" s="292">
        <f t="shared" si="10"/>
        <v>0</v>
      </c>
    </row>
    <row r="26" spans="1:50" ht="12" customHeight="1">
      <c r="A26" s="288">
        <v>24</v>
      </c>
      <c r="B26" s="289" t="s">
        <v>1334</v>
      </c>
      <c r="C26" s="290" t="s">
        <v>23</v>
      </c>
      <c r="D26" s="290"/>
      <c r="E26" s="291">
        <v>55</v>
      </c>
      <c r="F26" s="292"/>
      <c r="G26" s="292">
        <f t="shared" si="12"/>
        <v>165</v>
      </c>
      <c r="H26" s="293"/>
      <c r="I26" s="293"/>
      <c r="J26" s="293"/>
      <c r="K26" s="293"/>
      <c r="L26" s="293"/>
      <c r="M26" s="293"/>
      <c r="N26" s="293"/>
      <c r="O26" s="292">
        <f t="shared" si="0"/>
        <v>165</v>
      </c>
      <c r="P26" s="293"/>
      <c r="Q26" s="292">
        <f t="shared" si="1"/>
        <v>165</v>
      </c>
      <c r="R26" s="292">
        <f t="shared" si="13"/>
        <v>165</v>
      </c>
      <c r="S26" s="293"/>
      <c r="T26" s="293"/>
      <c r="U26" s="293"/>
      <c r="V26" s="293"/>
      <c r="W26" s="293"/>
      <c r="X26" s="293"/>
      <c r="Y26" s="293"/>
      <c r="Z26" s="292">
        <f t="shared" si="3"/>
        <v>165</v>
      </c>
      <c r="AA26" s="293"/>
      <c r="AB26" s="292">
        <f t="shared" si="4"/>
        <v>330</v>
      </c>
      <c r="AC26" s="292">
        <f t="shared" si="14"/>
        <v>165</v>
      </c>
      <c r="AD26" s="293"/>
      <c r="AE26" s="293"/>
      <c r="AF26" s="293"/>
      <c r="AG26" s="293"/>
      <c r="AH26" s="293"/>
      <c r="AI26" s="293"/>
      <c r="AJ26" s="293"/>
      <c r="AK26" s="292">
        <f t="shared" si="6"/>
        <v>165</v>
      </c>
      <c r="AL26" s="293"/>
      <c r="AM26" s="292">
        <f t="shared" si="7"/>
        <v>495</v>
      </c>
      <c r="AN26" s="292">
        <f t="shared" si="15"/>
        <v>165</v>
      </c>
      <c r="AO26" s="293"/>
      <c r="AP26" s="293"/>
      <c r="AQ26" s="293"/>
      <c r="AR26" s="293"/>
      <c r="AS26" s="293"/>
      <c r="AT26" s="293"/>
      <c r="AU26" s="293"/>
      <c r="AV26" s="292">
        <f t="shared" si="9"/>
        <v>165</v>
      </c>
      <c r="AW26" s="293"/>
      <c r="AX26" s="292">
        <f t="shared" si="10"/>
        <v>660</v>
      </c>
    </row>
    <row r="27" spans="1:50" ht="12" customHeight="1">
      <c r="A27" s="288">
        <v>25</v>
      </c>
      <c r="B27" s="289" t="s">
        <v>58</v>
      </c>
      <c r="C27" s="290" t="s">
        <v>23</v>
      </c>
      <c r="D27" s="290" t="s">
        <v>60</v>
      </c>
      <c r="E27" s="291">
        <v>55</v>
      </c>
      <c r="F27" s="292">
        <v>100</v>
      </c>
      <c r="G27" s="292">
        <f t="shared" si="12"/>
        <v>165</v>
      </c>
      <c r="H27" s="293"/>
      <c r="I27" s="293">
        <v>100</v>
      </c>
      <c r="J27" s="293"/>
      <c r="K27" s="293"/>
      <c r="L27" s="293"/>
      <c r="M27" s="293"/>
      <c r="N27" s="293"/>
      <c r="O27" s="292">
        <f t="shared" si="0"/>
        <v>265</v>
      </c>
      <c r="P27" s="293">
        <v>630</v>
      </c>
      <c r="Q27" s="292">
        <f t="shared" si="1"/>
        <v>-265</v>
      </c>
      <c r="R27" s="292">
        <f t="shared" si="13"/>
        <v>165</v>
      </c>
      <c r="S27" s="293"/>
      <c r="T27" s="293"/>
      <c r="U27" s="293"/>
      <c r="V27" s="293"/>
      <c r="W27" s="293">
        <v>100</v>
      </c>
      <c r="X27" s="293"/>
      <c r="Y27" s="293"/>
      <c r="Z27" s="292">
        <f t="shared" si="3"/>
        <v>265</v>
      </c>
      <c r="AA27" s="293"/>
      <c r="AB27" s="292">
        <f t="shared" si="4"/>
        <v>0</v>
      </c>
      <c r="AC27" s="292">
        <f t="shared" si="14"/>
        <v>165</v>
      </c>
      <c r="AD27" s="293"/>
      <c r="AE27" s="293"/>
      <c r="AF27" s="293"/>
      <c r="AG27" s="293"/>
      <c r="AH27" s="293"/>
      <c r="AI27" s="293"/>
      <c r="AJ27" s="293"/>
      <c r="AK27" s="292">
        <f t="shared" si="6"/>
        <v>165</v>
      </c>
      <c r="AL27" s="293">
        <v>165</v>
      </c>
      <c r="AM27" s="292">
        <f t="shared" si="7"/>
        <v>0</v>
      </c>
      <c r="AN27" s="292">
        <f t="shared" si="15"/>
        <v>165</v>
      </c>
      <c r="AO27" s="293"/>
      <c r="AP27" s="293"/>
      <c r="AQ27" s="293"/>
      <c r="AR27" s="293"/>
      <c r="AS27" s="293"/>
      <c r="AT27" s="293"/>
      <c r="AU27" s="293"/>
      <c r="AV27" s="292">
        <f t="shared" si="9"/>
        <v>165</v>
      </c>
      <c r="AW27" s="293">
        <v>165</v>
      </c>
      <c r="AX27" s="292">
        <f t="shared" si="10"/>
        <v>0</v>
      </c>
    </row>
    <row r="28" spans="1:50" ht="12" customHeight="1">
      <c r="A28" s="288">
        <v>26</v>
      </c>
      <c r="B28" s="301" t="s">
        <v>61</v>
      </c>
      <c r="C28" s="290" t="s">
        <v>23</v>
      </c>
      <c r="D28" s="302"/>
      <c r="E28" s="291">
        <v>85</v>
      </c>
      <c r="F28" s="303"/>
      <c r="G28" s="292">
        <f t="shared" si="12"/>
        <v>255</v>
      </c>
      <c r="H28" s="293"/>
      <c r="I28" s="293"/>
      <c r="J28" s="293"/>
      <c r="K28" s="293"/>
      <c r="L28" s="293"/>
      <c r="M28" s="293"/>
      <c r="N28" s="293"/>
      <c r="O28" s="292">
        <f t="shared" si="0"/>
        <v>255</v>
      </c>
      <c r="P28" s="293"/>
      <c r="Q28" s="292">
        <f t="shared" si="1"/>
        <v>255</v>
      </c>
      <c r="R28" s="292">
        <f t="shared" si="13"/>
        <v>255</v>
      </c>
      <c r="S28" s="293"/>
      <c r="T28" s="293"/>
      <c r="U28" s="293"/>
      <c r="V28" s="293"/>
      <c r="W28" s="293"/>
      <c r="X28" s="293"/>
      <c r="Y28" s="293"/>
      <c r="Z28" s="292">
        <f t="shared" si="3"/>
        <v>255</v>
      </c>
      <c r="AA28" s="293">
        <v>510</v>
      </c>
      <c r="AB28" s="292">
        <f t="shared" si="4"/>
        <v>0</v>
      </c>
      <c r="AC28" s="292">
        <f t="shared" si="14"/>
        <v>255</v>
      </c>
      <c r="AD28" s="293"/>
      <c r="AE28" s="293"/>
      <c r="AF28" s="293"/>
      <c r="AG28" s="293"/>
      <c r="AH28" s="293"/>
      <c r="AI28" s="293"/>
      <c r="AJ28" s="293"/>
      <c r="AK28" s="292">
        <f t="shared" si="6"/>
        <v>255</v>
      </c>
      <c r="AL28" s="293"/>
      <c r="AM28" s="292">
        <f t="shared" si="7"/>
        <v>255</v>
      </c>
      <c r="AN28" s="292">
        <f t="shared" si="15"/>
        <v>255</v>
      </c>
      <c r="AO28" s="293"/>
      <c r="AP28" s="293"/>
      <c r="AQ28" s="293"/>
      <c r="AR28" s="293"/>
      <c r="AS28" s="293"/>
      <c r="AT28" s="293"/>
      <c r="AU28" s="293"/>
      <c r="AV28" s="292">
        <f t="shared" si="9"/>
        <v>255</v>
      </c>
      <c r="AW28" s="293"/>
      <c r="AX28" s="292">
        <f t="shared" si="10"/>
        <v>510</v>
      </c>
    </row>
    <row r="29" spans="1:50" ht="12" customHeight="1">
      <c r="A29" s="288">
        <v>27</v>
      </c>
      <c r="B29" s="289" t="s">
        <v>1373</v>
      </c>
      <c r="C29" s="290" t="s">
        <v>23</v>
      </c>
      <c r="D29" s="290"/>
      <c r="E29" s="291">
        <v>60</v>
      </c>
      <c r="F29" s="292"/>
      <c r="G29" s="292">
        <f t="shared" si="12"/>
        <v>180</v>
      </c>
      <c r="H29" s="293"/>
      <c r="I29" s="293"/>
      <c r="J29" s="293"/>
      <c r="K29" s="293"/>
      <c r="L29" s="293"/>
      <c r="M29" s="293"/>
      <c r="N29" s="293"/>
      <c r="O29" s="292">
        <f t="shared" si="0"/>
        <v>180</v>
      </c>
      <c r="P29" s="293">
        <v>180</v>
      </c>
      <c r="Q29" s="292">
        <f t="shared" si="1"/>
        <v>0</v>
      </c>
      <c r="R29" s="292">
        <f t="shared" si="13"/>
        <v>180</v>
      </c>
      <c r="S29" s="293"/>
      <c r="T29" s="293"/>
      <c r="U29" s="293"/>
      <c r="V29" s="293"/>
      <c r="W29" s="293">
        <v>100</v>
      </c>
      <c r="X29" s="293"/>
      <c r="Y29" s="293"/>
      <c r="Z29" s="292">
        <f t="shared" si="3"/>
        <v>280</v>
      </c>
      <c r="AA29" s="293">
        <v>180</v>
      </c>
      <c r="AB29" s="292">
        <f t="shared" si="4"/>
        <v>100</v>
      </c>
      <c r="AC29" s="292">
        <f t="shared" si="14"/>
        <v>180</v>
      </c>
      <c r="AD29" s="293"/>
      <c r="AE29" s="293"/>
      <c r="AF29" s="293"/>
      <c r="AG29" s="293"/>
      <c r="AH29" s="293"/>
      <c r="AI29" s="293"/>
      <c r="AJ29" s="293"/>
      <c r="AK29" s="292">
        <f t="shared" si="6"/>
        <v>180</v>
      </c>
      <c r="AL29" s="293">
        <v>380</v>
      </c>
      <c r="AM29" s="292">
        <f t="shared" si="7"/>
        <v>-100</v>
      </c>
      <c r="AN29" s="292">
        <f t="shared" si="15"/>
        <v>180</v>
      </c>
      <c r="AO29" s="293"/>
      <c r="AP29" s="293"/>
      <c r="AQ29" s="293"/>
      <c r="AR29" s="293"/>
      <c r="AS29" s="293"/>
      <c r="AT29" s="293"/>
      <c r="AU29" s="293"/>
      <c r="AV29" s="292">
        <f t="shared" si="9"/>
        <v>180</v>
      </c>
      <c r="AW29" s="293">
        <v>80</v>
      </c>
      <c r="AX29" s="292">
        <f t="shared" si="10"/>
        <v>0</v>
      </c>
    </row>
    <row r="30" spans="1:50" ht="12" customHeight="1">
      <c r="A30" s="288">
        <v>28</v>
      </c>
      <c r="B30" s="289" t="s">
        <v>62</v>
      </c>
      <c r="C30" s="290" t="s">
        <v>23</v>
      </c>
      <c r="D30" s="290" t="s">
        <v>64</v>
      </c>
      <c r="E30" s="291">
        <v>60</v>
      </c>
      <c r="F30" s="292"/>
      <c r="G30" s="292">
        <f t="shared" si="12"/>
        <v>180</v>
      </c>
      <c r="H30" s="293"/>
      <c r="I30" s="293"/>
      <c r="J30" s="293"/>
      <c r="K30" s="293"/>
      <c r="L30" s="293"/>
      <c r="M30" s="293"/>
      <c r="N30" s="293"/>
      <c r="O30" s="292">
        <f t="shared" si="0"/>
        <v>180</v>
      </c>
      <c r="P30" s="293">
        <v>180</v>
      </c>
      <c r="Q30" s="292">
        <f t="shared" si="1"/>
        <v>0</v>
      </c>
      <c r="R30" s="292">
        <f t="shared" si="13"/>
        <v>180</v>
      </c>
      <c r="S30" s="293"/>
      <c r="T30" s="293"/>
      <c r="U30" s="293"/>
      <c r="V30" s="293"/>
      <c r="W30" s="293"/>
      <c r="X30" s="293"/>
      <c r="Y30" s="293"/>
      <c r="Z30" s="292">
        <f t="shared" si="3"/>
        <v>180</v>
      </c>
      <c r="AA30" s="293">
        <v>180</v>
      </c>
      <c r="AB30" s="292">
        <f t="shared" si="4"/>
        <v>0</v>
      </c>
      <c r="AC30" s="292">
        <f t="shared" si="14"/>
        <v>180</v>
      </c>
      <c r="AD30" s="293"/>
      <c r="AE30" s="293">
        <v>100</v>
      </c>
      <c r="AF30" s="293"/>
      <c r="AG30" s="293"/>
      <c r="AH30" s="293"/>
      <c r="AI30" s="293"/>
      <c r="AJ30" s="293"/>
      <c r="AK30" s="292">
        <f t="shared" si="6"/>
        <v>280</v>
      </c>
      <c r="AL30" s="293"/>
      <c r="AM30" s="292">
        <f t="shared" si="7"/>
        <v>280</v>
      </c>
      <c r="AN30" s="292">
        <f t="shared" si="15"/>
        <v>180</v>
      </c>
      <c r="AO30" s="293"/>
      <c r="AP30" s="293"/>
      <c r="AQ30" s="293"/>
      <c r="AR30" s="293"/>
      <c r="AS30" s="293"/>
      <c r="AT30" s="293"/>
      <c r="AU30" s="293"/>
      <c r="AV30" s="292">
        <f t="shared" si="9"/>
        <v>180</v>
      </c>
      <c r="AW30" s="293">
        <v>460</v>
      </c>
      <c r="AX30" s="292">
        <f t="shared" si="10"/>
        <v>0</v>
      </c>
    </row>
    <row r="31" spans="1:50" ht="12" customHeight="1">
      <c r="A31" s="288">
        <v>29</v>
      </c>
      <c r="B31" s="289" t="s">
        <v>1546</v>
      </c>
      <c r="C31" s="290" t="s">
        <v>23</v>
      </c>
      <c r="D31" s="290"/>
      <c r="E31" s="291">
        <v>250</v>
      </c>
      <c r="F31" s="292"/>
      <c r="G31" s="292">
        <v>482</v>
      </c>
      <c r="H31" s="293"/>
      <c r="I31" s="293"/>
      <c r="J31" s="293"/>
      <c r="K31" s="293"/>
      <c r="L31" s="293"/>
      <c r="M31" s="293"/>
      <c r="N31" s="293"/>
      <c r="O31" s="292">
        <f t="shared" si="0"/>
        <v>482</v>
      </c>
      <c r="P31" s="293">
        <v>1200</v>
      </c>
      <c r="Q31" s="292">
        <f t="shared" si="1"/>
        <v>-718</v>
      </c>
      <c r="R31" s="292">
        <f t="shared" si="13"/>
        <v>750</v>
      </c>
      <c r="S31" s="293"/>
      <c r="T31" s="293">
        <v>100</v>
      </c>
      <c r="U31" s="293">
        <v>3256</v>
      </c>
      <c r="V31" s="293"/>
      <c r="W31" s="293">
        <v>100</v>
      </c>
      <c r="X31" s="293"/>
      <c r="Y31" s="293"/>
      <c r="Z31" s="292">
        <f t="shared" si="3"/>
        <v>4206</v>
      </c>
      <c r="AA31" s="293">
        <v>3488</v>
      </c>
      <c r="AB31" s="292">
        <f t="shared" si="4"/>
        <v>0</v>
      </c>
      <c r="AC31" s="292">
        <f t="shared" si="14"/>
        <v>750</v>
      </c>
      <c r="AD31" s="293"/>
      <c r="AE31" s="293"/>
      <c r="AF31" s="293"/>
      <c r="AG31" s="293"/>
      <c r="AH31" s="293"/>
      <c r="AI31" s="293"/>
      <c r="AJ31" s="293"/>
      <c r="AK31" s="292">
        <f t="shared" si="6"/>
        <v>750</v>
      </c>
      <c r="AL31" s="293">
        <v>750</v>
      </c>
      <c r="AM31" s="292">
        <f t="shared" si="7"/>
        <v>0</v>
      </c>
      <c r="AN31" s="292">
        <f t="shared" si="15"/>
        <v>750</v>
      </c>
      <c r="AO31" s="293"/>
      <c r="AP31" s="293"/>
      <c r="AQ31" s="293"/>
      <c r="AR31" s="293"/>
      <c r="AS31" s="293"/>
      <c r="AT31" s="293"/>
      <c r="AU31" s="293"/>
      <c r="AV31" s="292">
        <f t="shared" si="9"/>
        <v>750</v>
      </c>
      <c r="AW31" s="293">
        <v>750</v>
      </c>
      <c r="AX31" s="292">
        <f t="shared" si="10"/>
        <v>0</v>
      </c>
    </row>
    <row r="32" spans="1:50" ht="12" customHeight="1">
      <c r="A32" s="288">
        <v>30</v>
      </c>
      <c r="B32" s="289" t="s">
        <v>65</v>
      </c>
      <c r="C32" s="290" t="s">
        <v>14</v>
      </c>
      <c r="D32" s="290" t="s">
        <v>67</v>
      </c>
      <c r="E32" s="291">
        <v>60</v>
      </c>
      <c r="F32" s="292">
        <v>-720</v>
      </c>
      <c r="G32" s="292">
        <f>E32*3</f>
        <v>180</v>
      </c>
      <c r="H32" s="293"/>
      <c r="I32" s="293"/>
      <c r="J32" s="293"/>
      <c r="K32" s="293"/>
      <c r="L32" s="293"/>
      <c r="M32" s="293"/>
      <c r="N32" s="293"/>
      <c r="O32" s="292">
        <f t="shared" si="0"/>
        <v>180</v>
      </c>
      <c r="P32" s="293"/>
      <c r="Q32" s="292">
        <f t="shared" si="1"/>
        <v>-540</v>
      </c>
      <c r="R32" s="292">
        <f t="shared" si="13"/>
        <v>180</v>
      </c>
      <c r="S32" s="293"/>
      <c r="T32" s="293"/>
      <c r="U32" s="293"/>
      <c r="V32" s="293"/>
      <c r="W32" s="293"/>
      <c r="X32" s="293"/>
      <c r="Y32" s="293"/>
      <c r="Z32" s="292">
        <f t="shared" si="3"/>
        <v>180</v>
      </c>
      <c r="AA32" s="293"/>
      <c r="AB32" s="292">
        <f t="shared" si="4"/>
        <v>-360</v>
      </c>
      <c r="AC32" s="292">
        <f t="shared" si="14"/>
        <v>180</v>
      </c>
      <c r="AD32" s="293"/>
      <c r="AE32" s="293"/>
      <c r="AF32" s="293"/>
      <c r="AG32" s="293"/>
      <c r="AH32" s="293"/>
      <c r="AI32" s="293"/>
      <c r="AJ32" s="293"/>
      <c r="AK32" s="292">
        <f t="shared" si="6"/>
        <v>180</v>
      </c>
      <c r="AL32" s="293"/>
      <c r="AM32" s="292">
        <f t="shared" si="7"/>
        <v>-180</v>
      </c>
      <c r="AN32" s="292">
        <f t="shared" si="15"/>
        <v>180</v>
      </c>
      <c r="AO32" s="293"/>
      <c r="AP32" s="293"/>
      <c r="AQ32" s="293"/>
      <c r="AR32" s="293"/>
      <c r="AS32" s="293"/>
      <c r="AT32" s="293"/>
      <c r="AU32" s="293"/>
      <c r="AV32" s="292">
        <f t="shared" si="9"/>
        <v>180</v>
      </c>
      <c r="AW32" s="293"/>
      <c r="AX32" s="292">
        <f t="shared" si="10"/>
        <v>0</v>
      </c>
    </row>
    <row r="33" spans="1:50" ht="12" customHeight="1">
      <c r="A33" s="288">
        <v>31</v>
      </c>
      <c r="B33" s="289" t="s">
        <v>68</v>
      </c>
      <c r="C33" s="290" t="s">
        <v>14</v>
      </c>
      <c r="D33" s="290" t="s">
        <v>12</v>
      </c>
      <c r="E33" s="291">
        <v>85</v>
      </c>
      <c r="F33" s="292"/>
      <c r="G33" s="292">
        <f>E33*3</f>
        <v>255</v>
      </c>
      <c r="H33" s="293"/>
      <c r="I33" s="293"/>
      <c r="J33" s="293"/>
      <c r="K33" s="293"/>
      <c r="L33" s="293"/>
      <c r="M33" s="293"/>
      <c r="N33" s="293"/>
      <c r="O33" s="292">
        <f t="shared" si="0"/>
        <v>255</v>
      </c>
      <c r="P33" s="293">
        <v>255</v>
      </c>
      <c r="Q33" s="292">
        <f t="shared" si="1"/>
        <v>0</v>
      </c>
      <c r="R33" s="292">
        <f t="shared" si="13"/>
        <v>255</v>
      </c>
      <c r="S33" s="293"/>
      <c r="T33" s="293"/>
      <c r="U33" s="293"/>
      <c r="V33" s="293"/>
      <c r="W33" s="293"/>
      <c r="X33" s="293"/>
      <c r="Y33" s="293"/>
      <c r="Z33" s="292">
        <f t="shared" si="3"/>
        <v>255</v>
      </c>
      <c r="AA33" s="293">
        <v>255</v>
      </c>
      <c r="AB33" s="292">
        <f t="shared" si="4"/>
        <v>0</v>
      </c>
      <c r="AC33" s="292">
        <f t="shared" si="14"/>
        <v>255</v>
      </c>
      <c r="AD33" s="293"/>
      <c r="AE33" s="293"/>
      <c r="AF33" s="293"/>
      <c r="AG33" s="293"/>
      <c r="AH33" s="293"/>
      <c r="AI33" s="293"/>
      <c r="AJ33" s="293"/>
      <c r="AK33" s="292">
        <f t="shared" si="6"/>
        <v>255</v>
      </c>
      <c r="AL33" s="293">
        <v>510</v>
      </c>
      <c r="AM33" s="292">
        <f t="shared" si="7"/>
        <v>-255</v>
      </c>
      <c r="AN33" s="292">
        <f t="shared" si="15"/>
        <v>255</v>
      </c>
      <c r="AO33" s="293"/>
      <c r="AP33" s="293"/>
      <c r="AQ33" s="293"/>
      <c r="AR33" s="293"/>
      <c r="AS33" s="293"/>
      <c r="AT33" s="293"/>
      <c r="AU33" s="293"/>
      <c r="AV33" s="292">
        <f t="shared" si="9"/>
        <v>255</v>
      </c>
      <c r="AW33" s="293"/>
      <c r="AX33" s="292">
        <f t="shared" si="10"/>
        <v>0</v>
      </c>
    </row>
    <row r="34" spans="1:50" ht="12" customHeight="1">
      <c r="A34" s="288">
        <v>32</v>
      </c>
      <c r="B34" s="289" t="s">
        <v>1606</v>
      </c>
      <c r="C34" s="290" t="s">
        <v>23</v>
      </c>
      <c r="D34" s="290" t="s">
        <v>72</v>
      </c>
      <c r="E34" s="291">
        <v>125</v>
      </c>
      <c r="F34" s="292"/>
      <c r="G34" s="292">
        <f>E34*3</f>
        <v>375</v>
      </c>
      <c r="H34" s="293"/>
      <c r="I34" s="293">
        <v>200</v>
      </c>
      <c r="J34" s="293"/>
      <c r="K34" s="293"/>
      <c r="L34" s="293"/>
      <c r="M34" s="293"/>
      <c r="N34" s="293"/>
      <c r="O34" s="292">
        <f t="shared" si="0"/>
        <v>575</v>
      </c>
      <c r="P34" s="293">
        <v>575</v>
      </c>
      <c r="Q34" s="292">
        <f t="shared" si="1"/>
        <v>0</v>
      </c>
      <c r="R34" s="292">
        <f t="shared" si="13"/>
        <v>375</v>
      </c>
      <c r="S34" s="293"/>
      <c r="T34" s="293">
        <v>200</v>
      </c>
      <c r="U34" s="293"/>
      <c r="V34" s="293"/>
      <c r="W34" s="293">
        <v>100</v>
      </c>
      <c r="X34" s="293"/>
      <c r="Y34" s="293"/>
      <c r="Z34" s="292">
        <f t="shared" si="3"/>
        <v>675</v>
      </c>
      <c r="AA34" s="293">
        <v>1050</v>
      </c>
      <c r="AB34" s="292">
        <f t="shared" si="4"/>
        <v>-375</v>
      </c>
      <c r="AC34" s="292">
        <f t="shared" si="14"/>
        <v>375</v>
      </c>
      <c r="AD34" s="293"/>
      <c r="AE34" s="293">
        <v>100</v>
      </c>
      <c r="AF34" s="293"/>
      <c r="AG34" s="293"/>
      <c r="AH34" s="293"/>
      <c r="AI34" s="293"/>
      <c r="AJ34" s="293"/>
      <c r="AK34" s="292">
        <f t="shared" si="6"/>
        <v>475</v>
      </c>
      <c r="AL34" s="293">
        <v>100</v>
      </c>
      <c r="AM34" s="292">
        <f t="shared" si="7"/>
        <v>0</v>
      </c>
      <c r="AN34" s="292">
        <f t="shared" si="15"/>
        <v>375</v>
      </c>
      <c r="AO34" s="293"/>
      <c r="AP34" s="293"/>
      <c r="AQ34" s="293"/>
      <c r="AR34" s="293"/>
      <c r="AS34" s="293"/>
      <c r="AT34" s="293"/>
      <c r="AU34" s="293"/>
      <c r="AV34" s="292">
        <f t="shared" si="9"/>
        <v>375</v>
      </c>
      <c r="AW34" s="293">
        <v>375</v>
      </c>
      <c r="AX34" s="292">
        <f t="shared" si="10"/>
        <v>0</v>
      </c>
    </row>
    <row r="35" spans="1:50" ht="12" customHeight="1">
      <c r="A35" s="288">
        <v>33</v>
      </c>
      <c r="B35" s="289" t="s">
        <v>1547</v>
      </c>
      <c r="C35" s="290" t="s">
        <v>14</v>
      </c>
      <c r="D35" s="290"/>
      <c r="E35" s="291">
        <v>300</v>
      </c>
      <c r="F35" s="292"/>
      <c r="G35" s="292">
        <v>578</v>
      </c>
      <c r="H35" s="293"/>
      <c r="I35" s="293"/>
      <c r="J35" s="293"/>
      <c r="K35" s="293"/>
      <c r="L35" s="293">
        <v>100</v>
      </c>
      <c r="M35" s="293"/>
      <c r="N35" s="293"/>
      <c r="O35" s="292">
        <f t="shared" si="0"/>
        <v>678</v>
      </c>
      <c r="P35" s="293">
        <v>3478</v>
      </c>
      <c r="Q35" s="292">
        <f t="shared" ref="Q35:Q66" si="16">F35+O35-P35</f>
        <v>-2800</v>
      </c>
      <c r="R35" s="292">
        <f t="shared" si="13"/>
        <v>900</v>
      </c>
      <c r="S35" s="293"/>
      <c r="T35" s="293">
        <v>100</v>
      </c>
      <c r="U35" s="293"/>
      <c r="V35" s="293"/>
      <c r="W35" s="293"/>
      <c r="X35" s="293"/>
      <c r="Y35" s="293"/>
      <c r="Z35" s="292">
        <f t="shared" ref="Z35:Z66" si="17">SUM(R35:Y35)</f>
        <v>1000</v>
      </c>
      <c r="AA35" s="293"/>
      <c r="AB35" s="292">
        <f t="shared" ref="AB35:AB66" si="18">Q35+Z35-AA35</f>
        <v>-1800</v>
      </c>
      <c r="AC35" s="292">
        <f t="shared" si="14"/>
        <v>900</v>
      </c>
      <c r="AD35" s="293"/>
      <c r="AE35" s="293"/>
      <c r="AF35" s="293"/>
      <c r="AG35" s="293"/>
      <c r="AH35" s="293"/>
      <c r="AI35" s="293"/>
      <c r="AJ35" s="293"/>
      <c r="AK35" s="292">
        <f t="shared" si="6"/>
        <v>900</v>
      </c>
      <c r="AL35" s="293">
        <v>100</v>
      </c>
      <c r="AM35" s="292">
        <f t="shared" si="7"/>
        <v>-1000</v>
      </c>
      <c r="AN35" s="292">
        <f t="shared" si="15"/>
        <v>900</v>
      </c>
      <c r="AO35" s="293"/>
      <c r="AP35" s="293">
        <v>100</v>
      </c>
      <c r="AQ35" s="293"/>
      <c r="AR35" s="293"/>
      <c r="AS35" s="293"/>
      <c r="AT35" s="293"/>
      <c r="AU35" s="293"/>
      <c r="AV35" s="292">
        <f t="shared" si="9"/>
        <v>1000</v>
      </c>
      <c r="AW35" s="293"/>
      <c r="AX35" s="292">
        <f t="shared" si="10"/>
        <v>0</v>
      </c>
    </row>
    <row r="36" spans="1:50" ht="12" customHeight="1">
      <c r="A36" s="288">
        <v>34</v>
      </c>
      <c r="B36" s="301" t="s">
        <v>73</v>
      </c>
      <c r="C36" s="290" t="s">
        <v>23</v>
      </c>
      <c r="D36" s="302"/>
      <c r="E36" s="291">
        <v>70</v>
      </c>
      <c r="F36" s="303"/>
      <c r="G36" s="292">
        <f>E36*3</f>
        <v>210</v>
      </c>
      <c r="H36" s="293"/>
      <c r="I36" s="293"/>
      <c r="J36" s="293"/>
      <c r="K36" s="293"/>
      <c r="L36" s="293"/>
      <c r="M36" s="293"/>
      <c r="N36" s="293"/>
      <c r="O36" s="292">
        <f t="shared" si="0"/>
        <v>210</v>
      </c>
      <c r="P36" s="293">
        <v>210</v>
      </c>
      <c r="Q36" s="292">
        <f t="shared" si="16"/>
        <v>0</v>
      </c>
      <c r="R36" s="292">
        <f t="shared" si="13"/>
        <v>210</v>
      </c>
      <c r="S36" s="293"/>
      <c r="T36" s="293"/>
      <c r="U36" s="293"/>
      <c r="V36" s="293"/>
      <c r="W36" s="293"/>
      <c r="X36" s="293"/>
      <c r="Y36" s="293"/>
      <c r="Z36" s="292">
        <f t="shared" si="17"/>
        <v>210</v>
      </c>
      <c r="AA36" s="293">
        <v>210</v>
      </c>
      <c r="AB36" s="292">
        <f t="shared" si="18"/>
        <v>0</v>
      </c>
      <c r="AC36" s="292">
        <f t="shared" si="14"/>
        <v>210</v>
      </c>
      <c r="AD36" s="293"/>
      <c r="AE36" s="293"/>
      <c r="AF36" s="293"/>
      <c r="AG36" s="293"/>
      <c r="AH36" s="293"/>
      <c r="AI36" s="293"/>
      <c r="AJ36" s="293"/>
      <c r="AK36" s="292">
        <f t="shared" si="6"/>
        <v>210</v>
      </c>
      <c r="AL36" s="293"/>
      <c r="AM36" s="292">
        <f t="shared" si="7"/>
        <v>210</v>
      </c>
      <c r="AN36" s="292">
        <f t="shared" si="15"/>
        <v>210</v>
      </c>
      <c r="AO36" s="293"/>
      <c r="AP36" s="293"/>
      <c r="AQ36" s="293"/>
      <c r="AR36" s="293"/>
      <c r="AS36" s="293"/>
      <c r="AT36" s="293"/>
      <c r="AU36" s="293"/>
      <c r="AV36" s="292">
        <f t="shared" si="9"/>
        <v>210</v>
      </c>
      <c r="AW36" s="293"/>
      <c r="AX36" s="292">
        <f t="shared" si="10"/>
        <v>420</v>
      </c>
    </row>
    <row r="37" spans="1:50" ht="12" customHeight="1">
      <c r="A37" s="288">
        <v>35</v>
      </c>
      <c r="B37" s="289" t="s">
        <v>1587</v>
      </c>
      <c r="C37" s="290" t="s">
        <v>23</v>
      </c>
      <c r="D37" s="290"/>
      <c r="E37" s="291">
        <v>30</v>
      </c>
      <c r="F37" s="292"/>
      <c r="G37" s="292">
        <v>60</v>
      </c>
      <c r="H37" s="293"/>
      <c r="I37" s="293"/>
      <c r="J37" s="293"/>
      <c r="K37" s="293"/>
      <c r="L37" s="293"/>
      <c r="M37" s="293"/>
      <c r="N37" s="293"/>
      <c r="O37" s="292">
        <f t="shared" si="0"/>
        <v>60</v>
      </c>
      <c r="P37" s="293">
        <v>330</v>
      </c>
      <c r="Q37" s="292">
        <f t="shared" si="16"/>
        <v>-270</v>
      </c>
      <c r="R37" s="292">
        <f t="shared" si="13"/>
        <v>90</v>
      </c>
      <c r="S37" s="293"/>
      <c r="T37" s="293"/>
      <c r="U37" s="293"/>
      <c r="V37" s="293"/>
      <c r="W37" s="293"/>
      <c r="X37" s="293"/>
      <c r="Y37" s="293"/>
      <c r="Z37" s="292">
        <f t="shared" si="17"/>
        <v>90</v>
      </c>
      <c r="AA37" s="293"/>
      <c r="AB37" s="292">
        <f t="shared" si="18"/>
        <v>-180</v>
      </c>
      <c r="AC37" s="292">
        <f t="shared" si="14"/>
        <v>90</v>
      </c>
      <c r="AD37" s="293"/>
      <c r="AE37" s="293"/>
      <c r="AF37" s="293"/>
      <c r="AG37" s="293"/>
      <c r="AH37" s="293"/>
      <c r="AI37" s="293"/>
      <c r="AJ37" s="293"/>
      <c r="AK37" s="292">
        <f t="shared" si="6"/>
        <v>90</v>
      </c>
      <c r="AL37" s="293"/>
      <c r="AM37" s="292">
        <f t="shared" si="7"/>
        <v>-90</v>
      </c>
      <c r="AN37" s="292">
        <f t="shared" si="15"/>
        <v>90</v>
      </c>
      <c r="AO37" s="293"/>
      <c r="AP37" s="293"/>
      <c r="AQ37" s="293"/>
      <c r="AR37" s="293"/>
      <c r="AS37" s="293"/>
      <c r="AT37" s="293"/>
      <c r="AU37" s="293"/>
      <c r="AV37" s="292">
        <f t="shared" si="9"/>
        <v>90</v>
      </c>
      <c r="AW37" s="293"/>
      <c r="AX37" s="292">
        <f t="shared" si="10"/>
        <v>0</v>
      </c>
    </row>
    <row r="38" spans="1:50" ht="12" customHeight="1">
      <c r="A38" s="288">
        <v>36</v>
      </c>
      <c r="B38" s="289" t="s">
        <v>75</v>
      </c>
      <c r="C38" s="290" t="s">
        <v>14</v>
      </c>
      <c r="D38" s="290" t="s">
        <v>77</v>
      </c>
      <c r="E38" s="291">
        <v>70</v>
      </c>
      <c r="F38" s="292">
        <v>311</v>
      </c>
      <c r="G38" s="292">
        <f t="shared" ref="G38:G43" si="19">E38*3</f>
        <v>210</v>
      </c>
      <c r="H38" s="293"/>
      <c r="I38" s="293"/>
      <c r="J38" s="293"/>
      <c r="K38" s="293"/>
      <c r="L38" s="293"/>
      <c r="M38" s="293"/>
      <c r="N38" s="293"/>
      <c r="O38" s="292">
        <f t="shared" si="0"/>
        <v>210</v>
      </c>
      <c r="P38" s="293">
        <v>400</v>
      </c>
      <c r="Q38" s="292">
        <f t="shared" si="16"/>
        <v>121</v>
      </c>
      <c r="R38" s="292">
        <f t="shared" si="13"/>
        <v>210</v>
      </c>
      <c r="S38" s="293"/>
      <c r="T38" s="293"/>
      <c r="U38" s="293"/>
      <c r="V38" s="293"/>
      <c r="W38" s="293"/>
      <c r="X38" s="293"/>
      <c r="Y38" s="293"/>
      <c r="Z38" s="292">
        <f t="shared" si="17"/>
        <v>210</v>
      </c>
      <c r="AA38" s="293"/>
      <c r="AB38" s="292">
        <f t="shared" si="18"/>
        <v>331</v>
      </c>
      <c r="AC38" s="292">
        <f t="shared" si="14"/>
        <v>210</v>
      </c>
      <c r="AD38" s="293"/>
      <c r="AE38" s="293"/>
      <c r="AF38" s="293"/>
      <c r="AG38" s="293"/>
      <c r="AH38" s="293"/>
      <c r="AI38" s="293"/>
      <c r="AJ38" s="293"/>
      <c r="AK38" s="292">
        <f t="shared" si="6"/>
        <v>210</v>
      </c>
      <c r="AL38" s="293"/>
      <c r="AM38" s="292">
        <f t="shared" si="7"/>
        <v>541</v>
      </c>
      <c r="AN38" s="292">
        <f t="shared" si="15"/>
        <v>210</v>
      </c>
      <c r="AO38" s="293"/>
      <c r="AP38" s="293"/>
      <c r="AQ38" s="293"/>
      <c r="AR38" s="293"/>
      <c r="AS38" s="293"/>
      <c r="AT38" s="293"/>
      <c r="AU38" s="293"/>
      <c r="AV38" s="292">
        <f t="shared" si="9"/>
        <v>210</v>
      </c>
      <c r="AW38" s="293"/>
      <c r="AX38" s="292">
        <f t="shared" si="10"/>
        <v>751</v>
      </c>
    </row>
    <row r="39" spans="1:50" ht="12" customHeight="1">
      <c r="A39" s="288">
        <v>37</v>
      </c>
      <c r="B39" s="289" t="s">
        <v>1483</v>
      </c>
      <c r="C39" s="290" t="s">
        <v>14</v>
      </c>
      <c r="D39" s="290"/>
      <c r="E39" s="291">
        <v>85</v>
      </c>
      <c r="F39" s="292"/>
      <c r="G39" s="292">
        <f t="shared" si="19"/>
        <v>255</v>
      </c>
      <c r="H39" s="293"/>
      <c r="I39" s="293"/>
      <c r="J39" s="293"/>
      <c r="K39" s="293"/>
      <c r="L39" s="293"/>
      <c r="M39" s="293"/>
      <c r="N39" s="293"/>
      <c r="O39" s="292">
        <f t="shared" si="0"/>
        <v>255</v>
      </c>
      <c r="P39" s="293">
        <v>510</v>
      </c>
      <c r="Q39" s="292">
        <f t="shared" si="16"/>
        <v>-255</v>
      </c>
      <c r="R39" s="292">
        <f t="shared" si="13"/>
        <v>255</v>
      </c>
      <c r="S39" s="293"/>
      <c r="T39" s="293"/>
      <c r="U39" s="293"/>
      <c r="V39" s="293"/>
      <c r="W39" s="293"/>
      <c r="X39" s="293"/>
      <c r="Y39" s="293"/>
      <c r="Z39" s="292">
        <f t="shared" si="17"/>
        <v>255</v>
      </c>
      <c r="AA39" s="293">
        <v>510</v>
      </c>
      <c r="AB39" s="292">
        <f t="shared" si="18"/>
        <v>-510</v>
      </c>
      <c r="AC39" s="292">
        <f t="shared" si="14"/>
        <v>255</v>
      </c>
      <c r="AD39" s="293"/>
      <c r="AE39" s="293"/>
      <c r="AF39" s="293"/>
      <c r="AG39" s="293"/>
      <c r="AH39" s="293"/>
      <c r="AI39" s="293"/>
      <c r="AJ39" s="293"/>
      <c r="AK39" s="292">
        <f t="shared" si="6"/>
        <v>255</v>
      </c>
      <c r="AL39" s="293"/>
      <c r="AM39" s="292">
        <f t="shared" si="7"/>
        <v>-255</v>
      </c>
      <c r="AN39" s="292">
        <f t="shared" si="15"/>
        <v>255</v>
      </c>
      <c r="AO39" s="293"/>
      <c r="AP39" s="293"/>
      <c r="AQ39" s="293"/>
      <c r="AR39" s="293"/>
      <c r="AS39" s="293"/>
      <c r="AT39" s="293"/>
      <c r="AU39" s="293"/>
      <c r="AV39" s="292">
        <f t="shared" si="9"/>
        <v>255</v>
      </c>
      <c r="AW39" s="293"/>
      <c r="AX39" s="292">
        <f t="shared" si="10"/>
        <v>0</v>
      </c>
    </row>
    <row r="40" spans="1:50" ht="12" customHeight="1">
      <c r="A40" s="288">
        <v>38</v>
      </c>
      <c r="B40" s="289" t="s">
        <v>78</v>
      </c>
      <c r="C40" s="290" t="s">
        <v>23</v>
      </c>
      <c r="D40" s="290" t="s">
        <v>80</v>
      </c>
      <c r="E40" s="291">
        <v>90</v>
      </c>
      <c r="F40" s="292"/>
      <c r="G40" s="292">
        <f t="shared" si="19"/>
        <v>270</v>
      </c>
      <c r="H40" s="293"/>
      <c r="I40" s="293"/>
      <c r="J40" s="293"/>
      <c r="K40" s="293"/>
      <c r="L40" s="293"/>
      <c r="M40" s="293"/>
      <c r="N40" s="293"/>
      <c r="O40" s="292">
        <f t="shared" si="0"/>
        <v>270</v>
      </c>
      <c r="P40" s="293">
        <v>270</v>
      </c>
      <c r="Q40" s="292">
        <f t="shared" si="16"/>
        <v>0</v>
      </c>
      <c r="R40" s="292">
        <f t="shared" si="13"/>
        <v>270</v>
      </c>
      <c r="S40" s="293"/>
      <c r="T40" s="293"/>
      <c r="U40" s="293"/>
      <c r="V40" s="293"/>
      <c r="W40" s="293">
        <v>100</v>
      </c>
      <c r="X40" s="293"/>
      <c r="Y40" s="293"/>
      <c r="Z40" s="292">
        <f t="shared" si="17"/>
        <v>370</v>
      </c>
      <c r="AA40" s="293">
        <v>640</v>
      </c>
      <c r="AB40" s="292">
        <f t="shared" si="18"/>
        <v>-270</v>
      </c>
      <c r="AC40" s="292">
        <f t="shared" si="14"/>
        <v>270</v>
      </c>
      <c r="AD40" s="293"/>
      <c r="AE40" s="293"/>
      <c r="AF40" s="293"/>
      <c r="AG40" s="293"/>
      <c r="AH40" s="293"/>
      <c r="AI40" s="293"/>
      <c r="AJ40" s="293"/>
      <c r="AK40" s="292">
        <f t="shared" si="6"/>
        <v>270</v>
      </c>
      <c r="AL40" s="293"/>
      <c r="AM40" s="292">
        <f t="shared" si="7"/>
        <v>0</v>
      </c>
      <c r="AN40" s="292">
        <f t="shared" si="15"/>
        <v>270</v>
      </c>
      <c r="AO40" s="293"/>
      <c r="AP40" s="293"/>
      <c r="AQ40" s="293"/>
      <c r="AR40" s="293"/>
      <c r="AS40" s="293"/>
      <c r="AT40" s="293"/>
      <c r="AU40" s="293"/>
      <c r="AV40" s="292">
        <f t="shared" si="9"/>
        <v>270</v>
      </c>
      <c r="AW40" s="293"/>
      <c r="AX40" s="292">
        <f t="shared" si="10"/>
        <v>270</v>
      </c>
    </row>
    <row r="41" spans="1:50" ht="12" customHeight="1">
      <c r="A41" s="288">
        <v>39</v>
      </c>
      <c r="B41" s="289" t="s">
        <v>1459</v>
      </c>
      <c r="C41" s="290" t="s">
        <v>23</v>
      </c>
      <c r="D41" s="290"/>
      <c r="E41" s="291">
        <v>85</v>
      </c>
      <c r="F41" s="292"/>
      <c r="G41" s="292">
        <f t="shared" si="19"/>
        <v>255</v>
      </c>
      <c r="H41" s="293"/>
      <c r="I41" s="293"/>
      <c r="J41" s="293"/>
      <c r="K41" s="293"/>
      <c r="L41" s="293"/>
      <c r="M41" s="293"/>
      <c r="N41" s="293"/>
      <c r="O41" s="292">
        <f t="shared" si="0"/>
        <v>255</v>
      </c>
      <c r="P41" s="293"/>
      <c r="Q41" s="292">
        <f t="shared" si="16"/>
        <v>255</v>
      </c>
      <c r="R41" s="292">
        <f t="shared" si="13"/>
        <v>255</v>
      </c>
      <c r="S41" s="293"/>
      <c r="T41" s="293"/>
      <c r="U41" s="293"/>
      <c r="V41" s="293"/>
      <c r="W41" s="293"/>
      <c r="X41" s="293"/>
      <c r="Y41" s="293"/>
      <c r="Z41" s="292">
        <f t="shared" si="17"/>
        <v>255</v>
      </c>
      <c r="AA41" s="293"/>
      <c r="AB41" s="292">
        <f t="shared" si="18"/>
        <v>510</v>
      </c>
      <c r="AC41" s="292">
        <f t="shared" si="14"/>
        <v>255</v>
      </c>
      <c r="AD41" s="293"/>
      <c r="AE41" s="293"/>
      <c r="AF41" s="293"/>
      <c r="AG41" s="293"/>
      <c r="AH41" s="293"/>
      <c r="AI41" s="293"/>
      <c r="AJ41" s="293"/>
      <c r="AK41" s="292">
        <f t="shared" si="6"/>
        <v>255</v>
      </c>
      <c r="AL41" s="293"/>
      <c r="AM41" s="292">
        <f t="shared" si="7"/>
        <v>765</v>
      </c>
      <c r="AN41" s="292">
        <f t="shared" si="15"/>
        <v>255</v>
      </c>
      <c r="AO41" s="293"/>
      <c r="AP41" s="293"/>
      <c r="AQ41" s="293"/>
      <c r="AR41" s="293"/>
      <c r="AS41" s="293"/>
      <c r="AT41" s="293"/>
      <c r="AU41" s="293"/>
      <c r="AV41" s="292">
        <f t="shared" si="9"/>
        <v>255</v>
      </c>
      <c r="AW41" s="293"/>
      <c r="AX41" s="292">
        <f t="shared" si="10"/>
        <v>1020</v>
      </c>
    </row>
    <row r="42" spans="1:50" ht="12" customHeight="1">
      <c r="A42" s="288">
        <v>40</v>
      </c>
      <c r="B42" s="289" t="s">
        <v>81</v>
      </c>
      <c r="C42" s="290" t="s">
        <v>14</v>
      </c>
      <c r="D42" s="290" t="s">
        <v>83</v>
      </c>
      <c r="E42" s="291">
        <v>165</v>
      </c>
      <c r="F42" s="292"/>
      <c r="G42" s="292">
        <f t="shared" si="19"/>
        <v>495</v>
      </c>
      <c r="H42" s="293"/>
      <c r="I42" s="293"/>
      <c r="J42" s="293"/>
      <c r="K42" s="293"/>
      <c r="L42" s="293">
        <v>100</v>
      </c>
      <c r="M42" s="293"/>
      <c r="N42" s="293"/>
      <c r="O42" s="292">
        <f t="shared" si="0"/>
        <v>595</v>
      </c>
      <c r="P42" s="293">
        <v>595</v>
      </c>
      <c r="Q42" s="292">
        <f t="shared" si="16"/>
        <v>0</v>
      </c>
      <c r="R42" s="292">
        <f t="shared" si="13"/>
        <v>495</v>
      </c>
      <c r="S42" s="293"/>
      <c r="T42" s="293"/>
      <c r="U42" s="293"/>
      <c r="V42" s="293"/>
      <c r="W42" s="293">
        <v>100</v>
      </c>
      <c r="X42" s="293"/>
      <c r="Y42" s="293"/>
      <c r="Z42" s="292">
        <f t="shared" si="17"/>
        <v>595</v>
      </c>
      <c r="AA42" s="293">
        <v>695</v>
      </c>
      <c r="AB42" s="292">
        <f t="shared" si="18"/>
        <v>-100</v>
      </c>
      <c r="AC42" s="292">
        <f t="shared" si="14"/>
        <v>495</v>
      </c>
      <c r="AD42" s="293"/>
      <c r="AE42" s="293">
        <v>100</v>
      </c>
      <c r="AF42" s="293"/>
      <c r="AG42" s="293"/>
      <c r="AH42" s="293"/>
      <c r="AI42" s="293"/>
      <c r="AJ42" s="293"/>
      <c r="AK42" s="292">
        <f t="shared" si="6"/>
        <v>595</v>
      </c>
      <c r="AL42" s="293">
        <v>495</v>
      </c>
      <c r="AM42" s="292">
        <f t="shared" si="7"/>
        <v>0</v>
      </c>
      <c r="AN42" s="292">
        <f t="shared" si="15"/>
        <v>495</v>
      </c>
      <c r="AO42" s="293"/>
      <c r="AP42" s="293"/>
      <c r="AQ42" s="293"/>
      <c r="AR42" s="293"/>
      <c r="AS42" s="293"/>
      <c r="AT42" s="293"/>
      <c r="AU42" s="293"/>
      <c r="AV42" s="292">
        <f t="shared" si="9"/>
        <v>495</v>
      </c>
      <c r="AW42" s="293">
        <v>495</v>
      </c>
      <c r="AX42" s="292">
        <f t="shared" si="10"/>
        <v>0</v>
      </c>
    </row>
    <row r="43" spans="1:50" ht="12" customHeight="1">
      <c r="A43" s="288">
        <v>41</v>
      </c>
      <c r="B43" s="289" t="s">
        <v>84</v>
      </c>
      <c r="C43" s="290" t="s">
        <v>23</v>
      </c>
      <c r="D43" s="290" t="s">
        <v>12</v>
      </c>
      <c r="E43" s="291">
        <v>85</v>
      </c>
      <c r="F43" s="292">
        <v>-255</v>
      </c>
      <c r="G43" s="292">
        <f t="shared" si="19"/>
        <v>255</v>
      </c>
      <c r="H43" s="293"/>
      <c r="I43" s="293"/>
      <c r="J43" s="293"/>
      <c r="K43" s="293"/>
      <c r="L43" s="293"/>
      <c r="M43" s="293"/>
      <c r="N43" s="293"/>
      <c r="O43" s="292">
        <f t="shared" si="0"/>
        <v>255</v>
      </c>
      <c r="P43" s="293"/>
      <c r="Q43" s="292">
        <f t="shared" si="16"/>
        <v>0</v>
      </c>
      <c r="R43" s="292">
        <f t="shared" si="13"/>
        <v>255</v>
      </c>
      <c r="S43" s="293"/>
      <c r="T43" s="293"/>
      <c r="U43" s="293"/>
      <c r="V43" s="293"/>
      <c r="W43" s="293"/>
      <c r="X43" s="293"/>
      <c r="Y43" s="293"/>
      <c r="Z43" s="292">
        <f t="shared" si="17"/>
        <v>255</v>
      </c>
      <c r="AA43" s="293">
        <v>765</v>
      </c>
      <c r="AB43" s="292">
        <f t="shared" si="18"/>
        <v>-510</v>
      </c>
      <c r="AC43" s="292">
        <f t="shared" si="14"/>
        <v>255</v>
      </c>
      <c r="AD43" s="293"/>
      <c r="AE43" s="293"/>
      <c r="AF43" s="293"/>
      <c r="AG43" s="293"/>
      <c r="AH43" s="293"/>
      <c r="AI43" s="293"/>
      <c r="AJ43" s="293"/>
      <c r="AK43" s="292">
        <f t="shared" si="6"/>
        <v>255</v>
      </c>
      <c r="AL43" s="293"/>
      <c r="AM43" s="292">
        <f t="shared" si="7"/>
        <v>-255</v>
      </c>
      <c r="AN43" s="292">
        <f t="shared" si="15"/>
        <v>255</v>
      </c>
      <c r="AO43" s="293"/>
      <c r="AP43" s="293"/>
      <c r="AQ43" s="293"/>
      <c r="AR43" s="293"/>
      <c r="AS43" s="293"/>
      <c r="AT43" s="293"/>
      <c r="AU43" s="293"/>
      <c r="AV43" s="292">
        <f t="shared" si="9"/>
        <v>255</v>
      </c>
      <c r="AW43" s="293"/>
      <c r="AX43" s="292">
        <f t="shared" si="10"/>
        <v>0</v>
      </c>
    </row>
    <row r="44" spans="1:50" ht="12" customHeight="1">
      <c r="A44" s="288">
        <v>42</v>
      </c>
      <c r="B44" s="289" t="s">
        <v>1548</v>
      </c>
      <c r="C44" s="290" t="s">
        <v>23</v>
      </c>
      <c r="D44" s="290"/>
      <c r="E44" s="291">
        <v>115</v>
      </c>
      <c r="F44" s="292"/>
      <c r="G44" s="292">
        <v>107</v>
      </c>
      <c r="H44" s="293"/>
      <c r="I44" s="293"/>
      <c r="J44" s="293"/>
      <c r="K44" s="293"/>
      <c r="L44" s="293"/>
      <c r="M44" s="293"/>
      <c r="N44" s="293"/>
      <c r="O44" s="292">
        <f t="shared" si="0"/>
        <v>107</v>
      </c>
      <c r="P44" s="293"/>
      <c r="Q44" s="292">
        <f t="shared" si="16"/>
        <v>107</v>
      </c>
      <c r="R44" s="292">
        <f t="shared" si="13"/>
        <v>345</v>
      </c>
      <c r="S44" s="293"/>
      <c r="T44" s="293"/>
      <c r="U44" s="293"/>
      <c r="V44" s="293"/>
      <c r="W44" s="293"/>
      <c r="X44" s="293"/>
      <c r="Y44" s="293"/>
      <c r="Z44" s="292">
        <f t="shared" si="17"/>
        <v>345</v>
      </c>
      <c r="AA44" s="293"/>
      <c r="AB44" s="292">
        <f t="shared" si="18"/>
        <v>452</v>
      </c>
      <c r="AC44" s="292">
        <f t="shared" si="14"/>
        <v>345</v>
      </c>
      <c r="AD44" s="293"/>
      <c r="AE44" s="293"/>
      <c r="AF44" s="293"/>
      <c r="AG44" s="293"/>
      <c r="AH44" s="293"/>
      <c r="AI44" s="293"/>
      <c r="AJ44" s="293"/>
      <c r="AK44" s="292">
        <f t="shared" si="6"/>
        <v>345</v>
      </c>
      <c r="AL44" s="293">
        <v>1142</v>
      </c>
      <c r="AM44" s="292">
        <f t="shared" si="7"/>
        <v>-345</v>
      </c>
      <c r="AN44" s="292">
        <f t="shared" si="15"/>
        <v>345</v>
      </c>
      <c r="AO44" s="293"/>
      <c r="AP44" s="293"/>
      <c r="AQ44" s="293"/>
      <c r="AR44" s="293"/>
      <c r="AS44" s="293"/>
      <c r="AT44" s="293"/>
      <c r="AU44" s="293"/>
      <c r="AV44" s="292">
        <f t="shared" si="9"/>
        <v>345</v>
      </c>
      <c r="AW44" s="293"/>
      <c r="AX44" s="292">
        <f t="shared" si="10"/>
        <v>0</v>
      </c>
    </row>
    <row r="45" spans="1:50" ht="12" customHeight="1">
      <c r="A45" s="288">
        <v>43</v>
      </c>
      <c r="B45" s="289" t="s">
        <v>86</v>
      </c>
      <c r="C45" s="290" t="s">
        <v>14</v>
      </c>
      <c r="D45" s="290" t="s">
        <v>88</v>
      </c>
      <c r="E45" s="291">
        <v>140</v>
      </c>
      <c r="F45" s="292"/>
      <c r="G45" s="292">
        <f t="shared" ref="G45:G53" si="20">E45*3</f>
        <v>420</v>
      </c>
      <c r="H45" s="293"/>
      <c r="I45" s="293"/>
      <c r="J45" s="293"/>
      <c r="K45" s="293"/>
      <c r="L45" s="293"/>
      <c r="M45" s="293"/>
      <c r="N45" s="293"/>
      <c r="O45" s="292">
        <f t="shared" si="0"/>
        <v>420</v>
      </c>
      <c r="P45" s="293">
        <v>420</v>
      </c>
      <c r="Q45" s="292">
        <f t="shared" si="16"/>
        <v>0</v>
      </c>
      <c r="R45" s="292">
        <f t="shared" si="13"/>
        <v>420</v>
      </c>
      <c r="S45" s="293"/>
      <c r="T45" s="293"/>
      <c r="U45" s="293">
        <v>261</v>
      </c>
      <c r="V45" s="293"/>
      <c r="W45" s="293">
        <v>100</v>
      </c>
      <c r="X45" s="293"/>
      <c r="Y45" s="293"/>
      <c r="Z45" s="292">
        <f t="shared" si="17"/>
        <v>781</v>
      </c>
      <c r="AA45" s="293">
        <v>781</v>
      </c>
      <c r="AB45" s="292">
        <f t="shared" si="18"/>
        <v>0</v>
      </c>
      <c r="AC45" s="292">
        <f t="shared" si="14"/>
        <v>420</v>
      </c>
      <c r="AD45" s="293"/>
      <c r="AE45" s="293">
        <v>123</v>
      </c>
      <c r="AF45" s="293"/>
      <c r="AG45" s="293"/>
      <c r="AH45" s="293"/>
      <c r="AI45" s="293"/>
      <c r="AJ45" s="293"/>
      <c r="AK45" s="292">
        <f t="shared" si="6"/>
        <v>543</v>
      </c>
      <c r="AL45" s="293">
        <v>543</v>
      </c>
      <c r="AM45" s="292">
        <f t="shared" si="7"/>
        <v>0</v>
      </c>
      <c r="AN45" s="292">
        <f t="shared" si="15"/>
        <v>420</v>
      </c>
      <c r="AO45" s="293"/>
      <c r="AP45" s="293"/>
      <c r="AQ45" s="293"/>
      <c r="AR45" s="293"/>
      <c r="AS45" s="293"/>
      <c r="AT45" s="293"/>
      <c r="AU45" s="293"/>
      <c r="AV45" s="292">
        <f t="shared" si="9"/>
        <v>420</v>
      </c>
      <c r="AW45" s="293"/>
      <c r="AX45" s="292">
        <f t="shared" si="10"/>
        <v>420</v>
      </c>
    </row>
    <row r="46" spans="1:50" ht="12" customHeight="1">
      <c r="A46" s="288">
        <v>44</v>
      </c>
      <c r="B46" s="289" t="s">
        <v>89</v>
      </c>
      <c r="C46" s="290" t="s">
        <v>23</v>
      </c>
      <c r="D46" s="290" t="s">
        <v>90</v>
      </c>
      <c r="E46" s="291">
        <v>50</v>
      </c>
      <c r="F46" s="292"/>
      <c r="G46" s="292">
        <f t="shared" si="20"/>
        <v>150</v>
      </c>
      <c r="H46" s="293"/>
      <c r="I46" s="293"/>
      <c r="J46" s="293"/>
      <c r="K46" s="293"/>
      <c r="L46" s="293"/>
      <c r="M46" s="293"/>
      <c r="N46" s="293"/>
      <c r="O46" s="292">
        <f t="shared" si="0"/>
        <v>150</v>
      </c>
      <c r="P46" s="293">
        <v>700</v>
      </c>
      <c r="Q46" s="292">
        <f t="shared" si="16"/>
        <v>-550</v>
      </c>
      <c r="R46" s="292">
        <f t="shared" si="13"/>
        <v>150</v>
      </c>
      <c r="S46" s="293"/>
      <c r="T46" s="293"/>
      <c r="U46" s="293"/>
      <c r="V46" s="293"/>
      <c r="W46" s="293">
        <v>100</v>
      </c>
      <c r="X46" s="293"/>
      <c r="Y46" s="293"/>
      <c r="Z46" s="292">
        <f t="shared" si="17"/>
        <v>250</v>
      </c>
      <c r="AA46" s="293"/>
      <c r="AB46" s="292">
        <f t="shared" si="18"/>
        <v>-300</v>
      </c>
      <c r="AC46" s="292">
        <f t="shared" si="14"/>
        <v>150</v>
      </c>
      <c r="AD46" s="293"/>
      <c r="AE46" s="293"/>
      <c r="AF46" s="293"/>
      <c r="AG46" s="293"/>
      <c r="AH46" s="293"/>
      <c r="AI46" s="293"/>
      <c r="AJ46" s="293"/>
      <c r="AK46" s="292">
        <f t="shared" si="6"/>
        <v>150</v>
      </c>
      <c r="AL46" s="293"/>
      <c r="AM46" s="292">
        <f t="shared" si="7"/>
        <v>-150</v>
      </c>
      <c r="AN46" s="292">
        <f t="shared" si="15"/>
        <v>150</v>
      </c>
      <c r="AO46" s="293"/>
      <c r="AP46" s="293"/>
      <c r="AQ46" s="293"/>
      <c r="AR46" s="293"/>
      <c r="AS46" s="293"/>
      <c r="AT46" s="293"/>
      <c r="AU46" s="293"/>
      <c r="AV46" s="292">
        <f t="shared" si="9"/>
        <v>150</v>
      </c>
      <c r="AW46" s="293"/>
      <c r="AX46" s="292">
        <f t="shared" si="10"/>
        <v>0</v>
      </c>
    </row>
    <row r="47" spans="1:50" ht="12" customHeight="1">
      <c r="A47" s="288">
        <v>45</v>
      </c>
      <c r="B47" s="289" t="s">
        <v>91</v>
      </c>
      <c r="C47" s="290" t="s">
        <v>14</v>
      </c>
      <c r="D47" s="290" t="s">
        <v>93</v>
      </c>
      <c r="E47" s="291">
        <v>285</v>
      </c>
      <c r="F47" s="292"/>
      <c r="G47" s="292">
        <f t="shared" si="20"/>
        <v>855</v>
      </c>
      <c r="H47" s="293">
        <v>50</v>
      </c>
      <c r="I47" s="293">
        <v>334</v>
      </c>
      <c r="J47" s="293"/>
      <c r="K47" s="293"/>
      <c r="L47" s="293"/>
      <c r="M47" s="293"/>
      <c r="N47" s="293"/>
      <c r="O47" s="292">
        <f t="shared" si="0"/>
        <v>1239</v>
      </c>
      <c r="P47" s="293">
        <v>1239</v>
      </c>
      <c r="Q47" s="292">
        <f t="shared" si="16"/>
        <v>0</v>
      </c>
      <c r="R47" s="292">
        <f t="shared" si="13"/>
        <v>855</v>
      </c>
      <c r="S47" s="293">
        <v>50</v>
      </c>
      <c r="T47" s="293"/>
      <c r="U47" s="293"/>
      <c r="V47" s="293"/>
      <c r="W47" s="293">
        <v>100</v>
      </c>
      <c r="X47" s="293"/>
      <c r="Y47" s="293"/>
      <c r="Z47" s="292">
        <f t="shared" si="17"/>
        <v>1005</v>
      </c>
      <c r="AA47" s="293">
        <v>1339</v>
      </c>
      <c r="AB47" s="292">
        <f t="shared" si="18"/>
        <v>-334</v>
      </c>
      <c r="AC47" s="292">
        <f t="shared" si="14"/>
        <v>855</v>
      </c>
      <c r="AD47" s="293"/>
      <c r="AE47" s="293">
        <v>334</v>
      </c>
      <c r="AF47" s="293"/>
      <c r="AG47" s="293"/>
      <c r="AH47" s="293"/>
      <c r="AI47" s="293"/>
      <c r="AJ47" s="293"/>
      <c r="AK47" s="292">
        <f t="shared" si="6"/>
        <v>1189</v>
      </c>
      <c r="AL47" s="293">
        <v>855</v>
      </c>
      <c r="AM47" s="292">
        <f t="shared" si="7"/>
        <v>0</v>
      </c>
      <c r="AN47" s="292">
        <f t="shared" si="15"/>
        <v>855</v>
      </c>
      <c r="AO47" s="293"/>
      <c r="AP47" s="293"/>
      <c r="AQ47" s="293"/>
      <c r="AR47" s="293"/>
      <c r="AS47" s="293"/>
      <c r="AT47" s="293"/>
      <c r="AU47" s="293"/>
      <c r="AV47" s="292">
        <f t="shared" si="9"/>
        <v>855</v>
      </c>
      <c r="AW47" s="293"/>
      <c r="AX47" s="292">
        <f t="shared" si="10"/>
        <v>855</v>
      </c>
    </row>
    <row r="48" spans="1:50" ht="12" customHeight="1">
      <c r="A48" s="288">
        <v>46</v>
      </c>
      <c r="B48" s="289" t="s">
        <v>96</v>
      </c>
      <c r="C48" s="290" t="s">
        <v>14</v>
      </c>
      <c r="D48" s="290" t="s">
        <v>98</v>
      </c>
      <c r="E48" s="291">
        <v>145</v>
      </c>
      <c r="F48" s="292"/>
      <c r="G48" s="292">
        <f t="shared" si="20"/>
        <v>435</v>
      </c>
      <c r="H48" s="293"/>
      <c r="I48" s="293"/>
      <c r="J48" s="293"/>
      <c r="K48" s="293"/>
      <c r="L48" s="293"/>
      <c r="M48" s="293"/>
      <c r="N48" s="293"/>
      <c r="O48" s="292">
        <f t="shared" si="0"/>
        <v>435</v>
      </c>
      <c r="P48" s="293">
        <v>435</v>
      </c>
      <c r="Q48" s="292">
        <f t="shared" si="16"/>
        <v>0</v>
      </c>
      <c r="R48" s="292">
        <f t="shared" si="13"/>
        <v>435</v>
      </c>
      <c r="S48" s="293"/>
      <c r="T48" s="293"/>
      <c r="U48" s="293">
        <v>150</v>
      </c>
      <c r="V48" s="293"/>
      <c r="W48" s="293">
        <v>100</v>
      </c>
      <c r="X48" s="293"/>
      <c r="Y48" s="293"/>
      <c r="Z48" s="292">
        <f t="shared" si="17"/>
        <v>685</v>
      </c>
      <c r="AA48" s="293">
        <v>700</v>
      </c>
      <c r="AB48" s="292">
        <f t="shared" si="18"/>
        <v>-15</v>
      </c>
      <c r="AC48" s="292">
        <f t="shared" si="14"/>
        <v>435</v>
      </c>
      <c r="AD48" s="293"/>
      <c r="AE48" s="293"/>
      <c r="AF48" s="293"/>
      <c r="AG48" s="293"/>
      <c r="AH48" s="293"/>
      <c r="AI48" s="293"/>
      <c r="AJ48" s="293"/>
      <c r="AK48" s="292">
        <f t="shared" si="6"/>
        <v>435</v>
      </c>
      <c r="AL48" s="293">
        <v>855</v>
      </c>
      <c r="AM48" s="292">
        <f t="shared" si="7"/>
        <v>-435</v>
      </c>
      <c r="AN48" s="292">
        <f t="shared" si="15"/>
        <v>435</v>
      </c>
      <c r="AO48" s="293"/>
      <c r="AP48" s="293"/>
      <c r="AQ48" s="293"/>
      <c r="AR48" s="293"/>
      <c r="AS48" s="293"/>
      <c r="AT48" s="293"/>
      <c r="AU48" s="293"/>
      <c r="AV48" s="292">
        <f t="shared" si="9"/>
        <v>435</v>
      </c>
      <c r="AW48" s="293"/>
      <c r="AX48" s="292">
        <f t="shared" si="10"/>
        <v>0</v>
      </c>
    </row>
    <row r="49" spans="1:53" ht="12" customHeight="1">
      <c r="A49" s="288">
        <v>47</v>
      </c>
      <c r="B49" s="296" t="s">
        <v>1537</v>
      </c>
      <c r="C49" s="297" t="s">
        <v>14</v>
      </c>
      <c r="D49" s="297" t="s">
        <v>100</v>
      </c>
      <c r="E49" s="298"/>
      <c r="F49" s="299">
        <v>4500</v>
      </c>
      <c r="G49" s="299">
        <f t="shared" si="20"/>
        <v>0</v>
      </c>
      <c r="H49" s="300"/>
      <c r="I49" s="300"/>
      <c r="J49" s="300"/>
      <c r="K49" s="300"/>
      <c r="L49" s="300"/>
      <c r="M49" s="300"/>
      <c r="N49" s="300"/>
      <c r="O49" s="299">
        <f t="shared" si="0"/>
        <v>0</v>
      </c>
      <c r="P49" s="300"/>
      <c r="Q49" s="299">
        <f t="shared" si="16"/>
        <v>4500</v>
      </c>
      <c r="R49" s="299">
        <f t="shared" si="13"/>
        <v>0</v>
      </c>
      <c r="S49" s="300"/>
      <c r="T49" s="300"/>
      <c r="U49" s="300"/>
      <c r="V49" s="300"/>
      <c r="W49" s="300"/>
      <c r="X49" s="300"/>
      <c r="Y49" s="300"/>
      <c r="Z49" s="299">
        <f t="shared" si="17"/>
        <v>0</v>
      </c>
      <c r="AA49" s="300"/>
      <c r="AB49" s="299">
        <f t="shared" si="18"/>
        <v>4500</v>
      </c>
      <c r="AC49" s="299">
        <f t="shared" si="14"/>
        <v>0</v>
      </c>
      <c r="AD49" s="300"/>
      <c r="AE49" s="300"/>
      <c r="AF49" s="300"/>
      <c r="AG49" s="300"/>
      <c r="AH49" s="300"/>
      <c r="AI49" s="300"/>
      <c r="AJ49" s="300"/>
      <c r="AK49" s="299">
        <f t="shared" si="6"/>
        <v>0</v>
      </c>
      <c r="AL49" s="300"/>
      <c r="AM49" s="299">
        <f t="shared" si="7"/>
        <v>4500</v>
      </c>
      <c r="AN49" s="299">
        <f t="shared" si="15"/>
        <v>0</v>
      </c>
      <c r="AO49" s="300"/>
      <c r="AP49" s="300"/>
      <c r="AQ49" s="300"/>
      <c r="AR49" s="300"/>
      <c r="AS49" s="300"/>
      <c r="AT49" s="300"/>
      <c r="AU49" s="300"/>
      <c r="AV49" s="299">
        <f t="shared" si="9"/>
        <v>0</v>
      </c>
      <c r="AW49" s="300"/>
      <c r="AX49" s="299">
        <f t="shared" si="10"/>
        <v>4500</v>
      </c>
    </row>
    <row r="50" spans="1:53" ht="12" customHeight="1">
      <c r="A50" s="288">
        <v>48</v>
      </c>
      <c r="B50" s="289" t="s">
        <v>101</v>
      </c>
      <c r="C50" s="290" t="s">
        <v>23</v>
      </c>
      <c r="D50" s="290" t="s">
        <v>103</v>
      </c>
      <c r="E50" s="291">
        <v>95</v>
      </c>
      <c r="F50" s="292"/>
      <c r="G50" s="292">
        <f t="shared" si="20"/>
        <v>285</v>
      </c>
      <c r="H50" s="293"/>
      <c r="I50" s="293"/>
      <c r="J50" s="293"/>
      <c r="K50" s="293"/>
      <c r="L50" s="293"/>
      <c r="M50" s="293"/>
      <c r="N50" s="293"/>
      <c r="O50" s="292">
        <f t="shared" si="0"/>
        <v>285</v>
      </c>
      <c r="P50" s="293">
        <v>285</v>
      </c>
      <c r="Q50" s="292">
        <f t="shared" si="16"/>
        <v>0</v>
      </c>
      <c r="R50" s="292">
        <f t="shared" si="13"/>
        <v>285</v>
      </c>
      <c r="S50" s="293"/>
      <c r="T50" s="293"/>
      <c r="U50" s="293"/>
      <c r="V50" s="293"/>
      <c r="W50" s="293"/>
      <c r="X50" s="293"/>
      <c r="Y50" s="293"/>
      <c r="Z50" s="292">
        <f t="shared" si="17"/>
        <v>285</v>
      </c>
      <c r="AA50" s="293">
        <v>285</v>
      </c>
      <c r="AB50" s="292">
        <f t="shared" si="18"/>
        <v>0</v>
      </c>
      <c r="AC50" s="292">
        <f t="shared" si="14"/>
        <v>285</v>
      </c>
      <c r="AD50" s="293"/>
      <c r="AE50" s="293"/>
      <c r="AF50" s="293"/>
      <c r="AG50" s="293"/>
      <c r="AH50" s="293"/>
      <c r="AI50" s="293"/>
      <c r="AJ50" s="293"/>
      <c r="AK50" s="292">
        <f t="shared" si="6"/>
        <v>285</v>
      </c>
      <c r="AL50" s="293"/>
      <c r="AM50" s="292">
        <f t="shared" si="7"/>
        <v>285</v>
      </c>
      <c r="AN50" s="292">
        <f t="shared" si="15"/>
        <v>285</v>
      </c>
      <c r="AO50" s="293"/>
      <c r="AP50" s="293"/>
      <c r="AQ50" s="293"/>
      <c r="AR50" s="293"/>
      <c r="AS50" s="293"/>
      <c r="AT50" s="293"/>
      <c r="AU50" s="293"/>
      <c r="AV50" s="292">
        <f t="shared" si="9"/>
        <v>285</v>
      </c>
      <c r="AW50" s="293">
        <v>570</v>
      </c>
      <c r="AX50" s="292">
        <f t="shared" si="10"/>
        <v>0</v>
      </c>
    </row>
    <row r="51" spans="1:53" ht="12" customHeight="1">
      <c r="A51" s="288">
        <v>49</v>
      </c>
      <c r="B51" s="289" t="s">
        <v>104</v>
      </c>
      <c r="C51" s="290" t="s">
        <v>14</v>
      </c>
      <c r="D51" s="290" t="s">
        <v>898</v>
      </c>
      <c r="E51" s="291">
        <v>135</v>
      </c>
      <c r="F51" s="292">
        <v>405</v>
      </c>
      <c r="G51" s="292">
        <f t="shared" si="20"/>
        <v>405</v>
      </c>
      <c r="H51" s="293"/>
      <c r="I51" s="293"/>
      <c r="J51" s="293"/>
      <c r="K51" s="293"/>
      <c r="L51" s="293"/>
      <c r="M51" s="293"/>
      <c r="N51" s="293"/>
      <c r="O51" s="292">
        <f t="shared" si="0"/>
        <v>405</v>
      </c>
      <c r="P51" s="293">
        <v>910</v>
      </c>
      <c r="Q51" s="292">
        <f t="shared" si="16"/>
        <v>-100</v>
      </c>
      <c r="R51" s="292">
        <f t="shared" si="13"/>
        <v>405</v>
      </c>
      <c r="S51" s="293"/>
      <c r="T51" s="293"/>
      <c r="U51" s="293"/>
      <c r="V51" s="293"/>
      <c r="W51" s="293">
        <v>100</v>
      </c>
      <c r="X51" s="293"/>
      <c r="Y51" s="293"/>
      <c r="Z51" s="292">
        <f t="shared" si="17"/>
        <v>505</v>
      </c>
      <c r="AA51" s="293">
        <v>405</v>
      </c>
      <c r="AB51" s="292">
        <f t="shared" si="18"/>
        <v>0</v>
      </c>
      <c r="AC51" s="292">
        <f t="shared" si="14"/>
        <v>405</v>
      </c>
      <c r="AD51" s="293"/>
      <c r="AE51" s="293"/>
      <c r="AF51" s="293"/>
      <c r="AG51" s="293"/>
      <c r="AH51" s="293"/>
      <c r="AI51" s="293"/>
      <c r="AJ51" s="293"/>
      <c r="AK51" s="292">
        <f t="shared" si="6"/>
        <v>405</v>
      </c>
      <c r="AL51" s="293"/>
      <c r="AM51" s="292">
        <f t="shared" si="7"/>
        <v>405</v>
      </c>
      <c r="AN51" s="292">
        <f t="shared" si="15"/>
        <v>405</v>
      </c>
      <c r="AO51" s="293"/>
      <c r="AP51" s="293"/>
      <c r="AQ51" s="293"/>
      <c r="AR51" s="293"/>
      <c r="AS51" s="293"/>
      <c r="AT51" s="293"/>
      <c r="AU51" s="293"/>
      <c r="AV51" s="292">
        <f t="shared" si="9"/>
        <v>405</v>
      </c>
      <c r="AW51" s="293">
        <v>405</v>
      </c>
      <c r="AX51" s="292">
        <f t="shared" si="10"/>
        <v>405</v>
      </c>
    </row>
    <row r="52" spans="1:53" ht="12" customHeight="1">
      <c r="A52" s="288">
        <v>50</v>
      </c>
      <c r="B52" s="289" t="s">
        <v>1337</v>
      </c>
      <c r="C52" s="290" t="s">
        <v>23</v>
      </c>
      <c r="D52" s="290" t="s">
        <v>108</v>
      </c>
      <c r="E52" s="291">
        <v>115</v>
      </c>
      <c r="F52" s="292"/>
      <c r="G52" s="292">
        <f t="shared" si="20"/>
        <v>345</v>
      </c>
      <c r="H52" s="293"/>
      <c r="I52" s="293"/>
      <c r="J52" s="293"/>
      <c r="K52" s="293"/>
      <c r="L52" s="293"/>
      <c r="M52" s="293"/>
      <c r="N52" s="293"/>
      <c r="O52" s="292">
        <f t="shared" si="0"/>
        <v>345</v>
      </c>
      <c r="P52" s="293"/>
      <c r="Q52" s="292">
        <f t="shared" si="16"/>
        <v>345</v>
      </c>
      <c r="R52" s="292">
        <f t="shared" si="13"/>
        <v>345</v>
      </c>
      <c r="S52" s="293"/>
      <c r="T52" s="293"/>
      <c r="U52" s="293"/>
      <c r="V52" s="293"/>
      <c r="W52" s="293"/>
      <c r="X52" s="293"/>
      <c r="Y52" s="293"/>
      <c r="Z52" s="292">
        <f t="shared" si="17"/>
        <v>345</v>
      </c>
      <c r="AA52" s="293"/>
      <c r="AB52" s="292">
        <f t="shared" si="18"/>
        <v>690</v>
      </c>
      <c r="AC52" s="292">
        <f t="shared" si="14"/>
        <v>345</v>
      </c>
      <c r="AD52" s="293"/>
      <c r="AE52" s="293"/>
      <c r="AF52" s="293"/>
      <c r="AG52" s="293"/>
      <c r="AH52" s="293"/>
      <c r="AI52" s="293"/>
      <c r="AJ52" s="293"/>
      <c r="AK52" s="292">
        <f t="shared" si="6"/>
        <v>345</v>
      </c>
      <c r="AL52" s="293">
        <v>1380</v>
      </c>
      <c r="AM52" s="292">
        <f t="shared" si="7"/>
        <v>-345</v>
      </c>
      <c r="AN52" s="292">
        <f t="shared" si="15"/>
        <v>345</v>
      </c>
      <c r="AO52" s="293"/>
      <c r="AP52" s="293"/>
      <c r="AQ52" s="293"/>
      <c r="AR52" s="293"/>
      <c r="AS52" s="293"/>
      <c r="AT52" s="293"/>
      <c r="AU52" s="293"/>
      <c r="AV52" s="292">
        <f t="shared" si="9"/>
        <v>345</v>
      </c>
      <c r="AW52" s="293"/>
      <c r="AX52" s="292">
        <f t="shared" si="10"/>
        <v>0</v>
      </c>
    </row>
    <row r="53" spans="1:53" ht="11.25" customHeight="1">
      <c r="A53" s="288">
        <v>51</v>
      </c>
      <c r="B53" s="289" t="s">
        <v>853</v>
      </c>
      <c r="C53" s="290" t="s">
        <v>14</v>
      </c>
      <c r="D53" s="290" t="s">
        <v>803</v>
      </c>
      <c r="E53" s="291">
        <v>70</v>
      </c>
      <c r="F53" s="292"/>
      <c r="G53" s="292">
        <f t="shared" si="20"/>
        <v>210</v>
      </c>
      <c r="H53" s="293"/>
      <c r="I53" s="293">
        <v>200</v>
      </c>
      <c r="J53" s="293"/>
      <c r="K53" s="293"/>
      <c r="L53" s="293"/>
      <c r="M53" s="293"/>
      <c r="N53" s="293"/>
      <c r="O53" s="292">
        <f t="shared" si="0"/>
        <v>410</v>
      </c>
      <c r="P53" s="293">
        <v>410</v>
      </c>
      <c r="Q53" s="292">
        <f t="shared" si="16"/>
        <v>0</v>
      </c>
      <c r="R53" s="292">
        <f t="shared" si="13"/>
        <v>210</v>
      </c>
      <c r="S53" s="293"/>
      <c r="T53" s="293"/>
      <c r="U53" s="293"/>
      <c r="V53" s="293"/>
      <c r="W53" s="293"/>
      <c r="X53" s="293"/>
      <c r="Y53" s="293"/>
      <c r="Z53" s="292">
        <f t="shared" si="17"/>
        <v>210</v>
      </c>
      <c r="AA53" s="293">
        <v>210</v>
      </c>
      <c r="AB53" s="292">
        <f t="shared" si="18"/>
        <v>0</v>
      </c>
      <c r="AC53" s="292">
        <f t="shared" si="14"/>
        <v>210</v>
      </c>
      <c r="AD53" s="293"/>
      <c r="AE53" s="293"/>
      <c r="AF53" s="293"/>
      <c r="AG53" s="293"/>
      <c r="AH53" s="293"/>
      <c r="AI53" s="293"/>
      <c r="AJ53" s="293"/>
      <c r="AK53" s="292">
        <f t="shared" si="6"/>
        <v>210</v>
      </c>
      <c r="AL53" s="293">
        <v>210</v>
      </c>
      <c r="AM53" s="292">
        <f t="shared" si="7"/>
        <v>0</v>
      </c>
      <c r="AN53" s="292">
        <f t="shared" si="15"/>
        <v>210</v>
      </c>
      <c r="AO53" s="293"/>
      <c r="AP53" s="293"/>
      <c r="AQ53" s="293"/>
      <c r="AR53" s="293"/>
      <c r="AS53" s="293"/>
      <c r="AT53" s="293"/>
      <c r="AU53" s="293"/>
      <c r="AV53" s="292">
        <f t="shared" si="9"/>
        <v>210</v>
      </c>
      <c r="AW53" s="293">
        <v>210</v>
      </c>
      <c r="AX53" s="292">
        <f t="shared" si="10"/>
        <v>0</v>
      </c>
    </row>
    <row r="54" spans="1:53" ht="11.25" customHeight="1">
      <c r="A54" s="288">
        <v>52</v>
      </c>
      <c r="B54" s="289" t="s">
        <v>1619</v>
      </c>
      <c r="C54" s="290" t="s">
        <v>14</v>
      </c>
      <c r="D54" s="290"/>
      <c r="E54" s="291">
        <v>50</v>
      </c>
      <c r="F54" s="292"/>
      <c r="G54" s="292"/>
      <c r="H54" s="293"/>
      <c r="I54" s="293"/>
      <c r="J54" s="293"/>
      <c r="K54" s="293"/>
      <c r="L54" s="293"/>
      <c r="M54" s="293"/>
      <c r="N54" s="293"/>
      <c r="O54" s="292">
        <f t="shared" si="0"/>
        <v>0</v>
      </c>
      <c r="P54" s="293"/>
      <c r="Q54" s="292">
        <f t="shared" si="16"/>
        <v>0</v>
      </c>
      <c r="R54" s="292"/>
      <c r="S54" s="293"/>
      <c r="T54" s="293"/>
      <c r="U54" s="293"/>
      <c r="V54" s="293"/>
      <c r="W54" s="293"/>
      <c r="X54" s="293"/>
      <c r="Y54" s="293"/>
      <c r="Z54" s="292">
        <f t="shared" si="17"/>
        <v>0</v>
      </c>
      <c r="AA54" s="293"/>
      <c r="AB54" s="292">
        <f t="shared" si="18"/>
        <v>0</v>
      </c>
      <c r="AC54" s="292"/>
      <c r="AD54" s="293"/>
      <c r="AE54" s="293"/>
      <c r="AF54" s="293"/>
      <c r="AG54" s="293"/>
      <c r="AH54" s="293"/>
      <c r="AI54" s="293"/>
      <c r="AJ54" s="293"/>
      <c r="AK54" s="292">
        <f t="shared" si="6"/>
        <v>0</v>
      </c>
      <c r="AL54" s="293"/>
      <c r="AM54" s="292">
        <f t="shared" si="7"/>
        <v>0</v>
      </c>
      <c r="AN54" s="292">
        <v>100</v>
      </c>
      <c r="AO54" s="293"/>
      <c r="AP54" s="293"/>
      <c r="AQ54" s="293"/>
      <c r="AR54" s="293"/>
      <c r="AS54" s="293"/>
      <c r="AT54" s="293"/>
      <c r="AU54" s="293"/>
      <c r="AV54" s="292">
        <f t="shared" si="9"/>
        <v>100</v>
      </c>
      <c r="AW54" s="293"/>
      <c r="AX54" s="292">
        <f t="shared" si="10"/>
        <v>100</v>
      </c>
    </row>
    <row r="55" spans="1:53" ht="12" customHeight="1">
      <c r="A55" s="288">
        <v>53</v>
      </c>
      <c r="B55" s="289" t="s">
        <v>109</v>
      </c>
      <c r="C55" s="290" t="s">
        <v>14</v>
      </c>
      <c r="D55" s="290" t="s">
        <v>111</v>
      </c>
      <c r="E55" s="291">
        <v>140</v>
      </c>
      <c r="F55" s="292"/>
      <c r="G55" s="292">
        <f>E55*3</f>
        <v>420</v>
      </c>
      <c r="H55" s="293"/>
      <c r="I55" s="293"/>
      <c r="J55" s="293"/>
      <c r="K55" s="293"/>
      <c r="L55" s="293"/>
      <c r="M55" s="293"/>
      <c r="N55" s="293"/>
      <c r="O55" s="292">
        <f t="shared" si="0"/>
        <v>420</v>
      </c>
      <c r="P55" s="293">
        <v>600</v>
      </c>
      <c r="Q55" s="292">
        <f t="shared" si="16"/>
        <v>-180</v>
      </c>
      <c r="R55" s="292">
        <f t="shared" ref="R55:R76" si="21">E55*3</f>
        <v>420</v>
      </c>
      <c r="S55" s="293">
        <v>50</v>
      </c>
      <c r="T55" s="293">
        <v>100</v>
      </c>
      <c r="U55" s="293"/>
      <c r="V55" s="293"/>
      <c r="W55" s="293">
        <v>100</v>
      </c>
      <c r="X55" s="293"/>
      <c r="Y55" s="293">
        <v>10</v>
      </c>
      <c r="Z55" s="292">
        <f t="shared" si="17"/>
        <v>680</v>
      </c>
      <c r="AA55" s="293">
        <v>500</v>
      </c>
      <c r="AB55" s="292">
        <f t="shared" si="18"/>
        <v>0</v>
      </c>
      <c r="AC55" s="292">
        <f t="shared" ref="AC55:AC76" si="22">$E55*3</f>
        <v>420</v>
      </c>
      <c r="AD55" s="293"/>
      <c r="AE55" s="293"/>
      <c r="AF55" s="293"/>
      <c r="AG55" s="293"/>
      <c r="AH55" s="293"/>
      <c r="AI55" s="293"/>
      <c r="AJ55" s="293"/>
      <c r="AK55" s="292">
        <f t="shared" si="6"/>
        <v>420</v>
      </c>
      <c r="AL55" s="293">
        <v>420</v>
      </c>
      <c r="AM55" s="292">
        <f t="shared" si="7"/>
        <v>0</v>
      </c>
      <c r="AN55" s="292">
        <f>$E55*3</f>
        <v>420</v>
      </c>
      <c r="AO55" s="293"/>
      <c r="AP55" s="293"/>
      <c r="AQ55" s="293"/>
      <c r="AR55" s="293"/>
      <c r="AS55" s="293"/>
      <c r="AT55" s="293"/>
      <c r="AU55" s="293"/>
      <c r="AV55" s="292">
        <f t="shared" si="9"/>
        <v>420</v>
      </c>
      <c r="AW55" s="293">
        <v>420</v>
      </c>
      <c r="AX55" s="292">
        <f t="shared" si="10"/>
        <v>0</v>
      </c>
    </row>
    <row r="56" spans="1:53" ht="12" customHeight="1">
      <c r="A56" s="288">
        <v>54</v>
      </c>
      <c r="B56" s="289" t="s">
        <v>112</v>
      </c>
      <c r="C56" s="290" t="s">
        <v>14</v>
      </c>
      <c r="D56" s="290" t="s">
        <v>113</v>
      </c>
      <c r="E56" s="291">
        <v>200</v>
      </c>
      <c r="F56" s="292"/>
      <c r="G56" s="292">
        <f>E56*3</f>
        <v>600</v>
      </c>
      <c r="H56" s="293">
        <v>25</v>
      </c>
      <c r="I56" s="293"/>
      <c r="J56" s="293"/>
      <c r="K56" s="293"/>
      <c r="L56" s="293"/>
      <c r="M56" s="293"/>
      <c r="N56" s="293"/>
      <c r="O56" s="292">
        <f t="shared" si="0"/>
        <v>625</v>
      </c>
      <c r="P56" s="293">
        <v>600</v>
      </c>
      <c r="Q56" s="292">
        <f t="shared" si="16"/>
        <v>25</v>
      </c>
      <c r="R56" s="292">
        <f t="shared" si="21"/>
        <v>600</v>
      </c>
      <c r="S56" s="293"/>
      <c r="T56" s="293"/>
      <c r="U56" s="293"/>
      <c r="V56" s="293"/>
      <c r="W56" s="293"/>
      <c r="X56" s="293"/>
      <c r="Y56" s="293"/>
      <c r="Z56" s="292">
        <f t="shared" si="17"/>
        <v>600</v>
      </c>
      <c r="AA56" s="293">
        <v>600</v>
      </c>
      <c r="AB56" s="292">
        <f t="shared" si="18"/>
        <v>25</v>
      </c>
      <c r="AC56" s="292">
        <f t="shared" si="22"/>
        <v>600</v>
      </c>
      <c r="AD56" s="293"/>
      <c r="AE56" s="293"/>
      <c r="AF56" s="293"/>
      <c r="AG56" s="293"/>
      <c r="AH56" s="293"/>
      <c r="AI56" s="293"/>
      <c r="AJ56" s="293"/>
      <c r="AK56" s="292">
        <f t="shared" si="6"/>
        <v>600</v>
      </c>
      <c r="AL56" s="293">
        <v>600</v>
      </c>
      <c r="AM56" s="292">
        <f t="shared" si="7"/>
        <v>25</v>
      </c>
      <c r="AN56" s="292">
        <f>$E56*3</f>
        <v>600</v>
      </c>
      <c r="AO56" s="293"/>
      <c r="AP56" s="293"/>
      <c r="AQ56" s="293"/>
      <c r="AR56" s="293"/>
      <c r="AS56" s="293"/>
      <c r="AT56" s="293"/>
      <c r="AU56" s="293"/>
      <c r="AV56" s="292">
        <f t="shared" si="9"/>
        <v>600</v>
      </c>
      <c r="AW56" s="293">
        <v>625</v>
      </c>
      <c r="AX56" s="292">
        <f t="shared" si="10"/>
        <v>0</v>
      </c>
    </row>
    <row r="57" spans="1:53" ht="12" customHeight="1">
      <c r="A57" s="288">
        <v>55</v>
      </c>
      <c r="B57" s="289" t="s">
        <v>114</v>
      </c>
      <c r="C57" s="290" t="s">
        <v>23</v>
      </c>
      <c r="D57" s="290" t="s">
        <v>116</v>
      </c>
      <c r="E57" s="291">
        <v>85</v>
      </c>
      <c r="F57" s="292"/>
      <c r="G57" s="292">
        <f>E57*3</f>
        <v>255</v>
      </c>
      <c r="H57" s="293"/>
      <c r="I57" s="293"/>
      <c r="J57" s="293"/>
      <c r="K57" s="293"/>
      <c r="L57" s="293"/>
      <c r="M57" s="293"/>
      <c r="N57" s="293"/>
      <c r="O57" s="292">
        <f t="shared" si="0"/>
        <v>255</v>
      </c>
      <c r="P57" s="293">
        <v>1020</v>
      </c>
      <c r="Q57" s="292">
        <f t="shared" si="16"/>
        <v>-765</v>
      </c>
      <c r="R57" s="292">
        <f t="shared" si="21"/>
        <v>255</v>
      </c>
      <c r="S57" s="293">
        <v>50</v>
      </c>
      <c r="T57" s="293"/>
      <c r="U57" s="293"/>
      <c r="V57" s="293"/>
      <c r="W57" s="293"/>
      <c r="X57" s="293"/>
      <c r="Y57" s="293"/>
      <c r="Z57" s="292">
        <f t="shared" si="17"/>
        <v>305</v>
      </c>
      <c r="AA57" s="293"/>
      <c r="AB57" s="292">
        <f t="shared" si="18"/>
        <v>-460</v>
      </c>
      <c r="AC57" s="292">
        <f t="shared" si="22"/>
        <v>255</v>
      </c>
      <c r="AD57" s="293">
        <v>50</v>
      </c>
      <c r="AE57" s="293"/>
      <c r="AF57" s="293"/>
      <c r="AG57" s="293"/>
      <c r="AH57" s="293"/>
      <c r="AI57" s="293"/>
      <c r="AJ57" s="293"/>
      <c r="AK57" s="292">
        <f t="shared" si="6"/>
        <v>305</v>
      </c>
      <c r="AL57" s="293"/>
      <c r="AM57" s="292">
        <f t="shared" si="7"/>
        <v>-155</v>
      </c>
      <c r="AN57" s="292">
        <f>$E57*3</f>
        <v>255</v>
      </c>
      <c r="AO57" s="293"/>
      <c r="AP57" s="293"/>
      <c r="AQ57" s="293"/>
      <c r="AR57" s="293"/>
      <c r="AS57" s="293"/>
      <c r="AT57" s="293"/>
      <c r="AU57" s="293"/>
      <c r="AV57" s="292">
        <f t="shared" si="9"/>
        <v>255</v>
      </c>
      <c r="AW57" s="293">
        <v>100</v>
      </c>
      <c r="AX57" s="292">
        <f t="shared" si="10"/>
        <v>0</v>
      </c>
    </row>
    <row r="58" spans="1:53" ht="12" customHeight="1">
      <c r="A58" s="288">
        <v>56</v>
      </c>
      <c r="B58" s="289" t="s">
        <v>1549</v>
      </c>
      <c r="C58" s="290" t="s">
        <v>23</v>
      </c>
      <c r="D58" s="290"/>
      <c r="E58" s="291">
        <v>60</v>
      </c>
      <c r="F58" s="292"/>
      <c r="G58" s="292">
        <v>88</v>
      </c>
      <c r="H58" s="293"/>
      <c r="I58" s="293">
        <v>100</v>
      </c>
      <c r="J58" s="293"/>
      <c r="K58" s="293"/>
      <c r="L58" s="293"/>
      <c r="M58" s="293"/>
      <c r="N58" s="293"/>
      <c r="O58" s="292">
        <f t="shared" si="0"/>
        <v>188</v>
      </c>
      <c r="P58" s="293">
        <v>728</v>
      </c>
      <c r="Q58" s="292">
        <f t="shared" si="16"/>
        <v>-540</v>
      </c>
      <c r="R58" s="292">
        <f t="shared" si="21"/>
        <v>180</v>
      </c>
      <c r="S58" s="293"/>
      <c r="T58" s="293"/>
      <c r="U58" s="293"/>
      <c r="V58" s="293"/>
      <c r="W58" s="293"/>
      <c r="X58" s="293"/>
      <c r="Y58" s="293"/>
      <c r="Z58" s="292">
        <f t="shared" si="17"/>
        <v>180</v>
      </c>
      <c r="AA58" s="293"/>
      <c r="AB58" s="292">
        <f t="shared" si="18"/>
        <v>-360</v>
      </c>
      <c r="AC58" s="292">
        <f t="shared" si="22"/>
        <v>180</v>
      </c>
      <c r="AD58" s="293"/>
      <c r="AE58" s="293"/>
      <c r="AF58" s="293"/>
      <c r="AG58" s="293"/>
      <c r="AH58" s="293"/>
      <c r="AI58" s="293"/>
      <c r="AJ58" s="293"/>
      <c r="AK58" s="292">
        <f t="shared" si="6"/>
        <v>180</v>
      </c>
      <c r="AL58" s="293"/>
      <c r="AM58" s="292">
        <f t="shared" si="7"/>
        <v>-180</v>
      </c>
      <c r="AN58" s="292">
        <f>$E58*3</f>
        <v>180</v>
      </c>
      <c r="AO58" s="293"/>
      <c r="AP58" s="293"/>
      <c r="AQ58" s="293"/>
      <c r="AR58" s="293"/>
      <c r="AS58" s="293"/>
      <c r="AT58" s="293"/>
      <c r="AU58" s="293"/>
      <c r="AV58" s="292">
        <f t="shared" si="9"/>
        <v>180</v>
      </c>
      <c r="AW58" s="293"/>
      <c r="AX58" s="292">
        <f t="shared" si="10"/>
        <v>0</v>
      </c>
    </row>
    <row r="59" spans="1:53" ht="12" customHeight="1">
      <c r="A59" s="288">
        <v>57</v>
      </c>
      <c r="B59" s="289" t="s">
        <v>1620</v>
      </c>
      <c r="C59" s="290" t="s">
        <v>14</v>
      </c>
      <c r="D59" s="290" t="s">
        <v>119</v>
      </c>
      <c r="E59" s="291">
        <v>30</v>
      </c>
      <c r="F59" s="292">
        <v>1695</v>
      </c>
      <c r="G59" s="292">
        <f t="shared" ref="G59:G64" si="23">E59*3</f>
        <v>90</v>
      </c>
      <c r="H59" s="293"/>
      <c r="I59" s="293"/>
      <c r="J59" s="293"/>
      <c r="K59" s="293"/>
      <c r="L59" s="293"/>
      <c r="M59" s="293"/>
      <c r="N59" s="293"/>
      <c r="O59" s="292">
        <f t="shared" si="0"/>
        <v>90</v>
      </c>
      <c r="P59" s="293"/>
      <c r="Q59" s="292">
        <f t="shared" si="16"/>
        <v>1785</v>
      </c>
      <c r="R59" s="292">
        <f t="shared" si="21"/>
        <v>90</v>
      </c>
      <c r="S59" s="293"/>
      <c r="T59" s="293"/>
      <c r="U59" s="293"/>
      <c r="V59" s="293"/>
      <c r="W59" s="293"/>
      <c r="X59" s="293"/>
      <c r="Y59" s="293"/>
      <c r="Z59" s="292">
        <f t="shared" si="17"/>
        <v>90</v>
      </c>
      <c r="AA59" s="293"/>
      <c r="AB59" s="292">
        <f t="shared" si="18"/>
        <v>1875</v>
      </c>
      <c r="AC59" s="292">
        <f t="shared" si="22"/>
        <v>90</v>
      </c>
      <c r="AD59" s="293"/>
      <c r="AE59" s="293"/>
      <c r="AF59" s="293"/>
      <c r="AG59" s="293"/>
      <c r="AH59" s="293"/>
      <c r="AI59" s="293"/>
      <c r="AJ59" s="293"/>
      <c r="AK59" s="292">
        <f t="shared" si="6"/>
        <v>90</v>
      </c>
      <c r="AL59" s="293"/>
      <c r="AM59" s="292">
        <f t="shared" si="7"/>
        <v>1965</v>
      </c>
      <c r="AN59" s="292">
        <v>60</v>
      </c>
      <c r="AO59" s="293"/>
      <c r="AP59" s="293"/>
      <c r="AQ59" s="293"/>
      <c r="AR59" s="293"/>
      <c r="AS59" s="293"/>
      <c r="AT59" s="293"/>
      <c r="AU59" s="293"/>
      <c r="AV59" s="292">
        <f t="shared" si="9"/>
        <v>60</v>
      </c>
      <c r="AW59" s="293"/>
      <c r="AX59" s="292">
        <f t="shared" si="10"/>
        <v>2025</v>
      </c>
    </row>
    <row r="60" spans="1:53" ht="12" customHeight="1">
      <c r="A60" s="288">
        <v>58</v>
      </c>
      <c r="B60" s="289" t="s">
        <v>120</v>
      </c>
      <c r="C60" s="290" t="s">
        <v>14</v>
      </c>
      <c r="D60" s="290" t="s">
        <v>899</v>
      </c>
      <c r="E60" s="291">
        <v>105</v>
      </c>
      <c r="F60" s="292">
        <v>315</v>
      </c>
      <c r="G60" s="292">
        <f t="shared" si="23"/>
        <v>315</v>
      </c>
      <c r="H60" s="293">
        <v>50</v>
      </c>
      <c r="I60" s="293">
        <v>100</v>
      </c>
      <c r="J60" s="293"/>
      <c r="K60" s="293"/>
      <c r="L60" s="293">
        <v>100</v>
      </c>
      <c r="M60" s="293"/>
      <c r="N60" s="293"/>
      <c r="O60" s="292">
        <f t="shared" si="0"/>
        <v>565</v>
      </c>
      <c r="P60" s="293">
        <v>880</v>
      </c>
      <c r="Q60" s="292">
        <f t="shared" si="16"/>
        <v>0</v>
      </c>
      <c r="R60" s="292">
        <f t="shared" si="21"/>
        <v>315</v>
      </c>
      <c r="S60" s="293"/>
      <c r="T60" s="293"/>
      <c r="U60" s="293"/>
      <c r="V60" s="293"/>
      <c r="W60" s="293"/>
      <c r="X60" s="293"/>
      <c r="Y60" s="293"/>
      <c r="Z60" s="292">
        <f t="shared" si="17"/>
        <v>315</v>
      </c>
      <c r="AA60" s="293">
        <v>315</v>
      </c>
      <c r="AB60" s="292">
        <f t="shared" si="18"/>
        <v>0</v>
      </c>
      <c r="AC60" s="292">
        <f t="shared" si="22"/>
        <v>315</v>
      </c>
      <c r="AD60" s="293"/>
      <c r="AE60" s="293"/>
      <c r="AF60" s="293"/>
      <c r="AG60" s="293"/>
      <c r="AH60" s="293"/>
      <c r="AI60" s="293"/>
      <c r="AJ60" s="293"/>
      <c r="AK60" s="292">
        <f t="shared" si="6"/>
        <v>315</v>
      </c>
      <c r="AL60" s="293">
        <v>315</v>
      </c>
      <c r="AM60" s="292">
        <f t="shared" si="7"/>
        <v>0</v>
      </c>
      <c r="AN60" s="292">
        <f t="shared" ref="AN60:AN76" si="24">$E60*3</f>
        <v>315</v>
      </c>
      <c r="AO60" s="293"/>
      <c r="AP60" s="293"/>
      <c r="AQ60" s="293"/>
      <c r="AR60" s="293"/>
      <c r="AS60" s="293"/>
      <c r="AT60" s="293"/>
      <c r="AU60" s="293"/>
      <c r="AV60" s="292">
        <f t="shared" si="9"/>
        <v>315</v>
      </c>
      <c r="AW60" s="293">
        <v>315</v>
      </c>
      <c r="AX60" s="292">
        <f t="shared" si="10"/>
        <v>0</v>
      </c>
    </row>
    <row r="61" spans="1:53" ht="12" customHeight="1">
      <c r="A61" s="288">
        <v>59</v>
      </c>
      <c r="B61" s="289" t="s">
        <v>886</v>
      </c>
      <c r="C61" s="290" t="s">
        <v>23</v>
      </c>
      <c r="D61" s="290" t="s">
        <v>887</v>
      </c>
      <c r="E61" s="291">
        <v>70</v>
      </c>
      <c r="F61" s="292"/>
      <c r="G61" s="292">
        <f t="shared" si="23"/>
        <v>210</v>
      </c>
      <c r="H61" s="293"/>
      <c r="I61" s="293"/>
      <c r="J61" s="293"/>
      <c r="K61" s="293"/>
      <c r="L61" s="293"/>
      <c r="M61" s="293"/>
      <c r="N61" s="293"/>
      <c r="O61" s="292">
        <f t="shared" si="0"/>
        <v>210</v>
      </c>
      <c r="P61" s="293">
        <v>840</v>
      </c>
      <c r="Q61" s="292">
        <f t="shared" si="16"/>
        <v>-630</v>
      </c>
      <c r="R61" s="292">
        <f t="shared" si="21"/>
        <v>210</v>
      </c>
      <c r="S61" s="293"/>
      <c r="T61" s="293"/>
      <c r="U61" s="293"/>
      <c r="V61" s="293"/>
      <c r="W61" s="293"/>
      <c r="X61" s="293"/>
      <c r="Y61" s="293"/>
      <c r="Z61" s="292">
        <f t="shared" si="17"/>
        <v>210</v>
      </c>
      <c r="AA61" s="293"/>
      <c r="AB61" s="292">
        <f t="shared" si="18"/>
        <v>-420</v>
      </c>
      <c r="AC61" s="292">
        <f t="shared" si="22"/>
        <v>210</v>
      </c>
      <c r="AD61" s="293"/>
      <c r="AE61" s="293"/>
      <c r="AF61" s="293"/>
      <c r="AG61" s="293"/>
      <c r="AH61" s="293"/>
      <c r="AI61" s="293"/>
      <c r="AJ61" s="293"/>
      <c r="AK61" s="292">
        <f t="shared" si="6"/>
        <v>210</v>
      </c>
      <c r="AL61" s="293"/>
      <c r="AM61" s="292">
        <f t="shared" si="7"/>
        <v>-210</v>
      </c>
      <c r="AN61" s="292">
        <f t="shared" si="24"/>
        <v>210</v>
      </c>
      <c r="AO61" s="293"/>
      <c r="AP61" s="293"/>
      <c r="AQ61" s="293"/>
      <c r="AR61" s="293"/>
      <c r="AS61" s="293"/>
      <c r="AT61" s="293"/>
      <c r="AU61" s="293"/>
      <c r="AV61" s="292">
        <f t="shared" si="9"/>
        <v>210</v>
      </c>
      <c r="AW61" s="293"/>
      <c r="AX61" s="292">
        <f t="shared" si="10"/>
        <v>0</v>
      </c>
    </row>
    <row r="62" spans="1:53" ht="12" customHeight="1">
      <c r="A62" s="288">
        <v>60</v>
      </c>
      <c r="B62" s="304" t="s">
        <v>122</v>
      </c>
      <c r="C62" s="290" t="s">
        <v>14</v>
      </c>
      <c r="D62" s="290" t="s">
        <v>339</v>
      </c>
      <c r="E62" s="291">
        <v>40</v>
      </c>
      <c r="F62" s="292"/>
      <c r="G62" s="292">
        <f t="shared" si="23"/>
        <v>120</v>
      </c>
      <c r="H62" s="293"/>
      <c r="I62" s="293"/>
      <c r="J62" s="293"/>
      <c r="K62" s="293"/>
      <c r="L62" s="293"/>
      <c r="M62" s="293"/>
      <c r="N62" s="293"/>
      <c r="O62" s="292">
        <f t="shared" si="0"/>
        <v>120</v>
      </c>
      <c r="P62" s="293">
        <v>480</v>
      </c>
      <c r="Q62" s="292">
        <f t="shared" si="16"/>
        <v>-360</v>
      </c>
      <c r="R62" s="292">
        <f t="shared" si="21"/>
        <v>120</v>
      </c>
      <c r="S62" s="293"/>
      <c r="T62" s="293"/>
      <c r="U62" s="293"/>
      <c r="V62" s="293"/>
      <c r="W62" s="293"/>
      <c r="X62" s="293"/>
      <c r="Y62" s="293"/>
      <c r="Z62" s="292">
        <f t="shared" si="17"/>
        <v>120</v>
      </c>
      <c r="AA62" s="293"/>
      <c r="AB62" s="292">
        <f t="shared" si="18"/>
        <v>-240</v>
      </c>
      <c r="AC62" s="292">
        <f t="shared" si="22"/>
        <v>120</v>
      </c>
      <c r="AD62" s="293"/>
      <c r="AE62" s="293"/>
      <c r="AF62" s="293"/>
      <c r="AG62" s="293"/>
      <c r="AH62" s="293"/>
      <c r="AI62" s="293"/>
      <c r="AJ62" s="293"/>
      <c r="AK62" s="292">
        <f t="shared" si="6"/>
        <v>120</v>
      </c>
      <c r="AL62" s="293"/>
      <c r="AM62" s="292">
        <f t="shared" si="7"/>
        <v>-120</v>
      </c>
      <c r="AN62" s="292">
        <f t="shared" si="24"/>
        <v>120</v>
      </c>
      <c r="AO62" s="293"/>
      <c r="AP62" s="293"/>
      <c r="AQ62" s="293"/>
      <c r="AR62" s="293"/>
      <c r="AS62" s="293"/>
      <c r="AT62" s="293"/>
      <c r="AU62" s="293"/>
      <c r="AV62" s="292">
        <f t="shared" si="9"/>
        <v>120</v>
      </c>
      <c r="AW62" s="293"/>
      <c r="AX62" s="292">
        <f t="shared" si="10"/>
        <v>0</v>
      </c>
    </row>
    <row r="63" spans="1:53" ht="12">
      <c r="A63" s="288">
        <v>61</v>
      </c>
      <c r="B63" s="304" t="s">
        <v>124</v>
      </c>
      <c r="C63" s="290" t="s">
        <v>14</v>
      </c>
      <c r="D63" s="290" t="s">
        <v>12</v>
      </c>
      <c r="E63" s="291">
        <v>475</v>
      </c>
      <c r="F63" s="292"/>
      <c r="G63" s="292">
        <f t="shared" si="23"/>
        <v>1425</v>
      </c>
      <c r="H63" s="293">
        <v>100</v>
      </c>
      <c r="I63" s="293">
        <v>711</v>
      </c>
      <c r="J63" s="293"/>
      <c r="K63" s="293"/>
      <c r="L63" s="293"/>
      <c r="M63" s="293"/>
      <c r="N63" s="293"/>
      <c r="O63" s="292">
        <f t="shared" si="0"/>
        <v>2236</v>
      </c>
      <c r="P63" s="293">
        <v>2896.1</v>
      </c>
      <c r="Q63" s="292">
        <f t="shared" si="16"/>
        <v>-660.09999999999991</v>
      </c>
      <c r="R63" s="292">
        <f t="shared" si="21"/>
        <v>1425</v>
      </c>
      <c r="S63" s="293"/>
      <c r="T63" s="293"/>
      <c r="U63" s="293"/>
      <c r="V63" s="293"/>
      <c r="W63" s="293"/>
      <c r="X63" s="293"/>
      <c r="Y63" s="293"/>
      <c r="Z63" s="292">
        <f t="shared" si="17"/>
        <v>1425</v>
      </c>
      <c r="AA63" s="293">
        <v>12177.9</v>
      </c>
      <c r="AB63" s="292">
        <f t="shared" si="18"/>
        <v>-11413</v>
      </c>
      <c r="AC63" s="292">
        <f t="shared" si="22"/>
        <v>1425</v>
      </c>
      <c r="AD63" s="293"/>
      <c r="AE63" s="293">
        <v>100</v>
      </c>
      <c r="AF63" s="293">
        <v>11313</v>
      </c>
      <c r="AG63" s="293"/>
      <c r="AH63" s="293">
        <v>100</v>
      </c>
      <c r="AI63" s="293"/>
      <c r="AJ63" s="293"/>
      <c r="AK63" s="292">
        <f t="shared" si="6"/>
        <v>12938</v>
      </c>
      <c r="AL63" s="293">
        <v>13453</v>
      </c>
      <c r="AM63" s="292">
        <f t="shared" si="7"/>
        <v>-11928</v>
      </c>
      <c r="AN63" s="292">
        <f t="shared" si="24"/>
        <v>1425</v>
      </c>
      <c r="AO63" s="293"/>
      <c r="AP63" s="293">
        <v>710</v>
      </c>
      <c r="AQ63" s="293">
        <v>11323</v>
      </c>
      <c r="AR63" s="293"/>
      <c r="AS63" s="293"/>
      <c r="AT63" s="293"/>
      <c r="AU63" s="293"/>
      <c r="AV63" s="292">
        <f t="shared" si="9"/>
        <v>13458</v>
      </c>
      <c r="AW63" s="293">
        <v>1530</v>
      </c>
      <c r="AX63" s="292">
        <f t="shared" si="10"/>
        <v>0</v>
      </c>
      <c r="AY63" s="137" t="str">
        <f t="shared" ref="AY63:AY77" si="25">IF(AX63=0,"*","")</f>
        <v>*</v>
      </c>
      <c r="BA63" s="143" t="str">
        <f t="shared" si="11"/>
        <v/>
      </c>
    </row>
    <row r="64" spans="1:53" ht="12" customHeight="1">
      <c r="A64" s="288">
        <v>62</v>
      </c>
      <c r="B64" s="304" t="s">
        <v>1464</v>
      </c>
      <c r="C64" s="290" t="s">
        <v>23</v>
      </c>
      <c r="D64" s="290"/>
      <c r="E64" s="291">
        <v>1000</v>
      </c>
      <c r="F64" s="292"/>
      <c r="G64" s="292">
        <f t="shared" si="23"/>
        <v>3000</v>
      </c>
      <c r="H64" s="293"/>
      <c r="I64" s="293"/>
      <c r="J64" s="293"/>
      <c r="K64" s="293"/>
      <c r="L64" s="293"/>
      <c r="M64" s="293"/>
      <c r="N64" s="293"/>
      <c r="O64" s="292">
        <f t="shared" si="0"/>
        <v>3000</v>
      </c>
      <c r="P64" s="293">
        <v>3000</v>
      </c>
      <c r="Q64" s="292">
        <f t="shared" si="16"/>
        <v>0</v>
      </c>
      <c r="R64" s="292">
        <f t="shared" si="21"/>
        <v>3000</v>
      </c>
      <c r="S64" s="293"/>
      <c r="T64" s="293"/>
      <c r="U64" s="293"/>
      <c r="V64" s="293"/>
      <c r="W64" s="293"/>
      <c r="X64" s="293"/>
      <c r="Y64" s="293"/>
      <c r="Z64" s="292">
        <f t="shared" si="17"/>
        <v>3000</v>
      </c>
      <c r="AA64" s="293">
        <v>3000</v>
      </c>
      <c r="AB64" s="292">
        <f t="shared" si="18"/>
        <v>0</v>
      </c>
      <c r="AC64" s="292">
        <f t="shared" si="22"/>
        <v>3000</v>
      </c>
      <c r="AD64" s="293"/>
      <c r="AE64" s="293"/>
      <c r="AF64" s="293"/>
      <c r="AG64" s="293"/>
      <c r="AH64" s="293"/>
      <c r="AI64" s="293"/>
      <c r="AJ64" s="293">
        <v>5</v>
      </c>
      <c r="AK64" s="292">
        <f t="shared" si="6"/>
        <v>3005</v>
      </c>
      <c r="AL64" s="293">
        <v>7196</v>
      </c>
      <c r="AM64" s="292">
        <f t="shared" si="7"/>
        <v>-4191</v>
      </c>
      <c r="AN64" s="292">
        <f t="shared" si="24"/>
        <v>3000</v>
      </c>
      <c r="AO64" s="293">
        <v>50</v>
      </c>
      <c r="AP64" s="293"/>
      <c r="AQ64" s="293">
        <v>4126</v>
      </c>
      <c r="AR64" s="293"/>
      <c r="AS64" s="293">
        <v>100</v>
      </c>
      <c r="AT64" s="293"/>
      <c r="AU64" s="293">
        <v>19</v>
      </c>
      <c r="AV64" s="292">
        <f t="shared" si="9"/>
        <v>7295</v>
      </c>
      <c r="AW64" s="293">
        <v>3104</v>
      </c>
      <c r="AX64" s="292">
        <f t="shared" si="10"/>
        <v>0</v>
      </c>
      <c r="AY64" s="137" t="str">
        <f t="shared" si="25"/>
        <v>*</v>
      </c>
      <c r="BA64" s="143" t="str">
        <f t="shared" si="11"/>
        <v/>
      </c>
    </row>
    <row r="65" spans="1:53" ht="12">
      <c r="A65" s="288">
        <v>63</v>
      </c>
      <c r="B65" s="304" t="s">
        <v>1380</v>
      </c>
      <c r="C65" s="290" t="s">
        <v>23</v>
      </c>
      <c r="D65" s="290"/>
      <c r="E65" s="291">
        <v>900</v>
      </c>
      <c r="F65" s="292"/>
      <c r="G65" s="292">
        <v>8700</v>
      </c>
      <c r="H65" s="293"/>
      <c r="I65" s="293"/>
      <c r="J65" s="293"/>
      <c r="K65" s="293"/>
      <c r="L65" s="293"/>
      <c r="M65" s="293"/>
      <c r="N65" s="293"/>
      <c r="O65" s="292">
        <f t="shared" si="0"/>
        <v>8700</v>
      </c>
      <c r="P65" s="293">
        <v>8700</v>
      </c>
      <c r="Q65" s="292">
        <f t="shared" si="16"/>
        <v>0</v>
      </c>
      <c r="R65" s="292">
        <f t="shared" si="21"/>
        <v>2700</v>
      </c>
      <c r="S65" s="293"/>
      <c r="T65" s="293"/>
      <c r="U65" s="293"/>
      <c r="V65" s="293"/>
      <c r="W65" s="293"/>
      <c r="X65" s="293"/>
      <c r="Y65" s="293"/>
      <c r="Z65" s="292">
        <f t="shared" si="17"/>
        <v>2700</v>
      </c>
      <c r="AA65" s="293">
        <v>2700</v>
      </c>
      <c r="AB65" s="292">
        <f t="shared" si="18"/>
        <v>0</v>
      </c>
      <c r="AC65" s="292">
        <f t="shared" si="22"/>
        <v>2700</v>
      </c>
      <c r="AD65" s="293"/>
      <c r="AE65" s="293"/>
      <c r="AF65" s="293"/>
      <c r="AG65" s="293"/>
      <c r="AH65" s="293"/>
      <c r="AI65" s="293"/>
      <c r="AJ65" s="293"/>
      <c r="AK65" s="292">
        <f t="shared" si="6"/>
        <v>2700</v>
      </c>
      <c r="AL65" s="293">
        <v>2700</v>
      </c>
      <c r="AM65" s="292">
        <f t="shared" si="7"/>
        <v>0</v>
      </c>
      <c r="AN65" s="292">
        <f t="shared" si="24"/>
        <v>2700</v>
      </c>
      <c r="AO65" s="293"/>
      <c r="AP65" s="293"/>
      <c r="AQ65" s="293"/>
      <c r="AR65" s="293"/>
      <c r="AS65" s="293"/>
      <c r="AT65" s="293"/>
      <c r="AU65" s="293">
        <v>61</v>
      </c>
      <c r="AV65" s="292">
        <f t="shared" si="9"/>
        <v>2761</v>
      </c>
      <c r="AW65" s="293">
        <v>2761</v>
      </c>
      <c r="AX65" s="292">
        <f t="shared" si="10"/>
        <v>0</v>
      </c>
      <c r="AY65" s="137" t="str">
        <f t="shared" si="25"/>
        <v>*</v>
      </c>
      <c r="BA65" s="143" t="str">
        <f t="shared" si="11"/>
        <v/>
      </c>
    </row>
    <row r="66" spans="1:53" ht="12" customHeight="1">
      <c r="A66" s="288">
        <v>64</v>
      </c>
      <c r="B66" s="294" t="s">
        <v>126</v>
      </c>
      <c r="C66" s="290" t="s">
        <v>10</v>
      </c>
      <c r="D66" s="290" t="s">
        <v>830</v>
      </c>
      <c r="E66" s="295">
        <v>135</v>
      </c>
      <c r="F66" s="292"/>
      <c r="G66" s="292">
        <f t="shared" ref="G66:G76" si="26">E66*3</f>
        <v>405</v>
      </c>
      <c r="H66" s="293"/>
      <c r="I66" s="293"/>
      <c r="J66" s="293"/>
      <c r="K66" s="293"/>
      <c r="L66" s="293"/>
      <c r="M66" s="293"/>
      <c r="N66" s="293"/>
      <c r="O66" s="292">
        <f t="shared" si="0"/>
        <v>405</v>
      </c>
      <c r="P66" s="293">
        <v>1010</v>
      </c>
      <c r="Q66" s="292">
        <f t="shared" si="16"/>
        <v>-605</v>
      </c>
      <c r="R66" s="292">
        <f t="shared" si="21"/>
        <v>405</v>
      </c>
      <c r="S66" s="293"/>
      <c r="T66" s="293">
        <v>100</v>
      </c>
      <c r="U66" s="293"/>
      <c r="V66" s="293"/>
      <c r="W66" s="293">
        <v>100</v>
      </c>
      <c r="X66" s="293"/>
      <c r="Y66" s="293"/>
      <c r="Z66" s="292">
        <f t="shared" si="17"/>
        <v>605</v>
      </c>
      <c r="AA66" s="293"/>
      <c r="AB66" s="292">
        <f t="shared" si="18"/>
        <v>0</v>
      </c>
      <c r="AC66" s="292">
        <f t="shared" si="22"/>
        <v>405</v>
      </c>
      <c r="AD66" s="293"/>
      <c r="AE66" s="293">
        <v>200</v>
      </c>
      <c r="AF66" s="293"/>
      <c r="AG66" s="293"/>
      <c r="AH66" s="293"/>
      <c r="AI66" s="293"/>
      <c r="AJ66" s="293"/>
      <c r="AK66" s="292">
        <f t="shared" si="6"/>
        <v>605</v>
      </c>
      <c r="AL66" s="293">
        <v>1210</v>
      </c>
      <c r="AM66" s="292">
        <f t="shared" si="7"/>
        <v>-605</v>
      </c>
      <c r="AN66" s="292">
        <f t="shared" si="24"/>
        <v>405</v>
      </c>
      <c r="AO66" s="293"/>
      <c r="AP66" s="293">
        <v>200</v>
      </c>
      <c r="AQ66" s="293"/>
      <c r="AR66" s="293"/>
      <c r="AS66" s="293"/>
      <c r="AT66" s="293"/>
      <c r="AU66" s="293"/>
      <c r="AV66" s="292">
        <f t="shared" si="9"/>
        <v>605</v>
      </c>
      <c r="AW66" s="293"/>
      <c r="AX66" s="292">
        <f t="shared" si="10"/>
        <v>0</v>
      </c>
      <c r="AY66" s="137" t="str">
        <f t="shared" si="25"/>
        <v>*</v>
      </c>
      <c r="BA66" s="143" t="str">
        <f t="shared" si="11"/>
        <v/>
      </c>
    </row>
    <row r="67" spans="1:53" ht="12">
      <c r="A67" s="288">
        <v>65</v>
      </c>
      <c r="B67" s="294" t="s">
        <v>128</v>
      </c>
      <c r="C67" s="290" t="s">
        <v>10</v>
      </c>
      <c r="D67" s="290" t="s">
        <v>130</v>
      </c>
      <c r="E67" s="295">
        <v>170</v>
      </c>
      <c r="F67" s="292"/>
      <c r="G67" s="292">
        <f t="shared" si="26"/>
        <v>510</v>
      </c>
      <c r="H67" s="293"/>
      <c r="I67" s="293"/>
      <c r="J67" s="293"/>
      <c r="K67" s="293"/>
      <c r="L67" s="293"/>
      <c r="M67" s="293"/>
      <c r="N67" s="293"/>
      <c r="O67" s="292">
        <f t="shared" ref="O67:O130" si="27">SUM(G67:N67)</f>
        <v>510</v>
      </c>
      <c r="P67" s="293">
        <v>510</v>
      </c>
      <c r="Q67" s="292">
        <f t="shared" ref="Q67:Q98" si="28">F67+O67-P67</f>
        <v>0</v>
      </c>
      <c r="R67" s="292">
        <f t="shared" si="21"/>
        <v>510</v>
      </c>
      <c r="S67" s="293"/>
      <c r="T67" s="293"/>
      <c r="U67" s="293"/>
      <c r="V67" s="293"/>
      <c r="W67" s="293"/>
      <c r="X67" s="293"/>
      <c r="Y67" s="293"/>
      <c r="Z67" s="292">
        <f t="shared" ref="Z67:Z98" si="29">SUM(R67:Y67)</f>
        <v>510</v>
      </c>
      <c r="AA67" s="293">
        <v>510</v>
      </c>
      <c r="AB67" s="292">
        <f t="shared" ref="AB67:AB98" si="30">Q67+Z67-AA67</f>
        <v>0</v>
      </c>
      <c r="AC67" s="292">
        <f t="shared" si="22"/>
        <v>510</v>
      </c>
      <c r="AD67" s="293"/>
      <c r="AE67" s="293"/>
      <c r="AF67" s="293"/>
      <c r="AG67" s="293"/>
      <c r="AH67" s="293"/>
      <c r="AI67" s="293"/>
      <c r="AJ67" s="293"/>
      <c r="AK67" s="292">
        <f t="shared" ref="AK67:AK130" si="31">SUM(AC67:AJ67)</f>
        <v>510</v>
      </c>
      <c r="AL67" s="293">
        <v>510</v>
      </c>
      <c r="AM67" s="292">
        <f t="shared" ref="AM67:AM130" si="32">AB67+AK67-AL67</f>
        <v>0</v>
      </c>
      <c r="AN67" s="292">
        <f t="shared" si="24"/>
        <v>510</v>
      </c>
      <c r="AO67" s="293"/>
      <c r="AP67" s="293"/>
      <c r="AQ67" s="293"/>
      <c r="AR67" s="293"/>
      <c r="AS67" s="293">
        <v>100</v>
      </c>
      <c r="AT67" s="293"/>
      <c r="AU67" s="293"/>
      <c r="AV67" s="292">
        <f t="shared" ref="AV67:AV130" si="33">SUM(AN67:AU67)</f>
        <v>610</v>
      </c>
      <c r="AW67" s="293">
        <v>610</v>
      </c>
      <c r="AX67" s="292">
        <f t="shared" ref="AX67:AX130" si="34">AM67+AV67-AW67</f>
        <v>0</v>
      </c>
      <c r="AY67" s="137" t="str">
        <f t="shared" si="25"/>
        <v>*</v>
      </c>
      <c r="BA67" s="143" t="str">
        <f t="shared" si="11"/>
        <v/>
      </c>
    </row>
    <row r="68" spans="1:53" ht="12" customHeight="1">
      <c r="A68" s="288">
        <v>66</v>
      </c>
      <c r="B68" s="289" t="s">
        <v>1400</v>
      </c>
      <c r="C68" s="290" t="s">
        <v>23</v>
      </c>
      <c r="D68" s="290"/>
      <c r="E68" s="291">
        <v>300</v>
      </c>
      <c r="F68" s="292"/>
      <c r="G68" s="292">
        <f t="shared" si="26"/>
        <v>900</v>
      </c>
      <c r="H68" s="293"/>
      <c r="I68" s="293"/>
      <c r="J68" s="293"/>
      <c r="K68" s="293"/>
      <c r="L68" s="293">
        <v>100</v>
      </c>
      <c r="M68" s="293"/>
      <c r="N68" s="293"/>
      <c r="O68" s="292">
        <f t="shared" si="27"/>
        <v>1000</v>
      </c>
      <c r="P68" s="293">
        <v>900</v>
      </c>
      <c r="Q68" s="292">
        <f t="shared" si="28"/>
        <v>100</v>
      </c>
      <c r="R68" s="292">
        <f t="shared" si="21"/>
        <v>900</v>
      </c>
      <c r="S68" s="293"/>
      <c r="T68" s="293">
        <v>100</v>
      </c>
      <c r="U68" s="293"/>
      <c r="V68" s="293"/>
      <c r="W68" s="293"/>
      <c r="X68" s="293"/>
      <c r="Y68" s="293"/>
      <c r="Z68" s="292">
        <f t="shared" si="29"/>
        <v>1000</v>
      </c>
      <c r="AA68" s="293">
        <v>1000</v>
      </c>
      <c r="AB68" s="292">
        <f t="shared" si="30"/>
        <v>100</v>
      </c>
      <c r="AC68" s="292">
        <f t="shared" si="22"/>
        <v>900</v>
      </c>
      <c r="AD68" s="293"/>
      <c r="AE68" s="293">
        <v>199</v>
      </c>
      <c r="AF68" s="293"/>
      <c r="AG68" s="293"/>
      <c r="AH68" s="293"/>
      <c r="AI68" s="293"/>
      <c r="AJ68" s="293"/>
      <c r="AK68" s="292">
        <f t="shared" si="31"/>
        <v>1099</v>
      </c>
      <c r="AL68" s="293">
        <v>1199</v>
      </c>
      <c r="AM68" s="292">
        <f t="shared" si="32"/>
        <v>0</v>
      </c>
      <c r="AN68" s="292">
        <f t="shared" si="24"/>
        <v>900</v>
      </c>
      <c r="AO68" s="293"/>
      <c r="AP68" s="293"/>
      <c r="AQ68" s="293"/>
      <c r="AR68" s="293"/>
      <c r="AS68" s="293"/>
      <c r="AT68" s="293"/>
      <c r="AU68" s="293"/>
      <c r="AV68" s="292">
        <f t="shared" si="33"/>
        <v>900</v>
      </c>
      <c r="AW68" s="293"/>
      <c r="AX68" s="292">
        <f t="shared" si="34"/>
        <v>900</v>
      </c>
      <c r="AY68" s="137" t="str">
        <f t="shared" si="25"/>
        <v/>
      </c>
      <c r="BA68" s="143" t="str">
        <f t="shared" si="11"/>
        <v/>
      </c>
    </row>
    <row r="69" spans="1:53" ht="12">
      <c r="A69" s="288">
        <v>67</v>
      </c>
      <c r="B69" s="289" t="s">
        <v>131</v>
      </c>
      <c r="C69" s="290" t="s">
        <v>23</v>
      </c>
      <c r="D69" s="290" t="s">
        <v>133</v>
      </c>
      <c r="E69" s="291">
        <v>90</v>
      </c>
      <c r="F69" s="292"/>
      <c r="G69" s="292">
        <f t="shared" si="26"/>
        <v>270</v>
      </c>
      <c r="H69" s="293"/>
      <c r="I69" s="293"/>
      <c r="J69" s="293"/>
      <c r="K69" s="293"/>
      <c r="L69" s="293"/>
      <c r="M69" s="293"/>
      <c r="N69" s="293"/>
      <c r="O69" s="292">
        <f t="shared" si="27"/>
        <v>270</v>
      </c>
      <c r="P69" s="293">
        <v>540</v>
      </c>
      <c r="Q69" s="292">
        <f t="shared" si="28"/>
        <v>-270</v>
      </c>
      <c r="R69" s="292">
        <f t="shared" si="21"/>
        <v>270</v>
      </c>
      <c r="S69" s="293"/>
      <c r="T69" s="293">
        <v>100</v>
      </c>
      <c r="U69" s="293"/>
      <c r="V69" s="293"/>
      <c r="W69" s="293"/>
      <c r="X69" s="293"/>
      <c r="Y69" s="293"/>
      <c r="Z69" s="292">
        <f t="shared" si="29"/>
        <v>370</v>
      </c>
      <c r="AA69" s="293">
        <v>100</v>
      </c>
      <c r="AB69" s="292">
        <f t="shared" si="30"/>
        <v>0</v>
      </c>
      <c r="AC69" s="292">
        <f t="shared" si="22"/>
        <v>270</v>
      </c>
      <c r="AD69" s="293"/>
      <c r="AE69" s="293"/>
      <c r="AF69" s="293"/>
      <c r="AG69" s="293"/>
      <c r="AH69" s="293"/>
      <c r="AI69" s="293"/>
      <c r="AJ69" s="293"/>
      <c r="AK69" s="292">
        <f t="shared" si="31"/>
        <v>270</v>
      </c>
      <c r="AL69" s="293">
        <v>270</v>
      </c>
      <c r="AM69" s="292">
        <f t="shared" si="32"/>
        <v>0</v>
      </c>
      <c r="AN69" s="292">
        <f t="shared" si="24"/>
        <v>270</v>
      </c>
      <c r="AO69" s="293"/>
      <c r="AP69" s="293"/>
      <c r="AQ69" s="293"/>
      <c r="AR69" s="293"/>
      <c r="AS69" s="293"/>
      <c r="AT69" s="293"/>
      <c r="AU69" s="293"/>
      <c r="AV69" s="292">
        <f t="shared" si="33"/>
        <v>270</v>
      </c>
      <c r="AW69" s="293">
        <v>270</v>
      </c>
      <c r="AX69" s="292">
        <f t="shared" si="34"/>
        <v>0</v>
      </c>
      <c r="AY69" s="137" t="str">
        <f t="shared" si="25"/>
        <v>*</v>
      </c>
      <c r="BA69" s="143" t="str">
        <f t="shared" si="11"/>
        <v/>
      </c>
    </row>
    <row r="70" spans="1:53" ht="12" customHeight="1">
      <c r="A70" s="288">
        <v>68</v>
      </c>
      <c r="B70" s="289" t="s">
        <v>134</v>
      </c>
      <c r="C70" s="290" t="s">
        <v>23</v>
      </c>
      <c r="D70" s="290" t="s">
        <v>136</v>
      </c>
      <c r="E70" s="291">
        <v>100</v>
      </c>
      <c r="F70" s="292"/>
      <c r="G70" s="292">
        <f t="shared" si="26"/>
        <v>300</v>
      </c>
      <c r="H70" s="293"/>
      <c r="I70" s="293"/>
      <c r="J70" s="293"/>
      <c r="K70" s="293"/>
      <c r="L70" s="293"/>
      <c r="M70" s="293"/>
      <c r="N70" s="293"/>
      <c r="O70" s="292">
        <f t="shared" si="27"/>
        <v>300</v>
      </c>
      <c r="P70" s="293">
        <v>1200</v>
      </c>
      <c r="Q70" s="292">
        <f t="shared" si="28"/>
        <v>-900</v>
      </c>
      <c r="R70" s="292">
        <f t="shared" si="21"/>
        <v>300</v>
      </c>
      <c r="S70" s="293"/>
      <c r="T70" s="293"/>
      <c r="U70" s="293"/>
      <c r="V70" s="293"/>
      <c r="W70" s="293"/>
      <c r="X70" s="293"/>
      <c r="Y70" s="293"/>
      <c r="Z70" s="292">
        <f t="shared" si="29"/>
        <v>300</v>
      </c>
      <c r="AA70" s="293"/>
      <c r="AB70" s="292">
        <f t="shared" si="30"/>
        <v>-600</v>
      </c>
      <c r="AC70" s="292">
        <f t="shared" si="22"/>
        <v>300</v>
      </c>
      <c r="AD70" s="293"/>
      <c r="AE70" s="293"/>
      <c r="AF70" s="293"/>
      <c r="AG70" s="293"/>
      <c r="AH70" s="293"/>
      <c r="AI70" s="293"/>
      <c r="AJ70" s="293"/>
      <c r="AK70" s="292">
        <f t="shared" si="31"/>
        <v>300</v>
      </c>
      <c r="AL70" s="293"/>
      <c r="AM70" s="292">
        <f t="shared" si="32"/>
        <v>-300</v>
      </c>
      <c r="AN70" s="292">
        <f t="shared" si="24"/>
        <v>300</v>
      </c>
      <c r="AO70" s="293"/>
      <c r="AP70" s="293"/>
      <c r="AQ70" s="293"/>
      <c r="AR70" s="293"/>
      <c r="AS70" s="293"/>
      <c r="AT70" s="293"/>
      <c r="AU70" s="293"/>
      <c r="AV70" s="292">
        <f t="shared" si="33"/>
        <v>300</v>
      </c>
      <c r="AW70" s="293"/>
      <c r="AX70" s="292">
        <f t="shared" si="34"/>
        <v>0</v>
      </c>
      <c r="AY70" s="137" t="str">
        <f t="shared" si="25"/>
        <v>*</v>
      </c>
      <c r="BA70" s="143" t="str">
        <f t="shared" si="11"/>
        <v/>
      </c>
    </row>
    <row r="71" spans="1:53" s="168" customFormat="1" ht="12">
      <c r="A71" s="288">
        <v>69</v>
      </c>
      <c r="B71" s="306" t="s">
        <v>137</v>
      </c>
      <c r="C71" s="307" t="s">
        <v>23</v>
      </c>
      <c r="D71" s="308"/>
      <c r="E71" s="309">
        <v>50</v>
      </c>
      <c r="F71" s="292"/>
      <c r="G71" s="292">
        <f t="shared" si="26"/>
        <v>150</v>
      </c>
      <c r="H71" s="293"/>
      <c r="I71" s="293"/>
      <c r="J71" s="293"/>
      <c r="K71" s="293"/>
      <c r="L71" s="293"/>
      <c r="M71" s="293"/>
      <c r="N71" s="293"/>
      <c r="O71" s="292">
        <f t="shared" si="27"/>
        <v>150</v>
      </c>
      <c r="P71" s="293"/>
      <c r="Q71" s="292">
        <f t="shared" si="28"/>
        <v>150</v>
      </c>
      <c r="R71" s="292">
        <f t="shared" si="21"/>
        <v>150</v>
      </c>
      <c r="S71" s="293"/>
      <c r="T71" s="293"/>
      <c r="U71" s="293"/>
      <c r="V71" s="293"/>
      <c r="W71" s="293"/>
      <c r="X71" s="293"/>
      <c r="Y71" s="293"/>
      <c r="Z71" s="292">
        <f t="shared" si="29"/>
        <v>150</v>
      </c>
      <c r="AA71" s="293"/>
      <c r="AB71" s="292">
        <f t="shared" si="30"/>
        <v>300</v>
      </c>
      <c r="AC71" s="292">
        <f t="shared" si="22"/>
        <v>150</v>
      </c>
      <c r="AD71" s="293"/>
      <c r="AE71" s="293"/>
      <c r="AF71" s="293"/>
      <c r="AG71" s="293"/>
      <c r="AH71" s="293"/>
      <c r="AI71" s="293"/>
      <c r="AJ71" s="293"/>
      <c r="AK71" s="292">
        <f t="shared" si="31"/>
        <v>150</v>
      </c>
      <c r="AL71" s="293">
        <v>600</v>
      </c>
      <c r="AM71" s="292">
        <f t="shared" si="32"/>
        <v>-150</v>
      </c>
      <c r="AN71" s="292">
        <f t="shared" si="24"/>
        <v>150</v>
      </c>
      <c r="AO71" s="293"/>
      <c r="AP71" s="293"/>
      <c r="AQ71" s="293"/>
      <c r="AR71" s="293"/>
      <c r="AS71" s="293"/>
      <c r="AT71" s="293"/>
      <c r="AU71" s="293"/>
      <c r="AV71" s="292">
        <f t="shared" si="33"/>
        <v>150</v>
      </c>
      <c r="AW71" s="293"/>
      <c r="AX71" s="292">
        <f t="shared" si="34"/>
        <v>0</v>
      </c>
      <c r="AY71" s="137" t="str">
        <f t="shared" si="25"/>
        <v>*</v>
      </c>
      <c r="BA71" s="143" t="str">
        <f t="shared" si="11"/>
        <v/>
      </c>
    </row>
    <row r="72" spans="1:53" ht="12">
      <c r="A72" s="288">
        <v>70</v>
      </c>
      <c r="B72" s="289" t="s">
        <v>1055</v>
      </c>
      <c r="C72" s="290" t="s">
        <v>23</v>
      </c>
      <c r="D72" s="290" t="s">
        <v>863</v>
      </c>
      <c r="E72" s="291">
        <v>125</v>
      </c>
      <c r="F72" s="292"/>
      <c r="G72" s="292">
        <f t="shared" si="26"/>
        <v>375</v>
      </c>
      <c r="H72" s="293"/>
      <c r="I72" s="293"/>
      <c r="J72" s="293"/>
      <c r="K72" s="293"/>
      <c r="L72" s="293"/>
      <c r="M72" s="293"/>
      <c r="N72" s="293"/>
      <c r="O72" s="292">
        <f t="shared" si="27"/>
        <v>375</v>
      </c>
      <c r="P72" s="293">
        <v>1500</v>
      </c>
      <c r="Q72" s="292">
        <f t="shared" si="28"/>
        <v>-1125</v>
      </c>
      <c r="R72" s="292">
        <f t="shared" si="21"/>
        <v>375</v>
      </c>
      <c r="S72" s="293"/>
      <c r="T72" s="293"/>
      <c r="U72" s="293"/>
      <c r="V72" s="293"/>
      <c r="W72" s="293"/>
      <c r="X72" s="293"/>
      <c r="Y72" s="293"/>
      <c r="Z72" s="292">
        <f t="shared" si="29"/>
        <v>375</v>
      </c>
      <c r="AA72" s="293"/>
      <c r="AB72" s="292">
        <f t="shared" si="30"/>
        <v>-750</v>
      </c>
      <c r="AC72" s="292">
        <f t="shared" si="22"/>
        <v>375</v>
      </c>
      <c r="AD72" s="293"/>
      <c r="AE72" s="293"/>
      <c r="AF72" s="293"/>
      <c r="AG72" s="293"/>
      <c r="AH72" s="293"/>
      <c r="AI72" s="293"/>
      <c r="AJ72" s="293"/>
      <c r="AK72" s="292">
        <f t="shared" si="31"/>
        <v>375</v>
      </c>
      <c r="AL72" s="293"/>
      <c r="AM72" s="292">
        <f t="shared" si="32"/>
        <v>-375</v>
      </c>
      <c r="AN72" s="292">
        <f t="shared" si="24"/>
        <v>375</v>
      </c>
      <c r="AO72" s="293"/>
      <c r="AP72" s="293"/>
      <c r="AQ72" s="293"/>
      <c r="AR72" s="293"/>
      <c r="AS72" s="293"/>
      <c r="AT72" s="293"/>
      <c r="AU72" s="293"/>
      <c r="AV72" s="292">
        <f t="shared" si="33"/>
        <v>375</v>
      </c>
      <c r="AW72" s="293"/>
      <c r="AX72" s="292">
        <f t="shared" si="34"/>
        <v>0</v>
      </c>
      <c r="AY72" s="137" t="str">
        <f t="shared" si="25"/>
        <v>*</v>
      </c>
      <c r="BA72" s="143" t="str">
        <f t="shared" si="11"/>
        <v/>
      </c>
    </row>
    <row r="73" spans="1:53" ht="12">
      <c r="A73" s="288">
        <v>71</v>
      </c>
      <c r="B73" s="289" t="s">
        <v>138</v>
      </c>
      <c r="C73" s="290" t="s">
        <v>23</v>
      </c>
      <c r="D73" s="290" t="s">
        <v>913</v>
      </c>
      <c r="E73" s="291">
        <v>115</v>
      </c>
      <c r="F73" s="292">
        <v>-8</v>
      </c>
      <c r="G73" s="292">
        <f t="shared" si="26"/>
        <v>345</v>
      </c>
      <c r="H73" s="293"/>
      <c r="I73" s="293"/>
      <c r="J73" s="293"/>
      <c r="K73" s="293"/>
      <c r="L73" s="293"/>
      <c r="M73" s="293"/>
      <c r="N73" s="293"/>
      <c r="O73" s="292">
        <f t="shared" si="27"/>
        <v>345</v>
      </c>
      <c r="P73" s="293"/>
      <c r="Q73" s="292">
        <f t="shared" si="28"/>
        <v>337</v>
      </c>
      <c r="R73" s="292">
        <f t="shared" si="21"/>
        <v>345</v>
      </c>
      <c r="S73" s="293"/>
      <c r="T73" s="293"/>
      <c r="U73" s="293"/>
      <c r="V73" s="293"/>
      <c r="W73" s="293"/>
      <c r="X73" s="293"/>
      <c r="Y73" s="293"/>
      <c r="Z73" s="292">
        <f t="shared" si="29"/>
        <v>345</v>
      </c>
      <c r="AA73" s="293">
        <v>682</v>
      </c>
      <c r="AB73" s="292">
        <f t="shared" si="30"/>
        <v>0</v>
      </c>
      <c r="AC73" s="292">
        <f t="shared" si="22"/>
        <v>345</v>
      </c>
      <c r="AD73" s="293"/>
      <c r="AE73" s="293">
        <v>100</v>
      </c>
      <c r="AF73" s="293"/>
      <c r="AG73" s="293"/>
      <c r="AH73" s="293"/>
      <c r="AI73" s="293"/>
      <c r="AJ73" s="293"/>
      <c r="AK73" s="292">
        <f t="shared" si="31"/>
        <v>445</v>
      </c>
      <c r="AL73" s="293">
        <v>50</v>
      </c>
      <c r="AM73" s="292">
        <f t="shared" si="32"/>
        <v>395</v>
      </c>
      <c r="AN73" s="292">
        <f t="shared" si="24"/>
        <v>345</v>
      </c>
      <c r="AO73" s="293">
        <v>50</v>
      </c>
      <c r="AP73" s="293"/>
      <c r="AQ73" s="293"/>
      <c r="AR73" s="293"/>
      <c r="AS73" s="293"/>
      <c r="AT73" s="293"/>
      <c r="AU73" s="293"/>
      <c r="AV73" s="292">
        <f t="shared" si="33"/>
        <v>395</v>
      </c>
      <c r="AW73" s="293">
        <v>790</v>
      </c>
      <c r="AX73" s="292">
        <f t="shared" si="34"/>
        <v>0</v>
      </c>
      <c r="AY73" s="137" t="str">
        <f t="shared" si="25"/>
        <v>*</v>
      </c>
      <c r="BA73" s="143" t="str">
        <f t="shared" si="11"/>
        <v/>
      </c>
    </row>
    <row r="74" spans="1:53" ht="12">
      <c r="A74" s="288">
        <v>72</v>
      </c>
      <c r="B74" s="289" t="s">
        <v>1156</v>
      </c>
      <c r="C74" s="290" t="s">
        <v>23</v>
      </c>
      <c r="D74" s="290" t="s">
        <v>1158</v>
      </c>
      <c r="E74" s="291">
        <v>60</v>
      </c>
      <c r="F74" s="292">
        <v>720</v>
      </c>
      <c r="G74" s="292">
        <f t="shared" si="26"/>
        <v>180</v>
      </c>
      <c r="H74" s="293"/>
      <c r="I74" s="293"/>
      <c r="J74" s="293"/>
      <c r="K74" s="293"/>
      <c r="L74" s="293"/>
      <c r="M74" s="293"/>
      <c r="N74" s="293"/>
      <c r="O74" s="292">
        <f t="shared" si="27"/>
        <v>180</v>
      </c>
      <c r="P74" s="293">
        <v>1440</v>
      </c>
      <c r="Q74" s="292">
        <f t="shared" si="28"/>
        <v>-540</v>
      </c>
      <c r="R74" s="292">
        <f t="shared" si="21"/>
        <v>180</v>
      </c>
      <c r="S74" s="293"/>
      <c r="T74" s="293"/>
      <c r="U74" s="293"/>
      <c r="V74" s="293"/>
      <c r="W74" s="293"/>
      <c r="X74" s="293"/>
      <c r="Y74" s="293"/>
      <c r="Z74" s="292">
        <f t="shared" si="29"/>
        <v>180</v>
      </c>
      <c r="AA74" s="293"/>
      <c r="AB74" s="292">
        <f t="shared" si="30"/>
        <v>-360</v>
      </c>
      <c r="AC74" s="292">
        <f t="shared" si="22"/>
        <v>180</v>
      </c>
      <c r="AD74" s="293"/>
      <c r="AE74" s="293"/>
      <c r="AF74" s="293"/>
      <c r="AG74" s="293"/>
      <c r="AH74" s="293"/>
      <c r="AI74" s="293"/>
      <c r="AJ74" s="293"/>
      <c r="AK74" s="292">
        <f t="shared" si="31"/>
        <v>180</v>
      </c>
      <c r="AL74" s="293"/>
      <c r="AM74" s="292">
        <f t="shared" si="32"/>
        <v>-180</v>
      </c>
      <c r="AN74" s="292">
        <f t="shared" si="24"/>
        <v>180</v>
      </c>
      <c r="AO74" s="293"/>
      <c r="AP74" s="293"/>
      <c r="AQ74" s="293"/>
      <c r="AR74" s="293"/>
      <c r="AS74" s="293"/>
      <c r="AT74" s="293"/>
      <c r="AU74" s="293"/>
      <c r="AV74" s="292">
        <f t="shared" si="33"/>
        <v>180</v>
      </c>
      <c r="AW74" s="293"/>
      <c r="AX74" s="292">
        <f t="shared" si="34"/>
        <v>0</v>
      </c>
      <c r="AY74" s="137" t="str">
        <f t="shared" si="25"/>
        <v>*</v>
      </c>
      <c r="BA74" s="143" t="str">
        <f t="shared" si="11"/>
        <v/>
      </c>
    </row>
    <row r="75" spans="1:53" ht="12">
      <c r="A75" s="288">
        <v>73</v>
      </c>
      <c r="B75" s="289" t="s">
        <v>140</v>
      </c>
      <c r="C75" s="290" t="s">
        <v>23</v>
      </c>
      <c r="D75" s="290" t="s">
        <v>142</v>
      </c>
      <c r="E75" s="291">
        <v>50</v>
      </c>
      <c r="F75" s="292"/>
      <c r="G75" s="292">
        <f t="shared" si="26"/>
        <v>150</v>
      </c>
      <c r="H75" s="293"/>
      <c r="I75" s="293"/>
      <c r="J75" s="293"/>
      <c r="K75" s="293"/>
      <c r="L75" s="293"/>
      <c r="M75" s="293"/>
      <c r="N75" s="293"/>
      <c r="O75" s="292">
        <f t="shared" si="27"/>
        <v>150</v>
      </c>
      <c r="P75" s="293">
        <v>150</v>
      </c>
      <c r="Q75" s="292">
        <f t="shared" si="28"/>
        <v>0</v>
      </c>
      <c r="R75" s="292">
        <f t="shared" si="21"/>
        <v>150</v>
      </c>
      <c r="S75" s="293"/>
      <c r="T75" s="293"/>
      <c r="U75" s="293"/>
      <c r="V75" s="293"/>
      <c r="W75" s="293"/>
      <c r="X75" s="293"/>
      <c r="Y75" s="293"/>
      <c r="Z75" s="292">
        <f t="shared" si="29"/>
        <v>150</v>
      </c>
      <c r="AA75" s="293">
        <v>450</v>
      </c>
      <c r="AB75" s="292">
        <f t="shared" si="30"/>
        <v>-300</v>
      </c>
      <c r="AC75" s="292">
        <f t="shared" si="22"/>
        <v>150</v>
      </c>
      <c r="AD75" s="293"/>
      <c r="AE75" s="293"/>
      <c r="AF75" s="293"/>
      <c r="AG75" s="293"/>
      <c r="AH75" s="293"/>
      <c r="AI75" s="293"/>
      <c r="AJ75" s="293"/>
      <c r="AK75" s="292">
        <f t="shared" si="31"/>
        <v>150</v>
      </c>
      <c r="AL75" s="293"/>
      <c r="AM75" s="292">
        <f t="shared" si="32"/>
        <v>-150</v>
      </c>
      <c r="AN75" s="292">
        <f t="shared" si="24"/>
        <v>150</v>
      </c>
      <c r="AO75" s="293"/>
      <c r="AP75" s="293"/>
      <c r="AQ75" s="293"/>
      <c r="AR75" s="293"/>
      <c r="AS75" s="293"/>
      <c r="AT75" s="293"/>
      <c r="AU75" s="293"/>
      <c r="AV75" s="292">
        <f t="shared" si="33"/>
        <v>150</v>
      </c>
      <c r="AW75" s="293"/>
      <c r="AX75" s="292">
        <f t="shared" si="34"/>
        <v>0</v>
      </c>
      <c r="AY75" s="137" t="str">
        <f t="shared" si="25"/>
        <v>*</v>
      </c>
      <c r="BA75" s="143" t="str">
        <f t="shared" si="11"/>
        <v/>
      </c>
    </row>
    <row r="76" spans="1:53" ht="12">
      <c r="A76" s="288">
        <v>74</v>
      </c>
      <c r="B76" s="289" t="s">
        <v>143</v>
      </c>
      <c r="C76" s="290" t="s">
        <v>23</v>
      </c>
      <c r="D76" s="290" t="s">
        <v>145</v>
      </c>
      <c r="E76" s="291">
        <v>65</v>
      </c>
      <c r="F76" s="292"/>
      <c r="G76" s="292">
        <f t="shared" si="26"/>
        <v>195</v>
      </c>
      <c r="H76" s="293"/>
      <c r="I76" s="293"/>
      <c r="J76" s="293"/>
      <c r="K76" s="293"/>
      <c r="L76" s="293"/>
      <c r="M76" s="293"/>
      <c r="N76" s="293"/>
      <c r="O76" s="292">
        <f t="shared" si="27"/>
        <v>195</v>
      </c>
      <c r="P76" s="293">
        <v>390</v>
      </c>
      <c r="Q76" s="292">
        <f t="shared" si="28"/>
        <v>-195</v>
      </c>
      <c r="R76" s="292">
        <f t="shared" si="21"/>
        <v>195</v>
      </c>
      <c r="S76" s="293"/>
      <c r="T76" s="293"/>
      <c r="U76" s="293"/>
      <c r="V76" s="293"/>
      <c r="W76" s="293"/>
      <c r="X76" s="293"/>
      <c r="Y76" s="293"/>
      <c r="Z76" s="292">
        <f t="shared" si="29"/>
        <v>195</v>
      </c>
      <c r="AA76" s="293"/>
      <c r="AB76" s="292">
        <f t="shared" si="30"/>
        <v>0</v>
      </c>
      <c r="AC76" s="292">
        <f t="shared" si="22"/>
        <v>195</v>
      </c>
      <c r="AD76" s="293"/>
      <c r="AE76" s="293"/>
      <c r="AF76" s="293"/>
      <c r="AG76" s="293"/>
      <c r="AH76" s="293"/>
      <c r="AI76" s="293"/>
      <c r="AJ76" s="293"/>
      <c r="AK76" s="292">
        <f t="shared" si="31"/>
        <v>195</v>
      </c>
      <c r="AL76" s="293">
        <v>390</v>
      </c>
      <c r="AM76" s="292">
        <f t="shared" si="32"/>
        <v>-195</v>
      </c>
      <c r="AN76" s="292">
        <f t="shared" si="24"/>
        <v>195</v>
      </c>
      <c r="AO76" s="293"/>
      <c r="AP76" s="293"/>
      <c r="AQ76" s="293"/>
      <c r="AR76" s="293"/>
      <c r="AS76" s="293"/>
      <c r="AT76" s="293"/>
      <c r="AU76" s="293"/>
      <c r="AV76" s="292">
        <f t="shared" si="33"/>
        <v>195</v>
      </c>
      <c r="AW76" s="293"/>
      <c r="AX76" s="292">
        <f t="shared" si="34"/>
        <v>0</v>
      </c>
      <c r="AY76" s="137" t="str">
        <f t="shared" si="25"/>
        <v>*</v>
      </c>
      <c r="BA76" s="143" t="str">
        <f t="shared" si="11"/>
        <v/>
      </c>
    </row>
    <row r="77" spans="1:53" s="172" customFormat="1" ht="12">
      <c r="A77" s="288">
        <v>75</v>
      </c>
      <c r="B77" s="310" t="s">
        <v>1295</v>
      </c>
      <c r="C77" s="311" t="s">
        <v>30</v>
      </c>
      <c r="D77" s="311" t="s">
        <v>12</v>
      </c>
      <c r="E77" s="404">
        <v>100</v>
      </c>
      <c r="F77" s="299">
        <v>1400</v>
      </c>
      <c r="G77" s="299"/>
      <c r="H77" s="300"/>
      <c r="I77" s="300"/>
      <c r="J77" s="300"/>
      <c r="K77" s="300"/>
      <c r="L77" s="300"/>
      <c r="M77" s="300"/>
      <c r="N77" s="300"/>
      <c r="O77" s="299">
        <f t="shared" si="27"/>
        <v>0</v>
      </c>
      <c r="P77" s="300"/>
      <c r="Q77" s="299">
        <f t="shared" si="28"/>
        <v>1400</v>
      </c>
      <c r="R77" s="299"/>
      <c r="S77" s="300"/>
      <c r="T77" s="300"/>
      <c r="U77" s="300"/>
      <c r="V77" s="300"/>
      <c r="W77" s="300"/>
      <c r="X77" s="300"/>
      <c r="Y77" s="300"/>
      <c r="Z77" s="299">
        <f t="shared" si="29"/>
        <v>0</v>
      </c>
      <c r="AA77" s="300"/>
      <c r="AB77" s="299">
        <f t="shared" si="30"/>
        <v>1400</v>
      </c>
      <c r="AC77" s="299"/>
      <c r="AD77" s="300"/>
      <c r="AE77" s="300"/>
      <c r="AF77" s="300"/>
      <c r="AG77" s="300"/>
      <c r="AH77" s="300"/>
      <c r="AI77" s="300"/>
      <c r="AJ77" s="300"/>
      <c r="AK77" s="299">
        <f t="shared" si="31"/>
        <v>0</v>
      </c>
      <c r="AL77" s="300"/>
      <c r="AM77" s="299">
        <f t="shared" si="32"/>
        <v>1400</v>
      </c>
      <c r="AN77" s="299"/>
      <c r="AO77" s="300"/>
      <c r="AP77" s="300"/>
      <c r="AQ77" s="300"/>
      <c r="AR77" s="300"/>
      <c r="AS77" s="300"/>
      <c r="AT77" s="300"/>
      <c r="AU77" s="300"/>
      <c r="AV77" s="299">
        <f t="shared" si="33"/>
        <v>0</v>
      </c>
      <c r="AW77" s="300"/>
      <c r="AX77" s="299">
        <f t="shared" si="34"/>
        <v>1400</v>
      </c>
      <c r="AY77" s="137" t="str">
        <f t="shared" si="25"/>
        <v/>
      </c>
      <c r="BA77" s="143" t="str">
        <f t="shared" si="11"/>
        <v>!!!</v>
      </c>
    </row>
    <row r="78" spans="1:53" s="458" customFormat="1" ht="12">
      <c r="A78" s="288">
        <v>76</v>
      </c>
      <c r="B78" s="455" t="s">
        <v>1610</v>
      </c>
      <c r="C78" s="290" t="s">
        <v>23</v>
      </c>
      <c r="D78" s="456"/>
      <c r="E78" s="327">
        <v>50</v>
      </c>
      <c r="F78" s="382"/>
      <c r="G78" s="292">
        <v>150</v>
      </c>
      <c r="H78" s="383"/>
      <c r="I78" s="383"/>
      <c r="J78" s="383"/>
      <c r="K78" s="383"/>
      <c r="L78" s="383"/>
      <c r="M78" s="383"/>
      <c r="N78" s="383"/>
      <c r="O78" s="292">
        <f t="shared" si="27"/>
        <v>150</v>
      </c>
      <c r="P78" s="293"/>
      <c r="Q78" s="292">
        <f t="shared" si="28"/>
        <v>150</v>
      </c>
      <c r="R78" s="292">
        <v>150</v>
      </c>
      <c r="S78" s="383"/>
      <c r="T78" s="383"/>
      <c r="U78" s="383"/>
      <c r="V78" s="383"/>
      <c r="W78" s="383"/>
      <c r="X78" s="383"/>
      <c r="Y78" s="383"/>
      <c r="Z78" s="292">
        <f t="shared" si="29"/>
        <v>150</v>
      </c>
      <c r="AA78" s="293">
        <v>600</v>
      </c>
      <c r="AB78" s="292">
        <f t="shared" si="30"/>
        <v>-300</v>
      </c>
      <c r="AC78" s="292">
        <f t="shared" ref="AC78:AC109" si="35">$E78*3</f>
        <v>150</v>
      </c>
      <c r="AD78" s="293"/>
      <c r="AE78" s="293"/>
      <c r="AF78" s="293"/>
      <c r="AG78" s="293"/>
      <c r="AH78" s="293"/>
      <c r="AI78" s="293"/>
      <c r="AJ78" s="293"/>
      <c r="AK78" s="292">
        <f t="shared" si="31"/>
        <v>150</v>
      </c>
      <c r="AL78" s="293"/>
      <c r="AM78" s="292">
        <f t="shared" si="32"/>
        <v>-150</v>
      </c>
      <c r="AN78" s="292">
        <f t="shared" ref="AN78:AN109" si="36">$E78*3</f>
        <v>150</v>
      </c>
      <c r="AO78" s="293"/>
      <c r="AP78" s="293"/>
      <c r="AQ78" s="293"/>
      <c r="AR78" s="293"/>
      <c r="AS78" s="293"/>
      <c r="AT78" s="293"/>
      <c r="AU78" s="293"/>
      <c r="AV78" s="292">
        <f t="shared" si="33"/>
        <v>150</v>
      </c>
      <c r="AW78" s="293"/>
      <c r="AX78" s="292">
        <f t="shared" si="34"/>
        <v>0</v>
      </c>
      <c r="AY78" s="457"/>
      <c r="BA78" s="458" t="str">
        <f t="shared" si="11"/>
        <v/>
      </c>
    </row>
    <row r="79" spans="1:53" ht="12">
      <c r="A79" s="288">
        <v>77</v>
      </c>
      <c r="B79" s="289" t="s">
        <v>864</v>
      </c>
      <c r="C79" s="290" t="s">
        <v>23</v>
      </c>
      <c r="D79" s="290" t="s">
        <v>865</v>
      </c>
      <c r="E79" s="291">
        <v>60</v>
      </c>
      <c r="F79" s="292"/>
      <c r="G79" s="292">
        <f t="shared" ref="G79:G90" si="37">E79*3</f>
        <v>180</v>
      </c>
      <c r="H79" s="293"/>
      <c r="I79" s="293"/>
      <c r="J79" s="293"/>
      <c r="K79" s="293"/>
      <c r="L79" s="293"/>
      <c r="M79" s="293"/>
      <c r="N79" s="293"/>
      <c r="O79" s="292">
        <f t="shared" si="27"/>
        <v>180</v>
      </c>
      <c r="P79" s="293">
        <v>720</v>
      </c>
      <c r="Q79" s="292">
        <f t="shared" si="28"/>
        <v>-540</v>
      </c>
      <c r="R79" s="292">
        <f t="shared" ref="R79:R93" si="38">E79*3</f>
        <v>180</v>
      </c>
      <c r="S79" s="293"/>
      <c r="T79" s="293"/>
      <c r="U79" s="293"/>
      <c r="V79" s="293"/>
      <c r="W79" s="293"/>
      <c r="X79" s="293"/>
      <c r="Y79" s="293"/>
      <c r="Z79" s="292">
        <f t="shared" si="29"/>
        <v>180</v>
      </c>
      <c r="AA79" s="293"/>
      <c r="AB79" s="292">
        <f t="shared" si="30"/>
        <v>-360</v>
      </c>
      <c r="AC79" s="292">
        <f t="shared" si="35"/>
        <v>180</v>
      </c>
      <c r="AD79" s="293"/>
      <c r="AE79" s="293"/>
      <c r="AF79" s="293"/>
      <c r="AG79" s="293"/>
      <c r="AH79" s="293"/>
      <c r="AI79" s="293"/>
      <c r="AJ79" s="293"/>
      <c r="AK79" s="292">
        <f t="shared" si="31"/>
        <v>180</v>
      </c>
      <c r="AL79" s="293"/>
      <c r="AM79" s="292">
        <f t="shared" si="32"/>
        <v>-180</v>
      </c>
      <c r="AN79" s="292">
        <f t="shared" si="36"/>
        <v>180</v>
      </c>
      <c r="AO79" s="293"/>
      <c r="AP79" s="293"/>
      <c r="AQ79" s="293"/>
      <c r="AR79" s="293"/>
      <c r="AS79" s="293"/>
      <c r="AT79" s="293"/>
      <c r="AU79" s="293"/>
      <c r="AV79" s="292">
        <f t="shared" si="33"/>
        <v>180</v>
      </c>
      <c r="AW79" s="293"/>
      <c r="AX79" s="292">
        <f t="shared" si="34"/>
        <v>0</v>
      </c>
      <c r="AY79" s="137" t="str">
        <f>IF(AX79=0,"*","")</f>
        <v>*</v>
      </c>
      <c r="BA79" s="143" t="str">
        <f t="shared" si="11"/>
        <v/>
      </c>
    </row>
    <row r="80" spans="1:53" ht="12">
      <c r="A80" s="288">
        <v>78</v>
      </c>
      <c r="B80" s="289" t="s">
        <v>1329</v>
      </c>
      <c r="C80" s="290" t="s">
        <v>23</v>
      </c>
      <c r="D80" s="290"/>
      <c r="E80" s="291">
        <v>20</v>
      </c>
      <c r="F80" s="292"/>
      <c r="G80" s="292">
        <f t="shared" si="37"/>
        <v>60</v>
      </c>
      <c r="H80" s="293"/>
      <c r="I80" s="293"/>
      <c r="J80" s="293"/>
      <c r="K80" s="293"/>
      <c r="L80" s="293"/>
      <c r="M80" s="293"/>
      <c r="N80" s="293"/>
      <c r="O80" s="292">
        <f t="shared" si="27"/>
        <v>60</v>
      </c>
      <c r="P80" s="293">
        <v>240</v>
      </c>
      <c r="Q80" s="292">
        <f t="shared" si="28"/>
        <v>-180</v>
      </c>
      <c r="R80" s="292">
        <f t="shared" si="38"/>
        <v>60</v>
      </c>
      <c r="S80" s="293">
        <v>100</v>
      </c>
      <c r="T80" s="293"/>
      <c r="U80" s="293"/>
      <c r="V80" s="293"/>
      <c r="W80" s="293"/>
      <c r="X80" s="293"/>
      <c r="Y80" s="293"/>
      <c r="Z80" s="292">
        <f t="shared" si="29"/>
        <v>160</v>
      </c>
      <c r="AA80" s="293">
        <v>150</v>
      </c>
      <c r="AB80" s="292">
        <f t="shared" si="30"/>
        <v>-170</v>
      </c>
      <c r="AC80" s="292">
        <f t="shared" si="35"/>
        <v>60</v>
      </c>
      <c r="AD80" s="293">
        <v>50</v>
      </c>
      <c r="AE80" s="293"/>
      <c r="AF80" s="293"/>
      <c r="AG80" s="293"/>
      <c r="AH80" s="293"/>
      <c r="AI80" s="293"/>
      <c r="AJ80" s="293"/>
      <c r="AK80" s="292">
        <f t="shared" si="31"/>
        <v>110</v>
      </c>
      <c r="AL80" s="293"/>
      <c r="AM80" s="292">
        <f t="shared" si="32"/>
        <v>-60</v>
      </c>
      <c r="AN80" s="292">
        <f t="shared" si="36"/>
        <v>60</v>
      </c>
      <c r="AO80" s="293"/>
      <c r="AP80" s="293"/>
      <c r="AQ80" s="293"/>
      <c r="AR80" s="293"/>
      <c r="AS80" s="293"/>
      <c r="AT80" s="293"/>
      <c r="AU80" s="293"/>
      <c r="AV80" s="292">
        <f t="shared" si="33"/>
        <v>60</v>
      </c>
      <c r="AW80" s="293"/>
      <c r="AX80" s="292">
        <f t="shared" si="34"/>
        <v>0</v>
      </c>
      <c r="BA80" s="143" t="str">
        <f t="shared" si="11"/>
        <v/>
      </c>
    </row>
    <row r="81" spans="1:53" ht="12">
      <c r="A81" s="288">
        <v>79</v>
      </c>
      <c r="B81" s="289" t="s">
        <v>151</v>
      </c>
      <c r="C81" s="290" t="s">
        <v>14</v>
      </c>
      <c r="D81" s="290" t="s">
        <v>152</v>
      </c>
      <c r="E81" s="291">
        <v>190</v>
      </c>
      <c r="F81" s="292">
        <v>-100</v>
      </c>
      <c r="G81" s="292">
        <f t="shared" si="37"/>
        <v>570</v>
      </c>
      <c r="H81" s="293"/>
      <c r="I81" s="293"/>
      <c r="J81" s="293"/>
      <c r="K81" s="293"/>
      <c r="L81" s="293"/>
      <c r="M81" s="293"/>
      <c r="N81" s="293"/>
      <c r="O81" s="292">
        <f t="shared" si="27"/>
        <v>570</v>
      </c>
      <c r="P81" s="293">
        <v>2180</v>
      </c>
      <c r="Q81" s="292">
        <f t="shared" si="28"/>
        <v>-1710</v>
      </c>
      <c r="R81" s="292">
        <f t="shared" si="38"/>
        <v>570</v>
      </c>
      <c r="S81" s="293"/>
      <c r="T81" s="293"/>
      <c r="U81" s="293"/>
      <c r="V81" s="293"/>
      <c r="W81" s="293"/>
      <c r="X81" s="293"/>
      <c r="Y81" s="293"/>
      <c r="Z81" s="292">
        <f t="shared" si="29"/>
        <v>570</v>
      </c>
      <c r="AA81" s="293"/>
      <c r="AB81" s="292">
        <f t="shared" si="30"/>
        <v>-1140</v>
      </c>
      <c r="AC81" s="292">
        <f t="shared" si="35"/>
        <v>570</v>
      </c>
      <c r="AD81" s="293"/>
      <c r="AE81" s="293"/>
      <c r="AF81" s="293"/>
      <c r="AG81" s="293"/>
      <c r="AH81" s="293"/>
      <c r="AI81" s="293"/>
      <c r="AJ81" s="293"/>
      <c r="AK81" s="292">
        <f t="shared" si="31"/>
        <v>570</v>
      </c>
      <c r="AL81" s="293"/>
      <c r="AM81" s="292">
        <f t="shared" si="32"/>
        <v>-570</v>
      </c>
      <c r="AN81" s="292">
        <f t="shared" si="36"/>
        <v>570</v>
      </c>
      <c r="AO81" s="293"/>
      <c r="AP81" s="293"/>
      <c r="AQ81" s="293"/>
      <c r="AR81" s="293"/>
      <c r="AS81" s="293"/>
      <c r="AT81" s="293"/>
      <c r="AU81" s="293"/>
      <c r="AV81" s="292">
        <f t="shared" si="33"/>
        <v>570</v>
      </c>
      <c r="AW81" s="293"/>
      <c r="AX81" s="292">
        <f t="shared" si="34"/>
        <v>0</v>
      </c>
      <c r="AY81" s="137" t="str">
        <f>IF(AX81=0,"*","")</f>
        <v>*</v>
      </c>
      <c r="BA81" s="143" t="str">
        <f t="shared" si="11"/>
        <v/>
      </c>
    </row>
    <row r="82" spans="1:53" ht="12">
      <c r="A82" s="288">
        <v>80</v>
      </c>
      <c r="B82" s="289" t="s">
        <v>153</v>
      </c>
      <c r="C82" s="290" t="s">
        <v>14</v>
      </c>
      <c r="D82" s="290" t="s">
        <v>905</v>
      </c>
      <c r="E82" s="291">
        <v>100</v>
      </c>
      <c r="F82" s="292"/>
      <c r="G82" s="292">
        <f t="shared" si="37"/>
        <v>300</v>
      </c>
      <c r="H82" s="293">
        <v>50</v>
      </c>
      <c r="I82" s="293">
        <v>100</v>
      </c>
      <c r="J82" s="293"/>
      <c r="K82" s="293"/>
      <c r="L82" s="293">
        <v>100</v>
      </c>
      <c r="M82" s="293"/>
      <c r="N82" s="293"/>
      <c r="O82" s="292">
        <f t="shared" si="27"/>
        <v>550</v>
      </c>
      <c r="P82" s="293">
        <v>550</v>
      </c>
      <c r="Q82" s="292">
        <f t="shared" si="28"/>
        <v>0</v>
      </c>
      <c r="R82" s="292">
        <f t="shared" si="38"/>
        <v>300</v>
      </c>
      <c r="S82" s="293"/>
      <c r="T82" s="293"/>
      <c r="U82" s="293"/>
      <c r="V82" s="293"/>
      <c r="W82" s="293"/>
      <c r="X82" s="293"/>
      <c r="Y82" s="293"/>
      <c r="Z82" s="292">
        <f t="shared" si="29"/>
        <v>300</v>
      </c>
      <c r="AA82" s="293">
        <v>300</v>
      </c>
      <c r="AB82" s="292">
        <f t="shared" si="30"/>
        <v>0</v>
      </c>
      <c r="AC82" s="292">
        <f t="shared" si="35"/>
        <v>300</v>
      </c>
      <c r="AD82" s="293"/>
      <c r="AE82" s="293"/>
      <c r="AF82" s="293"/>
      <c r="AG82" s="293"/>
      <c r="AH82" s="293"/>
      <c r="AI82" s="293"/>
      <c r="AJ82" s="293"/>
      <c r="AK82" s="292">
        <f t="shared" si="31"/>
        <v>300</v>
      </c>
      <c r="AL82" s="293">
        <v>300</v>
      </c>
      <c r="AM82" s="292">
        <f t="shared" si="32"/>
        <v>0</v>
      </c>
      <c r="AN82" s="292">
        <f t="shared" si="36"/>
        <v>300</v>
      </c>
      <c r="AO82" s="293"/>
      <c r="AP82" s="293"/>
      <c r="AQ82" s="293"/>
      <c r="AR82" s="293"/>
      <c r="AS82" s="293"/>
      <c r="AT82" s="293"/>
      <c r="AU82" s="293"/>
      <c r="AV82" s="292">
        <f t="shared" si="33"/>
        <v>300</v>
      </c>
      <c r="AW82" s="293">
        <v>300</v>
      </c>
      <c r="AX82" s="292">
        <f t="shared" si="34"/>
        <v>0</v>
      </c>
      <c r="BA82" s="143" t="str">
        <f t="shared" si="11"/>
        <v/>
      </c>
    </row>
    <row r="83" spans="1:53" ht="12">
      <c r="A83" s="288">
        <v>81</v>
      </c>
      <c r="B83" s="294" t="s">
        <v>980</v>
      </c>
      <c r="C83" s="290" t="s">
        <v>23</v>
      </c>
      <c r="D83" s="290" t="s">
        <v>973</v>
      </c>
      <c r="E83" s="291">
        <v>65</v>
      </c>
      <c r="F83" s="292">
        <v>100</v>
      </c>
      <c r="G83" s="292">
        <f t="shared" si="37"/>
        <v>195</v>
      </c>
      <c r="H83" s="293"/>
      <c r="I83" s="293"/>
      <c r="J83" s="293"/>
      <c r="K83" s="293"/>
      <c r="L83" s="293"/>
      <c r="M83" s="293"/>
      <c r="N83" s="293"/>
      <c r="O83" s="292">
        <f t="shared" si="27"/>
        <v>195</v>
      </c>
      <c r="P83" s="293">
        <v>295</v>
      </c>
      <c r="Q83" s="292">
        <f t="shared" si="28"/>
        <v>0</v>
      </c>
      <c r="R83" s="292">
        <f t="shared" si="38"/>
        <v>195</v>
      </c>
      <c r="S83" s="293"/>
      <c r="T83" s="293"/>
      <c r="U83" s="293"/>
      <c r="V83" s="293"/>
      <c r="W83" s="293">
        <v>100</v>
      </c>
      <c r="X83" s="293"/>
      <c r="Y83" s="293"/>
      <c r="Z83" s="292">
        <f t="shared" si="29"/>
        <v>295</v>
      </c>
      <c r="AA83" s="293"/>
      <c r="AB83" s="292">
        <f t="shared" si="30"/>
        <v>295</v>
      </c>
      <c r="AC83" s="292">
        <f t="shared" si="35"/>
        <v>195</v>
      </c>
      <c r="AD83" s="293"/>
      <c r="AE83" s="293"/>
      <c r="AF83" s="293"/>
      <c r="AG83" s="293"/>
      <c r="AH83" s="293"/>
      <c r="AI83" s="293"/>
      <c r="AJ83" s="293"/>
      <c r="AK83" s="292">
        <f t="shared" si="31"/>
        <v>195</v>
      </c>
      <c r="AL83" s="293"/>
      <c r="AM83" s="292">
        <f t="shared" si="32"/>
        <v>490</v>
      </c>
      <c r="AN83" s="292">
        <f t="shared" si="36"/>
        <v>195</v>
      </c>
      <c r="AO83" s="293"/>
      <c r="AP83" s="293"/>
      <c r="AQ83" s="293"/>
      <c r="AR83" s="293"/>
      <c r="AS83" s="293"/>
      <c r="AT83" s="293"/>
      <c r="AU83" s="293"/>
      <c r="AV83" s="292">
        <f t="shared" si="33"/>
        <v>195</v>
      </c>
      <c r="AW83" s="293"/>
      <c r="AX83" s="292">
        <f t="shared" si="34"/>
        <v>685</v>
      </c>
      <c r="AY83" s="137" t="str">
        <f t="shared" ref="AY83:AY89" si="39">IF(AX83=0,"*","")</f>
        <v/>
      </c>
      <c r="BA83" s="143" t="str">
        <f t="shared" si="11"/>
        <v/>
      </c>
    </row>
    <row r="84" spans="1:53" ht="12">
      <c r="A84" s="288">
        <v>82</v>
      </c>
      <c r="B84" s="289" t="s">
        <v>155</v>
      </c>
      <c r="C84" s="290" t="s">
        <v>14</v>
      </c>
      <c r="D84" s="290" t="s">
        <v>157</v>
      </c>
      <c r="E84" s="291">
        <v>230</v>
      </c>
      <c r="F84" s="292"/>
      <c r="G84" s="292">
        <f t="shared" si="37"/>
        <v>690</v>
      </c>
      <c r="H84" s="293"/>
      <c r="I84" s="293"/>
      <c r="J84" s="293"/>
      <c r="K84" s="293"/>
      <c r="L84" s="293"/>
      <c r="M84" s="293"/>
      <c r="N84" s="293"/>
      <c r="O84" s="292">
        <f t="shared" si="27"/>
        <v>690</v>
      </c>
      <c r="P84" s="293">
        <v>2860</v>
      </c>
      <c r="Q84" s="292">
        <f t="shared" si="28"/>
        <v>-2170</v>
      </c>
      <c r="R84" s="292">
        <f t="shared" si="38"/>
        <v>690</v>
      </c>
      <c r="S84" s="293">
        <v>50</v>
      </c>
      <c r="T84" s="293"/>
      <c r="U84" s="293">
        <v>656</v>
      </c>
      <c r="V84" s="293"/>
      <c r="W84" s="293">
        <v>100</v>
      </c>
      <c r="X84" s="293"/>
      <c r="Y84" s="293"/>
      <c r="Z84" s="292">
        <f t="shared" si="29"/>
        <v>1496</v>
      </c>
      <c r="AA84" s="293"/>
      <c r="AB84" s="292">
        <f t="shared" si="30"/>
        <v>-674</v>
      </c>
      <c r="AC84" s="292">
        <f t="shared" si="35"/>
        <v>690</v>
      </c>
      <c r="AD84" s="293"/>
      <c r="AE84" s="293"/>
      <c r="AF84" s="293"/>
      <c r="AG84" s="293"/>
      <c r="AH84" s="293"/>
      <c r="AI84" s="293"/>
      <c r="AJ84" s="293"/>
      <c r="AK84" s="292">
        <f t="shared" si="31"/>
        <v>690</v>
      </c>
      <c r="AL84" s="293">
        <v>706</v>
      </c>
      <c r="AM84" s="292">
        <f t="shared" si="32"/>
        <v>-690</v>
      </c>
      <c r="AN84" s="292">
        <f t="shared" si="36"/>
        <v>690</v>
      </c>
      <c r="AO84" s="293"/>
      <c r="AP84" s="293"/>
      <c r="AQ84" s="293"/>
      <c r="AR84" s="293"/>
      <c r="AS84" s="293"/>
      <c r="AT84" s="293"/>
      <c r="AU84" s="293"/>
      <c r="AV84" s="292">
        <f t="shared" si="33"/>
        <v>690</v>
      </c>
      <c r="AW84" s="293"/>
      <c r="AX84" s="292">
        <f t="shared" si="34"/>
        <v>0</v>
      </c>
      <c r="AY84" s="137" t="str">
        <f t="shared" si="39"/>
        <v>*</v>
      </c>
      <c r="BA84" s="143" t="str">
        <f t="shared" si="11"/>
        <v/>
      </c>
    </row>
    <row r="85" spans="1:53" ht="12">
      <c r="A85" s="288">
        <v>83</v>
      </c>
      <c r="B85" s="289" t="s">
        <v>158</v>
      </c>
      <c r="C85" s="290" t="s">
        <v>14</v>
      </c>
      <c r="D85" s="290" t="s">
        <v>49</v>
      </c>
      <c r="E85" s="291">
        <v>145</v>
      </c>
      <c r="F85" s="292"/>
      <c r="G85" s="292">
        <f t="shared" si="37"/>
        <v>435</v>
      </c>
      <c r="H85" s="293"/>
      <c r="I85" s="293"/>
      <c r="J85" s="293"/>
      <c r="K85" s="293"/>
      <c r="L85" s="293">
        <v>100</v>
      </c>
      <c r="M85" s="293"/>
      <c r="N85" s="293"/>
      <c r="O85" s="292">
        <f t="shared" si="27"/>
        <v>535</v>
      </c>
      <c r="P85" s="293">
        <v>485</v>
      </c>
      <c r="Q85" s="292">
        <f t="shared" si="28"/>
        <v>50</v>
      </c>
      <c r="R85" s="292">
        <f t="shared" si="38"/>
        <v>435</v>
      </c>
      <c r="S85" s="293"/>
      <c r="T85" s="293"/>
      <c r="U85" s="293"/>
      <c r="V85" s="293"/>
      <c r="W85" s="293"/>
      <c r="X85" s="293"/>
      <c r="Y85" s="293"/>
      <c r="Z85" s="292">
        <f t="shared" si="29"/>
        <v>435</v>
      </c>
      <c r="AA85" s="293">
        <v>1355</v>
      </c>
      <c r="AB85" s="292">
        <f t="shared" si="30"/>
        <v>-870</v>
      </c>
      <c r="AC85" s="292">
        <f t="shared" si="35"/>
        <v>435</v>
      </c>
      <c r="AD85" s="293"/>
      <c r="AE85" s="293"/>
      <c r="AF85" s="293"/>
      <c r="AG85" s="293"/>
      <c r="AH85" s="293"/>
      <c r="AI85" s="293"/>
      <c r="AJ85" s="293"/>
      <c r="AK85" s="292">
        <f t="shared" si="31"/>
        <v>435</v>
      </c>
      <c r="AL85" s="293"/>
      <c r="AM85" s="292">
        <f t="shared" si="32"/>
        <v>-435</v>
      </c>
      <c r="AN85" s="292">
        <f t="shared" si="36"/>
        <v>435</v>
      </c>
      <c r="AO85" s="293"/>
      <c r="AP85" s="293"/>
      <c r="AQ85" s="293"/>
      <c r="AR85" s="293"/>
      <c r="AS85" s="293"/>
      <c r="AT85" s="293"/>
      <c r="AU85" s="293"/>
      <c r="AV85" s="292">
        <f t="shared" si="33"/>
        <v>435</v>
      </c>
      <c r="AW85" s="293"/>
      <c r="AX85" s="292">
        <f t="shared" si="34"/>
        <v>0</v>
      </c>
      <c r="AY85" s="137" t="str">
        <f t="shared" si="39"/>
        <v>*</v>
      </c>
      <c r="BA85" s="143" t="str">
        <f t="shared" si="11"/>
        <v/>
      </c>
    </row>
    <row r="86" spans="1:53" ht="12">
      <c r="A86" s="288">
        <v>84</v>
      </c>
      <c r="B86" s="289" t="s">
        <v>159</v>
      </c>
      <c r="C86" s="290" t="s">
        <v>14</v>
      </c>
      <c r="D86" s="290" t="s">
        <v>161</v>
      </c>
      <c r="E86" s="291">
        <v>270</v>
      </c>
      <c r="F86" s="292"/>
      <c r="G86" s="292">
        <f t="shared" si="37"/>
        <v>810</v>
      </c>
      <c r="H86" s="293"/>
      <c r="I86" s="293"/>
      <c r="J86" s="293"/>
      <c r="K86" s="293"/>
      <c r="L86" s="293"/>
      <c r="M86" s="293"/>
      <c r="N86" s="293"/>
      <c r="O86" s="292">
        <f t="shared" si="27"/>
        <v>810</v>
      </c>
      <c r="P86" s="293">
        <v>810</v>
      </c>
      <c r="Q86" s="292">
        <f t="shared" si="28"/>
        <v>0</v>
      </c>
      <c r="R86" s="292">
        <f t="shared" si="38"/>
        <v>810</v>
      </c>
      <c r="S86" s="293"/>
      <c r="T86" s="293"/>
      <c r="U86" s="293">
        <v>1182</v>
      </c>
      <c r="V86" s="293"/>
      <c r="W86" s="293">
        <v>100</v>
      </c>
      <c r="X86" s="293"/>
      <c r="Y86" s="293"/>
      <c r="Z86" s="292">
        <f t="shared" si="29"/>
        <v>2092</v>
      </c>
      <c r="AA86" s="293">
        <v>2092</v>
      </c>
      <c r="AB86" s="292">
        <f t="shared" si="30"/>
        <v>0</v>
      </c>
      <c r="AC86" s="292">
        <f t="shared" si="35"/>
        <v>810</v>
      </c>
      <c r="AD86" s="293"/>
      <c r="AE86" s="293"/>
      <c r="AF86" s="293"/>
      <c r="AG86" s="293"/>
      <c r="AH86" s="293"/>
      <c r="AI86" s="293"/>
      <c r="AJ86" s="293"/>
      <c r="AK86" s="292">
        <f t="shared" si="31"/>
        <v>810</v>
      </c>
      <c r="AL86" s="293">
        <v>810</v>
      </c>
      <c r="AM86" s="292">
        <f t="shared" si="32"/>
        <v>0</v>
      </c>
      <c r="AN86" s="292">
        <f t="shared" si="36"/>
        <v>810</v>
      </c>
      <c r="AO86" s="293"/>
      <c r="AP86" s="293"/>
      <c r="AQ86" s="293"/>
      <c r="AR86" s="293"/>
      <c r="AS86" s="293"/>
      <c r="AT86" s="293"/>
      <c r="AU86" s="293"/>
      <c r="AV86" s="292">
        <f t="shared" si="33"/>
        <v>810</v>
      </c>
      <c r="AW86" s="293">
        <v>810</v>
      </c>
      <c r="AX86" s="292">
        <f t="shared" si="34"/>
        <v>0</v>
      </c>
      <c r="AY86" s="137" t="str">
        <f t="shared" si="39"/>
        <v>*</v>
      </c>
      <c r="BA86" s="143" t="str">
        <f t="shared" si="11"/>
        <v/>
      </c>
    </row>
    <row r="87" spans="1:53" s="172" customFormat="1" ht="12">
      <c r="A87" s="288">
        <v>85</v>
      </c>
      <c r="B87" s="289" t="s">
        <v>162</v>
      </c>
      <c r="C87" s="290" t="s">
        <v>14</v>
      </c>
      <c r="D87" s="290" t="s">
        <v>164</v>
      </c>
      <c r="E87" s="291">
        <v>250</v>
      </c>
      <c r="F87" s="292"/>
      <c r="G87" s="292">
        <f t="shared" si="37"/>
        <v>750</v>
      </c>
      <c r="H87" s="293"/>
      <c r="I87" s="293"/>
      <c r="J87" s="293"/>
      <c r="K87" s="293"/>
      <c r="L87" s="293">
        <v>100</v>
      </c>
      <c r="M87" s="293"/>
      <c r="N87" s="293"/>
      <c r="O87" s="292">
        <f t="shared" si="27"/>
        <v>850</v>
      </c>
      <c r="P87" s="293">
        <v>850</v>
      </c>
      <c r="Q87" s="292">
        <f t="shared" si="28"/>
        <v>0</v>
      </c>
      <c r="R87" s="292">
        <f t="shared" si="38"/>
        <v>750</v>
      </c>
      <c r="S87" s="293"/>
      <c r="T87" s="293"/>
      <c r="U87" s="293"/>
      <c r="V87" s="293"/>
      <c r="W87" s="293"/>
      <c r="X87" s="293"/>
      <c r="Y87" s="293"/>
      <c r="Z87" s="292">
        <f t="shared" si="29"/>
        <v>750</v>
      </c>
      <c r="AA87" s="293">
        <v>2250</v>
      </c>
      <c r="AB87" s="292">
        <f t="shared" si="30"/>
        <v>-1500</v>
      </c>
      <c r="AC87" s="292">
        <f t="shared" si="35"/>
        <v>750</v>
      </c>
      <c r="AD87" s="293"/>
      <c r="AE87" s="293"/>
      <c r="AF87" s="293"/>
      <c r="AG87" s="293"/>
      <c r="AH87" s="293"/>
      <c r="AI87" s="293"/>
      <c r="AJ87" s="293"/>
      <c r="AK87" s="292">
        <f t="shared" si="31"/>
        <v>750</v>
      </c>
      <c r="AL87" s="293"/>
      <c r="AM87" s="292">
        <f t="shared" si="32"/>
        <v>-750</v>
      </c>
      <c r="AN87" s="292">
        <f t="shared" si="36"/>
        <v>750</v>
      </c>
      <c r="AO87" s="293"/>
      <c r="AP87" s="293"/>
      <c r="AQ87" s="293"/>
      <c r="AR87" s="293"/>
      <c r="AS87" s="293"/>
      <c r="AT87" s="293"/>
      <c r="AU87" s="293"/>
      <c r="AV87" s="292">
        <f t="shared" si="33"/>
        <v>750</v>
      </c>
      <c r="AW87" s="293"/>
      <c r="AX87" s="292">
        <f t="shared" si="34"/>
        <v>0</v>
      </c>
      <c r="AY87" s="137" t="str">
        <f t="shared" si="39"/>
        <v>*</v>
      </c>
      <c r="BA87" s="143" t="str">
        <f t="shared" si="11"/>
        <v/>
      </c>
    </row>
    <row r="88" spans="1:53" ht="12">
      <c r="A88" s="288">
        <v>86</v>
      </c>
      <c r="B88" s="294" t="s">
        <v>987</v>
      </c>
      <c r="C88" s="290" t="s">
        <v>10</v>
      </c>
      <c r="D88" s="290" t="s">
        <v>150</v>
      </c>
      <c r="E88" s="295">
        <v>180</v>
      </c>
      <c r="F88" s="292"/>
      <c r="G88" s="292">
        <f t="shared" si="37"/>
        <v>540</v>
      </c>
      <c r="H88" s="293"/>
      <c r="I88" s="293"/>
      <c r="J88" s="293"/>
      <c r="K88" s="293"/>
      <c r="L88" s="293">
        <v>100</v>
      </c>
      <c r="M88" s="293"/>
      <c r="N88" s="293"/>
      <c r="O88" s="292">
        <f t="shared" si="27"/>
        <v>640</v>
      </c>
      <c r="P88" s="293">
        <v>2260</v>
      </c>
      <c r="Q88" s="292">
        <f t="shared" si="28"/>
        <v>-1620</v>
      </c>
      <c r="R88" s="292">
        <f t="shared" si="38"/>
        <v>540</v>
      </c>
      <c r="S88" s="293"/>
      <c r="T88" s="293"/>
      <c r="U88" s="293"/>
      <c r="V88" s="293"/>
      <c r="W88" s="293"/>
      <c r="X88" s="293"/>
      <c r="Y88" s="293"/>
      <c r="Z88" s="292">
        <f t="shared" si="29"/>
        <v>540</v>
      </c>
      <c r="AA88" s="293"/>
      <c r="AB88" s="292">
        <f t="shared" si="30"/>
        <v>-1080</v>
      </c>
      <c r="AC88" s="292">
        <f t="shared" si="35"/>
        <v>540</v>
      </c>
      <c r="AD88" s="293"/>
      <c r="AE88" s="293"/>
      <c r="AF88" s="293"/>
      <c r="AG88" s="293"/>
      <c r="AH88" s="293"/>
      <c r="AI88" s="293"/>
      <c r="AJ88" s="293"/>
      <c r="AK88" s="292">
        <f t="shared" si="31"/>
        <v>540</v>
      </c>
      <c r="AL88" s="293"/>
      <c r="AM88" s="292">
        <f t="shared" si="32"/>
        <v>-540</v>
      </c>
      <c r="AN88" s="292">
        <f t="shared" si="36"/>
        <v>540</v>
      </c>
      <c r="AO88" s="293">
        <v>20</v>
      </c>
      <c r="AP88" s="293"/>
      <c r="AQ88" s="293"/>
      <c r="AR88" s="293"/>
      <c r="AS88" s="293"/>
      <c r="AT88" s="293"/>
      <c r="AU88" s="293"/>
      <c r="AV88" s="292">
        <f t="shared" si="33"/>
        <v>560</v>
      </c>
      <c r="AW88" s="293">
        <v>20</v>
      </c>
      <c r="AX88" s="292">
        <f t="shared" si="34"/>
        <v>0</v>
      </c>
      <c r="AY88" s="137" t="str">
        <f t="shared" si="39"/>
        <v>*</v>
      </c>
      <c r="BA88" s="143" t="str">
        <f t="shared" si="11"/>
        <v/>
      </c>
    </row>
    <row r="89" spans="1:53" ht="12">
      <c r="A89" s="288">
        <v>87</v>
      </c>
      <c r="B89" s="294" t="s">
        <v>1167</v>
      </c>
      <c r="C89" s="290" t="s">
        <v>14</v>
      </c>
      <c r="D89" s="290"/>
      <c r="E89" s="295">
        <v>85</v>
      </c>
      <c r="F89" s="292"/>
      <c r="G89" s="292">
        <f t="shared" si="37"/>
        <v>255</v>
      </c>
      <c r="H89" s="293"/>
      <c r="I89" s="293"/>
      <c r="J89" s="293"/>
      <c r="K89" s="293"/>
      <c r="L89" s="293"/>
      <c r="M89" s="293"/>
      <c r="N89" s="293"/>
      <c r="O89" s="292">
        <f t="shared" si="27"/>
        <v>255</v>
      </c>
      <c r="P89" s="293"/>
      <c r="Q89" s="292">
        <f t="shared" si="28"/>
        <v>255</v>
      </c>
      <c r="R89" s="292">
        <f t="shared" si="38"/>
        <v>255</v>
      </c>
      <c r="S89" s="293"/>
      <c r="T89" s="293"/>
      <c r="U89" s="293"/>
      <c r="V89" s="293"/>
      <c r="W89" s="293"/>
      <c r="X89" s="293"/>
      <c r="Y89" s="293"/>
      <c r="Z89" s="292">
        <f t="shared" si="29"/>
        <v>255</v>
      </c>
      <c r="AA89" s="293"/>
      <c r="AB89" s="292">
        <f t="shared" si="30"/>
        <v>510</v>
      </c>
      <c r="AC89" s="292">
        <f t="shared" si="35"/>
        <v>255</v>
      </c>
      <c r="AD89" s="293"/>
      <c r="AE89" s="293"/>
      <c r="AF89" s="293"/>
      <c r="AG89" s="293"/>
      <c r="AH89" s="293"/>
      <c r="AI89" s="293"/>
      <c r="AJ89" s="293"/>
      <c r="AK89" s="292">
        <f t="shared" si="31"/>
        <v>255</v>
      </c>
      <c r="AL89" s="293">
        <v>1020</v>
      </c>
      <c r="AM89" s="292">
        <f t="shared" si="32"/>
        <v>-255</v>
      </c>
      <c r="AN89" s="292">
        <f t="shared" si="36"/>
        <v>255</v>
      </c>
      <c r="AO89" s="293"/>
      <c r="AP89" s="293"/>
      <c r="AQ89" s="293"/>
      <c r="AR89" s="293"/>
      <c r="AS89" s="293"/>
      <c r="AT89" s="293"/>
      <c r="AU89" s="293"/>
      <c r="AV89" s="292">
        <f t="shared" si="33"/>
        <v>255</v>
      </c>
      <c r="AW89" s="293"/>
      <c r="AX89" s="292">
        <f t="shared" si="34"/>
        <v>0</v>
      </c>
      <c r="AY89" s="137" t="str">
        <f t="shared" si="39"/>
        <v>*</v>
      </c>
      <c r="BA89" s="143" t="str">
        <f t="shared" si="11"/>
        <v/>
      </c>
    </row>
    <row r="90" spans="1:53" ht="12">
      <c r="A90" s="288">
        <v>88</v>
      </c>
      <c r="B90" s="289" t="s">
        <v>1118</v>
      </c>
      <c r="C90" s="290" t="s">
        <v>14</v>
      </c>
      <c r="D90" s="290" t="s">
        <v>168</v>
      </c>
      <c r="E90" s="291">
        <v>75</v>
      </c>
      <c r="F90" s="292"/>
      <c r="G90" s="292">
        <f t="shared" si="37"/>
        <v>225</v>
      </c>
      <c r="H90" s="293">
        <v>50</v>
      </c>
      <c r="I90" s="293">
        <v>100</v>
      </c>
      <c r="J90" s="293"/>
      <c r="K90" s="293"/>
      <c r="L90" s="293">
        <v>100</v>
      </c>
      <c r="M90" s="293"/>
      <c r="N90" s="293"/>
      <c r="O90" s="292">
        <f t="shared" si="27"/>
        <v>475</v>
      </c>
      <c r="P90" s="293">
        <v>475</v>
      </c>
      <c r="Q90" s="292">
        <f t="shared" si="28"/>
        <v>0</v>
      </c>
      <c r="R90" s="292">
        <f t="shared" si="38"/>
        <v>225</v>
      </c>
      <c r="S90" s="293"/>
      <c r="T90" s="293"/>
      <c r="U90" s="293"/>
      <c r="V90" s="293"/>
      <c r="W90" s="293"/>
      <c r="X90" s="293"/>
      <c r="Y90" s="293"/>
      <c r="Z90" s="292">
        <f t="shared" si="29"/>
        <v>225</v>
      </c>
      <c r="AA90" s="293">
        <v>225</v>
      </c>
      <c r="AB90" s="292">
        <f t="shared" si="30"/>
        <v>0</v>
      </c>
      <c r="AC90" s="292">
        <f t="shared" si="35"/>
        <v>225</v>
      </c>
      <c r="AD90" s="293"/>
      <c r="AE90" s="293"/>
      <c r="AF90" s="293"/>
      <c r="AG90" s="293"/>
      <c r="AH90" s="293"/>
      <c r="AI90" s="293"/>
      <c r="AJ90" s="293"/>
      <c r="AK90" s="292">
        <f t="shared" si="31"/>
        <v>225</v>
      </c>
      <c r="AL90" s="293">
        <v>225</v>
      </c>
      <c r="AM90" s="292">
        <f t="shared" si="32"/>
        <v>0</v>
      </c>
      <c r="AN90" s="292">
        <f t="shared" si="36"/>
        <v>225</v>
      </c>
      <c r="AO90" s="293"/>
      <c r="AP90" s="293"/>
      <c r="AQ90" s="293"/>
      <c r="AR90" s="293"/>
      <c r="AS90" s="293"/>
      <c r="AT90" s="293"/>
      <c r="AU90" s="293"/>
      <c r="AV90" s="292">
        <f t="shared" si="33"/>
        <v>225</v>
      </c>
      <c r="AW90" s="293">
        <v>225</v>
      </c>
      <c r="AX90" s="292">
        <f t="shared" si="34"/>
        <v>0</v>
      </c>
      <c r="BA90" s="143" t="str">
        <f t="shared" si="11"/>
        <v/>
      </c>
    </row>
    <row r="91" spans="1:53" ht="12">
      <c r="A91" s="288">
        <v>89</v>
      </c>
      <c r="B91" s="289" t="s">
        <v>1550</v>
      </c>
      <c r="C91" s="290" t="s">
        <v>14</v>
      </c>
      <c r="D91" s="290"/>
      <c r="E91" s="291">
        <v>75</v>
      </c>
      <c r="F91" s="292"/>
      <c r="G91" s="292">
        <v>150</v>
      </c>
      <c r="H91" s="293"/>
      <c r="I91" s="293"/>
      <c r="J91" s="293">
        <v>138</v>
      </c>
      <c r="K91" s="293"/>
      <c r="L91" s="293">
        <v>100</v>
      </c>
      <c r="M91" s="293"/>
      <c r="N91" s="293"/>
      <c r="O91" s="292">
        <f t="shared" si="27"/>
        <v>388</v>
      </c>
      <c r="P91" s="293">
        <v>388</v>
      </c>
      <c r="Q91" s="292">
        <f t="shared" si="28"/>
        <v>0</v>
      </c>
      <c r="R91" s="292">
        <f t="shared" si="38"/>
        <v>225</v>
      </c>
      <c r="S91" s="293"/>
      <c r="T91" s="293"/>
      <c r="U91" s="293"/>
      <c r="V91" s="293"/>
      <c r="W91" s="293"/>
      <c r="X91" s="293"/>
      <c r="Y91" s="293"/>
      <c r="Z91" s="292">
        <f t="shared" si="29"/>
        <v>225</v>
      </c>
      <c r="AA91" s="293">
        <v>675</v>
      </c>
      <c r="AB91" s="292">
        <f t="shared" si="30"/>
        <v>-450</v>
      </c>
      <c r="AC91" s="292">
        <f t="shared" si="35"/>
        <v>225</v>
      </c>
      <c r="AD91" s="293"/>
      <c r="AE91" s="293"/>
      <c r="AF91" s="293"/>
      <c r="AG91" s="293"/>
      <c r="AH91" s="293"/>
      <c r="AI91" s="293"/>
      <c r="AJ91" s="293"/>
      <c r="AK91" s="292">
        <f t="shared" si="31"/>
        <v>225</v>
      </c>
      <c r="AL91" s="293"/>
      <c r="AM91" s="292">
        <f t="shared" si="32"/>
        <v>-225</v>
      </c>
      <c r="AN91" s="292">
        <f t="shared" si="36"/>
        <v>225</v>
      </c>
      <c r="AO91" s="293"/>
      <c r="AP91" s="293"/>
      <c r="AQ91" s="293"/>
      <c r="AR91" s="293"/>
      <c r="AS91" s="293"/>
      <c r="AT91" s="293"/>
      <c r="AU91" s="293"/>
      <c r="AV91" s="292">
        <f t="shared" si="33"/>
        <v>225</v>
      </c>
      <c r="AW91" s="293"/>
      <c r="AX91" s="292">
        <f t="shared" si="34"/>
        <v>0</v>
      </c>
    </row>
    <row r="92" spans="1:53" ht="12">
      <c r="A92" s="288">
        <v>90</v>
      </c>
      <c r="B92" s="289" t="s">
        <v>1589</v>
      </c>
      <c r="C92" s="290" t="s">
        <v>23</v>
      </c>
      <c r="D92" s="290"/>
      <c r="E92" s="291">
        <v>150</v>
      </c>
      <c r="F92" s="292"/>
      <c r="G92" s="292">
        <v>300</v>
      </c>
      <c r="H92" s="293"/>
      <c r="I92" s="293"/>
      <c r="J92" s="293"/>
      <c r="K92" s="293"/>
      <c r="L92" s="293"/>
      <c r="M92" s="293"/>
      <c r="N92" s="293"/>
      <c r="O92" s="292">
        <f t="shared" si="27"/>
        <v>300</v>
      </c>
      <c r="P92" s="293">
        <v>1386</v>
      </c>
      <c r="Q92" s="292">
        <f t="shared" si="28"/>
        <v>-1086</v>
      </c>
      <c r="R92" s="292">
        <f t="shared" si="38"/>
        <v>450</v>
      </c>
      <c r="S92" s="293"/>
      <c r="T92" s="293"/>
      <c r="U92" s="293">
        <v>536</v>
      </c>
      <c r="V92" s="293"/>
      <c r="W92" s="293">
        <v>100</v>
      </c>
      <c r="X92" s="293"/>
      <c r="Y92" s="293"/>
      <c r="Z92" s="292">
        <f t="shared" si="29"/>
        <v>1086</v>
      </c>
      <c r="AA92" s="293"/>
      <c r="AB92" s="292">
        <f t="shared" si="30"/>
        <v>0</v>
      </c>
      <c r="AC92" s="292">
        <f t="shared" si="35"/>
        <v>450</v>
      </c>
      <c r="AD92" s="293"/>
      <c r="AE92" s="293"/>
      <c r="AF92" s="293"/>
      <c r="AG92" s="293"/>
      <c r="AH92" s="293"/>
      <c r="AI92" s="293"/>
      <c r="AJ92" s="293"/>
      <c r="AK92" s="292">
        <f t="shared" si="31"/>
        <v>450</v>
      </c>
      <c r="AL92" s="293">
        <v>450</v>
      </c>
      <c r="AM92" s="292">
        <f t="shared" si="32"/>
        <v>0</v>
      </c>
      <c r="AN92" s="292">
        <f t="shared" si="36"/>
        <v>450</v>
      </c>
      <c r="AO92" s="293"/>
      <c r="AP92" s="293"/>
      <c r="AQ92" s="293"/>
      <c r="AR92" s="293"/>
      <c r="AS92" s="293"/>
      <c r="AT92" s="293"/>
      <c r="AU92" s="293"/>
      <c r="AV92" s="292">
        <f t="shared" si="33"/>
        <v>450</v>
      </c>
      <c r="AW92" s="293">
        <v>450</v>
      </c>
      <c r="AX92" s="292">
        <f t="shared" si="34"/>
        <v>0</v>
      </c>
      <c r="AY92" s="137" t="str">
        <f>IF(AX92=0,"*","")</f>
        <v>*</v>
      </c>
      <c r="BA92" s="143" t="str">
        <f t="shared" si="11"/>
        <v/>
      </c>
    </row>
    <row r="93" spans="1:53" ht="12">
      <c r="A93" s="288">
        <v>91</v>
      </c>
      <c r="B93" s="296" t="s">
        <v>1535</v>
      </c>
      <c r="C93" s="297" t="s">
        <v>23</v>
      </c>
      <c r="D93" s="297" t="s">
        <v>874</v>
      </c>
      <c r="E93" s="298"/>
      <c r="F93" s="299">
        <v>550</v>
      </c>
      <c r="G93" s="299">
        <f>E93*3</f>
        <v>0</v>
      </c>
      <c r="H93" s="300"/>
      <c r="I93" s="300"/>
      <c r="J93" s="300"/>
      <c r="K93" s="300"/>
      <c r="L93" s="300"/>
      <c r="M93" s="300"/>
      <c r="N93" s="300"/>
      <c r="O93" s="299">
        <f t="shared" si="27"/>
        <v>0</v>
      </c>
      <c r="P93" s="300"/>
      <c r="Q93" s="299">
        <f t="shared" si="28"/>
        <v>550</v>
      </c>
      <c r="R93" s="299">
        <f t="shared" si="38"/>
        <v>0</v>
      </c>
      <c r="S93" s="300"/>
      <c r="T93" s="300"/>
      <c r="U93" s="300"/>
      <c r="V93" s="300"/>
      <c r="W93" s="300"/>
      <c r="X93" s="300"/>
      <c r="Y93" s="300"/>
      <c r="Z93" s="299">
        <f t="shared" si="29"/>
        <v>0</v>
      </c>
      <c r="AA93" s="300"/>
      <c r="AB93" s="299">
        <f t="shared" si="30"/>
        <v>550</v>
      </c>
      <c r="AC93" s="299">
        <f t="shared" si="35"/>
        <v>0</v>
      </c>
      <c r="AD93" s="300"/>
      <c r="AE93" s="300"/>
      <c r="AF93" s="300"/>
      <c r="AG93" s="300"/>
      <c r="AH93" s="300"/>
      <c r="AI93" s="300"/>
      <c r="AJ93" s="300"/>
      <c r="AK93" s="299">
        <f t="shared" si="31"/>
        <v>0</v>
      </c>
      <c r="AL93" s="300"/>
      <c r="AM93" s="299">
        <f t="shared" si="32"/>
        <v>550</v>
      </c>
      <c r="AN93" s="299">
        <f t="shared" si="36"/>
        <v>0</v>
      </c>
      <c r="AO93" s="300"/>
      <c r="AP93" s="300"/>
      <c r="AQ93" s="300"/>
      <c r="AR93" s="300"/>
      <c r="AS93" s="300"/>
      <c r="AT93" s="300"/>
      <c r="AU93" s="300"/>
      <c r="AV93" s="299">
        <f t="shared" si="33"/>
        <v>0</v>
      </c>
      <c r="AW93" s="300"/>
      <c r="AX93" s="299">
        <f t="shared" si="34"/>
        <v>550</v>
      </c>
      <c r="AY93" s="137" t="str">
        <f>IF(AX93=0,"*","")</f>
        <v/>
      </c>
      <c r="BA93" s="143" t="str">
        <f t="shared" si="11"/>
        <v/>
      </c>
    </row>
    <row r="94" spans="1:53" ht="12">
      <c r="A94" s="288">
        <v>92</v>
      </c>
      <c r="B94" s="289" t="s">
        <v>1607</v>
      </c>
      <c r="C94" s="290" t="s">
        <v>14</v>
      </c>
      <c r="D94" s="290"/>
      <c r="E94" s="291">
        <v>100</v>
      </c>
      <c r="F94" s="292"/>
      <c r="G94" s="292">
        <v>0</v>
      </c>
      <c r="H94" s="293"/>
      <c r="I94" s="293"/>
      <c r="J94" s="293"/>
      <c r="K94" s="293"/>
      <c r="L94" s="293"/>
      <c r="M94" s="293"/>
      <c r="N94" s="293"/>
      <c r="O94" s="292">
        <f t="shared" si="27"/>
        <v>0</v>
      </c>
      <c r="P94" s="293"/>
      <c r="Q94" s="292">
        <f t="shared" si="28"/>
        <v>0</v>
      </c>
      <c r="R94" s="292">
        <v>260</v>
      </c>
      <c r="S94" s="293"/>
      <c r="T94" s="293"/>
      <c r="U94" s="293"/>
      <c r="V94" s="293"/>
      <c r="W94" s="293"/>
      <c r="X94" s="293"/>
      <c r="Y94" s="293"/>
      <c r="Z94" s="292">
        <f t="shared" si="29"/>
        <v>260</v>
      </c>
      <c r="AA94" s="293">
        <v>1120</v>
      </c>
      <c r="AB94" s="292">
        <f t="shared" si="30"/>
        <v>-860</v>
      </c>
      <c r="AC94" s="292">
        <f t="shared" si="35"/>
        <v>300</v>
      </c>
      <c r="AD94" s="293"/>
      <c r="AE94" s="293"/>
      <c r="AF94" s="293"/>
      <c r="AG94" s="293"/>
      <c r="AH94" s="293"/>
      <c r="AI94" s="293"/>
      <c r="AJ94" s="293"/>
      <c r="AK94" s="292">
        <f t="shared" si="31"/>
        <v>300</v>
      </c>
      <c r="AL94" s="293"/>
      <c r="AM94" s="292">
        <f t="shared" si="32"/>
        <v>-560</v>
      </c>
      <c r="AN94" s="292">
        <f t="shared" si="36"/>
        <v>300</v>
      </c>
      <c r="AO94" s="293"/>
      <c r="AP94" s="293"/>
      <c r="AQ94" s="293"/>
      <c r="AR94" s="293"/>
      <c r="AS94" s="293"/>
      <c r="AT94" s="293"/>
      <c r="AU94" s="293"/>
      <c r="AV94" s="292">
        <f t="shared" si="33"/>
        <v>300</v>
      </c>
      <c r="AW94" s="293"/>
      <c r="AX94" s="292">
        <f t="shared" si="34"/>
        <v>-260</v>
      </c>
      <c r="AY94" s="137" t="str">
        <f>IF(AX94=0,"*","")</f>
        <v/>
      </c>
      <c r="BA94" s="143" t="str">
        <f t="shared" si="11"/>
        <v/>
      </c>
    </row>
    <row r="95" spans="1:53" ht="12">
      <c r="A95" s="288">
        <v>93</v>
      </c>
      <c r="B95" s="289" t="s">
        <v>1576</v>
      </c>
      <c r="C95" s="290" t="s">
        <v>14</v>
      </c>
      <c r="D95" s="290"/>
      <c r="E95" s="291">
        <v>40</v>
      </c>
      <c r="F95" s="292"/>
      <c r="G95" s="292">
        <v>130</v>
      </c>
      <c r="H95" s="293"/>
      <c r="I95" s="293"/>
      <c r="J95" s="293"/>
      <c r="K95" s="293"/>
      <c r="L95" s="293"/>
      <c r="M95" s="293"/>
      <c r="N95" s="293"/>
      <c r="O95" s="292">
        <f t="shared" si="27"/>
        <v>130</v>
      </c>
      <c r="P95" s="293"/>
      <c r="Q95" s="292">
        <f t="shared" si="28"/>
        <v>130</v>
      </c>
      <c r="R95" s="292">
        <v>495</v>
      </c>
      <c r="S95" s="293"/>
      <c r="T95" s="293"/>
      <c r="U95" s="293"/>
      <c r="V95" s="293"/>
      <c r="W95" s="293"/>
      <c r="X95" s="293"/>
      <c r="Y95" s="293"/>
      <c r="Z95" s="292">
        <f t="shared" si="29"/>
        <v>495</v>
      </c>
      <c r="AA95" s="293">
        <v>625</v>
      </c>
      <c r="AB95" s="292">
        <f t="shared" si="30"/>
        <v>0</v>
      </c>
      <c r="AC95" s="292">
        <f t="shared" si="35"/>
        <v>120</v>
      </c>
      <c r="AD95" s="293"/>
      <c r="AE95" s="293"/>
      <c r="AF95" s="293"/>
      <c r="AG95" s="293"/>
      <c r="AH95" s="293"/>
      <c r="AI95" s="293"/>
      <c r="AJ95" s="293"/>
      <c r="AK95" s="292">
        <f t="shared" si="31"/>
        <v>120</v>
      </c>
      <c r="AL95" s="293"/>
      <c r="AM95" s="292">
        <f t="shared" si="32"/>
        <v>120</v>
      </c>
      <c r="AN95" s="292">
        <f t="shared" si="36"/>
        <v>120</v>
      </c>
      <c r="AO95" s="293"/>
      <c r="AP95" s="293"/>
      <c r="AQ95" s="293"/>
      <c r="AR95" s="293"/>
      <c r="AS95" s="293"/>
      <c r="AT95" s="293"/>
      <c r="AU95" s="293"/>
      <c r="AV95" s="292">
        <f t="shared" si="33"/>
        <v>120</v>
      </c>
      <c r="AW95" s="293"/>
      <c r="AX95" s="292">
        <f t="shared" si="34"/>
        <v>240</v>
      </c>
      <c r="BA95" s="143" t="str">
        <f t="shared" si="11"/>
        <v/>
      </c>
    </row>
    <row r="96" spans="1:53" ht="12">
      <c r="A96" s="288">
        <v>94</v>
      </c>
      <c r="B96" s="289" t="s">
        <v>169</v>
      </c>
      <c r="C96" s="290" t="s">
        <v>23</v>
      </c>
      <c r="D96" s="290" t="s">
        <v>12</v>
      </c>
      <c r="E96" s="291">
        <v>85</v>
      </c>
      <c r="F96" s="292"/>
      <c r="G96" s="292">
        <f>E96*3</f>
        <v>255</v>
      </c>
      <c r="H96" s="293"/>
      <c r="I96" s="293"/>
      <c r="J96" s="293"/>
      <c r="K96" s="293"/>
      <c r="L96" s="293"/>
      <c r="M96" s="293"/>
      <c r="N96" s="293"/>
      <c r="O96" s="292">
        <f t="shared" si="27"/>
        <v>255</v>
      </c>
      <c r="P96" s="293">
        <v>1020</v>
      </c>
      <c r="Q96" s="292">
        <f t="shared" si="28"/>
        <v>-765</v>
      </c>
      <c r="R96" s="292">
        <f t="shared" ref="R96:R129" si="40">E96*3</f>
        <v>255</v>
      </c>
      <c r="S96" s="293"/>
      <c r="T96" s="293"/>
      <c r="U96" s="293"/>
      <c r="V96" s="293"/>
      <c r="W96" s="293"/>
      <c r="X96" s="293"/>
      <c r="Y96" s="293"/>
      <c r="Z96" s="292">
        <f t="shared" si="29"/>
        <v>255</v>
      </c>
      <c r="AA96" s="293"/>
      <c r="AB96" s="292">
        <f t="shared" si="30"/>
        <v>-510</v>
      </c>
      <c r="AC96" s="292">
        <f t="shared" si="35"/>
        <v>255</v>
      </c>
      <c r="AD96" s="293"/>
      <c r="AE96" s="293"/>
      <c r="AF96" s="293"/>
      <c r="AG96" s="293"/>
      <c r="AH96" s="293"/>
      <c r="AI96" s="293"/>
      <c r="AJ96" s="293"/>
      <c r="AK96" s="292">
        <f t="shared" si="31"/>
        <v>255</v>
      </c>
      <c r="AL96" s="293"/>
      <c r="AM96" s="292">
        <f t="shared" si="32"/>
        <v>-255</v>
      </c>
      <c r="AN96" s="292">
        <f t="shared" si="36"/>
        <v>255</v>
      </c>
      <c r="AO96" s="293"/>
      <c r="AP96" s="293"/>
      <c r="AQ96" s="293"/>
      <c r="AR96" s="293"/>
      <c r="AS96" s="293"/>
      <c r="AT96" s="293"/>
      <c r="AU96" s="293"/>
      <c r="AV96" s="292">
        <f t="shared" si="33"/>
        <v>255</v>
      </c>
      <c r="AW96" s="293"/>
      <c r="AX96" s="292">
        <f t="shared" si="34"/>
        <v>0</v>
      </c>
      <c r="AY96" s="137" t="str">
        <f t="shared" ref="AY96:AY110" si="41">IF(AX96=0,"*","")</f>
        <v>*</v>
      </c>
      <c r="BA96" s="143" t="str">
        <f t="shared" si="11"/>
        <v/>
      </c>
    </row>
    <row r="97" spans="1:53" ht="12">
      <c r="A97" s="288">
        <v>95</v>
      </c>
      <c r="B97" s="289" t="s">
        <v>1583</v>
      </c>
      <c r="C97" s="290" t="s">
        <v>14</v>
      </c>
      <c r="D97" s="290"/>
      <c r="E97" s="291">
        <v>665</v>
      </c>
      <c r="F97" s="292"/>
      <c r="G97" s="292">
        <v>1285</v>
      </c>
      <c r="H97" s="293"/>
      <c r="I97" s="293"/>
      <c r="J97" s="293"/>
      <c r="K97" s="293"/>
      <c r="L97" s="293"/>
      <c r="M97" s="293"/>
      <c r="N97" s="293"/>
      <c r="O97" s="292">
        <f t="shared" si="27"/>
        <v>1285</v>
      </c>
      <c r="P97" s="293">
        <v>3635</v>
      </c>
      <c r="Q97" s="292">
        <f t="shared" si="28"/>
        <v>-2350</v>
      </c>
      <c r="R97" s="292">
        <f t="shared" si="40"/>
        <v>1995</v>
      </c>
      <c r="S97" s="293"/>
      <c r="T97" s="293"/>
      <c r="U97" s="293"/>
      <c r="V97" s="293"/>
      <c r="W97" s="293">
        <v>100</v>
      </c>
      <c r="X97" s="293"/>
      <c r="Y97" s="293"/>
      <c r="Z97" s="292">
        <f t="shared" si="29"/>
        <v>2095</v>
      </c>
      <c r="AA97" s="293"/>
      <c r="AB97" s="292">
        <f t="shared" si="30"/>
        <v>-255</v>
      </c>
      <c r="AC97" s="292">
        <f t="shared" si="35"/>
        <v>1995</v>
      </c>
      <c r="AD97" s="293"/>
      <c r="AE97" s="293"/>
      <c r="AF97" s="293"/>
      <c r="AG97" s="293"/>
      <c r="AH97" s="293"/>
      <c r="AI97" s="293"/>
      <c r="AJ97" s="293"/>
      <c r="AK97" s="292">
        <f t="shared" si="31"/>
        <v>1995</v>
      </c>
      <c r="AL97" s="293">
        <v>3635</v>
      </c>
      <c r="AM97" s="292">
        <f t="shared" si="32"/>
        <v>-1895</v>
      </c>
      <c r="AN97" s="292">
        <f t="shared" si="36"/>
        <v>1995</v>
      </c>
      <c r="AO97" s="293"/>
      <c r="AP97" s="293"/>
      <c r="AQ97" s="293"/>
      <c r="AR97" s="293"/>
      <c r="AS97" s="293"/>
      <c r="AT97" s="293"/>
      <c r="AU97" s="293"/>
      <c r="AV97" s="292">
        <f t="shared" si="33"/>
        <v>1995</v>
      </c>
      <c r="AW97" s="293"/>
      <c r="AX97" s="292">
        <f t="shared" si="34"/>
        <v>100</v>
      </c>
      <c r="AY97" s="137" t="str">
        <f t="shared" si="41"/>
        <v/>
      </c>
      <c r="BA97" s="143" t="str">
        <f t="shared" si="11"/>
        <v/>
      </c>
    </row>
    <row r="98" spans="1:53" ht="12">
      <c r="A98" s="288">
        <v>96</v>
      </c>
      <c r="B98" s="289" t="s">
        <v>1592</v>
      </c>
      <c r="C98" s="290" t="s">
        <v>14</v>
      </c>
      <c r="D98" s="290"/>
      <c r="E98" s="291">
        <v>750</v>
      </c>
      <c r="F98" s="292"/>
      <c r="G98" s="292">
        <v>1500</v>
      </c>
      <c r="H98" s="293"/>
      <c r="I98" s="293"/>
      <c r="J98" s="293"/>
      <c r="K98" s="293"/>
      <c r="L98" s="293"/>
      <c r="M98" s="293"/>
      <c r="N98" s="293"/>
      <c r="O98" s="292">
        <f t="shared" si="27"/>
        <v>1500</v>
      </c>
      <c r="P98" s="293">
        <v>1500</v>
      </c>
      <c r="Q98" s="292">
        <f t="shared" si="28"/>
        <v>0</v>
      </c>
      <c r="R98" s="292">
        <f t="shared" si="40"/>
        <v>2250</v>
      </c>
      <c r="S98" s="293"/>
      <c r="T98" s="293"/>
      <c r="U98" s="293"/>
      <c r="V98" s="293"/>
      <c r="W98" s="293">
        <v>100</v>
      </c>
      <c r="X98" s="293"/>
      <c r="Y98" s="293"/>
      <c r="Z98" s="292">
        <f t="shared" si="29"/>
        <v>2350</v>
      </c>
      <c r="AA98" s="293">
        <v>2350</v>
      </c>
      <c r="AB98" s="292">
        <f t="shared" si="30"/>
        <v>0</v>
      </c>
      <c r="AC98" s="292">
        <f t="shared" si="35"/>
        <v>2250</v>
      </c>
      <c r="AD98" s="293"/>
      <c r="AE98" s="293"/>
      <c r="AF98" s="293"/>
      <c r="AG98" s="293"/>
      <c r="AH98" s="293"/>
      <c r="AI98" s="293"/>
      <c r="AJ98" s="293"/>
      <c r="AK98" s="292">
        <f t="shared" si="31"/>
        <v>2250</v>
      </c>
      <c r="AL98" s="293">
        <v>2250</v>
      </c>
      <c r="AM98" s="292">
        <f t="shared" si="32"/>
        <v>0</v>
      </c>
      <c r="AN98" s="292">
        <f t="shared" si="36"/>
        <v>2250</v>
      </c>
      <c r="AO98" s="293"/>
      <c r="AP98" s="293"/>
      <c r="AQ98" s="293"/>
      <c r="AR98" s="293"/>
      <c r="AS98" s="293"/>
      <c r="AT98" s="293"/>
      <c r="AU98" s="293"/>
      <c r="AV98" s="292">
        <f t="shared" si="33"/>
        <v>2250</v>
      </c>
      <c r="AW98" s="293"/>
      <c r="AX98" s="292">
        <f t="shared" si="34"/>
        <v>2250</v>
      </c>
      <c r="AY98" s="137" t="str">
        <f t="shared" si="41"/>
        <v/>
      </c>
      <c r="BA98" s="143" t="str">
        <f t="shared" si="11"/>
        <v/>
      </c>
    </row>
    <row r="99" spans="1:53" ht="12">
      <c r="A99" s="288">
        <v>97</v>
      </c>
      <c r="B99" s="294" t="s">
        <v>173</v>
      </c>
      <c r="C99" s="290" t="s">
        <v>10</v>
      </c>
      <c r="D99" s="290" t="s">
        <v>12</v>
      </c>
      <c r="E99" s="295">
        <v>120</v>
      </c>
      <c r="F99" s="292"/>
      <c r="G99" s="292">
        <f>E99*3</f>
        <v>360</v>
      </c>
      <c r="H99" s="293"/>
      <c r="I99" s="293">
        <v>225</v>
      </c>
      <c r="J99" s="293"/>
      <c r="K99" s="293"/>
      <c r="L99" s="293"/>
      <c r="M99" s="293"/>
      <c r="N99" s="293"/>
      <c r="O99" s="292">
        <f t="shared" si="27"/>
        <v>585</v>
      </c>
      <c r="P99" s="293">
        <v>1665</v>
      </c>
      <c r="Q99" s="292">
        <f t="shared" ref="Q99:Q130" si="42">F99+O99-P99</f>
        <v>-1080</v>
      </c>
      <c r="R99" s="292">
        <f t="shared" si="40"/>
        <v>360</v>
      </c>
      <c r="S99" s="293"/>
      <c r="T99" s="293"/>
      <c r="U99" s="293"/>
      <c r="V99" s="293"/>
      <c r="W99" s="293">
        <v>100</v>
      </c>
      <c r="X99" s="293"/>
      <c r="Y99" s="293"/>
      <c r="Z99" s="292">
        <f t="shared" ref="Z99:Z130" si="43">SUM(R99:Y99)</f>
        <v>460</v>
      </c>
      <c r="AA99" s="293"/>
      <c r="AB99" s="292">
        <f t="shared" ref="AB99:AB130" si="44">Q99+Z99-AA99</f>
        <v>-620</v>
      </c>
      <c r="AC99" s="292">
        <f t="shared" si="35"/>
        <v>360</v>
      </c>
      <c r="AD99" s="293"/>
      <c r="AE99" s="293"/>
      <c r="AF99" s="293"/>
      <c r="AG99" s="293"/>
      <c r="AH99" s="293"/>
      <c r="AI99" s="293"/>
      <c r="AJ99" s="293"/>
      <c r="AK99" s="292">
        <f t="shared" si="31"/>
        <v>360</v>
      </c>
      <c r="AL99" s="293"/>
      <c r="AM99" s="292">
        <f t="shared" si="32"/>
        <v>-260</v>
      </c>
      <c r="AN99" s="292">
        <f t="shared" si="36"/>
        <v>360</v>
      </c>
      <c r="AO99" s="293"/>
      <c r="AP99" s="293"/>
      <c r="AQ99" s="293"/>
      <c r="AR99" s="293"/>
      <c r="AS99" s="293"/>
      <c r="AT99" s="293"/>
      <c r="AU99" s="293"/>
      <c r="AV99" s="292">
        <f t="shared" si="33"/>
        <v>360</v>
      </c>
      <c r="AW99" s="293">
        <v>100</v>
      </c>
      <c r="AX99" s="292">
        <f t="shared" si="34"/>
        <v>0</v>
      </c>
      <c r="AY99" s="137" t="str">
        <f t="shared" si="41"/>
        <v>*</v>
      </c>
      <c r="BA99" s="143" t="str">
        <f t="shared" si="11"/>
        <v/>
      </c>
    </row>
    <row r="100" spans="1:53" ht="12">
      <c r="A100" s="288">
        <v>98</v>
      </c>
      <c r="B100" s="289" t="s">
        <v>175</v>
      </c>
      <c r="C100" s="290" t="s">
        <v>23</v>
      </c>
      <c r="D100" s="290" t="s">
        <v>176</v>
      </c>
      <c r="E100" s="291">
        <v>35</v>
      </c>
      <c r="F100" s="292"/>
      <c r="G100" s="292">
        <f>E100*3</f>
        <v>105</v>
      </c>
      <c r="H100" s="293"/>
      <c r="I100" s="293"/>
      <c r="J100" s="293"/>
      <c r="K100" s="293"/>
      <c r="L100" s="293"/>
      <c r="M100" s="293"/>
      <c r="N100" s="293"/>
      <c r="O100" s="292">
        <f t="shared" si="27"/>
        <v>105</v>
      </c>
      <c r="P100" s="293"/>
      <c r="Q100" s="292">
        <f t="shared" si="42"/>
        <v>105</v>
      </c>
      <c r="R100" s="292">
        <f t="shared" si="40"/>
        <v>105</v>
      </c>
      <c r="S100" s="293"/>
      <c r="T100" s="293"/>
      <c r="U100" s="293"/>
      <c r="V100" s="293"/>
      <c r="W100" s="293"/>
      <c r="X100" s="293"/>
      <c r="Y100" s="293"/>
      <c r="Z100" s="292">
        <f t="shared" si="43"/>
        <v>105</v>
      </c>
      <c r="AA100" s="293"/>
      <c r="AB100" s="292">
        <f t="shared" si="44"/>
        <v>210</v>
      </c>
      <c r="AC100" s="292">
        <f t="shared" si="35"/>
        <v>105</v>
      </c>
      <c r="AD100" s="293"/>
      <c r="AE100" s="293"/>
      <c r="AF100" s="293"/>
      <c r="AG100" s="293"/>
      <c r="AH100" s="293"/>
      <c r="AI100" s="293"/>
      <c r="AJ100" s="293"/>
      <c r="AK100" s="292">
        <f t="shared" si="31"/>
        <v>105</v>
      </c>
      <c r="AL100" s="293">
        <v>420</v>
      </c>
      <c r="AM100" s="292">
        <f t="shared" si="32"/>
        <v>-105</v>
      </c>
      <c r="AN100" s="292">
        <f t="shared" si="36"/>
        <v>105</v>
      </c>
      <c r="AO100" s="293"/>
      <c r="AP100" s="293"/>
      <c r="AQ100" s="293"/>
      <c r="AR100" s="293"/>
      <c r="AS100" s="293"/>
      <c r="AT100" s="293"/>
      <c r="AU100" s="293"/>
      <c r="AV100" s="292">
        <f t="shared" si="33"/>
        <v>105</v>
      </c>
      <c r="AW100" s="293"/>
      <c r="AX100" s="292">
        <f t="shared" si="34"/>
        <v>0</v>
      </c>
      <c r="AY100" s="137" t="str">
        <f t="shared" si="41"/>
        <v>*</v>
      </c>
      <c r="BA100" s="143" t="str">
        <f t="shared" si="11"/>
        <v/>
      </c>
    </row>
    <row r="101" spans="1:53" ht="12">
      <c r="A101" s="288">
        <v>99</v>
      </c>
      <c r="B101" s="313" t="s">
        <v>179</v>
      </c>
      <c r="C101" s="290" t="s">
        <v>14</v>
      </c>
      <c r="D101" s="290" t="s">
        <v>12</v>
      </c>
      <c r="E101" s="291">
        <v>30</v>
      </c>
      <c r="F101" s="292"/>
      <c r="G101" s="292">
        <f>E101*3</f>
        <v>90</v>
      </c>
      <c r="H101" s="293"/>
      <c r="I101" s="293"/>
      <c r="J101" s="293"/>
      <c r="K101" s="293"/>
      <c r="L101" s="293"/>
      <c r="M101" s="293"/>
      <c r="N101" s="293"/>
      <c r="O101" s="292">
        <f t="shared" si="27"/>
        <v>90</v>
      </c>
      <c r="P101" s="293">
        <v>280</v>
      </c>
      <c r="Q101" s="292">
        <f t="shared" si="42"/>
        <v>-190</v>
      </c>
      <c r="R101" s="292">
        <f t="shared" si="40"/>
        <v>90</v>
      </c>
      <c r="S101" s="293"/>
      <c r="T101" s="293"/>
      <c r="U101" s="293"/>
      <c r="V101" s="293"/>
      <c r="W101" s="293">
        <v>100</v>
      </c>
      <c r="X101" s="293"/>
      <c r="Y101" s="293"/>
      <c r="Z101" s="292">
        <f t="shared" si="43"/>
        <v>190</v>
      </c>
      <c r="AA101" s="293"/>
      <c r="AB101" s="292">
        <f t="shared" si="44"/>
        <v>0</v>
      </c>
      <c r="AC101" s="292">
        <f t="shared" si="35"/>
        <v>90</v>
      </c>
      <c r="AD101" s="293"/>
      <c r="AE101" s="293"/>
      <c r="AF101" s="293"/>
      <c r="AG101" s="293"/>
      <c r="AH101" s="293"/>
      <c r="AI101" s="293"/>
      <c r="AJ101" s="293"/>
      <c r="AK101" s="292">
        <f t="shared" si="31"/>
        <v>90</v>
      </c>
      <c r="AL101" s="293"/>
      <c r="AM101" s="292">
        <f t="shared" si="32"/>
        <v>90</v>
      </c>
      <c r="AN101" s="292">
        <f t="shared" si="36"/>
        <v>90</v>
      </c>
      <c r="AO101" s="293"/>
      <c r="AP101" s="293"/>
      <c r="AQ101" s="293"/>
      <c r="AR101" s="293"/>
      <c r="AS101" s="293"/>
      <c r="AT101" s="293"/>
      <c r="AU101" s="293"/>
      <c r="AV101" s="292">
        <f t="shared" si="33"/>
        <v>90</v>
      </c>
      <c r="AW101" s="293"/>
      <c r="AX101" s="292">
        <f t="shared" si="34"/>
        <v>180</v>
      </c>
      <c r="AY101" s="137" t="str">
        <f t="shared" si="41"/>
        <v/>
      </c>
      <c r="BA101" s="143" t="str">
        <f t="shared" si="11"/>
        <v/>
      </c>
    </row>
    <row r="102" spans="1:53" ht="12">
      <c r="A102" s="288">
        <v>100</v>
      </c>
      <c r="B102" s="289" t="s">
        <v>1582</v>
      </c>
      <c r="C102" s="290" t="s">
        <v>14</v>
      </c>
      <c r="D102" s="290"/>
      <c r="E102" s="291">
        <v>300</v>
      </c>
      <c r="F102" s="292"/>
      <c r="G102" s="292">
        <v>200</v>
      </c>
      <c r="H102" s="293"/>
      <c r="I102" s="293"/>
      <c r="J102" s="293"/>
      <c r="K102" s="293"/>
      <c r="L102" s="293"/>
      <c r="M102" s="293"/>
      <c r="N102" s="293"/>
      <c r="O102" s="292">
        <f t="shared" si="27"/>
        <v>200</v>
      </c>
      <c r="P102" s="293">
        <v>3050</v>
      </c>
      <c r="Q102" s="292">
        <f t="shared" si="42"/>
        <v>-2850</v>
      </c>
      <c r="R102" s="292">
        <f t="shared" si="40"/>
        <v>900</v>
      </c>
      <c r="S102" s="293">
        <v>50</v>
      </c>
      <c r="T102" s="293">
        <v>100</v>
      </c>
      <c r="U102" s="293"/>
      <c r="V102" s="293"/>
      <c r="W102" s="293">
        <v>100</v>
      </c>
      <c r="X102" s="293"/>
      <c r="Y102" s="293">
        <v>10</v>
      </c>
      <c r="Z102" s="292">
        <f t="shared" si="43"/>
        <v>1160</v>
      </c>
      <c r="AA102" s="293"/>
      <c r="AB102" s="292">
        <f t="shared" si="44"/>
        <v>-1690</v>
      </c>
      <c r="AC102" s="292">
        <f t="shared" si="35"/>
        <v>900</v>
      </c>
      <c r="AD102" s="293"/>
      <c r="AE102" s="293"/>
      <c r="AF102" s="293"/>
      <c r="AG102" s="293"/>
      <c r="AH102" s="293"/>
      <c r="AI102" s="293"/>
      <c r="AJ102" s="293"/>
      <c r="AK102" s="292">
        <f t="shared" si="31"/>
        <v>900</v>
      </c>
      <c r="AL102" s="293"/>
      <c r="AM102" s="292">
        <f t="shared" si="32"/>
        <v>-790</v>
      </c>
      <c r="AN102" s="292">
        <f t="shared" si="36"/>
        <v>900</v>
      </c>
      <c r="AO102" s="293"/>
      <c r="AP102" s="293"/>
      <c r="AQ102" s="293"/>
      <c r="AR102" s="293"/>
      <c r="AS102" s="293"/>
      <c r="AT102" s="293"/>
      <c r="AU102" s="293"/>
      <c r="AV102" s="292">
        <f t="shared" si="33"/>
        <v>900</v>
      </c>
      <c r="AW102" s="293">
        <v>110</v>
      </c>
      <c r="AX102" s="292">
        <f t="shared" si="34"/>
        <v>0</v>
      </c>
      <c r="AY102" s="137" t="str">
        <f t="shared" si="41"/>
        <v>*</v>
      </c>
      <c r="BA102" s="143" t="str">
        <f t="shared" si="11"/>
        <v/>
      </c>
    </row>
    <row r="103" spans="1:53" ht="12">
      <c r="A103" s="288">
        <v>101</v>
      </c>
      <c r="B103" s="289" t="s">
        <v>937</v>
      </c>
      <c r="C103" s="290" t="s">
        <v>14</v>
      </c>
      <c r="D103" s="290" t="s">
        <v>955</v>
      </c>
      <c r="E103" s="291">
        <v>50</v>
      </c>
      <c r="F103" s="292"/>
      <c r="G103" s="292">
        <f t="shared" ref="G103:G108" si="45">E103*3</f>
        <v>150</v>
      </c>
      <c r="H103" s="293"/>
      <c r="I103" s="293"/>
      <c r="J103" s="293"/>
      <c r="K103" s="293"/>
      <c r="L103" s="293"/>
      <c r="M103" s="293"/>
      <c r="N103" s="293"/>
      <c r="O103" s="292">
        <f t="shared" si="27"/>
        <v>150</v>
      </c>
      <c r="P103" s="293">
        <v>300</v>
      </c>
      <c r="Q103" s="292">
        <f t="shared" si="42"/>
        <v>-150</v>
      </c>
      <c r="R103" s="292">
        <f t="shared" si="40"/>
        <v>150</v>
      </c>
      <c r="S103" s="293"/>
      <c r="T103" s="293"/>
      <c r="U103" s="293"/>
      <c r="V103" s="293"/>
      <c r="W103" s="293"/>
      <c r="X103" s="293"/>
      <c r="Y103" s="293"/>
      <c r="Z103" s="292">
        <f t="shared" si="43"/>
        <v>150</v>
      </c>
      <c r="AA103" s="293"/>
      <c r="AB103" s="292">
        <f t="shared" si="44"/>
        <v>0</v>
      </c>
      <c r="AC103" s="292">
        <f t="shared" si="35"/>
        <v>150</v>
      </c>
      <c r="AD103" s="293"/>
      <c r="AE103" s="293"/>
      <c r="AF103" s="293"/>
      <c r="AG103" s="293"/>
      <c r="AH103" s="293"/>
      <c r="AI103" s="293"/>
      <c r="AJ103" s="293"/>
      <c r="AK103" s="292">
        <f t="shared" si="31"/>
        <v>150</v>
      </c>
      <c r="AL103" s="293"/>
      <c r="AM103" s="292">
        <f t="shared" si="32"/>
        <v>150</v>
      </c>
      <c r="AN103" s="292">
        <f t="shared" si="36"/>
        <v>150</v>
      </c>
      <c r="AO103" s="293"/>
      <c r="AP103" s="293"/>
      <c r="AQ103" s="293"/>
      <c r="AR103" s="293"/>
      <c r="AS103" s="293"/>
      <c r="AT103" s="293"/>
      <c r="AU103" s="293"/>
      <c r="AV103" s="292">
        <f t="shared" si="33"/>
        <v>150</v>
      </c>
      <c r="AW103" s="293"/>
      <c r="AX103" s="292">
        <f t="shared" si="34"/>
        <v>300</v>
      </c>
      <c r="AY103" s="137" t="str">
        <f t="shared" si="41"/>
        <v/>
      </c>
      <c r="BA103" s="143" t="str">
        <f t="shared" si="11"/>
        <v/>
      </c>
    </row>
    <row r="104" spans="1:53" ht="12">
      <c r="A104" s="288">
        <v>102</v>
      </c>
      <c r="B104" s="289" t="s">
        <v>855</v>
      </c>
      <c r="C104" s="290" t="s">
        <v>14</v>
      </c>
      <c r="D104" s="290" t="s">
        <v>805</v>
      </c>
      <c r="E104" s="291">
        <v>70</v>
      </c>
      <c r="F104" s="292"/>
      <c r="G104" s="292">
        <f t="shared" si="45"/>
        <v>210</v>
      </c>
      <c r="H104" s="293"/>
      <c r="I104" s="293"/>
      <c r="J104" s="293"/>
      <c r="K104" s="293"/>
      <c r="L104" s="293"/>
      <c r="M104" s="293"/>
      <c r="N104" s="293"/>
      <c r="O104" s="292">
        <f t="shared" si="27"/>
        <v>210</v>
      </c>
      <c r="P104" s="293">
        <v>210</v>
      </c>
      <c r="Q104" s="292">
        <f t="shared" si="42"/>
        <v>0</v>
      </c>
      <c r="R104" s="292">
        <f t="shared" si="40"/>
        <v>210</v>
      </c>
      <c r="S104" s="293"/>
      <c r="T104" s="293"/>
      <c r="U104" s="293"/>
      <c r="V104" s="293"/>
      <c r="W104" s="293">
        <v>100</v>
      </c>
      <c r="X104" s="293"/>
      <c r="Y104" s="293"/>
      <c r="Z104" s="292">
        <f t="shared" si="43"/>
        <v>310</v>
      </c>
      <c r="AA104" s="293">
        <v>310</v>
      </c>
      <c r="AB104" s="292">
        <f t="shared" si="44"/>
        <v>0</v>
      </c>
      <c r="AC104" s="292">
        <f t="shared" si="35"/>
        <v>210</v>
      </c>
      <c r="AD104" s="293"/>
      <c r="AE104" s="293"/>
      <c r="AF104" s="293"/>
      <c r="AG104" s="293"/>
      <c r="AH104" s="293"/>
      <c r="AI104" s="293"/>
      <c r="AJ104" s="293"/>
      <c r="AK104" s="292">
        <f t="shared" si="31"/>
        <v>210</v>
      </c>
      <c r="AL104" s="293">
        <v>420</v>
      </c>
      <c r="AM104" s="292">
        <f t="shared" si="32"/>
        <v>-210</v>
      </c>
      <c r="AN104" s="292">
        <f t="shared" si="36"/>
        <v>210</v>
      </c>
      <c r="AO104" s="293"/>
      <c r="AP104" s="293"/>
      <c r="AQ104" s="293"/>
      <c r="AR104" s="293"/>
      <c r="AS104" s="293"/>
      <c r="AT104" s="293"/>
      <c r="AU104" s="293"/>
      <c r="AV104" s="292">
        <f t="shared" si="33"/>
        <v>210</v>
      </c>
      <c r="AW104" s="293"/>
      <c r="AX104" s="292">
        <f t="shared" si="34"/>
        <v>0</v>
      </c>
      <c r="AY104" s="137" t="str">
        <f t="shared" si="41"/>
        <v>*</v>
      </c>
      <c r="BA104" s="143" t="str">
        <f t="shared" si="11"/>
        <v/>
      </c>
    </row>
    <row r="105" spans="1:53" ht="12">
      <c r="A105" s="288">
        <v>103</v>
      </c>
      <c r="B105" s="289" t="s">
        <v>1328</v>
      </c>
      <c r="C105" s="290" t="s">
        <v>23</v>
      </c>
      <c r="D105" s="290"/>
      <c r="E105" s="291">
        <v>50</v>
      </c>
      <c r="F105" s="292"/>
      <c r="G105" s="292">
        <f t="shared" si="45"/>
        <v>150</v>
      </c>
      <c r="H105" s="293"/>
      <c r="I105" s="293"/>
      <c r="J105" s="293"/>
      <c r="K105" s="293"/>
      <c r="L105" s="293"/>
      <c r="M105" s="293"/>
      <c r="N105" s="293"/>
      <c r="O105" s="292">
        <f t="shared" si="27"/>
        <v>150</v>
      </c>
      <c r="P105" s="293">
        <v>600</v>
      </c>
      <c r="Q105" s="292">
        <f t="shared" si="42"/>
        <v>-450</v>
      </c>
      <c r="R105" s="292">
        <f t="shared" si="40"/>
        <v>150</v>
      </c>
      <c r="S105" s="293"/>
      <c r="T105" s="293"/>
      <c r="U105" s="293"/>
      <c r="V105" s="293"/>
      <c r="W105" s="293"/>
      <c r="X105" s="293"/>
      <c r="Y105" s="293"/>
      <c r="Z105" s="292">
        <f t="shared" si="43"/>
        <v>150</v>
      </c>
      <c r="AA105" s="293"/>
      <c r="AB105" s="292">
        <f t="shared" si="44"/>
        <v>-300</v>
      </c>
      <c r="AC105" s="292">
        <f t="shared" si="35"/>
        <v>150</v>
      </c>
      <c r="AD105" s="293"/>
      <c r="AE105" s="293"/>
      <c r="AF105" s="293"/>
      <c r="AG105" s="293"/>
      <c r="AH105" s="293"/>
      <c r="AI105" s="293"/>
      <c r="AJ105" s="293"/>
      <c r="AK105" s="292">
        <f t="shared" si="31"/>
        <v>150</v>
      </c>
      <c r="AL105" s="293"/>
      <c r="AM105" s="292">
        <f t="shared" si="32"/>
        <v>-150</v>
      </c>
      <c r="AN105" s="292">
        <f t="shared" si="36"/>
        <v>150</v>
      </c>
      <c r="AO105" s="293"/>
      <c r="AP105" s="293"/>
      <c r="AQ105" s="293"/>
      <c r="AR105" s="293"/>
      <c r="AS105" s="293"/>
      <c r="AT105" s="293"/>
      <c r="AU105" s="293"/>
      <c r="AV105" s="292">
        <f t="shared" si="33"/>
        <v>150</v>
      </c>
      <c r="AW105" s="293"/>
      <c r="AX105" s="292">
        <f t="shared" si="34"/>
        <v>0</v>
      </c>
      <c r="AY105" s="137" t="str">
        <f t="shared" si="41"/>
        <v>*</v>
      </c>
      <c r="BA105" s="143" t="str">
        <f t="shared" si="11"/>
        <v/>
      </c>
    </row>
    <row r="106" spans="1:53" ht="12">
      <c r="A106" s="288">
        <v>104</v>
      </c>
      <c r="B106" s="289" t="s">
        <v>181</v>
      </c>
      <c r="C106" s="290" t="s">
        <v>14</v>
      </c>
      <c r="D106" s="290" t="s">
        <v>183</v>
      </c>
      <c r="E106" s="291">
        <v>190</v>
      </c>
      <c r="F106" s="292">
        <v>-170</v>
      </c>
      <c r="G106" s="292">
        <f t="shared" si="45"/>
        <v>570</v>
      </c>
      <c r="H106" s="293"/>
      <c r="I106" s="293"/>
      <c r="J106" s="293"/>
      <c r="K106" s="293"/>
      <c r="L106" s="293"/>
      <c r="M106" s="293"/>
      <c r="N106" s="293"/>
      <c r="O106" s="292">
        <f t="shared" si="27"/>
        <v>570</v>
      </c>
      <c r="P106" s="293">
        <v>400</v>
      </c>
      <c r="Q106" s="292">
        <f t="shared" si="42"/>
        <v>0</v>
      </c>
      <c r="R106" s="292">
        <f t="shared" si="40"/>
        <v>570</v>
      </c>
      <c r="S106" s="293"/>
      <c r="T106" s="293"/>
      <c r="U106" s="293"/>
      <c r="V106" s="293"/>
      <c r="W106" s="293">
        <v>100</v>
      </c>
      <c r="X106" s="293"/>
      <c r="Y106" s="293"/>
      <c r="Z106" s="292">
        <f t="shared" si="43"/>
        <v>670</v>
      </c>
      <c r="AA106" s="293">
        <v>670</v>
      </c>
      <c r="AB106" s="292">
        <f t="shared" si="44"/>
        <v>0</v>
      </c>
      <c r="AC106" s="292">
        <f t="shared" si="35"/>
        <v>570</v>
      </c>
      <c r="AD106" s="293"/>
      <c r="AE106" s="293"/>
      <c r="AF106" s="293"/>
      <c r="AG106" s="293"/>
      <c r="AH106" s="293"/>
      <c r="AI106" s="293"/>
      <c r="AJ106" s="293"/>
      <c r="AK106" s="292">
        <f t="shared" si="31"/>
        <v>570</v>
      </c>
      <c r="AL106" s="293"/>
      <c r="AM106" s="292">
        <f t="shared" si="32"/>
        <v>570</v>
      </c>
      <c r="AN106" s="292">
        <f t="shared" si="36"/>
        <v>570</v>
      </c>
      <c r="AO106" s="293"/>
      <c r="AP106" s="293"/>
      <c r="AQ106" s="293"/>
      <c r="AR106" s="293"/>
      <c r="AS106" s="293"/>
      <c r="AT106" s="293"/>
      <c r="AU106" s="293"/>
      <c r="AV106" s="292">
        <f t="shared" si="33"/>
        <v>570</v>
      </c>
      <c r="AW106" s="293">
        <v>570</v>
      </c>
      <c r="AX106" s="292">
        <f t="shared" si="34"/>
        <v>570</v>
      </c>
      <c r="AY106" s="137" t="str">
        <f t="shared" si="41"/>
        <v/>
      </c>
      <c r="BA106" s="143" t="str">
        <f t="shared" si="11"/>
        <v/>
      </c>
    </row>
    <row r="107" spans="1:53" ht="12">
      <c r="A107" s="288">
        <v>105</v>
      </c>
      <c r="B107" s="289" t="s">
        <v>187</v>
      </c>
      <c r="C107" s="290" t="s">
        <v>23</v>
      </c>
      <c r="D107" s="290" t="s">
        <v>189</v>
      </c>
      <c r="E107" s="291">
        <v>95</v>
      </c>
      <c r="F107" s="292"/>
      <c r="G107" s="292">
        <f t="shared" si="45"/>
        <v>285</v>
      </c>
      <c r="H107" s="293"/>
      <c r="I107" s="293"/>
      <c r="J107" s="293"/>
      <c r="K107" s="293"/>
      <c r="L107" s="293"/>
      <c r="M107" s="293"/>
      <c r="N107" s="293"/>
      <c r="O107" s="292">
        <f t="shared" si="27"/>
        <v>285</v>
      </c>
      <c r="P107" s="293">
        <v>285</v>
      </c>
      <c r="Q107" s="292">
        <f t="shared" si="42"/>
        <v>0</v>
      </c>
      <c r="R107" s="292">
        <f t="shared" si="40"/>
        <v>285</v>
      </c>
      <c r="S107" s="293"/>
      <c r="T107" s="293"/>
      <c r="U107" s="293"/>
      <c r="V107" s="293"/>
      <c r="W107" s="293">
        <v>100</v>
      </c>
      <c r="X107" s="293"/>
      <c r="Y107" s="293"/>
      <c r="Z107" s="292">
        <f t="shared" si="43"/>
        <v>385</v>
      </c>
      <c r="AA107" s="293">
        <v>1155</v>
      </c>
      <c r="AB107" s="292">
        <f t="shared" si="44"/>
        <v>-770</v>
      </c>
      <c r="AC107" s="292">
        <f t="shared" si="35"/>
        <v>285</v>
      </c>
      <c r="AD107" s="293"/>
      <c r="AE107" s="293">
        <v>200</v>
      </c>
      <c r="AF107" s="293"/>
      <c r="AG107" s="293"/>
      <c r="AH107" s="293"/>
      <c r="AI107" s="293"/>
      <c r="AJ107" s="293"/>
      <c r="AK107" s="292">
        <f t="shared" si="31"/>
        <v>485</v>
      </c>
      <c r="AL107" s="293">
        <v>100</v>
      </c>
      <c r="AM107" s="292">
        <f t="shared" si="32"/>
        <v>-385</v>
      </c>
      <c r="AN107" s="292">
        <f t="shared" si="36"/>
        <v>285</v>
      </c>
      <c r="AO107" s="293"/>
      <c r="AP107" s="293">
        <v>100</v>
      </c>
      <c r="AQ107" s="293"/>
      <c r="AR107" s="293"/>
      <c r="AS107" s="293"/>
      <c r="AT107" s="293"/>
      <c r="AU107" s="293"/>
      <c r="AV107" s="292">
        <f t="shared" si="33"/>
        <v>385</v>
      </c>
      <c r="AW107" s="293"/>
      <c r="AX107" s="292">
        <f t="shared" si="34"/>
        <v>0</v>
      </c>
      <c r="AY107" s="137" t="str">
        <f t="shared" si="41"/>
        <v>*</v>
      </c>
      <c r="BA107" s="143" t="str">
        <f t="shared" si="11"/>
        <v/>
      </c>
    </row>
    <row r="108" spans="1:53" ht="12">
      <c r="A108" s="288">
        <v>106</v>
      </c>
      <c r="B108" s="289" t="s">
        <v>190</v>
      </c>
      <c r="C108" s="290" t="s">
        <v>14</v>
      </c>
      <c r="D108" s="290" t="s">
        <v>192</v>
      </c>
      <c r="E108" s="291">
        <v>145</v>
      </c>
      <c r="F108" s="292">
        <v>405</v>
      </c>
      <c r="G108" s="292">
        <f t="shared" si="45"/>
        <v>435</v>
      </c>
      <c r="H108" s="293"/>
      <c r="I108" s="293"/>
      <c r="J108" s="293"/>
      <c r="K108" s="293"/>
      <c r="L108" s="293">
        <v>100</v>
      </c>
      <c r="M108" s="293"/>
      <c r="N108" s="293"/>
      <c r="O108" s="292">
        <f t="shared" si="27"/>
        <v>535</v>
      </c>
      <c r="P108" s="293">
        <v>940</v>
      </c>
      <c r="Q108" s="292">
        <f t="shared" si="42"/>
        <v>0</v>
      </c>
      <c r="R108" s="292">
        <f t="shared" si="40"/>
        <v>435</v>
      </c>
      <c r="S108" s="293"/>
      <c r="T108" s="293">
        <v>100</v>
      </c>
      <c r="U108" s="293"/>
      <c r="V108" s="293"/>
      <c r="W108" s="293">
        <v>100</v>
      </c>
      <c r="X108" s="293"/>
      <c r="Y108" s="293"/>
      <c r="Z108" s="292">
        <f t="shared" si="43"/>
        <v>635</v>
      </c>
      <c r="AA108" s="293"/>
      <c r="AB108" s="292">
        <f t="shared" si="44"/>
        <v>635</v>
      </c>
      <c r="AC108" s="292">
        <f t="shared" si="35"/>
        <v>435</v>
      </c>
      <c r="AD108" s="293"/>
      <c r="AE108" s="293"/>
      <c r="AF108" s="293"/>
      <c r="AG108" s="293"/>
      <c r="AH108" s="293"/>
      <c r="AI108" s="293"/>
      <c r="AJ108" s="293"/>
      <c r="AK108" s="292">
        <f t="shared" si="31"/>
        <v>435</v>
      </c>
      <c r="AL108" s="293"/>
      <c r="AM108" s="292">
        <f t="shared" si="32"/>
        <v>1070</v>
      </c>
      <c r="AN108" s="292">
        <f t="shared" si="36"/>
        <v>435</v>
      </c>
      <c r="AO108" s="293"/>
      <c r="AP108" s="293"/>
      <c r="AQ108" s="293"/>
      <c r="AR108" s="293"/>
      <c r="AS108" s="293"/>
      <c r="AT108" s="293"/>
      <c r="AU108" s="293"/>
      <c r="AV108" s="292">
        <f t="shared" si="33"/>
        <v>435</v>
      </c>
      <c r="AW108" s="293">
        <v>1505</v>
      </c>
      <c r="AX108" s="292">
        <f t="shared" si="34"/>
        <v>0</v>
      </c>
      <c r="AY108" s="137" t="str">
        <f t="shared" si="41"/>
        <v>*</v>
      </c>
      <c r="BA108" s="143" t="str">
        <f t="shared" si="11"/>
        <v/>
      </c>
    </row>
    <row r="109" spans="1:53" ht="12">
      <c r="A109" s="288">
        <v>107</v>
      </c>
      <c r="B109" s="289" t="s">
        <v>1551</v>
      </c>
      <c r="C109" s="290" t="s">
        <v>14</v>
      </c>
      <c r="D109" s="290"/>
      <c r="E109" s="291">
        <v>300</v>
      </c>
      <c r="F109" s="292"/>
      <c r="G109" s="292">
        <v>578</v>
      </c>
      <c r="H109" s="293"/>
      <c r="I109" s="293"/>
      <c r="J109" s="293"/>
      <c r="K109" s="293"/>
      <c r="L109" s="293"/>
      <c r="M109" s="293"/>
      <c r="N109" s="293"/>
      <c r="O109" s="292">
        <f t="shared" si="27"/>
        <v>578</v>
      </c>
      <c r="P109" s="293">
        <v>1478</v>
      </c>
      <c r="Q109" s="292">
        <f t="shared" si="42"/>
        <v>-900</v>
      </c>
      <c r="R109" s="292">
        <f t="shared" si="40"/>
        <v>900</v>
      </c>
      <c r="S109" s="293"/>
      <c r="T109" s="293"/>
      <c r="U109" s="293"/>
      <c r="V109" s="293"/>
      <c r="W109" s="293">
        <v>100</v>
      </c>
      <c r="X109" s="293"/>
      <c r="Y109" s="293"/>
      <c r="Z109" s="292">
        <f t="shared" si="43"/>
        <v>1000</v>
      </c>
      <c r="AA109" s="293">
        <v>1000</v>
      </c>
      <c r="AB109" s="292">
        <f t="shared" si="44"/>
        <v>-900</v>
      </c>
      <c r="AC109" s="292">
        <f t="shared" si="35"/>
        <v>900</v>
      </c>
      <c r="AD109" s="293"/>
      <c r="AE109" s="293"/>
      <c r="AF109" s="293"/>
      <c r="AG109" s="293"/>
      <c r="AH109" s="293"/>
      <c r="AI109" s="293"/>
      <c r="AJ109" s="293"/>
      <c r="AK109" s="292">
        <f t="shared" si="31"/>
        <v>900</v>
      </c>
      <c r="AL109" s="293">
        <v>900</v>
      </c>
      <c r="AM109" s="292">
        <f t="shared" si="32"/>
        <v>-900</v>
      </c>
      <c r="AN109" s="292">
        <f t="shared" si="36"/>
        <v>900</v>
      </c>
      <c r="AO109" s="293"/>
      <c r="AP109" s="293"/>
      <c r="AQ109" s="293"/>
      <c r="AR109" s="293"/>
      <c r="AS109" s="293"/>
      <c r="AT109" s="293"/>
      <c r="AU109" s="293"/>
      <c r="AV109" s="292">
        <f t="shared" si="33"/>
        <v>900</v>
      </c>
      <c r="AW109" s="293"/>
      <c r="AX109" s="292">
        <f t="shared" si="34"/>
        <v>0</v>
      </c>
      <c r="AY109" s="137" t="str">
        <f t="shared" si="41"/>
        <v>*</v>
      </c>
      <c r="BA109" s="143" t="str">
        <f t="shared" si="11"/>
        <v/>
      </c>
    </row>
    <row r="110" spans="1:53" ht="12">
      <c r="A110" s="288">
        <v>108</v>
      </c>
      <c r="B110" s="289" t="s">
        <v>1573</v>
      </c>
      <c r="C110" s="290" t="s">
        <v>23</v>
      </c>
      <c r="D110" s="290"/>
      <c r="E110" s="291">
        <v>140</v>
      </c>
      <c r="F110" s="292"/>
      <c r="G110" s="292">
        <v>270</v>
      </c>
      <c r="H110" s="293"/>
      <c r="I110" s="293"/>
      <c r="J110" s="293">
        <v>352</v>
      </c>
      <c r="K110" s="293"/>
      <c r="L110" s="293"/>
      <c r="M110" s="293"/>
      <c r="N110" s="293"/>
      <c r="O110" s="292">
        <f t="shared" si="27"/>
        <v>622</v>
      </c>
      <c r="P110" s="293">
        <v>1882</v>
      </c>
      <c r="Q110" s="292">
        <f t="shared" si="42"/>
        <v>-1260</v>
      </c>
      <c r="R110" s="292">
        <f t="shared" si="40"/>
        <v>420</v>
      </c>
      <c r="S110" s="293"/>
      <c r="T110" s="293"/>
      <c r="U110" s="293"/>
      <c r="V110" s="293"/>
      <c r="W110" s="293"/>
      <c r="X110" s="293"/>
      <c r="Y110" s="293"/>
      <c r="Z110" s="292">
        <f t="shared" si="43"/>
        <v>420</v>
      </c>
      <c r="AA110" s="293"/>
      <c r="AB110" s="292">
        <f t="shared" si="44"/>
        <v>-840</v>
      </c>
      <c r="AC110" s="292">
        <f t="shared" ref="AC110:AC129" si="46">$E110*3</f>
        <v>420</v>
      </c>
      <c r="AD110" s="293">
        <v>100</v>
      </c>
      <c r="AE110" s="293">
        <v>100</v>
      </c>
      <c r="AF110" s="293"/>
      <c r="AG110" s="293"/>
      <c r="AH110" s="293"/>
      <c r="AI110" s="293"/>
      <c r="AJ110" s="293"/>
      <c r="AK110" s="292">
        <f t="shared" si="31"/>
        <v>620</v>
      </c>
      <c r="AL110" s="293"/>
      <c r="AM110" s="292">
        <f t="shared" si="32"/>
        <v>-220</v>
      </c>
      <c r="AN110" s="292">
        <f t="shared" ref="AN110:AN129" si="47">$E110*3</f>
        <v>420</v>
      </c>
      <c r="AO110" s="293"/>
      <c r="AP110" s="293"/>
      <c r="AQ110" s="293"/>
      <c r="AR110" s="293"/>
      <c r="AS110" s="293"/>
      <c r="AT110" s="293"/>
      <c r="AU110" s="293"/>
      <c r="AV110" s="292">
        <f t="shared" si="33"/>
        <v>420</v>
      </c>
      <c r="AW110" s="293">
        <v>200</v>
      </c>
      <c r="AX110" s="292">
        <f t="shared" si="34"/>
        <v>0</v>
      </c>
      <c r="AY110" s="137" t="str">
        <f t="shared" si="41"/>
        <v>*</v>
      </c>
      <c r="BA110" s="143" t="str">
        <f t="shared" si="11"/>
        <v/>
      </c>
    </row>
    <row r="111" spans="1:53" ht="12">
      <c r="A111" s="288">
        <v>109</v>
      </c>
      <c r="B111" s="289" t="s">
        <v>1320</v>
      </c>
      <c r="C111" s="290" t="s">
        <v>23</v>
      </c>
      <c r="D111" s="290" t="s">
        <v>1321</v>
      </c>
      <c r="E111" s="291">
        <v>250</v>
      </c>
      <c r="F111" s="292">
        <v>-100</v>
      </c>
      <c r="G111" s="292">
        <f>E111*3</f>
        <v>750</v>
      </c>
      <c r="H111" s="293"/>
      <c r="I111" s="293"/>
      <c r="J111" s="293">
        <v>1973</v>
      </c>
      <c r="K111" s="293"/>
      <c r="L111" s="293">
        <v>100</v>
      </c>
      <c r="M111" s="293"/>
      <c r="N111" s="293"/>
      <c r="O111" s="292">
        <f t="shared" si="27"/>
        <v>2823</v>
      </c>
      <c r="P111" s="293">
        <v>4973</v>
      </c>
      <c r="Q111" s="292">
        <f t="shared" si="42"/>
        <v>-2250</v>
      </c>
      <c r="R111" s="292">
        <f t="shared" si="40"/>
        <v>750</v>
      </c>
      <c r="S111" s="293"/>
      <c r="T111" s="293"/>
      <c r="U111" s="293"/>
      <c r="V111" s="293"/>
      <c r="W111" s="293"/>
      <c r="X111" s="293"/>
      <c r="Y111" s="293"/>
      <c r="Z111" s="292">
        <f t="shared" si="43"/>
        <v>750</v>
      </c>
      <c r="AA111" s="293"/>
      <c r="AB111" s="292">
        <f t="shared" si="44"/>
        <v>-1500</v>
      </c>
      <c r="AC111" s="292">
        <f t="shared" si="46"/>
        <v>750</v>
      </c>
      <c r="AD111" s="293"/>
      <c r="AE111" s="293"/>
      <c r="AF111" s="293"/>
      <c r="AG111" s="293"/>
      <c r="AH111" s="293"/>
      <c r="AI111" s="293"/>
      <c r="AJ111" s="293"/>
      <c r="AK111" s="292">
        <f t="shared" si="31"/>
        <v>750</v>
      </c>
      <c r="AL111" s="293"/>
      <c r="AM111" s="292">
        <f t="shared" si="32"/>
        <v>-750</v>
      </c>
      <c r="AN111" s="292">
        <f t="shared" si="47"/>
        <v>750</v>
      </c>
      <c r="AO111" s="293"/>
      <c r="AP111" s="293"/>
      <c r="AQ111" s="293"/>
      <c r="AR111" s="293"/>
      <c r="AS111" s="293"/>
      <c r="AT111" s="293"/>
      <c r="AU111" s="293"/>
      <c r="AV111" s="292">
        <f t="shared" si="33"/>
        <v>750</v>
      </c>
      <c r="AW111" s="293"/>
      <c r="AX111" s="292">
        <f t="shared" si="34"/>
        <v>0</v>
      </c>
      <c r="BA111" s="143" t="str">
        <f t="shared" si="11"/>
        <v/>
      </c>
    </row>
    <row r="112" spans="1:53" ht="12">
      <c r="A112" s="288">
        <v>110</v>
      </c>
      <c r="B112" s="289" t="s">
        <v>193</v>
      </c>
      <c r="C112" s="290" t="s">
        <v>14</v>
      </c>
      <c r="D112" s="290" t="s">
        <v>195</v>
      </c>
      <c r="E112" s="291">
        <v>95</v>
      </c>
      <c r="F112" s="292"/>
      <c r="G112" s="292">
        <f>E112*3</f>
        <v>285</v>
      </c>
      <c r="H112" s="293"/>
      <c r="I112" s="293"/>
      <c r="J112" s="293"/>
      <c r="K112" s="293"/>
      <c r="L112" s="293"/>
      <c r="M112" s="293"/>
      <c r="N112" s="293"/>
      <c r="O112" s="292">
        <f t="shared" si="27"/>
        <v>285</v>
      </c>
      <c r="P112" s="293">
        <v>570</v>
      </c>
      <c r="Q112" s="292">
        <f t="shared" si="42"/>
        <v>-285</v>
      </c>
      <c r="R112" s="292">
        <f t="shared" si="40"/>
        <v>285</v>
      </c>
      <c r="S112" s="293"/>
      <c r="T112" s="293"/>
      <c r="U112" s="293"/>
      <c r="V112" s="293"/>
      <c r="W112" s="293"/>
      <c r="X112" s="293"/>
      <c r="Y112" s="293"/>
      <c r="Z112" s="292">
        <f t="shared" si="43"/>
        <v>285</v>
      </c>
      <c r="AA112" s="293"/>
      <c r="AB112" s="292">
        <f t="shared" si="44"/>
        <v>0</v>
      </c>
      <c r="AC112" s="292">
        <f t="shared" si="46"/>
        <v>285</v>
      </c>
      <c r="AD112" s="293"/>
      <c r="AE112" s="293"/>
      <c r="AF112" s="293"/>
      <c r="AG112" s="293"/>
      <c r="AH112" s="293"/>
      <c r="AI112" s="293"/>
      <c r="AJ112" s="293"/>
      <c r="AK112" s="292">
        <f t="shared" si="31"/>
        <v>285</v>
      </c>
      <c r="AL112" s="293">
        <v>570</v>
      </c>
      <c r="AM112" s="292">
        <f t="shared" si="32"/>
        <v>-285</v>
      </c>
      <c r="AN112" s="292">
        <f t="shared" si="47"/>
        <v>285</v>
      </c>
      <c r="AO112" s="293"/>
      <c r="AP112" s="293"/>
      <c r="AQ112" s="293"/>
      <c r="AR112" s="293"/>
      <c r="AS112" s="293"/>
      <c r="AT112" s="293"/>
      <c r="AU112" s="293"/>
      <c r="AV112" s="292">
        <f t="shared" si="33"/>
        <v>285</v>
      </c>
      <c r="AW112" s="293"/>
      <c r="AX112" s="292">
        <f t="shared" si="34"/>
        <v>0</v>
      </c>
      <c r="BA112" s="143" t="str">
        <f t="shared" si="11"/>
        <v/>
      </c>
    </row>
    <row r="113" spans="1:53" ht="12">
      <c r="A113" s="288">
        <v>111</v>
      </c>
      <c r="B113" s="294" t="s">
        <v>201</v>
      </c>
      <c r="C113" s="290" t="s">
        <v>10</v>
      </c>
      <c r="D113" s="290" t="s">
        <v>203</v>
      </c>
      <c r="E113" s="295">
        <v>230</v>
      </c>
      <c r="F113" s="292">
        <v>100</v>
      </c>
      <c r="G113" s="292">
        <f>E113*3</f>
        <v>690</v>
      </c>
      <c r="H113" s="293"/>
      <c r="I113" s="293"/>
      <c r="J113" s="293"/>
      <c r="K113" s="293"/>
      <c r="L113" s="293"/>
      <c r="M113" s="293"/>
      <c r="N113" s="293"/>
      <c r="O113" s="292">
        <f t="shared" si="27"/>
        <v>690</v>
      </c>
      <c r="P113" s="293">
        <v>790</v>
      </c>
      <c r="Q113" s="292">
        <f t="shared" si="42"/>
        <v>0</v>
      </c>
      <c r="R113" s="292">
        <f t="shared" si="40"/>
        <v>690</v>
      </c>
      <c r="S113" s="293"/>
      <c r="T113" s="293"/>
      <c r="U113" s="293"/>
      <c r="V113" s="293"/>
      <c r="W113" s="293"/>
      <c r="X113" s="293"/>
      <c r="Y113" s="293"/>
      <c r="Z113" s="292">
        <f t="shared" si="43"/>
        <v>690</v>
      </c>
      <c r="AA113" s="293">
        <v>790</v>
      </c>
      <c r="AB113" s="292">
        <f t="shared" si="44"/>
        <v>-100</v>
      </c>
      <c r="AC113" s="292">
        <f t="shared" si="46"/>
        <v>690</v>
      </c>
      <c r="AD113" s="293"/>
      <c r="AE113" s="293"/>
      <c r="AF113" s="293"/>
      <c r="AG113" s="293"/>
      <c r="AH113" s="293">
        <v>100</v>
      </c>
      <c r="AI113" s="293"/>
      <c r="AJ113" s="293"/>
      <c r="AK113" s="292">
        <f t="shared" si="31"/>
        <v>790</v>
      </c>
      <c r="AL113" s="293">
        <v>1380</v>
      </c>
      <c r="AM113" s="292">
        <f t="shared" si="32"/>
        <v>-690</v>
      </c>
      <c r="AN113" s="292">
        <f t="shared" si="47"/>
        <v>690</v>
      </c>
      <c r="AO113" s="293"/>
      <c r="AP113" s="293"/>
      <c r="AQ113" s="293"/>
      <c r="AR113" s="293"/>
      <c r="AS113" s="293"/>
      <c r="AT113" s="293"/>
      <c r="AU113" s="293"/>
      <c r="AV113" s="292">
        <f t="shared" si="33"/>
        <v>690</v>
      </c>
      <c r="AW113" s="293"/>
      <c r="AX113" s="292">
        <f t="shared" si="34"/>
        <v>0</v>
      </c>
      <c r="AY113" s="137" t="str">
        <f t="shared" ref="AY113:AY124" si="48">IF(AX113=0,"*","")</f>
        <v>*</v>
      </c>
      <c r="BA113" s="143" t="str">
        <f t="shared" si="11"/>
        <v/>
      </c>
    </row>
    <row r="114" spans="1:53" ht="12">
      <c r="A114" s="288">
        <v>112</v>
      </c>
      <c r="B114" s="289" t="s">
        <v>204</v>
      </c>
      <c r="C114" s="290" t="s">
        <v>14</v>
      </c>
      <c r="D114" s="290" t="s">
        <v>205</v>
      </c>
      <c r="E114" s="291">
        <v>290</v>
      </c>
      <c r="F114" s="292"/>
      <c r="G114" s="292">
        <f>E114*3</f>
        <v>870</v>
      </c>
      <c r="H114" s="293"/>
      <c r="I114" s="293"/>
      <c r="J114" s="293"/>
      <c r="K114" s="293"/>
      <c r="L114" s="293">
        <v>100</v>
      </c>
      <c r="M114" s="293"/>
      <c r="N114" s="293"/>
      <c r="O114" s="292">
        <f t="shared" si="27"/>
        <v>970</v>
      </c>
      <c r="P114" s="293">
        <v>3580</v>
      </c>
      <c r="Q114" s="292">
        <f t="shared" si="42"/>
        <v>-2610</v>
      </c>
      <c r="R114" s="292">
        <f t="shared" si="40"/>
        <v>870</v>
      </c>
      <c r="S114" s="293"/>
      <c r="T114" s="293"/>
      <c r="U114" s="293"/>
      <c r="V114" s="293"/>
      <c r="W114" s="293"/>
      <c r="X114" s="293"/>
      <c r="Y114" s="293"/>
      <c r="Z114" s="292">
        <f t="shared" si="43"/>
        <v>870</v>
      </c>
      <c r="AA114" s="293"/>
      <c r="AB114" s="292">
        <f t="shared" si="44"/>
        <v>-1740</v>
      </c>
      <c r="AC114" s="292">
        <f t="shared" si="46"/>
        <v>870</v>
      </c>
      <c r="AD114" s="293"/>
      <c r="AE114" s="293"/>
      <c r="AF114" s="293"/>
      <c r="AG114" s="293"/>
      <c r="AH114" s="293"/>
      <c r="AI114" s="293"/>
      <c r="AJ114" s="293"/>
      <c r="AK114" s="292">
        <f t="shared" si="31"/>
        <v>870</v>
      </c>
      <c r="AL114" s="293"/>
      <c r="AM114" s="292">
        <f t="shared" si="32"/>
        <v>-870</v>
      </c>
      <c r="AN114" s="292">
        <f t="shared" si="47"/>
        <v>870</v>
      </c>
      <c r="AO114" s="293"/>
      <c r="AP114" s="293"/>
      <c r="AQ114" s="293"/>
      <c r="AR114" s="293"/>
      <c r="AS114" s="293"/>
      <c r="AT114" s="293"/>
      <c r="AU114" s="293"/>
      <c r="AV114" s="292">
        <f t="shared" si="33"/>
        <v>870</v>
      </c>
      <c r="AW114" s="293"/>
      <c r="AX114" s="292">
        <f t="shared" si="34"/>
        <v>0</v>
      </c>
      <c r="AY114" s="137" t="str">
        <f t="shared" si="48"/>
        <v>*</v>
      </c>
      <c r="BA114" s="143" t="str">
        <f t="shared" si="11"/>
        <v/>
      </c>
    </row>
    <row r="115" spans="1:53" ht="12">
      <c r="A115" s="288">
        <v>113</v>
      </c>
      <c r="B115" s="289" t="s">
        <v>1552</v>
      </c>
      <c r="C115" s="290" t="s">
        <v>23</v>
      </c>
      <c r="D115" s="290"/>
      <c r="E115" s="291">
        <v>40</v>
      </c>
      <c r="F115" s="292"/>
      <c r="G115" s="292">
        <v>58</v>
      </c>
      <c r="H115" s="293"/>
      <c r="I115" s="293"/>
      <c r="J115" s="293"/>
      <c r="K115" s="293"/>
      <c r="L115" s="293"/>
      <c r="M115" s="293"/>
      <c r="N115" s="293"/>
      <c r="O115" s="292">
        <f t="shared" si="27"/>
        <v>58</v>
      </c>
      <c r="P115" s="293">
        <v>418</v>
      </c>
      <c r="Q115" s="292">
        <f t="shared" si="42"/>
        <v>-360</v>
      </c>
      <c r="R115" s="292">
        <f t="shared" si="40"/>
        <v>120</v>
      </c>
      <c r="S115" s="293"/>
      <c r="T115" s="293"/>
      <c r="U115" s="293"/>
      <c r="V115" s="293"/>
      <c r="W115" s="293"/>
      <c r="X115" s="293"/>
      <c r="Y115" s="293"/>
      <c r="Z115" s="292">
        <f t="shared" si="43"/>
        <v>120</v>
      </c>
      <c r="AA115" s="293"/>
      <c r="AB115" s="292">
        <f t="shared" si="44"/>
        <v>-240</v>
      </c>
      <c r="AC115" s="292">
        <f t="shared" si="46"/>
        <v>120</v>
      </c>
      <c r="AD115" s="293"/>
      <c r="AE115" s="293"/>
      <c r="AF115" s="293"/>
      <c r="AG115" s="293"/>
      <c r="AH115" s="293"/>
      <c r="AI115" s="293"/>
      <c r="AJ115" s="293"/>
      <c r="AK115" s="292">
        <f t="shared" si="31"/>
        <v>120</v>
      </c>
      <c r="AL115" s="293"/>
      <c r="AM115" s="292">
        <f t="shared" si="32"/>
        <v>-120</v>
      </c>
      <c r="AN115" s="292">
        <f t="shared" si="47"/>
        <v>120</v>
      </c>
      <c r="AO115" s="293"/>
      <c r="AP115" s="293"/>
      <c r="AQ115" s="293"/>
      <c r="AR115" s="293"/>
      <c r="AS115" s="293"/>
      <c r="AT115" s="293"/>
      <c r="AU115" s="293"/>
      <c r="AV115" s="292">
        <f t="shared" si="33"/>
        <v>120</v>
      </c>
      <c r="AW115" s="293"/>
      <c r="AX115" s="292">
        <f t="shared" si="34"/>
        <v>0</v>
      </c>
      <c r="AY115" s="137" t="str">
        <f t="shared" si="48"/>
        <v>*</v>
      </c>
      <c r="BA115" s="143" t="str">
        <f t="shared" si="11"/>
        <v/>
      </c>
    </row>
    <row r="116" spans="1:53" ht="12">
      <c r="A116" s="288">
        <v>114</v>
      </c>
      <c r="B116" s="289" t="s">
        <v>206</v>
      </c>
      <c r="C116" s="290" t="s">
        <v>23</v>
      </c>
      <c r="D116" s="290" t="s">
        <v>208</v>
      </c>
      <c r="E116" s="291">
        <v>85</v>
      </c>
      <c r="F116" s="292">
        <v>100</v>
      </c>
      <c r="G116" s="292">
        <f>E116*3</f>
        <v>255</v>
      </c>
      <c r="H116" s="293"/>
      <c r="I116" s="293"/>
      <c r="J116" s="293"/>
      <c r="K116" s="293"/>
      <c r="L116" s="293"/>
      <c r="M116" s="293"/>
      <c r="N116" s="293"/>
      <c r="O116" s="292">
        <f t="shared" si="27"/>
        <v>255</v>
      </c>
      <c r="P116" s="293">
        <v>355</v>
      </c>
      <c r="Q116" s="292">
        <f t="shared" si="42"/>
        <v>0</v>
      </c>
      <c r="R116" s="292">
        <f t="shared" si="40"/>
        <v>255</v>
      </c>
      <c r="S116" s="293"/>
      <c r="T116" s="293"/>
      <c r="U116" s="293"/>
      <c r="V116" s="293"/>
      <c r="W116" s="293"/>
      <c r="X116" s="293"/>
      <c r="Y116" s="293"/>
      <c r="Z116" s="292">
        <f t="shared" si="43"/>
        <v>255</v>
      </c>
      <c r="AA116" s="293"/>
      <c r="AB116" s="292">
        <f t="shared" si="44"/>
        <v>255</v>
      </c>
      <c r="AC116" s="292">
        <f t="shared" si="46"/>
        <v>255</v>
      </c>
      <c r="AD116" s="293"/>
      <c r="AE116" s="293"/>
      <c r="AF116" s="293"/>
      <c r="AG116" s="293"/>
      <c r="AH116" s="293"/>
      <c r="AI116" s="293"/>
      <c r="AJ116" s="293"/>
      <c r="AK116" s="292">
        <f t="shared" si="31"/>
        <v>255</v>
      </c>
      <c r="AL116" s="293"/>
      <c r="AM116" s="292">
        <f t="shared" si="32"/>
        <v>510</v>
      </c>
      <c r="AN116" s="292">
        <f t="shared" si="47"/>
        <v>255</v>
      </c>
      <c r="AO116" s="293"/>
      <c r="AP116" s="293"/>
      <c r="AQ116" s="293"/>
      <c r="AR116" s="293"/>
      <c r="AS116" s="293"/>
      <c r="AT116" s="293"/>
      <c r="AU116" s="293"/>
      <c r="AV116" s="292">
        <f t="shared" si="33"/>
        <v>255</v>
      </c>
      <c r="AW116" s="293"/>
      <c r="AX116" s="292">
        <f t="shared" si="34"/>
        <v>765</v>
      </c>
      <c r="AY116" s="137" t="str">
        <f t="shared" si="48"/>
        <v/>
      </c>
      <c r="BA116" s="143" t="str">
        <f t="shared" si="11"/>
        <v/>
      </c>
    </row>
    <row r="117" spans="1:53" ht="12">
      <c r="A117" s="288">
        <v>115</v>
      </c>
      <c r="B117" s="289" t="s">
        <v>1398</v>
      </c>
      <c r="C117" s="290" t="s">
        <v>23</v>
      </c>
      <c r="D117" s="290"/>
      <c r="E117" s="291">
        <v>50</v>
      </c>
      <c r="F117" s="292"/>
      <c r="G117" s="292">
        <f>E117*3</f>
        <v>150</v>
      </c>
      <c r="H117" s="293"/>
      <c r="I117" s="293"/>
      <c r="J117" s="293"/>
      <c r="K117" s="293"/>
      <c r="L117" s="293"/>
      <c r="M117" s="293"/>
      <c r="N117" s="293"/>
      <c r="O117" s="292">
        <f t="shared" si="27"/>
        <v>150</v>
      </c>
      <c r="P117" s="293">
        <v>600</v>
      </c>
      <c r="Q117" s="292">
        <f t="shared" si="42"/>
        <v>-450</v>
      </c>
      <c r="R117" s="292">
        <f t="shared" si="40"/>
        <v>150</v>
      </c>
      <c r="S117" s="293"/>
      <c r="T117" s="293"/>
      <c r="U117" s="293"/>
      <c r="V117" s="293"/>
      <c r="W117" s="293"/>
      <c r="X117" s="293"/>
      <c r="Y117" s="293"/>
      <c r="Z117" s="292">
        <f t="shared" si="43"/>
        <v>150</v>
      </c>
      <c r="AA117" s="293"/>
      <c r="AB117" s="292">
        <f t="shared" si="44"/>
        <v>-300</v>
      </c>
      <c r="AC117" s="292">
        <f t="shared" si="46"/>
        <v>150</v>
      </c>
      <c r="AD117" s="293"/>
      <c r="AE117" s="293"/>
      <c r="AF117" s="293"/>
      <c r="AG117" s="293"/>
      <c r="AH117" s="293"/>
      <c r="AI117" s="293"/>
      <c r="AJ117" s="293"/>
      <c r="AK117" s="292">
        <f t="shared" si="31"/>
        <v>150</v>
      </c>
      <c r="AL117" s="293"/>
      <c r="AM117" s="292">
        <f t="shared" si="32"/>
        <v>-150</v>
      </c>
      <c r="AN117" s="292">
        <f t="shared" si="47"/>
        <v>150</v>
      </c>
      <c r="AO117" s="293"/>
      <c r="AP117" s="293"/>
      <c r="AQ117" s="293"/>
      <c r="AR117" s="293"/>
      <c r="AS117" s="293"/>
      <c r="AT117" s="293"/>
      <c r="AU117" s="293"/>
      <c r="AV117" s="292">
        <f t="shared" si="33"/>
        <v>150</v>
      </c>
      <c r="AW117" s="293"/>
      <c r="AX117" s="292">
        <f t="shared" si="34"/>
        <v>0</v>
      </c>
      <c r="AY117" s="137" t="str">
        <f t="shared" si="48"/>
        <v>*</v>
      </c>
      <c r="BA117" s="143" t="str">
        <f t="shared" si="11"/>
        <v/>
      </c>
    </row>
    <row r="118" spans="1:53" ht="12">
      <c r="A118" s="288">
        <v>116</v>
      </c>
      <c r="B118" s="289" t="s">
        <v>212</v>
      </c>
      <c r="C118" s="290" t="s">
        <v>14</v>
      </c>
      <c r="D118" s="290" t="s">
        <v>214</v>
      </c>
      <c r="E118" s="291">
        <v>150</v>
      </c>
      <c r="F118" s="292">
        <v>1850</v>
      </c>
      <c r="G118" s="292">
        <f>E118*3</f>
        <v>450</v>
      </c>
      <c r="H118" s="293">
        <v>100</v>
      </c>
      <c r="I118" s="293"/>
      <c r="J118" s="293"/>
      <c r="K118" s="293"/>
      <c r="L118" s="293"/>
      <c r="M118" s="293"/>
      <c r="N118" s="293"/>
      <c r="O118" s="292">
        <f t="shared" si="27"/>
        <v>550</v>
      </c>
      <c r="P118" s="293">
        <v>1800</v>
      </c>
      <c r="Q118" s="292">
        <f t="shared" si="42"/>
        <v>600</v>
      </c>
      <c r="R118" s="292">
        <f t="shared" si="40"/>
        <v>450</v>
      </c>
      <c r="S118" s="293"/>
      <c r="T118" s="293">
        <v>100</v>
      </c>
      <c r="U118" s="293"/>
      <c r="V118" s="293"/>
      <c r="W118" s="293">
        <v>100</v>
      </c>
      <c r="X118" s="293">
        <v>800</v>
      </c>
      <c r="Y118" s="293"/>
      <c r="Z118" s="292">
        <f t="shared" si="43"/>
        <v>1450</v>
      </c>
      <c r="AA118" s="293">
        <v>2050</v>
      </c>
      <c r="AB118" s="292">
        <f t="shared" si="44"/>
        <v>0</v>
      </c>
      <c r="AC118" s="292">
        <f t="shared" si="46"/>
        <v>450</v>
      </c>
      <c r="AD118" s="293"/>
      <c r="AE118" s="293"/>
      <c r="AF118" s="293"/>
      <c r="AG118" s="293"/>
      <c r="AH118" s="293"/>
      <c r="AI118" s="293"/>
      <c r="AJ118" s="293"/>
      <c r="AK118" s="292">
        <f t="shared" si="31"/>
        <v>450</v>
      </c>
      <c r="AL118" s="293"/>
      <c r="AM118" s="292">
        <f t="shared" si="32"/>
        <v>450</v>
      </c>
      <c r="AN118" s="292">
        <f t="shared" si="47"/>
        <v>450</v>
      </c>
      <c r="AO118" s="293">
        <v>50</v>
      </c>
      <c r="AP118" s="293"/>
      <c r="AQ118" s="293"/>
      <c r="AR118" s="293"/>
      <c r="AS118" s="293"/>
      <c r="AT118" s="293"/>
      <c r="AU118" s="293"/>
      <c r="AV118" s="292">
        <f t="shared" si="33"/>
        <v>500</v>
      </c>
      <c r="AW118" s="293">
        <v>950</v>
      </c>
      <c r="AX118" s="292">
        <f t="shared" si="34"/>
        <v>0</v>
      </c>
      <c r="AY118" s="137" t="str">
        <f t="shared" si="48"/>
        <v>*</v>
      </c>
      <c r="BA118" s="143" t="str">
        <f t="shared" si="11"/>
        <v/>
      </c>
    </row>
    <row r="119" spans="1:53" ht="12">
      <c r="A119" s="288">
        <v>117</v>
      </c>
      <c r="B119" s="301" t="s">
        <v>1518</v>
      </c>
      <c r="C119" s="290" t="s">
        <v>23</v>
      </c>
      <c r="D119" s="302"/>
      <c r="E119" s="291">
        <v>50</v>
      </c>
      <c r="F119" s="303"/>
      <c r="G119" s="292">
        <f>E119*3</f>
        <v>150</v>
      </c>
      <c r="H119" s="293"/>
      <c r="I119" s="293"/>
      <c r="J119" s="293"/>
      <c r="K119" s="293"/>
      <c r="L119" s="293"/>
      <c r="M119" s="293"/>
      <c r="N119" s="293"/>
      <c r="O119" s="292">
        <f t="shared" si="27"/>
        <v>150</v>
      </c>
      <c r="P119" s="293"/>
      <c r="Q119" s="292">
        <f t="shared" si="42"/>
        <v>150</v>
      </c>
      <c r="R119" s="292">
        <f t="shared" si="40"/>
        <v>150</v>
      </c>
      <c r="S119" s="293"/>
      <c r="T119" s="293"/>
      <c r="U119" s="293"/>
      <c r="V119" s="293"/>
      <c r="W119" s="293"/>
      <c r="X119" s="293"/>
      <c r="Y119" s="293"/>
      <c r="Z119" s="292">
        <f t="shared" si="43"/>
        <v>150</v>
      </c>
      <c r="AA119" s="293"/>
      <c r="AB119" s="292">
        <f t="shared" si="44"/>
        <v>300</v>
      </c>
      <c r="AC119" s="292">
        <f t="shared" si="46"/>
        <v>150</v>
      </c>
      <c r="AD119" s="293"/>
      <c r="AE119" s="293"/>
      <c r="AF119" s="293"/>
      <c r="AG119" s="293"/>
      <c r="AH119" s="293"/>
      <c r="AI119" s="293"/>
      <c r="AJ119" s="293"/>
      <c r="AK119" s="292">
        <f t="shared" si="31"/>
        <v>150</v>
      </c>
      <c r="AL119" s="293"/>
      <c r="AM119" s="292">
        <f t="shared" si="32"/>
        <v>450</v>
      </c>
      <c r="AN119" s="292">
        <f t="shared" si="47"/>
        <v>150</v>
      </c>
      <c r="AO119" s="293"/>
      <c r="AP119" s="293"/>
      <c r="AQ119" s="293"/>
      <c r="AR119" s="293"/>
      <c r="AS119" s="293"/>
      <c r="AT119" s="293"/>
      <c r="AU119" s="293"/>
      <c r="AV119" s="292">
        <f t="shared" si="33"/>
        <v>150</v>
      </c>
      <c r="AW119" s="293">
        <v>600</v>
      </c>
      <c r="AX119" s="292">
        <f t="shared" si="34"/>
        <v>0</v>
      </c>
      <c r="AY119" s="137" t="str">
        <f t="shared" si="48"/>
        <v>*</v>
      </c>
      <c r="BA119" s="143" t="str">
        <f t="shared" si="11"/>
        <v/>
      </c>
    </row>
    <row r="120" spans="1:53" ht="12">
      <c r="A120" s="288">
        <v>118</v>
      </c>
      <c r="B120" s="289" t="s">
        <v>1577</v>
      </c>
      <c r="C120" s="290" t="s">
        <v>14</v>
      </c>
      <c r="D120" s="290"/>
      <c r="E120" s="291">
        <v>175</v>
      </c>
      <c r="F120" s="292"/>
      <c r="G120" s="292">
        <v>140</v>
      </c>
      <c r="H120" s="293"/>
      <c r="I120" s="293"/>
      <c r="J120" s="293"/>
      <c r="K120" s="293"/>
      <c r="L120" s="293"/>
      <c r="M120" s="293"/>
      <c r="N120" s="293"/>
      <c r="O120" s="292">
        <f t="shared" si="27"/>
        <v>140</v>
      </c>
      <c r="P120" s="293">
        <v>1715</v>
      </c>
      <c r="Q120" s="292">
        <f t="shared" si="42"/>
        <v>-1575</v>
      </c>
      <c r="R120" s="292">
        <f t="shared" si="40"/>
        <v>525</v>
      </c>
      <c r="S120" s="293"/>
      <c r="T120" s="293"/>
      <c r="U120" s="293"/>
      <c r="V120" s="293"/>
      <c r="W120" s="293">
        <v>100</v>
      </c>
      <c r="X120" s="293"/>
      <c r="Y120" s="293"/>
      <c r="Z120" s="292">
        <f t="shared" si="43"/>
        <v>625</v>
      </c>
      <c r="AA120" s="293"/>
      <c r="AB120" s="292">
        <f t="shared" si="44"/>
        <v>-950</v>
      </c>
      <c r="AC120" s="292">
        <f t="shared" si="46"/>
        <v>525</v>
      </c>
      <c r="AD120" s="293"/>
      <c r="AE120" s="293"/>
      <c r="AF120" s="293"/>
      <c r="AG120" s="293"/>
      <c r="AH120" s="293"/>
      <c r="AI120" s="293"/>
      <c r="AJ120" s="293"/>
      <c r="AK120" s="292">
        <f t="shared" si="31"/>
        <v>525</v>
      </c>
      <c r="AL120" s="293"/>
      <c r="AM120" s="292">
        <f t="shared" si="32"/>
        <v>-425</v>
      </c>
      <c r="AN120" s="292">
        <f t="shared" si="47"/>
        <v>525</v>
      </c>
      <c r="AO120" s="293"/>
      <c r="AP120" s="293"/>
      <c r="AQ120" s="293"/>
      <c r="AR120" s="293"/>
      <c r="AS120" s="293"/>
      <c r="AT120" s="293"/>
      <c r="AU120" s="293"/>
      <c r="AV120" s="292">
        <f t="shared" si="33"/>
        <v>525</v>
      </c>
      <c r="AW120" s="293"/>
      <c r="AX120" s="292">
        <f t="shared" si="34"/>
        <v>100</v>
      </c>
      <c r="AY120" s="137" t="str">
        <f t="shared" si="48"/>
        <v/>
      </c>
      <c r="BA120" s="143" t="str">
        <f t="shared" si="11"/>
        <v/>
      </c>
    </row>
    <row r="121" spans="1:53" ht="12">
      <c r="A121" s="288">
        <v>119</v>
      </c>
      <c r="B121" s="294" t="s">
        <v>218</v>
      </c>
      <c r="C121" s="290" t="s">
        <v>10</v>
      </c>
      <c r="D121" s="290" t="s">
        <v>195</v>
      </c>
      <c r="E121" s="295">
        <v>165</v>
      </c>
      <c r="F121" s="292"/>
      <c r="G121" s="292">
        <f>E121*3</f>
        <v>495</v>
      </c>
      <c r="H121" s="293"/>
      <c r="I121" s="293"/>
      <c r="J121" s="293"/>
      <c r="K121" s="293"/>
      <c r="L121" s="293"/>
      <c r="M121" s="293"/>
      <c r="N121" s="293"/>
      <c r="O121" s="292">
        <f t="shared" si="27"/>
        <v>495</v>
      </c>
      <c r="P121" s="293"/>
      <c r="Q121" s="292">
        <f t="shared" si="42"/>
        <v>495</v>
      </c>
      <c r="R121" s="292">
        <f t="shared" si="40"/>
        <v>495</v>
      </c>
      <c r="S121" s="293"/>
      <c r="T121" s="293"/>
      <c r="U121" s="293"/>
      <c r="V121" s="293"/>
      <c r="W121" s="293"/>
      <c r="X121" s="293"/>
      <c r="Y121" s="293"/>
      <c r="Z121" s="292">
        <f t="shared" si="43"/>
        <v>495</v>
      </c>
      <c r="AA121" s="293">
        <v>1000</v>
      </c>
      <c r="AB121" s="292">
        <f t="shared" si="44"/>
        <v>-10</v>
      </c>
      <c r="AC121" s="292">
        <f t="shared" si="46"/>
        <v>495</v>
      </c>
      <c r="AD121" s="293"/>
      <c r="AE121" s="293">
        <v>134</v>
      </c>
      <c r="AF121" s="293"/>
      <c r="AG121" s="293"/>
      <c r="AH121" s="293"/>
      <c r="AI121" s="293"/>
      <c r="AJ121" s="293"/>
      <c r="AK121" s="292">
        <f t="shared" si="31"/>
        <v>629</v>
      </c>
      <c r="AL121" s="293"/>
      <c r="AM121" s="292">
        <f t="shared" si="32"/>
        <v>619</v>
      </c>
      <c r="AN121" s="292">
        <f t="shared" si="47"/>
        <v>495</v>
      </c>
      <c r="AO121" s="293"/>
      <c r="AP121" s="293"/>
      <c r="AQ121" s="293"/>
      <c r="AR121" s="293"/>
      <c r="AS121" s="293"/>
      <c r="AT121" s="293"/>
      <c r="AU121" s="293"/>
      <c r="AV121" s="292">
        <f t="shared" si="33"/>
        <v>495</v>
      </c>
      <c r="AW121" s="293"/>
      <c r="AX121" s="292">
        <f t="shared" si="34"/>
        <v>1114</v>
      </c>
      <c r="AY121" s="137" t="str">
        <f t="shared" si="48"/>
        <v/>
      </c>
      <c r="BA121" s="143" t="str">
        <f t="shared" si="11"/>
        <v/>
      </c>
    </row>
    <row r="122" spans="1:53" ht="12">
      <c r="A122" s="288">
        <v>120</v>
      </c>
      <c r="B122" s="294" t="s">
        <v>220</v>
      </c>
      <c r="C122" s="290" t="s">
        <v>10</v>
      </c>
      <c r="D122" s="290" t="s">
        <v>222</v>
      </c>
      <c r="E122" s="295">
        <v>150</v>
      </c>
      <c r="F122" s="292"/>
      <c r="G122" s="292">
        <f>E122*3</f>
        <v>450</v>
      </c>
      <c r="H122" s="293"/>
      <c r="I122" s="293"/>
      <c r="J122" s="293"/>
      <c r="K122" s="293"/>
      <c r="L122" s="293"/>
      <c r="M122" s="293"/>
      <c r="N122" s="293"/>
      <c r="O122" s="292">
        <f t="shared" si="27"/>
        <v>450</v>
      </c>
      <c r="P122" s="293">
        <v>450</v>
      </c>
      <c r="Q122" s="292">
        <f t="shared" si="42"/>
        <v>0</v>
      </c>
      <c r="R122" s="292">
        <f t="shared" si="40"/>
        <v>450</v>
      </c>
      <c r="S122" s="293"/>
      <c r="T122" s="293"/>
      <c r="U122" s="293">
        <v>150</v>
      </c>
      <c r="V122" s="293"/>
      <c r="W122" s="293">
        <v>100</v>
      </c>
      <c r="X122" s="293"/>
      <c r="Y122" s="293"/>
      <c r="Z122" s="292">
        <f t="shared" si="43"/>
        <v>700</v>
      </c>
      <c r="AA122" s="293">
        <v>700</v>
      </c>
      <c r="AB122" s="292">
        <f t="shared" si="44"/>
        <v>0</v>
      </c>
      <c r="AC122" s="292">
        <f t="shared" si="46"/>
        <v>450</v>
      </c>
      <c r="AD122" s="293"/>
      <c r="AE122" s="293"/>
      <c r="AF122" s="293"/>
      <c r="AG122" s="293"/>
      <c r="AH122" s="293"/>
      <c r="AI122" s="293"/>
      <c r="AJ122" s="293"/>
      <c r="AK122" s="292">
        <f t="shared" si="31"/>
        <v>450</v>
      </c>
      <c r="AL122" s="293"/>
      <c r="AM122" s="292">
        <f t="shared" si="32"/>
        <v>450</v>
      </c>
      <c r="AN122" s="292">
        <f t="shared" si="47"/>
        <v>450</v>
      </c>
      <c r="AO122" s="293"/>
      <c r="AP122" s="293"/>
      <c r="AQ122" s="293"/>
      <c r="AR122" s="293"/>
      <c r="AS122" s="293"/>
      <c r="AT122" s="293"/>
      <c r="AU122" s="293"/>
      <c r="AV122" s="292">
        <f t="shared" si="33"/>
        <v>450</v>
      </c>
      <c r="AW122" s="293">
        <v>900</v>
      </c>
      <c r="AX122" s="292">
        <f t="shared" si="34"/>
        <v>0</v>
      </c>
      <c r="AY122" s="137" t="str">
        <f t="shared" si="48"/>
        <v>*</v>
      </c>
      <c r="BA122" s="143" t="str">
        <f t="shared" si="11"/>
        <v/>
      </c>
    </row>
    <row r="123" spans="1:53" ht="12">
      <c r="A123" s="288">
        <v>121</v>
      </c>
      <c r="B123" s="289" t="s">
        <v>223</v>
      </c>
      <c r="C123" s="290" t="s">
        <v>23</v>
      </c>
      <c r="D123" s="290" t="s">
        <v>225</v>
      </c>
      <c r="E123" s="291">
        <v>85</v>
      </c>
      <c r="F123" s="292"/>
      <c r="G123" s="292">
        <f>E123*3</f>
        <v>255</v>
      </c>
      <c r="H123" s="293"/>
      <c r="I123" s="293">
        <v>100</v>
      </c>
      <c r="J123" s="293"/>
      <c r="K123" s="293"/>
      <c r="L123" s="293">
        <v>100</v>
      </c>
      <c r="M123" s="293"/>
      <c r="N123" s="293"/>
      <c r="O123" s="292">
        <f t="shared" si="27"/>
        <v>455</v>
      </c>
      <c r="P123" s="293">
        <v>1220</v>
      </c>
      <c r="Q123" s="292">
        <f t="shared" si="42"/>
        <v>-765</v>
      </c>
      <c r="R123" s="292">
        <f t="shared" si="40"/>
        <v>255</v>
      </c>
      <c r="S123" s="293"/>
      <c r="T123" s="293"/>
      <c r="U123" s="293"/>
      <c r="V123" s="293"/>
      <c r="W123" s="293"/>
      <c r="X123" s="293"/>
      <c r="Y123" s="293"/>
      <c r="Z123" s="292">
        <f t="shared" si="43"/>
        <v>255</v>
      </c>
      <c r="AA123" s="293"/>
      <c r="AB123" s="292">
        <f t="shared" si="44"/>
        <v>-510</v>
      </c>
      <c r="AC123" s="292">
        <f t="shared" si="46"/>
        <v>255</v>
      </c>
      <c r="AD123" s="293"/>
      <c r="AE123" s="293"/>
      <c r="AF123" s="293"/>
      <c r="AG123" s="293"/>
      <c r="AH123" s="293"/>
      <c r="AI123" s="293"/>
      <c r="AJ123" s="293"/>
      <c r="AK123" s="292">
        <f t="shared" si="31"/>
        <v>255</v>
      </c>
      <c r="AL123" s="293"/>
      <c r="AM123" s="292">
        <f t="shared" si="32"/>
        <v>-255</v>
      </c>
      <c r="AN123" s="292">
        <f t="shared" si="47"/>
        <v>255</v>
      </c>
      <c r="AO123" s="293"/>
      <c r="AP123" s="293"/>
      <c r="AQ123" s="293"/>
      <c r="AR123" s="293"/>
      <c r="AS123" s="293"/>
      <c r="AT123" s="293"/>
      <c r="AU123" s="293"/>
      <c r="AV123" s="292">
        <f t="shared" si="33"/>
        <v>255</v>
      </c>
      <c r="AW123" s="293"/>
      <c r="AX123" s="292">
        <f t="shared" si="34"/>
        <v>0</v>
      </c>
      <c r="AY123" s="137" t="str">
        <f t="shared" si="48"/>
        <v>*</v>
      </c>
      <c r="BA123" s="143" t="str">
        <f t="shared" si="11"/>
        <v/>
      </c>
    </row>
    <row r="124" spans="1:53" ht="12">
      <c r="A124" s="288">
        <v>122</v>
      </c>
      <c r="B124" s="289" t="s">
        <v>1590</v>
      </c>
      <c r="C124" s="290" t="s">
        <v>23</v>
      </c>
      <c r="D124" s="290"/>
      <c r="E124" s="291">
        <v>100</v>
      </c>
      <c r="F124" s="292"/>
      <c r="G124" s="292">
        <v>170</v>
      </c>
      <c r="H124" s="293"/>
      <c r="I124" s="293"/>
      <c r="J124" s="293"/>
      <c r="K124" s="293"/>
      <c r="L124" s="293"/>
      <c r="M124" s="293"/>
      <c r="N124" s="293"/>
      <c r="O124" s="292">
        <f t="shared" si="27"/>
        <v>170</v>
      </c>
      <c r="P124" s="293">
        <v>470</v>
      </c>
      <c r="Q124" s="292">
        <f t="shared" si="42"/>
        <v>-300</v>
      </c>
      <c r="R124" s="292">
        <f t="shared" si="40"/>
        <v>300</v>
      </c>
      <c r="S124" s="293"/>
      <c r="T124" s="293"/>
      <c r="U124" s="293"/>
      <c r="V124" s="293"/>
      <c r="W124" s="293"/>
      <c r="X124" s="293"/>
      <c r="Y124" s="293"/>
      <c r="Z124" s="292">
        <f t="shared" si="43"/>
        <v>300</v>
      </c>
      <c r="AA124" s="293">
        <v>300</v>
      </c>
      <c r="AB124" s="292">
        <f t="shared" si="44"/>
        <v>-300</v>
      </c>
      <c r="AC124" s="292">
        <f t="shared" si="46"/>
        <v>300</v>
      </c>
      <c r="AD124" s="293"/>
      <c r="AE124" s="293"/>
      <c r="AF124" s="293"/>
      <c r="AG124" s="293"/>
      <c r="AH124" s="293"/>
      <c r="AI124" s="293"/>
      <c r="AJ124" s="293"/>
      <c r="AK124" s="292">
        <f t="shared" si="31"/>
        <v>300</v>
      </c>
      <c r="AL124" s="293">
        <v>300</v>
      </c>
      <c r="AM124" s="292">
        <f t="shared" si="32"/>
        <v>-300</v>
      </c>
      <c r="AN124" s="292">
        <f t="shared" si="47"/>
        <v>300</v>
      </c>
      <c r="AO124" s="293"/>
      <c r="AP124" s="293"/>
      <c r="AQ124" s="293"/>
      <c r="AR124" s="293"/>
      <c r="AS124" s="293"/>
      <c r="AT124" s="293"/>
      <c r="AU124" s="293"/>
      <c r="AV124" s="292">
        <f t="shared" si="33"/>
        <v>300</v>
      </c>
      <c r="AW124" s="293"/>
      <c r="AX124" s="292">
        <f t="shared" si="34"/>
        <v>0</v>
      </c>
      <c r="AY124" s="137" t="str">
        <f t="shared" si="48"/>
        <v>*</v>
      </c>
      <c r="BA124" s="143" t="str">
        <f t="shared" si="11"/>
        <v/>
      </c>
    </row>
    <row r="125" spans="1:53" ht="12">
      <c r="A125" s="288">
        <v>123</v>
      </c>
      <c r="B125" s="294" t="s">
        <v>1514</v>
      </c>
      <c r="C125" s="290" t="s">
        <v>14</v>
      </c>
      <c r="D125" s="290"/>
      <c r="E125" s="295">
        <v>50</v>
      </c>
      <c r="F125" s="292">
        <v>-600</v>
      </c>
      <c r="G125" s="292">
        <f>E125*3</f>
        <v>150</v>
      </c>
      <c r="H125" s="293"/>
      <c r="I125" s="293"/>
      <c r="J125" s="293"/>
      <c r="K125" s="293"/>
      <c r="L125" s="293"/>
      <c r="M125" s="293"/>
      <c r="N125" s="293"/>
      <c r="O125" s="292">
        <f t="shared" si="27"/>
        <v>150</v>
      </c>
      <c r="P125" s="293"/>
      <c r="Q125" s="292">
        <f t="shared" si="42"/>
        <v>-450</v>
      </c>
      <c r="R125" s="292">
        <f t="shared" si="40"/>
        <v>150</v>
      </c>
      <c r="S125" s="293"/>
      <c r="T125" s="293"/>
      <c r="U125" s="293"/>
      <c r="V125" s="293"/>
      <c r="W125" s="293"/>
      <c r="X125" s="293"/>
      <c r="Y125" s="293"/>
      <c r="Z125" s="292">
        <f t="shared" si="43"/>
        <v>150</v>
      </c>
      <c r="AA125" s="293"/>
      <c r="AB125" s="292">
        <f t="shared" si="44"/>
        <v>-300</v>
      </c>
      <c r="AC125" s="292">
        <f t="shared" si="46"/>
        <v>150</v>
      </c>
      <c r="AD125" s="293"/>
      <c r="AE125" s="293"/>
      <c r="AF125" s="293"/>
      <c r="AG125" s="293"/>
      <c r="AH125" s="293"/>
      <c r="AI125" s="293"/>
      <c r="AJ125" s="293"/>
      <c r="AK125" s="292">
        <f t="shared" si="31"/>
        <v>150</v>
      </c>
      <c r="AL125" s="293"/>
      <c r="AM125" s="292">
        <f t="shared" si="32"/>
        <v>-150</v>
      </c>
      <c r="AN125" s="292">
        <f t="shared" si="47"/>
        <v>150</v>
      </c>
      <c r="AO125" s="293"/>
      <c r="AP125" s="293"/>
      <c r="AQ125" s="293"/>
      <c r="AR125" s="293"/>
      <c r="AS125" s="293"/>
      <c r="AT125" s="293"/>
      <c r="AU125" s="293"/>
      <c r="AV125" s="292">
        <f t="shared" si="33"/>
        <v>150</v>
      </c>
      <c r="AW125" s="293">
        <v>600</v>
      </c>
      <c r="AX125" s="292">
        <f t="shared" si="34"/>
        <v>-600</v>
      </c>
      <c r="BA125" s="143" t="str">
        <f t="shared" si="11"/>
        <v/>
      </c>
    </row>
    <row r="126" spans="1:53" ht="12">
      <c r="A126" s="288">
        <v>124</v>
      </c>
      <c r="B126" s="296" t="s">
        <v>1536</v>
      </c>
      <c r="C126" s="297" t="s">
        <v>23</v>
      </c>
      <c r="D126" s="297"/>
      <c r="E126" s="298"/>
      <c r="F126" s="299">
        <v>900</v>
      </c>
      <c r="G126" s="299">
        <f>E126*3</f>
        <v>0</v>
      </c>
      <c r="H126" s="300"/>
      <c r="I126" s="300"/>
      <c r="J126" s="300"/>
      <c r="K126" s="300"/>
      <c r="L126" s="300"/>
      <c r="M126" s="300"/>
      <c r="N126" s="300"/>
      <c r="O126" s="299">
        <f t="shared" si="27"/>
        <v>0</v>
      </c>
      <c r="P126" s="300"/>
      <c r="Q126" s="299">
        <f t="shared" si="42"/>
        <v>900</v>
      </c>
      <c r="R126" s="299">
        <f t="shared" si="40"/>
        <v>0</v>
      </c>
      <c r="S126" s="300"/>
      <c r="T126" s="300"/>
      <c r="U126" s="300"/>
      <c r="V126" s="300"/>
      <c r="W126" s="300"/>
      <c r="X126" s="300"/>
      <c r="Y126" s="300"/>
      <c r="Z126" s="299">
        <f t="shared" si="43"/>
        <v>0</v>
      </c>
      <c r="AA126" s="300"/>
      <c r="AB126" s="299">
        <f t="shared" si="44"/>
        <v>900</v>
      </c>
      <c r="AC126" s="299">
        <f t="shared" si="46"/>
        <v>0</v>
      </c>
      <c r="AD126" s="300"/>
      <c r="AE126" s="300"/>
      <c r="AF126" s="300"/>
      <c r="AG126" s="300"/>
      <c r="AH126" s="300"/>
      <c r="AI126" s="300"/>
      <c r="AJ126" s="300"/>
      <c r="AK126" s="299">
        <f t="shared" si="31"/>
        <v>0</v>
      </c>
      <c r="AL126" s="300"/>
      <c r="AM126" s="299">
        <f t="shared" si="32"/>
        <v>900</v>
      </c>
      <c r="AN126" s="299">
        <f t="shared" si="47"/>
        <v>0</v>
      </c>
      <c r="AO126" s="300"/>
      <c r="AP126" s="300"/>
      <c r="AQ126" s="300"/>
      <c r="AR126" s="300"/>
      <c r="AS126" s="300"/>
      <c r="AT126" s="300"/>
      <c r="AU126" s="300"/>
      <c r="AV126" s="299">
        <f t="shared" si="33"/>
        <v>0</v>
      </c>
      <c r="AW126" s="300"/>
      <c r="AX126" s="299">
        <f t="shared" si="34"/>
        <v>900</v>
      </c>
      <c r="AY126" s="137" t="str">
        <f>IF(AX126=0,"*","")</f>
        <v/>
      </c>
      <c r="BA126" s="143" t="str">
        <f t="shared" si="11"/>
        <v/>
      </c>
    </row>
    <row r="127" spans="1:53" ht="12">
      <c r="A127" s="288">
        <v>125</v>
      </c>
      <c r="B127" s="289" t="s">
        <v>229</v>
      </c>
      <c r="C127" s="290" t="s">
        <v>23</v>
      </c>
      <c r="D127" s="290" t="s">
        <v>231</v>
      </c>
      <c r="E127" s="291">
        <v>65</v>
      </c>
      <c r="F127" s="292"/>
      <c r="G127" s="292">
        <f>E127*3</f>
        <v>195</v>
      </c>
      <c r="H127" s="293"/>
      <c r="I127" s="293"/>
      <c r="J127" s="293"/>
      <c r="K127" s="293"/>
      <c r="L127" s="293"/>
      <c r="M127" s="293"/>
      <c r="N127" s="293"/>
      <c r="O127" s="292">
        <f t="shared" si="27"/>
        <v>195</v>
      </c>
      <c r="P127" s="293">
        <v>195</v>
      </c>
      <c r="Q127" s="292">
        <f t="shared" si="42"/>
        <v>0</v>
      </c>
      <c r="R127" s="292">
        <f t="shared" si="40"/>
        <v>195</v>
      </c>
      <c r="S127" s="293"/>
      <c r="T127" s="293">
        <v>100</v>
      </c>
      <c r="U127" s="293"/>
      <c r="V127" s="293"/>
      <c r="W127" s="293"/>
      <c r="X127" s="293"/>
      <c r="Y127" s="293"/>
      <c r="Z127" s="292">
        <f t="shared" si="43"/>
        <v>295</v>
      </c>
      <c r="AA127" s="293"/>
      <c r="AB127" s="292">
        <f t="shared" si="44"/>
        <v>295</v>
      </c>
      <c r="AC127" s="292">
        <f t="shared" si="46"/>
        <v>195</v>
      </c>
      <c r="AD127" s="293"/>
      <c r="AE127" s="293"/>
      <c r="AF127" s="293"/>
      <c r="AG127" s="293"/>
      <c r="AH127" s="293"/>
      <c r="AI127" s="293"/>
      <c r="AJ127" s="293"/>
      <c r="AK127" s="292">
        <f t="shared" si="31"/>
        <v>195</v>
      </c>
      <c r="AL127" s="293"/>
      <c r="AM127" s="292">
        <f t="shared" si="32"/>
        <v>490</v>
      </c>
      <c r="AN127" s="292">
        <f t="shared" si="47"/>
        <v>195</v>
      </c>
      <c r="AO127" s="293"/>
      <c r="AP127" s="293"/>
      <c r="AQ127" s="293"/>
      <c r="AR127" s="293"/>
      <c r="AS127" s="293"/>
      <c r="AT127" s="293"/>
      <c r="AU127" s="293"/>
      <c r="AV127" s="292">
        <f t="shared" si="33"/>
        <v>195</v>
      </c>
      <c r="AW127" s="293"/>
      <c r="AX127" s="292">
        <f t="shared" si="34"/>
        <v>685</v>
      </c>
      <c r="AY127" s="137" t="str">
        <f>IF(AX127=0,"*","")</f>
        <v/>
      </c>
      <c r="BA127" s="143" t="str">
        <f t="shared" ref="BA127:BA192" si="49">IF(AC127=E127*3,"","!!!")</f>
        <v/>
      </c>
    </row>
    <row r="128" spans="1:53" ht="12">
      <c r="A128" s="288">
        <v>126</v>
      </c>
      <c r="B128" s="289" t="s">
        <v>232</v>
      </c>
      <c r="C128" s="290" t="s">
        <v>23</v>
      </c>
      <c r="D128" s="290" t="s">
        <v>234</v>
      </c>
      <c r="E128" s="291">
        <v>85</v>
      </c>
      <c r="F128" s="292"/>
      <c r="G128" s="292">
        <f>E128*3</f>
        <v>255</v>
      </c>
      <c r="H128" s="293"/>
      <c r="I128" s="293"/>
      <c r="J128" s="293"/>
      <c r="K128" s="293"/>
      <c r="L128" s="293"/>
      <c r="M128" s="293"/>
      <c r="N128" s="293"/>
      <c r="O128" s="292">
        <f t="shared" si="27"/>
        <v>255</v>
      </c>
      <c r="P128" s="293">
        <v>255</v>
      </c>
      <c r="Q128" s="292">
        <f t="shared" si="42"/>
        <v>0</v>
      </c>
      <c r="R128" s="292">
        <f t="shared" si="40"/>
        <v>255</v>
      </c>
      <c r="S128" s="293"/>
      <c r="T128" s="293"/>
      <c r="U128" s="293"/>
      <c r="V128" s="293"/>
      <c r="W128" s="293"/>
      <c r="X128" s="293"/>
      <c r="Y128" s="293"/>
      <c r="Z128" s="292">
        <f t="shared" si="43"/>
        <v>255</v>
      </c>
      <c r="AA128" s="293">
        <v>255</v>
      </c>
      <c r="AB128" s="292">
        <f t="shared" si="44"/>
        <v>0</v>
      </c>
      <c r="AC128" s="292">
        <f t="shared" si="46"/>
        <v>255</v>
      </c>
      <c r="AD128" s="293"/>
      <c r="AE128" s="293"/>
      <c r="AF128" s="293"/>
      <c r="AG128" s="293"/>
      <c r="AH128" s="293"/>
      <c r="AI128" s="293"/>
      <c r="AJ128" s="293"/>
      <c r="AK128" s="292">
        <f t="shared" si="31"/>
        <v>255</v>
      </c>
      <c r="AL128" s="293">
        <v>255</v>
      </c>
      <c r="AM128" s="292">
        <f t="shared" si="32"/>
        <v>0</v>
      </c>
      <c r="AN128" s="292">
        <f t="shared" si="47"/>
        <v>255</v>
      </c>
      <c r="AO128" s="293"/>
      <c r="AP128" s="293"/>
      <c r="AQ128" s="293"/>
      <c r="AR128" s="293"/>
      <c r="AS128" s="293"/>
      <c r="AT128" s="293"/>
      <c r="AU128" s="293"/>
      <c r="AV128" s="292">
        <f t="shared" si="33"/>
        <v>255</v>
      </c>
      <c r="AW128" s="293">
        <v>255</v>
      </c>
      <c r="AX128" s="292">
        <f t="shared" si="34"/>
        <v>0</v>
      </c>
      <c r="AY128" s="137" t="str">
        <f>IF(AX128=0,"*","")</f>
        <v>*</v>
      </c>
      <c r="BA128" s="143" t="str">
        <f t="shared" si="49"/>
        <v/>
      </c>
    </row>
    <row r="129" spans="1:53" ht="12">
      <c r="A129" s="288">
        <v>127</v>
      </c>
      <c r="B129" s="423" t="s">
        <v>235</v>
      </c>
      <c r="C129" s="290" t="s">
        <v>23</v>
      </c>
      <c r="D129" s="290" t="s">
        <v>237</v>
      </c>
      <c r="E129" s="291">
        <v>80</v>
      </c>
      <c r="F129" s="292">
        <v>1780</v>
      </c>
      <c r="G129" s="292">
        <f>E129*3</f>
        <v>240</v>
      </c>
      <c r="H129" s="293"/>
      <c r="I129" s="293"/>
      <c r="J129" s="293"/>
      <c r="K129" s="293"/>
      <c r="L129" s="293"/>
      <c r="M129" s="293"/>
      <c r="N129" s="293"/>
      <c r="O129" s="292">
        <f t="shared" si="27"/>
        <v>240</v>
      </c>
      <c r="P129" s="293"/>
      <c r="Q129" s="292">
        <f t="shared" si="42"/>
        <v>2020</v>
      </c>
      <c r="R129" s="292">
        <f t="shared" si="40"/>
        <v>240</v>
      </c>
      <c r="S129" s="293"/>
      <c r="T129" s="293"/>
      <c r="U129" s="293"/>
      <c r="V129" s="293"/>
      <c r="W129" s="293"/>
      <c r="X129" s="293"/>
      <c r="Y129" s="293"/>
      <c r="Z129" s="292">
        <f t="shared" si="43"/>
        <v>240</v>
      </c>
      <c r="AA129" s="293"/>
      <c r="AB129" s="292">
        <f t="shared" si="44"/>
        <v>2260</v>
      </c>
      <c r="AC129" s="292">
        <f t="shared" si="46"/>
        <v>240</v>
      </c>
      <c r="AD129" s="293"/>
      <c r="AE129" s="293"/>
      <c r="AF129" s="293"/>
      <c r="AG129" s="293"/>
      <c r="AH129" s="293"/>
      <c r="AI129" s="293"/>
      <c r="AJ129" s="293"/>
      <c r="AK129" s="292">
        <f t="shared" si="31"/>
        <v>240</v>
      </c>
      <c r="AL129" s="293"/>
      <c r="AM129" s="292">
        <f t="shared" si="32"/>
        <v>2500</v>
      </c>
      <c r="AN129" s="292">
        <f t="shared" si="47"/>
        <v>240</v>
      </c>
      <c r="AO129" s="293"/>
      <c r="AP129" s="293"/>
      <c r="AQ129" s="293"/>
      <c r="AR129" s="293"/>
      <c r="AS129" s="293"/>
      <c r="AT129" s="293"/>
      <c r="AU129" s="293"/>
      <c r="AV129" s="292">
        <f t="shared" si="33"/>
        <v>240</v>
      </c>
      <c r="AW129" s="293"/>
      <c r="AX129" s="292">
        <f t="shared" si="34"/>
        <v>2740</v>
      </c>
      <c r="AY129" s="137" t="str">
        <f t="shared" ref="AY129:AY195" si="50">IF(AX129=0,"*","")</f>
        <v/>
      </c>
      <c r="BA129" s="143" t="str">
        <f t="shared" si="49"/>
        <v/>
      </c>
    </row>
    <row r="130" spans="1:53" ht="12">
      <c r="A130" s="288">
        <v>128</v>
      </c>
      <c r="B130" s="296" t="s">
        <v>1385</v>
      </c>
      <c r="C130" s="297" t="s">
        <v>30</v>
      </c>
      <c r="D130" s="297" t="s">
        <v>12</v>
      </c>
      <c r="E130" s="298">
        <v>200</v>
      </c>
      <c r="F130" s="299">
        <v>2400</v>
      </c>
      <c r="G130" s="299"/>
      <c r="H130" s="300"/>
      <c r="I130" s="300"/>
      <c r="J130" s="300"/>
      <c r="K130" s="300"/>
      <c r="L130" s="300"/>
      <c r="M130" s="300"/>
      <c r="N130" s="300"/>
      <c r="O130" s="299">
        <f t="shared" si="27"/>
        <v>0</v>
      </c>
      <c r="P130" s="300"/>
      <c r="Q130" s="299">
        <f t="shared" si="42"/>
        <v>2400</v>
      </c>
      <c r="R130" s="299"/>
      <c r="S130" s="300"/>
      <c r="T130" s="300"/>
      <c r="U130" s="300"/>
      <c r="V130" s="300"/>
      <c r="W130" s="300"/>
      <c r="X130" s="300"/>
      <c r="Y130" s="300"/>
      <c r="Z130" s="299">
        <f t="shared" si="43"/>
        <v>0</v>
      </c>
      <c r="AA130" s="300"/>
      <c r="AB130" s="299">
        <f t="shared" si="44"/>
        <v>2400</v>
      </c>
      <c r="AC130" s="299"/>
      <c r="AD130" s="300"/>
      <c r="AE130" s="300"/>
      <c r="AF130" s="300"/>
      <c r="AG130" s="300"/>
      <c r="AH130" s="300"/>
      <c r="AI130" s="300"/>
      <c r="AJ130" s="300"/>
      <c r="AK130" s="299">
        <f t="shared" si="31"/>
        <v>0</v>
      </c>
      <c r="AL130" s="300"/>
      <c r="AM130" s="299">
        <f t="shared" si="32"/>
        <v>2400</v>
      </c>
      <c r="AN130" s="299"/>
      <c r="AO130" s="300"/>
      <c r="AP130" s="300"/>
      <c r="AQ130" s="300"/>
      <c r="AR130" s="300"/>
      <c r="AS130" s="300"/>
      <c r="AT130" s="300"/>
      <c r="AU130" s="300"/>
      <c r="AV130" s="299">
        <f t="shared" si="33"/>
        <v>0</v>
      </c>
      <c r="AW130" s="300"/>
      <c r="AX130" s="299">
        <f t="shared" si="34"/>
        <v>2400</v>
      </c>
      <c r="AY130" s="137" t="str">
        <f t="shared" si="50"/>
        <v/>
      </c>
      <c r="BA130" s="143" t="str">
        <f t="shared" si="49"/>
        <v>!!!</v>
      </c>
    </row>
    <row r="131" spans="1:53" ht="12">
      <c r="A131" s="288">
        <v>129</v>
      </c>
      <c r="B131" s="289" t="s">
        <v>241</v>
      </c>
      <c r="C131" s="290" t="s">
        <v>23</v>
      </c>
      <c r="D131" s="290" t="s">
        <v>243</v>
      </c>
      <c r="E131" s="291">
        <v>35</v>
      </c>
      <c r="F131" s="292"/>
      <c r="G131" s="292">
        <f t="shared" ref="G131:G136" si="51">E131*3</f>
        <v>105</v>
      </c>
      <c r="H131" s="293"/>
      <c r="I131" s="293"/>
      <c r="J131" s="293"/>
      <c r="K131" s="293"/>
      <c r="L131" s="293"/>
      <c r="M131" s="293"/>
      <c r="N131" s="293"/>
      <c r="O131" s="292">
        <f t="shared" ref="O131:O194" si="52">SUM(G131:N131)</f>
        <v>105</v>
      </c>
      <c r="P131" s="293"/>
      <c r="Q131" s="292">
        <f t="shared" ref="Q131:Q140" si="53">F131+O131-P131</f>
        <v>105</v>
      </c>
      <c r="R131" s="292">
        <f t="shared" ref="R131:R136" si="54">E131*3</f>
        <v>105</v>
      </c>
      <c r="S131" s="293"/>
      <c r="T131" s="293"/>
      <c r="U131" s="293"/>
      <c r="V131" s="293"/>
      <c r="W131" s="293"/>
      <c r="X131" s="293"/>
      <c r="Y131" s="293"/>
      <c r="Z131" s="292">
        <f t="shared" ref="Z131:Z162" si="55">SUM(R131:Y131)</f>
        <v>105</v>
      </c>
      <c r="AA131" s="293">
        <v>210</v>
      </c>
      <c r="AB131" s="292">
        <f t="shared" ref="AB131:AB162" si="56">Q131+Z131-AA131</f>
        <v>0</v>
      </c>
      <c r="AC131" s="292">
        <f t="shared" ref="AC131:AC136" si="57">$E131*3</f>
        <v>105</v>
      </c>
      <c r="AD131" s="293"/>
      <c r="AE131" s="293"/>
      <c r="AF131" s="293"/>
      <c r="AG131" s="293"/>
      <c r="AH131" s="293"/>
      <c r="AI131" s="293"/>
      <c r="AJ131" s="293"/>
      <c r="AK131" s="292">
        <f t="shared" ref="AK131:AK194" si="58">SUM(AC131:AJ131)</f>
        <v>105</v>
      </c>
      <c r="AL131" s="293"/>
      <c r="AM131" s="292">
        <f t="shared" ref="AM131:AM194" si="59">AB131+AK131-AL131</f>
        <v>105</v>
      </c>
      <c r="AN131" s="292">
        <f t="shared" ref="AN131:AN136" si="60">$E131*3</f>
        <v>105</v>
      </c>
      <c r="AO131" s="293"/>
      <c r="AP131" s="293"/>
      <c r="AQ131" s="293"/>
      <c r="AR131" s="293"/>
      <c r="AS131" s="293"/>
      <c r="AT131" s="293"/>
      <c r="AU131" s="293"/>
      <c r="AV131" s="292">
        <f t="shared" ref="AV131:AV194" si="61">SUM(AN131:AU131)</f>
        <v>105</v>
      </c>
      <c r="AW131" s="293">
        <v>210</v>
      </c>
      <c r="AX131" s="292">
        <f t="shared" ref="AX131:AX194" si="62">AM131+AV131-AW131</f>
        <v>0</v>
      </c>
      <c r="AY131" s="137" t="str">
        <f t="shared" si="50"/>
        <v>*</v>
      </c>
      <c r="BA131" s="143" t="str">
        <f t="shared" si="49"/>
        <v/>
      </c>
    </row>
    <row r="132" spans="1:53" ht="12">
      <c r="A132" s="288">
        <v>130</v>
      </c>
      <c r="B132" s="289" t="s">
        <v>248</v>
      </c>
      <c r="C132" s="290" t="s">
        <v>23</v>
      </c>
      <c r="D132" s="290" t="s">
        <v>12</v>
      </c>
      <c r="E132" s="291">
        <v>65</v>
      </c>
      <c r="F132" s="292"/>
      <c r="G132" s="292">
        <f t="shared" si="51"/>
        <v>195</v>
      </c>
      <c r="H132" s="293"/>
      <c r="I132" s="293"/>
      <c r="J132" s="293"/>
      <c r="K132" s="293"/>
      <c r="L132" s="293"/>
      <c r="M132" s="293"/>
      <c r="N132" s="293"/>
      <c r="O132" s="292">
        <f t="shared" si="52"/>
        <v>195</v>
      </c>
      <c r="P132" s="293">
        <v>780</v>
      </c>
      <c r="Q132" s="292">
        <f t="shared" si="53"/>
        <v>-585</v>
      </c>
      <c r="R132" s="292">
        <f t="shared" si="54"/>
        <v>195</v>
      </c>
      <c r="S132" s="293"/>
      <c r="T132" s="293"/>
      <c r="U132" s="293"/>
      <c r="V132" s="293"/>
      <c r="W132" s="293"/>
      <c r="X132" s="293"/>
      <c r="Y132" s="293"/>
      <c r="Z132" s="292">
        <f t="shared" si="55"/>
        <v>195</v>
      </c>
      <c r="AA132" s="293"/>
      <c r="AB132" s="292">
        <f t="shared" si="56"/>
        <v>-390</v>
      </c>
      <c r="AC132" s="292">
        <f t="shared" si="57"/>
        <v>195</v>
      </c>
      <c r="AD132" s="293"/>
      <c r="AE132" s="293"/>
      <c r="AF132" s="293"/>
      <c r="AG132" s="293"/>
      <c r="AH132" s="293"/>
      <c r="AI132" s="293"/>
      <c r="AJ132" s="293"/>
      <c r="AK132" s="292">
        <f t="shared" si="58"/>
        <v>195</v>
      </c>
      <c r="AL132" s="293"/>
      <c r="AM132" s="292">
        <f t="shared" si="59"/>
        <v>-195</v>
      </c>
      <c r="AN132" s="292">
        <f t="shared" si="60"/>
        <v>195</v>
      </c>
      <c r="AO132" s="293"/>
      <c r="AP132" s="293"/>
      <c r="AQ132" s="293"/>
      <c r="AR132" s="293"/>
      <c r="AS132" s="293"/>
      <c r="AT132" s="293"/>
      <c r="AU132" s="293"/>
      <c r="AV132" s="292">
        <f t="shared" si="61"/>
        <v>195</v>
      </c>
      <c r="AW132" s="293"/>
      <c r="AX132" s="292">
        <f t="shared" si="62"/>
        <v>0</v>
      </c>
      <c r="AY132" s="137" t="str">
        <f t="shared" si="50"/>
        <v>*</v>
      </c>
      <c r="BA132" s="143" t="str">
        <f t="shared" si="49"/>
        <v/>
      </c>
    </row>
    <row r="133" spans="1:53" ht="12">
      <c r="A133" s="288">
        <v>131</v>
      </c>
      <c r="B133" s="296" t="s">
        <v>1527</v>
      </c>
      <c r="C133" s="297" t="s">
        <v>14</v>
      </c>
      <c r="D133" s="297" t="s">
        <v>867</v>
      </c>
      <c r="E133" s="298"/>
      <c r="F133" s="299">
        <v>600</v>
      </c>
      <c r="G133" s="299">
        <f t="shared" si="51"/>
        <v>0</v>
      </c>
      <c r="H133" s="300"/>
      <c r="I133" s="300"/>
      <c r="J133" s="300"/>
      <c r="K133" s="300"/>
      <c r="L133" s="300"/>
      <c r="M133" s="300"/>
      <c r="N133" s="300"/>
      <c r="O133" s="299">
        <f t="shared" si="52"/>
        <v>0</v>
      </c>
      <c r="P133" s="300"/>
      <c r="Q133" s="299">
        <f t="shared" si="53"/>
        <v>600</v>
      </c>
      <c r="R133" s="299">
        <f t="shared" si="54"/>
        <v>0</v>
      </c>
      <c r="S133" s="300"/>
      <c r="T133" s="300"/>
      <c r="U133" s="300"/>
      <c r="V133" s="300"/>
      <c r="W133" s="300"/>
      <c r="X133" s="300"/>
      <c r="Y133" s="300"/>
      <c r="Z133" s="299">
        <f t="shared" si="55"/>
        <v>0</v>
      </c>
      <c r="AA133" s="300"/>
      <c r="AB133" s="299">
        <f t="shared" si="56"/>
        <v>600</v>
      </c>
      <c r="AC133" s="299">
        <f t="shared" si="57"/>
        <v>0</v>
      </c>
      <c r="AD133" s="300"/>
      <c r="AE133" s="300"/>
      <c r="AF133" s="300"/>
      <c r="AG133" s="300"/>
      <c r="AH133" s="300"/>
      <c r="AI133" s="300"/>
      <c r="AJ133" s="300"/>
      <c r="AK133" s="299">
        <f t="shared" si="58"/>
        <v>0</v>
      </c>
      <c r="AL133" s="300"/>
      <c r="AM133" s="299">
        <f t="shared" si="59"/>
        <v>600</v>
      </c>
      <c r="AN133" s="299">
        <f t="shared" si="60"/>
        <v>0</v>
      </c>
      <c r="AO133" s="300"/>
      <c r="AP133" s="300"/>
      <c r="AQ133" s="300"/>
      <c r="AR133" s="300"/>
      <c r="AS133" s="300"/>
      <c r="AT133" s="300"/>
      <c r="AU133" s="300"/>
      <c r="AV133" s="299">
        <f t="shared" si="61"/>
        <v>0</v>
      </c>
      <c r="AW133" s="300"/>
      <c r="AX133" s="299">
        <f t="shared" si="62"/>
        <v>600</v>
      </c>
      <c r="BA133" s="143" t="str">
        <f t="shared" si="49"/>
        <v/>
      </c>
    </row>
    <row r="134" spans="1:53" ht="12">
      <c r="A134" s="288">
        <v>132</v>
      </c>
      <c r="B134" s="294" t="s">
        <v>250</v>
      </c>
      <c r="C134" s="290" t="s">
        <v>10</v>
      </c>
      <c r="D134" s="290" t="s">
        <v>900</v>
      </c>
      <c r="E134" s="295">
        <v>85</v>
      </c>
      <c r="F134" s="292"/>
      <c r="G134" s="292">
        <f t="shared" si="51"/>
        <v>255</v>
      </c>
      <c r="H134" s="293"/>
      <c r="I134" s="293"/>
      <c r="J134" s="293"/>
      <c r="K134" s="293"/>
      <c r="L134" s="293"/>
      <c r="M134" s="293"/>
      <c r="N134" s="293"/>
      <c r="O134" s="292">
        <f t="shared" si="52"/>
        <v>255</v>
      </c>
      <c r="P134" s="293">
        <v>255</v>
      </c>
      <c r="Q134" s="292">
        <f t="shared" si="53"/>
        <v>0</v>
      </c>
      <c r="R134" s="292">
        <f t="shared" si="54"/>
        <v>255</v>
      </c>
      <c r="S134" s="293"/>
      <c r="T134" s="293"/>
      <c r="U134" s="293"/>
      <c r="V134" s="293"/>
      <c r="W134" s="293"/>
      <c r="X134" s="293"/>
      <c r="Y134" s="293"/>
      <c r="Z134" s="292">
        <f t="shared" si="55"/>
        <v>255</v>
      </c>
      <c r="AA134" s="293">
        <v>255</v>
      </c>
      <c r="AB134" s="292">
        <f t="shared" si="56"/>
        <v>0</v>
      </c>
      <c r="AC134" s="292">
        <f t="shared" si="57"/>
        <v>255</v>
      </c>
      <c r="AD134" s="293"/>
      <c r="AE134" s="293"/>
      <c r="AF134" s="293"/>
      <c r="AG134" s="293"/>
      <c r="AH134" s="293"/>
      <c r="AI134" s="293"/>
      <c r="AJ134" s="293"/>
      <c r="AK134" s="292">
        <f t="shared" si="58"/>
        <v>255</v>
      </c>
      <c r="AL134" s="293">
        <v>255</v>
      </c>
      <c r="AM134" s="292">
        <f t="shared" si="59"/>
        <v>0</v>
      </c>
      <c r="AN134" s="292">
        <f t="shared" si="60"/>
        <v>255</v>
      </c>
      <c r="AO134" s="293"/>
      <c r="AP134" s="293"/>
      <c r="AQ134" s="293"/>
      <c r="AR134" s="293"/>
      <c r="AS134" s="293"/>
      <c r="AT134" s="293"/>
      <c r="AU134" s="293"/>
      <c r="AV134" s="292">
        <f t="shared" si="61"/>
        <v>255</v>
      </c>
      <c r="AW134" s="293">
        <v>255</v>
      </c>
      <c r="AX134" s="292">
        <f t="shared" si="62"/>
        <v>0</v>
      </c>
      <c r="AY134" s="137" t="str">
        <f t="shared" si="50"/>
        <v>*</v>
      </c>
      <c r="BA134" s="143" t="str">
        <f t="shared" si="49"/>
        <v/>
      </c>
    </row>
    <row r="135" spans="1:53" ht="12">
      <c r="A135" s="288">
        <v>133</v>
      </c>
      <c r="B135" s="289" t="s">
        <v>252</v>
      </c>
      <c r="C135" s="290" t="s">
        <v>23</v>
      </c>
      <c r="D135" s="290" t="s">
        <v>254</v>
      </c>
      <c r="E135" s="291">
        <v>65</v>
      </c>
      <c r="F135" s="292"/>
      <c r="G135" s="292">
        <f t="shared" si="51"/>
        <v>195</v>
      </c>
      <c r="H135" s="293"/>
      <c r="I135" s="293"/>
      <c r="J135" s="293"/>
      <c r="K135" s="293"/>
      <c r="L135" s="293"/>
      <c r="M135" s="293"/>
      <c r="N135" s="293"/>
      <c r="O135" s="292">
        <f t="shared" si="52"/>
        <v>195</v>
      </c>
      <c r="P135" s="293">
        <v>880</v>
      </c>
      <c r="Q135" s="292">
        <f t="shared" si="53"/>
        <v>-685</v>
      </c>
      <c r="R135" s="292">
        <f t="shared" si="54"/>
        <v>195</v>
      </c>
      <c r="S135" s="293"/>
      <c r="T135" s="293"/>
      <c r="U135" s="293"/>
      <c r="V135" s="293"/>
      <c r="W135" s="293">
        <v>100</v>
      </c>
      <c r="X135" s="293"/>
      <c r="Y135" s="293"/>
      <c r="Z135" s="292">
        <f t="shared" si="55"/>
        <v>295</v>
      </c>
      <c r="AA135" s="293"/>
      <c r="AB135" s="292">
        <f t="shared" si="56"/>
        <v>-390</v>
      </c>
      <c r="AC135" s="292">
        <f t="shared" si="57"/>
        <v>195</v>
      </c>
      <c r="AD135" s="293"/>
      <c r="AE135" s="293"/>
      <c r="AF135" s="293"/>
      <c r="AG135" s="293"/>
      <c r="AH135" s="293"/>
      <c r="AI135" s="293"/>
      <c r="AJ135" s="293"/>
      <c r="AK135" s="292">
        <f t="shared" si="58"/>
        <v>195</v>
      </c>
      <c r="AL135" s="293"/>
      <c r="AM135" s="292">
        <f t="shared" si="59"/>
        <v>-195</v>
      </c>
      <c r="AN135" s="292">
        <f t="shared" si="60"/>
        <v>195</v>
      </c>
      <c r="AO135" s="293"/>
      <c r="AP135" s="293"/>
      <c r="AQ135" s="293"/>
      <c r="AR135" s="293"/>
      <c r="AS135" s="293"/>
      <c r="AT135" s="293"/>
      <c r="AU135" s="293"/>
      <c r="AV135" s="292">
        <f t="shared" si="61"/>
        <v>195</v>
      </c>
      <c r="AW135" s="293"/>
      <c r="AX135" s="292">
        <f t="shared" si="62"/>
        <v>0</v>
      </c>
      <c r="AY135" s="137" t="str">
        <f t="shared" si="50"/>
        <v>*</v>
      </c>
      <c r="BA135" s="143" t="str">
        <f t="shared" si="49"/>
        <v/>
      </c>
    </row>
    <row r="136" spans="1:53" ht="12">
      <c r="A136" s="288">
        <v>134</v>
      </c>
      <c r="B136" s="315" t="s">
        <v>1310</v>
      </c>
      <c r="C136" s="290" t="s">
        <v>14</v>
      </c>
      <c r="D136" s="290" t="s">
        <v>897</v>
      </c>
      <c r="E136" s="291">
        <v>100</v>
      </c>
      <c r="F136" s="292">
        <v>1200</v>
      </c>
      <c r="G136" s="292">
        <f t="shared" si="51"/>
        <v>300</v>
      </c>
      <c r="H136" s="293"/>
      <c r="I136" s="293"/>
      <c r="J136" s="293"/>
      <c r="K136" s="293"/>
      <c r="L136" s="293"/>
      <c r="M136" s="293"/>
      <c r="N136" s="293"/>
      <c r="O136" s="292">
        <f t="shared" si="52"/>
        <v>300</v>
      </c>
      <c r="P136" s="293">
        <v>2400</v>
      </c>
      <c r="Q136" s="292">
        <f t="shared" si="53"/>
        <v>-900</v>
      </c>
      <c r="R136" s="292">
        <f t="shared" si="54"/>
        <v>300</v>
      </c>
      <c r="S136" s="293"/>
      <c r="T136" s="293"/>
      <c r="U136" s="293"/>
      <c r="V136" s="293"/>
      <c r="W136" s="293"/>
      <c r="X136" s="293"/>
      <c r="Y136" s="293"/>
      <c r="Z136" s="292">
        <f t="shared" si="55"/>
        <v>300</v>
      </c>
      <c r="AA136" s="293"/>
      <c r="AB136" s="292">
        <f t="shared" si="56"/>
        <v>-600</v>
      </c>
      <c r="AC136" s="292">
        <f t="shared" si="57"/>
        <v>300</v>
      </c>
      <c r="AD136" s="293"/>
      <c r="AE136" s="293"/>
      <c r="AF136" s="293"/>
      <c r="AG136" s="293"/>
      <c r="AH136" s="293"/>
      <c r="AI136" s="293"/>
      <c r="AJ136" s="293"/>
      <c r="AK136" s="292">
        <f t="shared" si="58"/>
        <v>300</v>
      </c>
      <c r="AL136" s="293"/>
      <c r="AM136" s="292">
        <f t="shared" si="59"/>
        <v>-300</v>
      </c>
      <c r="AN136" s="292">
        <f t="shared" si="60"/>
        <v>300</v>
      </c>
      <c r="AO136" s="293"/>
      <c r="AP136" s="293"/>
      <c r="AQ136" s="293"/>
      <c r="AR136" s="293"/>
      <c r="AS136" s="293"/>
      <c r="AT136" s="293"/>
      <c r="AU136" s="293"/>
      <c r="AV136" s="292">
        <f t="shared" si="61"/>
        <v>300</v>
      </c>
      <c r="AW136" s="293"/>
      <c r="AX136" s="292">
        <f t="shared" si="62"/>
        <v>0</v>
      </c>
      <c r="AY136" s="137" t="str">
        <f t="shared" si="50"/>
        <v>*</v>
      </c>
      <c r="BA136" s="143" t="str">
        <f t="shared" si="49"/>
        <v/>
      </c>
    </row>
    <row r="137" spans="1:53" ht="12">
      <c r="A137" s="288">
        <v>135</v>
      </c>
      <c r="B137" s="296" t="s">
        <v>1386</v>
      </c>
      <c r="C137" s="297" t="s">
        <v>30</v>
      </c>
      <c r="D137" s="297" t="s">
        <v>12</v>
      </c>
      <c r="E137" s="298">
        <v>50</v>
      </c>
      <c r="F137" s="299">
        <v>900</v>
      </c>
      <c r="G137" s="299"/>
      <c r="H137" s="300"/>
      <c r="I137" s="300"/>
      <c r="J137" s="300"/>
      <c r="K137" s="300"/>
      <c r="L137" s="300"/>
      <c r="M137" s="300"/>
      <c r="N137" s="300"/>
      <c r="O137" s="299">
        <f t="shared" si="52"/>
        <v>0</v>
      </c>
      <c r="P137" s="300"/>
      <c r="Q137" s="299">
        <f t="shared" si="53"/>
        <v>900</v>
      </c>
      <c r="R137" s="299"/>
      <c r="S137" s="300"/>
      <c r="T137" s="300"/>
      <c r="U137" s="300"/>
      <c r="V137" s="300"/>
      <c r="W137" s="300"/>
      <c r="X137" s="300"/>
      <c r="Y137" s="300"/>
      <c r="Z137" s="299">
        <f t="shared" si="55"/>
        <v>0</v>
      </c>
      <c r="AA137" s="300"/>
      <c r="AB137" s="299">
        <f t="shared" si="56"/>
        <v>900</v>
      </c>
      <c r="AC137" s="299"/>
      <c r="AD137" s="300"/>
      <c r="AE137" s="300"/>
      <c r="AF137" s="300"/>
      <c r="AG137" s="300"/>
      <c r="AH137" s="300"/>
      <c r="AI137" s="300"/>
      <c r="AJ137" s="300"/>
      <c r="AK137" s="299">
        <f t="shared" si="58"/>
        <v>0</v>
      </c>
      <c r="AL137" s="300"/>
      <c r="AM137" s="299">
        <f t="shared" si="59"/>
        <v>900</v>
      </c>
      <c r="AN137" s="299"/>
      <c r="AO137" s="300"/>
      <c r="AP137" s="300"/>
      <c r="AQ137" s="300"/>
      <c r="AR137" s="300"/>
      <c r="AS137" s="300"/>
      <c r="AT137" s="300"/>
      <c r="AU137" s="300"/>
      <c r="AV137" s="299">
        <f t="shared" si="61"/>
        <v>0</v>
      </c>
      <c r="AW137" s="300"/>
      <c r="AX137" s="299">
        <f t="shared" si="62"/>
        <v>900</v>
      </c>
      <c r="AY137" s="137" t="str">
        <f t="shared" si="50"/>
        <v/>
      </c>
      <c r="BA137" s="143" t="str">
        <f t="shared" si="49"/>
        <v>!!!</v>
      </c>
    </row>
    <row r="138" spans="1:53" ht="12">
      <c r="A138" s="288">
        <v>136</v>
      </c>
      <c r="B138" s="289" t="s">
        <v>909</v>
      </c>
      <c r="C138" s="290" t="s">
        <v>23</v>
      </c>
      <c r="D138" s="290" t="s">
        <v>910</v>
      </c>
      <c r="E138" s="291">
        <v>75</v>
      </c>
      <c r="F138" s="292">
        <v>500</v>
      </c>
      <c r="G138" s="292">
        <f>E138*3</f>
        <v>225</v>
      </c>
      <c r="H138" s="293"/>
      <c r="I138" s="293"/>
      <c r="J138" s="293"/>
      <c r="K138" s="293"/>
      <c r="L138" s="293"/>
      <c r="M138" s="293"/>
      <c r="N138" s="293"/>
      <c r="O138" s="292">
        <f t="shared" si="52"/>
        <v>225</v>
      </c>
      <c r="P138" s="293">
        <v>950</v>
      </c>
      <c r="Q138" s="292">
        <f t="shared" si="53"/>
        <v>-225</v>
      </c>
      <c r="R138" s="292">
        <f>E138*3</f>
        <v>225</v>
      </c>
      <c r="S138" s="293"/>
      <c r="T138" s="293">
        <v>100</v>
      </c>
      <c r="U138" s="293"/>
      <c r="V138" s="293"/>
      <c r="W138" s="293"/>
      <c r="X138" s="293"/>
      <c r="Y138" s="293"/>
      <c r="Z138" s="292">
        <f t="shared" si="55"/>
        <v>325</v>
      </c>
      <c r="AA138" s="293"/>
      <c r="AB138" s="292">
        <f t="shared" si="56"/>
        <v>100</v>
      </c>
      <c r="AC138" s="292">
        <f>$E138*3</f>
        <v>225</v>
      </c>
      <c r="AD138" s="293"/>
      <c r="AE138" s="293"/>
      <c r="AF138" s="293"/>
      <c r="AG138" s="293"/>
      <c r="AH138" s="293"/>
      <c r="AI138" s="293"/>
      <c r="AJ138" s="293"/>
      <c r="AK138" s="292">
        <f t="shared" si="58"/>
        <v>225</v>
      </c>
      <c r="AL138" s="293"/>
      <c r="AM138" s="292">
        <f t="shared" si="59"/>
        <v>325</v>
      </c>
      <c r="AN138" s="292">
        <f>$E138*3</f>
        <v>225</v>
      </c>
      <c r="AO138" s="293"/>
      <c r="AP138" s="293"/>
      <c r="AQ138" s="293"/>
      <c r="AR138" s="293"/>
      <c r="AS138" s="293"/>
      <c r="AT138" s="293"/>
      <c r="AU138" s="293"/>
      <c r="AV138" s="292">
        <f t="shared" si="61"/>
        <v>225</v>
      </c>
      <c r="AW138" s="293"/>
      <c r="AX138" s="292">
        <f t="shared" si="62"/>
        <v>550</v>
      </c>
      <c r="AY138" s="137" t="str">
        <f t="shared" si="50"/>
        <v/>
      </c>
      <c r="BA138" s="143" t="str">
        <f t="shared" si="49"/>
        <v/>
      </c>
    </row>
    <row r="139" spans="1:53" ht="12">
      <c r="A139" s="288">
        <v>137</v>
      </c>
      <c r="B139" s="289" t="s">
        <v>259</v>
      </c>
      <c r="C139" s="290" t="s">
        <v>23</v>
      </c>
      <c r="D139" s="290" t="s">
        <v>261</v>
      </c>
      <c r="E139" s="291">
        <v>100</v>
      </c>
      <c r="F139" s="292"/>
      <c r="G139" s="292">
        <f>E139*3</f>
        <v>300</v>
      </c>
      <c r="H139" s="293"/>
      <c r="I139" s="293"/>
      <c r="J139" s="293"/>
      <c r="K139" s="293"/>
      <c r="L139" s="293"/>
      <c r="M139" s="293"/>
      <c r="N139" s="293"/>
      <c r="O139" s="292">
        <f t="shared" si="52"/>
        <v>300</v>
      </c>
      <c r="P139" s="293">
        <v>300</v>
      </c>
      <c r="Q139" s="292">
        <f t="shared" si="53"/>
        <v>0</v>
      </c>
      <c r="R139" s="292">
        <f>E139*3</f>
        <v>300</v>
      </c>
      <c r="S139" s="293"/>
      <c r="T139" s="293"/>
      <c r="U139" s="293"/>
      <c r="V139" s="293"/>
      <c r="W139" s="293"/>
      <c r="X139" s="293"/>
      <c r="Y139" s="293"/>
      <c r="Z139" s="292">
        <f t="shared" si="55"/>
        <v>300</v>
      </c>
      <c r="AA139" s="293">
        <v>300</v>
      </c>
      <c r="AB139" s="292">
        <f t="shared" si="56"/>
        <v>0</v>
      </c>
      <c r="AC139" s="292">
        <f>$E139*3</f>
        <v>300</v>
      </c>
      <c r="AD139" s="293"/>
      <c r="AE139" s="293"/>
      <c r="AF139" s="293"/>
      <c r="AG139" s="293"/>
      <c r="AH139" s="293"/>
      <c r="AI139" s="293"/>
      <c r="AJ139" s="293"/>
      <c r="AK139" s="292">
        <f t="shared" si="58"/>
        <v>300</v>
      </c>
      <c r="AL139" s="293">
        <v>300</v>
      </c>
      <c r="AM139" s="292">
        <f t="shared" si="59"/>
        <v>0</v>
      </c>
      <c r="AN139" s="292">
        <f>$E139*3</f>
        <v>300</v>
      </c>
      <c r="AO139" s="293"/>
      <c r="AP139" s="293"/>
      <c r="AQ139" s="293"/>
      <c r="AR139" s="293"/>
      <c r="AS139" s="293"/>
      <c r="AT139" s="293"/>
      <c r="AU139" s="293"/>
      <c r="AV139" s="292">
        <f t="shared" si="61"/>
        <v>300</v>
      </c>
      <c r="AW139" s="293">
        <v>300</v>
      </c>
      <c r="AX139" s="292">
        <f t="shared" si="62"/>
        <v>0</v>
      </c>
      <c r="AY139" s="137" t="str">
        <f t="shared" si="50"/>
        <v>*</v>
      </c>
      <c r="BA139" s="143" t="str">
        <f t="shared" si="49"/>
        <v/>
      </c>
    </row>
    <row r="140" spans="1:53" ht="12">
      <c r="A140" s="288">
        <v>138</v>
      </c>
      <c r="B140" s="289" t="s">
        <v>1611</v>
      </c>
      <c r="C140" s="290" t="s">
        <v>14</v>
      </c>
      <c r="D140" s="290"/>
      <c r="E140" s="291">
        <v>62.5</v>
      </c>
      <c r="F140" s="292"/>
      <c r="G140" s="292"/>
      <c r="H140" s="293"/>
      <c r="I140" s="293"/>
      <c r="J140" s="293"/>
      <c r="K140" s="293"/>
      <c r="L140" s="293"/>
      <c r="M140" s="293"/>
      <c r="N140" s="293"/>
      <c r="O140" s="292">
        <f t="shared" si="52"/>
        <v>0</v>
      </c>
      <c r="P140" s="293"/>
      <c r="Q140" s="292">
        <f t="shared" si="53"/>
        <v>0</v>
      </c>
      <c r="R140" s="292"/>
      <c r="S140" s="293"/>
      <c r="T140" s="293"/>
      <c r="U140" s="293"/>
      <c r="V140" s="293"/>
      <c r="W140" s="293"/>
      <c r="X140" s="293"/>
      <c r="Y140" s="293"/>
      <c r="Z140" s="292">
        <f t="shared" si="55"/>
        <v>0</v>
      </c>
      <c r="AA140" s="293">
        <v>750</v>
      </c>
      <c r="AB140" s="292">
        <f t="shared" si="56"/>
        <v>-750</v>
      </c>
      <c r="AC140" s="292">
        <f>$E140*3</f>
        <v>187.5</v>
      </c>
      <c r="AD140" s="293"/>
      <c r="AE140" s="293"/>
      <c r="AF140" s="293"/>
      <c r="AG140" s="293"/>
      <c r="AH140" s="293"/>
      <c r="AI140" s="293"/>
      <c r="AJ140" s="293"/>
      <c r="AK140" s="292">
        <f t="shared" si="58"/>
        <v>187.5</v>
      </c>
      <c r="AL140" s="293"/>
      <c r="AM140" s="292">
        <f t="shared" si="59"/>
        <v>-562.5</v>
      </c>
      <c r="AN140" s="292">
        <f>$E140*3</f>
        <v>187.5</v>
      </c>
      <c r="AO140" s="293"/>
      <c r="AP140" s="293"/>
      <c r="AQ140" s="293"/>
      <c r="AR140" s="293"/>
      <c r="AS140" s="293"/>
      <c r="AT140" s="293"/>
      <c r="AU140" s="293"/>
      <c r="AV140" s="292">
        <f t="shared" si="61"/>
        <v>187.5</v>
      </c>
      <c r="AW140" s="293"/>
      <c r="AX140" s="292">
        <f t="shared" si="62"/>
        <v>-375</v>
      </c>
      <c r="BA140" s="143" t="str">
        <f t="shared" si="49"/>
        <v/>
      </c>
    </row>
    <row r="141" spans="1:53" ht="12">
      <c r="A141" s="288">
        <v>139</v>
      </c>
      <c r="B141" s="319" t="s">
        <v>262</v>
      </c>
      <c r="C141" s="320" t="s">
        <v>30</v>
      </c>
      <c r="D141" s="321" t="s">
        <v>12</v>
      </c>
      <c r="E141" s="320">
        <v>0</v>
      </c>
      <c r="F141" s="322"/>
      <c r="G141" s="299">
        <f t="shared" ref="G141:G148" si="63">E141*3</f>
        <v>0</v>
      </c>
      <c r="H141" s="300"/>
      <c r="I141" s="300"/>
      <c r="J141" s="300"/>
      <c r="K141" s="300"/>
      <c r="L141" s="300"/>
      <c r="M141" s="300"/>
      <c r="N141" s="300"/>
      <c r="O141" s="299">
        <f t="shared" si="52"/>
        <v>0</v>
      </c>
      <c r="P141" s="300"/>
      <c r="Q141" s="299">
        <f>SUM(I141:P141)</f>
        <v>0</v>
      </c>
      <c r="R141" s="299"/>
      <c r="S141" s="300"/>
      <c r="T141" s="300"/>
      <c r="U141" s="300"/>
      <c r="V141" s="300"/>
      <c r="W141" s="300"/>
      <c r="X141" s="300"/>
      <c r="Y141" s="300"/>
      <c r="Z141" s="299">
        <f t="shared" si="55"/>
        <v>0</v>
      </c>
      <c r="AA141" s="300"/>
      <c r="AB141" s="299">
        <f t="shared" si="56"/>
        <v>0</v>
      </c>
      <c r="AC141" s="299"/>
      <c r="AD141" s="300"/>
      <c r="AE141" s="300"/>
      <c r="AF141" s="300"/>
      <c r="AG141" s="300"/>
      <c r="AH141" s="300"/>
      <c r="AI141" s="300"/>
      <c r="AJ141" s="300"/>
      <c r="AK141" s="299">
        <f t="shared" si="58"/>
        <v>0</v>
      </c>
      <c r="AL141" s="300"/>
      <c r="AM141" s="299">
        <f t="shared" si="59"/>
        <v>0</v>
      </c>
      <c r="AN141" s="299"/>
      <c r="AO141" s="300"/>
      <c r="AP141" s="300"/>
      <c r="AQ141" s="300"/>
      <c r="AR141" s="300"/>
      <c r="AS141" s="300"/>
      <c r="AT141" s="300"/>
      <c r="AU141" s="300"/>
      <c r="AV141" s="299">
        <f t="shared" si="61"/>
        <v>0</v>
      </c>
      <c r="AW141" s="300"/>
      <c r="AX141" s="299">
        <f t="shared" si="62"/>
        <v>0</v>
      </c>
      <c r="AY141" s="137" t="str">
        <f t="shared" si="50"/>
        <v>*</v>
      </c>
      <c r="BA141" s="143" t="str">
        <f t="shared" si="49"/>
        <v/>
      </c>
    </row>
    <row r="142" spans="1:53" ht="12">
      <c r="A142" s="288">
        <v>140</v>
      </c>
      <c r="B142" s="319" t="s">
        <v>1517</v>
      </c>
      <c r="C142" s="320" t="s">
        <v>30</v>
      </c>
      <c r="D142" s="321"/>
      <c r="E142" s="320">
        <v>0</v>
      </c>
      <c r="F142" s="322"/>
      <c r="G142" s="299">
        <f t="shared" si="63"/>
        <v>0</v>
      </c>
      <c r="H142" s="300"/>
      <c r="I142" s="300"/>
      <c r="J142" s="300"/>
      <c r="K142" s="300"/>
      <c r="L142" s="300"/>
      <c r="M142" s="300"/>
      <c r="N142" s="300"/>
      <c r="O142" s="299">
        <f t="shared" si="52"/>
        <v>0</v>
      </c>
      <c r="P142" s="300"/>
      <c r="Q142" s="299">
        <f>SUM(I142:P142)</f>
        <v>0</v>
      </c>
      <c r="R142" s="299"/>
      <c r="S142" s="300"/>
      <c r="T142" s="300"/>
      <c r="U142" s="300"/>
      <c r="V142" s="300"/>
      <c r="W142" s="300"/>
      <c r="X142" s="300"/>
      <c r="Y142" s="300"/>
      <c r="Z142" s="299">
        <f t="shared" si="55"/>
        <v>0</v>
      </c>
      <c r="AA142" s="300"/>
      <c r="AB142" s="299">
        <f t="shared" si="56"/>
        <v>0</v>
      </c>
      <c r="AC142" s="299"/>
      <c r="AD142" s="300"/>
      <c r="AE142" s="300"/>
      <c r="AF142" s="300"/>
      <c r="AG142" s="300"/>
      <c r="AH142" s="300"/>
      <c r="AI142" s="300"/>
      <c r="AJ142" s="300"/>
      <c r="AK142" s="299">
        <f t="shared" si="58"/>
        <v>0</v>
      </c>
      <c r="AL142" s="300"/>
      <c r="AM142" s="299">
        <f t="shared" si="59"/>
        <v>0</v>
      </c>
      <c r="AN142" s="299"/>
      <c r="AO142" s="300"/>
      <c r="AP142" s="300"/>
      <c r="AQ142" s="300"/>
      <c r="AR142" s="300"/>
      <c r="AS142" s="300"/>
      <c r="AT142" s="300"/>
      <c r="AU142" s="300"/>
      <c r="AV142" s="299">
        <f t="shared" si="61"/>
        <v>0</v>
      </c>
      <c r="AW142" s="300"/>
      <c r="AX142" s="299">
        <f t="shared" si="62"/>
        <v>0</v>
      </c>
      <c r="AY142" s="137" t="str">
        <f t="shared" si="50"/>
        <v>*</v>
      </c>
      <c r="BA142" s="143" t="str">
        <f t="shared" si="49"/>
        <v/>
      </c>
    </row>
    <row r="143" spans="1:53" ht="12">
      <c r="A143" s="288">
        <v>141</v>
      </c>
      <c r="B143" s="289" t="s">
        <v>266</v>
      </c>
      <c r="C143" s="290" t="s">
        <v>14</v>
      </c>
      <c r="D143" s="290" t="s">
        <v>268</v>
      </c>
      <c r="E143" s="291">
        <v>80</v>
      </c>
      <c r="F143" s="292"/>
      <c r="G143" s="292">
        <f t="shared" si="63"/>
        <v>240</v>
      </c>
      <c r="H143" s="293"/>
      <c r="I143" s="293"/>
      <c r="J143" s="293"/>
      <c r="K143" s="293"/>
      <c r="L143" s="293"/>
      <c r="M143" s="293"/>
      <c r="N143" s="293"/>
      <c r="O143" s="292">
        <f t="shared" si="52"/>
        <v>240</v>
      </c>
      <c r="P143" s="293">
        <v>1480</v>
      </c>
      <c r="Q143" s="292">
        <f t="shared" ref="Q143:Q163" si="64">F143+O143-P143</f>
        <v>-1240</v>
      </c>
      <c r="R143" s="292">
        <f t="shared" ref="R143:R163" si="65">E143*3</f>
        <v>240</v>
      </c>
      <c r="S143" s="293"/>
      <c r="T143" s="293"/>
      <c r="U143" s="293">
        <v>1132</v>
      </c>
      <c r="V143" s="293"/>
      <c r="W143" s="293">
        <v>100</v>
      </c>
      <c r="X143" s="293"/>
      <c r="Y143" s="293"/>
      <c r="Z143" s="292">
        <f t="shared" si="55"/>
        <v>1472</v>
      </c>
      <c r="AA143" s="293"/>
      <c r="AB143" s="292">
        <f t="shared" si="56"/>
        <v>232</v>
      </c>
      <c r="AC143" s="292">
        <f t="shared" ref="AC143:AC163" si="66">$E143*3</f>
        <v>240</v>
      </c>
      <c r="AD143" s="293"/>
      <c r="AE143" s="293"/>
      <c r="AF143" s="293"/>
      <c r="AG143" s="293"/>
      <c r="AH143" s="293"/>
      <c r="AI143" s="293"/>
      <c r="AJ143" s="293"/>
      <c r="AK143" s="292">
        <f t="shared" si="58"/>
        <v>240</v>
      </c>
      <c r="AL143" s="293"/>
      <c r="AM143" s="292">
        <f t="shared" si="59"/>
        <v>472</v>
      </c>
      <c r="AN143" s="292">
        <f t="shared" ref="AN143:AN174" si="67">$E143*3</f>
        <v>240</v>
      </c>
      <c r="AO143" s="293"/>
      <c r="AP143" s="293"/>
      <c r="AQ143" s="293"/>
      <c r="AR143" s="293"/>
      <c r="AS143" s="293"/>
      <c r="AT143" s="293"/>
      <c r="AU143" s="293"/>
      <c r="AV143" s="292">
        <f t="shared" si="61"/>
        <v>240</v>
      </c>
      <c r="AW143" s="293">
        <v>712</v>
      </c>
      <c r="AX143" s="292">
        <f t="shared" si="62"/>
        <v>0</v>
      </c>
      <c r="AY143" s="137" t="str">
        <f t="shared" si="50"/>
        <v>*</v>
      </c>
      <c r="BA143" s="143" t="str">
        <f t="shared" si="49"/>
        <v/>
      </c>
    </row>
    <row r="144" spans="1:53" ht="12">
      <c r="A144" s="288">
        <v>142</v>
      </c>
      <c r="B144" s="289" t="s">
        <v>269</v>
      </c>
      <c r="C144" s="290" t="s">
        <v>23</v>
      </c>
      <c r="D144" s="290" t="s">
        <v>271</v>
      </c>
      <c r="E144" s="291">
        <v>65</v>
      </c>
      <c r="F144" s="292"/>
      <c r="G144" s="292">
        <f t="shared" si="63"/>
        <v>195</v>
      </c>
      <c r="H144" s="293">
        <v>50</v>
      </c>
      <c r="I144" s="293"/>
      <c r="J144" s="293"/>
      <c r="K144" s="293"/>
      <c r="L144" s="293"/>
      <c r="M144" s="293"/>
      <c r="N144" s="293"/>
      <c r="O144" s="292">
        <f t="shared" si="52"/>
        <v>245</v>
      </c>
      <c r="P144" s="293">
        <v>245</v>
      </c>
      <c r="Q144" s="292">
        <f t="shared" si="64"/>
        <v>0</v>
      </c>
      <c r="R144" s="292">
        <f t="shared" si="65"/>
        <v>195</v>
      </c>
      <c r="S144" s="293">
        <v>50</v>
      </c>
      <c r="T144" s="293"/>
      <c r="U144" s="293"/>
      <c r="V144" s="293"/>
      <c r="W144" s="293"/>
      <c r="X144" s="293"/>
      <c r="Y144" s="293"/>
      <c r="Z144" s="292">
        <f t="shared" si="55"/>
        <v>245</v>
      </c>
      <c r="AA144" s="293"/>
      <c r="AB144" s="292">
        <f t="shared" si="56"/>
        <v>245</v>
      </c>
      <c r="AC144" s="292">
        <f t="shared" si="66"/>
        <v>195</v>
      </c>
      <c r="AD144" s="293"/>
      <c r="AE144" s="293"/>
      <c r="AF144" s="293"/>
      <c r="AG144" s="293"/>
      <c r="AH144" s="293"/>
      <c r="AI144" s="293"/>
      <c r="AJ144" s="293"/>
      <c r="AK144" s="292">
        <f t="shared" si="58"/>
        <v>195</v>
      </c>
      <c r="AL144" s="293"/>
      <c r="AM144" s="292">
        <f t="shared" si="59"/>
        <v>440</v>
      </c>
      <c r="AN144" s="292">
        <f t="shared" si="67"/>
        <v>195</v>
      </c>
      <c r="AO144" s="293"/>
      <c r="AP144" s="293">
        <v>100</v>
      </c>
      <c r="AQ144" s="293"/>
      <c r="AR144" s="293"/>
      <c r="AS144" s="293"/>
      <c r="AT144" s="293"/>
      <c r="AU144" s="293"/>
      <c r="AV144" s="292">
        <f t="shared" si="61"/>
        <v>295</v>
      </c>
      <c r="AW144" s="293">
        <v>735</v>
      </c>
      <c r="AX144" s="292">
        <f t="shared" si="62"/>
        <v>0</v>
      </c>
      <c r="AY144" s="137" t="str">
        <f t="shared" si="50"/>
        <v>*</v>
      </c>
      <c r="BA144" s="143" t="str">
        <f t="shared" si="49"/>
        <v/>
      </c>
    </row>
    <row r="145" spans="1:53" ht="12">
      <c r="A145" s="288">
        <v>143</v>
      </c>
      <c r="B145" s="289" t="s">
        <v>272</v>
      </c>
      <c r="C145" s="290" t="s">
        <v>14</v>
      </c>
      <c r="D145" s="290" t="s">
        <v>12</v>
      </c>
      <c r="E145" s="291">
        <v>125</v>
      </c>
      <c r="F145" s="292">
        <v>750</v>
      </c>
      <c r="G145" s="292">
        <f t="shared" si="63"/>
        <v>375</v>
      </c>
      <c r="H145" s="293"/>
      <c r="I145" s="293"/>
      <c r="J145" s="293"/>
      <c r="K145" s="293"/>
      <c r="L145" s="293"/>
      <c r="M145" s="293"/>
      <c r="N145" s="293"/>
      <c r="O145" s="292">
        <f t="shared" si="52"/>
        <v>375</v>
      </c>
      <c r="P145" s="293">
        <v>1125</v>
      </c>
      <c r="Q145" s="292">
        <f t="shared" si="64"/>
        <v>0</v>
      </c>
      <c r="R145" s="292">
        <f t="shared" si="65"/>
        <v>375</v>
      </c>
      <c r="S145" s="293"/>
      <c r="T145" s="293"/>
      <c r="U145" s="293"/>
      <c r="V145" s="293"/>
      <c r="W145" s="293"/>
      <c r="X145" s="293"/>
      <c r="Y145" s="293"/>
      <c r="Z145" s="292">
        <f t="shared" si="55"/>
        <v>375</v>
      </c>
      <c r="AA145" s="293">
        <v>1125</v>
      </c>
      <c r="AB145" s="292">
        <f t="shared" si="56"/>
        <v>-750</v>
      </c>
      <c r="AC145" s="292">
        <f t="shared" si="66"/>
        <v>375</v>
      </c>
      <c r="AD145" s="293"/>
      <c r="AE145" s="293"/>
      <c r="AF145" s="293"/>
      <c r="AG145" s="293"/>
      <c r="AH145" s="293"/>
      <c r="AI145" s="293"/>
      <c r="AJ145" s="293"/>
      <c r="AK145" s="292">
        <f t="shared" si="58"/>
        <v>375</v>
      </c>
      <c r="AL145" s="293"/>
      <c r="AM145" s="292">
        <f t="shared" si="59"/>
        <v>-375</v>
      </c>
      <c r="AN145" s="292">
        <f t="shared" si="67"/>
        <v>375</v>
      </c>
      <c r="AO145" s="293"/>
      <c r="AP145" s="293"/>
      <c r="AQ145" s="293"/>
      <c r="AR145" s="293"/>
      <c r="AS145" s="293"/>
      <c r="AT145" s="293"/>
      <c r="AU145" s="293"/>
      <c r="AV145" s="292">
        <f t="shared" si="61"/>
        <v>375</v>
      </c>
      <c r="AW145" s="293"/>
      <c r="AX145" s="292">
        <f t="shared" si="62"/>
        <v>0</v>
      </c>
      <c r="AY145" s="137" t="str">
        <f t="shared" si="50"/>
        <v>*</v>
      </c>
      <c r="BA145" s="143" t="str">
        <f t="shared" si="49"/>
        <v/>
      </c>
    </row>
    <row r="146" spans="1:53" ht="12">
      <c r="A146" s="288">
        <v>144</v>
      </c>
      <c r="B146" s="289" t="s">
        <v>858</v>
      </c>
      <c r="C146" s="290" t="s">
        <v>23</v>
      </c>
      <c r="D146" s="290" t="s">
        <v>859</v>
      </c>
      <c r="E146" s="291">
        <v>125</v>
      </c>
      <c r="F146" s="292"/>
      <c r="G146" s="292">
        <f t="shared" si="63"/>
        <v>375</v>
      </c>
      <c r="H146" s="293"/>
      <c r="I146" s="293"/>
      <c r="J146" s="293"/>
      <c r="K146" s="293">
        <v>300</v>
      </c>
      <c r="L146" s="293"/>
      <c r="M146" s="293"/>
      <c r="N146" s="293"/>
      <c r="O146" s="292">
        <f t="shared" si="52"/>
        <v>675</v>
      </c>
      <c r="P146" s="293">
        <v>675</v>
      </c>
      <c r="Q146" s="292">
        <f t="shared" si="64"/>
        <v>0</v>
      </c>
      <c r="R146" s="292">
        <f t="shared" si="65"/>
        <v>375</v>
      </c>
      <c r="S146" s="293"/>
      <c r="T146" s="293"/>
      <c r="U146" s="293"/>
      <c r="V146" s="293"/>
      <c r="W146" s="293"/>
      <c r="X146" s="293"/>
      <c r="Y146" s="293"/>
      <c r="Z146" s="292">
        <f t="shared" si="55"/>
        <v>375</v>
      </c>
      <c r="AA146" s="293">
        <v>375</v>
      </c>
      <c r="AB146" s="292">
        <f t="shared" si="56"/>
        <v>0</v>
      </c>
      <c r="AC146" s="292">
        <f t="shared" si="66"/>
        <v>375</v>
      </c>
      <c r="AD146" s="293"/>
      <c r="AE146" s="293"/>
      <c r="AF146" s="293"/>
      <c r="AG146" s="293"/>
      <c r="AH146" s="293">
        <v>100</v>
      </c>
      <c r="AI146" s="293"/>
      <c r="AJ146" s="293"/>
      <c r="AK146" s="292">
        <f t="shared" si="58"/>
        <v>475</v>
      </c>
      <c r="AL146" s="293"/>
      <c r="AM146" s="292">
        <f t="shared" si="59"/>
        <v>475</v>
      </c>
      <c r="AN146" s="292">
        <f t="shared" si="67"/>
        <v>375</v>
      </c>
      <c r="AO146" s="293"/>
      <c r="AP146" s="293"/>
      <c r="AQ146" s="293"/>
      <c r="AR146" s="293"/>
      <c r="AS146" s="293"/>
      <c r="AT146" s="293"/>
      <c r="AU146" s="293"/>
      <c r="AV146" s="292">
        <f t="shared" si="61"/>
        <v>375</v>
      </c>
      <c r="AW146" s="293">
        <v>850</v>
      </c>
      <c r="AX146" s="292">
        <f t="shared" si="62"/>
        <v>0</v>
      </c>
      <c r="AY146" s="137" t="str">
        <f t="shared" si="50"/>
        <v>*</v>
      </c>
      <c r="BA146" s="143" t="str">
        <f t="shared" si="49"/>
        <v/>
      </c>
    </row>
    <row r="147" spans="1:53" ht="12">
      <c r="A147" s="288">
        <v>145</v>
      </c>
      <c r="B147" s="289" t="s">
        <v>274</v>
      </c>
      <c r="C147" s="290" t="s">
        <v>14</v>
      </c>
      <c r="D147" s="290" t="s">
        <v>12</v>
      </c>
      <c r="E147" s="291">
        <v>185</v>
      </c>
      <c r="F147" s="292"/>
      <c r="G147" s="292">
        <f t="shared" si="63"/>
        <v>555</v>
      </c>
      <c r="H147" s="293"/>
      <c r="I147" s="293"/>
      <c r="J147" s="293"/>
      <c r="K147" s="293"/>
      <c r="L147" s="293"/>
      <c r="M147" s="293"/>
      <c r="N147" s="293"/>
      <c r="O147" s="292">
        <f t="shared" si="52"/>
        <v>555</v>
      </c>
      <c r="P147" s="293">
        <v>1110</v>
      </c>
      <c r="Q147" s="292">
        <f t="shared" si="64"/>
        <v>-555</v>
      </c>
      <c r="R147" s="292">
        <f t="shared" si="65"/>
        <v>555</v>
      </c>
      <c r="S147" s="293"/>
      <c r="T147" s="293"/>
      <c r="U147" s="293"/>
      <c r="V147" s="293"/>
      <c r="W147" s="293">
        <v>100</v>
      </c>
      <c r="X147" s="293"/>
      <c r="Y147" s="293"/>
      <c r="Z147" s="292">
        <f t="shared" si="55"/>
        <v>655</v>
      </c>
      <c r="AA147" s="293"/>
      <c r="AB147" s="292">
        <f t="shared" si="56"/>
        <v>100</v>
      </c>
      <c r="AC147" s="292">
        <f t="shared" si="66"/>
        <v>555</v>
      </c>
      <c r="AD147" s="293"/>
      <c r="AE147" s="293"/>
      <c r="AF147" s="293"/>
      <c r="AG147" s="293"/>
      <c r="AH147" s="293"/>
      <c r="AI147" s="293"/>
      <c r="AJ147" s="293"/>
      <c r="AK147" s="292">
        <f t="shared" si="58"/>
        <v>555</v>
      </c>
      <c r="AL147" s="293">
        <v>1110</v>
      </c>
      <c r="AM147" s="292">
        <f t="shared" si="59"/>
        <v>-455</v>
      </c>
      <c r="AN147" s="292">
        <f t="shared" si="67"/>
        <v>555</v>
      </c>
      <c r="AO147" s="293"/>
      <c r="AP147" s="293"/>
      <c r="AQ147" s="293"/>
      <c r="AR147" s="293"/>
      <c r="AS147" s="293"/>
      <c r="AT147" s="293"/>
      <c r="AU147" s="293"/>
      <c r="AV147" s="292">
        <f t="shared" si="61"/>
        <v>555</v>
      </c>
      <c r="AW147" s="293"/>
      <c r="AX147" s="292">
        <f t="shared" si="62"/>
        <v>100</v>
      </c>
      <c r="AY147" s="137" t="str">
        <f t="shared" si="50"/>
        <v/>
      </c>
      <c r="BA147" s="143" t="str">
        <f t="shared" si="49"/>
        <v/>
      </c>
    </row>
    <row r="148" spans="1:53" ht="12">
      <c r="A148" s="288">
        <v>146</v>
      </c>
      <c r="B148" s="289" t="s">
        <v>1330</v>
      </c>
      <c r="C148" s="290" t="s">
        <v>23</v>
      </c>
      <c r="D148" s="290"/>
      <c r="E148" s="291">
        <v>80</v>
      </c>
      <c r="F148" s="292"/>
      <c r="G148" s="292">
        <f t="shared" si="63"/>
        <v>240</v>
      </c>
      <c r="H148" s="293"/>
      <c r="I148" s="293"/>
      <c r="J148" s="293"/>
      <c r="K148" s="293"/>
      <c r="L148" s="293">
        <v>100</v>
      </c>
      <c r="M148" s="293"/>
      <c r="N148" s="293"/>
      <c r="O148" s="292">
        <f t="shared" si="52"/>
        <v>340</v>
      </c>
      <c r="P148" s="293">
        <v>1060</v>
      </c>
      <c r="Q148" s="292">
        <f t="shared" si="64"/>
        <v>-720</v>
      </c>
      <c r="R148" s="292">
        <f t="shared" si="65"/>
        <v>240</v>
      </c>
      <c r="S148" s="293"/>
      <c r="T148" s="293"/>
      <c r="U148" s="293"/>
      <c r="V148" s="293"/>
      <c r="W148" s="293"/>
      <c r="X148" s="293"/>
      <c r="Y148" s="293"/>
      <c r="Z148" s="292">
        <f t="shared" si="55"/>
        <v>240</v>
      </c>
      <c r="AA148" s="293"/>
      <c r="AB148" s="292">
        <f t="shared" si="56"/>
        <v>-480</v>
      </c>
      <c r="AC148" s="292">
        <f t="shared" si="66"/>
        <v>240</v>
      </c>
      <c r="AD148" s="293"/>
      <c r="AE148" s="293"/>
      <c r="AF148" s="293"/>
      <c r="AG148" s="293"/>
      <c r="AH148" s="293"/>
      <c r="AI148" s="293">
        <v>300</v>
      </c>
      <c r="AJ148" s="293"/>
      <c r="AK148" s="292">
        <f t="shared" si="58"/>
        <v>540</v>
      </c>
      <c r="AL148" s="293"/>
      <c r="AM148" s="292">
        <f t="shared" si="59"/>
        <v>60</v>
      </c>
      <c r="AN148" s="292">
        <f t="shared" si="67"/>
        <v>240</v>
      </c>
      <c r="AO148" s="293"/>
      <c r="AP148" s="293"/>
      <c r="AQ148" s="293"/>
      <c r="AR148" s="293"/>
      <c r="AS148" s="293"/>
      <c r="AT148" s="293"/>
      <c r="AU148" s="293"/>
      <c r="AV148" s="292">
        <f t="shared" si="61"/>
        <v>240</v>
      </c>
      <c r="AW148" s="293"/>
      <c r="AX148" s="292">
        <f t="shared" si="62"/>
        <v>300</v>
      </c>
      <c r="BA148" s="143" t="str">
        <f t="shared" si="49"/>
        <v/>
      </c>
    </row>
    <row r="149" spans="1:53" ht="12">
      <c r="A149" s="288">
        <v>147</v>
      </c>
      <c r="B149" s="289" t="s">
        <v>1553</v>
      </c>
      <c r="C149" s="290" t="s">
        <v>14</v>
      </c>
      <c r="D149" s="290"/>
      <c r="E149" s="291">
        <v>180</v>
      </c>
      <c r="F149" s="292"/>
      <c r="G149" s="292">
        <v>302</v>
      </c>
      <c r="H149" s="293"/>
      <c r="I149" s="293"/>
      <c r="J149" s="293"/>
      <c r="K149" s="293"/>
      <c r="L149" s="293"/>
      <c r="M149" s="293"/>
      <c r="N149" s="293"/>
      <c r="O149" s="292">
        <f t="shared" si="52"/>
        <v>302</v>
      </c>
      <c r="P149" s="293">
        <v>2022</v>
      </c>
      <c r="Q149" s="292">
        <f t="shared" si="64"/>
        <v>-1720</v>
      </c>
      <c r="R149" s="292">
        <f t="shared" si="65"/>
        <v>540</v>
      </c>
      <c r="S149" s="293"/>
      <c r="T149" s="293"/>
      <c r="U149" s="293"/>
      <c r="V149" s="293"/>
      <c r="W149" s="293">
        <v>100</v>
      </c>
      <c r="X149" s="293"/>
      <c r="Y149" s="293"/>
      <c r="Z149" s="292">
        <f t="shared" si="55"/>
        <v>640</v>
      </c>
      <c r="AA149" s="293"/>
      <c r="AB149" s="292">
        <f t="shared" si="56"/>
        <v>-1080</v>
      </c>
      <c r="AC149" s="292">
        <f t="shared" si="66"/>
        <v>540</v>
      </c>
      <c r="AD149" s="293"/>
      <c r="AE149" s="293"/>
      <c r="AF149" s="293"/>
      <c r="AG149" s="293"/>
      <c r="AH149" s="293"/>
      <c r="AI149" s="293"/>
      <c r="AJ149" s="293"/>
      <c r="AK149" s="292">
        <f t="shared" si="58"/>
        <v>540</v>
      </c>
      <c r="AL149" s="293"/>
      <c r="AM149" s="292">
        <f t="shared" si="59"/>
        <v>-540</v>
      </c>
      <c r="AN149" s="292">
        <f t="shared" si="67"/>
        <v>540</v>
      </c>
      <c r="AO149" s="293"/>
      <c r="AP149" s="293"/>
      <c r="AQ149" s="293"/>
      <c r="AR149" s="293"/>
      <c r="AS149" s="293"/>
      <c r="AT149" s="293"/>
      <c r="AU149" s="293"/>
      <c r="AV149" s="292">
        <f t="shared" si="61"/>
        <v>540</v>
      </c>
      <c r="AW149" s="293"/>
      <c r="AX149" s="292">
        <f t="shared" si="62"/>
        <v>0</v>
      </c>
      <c r="AY149" s="137" t="str">
        <f t="shared" si="50"/>
        <v>*</v>
      </c>
      <c r="BA149" s="143" t="str">
        <f t="shared" si="49"/>
        <v/>
      </c>
    </row>
    <row r="150" spans="1:53" ht="12">
      <c r="A150" s="288">
        <v>148</v>
      </c>
      <c r="B150" s="289" t="s">
        <v>832</v>
      </c>
      <c r="C150" s="290" t="s">
        <v>14</v>
      </c>
      <c r="D150" s="290" t="s">
        <v>277</v>
      </c>
      <c r="E150" s="291">
        <v>100</v>
      </c>
      <c r="F150" s="292"/>
      <c r="G150" s="292">
        <f t="shared" ref="G150:G163" si="68">E150*3</f>
        <v>300</v>
      </c>
      <c r="H150" s="293"/>
      <c r="I150" s="293"/>
      <c r="J150" s="293"/>
      <c r="K150" s="293"/>
      <c r="L150" s="293"/>
      <c r="M150" s="293"/>
      <c r="N150" s="293"/>
      <c r="O150" s="292">
        <f t="shared" si="52"/>
        <v>300</v>
      </c>
      <c r="P150" s="293"/>
      <c r="Q150" s="292">
        <f t="shared" si="64"/>
        <v>300</v>
      </c>
      <c r="R150" s="292">
        <f t="shared" si="65"/>
        <v>300</v>
      </c>
      <c r="S150" s="293"/>
      <c r="T150" s="293"/>
      <c r="U150" s="293"/>
      <c r="V150" s="293"/>
      <c r="W150" s="293"/>
      <c r="X150" s="293"/>
      <c r="Y150" s="293"/>
      <c r="Z150" s="292">
        <f t="shared" si="55"/>
        <v>300</v>
      </c>
      <c r="AA150" s="293"/>
      <c r="AB150" s="292">
        <f t="shared" si="56"/>
        <v>600</v>
      </c>
      <c r="AC150" s="292">
        <f t="shared" si="66"/>
        <v>300</v>
      </c>
      <c r="AD150" s="293"/>
      <c r="AE150" s="293"/>
      <c r="AF150" s="293"/>
      <c r="AG150" s="293"/>
      <c r="AH150" s="293"/>
      <c r="AI150" s="293"/>
      <c r="AJ150" s="293"/>
      <c r="AK150" s="292">
        <f t="shared" si="58"/>
        <v>300</v>
      </c>
      <c r="AL150" s="293"/>
      <c r="AM150" s="292">
        <f t="shared" si="59"/>
        <v>900</v>
      </c>
      <c r="AN150" s="292">
        <f t="shared" si="67"/>
        <v>300</v>
      </c>
      <c r="AO150" s="293"/>
      <c r="AP150" s="293"/>
      <c r="AQ150" s="293"/>
      <c r="AR150" s="293"/>
      <c r="AS150" s="293"/>
      <c r="AT150" s="293"/>
      <c r="AU150" s="293"/>
      <c r="AV150" s="292">
        <f t="shared" si="61"/>
        <v>300</v>
      </c>
      <c r="AW150" s="293">
        <v>1200</v>
      </c>
      <c r="AX150" s="292">
        <f t="shared" si="62"/>
        <v>0</v>
      </c>
      <c r="AY150" s="137" t="str">
        <f t="shared" si="50"/>
        <v>*</v>
      </c>
      <c r="BA150" s="143" t="str">
        <f t="shared" si="49"/>
        <v/>
      </c>
    </row>
    <row r="151" spans="1:53" ht="12">
      <c r="A151" s="288">
        <v>149</v>
      </c>
      <c r="B151" s="289" t="s">
        <v>1115</v>
      </c>
      <c r="C151" s="290" t="s">
        <v>14</v>
      </c>
      <c r="D151" s="290" t="s">
        <v>756</v>
      </c>
      <c r="E151" s="291">
        <v>185</v>
      </c>
      <c r="F151" s="292"/>
      <c r="G151" s="292">
        <f t="shared" si="68"/>
        <v>555</v>
      </c>
      <c r="H151" s="293">
        <v>50</v>
      </c>
      <c r="I151" s="293"/>
      <c r="J151" s="293"/>
      <c r="K151" s="293"/>
      <c r="L151" s="293"/>
      <c r="M151" s="293"/>
      <c r="N151" s="293"/>
      <c r="O151" s="292">
        <f t="shared" si="52"/>
        <v>605</v>
      </c>
      <c r="P151" s="293">
        <v>555</v>
      </c>
      <c r="Q151" s="292">
        <f t="shared" si="64"/>
        <v>50</v>
      </c>
      <c r="R151" s="292">
        <f t="shared" si="65"/>
        <v>555</v>
      </c>
      <c r="S151" s="293"/>
      <c r="T151" s="293"/>
      <c r="U151" s="293"/>
      <c r="V151" s="293"/>
      <c r="W151" s="293">
        <v>100</v>
      </c>
      <c r="X151" s="293"/>
      <c r="Y151" s="293"/>
      <c r="Z151" s="292">
        <f t="shared" si="55"/>
        <v>655</v>
      </c>
      <c r="AA151" s="293">
        <v>705</v>
      </c>
      <c r="AB151" s="292">
        <f t="shared" si="56"/>
        <v>0</v>
      </c>
      <c r="AC151" s="292">
        <f t="shared" si="66"/>
        <v>555</v>
      </c>
      <c r="AD151" s="293"/>
      <c r="AE151" s="293"/>
      <c r="AF151" s="293"/>
      <c r="AG151" s="293"/>
      <c r="AH151" s="293"/>
      <c r="AI151" s="293"/>
      <c r="AJ151" s="293"/>
      <c r="AK151" s="292">
        <f t="shared" si="58"/>
        <v>555</v>
      </c>
      <c r="AL151" s="293">
        <v>555</v>
      </c>
      <c r="AM151" s="292">
        <f t="shared" si="59"/>
        <v>0</v>
      </c>
      <c r="AN151" s="292">
        <f t="shared" si="67"/>
        <v>555</v>
      </c>
      <c r="AO151" s="293"/>
      <c r="AP151" s="293"/>
      <c r="AQ151" s="293"/>
      <c r="AR151" s="293"/>
      <c r="AS151" s="293"/>
      <c r="AT151" s="293"/>
      <c r="AU151" s="293"/>
      <c r="AV151" s="292">
        <f t="shared" si="61"/>
        <v>555</v>
      </c>
      <c r="AW151" s="293">
        <v>555</v>
      </c>
      <c r="AX151" s="292">
        <f t="shared" si="62"/>
        <v>0</v>
      </c>
      <c r="AY151" s="137" t="str">
        <f t="shared" si="50"/>
        <v>*</v>
      </c>
      <c r="BA151" s="143" t="str">
        <f t="shared" si="49"/>
        <v/>
      </c>
    </row>
    <row r="152" spans="1:53" ht="12">
      <c r="A152" s="288">
        <v>150</v>
      </c>
      <c r="B152" s="294" t="s">
        <v>278</v>
      </c>
      <c r="C152" s="290" t="s">
        <v>10</v>
      </c>
      <c r="D152" s="290" t="s">
        <v>280</v>
      </c>
      <c r="E152" s="295">
        <v>90</v>
      </c>
      <c r="F152" s="292"/>
      <c r="G152" s="292">
        <f t="shared" si="68"/>
        <v>270</v>
      </c>
      <c r="H152" s="293"/>
      <c r="I152" s="293"/>
      <c r="J152" s="293"/>
      <c r="K152" s="293"/>
      <c r="L152" s="293"/>
      <c r="M152" s="293"/>
      <c r="N152" s="293"/>
      <c r="O152" s="292">
        <f t="shared" si="52"/>
        <v>270</v>
      </c>
      <c r="P152" s="293">
        <v>1080</v>
      </c>
      <c r="Q152" s="292">
        <f t="shared" si="64"/>
        <v>-810</v>
      </c>
      <c r="R152" s="292">
        <f t="shared" si="65"/>
        <v>270</v>
      </c>
      <c r="S152" s="293">
        <v>50</v>
      </c>
      <c r="T152" s="293"/>
      <c r="U152" s="293"/>
      <c r="V152" s="293"/>
      <c r="W152" s="293"/>
      <c r="X152" s="293"/>
      <c r="Y152" s="293"/>
      <c r="Z152" s="292">
        <f t="shared" si="55"/>
        <v>320</v>
      </c>
      <c r="AA152" s="293"/>
      <c r="AB152" s="292">
        <f t="shared" si="56"/>
        <v>-490</v>
      </c>
      <c r="AC152" s="292">
        <f t="shared" si="66"/>
        <v>270</v>
      </c>
      <c r="AD152" s="293"/>
      <c r="AE152" s="293"/>
      <c r="AF152" s="293"/>
      <c r="AG152" s="293"/>
      <c r="AH152" s="293"/>
      <c r="AI152" s="293"/>
      <c r="AJ152" s="293"/>
      <c r="AK152" s="292">
        <f t="shared" si="58"/>
        <v>270</v>
      </c>
      <c r="AL152" s="293"/>
      <c r="AM152" s="292">
        <f t="shared" si="59"/>
        <v>-220</v>
      </c>
      <c r="AN152" s="292">
        <f t="shared" si="67"/>
        <v>270</v>
      </c>
      <c r="AO152" s="293">
        <v>100</v>
      </c>
      <c r="AP152" s="293"/>
      <c r="AQ152" s="293"/>
      <c r="AR152" s="293"/>
      <c r="AS152" s="293"/>
      <c r="AT152" s="293"/>
      <c r="AU152" s="293"/>
      <c r="AV152" s="292">
        <f t="shared" si="61"/>
        <v>370</v>
      </c>
      <c r="AW152" s="293">
        <v>150</v>
      </c>
      <c r="AX152" s="292">
        <f t="shared" si="62"/>
        <v>0</v>
      </c>
      <c r="AY152" s="137" t="str">
        <f t="shared" si="50"/>
        <v>*</v>
      </c>
      <c r="BA152" s="143" t="str">
        <f t="shared" si="49"/>
        <v/>
      </c>
    </row>
    <row r="153" spans="1:53" s="172" customFormat="1" ht="12">
      <c r="A153" s="288">
        <v>151</v>
      </c>
      <c r="B153" s="289" t="s">
        <v>1543</v>
      </c>
      <c r="C153" s="290" t="s">
        <v>14</v>
      </c>
      <c r="D153" s="290" t="s">
        <v>883</v>
      </c>
      <c r="E153" s="291">
        <v>35</v>
      </c>
      <c r="F153" s="292"/>
      <c r="G153" s="292">
        <f t="shared" si="68"/>
        <v>105</v>
      </c>
      <c r="H153" s="293"/>
      <c r="I153" s="293"/>
      <c r="J153" s="293"/>
      <c r="K153" s="293"/>
      <c r="L153" s="293"/>
      <c r="M153" s="293"/>
      <c r="N153" s="293"/>
      <c r="O153" s="292">
        <f t="shared" si="52"/>
        <v>105</v>
      </c>
      <c r="P153" s="293">
        <v>420</v>
      </c>
      <c r="Q153" s="292">
        <f t="shared" si="64"/>
        <v>-315</v>
      </c>
      <c r="R153" s="292">
        <f t="shared" si="65"/>
        <v>105</v>
      </c>
      <c r="S153" s="293"/>
      <c r="T153" s="293"/>
      <c r="U153" s="293"/>
      <c r="V153" s="293"/>
      <c r="W153" s="293"/>
      <c r="X153" s="293"/>
      <c r="Y153" s="293"/>
      <c r="Z153" s="292">
        <f t="shared" si="55"/>
        <v>105</v>
      </c>
      <c r="AA153" s="293"/>
      <c r="AB153" s="292">
        <f t="shared" si="56"/>
        <v>-210</v>
      </c>
      <c r="AC153" s="292">
        <f t="shared" si="66"/>
        <v>105</v>
      </c>
      <c r="AD153" s="293"/>
      <c r="AE153" s="293"/>
      <c r="AF153" s="293"/>
      <c r="AG153" s="293"/>
      <c r="AH153" s="293"/>
      <c r="AI153" s="293"/>
      <c r="AJ153" s="293"/>
      <c r="AK153" s="292">
        <f t="shared" si="58"/>
        <v>105</v>
      </c>
      <c r="AL153" s="293"/>
      <c r="AM153" s="292">
        <f t="shared" si="59"/>
        <v>-105</v>
      </c>
      <c r="AN153" s="292">
        <f t="shared" si="67"/>
        <v>105</v>
      </c>
      <c r="AO153" s="293"/>
      <c r="AP153" s="293"/>
      <c r="AQ153" s="293"/>
      <c r="AR153" s="293"/>
      <c r="AS153" s="293"/>
      <c r="AT153" s="293"/>
      <c r="AU153" s="293">
        <v>5</v>
      </c>
      <c r="AV153" s="292">
        <f t="shared" si="61"/>
        <v>110</v>
      </c>
      <c r="AW153" s="293"/>
      <c r="AX153" s="292">
        <f t="shared" si="62"/>
        <v>5</v>
      </c>
      <c r="AY153" s="137" t="str">
        <f t="shared" si="50"/>
        <v/>
      </c>
      <c r="BA153" s="143" t="str">
        <f t="shared" si="49"/>
        <v/>
      </c>
    </row>
    <row r="154" spans="1:53" ht="12">
      <c r="A154" s="288">
        <v>152</v>
      </c>
      <c r="B154" s="289" t="s">
        <v>281</v>
      </c>
      <c r="C154" s="290" t="s">
        <v>23</v>
      </c>
      <c r="D154" s="290" t="s">
        <v>283</v>
      </c>
      <c r="E154" s="291">
        <v>95</v>
      </c>
      <c r="F154" s="292">
        <v>100</v>
      </c>
      <c r="G154" s="292">
        <f t="shared" si="68"/>
        <v>285</v>
      </c>
      <c r="H154" s="293"/>
      <c r="I154" s="293"/>
      <c r="J154" s="293"/>
      <c r="K154" s="293"/>
      <c r="L154" s="293"/>
      <c r="M154" s="293"/>
      <c r="N154" s="293"/>
      <c r="O154" s="292">
        <f t="shared" si="52"/>
        <v>285</v>
      </c>
      <c r="P154" s="293">
        <v>1139</v>
      </c>
      <c r="Q154" s="292">
        <f t="shared" si="64"/>
        <v>-754</v>
      </c>
      <c r="R154" s="292">
        <f t="shared" si="65"/>
        <v>285</v>
      </c>
      <c r="S154" s="293"/>
      <c r="T154" s="293">
        <v>150</v>
      </c>
      <c r="U154" s="293">
        <v>504</v>
      </c>
      <c r="V154" s="293"/>
      <c r="W154" s="293">
        <v>100</v>
      </c>
      <c r="X154" s="293"/>
      <c r="Y154" s="293"/>
      <c r="Z154" s="292">
        <f t="shared" si="55"/>
        <v>1039</v>
      </c>
      <c r="AA154" s="293">
        <v>285</v>
      </c>
      <c r="AB154" s="292">
        <f t="shared" si="56"/>
        <v>0</v>
      </c>
      <c r="AC154" s="292">
        <f t="shared" si="66"/>
        <v>285</v>
      </c>
      <c r="AD154" s="293"/>
      <c r="AE154" s="293"/>
      <c r="AF154" s="293"/>
      <c r="AG154" s="293"/>
      <c r="AH154" s="293"/>
      <c r="AI154" s="293"/>
      <c r="AJ154" s="293"/>
      <c r="AK154" s="292">
        <f t="shared" si="58"/>
        <v>285</v>
      </c>
      <c r="AL154" s="293"/>
      <c r="AM154" s="292">
        <f t="shared" si="59"/>
        <v>285</v>
      </c>
      <c r="AN154" s="292">
        <f t="shared" si="67"/>
        <v>285</v>
      </c>
      <c r="AO154" s="293"/>
      <c r="AP154" s="293"/>
      <c r="AQ154" s="293"/>
      <c r="AR154" s="293"/>
      <c r="AS154" s="293"/>
      <c r="AT154" s="293"/>
      <c r="AU154" s="293"/>
      <c r="AV154" s="292">
        <f t="shared" si="61"/>
        <v>285</v>
      </c>
      <c r="AW154" s="293">
        <v>570</v>
      </c>
      <c r="AX154" s="292">
        <f t="shared" si="62"/>
        <v>0</v>
      </c>
      <c r="AY154" s="137" t="str">
        <f t="shared" si="50"/>
        <v>*</v>
      </c>
      <c r="BA154" s="143" t="str">
        <f t="shared" si="49"/>
        <v/>
      </c>
    </row>
    <row r="155" spans="1:53" ht="12">
      <c r="A155" s="288">
        <v>153</v>
      </c>
      <c r="B155" s="289" t="s">
        <v>284</v>
      </c>
      <c r="C155" s="290" t="s">
        <v>23</v>
      </c>
      <c r="D155" s="290" t="s">
        <v>286</v>
      </c>
      <c r="E155" s="291">
        <v>150</v>
      </c>
      <c r="F155" s="292"/>
      <c r="G155" s="292">
        <f t="shared" si="68"/>
        <v>450</v>
      </c>
      <c r="H155" s="293"/>
      <c r="I155" s="293">
        <v>100</v>
      </c>
      <c r="J155" s="293"/>
      <c r="K155" s="293"/>
      <c r="L155" s="293"/>
      <c r="M155" s="293"/>
      <c r="N155" s="293"/>
      <c r="O155" s="292">
        <f t="shared" si="52"/>
        <v>550</v>
      </c>
      <c r="P155" s="293">
        <v>1900</v>
      </c>
      <c r="Q155" s="292">
        <f t="shared" si="64"/>
        <v>-1350</v>
      </c>
      <c r="R155" s="292">
        <f t="shared" si="65"/>
        <v>450</v>
      </c>
      <c r="S155" s="293"/>
      <c r="T155" s="293"/>
      <c r="U155" s="293"/>
      <c r="V155" s="293"/>
      <c r="W155" s="293">
        <v>100</v>
      </c>
      <c r="X155" s="293"/>
      <c r="Y155" s="293"/>
      <c r="Z155" s="292">
        <f t="shared" si="55"/>
        <v>550</v>
      </c>
      <c r="AA155" s="293">
        <v>100</v>
      </c>
      <c r="AB155" s="292">
        <f t="shared" si="56"/>
        <v>-900</v>
      </c>
      <c r="AC155" s="292">
        <f t="shared" si="66"/>
        <v>450</v>
      </c>
      <c r="AD155" s="293"/>
      <c r="AE155" s="293">
        <v>300</v>
      </c>
      <c r="AF155" s="293"/>
      <c r="AG155" s="293"/>
      <c r="AH155" s="293"/>
      <c r="AI155" s="293"/>
      <c r="AJ155" s="293"/>
      <c r="AK155" s="292">
        <f t="shared" si="58"/>
        <v>750</v>
      </c>
      <c r="AL155" s="293"/>
      <c r="AM155" s="292">
        <f t="shared" si="59"/>
        <v>-150</v>
      </c>
      <c r="AN155" s="292">
        <f t="shared" si="67"/>
        <v>450</v>
      </c>
      <c r="AO155" s="293"/>
      <c r="AP155" s="293"/>
      <c r="AQ155" s="293"/>
      <c r="AR155" s="293"/>
      <c r="AS155" s="293"/>
      <c r="AT155" s="293"/>
      <c r="AU155" s="293"/>
      <c r="AV155" s="292">
        <f t="shared" si="61"/>
        <v>450</v>
      </c>
      <c r="AW155" s="293">
        <v>410</v>
      </c>
      <c r="AX155" s="292">
        <f t="shared" si="62"/>
        <v>-110</v>
      </c>
      <c r="AY155" s="137" t="str">
        <f t="shared" si="50"/>
        <v/>
      </c>
      <c r="BA155" s="143" t="str">
        <f t="shared" si="49"/>
        <v/>
      </c>
    </row>
    <row r="156" spans="1:53" ht="12">
      <c r="A156" s="288">
        <v>154</v>
      </c>
      <c r="B156" s="289" t="s">
        <v>287</v>
      </c>
      <c r="C156" s="290" t="s">
        <v>23</v>
      </c>
      <c r="D156" s="290" t="s">
        <v>289</v>
      </c>
      <c r="E156" s="291">
        <v>145</v>
      </c>
      <c r="F156" s="292"/>
      <c r="G156" s="292">
        <f t="shared" si="68"/>
        <v>435</v>
      </c>
      <c r="H156" s="293"/>
      <c r="I156" s="293">
        <v>100</v>
      </c>
      <c r="J156" s="293"/>
      <c r="K156" s="293"/>
      <c r="L156" s="293"/>
      <c r="M156" s="293"/>
      <c r="N156" s="293"/>
      <c r="O156" s="292">
        <f t="shared" si="52"/>
        <v>535</v>
      </c>
      <c r="P156" s="293">
        <v>1840</v>
      </c>
      <c r="Q156" s="292">
        <f t="shared" si="64"/>
        <v>-1305</v>
      </c>
      <c r="R156" s="292">
        <f t="shared" si="65"/>
        <v>435</v>
      </c>
      <c r="S156" s="293"/>
      <c r="T156" s="293">
        <v>100</v>
      </c>
      <c r="U156" s="293"/>
      <c r="V156" s="293"/>
      <c r="W156" s="293">
        <v>100</v>
      </c>
      <c r="X156" s="293"/>
      <c r="Y156" s="293"/>
      <c r="Z156" s="292">
        <f t="shared" si="55"/>
        <v>635</v>
      </c>
      <c r="AA156" s="293">
        <v>200</v>
      </c>
      <c r="AB156" s="292">
        <f t="shared" si="56"/>
        <v>-870</v>
      </c>
      <c r="AC156" s="292">
        <f t="shared" si="66"/>
        <v>435</v>
      </c>
      <c r="AD156" s="293"/>
      <c r="AE156" s="293">
        <v>100</v>
      </c>
      <c r="AF156" s="293"/>
      <c r="AG156" s="293"/>
      <c r="AH156" s="293"/>
      <c r="AI156" s="293"/>
      <c r="AJ156" s="293">
        <v>10</v>
      </c>
      <c r="AK156" s="292">
        <f t="shared" si="58"/>
        <v>545</v>
      </c>
      <c r="AL156" s="293"/>
      <c r="AM156" s="292">
        <f t="shared" si="59"/>
        <v>-325</v>
      </c>
      <c r="AN156" s="292">
        <f t="shared" si="67"/>
        <v>435</v>
      </c>
      <c r="AO156" s="293"/>
      <c r="AP156" s="293"/>
      <c r="AQ156" s="293"/>
      <c r="AR156" s="293"/>
      <c r="AS156" s="293"/>
      <c r="AT156" s="293"/>
      <c r="AU156" s="293"/>
      <c r="AV156" s="292">
        <f t="shared" si="61"/>
        <v>435</v>
      </c>
      <c r="AW156" s="293"/>
      <c r="AX156" s="292">
        <f t="shared" si="62"/>
        <v>110</v>
      </c>
      <c r="AY156" s="137" t="str">
        <f t="shared" si="50"/>
        <v/>
      </c>
      <c r="BA156" s="143" t="str">
        <f t="shared" si="49"/>
        <v/>
      </c>
    </row>
    <row r="157" spans="1:53" ht="12">
      <c r="A157" s="288">
        <v>155</v>
      </c>
      <c r="B157" s="289" t="s">
        <v>290</v>
      </c>
      <c r="C157" s="290" t="s">
        <v>23</v>
      </c>
      <c r="D157" s="290" t="s">
        <v>292</v>
      </c>
      <c r="E157" s="291">
        <v>105</v>
      </c>
      <c r="F157" s="292"/>
      <c r="G157" s="292">
        <f t="shared" si="68"/>
        <v>315</v>
      </c>
      <c r="H157" s="293"/>
      <c r="I157" s="293"/>
      <c r="J157" s="293"/>
      <c r="K157" s="293"/>
      <c r="L157" s="293"/>
      <c r="M157" s="293"/>
      <c r="N157" s="293"/>
      <c r="O157" s="292">
        <f t="shared" si="52"/>
        <v>315</v>
      </c>
      <c r="P157" s="293">
        <v>315</v>
      </c>
      <c r="Q157" s="292">
        <f t="shared" si="64"/>
        <v>0</v>
      </c>
      <c r="R157" s="292">
        <f t="shared" si="65"/>
        <v>315</v>
      </c>
      <c r="S157" s="293"/>
      <c r="T157" s="293"/>
      <c r="U157" s="293"/>
      <c r="V157" s="293"/>
      <c r="W157" s="293">
        <v>100</v>
      </c>
      <c r="X157" s="293"/>
      <c r="Y157" s="293"/>
      <c r="Z157" s="292">
        <f t="shared" si="55"/>
        <v>415</v>
      </c>
      <c r="AA157" s="293">
        <v>415</v>
      </c>
      <c r="AB157" s="292">
        <f t="shared" si="56"/>
        <v>0</v>
      </c>
      <c r="AC157" s="292">
        <f t="shared" si="66"/>
        <v>315</v>
      </c>
      <c r="AD157" s="293"/>
      <c r="AE157" s="293"/>
      <c r="AF157" s="293"/>
      <c r="AG157" s="293"/>
      <c r="AH157" s="293"/>
      <c r="AI157" s="293"/>
      <c r="AJ157" s="293"/>
      <c r="AK157" s="292">
        <f t="shared" si="58"/>
        <v>315</v>
      </c>
      <c r="AL157" s="293">
        <v>315</v>
      </c>
      <c r="AM157" s="292">
        <f t="shared" si="59"/>
        <v>0</v>
      </c>
      <c r="AN157" s="292">
        <f t="shared" si="67"/>
        <v>315</v>
      </c>
      <c r="AO157" s="293"/>
      <c r="AP157" s="293">
        <v>100</v>
      </c>
      <c r="AQ157" s="293"/>
      <c r="AR157" s="293"/>
      <c r="AS157" s="293"/>
      <c r="AT157" s="293"/>
      <c r="AU157" s="293"/>
      <c r="AV157" s="292">
        <f t="shared" si="61"/>
        <v>415</v>
      </c>
      <c r="AW157" s="293">
        <v>415</v>
      </c>
      <c r="AX157" s="292">
        <f t="shared" si="62"/>
        <v>0</v>
      </c>
      <c r="AY157" s="137" t="str">
        <f t="shared" si="50"/>
        <v>*</v>
      </c>
      <c r="BA157" s="143" t="str">
        <f t="shared" si="49"/>
        <v/>
      </c>
    </row>
    <row r="158" spans="1:53" ht="12">
      <c r="A158" s="288">
        <v>156</v>
      </c>
      <c r="B158" s="289" t="s">
        <v>293</v>
      </c>
      <c r="C158" s="290" t="s">
        <v>14</v>
      </c>
      <c r="D158" s="290" t="s">
        <v>295</v>
      </c>
      <c r="E158" s="291">
        <v>200</v>
      </c>
      <c r="F158" s="292"/>
      <c r="G158" s="292">
        <f t="shared" si="68"/>
        <v>600</v>
      </c>
      <c r="H158" s="293"/>
      <c r="I158" s="293">
        <v>100</v>
      </c>
      <c r="J158" s="293"/>
      <c r="K158" s="293"/>
      <c r="L158" s="293">
        <v>100</v>
      </c>
      <c r="M158" s="293"/>
      <c r="N158" s="293">
        <v>10</v>
      </c>
      <c r="O158" s="292">
        <f t="shared" si="52"/>
        <v>810</v>
      </c>
      <c r="P158" s="293">
        <v>810</v>
      </c>
      <c r="Q158" s="292">
        <f t="shared" si="64"/>
        <v>0</v>
      </c>
      <c r="R158" s="292">
        <f t="shared" si="65"/>
        <v>600</v>
      </c>
      <c r="S158" s="293"/>
      <c r="T158" s="293">
        <v>100</v>
      </c>
      <c r="U158" s="293"/>
      <c r="V158" s="293"/>
      <c r="W158" s="293"/>
      <c r="X158" s="293"/>
      <c r="Y158" s="293"/>
      <c r="Z158" s="292">
        <f t="shared" si="55"/>
        <v>700</v>
      </c>
      <c r="AA158" s="293">
        <v>700</v>
      </c>
      <c r="AB158" s="292">
        <f t="shared" si="56"/>
        <v>0</v>
      </c>
      <c r="AC158" s="292">
        <f t="shared" si="66"/>
        <v>600</v>
      </c>
      <c r="AD158" s="293"/>
      <c r="AE158" s="293"/>
      <c r="AF158" s="293"/>
      <c r="AG158" s="293"/>
      <c r="AH158" s="293"/>
      <c r="AI158" s="293"/>
      <c r="AJ158" s="293"/>
      <c r="AK158" s="292">
        <f t="shared" si="58"/>
        <v>600</v>
      </c>
      <c r="AL158" s="293">
        <v>600</v>
      </c>
      <c r="AM158" s="292">
        <f t="shared" si="59"/>
        <v>0</v>
      </c>
      <c r="AN158" s="292">
        <f t="shared" si="67"/>
        <v>600</v>
      </c>
      <c r="AO158" s="293"/>
      <c r="AP158" s="293">
        <v>200</v>
      </c>
      <c r="AQ158" s="293"/>
      <c r="AR158" s="293"/>
      <c r="AS158" s="293"/>
      <c r="AT158" s="293"/>
      <c r="AU158" s="293"/>
      <c r="AV158" s="292">
        <f t="shared" si="61"/>
        <v>800</v>
      </c>
      <c r="AW158" s="293">
        <v>800</v>
      </c>
      <c r="AX158" s="292">
        <f t="shared" si="62"/>
        <v>0</v>
      </c>
      <c r="AY158" s="137" t="str">
        <f t="shared" si="50"/>
        <v>*</v>
      </c>
      <c r="BA158" s="143" t="str">
        <f t="shared" si="49"/>
        <v/>
      </c>
    </row>
    <row r="159" spans="1:53" ht="12">
      <c r="A159" s="288">
        <v>157</v>
      </c>
      <c r="B159" s="294" t="s">
        <v>296</v>
      </c>
      <c r="C159" s="290" t="s">
        <v>10</v>
      </c>
      <c r="D159" s="290" t="s">
        <v>298</v>
      </c>
      <c r="E159" s="295">
        <v>135</v>
      </c>
      <c r="F159" s="292"/>
      <c r="G159" s="292">
        <f t="shared" si="68"/>
        <v>405</v>
      </c>
      <c r="H159" s="293"/>
      <c r="I159" s="293"/>
      <c r="J159" s="293"/>
      <c r="K159" s="293"/>
      <c r="L159" s="293"/>
      <c r="M159" s="293"/>
      <c r="N159" s="293"/>
      <c r="O159" s="292">
        <f t="shared" si="52"/>
        <v>405</v>
      </c>
      <c r="P159" s="293">
        <v>810</v>
      </c>
      <c r="Q159" s="292">
        <f t="shared" si="64"/>
        <v>-405</v>
      </c>
      <c r="R159" s="292">
        <f t="shared" si="65"/>
        <v>405</v>
      </c>
      <c r="S159" s="293"/>
      <c r="T159" s="293"/>
      <c r="U159" s="293"/>
      <c r="V159" s="293"/>
      <c r="W159" s="293"/>
      <c r="X159" s="293"/>
      <c r="Y159" s="293"/>
      <c r="Z159" s="292">
        <f t="shared" si="55"/>
        <v>405</v>
      </c>
      <c r="AA159" s="293"/>
      <c r="AB159" s="292">
        <f t="shared" si="56"/>
        <v>0</v>
      </c>
      <c r="AC159" s="292">
        <f t="shared" si="66"/>
        <v>405</v>
      </c>
      <c r="AD159" s="293"/>
      <c r="AE159" s="293"/>
      <c r="AF159" s="293"/>
      <c r="AG159" s="293"/>
      <c r="AH159" s="293"/>
      <c r="AI159" s="293"/>
      <c r="AJ159" s="293"/>
      <c r="AK159" s="292">
        <f t="shared" si="58"/>
        <v>405</v>
      </c>
      <c r="AL159" s="293">
        <v>810</v>
      </c>
      <c r="AM159" s="292">
        <f t="shared" si="59"/>
        <v>-405</v>
      </c>
      <c r="AN159" s="292">
        <f t="shared" si="67"/>
        <v>405</v>
      </c>
      <c r="AO159" s="293"/>
      <c r="AP159" s="293"/>
      <c r="AQ159" s="293"/>
      <c r="AR159" s="293"/>
      <c r="AS159" s="293"/>
      <c r="AT159" s="293"/>
      <c r="AU159" s="293"/>
      <c r="AV159" s="292">
        <f t="shared" si="61"/>
        <v>405</v>
      </c>
      <c r="AW159" s="293"/>
      <c r="AX159" s="292">
        <f t="shared" si="62"/>
        <v>0</v>
      </c>
      <c r="AY159" s="137" t="str">
        <f t="shared" si="50"/>
        <v>*</v>
      </c>
      <c r="BA159" s="143" t="str">
        <f t="shared" si="49"/>
        <v/>
      </c>
    </row>
    <row r="160" spans="1:53" ht="12">
      <c r="A160" s="288">
        <v>158</v>
      </c>
      <c r="B160" s="294" t="s">
        <v>299</v>
      </c>
      <c r="C160" s="290" t="s">
        <v>10</v>
      </c>
      <c r="D160" s="290" t="s">
        <v>12</v>
      </c>
      <c r="E160" s="295">
        <v>45</v>
      </c>
      <c r="F160" s="292"/>
      <c r="G160" s="292">
        <f t="shared" si="68"/>
        <v>135</v>
      </c>
      <c r="H160" s="293"/>
      <c r="I160" s="293"/>
      <c r="J160" s="293"/>
      <c r="K160" s="293"/>
      <c r="L160" s="293"/>
      <c r="M160" s="293"/>
      <c r="N160" s="293"/>
      <c r="O160" s="292">
        <f t="shared" si="52"/>
        <v>135</v>
      </c>
      <c r="P160" s="293">
        <v>540</v>
      </c>
      <c r="Q160" s="292">
        <f t="shared" si="64"/>
        <v>-405</v>
      </c>
      <c r="R160" s="292">
        <f t="shared" si="65"/>
        <v>135</v>
      </c>
      <c r="S160" s="293"/>
      <c r="T160" s="293"/>
      <c r="U160" s="293"/>
      <c r="V160" s="293"/>
      <c r="W160" s="293"/>
      <c r="X160" s="293"/>
      <c r="Y160" s="293"/>
      <c r="Z160" s="292">
        <f t="shared" si="55"/>
        <v>135</v>
      </c>
      <c r="AA160" s="293"/>
      <c r="AB160" s="292">
        <f t="shared" si="56"/>
        <v>-270</v>
      </c>
      <c r="AC160" s="292">
        <f t="shared" si="66"/>
        <v>135</v>
      </c>
      <c r="AD160" s="293"/>
      <c r="AE160" s="293"/>
      <c r="AF160" s="293"/>
      <c r="AG160" s="293"/>
      <c r="AH160" s="293">
        <v>100</v>
      </c>
      <c r="AI160" s="293"/>
      <c r="AJ160" s="293"/>
      <c r="AK160" s="292">
        <f t="shared" si="58"/>
        <v>235</v>
      </c>
      <c r="AL160" s="293">
        <v>100</v>
      </c>
      <c r="AM160" s="292">
        <f t="shared" si="59"/>
        <v>-135</v>
      </c>
      <c r="AN160" s="292">
        <f t="shared" si="67"/>
        <v>135</v>
      </c>
      <c r="AO160" s="293"/>
      <c r="AP160" s="293">
        <v>100</v>
      </c>
      <c r="AQ160" s="293"/>
      <c r="AR160" s="293"/>
      <c r="AS160" s="293"/>
      <c r="AT160" s="293"/>
      <c r="AU160" s="293"/>
      <c r="AV160" s="292">
        <f t="shared" si="61"/>
        <v>235</v>
      </c>
      <c r="AW160" s="293">
        <v>100</v>
      </c>
      <c r="AX160" s="292">
        <f t="shared" si="62"/>
        <v>0</v>
      </c>
      <c r="AY160" s="137" t="str">
        <f t="shared" si="50"/>
        <v>*</v>
      </c>
      <c r="BA160" s="143" t="str">
        <f t="shared" si="49"/>
        <v/>
      </c>
    </row>
    <row r="161" spans="1:53" ht="12">
      <c r="A161" s="288">
        <v>159</v>
      </c>
      <c r="B161" s="294" t="s">
        <v>1382</v>
      </c>
      <c r="C161" s="290" t="s">
        <v>23</v>
      </c>
      <c r="D161" s="290" t="s">
        <v>1356</v>
      </c>
      <c r="E161" s="295">
        <v>40</v>
      </c>
      <c r="F161" s="292"/>
      <c r="G161" s="292">
        <f t="shared" si="68"/>
        <v>120</v>
      </c>
      <c r="H161" s="293"/>
      <c r="I161" s="293"/>
      <c r="J161" s="293"/>
      <c r="K161" s="293"/>
      <c r="L161" s="293"/>
      <c r="M161" s="293"/>
      <c r="N161" s="293"/>
      <c r="O161" s="292">
        <f t="shared" si="52"/>
        <v>120</v>
      </c>
      <c r="P161" s="293"/>
      <c r="Q161" s="292">
        <f t="shared" si="64"/>
        <v>120</v>
      </c>
      <c r="R161" s="292">
        <f t="shared" si="65"/>
        <v>120</v>
      </c>
      <c r="S161" s="293"/>
      <c r="T161" s="293"/>
      <c r="U161" s="293"/>
      <c r="V161" s="293"/>
      <c r="W161" s="293"/>
      <c r="X161" s="293"/>
      <c r="Y161" s="293"/>
      <c r="Z161" s="292">
        <f t="shared" si="55"/>
        <v>120</v>
      </c>
      <c r="AA161" s="293"/>
      <c r="AB161" s="292">
        <f t="shared" si="56"/>
        <v>240</v>
      </c>
      <c r="AC161" s="292">
        <f t="shared" si="66"/>
        <v>120</v>
      </c>
      <c r="AD161" s="293"/>
      <c r="AE161" s="293"/>
      <c r="AF161" s="293"/>
      <c r="AG161" s="293"/>
      <c r="AH161" s="293"/>
      <c r="AI161" s="293"/>
      <c r="AJ161" s="293"/>
      <c r="AK161" s="292">
        <f t="shared" si="58"/>
        <v>120</v>
      </c>
      <c r="AL161" s="293"/>
      <c r="AM161" s="292">
        <f t="shared" si="59"/>
        <v>360</v>
      </c>
      <c r="AN161" s="292">
        <f t="shared" si="67"/>
        <v>120</v>
      </c>
      <c r="AO161" s="293"/>
      <c r="AP161" s="293"/>
      <c r="AQ161" s="293"/>
      <c r="AR161" s="293"/>
      <c r="AS161" s="293"/>
      <c r="AT161" s="293"/>
      <c r="AU161" s="293"/>
      <c r="AV161" s="292">
        <f t="shared" si="61"/>
        <v>120</v>
      </c>
      <c r="AW161" s="293"/>
      <c r="AX161" s="292">
        <f t="shared" si="62"/>
        <v>480</v>
      </c>
      <c r="AY161" s="137" t="str">
        <f t="shared" si="50"/>
        <v/>
      </c>
      <c r="BA161" s="143" t="str">
        <f t="shared" si="49"/>
        <v/>
      </c>
    </row>
    <row r="162" spans="1:53" ht="12">
      <c r="A162" s="288">
        <v>160</v>
      </c>
      <c r="B162" s="294" t="s">
        <v>1429</v>
      </c>
      <c r="C162" s="290" t="s">
        <v>23</v>
      </c>
      <c r="D162" s="290"/>
      <c r="E162" s="295">
        <v>350</v>
      </c>
      <c r="F162" s="292"/>
      <c r="G162" s="292">
        <f t="shared" si="68"/>
        <v>1050</v>
      </c>
      <c r="H162" s="293"/>
      <c r="I162" s="293">
        <v>200</v>
      </c>
      <c r="J162" s="293"/>
      <c r="K162" s="293"/>
      <c r="L162" s="293">
        <v>100</v>
      </c>
      <c r="M162" s="293"/>
      <c r="N162" s="293">
        <v>30</v>
      </c>
      <c r="O162" s="292">
        <f t="shared" si="52"/>
        <v>1380</v>
      </c>
      <c r="P162" s="293">
        <v>1380</v>
      </c>
      <c r="Q162" s="292">
        <f t="shared" si="64"/>
        <v>0</v>
      </c>
      <c r="R162" s="292">
        <f t="shared" si="65"/>
        <v>1050</v>
      </c>
      <c r="S162" s="293"/>
      <c r="T162" s="293">
        <v>400</v>
      </c>
      <c r="U162" s="293"/>
      <c r="V162" s="293"/>
      <c r="W162" s="293"/>
      <c r="X162" s="293"/>
      <c r="Y162" s="293">
        <v>30</v>
      </c>
      <c r="Z162" s="292">
        <f t="shared" si="55"/>
        <v>1480</v>
      </c>
      <c r="AA162" s="293">
        <v>1480</v>
      </c>
      <c r="AB162" s="292">
        <f t="shared" si="56"/>
        <v>0</v>
      </c>
      <c r="AC162" s="292">
        <f t="shared" si="66"/>
        <v>1050</v>
      </c>
      <c r="AD162" s="293"/>
      <c r="AE162" s="293"/>
      <c r="AF162" s="293"/>
      <c r="AG162" s="293"/>
      <c r="AH162" s="293"/>
      <c r="AI162" s="293"/>
      <c r="AJ162" s="293">
        <v>10</v>
      </c>
      <c r="AK162" s="292">
        <f t="shared" si="58"/>
        <v>1060</v>
      </c>
      <c r="AL162" s="293">
        <v>1060</v>
      </c>
      <c r="AM162" s="292">
        <f t="shared" si="59"/>
        <v>0</v>
      </c>
      <c r="AN162" s="292">
        <f t="shared" si="67"/>
        <v>1050</v>
      </c>
      <c r="AO162" s="293"/>
      <c r="AP162" s="293">
        <v>100</v>
      </c>
      <c r="AQ162" s="293"/>
      <c r="AR162" s="293"/>
      <c r="AS162" s="293"/>
      <c r="AT162" s="293"/>
      <c r="AU162" s="293">
        <v>30</v>
      </c>
      <c r="AV162" s="292">
        <f t="shared" si="61"/>
        <v>1180</v>
      </c>
      <c r="AW162" s="293">
        <v>1180</v>
      </c>
      <c r="AX162" s="292">
        <f t="shared" si="62"/>
        <v>0</v>
      </c>
      <c r="BA162" s="143" t="str">
        <f t="shared" si="49"/>
        <v/>
      </c>
    </row>
    <row r="163" spans="1:53" ht="12">
      <c r="A163" s="288">
        <v>161</v>
      </c>
      <c r="B163" s="289" t="s">
        <v>301</v>
      </c>
      <c r="C163" s="290" t="s">
        <v>23</v>
      </c>
      <c r="D163" s="290" t="s">
        <v>303</v>
      </c>
      <c r="E163" s="291">
        <v>135</v>
      </c>
      <c r="F163" s="292"/>
      <c r="G163" s="292">
        <f t="shared" si="68"/>
        <v>405</v>
      </c>
      <c r="H163" s="293"/>
      <c r="I163" s="293"/>
      <c r="J163" s="293"/>
      <c r="K163" s="293"/>
      <c r="L163" s="293"/>
      <c r="M163" s="293"/>
      <c r="N163" s="293"/>
      <c r="O163" s="292">
        <f t="shared" si="52"/>
        <v>405</v>
      </c>
      <c r="P163" s="293">
        <v>1620</v>
      </c>
      <c r="Q163" s="292">
        <f t="shared" si="64"/>
        <v>-1215</v>
      </c>
      <c r="R163" s="292">
        <f t="shared" si="65"/>
        <v>405</v>
      </c>
      <c r="S163" s="293"/>
      <c r="T163" s="293"/>
      <c r="U163" s="293"/>
      <c r="V163" s="293"/>
      <c r="W163" s="293">
        <v>100</v>
      </c>
      <c r="X163" s="293"/>
      <c r="Y163" s="293"/>
      <c r="Z163" s="292">
        <f>SUM(R163:Y163)</f>
        <v>505</v>
      </c>
      <c r="AA163" s="293">
        <v>100</v>
      </c>
      <c r="AB163" s="292">
        <f>Q163+Z163-AA163</f>
        <v>-810</v>
      </c>
      <c r="AC163" s="292">
        <f t="shared" si="66"/>
        <v>405</v>
      </c>
      <c r="AD163" s="293"/>
      <c r="AE163" s="293">
        <v>100</v>
      </c>
      <c r="AF163" s="293"/>
      <c r="AG163" s="293"/>
      <c r="AH163" s="293"/>
      <c r="AI163" s="293"/>
      <c r="AJ163" s="293"/>
      <c r="AK163" s="292">
        <f t="shared" si="58"/>
        <v>505</v>
      </c>
      <c r="AL163" s="293"/>
      <c r="AM163" s="292">
        <f t="shared" si="59"/>
        <v>-305</v>
      </c>
      <c r="AN163" s="292">
        <f t="shared" si="67"/>
        <v>405</v>
      </c>
      <c r="AO163" s="293">
        <v>50</v>
      </c>
      <c r="AP163" s="293"/>
      <c r="AQ163" s="293"/>
      <c r="AR163" s="293"/>
      <c r="AS163" s="293"/>
      <c r="AT163" s="293"/>
      <c r="AU163" s="293"/>
      <c r="AV163" s="292">
        <f t="shared" si="61"/>
        <v>455</v>
      </c>
      <c r="AW163" s="293">
        <v>150</v>
      </c>
      <c r="AX163" s="292">
        <f t="shared" si="62"/>
        <v>0</v>
      </c>
      <c r="AY163" s="137" t="str">
        <f t="shared" si="50"/>
        <v>*</v>
      </c>
      <c r="BA163" s="143" t="str">
        <f t="shared" si="49"/>
        <v/>
      </c>
    </row>
    <row r="164" spans="1:53" ht="12">
      <c r="A164" s="288">
        <v>162</v>
      </c>
      <c r="B164" s="289" t="s">
        <v>1612</v>
      </c>
      <c r="C164" s="290" t="s">
        <v>14</v>
      </c>
      <c r="D164" s="290"/>
      <c r="E164" s="291">
        <v>60</v>
      </c>
      <c r="F164" s="292"/>
      <c r="G164" s="292"/>
      <c r="H164" s="293"/>
      <c r="I164" s="293"/>
      <c r="J164" s="293"/>
      <c r="K164" s="293"/>
      <c r="L164" s="293"/>
      <c r="M164" s="293"/>
      <c r="N164" s="293"/>
      <c r="O164" s="292">
        <f t="shared" si="52"/>
        <v>0</v>
      </c>
      <c r="P164" s="293"/>
      <c r="Q164" s="292"/>
      <c r="R164" s="292"/>
      <c r="S164" s="293"/>
      <c r="T164" s="293"/>
      <c r="U164" s="293"/>
      <c r="V164" s="293"/>
      <c r="W164" s="293"/>
      <c r="X164" s="293"/>
      <c r="Y164" s="293"/>
      <c r="Z164" s="292"/>
      <c r="AA164" s="293"/>
      <c r="AB164" s="292"/>
      <c r="AC164" s="292">
        <v>160</v>
      </c>
      <c r="AD164" s="293"/>
      <c r="AE164" s="293"/>
      <c r="AF164" s="293"/>
      <c r="AG164" s="293"/>
      <c r="AH164" s="293"/>
      <c r="AI164" s="293"/>
      <c r="AJ164" s="293"/>
      <c r="AK164" s="292">
        <f t="shared" si="58"/>
        <v>160</v>
      </c>
      <c r="AL164" s="293"/>
      <c r="AM164" s="292">
        <f t="shared" si="59"/>
        <v>160</v>
      </c>
      <c r="AN164" s="292">
        <f t="shared" si="67"/>
        <v>180</v>
      </c>
      <c r="AO164" s="293"/>
      <c r="AP164" s="293"/>
      <c r="AQ164" s="293"/>
      <c r="AR164" s="293"/>
      <c r="AS164" s="293"/>
      <c r="AT164" s="293"/>
      <c r="AU164" s="293"/>
      <c r="AV164" s="292">
        <f t="shared" si="61"/>
        <v>180</v>
      </c>
      <c r="AW164" s="293">
        <v>340</v>
      </c>
      <c r="AX164" s="292">
        <f t="shared" si="62"/>
        <v>0</v>
      </c>
      <c r="BA164" s="143" t="str">
        <f t="shared" si="49"/>
        <v>!!!</v>
      </c>
    </row>
    <row r="165" spans="1:53" ht="12">
      <c r="A165" s="288">
        <v>163</v>
      </c>
      <c r="B165" s="289" t="s">
        <v>304</v>
      </c>
      <c r="C165" s="290" t="s">
        <v>23</v>
      </c>
      <c r="D165" s="290" t="s">
        <v>305</v>
      </c>
      <c r="E165" s="291">
        <v>65</v>
      </c>
      <c r="F165" s="323"/>
      <c r="G165" s="292">
        <f t="shared" ref="G165:G179" si="69">E165*3</f>
        <v>195</v>
      </c>
      <c r="H165" s="293"/>
      <c r="I165" s="293"/>
      <c r="J165" s="293"/>
      <c r="K165" s="293"/>
      <c r="L165" s="293"/>
      <c r="M165" s="293"/>
      <c r="N165" s="293"/>
      <c r="O165" s="292">
        <f t="shared" si="52"/>
        <v>195</v>
      </c>
      <c r="P165" s="293">
        <v>195</v>
      </c>
      <c r="Q165" s="292">
        <f t="shared" ref="Q165:Q189" si="70">F165+O165-P165</f>
        <v>0</v>
      </c>
      <c r="R165" s="292">
        <f t="shared" ref="R165:R204" si="71">E165*3</f>
        <v>195</v>
      </c>
      <c r="S165" s="293"/>
      <c r="T165" s="293"/>
      <c r="U165" s="293"/>
      <c r="V165" s="293"/>
      <c r="W165" s="293"/>
      <c r="X165" s="293"/>
      <c r="Y165" s="293"/>
      <c r="Z165" s="292">
        <f t="shared" ref="Z165:Z228" si="72">SUM(R165:Y165)</f>
        <v>195</v>
      </c>
      <c r="AA165" s="293"/>
      <c r="AB165" s="292">
        <f t="shared" ref="AB165:AB228" si="73">Q165+Z165-AA165</f>
        <v>195</v>
      </c>
      <c r="AC165" s="292">
        <f t="shared" ref="AC165:AC204" si="74">$E165*3</f>
        <v>195</v>
      </c>
      <c r="AD165" s="293"/>
      <c r="AE165" s="293"/>
      <c r="AF165" s="293"/>
      <c r="AG165" s="293"/>
      <c r="AH165" s="293"/>
      <c r="AI165" s="293"/>
      <c r="AJ165" s="293"/>
      <c r="AK165" s="292">
        <f t="shared" si="58"/>
        <v>195</v>
      </c>
      <c r="AL165" s="293"/>
      <c r="AM165" s="292">
        <f t="shared" si="59"/>
        <v>390</v>
      </c>
      <c r="AN165" s="292">
        <f t="shared" si="67"/>
        <v>195</v>
      </c>
      <c r="AO165" s="293"/>
      <c r="AP165" s="293"/>
      <c r="AQ165" s="293"/>
      <c r="AR165" s="293"/>
      <c r="AS165" s="293"/>
      <c r="AT165" s="293"/>
      <c r="AU165" s="293"/>
      <c r="AV165" s="292">
        <f t="shared" si="61"/>
        <v>195</v>
      </c>
      <c r="AW165" s="293"/>
      <c r="AX165" s="292">
        <f t="shared" si="62"/>
        <v>585</v>
      </c>
      <c r="AY165" s="137" t="str">
        <f t="shared" si="50"/>
        <v/>
      </c>
      <c r="BA165" s="143" t="str">
        <f t="shared" si="49"/>
        <v/>
      </c>
    </row>
    <row r="166" spans="1:53" ht="12">
      <c r="A166" s="288">
        <v>164</v>
      </c>
      <c r="B166" s="289" t="s">
        <v>306</v>
      </c>
      <c r="C166" s="290" t="s">
        <v>23</v>
      </c>
      <c r="D166" s="290" t="s">
        <v>12</v>
      </c>
      <c r="E166" s="291">
        <v>70</v>
      </c>
      <c r="F166" s="292"/>
      <c r="G166" s="292">
        <f t="shared" si="69"/>
        <v>210</v>
      </c>
      <c r="H166" s="293"/>
      <c r="I166" s="293"/>
      <c r="J166" s="293"/>
      <c r="K166" s="293"/>
      <c r="L166" s="293"/>
      <c r="M166" s="293"/>
      <c r="N166" s="293"/>
      <c r="O166" s="292">
        <f t="shared" si="52"/>
        <v>210</v>
      </c>
      <c r="P166" s="293">
        <v>210</v>
      </c>
      <c r="Q166" s="292">
        <f t="shared" si="70"/>
        <v>0</v>
      </c>
      <c r="R166" s="292">
        <f t="shared" si="71"/>
        <v>210</v>
      </c>
      <c r="S166" s="293"/>
      <c r="T166" s="293">
        <v>100</v>
      </c>
      <c r="U166" s="293"/>
      <c r="V166" s="293"/>
      <c r="W166" s="293">
        <v>100</v>
      </c>
      <c r="X166" s="293"/>
      <c r="Y166" s="293"/>
      <c r="Z166" s="292">
        <f t="shared" si="72"/>
        <v>410</v>
      </c>
      <c r="AA166" s="293">
        <v>410</v>
      </c>
      <c r="AB166" s="292">
        <f t="shared" si="73"/>
        <v>0</v>
      </c>
      <c r="AC166" s="292">
        <f t="shared" si="74"/>
        <v>210</v>
      </c>
      <c r="AD166" s="293"/>
      <c r="AE166" s="293"/>
      <c r="AF166" s="293"/>
      <c r="AG166" s="293"/>
      <c r="AH166" s="293"/>
      <c r="AI166" s="293"/>
      <c r="AJ166" s="293"/>
      <c r="AK166" s="292">
        <f t="shared" si="58"/>
        <v>210</v>
      </c>
      <c r="AL166" s="293">
        <v>210</v>
      </c>
      <c r="AM166" s="292">
        <f t="shared" si="59"/>
        <v>0</v>
      </c>
      <c r="AN166" s="292">
        <f t="shared" si="67"/>
        <v>210</v>
      </c>
      <c r="AO166" s="293"/>
      <c r="AP166" s="293">
        <v>200</v>
      </c>
      <c r="AQ166" s="293"/>
      <c r="AR166" s="293"/>
      <c r="AS166" s="293"/>
      <c r="AT166" s="293"/>
      <c r="AU166" s="293"/>
      <c r="AV166" s="292">
        <f t="shared" si="61"/>
        <v>410</v>
      </c>
      <c r="AW166" s="293">
        <v>410</v>
      </c>
      <c r="AX166" s="292">
        <f t="shared" si="62"/>
        <v>0</v>
      </c>
      <c r="AY166" s="137" t="str">
        <f t="shared" si="50"/>
        <v>*</v>
      </c>
      <c r="BA166" s="143" t="str">
        <f t="shared" si="49"/>
        <v/>
      </c>
    </row>
    <row r="167" spans="1:53" ht="12">
      <c r="A167" s="288">
        <v>165</v>
      </c>
      <c r="B167" s="294" t="s">
        <v>308</v>
      </c>
      <c r="C167" s="290" t="s">
        <v>10</v>
      </c>
      <c r="D167" s="290" t="s">
        <v>310</v>
      </c>
      <c r="E167" s="295">
        <v>125</v>
      </c>
      <c r="F167" s="292"/>
      <c r="G167" s="292">
        <f t="shared" si="69"/>
        <v>375</v>
      </c>
      <c r="H167" s="293"/>
      <c r="I167" s="293"/>
      <c r="J167" s="293"/>
      <c r="K167" s="293"/>
      <c r="L167" s="293"/>
      <c r="M167" s="293"/>
      <c r="N167" s="293"/>
      <c r="O167" s="292">
        <f t="shared" si="52"/>
        <v>375</v>
      </c>
      <c r="P167" s="293">
        <v>750</v>
      </c>
      <c r="Q167" s="292">
        <f t="shared" si="70"/>
        <v>-375</v>
      </c>
      <c r="R167" s="292">
        <f t="shared" si="71"/>
        <v>375</v>
      </c>
      <c r="S167" s="293"/>
      <c r="T167" s="293"/>
      <c r="U167" s="293"/>
      <c r="V167" s="293"/>
      <c r="W167" s="293"/>
      <c r="X167" s="293"/>
      <c r="Y167" s="293"/>
      <c r="Z167" s="292">
        <f t="shared" si="72"/>
        <v>375</v>
      </c>
      <c r="AA167" s="293"/>
      <c r="AB167" s="292">
        <f t="shared" si="73"/>
        <v>0</v>
      </c>
      <c r="AC167" s="292">
        <f t="shared" si="74"/>
        <v>375</v>
      </c>
      <c r="AD167" s="293"/>
      <c r="AE167" s="293"/>
      <c r="AF167" s="293"/>
      <c r="AG167" s="293"/>
      <c r="AH167" s="293"/>
      <c r="AI167" s="293"/>
      <c r="AJ167" s="293"/>
      <c r="AK167" s="292">
        <f t="shared" si="58"/>
        <v>375</v>
      </c>
      <c r="AL167" s="293">
        <v>375</v>
      </c>
      <c r="AM167" s="292">
        <f t="shared" si="59"/>
        <v>0</v>
      </c>
      <c r="AN167" s="292">
        <f t="shared" si="67"/>
        <v>375</v>
      </c>
      <c r="AO167" s="293"/>
      <c r="AP167" s="293">
        <v>100</v>
      </c>
      <c r="AQ167" s="293"/>
      <c r="AR167" s="293"/>
      <c r="AS167" s="293"/>
      <c r="AT167" s="293"/>
      <c r="AU167" s="293"/>
      <c r="AV167" s="292">
        <f t="shared" si="61"/>
        <v>475</v>
      </c>
      <c r="AW167" s="293">
        <v>475</v>
      </c>
      <c r="AX167" s="292">
        <f t="shared" si="62"/>
        <v>0</v>
      </c>
      <c r="AY167" s="137" t="str">
        <f t="shared" si="50"/>
        <v>*</v>
      </c>
      <c r="BA167" s="143" t="str">
        <f t="shared" si="49"/>
        <v/>
      </c>
    </row>
    <row r="168" spans="1:53" ht="12">
      <c r="A168" s="288">
        <v>166</v>
      </c>
      <c r="B168" s="289" t="s">
        <v>1122</v>
      </c>
      <c r="C168" s="290" t="s">
        <v>14</v>
      </c>
      <c r="D168" s="290" t="s">
        <v>833</v>
      </c>
      <c r="E168" s="291">
        <v>340</v>
      </c>
      <c r="F168" s="292"/>
      <c r="G168" s="292">
        <f t="shared" si="69"/>
        <v>1020</v>
      </c>
      <c r="H168" s="293"/>
      <c r="I168" s="293"/>
      <c r="J168" s="293"/>
      <c r="K168" s="293"/>
      <c r="L168" s="293">
        <v>100</v>
      </c>
      <c r="M168" s="293"/>
      <c r="N168" s="293"/>
      <c r="O168" s="292">
        <f t="shared" si="52"/>
        <v>1120</v>
      </c>
      <c r="P168" s="293">
        <v>1020</v>
      </c>
      <c r="Q168" s="292">
        <f t="shared" si="70"/>
        <v>100</v>
      </c>
      <c r="R168" s="292">
        <f t="shared" si="71"/>
        <v>1020</v>
      </c>
      <c r="S168" s="293"/>
      <c r="T168" s="293"/>
      <c r="U168" s="293"/>
      <c r="V168" s="293"/>
      <c r="W168" s="293"/>
      <c r="X168" s="293"/>
      <c r="Y168" s="293"/>
      <c r="Z168" s="292">
        <f t="shared" si="72"/>
        <v>1020</v>
      </c>
      <c r="AA168" s="293">
        <v>1120</v>
      </c>
      <c r="AB168" s="292">
        <f t="shared" si="73"/>
        <v>0</v>
      </c>
      <c r="AC168" s="292">
        <f t="shared" si="74"/>
        <v>1020</v>
      </c>
      <c r="AD168" s="293"/>
      <c r="AE168" s="293"/>
      <c r="AF168" s="293"/>
      <c r="AG168" s="293"/>
      <c r="AH168" s="293"/>
      <c r="AI168" s="293"/>
      <c r="AJ168" s="293"/>
      <c r="AK168" s="292">
        <f t="shared" si="58"/>
        <v>1020</v>
      </c>
      <c r="AL168" s="293">
        <v>1020</v>
      </c>
      <c r="AM168" s="292">
        <f t="shared" si="59"/>
        <v>0</v>
      </c>
      <c r="AN168" s="292">
        <f t="shared" si="67"/>
        <v>1020</v>
      </c>
      <c r="AO168" s="293"/>
      <c r="AP168" s="293"/>
      <c r="AQ168" s="293"/>
      <c r="AR168" s="293"/>
      <c r="AS168" s="293"/>
      <c r="AT168" s="293"/>
      <c r="AU168" s="293"/>
      <c r="AV168" s="292">
        <f t="shared" si="61"/>
        <v>1020</v>
      </c>
      <c r="AW168" s="293"/>
      <c r="AX168" s="292">
        <f t="shared" si="62"/>
        <v>1020</v>
      </c>
      <c r="AY168" s="137" t="str">
        <f t="shared" si="50"/>
        <v/>
      </c>
      <c r="BA168" s="143" t="str">
        <f t="shared" si="49"/>
        <v/>
      </c>
    </row>
    <row r="169" spans="1:53" ht="12">
      <c r="A169" s="288">
        <v>167</v>
      </c>
      <c r="B169" s="294" t="s">
        <v>1498</v>
      </c>
      <c r="C169" s="290" t="s">
        <v>10</v>
      </c>
      <c r="D169" s="290" t="s">
        <v>12</v>
      </c>
      <c r="E169" s="295">
        <v>35</v>
      </c>
      <c r="F169" s="292">
        <v>3018.75</v>
      </c>
      <c r="G169" s="292">
        <f t="shared" si="69"/>
        <v>105</v>
      </c>
      <c r="H169" s="293"/>
      <c r="I169" s="293"/>
      <c r="J169" s="293"/>
      <c r="K169" s="293"/>
      <c r="L169" s="293"/>
      <c r="M169" s="293"/>
      <c r="N169" s="293"/>
      <c r="O169" s="292">
        <f t="shared" si="52"/>
        <v>105</v>
      </c>
      <c r="P169" s="293"/>
      <c r="Q169" s="292">
        <f t="shared" si="70"/>
        <v>3123.75</v>
      </c>
      <c r="R169" s="292">
        <f t="shared" si="71"/>
        <v>105</v>
      </c>
      <c r="S169" s="293"/>
      <c r="T169" s="293"/>
      <c r="U169" s="293"/>
      <c r="V169" s="293"/>
      <c r="W169" s="293"/>
      <c r="X169" s="293"/>
      <c r="Y169" s="293"/>
      <c r="Z169" s="292">
        <f t="shared" si="72"/>
        <v>105</v>
      </c>
      <c r="AA169" s="293"/>
      <c r="AB169" s="292">
        <f t="shared" si="73"/>
        <v>3228.75</v>
      </c>
      <c r="AC169" s="292">
        <f t="shared" si="74"/>
        <v>105</v>
      </c>
      <c r="AD169" s="293"/>
      <c r="AE169" s="293"/>
      <c r="AF169" s="293"/>
      <c r="AG169" s="293"/>
      <c r="AH169" s="293"/>
      <c r="AI169" s="293"/>
      <c r="AJ169" s="293"/>
      <c r="AK169" s="292">
        <f t="shared" si="58"/>
        <v>105</v>
      </c>
      <c r="AL169" s="293"/>
      <c r="AM169" s="292">
        <f t="shared" si="59"/>
        <v>3333.75</v>
      </c>
      <c r="AN169" s="292">
        <f t="shared" si="67"/>
        <v>105</v>
      </c>
      <c r="AO169" s="293"/>
      <c r="AP169" s="293"/>
      <c r="AQ169" s="293"/>
      <c r="AR169" s="293"/>
      <c r="AS169" s="293"/>
      <c r="AT169" s="293"/>
      <c r="AU169" s="293"/>
      <c r="AV169" s="292">
        <f t="shared" si="61"/>
        <v>105</v>
      </c>
      <c r="AW169" s="293"/>
      <c r="AX169" s="292">
        <f t="shared" si="62"/>
        <v>3438.75</v>
      </c>
      <c r="AY169" s="137" t="str">
        <f t="shared" si="50"/>
        <v/>
      </c>
      <c r="BA169" s="143" t="str">
        <f t="shared" si="49"/>
        <v/>
      </c>
    </row>
    <row r="170" spans="1:53" ht="12">
      <c r="A170" s="288">
        <v>168</v>
      </c>
      <c r="B170" s="294" t="s">
        <v>1139</v>
      </c>
      <c r="C170" s="290" t="s">
        <v>10</v>
      </c>
      <c r="D170" s="290" t="s">
        <v>41</v>
      </c>
      <c r="E170" s="295">
        <v>145</v>
      </c>
      <c r="F170" s="292"/>
      <c r="G170" s="292">
        <f t="shared" si="69"/>
        <v>435</v>
      </c>
      <c r="H170" s="293"/>
      <c r="I170" s="293"/>
      <c r="J170" s="293"/>
      <c r="K170" s="293"/>
      <c r="L170" s="293"/>
      <c r="M170" s="293"/>
      <c r="N170" s="293"/>
      <c r="O170" s="292">
        <f t="shared" si="52"/>
        <v>435</v>
      </c>
      <c r="P170" s="293">
        <v>435</v>
      </c>
      <c r="Q170" s="292">
        <f t="shared" si="70"/>
        <v>0</v>
      </c>
      <c r="R170" s="292">
        <f t="shared" si="71"/>
        <v>435</v>
      </c>
      <c r="S170" s="293"/>
      <c r="T170" s="293"/>
      <c r="U170" s="293"/>
      <c r="V170" s="293"/>
      <c r="W170" s="293"/>
      <c r="X170" s="293"/>
      <c r="Y170" s="293"/>
      <c r="Z170" s="292">
        <f t="shared" si="72"/>
        <v>435</v>
      </c>
      <c r="AA170" s="293">
        <v>1305</v>
      </c>
      <c r="AB170" s="292">
        <f t="shared" si="73"/>
        <v>-870</v>
      </c>
      <c r="AC170" s="292">
        <f t="shared" si="74"/>
        <v>435</v>
      </c>
      <c r="AD170" s="293"/>
      <c r="AE170" s="293"/>
      <c r="AF170" s="293"/>
      <c r="AG170" s="293"/>
      <c r="AH170" s="293"/>
      <c r="AI170" s="293"/>
      <c r="AJ170" s="293"/>
      <c r="AK170" s="292">
        <f t="shared" si="58"/>
        <v>435</v>
      </c>
      <c r="AL170" s="293"/>
      <c r="AM170" s="292">
        <f t="shared" si="59"/>
        <v>-435</v>
      </c>
      <c r="AN170" s="292">
        <f t="shared" si="67"/>
        <v>435</v>
      </c>
      <c r="AO170" s="293"/>
      <c r="AP170" s="293"/>
      <c r="AQ170" s="293"/>
      <c r="AR170" s="293"/>
      <c r="AS170" s="293"/>
      <c r="AT170" s="293"/>
      <c r="AU170" s="293"/>
      <c r="AV170" s="292">
        <f t="shared" si="61"/>
        <v>435</v>
      </c>
      <c r="AW170" s="293"/>
      <c r="AX170" s="292">
        <f t="shared" si="62"/>
        <v>0</v>
      </c>
      <c r="AY170" s="137" t="str">
        <f t="shared" si="50"/>
        <v>*</v>
      </c>
      <c r="BA170" s="143" t="str">
        <f t="shared" si="49"/>
        <v/>
      </c>
    </row>
    <row r="171" spans="1:53" ht="12">
      <c r="A171" s="288">
        <v>169</v>
      </c>
      <c r="B171" s="294" t="s">
        <v>1138</v>
      </c>
      <c r="C171" s="290" t="s">
        <v>10</v>
      </c>
      <c r="D171" s="290" t="s">
        <v>834</v>
      </c>
      <c r="E171" s="295">
        <v>155</v>
      </c>
      <c r="F171" s="292">
        <v>15</v>
      </c>
      <c r="G171" s="292">
        <f t="shared" si="69"/>
        <v>465</v>
      </c>
      <c r="H171" s="293"/>
      <c r="I171" s="293"/>
      <c r="J171" s="293"/>
      <c r="K171" s="293"/>
      <c r="L171" s="293">
        <v>100</v>
      </c>
      <c r="M171" s="293"/>
      <c r="N171" s="293"/>
      <c r="O171" s="292">
        <f t="shared" si="52"/>
        <v>565</v>
      </c>
      <c r="P171" s="293">
        <v>630</v>
      </c>
      <c r="Q171" s="292">
        <f t="shared" si="70"/>
        <v>-50</v>
      </c>
      <c r="R171" s="292">
        <f t="shared" si="71"/>
        <v>465</v>
      </c>
      <c r="S171" s="293"/>
      <c r="T171" s="293"/>
      <c r="U171" s="293"/>
      <c r="V171" s="293"/>
      <c r="W171" s="293"/>
      <c r="X171" s="293"/>
      <c r="Y171" s="293"/>
      <c r="Z171" s="292">
        <f t="shared" si="72"/>
        <v>465</v>
      </c>
      <c r="AA171" s="293">
        <v>465</v>
      </c>
      <c r="AB171" s="292">
        <f t="shared" si="73"/>
        <v>-50</v>
      </c>
      <c r="AC171" s="292">
        <f t="shared" si="74"/>
        <v>465</v>
      </c>
      <c r="AD171" s="293"/>
      <c r="AE171" s="293"/>
      <c r="AF171" s="293"/>
      <c r="AG171" s="293"/>
      <c r="AH171" s="293"/>
      <c r="AI171" s="293"/>
      <c r="AJ171" s="293"/>
      <c r="AK171" s="292">
        <f t="shared" si="58"/>
        <v>465</v>
      </c>
      <c r="AL171" s="293">
        <v>465</v>
      </c>
      <c r="AM171" s="292">
        <f t="shared" si="59"/>
        <v>-50</v>
      </c>
      <c r="AN171" s="292">
        <f t="shared" si="67"/>
        <v>465</v>
      </c>
      <c r="AO171" s="293"/>
      <c r="AP171" s="293"/>
      <c r="AQ171" s="293"/>
      <c r="AR171" s="293"/>
      <c r="AS171" s="293"/>
      <c r="AT171" s="293"/>
      <c r="AU171" s="293"/>
      <c r="AV171" s="292">
        <f t="shared" si="61"/>
        <v>465</v>
      </c>
      <c r="AW171" s="293">
        <v>415</v>
      </c>
      <c r="AX171" s="292">
        <f t="shared" si="62"/>
        <v>0</v>
      </c>
      <c r="AY171" s="137" t="str">
        <f t="shared" si="50"/>
        <v>*</v>
      </c>
      <c r="BA171" s="143" t="str">
        <f t="shared" si="49"/>
        <v/>
      </c>
    </row>
    <row r="172" spans="1:53" ht="12">
      <c r="A172" s="288">
        <v>170</v>
      </c>
      <c r="B172" s="294" t="s">
        <v>1497</v>
      </c>
      <c r="C172" s="290" t="s">
        <v>10</v>
      </c>
      <c r="D172" s="290" t="s">
        <v>346</v>
      </c>
      <c r="E172" s="295">
        <v>120</v>
      </c>
      <c r="F172" s="292"/>
      <c r="G172" s="292">
        <f t="shared" si="69"/>
        <v>360</v>
      </c>
      <c r="H172" s="293"/>
      <c r="I172" s="293"/>
      <c r="J172" s="293"/>
      <c r="K172" s="293"/>
      <c r="L172" s="293"/>
      <c r="M172" s="293"/>
      <c r="N172" s="293"/>
      <c r="O172" s="292">
        <f t="shared" si="52"/>
        <v>360</v>
      </c>
      <c r="P172" s="293">
        <v>360</v>
      </c>
      <c r="Q172" s="292">
        <f t="shared" si="70"/>
        <v>0</v>
      </c>
      <c r="R172" s="292">
        <f t="shared" si="71"/>
        <v>360</v>
      </c>
      <c r="S172" s="293"/>
      <c r="T172" s="293"/>
      <c r="U172" s="293"/>
      <c r="V172" s="293"/>
      <c r="W172" s="293">
        <v>100</v>
      </c>
      <c r="X172" s="293"/>
      <c r="Y172" s="293"/>
      <c r="Z172" s="292">
        <f t="shared" si="72"/>
        <v>460</v>
      </c>
      <c r="AA172" s="293"/>
      <c r="AB172" s="292">
        <f t="shared" si="73"/>
        <v>460</v>
      </c>
      <c r="AC172" s="292">
        <f t="shared" si="74"/>
        <v>360</v>
      </c>
      <c r="AD172" s="293"/>
      <c r="AE172" s="293"/>
      <c r="AF172" s="293"/>
      <c r="AG172" s="293"/>
      <c r="AH172" s="293"/>
      <c r="AI172" s="293"/>
      <c r="AJ172" s="293"/>
      <c r="AK172" s="292">
        <f t="shared" si="58"/>
        <v>360</v>
      </c>
      <c r="AL172" s="293">
        <v>1180</v>
      </c>
      <c r="AM172" s="292">
        <f t="shared" si="59"/>
        <v>-360</v>
      </c>
      <c r="AN172" s="292">
        <f t="shared" si="67"/>
        <v>360</v>
      </c>
      <c r="AO172" s="293"/>
      <c r="AP172" s="293"/>
      <c r="AQ172" s="293"/>
      <c r="AR172" s="293"/>
      <c r="AS172" s="293"/>
      <c r="AT172" s="293"/>
      <c r="AU172" s="293"/>
      <c r="AV172" s="292">
        <f t="shared" si="61"/>
        <v>360</v>
      </c>
      <c r="AW172" s="293"/>
      <c r="AX172" s="292">
        <f t="shared" si="62"/>
        <v>0</v>
      </c>
      <c r="AY172" s="137" t="str">
        <f t="shared" si="50"/>
        <v>*</v>
      </c>
      <c r="BA172" s="143" t="str">
        <f t="shared" si="49"/>
        <v/>
      </c>
    </row>
    <row r="173" spans="1:53" ht="12">
      <c r="A173" s="288">
        <v>171</v>
      </c>
      <c r="B173" s="294" t="s">
        <v>1499</v>
      </c>
      <c r="C173" s="290" t="s">
        <v>10</v>
      </c>
      <c r="D173" s="290" t="s">
        <v>315</v>
      </c>
      <c r="E173" s="295">
        <v>90</v>
      </c>
      <c r="F173" s="292"/>
      <c r="G173" s="292">
        <f t="shared" si="69"/>
        <v>270</v>
      </c>
      <c r="H173" s="293"/>
      <c r="I173" s="293">
        <v>100</v>
      </c>
      <c r="J173" s="293"/>
      <c r="K173" s="293"/>
      <c r="L173" s="293"/>
      <c r="M173" s="293"/>
      <c r="N173" s="293"/>
      <c r="O173" s="292">
        <f t="shared" si="52"/>
        <v>370</v>
      </c>
      <c r="P173" s="293">
        <v>370</v>
      </c>
      <c r="Q173" s="292">
        <f t="shared" si="70"/>
        <v>0</v>
      </c>
      <c r="R173" s="292">
        <f t="shared" si="71"/>
        <v>270</v>
      </c>
      <c r="S173" s="293"/>
      <c r="T173" s="293">
        <v>100</v>
      </c>
      <c r="U173" s="293"/>
      <c r="V173" s="293"/>
      <c r="W173" s="293">
        <v>100</v>
      </c>
      <c r="X173" s="293"/>
      <c r="Y173" s="293"/>
      <c r="Z173" s="292">
        <f t="shared" si="72"/>
        <v>470</v>
      </c>
      <c r="AA173" s="293">
        <v>470</v>
      </c>
      <c r="AB173" s="292">
        <f t="shared" si="73"/>
        <v>0</v>
      </c>
      <c r="AC173" s="292">
        <f t="shared" si="74"/>
        <v>270</v>
      </c>
      <c r="AD173" s="293"/>
      <c r="AE173" s="293"/>
      <c r="AF173" s="293"/>
      <c r="AG173" s="293"/>
      <c r="AH173" s="293"/>
      <c r="AI173" s="293"/>
      <c r="AJ173" s="293"/>
      <c r="AK173" s="292">
        <f t="shared" si="58"/>
        <v>270</v>
      </c>
      <c r="AL173" s="293"/>
      <c r="AM173" s="292">
        <f t="shared" si="59"/>
        <v>270</v>
      </c>
      <c r="AN173" s="292">
        <f t="shared" si="67"/>
        <v>270</v>
      </c>
      <c r="AO173" s="293"/>
      <c r="AP173" s="293"/>
      <c r="AQ173" s="293"/>
      <c r="AR173" s="293"/>
      <c r="AS173" s="293"/>
      <c r="AT173" s="293"/>
      <c r="AU173" s="293"/>
      <c r="AV173" s="292">
        <f t="shared" si="61"/>
        <v>270</v>
      </c>
      <c r="AW173" s="293">
        <v>540</v>
      </c>
      <c r="AX173" s="292">
        <f t="shared" si="62"/>
        <v>0</v>
      </c>
      <c r="AY173" s="137" t="str">
        <f t="shared" si="50"/>
        <v>*</v>
      </c>
      <c r="BA173" s="143" t="str">
        <f t="shared" si="49"/>
        <v/>
      </c>
    </row>
    <row r="174" spans="1:53" ht="12">
      <c r="A174" s="288">
        <v>172</v>
      </c>
      <c r="B174" s="289" t="s">
        <v>1500</v>
      </c>
      <c r="C174" s="290" t="s">
        <v>14</v>
      </c>
      <c r="D174" s="290" t="s">
        <v>318</v>
      </c>
      <c r="E174" s="291">
        <v>60</v>
      </c>
      <c r="F174" s="292"/>
      <c r="G174" s="292">
        <f t="shared" si="69"/>
        <v>180</v>
      </c>
      <c r="H174" s="293"/>
      <c r="I174" s="293"/>
      <c r="J174" s="293"/>
      <c r="K174" s="293"/>
      <c r="L174" s="293"/>
      <c r="M174" s="293"/>
      <c r="N174" s="293"/>
      <c r="O174" s="292">
        <f t="shared" si="52"/>
        <v>180</v>
      </c>
      <c r="P174" s="293">
        <v>180</v>
      </c>
      <c r="Q174" s="292">
        <f t="shared" si="70"/>
        <v>0</v>
      </c>
      <c r="R174" s="292">
        <f t="shared" si="71"/>
        <v>180</v>
      </c>
      <c r="S174" s="293"/>
      <c r="T174" s="293"/>
      <c r="U174" s="293"/>
      <c r="V174" s="293"/>
      <c r="W174" s="293"/>
      <c r="X174" s="293"/>
      <c r="Y174" s="293"/>
      <c r="Z174" s="292">
        <f t="shared" si="72"/>
        <v>180</v>
      </c>
      <c r="AA174" s="293">
        <v>180</v>
      </c>
      <c r="AB174" s="292">
        <f t="shared" si="73"/>
        <v>0</v>
      </c>
      <c r="AC174" s="292">
        <f t="shared" si="74"/>
        <v>180</v>
      </c>
      <c r="AD174" s="293"/>
      <c r="AE174" s="293"/>
      <c r="AF174" s="293"/>
      <c r="AG174" s="293"/>
      <c r="AH174" s="293"/>
      <c r="AI174" s="293"/>
      <c r="AJ174" s="293"/>
      <c r="AK174" s="292">
        <f t="shared" si="58"/>
        <v>180</v>
      </c>
      <c r="AL174" s="293"/>
      <c r="AM174" s="292">
        <f t="shared" si="59"/>
        <v>180</v>
      </c>
      <c r="AN174" s="292">
        <f t="shared" si="67"/>
        <v>180</v>
      </c>
      <c r="AO174" s="293"/>
      <c r="AP174" s="293"/>
      <c r="AQ174" s="293"/>
      <c r="AR174" s="293"/>
      <c r="AS174" s="293"/>
      <c r="AT174" s="293"/>
      <c r="AU174" s="293"/>
      <c r="AV174" s="292">
        <f t="shared" si="61"/>
        <v>180</v>
      </c>
      <c r="AW174" s="293">
        <v>360</v>
      </c>
      <c r="AX174" s="292">
        <f t="shared" si="62"/>
        <v>0</v>
      </c>
      <c r="AY174" s="137" t="str">
        <f t="shared" si="50"/>
        <v>*</v>
      </c>
      <c r="BA174" s="143" t="str">
        <f t="shared" si="49"/>
        <v/>
      </c>
    </row>
    <row r="175" spans="1:53" ht="12">
      <c r="A175" s="288">
        <v>173</v>
      </c>
      <c r="B175" s="289" t="s">
        <v>1075</v>
      </c>
      <c r="C175" s="290" t="s">
        <v>14</v>
      </c>
      <c r="D175" s="290" t="s">
        <v>12</v>
      </c>
      <c r="E175" s="291">
        <v>185</v>
      </c>
      <c r="F175" s="292"/>
      <c r="G175" s="292">
        <f t="shared" si="69"/>
        <v>555</v>
      </c>
      <c r="H175" s="293"/>
      <c r="I175" s="293"/>
      <c r="J175" s="293"/>
      <c r="K175" s="293"/>
      <c r="L175" s="293"/>
      <c r="M175" s="293"/>
      <c r="N175" s="293"/>
      <c r="O175" s="292">
        <f t="shared" si="52"/>
        <v>555</v>
      </c>
      <c r="P175" s="293"/>
      <c r="Q175" s="292">
        <f t="shared" si="70"/>
        <v>555</v>
      </c>
      <c r="R175" s="292">
        <f t="shared" si="71"/>
        <v>555</v>
      </c>
      <c r="S175" s="293"/>
      <c r="T175" s="293"/>
      <c r="U175" s="293"/>
      <c r="V175" s="293"/>
      <c r="W175" s="293"/>
      <c r="X175" s="293"/>
      <c r="Y175" s="293"/>
      <c r="Z175" s="292">
        <f t="shared" si="72"/>
        <v>555</v>
      </c>
      <c r="AA175" s="293"/>
      <c r="AB175" s="292">
        <f t="shared" si="73"/>
        <v>1110</v>
      </c>
      <c r="AC175" s="292">
        <f t="shared" si="74"/>
        <v>555</v>
      </c>
      <c r="AD175" s="293"/>
      <c r="AE175" s="293"/>
      <c r="AF175" s="293"/>
      <c r="AG175" s="293"/>
      <c r="AH175" s="293"/>
      <c r="AI175" s="293"/>
      <c r="AJ175" s="293"/>
      <c r="AK175" s="292">
        <f t="shared" si="58"/>
        <v>555</v>
      </c>
      <c r="AL175" s="293"/>
      <c r="AM175" s="292">
        <f t="shared" si="59"/>
        <v>1665</v>
      </c>
      <c r="AN175" s="292">
        <f t="shared" ref="AN175:AN208" si="75">$E175*3</f>
        <v>555</v>
      </c>
      <c r="AO175" s="293"/>
      <c r="AP175" s="293"/>
      <c r="AQ175" s="293"/>
      <c r="AR175" s="293"/>
      <c r="AS175" s="293"/>
      <c r="AT175" s="293"/>
      <c r="AU175" s="293"/>
      <c r="AV175" s="292">
        <f t="shared" si="61"/>
        <v>555</v>
      </c>
      <c r="AW175" s="293">
        <v>2220</v>
      </c>
      <c r="AX175" s="292">
        <f t="shared" si="62"/>
        <v>0</v>
      </c>
      <c r="AY175" s="137" t="str">
        <f t="shared" si="50"/>
        <v>*</v>
      </c>
      <c r="BA175" s="143" t="str">
        <f t="shared" si="49"/>
        <v/>
      </c>
    </row>
    <row r="176" spans="1:53" ht="12">
      <c r="A176" s="288">
        <v>174</v>
      </c>
      <c r="B176" s="289" t="s">
        <v>319</v>
      </c>
      <c r="C176" s="290" t="s">
        <v>14</v>
      </c>
      <c r="D176" s="290" t="s">
        <v>12</v>
      </c>
      <c r="E176" s="291">
        <v>340</v>
      </c>
      <c r="F176" s="292"/>
      <c r="G176" s="292">
        <f t="shared" si="69"/>
        <v>1020</v>
      </c>
      <c r="H176" s="293">
        <v>100</v>
      </c>
      <c r="I176" s="293">
        <v>381</v>
      </c>
      <c r="J176" s="293"/>
      <c r="K176" s="293"/>
      <c r="L176" s="293"/>
      <c r="M176" s="293"/>
      <c r="N176" s="293"/>
      <c r="O176" s="292">
        <f t="shared" si="52"/>
        <v>1501</v>
      </c>
      <c r="P176" s="293">
        <v>2901</v>
      </c>
      <c r="Q176" s="292">
        <f t="shared" si="70"/>
        <v>-1400</v>
      </c>
      <c r="R176" s="292">
        <f t="shared" si="71"/>
        <v>1020</v>
      </c>
      <c r="S176" s="293"/>
      <c r="T176" s="293">
        <v>100</v>
      </c>
      <c r="U176" s="293">
        <v>1300</v>
      </c>
      <c r="V176" s="293"/>
      <c r="W176" s="293">
        <v>100</v>
      </c>
      <c r="X176" s="293"/>
      <c r="Y176" s="293"/>
      <c r="Z176" s="292">
        <f t="shared" si="72"/>
        <v>2520</v>
      </c>
      <c r="AA176" s="293">
        <v>2420</v>
      </c>
      <c r="AB176" s="292">
        <f t="shared" si="73"/>
        <v>-1300</v>
      </c>
      <c r="AC176" s="292">
        <f t="shared" si="74"/>
        <v>1020</v>
      </c>
      <c r="AD176" s="293">
        <v>50</v>
      </c>
      <c r="AE176" s="293">
        <v>662</v>
      </c>
      <c r="AF176" s="293">
        <v>1300</v>
      </c>
      <c r="AG176" s="293"/>
      <c r="AH176" s="293"/>
      <c r="AI176" s="293"/>
      <c r="AJ176" s="293">
        <v>10</v>
      </c>
      <c r="AK176" s="292">
        <f t="shared" si="58"/>
        <v>3042</v>
      </c>
      <c r="AL176" s="293">
        <v>1742</v>
      </c>
      <c r="AM176" s="292">
        <f t="shared" si="59"/>
        <v>0</v>
      </c>
      <c r="AN176" s="292">
        <f t="shared" si="75"/>
        <v>1020</v>
      </c>
      <c r="AO176" s="293"/>
      <c r="AP176" s="293"/>
      <c r="AQ176" s="293"/>
      <c r="AR176" s="293"/>
      <c r="AS176" s="293"/>
      <c r="AT176" s="293"/>
      <c r="AU176" s="293"/>
      <c r="AV176" s="292">
        <f t="shared" si="61"/>
        <v>1020</v>
      </c>
      <c r="AW176" s="293"/>
      <c r="AX176" s="292">
        <f t="shared" si="62"/>
        <v>1020</v>
      </c>
      <c r="AY176" s="137" t="str">
        <f t="shared" si="50"/>
        <v/>
      </c>
      <c r="BA176" s="143" t="str">
        <f t="shared" si="49"/>
        <v/>
      </c>
    </row>
    <row r="177" spans="1:53" ht="12">
      <c r="A177" s="288">
        <v>175</v>
      </c>
      <c r="B177" s="289" t="s">
        <v>321</v>
      </c>
      <c r="C177" s="290" t="s">
        <v>14</v>
      </c>
      <c r="D177" s="290" t="s">
        <v>323</v>
      </c>
      <c r="E177" s="291">
        <v>60</v>
      </c>
      <c r="F177" s="292"/>
      <c r="G177" s="292">
        <f t="shared" si="69"/>
        <v>180</v>
      </c>
      <c r="H177" s="293"/>
      <c r="I177" s="293"/>
      <c r="J177" s="293"/>
      <c r="K177" s="293"/>
      <c r="L177" s="293"/>
      <c r="M177" s="293"/>
      <c r="N177" s="293"/>
      <c r="O177" s="292">
        <f t="shared" si="52"/>
        <v>180</v>
      </c>
      <c r="P177" s="293"/>
      <c r="Q177" s="292">
        <f t="shared" si="70"/>
        <v>180</v>
      </c>
      <c r="R177" s="292">
        <f t="shared" si="71"/>
        <v>180</v>
      </c>
      <c r="S177" s="293"/>
      <c r="T177" s="293"/>
      <c r="U177" s="293"/>
      <c r="V177" s="293"/>
      <c r="W177" s="293"/>
      <c r="X177" s="293"/>
      <c r="Y177" s="293"/>
      <c r="Z177" s="292">
        <f t="shared" si="72"/>
        <v>180</v>
      </c>
      <c r="AA177" s="293"/>
      <c r="AB177" s="292">
        <f t="shared" si="73"/>
        <v>360</v>
      </c>
      <c r="AC177" s="292">
        <f t="shared" si="74"/>
        <v>180</v>
      </c>
      <c r="AD177" s="293"/>
      <c r="AE177" s="293"/>
      <c r="AF177" s="293"/>
      <c r="AG177" s="293"/>
      <c r="AH177" s="293"/>
      <c r="AI177" s="293"/>
      <c r="AJ177" s="293"/>
      <c r="AK177" s="292">
        <f t="shared" si="58"/>
        <v>180</v>
      </c>
      <c r="AL177" s="293"/>
      <c r="AM177" s="292">
        <f t="shared" si="59"/>
        <v>540</v>
      </c>
      <c r="AN177" s="292">
        <f t="shared" si="75"/>
        <v>180</v>
      </c>
      <c r="AO177" s="293"/>
      <c r="AP177" s="293"/>
      <c r="AQ177" s="293"/>
      <c r="AR177" s="293"/>
      <c r="AS177" s="293"/>
      <c r="AT177" s="293"/>
      <c r="AU177" s="293"/>
      <c r="AV177" s="292">
        <f t="shared" si="61"/>
        <v>180</v>
      </c>
      <c r="AW177" s="293">
        <v>720</v>
      </c>
      <c r="AX177" s="292">
        <f t="shared" si="62"/>
        <v>0</v>
      </c>
      <c r="AY177" s="137" t="str">
        <f t="shared" si="50"/>
        <v>*</v>
      </c>
      <c r="BA177" s="143" t="str">
        <f t="shared" si="49"/>
        <v/>
      </c>
    </row>
    <row r="178" spans="1:53" ht="12">
      <c r="A178" s="288">
        <v>176</v>
      </c>
      <c r="B178" s="294" t="s">
        <v>1125</v>
      </c>
      <c r="C178" s="290" t="s">
        <v>10</v>
      </c>
      <c r="D178" s="290" t="s">
        <v>325</v>
      </c>
      <c r="E178" s="295">
        <v>110</v>
      </c>
      <c r="F178" s="292">
        <v>-330</v>
      </c>
      <c r="G178" s="292">
        <f t="shared" si="69"/>
        <v>330</v>
      </c>
      <c r="H178" s="293"/>
      <c r="I178" s="293"/>
      <c r="J178" s="293"/>
      <c r="K178" s="293"/>
      <c r="L178" s="293">
        <v>100</v>
      </c>
      <c r="M178" s="293"/>
      <c r="N178" s="293"/>
      <c r="O178" s="292">
        <f t="shared" si="52"/>
        <v>430</v>
      </c>
      <c r="P178" s="293">
        <v>100</v>
      </c>
      <c r="Q178" s="292">
        <f t="shared" si="70"/>
        <v>0</v>
      </c>
      <c r="R178" s="292">
        <f t="shared" si="71"/>
        <v>330</v>
      </c>
      <c r="S178" s="293"/>
      <c r="T178" s="293"/>
      <c r="U178" s="293"/>
      <c r="V178" s="293"/>
      <c r="W178" s="293"/>
      <c r="X178" s="293"/>
      <c r="Y178" s="293"/>
      <c r="Z178" s="292">
        <f t="shared" si="72"/>
        <v>330</v>
      </c>
      <c r="AA178" s="293"/>
      <c r="AB178" s="292">
        <f t="shared" si="73"/>
        <v>330</v>
      </c>
      <c r="AC178" s="292">
        <f t="shared" si="74"/>
        <v>330</v>
      </c>
      <c r="AD178" s="293"/>
      <c r="AE178" s="293"/>
      <c r="AF178" s="293"/>
      <c r="AG178" s="293"/>
      <c r="AH178" s="293"/>
      <c r="AI178" s="293"/>
      <c r="AJ178" s="293"/>
      <c r="AK178" s="292">
        <f t="shared" si="58"/>
        <v>330</v>
      </c>
      <c r="AL178" s="293">
        <v>990</v>
      </c>
      <c r="AM178" s="292">
        <f t="shared" si="59"/>
        <v>-330</v>
      </c>
      <c r="AN178" s="292">
        <f t="shared" si="75"/>
        <v>330</v>
      </c>
      <c r="AO178" s="293"/>
      <c r="AP178" s="293"/>
      <c r="AQ178" s="293"/>
      <c r="AR178" s="293"/>
      <c r="AS178" s="293"/>
      <c r="AT178" s="293"/>
      <c r="AU178" s="293"/>
      <c r="AV178" s="292">
        <f t="shared" si="61"/>
        <v>330</v>
      </c>
      <c r="AW178" s="293">
        <v>100</v>
      </c>
      <c r="AX178" s="292">
        <f t="shared" si="62"/>
        <v>-100</v>
      </c>
      <c r="AY178" s="137" t="str">
        <f t="shared" si="50"/>
        <v/>
      </c>
      <c r="BA178" s="143" t="str">
        <f t="shared" si="49"/>
        <v/>
      </c>
    </row>
    <row r="179" spans="1:53" ht="12">
      <c r="A179" s="288">
        <v>177</v>
      </c>
      <c r="B179" s="294" t="s">
        <v>1126</v>
      </c>
      <c r="C179" s="290" t="s">
        <v>14</v>
      </c>
      <c r="D179" s="290" t="s">
        <v>978</v>
      </c>
      <c r="E179" s="291">
        <v>160</v>
      </c>
      <c r="F179" s="292"/>
      <c r="G179" s="292">
        <f t="shared" si="69"/>
        <v>480</v>
      </c>
      <c r="H179" s="293"/>
      <c r="I179" s="293"/>
      <c r="J179" s="293"/>
      <c r="K179" s="293"/>
      <c r="L179" s="293">
        <v>100</v>
      </c>
      <c r="M179" s="293"/>
      <c r="N179" s="293"/>
      <c r="O179" s="292">
        <f t="shared" si="52"/>
        <v>580</v>
      </c>
      <c r="P179" s="293">
        <v>1920</v>
      </c>
      <c r="Q179" s="292">
        <f t="shared" si="70"/>
        <v>-1340</v>
      </c>
      <c r="R179" s="292">
        <f t="shared" si="71"/>
        <v>480</v>
      </c>
      <c r="S179" s="293"/>
      <c r="T179" s="293"/>
      <c r="U179" s="293"/>
      <c r="V179" s="293"/>
      <c r="W179" s="293"/>
      <c r="X179" s="293"/>
      <c r="Y179" s="293"/>
      <c r="Z179" s="292">
        <f t="shared" si="72"/>
        <v>480</v>
      </c>
      <c r="AA179" s="293">
        <v>100</v>
      </c>
      <c r="AB179" s="292">
        <f t="shared" si="73"/>
        <v>-960</v>
      </c>
      <c r="AC179" s="292">
        <f t="shared" si="74"/>
        <v>480</v>
      </c>
      <c r="AD179" s="293"/>
      <c r="AE179" s="293"/>
      <c r="AF179" s="293"/>
      <c r="AG179" s="293"/>
      <c r="AH179" s="293"/>
      <c r="AI179" s="293"/>
      <c r="AJ179" s="293"/>
      <c r="AK179" s="292">
        <f t="shared" si="58"/>
        <v>480</v>
      </c>
      <c r="AL179" s="293"/>
      <c r="AM179" s="292">
        <f t="shared" si="59"/>
        <v>-480</v>
      </c>
      <c r="AN179" s="292">
        <f t="shared" si="75"/>
        <v>480</v>
      </c>
      <c r="AO179" s="293"/>
      <c r="AP179" s="293"/>
      <c r="AQ179" s="293"/>
      <c r="AR179" s="293"/>
      <c r="AS179" s="293"/>
      <c r="AT179" s="293"/>
      <c r="AU179" s="293"/>
      <c r="AV179" s="292">
        <f t="shared" si="61"/>
        <v>480</v>
      </c>
      <c r="AW179" s="293"/>
      <c r="AX179" s="292">
        <f t="shared" si="62"/>
        <v>0</v>
      </c>
      <c r="AY179" s="137" t="str">
        <f t="shared" si="50"/>
        <v>*</v>
      </c>
      <c r="BA179" s="143" t="str">
        <f t="shared" si="49"/>
        <v/>
      </c>
    </row>
    <row r="180" spans="1:53" ht="12">
      <c r="A180" s="288">
        <v>178</v>
      </c>
      <c r="B180" s="289" t="s">
        <v>1601</v>
      </c>
      <c r="C180" s="290" t="s">
        <v>14</v>
      </c>
      <c r="D180" s="290"/>
      <c r="E180" s="291">
        <v>100</v>
      </c>
      <c r="F180" s="292"/>
      <c r="G180" s="292">
        <v>50</v>
      </c>
      <c r="H180" s="293"/>
      <c r="I180" s="293"/>
      <c r="J180" s="293"/>
      <c r="K180" s="293"/>
      <c r="L180" s="293"/>
      <c r="M180" s="293"/>
      <c r="N180" s="293"/>
      <c r="O180" s="292">
        <f t="shared" si="52"/>
        <v>50</v>
      </c>
      <c r="P180" s="293"/>
      <c r="Q180" s="292">
        <f t="shared" si="70"/>
        <v>50</v>
      </c>
      <c r="R180" s="292">
        <f t="shared" si="71"/>
        <v>300</v>
      </c>
      <c r="S180" s="293"/>
      <c r="T180" s="293">
        <v>35</v>
      </c>
      <c r="U180" s="293"/>
      <c r="V180" s="293"/>
      <c r="W180" s="293">
        <v>100</v>
      </c>
      <c r="X180" s="293"/>
      <c r="Y180" s="293"/>
      <c r="Z180" s="292">
        <f t="shared" si="72"/>
        <v>435</v>
      </c>
      <c r="AA180" s="293">
        <v>1085</v>
      </c>
      <c r="AB180" s="292">
        <f t="shared" si="73"/>
        <v>-600</v>
      </c>
      <c r="AC180" s="292">
        <f t="shared" si="74"/>
        <v>300</v>
      </c>
      <c r="AD180" s="293"/>
      <c r="AE180" s="293"/>
      <c r="AF180" s="293"/>
      <c r="AG180" s="293"/>
      <c r="AH180" s="293"/>
      <c r="AI180" s="293"/>
      <c r="AJ180" s="293"/>
      <c r="AK180" s="292">
        <f t="shared" si="58"/>
        <v>300</v>
      </c>
      <c r="AL180" s="293"/>
      <c r="AM180" s="292">
        <f t="shared" si="59"/>
        <v>-300</v>
      </c>
      <c r="AN180" s="292">
        <f t="shared" si="75"/>
        <v>300</v>
      </c>
      <c r="AO180" s="293"/>
      <c r="AP180" s="293"/>
      <c r="AQ180" s="293"/>
      <c r="AR180" s="293"/>
      <c r="AS180" s="293"/>
      <c r="AT180" s="293"/>
      <c r="AU180" s="293"/>
      <c r="AV180" s="292">
        <f t="shared" si="61"/>
        <v>300</v>
      </c>
      <c r="AW180" s="293"/>
      <c r="AX180" s="292">
        <f t="shared" si="62"/>
        <v>0</v>
      </c>
      <c r="AY180" s="137" t="str">
        <f t="shared" si="50"/>
        <v>*</v>
      </c>
      <c r="BA180" s="143" t="str">
        <f t="shared" si="49"/>
        <v/>
      </c>
    </row>
    <row r="181" spans="1:53" ht="12">
      <c r="A181" s="288">
        <v>179</v>
      </c>
      <c r="B181" s="294" t="s">
        <v>326</v>
      </c>
      <c r="C181" s="290" t="s">
        <v>10</v>
      </c>
      <c r="D181" s="290" t="s">
        <v>328</v>
      </c>
      <c r="E181" s="295">
        <v>70</v>
      </c>
      <c r="F181" s="292"/>
      <c r="G181" s="292">
        <f>E181*3</f>
        <v>210</v>
      </c>
      <c r="H181" s="293"/>
      <c r="I181" s="293"/>
      <c r="J181" s="293"/>
      <c r="K181" s="293"/>
      <c r="L181" s="293"/>
      <c r="M181" s="293"/>
      <c r="N181" s="293"/>
      <c r="O181" s="292">
        <f t="shared" si="52"/>
        <v>210</v>
      </c>
      <c r="P181" s="293">
        <v>840</v>
      </c>
      <c r="Q181" s="292">
        <f t="shared" si="70"/>
        <v>-630</v>
      </c>
      <c r="R181" s="292">
        <f t="shared" si="71"/>
        <v>210</v>
      </c>
      <c r="S181" s="293"/>
      <c r="T181" s="293"/>
      <c r="U181" s="293"/>
      <c r="V181" s="293"/>
      <c r="W181" s="293"/>
      <c r="X181" s="293"/>
      <c r="Y181" s="293"/>
      <c r="Z181" s="292">
        <f t="shared" si="72"/>
        <v>210</v>
      </c>
      <c r="AA181" s="293"/>
      <c r="AB181" s="292">
        <f t="shared" si="73"/>
        <v>-420</v>
      </c>
      <c r="AC181" s="292">
        <f t="shared" si="74"/>
        <v>210</v>
      </c>
      <c r="AD181" s="293"/>
      <c r="AE181" s="293"/>
      <c r="AF181" s="293"/>
      <c r="AG181" s="293"/>
      <c r="AH181" s="293"/>
      <c r="AI181" s="293"/>
      <c r="AJ181" s="293"/>
      <c r="AK181" s="292">
        <f t="shared" si="58"/>
        <v>210</v>
      </c>
      <c r="AL181" s="293"/>
      <c r="AM181" s="292">
        <f t="shared" si="59"/>
        <v>-210</v>
      </c>
      <c r="AN181" s="292">
        <f t="shared" si="75"/>
        <v>210</v>
      </c>
      <c r="AO181" s="293"/>
      <c r="AP181" s="293"/>
      <c r="AQ181" s="293"/>
      <c r="AR181" s="293"/>
      <c r="AS181" s="293"/>
      <c r="AT181" s="293"/>
      <c r="AU181" s="293"/>
      <c r="AV181" s="292">
        <f t="shared" si="61"/>
        <v>210</v>
      </c>
      <c r="AW181" s="293"/>
      <c r="AX181" s="292">
        <f t="shared" si="62"/>
        <v>0</v>
      </c>
      <c r="BA181" s="143" t="str">
        <f t="shared" si="49"/>
        <v/>
      </c>
    </row>
    <row r="182" spans="1:53" ht="12">
      <c r="A182" s="288">
        <v>180</v>
      </c>
      <c r="B182" s="289" t="s">
        <v>1555</v>
      </c>
      <c r="C182" s="290" t="s">
        <v>14</v>
      </c>
      <c r="D182" s="290"/>
      <c r="E182" s="291">
        <v>165</v>
      </c>
      <c r="F182" s="292"/>
      <c r="G182" s="292">
        <v>154</v>
      </c>
      <c r="H182" s="293"/>
      <c r="I182" s="293"/>
      <c r="J182" s="293"/>
      <c r="K182" s="293"/>
      <c r="L182" s="293"/>
      <c r="M182" s="293"/>
      <c r="N182" s="293"/>
      <c r="O182" s="292">
        <f t="shared" si="52"/>
        <v>154</v>
      </c>
      <c r="P182" s="293">
        <v>2000</v>
      </c>
      <c r="Q182" s="292">
        <f t="shared" si="70"/>
        <v>-1846</v>
      </c>
      <c r="R182" s="292">
        <f t="shared" si="71"/>
        <v>495</v>
      </c>
      <c r="S182" s="293"/>
      <c r="T182" s="293"/>
      <c r="U182" s="293"/>
      <c r="V182" s="293"/>
      <c r="W182" s="293">
        <v>100</v>
      </c>
      <c r="X182" s="293"/>
      <c r="Y182" s="293"/>
      <c r="Z182" s="292">
        <f t="shared" si="72"/>
        <v>595</v>
      </c>
      <c r="AA182" s="293"/>
      <c r="AB182" s="292">
        <f t="shared" si="73"/>
        <v>-1251</v>
      </c>
      <c r="AC182" s="292">
        <f t="shared" si="74"/>
        <v>495</v>
      </c>
      <c r="AD182" s="293"/>
      <c r="AE182" s="293"/>
      <c r="AF182" s="293"/>
      <c r="AG182" s="293"/>
      <c r="AH182" s="293"/>
      <c r="AI182" s="293"/>
      <c r="AJ182" s="293"/>
      <c r="AK182" s="292">
        <f t="shared" si="58"/>
        <v>495</v>
      </c>
      <c r="AL182" s="293"/>
      <c r="AM182" s="292">
        <f t="shared" si="59"/>
        <v>-756</v>
      </c>
      <c r="AN182" s="292">
        <f t="shared" si="75"/>
        <v>495</v>
      </c>
      <c r="AO182" s="293"/>
      <c r="AP182" s="293"/>
      <c r="AQ182" s="293"/>
      <c r="AR182" s="293"/>
      <c r="AS182" s="293"/>
      <c r="AT182" s="293"/>
      <c r="AU182" s="293"/>
      <c r="AV182" s="292">
        <f t="shared" si="61"/>
        <v>495</v>
      </c>
      <c r="AW182" s="293"/>
      <c r="AX182" s="292">
        <f t="shared" si="62"/>
        <v>-261</v>
      </c>
      <c r="AY182" s="137" t="str">
        <f t="shared" si="50"/>
        <v/>
      </c>
      <c r="BA182" s="143" t="str">
        <f t="shared" si="49"/>
        <v/>
      </c>
    </row>
    <row r="183" spans="1:53" ht="12">
      <c r="A183" s="288">
        <v>181</v>
      </c>
      <c r="B183" s="289" t="s">
        <v>1143</v>
      </c>
      <c r="C183" s="290" t="s">
        <v>14</v>
      </c>
      <c r="D183" s="290" t="s">
        <v>892</v>
      </c>
      <c r="E183" s="291">
        <v>140</v>
      </c>
      <c r="F183" s="292"/>
      <c r="G183" s="292">
        <f>E183*3</f>
        <v>420</v>
      </c>
      <c r="H183" s="293"/>
      <c r="I183" s="293"/>
      <c r="J183" s="293"/>
      <c r="K183" s="293"/>
      <c r="L183" s="293"/>
      <c r="M183" s="293"/>
      <c r="N183" s="293"/>
      <c r="O183" s="292">
        <f t="shared" si="52"/>
        <v>420</v>
      </c>
      <c r="P183" s="293"/>
      <c r="Q183" s="292">
        <f t="shared" si="70"/>
        <v>420</v>
      </c>
      <c r="R183" s="292">
        <f t="shared" si="71"/>
        <v>420</v>
      </c>
      <c r="S183" s="293"/>
      <c r="T183" s="293">
        <v>100</v>
      </c>
      <c r="U183" s="293"/>
      <c r="V183" s="293"/>
      <c r="W183" s="293">
        <v>100</v>
      </c>
      <c r="X183" s="293"/>
      <c r="Y183" s="293"/>
      <c r="Z183" s="292">
        <f t="shared" si="72"/>
        <v>620</v>
      </c>
      <c r="AA183" s="293">
        <v>1040</v>
      </c>
      <c r="AB183" s="292">
        <f t="shared" si="73"/>
        <v>0</v>
      </c>
      <c r="AC183" s="292">
        <f t="shared" si="74"/>
        <v>420</v>
      </c>
      <c r="AD183" s="293"/>
      <c r="AE183" s="293"/>
      <c r="AF183" s="293"/>
      <c r="AG183" s="293"/>
      <c r="AH183" s="293"/>
      <c r="AI183" s="293"/>
      <c r="AJ183" s="293"/>
      <c r="AK183" s="292">
        <f t="shared" si="58"/>
        <v>420</v>
      </c>
      <c r="AL183" s="293"/>
      <c r="AM183" s="292">
        <f t="shared" si="59"/>
        <v>420</v>
      </c>
      <c r="AN183" s="292">
        <f t="shared" si="75"/>
        <v>420</v>
      </c>
      <c r="AO183" s="293"/>
      <c r="AP183" s="293"/>
      <c r="AQ183" s="293"/>
      <c r="AR183" s="293"/>
      <c r="AS183" s="293"/>
      <c r="AT183" s="293"/>
      <c r="AU183" s="293"/>
      <c r="AV183" s="292">
        <f t="shared" si="61"/>
        <v>420</v>
      </c>
      <c r="AW183" s="293">
        <v>840</v>
      </c>
      <c r="AX183" s="292">
        <f t="shared" si="62"/>
        <v>0</v>
      </c>
      <c r="AY183" s="137" t="str">
        <f t="shared" si="50"/>
        <v>*</v>
      </c>
      <c r="BA183" s="143" t="str">
        <f t="shared" si="49"/>
        <v/>
      </c>
    </row>
    <row r="184" spans="1:53" ht="12">
      <c r="A184" s="288">
        <v>182</v>
      </c>
      <c r="B184" s="289" t="s">
        <v>347</v>
      </c>
      <c r="C184" s="290" t="s">
        <v>14</v>
      </c>
      <c r="D184" s="290" t="s">
        <v>12</v>
      </c>
      <c r="E184" s="291">
        <v>110</v>
      </c>
      <c r="F184" s="292">
        <v>1320</v>
      </c>
      <c r="G184" s="292">
        <f>E184*3</f>
        <v>330</v>
      </c>
      <c r="H184" s="293"/>
      <c r="I184" s="293"/>
      <c r="J184" s="293"/>
      <c r="K184" s="293"/>
      <c r="L184" s="293"/>
      <c r="M184" s="293"/>
      <c r="N184" s="293"/>
      <c r="O184" s="292">
        <f t="shared" si="52"/>
        <v>330</v>
      </c>
      <c r="P184" s="293">
        <v>1650</v>
      </c>
      <c r="Q184" s="292">
        <f t="shared" si="70"/>
        <v>0</v>
      </c>
      <c r="R184" s="292">
        <f t="shared" si="71"/>
        <v>330</v>
      </c>
      <c r="S184" s="293"/>
      <c r="T184" s="293"/>
      <c r="U184" s="293"/>
      <c r="V184" s="293"/>
      <c r="W184" s="293"/>
      <c r="X184" s="293"/>
      <c r="Y184" s="293"/>
      <c r="Z184" s="292">
        <f t="shared" si="72"/>
        <v>330</v>
      </c>
      <c r="AA184" s="293"/>
      <c r="AB184" s="292">
        <f t="shared" si="73"/>
        <v>330</v>
      </c>
      <c r="AC184" s="292">
        <f t="shared" si="74"/>
        <v>330</v>
      </c>
      <c r="AD184" s="293"/>
      <c r="AE184" s="293"/>
      <c r="AF184" s="293"/>
      <c r="AG184" s="293"/>
      <c r="AH184" s="293"/>
      <c r="AI184" s="293"/>
      <c r="AJ184" s="293"/>
      <c r="AK184" s="292">
        <f t="shared" si="58"/>
        <v>330</v>
      </c>
      <c r="AL184" s="293"/>
      <c r="AM184" s="292">
        <f t="shared" si="59"/>
        <v>660</v>
      </c>
      <c r="AN184" s="292">
        <f t="shared" si="75"/>
        <v>330</v>
      </c>
      <c r="AO184" s="293"/>
      <c r="AP184" s="293"/>
      <c r="AQ184" s="293"/>
      <c r="AR184" s="293"/>
      <c r="AS184" s="293"/>
      <c r="AT184" s="293"/>
      <c r="AU184" s="293"/>
      <c r="AV184" s="292">
        <f t="shared" si="61"/>
        <v>330</v>
      </c>
      <c r="AW184" s="293"/>
      <c r="AX184" s="292">
        <f t="shared" si="62"/>
        <v>990</v>
      </c>
      <c r="AY184" s="137" t="str">
        <f t="shared" si="50"/>
        <v/>
      </c>
      <c r="BA184" s="143" t="str">
        <f t="shared" si="49"/>
        <v/>
      </c>
    </row>
    <row r="185" spans="1:53" ht="12">
      <c r="A185" s="288">
        <v>183</v>
      </c>
      <c r="B185" s="289" t="s">
        <v>349</v>
      </c>
      <c r="C185" s="290" t="s">
        <v>14</v>
      </c>
      <c r="D185" s="290" t="s">
        <v>12</v>
      </c>
      <c r="E185" s="291">
        <v>175</v>
      </c>
      <c r="F185" s="292"/>
      <c r="G185" s="292">
        <f>E185*3</f>
        <v>525</v>
      </c>
      <c r="H185" s="293"/>
      <c r="I185" s="293"/>
      <c r="J185" s="293"/>
      <c r="K185" s="293"/>
      <c r="L185" s="293"/>
      <c r="M185" s="293"/>
      <c r="N185" s="293"/>
      <c r="O185" s="292">
        <f t="shared" si="52"/>
        <v>525</v>
      </c>
      <c r="P185" s="293">
        <v>1150</v>
      </c>
      <c r="Q185" s="292">
        <f t="shared" si="70"/>
        <v>-625</v>
      </c>
      <c r="R185" s="292">
        <f t="shared" si="71"/>
        <v>525</v>
      </c>
      <c r="S185" s="293"/>
      <c r="T185" s="293"/>
      <c r="U185" s="293"/>
      <c r="V185" s="293"/>
      <c r="W185" s="293">
        <v>100</v>
      </c>
      <c r="X185" s="293"/>
      <c r="Y185" s="293"/>
      <c r="Z185" s="292">
        <f t="shared" si="72"/>
        <v>625</v>
      </c>
      <c r="AA185" s="293"/>
      <c r="AB185" s="292">
        <f t="shared" si="73"/>
        <v>0</v>
      </c>
      <c r="AC185" s="292">
        <f t="shared" si="74"/>
        <v>525</v>
      </c>
      <c r="AD185" s="293"/>
      <c r="AE185" s="293"/>
      <c r="AF185" s="293"/>
      <c r="AG185" s="293"/>
      <c r="AH185" s="293"/>
      <c r="AI185" s="293"/>
      <c r="AJ185" s="293"/>
      <c r="AK185" s="292">
        <f t="shared" si="58"/>
        <v>525</v>
      </c>
      <c r="AL185" s="293">
        <v>1050</v>
      </c>
      <c r="AM185" s="292">
        <f t="shared" si="59"/>
        <v>-525</v>
      </c>
      <c r="AN185" s="292">
        <f t="shared" si="75"/>
        <v>525</v>
      </c>
      <c r="AO185" s="293"/>
      <c r="AP185" s="293"/>
      <c r="AQ185" s="293"/>
      <c r="AR185" s="293"/>
      <c r="AS185" s="293"/>
      <c r="AT185" s="293"/>
      <c r="AU185" s="293"/>
      <c r="AV185" s="292">
        <f t="shared" si="61"/>
        <v>525</v>
      </c>
      <c r="AW185" s="293"/>
      <c r="AX185" s="292">
        <f t="shared" si="62"/>
        <v>0</v>
      </c>
      <c r="AY185" s="137" t="str">
        <f t="shared" si="50"/>
        <v>*</v>
      </c>
      <c r="BA185" s="143" t="str">
        <f t="shared" si="49"/>
        <v/>
      </c>
    </row>
    <row r="186" spans="1:53" ht="12">
      <c r="A186" s="288">
        <v>184</v>
      </c>
      <c r="B186" s="289" t="s">
        <v>351</v>
      </c>
      <c r="C186" s="290" t="s">
        <v>14</v>
      </c>
      <c r="D186" s="290" t="s">
        <v>353</v>
      </c>
      <c r="E186" s="291">
        <v>100</v>
      </c>
      <c r="F186" s="292">
        <v>300</v>
      </c>
      <c r="G186" s="292">
        <f>E186*3</f>
        <v>300</v>
      </c>
      <c r="H186" s="293">
        <v>50</v>
      </c>
      <c r="I186" s="293"/>
      <c r="J186" s="293"/>
      <c r="K186" s="293"/>
      <c r="L186" s="293"/>
      <c r="M186" s="293"/>
      <c r="N186" s="293"/>
      <c r="O186" s="292">
        <f t="shared" si="52"/>
        <v>350</v>
      </c>
      <c r="P186" s="293">
        <v>650</v>
      </c>
      <c r="Q186" s="292">
        <f t="shared" si="70"/>
        <v>0</v>
      </c>
      <c r="R186" s="292">
        <f t="shared" si="71"/>
        <v>300</v>
      </c>
      <c r="S186" s="293">
        <v>50</v>
      </c>
      <c r="T186" s="293"/>
      <c r="U186" s="293"/>
      <c r="V186" s="293"/>
      <c r="W186" s="293">
        <v>100</v>
      </c>
      <c r="X186" s="293">
        <v>600</v>
      </c>
      <c r="Y186" s="293"/>
      <c r="Z186" s="292">
        <f t="shared" si="72"/>
        <v>1050</v>
      </c>
      <c r="AA186" s="293">
        <v>1050</v>
      </c>
      <c r="AB186" s="292">
        <f t="shared" si="73"/>
        <v>0</v>
      </c>
      <c r="AC186" s="292">
        <f t="shared" si="74"/>
        <v>300</v>
      </c>
      <c r="AD186" s="293">
        <v>50</v>
      </c>
      <c r="AE186" s="293"/>
      <c r="AF186" s="293"/>
      <c r="AG186" s="293"/>
      <c r="AH186" s="293"/>
      <c r="AI186" s="293"/>
      <c r="AJ186" s="293"/>
      <c r="AK186" s="292">
        <f t="shared" si="58"/>
        <v>350</v>
      </c>
      <c r="AL186" s="293"/>
      <c r="AM186" s="292">
        <f t="shared" si="59"/>
        <v>350</v>
      </c>
      <c r="AN186" s="292">
        <f t="shared" si="75"/>
        <v>300</v>
      </c>
      <c r="AO186" s="293"/>
      <c r="AP186" s="293"/>
      <c r="AQ186" s="293"/>
      <c r="AR186" s="293"/>
      <c r="AS186" s="293"/>
      <c r="AT186" s="293"/>
      <c r="AU186" s="293"/>
      <c r="AV186" s="292">
        <f t="shared" si="61"/>
        <v>300</v>
      </c>
      <c r="AW186" s="293">
        <v>650</v>
      </c>
      <c r="AX186" s="292">
        <f t="shared" si="62"/>
        <v>0</v>
      </c>
      <c r="AY186" s="137" t="str">
        <f t="shared" si="50"/>
        <v>*</v>
      </c>
      <c r="BA186" s="143" t="str">
        <f t="shared" si="49"/>
        <v/>
      </c>
    </row>
    <row r="187" spans="1:53" ht="12">
      <c r="A187" s="288">
        <v>185</v>
      </c>
      <c r="B187" s="289" t="s">
        <v>1556</v>
      </c>
      <c r="C187" s="290" t="s">
        <v>14</v>
      </c>
      <c r="D187" s="290"/>
      <c r="E187" s="291">
        <v>50</v>
      </c>
      <c r="F187" s="292"/>
      <c r="G187" s="292">
        <v>96</v>
      </c>
      <c r="H187" s="293"/>
      <c r="I187" s="293"/>
      <c r="J187" s="293"/>
      <c r="K187" s="293"/>
      <c r="L187" s="293"/>
      <c r="M187" s="293"/>
      <c r="N187" s="293"/>
      <c r="O187" s="292">
        <f t="shared" si="52"/>
        <v>96</v>
      </c>
      <c r="P187" s="293">
        <v>246</v>
      </c>
      <c r="Q187" s="292">
        <f t="shared" si="70"/>
        <v>-150</v>
      </c>
      <c r="R187" s="292">
        <f t="shared" si="71"/>
        <v>150</v>
      </c>
      <c r="S187" s="293"/>
      <c r="T187" s="293"/>
      <c r="U187" s="293"/>
      <c r="V187" s="293"/>
      <c r="W187" s="293"/>
      <c r="X187" s="293"/>
      <c r="Y187" s="293"/>
      <c r="Z187" s="292">
        <f t="shared" si="72"/>
        <v>150</v>
      </c>
      <c r="AA187" s="293">
        <v>300</v>
      </c>
      <c r="AB187" s="292">
        <f t="shared" si="73"/>
        <v>-300</v>
      </c>
      <c r="AC187" s="292">
        <f t="shared" si="74"/>
        <v>150</v>
      </c>
      <c r="AD187" s="293">
        <v>50</v>
      </c>
      <c r="AE187" s="293"/>
      <c r="AF187" s="293"/>
      <c r="AG187" s="293"/>
      <c r="AH187" s="293"/>
      <c r="AI187" s="293"/>
      <c r="AJ187" s="293"/>
      <c r="AK187" s="292">
        <f t="shared" si="58"/>
        <v>200</v>
      </c>
      <c r="AL187" s="293"/>
      <c r="AM187" s="292">
        <f t="shared" si="59"/>
        <v>-100</v>
      </c>
      <c r="AN187" s="292">
        <f t="shared" si="75"/>
        <v>150</v>
      </c>
      <c r="AO187" s="293"/>
      <c r="AP187" s="293"/>
      <c r="AQ187" s="293"/>
      <c r="AR187" s="293"/>
      <c r="AS187" s="293"/>
      <c r="AT187" s="293"/>
      <c r="AU187" s="293"/>
      <c r="AV187" s="292">
        <f t="shared" si="61"/>
        <v>150</v>
      </c>
      <c r="AW187" s="293">
        <v>50</v>
      </c>
      <c r="AX187" s="292">
        <f t="shared" si="62"/>
        <v>0</v>
      </c>
      <c r="AY187" s="137" t="str">
        <f t="shared" si="50"/>
        <v>*</v>
      </c>
      <c r="BA187" s="143" t="str">
        <f t="shared" si="49"/>
        <v/>
      </c>
    </row>
    <row r="188" spans="1:53" ht="12">
      <c r="A188" s="288">
        <v>186</v>
      </c>
      <c r="B188" s="289" t="s">
        <v>354</v>
      </c>
      <c r="C188" s="290" t="s">
        <v>14</v>
      </c>
      <c r="D188" s="290" t="s">
        <v>12</v>
      </c>
      <c r="E188" s="291">
        <v>350</v>
      </c>
      <c r="F188" s="292"/>
      <c r="G188" s="292">
        <f t="shared" ref="G188:G202" si="76">E188*3</f>
        <v>1050</v>
      </c>
      <c r="H188" s="293">
        <v>50</v>
      </c>
      <c r="I188" s="293"/>
      <c r="J188" s="293"/>
      <c r="K188" s="293"/>
      <c r="L188" s="293"/>
      <c r="M188" s="293"/>
      <c r="N188" s="293"/>
      <c r="O188" s="292">
        <f t="shared" si="52"/>
        <v>1100</v>
      </c>
      <c r="P188" s="293">
        <v>1100</v>
      </c>
      <c r="Q188" s="292">
        <f t="shared" si="70"/>
        <v>0</v>
      </c>
      <c r="R188" s="292">
        <f t="shared" si="71"/>
        <v>1050</v>
      </c>
      <c r="S188" s="293"/>
      <c r="T188" s="293">
        <v>100</v>
      </c>
      <c r="U188" s="293"/>
      <c r="V188" s="293"/>
      <c r="W188" s="293">
        <v>100</v>
      </c>
      <c r="X188" s="293"/>
      <c r="Y188" s="293"/>
      <c r="Z188" s="292">
        <f t="shared" si="72"/>
        <v>1250</v>
      </c>
      <c r="AA188" s="293">
        <v>2500</v>
      </c>
      <c r="AB188" s="292">
        <f t="shared" si="73"/>
        <v>-1250</v>
      </c>
      <c r="AC188" s="292">
        <f t="shared" si="74"/>
        <v>1050</v>
      </c>
      <c r="AD188" s="293"/>
      <c r="AE188" s="293"/>
      <c r="AF188" s="293"/>
      <c r="AG188" s="293"/>
      <c r="AH188" s="293"/>
      <c r="AI188" s="293"/>
      <c r="AJ188" s="293"/>
      <c r="AK188" s="292">
        <f t="shared" si="58"/>
        <v>1050</v>
      </c>
      <c r="AL188" s="293"/>
      <c r="AM188" s="292">
        <f t="shared" si="59"/>
        <v>-200</v>
      </c>
      <c r="AN188" s="292">
        <f t="shared" si="75"/>
        <v>1050</v>
      </c>
      <c r="AO188" s="293"/>
      <c r="AP188" s="293"/>
      <c r="AQ188" s="293"/>
      <c r="AR188" s="293"/>
      <c r="AS188" s="293"/>
      <c r="AT188" s="293"/>
      <c r="AU188" s="293">
        <v>124</v>
      </c>
      <c r="AV188" s="292">
        <f t="shared" si="61"/>
        <v>1174</v>
      </c>
      <c r="AW188" s="293">
        <v>974</v>
      </c>
      <c r="AX188" s="292">
        <f t="shared" si="62"/>
        <v>0</v>
      </c>
      <c r="AY188" s="137" t="str">
        <f t="shared" si="50"/>
        <v>*</v>
      </c>
      <c r="BA188" s="143" t="str">
        <f t="shared" si="49"/>
        <v/>
      </c>
    </row>
    <row r="189" spans="1:53" ht="12">
      <c r="A189" s="288">
        <v>187</v>
      </c>
      <c r="B189" s="289" t="s">
        <v>1369</v>
      </c>
      <c r="C189" s="290" t="s">
        <v>23</v>
      </c>
      <c r="D189" s="290"/>
      <c r="E189" s="291">
        <v>120</v>
      </c>
      <c r="F189" s="292"/>
      <c r="G189" s="292">
        <f t="shared" si="76"/>
        <v>360</v>
      </c>
      <c r="H189" s="293"/>
      <c r="I189" s="293"/>
      <c r="J189" s="293"/>
      <c r="K189" s="293"/>
      <c r="L189" s="293">
        <v>100</v>
      </c>
      <c r="M189" s="293"/>
      <c r="N189" s="293"/>
      <c r="O189" s="292">
        <f t="shared" si="52"/>
        <v>460</v>
      </c>
      <c r="P189" s="293">
        <v>1540</v>
      </c>
      <c r="Q189" s="292">
        <f t="shared" si="70"/>
        <v>-1080</v>
      </c>
      <c r="R189" s="292">
        <f t="shared" si="71"/>
        <v>360</v>
      </c>
      <c r="S189" s="293"/>
      <c r="T189" s="293"/>
      <c r="U189" s="293"/>
      <c r="V189" s="293"/>
      <c r="W189" s="293"/>
      <c r="X189" s="293"/>
      <c r="Y189" s="293"/>
      <c r="Z189" s="292">
        <f t="shared" si="72"/>
        <v>360</v>
      </c>
      <c r="AA189" s="293"/>
      <c r="AB189" s="292">
        <f t="shared" si="73"/>
        <v>-720</v>
      </c>
      <c r="AC189" s="292">
        <f t="shared" si="74"/>
        <v>360</v>
      </c>
      <c r="AD189" s="293"/>
      <c r="AE189" s="293"/>
      <c r="AF189" s="293"/>
      <c r="AG189" s="293"/>
      <c r="AH189" s="293"/>
      <c r="AI189" s="293"/>
      <c r="AJ189" s="293"/>
      <c r="AK189" s="292">
        <f t="shared" si="58"/>
        <v>360</v>
      </c>
      <c r="AL189" s="293"/>
      <c r="AM189" s="292">
        <f t="shared" si="59"/>
        <v>-360</v>
      </c>
      <c r="AN189" s="292">
        <f t="shared" si="75"/>
        <v>360</v>
      </c>
      <c r="AO189" s="293"/>
      <c r="AP189" s="293"/>
      <c r="AQ189" s="293"/>
      <c r="AR189" s="293"/>
      <c r="AS189" s="293"/>
      <c r="AT189" s="293"/>
      <c r="AU189" s="293"/>
      <c r="AV189" s="292">
        <f t="shared" si="61"/>
        <v>360</v>
      </c>
      <c r="AW189" s="293"/>
      <c r="AX189" s="292">
        <f t="shared" si="62"/>
        <v>0</v>
      </c>
      <c r="AY189" s="137" t="str">
        <f t="shared" si="50"/>
        <v>*</v>
      </c>
      <c r="BA189" s="143" t="str">
        <f t="shared" si="49"/>
        <v/>
      </c>
    </row>
    <row r="190" spans="1:53" ht="12">
      <c r="A190" s="288">
        <v>188</v>
      </c>
      <c r="B190" s="319" t="s">
        <v>356</v>
      </c>
      <c r="C190" s="320" t="s">
        <v>30</v>
      </c>
      <c r="D190" s="320" t="s">
        <v>12</v>
      </c>
      <c r="E190" s="403"/>
      <c r="F190" s="322"/>
      <c r="G190" s="299">
        <f t="shared" si="76"/>
        <v>0</v>
      </c>
      <c r="H190" s="300"/>
      <c r="I190" s="300"/>
      <c r="J190" s="300"/>
      <c r="K190" s="300"/>
      <c r="L190" s="300"/>
      <c r="M190" s="300"/>
      <c r="N190" s="300"/>
      <c r="O190" s="299">
        <f t="shared" si="52"/>
        <v>0</v>
      </c>
      <c r="P190" s="300"/>
      <c r="Q190" s="299">
        <f>SUM(I190:P190)</f>
        <v>0</v>
      </c>
      <c r="R190" s="299">
        <f t="shared" si="71"/>
        <v>0</v>
      </c>
      <c r="S190" s="300"/>
      <c r="T190" s="300"/>
      <c r="U190" s="300"/>
      <c r="V190" s="300"/>
      <c r="W190" s="300"/>
      <c r="X190" s="300"/>
      <c r="Y190" s="300"/>
      <c r="Z190" s="299">
        <f t="shared" si="72"/>
        <v>0</v>
      </c>
      <c r="AA190" s="300"/>
      <c r="AB190" s="299">
        <f t="shared" si="73"/>
        <v>0</v>
      </c>
      <c r="AC190" s="299">
        <f t="shared" si="74"/>
        <v>0</v>
      </c>
      <c r="AD190" s="300"/>
      <c r="AE190" s="300"/>
      <c r="AF190" s="300"/>
      <c r="AG190" s="300"/>
      <c r="AH190" s="300"/>
      <c r="AI190" s="300"/>
      <c r="AJ190" s="300"/>
      <c r="AK190" s="299">
        <f t="shared" si="58"/>
        <v>0</v>
      </c>
      <c r="AL190" s="300"/>
      <c r="AM190" s="299">
        <f t="shared" si="59"/>
        <v>0</v>
      </c>
      <c r="AN190" s="299">
        <f t="shared" si="75"/>
        <v>0</v>
      </c>
      <c r="AO190" s="300"/>
      <c r="AP190" s="300"/>
      <c r="AQ190" s="300"/>
      <c r="AR190" s="300"/>
      <c r="AS190" s="300"/>
      <c r="AT190" s="300"/>
      <c r="AU190" s="300"/>
      <c r="AV190" s="299">
        <f t="shared" si="61"/>
        <v>0</v>
      </c>
      <c r="AW190" s="300"/>
      <c r="AX190" s="299">
        <f t="shared" si="62"/>
        <v>0</v>
      </c>
      <c r="AY190" s="137" t="str">
        <f t="shared" si="50"/>
        <v>*</v>
      </c>
      <c r="BA190" s="143" t="str">
        <f t="shared" si="49"/>
        <v/>
      </c>
    </row>
    <row r="191" spans="1:53" ht="12">
      <c r="A191" s="288">
        <v>189</v>
      </c>
      <c r="B191" s="289" t="s">
        <v>358</v>
      </c>
      <c r="C191" s="290" t="s">
        <v>14</v>
      </c>
      <c r="D191" s="290" t="s">
        <v>360</v>
      </c>
      <c r="E191" s="291">
        <v>150</v>
      </c>
      <c r="F191" s="292">
        <v>3300</v>
      </c>
      <c r="G191" s="292">
        <f t="shared" si="76"/>
        <v>450</v>
      </c>
      <c r="H191" s="293">
        <v>50</v>
      </c>
      <c r="I191" s="293"/>
      <c r="J191" s="293"/>
      <c r="K191" s="293"/>
      <c r="L191" s="293"/>
      <c r="M191" s="293"/>
      <c r="N191" s="293"/>
      <c r="O191" s="292">
        <f t="shared" si="52"/>
        <v>500</v>
      </c>
      <c r="P191" s="293">
        <v>1000</v>
      </c>
      <c r="Q191" s="292">
        <f t="shared" ref="Q191:Q197" si="77">F191+O191-P191</f>
        <v>2800</v>
      </c>
      <c r="R191" s="292">
        <f t="shared" si="71"/>
        <v>450</v>
      </c>
      <c r="S191" s="293"/>
      <c r="T191" s="293">
        <v>100</v>
      </c>
      <c r="U191" s="293"/>
      <c r="V191" s="293"/>
      <c r="W191" s="293">
        <v>100</v>
      </c>
      <c r="X191" s="293"/>
      <c r="Y191" s="293"/>
      <c r="Z191" s="292">
        <f t="shared" si="72"/>
        <v>650</v>
      </c>
      <c r="AA191" s="293">
        <v>550</v>
      </c>
      <c r="AB191" s="292">
        <f t="shared" si="73"/>
        <v>2900</v>
      </c>
      <c r="AC191" s="292">
        <f t="shared" si="74"/>
        <v>450</v>
      </c>
      <c r="AD191" s="293"/>
      <c r="AE191" s="293"/>
      <c r="AF191" s="293"/>
      <c r="AG191" s="293"/>
      <c r="AH191" s="293"/>
      <c r="AI191" s="293"/>
      <c r="AJ191" s="293"/>
      <c r="AK191" s="292">
        <f t="shared" si="58"/>
        <v>450</v>
      </c>
      <c r="AL191" s="293">
        <v>500</v>
      </c>
      <c r="AM191" s="292">
        <f t="shared" si="59"/>
        <v>2850</v>
      </c>
      <c r="AN191" s="292">
        <f t="shared" si="75"/>
        <v>450</v>
      </c>
      <c r="AO191" s="293"/>
      <c r="AP191" s="293"/>
      <c r="AQ191" s="293"/>
      <c r="AR191" s="293"/>
      <c r="AS191" s="293"/>
      <c r="AT191" s="293"/>
      <c r="AU191" s="293"/>
      <c r="AV191" s="292">
        <f t="shared" si="61"/>
        <v>450</v>
      </c>
      <c r="AW191" s="293">
        <v>1000</v>
      </c>
      <c r="AX191" s="292">
        <f t="shared" si="62"/>
        <v>2300</v>
      </c>
      <c r="AY191" s="137" t="str">
        <f t="shared" si="50"/>
        <v/>
      </c>
      <c r="BA191" s="143" t="str">
        <f t="shared" si="49"/>
        <v/>
      </c>
    </row>
    <row r="192" spans="1:53" ht="12">
      <c r="A192" s="288">
        <v>190</v>
      </c>
      <c r="B192" s="289" t="s">
        <v>361</v>
      </c>
      <c r="C192" s="290" t="s">
        <v>14</v>
      </c>
      <c r="D192" s="290" t="s">
        <v>12</v>
      </c>
      <c r="E192" s="291">
        <v>200</v>
      </c>
      <c r="F192" s="292"/>
      <c r="G192" s="292">
        <f t="shared" si="76"/>
        <v>600</v>
      </c>
      <c r="H192" s="293"/>
      <c r="I192" s="293"/>
      <c r="J192" s="293"/>
      <c r="K192" s="293"/>
      <c r="L192" s="293"/>
      <c r="M192" s="293"/>
      <c r="N192" s="293"/>
      <c r="O192" s="292">
        <f t="shared" si="52"/>
        <v>600</v>
      </c>
      <c r="P192" s="293">
        <v>2500</v>
      </c>
      <c r="Q192" s="292">
        <f t="shared" si="77"/>
        <v>-1900</v>
      </c>
      <c r="R192" s="292">
        <f t="shared" si="71"/>
        <v>600</v>
      </c>
      <c r="S192" s="293"/>
      <c r="T192" s="293"/>
      <c r="U192" s="293"/>
      <c r="V192" s="293"/>
      <c r="W192" s="293">
        <v>100</v>
      </c>
      <c r="X192" s="293"/>
      <c r="Y192" s="293"/>
      <c r="Z192" s="292">
        <f t="shared" si="72"/>
        <v>700</v>
      </c>
      <c r="AA192" s="293"/>
      <c r="AB192" s="292">
        <f t="shared" si="73"/>
        <v>-1200</v>
      </c>
      <c r="AC192" s="292">
        <f t="shared" si="74"/>
        <v>600</v>
      </c>
      <c r="AD192" s="293"/>
      <c r="AE192" s="293"/>
      <c r="AF192" s="293"/>
      <c r="AG192" s="293"/>
      <c r="AH192" s="293"/>
      <c r="AI192" s="293"/>
      <c r="AJ192" s="293"/>
      <c r="AK192" s="292">
        <f t="shared" si="58"/>
        <v>600</v>
      </c>
      <c r="AL192" s="293"/>
      <c r="AM192" s="292">
        <f t="shared" si="59"/>
        <v>-600</v>
      </c>
      <c r="AN192" s="292">
        <f t="shared" si="75"/>
        <v>600</v>
      </c>
      <c r="AO192" s="293"/>
      <c r="AP192" s="293"/>
      <c r="AQ192" s="293"/>
      <c r="AR192" s="293"/>
      <c r="AS192" s="293"/>
      <c r="AT192" s="293"/>
      <c r="AU192" s="293"/>
      <c r="AV192" s="292">
        <f t="shared" si="61"/>
        <v>600</v>
      </c>
      <c r="AW192" s="293"/>
      <c r="AX192" s="292">
        <f t="shared" si="62"/>
        <v>0</v>
      </c>
      <c r="AY192" s="137" t="str">
        <f t="shared" si="50"/>
        <v>*</v>
      </c>
      <c r="BA192" s="143" t="str">
        <f t="shared" si="49"/>
        <v/>
      </c>
    </row>
    <row r="193" spans="1:53" ht="12">
      <c r="A193" s="288">
        <v>191</v>
      </c>
      <c r="B193" s="294" t="s">
        <v>1501</v>
      </c>
      <c r="C193" s="290" t="s">
        <v>10</v>
      </c>
      <c r="D193" s="290" t="s">
        <v>365</v>
      </c>
      <c r="E193" s="295">
        <v>125</v>
      </c>
      <c r="F193" s="292"/>
      <c r="G193" s="292">
        <f t="shared" si="76"/>
        <v>375</v>
      </c>
      <c r="H193" s="293">
        <v>50</v>
      </c>
      <c r="I193" s="293"/>
      <c r="J193" s="293"/>
      <c r="K193" s="293"/>
      <c r="L193" s="293"/>
      <c r="M193" s="293"/>
      <c r="N193" s="293"/>
      <c r="O193" s="292">
        <f t="shared" si="52"/>
        <v>425</v>
      </c>
      <c r="P193" s="293">
        <v>425</v>
      </c>
      <c r="Q193" s="292">
        <f t="shared" si="77"/>
        <v>0</v>
      </c>
      <c r="R193" s="292">
        <f t="shared" si="71"/>
        <v>375</v>
      </c>
      <c r="S193" s="293"/>
      <c r="T193" s="293"/>
      <c r="U193" s="293"/>
      <c r="V193" s="293"/>
      <c r="W193" s="293"/>
      <c r="X193" s="293"/>
      <c r="Y193" s="293"/>
      <c r="Z193" s="292">
        <f t="shared" si="72"/>
        <v>375</v>
      </c>
      <c r="AA193" s="293">
        <v>750</v>
      </c>
      <c r="AB193" s="292">
        <f t="shared" si="73"/>
        <v>-375</v>
      </c>
      <c r="AC193" s="292">
        <f t="shared" si="74"/>
        <v>375</v>
      </c>
      <c r="AD193" s="293"/>
      <c r="AE193" s="293"/>
      <c r="AF193" s="293"/>
      <c r="AG193" s="293"/>
      <c r="AH193" s="293"/>
      <c r="AI193" s="293"/>
      <c r="AJ193" s="293"/>
      <c r="AK193" s="292">
        <f t="shared" si="58"/>
        <v>375</v>
      </c>
      <c r="AL193" s="293"/>
      <c r="AM193" s="292">
        <f t="shared" si="59"/>
        <v>0</v>
      </c>
      <c r="AN193" s="292">
        <f t="shared" si="75"/>
        <v>375</v>
      </c>
      <c r="AO193" s="293"/>
      <c r="AP193" s="293"/>
      <c r="AQ193" s="293"/>
      <c r="AR193" s="293"/>
      <c r="AS193" s="293"/>
      <c r="AT193" s="293"/>
      <c r="AU193" s="293"/>
      <c r="AV193" s="292">
        <f t="shared" si="61"/>
        <v>375</v>
      </c>
      <c r="AW193" s="293"/>
      <c r="AX193" s="292">
        <f t="shared" si="62"/>
        <v>375</v>
      </c>
    </row>
    <row r="194" spans="1:53" ht="12">
      <c r="A194" s="288">
        <v>192</v>
      </c>
      <c r="B194" s="289" t="s">
        <v>1465</v>
      </c>
      <c r="C194" s="290" t="s">
        <v>23</v>
      </c>
      <c r="D194" s="290"/>
      <c r="E194" s="291">
        <v>500</v>
      </c>
      <c r="F194" s="292"/>
      <c r="G194" s="292">
        <f t="shared" si="76"/>
        <v>1500</v>
      </c>
      <c r="H194" s="293">
        <v>50</v>
      </c>
      <c r="I194" s="293">
        <v>178</v>
      </c>
      <c r="J194" s="293"/>
      <c r="K194" s="293"/>
      <c r="L194" s="293"/>
      <c r="M194" s="293">
        <v>3000</v>
      </c>
      <c r="N194" s="293">
        <v>10</v>
      </c>
      <c r="O194" s="292">
        <f t="shared" si="52"/>
        <v>4738</v>
      </c>
      <c r="P194" s="293">
        <v>10738</v>
      </c>
      <c r="Q194" s="292">
        <f t="shared" si="77"/>
        <v>-6000</v>
      </c>
      <c r="R194" s="292">
        <f t="shared" si="71"/>
        <v>1500</v>
      </c>
      <c r="S194" s="293"/>
      <c r="T194" s="293">
        <v>100</v>
      </c>
      <c r="U194" s="293">
        <v>2082</v>
      </c>
      <c r="V194" s="293"/>
      <c r="W194" s="293">
        <v>100</v>
      </c>
      <c r="X194" s="293">
        <v>6000</v>
      </c>
      <c r="Y194" s="293"/>
      <c r="Z194" s="292">
        <f t="shared" si="72"/>
        <v>9782</v>
      </c>
      <c r="AA194" s="293">
        <v>3782</v>
      </c>
      <c r="AB194" s="292">
        <f t="shared" si="73"/>
        <v>0</v>
      </c>
      <c r="AC194" s="292">
        <f t="shared" si="74"/>
        <v>1500</v>
      </c>
      <c r="AD194" s="293"/>
      <c r="AE194" s="293">
        <v>356</v>
      </c>
      <c r="AF194" s="293"/>
      <c r="AG194" s="293"/>
      <c r="AH194" s="293"/>
      <c r="AI194" s="293">
        <v>3000</v>
      </c>
      <c r="AJ194" s="293"/>
      <c r="AK194" s="292">
        <f t="shared" si="58"/>
        <v>4856</v>
      </c>
      <c r="AL194" s="293">
        <v>4856</v>
      </c>
      <c r="AM194" s="292">
        <f t="shared" si="59"/>
        <v>0</v>
      </c>
      <c r="AN194" s="292">
        <f t="shared" si="75"/>
        <v>1500</v>
      </c>
      <c r="AO194" s="293">
        <v>50</v>
      </c>
      <c r="AP194" s="293">
        <v>178</v>
      </c>
      <c r="AQ194" s="293"/>
      <c r="AR194" s="293"/>
      <c r="AS194" s="293"/>
      <c r="AT194" s="293">
        <v>3000</v>
      </c>
      <c r="AU194" s="293">
        <v>10</v>
      </c>
      <c r="AV194" s="292">
        <f t="shared" si="61"/>
        <v>4738</v>
      </c>
      <c r="AW194" s="293">
        <v>4738</v>
      </c>
      <c r="AX194" s="292">
        <f t="shared" si="62"/>
        <v>0</v>
      </c>
      <c r="BA194" s="143" t="str">
        <f t="shared" ref="BA194:BA259" si="78">IF(AC194=E194*3,"","!!!")</f>
        <v/>
      </c>
    </row>
    <row r="195" spans="1:53" ht="12">
      <c r="A195" s="288">
        <v>193</v>
      </c>
      <c r="B195" s="289" t="s">
        <v>1531</v>
      </c>
      <c r="C195" s="290" t="s">
        <v>14</v>
      </c>
      <c r="D195" s="290"/>
      <c r="E195" s="291">
        <v>150</v>
      </c>
      <c r="F195" s="292"/>
      <c r="G195" s="292">
        <f t="shared" si="76"/>
        <v>450</v>
      </c>
      <c r="H195" s="293"/>
      <c r="I195" s="293"/>
      <c r="J195" s="293"/>
      <c r="K195" s="293"/>
      <c r="L195" s="293">
        <v>100</v>
      </c>
      <c r="M195" s="293"/>
      <c r="N195" s="293"/>
      <c r="O195" s="292">
        <f t="shared" ref="O195:O258" si="79">SUM(G195:N195)</f>
        <v>550</v>
      </c>
      <c r="P195" s="293">
        <v>650</v>
      </c>
      <c r="Q195" s="292">
        <f t="shared" si="77"/>
        <v>-100</v>
      </c>
      <c r="R195" s="292">
        <f t="shared" si="71"/>
        <v>450</v>
      </c>
      <c r="S195" s="293"/>
      <c r="T195" s="293">
        <v>300</v>
      </c>
      <c r="U195" s="293"/>
      <c r="V195" s="293"/>
      <c r="W195" s="293"/>
      <c r="X195" s="293"/>
      <c r="Y195" s="293"/>
      <c r="Z195" s="292">
        <f t="shared" si="72"/>
        <v>750</v>
      </c>
      <c r="AA195" s="293">
        <v>550</v>
      </c>
      <c r="AB195" s="292">
        <f t="shared" si="73"/>
        <v>100</v>
      </c>
      <c r="AC195" s="292">
        <f t="shared" si="74"/>
        <v>450</v>
      </c>
      <c r="AD195" s="293"/>
      <c r="AE195" s="293">
        <v>100</v>
      </c>
      <c r="AF195" s="293"/>
      <c r="AG195" s="293">
        <v>300</v>
      </c>
      <c r="AH195" s="293"/>
      <c r="AI195" s="293"/>
      <c r="AJ195" s="293"/>
      <c r="AK195" s="292">
        <f t="shared" ref="AK195:AK258" si="80">SUM(AC195:AJ195)</f>
        <v>850</v>
      </c>
      <c r="AL195" s="293">
        <v>950</v>
      </c>
      <c r="AM195" s="292">
        <f t="shared" ref="AM195:AM224" si="81">AB195+AK195-AL195</f>
        <v>0</v>
      </c>
      <c r="AN195" s="292">
        <f t="shared" si="75"/>
        <v>450</v>
      </c>
      <c r="AO195" s="293"/>
      <c r="AP195" s="293">
        <v>300</v>
      </c>
      <c r="AQ195" s="293"/>
      <c r="AR195" s="293"/>
      <c r="AS195" s="293">
        <v>100</v>
      </c>
      <c r="AT195" s="293"/>
      <c r="AU195" s="293"/>
      <c r="AV195" s="292">
        <f t="shared" ref="AV195:AV258" si="82">SUM(AN195:AU195)</f>
        <v>850</v>
      </c>
      <c r="AW195" s="293">
        <v>850</v>
      </c>
      <c r="AX195" s="292">
        <f t="shared" ref="AX195:AX224" si="83">AM195+AV195-AW195</f>
        <v>0</v>
      </c>
      <c r="AY195" s="137" t="str">
        <f t="shared" si="50"/>
        <v>*</v>
      </c>
      <c r="BA195" s="143" t="str">
        <f t="shared" si="78"/>
        <v/>
      </c>
    </row>
    <row r="196" spans="1:53" ht="12">
      <c r="A196" s="288">
        <v>194</v>
      </c>
      <c r="B196" s="289" t="s">
        <v>368</v>
      </c>
      <c r="C196" s="290" t="s">
        <v>14</v>
      </c>
      <c r="D196" s="290" t="s">
        <v>902</v>
      </c>
      <c r="E196" s="291">
        <v>95</v>
      </c>
      <c r="F196" s="292"/>
      <c r="G196" s="292">
        <f t="shared" si="76"/>
        <v>285</v>
      </c>
      <c r="H196" s="293"/>
      <c r="I196" s="293"/>
      <c r="J196" s="293"/>
      <c r="K196" s="293"/>
      <c r="L196" s="293"/>
      <c r="M196" s="293"/>
      <c r="N196" s="293"/>
      <c r="O196" s="292">
        <f t="shared" si="79"/>
        <v>285</v>
      </c>
      <c r="P196" s="293"/>
      <c r="Q196" s="292">
        <f t="shared" si="77"/>
        <v>285</v>
      </c>
      <c r="R196" s="292">
        <f t="shared" si="71"/>
        <v>285</v>
      </c>
      <c r="S196" s="293"/>
      <c r="T196" s="293"/>
      <c r="U196" s="293"/>
      <c r="V196" s="293"/>
      <c r="W196" s="293"/>
      <c r="X196" s="293"/>
      <c r="Y196" s="293"/>
      <c r="Z196" s="292">
        <f t="shared" si="72"/>
        <v>285</v>
      </c>
      <c r="AA196" s="293"/>
      <c r="AB196" s="292">
        <f t="shared" si="73"/>
        <v>570</v>
      </c>
      <c r="AC196" s="292">
        <f t="shared" si="74"/>
        <v>285</v>
      </c>
      <c r="AD196" s="293"/>
      <c r="AE196" s="293"/>
      <c r="AF196" s="293"/>
      <c r="AG196" s="293"/>
      <c r="AH196" s="293"/>
      <c r="AI196" s="293"/>
      <c r="AJ196" s="293"/>
      <c r="AK196" s="292">
        <f t="shared" si="80"/>
        <v>285</v>
      </c>
      <c r="AL196" s="293">
        <v>1140</v>
      </c>
      <c r="AM196" s="292">
        <f t="shared" si="81"/>
        <v>-285</v>
      </c>
      <c r="AN196" s="292">
        <f t="shared" si="75"/>
        <v>285</v>
      </c>
      <c r="AO196" s="293"/>
      <c r="AP196" s="293"/>
      <c r="AQ196" s="293"/>
      <c r="AR196" s="293"/>
      <c r="AS196" s="293"/>
      <c r="AT196" s="293"/>
      <c r="AU196" s="293"/>
      <c r="AV196" s="292">
        <f t="shared" si="82"/>
        <v>285</v>
      </c>
      <c r="AW196" s="293"/>
      <c r="AX196" s="292">
        <f t="shared" si="83"/>
        <v>0</v>
      </c>
      <c r="AY196" s="137" t="str">
        <f t="shared" ref="AY196:AY267" si="84">IF(AX196=0,"*","")</f>
        <v>*</v>
      </c>
      <c r="BA196" s="143" t="str">
        <f t="shared" si="78"/>
        <v/>
      </c>
    </row>
    <row r="197" spans="1:53" ht="12">
      <c r="A197" s="288">
        <v>195</v>
      </c>
      <c r="B197" s="289" t="s">
        <v>1399</v>
      </c>
      <c r="C197" s="290" t="s">
        <v>23</v>
      </c>
      <c r="D197" s="290"/>
      <c r="E197" s="291">
        <v>55</v>
      </c>
      <c r="F197" s="292"/>
      <c r="G197" s="292">
        <f t="shared" si="76"/>
        <v>165</v>
      </c>
      <c r="H197" s="293"/>
      <c r="I197" s="293"/>
      <c r="J197" s="293"/>
      <c r="K197" s="293"/>
      <c r="L197" s="293"/>
      <c r="M197" s="293"/>
      <c r="N197" s="293"/>
      <c r="O197" s="292">
        <f t="shared" si="79"/>
        <v>165</v>
      </c>
      <c r="P197" s="293"/>
      <c r="Q197" s="292">
        <f t="shared" si="77"/>
        <v>165</v>
      </c>
      <c r="R197" s="292">
        <f t="shared" si="71"/>
        <v>165</v>
      </c>
      <c r="S197" s="293"/>
      <c r="T197" s="293"/>
      <c r="U197" s="293"/>
      <c r="V197" s="293"/>
      <c r="W197" s="293"/>
      <c r="X197" s="293"/>
      <c r="Y197" s="293"/>
      <c r="Z197" s="292">
        <f t="shared" si="72"/>
        <v>165</v>
      </c>
      <c r="AA197" s="293">
        <v>660</v>
      </c>
      <c r="AB197" s="292">
        <f t="shared" si="73"/>
        <v>-330</v>
      </c>
      <c r="AC197" s="292">
        <f t="shared" si="74"/>
        <v>165</v>
      </c>
      <c r="AD197" s="293"/>
      <c r="AE197" s="293"/>
      <c r="AF197" s="293"/>
      <c r="AG197" s="293"/>
      <c r="AH197" s="293"/>
      <c r="AI197" s="293"/>
      <c r="AJ197" s="293"/>
      <c r="AK197" s="292">
        <f t="shared" si="80"/>
        <v>165</v>
      </c>
      <c r="AL197" s="293"/>
      <c r="AM197" s="292">
        <f t="shared" si="81"/>
        <v>-165</v>
      </c>
      <c r="AN197" s="292">
        <f t="shared" si="75"/>
        <v>165</v>
      </c>
      <c r="AO197" s="293"/>
      <c r="AP197" s="293"/>
      <c r="AQ197" s="293"/>
      <c r="AR197" s="293"/>
      <c r="AS197" s="293"/>
      <c r="AT197" s="293"/>
      <c r="AU197" s="293"/>
      <c r="AV197" s="292">
        <f t="shared" si="82"/>
        <v>165</v>
      </c>
      <c r="AW197" s="293"/>
      <c r="AX197" s="292">
        <f t="shared" si="83"/>
        <v>0</v>
      </c>
      <c r="AY197" s="137" t="str">
        <f t="shared" si="84"/>
        <v>*</v>
      </c>
      <c r="BA197" s="143" t="str">
        <f t="shared" si="78"/>
        <v/>
      </c>
    </row>
    <row r="198" spans="1:53" ht="12">
      <c r="A198" s="288">
        <v>196</v>
      </c>
      <c r="B198" s="306" t="s">
        <v>1712</v>
      </c>
      <c r="C198" s="307" t="s">
        <v>30</v>
      </c>
      <c r="D198" s="308"/>
      <c r="E198" s="306"/>
      <c r="F198" s="292"/>
      <c r="G198" s="292">
        <f t="shared" si="76"/>
        <v>0</v>
      </c>
      <c r="H198" s="293"/>
      <c r="I198" s="293"/>
      <c r="J198" s="293"/>
      <c r="K198" s="293"/>
      <c r="L198" s="293"/>
      <c r="M198" s="293"/>
      <c r="N198" s="293"/>
      <c r="O198" s="292">
        <f t="shared" si="79"/>
        <v>0</v>
      </c>
      <c r="P198" s="293"/>
      <c r="Q198" s="292">
        <f>SUM(I198:P198)</f>
        <v>0</v>
      </c>
      <c r="R198" s="292">
        <f t="shared" si="71"/>
        <v>0</v>
      </c>
      <c r="S198" s="293"/>
      <c r="T198" s="293"/>
      <c r="U198" s="293"/>
      <c r="V198" s="293"/>
      <c r="W198" s="293"/>
      <c r="X198" s="293"/>
      <c r="Y198" s="293"/>
      <c r="Z198" s="292">
        <f t="shared" si="72"/>
        <v>0</v>
      </c>
      <c r="AA198" s="293"/>
      <c r="AB198" s="292">
        <f t="shared" si="73"/>
        <v>0</v>
      </c>
      <c r="AC198" s="292">
        <f t="shared" si="74"/>
        <v>0</v>
      </c>
      <c r="AD198" s="293"/>
      <c r="AE198" s="293"/>
      <c r="AF198" s="293"/>
      <c r="AG198" s="293"/>
      <c r="AH198" s="293"/>
      <c r="AI198" s="293"/>
      <c r="AJ198" s="293"/>
      <c r="AK198" s="292">
        <f t="shared" si="80"/>
        <v>0</v>
      </c>
      <c r="AL198" s="293"/>
      <c r="AM198" s="292">
        <f t="shared" si="81"/>
        <v>0</v>
      </c>
      <c r="AN198" s="292">
        <v>80</v>
      </c>
      <c r="AO198" s="293">
        <v>50</v>
      </c>
      <c r="AP198" s="293"/>
      <c r="AQ198" s="293"/>
      <c r="AR198" s="293"/>
      <c r="AS198" s="293"/>
      <c r="AT198" s="293"/>
      <c r="AU198" s="293">
        <v>750</v>
      </c>
      <c r="AV198" s="292">
        <f t="shared" si="82"/>
        <v>880</v>
      </c>
      <c r="AW198" s="293">
        <v>1360</v>
      </c>
      <c r="AX198" s="292">
        <f t="shared" si="83"/>
        <v>-480</v>
      </c>
      <c r="AY198" s="137" t="str">
        <f t="shared" si="84"/>
        <v/>
      </c>
      <c r="BA198" s="143" t="str">
        <f t="shared" si="78"/>
        <v/>
      </c>
    </row>
    <row r="199" spans="1:53" ht="12">
      <c r="A199" s="288">
        <v>197</v>
      </c>
      <c r="B199" s="289" t="s">
        <v>371</v>
      </c>
      <c r="C199" s="290" t="s">
        <v>23</v>
      </c>
      <c r="D199" s="290" t="s">
        <v>373</v>
      </c>
      <c r="E199" s="291">
        <v>85</v>
      </c>
      <c r="F199" s="292"/>
      <c r="G199" s="292">
        <f t="shared" si="76"/>
        <v>255</v>
      </c>
      <c r="H199" s="293"/>
      <c r="I199" s="293"/>
      <c r="J199" s="293"/>
      <c r="K199" s="293"/>
      <c r="L199" s="293"/>
      <c r="M199" s="293"/>
      <c r="N199" s="293"/>
      <c r="O199" s="292">
        <f t="shared" si="79"/>
        <v>255</v>
      </c>
      <c r="P199" s="293">
        <v>255</v>
      </c>
      <c r="Q199" s="292">
        <f t="shared" ref="Q199:Q224" si="85">F199+O199-P199</f>
        <v>0</v>
      </c>
      <c r="R199" s="292">
        <f t="shared" si="71"/>
        <v>255</v>
      </c>
      <c r="S199" s="293"/>
      <c r="T199" s="293"/>
      <c r="U199" s="293"/>
      <c r="V199" s="293"/>
      <c r="W199" s="293"/>
      <c r="X199" s="293"/>
      <c r="Y199" s="293"/>
      <c r="Z199" s="292">
        <f t="shared" si="72"/>
        <v>255</v>
      </c>
      <c r="AA199" s="293"/>
      <c r="AB199" s="292">
        <f t="shared" si="73"/>
        <v>255</v>
      </c>
      <c r="AC199" s="292">
        <f t="shared" si="74"/>
        <v>255</v>
      </c>
      <c r="AD199" s="293"/>
      <c r="AE199" s="293"/>
      <c r="AF199" s="293"/>
      <c r="AG199" s="293"/>
      <c r="AH199" s="293"/>
      <c r="AI199" s="293"/>
      <c r="AJ199" s="293"/>
      <c r="AK199" s="292">
        <f t="shared" si="80"/>
        <v>255</v>
      </c>
      <c r="AL199" s="293">
        <v>765</v>
      </c>
      <c r="AM199" s="292">
        <f t="shared" si="81"/>
        <v>-255</v>
      </c>
      <c r="AN199" s="292">
        <f t="shared" si="75"/>
        <v>255</v>
      </c>
      <c r="AO199" s="293"/>
      <c r="AP199" s="293"/>
      <c r="AQ199" s="293"/>
      <c r="AR199" s="293"/>
      <c r="AS199" s="293"/>
      <c r="AT199" s="293"/>
      <c r="AU199" s="293"/>
      <c r="AV199" s="292">
        <f t="shared" si="82"/>
        <v>255</v>
      </c>
      <c r="AW199" s="293"/>
      <c r="AX199" s="292">
        <f t="shared" si="83"/>
        <v>0</v>
      </c>
      <c r="AY199" s="137" t="str">
        <f t="shared" si="84"/>
        <v>*</v>
      </c>
      <c r="BA199" s="143" t="str">
        <f t="shared" si="78"/>
        <v/>
      </c>
    </row>
    <row r="200" spans="1:53" ht="12">
      <c r="A200" s="288">
        <v>198</v>
      </c>
      <c r="B200" s="294" t="s">
        <v>1267</v>
      </c>
      <c r="C200" s="290" t="s">
        <v>10</v>
      </c>
      <c r="D200" s="290" t="s">
        <v>12</v>
      </c>
      <c r="E200" s="295">
        <v>70</v>
      </c>
      <c r="F200" s="292"/>
      <c r="G200" s="292">
        <f t="shared" si="76"/>
        <v>210</v>
      </c>
      <c r="H200" s="293"/>
      <c r="I200" s="293"/>
      <c r="J200" s="293"/>
      <c r="K200" s="293"/>
      <c r="L200" s="293"/>
      <c r="M200" s="293"/>
      <c r="N200" s="293"/>
      <c r="O200" s="292">
        <f t="shared" si="79"/>
        <v>210</v>
      </c>
      <c r="P200" s="293">
        <v>420</v>
      </c>
      <c r="Q200" s="292">
        <f t="shared" si="85"/>
        <v>-210</v>
      </c>
      <c r="R200" s="292">
        <f t="shared" si="71"/>
        <v>210</v>
      </c>
      <c r="S200" s="293"/>
      <c r="T200" s="293"/>
      <c r="U200" s="293"/>
      <c r="V200" s="293"/>
      <c r="W200" s="293"/>
      <c r="X200" s="293"/>
      <c r="Y200" s="293"/>
      <c r="Z200" s="292">
        <f t="shared" si="72"/>
        <v>210</v>
      </c>
      <c r="AA200" s="293"/>
      <c r="AB200" s="292">
        <f t="shared" si="73"/>
        <v>0</v>
      </c>
      <c r="AC200" s="292">
        <f t="shared" si="74"/>
        <v>210</v>
      </c>
      <c r="AD200" s="293"/>
      <c r="AE200" s="293"/>
      <c r="AF200" s="293"/>
      <c r="AG200" s="293"/>
      <c r="AH200" s="293"/>
      <c r="AI200" s="293"/>
      <c r="AJ200" s="293"/>
      <c r="AK200" s="292">
        <f t="shared" si="80"/>
        <v>210</v>
      </c>
      <c r="AL200" s="293">
        <v>420</v>
      </c>
      <c r="AM200" s="292">
        <f t="shared" si="81"/>
        <v>-210</v>
      </c>
      <c r="AN200" s="292">
        <f t="shared" si="75"/>
        <v>210</v>
      </c>
      <c r="AO200" s="293">
        <v>50</v>
      </c>
      <c r="AP200" s="293"/>
      <c r="AQ200" s="293"/>
      <c r="AR200" s="293"/>
      <c r="AS200" s="293"/>
      <c r="AT200" s="293"/>
      <c r="AU200" s="293"/>
      <c r="AV200" s="292">
        <f t="shared" si="82"/>
        <v>260</v>
      </c>
      <c r="AW200" s="293"/>
      <c r="AX200" s="292">
        <f t="shared" si="83"/>
        <v>50</v>
      </c>
      <c r="AY200" s="137" t="str">
        <f t="shared" si="84"/>
        <v/>
      </c>
      <c r="BA200" s="143" t="str">
        <f t="shared" si="78"/>
        <v/>
      </c>
    </row>
    <row r="201" spans="1:53" ht="12">
      <c r="A201" s="288">
        <v>199</v>
      </c>
      <c r="B201" s="289" t="s">
        <v>375</v>
      </c>
      <c r="C201" s="290" t="s">
        <v>23</v>
      </c>
      <c r="D201" s="290" t="s">
        <v>377</v>
      </c>
      <c r="E201" s="291">
        <v>40</v>
      </c>
      <c r="F201" s="292"/>
      <c r="G201" s="292">
        <f t="shared" si="76"/>
        <v>120</v>
      </c>
      <c r="H201" s="293"/>
      <c r="I201" s="293"/>
      <c r="J201" s="293"/>
      <c r="K201" s="293"/>
      <c r="L201" s="293"/>
      <c r="M201" s="293"/>
      <c r="N201" s="293"/>
      <c r="O201" s="292">
        <f t="shared" si="79"/>
        <v>120</v>
      </c>
      <c r="P201" s="293"/>
      <c r="Q201" s="292">
        <f t="shared" si="85"/>
        <v>120</v>
      </c>
      <c r="R201" s="292">
        <f t="shared" si="71"/>
        <v>120</v>
      </c>
      <c r="S201" s="293"/>
      <c r="T201" s="293"/>
      <c r="U201" s="293"/>
      <c r="V201" s="293"/>
      <c r="W201" s="293"/>
      <c r="X201" s="293"/>
      <c r="Y201" s="293"/>
      <c r="Z201" s="292">
        <f t="shared" si="72"/>
        <v>120</v>
      </c>
      <c r="AA201" s="293"/>
      <c r="AB201" s="292">
        <f t="shared" si="73"/>
        <v>240</v>
      </c>
      <c r="AC201" s="292">
        <f t="shared" si="74"/>
        <v>120</v>
      </c>
      <c r="AD201" s="293"/>
      <c r="AE201" s="293"/>
      <c r="AF201" s="293"/>
      <c r="AG201" s="293"/>
      <c r="AH201" s="293"/>
      <c r="AI201" s="293"/>
      <c r="AJ201" s="293"/>
      <c r="AK201" s="292">
        <f t="shared" si="80"/>
        <v>120</v>
      </c>
      <c r="AL201" s="293"/>
      <c r="AM201" s="292">
        <f t="shared" si="81"/>
        <v>360</v>
      </c>
      <c r="AN201" s="292">
        <f t="shared" si="75"/>
        <v>120</v>
      </c>
      <c r="AO201" s="293"/>
      <c r="AP201" s="293"/>
      <c r="AQ201" s="293"/>
      <c r="AR201" s="293"/>
      <c r="AS201" s="293"/>
      <c r="AT201" s="293"/>
      <c r="AU201" s="293"/>
      <c r="AV201" s="292">
        <f t="shared" si="82"/>
        <v>120</v>
      </c>
      <c r="AW201" s="293"/>
      <c r="AX201" s="292">
        <f t="shared" si="83"/>
        <v>480</v>
      </c>
      <c r="AY201" s="137" t="str">
        <f t="shared" si="84"/>
        <v/>
      </c>
      <c r="BA201" s="143" t="str">
        <f t="shared" si="78"/>
        <v/>
      </c>
    </row>
    <row r="202" spans="1:53" ht="12">
      <c r="A202" s="288">
        <v>200</v>
      </c>
      <c r="B202" s="289" t="s">
        <v>378</v>
      </c>
      <c r="C202" s="290" t="s">
        <v>23</v>
      </c>
      <c r="D202" s="290" t="s">
        <v>835</v>
      </c>
      <c r="E202" s="291">
        <v>250</v>
      </c>
      <c r="F202" s="292"/>
      <c r="G202" s="292">
        <f t="shared" si="76"/>
        <v>750</v>
      </c>
      <c r="H202" s="293"/>
      <c r="I202" s="293"/>
      <c r="J202" s="293"/>
      <c r="K202" s="293"/>
      <c r="L202" s="293"/>
      <c r="M202" s="293"/>
      <c r="N202" s="293"/>
      <c r="O202" s="292">
        <f t="shared" si="79"/>
        <v>750</v>
      </c>
      <c r="P202" s="293">
        <v>750</v>
      </c>
      <c r="Q202" s="292">
        <f t="shared" si="85"/>
        <v>0</v>
      </c>
      <c r="R202" s="292">
        <f t="shared" si="71"/>
        <v>750</v>
      </c>
      <c r="S202" s="293"/>
      <c r="T202" s="293"/>
      <c r="U202" s="293"/>
      <c r="V202" s="293"/>
      <c r="W202" s="293">
        <v>100</v>
      </c>
      <c r="X202" s="293"/>
      <c r="Y202" s="293"/>
      <c r="Z202" s="292">
        <f t="shared" si="72"/>
        <v>850</v>
      </c>
      <c r="AA202" s="293">
        <v>2350</v>
      </c>
      <c r="AB202" s="292">
        <f t="shared" si="73"/>
        <v>-1500</v>
      </c>
      <c r="AC202" s="292">
        <f t="shared" si="74"/>
        <v>750</v>
      </c>
      <c r="AD202" s="293"/>
      <c r="AE202" s="293"/>
      <c r="AF202" s="293"/>
      <c r="AG202" s="293"/>
      <c r="AH202" s="293"/>
      <c r="AI202" s="293"/>
      <c r="AJ202" s="293"/>
      <c r="AK202" s="292">
        <f t="shared" si="80"/>
        <v>750</v>
      </c>
      <c r="AL202" s="293"/>
      <c r="AM202" s="292">
        <f t="shared" si="81"/>
        <v>-750</v>
      </c>
      <c r="AN202" s="292">
        <f t="shared" si="75"/>
        <v>750</v>
      </c>
      <c r="AO202" s="293"/>
      <c r="AP202" s="293"/>
      <c r="AQ202" s="293"/>
      <c r="AR202" s="293"/>
      <c r="AS202" s="293"/>
      <c r="AT202" s="293"/>
      <c r="AU202" s="293"/>
      <c r="AV202" s="292">
        <f t="shared" si="82"/>
        <v>750</v>
      </c>
      <c r="AW202" s="293"/>
      <c r="AX202" s="292">
        <f t="shared" si="83"/>
        <v>0</v>
      </c>
      <c r="AY202" s="137" t="str">
        <f t="shared" si="84"/>
        <v>*</v>
      </c>
      <c r="BA202" s="143" t="str">
        <f t="shared" si="78"/>
        <v/>
      </c>
    </row>
    <row r="203" spans="1:53" ht="12">
      <c r="A203" s="288">
        <v>201</v>
      </c>
      <c r="B203" s="289" t="s">
        <v>1598</v>
      </c>
      <c r="C203" s="290" t="s">
        <v>14</v>
      </c>
      <c r="D203" s="290"/>
      <c r="E203" s="291">
        <v>50</v>
      </c>
      <c r="F203" s="292"/>
      <c r="G203" s="292">
        <v>25</v>
      </c>
      <c r="H203" s="293"/>
      <c r="I203" s="293"/>
      <c r="J203" s="293"/>
      <c r="K203" s="293"/>
      <c r="L203" s="293"/>
      <c r="M203" s="293"/>
      <c r="N203" s="293"/>
      <c r="O203" s="292">
        <f t="shared" si="79"/>
        <v>25</v>
      </c>
      <c r="P203" s="293"/>
      <c r="Q203" s="292">
        <f t="shared" si="85"/>
        <v>25</v>
      </c>
      <c r="R203" s="292">
        <f t="shared" si="71"/>
        <v>150</v>
      </c>
      <c r="S203" s="293"/>
      <c r="T203" s="293"/>
      <c r="U203" s="293"/>
      <c r="V203" s="293"/>
      <c r="W203" s="293"/>
      <c r="X203" s="293"/>
      <c r="Y203" s="293"/>
      <c r="Z203" s="292">
        <f t="shared" si="72"/>
        <v>150</v>
      </c>
      <c r="AA203" s="293"/>
      <c r="AB203" s="292">
        <f t="shared" si="73"/>
        <v>175</v>
      </c>
      <c r="AC203" s="292">
        <f t="shared" si="74"/>
        <v>150</v>
      </c>
      <c r="AD203" s="293"/>
      <c r="AE203" s="293"/>
      <c r="AF203" s="293"/>
      <c r="AG203" s="293"/>
      <c r="AH203" s="293"/>
      <c r="AI203" s="293"/>
      <c r="AJ203" s="293"/>
      <c r="AK203" s="292">
        <f t="shared" si="80"/>
        <v>150</v>
      </c>
      <c r="AL203" s="293"/>
      <c r="AM203" s="292">
        <f t="shared" si="81"/>
        <v>325</v>
      </c>
      <c r="AN203" s="292">
        <f t="shared" si="75"/>
        <v>150</v>
      </c>
      <c r="AO203" s="293"/>
      <c r="AP203" s="293"/>
      <c r="AQ203" s="293"/>
      <c r="AR203" s="293"/>
      <c r="AS203" s="293"/>
      <c r="AT203" s="293"/>
      <c r="AU203" s="293"/>
      <c r="AV203" s="292">
        <f t="shared" si="82"/>
        <v>150</v>
      </c>
      <c r="AW203" s="293"/>
      <c r="AX203" s="292">
        <f t="shared" si="83"/>
        <v>475</v>
      </c>
      <c r="AY203" s="137" t="str">
        <f t="shared" si="84"/>
        <v/>
      </c>
      <c r="BA203" s="143" t="str">
        <f t="shared" si="78"/>
        <v/>
      </c>
    </row>
    <row r="204" spans="1:53" ht="12">
      <c r="A204" s="288">
        <v>202</v>
      </c>
      <c r="B204" s="294" t="s">
        <v>1383</v>
      </c>
      <c r="C204" s="290" t="s">
        <v>10</v>
      </c>
      <c r="D204" s="290" t="s">
        <v>382</v>
      </c>
      <c r="E204" s="295">
        <v>115</v>
      </c>
      <c r="F204" s="292">
        <v>1202</v>
      </c>
      <c r="G204" s="292">
        <f>E204*3</f>
        <v>345</v>
      </c>
      <c r="H204" s="293"/>
      <c r="I204" s="293"/>
      <c r="J204" s="293"/>
      <c r="K204" s="293"/>
      <c r="L204" s="293"/>
      <c r="M204" s="293"/>
      <c r="N204" s="293"/>
      <c r="O204" s="292">
        <f t="shared" si="79"/>
        <v>345</v>
      </c>
      <c r="P204" s="293"/>
      <c r="Q204" s="292">
        <f t="shared" si="85"/>
        <v>1547</v>
      </c>
      <c r="R204" s="292">
        <f t="shared" si="71"/>
        <v>345</v>
      </c>
      <c r="S204" s="293"/>
      <c r="T204" s="293"/>
      <c r="U204" s="293"/>
      <c r="V204" s="293"/>
      <c r="W204" s="293"/>
      <c r="X204" s="293"/>
      <c r="Y204" s="293"/>
      <c r="Z204" s="292">
        <f t="shared" si="72"/>
        <v>345</v>
      </c>
      <c r="AA204" s="293">
        <v>2237</v>
      </c>
      <c r="AB204" s="292">
        <f t="shared" si="73"/>
        <v>-345</v>
      </c>
      <c r="AC204" s="292">
        <f t="shared" si="74"/>
        <v>345</v>
      </c>
      <c r="AD204" s="293"/>
      <c r="AE204" s="293"/>
      <c r="AF204" s="293"/>
      <c r="AG204" s="293"/>
      <c r="AH204" s="293"/>
      <c r="AI204" s="293"/>
      <c r="AJ204" s="293"/>
      <c r="AK204" s="292">
        <f t="shared" si="80"/>
        <v>345</v>
      </c>
      <c r="AL204" s="293"/>
      <c r="AM204" s="292">
        <f t="shared" si="81"/>
        <v>0</v>
      </c>
      <c r="AN204" s="292">
        <f t="shared" si="75"/>
        <v>345</v>
      </c>
      <c r="AO204" s="293"/>
      <c r="AP204" s="293"/>
      <c r="AQ204" s="293"/>
      <c r="AR204" s="293"/>
      <c r="AS204" s="293"/>
      <c r="AT204" s="293"/>
      <c r="AU204" s="293"/>
      <c r="AV204" s="292">
        <f t="shared" si="82"/>
        <v>345</v>
      </c>
      <c r="AW204" s="293"/>
      <c r="AX204" s="292">
        <f t="shared" si="83"/>
        <v>345</v>
      </c>
      <c r="AY204" s="137" t="str">
        <f t="shared" si="84"/>
        <v/>
      </c>
      <c r="BA204" s="143" t="str">
        <f>IF(AC204=E204*3,"","!!!")</f>
        <v/>
      </c>
    </row>
    <row r="205" spans="1:53" ht="12">
      <c r="A205" s="288">
        <v>203</v>
      </c>
      <c r="B205" s="294" t="s">
        <v>1621</v>
      </c>
      <c r="C205" s="290" t="s">
        <v>14</v>
      </c>
      <c r="D205" s="290"/>
      <c r="E205" s="295">
        <v>75</v>
      </c>
      <c r="F205" s="292"/>
      <c r="G205" s="292">
        <v>0</v>
      </c>
      <c r="H205" s="293"/>
      <c r="I205" s="293"/>
      <c r="J205" s="293"/>
      <c r="K205" s="293"/>
      <c r="L205" s="293"/>
      <c r="M205" s="293"/>
      <c r="N205" s="293"/>
      <c r="O205" s="292">
        <f t="shared" si="79"/>
        <v>0</v>
      </c>
      <c r="P205" s="293"/>
      <c r="Q205" s="292">
        <f t="shared" si="85"/>
        <v>0</v>
      </c>
      <c r="R205" s="292"/>
      <c r="S205" s="293"/>
      <c r="T205" s="293"/>
      <c r="U205" s="293"/>
      <c r="V205" s="293"/>
      <c r="W205" s="293"/>
      <c r="X205" s="293"/>
      <c r="Y205" s="293"/>
      <c r="Z205" s="292">
        <f t="shared" si="72"/>
        <v>0</v>
      </c>
      <c r="AA205" s="293"/>
      <c r="AB205" s="292">
        <f t="shared" si="73"/>
        <v>0</v>
      </c>
      <c r="AC205" s="292"/>
      <c r="AD205" s="293"/>
      <c r="AE205" s="293"/>
      <c r="AF205" s="293"/>
      <c r="AG205" s="293"/>
      <c r="AH205" s="293"/>
      <c r="AI205" s="293"/>
      <c r="AJ205" s="293"/>
      <c r="AK205" s="292">
        <f t="shared" si="80"/>
        <v>0</v>
      </c>
      <c r="AL205" s="293"/>
      <c r="AM205" s="292">
        <f t="shared" si="81"/>
        <v>0</v>
      </c>
      <c r="AN205" s="292">
        <f t="shared" si="75"/>
        <v>225</v>
      </c>
      <c r="AO205" s="293">
        <v>50</v>
      </c>
      <c r="AP205" s="293"/>
      <c r="AQ205" s="293"/>
      <c r="AR205" s="293"/>
      <c r="AS205" s="293"/>
      <c r="AT205" s="293"/>
      <c r="AU205" s="293"/>
      <c r="AV205" s="292">
        <f t="shared" si="82"/>
        <v>275</v>
      </c>
      <c r="AW205" s="293">
        <v>275</v>
      </c>
      <c r="AX205" s="292">
        <f t="shared" si="83"/>
        <v>0</v>
      </c>
      <c r="BA205" s="143" t="str">
        <f>IF(AC205=E205*3,"","!!!")</f>
        <v>!!!</v>
      </c>
    </row>
    <row r="206" spans="1:53" s="172" customFormat="1" ht="12">
      <c r="A206" s="288">
        <v>204</v>
      </c>
      <c r="B206" s="294" t="s">
        <v>1502</v>
      </c>
      <c r="C206" s="290" t="s">
        <v>263</v>
      </c>
      <c r="D206" s="290" t="s">
        <v>385</v>
      </c>
      <c r="E206" s="334">
        <v>50</v>
      </c>
      <c r="F206" s="292"/>
      <c r="G206" s="292">
        <f>E206*3</f>
        <v>150</v>
      </c>
      <c r="H206" s="293"/>
      <c r="I206" s="293"/>
      <c r="J206" s="293"/>
      <c r="K206" s="293"/>
      <c r="L206" s="293"/>
      <c r="M206" s="293"/>
      <c r="N206" s="293"/>
      <c r="O206" s="292">
        <f t="shared" si="79"/>
        <v>150</v>
      </c>
      <c r="P206" s="293">
        <v>600</v>
      </c>
      <c r="Q206" s="292">
        <f t="shared" si="85"/>
        <v>-450</v>
      </c>
      <c r="R206" s="292">
        <f>E206*3</f>
        <v>150</v>
      </c>
      <c r="S206" s="293"/>
      <c r="T206" s="293"/>
      <c r="U206" s="293"/>
      <c r="V206" s="293"/>
      <c r="W206" s="293"/>
      <c r="X206" s="293"/>
      <c r="Y206" s="293"/>
      <c r="Z206" s="292">
        <f t="shared" si="72"/>
        <v>150</v>
      </c>
      <c r="AA206" s="293"/>
      <c r="AB206" s="292">
        <f t="shared" si="73"/>
        <v>-300</v>
      </c>
      <c r="AC206" s="292">
        <f>$E206*3</f>
        <v>150</v>
      </c>
      <c r="AD206" s="293"/>
      <c r="AE206" s="293"/>
      <c r="AF206" s="293"/>
      <c r="AG206" s="293"/>
      <c r="AH206" s="293"/>
      <c r="AI206" s="293"/>
      <c r="AJ206" s="293"/>
      <c r="AK206" s="292">
        <f t="shared" si="80"/>
        <v>150</v>
      </c>
      <c r="AL206" s="293"/>
      <c r="AM206" s="292">
        <f t="shared" si="81"/>
        <v>-150</v>
      </c>
      <c r="AN206" s="292">
        <f t="shared" si="75"/>
        <v>150</v>
      </c>
      <c r="AO206" s="293"/>
      <c r="AP206" s="293"/>
      <c r="AQ206" s="293"/>
      <c r="AR206" s="293"/>
      <c r="AS206" s="293"/>
      <c r="AT206" s="293"/>
      <c r="AU206" s="293"/>
      <c r="AV206" s="292">
        <f t="shared" si="82"/>
        <v>150</v>
      </c>
      <c r="AW206" s="293"/>
      <c r="AX206" s="292">
        <f t="shared" si="83"/>
        <v>0</v>
      </c>
      <c r="AY206" s="137" t="str">
        <f t="shared" si="84"/>
        <v>*</v>
      </c>
      <c r="BA206" s="143" t="str">
        <f t="shared" si="78"/>
        <v/>
      </c>
    </row>
    <row r="207" spans="1:53" ht="12">
      <c r="A207" s="288">
        <v>205</v>
      </c>
      <c r="B207" s="414" t="s">
        <v>1503</v>
      </c>
      <c r="C207" s="297" t="s">
        <v>263</v>
      </c>
      <c r="D207" s="297" t="s">
        <v>836</v>
      </c>
      <c r="E207" s="447"/>
      <c r="F207" s="299">
        <v>603</v>
      </c>
      <c r="G207" s="299">
        <f>E207*3</f>
        <v>0</v>
      </c>
      <c r="H207" s="300"/>
      <c r="I207" s="300"/>
      <c r="J207" s="300"/>
      <c r="K207" s="300"/>
      <c r="L207" s="300"/>
      <c r="M207" s="300"/>
      <c r="N207" s="300"/>
      <c r="O207" s="299">
        <f t="shared" si="79"/>
        <v>0</v>
      </c>
      <c r="P207" s="300"/>
      <c r="Q207" s="299">
        <f t="shared" si="85"/>
        <v>603</v>
      </c>
      <c r="R207" s="299">
        <f>E207*3</f>
        <v>0</v>
      </c>
      <c r="S207" s="300"/>
      <c r="T207" s="300"/>
      <c r="U207" s="300"/>
      <c r="V207" s="300"/>
      <c r="W207" s="300"/>
      <c r="X207" s="300"/>
      <c r="Y207" s="300"/>
      <c r="Z207" s="299">
        <f t="shared" si="72"/>
        <v>0</v>
      </c>
      <c r="AA207" s="300"/>
      <c r="AB207" s="299">
        <f t="shared" si="73"/>
        <v>603</v>
      </c>
      <c r="AC207" s="299">
        <f>$E207*3</f>
        <v>0</v>
      </c>
      <c r="AD207" s="300"/>
      <c r="AE207" s="300"/>
      <c r="AF207" s="300"/>
      <c r="AG207" s="300"/>
      <c r="AH207" s="300"/>
      <c r="AI207" s="300"/>
      <c r="AJ207" s="300"/>
      <c r="AK207" s="299">
        <f t="shared" si="80"/>
        <v>0</v>
      </c>
      <c r="AL207" s="300"/>
      <c r="AM207" s="299">
        <f t="shared" si="81"/>
        <v>603</v>
      </c>
      <c r="AN207" s="299">
        <f t="shared" si="75"/>
        <v>0</v>
      </c>
      <c r="AO207" s="300"/>
      <c r="AP207" s="300"/>
      <c r="AQ207" s="300"/>
      <c r="AR207" s="300"/>
      <c r="AS207" s="300"/>
      <c r="AT207" s="300"/>
      <c r="AU207" s="300"/>
      <c r="AV207" s="299">
        <f t="shared" si="82"/>
        <v>0</v>
      </c>
      <c r="AW207" s="300"/>
      <c r="AX207" s="299">
        <f t="shared" si="83"/>
        <v>603</v>
      </c>
      <c r="AY207" s="137" t="str">
        <f t="shared" si="84"/>
        <v/>
      </c>
      <c r="BA207" s="143" t="str">
        <f t="shared" si="78"/>
        <v/>
      </c>
    </row>
    <row r="208" spans="1:53" ht="12">
      <c r="A208" s="288">
        <v>206</v>
      </c>
      <c r="B208" s="448" t="s">
        <v>388</v>
      </c>
      <c r="C208" s="449" t="s">
        <v>30</v>
      </c>
      <c r="D208" s="450"/>
      <c r="E208" s="448"/>
      <c r="F208" s="299"/>
      <c r="G208" s="299">
        <f>E208*3</f>
        <v>0</v>
      </c>
      <c r="H208" s="300"/>
      <c r="I208" s="300"/>
      <c r="J208" s="300"/>
      <c r="K208" s="300"/>
      <c r="L208" s="300"/>
      <c r="M208" s="300"/>
      <c r="N208" s="300"/>
      <c r="O208" s="299">
        <f t="shared" si="79"/>
        <v>0</v>
      </c>
      <c r="P208" s="300"/>
      <c r="Q208" s="299">
        <f t="shared" si="85"/>
        <v>0</v>
      </c>
      <c r="R208" s="299">
        <f>E208*3</f>
        <v>0</v>
      </c>
      <c r="S208" s="300"/>
      <c r="T208" s="300"/>
      <c r="U208" s="300"/>
      <c r="V208" s="300"/>
      <c r="W208" s="300"/>
      <c r="X208" s="300"/>
      <c r="Y208" s="300"/>
      <c r="Z208" s="299">
        <f t="shared" si="72"/>
        <v>0</v>
      </c>
      <c r="AA208" s="300"/>
      <c r="AB208" s="299">
        <f t="shared" si="73"/>
        <v>0</v>
      </c>
      <c r="AC208" s="299">
        <f>$E208*3</f>
        <v>0</v>
      </c>
      <c r="AD208" s="300"/>
      <c r="AE208" s="300"/>
      <c r="AF208" s="300"/>
      <c r="AG208" s="300"/>
      <c r="AH208" s="300"/>
      <c r="AI208" s="300"/>
      <c r="AJ208" s="300"/>
      <c r="AK208" s="299">
        <f t="shared" si="80"/>
        <v>0</v>
      </c>
      <c r="AL208" s="300"/>
      <c r="AM208" s="299">
        <f t="shared" si="81"/>
        <v>0</v>
      </c>
      <c r="AN208" s="299">
        <f t="shared" si="75"/>
        <v>0</v>
      </c>
      <c r="AO208" s="300"/>
      <c r="AP208" s="300"/>
      <c r="AQ208" s="300"/>
      <c r="AR208" s="300"/>
      <c r="AS208" s="300"/>
      <c r="AT208" s="300"/>
      <c r="AU208" s="300"/>
      <c r="AV208" s="299">
        <f t="shared" si="82"/>
        <v>0</v>
      </c>
      <c r="AW208" s="300"/>
      <c r="AX208" s="299">
        <f t="shared" si="83"/>
        <v>0</v>
      </c>
      <c r="AY208" s="137" t="str">
        <f t="shared" si="84"/>
        <v>*</v>
      </c>
      <c r="BA208" s="143" t="str">
        <f t="shared" si="78"/>
        <v/>
      </c>
    </row>
    <row r="209" spans="1:53" ht="12">
      <c r="A209" s="288">
        <v>207</v>
      </c>
      <c r="B209" s="296" t="s">
        <v>1401</v>
      </c>
      <c r="C209" s="297" t="s">
        <v>30</v>
      </c>
      <c r="D209" s="297" t="s">
        <v>391</v>
      </c>
      <c r="E209" s="298">
        <v>85</v>
      </c>
      <c r="F209" s="299">
        <v>1275</v>
      </c>
      <c r="G209" s="299"/>
      <c r="H209" s="300"/>
      <c r="I209" s="300"/>
      <c r="J209" s="300"/>
      <c r="K209" s="300"/>
      <c r="L209" s="300"/>
      <c r="M209" s="300"/>
      <c r="N209" s="300"/>
      <c r="O209" s="299">
        <f t="shared" si="79"/>
        <v>0</v>
      </c>
      <c r="P209" s="300"/>
      <c r="Q209" s="299">
        <f t="shared" si="85"/>
        <v>1275</v>
      </c>
      <c r="R209" s="299"/>
      <c r="S209" s="300"/>
      <c r="T209" s="300"/>
      <c r="U209" s="300"/>
      <c r="V209" s="300"/>
      <c r="W209" s="300"/>
      <c r="X209" s="300"/>
      <c r="Y209" s="300"/>
      <c r="Z209" s="299">
        <f t="shared" si="72"/>
        <v>0</v>
      </c>
      <c r="AA209" s="300"/>
      <c r="AB209" s="299">
        <f t="shared" si="73"/>
        <v>1275</v>
      </c>
      <c r="AC209" s="299"/>
      <c r="AD209" s="300"/>
      <c r="AE209" s="300"/>
      <c r="AF209" s="300"/>
      <c r="AG209" s="300"/>
      <c r="AH209" s="300"/>
      <c r="AI209" s="300"/>
      <c r="AJ209" s="300"/>
      <c r="AK209" s="299">
        <f t="shared" si="80"/>
        <v>0</v>
      </c>
      <c r="AL209" s="300"/>
      <c r="AM209" s="299">
        <f t="shared" si="81"/>
        <v>1275</v>
      </c>
      <c r="AN209" s="299"/>
      <c r="AO209" s="300"/>
      <c r="AP209" s="300"/>
      <c r="AQ209" s="300"/>
      <c r="AR209" s="300"/>
      <c r="AS209" s="300"/>
      <c r="AT209" s="300"/>
      <c r="AU209" s="300"/>
      <c r="AV209" s="299">
        <f t="shared" si="82"/>
        <v>0</v>
      </c>
      <c r="AW209" s="300"/>
      <c r="AX209" s="299">
        <f t="shared" si="83"/>
        <v>1275</v>
      </c>
      <c r="AY209" s="137" t="str">
        <f t="shared" si="84"/>
        <v/>
      </c>
      <c r="BA209" s="143" t="str">
        <f t="shared" si="78"/>
        <v>!!!</v>
      </c>
    </row>
    <row r="210" spans="1:53" ht="12">
      <c r="A210" s="288">
        <v>208</v>
      </c>
      <c r="B210" s="294" t="s">
        <v>981</v>
      </c>
      <c r="C210" s="290" t="s">
        <v>14</v>
      </c>
      <c r="D210" s="290"/>
      <c r="E210" s="291">
        <v>65</v>
      </c>
      <c r="F210" s="292"/>
      <c r="G210" s="292">
        <f>E210*3</f>
        <v>195</v>
      </c>
      <c r="H210" s="293"/>
      <c r="I210" s="293"/>
      <c r="J210" s="293"/>
      <c r="K210" s="293"/>
      <c r="L210" s="293"/>
      <c r="M210" s="293"/>
      <c r="N210" s="293"/>
      <c r="O210" s="292">
        <f t="shared" si="79"/>
        <v>195</v>
      </c>
      <c r="P210" s="293"/>
      <c r="Q210" s="292">
        <f t="shared" si="85"/>
        <v>195</v>
      </c>
      <c r="R210" s="292">
        <f>E210*3</f>
        <v>195</v>
      </c>
      <c r="S210" s="293"/>
      <c r="T210" s="293"/>
      <c r="U210" s="293"/>
      <c r="V210" s="293"/>
      <c r="W210" s="293"/>
      <c r="X210" s="293"/>
      <c r="Y210" s="293"/>
      <c r="Z210" s="292">
        <f t="shared" si="72"/>
        <v>195</v>
      </c>
      <c r="AA210" s="293">
        <v>300</v>
      </c>
      <c r="AB210" s="292">
        <f t="shared" si="73"/>
        <v>90</v>
      </c>
      <c r="AC210" s="292">
        <f>$E210*3</f>
        <v>195</v>
      </c>
      <c r="AD210" s="293"/>
      <c r="AE210" s="293"/>
      <c r="AF210" s="293"/>
      <c r="AG210" s="293"/>
      <c r="AH210" s="293"/>
      <c r="AI210" s="293"/>
      <c r="AJ210" s="293"/>
      <c r="AK210" s="292">
        <f t="shared" si="80"/>
        <v>195</v>
      </c>
      <c r="AL210" s="293"/>
      <c r="AM210" s="292">
        <f t="shared" si="81"/>
        <v>285</v>
      </c>
      <c r="AN210" s="292">
        <f t="shared" ref="AN210:AN224" si="86">$E210*3</f>
        <v>195</v>
      </c>
      <c r="AO210" s="293"/>
      <c r="AP210" s="293"/>
      <c r="AQ210" s="293"/>
      <c r="AR210" s="293"/>
      <c r="AS210" s="293"/>
      <c r="AT210" s="293"/>
      <c r="AU210" s="293"/>
      <c r="AV210" s="292">
        <f t="shared" si="82"/>
        <v>195</v>
      </c>
      <c r="AW210" s="293"/>
      <c r="AX210" s="292">
        <f t="shared" si="83"/>
        <v>480</v>
      </c>
      <c r="AY210" s="137" t="str">
        <f t="shared" si="84"/>
        <v/>
      </c>
      <c r="BA210" s="143" t="str">
        <f t="shared" si="78"/>
        <v/>
      </c>
    </row>
    <row r="211" spans="1:53" ht="12">
      <c r="A211" s="288">
        <v>209</v>
      </c>
      <c r="B211" s="294" t="s">
        <v>1613</v>
      </c>
      <c r="C211" s="290" t="s">
        <v>14</v>
      </c>
      <c r="D211" s="290"/>
      <c r="E211" s="291">
        <v>195</v>
      </c>
      <c r="F211" s="292"/>
      <c r="G211" s="292"/>
      <c r="H211" s="293"/>
      <c r="I211" s="293"/>
      <c r="J211" s="293"/>
      <c r="K211" s="293"/>
      <c r="L211" s="293"/>
      <c r="M211" s="293"/>
      <c r="N211" s="293"/>
      <c r="O211" s="292">
        <f t="shared" si="79"/>
        <v>0</v>
      </c>
      <c r="P211" s="293"/>
      <c r="Q211" s="292">
        <f t="shared" si="85"/>
        <v>0</v>
      </c>
      <c r="R211" s="292"/>
      <c r="S211" s="293"/>
      <c r="T211" s="293"/>
      <c r="U211" s="293"/>
      <c r="V211" s="293"/>
      <c r="W211" s="293"/>
      <c r="X211" s="293"/>
      <c r="Y211" s="293"/>
      <c r="Z211" s="292">
        <f t="shared" si="72"/>
        <v>0</v>
      </c>
      <c r="AA211" s="293"/>
      <c r="AB211" s="292">
        <f t="shared" si="73"/>
        <v>0</v>
      </c>
      <c r="AC211" s="292">
        <v>555</v>
      </c>
      <c r="AD211" s="293"/>
      <c r="AE211" s="293"/>
      <c r="AF211" s="293"/>
      <c r="AG211" s="293"/>
      <c r="AH211" s="293"/>
      <c r="AI211" s="293"/>
      <c r="AJ211" s="293"/>
      <c r="AK211" s="292">
        <f t="shared" si="80"/>
        <v>555</v>
      </c>
      <c r="AL211" s="293"/>
      <c r="AM211" s="292">
        <f t="shared" si="81"/>
        <v>555</v>
      </c>
      <c r="AN211" s="292">
        <f t="shared" si="86"/>
        <v>585</v>
      </c>
      <c r="AO211" s="293"/>
      <c r="AP211" s="293"/>
      <c r="AQ211" s="293"/>
      <c r="AR211" s="293"/>
      <c r="AS211" s="293"/>
      <c r="AT211" s="293"/>
      <c r="AU211" s="293"/>
      <c r="AV211" s="292">
        <f t="shared" si="82"/>
        <v>585</v>
      </c>
      <c r="AW211" s="293">
        <v>1140</v>
      </c>
      <c r="AX211" s="292">
        <f t="shared" si="83"/>
        <v>0</v>
      </c>
    </row>
    <row r="212" spans="1:53" ht="12">
      <c r="A212" s="288">
        <v>210</v>
      </c>
      <c r="B212" s="289" t="s">
        <v>1513</v>
      </c>
      <c r="C212" s="290" t="s">
        <v>14</v>
      </c>
      <c r="D212" s="290" t="s">
        <v>396</v>
      </c>
      <c r="E212" s="291">
        <v>240</v>
      </c>
      <c r="F212" s="292"/>
      <c r="G212" s="292">
        <f t="shared" ref="G212:G222" si="87">E212*3</f>
        <v>720</v>
      </c>
      <c r="H212" s="293"/>
      <c r="I212" s="293"/>
      <c r="J212" s="293"/>
      <c r="K212" s="293"/>
      <c r="L212" s="293"/>
      <c r="M212" s="293"/>
      <c r="N212" s="293"/>
      <c r="O212" s="292">
        <f t="shared" si="79"/>
        <v>720</v>
      </c>
      <c r="P212" s="293">
        <v>1440</v>
      </c>
      <c r="Q212" s="292">
        <f t="shared" si="85"/>
        <v>-720</v>
      </c>
      <c r="R212" s="292">
        <f t="shared" ref="R212:R224" si="88">E212*3</f>
        <v>720</v>
      </c>
      <c r="S212" s="293"/>
      <c r="T212" s="293"/>
      <c r="U212" s="293"/>
      <c r="V212" s="293"/>
      <c r="W212" s="293"/>
      <c r="X212" s="293"/>
      <c r="Y212" s="293"/>
      <c r="Z212" s="292">
        <f t="shared" si="72"/>
        <v>720</v>
      </c>
      <c r="AA212" s="293"/>
      <c r="AB212" s="292">
        <f t="shared" si="73"/>
        <v>0</v>
      </c>
      <c r="AC212" s="292">
        <f t="shared" ref="AC212:AC228" si="89">$E212*3</f>
        <v>720</v>
      </c>
      <c r="AD212" s="293"/>
      <c r="AE212" s="293"/>
      <c r="AF212" s="293"/>
      <c r="AG212" s="293"/>
      <c r="AH212" s="293"/>
      <c r="AI212" s="293"/>
      <c r="AJ212" s="293"/>
      <c r="AK212" s="292">
        <f t="shared" si="80"/>
        <v>720</v>
      </c>
      <c r="AL212" s="293"/>
      <c r="AM212" s="292">
        <f t="shared" si="81"/>
        <v>720</v>
      </c>
      <c r="AN212" s="292">
        <f t="shared" si="86"/>
        <v>720</v>
      </c>
      <c r="AO212" s="293"/>
      <c r="AP212" s="293"/>
      <c r="AQ212" s="293"/>
      <c r="AR212" s="293"/>
      <c r="AS212" s="293"/>
      <c r="AT212" s="293"/>
      <c r="AU212" s="293"/>
      <c r="AV212" s="292">
        <f t="shared" si="82"/>
        <v>720</v>
      </c>
      <c r="AW212" s="293">
        <v>1440</v>
      </c>
      <c r="AX212" s="292">
        <f t="shared" si="83"/>
        <v>0</v>
      </c>
      <c r="AY212" s="137" t="str">
        <f t="shared" si="84"/>
        <v>*</v>
      </c>
      <c r="BA212" s="143" t="str">
        <f t="shared" si="78"/>
        <v/>
      </c>
    </row>
    <row r="213" spans="1:53" ht="12">
      <c r="A213" s="288">
        <v>211</v>
      </c>
      <c r="B213" s="294" t="s">
        <v>985</v>
      </c>
      <c r="C213" s="290" t="s">
        <v>14</v>
      </c>
      <c r="D213" s="290" t="s">
        <v>967</v>
      </c>
      <c r="E213" s="291">
        <v>175</v>
      </c>
      <c r="F213" s="292"/>
      <c r="G213" s="292">
        <f t="shared" si="87"/>
        <v>525</v>
      </c>
      <c r="H213" s="293"/>
      <c r="I213" s="293"/>
      <c r="J213" s="293"/>
      <c r="K213" s="293"/>
      <c r="L213" s="293"/>
      <c r="M213" s="293"/>
      <c r="N213" s="293"/>
      <c r="O213" s="292">
        <f t="shared" si="79"/>
        <v>525</v>
      </c>
      <c r="P213" s="293">
        <v>525</v>
      </c>
      <c r="Q213" s="292">
        <f t="shared" si="85"/>
        <v>0</v>
      </c>
      <c r="R213" s="292">
        <f t="shared" si="88"/>
        <v>525</v>
      </c>
      <c r="S213" s="293"/>
      <c r="T213" s="293"/>
      <c r="U213" s="293"/>
      <c r="V213" s="293"/>
      <c r="W213" s="293">
        <v>100</v>
      </c>
      <c r="X213" s="293"/>
      <c r="Y213" s="293"/>
      <c r="Z213" s="292">
        <f t="shared" si="72"/>
        <v>625</v>
      </c>
      <c r="AA213" s="293">
        <v>625</v>
      </c>
      <c r="AB213" s="292">
        <f t="shared" si="73"/>
        <v>0</v>
      </c>
      <c r="AC213" s="292">
        <f t="shared" si="89"/>
        <v>525</v>
      </c>
      <c r="AD213" s="293"/>
      <c r="AE213" s="293"/>
      <c r="AF213" s="293"/>
      <c r="AG213" s="293"/>
      <c r="AH213" s="293"/>
      <c r="AI213" s="293"/>
      <c r="AJ213" s="293"/>
      <c r="AK213" s="292">
        <f t="shared" si="80"/>
        <v>525</v>
      </c>
      <c r="AL213" s="293">
        <v>525</v>
      </c>
      <c r="AM213" s="292">
        <f t="shared" si="81"/>
        <v>0</v>
      </c>
      <c r="AN213" s="292">
        <f t="shared" si="86"/>
        <v>525</v>
      </c>
      <c r="AO213" s="293"/>
      <c r="AP213" s="293"/>
      <c r="AQ213" s="293"/>
      <c r="AR213" s="293"/>
      <c r="AS213" s="293"/>
      <c r="AT213" s="293"/>
      <c r="AU213" s="293"/>
      <c r="AV213" s="292">
        <f t="shared" si="82"/>
        <v>525</v>
      </c>
      <c r="AW213" s="293"/>
      <c r="AX213" s="292">
        <f t="shared" si="83"/>
        <v>525</v>
      </c>
      <c r="AY213" s="137" t="str">
        <f t="shared" si="84"/>
        <v/>
      </c>
      <c r="BA213" s="143" t="str">
        <f t="shared" si="78"/>
        <v/>
      </c>
    </row>
    <row r="214" spans="1:53" ht="12">
      <c r="A214" s="288">
        <v>212</v>
      </c>
      <c r="B214" s="289" t="s">
        <v>1511</v>
      </c>
      <c r="C214" s="290" t="s">
        <v>14</v>
      </c>
      <c r="D214" s="290" t="s">
        <v>885</v>
      </c>
      <c r="E214" s="291">
        <v>65</v>
      </c>
      <c r="F214" s="292"/>
      <c r="G214" s="292">
        <f t="shared" si="87"/>
        <v>195</v>
      </c>
      <c r="H214" s="293"/>
      <c r="I214" s="293"/>
      <c r="J214" s="293"/>
      <c r="K214" s="293"/>
      <c r="L214" s="293"/>
      <c r="M214" s="293"/>
      <c r="N214" s="293"/>
      <c r="O214" s="292">
        <f t="shared" si="79"/>
        <v>195</v>
      </c>
      <c r="P214" s="293">
        <v>880</v>
      </c>
      <c r="Q214" s="292">
        <f t="shared" si="85"/>
        <v>-685</v>
      </c>
      <c r="R214" s="292">
        <f t="shared" si="88"/>
        <v>195</v>
      </c>
      <c r="S214" s="293"/>
      <c r="T214" s="293"/>
      <c r="U214" s="293"/>
      <c r="V214" s="293"/>
      <c r="W214" s="293">
        <v>100</v>
      </c>
      <c r="X214" s="293"/>
      <c r="Y214" s="293"/>
      <c r="Z214" s="292">
        <f t="shared" si="72"/>
        <v>295</v>
      </c>
      <c r="AA214" s="293"/>
      <c r="AB214" s="292">
        <f t="shared" si="73"/>
        <v>-390</v>
      </c>
      <c r="AC214" s="292">
        <f t="shared" si="89"/>
        <v>195</v>
      </c>
      <c r="AD214" s="293"/>
      <c r="AE214" s="293"/>
      <c r="AF214" s="293"/>
      <c r="AG214" s="293"/>
      <c r="AH214" s="293"/>
      <c r="AI214" s="293"/>
      <c r="AJ214" s="293"/>
      <c r="AK214" s="292">
        <f t="shared" si="80"/>
        <v>195</v>
      </c>
      <c r="AL214" s="293"/>
      <c r="AM214" s="292">
        <f t="shared" si="81"/>
        <v>-195</v>
      </c>
      <c r="AN214" s="292">
        <f t="shared" si="86"/>
        <v>195</v>
      </c>
      <c r="AO214" s="293"/>
      <c r="AP214" s="293"/>
      <c r="AQ214" s="293"/>
      <c r="AR214" s="293"/>
      <c r="AS214" s="293"/>
      <c r="AT214" s="293"/>
      <c r="AU214" s="293"/>
      <c r="AV214" s="292">
        <f t="shared" si="82"/>
        <v>195</v>
      </c>
      <c r="AW214" s="293"/>
      <c r="AX214" s="292">
        <f t="shared" si="83"/>
        <v>0</v>
      </c>
      <c r="AY214" s="137" t="str">
        <f t="shared" si="84"/>
        <v>*</v>
      </c>
      <c r="BA214" s="143" t="str">
        <f t="shared" si="78"/>
        <v/>
      </c>
    </row>
    <row r="215" spans="1:53" ht="12">
      <c r="A215" s="288">
        <v>213</v>
      </c>
      <c r="B215" s="414" t="s">
        <v>1374</v>
      </c>
      <c r="C215" s="297" t="s">
        <v>30</v>
      </c>
      <c r="D215" s="297" t="s">
        <v>838</v>
      </c>
      <c r="E215" s="404"/>
      <c r="F215" s="299"/>
      <c r="G215" s="299">
        <f t="shared" si="87"/>
        <v>0</v>
      </c>
      <c r="H215" s="300"/>
      <c r="I215" s="300"/>
      <c r="J215" s="300"/>
      <c r="K215" s="300"/>
      <c r="L215" s="300"/>
      <c r="M215" s="300"/>
      <c r="N215" s="300"/>
      <c r="O215" s="299">
        <f t="shared" si="79"/>
        <v>0</v>
      </c>
      <c r="P215" s="300"/>
      <c r="Q215" s="299">
        <f t="shared" si="85"/>
        <v>0</v>
      </c>
      <c r="R215" s="299">
        <f t="shared" si="88"/>
        <v>0</v>
      </c>
      <c r="S215" s="300"/>
      <c r="T215" s="300"/>
      <c r="U215" s="300"/>
      <c r="V215" s="300"/>
      <c r="W215" s="300"/>
      <c r="X215" s="300"/>
      <c r="Y215" s="300"/>
      <c r="Z215" s="299">
        <f t="shared" si="72"/>
        <v>0</v>
      </c>
      <c r="AA215" s="300"/>
      <c r="AB215" s="299">
        <f t="shared" si="73"/>
        <v>0</v>
      </c>
      <c r="AC215" s="299">
        <f t="shared" si="89"/>
        <v>0</v>
      </c>
      <c r="AD215" s="300"/>
      <c r="AE215" s="300"/>
      <c r="AF215" s="300"/>
      <c r="AG215" s="300"/>
      <c r="AH215" s="300"/>
      <c r="AI215" s="300"/>
      <c r="AJ215" s="300"/>
      <c r="AK215" s="299">
        <f t="shared" si="80"/>
        <v>0</v>
      </c>
      <c r="AL215" s="300"/>
      <c r="AM215" s="299">
        <f t="shared" si="81"/>
        <v>0</v>
      </c>
      <c r="AN215" s="299">
        <f t="shared" si="86"/>
        <v>0</v>
      </c>
      <c r="AO215" s="300"/>
      <c r="AP215" s="300"/>
      <c r="AQ215" s="300"/>
      <c r="AR215" s="300"/>
      <c r="AS215" s="300"/>
      <c r="AT215" s="300"/>
      <c r="AU215" s="300"/>
      <c r="AV215" s="299">
        <f t="shared" si="82"/>
        <v>0</v>
      </c>
      <c r="AW215" s="300"/>
      <c r="AX215" s="299">
        <f t="shared" si="83"/>
        <v>0</v>
      </c>
      <c r="AY215" s="137" t="str">
        <f t="shared" si="84"/>
        <v>*</v>
      </c>
      <c r="BA215" s="143" t="str">
        <f t="shared" si="78"/>
        <v/>
      </c>
    </row>
    <row r="216" spans="1:53" ht="12">
      <c r="A216" s="288">
        <v>214</v>
      </c>
      <c r="B216" s="289" t="s">
        <v>1504</v>
      </c>
      <c r="C216" s="290" t="s">
        <v>14</v>
      </c>
      <c r="D216" s="290" t="s">
        <v>1149</v>
      </c>
      <c r="E216" s="291">
        <v>70</v>
      </c>
      <c r="F216" s="292">
        <v>-1050</v>
      </c>
      <c r="G216" s="292">
        <f t="shared" si="87"/>
        <v>210</v>
      </c>
      <c r="H216" s="293"/>
      <c r="I216" s="293"/>
      <c r="J216" s="293"/>
      <c r="K216" s="293"/>
      <c r="L216" s="293"/>
      <c r="M216" s="293"/>
      <c r="N216" s="293"/>
      <c r="O216" s="292">
        <f t="shared" si="79"/>
        <v>210</v>
      </c>
      <c r="P216" s="293"/>
      <c r="Q216" s="292">
        <f t="shared" si="85"/>
        <v>-840</v>
      </c>
      <c r="R216" s="292">
        <f t="shared" si="88"/>
        <v>210</v>
      </c>
      <c r="S216" s="293"/>
      <c r="T216" s="293"/>
      <c r="U216" s="293"/>
      <c r="V216" s="293"/>
      <c r="W216" s="293"/>
      <c r="X216" s="293"/>
      <c r="Y216" s="293"/>
      <c r="Z216" s="292">
        <f t="shared" si="72"/>
        <v>210</v>
      </c>
      <c r="AA216" s="293"/>
      <c r="AB216" s="292">
        <f t="shared" si="73"/>
        <v>-630</v>
      </c>
      <c r="AC216" s="292">
        <f t="shared" si="89"/>
        <v>210</v>
      </c>
      <c r="AD216" s="293">
        <v>50</v>
      </c>
      <c r="AE216" s="293">
        <v>200</v>
      </c>
      <c r="AF216" s="293"/>
      <c r="AG216" s="293"/>
      <c r="AH216" s="293"/>
      <c r="AI216" s="293"/>
      <c r="AJ216" s="293"/>
      <c r="AK216" s="292">
        <f t="shared" si="80"/>
        <v>460</v>
      </c>
      <c r="AL216" s="293"/>
      <c r="AM216" s="292">
        <f t="shared" si="81"/>
        <v>-170</v>
      </c>
      <c r="AN216" s="292">
        <f t="shared" si="86"/>
        <v>210</v>
      </c>
      <c r="AO216" s="293">
        <v>50</v>
      </c>
      <c r="AP216" s="293"/>
      <c r="AQ216" s="293"/>
      <c r="AR216" s="293"/>
      <c r="AS216" s="293"/>
      <c r="AT216" s="293"/>
      <c r="AU216" s="293"/>
      <c r="AV216" s="292">
        <f t="shared" si="82"/>
        <v>260</v>
      </c>
      <c r="AW216" s="293">
        <v>90</v>
      </c>
      <c r="AX216" s="292">
        <f t="shared" si="83"/>
        <v>0</v>
      </c>
      <c r="AY216" s="137" t="str">
        <f t="shared" si="84"/>
        <v>*</v>
      </c>
      <c r="BA216" s="143" t="str">
        <f t="shared" si="78"/>
        <v/>
      </c>
    </row>
    <row r="217" spans="1:53" ht="12">
      <c r="A217" s="288">
        <v>215</v>
      </c>
      <c r="B217" s="294" t="s">
        <v>397</v>
      </c>
      <c r="C217" s="290" t="s">
        <v>10</v>
      </c>
      <c r="D217" s="290" t="s">
        <v>399</v>
      </c>
      <c r="E217" s="295">
        <v>365</v>
      </c>
      <c r="F217" s="292"/>
      <c r="G217" s="292">
        <f t="shared" si="87"/>
        <v>1095</v>
      </c>
      <c r="H217" s="293"/>
      <c r="I217" s="293"/>
      <c r="J217" s="293"/>
      <c r="K217" s="293"/>
      <c r="L217" s="293"/>
      <c r="M217" s="293"/>
      <c r="N217" s="293"/>
      <c r="O217" s="292">
        <f t="shared" si="79"/>
        <v>1095</v>
      </c>
      <c r="P217" s="293">
        <v>1095</v>
      </c>
      <c r="Q217" s="292">
        <f t="shared" si="85"/>
        <v>0</v>
      </c>
      <c r="R217" s="292">
        <f t="shared" si="88"/>
        <v>1095</v>
      </c>
      <c r="S217" s="293"/>
      <c r="T217" s="293"/>
      <c r="U217" s="293"/>
      <c r="V217" s="293"/>
      <c r="W217" s="293"/>
      <c r="X217" s="293"/>
      <c r="Y217" s="293"/>
      <c r="Z217" s="292">
        <f t="shared" si="72"/>
        <v>1095</v>
      </c>
      <c r="AA217" s="293">
        <v>1095</v>
      </c>
      <c r="AB217" s="292">
        <f t="shared" si="73"/>
        <v>0</v>
      </c>
      <c r="AC217" s="292">
        <f t="shared" si="89"/>
        <v>1095</v>
      </c>
      <c r="AD217" s="293"/>
      <c r="AE217" s="293"/>
      <c r="AF217" s="293"/>
      <c r="AG217" s="293"/>
      <c r="AH217" s="293"/>
      <c r="AI217" s="293"/>
      <c r="AJ217" s="293"/>
      <c r="AK217" s="292">
        <f t="shared" si="80"/>
        <v>1095</v>
      </c>
      <c r="AL217" s="293">
        <v>1095</v>
      </c>
      <c r="AM217" s="292">
        <f t="shared" si="81"/>
        <v>0</v>
      </c>
      <c r="AN217" s="292">
        <f t="shared" si="86"/>
        <v>1095</v>
      </c>
      <c r="AO217" s="293"/>
      <c r="AP217" s="293"/>
      <c r="AQ217" s="293"/>
      <c r="AR217" s="293"/>
      <c r="AS217" s="293"/>
      <c r="AT217" s="293"/>
      <c r="AU217" s="293"/>
      <c r="AV217" s="292">
        <f t="shared" si="82"/>
        <v>1095</v>
      </c>
      <c r="AW217" s="293"/>
      <c r="AX217" s="292">
        <f t="shared" si="83"/>
        <v>1095</v>
      </c>
      <c r="AY217" s="137" t="str">
        <f t="shared" si="84"/>
        <v/>
      </c>
      <c r="BA217" s="143" t="str">
        <f t="shared" si="78"/>
        <v/>
      </c>
    </row>
    <row r="218" spans="1:53" ht="12">
      <c r="A218" s="288">
        <v>216</v>
      </c>
      <c r="B218" s="289" t="s">
        <v>400</v>
      </c>
      <c r="C218" s="290" t="s">
        <v>14</v>
      </c>
      <c r="D218" s="290" t="s">
        <v>839</v>
      </c>
      <c r="E218" s="291">
        <v>175</v>
      </c>
      <c r="F218" s="292"/>
      <c r="G218" s="292">
        <f t="shared" si="87"/>
        <v>525</v>
      </c>
      <c r="H218" s="293"/>
      <c r="I218" s="293"/>
      <c r="J218" s="293"/>
      <c r="K218" s="293"/>
      <c r="L218" s="293"/>
      <c r="M218" s="293"/>
      <c r="N218" s="293"/>
      <c r="O218" s="292">
        <f t="shared" si="79"/>
        <v>525</v>
      </c>
      <c r="P218" s="293">
        <v>525</v>
      </c>
      <c r="Q218" s="292">
        <f t="shared" si="85"/>
        <v>0</v>
      </c>
      <c r="R218" s="292">
        <f t="shared" si="88"/>
        <v>525</v>
      </c>
      <c r="S218" s="293"/>
      <c r="T218" s="293"/>
      <c r="U218" s="293"/>
      <c r="V218" s="293"/>
      <c r="W218" s="293">
        <v>100</v>
      </c>
      <c r="X218" s="293"/>
      <c r="Y218" s="293"/>
      <c r="Z218" s="292">
        <f t="shared" si="72"/>
        <v>625</v>
      </c>
      <c r="AA218" s="293">
        <v>1150</v>
      </c>
      <c r="AB218" s="292">
        <f t="shared" si="73"/>
        <v>-525</v>
      </c>
      <c r="AC218" s="292">
        <f t="shared" si="89"/>
        <v>525</v>
      </c>
      <c r="AD218" s="293"/>
      <c r="AE218" s="293">
        <v>100</v>
      </c>
      <c r="AF218" s="293"/>
      <c r="AG218" s="293"/>
      <c r="AH218" s="293"/>
      <c r="AI218" s="293"/>
      <c r="AJ218" s="293"/>
      <c r="AK218" s="292">
        <f t="shared" si="80"/>
        <v>625</v>
      </c>
      <c r="AL218" s="293">
        <v>625</v>
      </c>
      <c r="AM218" s="292">
        <f t="shared" si="81"/>
        <v>-525</v>
      </c>
      <c r="AN218" s="292">
        <f t="shared" si="86"/>
        <v>525</v>
      </c>
      <c r="AO218" s="293"/>
      <c r="AP218" s="293">
        <v>248</v>
      </c>
      <c r="AQ218" s="293"/>
      <c r="AR218" s="293"/>
      <c r="AS218" s="293"/>
      <c r="AT218" s="293"/>
      <c r="AU218" s="293"/>
      <c r="AV218" s="292">
        <f t="shared" si="82"/>
        <v>773</v>
      </c>
      <c r="AW218" s="293">
        <v>873</v>
      </c>
      <c r="AX218" s="292">
        <f t="shared" si="83"/>
        <v>-625</v>
      </c>
      <c r="AY218" s="137" t="str">
        <f t="shared" si="84"/>
        <v/>
      </c>
      <c r="BA218" s="143" t="str">
        <f t="shared" si="78"/>
        <v/>
      </c>
    </row>
    <row r="219" spans="1:53" ht="12">
      <c r="A219" s="288">
        <v>217</v>
      </c>
      <c r="B219" s="289" t="s">
        <v>1397</v>
      </c>
      <c r="C219" s="290" t="s">
        <v>23</v>
      </c>
      <c r="D219" s="290"/>
      <c r="E219" s="291">
        <v>300</v>
      </c>
      <c r="F219" s="292"/>
      <c r="G219" s="292">
        <f t="shared" si="87"/>
        <v>900</v>
      </c>
      <c r="H219" s="293">
        <v>50</v>
      </c>
      <c r="I219" s="293"/>
      <c r="J219" s="293"/>
      <c r="K219" s="293"/>
      <c r="L219" s="293"/>
      <c r="M219" s="293"/>
      <c r="N219" s="293"/>
      <c r="O219" s="292">
        <f t="shared" si="79"/>
        <v>950</v>
      </c>
      <c r="P219" s="293">
        <v>950</v>
      </c>
      <c r="Q219" s="292">
        <f t="shared" si="85"/>
        <v>0</v>
      </c>
      <c r="R219" s="292">
        <f t="shared" si="88"/>
        <v>900</v>
      </c>
      <c r="S219" s="293">
        <v>50</v>
      </c>
      <c r="T219" s="293">
        <v>100</v>
      </c>
      <c r="U219" s="293">
        <v>499</v>
      </c>
      <c r="V219" s="293"/>
      <c r="W219" s="293">
        <v>100</v>
      </c>
      <c r="X219" s="293"/>
      <c r="Y219" s="293"/>
      <c r="Z219" s="292">
        <f t="shared" si="72"/>
        <v>1649</v>
      </c>
      <c r="AA219" s="293">
        <v>1649</v>
      </c>
      <c r="AB219" s="292">
        <f t="shared" si="73"/>
        <v>0</v>
      </c>
      <c r="AC219" s="292">
        <f t="shared" si="89"/>
        <v>900</v>
      </c>
      <c r="AD219" s="293"/>
      <c r="AE219" s="293"/>
      <c r="AF219" s="293"/>
      <c r="AG219" s="293"/>
      <c r="AH219" s="293"/>
      <c r="AI219" s="293"/>
      <c r="AJ219" s="293"/>
      <c r="AK219" s="292">
        <f t="shared" si="80"/>
        <v>900</v>
      </c>
      <c r="AL219" s="293">
        <v>900</v>
      </c>
      <c r="AM219" s="292">
        <f t="shared" si="81"/>
        <v>0</v>
      </c>
      <c r="AN219" s="292">
        <f t="shared" si="86"/>
        <v>900</v>
      </c>
      <c r="AO219" s="293">
        <v>50</v>
      </c>
      <c r="AP219" s="293">
        <v>101.6</v>
      </c>
      <c r="AQ219" s="293"/>
      <c r="AR219" s="293"/>
      <c r="AS219" s="293"/>
      <c r="AT219" s="293"/>
      <c r="AU219" s="293"/>
      <c r="AV219" s="292">
        <f t="shared" si="82"/>
        <v>1051.5999999999999</v>
      </c>
      <c r="AW219" s="293">
        <v>1051.5999999999999</v>
      </c>
      <c r="AX219" s="292">
        <f t="shared" si="83"/>
        <v>0</v>
      </c>
      <c r="BA219" s="143" t="str">
        <f t="shared" si="78"/>
        <v/>
      </c>
    </row>
    <row r="220" spans="1:53" ht="12">
      <c r="A220" s="288">
        <v>218</v>
      </c>
      <c r="B220" s="289" t="s">
        <v>402</v>
      </c>
      <c r="C220" s="290" t="s">
        <v>14</v>
      </c>
      <c r="D220" s="290" t="s">
        <v>404</v>
      </c>
      <c r="E220" s="291">
        <v>200</v>
      </c>
      <c r="F220" s="292"/>
      <c r="G220" s="292">
        <f t="shared" si="87"/>
        <v>600</v>
      </c>
      <c r="H220" s="293"/>
      <c r="I220" s="293">
        <v>130</v>
      </c>
      <c r="J220" s="293"/>
      <c r="K220" s="293"/>
      <c r="L220" s="293"/>
      <c r="M220" s="293"/>
      <c r="N220" s="293"/>
      <c r="O220" s="292">
        <f t="shared" si="79"/>
        <v>730</v>
      </c>
      <c r="P220" s="293">
        <v>780</v>
      </c>
      <c r="Q220" s="292">
        <f t="shared" si="85"/>
        <v>-50</v>
      </c>
      <c r="R220" s="292">
        <f t="shared" si="88"/>
        <v>600</v>
      </c>
      <c r="S220" s="293"/>
      <c r="T220" s="293"/>
      <c r="U220" s="293"/>
      <c r="V220" s="293"/>
      <c r="W220" s="293">
        <v>100</v>
      </c>
      <c r="X220" s="293">
        <v>800</v>
      </c>
      <c r="Y220" s="293"/>
      <c r="Z220" s="292">
        <f t="shared" si="72"/>
        <v>1500</v>
      </c>
      <c r="AA220" s="293">
        <v>1450</v>
      </c>
      <c r="AB220" s="292">
        <f t="shared" si="73"/>
        <v>0</v>
      </c>
      <c r="AC220" s="292">
        <f t="shared" si="89"/>
        <v>600</v>
      </c>
      <c r="AD220" s="293">
        <v>100</v>
      </c>
      <c r="AE220" s="293"/>
      <c r="AF220" s="293"/>
      <c r="AG220" s="293"/>
      <c r="AH220" s="293"/>
      <c r="AI220" s="293"/>
      <c r="AJ220" s="293"/>
      <c r="AK220" s="292">
        <f t="shared" si="80"/>
        <v>700</v>
      </c>
      <c r="AL220" s="293">
        <v>700</v>
      </c>
      <c r="AM220" s="292">
        <f t="shared" si="81"/>
        <v>0</v>
      </c>
      <c r="AN220" s="292">
        <f t="shared" si="86"/>
        <v>600</v>
      </c>
      <c r="AO220" s="293">
        <v>150</v>
      </c>
      <c r="AP220" s="293"/>
      <c r="AQ220" s="293"/>
      <c r="AR220" s="293"/>
      <c r="AS220" s="293"/>
      <c r="AT220" s="293"/>
      <c r="AU220" s="293"/>
      <c r="AV220" s="292">
        <f t="shared" si="82"/>
        <v>750</v>
      </c>
      <c r="AW220" s="293"/>
      <c r="AX220" s="292">
        <f t="shared" si="83"/>
        <v>750</v>
      </c>
      <c r="AY220" s="137" t="str">
        <f t="shared" si="84"/>
        <v/>
      </c>
      <c r="BA220" s="143" t="str">
        <f t="shared" si="78"/>
        <v/>
      </c>
    </row>
    <row r="221" spans="1:53" ht="12">
      <c r="A221" s="288">
        <v>219</v>
      </c>
      <c r="B221" s="289" t="s">
        <v>872</v>
      </c>
      <c r="C221" s="290" t="s">
        <v>14</v>
      </c>
      <c r="D221" s="290" t="s">
        <v>873</v>
      </c>
      <c r="E221" s="291">
        <v>50</v>
      </c>
      <c r="F221" s="292"/>
      <c r="G221" s="292">
        <f t="shared" si="87"/>
        <v>150</v>
      </c>
      <c r="H221" s="293"/>
      <c r="I221" s="293"/>
      <c r="J221" s="293"/>
      <c r="K221" s="293"/>
      <c r="L221" s="293"/>
      <c r="M221" s="293"/>
      <c r="N221" s="293"/>
      <c r="O221" s="292">
        <f t="shared" si="79"/>
        <v>150</v>
      </c>
      <c r="P221" s="293">
        <v>600</v>
      </c>
      <c r="Q221" s="292">
        <f t="shared" si="85"/>
        <v>-450</v>
      </c>
      <c r="R221" s="292">
        <f t="shared" si="88"/>
        <v>150</v>
      </c>
      <c r="S221" s="293"/>
      <c r="T221" s="293"/>
      <c r="U221" s="293"/>
      <c r="V221" s="293"/>
      <c r="W221" s="293"/>
      <c r="X221" s="293"/>
      <c r="Y221" s="293"/>
      <c r="Z221" s="292">
        <f t="shared" si="72"/>
        <v>150</v>
      </c>
      <c r="AA221" s="293"/>
      <c r="AB221" s="292">
        <f t="shared" si="73"/>
        <v>-300</v>
      </c>
      <c r="AC221" s="292">
        <f t="shared" si="89"/>
        <v>150</v>
      </c>
      <c r="AD221" s="293"/>
      <c r="AE221" s="293"/>
      <c r="AF221" s="293"/>
      <c r="AG221" s="293"/>
      <c r="AH221" s="293"/>
      <c r="AI221" s="293"/>
      <c r="AJ221" s="293"/>
      <c r="AK221" s="292">
        <f t="shared" si="80"/>
        <v>150</v>
      </c>
      <c r="AL221" s="293"/>
      <c r="AM221" s="292">
        <f t="shared" si="81"/>
        <v>-150</v>
      </c>
      <c r="AN221" s="292">
        <f t="shared" si="86"/>
        <v>150</v>
      </c>
      <c r="AO221" s="293"/>
      <c r="AP221" s="293"/>
      <c r="AQ221" s="293"/>
      <c r="AR221" s="293"/>
      <c r="AS221" s="293"/>
      <c r="AT221" s="293"/>
      <c r="AU221" s="293"/>
      <c r="AV221" s="292">
        <f t="shared" si="82"/>
        <v>150</v>
      </c>
      <c r="AW221" s="293"/>
      <c r="AX221" s="292">
        <f t="shared" si="83"/>
        <v>0</v>
      </c>
      <c r="AY221" s="137" t="str">
        <f t="shared" si="84"/>
        <v>*</v>
      </c>
      <c r="BA221" s="143" t="str">
        <f t="shared" si="78"/>
        <v/>
      </c>
    </row>
    <row r="222" spans="1:53" ht="12">
      <c r="A222" s="288">
        <v>220</v>
      </c>
      <c r="B222" s="296" t="s">
        <v>1338</v>
      </c>
      <c r="C222" s="297" t="s">
        <v>23</v>
      </c>
      <c r="D222" s="297" t="s">
        <v>411</v>
      </c>
      <c r="E222" s="298"/>
      <c r="F222" s="299"/>
      <c r="G222" s="299">
        <f t="shared" si="87"/>
        <v>0</v>
      </c>
      <c r="H222" s="300"/>
      <c r="I222" s="300"/>
      <c r="J222" s="300"/>
      <c r="K222" s="300"/>
      <c r="L222" s="300"/>
      <c r="M222" s="300"/>
      <c r="N222" s="300"/>
      <c r="O222" s="299">
        <f t="shared" si="79"/>
        <v>0</v>
      </c>
      <c r="P222" s="300"/>
      <c r="Q222" s="299">
        <f t="shared" si="85"/>
        <v>0</v>
      </c>
      <c r="R222" s="299">
        <f t="shared" si="88"/>
        <v>0</v>
      </c>
      <c r="S222" s="300"/>
      <c r="T222" s="300"/>
      <c r="U222" s="300"/>
      <c r="V222" s="300"/>
      <c r="W222" s="300"/>
      <c r="X222" s="300"/>
      <c r="Y222" s="300"/>
      <c r="Z222" s="299">
        <f t="shared" si="72"/>
        <v>0</v>
      </c>
      <c r="AA222" s="300"/>
      <c r="AB222" s="299">
        <f t="shared" si="73"/>
        <v>0</v>
      </c>
      <c r="AC222" s="299">
        <f t="shared" si="89"/>
        <v>0</v>
      </c>
      <c r="AD222" s="300"/>
      <c r="AE222" s="300"/>
      <c r="AF222" s="300"/>
      <c r="AG222" s="300"/>
      <c r="AH222" s="300"/>
      <c r="AI222" s="300"/>
      <c r="AJ222" s="300"/>
      <c r="AK222" s="299">
        <f t="shared" si="80"/>
        <v>0</v>
      </c>
      <c r="AL222" s="300"/>
      <c r="AM222" s="299">
        <f t="shared" si="81"/>
        <v>0</v>
      </c>
      <c r="AN222" s="299">
        <f t="shared" si="86"/>
        <v>0</v>
      </c>
      <c r="AO222" s="300"/>
      <c r="AP222" s="300"/>
      <c r="AQ222" s="300"/>
      <c r="AR222" s="300"/>
      <c r="AS222" s="300"/>
      <c r="AT222" s="300"/>
      <c r="AU222" s="300"/>
      <c r="AV222" s="299">
        <f t="shared" si="82"/>
        <v>0</v>
      </c>
      <c r="AW222" s="300"/>
      <c r="AX222" s="299">
        <f t="shared" si="83"/>
        <v>0</v>
      </c>
      <c r="AY222" s="137" t="str">
        <f t="shared" si="84"/>
        <v>*</v>
      </c>
      <c r="BA222" s="143" t="str">
        <f t="shared" si="78"/>
        <v/>
      </c>
    </row>
    <row r="223" spans="1:53" ht="12">
      <c r="A223" s="288">
        <v>221</v>
      </c>
      <c r="B223" s="289" t="s">
        <v>1557</v>
      </c>
      <c r="C223" s="290" t="s">
        <v>23</v>
      </c>
      <c r="D223" s="290"/>
      <c r="E223" s="291">
        <v>100</v>
      </c>
      <c r="F223" s="292"/>
      <c r="G223" s="292">
        <v>182</v>
      </c>
      <c r="H223" s="293"/>
      <c r="I223" s="293"/>
      <c r="J223" s="293"/>
      <c r="K223" s="293"/>
      <c r="L223" s="293">
        <v>100</v>
      </c>
      <c r="M223" s="293"/>
      <c r="N223" s="293"/>
      <c r="O223" s="292">
        <f t="shared" si="79"/>
        <v>282</v>
      </c>
      <c r="P223" s="293">
        <v>282</v>
      </c>
      <c r="Q223" s="292">
        <f t="shared" si="85"/>
        <v>0</v>
      </c>
      <c r="R223" s="292">
        <f t="shared" si="88"/>
        <v>300</v>
      </c>
      <c r="S223" s="293"/>
      <c r="T223" s="293"/>
      <c r="U223" s="293"/>
      <c r="V223" s="293"/>
      <c r="W223" s="293"/>
      <c r="X223" s="293">
        <v>800</v>
      </c>
      <c r="Y223" s="293"/>
      <c r="Z223" s="292">
        <f t="shared" si="72"/>
        <v>1100</v>
      </c>
      <c r="AA223" s="293">
        <v>1857</v>
      </c>
      <c r="AB223" s="292">
        <f t="shared" si="73"/>
        <v>-757</v>
      </c>
      <c r="AC223" s="292">
        <f t="shared" si="89"/>
        <v>300</v>
      </c>
      <c r="AD223" s="293">
        <v>100</v>
      </c>
      <c r="AE223" s="293">
        <v>321</v>
      </c>
      <c r="AF223" s="293"/>
      <c r="AG223" s="293"/>
      <c r="AH223" s="293"/>
      <c r="AI223" s="293"/>
      <c r="AJ223" s="293"/>
      <c r="AK223" s="292">
        <f t="shared" si="80"/>
        <v>721</v>
      </c>
      <c r="AL223" s="293">
        <v>264</v>
      </c>
      <c r="AM223" s="292">
        <f t="shared" si="81"/>
        <v>-300</v>
      </c>
      <c r="AN223" s="292">
        <f t="shared" si="86"/>
        <v>300</v>
      </c>
      <c r="AO223" s="293"/>
      <c r="AP223" s="293"/>
      <c r="AQ223" s="293"/>
      <c r="AR223" s="293"/>
      <c r="AS223" s="293"/>
      <c r="AT223" s="293"/>
      <c r="AU223" s="293"/>
      <c r="AV223" s="292">
        <f t="shared" si="82"/>
        <v>300</v>
      </c>
      <c r="AW223" s="293"/>
      <c r="AX223" s="292">
        <f t="shared" si="83"/>
        <v>0</v>
      </c>
      <c r="BA223" s="143" t="str">
        <f t="shared" si="78"/>
        <v/>
      </c>
    </row>
    <row r="224" spans="1:53" ht="12">
      <c r="A224" s="288">
        <v>222</v>
      </c>
      <c r="B224" s="289" t="s">
        <v>412</v>
      </c>
      <c r="C224" s="290" t="s">
        <v>23</v>
      </c>
      <c r="D224" s="290" t="s">
        <v>414</v>
      </c>
      <c r="E224" s="291">
        <v>95</v>
      </c>
      <c r="F224" s="292"/>
      <c r="G224" s="292">
        <f>E224*3</f>
        <v>285</v>
      </c>
      <c r="H224" s="293"/>
      <c r="I224" s="293"/>
      <c r="J224" s="293"/>
      <c r="K224" s="293"/>
      <c r="L224" s="293"/>
      <c r="M224" s="293"/>
      <c r="N224" s="293"/>
      <c r="O224" s="292">
        <f t="shared" si="79"/>
        <v>285</v>
      </c>
      <c r="P224" s="293">
        <v>570</v>
      </c>
      <c r="Q224" s="292">
        <f t="shared" si="85"/>
        <v>-285</v>
      </c>
      <c r="R224" s="292">
        <f t="shared" si="88"/>
        <v>285</v>
      </c>
      <c r="S224" s="293"/>
      <c r="T224" s="293"/>
      <c r="U224" s="293"/>
      <c r="V224" s="293"/>
      <c r="W224" s="293"/>
      <c r="X224" s="293"/>
      <c r="Y224" s="293"/>
      <c r="Z224" s="292">
        <f t="shared" si="72"/>
        <v>285</v>
      </c>
      <c r="AA224" s="293"/>
      <c r="AB224" s="292">
        <f t="shared" si="73"/>
        <v>0</v>
      </c>
      <c r="AC224" s="292">
        <f t="shared" si="89"/>
        <v>285</v>
      </c>
      <c r="AD224" s="293"/>
      <c r="AE224" s="293"/>
      <c r="AF224" s="293"/>
      <c r="AG224" s="293"/>
      <c r="AH224" s="293"/>
      <c r="AI224" s="293"/>
      <c r="AJ224" s="293"/>
      <c r="AK224" s="292">
        <f t="shared" si="80"/>
        <v>285</v>
      </c>
      <c r="AL224" s="293">
        <v>570</v>
      </c>
      <c r="AM224" s="292">
        <f t="shared" si="81"/>
        <v>-285</v>
      </c>
      <c r="AN224" s="292">
        <f t="shared" si="86"/>
        <v>285</v>
      </c>
      <c r="AO224" s="293"/>
      <c r="AP224" s="293"/>
      <c r="AQ224" s="293"/>
      <c r="AR224" s="293"/>
      <c r="AS224" s="293"/>
      <c r="AT224" s="293"/>
      <c r="AU224" s="293"/>
      <c r="AV224" s="292">
        <f t="shared" si="82"/>
        <v>285</v>
      </c>
      <c r="AW224" s="293"/>
      <c r="AX224" s="292">
        <f t="shared" si="83"/>
        <v>0</v>
      </c>
      <c r="AY224" s="137" t="str">
        <f t="shared" si="84"/>
        <v>*</v>
      </c>
      <c r="BA224" s="143" t="str">
        <f t="shared" si="78"/>
        <v/>
      </c>
    </row>
    <row r="225" spans="1:53" ht="12">
      <c r="A225" s="288">
        <v>223</v>
      </c>
      <c r="B225" s="414" t="s">
        <v>1319</v>
      </c>
      <c r="C225" s="297" t="s">
        <v>30</v>
      </c>
      <c r="D225" s="297" t="s">
        <v>417</v>
      </c>
      <c r="E225" s="404"/>
      <c r="F225" s="299"/>
      <c r="G225" s="299">
        <f>E225*3</f>
        <v>0</v>
      </c>
      <c r="H225" s="300"/>
      <c r="I225" s="300"/>
      <c r="J225" s="300"/>
      <c r="K225" s="300"/>
      <c r="L225" s="300"/>
      <c r="M225" s="300"/>
      <c r="N225" s="300"/>
      <c r="O225" s="299">
        <f t="shared" si="79"/>
        <v>0</v>
      </c>
      <c r="P225" s="300"/>
      <c r="Q225" s="299">
        <f>SUM(I225:P225)</f>
        <v>0</v>
      </c>
      <c r="R225" s="299"/>
      <c r="S225" s="300"/>
      <c r="T225" s="300"/>
      <c r="U225" s="300"/>
      <c r="V225" s="300"/>
      <c r="W225" s="300"/>
      <c r="X225" s="300"/>
      <c r="Y225" s="300"/>
      <c r="Z225" s="299">
        <f t="shared" si="72"/>
        <v>0</v>
      </c>
      <c r="AA225" s="300"/>
      <c r="AB225" s="299">
        <f t="shared" si="73"/>
        <v>0</v>
      </c>
      <c r="AC225" s="299">
        <f t="shared" si="89"/>
        <v>0</v>
      </c>
      <c r="AD225" s="300"/>
      <c r="AE225" s="300"/>
      <c r="AF225" s="300"/>
      <c r="AG225" s="300"/>
      <c r="AH225" s="300"/>
      <c r="AI225" s="300"/>
      <c r="AJ225" s="300"/>
      <c r="AK225" s="299">
        <f t="shared" si="80"/>
        <v>0</v>
      </c>
      <c r="AL225" s="300"/>
      <c r="AM225" s="299">
        <f>SUM(AE225:AL225)</f>
        <v>0</v>
      </c>
      <c r="AN225" s="299"/>
      <c r="AO225" s="300"/>
      <c r="AP225" s="300"/>
      <c r="AQ225" s="300"/>
      <c r="AR225" s="300"/>
      <c r="AS225" s="300"/>
      <c r="AT225" s="300"/>
      <c r="AU225" s="300"/>
      <c r="AV225" s="299">
        <f t="shared" si="82"/>
        <v>0</v>
      </c>
      <c r="AW225" s="300"/>
      <c r="AX225" s="299">
        <f>SUM(AP225:AW225)</f>
        <v>0</v>
      </c>
      <c r="AY225" s="137" t="str">
        <f t="shared" si="84"/>
        <v>*</v>
      </c>
      <c r="BA225" s="143" t="str">
        <f t="shared" si="78"/>
        <v/>
      </c>
    </row>
    <row r="226" spans="1:53" ht="12">
      <c r="A226" s="288">
        <v>224</v>
      </c>
      <c r="B226" s="289" t="s">
        <v>1574</v>
      </c>
      <c r="C226" s="290" t="s">
        <v>23</v>
      </c>
      <c r="D226" s="290"/>
      <c r="E226" s="291">
        <v>280</v>
      </c>
      <c r="F226" s="292"/>
      <c r="G226" s="292">
        <v>700</v>
      </c>
      <c r="H226" s="293"/>
      <c r="I226" s="293">
        <v>100</v>
      </c>
      <c r="J226" s="293">
        <v>866</v>
      </c>
      <c r="K226" s="293"/>
      <c r="L226" s="293">
        <v>100</v>
      </c>
      <c r="M226" s="293"/>
      <c r="N226" s="293"/>
      <c r="O226" s="292">
        <f t="shared" si="79"/>
        <v>1766</v>
      </c>
      <c r="P226" s="293"/>
      <c r="Q226" s="292">
        <f t="shared" ref="Q226:Q257" si="90">F226+O226-P226</f>
        <v>1766</v>
      </c>
      <c r="R226" s="292">
        <f>E226*3</f>
        <v>840</v>
      </c>
      <c r="S226" s="293"/>
      <c r="T226" s="293">
        <v>119</v>
      </c>
      <c r="U226" s="293">
        <v>1121</v>
      </c>
      <c r="V226" s="293"/>
      <c r="W226" s="293"/>
      <c r="X226" s="293"/>
      <c r="Y226" s="293"/>
      <c r="Z226" s="292">
        <f t="shared" si="72"/>
        <v>2080</v>
      </c>
      <c r="AA226" s="293">
        <v>3846</v>
      </c>
      <c r="AB226" s="292">
        <f t="shared" si="73"/>
        <v>0</v>
      </c>
      <c r="AC226" s="292">
        <f t="shared" si="89"/>
        <v>840</v>
      </c>
      <c r="AD226" s="293"/>
      <c r="AE226" s="293">
        <v>100</v>
      </c>
      <c r="AF226" s="293"/>
      <c r="AG226" s="293"/>
      <c r="AH226" s="293"/>
      <c r="AI226" s="293"/>
      <c r="AJ226" s="293"/>
      <c r="AK226" s="292">
        <f t="shared" si="80"/>
        <v>940</v>
      </c>
      <c r="AL226" s="293">
        <v>1780</v>
      </c>
      <c r="AM226" s="292">
        <f t="shared" ref="AM226:AM257" si="91">AB226+AK226-AL226</f>
        <v>-840</v>
      </c>
      <c r="AN226" s="292">
        <f t="shared" ref="AN226:AN257" si="92">$E226*3</f>
        <v>840</v>
      </c>
      <c r="AO226" s="293"/>
      <c r="AP226" s="293"/>
      <c r="AQ226" s="293"/>
      <c r="AR226" s="293"/>
      <c r="AS226" s="293"/>
      <c r="AT226" s="293"/>
      <c r="AU226" s="293"/>
      <c r="AV226" s="292">
        <f t="shared" si="82"/>
        <v>840</v>
      </c>
      <c r="AW226" s="293"/>
      <c r="AX226" s="292">
        <f t="shared" ref="AX226:AX257" si="93">AM226+AV226-AW226</f>
        <v>0</v>
      </c>
      <c r="AY226" s="137" t="str">
        <f t="shared" si="84"/>
        <v>*</v>
      </c>
      <c r="BA226" s="143" t="str">
        <f t="shared" si="78"/>
        <v/>
      </c>
    </row>
    <row r="227" spans="1:53" ht="12">
      <c r="A227" s="288">
        <v>225</v>
      </c>
      <c r="B227" s="289" t="s">
        <v>418</v>
      </c>
      <c r="C227" s="290" t="s">
        <v>14</v>
      </c>
      <c r="D227" s="290" t="s">
        <v>12</v>
      </c>
      <c r="E227" s="338">
        <v>3500</v>
      </c>
      <c r="F227" s="292"/>
      <c r="G227" s="292">
        <f>E227*3</f>
        <v>10500</v>
      </c>
      <c r="H227" s="293">
        <v>50</v>
      </c>
      <c r="I227" s="293"/>
      <c r="J227" s="293"/>
      <c r="K227" s="293"/>
      <c r="L227" s="293"/>
      <c r="M227" s="293"/>
      <c r="N227" s="293"/>
      <c r="O227" s="292">
        <f t="shared" si="79"/>
        <v>10550</v>
      </c>
      <c r="P227" s="293">
        <v>10550</v>
      </c>
      <c r="Q227" s="292">
        <f t="shared" si="90"/>
        <v>0</v>
      </c>
      <c r="R227" s="292">
        <f>E227*3</f>
        <v>10500</v>
      </c>
      <c r="S227" s="293">
        <v>100</v>
      </c>
      <c r="T227" s="293">
        <v>100</v>
      </c>
      <c r="U227" s="293"/>
      <c r="V227" s="293"/>
      <c r="W227" s="293">
        <v>100</v>
      </c>
      <c r="X227" s="293"/>
      <c r="Y227" s="293"/>
      <c r="Z227" s="292">
        <f t="shared" si="72"/>
        <v>10800</v>
      </c>
      <c r="AA227" s="293">
        <v>10800</v>
      </c>
      <c r="AB227" s="292">
        <f t="shared" si="73"/>
        <v>0</v>
      </c>
      <c r="AC227" s="292">
        <f t="shared" si="89"/>
        <v>10500</v>
      </c>
      <c r="AD227" s="293">
        <v>200</v>
      </c>
      <c r="AE227" s="293"/>
      <c r="AF227" s="293"/>
      <c r="AG227" s="293"/>
      <c r="AH227" s="293"/>
      <c r="AI227" s="293"/>
      <c r="AJ227" s="293">
        <v>5</v>
      </c>
      <c r="AK227" s="292">
        <f t="shared" si="80"/>
        <v>10705</v>
      </c>
      <c r="AL227" s="293">
        <v>10705</v>
      </c>
      <c r="AM227" s="292">
        <f t="shared" si="91"/>
        <v>0</v>
      </c>
      <c r="AN227" s="292">
        <f t="shared" si="92"/>
        <v>10500</v>
      </c>
      <c r="AO227" s="293"/>
      <c r="AP227" s="293"/>
      <c r="AQ227" s="293"/>
      <c r="AR227" s="293"/>
      <c r="AS227" s="293"/>
      <c r="AT227" s="293"/>
      <c r="AU227" s="293"/>
      <c r="AV227" s="292">
        <f t="shared" si="82"/>
        <v>10500</v>
      </c>
      <c r="AW227" s="293">
        <v>10500</v>
      </c>
      <c r="AX227" s="292">
        <f t="shared" si="93"/>
        <v>0</v>
      </c>
      <c r="BA227" s="143" t="str">
        <f t="shared" si="78"/>
        <v/>
      </c>
    </row>
    <row r="228" spans="1:53" ht="12">
      <c r="A228" s="288">
        <v>226</v>
      </c>
      <c r="B228" s="294" t="s">
        <v>1529</v>
      </c>
      <c r="C228" s="290" t="s">
        <v>10</v>
      </c>
      <c r="D228" s="290" t="s">
        <v>12</v>
      </c>
      <c r="E228" s="295">
        <v>1500</v>
      </c>
      <c r="F228" s="292"/>
      <c r="G228" s="292">
        <f>E228*3</f>
        <v>4500</v>
      </c>
      <c r="H228" s="293">
        <v>50</v>
      </c>
      <c r="I228" s="293">
        <v>100</v>
      </c>
      <c r="J228" s="293"/>
      <c r="K228" s="293"/>
      <c r="L228" s="293">
        <v>100</v>
      </c>
      <c r="M228" s="293">
        <v>800</v>
      </c>
      <c r="N228" s="293"/>
      <c r="O228" s="292">
        <f t="shared" si="79"/>
        <v>5550</v>
      </c>
      <c r="P228" s="293">
        <v>6950</v>
      </c>
      <c r="Q228" s="292">
        <f t="shared" si="90"/>
        <v>-1400</v>
      </c>
      <c r="R228" s="292">
        <f>E228*3</f>
        <v>4500</v>
      </c>
      <c r="S228" s="293">
        <v>150</v>
      </c>
      <c r="T228" s="293">
        <v>100</v>
      </c>
      <c r="U228" s="293"/>
      <c r="V228" s="293"/>
      <c r="W228" s="293"/>
      <c r="X228" s="293">
        <v>1600</v>
      </c>
      <c r="Y228" s="293"/>
      <c r="Z228" s="292">
        <f t="shared" si="72"/>
        <v>6350</v>
      </c>
      <c r="AA228" s="293">
        <v>9450</v>
      </c>
      <c r="AB228" s="292">
        <f t="shared" si="73"/>
        <v>-4500</v>
      </c>
      <c r="AC228" s="292">
        <f t="shared" si="89"/>
        <v>4500</v>
      </c>
      <c r="AD228" s="293"/>
      <c r="AE228" s="293"/>
      <c r="AF228" s="293"/>
      <c r="AG228" s="293"/>
      <c r="AH228" s="293"/>
      <c r="AI228" s="293"/>
      <c r="AJ228" s="293"/>
      <c r="AK228" s="292">
        <f t="shared" si="80"/>
        <v>4500</v>
      </c>
      <c r="AL228" s="293"/>
      <c r="AM228" s="292">
        <f t="shared" si="91"/>
        <v>0</v>
      </c>
      <c r="AN228" s="292">
        <f t="shared" si="92"/>
        <v>4500</v>
      </c>
      <c r="AO228" s="293">
        <v>50</v>
      </c>
      <c r="AP228" s="293"/>
      <c r="AQ228" s="293"/>
      <c r="AR228" s="293">
        <v>300</v>
      </c>
      <c r="AS228" s="293"/>
      <c r="AT228" s="293"/>
      <c r="AU228" s="293"/>
      <c r="AV228" s="292">
        <f t="shared" si="82"/>
        <v>4850</v>
      </c>
      <c r="AW228" s="293">
        <v>4850</v>
      </c>
      <c r="AX228" s="292">
        <f t="shared" si="93"/>
        <v>0</v>
      </c>
      <c r="AY228" s="137" t="str">
        <f t="shared" si="84"/>
        <v>*</v>
      </c>
      <c r="BA228" s="143" t="str">
        <f t="shared" si="78"/>
        <v/>
      </c>
    </row>
    <row r="229" spans="1:53" ht="12">
      <c r="A229" s="288">
        <v>227</v>
      </c>
      <c r="B229" s="294" t="s">
        <v>1614</v>
      </c>
      <c r="C229" s="290" t="s">
        <v>14</v>
      </c>
      <c r="D229" s="290"/>
      <c r="E229" s="295">
        <v>60</v>
      </c>
      <c r="F229" s="292"/>
      <c r="G229" s="292"/>
      <c r="H229" s="293"/>
      <c r="I229" s="293"/>
      <c r="J229" s="293"/>
      <c r="K229" s="293"/>
      <c r="L229" s="293"/>
      <c r="M229" s="293"/>
      <c r="N229" s="293"/>
      <c r="O229" s="292">
        <f t="shared" si="79"/>
        <v>0</v>
      </c>
      <c r="P229" s="293"/>
      <c r="Q229" s="292">
        <f t="shared" si="90"/>
        <v>0</v>
      </c>
      <c r="R229" s="292"/>
      <c r="S229" s="293"/>
      <c r="T229" s="293"/>
      <c r="U229" s="293"/>
      <c r="V229" s="293"/>
      <c r="W229" s="293"/>
      <c r="X229" s="293"/>
      <c r="Y229" s="293"/>
      <c r="Z229" s="292">
        <f t="shared" ref="Z229:Z292" si="94">SUM(R229:Y229)</f>
        <v>0</v>
      </c>
      <c r="AA229" s="293"/>
      <c r="AB229" s="292">
        <f t="shared" ref="AB229:AB292" si="95">Q229+Z229-AA229</f>
        <v>0</v>
      </c>
      <c r="AC229" s="292">
        <v>170</v>
      </c>
      <c r="AD229" s="293"/>
      <c r="AE229" s="293"/>
      <c r="AF229" s="293"/>
      <c r="AG229" s="293"/>
      <c r="AH229" s="293"/>
      <c r="AI229" s="293"/>
      <c r="AJ229" s="293"/>
      <c r="AK229" s="292">
        <f t="shared" si="80"/>
        <v>170</v>
      </c>
      <c r="AL229" s="293">
        <v>450</v>
      </c>
      <c r="AM229" s="292">
        <f t="shared" si="91"/>
        <v>-280</v>
      </c>
      <c r="AN229" s="292">
        <f t="shared" si="92"/>
        <v>180</v>
      </c>
      <c r="AO229" s="293"/>
      <c r="AP229" s="293">
        <v>100</v>
      </c>
      <c r="AQ229" s="293"/>
      <c r="AR229" s="293"/>
      <c r="AS229" s="293"/>
      <c r="AT229" s="293"/>
      <c r="AU229" s="293"/>
      <c r="AV229" s="292">
        <f t="shared" si="82"/>
        <v>280</v>
      </c>
      <c r="AW229" s="293"/>
      <c r="AX229" s="292">
        <f t="shared" si="93"/>
        <v>0</v>
      </c>
      <c r="BA229" s="143" t="str">
        <f t="shared" si="78"/>
        <v>!!!</v>
      </c>
    </row>
    <row r="230" spans="1:53" ht="12">
      <c r="A230" s="288">
        <v>228</v>
      </c>
      <c r="B230" s="289" t="s">
        <v>1166</v>
      </c>
      <c r="C230" s="290" t="s">
        <v>23</v>
      </c>
      <c r="D230" s="290" t="s">
        <v>421</v>
      </c>
      <c r="E230" s="291">
        <v>85</v>
      </c>
      <c r="F230" s="292"/>
      <c r="G230" s="292">
        <f t="shared" ref="G230:G237" si="96">E230*3</f>
        <v>255</v>
      </c>
      <c r="H230" s="293"/>
      <c r="I230" s="293"/>
      <c r="J230" s="293"/>
      <c r="K230" s="293"/>
      <c r="L230" s="293"/>
      <c r="M230" s="293"/>
      <c r="N230" s="293"/>
      <c r="O230" s="292">
        <f t="shared" si="79"/>
        <v>255</v>
      </c>
      <c r="P230" s="293">
        <v>255</v>
      </c>
      <c r="Q230" s="292">
        <f t="shared" si="90"/>
        <v>0</v>
      </c>
      <c r="R230" s="292">
        <f t="shared" ref="R230:R263" si="97">E230*3</f>
        <v>255</v>
      </c>
      <c r="S230" s="293"/>
      <c r="T230" s="293"/>
      <c r="U230" s="293"/>
      <c r="V230" s="293"/>
      <c r="W230" s="293"/>
      <c r="X230" s="293"/>
      <c r="Y230" s="293"/>
      <c r="Z230" s="292">
        <f t="shared" si="94"/>
        <v>255</v>
      </c>
      <c r="AA230" s="293">
        <v>255</v>
      </c>
      <c r="AB230" s="292">
        <f t="shared" si="95"/>
        <v>0</v>
      </c>
      <c r="AC230" s="292">
        <f t="shared" ref="AC230:AC261" si="98">$E230*3</f>
        <v>255</v>
      </c>
      <c r="AD230" s="293"/>
      <c r="AE230" s="293"/>
      <c r="AF230" s="293"/>
      <c r="AG230" s="293"/>
      <c r="AH230" s="293"/>
      <c r="AI230" s="293"/>
      <c r="AJ230" s="293"/>
      <c r="AK230" s="292">
        <f t="shared" si="80"/>
        <v>255</v>
      </c>
      <c r="AL230" s="293">
        <v>255</v>
      </c>
      <c r="AM230" s="292">
        <f t="shared" si="91"/>
        <v>0</v>
      </c>
      <c r="AN230" s="292">
        <f t="shared" si="92"/>
        <v>255</v>
      </c>
      <c r="AO230" s="293"/>
      <c r="AP230" s="293"/>
      <c r="AQ230" s="293"/>
      <c r="AR230" s="293"/>
      <c r="AS230" s="293"/>
      <c r="AT230" s="293"/>
      <c r="AU230" s="293"/>
      <c r="AV230" s="292">
        <f t="shared" si="82"/>
        <v>255</v>
      </c>
      <c r="AW230" s="293">
        <v>255</v>
      </c>
      <c r="AX230" s="292">
        <f t="shared" si="93"/>
        <v>0</v>
      </c>
      <c r="AY230" s="137" t="str">
        <f t="shared" si="84"/>
        <v>*</v>
      </c>
      <c r="BA230" s="143" t="str">
        <f t="shared" si="78"/>
        <v/>
      </c>
    </row>
    <row r="231" spans="1:53" ht="12">
      <c r="A231" s="288">
        <v>229</v>
      </c>
      <c r="B231" s="289" t="s">
        <v>422</v>
      </c>
      <c r="C231" s="290" t="s">
        <v>14</v>
      </c>
      <c r="D231" s="290" t="s">
        <v>12</v>
      </c>
      <c r="E231" s="291">
        <v>355</v>
      </c>
      <c r="F231" s="292"/>
      <c r="G231" s="292">
        <f t="shared" si="96"/>
        <v>1065</v>
      </c>
      <c r="H231" s="293"/>
      <c r="I231" s="293"/>
      <c r="J231" s="293"/>
      <c r="K231" s="293"/>
      <c r="L231" s="293"/>
      <c r="M231" s="293"/>
      <c r="N231" s="293"/>
      <c r="O231" s="292">
        <f t="shared" si="79"/>
        <v>1065</v>
      </c>
      <c r="P231" s="293">
        <v>1065</v>
      </c>
      <c r="Q231" s="292">
        <f t="shared" si="90"/>
        <v>0</v>
      </c>
      <c r="R231" s="292">
        <f t="shared" si="97"/>
        <v>1065</v>
      </c>
      <c r="S231" s="293"/>
      <c r="T231" s="293">
        <v>100</v>
      </c>
      <c r="U231" s="293">
        <v>57</v>
      </c>
      <c r="V231" s="293"/>
      <c r="W231" s="293">
        <v>100</v>
      </c>
      <c r="X231" s="293"/>
      <c r="Y231" s="293"/>
      <c r="Z231" s="292">
        <f t="shared" si="94"/>
        <v>1322</v>
      </c>
      <c r="AA231" s="293">
        <v>1322</v>
      </c>
      <c r="AB231" s="292">
        <f t="shared" si="95"/>
        <v>0</v>
      </c>
      <c r="AC231" s="292">
        <f t="shared" si="98"/>
        <v>1065</v>
      </c>
      <c r="AD231" s="293">
        <v>100</v>
      </c>
      <c r="AE231" s="293"/>
      <c r="AF231" s="293"/>
      <c r="AG231" s="293"/>
      <c r="AH231" s="293"/>
      <c r="AI231" s="293"/>
      <c r="AJ231" s="293"/>
      <c r="AK231" s="292">
        <f t="shared" si="80"/>
        <v>1165</v>
      </c>
      <c r="AL231" s="293">
        <v>1165</v>
      </c>
      <c r="AM231" s="292">
        <f t="shared" si="91"/>
        <v>0</v>
      </c>
      <c r="AN231" s="292">
        <f t="shared" si="92"/>
        <v>1065</v>
      </c>
      <c r="AO231" s="293">
        <v>100</v>
      </c>
      <c r="AP231" s="293"/>
      <c r="AQ231" s="293"/>
      <c r="AR231" s="293"/>
      <c r="AS231" s="293"/>
      <c r="AT231" s="293"/>
      <c r="AU231" s="293"/>
      <c r="AV231" s="292">
        <f t="shared" si="82"/>
        <v>1165</v>
      </c>
      <c r="AW231" s="293">
        <v>1165</v>
      </c>
      <c r="AX231" s="292">
        <f t="shared" si="93"/>
        <v>0</v>
      </c>
      <c r="AY231" s="137" t="str">
        <f t="shared" si="84"/>
        <v>*</v>
      </c>
      <c r="BA231" s="143" t="str">
        <f t="shared" si="78"/>
        <v/>
      </c>
    </row>
    <row r="232" spans="1:53" ht="12">
      <c r="A232" s="288">
        <v>230</v>
      </c>
      <c r="B232" s="289" t="s">
        <v>424</v>
      </c>
      <c r="C232" s="290" t="s">
        <v>23</v>
      </c>
      <c r="D232" s="290" t="s">
        <v>426</v>
      </c>
      <c r="E232" s="291">
        <v>110</v>
      </c>
      <c r="F232" s="292"/>
      <c r="G232" s="292">
        <f t="shared" si="96"/>
        <v>330</v>
      </c>
      <c r="H232" s="293"/>
      <c r="I232" s="454"/>
      <c r="J232" s="293"/>
      <c r="K232" s="293"/>
      <c r="L232" s="454"/>
      <c r="M232" s="293"/>
      <c r="N232" s="293"/>
      <c r="O232" s="292">
        <f t="shared" si="79"/>
        <v>330</v>
      </c>
      <c r="P232" s="293">
        <v>1520</v>
      </c>
      <c r="Q232" s="292">
        <f t="shared" si="90"/>
        <v>-1190</v>
      </c>
      <c r="R232" s="292">
        <f t="shared" si="97"/>
        <v>330</v>
      </c>
      <c r="S232" s="293"/>
      <c r="T232" s="293">
        <v>100</v>
      </c>
      <c r="U232" s="293"/>
      <c r="V232" s="293"/>
      <c r="W232" s="293">
        <v>100</v>
      </c>
      <c r="X232" s="293"/>
      <c r="Y232" s="293"/>
      <c r="Z232" s="292">
        <f t="shared" si="94"/>
        <v>530</v>
      </c>
      <c r="AA232" s="293"/>
      <c r="AB232" s="292">
        <f t="shared" si="95"/>
        <v>-660</v>
      </c>
      <c r="AC232" s="292">
        <f t="shared" si="98"/>
        <v>330</v>
      </c>
      <c r="AD232" s="293"/>
      <c r="AE232" s="293"/>
      <c r="AF232" s="293"/>
      <c r="AG232" s="293"/>
      <c r="AH232" s="293"/>
      <c r="AI232" s="293"/>
      <c r="AJ232" s="293"/>
      <c r="AK232" s="292">
        <f t="shared" si="80"/>
        <v>330</v>
      </c>
      <c r="AL232" s="293">
        <v>100</v>
      </c>
      <c r="AM232" s="292">
        <f t="shared" si="91"/>
        <v>-430</v>
      </c>
      <c r="AN232" s="292">
        <f t="shared" si="92"/>
        <v>330</v>
      </c>
      <c r="AO232" s="293">
        <v>100</v>
      </c>
      <c r="AP232" s="293"/>
      <c r="AQ232" s="293"/>
      <c r="AR232" s="293"/>
      <c r="AS232" s="293"/>
      <c r="AT232" s="293"/>
      <c r="AU232" s="293"/>
      <c r="AV232" s="292">
        <f t="shared" si="82"/>
        <v>430</v>
      </c>
      <c r="AW232" s="293"/>
      <c r="AX232" s="292">
        <f t="shared" si="93"/>
        <v>0</v>
      </c>
      <c r="AY232" s="137" t="str">
        <f t="shared" si="84"/>
        <v>*</v>
      </c>
      <c r="BA232" s="143" t="str">
        <f t="shared" si="78"/>
        <v/>
      </c>
    </row>
    <row r="233" spans="1:53" ht="12">
      <c r="A233" s="288">
        <v>231</v>
      </c>
      <c r="B233" s="289" t="s">
        <v>427</v>
      </c>
      <c r="C233" s="290" t="s">
        <v>14</v>
      </c>
      <c r="D233" s="290" t="s">
        <v>429</v>
      </c>
      <c r="E233" s="291">
        <v>475</v>
      </c>
      <c r="F233" s="292"/>
      <c r="G233" s="292">
        <f t="shared" si="96"/>
        <v>1425</v>
      </c>
      <c r="H233" s="293">
        <v>50</v>
      </c>
      <c r="I233" s="293"/>
      <c r="J233" s="293">
        <v>4800</v>
      </c>
      <c r="K233" s="293"/>
      <c r="L233" s="293">
        <v>100</v>
      </c>
      <c r="M233" s="293"/>
      <c r="N233" s="293"/>
      <c r="O233" s="292">
        <f t="shared" si="79"/>
        <v>6375</v>
      </c>
      <c r="P233" s="293">
        <v>6275</v>
      </c>
      <c r="Q233" s="292">
        <f t="shared" si="90"/>
        <v>100</v>
      </c>
      <c r="R233" s="292">
        <f t="shared" si="97"/>
        <v>1425</v>
      </c>
      <c r="S233" s="293">
        <v>50</v>
      </c>
      <c r="T233" s="293">
        <v>100</v>
      </c>
      <c r="U233" s="293"/>
      <c r="V233" s="293"/>
      <c r="W233" s="293"/>
      <c r="X233" s="293"/>
      <c r="Y233" s="293"/>
      <c r="Z233" s="292">
        <f t="shared" si="94"/>
        <v>1575</v>
      </c>
      <c r="AA233" s="293">
        <v>1675</v>
      </c>
      <c r="AB233" s="292">
        <f t="shared" si="95"/>
        <v>0</v>
      </c>
      <c r="AC233" s="292">
        <f t="shared" si="98"/>
        <v>1425</v>
      </c>
      <c r="AD233" s="293"/>
      <c r="AE233" s="293"/>
      <c r="AF233" s="293"/>
      <c r="AG233" s="293"/>
      <c r="AH233" s="293"/>
      <c r="AI233" s="293"/>
      <c r="AJ233" s="293"/>
      <c r="AK233" s="292">
        <f t="shared" si="80"/>
        <v>1425</v>
      </c>
      <c r="AL233" s="293">
        <v>1425</v>
      </c>
      <c r="AM233" s="292">
        <f t="shared" si="91"/>
        <v>0</v>
      </c>
      <c r="AN233" s="292">
        <f t="shared" si="92"/>
        <v>1425</v>
      </c>
      <c r="AO233" s="293"/>
      <c r="AP233" s="293"/>
      <c r="AQ233" s="293"/>
      <c r="AR233" s="293"/>
      <c r="AS233" s="293"/>
      <c r="AT233" s="293"/>
      <c r="AU233" s="293"/>
      <c r="AV233" s="292">
        <f t="shared" si="82"/>
        <v>1425</v>
      </c>
      <c r="AW233" s="293">
        <v>1425</v>
      </c>
      <c r="AX233" s="292">
        <f t="shared" si="93"/>
        <v>0</v>
      </c>
      <c r="AY233" s="137" t="str">
        <f t="shared" si="84"/>
        <v>*</v>
      </c>
      <c r="BA233" s="143" t="str">
        <f t="shared" si="78"/>
        <v/>
      </c>
    </row>
    <row r="234" spans="1:53" ht="12">
      <c r="A234" s="288">
        <v>232</v>
      </c>
      <c r="B234" s="289" t="s">
        <v>431</v>
      </c>
      <c r="C234" s="290" t="s">
        <v>23</v>
      </c>
      <c r="D234" s="290" t="s">
        <v>840</v>
      </c>
      <c r="E234" s="291">
        <v>85</v>
      </c>
      <c r="F234" s="292"/>
      <c r="G234" s="292">
        <f t="shared" si="96"/>
        <v>255</v>
      </c>
      <c r="H234" s="293"/>
      <c r="I234" s="293"/>
      <c r="J234" s="293"/>
      <c r="K234" s="293"/>
      <c r="L234" s="293"/>
      <c r="M234" s="293"/>
      <c r="N234" s="293"/>
      <c r="O234" s="292">
        <f t="shared" si="79"/>
        <v>255</v>
      </c>
      <c r="P234" s="293">
        <v>255</v>
      </c>
      <c r="Q234" s="292">
        <f t="shared" si="90"/>
        <v>0</v>
      </c>
      <c r="R234" s="292">
        <f t="shared" si="97"/>
        <v>255</v>
      </c>
      <c r="S234" s="293"/>
      <c r="T234" s="293"/>
      <c r="U234" s="293"/>
      <c r="V234" s="293"/>
      <c r="W234" s="293"/>
      <c r="X234" s="293"/>
      <c r="Y234" s="293"/>
      <c r="Z234" s="292">
        <f t="shared" si="94"/>
        <v>255</v>
      </c>
      <c r="AA234" s="293">
        <v>255</v>
      </c>
      <c r="AB234" s="292">
        <f t="shared" si="95"/>
        <v>0</v>
      </c>
      <c r="AC234" s="292">
        <f t="shared" si="98"/>
        <v>255</v>
      </c>
      <c r="AD234" s="293"/>
      <c r="AE234" s="293"/>
      <c r="AF234" s="293"/>
      <c r="AG234" s="293"/>
      <c r="AH234" s="293"/>
      <c r="AI234" s="293"/>
      <c r="AJ234" s="293"/>
      <c r="AK234" s="292">
        <f t="shared" si="80"/>
        <v>255</v>
      </c>
      <c r="AL234" s="293">
        <v>255</v>
      </c>
      <c r="AM234" s="292">
        <f t="shared" si="91"/>
        <v>0</v>
      </c>
      <c r="AN234" s="292">
        <f t="shared" si="92"/>
        <v>255</v>
      </c>
      <c r="AO234" s="293"/>
      <c r="AP234" s="293"/>
      <c r="AQ234" s="293"/>
      <c r="AR234" s="293"/>
      <c r="AS234" s="293"/>
      <c r="AT234" s="293"/>
      <c r="AU234" s="293"/>
      <c r="AV234" s="292">
        <f t="shared" si="82"/>
        <v>255</v>
      </c>
      <c r="AW234" s="293">
        <v>255</v>
      </c>
      <c r="AX234" s="292">
        <f t="shared" si="93"/>
        <v>0</v>
      </c>
      <c r="AY234" s="137" t="str">
        <f t="shared" si="84"/>
        <v>*</v>
      </c>
      <c r="BA234" s="143" t="str">
        <f t="shared" si="78"/>
        <v/>
      </c>
    </row>
    <row r="235" spans="1:53" ht="12">
      <c r="A235" s="288">
        <v>233</v>
      </c>
      <c r="B235" s="289" t="s">
        <v>433</v>
      </c>
      <c r="C235" s="290" t="s">
        <v>14</v>
      </c>
      <c r="D235" s="290" t="s">
        <v>435</v>
      </c>
      <c r="E235" s="291">
        <v>165</v>
      </c>
      <c r="F235" s="292"/>
      <c r="G235" s="292">
        <f t="shared" si="96"/>
        <v>495</v>
      </c>
      <c r="H235" s="293"/>
      <c r="I235" s="293"/>
      <c r="J235" s="293"/>
      <c r="K235" s="293"/>
      <c r="L235" s="293"/>
      <c r="M235" s="293"/>
      <c r="N235" s="293"/>
      <c r="O235" s="292">
        <f t="shared" si="79"/>
        <v>495</v>
      </c>
      <c r="P235" s="293">
        <v>495</v>
      </c>
      <c r="Q235" s="292">
        <f t="shared" si="90"/>
        <v>0</v>
      </c>
      <c r="R235" s="292">
        <f t="shared" si="97"/>
        <v>495</v>
      </c>
      <c r="S235" s="293"/>
      <c r="T235" s="293">
        <v>100</v>
      </c>
      <c r="U235" s="293">
        <v>423</v>
      </c>
      <c r="V235" s="293"/>
      <c r="W235" s="293"/>
      <c r="X235" s="293"/>
      <c r="Y235" s="293"/>
      <c r="Z235" s="292">
        <f t="shared" si="94"/>
        <v>1018</v>
      </c>
      <c r="AA235" s="293">
        <v>1018</v>
      </c>
      <c r="AB235" s="292">
        <f t="shared" si="95"/>
        <v>0</v>
      </c>
      <c r="AC235" s="292">
        <f t="shared" si="98"/>
        <v>495</v>
      </c>
      <c r="AD235" s="293"/>
      <c r="AE235" s="293"/>
      <c r="AF235" s="293"/>
      <c r="AG235" s="293"/>
      <c r="AH235" s="293"/>
      <c r="AI235" s="293"/>
      <c r="AJ235" s="293"/>
      <c r="AK235" s="292">
        <f t="shared" si="80"/>
        <v>495</v>
      </c>
      <c r="AL235" s="293">
        <v>495</v>
      </c>
      <c r="AM235" s="292">
        <f t="shared" si="91"/>
        <v>0</v>
      </c>
      <c r="AN235" s="292">
        <f t="shared" si="92"/>
        <v>495</v>
      </c>
      <c r="AO235" s="293"/>
      <c r="AP235" s="293"/>
      <c r="AQ235" s="293"/>
      <c r="AR235" s="293"/>
      <c r="AS235" s="293"/>
      <c r="AT235" s="293"/>
      <c r="AU235" s="293"/>
      <c r="AV235" s="292">
        <f t="shared" si="82"/>
        <v>495</v>
      </c>
      <c r="AW235" s="293">
        <v>495</v>
      </c>
      <c r="AX235" s="292">
        <f t="shared" si="93"/>
        <v>0</v>
      </c>
      <c r="AY235" s="137" t="str">
        <f t="shared" si="84"/>
        <v>*</v>
      </c>
      <c r="BA235" s="143" t="str">
        <f t="shared" si="78"/>
        <v/>
      </c>
    </row>
    <row r="236" spans="1:53" ht="12">
      <c r="A236" s="288">
        <v>234</v>
      </c>
      <c r="B236" s="294" t="s">
        <v>436</v>
      </c>
      <c r="C236" s="290" t="s">
        <v>10</v>
      </c>
      <c r="D236" s="290" t="s">
        <v>16</v>
      </c>
      <c r="E236" s="295">
        <v>120</v>
      </c>
      <c r="F236" s="292"/>
      <c r="G236" s="292">
        <f t="shared" si="96"/>
        <v>360</v>
      </c>
      <c r="H236" s="293"/>
      <c r="I236" s="293"/>
      <c r="J236" s="293"/>
      <c r="K236" s="293">
        <v>300</v>
      </c>
      <c r="L236" s="293"/>
      <c r="M236" s="293"/>
      <c r="N236" s="293"/>
      <c r="O236" s="292">
        <f t="shared" si="79"/>
        <v>660</v>
      </c>
      <c r="P236" s="293">
        <v>720</v>
      </c>
      <c r="Q236" s="292">
        <f t="shared" si="90"/>
        <v>-60</v>
      </c>
      <c r="R236" s="292">
        <f t="shared" si="97"/>
        <v>360</v>
      </c>
      <c r="S236" s="293"/>
      <c r="T236" s="293"/>
      <c r="U236" s="293"/>
      <c r="V236" s="293"/>
      <c r="W236" s="293"/>
      <c r="X236" s="293"/>
      <c r="Y236" s="293"/>
      <c r="Z236" s="292">
        <f t="shared" si="94"/>
        <v>360</v>
      </c>
      <c r="AA236" s="293"/>
      <c r="AB236" s="292">
        <f t="shared" si="95"/>
        <v>300</v>
      </c>
      <c r="AC236" s="292">
        <f t="shared" si="98"/>
        <v>360</v>
      </c>
      <c r="AD236" s="293"/>
      <c r="AE236" s="293"/>
      <c r="AF236" s="293"/>
      <c r="AG236" s="293"/>
      <c r="AH236" s="293">
        <v>100</v>
      </c>
      <c r="AI236" s="293"/>
      <c r="AJ236" s="293"/>
      <c r="AK236" s="292">
        <f t="shared" si="80"/>
        <v>460</v>
      </c>
      <c r="AL236" s="293">
        <v>760</v>
      </c>
      <c r="AM236" s="292">
        <f t="shared" si="91"/>
        <v>0</v>
      </c>
      <c r="AN236" s="292">
        <f t="shared" si="92"/>
        <v>360</v>
      </c>
      <c r="AO236" s="293"/>
      <c r="AP236" s="293"/>
      <c r="AQ236" s="293"/>
      <c r="AR236" s="293"/>
      <c r="AS236" s="293"/>
      <c r="AT236" s="293"/>
      <c r="AU236" s="293"/>
      <c r="AV236" s="292">
        <f t="shared" si="82"/>
        <v>360</v>
      </c>
      <c r="AW236" s="293"/>
      <c r="AX236" s="292">
        <f t="shared" si="93"/>
        <v>360</v>
      </c>
      <c r="AY236" s="137" t="str">
        <f t="shared" si="84"/>
        <v/>
      </c>
      <c r="BA236" s="143" t="str">
        <f t="shared" si="78"/>
        <v/>
      </c>
    </row>
    <row r="237" spans="1:53" ht="12">
      <c r="A237" s="288">
        <v>235</v>
      </c>
      <c r="B237" s="289" t="s">
        <v>437</v>
      </c>
      <c r="C237" s="290" t="s">
        <v>14</v>
      </c>
      <c r="D237" s="290" t="s">
        <v>438</v>
      </c>
      <c r="E237" s="291">
        <v>100</v>
      </c>
      <c r="F237" s="292"/>
      <c r="G237" s="292">
        <f t="shared" si="96"/>
        <v>300</v>
      </c>
      <c r="H237" s="293"/>
      <c r="I237" s="293"/>
      <c r="J237" s="293"/>
      <c r="K237" s="293"/>
      <c r="L237" s="293"/>
      <c r="M237" s="293"/>
      <c r="N237" s="293"/>
      <c r="O237" s="292">
        <f t="shared" si="79"/>
        <v>300</v>
      </c>
      <c r="P237" s="293"/>
      <c r="Q237" s="292">
        <f t="shared" si="90"/>
        <v>300</v>
      </c>
      <c r="R237" s="292">
        <f t="shared" si="97"/>
        <v>300</v>
      </c>
      <c r="S237" s="293"/>
      <c r="T237" s="293"/>
      <c r="U237" s="293"/>
      <c r="V237" s="293"/>
      <c r="W237" s="293">
        <v>100</v>
      </c>
      <c r="X237" s="293"/>
      <c r="Y237" s="293"/>
      <c r="Z237" s="292">
        <f t="shared" si="94"/>
        <v>400</v>
      </c>
      <c r="AA237" s="293"/>
      <c r="AB237" s="292">
        <f t="shared" si="95"/>
        <v>700</v>
      </c>
      <c r="AC237" s="292">
        <f t="shared" si="98"/>
        <v>300</v>
      </c>
      <c r="AD237" s="293"/>
      <c r="AE237" s="293"/>
      <c r="AF237" s="293"/>
      <c r="AG237" s="293"/>
      <c r="AH237" s="293"/>
      <c r="AI237" s="293"/>
      <c r="AJ237" s="293"/>
      <c r="AK237" s="292">
        <f t="shared" si="80"/>
        <v>300</v>
      </c>
      <c r="AL237" s="293"/>
      <c r="AM237" s="292">
        <f t="shared" si="91"/>
        <v>1000</v>
      </c>
      <c r="AN237" s="292">
        <f t="shared" si="92"/>
        <v>300</v>
      </c>
      <c r="AO237" s="293"/>
      <c r="AP237" s="293"/>
      <c r="AQ237" s="293"/>
      <c r="AR237" s="293"/>
      <c r="AS237" s="293"/>
      <c r="AT237" s="293"/>
      <c r="AU237" s="293"/>
      <c r="AV237" s="292">
        <f t="shared" si="82"/>
        <v>300</v>
      </c>
      <c r="AW237" s="293">
        <v>1300</v>
      </c>
      <c r="AX237" s="292">
        <f t="shared" si="93"/>
        <v>0</v>
      </c>
      <c r="AY237" s="137" t="str">
        <f t="shared" si="84"/>
        <v>*</v>
      </c>
      <c r="BA237" s="143" t="str">
        <f t="shared" si="78"/>
        <v/>
      </c>
    </row>
    <row r="238" spans="1:53" ht="12">
      <c r="A238" s="288">
        <v>236</v>
      </c>
      <c r="B238" s="289" t="s">
        <v>1558</v>
      </c>
      <c r="C238" s="290" t="s">
        <v>23</v>
      </c>
      <c r="D238" s="290"/>
      <c r="E238" s="291">
        <v>60</v>
      </c>
      <c r="F238" s="292"/>
      <c r="G238" s="292">
        <v>103</v>
      </c>
      <c r="H238" s="293"/>
      <c r="I238" s="293"/>
      <c r="J238" s="293"/>
      <c r="K238" s="293"/>
      <c r="L238" s="293"/>
      <c r="M238" s="293"/>
      <c r="N238" s="293"/>
      <c r="O238" s="292">
        <f t="shared" si="79"/>
        <v>103</v>
      </c>
      <c r="P238" s="293">
        <v>643</v>
      </c>
      <c r="Q238" s="292">
        <f t="shared" si="90"/>
        <v>-540</v>
      </c>
      <c r="R238" s="292">
        <f t="shared" si="97"/>
        <v>180</v>
      </c>
      <c r="S238" s="293"/>
      <c r="T238" s="293"/>
      <c r="U238" s="293"/>
      <c r="V238" s="293"/>
      <c r="W238" s="293"/>
      <c r="X238" s="293"/>
      <c r="Y238" s="293"/>
      <c r="Z238" s="292">
        <f t="shared" si="94"/>
        <v>180</v>
      </c>
      <c r="AA238" s="293"/>
      <c r="AB238" s="292">
        <f t="shared" si="95"/>
        <v>-360</v>
      </c>
      <c r="AC238" s="292">
        <f t="shared" si="98"/>
        <v>180</v>
      </c>
      <c r="AD238" s="293"/>
      <c r="AE238" s="293"/>
      <c r="AF238" s="293"/>
      <c r="AG238" s="293"/>
      <c r="AH238" s="293"/>
      <c r="AI238" s="293"/>
      <c r="AJ238" s="293"/>
      <c r="AK238" s="292">
        <f t="shared" si="80"/>
        <v>180</v>
      </c>
      <c r="AL238" s="293"/>
      <c r="AM238" s="292">
        <f t="shared" si="91"/>
        <v>-180</v>
      </c>
      <c r="AN238" s="292">
        <f t="shared" si="92"/>
        <v>180</v>
      </c>
      <c r="AO238" s="293"/>
      <c r="AP238" s="293"/>
      <c r="AQ238" s="293"/>
      <c r="AR238" s="293"/>
      <c r="AS238" s="293"/>
      <c r="AT238" s="293"/>
      <c r="AU238" s="293"/>
      <c r="AV238" s="292">
        <f t="shared" si="82"/>
        <v>180</v>
      </c>
      <c r="AW238" s="293"/>
      <c r="AX238" s="292">
        <f t="shared" si="93"/>
        <v>0</v>
      </c>
      <c r="AY238" s="137" t="str">
        <f t="shared" si="84"/>
        <v>*</v>
      </c>
      <c r="BA238" s="143" t="str">
        <f t="shared" si="78"/>
        <v/>
      </c>
    </row>
    <row r="239" spans="1:53" ht="12">
      <c r="A239" s="288">
        <v>237</v>
      </c>
      <c r="B239" s="289" t="s">
        <v>1559</v>
      </c>
      <c r="C239" s="290" t="s">
        <v>14</v>
      </c>
      <c r="D239" s="290"/>
      <c r="E239" s="291">
        <v>150</v>
      </c>
      <c r="F239" s="292"/>
      <c r="G239" s="292">
        <v>262</v>
      </c>
      <c r="H239" s="293"/>
      <c r="I239" s="293"/>
      <c r="J239" s="293"/>
      <c r="K239" s="293"/>
      <c r="L239" s="293"/>
      <c r="M239" s="293"/>
      <c r="N239" s="293"/>
      <c r="O239" s="292">
        <f t="shared" si="79"/>
        <v>262</v>
      </c>
      <c r="P239" s="293">
        <v>103</v>
      </c>
      <c r="Q239" s="292">
        <f t="shared" si="90"/>
        <v>159</v>
      </c>
      <c r="R239" s="292">
        <f t="shared" si="97"/>
        <v>450</v>
      </c>
      <c r="S239" s="293"/>
      <c r="T239" s="293"/>
      <c r="U239" s="293">
        <v>745</v>
      </c>
      <c r="V239" s="293"/>
      <c r="W239" s="293">
        <v>100</v>
      </c>
      <c r="X239" s="293"/>
      <c r="Y239" s="293"/>
      <c r="Z239" s="292">
        <f t="shared" si="94"/>
        <v>1295</v>
      </c>
      <c r="AA239" s="293">
        <v>1904</v>
      </c>
      <c r="AB239" s="292">
        <f t="shared" si="95"/>
        <v>-450</v>
      </c>
      <c r="AC239" s="292">
        <f t="shared" si="98"/>
        <v>450</v>
      </c>
      <c r="AD239" s="293"/>
      <c r="AE239" s="293"/>
      <c r="AF239" s="293"/>
      <c r="AG239" s="293"/>
      <c r="AH239" s="293"/>
      <c r="AI239" s="293"/>
      <c r="AJ239" s="293"/>
      <c r="AK239" s="292">
        <f t="shared" si="80"/>
        <v>450</v>
      </c>
      <c r="AL239" s="293"/>
      <c r="AM239" s="292">
        <f t="shared" si="91"/>
        <v>0</v>
      </c>
      <c r="AN239" s="292">
        <f t="shared" si="92"/>
        <v>450</v>
      </c>
      <c r="AO239" s="293"/>
      <c r="AP239" s="293"/>
      <c r="AQ239" s="293"/>
      <c r="AR239" s="293"/>
      <c r="AS239" s="293"/>
      <c r="AT239" s="293"/>
      <c r="AU239" s="293"/>
      <c r="AV239" s="292">
        <f t="shared" si="82"/>
        <v>450</v>
      </c>
      <c r="AW239" s="293"/>
      <c r="AX239" s="292">
        <f t="shared" si="93"/>
        <v>450</v>
      </c>
      <c r="AY239" s="137" t="str">
        <f t="shared" si="84"/>
        <v/>
      </c>
      <c r="BA239" s="143" t="str">
        <f t="shared" si="78"/>
        <v/>
      </c>
    </row>
    <row r="240" spans="1:53" ht="12">
      <c r="A240" s="288">
        <v>238</v>
      </c>
      <c r="B240" s="289" t="s">
        <v>440</v>
      </c>
      <c r="C240" s="290" t="s">
        <v>14</v>
      </c>
      <c r="D240" s="290" t="s">
        <v>150</v>
      </c>
      <c r="E240" s="291">
        <v>250</v>
      </c>
      <c r="F240" s="292">
        <v>1100</v>
      </c>
      <c r="G240" s="292">
        <f>E240*3</f>
        <v>750</v>
      </c>
      <c r="H240" s="293"/>
      <c r="I240" s="293"/>
      <c r="J240" s="293"/>
      <c r="K240" s="293"/>
      <c r="L240" s="293"/>
      <c r="M240" s="293"/>
      <c r="N240" s="293"/>
      <c r="O240" s="292">
        <f t="shared" si="79"/>
        <v>750</v>
      </c>
      <c r="P240" s="293">
        <v>1850</v>
      </c>
      <c r="Q240" s="292">
        <f t="shared" si="90"/>
        <v>0</v>
      </c>
      <c r="R240" s="292">
        <f t="shared" si="97"/>
        <v>750</v>
      </c>
      <c r="S240" s="293">
        <v>50</v>
      </c>
      <c r="T240" s="293"/>
      <c r="U240" s="293"/>
      <c r="V240" s="293"/>
      <c r="W240" s="293">
        <v>100</v>
      </c>
      <c r="X240" s="293"/>
      <c r="Y240" s="293"/>
      <c r="Z240" s="292">
        <f t="shared" si="94"/>
        <v>900</v>
      </c>
      <c r="AA240" s="293"/>
      <c r="AB240" s="292">
        <f t="shared" si="95"/>
        <v>900</v>
      </c>
      <c r="AC240" s="292">
        <f t="shared" si="98"/>
        <v>750</v>
      </c>
      <c r="AD240" s="293"/>
      <c r="AE240" s="293"/>
      <c r="AF240" s="293"/>
      <c r="AG240" s="293"/>
      <c r="AH240" s="293"/>
      <c r="AI240" s="293"/>
      <c r="AJ240" s="293"/>
      <c r="AK240" s="292">
        <f t="shared" si="80"/>
        <v>750</v>
      </c>
      <c r="AL240" s="293">
        <v>1650</v>
      </c>
      <c r="AM240" s="292">
        <f t="shared" si="91"/>
        <v>0</v>
      </c>
      <c r="AN240" s="292">
        <f t="shared" si="92"/>
        <v>750</v>
      </c>
      <c r="AO240" s="293"/>
      <c r="AP240" s="293"/>
      <c r="AQ240" s="293"/>
      <c r="AR240" s="293"/>
      <c r="AS240" s="293"/>
      <c r="AT240" s="293"/>
      <c r="AU240" s="293"/>
      <c r="AV240" s="292">
        <f t="shared" si="82"/>
        <v>750</v>
      </c>
      <c r="AW240" s="293"/>
      <c r="AX240" s="292">
        <f t="shared" si="93"/>
        <v>750</v>
      </c>
      <c r="AY240" s="137" t="str">
        <f t="shared" si="84"/>
        <v/>
      </c>
      <c r="BA240" s="143" t="str">
        <f t="shared" si="78"/>
        <v/>
      </c>
    </row>
    <row r="241" spans="1:53" ht="12">
      <c r="A241" s="288">
        <v>239</v>
      </c>
      <c r="B241" s="289" t="s">
        <v>1591</v>
      </c>
      <c r="C241" s="290" t="s">
        <v>23</v>
      </c>
      <c r="D241" s="290"/>
      <c r="E241" s="291">
        <v>50</v>
      </c>
      <c r="F241" s="292"/>
      <c r="G241" s="292">
        <v>100</v>
      </c>
      <c r="H241" s="293"/>
      <c r="I241" s="293"/>
      <c r="J241" s="293"/>
      <c r="K241" s="293"/>
      <c r="L241" s="293"/>
      <c r="M241" s="293"/>
      <c r="N241" s="293"/>
      <c r="O241" s="292">
        <f t="shared" si="79"/>
        <v>100</v>
      </c>
      <c r="P241" s="293">
        <v>550</v>
      </c>
      <c r="Q241" s="292">
        <f t="shared" si="90"/>
        <v>-450</v>
      </c>
      <c r="R241" s="292">
        <f t="shared" si="97"/>
        <v>150</v>
      </c>
      <c r="S241" s="293"/>
      <c r="T241" s="293"/>
      <c r="U241" s="293"/>
      <c r="V241" s="293"/>
      <c r="W241" s="293">
        <v>100</v>
      </c>
      <c r="X241" s="293"/>
      <c r="Y241" s="293"/>
      <c r="Z241" s="292">
        <f t="shared" si="94"/>
        <v>250</v>
      </c>
      <c r="AA241" s="293">
        <v>100</v>
      </c>
      <c r="AB241" s="292">
        <f t="shared" si="95"/>
        <v>-300</v>
      </c>
      <c r="AC241" s="292">
        <f t="shared" si="98"/>
        <v>150</v>
      </c>
      <c r="AD241" s="293"/>
      <c r="AE241" s="293"/>
      <c r="AF241" s="293"/>
      <c r="AG241" s="293"/>
      <c r="AH241" s="293"/>
      <c r="AI241" s="293"/>
      <c r="AJ241" s="293"/>
      <c r="AK241" s="292">
        <f t="shared" si="80"/>
        <v>150</v>
      </c>
      <c r="AL241" s="293"/>
      <c r="AM241" s="292">
        <f t="shared" si="91"/>
        <v>-150</v>
      </c>
      <c r="AN241" s="292">
        <f t="shared" si="92"/>
        <v>150</v>
      </c>
      <c r="AO241" s="293"/>
      <c r="AP241" s="293"/>
      <c r="AQ241" s="293"/>
      <c r="AR241" s="293"/>
      <c r="AS241" s="293"/>
      <c r="AT241" s="293"/>
      <c r="AU241" s="293"/>
      <c r="AV241" s="292">
        <f t="shared" si="82"/>
        <v>150</v>
      </c>
      <c r="AW241" s="293"/>
      <c r="AX241" s="292">
        <f t="shared" si="93"/>
        <v>0</v>
      </c>
      <c r="AY241" s="137" t="str">
        <f t="shared" si="84"/>
        <v>*</v>
      </c>
      <c r="BA241" s="143" t="str">
        <f t="shared" si="78"/>
        <v/>
      </c>
    </row>
    <row r="242" spans="1:53" ht="12">
      <c r="A242" s="288">
        <v>240</v>
      </c>
      <c r="B242" s="294" t="s">
        <v>1460</v>
      </c>
      <c r="C242" s="290" t="s">
        <v>23</v>
      </c>
      <c r="D242" s="290"/>
      <c r="E242" s="291">
        <v>100</v>
      </c>
      <c r="F242" s="292"/>
      <c r="G242" s="292">
        <f t="shared" ref="G242:G247" si="99">E242*3</f>
        <v>300</v>
      </c>
      <c r="H242" s="293"/>
      <c r="I242" s="293"/>
      <c r="J242" s="293"/>
      <c r="K242" s="293"/>
      <c r="L242" s="293"/>
      <c r="M242" s="293"/>
      <c r="N242" s="293"/>
      <c r="O242" s="292">
        <f t="shared" si="79"/>
        <v>300</v>
      </c>
      <c r="P242" s="293">
        <v>300</v>
      </c>
      <c r="Q242" s="292">
        <f t="shared" si="90"/>
        <v>0</v>
      </c>
      <c r="R242" s="292">
        <f t="shared" si="97"/>
        <v>300</v>
      </c>
      <c r="S242" s="293"/>
      <c r="T242" s="293">
        <v>193</v>
      </c>
      <c r="U242" s="293"/>
      <c r="V242" s="293"/>
      <c r="W242" s="293">
        <v>100</v>
      </c>
      <c r="X242" s="293"/>
      <c r="Y242" s="293"/>
      <c r="Z242" s="292">
        <f t="shared" si="94"/>
        <v>593</v>
      </c>
      <c r="AA242" s="293">
        <v>593</v>
      </c>
      <c r="AB242" s="292">
        <f t="shared" si="95"/>
        <v>0</v>
      </c>
      <c r="AC242" s="292">
        <f t="shared" si="98"/>
        <v>300</v>
      </c>
      <c r="AD242" s="293"/>
      <c r="AE242" s="293"/>
      <c r="AF242" s="293"/>
      <c r="AG242" s="293">
        <v>300</v>
      </c>
      <c r="AH242" s="293"/>
      <c r="AI242" s="293"/>
      <c r="AJ242" s="293"/>
      <c r="AK242" s="292">
        <f t="shared" si="80"/>
        <v>600</v>
      </c>
      <c r="AL242" s="293">
        <v>600</v>
      </c>
      <c r="AM242" s="292">
        <f t="shared" si="91"/>
        <v>0</v>
      </c>
      <c r="AN242" s="292">
        <f t="shared" si="92"/>
        <v>300</v>
      </c>
      <c r="AO242" s="293"/>
      <c r="AP242" s="293"/>
      <c r="AQ242" s="293"/>
      <c r="AR242" s="293"/>
      <c r="AS242" s="293"/>
      <c r="AT242" s="293"/>
      <c r="AU242" s="293"/>
      <c r="AV242" s="292">
        <f t="shared" si="82"/>
        <v>300</v>
      </c>
      <c r="AW242" s="293">
        <v>300</v>
      </c>
      <c r="AX242" s="292">
        <f t="shared" si="93"/>
        <v>0</v>
      </c>
      <c r="AY242" s="137" t="str">
        <f t="shared" si="84"/>
        <v>*</v>
      </c>
      <c r="BA242" s="143" t="str">
        <f t="shared" si="78"/>
        <v/>
      </c>
    </row>
    <row r="243" spans="1:53" ht="12">
      <c r="A243" s="288">
        <v>241</v>
      </c>
      <c r="B243" s="306" t="s">
        <v>445</v>
      </c>
      <c r="C243" s="307" t="s">
        <v>23</v>
      </c>
      <c r="D243" s="307" t="s">
        <v>447</v>
      </c>
      <c r="E243" s="309">
        <v>85</v>
      </c>
      <c r="F243" s="292"/>
      <c r="G243" s="292">
        <f t="shared" si="99"/>
        <v>255</v>
      </c>
      <c r="H243" s="293"/>
      <c r="I243" s="293"/>
      <c r="J243" s="293"/>
      <c r="K243" s="293"/>
      <c r="L243" s="293"/>
      <c r="M243" s="293"/>
      <c r="N243" s="293"/>
      <c r="O243" s="292">
        <f t="shared" si="79"/>
        <v>255</v>
      </c>
      <c r="P243" s="293">
        <v>1120</v>
      </c>
      <c r="Q243" s="292">
        <f t="shared" si="90"/>
        <v>-865</v>
      </c>
      <c r="R243" s="292">
        <f t="shared" si="97"/>
        <v>255</v>
      </c>
      <c r="S243" s="293"/>
      <c r="T243" s="293"/>
      <c r="U243" s="293"/>
      <c r="V243" s="293"/>
      <c r="W243" s="293">
        <v>100</v>
      </c>
      <c r="X243" s="293"/>
      <c r="Y243" s="293"/>
      <c r="Z243" s="292">
        <f t="shared" si="94"/>
        <v>355</v>
      </c>
      <c r="AA243" s="293"/>
      <c r="AB243" s="292">
        <f t="shared" si="95"/>
        <v>-510</v>
      </c>
      <c r="AC243" s="292">
        <f t="shared" si="98"/>
        <v>255</v>
      </c>
      <c r="AD243" s="293"/>
      <c r="AE243" s="293"/>
      <c r="AF243" s="293"/>
      <c r="AG243" s="293"/>
      <c r="AH243" s="293"/>
      <c r="AI243" s="293"/>
      <c r="AJ243" s="293"/>
      <c r="AK243" s="292">
        <f t="shared" si="80"/>
        <v>255</v>
      </c>
      <c r="AL243" s="293"/>
      <c r="AM243" s="292">
        <f t="shared" si="91"/>
        <v>-255</v>
      </c>
      <c r="AN243" s="292">
        <f t="shared" si="92"/>
        <v>255</v>
      </c>
      <c r="AO243" s="293"/>
      <c r="AP243" s="293"/>
      <c r="AQ243" s="293"/>
      <c r="AR243" s="293"/>
      <c r="AS243" s="293"/>
      <c r="AT243" s="293"/>
      <c r="AU243" s="293"/>
      <c r="AV243" s="292">
        <f t="shared" si="82"/>
        <v>255</v>
      </c>
      <c r="AW243" s="293"/>
      <c r="AX243" s="292">
        <f t="shared" si="93"/>
        <v>0</v>
      </c>
      <c r="AY243" s="137" t="str">
        <f t="shared" si="84"/>
        <v>*</v>
      </c>
      <c r="BA243" s="143" t="str">
        <f t="shared" si="78"/>
        <v/>
      </c>
    </row>
    <row r="244" spans="1:53" ht="12">
      <c r="A244" s="288">
        <v>242</v>
      </c>
      <c r="B244" s="289" t="s">
        <v>448</v>
      </c>
      <c r="C244" s="290" t="s">
        <v>14</v>
      </c>
      <c r="D244" s="290" t="s">
        <v>450</v>
      </c>
      <c r="E244" s="291">
        <v>95</v>
      </c>
      <c r="F244" s="292"/>
      <c r="G244" s="292">
        <f t="shared" si="99"/>
        <v>285</v>
      </c>
      <c r="H244" s="293"/>
      <c r="I244" s="293"/>
      <c r="J244" s="293"/>
      <c r="K244" s="293"/>
      <c r="L244" s="293"/>
      <c r="M244" s="293"/>
      <c r="N244" s="293"/>
      <c r="O244" s="292">
        <f t="shared" si="79"/>
        <v>285</v>
      </c>
      <c r="P244" s="293">
        <v>285</v>
      </c>
      <c r="Q244" s="292">
        <f t="shared" si="90"/>
        <v>0</v>
      </c>
      <c r="R244" s="292">
        <f t="shared" si="97"/>
        <v>285</v>
      </c>
      <c r="S244" s="293"/>
      <c r="T244" s="293"/>
      <c r="U244" s="293"/>
      <c r="V244" s="293"/>
      <c r="W244" s="293"/>
      <c r="X244" s="293"/>
      <c r="Y244" s="293"/>
      <c r="Z244" s="292">
        <f t="shared" si="94"/>
        <v>285</v>
      </c>
      <c r="AA244" s="293"/>
      <c r="AB244" s="292">
        <f t="shared" si="95"/>
        <v>285</v>
      </c>
      <c r="AC244" s="292">
        <f t="shared" si="98"/>
        <v>285</v>
      </c>
      <c r="AD244" s="293"/>
      <c r="AE244" s="293"/>
      <c r="AF244" s="293"/>
      <c r="AG244" s="293"/>
      <c r="AH244" s="293"/>
      <c r="AI244" s="293"/>
      <c r="AJ244" s="293"/>
      <c r="AK244" s="292">
        <f t="shared" si="80"/>
        <v>285</v>
      </c>
      <c r="AL244" s="293">
        <v>570</v>
      </c>
      <c r="AM244" s="292">
        <f t="shared" si="91"/>
        <v>0</v>
      </c>
      <c r="AN244" s="292">
        <f t="shared" si="92"/>
        <v>285</v>
      </c>
      <c r="AO244" s="293"/>
      <c r="AP244" s="293"/>
      <c r="AQ244" s="293"/>
      <c r="AR244" s="293"/>
      <c r="AS244" s="293">
        <v>100</v>
      </c>
      <c r="AT244" s="293"/>
      <c r="AU244" s="293"/>
      <c r="AV244" s="292">
        <f t="shared" si="82"/>
        <v>385</v>
      </c>
      <c r="AW244" s="293"/>
      <c r="AX244" s="292">
        <f t="shared" si="93"/>
        <v>385</v>
      </c>
      <c r="AY244" s="137" t="str">
        <f t="shared" si="84"/>
        <v/>
      </c>
      <c r="BA244" s="143" t="str">
        <f t="shared" si="78"/>
        <v/>
      </c>
    </row>
    <row r="245" spans="1:53" ht="12">
      <c r="A245" s="288">
        <v>243</v>
      </c>
      <c r="B245" s="289" t="s">
        <v>1512</v>
      </c>
      <c r="C245" s="290" t="s">
        <v>14</v>
      </c>
      <c r="D245" s="290"/>
      <c r="E245" s="291">
        <v>90</v>
      </c>
      <c r="F245" s="292"/>
      <c r="G245" s="292">
        <f t="shared" si="99"/>
        <v>270</v>
      </c>
      <c r="H245" s="293">
        <v>50</v>
      </c>
      <c r="I245" s="293"/>
      <c r="J245" s="293"/>
      <c r="K245" s="293"/>
      <c r="L245" s="293"/>
      <c r="M245" s="293"/>
      <c r="N245" s="293"/>
      <c r="O245" s="292">
        <f t="shared" si="79"/>
        <v>320</v>
      </c>
      <c r="P245" s="293">
        <v>1130</v>
      </c>
      <c r="Q245" s="292">
        <f t="shared" si="90"/>
        <v>-810</v>
      </c>
      <c r="R245" s="292">
        <f t="shared" si="97"/>
        <v>270</v>
      </c>
      <c r="S245" s="293"/>
      <c r="T245" s="293"/>
      <c r="U245" s="293"/>
      <c r="V245" s="293"/>
      <c r="W245" s="293"/>
      <c r="X245" s="293"/>
      <c r="Y245" s="293"/>
      <c r="Z245" s="292">
        <f t="shared" si="94"/>
        <v>270</v>
      </c>
      <c r="AA245" s="293"/>
      <c r="AB245" s="292">
        <f t="shared" si="95"/>
        <v>-540</v>
      </c>
      <c r="AC245" s="292">
        <f t="shared" si="98"/>
        <v>270</v>
      </c>
      <c r="AD245" s="293"/>
      <c r="AE245" s="293"/>
      <c r="AF245" s="293"/>
      <c r="AG245" s="293"/>
      <c r="AH245" s="293"/>
      <c r="AI245" s="293"/>
      <c r="AJ245" s="293"/>
      <c r="AK245" s="292">
        <f t="shared" si="80"/>
        <v>270</v>
      </c>
      <c r="AL245" s="293"/>
      <c r="AM245" s="292">
        <f t="shared" si="91"/>
        <v>-270</v>
      </c>
      <c r="AN245" s="292">
        <f t="shared" si="92"/>
        <v>270</v>
      </c>
      <c r="AO245" s="293"/>
      <c r="AP245" s="293"/>
      <c r="AQ245" s="293"/>
      <c r="AR245" s="293"/>
      <c r="AS245" s="293"/>
      <c r="AT245" s="293"/>
      <c r="AU245" s="293"/>
      <c r="AV245" s="292">
        <f t="shared" si="82"/>
        <v>270</v>
      </c>
      <c r="AW245" s="293"/>
      <c r="AX245" s="292">
        <f t="shared" si="93"/>
        <v>0</v>
      </c>
      <c r="AY245" s="137" t="str">
        <f t="shared" si="84"/>
        <v>*</v>
      </c>
      <c r="BA245" s="143" t="str">
        <f t="shared" si="78"/>
        <v/>
      </c>
    </row>
    <row r="246" spans="1:53" ht="12">
      <c r="A246" s="288">
        <v>244</v>
      </c>
      <c r="B246" s="289" t="s">
        <v>1505</v>
      </c>
      <c r="C246" s="290" t="s">
        <v>14</v>
      </c>
      <c r="D246" s="290" t="s">
        <v>947</v>
      </c>
      <c r="E246" s="291">
        <v>65</v>
      </c>
      <c r="F246" s="292"/>
      <c r="G246" s="292">
        <f t="shared" si="99"/>
        <v>195</v>
      </c>
      <c r="H246" s="293"/>
      <c r="I246" s="293"/>
      <c r="J246" s="293"/>
      <c r="K246" s="293"/>
      <c r="L246" s="293"/>
      <c r="M246" s="293"/>
      <c r="N246" s="293"/>
      <c r="O246" s="292">
        <f t="shared" si="79"/>
        <v>195</v>
      </c>
      <c r="P246" s="293">
        <v>780</v>
      </c>
      <c r="Q246" s="292">
        <f t="shared" si="90"/>
        <v>-585</v>
      </c>
      <c r="R246" s="292">
        <f t="shared" si="97"/>
        <v>195</v>
      </c>
      <c r="S246" s="293"/>
      <c r="T246" s="293"/>
      <c r="U246" s="293"/>
      <c r="V246" s="293"/>
      <c r="W246" s="293">
        <v>100</v>
      </c>
      <c r="X246" s="293"/>
      <c r="Y246" s="293"/>
      <c r="Z246" s="292">
        <f t="shared" si="94"/>
        <v>295</v>
      </c>
      <c r="AA246" s="293"/>
      <c r="AB246" s="292">
        <f t="shared" si="95"/>
        <v>-290</v>
      </c>
      <c r="AC246" s="292">
        <f t="shared" si="98"/>
        <v>195</v>
      </c>
      <c r="AD246" s="293"/>
      <c r="AE246" s="293"/>
      <c r="AF246" s="293"/>
      <c r="AG246" s="293"/>
      <c r="AH246" s="293"/>
      <c r="AI246" s="293"/>
      <c r="AJ246" s="293"/>
      <c r="AK246" s="292">
        <f t="shared" si="80"/>
        <v>195</v>
      </c>
      <c r="AL246" s="293"/>
      <c r="AM246" s="292">
        <f t="shared" si="91"/>
        <v>-95</v>
      </c>
      <c r="AN246" s="292">
        <f t="shared" si="92"/>
        <v>195</v>
      </c>
      <c r="AO246" s="293"/>
      <c r="AP246" s="293"/>
      <c r="AQ246" s="293"/>
      <c r="AR246" s="293"/>
      <c r="AS246" s="293"/>
      <c r="AT246" s="293"/>
      <c r="AU246" s="293"/>
      <c r="AV246" s="292">
        <f t="shared" si="82"/>
        <v>195</v>
      </c>
      <c r="AW246" s="293">
        <v>120</v>
      </c>
      <c r="AX246" s="292">
        <f t="shared" si="93"/>
        <v>-20</v>
      </c>
      <c r="AY246" s="137" t="str">
        <f t="shared" si="84"/>
        <v/>
      </c>
      <c r="BA246" s="143" t="str">
        <f t="shared" si="78"/>
        <v/>
      </c>
    </row>
    <row r="247" spans="1:53" ht="12">
      <c r="A247" s="288">
        <v>245</v>
      </c>
      <c r="B247" s="289" t="s">
        <v>451</v>
      </c>
      <c r="C247" s="290" t="s">
        <v>23</v>
      </c>
      <c r="D247" s="290" t="s">
        <v>1145</v>
      </c>
      <c r="E247" s="291">
        <v>85</v>
      </c>
      <c r="F247" s="292"/>
      <c r="G247" s="292">
        <f t="shared" si="99"/>
        <v>255</v>
      </c>
      <c r="H247" s="293"/>
      <c r="I247" s="293"/>
      <c r="J247" s="293"/>
      <c r="K247" s="293"/>
      <c r="L247" s="293"/>
      <c r="M247" s="293"/>
      <c r="N247" s="293"/>
      <c r="O247" s="292">
        <f t="shared" si="79"/>
        <v>255</v>
      </c>
      <c r="P247" s="293">
        <v>255</v>
      </c>
      <c r="Q247" s="292">
        <f t="shared" si="90"/>
        <v>0</v>
      </c>
      <c r="R247" s="292">
        <f t="shared" si="97"/>
        <v>255</v>
      </c>
      <c r="S247" s="293"/>
      <c r="T247" s="293"/>
      <c r="U247" s="293"/>
      <c r="V247" s="293"/>
      <c r="W247" s="293">
        <v>100</v>
      </c>
      <c r="X247" s="293"/>
      <c r="Y247" s="293"/>
      <c r="Z247" s="292">
        <f t="shared" si="94"/>
        <v>355</v>
      </c>
      <c r="AA247" s="293">
        <v>355</v>
      </c>
      <c r="AB247" s="292">
        <f t="shared" si="95"/>
        <v>0</v>
      </c>
      <c r="AC247" s="292">
        <f t="shared" si="98"/>
        <v>255</v>
      </c>
      <c r="AD247" s="293"/>
      <c r="AE247" s="293"/>
      <c r="AF247" s="293"/>
      <c r="AG247" s="293"/>
      <c r="AH247" s="293"/>
      <c r="AI247" s="293"/>
      <c r="AJ247" s="293"/>
      <c r="AK247" s="292">
        <f t="shared" si="80"/>
        <v>255</v>
      </c>
      <c r="AL247" s="293">
        <v>510</v>
      </c>
      <c r="AM247" s="292">
        <f t="shared" si="91"/>
        <v>-255</v>
      </c>
      <c r="AN247" s="292">
        <f t="shared" si="92"/>
        <v>255</v>
      </c>
      <c r="AO247" s="293"/>
      <c r="AP247" s="293"/>
      <c r="AQ247" s="293"/>
      <c r="AR247" s="293"/>
      <c r="AS247" s="293"/>
      <c r="AT247" s="293"/>
      <c r="AU247" s="293"/>
      <c r="AV247" s="292">
        <f t="shared" si="82"/>
        <v>255</v>
      </c>
      <c r="AW247" s="293"/>
      <c r="AX247" s="292">
        <f t="shared" si="93"/>
        <v>0</v>
      </c>
      <c r="BA247" s="143" t="str">
        <f t="shared" si="78"/>
        <v/>
      </c>
    </row>
    <row r="248" spans="1:53" ht="12">
      <c r="A248" s="288">
        <v>246</v>
      </c>
      <c r="B248" s="289" t="s">
        <v>1578</v>
      </c>
      <c r="C248" s="290" t="s">
        <v>14</v>
      </c>
      <c r="D248" s="290"/>
      <c r="E248" s="291">
        <v>330</v>
      </c>
      <c r="F248" s="292"/>
      <c r="G248" s="292">
        <v>200</v>
      </c>
      <c r="H248" s="293"/>
      <c r="I248" s="293"/>
      <c r="J248" s="293"/>
      <c r="K248" s="293"/>
      <c r="L248" s="293"/>
      <c r="M248" s="293"/>
      <c r="N248" s="293"/>
      <c r="O248" s="292">
        <f t="shared" si="79"/>
        <v>200</v>
      </c>
      <c r="P248" s="293"/>
      <c r="Q248" s="292">
        <f t="shared" si="90"/>
        <v>200</v>
      </c>
      <c r="R248" s="292">
        <f t="shared" si="97"/>
        <v>990</v>
      </c>
      <c r="S248" s="293"/>
      <c r="T248" s="293"/>
      <c r="U248" s="293"/>
      <c r="V248" s="293"/>
      <c r="W248" s="293"/>
      <c r="X248" s="293"/>
      <c r="Y248" s="293"/>
      <c r="Z248" s="292">
        <f t="shared" si="94"/>
        <v>990</v>
      </c>
      <c r="AA248" s="293"/>
      <c r="AB248" s="292">
        <f t="shared" si="95"/>
        <v>1190</v>
      </c>
      <c r="AC248" s="292">
        <f t="shared" si="98"/>
        <v>990</v>
      </c>
      <c r="AD248" s="293"/>
      <c r="AE248" s="293"/>
      <c r="AF248" s="293"/>
      <c r="AG248" s="293"/>
      <c r="AH248" s="293"/>
      <c r="AI248" s="293"/>
      <c r="AJ248" s="293"/>
      <c r="AK248" s="292">
        <f t="shared" si="80"/>
        <v>990</v>
      </c>
      <c r="AL248" s="293">
        <v>1500</v>
      </c>
      <c r="AM248" s="292">
        <f t="shared" si="91"/>
        <v>680</v>
      </c>
      <c r="AN248" s="292">
        <f t="shared" si="92"/>
        <v>990</v>
      </c>
      <c r="AO248" s="293">
        <v>50</v>
      </c>
      <c r="AP248" s="293"/>
      <c r="AQ248" s="293"/>
      <c r="AR248" s="293"/>
      <c r="AS248" s="293"/>
      <c r="AT248" s="293"/>
      <c r="AU248" s="293"/>
      <c r="AV248" s="292">
        <f t="shared" si="82"/>
        <v>1040</v>
      </c>
      <c r="AW248" s="293"/>
      <c r="AX248" s="292">
        <f t="shared" si="93"/>
        <v>1720</v>
      </c>
      <c r="BA248" s="143" t="str">
        <f t="shared" si="78"/>
        <v/>
      </c>
    </row>
    <row r="249" spans="1:53" ht="12">
      <c r="A249" s="288">
        <v>247</v>
      </c>
      <c r="B249" s="294" t="s">
        <v>453</v>
      </c>
      <c r="C249" s="290" t="s">
        <v>10</v>
      </c>
      <c r="D249" s="290" t="s">
        <v>454</v>
      </c>
      <c r="E249" s="295">
        <v>315</v>
      </c>
      <c r="F249" s="292">
        <v>-194</v>
      </c>
      <c r="G249" s="292">
        <f t="shared" ref="G249:G263" si="100">E249*3</f>
        <v>945</v>
      </c>
      <c r="H249" s="293"/>
      <c r="I249" s="293"/>
      <c r="J249" s="293"/>
      <c r="K249" s="293"/>
      <c r="L249" s="293">
        <v>100</v>
      </c>
      <c r="M249" s="293"/>
      <c r="N249" s="293"/>
      <c r="O249" s="292">
        <f t="shared" si="79"/>
        <v>1045</v>
      </c>
      <c r="P249" s="293">
        <v>1890</v>
      </c>
      <c r="Q249" s="292">
        <f t="shared" si="90"/>
        <v>-1039</v>
      </c>
      <c r="R249" s="292">
        <f t="shared" si="97"/>
        <v>945</v>
      </c>
      <c r="S249" s="293"/>
      <c r="T249" s="293">
        <v>120</v>
      </c>
      <c r="U249" s="293"/>
      <c r="V249" s="293"/>
      <c r="W249" s="293"/>
      <c r="X249" s="293"/>
      <c r="Y249" s="293"/>
      <c r="Z249" s="292">
        <f t="shared" si="94"/>
        <v>1065</v>
      </c>
      <c r="AA249" s="293">
        <v>656</v>
      </c>
      <c r="AB249" s="292">
        <f t="shared" si="95"/>
        <v>-630</v>
      </c>
      <c r="AC249" s="292">
        <f t="shared" si="98"/>
        <v>945</v>
      </c>
      <c r="AD249" s="293"/>
      <c r="AE249" s="293"/>
      <c r="AF249" s="293"/>
      <c r="AG249" s="293"/>
      <c r="AH249" s="293"/>
      <c r="AI249" s="293"/>
      <c r="AJ249" s="293"/>
      <c r="AK249" s="292">
        <f t="shared" si="80"/>
        <v>945</v>
      </c>
      <c r="AL249" s="293"/>
      <c r="AM249" s="292">
        <f t="shared" si="91"/>
        <v>315</v>
      </c>
      <c r="AN249" s="292">
        <f t="shared" si="92"/>
        <v>945</v>
      </c>
      <c r="AO249" s="293"/>
      <c r="AP249" s="293"/>
      <c r="AQ249" s="293"/>
      <c r="AR249" s="293"/>
      <c r="AS249" s="293"/>
      <c r="AT249" s="293"/>
      <c r="AU249" s="293"/>
      <c r="AV249" s="292">
        <f t="shared" si="82"/>
        <v>945</v>
      </c>
      <c r="AW249" s="293">
        <v>1260</v>
      </c>
      <c r="AX249" s="292">
        <f t="shared" si="93"/>
        <v>0</v>
      </c>
      <c r="BA249" s="143" t="str">
        <f t="shared" si="78"/>
        <v/>
      </c>
    </row>
    <row r="250" spans="1:53" ht="12">
      <c r="A250" s="288">
        <v>248</v>
      </c>
      <c r="B250" s="289" t="s">
        <v>457</v>
      </c>
      <c r="C250" s="290" t="s">
        <v>23</v>
      </c>
      <c r="D250" s="290" t="s">
        <v>459</v>
      </c>
      <c r="E250" s="291">
        <v>90</v>
      </c>
      <c r="F250" s="292"/>
      <c r="G250" s="292">
        <f t="shared" si="100"/>
        <v>270</v>
      </c>
      <c r="H250" s="293"/>
      <c r="I250" s="293"/>
      <c r="J250" s="293"/>
      <c r="K250" s="293"/>
      <c r="L250" s="293"/>
      <c r="M250" s="293"/>
      <c r="N250" s="293"/>
      <c r="O250" s="292">
        <f t="shared" si="79"/>
        <v>270</v>
      </c>
      <c r="P250" s="293">
        <v>270</v>
      </c>
      <c r="Q250" s="292">
        <f t="shared" si="90"/>
        <v>0</v>
      </c>
      <c r="R250" s="292">
        <f t="shared" si="97"/>
        <v>270</v>
      </c>
      <c r="S250" s="293"/>
      <c r="T250" s="293"/>
      <c r="U250" s="293"/>
      <c r="V250" s="293"/>
      <c r="W250" s="293"/>
      <c r="X250" s="293"/>
      <c r="Y250" s="293"/>
      <c r="Z250" s="292">
        <f t="shared" si="94"/>
        <v>270</v>
      </c>
      <c r="AA250" s="293">
        <v>270</v>
      </c>
      <c r="AB250" s="292">
        <f t="shared" si="95"/>
        <v>0</v>
      </c>
      <c r="AC250" s="292">
        <f t="shared" si="98"/>
        <v>270</v>
      </c>
      <c r="AD250" s="293"/>
      <c r="AE250" s="293"/>
      <c r="AF250" s="293"/>
      <c r="AG250" s="293"/>
      <c r="AH250" s="293"/>
      <c r="AI250" s="293"/>
      <c r="AJ250" s="293"/>
      <c r="AK250" s="292">
        <f t="shared" si="80"/>
        <v>270</v>
      </c>
      <c r="AL250" s="293">
        <v>270</v>
      </c>
      <c r="AM250" s="292">
        <f t="shared" si="91"/>
        <v>0</v>
      </c>
      <c r="AN250" s="292">
        <f t="shared" si="92"/>
        <v>270</v>
      </c>
      <c r="AO250" s="293"/>
      <c r="AP250" s="293"/>
      <c r="AQ250" s="293"/>
      <c r="AR250" s="293"/>
      <c r="AS250" s="293"/>
      <c r="AT250" s="293"/>
      <c r="AU250" s="293"/>
      <c r="AV250" s="292">
        <f t="shared" si="82"/>
        <v>270</v>
      </c>
      <c r="AW250" s="293"/>
      <c r="AX250" s="292">
        <f t="shared" si="93"/>
        <v>270</v>
      </c>
      <c r="BA250" s="143" t="str">
        <f t="shared" si="78"/>
        <v/>
      </c>
    </row>
    <row r="251" spans="1:53" ht="12">
      <c r="A251" s="288">
        <v>249</v>
      </c>
      <c r="B251" s="289" t="s">
        <v>460</v>
      </c>
      <c r="C251" s="290" t="s">
        <v>23</v>
      </c>
      <c r="D251" s="290" t="s">
        <v>462</v>
      </c>
      <c r="E251" s="291">
        <v>95</v>
      </c>
      <c r="F251" s="292"/>
      <c r="G251" s="292">
        <f t="shared" si="100"/>
        <v>285</v>
      </c>
      <c r="H251" s="293"/>
      <c r="I251" s="293"/>
      <c r="J251" s="293"/>
      <c r="K251" s="293"/>
      <c r="L251" s="293"/>
      <c r="M251" s="293"/>
      <c r="N251" s="293"/>
      <c r="O251" s="292">
        <f t="shared" si="79"/>
        <v>285</v>
      </c>
      <c r="P251" s="293">
        <v>285</v>
      </c>
      <c r="Q251" s="292">
        <f t="shared" si="90"/>
        <v>0</v>
      </c>
      <c r="R251" s="292">
        <f t="shared" si="97"/>
        <v>285</v>
      </c>
      <c r="S251" s="293"/>
      <c r="T251" s="293"/>
      <c r="U251" s="293"/>
      <c r="V251" s="293"/>
      <c r="W251" s="293"/>
      <c r="X251" s="293"/>
      <c r="Y251" s="293"/>
      <c r="Z251" s="292">
        <f t="shared" si="94"/>
        <v>285</v>
      </c>
      <c r="AA251" s="293">
        <v>285</v>
      </c>
      <c r="AB251" s="292">
        <f t="shared" si="95"/>
        <v>0</v>
      </c>
      <c r="AC251" s="292">
        <f t="shared" si="98"/>
        <v>285</v>
      </c>
      <c r="AD251" s="293"/>
      <c r="AE251" s="293"/>
      <c r="AF251" s="293"/>
      <c r="AG251" s="293"/>
      <c r="AH251" s="293"/>
      <c r="AI251" s="293"/>
      <c r="AJ251" s="293"/>
      <c r="AK251" s="292">
        <f t="shared" si="80"/>
        <v>285</v>
      </c>
      <c r="AL251" s="293">
        <v>285</v>
      </c>
      <c r="AM251" s="292">
        <f t="shared" si="91"/>
        <v>0</v>
      </c>
      <c r="AN251" s="292">
        <f t="shared" si="92"/>
        <v>285</v>
      </c>
      <c r="AO251" s="293"/>
      <c r="AP251" s="293"/>
      <c r="AQ251" s="293"/>
      <c r="AR251" s="293"/>
      <c r="AS251" s="293"/>
      <c r="AT251" s="293"/>
      <c r="AU251" s="293"/>
      <c r="AV251" s="292">
        <f t="shared" si="82"/>
        <v>285</v>
      </c>
      <c r="AW251" s="293">
        <v>285</v>
      </c>
      <c r="AX251" s="292">
        <f t="shared" si="93"/>
        <v>0</v>
      </c>
      <c r="AY251" s="137" t="str">
        <f t="shared" si="84"/>
        <v>*</v>
      </c>
      <c r="BA251" s="143" t="str">
        <f t="shared" si="78"/>
        <v/>
      </c>
    </row>
    <row r="252" spans="1:53" ht="12">
      <c r="A252" s="288">
        <v>250</v>
      </c>
      <c r="B252" s="289" t="s">
        <v>463</v>
      </c>
      <c r="C252" s="290" t="s">
        <v>14</v>
      </c>
      <c r="D252" s="290" t="s">
        <v>465</v>
      </c>
      <c r="E252" s="291">
        <v>230</v>
      </c>
      <c r="F252" s="292">
        <v>50</v>
      </c>
      <c r="G252" s="292">
        <f t="shared" si="100"/>
        <v>690</v>
      </c>
      <c r="H252" s="293"/>
      <c r="I252" s="293"/>
      <c r="J252" s="293"/>
      <c r="K252" s="293"/>
      <c r="L252" s="293"/>
      <c r="M252" s="293"/>
      <c r="N252" s="293"/>
      <c r="O252" s="292">
        <f t="shared" si="79"/>
        <v>690</v>
      </c>
      <c r="P252" s="293">
        <v>740</v>
      </c>
      <c r="Q252" s="292">
        <f t="shared" si="90"/>
        <v>0</v>
      </c>
      <c r="R252" s="292">
        <f t="shared" si="97"/>
        <v>690</v>
      </c>
      <c r="S252" s="293">
        <v>50</v>
      </c>
      <c r="T252" s="293"/>
      <c r="U252" s="293">
        <v>568</v>
      </c>
      <c r="V252" s="293"/>
      <c r="W252" s="293">
        <v>100</v>
      </c>
      <c r="X252" s="293"/>
      <c r="Y252" s="293">
        <v>10</v>
      </c>
      <c r="Z252" s="292">
        <f t="shared" si="94"/>
        <v>1418</v>
      </c>
      <c r="AA252" s="293">
        <v>1418</v>
      </c>
      <c r="AB252" s="292">
        <f t="shared" si="95"/>
        <v>0</v>
      </c>
      <c r="AC252" s="292">
        <f t="shared" si="98"/>
        <v>690</v>
      </c>
      <c r="AD252" s="293"/>
      <c r="AE252" s="293"/>
      <c r="AF252" s="293"/>
      <c r="AG252" s="293"/>
      <c r="AH252" s="293"/>
      <c r="AI252" s="293"/>
      <c r="AJ252" s="293"/>
      <c r="AK252" s="292">
        <f t="shared" si="80"/>
        <v>690</v>
      </c>
      <c r="AL252" s="293">
        <v>2810</v>
      </c>
      <c r="AM252" s="292">
        <f t="shared" si="91"/>
        <v>-2120</v>
      </c>
      <c r="AN252" s="292">
        <f t="shared" si="92"/>
        <v>690</v>
      </c>
      <c r="AO252" s="293"/>
      <c r="AP252" s="293"/>
      <c r="AQ252" s="293"/>
      <c r="AR252" s="293"/>
      <c r="AS252" s="293"/>
      <c r="AT252" s="293"/>
      <c r="AU252" s="293"/>
      <c r="AV252" s="292">
        <f t="shared" si="82"/>
        <v>690</v>
      </c>
      <c r="AW252" s="293"/>
      <c r="AX252" s="292">
        <f t="shared" si="93"/>
        <v>-1430</v>
      </c>
      <c r="AY252" s="137" t="str">
        <f t="shared" si="84"/>
        <v/>
      </c>
      <c r="BA252" s="143" t="str">
        <f t="shared" si="78"/>
        <v/>
      </c>
    </row>
    <row r="253" spans="1:53" ht="12">
      <c r="A253" s="288">
        <v>251</v>
      </c>
      <c r="B253" s="294" t="s">
        <v>466</v>
      </c>
      <c r="C253" s="290" t="s">
        <v>10</v>
      </c>
      <c r="D253" s="290" t="s">
        <v>468</v>
      </c>
      <c r="E253" s="295">
        <v>155</v>
      </c>
      <c r="F253" s="292">
        <v>930</v>
      </c>
      <c r="G253" s="292">
        <f t="shared" si="100"/>
        <v>465</v>
      </c>
      <c r="H253" s="293"/>
      <c r="I253" s="293"/>
      <c r="J253" s="293"/>
      <c r="K253" s="293"/>
      <c r="L253" s="293"/>
      <c r="M253" s="293"/>
      <c r="N253" s="293"/>
      <c r="O253" s="292">
        <f t="shared" si="79"/>
        <v>465</v>
      </c>
      <c r="P253" s="293">
        <v>1395</v>
      </c>
      <c r="Q253" s="292">
        <f t="shared" si="90"/>
        <v>0</v>
      </c>
      <c r="R253" s="292">
        <f t="shared" si="97"/>
        <v>465</v>
      </c>
      <c r="S253" s="293"/>
      <c r="T253" s="293"/>
      <c r="U253" s="293"/>
      <c r="V253" s="293"/>
      <c r="W253" s="293">
        <v>100</v>
      </c>
      <c r="X253" s="293"/>
      <c r="Y253" s="293"/>
      <c r="Z253" s="292">
        <f t="shared" si="94"/>
        <v>565</v>
      </c>
      <c r="AA253" s="293"/>
      <c r="AB253" s="292">
        <f t="shared" si="95"/>
        <v>565</v>
      </c>
      <c r="AC253" s="292">
        <f t="shared" si="98"/>
        <v>465</v>
      </c>
      <c r="AD253" s="293"/>
      <c r="AE253" s="293"/>
      <c r="AF253" s="293"/>
      <c r="AG253" s="293"/>
      <c r="AH253" s="293"/>
      <c r="AI253" s="293"/>
      <c r="AJ253" s="293"/>
      <c r="AK253" s="292">
        <f t="shared" si="80"/>
        <v>465</v>
      </c>
      <c r="AL253" s="293">
        <v>1495</v>
      </c>
      <c r="AM253" s="292">
        <f t="shared" si="91"/>
        <v>-465</v>
      </c>
      <c r="AN253" s="292">
        <f t="shared" si="92"/>
        <v>465</v>
      </c>
      <c r="AO253" s="293"/>
      <c r="AP253" s="293"/>
      <c r="AQ253" s="293"/>
      <c r="AR253" s="293"/>
      <c r="AS253" s="293"/>
      <c r="AT253" s="293"/>
      <c r="AU253" s="293"/>
      <c r="AV253" s="292">
        <f t="shared" si="82"/>
        <v>465</v>
      </c>
      <c r="AW253" s="293"/>
      <c r="AX253" s="292">
        <f t="shared" si="93"/>
        <v>0</v>
      </c>
      <c r="AY253" s="137" t="str">
        <f t="shared" si="84"/>
        <v>*</v>
      </c>
      <c r="BA253" s="143" t="str">
        <f t="shared" si="78"/>
        <v/>
      </c>
    </row>
    <row r="254" spans="1:53" ht="12">
      <c r="A254" s="288">
        <v>252</v>
      </c>
      <c r="B254" s="289" t="s">
        <v>1615</v>
      </c>
      <c r="C254" s="290" t="s">
        <v>14</v>
      </c>
      <c r="D254" s="290" t="s">
        <v>807</v>
      </c>
      <c r="E254" s="291">
        <v>50</v>
      </c>
      <c r="F254" s="292">
        <v>-300</v>
      </c>
      <c r="G254" s="292">
        <f t="shared" si="100"/>
        <v>150</v>
      </c>
      <c r="H254" s="293"/>
      <c r="I254" s="293"/>
      <c r="J254" s="293"/>
      <c r="K254" s="293"/>
      <c r="L254" s="293"/>
      <c r="M254" s="293"/>
      <c r="N254" s="293"/>
      <c r="O254" s="292">
        <f t="shared" si="79"/>
        <v>150</v>
      </c>
      <c r="P254" s="293"/>
      <c r="Q254" s="292">
        <f t="shared" si="90"/>
        <v>-150</v>
      </c>
      <c r="R254" s="292">
        <f t="shared" si="97"/>
        <v>150</v>
      </c>
      <c r="S254" s="293"/>
      <c r="T254" s="293"/>
      <c r="U254" s="293"/>
      <c r="V254" s="293"/>
      <c r="W254" s="293"/>
      <c r="X254" s="293"/>
      <c r="Y254" s="293"/>
      <c r="Z254" s="292">
        <f t="shared" si="94"/>
        <v>150</v>
      </c>
      <c r="AA254" s="293"/>
      <c r="AB254" s="292">
        <f t="shared" si="95"/>
        <v>0</v>
      </c>
      <c r="AC254" s="292">
        <f t="shared" si="98"/>
        <v>150</v>
      </c>
      <c r="AD254" s="293"/>
      <c r="AE254" s="293"/>
      <c r="AF254" s="293"/>
      <c r="AG254" s="293"/>
      <c r="AH254" s="293"/>
      <c r="AI254" s="293"/>
      <c r="AJ254" s="293"/>
      <c r="AK254" s="292">
        <f t="shared" si="80"/>
        <v>150</v>
      </c>
      <c r="AL254" s="293">
        <v>300</v>
      </c>
      <c r="AM254" s="292">
        <f t="shared" si="91"/>
        <v>-150</v>
      </c>
      <c r="AN254" s="292">
        <f t="shared" si="92"/>
        <v>150</v>
      </c>
      <c r="AO254" s="293"/>
      <c r="AP254" s="293"/>
      <c r="AQ254" s="293"/>
      <c r="AR254" s="293"/>
      <c r="AS254" s="293"/>
      <c r="AT254" s="293"/>
      <c r="AU254" s="293"/>
      <c r="AV254" s="292">
        <f t="shared" si="82"/>
        <v>150</v>
      </c>
      <c r="AW254" s="293"/>
      <c r="AX254" s="292">
        <f t="shared" si="93"/>
        <v>0</v>
      </c>
      <c r="AY254" s="137" t="str">
        <f t="shared" si="84"/>
        <v>*</v>
      </c>
      <c r="BA254" s="143" t="str">
        <f t="shared" si="78"/>
        <v/>
      </c>
    </row>
    <row r="255" spans="1:53" ht="12">
      <c r="A255" s="288">
        <v>253</v>
      </c>
      <c r="B255" s="289" t="s">
        <v>1616</v>
      </c>
      <c r="C255" s="290" t="s">
        <v>14</v>
      </c>
      <c r="D255" s="290" t="s">
        <v>809</v>
      </c>
      <c r="E255" s="291">
        <v>50</v>
      </c>
      <c r="F255" s="292"/>
      <c r="G255" s="292">
        <f t="shared" si="100"/>
        <v>150</v>
      </c>
      <c r="H255" s="293"/>
      <c r="I255" s="293"/>
      <c r="J255" s="293"/>
      <c r="K255" s="293"/>
      <c r="L255" s="293"/>
      <c r="M255" s="293"/>
      <c r="N255" s="293"/>
      <c r="O255" s="292">
        <f t="shared" si="79"/>
        <v>150</v>
      </c>
      <c r="P255" s="293"/>
      <c r="Q255" s="292">
        <f t="shared" si="90"/>
        <v>150</v>
      </c>
      <c r="R255" s="292">
        <f t="shared" si="97"/>
        <v>150</v>
      </c>
      <c r="S255" s="293"/>
      <c r="T255" s="293"/>
      <c r="U255" s="293"/>
      <c r="V255" s="293"/>
      <c r="W255" s="293"/>
      <c r="X255" s="293"/>
      <c r="Y255" s="293"/>
      <c r="Z255" s="292">
        <f t="shared" si="94"/>
        <v>150</v>
      </c>
      <c r="AA255" s="293">
        <v>300</v>
      </c>
      <c r="AB255" s="292">
        <f t="shared" si="95"/>
        <v>0</v>
      </c>
      <c r="AC255" s="292">
        <f t="shared" si="98"/>
        <v>150</v>
      </c>
      <c r="AD255" s="293"/>
      <c r="AE255" s="293"/>
      <c r="AF255" s="293"/>
      <c r="AG255" s="293"/>
      <c r="AH255" s="293"/>
      <c r="AI255" s="293"/>
      <c r="AJ255" s="293"/>
      <c r="AK255" s="292">
        <f t="shared" si="80"/>
        <v>150</v>
      </c>
      <c r="AL255" s="293">
        <v>300</v>
      </c>
      <c r="AM255" s="292">
        <f t="shared" si="91"/>
        <v>-150</v>
      </c>
      <c r="AN255" s="292">
        <f t="shared" si="92"/>
        <v>150</v>
      </c>
      <c r="AO255" s="293"/>
      <c r="AP255" s="293"/>
      <c r="AQ255" s="293"/>
      <c r="AR255" s="293"/>
      <c r="AS255" s="293"/>
      <c r="AT255" s="293"/>
      <c r="AU255" s="293"/>
      <c r="AV255" s="292">
        <f t="shared" si="82"/>
        <v>150</v>
      </c>
      <c r="AW255" s="293"/>
      <c r="AX255" s="292">
        <f t="shared" si="93"/>
        <v>0</v>
      </c>
      <c r="AY255" s="137" t="str">
        <f t="shared" si="84"/>
        <v>*</v>
      </c>
      <c r="BA255" s="143" t="str">
        <f t="shared" si="78"/>
        <v/>
      </c>
    </row>
    <row r="256" spans="1:53" ht="12">
      <c r="A256" s="288">
        <v>254</v>
      </c>
      <c r="B256" s="329" t="s">
        <v>1388</v>
      </c>
      <c r="C256" s="320" t="s">
        <v>30</v>
      </c>
      <c r="D256" s="322"/>
      <c r="E256" s="322"/>
      <c r="F256" s="322">
        <v>630</v>
      </c>
      <c r="G256" s="299">
        <f t="shared" si="100"/>
        <v>0</v>
      </c>
      <c r="H256" s="300"/>
      <c r="I256" s="300"/>
      <c r="J256" s="300"/>
      <c r="K256" s="300"/>
      <c r="L256" s="300"/>
      <c r="M256" s="300"/>
      <c r="N256" s="300"/>
      <c r="O256" s="299">
        <f t="shared" si="79"/>
        <v>0</v>
      </c>
      <c r="P256" s="300"/>
      <c r="Q256" s="299">
        <f t="shared" si="90"/>
        <v>630</v>
      </c>
      <c r="R256" s="299">
        <f t="shared" si="97"/>
        <v>0</v>
      </c>
      <c r="S256" s="300"/>
      <c r="T256" s="300"/>
      <c r="U256" s="300"/>
      <c r="V256" s="300"/>
      <c r="W256" s="300"/>
      <c r="X256" s="300"/>
      <c r="Y256" s="300"/>
      <c r="Z256" s="299">
        <f t="shared" si="94"/>
        <v>0</v>
      </c>
      <c r="AA256" s="300"/>
      <c r="AB256" s="299">
        <f t="shared" si="95"/>
        <v>630</v>
      </c>
      <c r="AC256" s="299">
        <f t="shared" si="98"/>
        <v>0</v>
      </c>
      <c r="AD256" s="300"/>
      <c r="AE256" s="300"/>
      <c r="AF256" s="300"/>
      <c r="AG256" s="300"/>
      <c r="AH256" s="300"/>
      <c r="AI256" s="300"/>
      <c r="AJ256" s="300"/>
      <c r="AK256" s="299">
        <f t="shared" si="80"/>
        <v>0</v>
      </c>
      <c r="AL256" s="300"/>
      <c r="AM256" s="299">
        <f t="shared" si="91"/>
        <v>630</v>
      </c>
      <c r="AN256" s="299">
        <f t="shared" si="92"/>
        <v>0</v>
      </c>
      <c r="AO256" s="300"/>
      <c r="AP256" s="300"/>
      <c r="AQ256" s="300"/>
      <c r="AR256" s="300"/>
      <c r="AS256" s="300"/>
      <c r="AT256" s="300"/>
      <c r="AU256" s="300"/>
      <c r="AV256" s="299">
        <f t="shared" si="82"/>
        <v>0</v>
      </c>
      <c r="AW256" s="300"/>
      <c r="AX256" s="299">
        <f t="shared" si="93"/>
        <v>630</v>
      </c>
      <c r="AY256" s="137" t="str">
        <f t="shared" si="84"/>
        <v/>
      </c>
      <c r="BA256" s="143" t="str">
        <f t="shared" si="78"/>
        <v/>
      </c>
    </row>
    <row r="257" spans="1:53" ht="12">
      <c r="A257" s="288">
        <v>255</v>
      </c>
      <c r="B257" s="316" t="s">
        <v>471</v>
      </c>
      <c r="C257" s="297" t="s">
        <v>30</v>
      </c>
      <c r="D257" s="297" t="s">
        <v>12</v>
      </c>
      <c r="E257" s="298"/>
      <c r="F257" s="299"/>
      <c r="G257" s="299">
        <f t="shared" si="100"/>
        <v>0</v>
      </c>
      <c r="H257" s="300"/>
      <c r="I257" s="300"/>
      <c r="J257" s="300"/>
      <c r="K257" s="300"/>
      <c r="L257" s="300"/>
      <c r="M257" s="300"/>
      <c r="N257" s="300"/>
      <c r="O257" s="299">
        <f t="shared" si="79"/>
        <v>0</v>
      </c>
      <c r="P257" s="300"/>
      <c r="Q257" s="299">
        <f t="shared" si="90"/>
        <v>0</v>
      </c>
      <c r="R257" s="299">
        <f t="shared" si="97"/>
        <v>0</v>
      </c>
      <c r="S257" s="300"/>
      <c r="T257" s="300"/>
      <c r="U257" s="300"/>
      <c r="V257" s="300"/>
      <c r="W257" s="300"/>
      <c r="X257" s="300"/>
      <c r="Y257" s="300"/>
      <c r="Z257" s="299">
        <f t="shared" si="94"/>
        <v>0</v>
      </c>
      <c r="AA257" s="300"/>
      <c r="AB257" s="299">
        <f t="shared" si="95"/>
        <v>0</v>
      </c>
      <c r="AC257" s="299">
        <f t="shared" si="98"/>
        <v>0</v>
      </c>
      <c r="AD257" s="300"/>
      <c r="AE257" s="300"/>
      <c r="AF257" s="300"/>
      <c r="AG257" s="300"/>
      <c r="AH257" s="300"/>
      <c r="AI257" s="300"/>
      <c r="AJ257" s="300"/>
      <c r="AK257" s="299">
        <f t="shared" si="80"/>
        <v>0</v>
      </c>
      <c r="AL257" s="300"/>
      <c r="AM257" s="299">
        <f t="shared" si="91"/>
        <v>0</v>
      </c>
      <c r="AN257" s="299">
        <f t="shared" si="92"/>
        <v>0</v>
      </c>
      <c r="AO257" s="300"/>
      <c r="AP257" s="300"/>
      <c r="AQ257" s="300"/>
      <c r="AR257" s="300"/>
      <c r="AS257" s="300"/>
      <c r="AT257" s="300"/>
      <c r="AU257" s="300"/>
      <c r="AV257" s="299">
        <f t="shared" si="82"/>
        <v>0</v>
      </c>
      <c r="AW257" s="300"/>
      <c r="AX257" s="299">
        <f t="shared" si="93"/>
        <v>0</v>
      </c>
      <c r="AY257" s="137" t="str">
        <f t="shared" si="84"/>
        <v>*</v>
      </c>
      <c r="BA257" s="143" t="str">
        <f t="shared" si="78"/>
        <v/>
      </c>
    </row>
    <row r="258" spans="1:53" ht="12">
      <c r="A258" s="288">
        <v>256</v>
      </c>
      <c r="B258" s="289" t="s">
        <v>1467</v>
      </c>
      <c r="C258" s="290" t="s">
        <v>23</v>
      </c>
      <c r="D258" s="290" t="s">
        <v>475</v>
      </c>
      <c r="E258" s="291">
        <v>80</v>
      </c>
      <c r="F258" s="292"/>
      <c r="G258" s="292">
        <f t="shared" si="100"/>
        <v>240</v>
      </c>
      <c r="H258" s="293"/>
      <c r="I258" s="293"/>
      <c r="J258" s="293"/>
      <c r="K258" s="293"/>
      <c r="L258" s="293"/>
      <c r="M258" s="293"/>
      <c r="N258" s="293"/>
      <c r="O258" s="292">
        <f t="shared" si="79"/>
        <v>240</v>
      </c>
      <c r="P258" s="293"/>
      <c r="Q258" s="292">
        <f t="shared" ref="Q258:Q289" si="101">F258+O258-P258</f>
        <v>240</v>
      </c>
      <c r="R258" s="292">
        <f t="shared" si="97"/>
        <v>240</v>
      </c>
      <c r="S258" s="293"/>
      <c r="T258" s="293"/>
      <c r="U258" s="293"/>
      <c r="V258" s="293"/>
      <c r="W258" s="293"/>
      <c r="X258" s="293"/>
      <c r="Y258" s="293"/>
      <c r="Z258" s="292">
        <f t="shared" si="94"/>
        <v>240</v>
      </c>
      <c r="AA258" s="293">
        <v>480</v>
      </c>
      <c r="AB258" s="292">
        <f t="shared" si="95"/>
        <v>0</v>
      </c>
      <c r="AC258" s="292">
        <f t="shared" si="98"/>
        <v>240</v>
      </c>
      <c r="AD258" s="293"/>
      <c r="AE258" s="293"/>
      <c r="AF258" s="293"/>
      <c r="AG258" s="293"/>
      <c r="AH258" s="293"/>
      <c r="AI258" s="293"/>
      <c r="AJ258" s="293"/>
      <c r="AK258" s="292">
        <f t="shared" si="80"/>
        <v>240</v>
      </c>
      <c r="AL258" s="293"/>
      <c r="AM258" s="292">
        <f t="shared" ref="AM258:AM289" si="102">AB258+AK258-AL258</f>
        <v>240</v>
      </c>
      <c r="AN258" s="292">
        <f t="shared" ref="AN258:AN289" si="103">$E258*3</f>
        <v>240</v>
      </c>
      <c r="AO258" s="293"/>
      <c r="AP258" s="293"/>
      <c r="AQ258" s="293"/>
      <c r="AR258" s="293"/>
      <c r="AS258" s="293"/>
      <c r="AT258" s="293"/>
      <c r="AU258" s="293"/>
      <c r="AV258" s="292">
        <f t="shared" si="82"/>
        <v>240</v>
      </c>
      <c r="AW258" s="293">
        <v>480</v>
      </c>
      <c r="AX258" s="292">
        <f t="shared" ref="AX258:AX289" si="104">AM258+AV258-AW258</f>
        <v>0</v>
      </c>
      <c r="AY258" s="137" t="str">
        <f t="shared" si="84"/>
        <v>*</v>
      </c>
      <c r="BA258" s="143" t="str">
        <f t="shared" si="78"/>
        <v/>
      </c>
    </row>
    <row r="259" spans="1:53" ht="12">
      <c r="A259" s="288">
        <v>257</v>
      </c>
      <c r="B259" s="289" t="s">
        <v>1466</v>
      </c>
      <c r="C259" s="290" t="s">
        <v>23</v>
      </c>
      <c r="D259" s="290" t="s">
        <v>478</v>
      </c>
      <c r="E259" s="291">
        <v>80</v>
      </c>
      <c r="F259" s="292"/>
      <c r="G259" s="292">
        <f t="shared" si="100"/>
        <v>240</v>
      </c>
      <c r="H259" s="293"/>
      <c r="I259" s="293"/>
      <c r="J259" s="293"/>
      <c r="K259" s="293"/>
      <c r="L259" s="293"/>
      <c r="M259" s="293"/>
      <c r="N259" s="293"/>
      <c r="O259" s="292">
        <f t="shared" ref="O259:O322" si="105">SUM(G259:N259)</f>
        <v>240</v>
      </c>
      <c r="P259" s="293">
        <v>960</v>
      </c>
      <c r="Q259" s="292">
        <f t="shared" si="101"/>
        <v>-720</v>
      </c>
      <c r="R259" s="292">
        <f t="shared" si="97"/>
        <v>240</v>
      </c>
      <c r="S259" s="293"/>
      <c r="T259" s="293"/>
      <c r="U259" s="293"/>
      <c r="V259" s="293"/>
      <c r="W259" s="293"/>
      <c r="X259" s="293"/>
      <c r="Y259" s="293"/>
      <c r="Z259" s="292">
        <f t="shared" si="94"/>
        <v>240</v>
      </c>
      <c r="AA259" s="293"/>
      <c r="AB259" s="292">
        <f t="shared" si="95"/>
        <v>-480</v>
      </c>
      <c r="AC259" s="292">
        <f t="shared" si="98"/>
        <v>240</v>
      </c>
      <c r="AD259" s="293"/>
      <c r="AE259" s="293"/>
      <c r="AF259" s="293"/>
      <c r="AG259" s="293"/>
      <c r="AH259" s="293"/>
      <c r="AI259" s="293"/>
      <c r="AJ259" s="293"/>
      <c r="AK259" s="292">
        <f t="shared" ref="AK259:AK322" si="106">SUM(AC259:AJ259)</f>
        <v>240</v>
      </c>
      <c r="AL259" s="293"/>
      <c r="AM259" s="292">
        <f t="shared" si="102"/>
        <v>-240</v>
      </c>
      <c r="AN259" s="292">
        <f t="shared" si="103"/>
        <v>240</v>
      </c>
      <c r="AO259" s="293"/>
      <c r="AP259" s="293"/>
      <c r="AQ259" s="293"/>
      <c r="AR259" s="293"/>
      <c r="AS259" s="293"/>
      <c r="AT259" s="293"/>
      <c r="AU259" s="293"/>
      <c r="AV259" s="292">
        <f t="shared" ref="AV259:AV322" si="107">SUM(AN259:AU259)</f>
        <v>240</v>
      </c>
      <c r="AW259" s="293"/>
      <c r="AX259" s="292">
        <f t="shared" si="104"/>
        <v>0</v>
      </c>
      <c r="AY259" s="137" t="str">
        <f t="shared" si="84"/>
        <v>*</v>
      </c>
      <c r="BA259" s="143" t="str">
        <f t="shared" si="78"/>
        <v/>
      </c>
    </row>
    <row r="260" spans="1:53" ht="12">
      <c r="A260" s="288">
        <v>258</v>
      </c>
      <c r="B260" s="289" t="s">
        <v>1506</v>
      </c>
      <c r="C260" s="290" t="s">
        <v>23</v>
      </c>
      <c r="D260" s="290" t="s">
        <v>1157</v>
      </c>
      <c r="E260" s="291">
        <v>95</v>
      </c>
      <c r="F260" s="292"/>
      <c r="G260" s="292">
        <f t="shared" si="100"/>
        <v>285</v>
      </c>
      <c r="H260" s="293"/>
      <c r="I260" s="293"/>
      <c r="J260" s="293"/>
      <c r="K260" s="293"/>
      <c r="L260" s="293"/>
      <c r="M260" s="293"/>
      <c r="N260" s="293"/>
      <c r="O260" s="292">
        <f t="shared" si="105"/>
        <v>285</v>
      </c>
      <c r="P260" s="293">
        <v>285</v>
      </c>
      <c r="Q260" s="292">
        <f t="shared" si="101"/>
        <v>0</v>
      </c>
      <c r="R260" s="292">
        <f t="shared" si="97"/>
        <v>285</v>
      </c>
      <c r="S260" s="293"/>
      <c r="T260" s="293">
        <v>100</v>
      </c>
      <c r="U260" s="293"/>
      <c r="V260" s="293"/>
      <c r="W260" s="293">
        <v>100</v>
      </c>
      <c r="X260" s="293"/>
      <c r="Y260" s="293"/>
      <c r="Z260" s="292">
        <f t="shared" si="94"/>
        <v>485</v>
      </c>
      <c r="AA260" s="293">
        <v>485</v>
      </c>
      <c r="AB260" s="292">
        <f t="shared" si="95"/>
        <v>0</v>
      </c>
      <c r="AC260" s="292">
        <f t="shared" si="98"/>
        <v>285</v>
      </c>
      <c r="AD260" s="293"/>
      <c r="AE260" s="293">
        <v>100</v>
      </c>
      <c r="AF260" s="293"/>
      <c r="AG260" s="293"/>
      <c r="AH260" s="293"/>
      <c r="AI260" s="293"/>
      <c r="AJ260" s="293"/>
      <c r="AK260" s="292">
        <f t="shared" si="106"/>
        <v>385</v>
      </c>
      <c r="AL260" s="293">
        <v>385</v>
      </c>
      <c r="AM260" s="292">
        <f t="shared" si="102"/>
        <v>0</v>
      </c>
      <c r="AN260" s="292">
        <f t="shared" si="103"/>
        <v>285</v>
      </c>
      <c r="AO260" s="293"/>
      <c r="AP260" s="293"/>
      <c r="AQ260" s="293"/>
      <c r="AR260" s="293"/>
      <c r="AS260" s="293"/>
      <c r="AT260" s="293"/>
      <c r="AU260" s="293"/>
      <c r="AV260" s="292">
        <f t="shared" si="107"/>
        <v>285</v>
      </c>
      <c r="AW260" s="293">
        <v>285</v>
      </c>
      <c r="AX260" s="292">
        <f t="shared" si="104"/>
        <v>0</v>
      </c>
      <c r="AY260" s="137" t="str">
        <f t="shared" si="84"/>
        <v>*</v>
      </c>
      <c r="BA260" s="143" t="str">
        <f t="shared" ref="BA260:BA324" si="108">IF(AC260=E260*3,"","!!!")</f>
        <v/>
      </c>
    </row>
    <row r="261" spans="1:53" ht="12">
      <c r="A261" s="288">
        <v>259</v>
      </c>
      <c r="B261" s="329" t="s">
        <v>1525</v>
      </c>
      <c r="C261" s="330" t="s">
        <v>30</v>
      </c>
      <c r="D261" s="333"/>
      <c r="E261" s="319"/>
      <c r="F261" s="322">
        <v>1260</v>
      </c>
      <c r="G261" s="299">
        <f t="shared" si="100"/>
        <v>0</v>
      </c>
      <c r="H261" s="300"/>
      <c r="I261" s="300"/>
      <c r="J261" s="300"/>
      <c r="K261" s="300"/>
      <c r="L261" s="300"/>
      <c r="M261" s="300"/>
      <c r="N261" s="300"/>
      <c r="O261" s="299">
        <f t="shared" si="105"/>
        <v>0</v>
      </c>
      <c r="P261" s="300"/>
      <c r="Q261" s="299">
        <f t="shared" si="101"/>
        <v>1260</v>
      </c>
      <c r="R261" s="299">
        <f t="shared" si="97"/>
        <v>0</v>
      </c>
      <c r="S261" s="300"/>
      <c r="T261" s="300"/>
      <c r="U261" s="300"/>
      <c r="V261" s="300"/>
      <c r="W261" s="300"/>
      <c r="X261" s="300"/>
      <c r="Y261" s="300"/>
      <c r="Z261" s="299">
        <f t="shared" si="94"/>
        <v>0</v>
      </c>
      <c r="AA261" s="300"/>
      <c r="AB261" s="299">
        <f t="shared" si="95"/>
        <v>1260</v>
      </c>
      <c r="AC261" s="299">
        <f t="shared" si="98"/>
        <v>0</v>
      </c>
      <c r="AD261" s="300"/>
      <c r="AE261" s="300"/>
      <c r="AF261" s="300"/>
      <c r="AG261" s="300"/>
      <c r="AH261" s="300"/>
      <c r="AI261" s="300"/>
      <c r="AJ261" s="300"/>
      <c r="AK261" s="299">
        <f t="shared" si="106"/>
        <v>0</v>
      </c>
      <c r="AL261" s="300"/>
      <c r="AM261" s="299">
        <f t="shared" si="102"/>
        <v>1260</v>
      </c>
      <c r="AN261" s="299">
        <f t="shared" si="103"/>
        <v>0</v>
      </c>
      <c r="AO261" s="300"/>
      <c r="AP261" s="300"/>
      <c r="AQ261" s="300"/>
      <c r="AR261" s="300"/>
      <c r="AS261" s="300"/>
      <c r="AT261" s="300"/>
      <c r="AU261" s="300"/>
      <c r="AV261" s="299">
        <f t="shared" si="107"/>
        <v>0</v>
      </c>
      <c r="AW261" s="300"/>
      <c r="AX261" s="299">
        <f t="shared" si="104"/>
        <v>1260</v>
      </c>
      <c r="AY261" s="137" t="str">
        <f t="shared" si="84"/>
        <v/>
      </c>
      <c r="BA261" s="143" t="str">
        <f t="shared" si="108"/>
        <v/>
      </c>
    </row>
    <row r="262" spans="1:53" ht="12">
      <c r="A262" s="288">
        <v>260</v>
      </c>
      <c r="B262" s="289" t="s">
        <v>480</v>
      </c>
      <c r="C262" s="290" t="s">
        <v>23</v>
      </c>
      <c r="D262" s="290" t="s">
        <v>482</v>
      </c>
      <c r="E262" s="291">
        <v>95</v>
      </c>
      <c r="F262" s="292"/>
      <c r="G262" s="292">
        <f t="shared" si="100"/>
        <v>285</v>
      </c>
      <c r="H262" s="293"/>
      <c r="I262" s="293"/>
      <c r="J262" s="293"/>
      <c r="K262" s="293"/>
      <c r="L262" s="293"/>
      <c r="M262" s="293"/>
      <c r="N262" s="293"/>
      <c r="O262" s="292">
        <f t="shared" si="105"/>
        <v>285</v>
      </c>
      <c r="P262" s="293">
        <v>285</v>
      </c>
      <c r="Q262" s="292">
        <f t="shared" si="101"/>
        <v>0</v>
      </c>
      <c r="R262" s="292">
        <f t="shared" si="97"/>
        <v>285</v>
      </c>
      <c r="S262" s="293"/>
      <c r="T262" s="293"/>
      <c r="U262" s="293"/>
      <c r="V262" s="293"/>
      <c r="W262" s="293"/>
      <c r="X262" s="293"/>
      <c r="Y262" s="293"/>
      <c r="Z262" s="292">
        <f t="shared" si="94"/>
        <v>285</v>
      </c>
      <c r="AA262" s="293">
        <v>285</v>
      </c>
      <c r="AB262" s="292">
        <f t="shared" si="95"/>
        <v>0</v>
      </c>
      <c r="AC262" s="292">
        <f t="shared" ref="AC262:AC293" si="109">$E262*3</f>
        <v>285</v>
      </c>
      <c r="AD262" s="293">
        <v>50</v>
      </c>
      <c r="AE262" s="293"/>
      <c r="AF262" s="293"/>
      <c r="AG262" s="293"/>
      <c r="AH262" s="293"/>
      <c r="AI262" s="293"/>
      <c r="AJ262" s="293"/>
      <c r="AK262" s="292">
        <f t="shared" si="106"/>
        <v>335</v>
      </c>
      <c r="AL262" s="293"/>
      <c r="AM262" s="292">
        <f t="shared" si="102"/>
        <v>335</v>
      </c>
      <c r="AN262" s="292">
        <f t="shared" si="103"/>
        <v>285</v>
      </c>
      <c r="AO262" s="293"/>
      <c r="AP262" s="293"/>
      <c r="AQ262" s="293"/>
      <c r="AR262" s="293"/>
      <c r="AS262" s="293"/>
      <c r="AT262" s="293"/>
      <c r="AU262" s="293"/>
      <c r="AV262" s="292">
        <f t="shared" si="107"/>
        <v>285</v>
      </c>
      <c r="AW262" s="293"/>
      <c r="AX262" s="292">
        <f t="shared" si="104"/>
        <v>620</v>
      </c>
      <c r="AY262" s="137" t="str">
        <f t="shared" si="84"/>
        <v/>
      </c>
      <c r="BA262" s="143" t="str">
        <f t="shared" si="108"/>
        <v/>
      </c>
    </row>
    <row r="263" spans="1:53" ht="12">
      <c r="A263" s="288">
        <v>261</v>
      </c>
      <c r="B263" s="289" t="s">
        <v>1056</v>
      </c>
      <c r="C263" s="290" t="s">
        <v>14</v>
      </c>
      <c r="D263" s="290"/>
      <c r="E263" s="291">
        <v>170</v>
      </c>
      <c r="F263" s="292">
        <v>250</v>
      </c>
      <c r="G263" s="292">
        <f t="shared" si="100"/>
        <v>510</v>
      </c>
      <c r="H263" s="293"/>
      <c r="I263" s="293"/>
      <c r="J263" s="293"/>
      <c r="K263" s="293"/>
      <c r="L263" s="293"/>
      <c r="M263" s="293"/>
      <c r="N263" s="293"/>
      <c r="O263" s="292">
        <f t="shared" si="105"/>
        <v>510</v>
      </c>
      <c r="P263" s="293">
        <v>1000</v>
      </c>
      <c r="Q263" s="292">
        <f t="shared" si="101"/>
        <v>-240</v>
      </c>
      <c r="R263" s="292">
        <f t="shared" si="97"/>
        <v>510</v>
      </c>
      <c r="S263" s="293"/>
      <c r="T263" s="293"/>
      <c r="U263" s="293"/>
      <c r="V263" s="293"/>
      <c r="W263" s="293"/>
      <c r="X263" s="293"/>
      <c r="Y263" s="293"/>
      <c r="Z263" s="292">
        <f t="shared" si="94"/>
        <v>510</v>
      </c>
      <c r="AA263" s="293"/>
      <c r="AB263" s="292">
        <f t="shared" si="95"/>
        <v>270</v>
      </c>
      <c r="AC263" s="292">
        <f t="shared" si="109"/>
        <v>510</v>
      </c>
      <c r="AD263" s="293"/>
      <c r="AE263" s="293"/>
      <c r="AF263" s="293"/>
      <c r="AG263" s="293"/>
      <c r="AH263" s="293"/>
      <c r="AI263" s="293"/>
      <c r="AJ263" s="293"/>
      <c r="AK263" s="292">
        <f t="shared" si="106"/>
        <v>510</v>
      </c>
      <c r="AL263" s="293">
        <v>1290</v>
      </c>
      <c r="AM263" s="292">
        <f t="shared" si="102"/>
        <v>-510</v>
      </c>
      <c r="AN263" s="292">
        <f t="shared" si="103"/>
        <v>510</v>
      </c>
      <c r="AO263" s="293"/>
      <c r="AP263" s="293"/>
      <c r="AQ263" s="293"/>
      <c r="AR263" s="293"/>
      <c r="AS263" s="293"/>
      <c r="AT263" s="293"/>
      <c r="AU263" s="293"/>
      <c r="AV263" s="292">
        <f t="shared" si="107"/>
        <v>510</v>
      </c>
      <c r="AW263" s="293"/>
      <c r="AX263" s="292">
        <f t="shared" si="104"/>
        <v>0</v>
      </c>
      <c r="AY263" s="137" t="str">
        <f t="shared" si="84"/>
        <v>*</v>
      </c>
      <c r="BA263" s="143" t="str">
        <f t="shared" si="108"/>
        <v/>
      </c>
    </row>
    <row r="264" spans="1:53" ht="12">
      <c r="A264" s="288">
        <v>262</v>
      </c>
      <c r="B264" s="289" t="s">
        <v>1608</v>
      </c>
      <c r="C264" s="290" t="s">
        <v>14</v>
      </c>
      <c r="D264" s="290"/>
      <c r="E264" s="291">
        <v>50</v>
      </c>
      <c r="F264" s="292"/>
      <c r="G264" s="292">
        <v>0</v>
      </c>
      <c r="H264" s="293"/>
      <c r="I264" s="293"/>
      <c r="J264" s="293"/>
      <c r="K264" s="293"/>
      <c r="L264" s="293"/>
      <c r="M264" s="293"/>
      <c r="N264" s="293"/>
      <c r="O264" s="292">
        <f t="shared" si="105"/>
        <v>0</v>
      </c>
      <c r="P264" s="293"/>
      <c r="Q264" s="292">
        <f t="shared" si="101"/>
        <v>0</v>
      </c>
      <c r="R264" s="292">
        <v>75</v>
      </c>
      <c r="S264" s="293"/>
      <c r="T264" s="293"/>
      <c r="U264" s="293"/>
      <c r="V264" s="293"/>
      <c r="W264" s="293"/>
      <c r="X264" s="293"/>
      <c r="Y264" s="293"/>
      <c r="Z264" s="292">
        <f t="shared" si="94"/>
        <v>75</v>
      </c>
      <c r="AA264" s="293"/>
      <c r="AB264" s="292">
        <f t="shared" si="95"/>
        <v>75</v>
      </c>
      <c r="AC264" s="292">
        <f t="shared" si="109"/>
        <v>150</v>
      </c>
      <c r="AD264" s="293"/>
      <c r="AE264" s="293"/>
      <c r="AF264" s="293"/>
      <c r="AG264" s="293"/>
      <c r="AH264" s="293"/>
      <c r="AI264" s="293"/>
      <c r="AJ264" s="293"/>
      <c r="AK264" s="292">
        <f t="shared" si="106"/>
        <v>150</v>
      </c>
      <c r="AL264" s="293"/>
      <c r="AM264" s="292">
        <f t="shared" si="102"/>
        <v>225</v>
      </c>
      <c r="AN264" s="292">
        <f t="shared" si="103"/>
        <v>150</v>
      </c>
      <c r="AO264" s="293"/>
      <c r="AP264" s="293"/>
      <c r="AQ264" s="293"/>
      <c r="AR264" s="293"/>
      <c r="AS264" s="293"/>
      <c r="AT264" s="293"/>
      <c r="AU264" s="293"/>
      <c r="AV264" s="292">
        <f t="shared" si="107"/>
        <v>150</v>
      </c>
      <c r="AW264" s="293"/>
      <c r="AX264" s="292">
        <f t="shared" si="104"/>
        <v>375</v>
      </c>
      <c r="AY264" s="137" t="str">
        <f t="shared" si="84"/>
        <v/>
      </c>
      <c r="BA264" s="143" t="str">
        <f t="shared" si="108"/>
        <v/>
      </c>
    </row>
    <row r="265" spans="1:53" ht="12">
      <c r="A265" s="288">
        <v>263</v>
      </c>
      <c r="B265" s="289" t="s">
        <v>483</v>
      </c>
      <c r="C265" s="290" t="s">
        <v>23</v>
      </c>
      <c r="D265" s="290" t="s">
        <v>485</v>
      </c>
      <c r="E265" s="291">
        <v>100</v>
      </c>
      <c r="F265" s="292">
        <v>300</v>
      </c>
      <c r="G265" s="292">
        <f>E265*3</f>
        <v>300</v>
      </c>
      <c r="H265" s="293"/>
      <c r="I265" s="293"/>
      <c r="J265" s="293"/>
      <c r="K265" s="293"/>
      <c r="L265" s="293"/>
      <c r="M265" s="293"/>
      <c r="N265" s="293"/>
      <c r="O265" s="292">
        <f t="shared" si="105"/>
        <v>300</v>
      </c>
      <c r="P265" s="293">
        <v>600</v>
      </c>
      <c r="Q265" s="292">
        <f t="shared" si="101"/>
        <v>0</v>
      </c>
      <c r="R265" s="292">
        <f t="shared" ref="R265:R272" si="110">E265*3</f>
        <v>300</v>
      </c>
      <c r="S265" s="293"/>
      <c r="T265" s="293"/>
      <c r="U265" s="293"/>
      <c r="V265" s="293"/>
      <c r="W265" s="293">
        <v>100</v>
      </c>
      <c r="X265" s="293"/>
      <c r="Y265" s="293"/>
      <c r="Z265" s="292">
        <f t="shared" si="94"/>
        <v>400</v>
      </c>
      <c r="AA265" s="293">
        <v>400</v>
      </c>
      <c r="AB265" s="292">
        <f t="shared" si="95"/>
        <v>0</v>
      </c>
      <c r="AC265" s="292">
        <f t="shared" si="109"/>
        <v>300</v>
      </c>
      <c r="AD265" s="293"/>
      <c r="AE265" s="293"/>
      <c r="AF265" s="293"/>
      <c r="AG265" s="293"/>
      <c r="AH265" s="293"/>
      <c r="AI265" s="293"/>
      <c r="AJ265" s="293"/>
      <c r="AK265" s="292">
        <f t="shared" si="106"/>
        <v>300</v>
      </c>
      <c r="AL265" s="293">
        <v>600</v>
      </c>
      <c r="AM265" s="292">
        <f t="shared" si="102"/>
        <v>-300</v>
      </c>
      <c r="AN265" s="292">
        <f t="shared" si="103"/>
        <v>300</v>
      </c>
      <c r="AO265" s="293"/>
      <c r="AP265" s="293">
        <v>200</v>
      </c>
      <c r="AQ265" s="293"/>
      <c r="AR265" s="293">
        <v>300</v>
      </c>
      <c r="AS265" s="293"/>
      <c r="AT265" s="293"/>
      <c r="AU265" s="293"/>
      <c r="AV265" s="292">
        <f t="shared" si="107"/>
        <v>800</v>
      </c>
      <c r="AW265" s="293">
        <v>200</v>
      </c>
      <c r="AX265" s="292">
        <f t="shared" si="104"/>
        <v>300</v>
      </c>
      <c r="BA265" s="143" t="str">
        <f t="shared" si="108"/>
        <v/>
      </c>
    </row>
    <row r="266" spans="1:53" ht="12">
      <c r="A266" s="288">
        <v>264</v>
      </c>
      <c r="B266" s="289" t="s">
        <v>1560</v>
      </c>
      <c r="C266" s="290" t="s">
        <v>14</v>
      </c>
      <c r="D266" s="290"/>
      <c r="E266" s="291">
        <v>50</v>
      </c>
      <c r="F266" s="292"/>
      <c r="G266" s="292">
        <v>86</v>
      </c>
      <c r="H266" s="293"/>
      <c r="I266" s="293"/>
      <c r="J266" s="293"/>
      <c r="K266" s="293"/>
      <c r="L266" s="293"/>
      <c r="M266" s="293"/>
      <c r="N266" s="293"/>
      <c r="O266" s="292">
        <f t="shared" si="105"/>
        <v>86</v>
      </c>
      <c r="P266" s="293"/>
      <c r="Q266" s="292">
        <f t="shared" si="101"/>
        <v>86</v>
      </c>
      <c r="R266" s="292">
        <f t="shared" si="110"/>
        <v>150</v>
      </c>
      <c r="S266" s="293"/>
      <c r="T266" s="293"/>
      <c r="U266" s="293"/>
      <c r="V266" s="293"/>
      <c r="W266" s="293"/>
      <c r="X266" s="293"/>
      <c r="Y266" s="293"/>
      <c r="Z266" s="292">
        <f t="shared" si="94"/>
        <v>150</v>
      </c>
      <c r="AA266" s="293"/>
      <c r="AB266" s="292">
        <f t="shared" si="95"/>
        <v>236</v>
      </c>
      <c r="AC266" s="292">
        <f t="shared" si="109"/>
        <v>150</v>
      </c>
      <c r="AD266" s="293"/>
      <c r="AE266" s="293"/>
      <c r="AF266" s="293"/>
      <c r="AG266" s="293"/>
      <c r="AH266" s="293"/>
      <c r="AI266" s="293"/>
      <c r="AJ266" s="293"/>
      <c r="AK266" s="292">
        <f t="shared" si="106"/>
        <v>150</v>
      </c>
      <c r="AL266" s="293"/>
      <c r="AM266" s="292">
        <f t="shared" si="102"/>
        <v>386</v>
      </c>
      <c r="AN266" s="292">
        <f t="shared" si="103"/>
        <v>150</v>
      </c>
      <c r="AO266" s="293"/>
      <c r="AP266" s="293"/>
      <c r="AQ266" s="293"/>
      <c r="AR266" s="293"/>
      <c r="AS266" s="293"/>
      <c r="AT266" s="293"/>
      <c r="AU266" s="293"/>
      <c r="AV266" s="292">
        <f t="shared" si="107"/>
        <v>150</v>
      </c>
      <c r="AW266" s="293"/>
      <c r="AX266" s="292">
        <f t="shared" si="104"/>
        <v>536</v>
      </c>
      <c r="BA266" s="143" t="str">
        <f t="shared" si="108"/>
        <v/>
      </c>
    </row>
    <row r="267" spans="1:53" ht="12">
      <c r="A267" s="288">
        <v>265</v>
      </c>
      <c r="B267" s="294" t="s">
        <v>489</v>
      </c>
      <c r="C267" s="290" t="s">
        <v>10</v>
      </c>
      <c r="D267" s="290" t="s">
        <v>12</v>
      </c>
      <c r="E267" s="295">
        <v>240</v>
      </c>
      <c r="F267" s="292">
        <v>1272</v>
      </c>
      <c r="G267" s="292">
        <f>E267*3</f>
        <v>720</v>
      </c>
      <c r="H267" s="293"/>
      <c r="I267" s="293"/>
      <c r="J267" s="293"/>
      <c r="K267" s="293"/>
      <c r="L267" s="293"/>
      <c r="M267" s="293"/>
      <c r="N267" s="293"/>
      <c r="O267" s="292">
        <f t="shared" si="105"/>
        <v>720</v>
      </c>
      <c r="P267" s="293"/>
      <c r="Q267" s="292">
        <f t="shared" si="101"/>
        <v>1992</v>
      </c>
      <c r="R267" s="292">
        <f t="shared" si="110"/>
        <v>720</v>
      </c>
      <c r="S267" s="293"/>
      <c r="T267" s="293"/>
      <c r="U267" s="293"/>
      <c r="V267" s="293"/>
      <c r="W267" s="293"/>
      <c r="X267" s="293"/>
      <c r="Y267" s="293"/>
      <c r="Z267" s="292">
        <f t="shared" si="94"/>
        <v>720</v>
      </c>
      <c r="AA267" s="293">
        <v>2762</v>
      </c>
      <c r="AB267" s="292">
        <f t="shared" si="95"/>
        <v>-50</v>
      </c>
      <c r="AC267" s="292">
        <f t="shared" si="109"/>
        <v>720</v>
      </c>
      <c r="AD267" s="293">
        <v>50</v>
      </c>
      <c r="AE267" s="293"/>
      <c r="AF267" s="293"/>
      <c r="AG267" s="293"/>
      <c r="AH267" s="293"/>
      <c r="AI267" s="293"/>
      <c r="AJ267" s="293"/>
      <c r="AK267" s="292">
        <f t="shared" si="106"/>
        <v>770</v>
      </c>
      <c r="AL267" s="293">
        <v>2000</v>
      </c>
      <c r="AM267" s="292">
        <f t="shared" si="102"/>
        <v>-1280</v>
      </c>
      <c r="AN267" s="292">
        <f t="shared" si="103"/>
        <v>720</v>
      </c>
      <c r="AO267" s="293"/>
      <c r="AP267" s="293"/>
      <c r="AQ267" s="293"/>
      <c r="AR267" s="293"/>
      <c r="AS267" s="293"/>
      <c r="AT267" s="293"/>
      <c r="AU267" s="293"/>
      <c r="AV267" s="292">
        <f t="shared" si="107"/>
        <v>720</v>
      </c>
      <c r="AW267" s="293"/>
      <c r="AX267" s="292">
        <f t="shared" si="104"/>
        <v>-560</v>
      </c>
      <c r="AY267" s="137" t="str">
        <f t="shared" si="84"/>
        <v/>
      </c>
      <c r="BA267" s="143" t="str">
        <f t="shared" si="108"/>
        <v/>
      </c>
    </row>
    <row r="268" spans="1:53" ht="12">
      <c r="A268" s="288">
        <v>266</v>
      </c>
      <c r="B268" s="289" t="s">
        <v>1593</v>
      </c>
      <c r="C268" s="290" t="s">
        <v>14</v>
      </c>
      <c r="D268" s="290"/>
      <c r="E268" s="291">
        <v>70</v>
      </c>
      <c r="F268" s="292"/>
      <c r="G268" s="292">
        <v>70</v>
      </c>
      <c r="H268" s="293"/>
      <c r="I268" s="293"/>
      <c r="J268" s="293"/>
      <c r="K268" s="293"/>
      <c r="L268" s="293"/>
      <c r="M268" s="293"/>
      <c r="N268" s="293"/>
      <c r="O268" s="292">
        <f t="shared" si="105"/>
        <v>70</v>
      </c>
      <c r="P268" s="293"/>
      <c r="Q268" s="292">
        <f t="shared" si="101"/>
        <v>70</v>
      </c>
      <c r="R268" s="292">
        <f t="shared" si="110"/>
        <v>210</v>
      </c>
      <c r="S268" s="293"/>
      <c r="T268" s="293"/>
      <c r="U268" s="293"/>
      <c r="V268" s="293"/>
      <c r="W268" s="293"/>
      <c r="X268" s="293"/>
      <c r="Y268" s="293"/>
      <c r="Z268" s="292">
        <f t="shared" si="94"/>
        <v>210</v>
      </c>
      <c r="AA268" s="293"/>
      <c r="AB268" s="292">
        <f t="shared" si="95"/>
        <v>280</v>
      </c>
      <c r="AC268" s="292">
        <f t="shared" si="109"/>
        <v>210</v>
      </c>
      <c r="AD268" s="293"/>
      <c r="AE268" s="293"/>
      <c r="AF268" s="293"/>
      <c r="AG268" s="293"/>
      <c r="AH268" s="293"/>
      <c r="AI268" s="293"/>
      <c r="AJ268" s="293"/>
      <c r="AK268" s="292">
        <f t="shared" si="106"/>
        <v>210</v>
      </c>
      <c r="AL268" s="293">
        <v>700</v>
      </c>
      <c r="AM268" s="292">
        <f t="shared" si="102"/>
        <v>-210</v>
      </c>
      <c r="AN268" s="292">
        <f t="shared" si="103"/>
        <v>210</v>
      </c>
      <c r="AO268" s="293"/>
      <c r="AP268" s="293">
        <v>100</v>
      </c>
      <c r="AQ268" s="293"/>
      <c r="AR268" s="293"/>
      <c r="AS268" s="293"/>
      <c r="AT268" s="293"/>
      <c r="AU268" s="293"/>
      <c r="AV268" s="292">
        <f t="shared" si="107"/>
        <v>310</v>
      </c>
      <c r="AW268" s="293"/>
      <c r="AX268" s="292">
        <f t="shared" si="104"/>
        <v>100</v>
      </c>
      <c r="AY268" s="137" t="str">
        <f t="shared" ref="AY268:AY315" si="111">IF(AX268=0,"*","")</f>
        <v/>
      </c>
      <c r="BA268" s="143" t="str">
        <f t="shared" si="108"/>
        <v/>
      </c>
    </row>
    <row r="269" spans="1:53" ht="12">
      <c r="A269" s="288">
        <v>267</v>
      </c>
      <c r="B269" s="289" t="s">
        <v>1561</v>
      </c>
      <c r="C269" s="290" t="s">
        <v>14</v>
      </c>
      <c r="D269" s="290"/>
      <c r="E269" s="291">
        <v>60</v>
      </c>
      <c r="F269" s="292"/>
      <c r="G269" s="292">
        <v>60</v>
      </c>
      <c r="H269" s="293"/>
      <c r="I269" s="293"/>
      <c r="J269" s="293"/>
      <c r="K269" s="293"/>
      <c r="L269" s="293"/>
      <c r="M269" s="293"/>
      <c r="N269" s="293"/>
      <c r="O269" s="292">
        <f t="shared" si="105"/>
        <v>60</v>
      </c>
      <c r="P269" s="293"/>
      <c r="Q269" s="292">
        <f t="shared" si="101"/>
        <v>60</v>
      </c>
      <c r="R269" s="292">
        <f t="shared" si="110"/>
        <v>180</v>
      </c>
      <c r="S269" s="293"/>
      <c r="T269" s="293"/>
      <c r="U269" s="293"/>
      <c r="V269" s="293"/>
      <c r="W269" s="293"/>
      <c r="X269" s="293"/>
      <c r="Y269" s="293"/>
      <c r="Z269" s="292">
        <f t="shared" si="94"/>
        <v>180</v>
      </c>
      <c r="AA269" s="293">
        <v>720</v>
      </c>
      <c r="AB269" s="292">
        <f t="shared" si="95"/>
        <v>-480</v>
      </c>
      <c r="AC269" s="292">
        <f t="shared" si="109"/>
        <v>180</v>
      </c>
      <c r="AD269" s="293"/>
      <c r="AE269" s="293"/>
      <c r="AF269" s="293"/>
      <c r="AG269" s="293"/>
      <c r="AH269" s="293"/>
      <c r="AI269" s="293"/>
      <c r="AJ269" s="293"/>
      <c r="AK269" s="292">
        <f t="shared" si="106"/>
        <v>180</v>
      </c>
      <c r="AL269" s="293"/>
      <c r="AM269" s="292">
        <f t="shared" si="102"/>
        <v>-300</v>
      </c>
      <c r="AN269" s="292">
        <f t="shared" si="103"/>
        <v>180</v>
      </c>
      <c r="AO269" s="293"/>
      <c r="AP269" s="293"/>
      <c r="AQ269" s="293"/>
      <c r="AR269" s="293"/>
      <c r="AS269" s="293"/>
      <c r="AT269" s="293"/>
      <c r="AU269" s="293"/>
      <c r="AV269" s="292">
        <f t="shared" si="107"/>
        <v>180</v>
      </c>
      <c r="AW269" s="293"/>
      <c r="AX269" s="292">
        <f t="shared" si="104"/>
        <v>-120</v>
      </c>
      <c r="AY269" s="137" t="str">
        <f t="shared" si="111"/>
        <v/>
      </c>
      <c r="BA269" s="143" t="str">
        <f t="shared" si="108"/>
        <v/>
      </c>
    </row>
    <row r="270" spans="1:53" ht="12">
      <c r="A270" s="288">
        <v>268</v>
      </c>
      <c r="B270" s="294" t="s">
        <v>495</v>
      </c>
      <c r="C270" s="290" t="s">
        <v>10</v>
      </c>
      <c r="D270" s="290" t="s">
        <v>497</v>
      </c>
      <c r="E270" s="295">
        <v>145</v>
      </c>
      <c r="F270" s="292">
        <v>2610</v>
      </c>
      <c r="G270" s="292">
        <f>E270*3</f>
        <v>435</v>
      </c>
      <c r="H270" s="293"/>
      <c r="I270" s="293"/>
      <c r="J270" s="293"/>
      <c r="K270" s="293"/>
      <c r="L270" s="293"/>
      <c r="M270" s="293"/>
      <c r="N270" s="293"/>
      <c r="O270" s="292">
        <f t="shared" si="105"/>
        <v>435</v>
      </c>
      <c r="P270" s="293"/>
      <c r="Q270" s="292">
        <f t="shared" si="101"/>
        <v>3045</v>
      </c>
      <c r="R270" s="292">
        <f t="shared" si="110"/>
        <v>435</v>
      </c>
      <c r="S270" s="293"/>
      <c r="T270" s="293"/>
      <c r="U270" s="293"/>
      <c r="V270" s="293"/>
      <c r="W270" s="293"/>
      <c r="X270" s="293"/>
      <c r="Y270" s="293"/>
      <c r="Z270" s="292">
        <f t="shared" si="94"/>
        <v>435</v>
      </c>
      <c r="AA270" s="293"/>
      <c r="AB270" s="292">
        <f t="shared" si="95"/>
        <v>3480</v>
      </c>
      <c r="AC270" s="292">
        <f t="shared" si="109"/>
        <v>435</v>
      </c>
      <c r="AD270" s="293"/>
      <c r="AE270" s="293"/>
      <c r="AF270" s="293"/>
      <c r="AG270" s="293"/>
      <c r="AH270" s="293"/>
      <c r="AI270" s="293"/>
      <c r="AJ270" s="293"/>
      <c r="AK270" s="292">
        <f t="shared" si="106"/>
        <v>435</v>
      </c>
      <c r="AL270" s="293"/>
      <c r="AM270" s="292">
        <f t="shared" si="102"/>
        <v>3915</v>
      </c>
      <c r="AN270" s="292">
        <f t="shared" si="103"/>
        <v>435</v>
      </c>
      <c r="AO270" s="293"/>
      <c r="AP270" s="293"/>
      <c r="AQ270" s="293"/>
      <c r="AR270" s="293"/>
      <c r="AS270" s="293"/>
      <c r="AT270" s="293"/>
      <c r="AU270" s="293"/>
      <c r="AV270" s="292">
        <f t="shared" si="107"/>
        <v>435</v>
      </c>
      <c r="AW270" s="293"/>
      <c r="AX270" s="292">
        <f t="shared" si="104"/>
        <v>4350</v>
      </c>
      <c r="AY270" s="137" t="str">
        <f t="shared" si="111"/>
        <v/>
      </c>
      <c r="BA270" s="143" t="str">
        <f t="shared" si="108"/>
        <v/>
      </c>
    </row>
    <row r="271" spans="1:53" ht="12">
      <c r="A271" s="288">
        <v>269</v>
      </c>
      <c r="B271" s="289" t="s">
        <v>1588</v>
      </c>
      <c r="C271" s="290" t="s">
        <v>23</v>
      </c>
      <c r="D271" s="290"/>
      <c r="E271" s="291">
        <v>30</v>
      </c>
      <c r="F271" s="292"/>
      <c r="G271" s="292">
        <v>60</v>
      </c>
      <c r="H271" s="293"/>
      <c r="I271" s="293"/>
      <c r="J271" s="293"/>
      <c r="K271" s="293"/>
      <c r="L271" s="293"/>
      <c r="M271" s="293"/>
      <c r="N271" s="293"/>
      <c r="O271" s="292">
        <f t="shared" si="105"/>
        <v>60</v>
      </c>
      <c r="P271" s="293">
        <v>330</v>
      </c>
      <c r="Q271" s="292">
        <f t="shared" si="101"/>
        <v>-270</v>
      </c>
      <c r="R271" s="292">
        <f t="shared" si="110"/>
        <v>90</v>
      </c>
      <c r="S271" s="293"/>
      <c r="T271" s="293"/>
      <c r="U271" s="293"/>
      <c r="V271" s="293"/>
      <c r="W271" s="293"/>
      <c r="X271" s="293"/>
      <c r="Y271" s="293"/>
      <c r="Z271" s="292">
        <f t="shared" si="94"/>
        <v>90</v>
      </c>
      <c r="AA271" s="293"/>
      <c r="AB271" s="292">
        <f t="shared" si="95"/>
        <v>-180</v>
      </c>
      <c r="AC271" s="292">
        <f t="shared" si="109"/>
        <v>90</v>
      </c>
      <c r="AD271" s="293"/>
      <c r="AE271" s="293"/>
      <c r="AF271" s="293"/>
      <c r="AG271" s="293"/>
      <c r="AH271" s="293"/>
      <c r="AI271" s="293"/>
      <c r="AJ271" s="293"/>
      <c r="AK271" s="292">
        <f t="shared" si="106"/>
        <v>90</v>
      </c>
      <c r="AL271" s="293"/>
      <c r="AM271" s="292">
        <f t="shared" si="102"/>
        <v>-90</v>
      </c>
      <c r="AN271" s="292">
        <f t="shared" si="103"/>
        <v>90</v>
      </c>
      <c r="AO271" s="293"/>
      <c r="AP271" s="293"/>
      <c r="AQ271" s="293"/>
      <c r="AR271" s="293"/>
      <c r="AS271" s="293"/>
      <c r="AT271" s="293"/>
      <c r="AU271" s="293"/>
      <c r="AV271" s="292">
        <f t="shared" si="107"/>
        <v>90</v>
      </c>
      <c r="AW271" s="293"/>
      <c r="AX271" s="292">
        <f t="shared" si="104"/>
        <v>0</v>
      </c>
      <c r="AY271" s="137" t="str">
        <f t="shared" si="111"/>
        <v>*</v>
      </c>
      <c r="BA271" s="143" t="str">
        <f t="shared" si="108"/>
        <v/>
      </c>
    </row>
    <row r="272" spans="1:53" ht="12">
      <c r="A272" s="288">
        <v>270</v>
      </c>
      <c r="B272" s="289" t="s">
        <v>498</v>
      </c>
      <c r="C272" s="290" t="s">
        <v>23</v>
      </c>
      <c r="D272" s="290" t="s">
        <v>500</v>
      </c>
      <c r="E272" s="291">
        <v>135</v>
      </c>
      <c r="F272" s="292"/>
      <c r="G272" s="292">
        <f>E272*3</f>
        <v>405</v>
      </c>
      <c r="H272" s="293"/>
      <c r="I272" s="293"/>
      <c r="J272" s="293"/>
      <c r="K272" s="293"/>
      <c r="L272" s="293"/>
      <c r="M272" s="293"/>
      <c r="N272" s="293"/>
      <c r="O272" s="292">
        <f t="shared" si="105"/>
        <v>405</v>
      </c>
      <c r="P272" s="293">
        <v>405</v>
      </c>
      <c r="Q272" s="292">
        <f t="shared" si="101"/>
        <v>0</v>
      </c>
      <c r="R272" s="292">
        <f t="shared" si="110"/>
        <v>405</v>
      </c>
      <c r="S272" s="293"/>
      <c r="T272" s="293"/>
      <c r="U272" s="293"/>
      <c r="V272" s="293"/>
      <c r="W272" s="293">
        <v>100</v>
      </c>
      <c r="X272" s="293"/>
      <c r="Y272" s="293"/>
      <c r="Z272" s="292">
        <f t="shared" si="94"/>
        <v>505</v>
      </c>
      <c r="AA272" s="293">
        <v>505</v>
      </c>
      <c r="AB272" s="292">
        <f t="shared" si="95"/>
        <v>0</v>
      </c>
      <c r="AC272" s="292">
        <f t="shared" si="109"/>
        <v>405</v>
      </c>
      <c r="AD272" s="293"/>
      <c r="AE272" s="293"/>
      <c r="AF272" s="293"/>
      <c r="AG272" s="293"/>
      <c r="AH272" s="293"/>
      <c r="AI272" s="293"/>
      <c r="AJ272" s="293"/>
      <c r="AK272" s="292">
        <f t="shared" si="106"/>
        <v>405</v>
      </c>
      <c r="AL272" s="293">
        <v>405</v>
      </c>
      <c r="AM272" s="292">
        <f t="shared" si="102"/>
        <v>0</v>
      </c>
      <c r="AN272" s="292">
        <f t="shared" si="103"/>
        <v>405</v>
      </c>
      <c r="AO272" s="293"/>
      <c r="AP272" s="293"/>
      <c r="AQ272" s="293"/>
      <c r="AR272" s="293"/>
      <c r="AS272" s="293"/>
      <c r="AT272" s="293"/>
      <c r="AU272" s="293"/>
      <c r="AV272" s="292">
        <f t="shared" si="107"/>
        <v>405</v>
      </c>
      <c r="AW272" s="293">
        <v>405</v>
      </c>
      <c r="AX272" s="292">
        <f t="shared" si="104"/>
        <v>0</v>
      </c>
      <c r="AY272" s="137" t="str">
        <f t="shared" si="111"/>
        <v>*</v>
      </c>
      <c r="BA272" s="143" t="str">
        <f t="shared" si="108"/>
        <v/>
      </c>
    </row>
    <row r="273" spans="1:53" ht="12">
      <c r="A273" s="288">
        <v>271</v>
      </c>
      <c r="B273" s="289" t="s">
        <v>1604</v>
      </c>
      <c r="C273" s="290" t="s">
        <v>14</v>
      </c>
      <c r="D273" s="290"/>
      <c r="E273" s="291">
        <v>50</v>
      </c>
      <c r="F273" s="292"/>
      <c r="G273" s="292">
        <v>0</v>
      </c>
      <c r="H273" s="293"/>
      <c r="I273" s="293"/>
      <c r="J273" s="293"/>
      <c r="K273" s="293"/>
      <c r="L273" s="293"/>
      <c r="M273" s="293"/>
      <c r="N273" s="293"/>
      <c r="O273" s="292">
        <f t="shared" si="105"/>
        <v>0</v>
      </c>
      <c r="P273" s="293"/>
      <c r="Q273" s="292">
        <f t="shared" si="101"/>
        <v>0</v>
      </c>
      <c r="R273" s="292">
        <v>135</v>
      </c>
      <c r="S273" s="293"/>
      <c r="T273" s="293"/>
      <c r="U273" s="293"/>
      <c r="V273" s="293"/>
      <c r="W273" s="293"/>
      <c r="X273" s="293"/>
      <c r="Y273" s="293"/>
      <c r="Z273" s="292">
        <f t="shared" si="94"/>
        <v>135</v>
      </c>
      <c r="AA273" s="293">
        <v>135</v>
      </c>
      <c r="AB273" s="292">
        <f t="shared" si="95"/>
        <v>0</v>
      </c>
      <c r="AC273" s="292">
        <f t="shared" si="109"/>
        <v>150</v>
      </c>
      <c r="AD273" s="293"/>
      <c r="AE273" s="293"/>
      <c r="AF273" s="293"/>
      <c r="AG273" s="293"/>
      <c r="AH273" s="293"/>
      <c r="AI273" s="293"/>
      <c r="AJ273" s="293"/>
      <c r="AK273" s="292">
        <f t="shared" si="106"/>
        <v>150</v>
      </c>
      <c r="AL273" s="293">
        <v>270</v>
      </c>
      <c r="AM273" s="292">
        <f t="shared" si="102"/>
        <v>-120</v>
      </c>
      <c r="AN273" s="292">
        <f t="shared" si="103"/>
        <v>150</v>
      </c>
      <c r="AO273" s="293"/>
      <c r="AP273" s="293"/>
      <c r="AQ273" s="293"/>
      <c r="AR273" s="293"/>
      <c r="AS273" s="293"/>
      <c r="AT273" s="293"/>
      <c r="AU273" s="293"/>
      <c r="AV273" s="292">
        <f t="shared" si="107"/>
        <v>150</v>
      </c>
      <c r="AW273" s="293"/>
      <c r="AX273" s="292">
        <f t="shared" si="104"/>
        <v>30</v>
      </c>
      <c r="AY273" s="137" t="str">
        <f t="shared" si="111"/>
        <v/>
      </c>
      <c r="BA273" s="143" t="str">
        <f t="shared" si="108"/>
        <v/>
      </c>
    </row>
    <row r="274" spans="1:53" ht="12">
      <c r="A274" s="288">
        <v>272</v>
      </c>
      <c r="B274" s="289" t="s">
        <v>1562</v>
      </c>
      <c r="C274" s="290" t="s">
        <v>23</v>
      </c>
      <c r="D274" s="290"/>
      <c r="E274" s="291">
        <v>75</v>
      </c>
      <c r="F274" s="292"/>
      <c r="G274" s="292">
        <v>110</v>
      </c>
      <c r="H274" s="293"/>
      <c r="I274" s="293"/>
      <c r="J274" s="293"/>
      <c r="K274" s="293"/>
      <c r="L274" s="293"/>
      <c r="M274" s="293"/>
      <c r="N274" s="293"/>
      <c r="O274" s="292">
        <f t="shared" si="105"/>
        <v>110</v>
      </c>
      <c r="P274" s="293">
        <v>110</v>
      </c>
      <c r="Q274" s="292">
        <f t="shared" si="101"/>
        <v>0</v>
      </c>
      <c r="R274" s="292">
        <f t="shared" ref="R274:R300" si="112">E274*3</f>
        <v>225</v>
      </c>
      <c r="S274" s="293"/>
      <c r="T274" s="293"/>
      <c r="U274" s="293">
        <v>167</v>
      </c>
      <c r="V274" s="293"/>
      <c r="W274" s="293">
        <v>100</v>
      </c>
      <c r="X274" s="293"/>
      <c r="Y274" s="293"/>
      <c r="Z274" s="292">
        <f t="shared" si="94"/>
        <v>492</v>
      </c>
      <c r="AA274" s="293">
        <v>492</v>
      </c>
      <c r="AB274" s="292">
        <f t="shared" si="95"/>
        <v>0</v>
      </c>
      <c r="AC274" s="292">
        <f t="shared" si="109"/>
        <v>225</v>
      </c>
      <c r="AD274" s="293"/>
      <c r="AE274" s="293"/>
      <c r="AF274" s="293"/>
      <c r="AG274" s="293"/>
      <c r="AH274" s="293"/>
      <c r="AI274" s="293"/>
      <c r="AJ274" s="293"/>
      <c r="AK274" s="292">
        <f t="shared" si="106"/>
        <v>225</v>
      </c>
      <c r="AL274" s="293"/>
      <c r="AM274" s="292">
        <f t="shared" si="102"/>
        <v>225</v>
      </c>
      <c r="AN274" s="292">
        <f t="shared" si="103"/>
        <v>225</v>
      </c>
      <c r="AO274" s="293"/>
      <c r="AP274" s="293"/>
      <c r="AQ274" s="293"/>
      <c r="AR274" s="293"/>
      <c r="AS274" s="293"/>
      <c r="AT274" s="293"/>
      <c r="AU274" s="293"/>
      <c r="AV274" s="292">
        <f t="shared" si="107"/>
        <v>225</v>
      </c>
      <c r="AW274" s="293">
        <v>450</v>
      </c>
      <c r="AX274" s="292">
        <f t="shared" si="104"/>
        <v>0</v>
      </c>
      <c r="AY274" s="137" t="str">
        <f t="shared" si="111"/>
        <v>*</v>
      </c>
      <c r="BA274" s="143" t="str">
        <f t="shared" si="108"/>
        <v/>
      </c>
    </row>
    <row r="275" spans="1:53" ht="12">
      <c r="A275" s="288">
        <v>273</v>
      </c>
      <c r="B275" s="301" t="s">
        <v>501</v>
      </c>
      <c r="C275" s="290" t="s">
        <v>10</v>
      </c>
      <c r="D275" s="290" t="s">
        <v>943</v>
      </c>
      <c r="E275" s="291">
        <v>85</v>
      </c>
      <c r="F275" s="303">
        <v>510</v>
      </c>
      <c r="G275" s="292">
        <f>E275*3</f>
        <v>255</v>
      </c>
      <c r="H275" s="293"/>
      <c r="I275" s="293"/>
      <c r="J275" s="293"/>
      <c r="K275" s="293"/>
      <c r="L275" s="293"/>
      <c r="M275" s="293"/>
      <c r="N275" s="293"/>
      <c r="O275" s="292">
        <f t="shared" si="105"/>
        <v>255</v>
      </c>
      <c r="P275" s="293">
        <v>1530</v>
      </c>
      <c r="Q275" s="292">
        <f t="shared" si="101"/>
        <v>-765</v>
      </c>
      <c r="R275" s="292">
        <f t="shared" si="112"/>
        <v>255</v>
      </c>
      <c r="S275" s="293"/>
      <c r="T275" s="293"/>
      <c r="U275" s="293"/>
      <c r="V275" s="293"/>
      <c r="W275" s="293"/>
      <c r="X275" s="293"/>
      <c r="Y275" s="293"/>
      <c r="Z275" s="292">
        <f t="shared" si="94"/>
        <v>255</v>
      </c>
      <c r="AA275" s="293"/>
      <c r="AB275" s="292">
        <f t="shared" si="95"/>
        <v>-510</v>
      </c>
      <c r="AC275" s="292">
        <f t="shared" si="109"/>
        <v>255</v>
      </c>
      <c r="AD275" s="293"/>
      <c r="AE275" s="293"/>
      <c r="AF275" s="293"/>
      <c r="AG275" s="293"/>
      <c r="AH275" s="293"/>
      <c r="AI275" s="293"/>
      <c r="AJ275" s="293"/>
      <c r="AK275" s="292">
        <f t="shared" si="106"/>
        <v>255</v>
      </c>
      <c r="AL275" s="293"/>
      <c r="AM275" s="292">
        <f t="shared" si="102"/>
        <v>-255</v>
      </c>
      <c r="AN275" s="292">
        <f t="shared" si="103"/>
        <v>255</v>
      </c>
      <c r="AO275" s="293"/>
      <c r="AP275" s="293"/>
      <c r="AQ275" s="293"/>
      <c r="AR275" s="293"/>
      <c r="AS275" s="293"/>
      <c r="AT275" s="293"/>
      <c r="AU275" s="293"/>
      <c r="AV275" s="292">
        <f t="shared" si="107"/>
        <v>255</v>
      </c>
      <c r="AW275" s="293"/>
      <c r="AX275" s="292">
        <f t="shared" si="104"/>
        <v>0</v>
      </c>
      <c r="AY275" s="137" t="str">
        <f t="shared" si="111"/>
        <v>*</v>
      </c>
      <c r="BA275" s="143" t="str">
        <f t="shared" si="108"/>
        <v/>
      </c>
    </row>
    <row r="276" spans="1:53" ht="12">
      <c r="A276" s="288">
        <v>274</v>
      </c>
      <c r="B276" s="289" t="s">
        <v>502</v>
      </c>
      <c r="C276" s="290" t="s">
        <v>23</v>
      </c>
      <c r="D276" s="290" t="s">
        <v>12</v>
      </c>
      <c r="E276" s="291">
        <v>85</v>
      </c>
      <c r="F276" s="292"/>
      <c r="G276" s="292">
        <f>E276*3</f>
        <v>255</v>
      </c>
      <c r="H276" s="293"/>
      <c r="I276" s="293"/>
      <c r="J276" s="293"/>
      <c r="K276" s="293"/>
      <c r="L276" s="293"/>
      <c r="M276" s="293"/>
      <c r="N276" s="293"/>
      <c r="O276" s="292">
        <f t="shared" si="105"/>
        <v>255</v>
      </c>
      <c r="P276" s="293"/>
      <c r="Q276" s="292">
        <f t="shared" si="101"/>
        <v>255</v>
      </c>
      <c r="R276" s="292">
        <f t="shared" si="112"/>
        <v>255</v>
      </c>
      <c r="S276" s="293"/>
      <c r="T276" s="293"/>
      <c r="U276" s="293"/>
      <c r="V276" s="293"/>
      <c r="W276" s="293"/>
      <c r="X276" s="293"/>
      <c r="Y276" s="293"/>
      <c r="Z276" s="292">
        <f t="shared" si="94"/>
        <v>255</v>
      </c>
      <c r="AA276" s="293"/>
      <c r="AB276" s="292">
        <f t="shared" si="95"/>
        <v>510</v>
      </c>
      <c r="AC276" s="292">
        <f t="shared" si="109"/>
        <v>255</v>
      </c>
      <c r="AD276" s="293"/>
      <c r="AE276" s="293"/>
      <c r="AF276" s="293"/>
      <c r="AG276" s="293"/>
      <c r="AH276" s="293"/>
      <c r="AI276" s="293"/>
      <c r="AJ276" s="293"/>
      <c r="AK276" s="292">
        <f t="shared" si="106"/>
        <v>255</v>
      </c>
      <c r="AL276" s="293"/>
      <c r="AM276" s="292">
        <f t="shared" si="102"/>
        <v>765</v>
      </c>
      <c r="AN276" s="292">
        <f t="shared" si="103"/>
        <v>255</v>
      </c>
      <c r="AO276" s="293"/>
      <c r="AP276" s="293"/>
      <c r="AQ276" s="293"/>
      <c r="AR276" s="293"/>
      <c r="AS276" s="293"/>
      <c r="AT276" s="293"/>
      <c r="AU276" s="293"/>
      <c r="AV276" s="292">
        <f t="shared" si="107"/>
        <v>255</v>
      </c>
      <c r="AW276" s="293">
        <v>1020</v>
      </c>
      <c r="AX276" s="292">
        <f t="shared" si="104"/>
        <v>0</v>
      </c>
      <c r="AY276" s="137" t="str">
        <f t="shared" si="111"/>
        <v>*</v>
      </c>
      <c r="BA276" s="143" t="str">
        <f t="shared" si="108"/>
        <v/>
      </c>
    </row>
    <row r="277" spans="1:53" ht="12">
      <c r="A277" s="288">
        <v>275</v>
      </c>
      <c r="B277" s="296" t="s">
        <v>1364</v>
      </c>
      <c r="C277" s="297" t="s">
        <v>23</v>
      </c>
      <c r="D277" s="297" t="s">
        <v>12</v>
      </c>
      <c r="E277" s="298"/>
      <c r="F277" s="299">
        <v>300</v>
      </c>
      <c r="G277" s="299">
        <f>E277*3</f>
        <v>0</v>
      </c>
      <c r="H277" s="300"/>
      <c r="I277" s="300"/>
      <c r="J277" s="300"/>
      <c r="K277" s="300"/>
      <c r="L277" s="300"/>
      <c r="M277" s="300"/>
      <c r="N277" s="300"/>
      <c r="O277" s="299">
        <f t="shared" si="105"/>
        <v>0</v>
      </c>
      <c r="P277" s="300"/>
      <c r="Q277" s="299">
        <f t="shared" si="101"/>
        <v>300</v>
      </c>
      <c r="R277" s="299">
        <f t="shared" si="112"/>
        <v>0</v>
      </c>
      <c r="S277" s="300"/>
      <c r="T277" s="300"/>
      <c r="U277" s="300"/>
      <c r="V277" s="300"/>
      <c r="W277" s="300"/>
      <c r="X277" s="300"/>
      <c r="Y277" s="300"/>
      <c r="Z277" s="299">
        <f t="shared" si="94"/>
        <v>0</v>
      </c>
      <c r="AA277" s="300"/>
      <c r="AB277" s="299">
        <f t="shared" si="95"/>
        <v>300</v>
      </c>
      <c r="AC277" s="299">
        <f t="shared" si="109"/>
        <v>0</v>
      </c>
      <c r="AD277" s="300"/>
      <c r="AE277" s="300"/>
      <c r="AF277" s="300"/>
      <c r="AG277" s="300"/>
      <c r="AH277" s="300"/>
      <c r="AI277" s="300"/>
      <c r="AJ277" s="300"/>
      <c r="AK277" s="299">
        <f t="shared" si="106"/>
        <v>0</v>
      </c>
      <c r="AL277" s="300"/>
      <c r="AM277" s="299">
        <f t="shared" si="102"/>
        <v>300</v>
      </c>
      <c r="AN277" s="299">
        <f t="shared" si="103"/>
        <v>0</v>
      </c>
      <c r="AO277" s="300"/>
      <c r="AP277" s="300"/>
      <c r="AQ277" s="300"/>
      <c r="AR277" s="300"/>
      <c r="AS277" s="300"/>
      <c r="AT277" s="300"/>
      <c r="AU277" s="300"/>
      <c r="AV277" s="299">
        <f t="shared" si="107"/>
        <v>0</v>
      </c>
      <c r="AW277" s="300"/>
      <c r="AX277" s="299">
        <f t="shared" si="104"/>
        <v>300</v>
      </c>
      <c r="AY277" s="137" t="str">
        <f t="shared" si="111"/>
        <v/>
      </c>
      <c r="BA277" s="143" t="str">
        <f t="shared" si="108"/>
        <v/>
      </c>
    </row>
    <row r="278" spans="1:53" ht="12">
      <c r="A278" s="288">
        <v>276</v>
      </c>
      <c r="B278" s="289" t="s">
        <v>507</v>
      </c>
      <c r="C278" s="290" t="s">
        <v>14</v>
      </c>
      <c r="D278" s="290" t="s">
        <v>12</v>
      </c>
      <c r="E278" s="291">
        <v>275</v>
      </c>
      <c r="F278" s="292">
        <v>1610</v>
      </c>
      <c r="G278" s="292">
        <f>E278*3</f>
        <v>825</v>
      </c>
      <c r="H278" s="293"/>
      <c r="I278" s="293"/>
      <c r="J278" s="293"/>
      <c r="K278" s="293"/>
      <c r="L278" s="293"/>
      <c r="M278" s="293"/>
      <c r="N278" s="293"/>
      <c r="O278" s="292">
        <f t="shared" si="105"/>
        <v>825</v>
      </c>
      <c r="P278" s="293">
        <v>2500</v>
      </c>
      <c r="Q278" s="292">
        <f t="shared" si="101"/>
        <v>-65</v>
      </c>
      <c r="R278" s="292">
        <f t="shared" si="112"/>
        <v>825</v>
      </c>
      <c r="S278" s="293">
        <v>50</v>
      </c>
      <c r="T278" s="293"/>
      <c r="U278" s="293"/>
      <c r="V278" s="293"/>
      <c r="W278" s="293">
        <v>100</v>
      </c>
      <c r="X278" s="293"/>
      <c r="Y278" s="293">
        <v>10</v>
      </c>
      <c r="Z278" s="292">
        <f t="shared" si="94"/>
        <v>985</v>
      </c>
      <c r="AA278" s="293"/>
      <c r="AB278" s="292">
        <f t="shared" si="95"/>
        <v>920</v>
      </c>
      <c r="AC278" s="292">
        <f t="shared" si="109"/>
        <v>825</v>
      </c>
      <c r="AD278" s="293"/>
      <c r="AE278" s="293"/>
      <c r="AF278" s="293"/>
      <c r="AG278" s="293"/>
      <c r="AH278" s="293"/>
      <c r="AI278" s="293"/>
      <c r="AJ278" s="293"/>
      <c r="AK278" s="292">
        <f t="shared" si="106"/>
        <v>825</v>
      </c>
      <c r="AL278" s="293">
        <v>1745</v>
      </c>
      <c r="AM278" s="292">
        <f t="shared" si="102"/>
        <v>0</v>
      </c>
      <c r="AN278" s="292">
        <f t="shared" si="103"/>
        <v>825</v>
      </c>
      <c r="AO278" s="293">
        <v>50</v>
      </c>
      <c r="AP278" s="293"/>
      <c r="AQ278" s="293"/>
      <c r="AR278" s="293"/>
      <c r="AS278" s="293"/>
      <c r="AT278" s="293"/>
      <c r="AU278" s="293"/>
      <c r="AV278" s="292">
        <f t="shared" si="107"/>
        <v>875</v>
      </c>
      <c r="AW278" s="293"/>
      <c r="AX278" s="292">
        <f t="shared" si="104"/>
        <v>875</v>
      </c>
      <c r="AY278" s="137" t="str">
        <f t="shared" si="111"/>
        <v/>
      </c>
      <c r="BA278" s="143" t="str">
        <f t="shared" si="108"/>
        <v/>
      </c>
    </row>
    <row r="279" spans="1:53" ht="12">
      <c r="A279" s="288">
        <v>277</v>
      </c>
      <c r="B279" s="289" t="s">
        <v>1563</v>
      </c>
      <c r="C279" s="290" t="s">
        <v>14</v>
      </c>
      <c r="D279" s="290"/>
      <c r="E279" s="291">
        <v>260</v>
      </c>
      <c r="F279" s="292"/>
      <c r="G279" s="292">
        <v>436</v>
      </c>
      <c r="H279" s="293">
        <v>50</v>
      </c>
      <c r="I279" s="293"/>
      <c r="J279" s="293"/>
      <c r="K279" s="293"/>
      <c r="L279" s="293">
        <v>100</v>
      </c>
      <c r="M279" s="293"/>
      <c r="N279" s="293"/>
      <c r="O279" s="292">
        <f t="shared" si="105"/>
        <v>586</v>
      </c>
      <c r="P279" s="293">
        <v>2926</v>
      </c>
      <c r="Q279" s="292">
        <f t="shared" si="101"/>
        <v>-2340</v>
      </c>
      <c r="R279" s="292">
        <f t="shared" si="112"/>
        <v>780</v>
      </c>
      <c r="S279" s="293"/>
      <c r="T279" s="293"/>
      <c r="U279" s="293"/>
      <c r="V279" s="293"/>
      <c r="W279" s="293"/>
      <c r="X279" s="293"/>
      <c r="Y279" s="293"/>
      <c r="Z279" s="292">
        <f t="shared" si="94"/>
        <v>780</v>
      </c>
      <c r="AA279" s="293"/>
      <c r="AB279" s="292">
        <f t="shared" si="95"/>
        <v>-1560</v>
      </c>
      <c r="AC279" s="292">
        <f t="shared" si="109"/>
        <v>780</v>
      </c>
      <c r="AD279" s="293"/>
      <c r="AE279" s="293"/>
      <c r="AF279" s="293"/>
      <c r="AG279" s="293"/>
      <c r="AH279" s="293"/>
      <c r="AI279" s="293"/>
      <c r="AJ279" s="293"/>
      <c r="AK279" s="292">
        <f t="shared" si="106"/>
        <v>780</v>
      </c>
      <c r="AL279" s="293"/>
      <c r="AM279" s="292">
        <f t="shared" si="102"/>
        <v>-780</v>
      </c>
      <c r="AN279" s="292">
        <f t="shared" si="103"/>
        <v>780</v>
      </c>
      <c r="AO279" s="293"/>
      <c r="AP279" s="293"/>
      <c r="AQ279" s="293"/>
      <c r="AR279" s="293"/>
      <c r="AS279" s="293"/>
      <c r="AT279" s="293"/>
      <c r="AU279" s="293"/>
      <c r="AV279" s="292">
        <f t="shared" si="107"/>
        <v>780</v>
      </c>
      <c r="AW279" s="293"/>
      <c r="AX279" s="292">
        <f t="shared" si="104"/>
        <v>0</v>
      </c>
      <c r="AY279" s="137" t="str">
        <f t="shared" si="111"/>
        <v>*</v>
      </c>
      <c r="BA279" s="143" t="str">
        <f t="shared" si="108"/>
        <v/>
      </c>
    </row>
    <row r="280" spans="1:53" ht="12">
      <c r="A280" s="288">
        <v>278</v>
      </c>
      <c r="B280" s="301" t="s">
        <v>509</v>
      </c>
      <c r="C280" s="290" t="s">
        <v>23</v>
      </c>
      <c r="D280" s="302"/>
      <c r="E280" s="291">
        <v>90</v>
      </c>
      <c r="F280" s="303"/>
      <c r="G280" s="292">
        <f>E280*3</f>
        <v>270</v>
      </c>
      <c r="H280" s="293"/>
      <c r="I280" s="293"/>
      <c r="J280" s="293"/>
      <c r="K280" s="293"/>
      <c r="L280" s="293"/>
      <c r="M280" s="293"/>
      <c r="N280" s="293"/>
      <c r="O280" s="292">
        <f t="shared" si="105"/>
        <v>270</v>
      </c>
      <c r="P280" s="293">
        <v>810</v>
      </c>
      <c r="Q280" s="292">
        <f t="shared" si="101"/>
        <v>-540</v>
      </c>
      <c r="R280" s="292">
        <f t="shared" si="112"/>
        <v>270</v>
      </c>
      <c r="S280" s="293"/>
      <c r="T280" s="293"/>
      <c r="U280" s="293"/>
      <c r="V280" s="293"/>
      <c r="W280" s="293"/>
      <c r="X280" s="293"/>
      <c r="Y280" s="293"/>
      <c r="Z280" s="292">
        <f t="shared" si="94"/>
        <v>270</v>
      </c>
      <c r="AA280" s="293"/>
      <c r="AB280" s="292">
        <f t="shared" si="95"/>
        <v>-270</v>
      </c>
      <c r="AC280" s="292">
        <f t="shared" si="109"/>
        <v>270</v>
      </c>
      <c r="AD280" s="293"/>
      <c r="AE280" s="293"/>
      <c r="AF280" s="293"/>
      <c r="AG280" s="293"/>
      <c r="AH280" s="293"/>
      <c r="AI280" s="293"/>
      <c r="AJ280" s="293"/>
      <c r="AK280" s="292">
        <f t="shared" si="106"/>
        <v>270</v>
      </c>
      <c r="AL280" s="293">
        <v>540</v>
      </c>
      <c r="AM280" s="292">
        <f t="shared" si="102"/>
        <v>-540</v>
      </c>
      <c r="AN280" s="292">
        <f t="shared" si="103"/>
        <v>270</v>
      </c>
      <c r="AO280" s="293"/>
      <c r="AP280" s="293"/>
      <c r="AQ280" s="293"/>
      <c r="AR280" s="293"/>
      <c r="AS280" s="293"/>
      <c r="AT280" s="293"/>
      <c r="AU280" s="293"/>
      <c r="AV280" s="292">
        <f t="shared" si="107"/>
        <v>270</v>
      </c>
      <c r="AW280" s="293"/>
      <c r="AX280" s="292">
        <f t="shared" si="104"/>
        <v>-270</v>
      </c>
      <c r="AY280" s="137" t="str">
        <f t="shared" si="111"/>
        <v/>
      </c>
      <c r="BA280" s="143" t="str">
        <f t="shared" si="108"/>
        <v/>
      </c>
    </row>
    <row r="281" spans="1:53" s="172" customFormat="1" ht="12">
      <c r="A281" s="288">
        <v>279</v>
      </c>
      <c r="B281" s="289" t="s">
        <v>510</v>
      </c>
      <c r="C281" s="290" t="s">
        <v>14</v>
      </c>
      <c r="D281" s="290" t="s">
        <v>512</v>
      </c>
      <c r="E281" s="291">
        <v>185</v>
      </c>
      <c r="F281" s="292"/>
      <c r="G281" s="292">
        <f>E281*3</f>
        <v>555</v>
      </c>
      <c r="H281" s="293"/>
      <c r="I281" s="293"/>
      <c r="J281" s="293"/>
      <c r="K281" s="293"/>
      <c r="L281" s="293">
        <v>100</v>
      </c>
      <c r="M281" s="293"/>
      <c r="N281" s="293"/>
      <c r="O281" s="292">
        <f t="shared" si="105"/>
        <v>655</v>
      </c>
      <c r="P281" s="293">
        <v>655</v>
      </c>
      <c r="Q281" s="292">
        <f t="shared" si="101"/>
        <v>0</v>
      </c>
      <c r="R281" s="292">
        <f t="shared" si="112"/>
        <v>555</v>
      </c>
      <c r="S281" s="293"/>
      <c r="T281" s="293"/>
      <c r="U281" s="293"/>
      <c r="V281" s="293"/>
      <c r="W281" s="293"/>
      <c r="X281" s="293"/>
      <c r="Y281" s="293"/>
      <c r="Z281" s="292">
        <f t="shared" si="94"/>
        <v>555</v>
      </c>
      <c r="AA281" s="293">
        <v>555</v>
      </c>
      <c r="AB281" s="292">
        <f t="shared" si="95"/>
        <v>0</v>
      </c>
      <c r="AC281" s="292">
        <f t="shared" si="109"/>
        <v>555</v>
      </c>
      <c r="AD281" s="293"/>
      <c r="AE281" s="293"/>
      <c r="AF281" s="293"/>
      <c r="AG281" s="293"/>
      <c r="AH281" s="293"/>
      <c r="AI281" s="293"/>
      <c r="AJ281" s="293"/>
      <c r="AK281" s="292">
        <f t="shared" si="106"/>
        <v>555</v>
      </c>
      <c r="AL281" s="293">
        <v>1110</v>
      </c>
      <c r="AM281" s="292">
        <f t="shared" si="102"/>
        <v>-555</v>
      </c>
      <c r="AN281" s="292">
        <f t="shared" si="103"/>
        <v>555</v>
      </c>
      <c r="AO281" s="293"/>
      <c r="AP281" s="293"/>
      <c r="AQ281" s="293"/>
      <c r="AR281" s="293"/>
      <c r="AS281" s="293"/>
      <c r="AT281" s="293"/>
      <c r="AU281" s="293"/>
      <c r="AV281" s="292">
        <f t="shared" si="107"/>
        <v>555</v>
      </c>
      <c r="AW281" s="293"/>
      <c r="AX281" s="292">
        <f t="shared" si="104"/>
        <v>0</v>
      </c>
      <c r="AY281" s="137" t="str">
        <f t="shared" si="111"/>
        <v>*</v>
      </c>
      <c r="BA281" s="143" t="str">
        <f t="shared" si="108"/>
        <v/>
      </c>
    </row>
    <row r="282" spans="1:53" ht="12">
      <c r="A282" s="288">
        <v>280</v>
      </c>
      <c r="B282" s="289" t="s">
        <v>1564</v>
      </c>
      <c r="C282" s="290" t="s">
        <v>14</v>
      </c>
      <c r="D282" s="290"/>
      <c r="E282" s="291">
        <v>70</v>
      </c>
      <c r="F282" s="292"/>
      <c r="G282" s="292">
        <v>102</v>
      </c>
      <c r="H282" s="293">
        <v>50</v>
      </c>
      <c r="I282" s="293"/>
      <c r="J282" s="293"/>
      <c r="K282" s="293"/>
      <c r="L282" s="293">
        <v>100</v>
      </c>
      <c r="M282" s="293"/>
      <c r="N282" s="293"/>
      <c r="O282" s="292">
        <f t="shared" si="105"/>
        <v>252</v>
      </c>
      <c r="P282" s="293">
        <v>210</v>
      </c>
      <c r="Q282" s="292">
        <f t="shared" si="101"/>
        <v>42</v>
      </c>
      <c r="R282" s="292">
        <f t="shared" si="112"/>
        <v>210</v>
      </c>
      <c r="S282" s="293"/>
      <c r="T282" s="293"/>
      <c r="U282" s="293"/>
      <c r="V282" s="293"/>
      <c r="W282" s="293"/>
      <c r="X282" s="293"/>
      <c r="Y282" s="293"/>
      <c r="Z282" s="292">
        <f t="shared" si="94"/>
        <v>210</v>
      </c>
      <c r="AA282" s="293">
        <v>210</v>
      </c>
      <c r="AB282" s="292">
        <f t="shared" si="95"/>
        <v>42</v>
      </c>
      <c r="AC282" s="292">
        <f t="shared" si="109"/>
        <v>210</v>
      </c>
      <c r="AD282" s="293"/>
      <c r="AE282" s="293"/>
      <c r="AF282" s="293"/>
      <c r="AG282" s="293"/>
      <c r="AH282" s="293"/>
      <c r="AI282" s="293"/>
      <c r="AJ282" s="293"/>
      <c r="AK282" s="292">
        <f t="shared" si="106"/>
        <v>210</v>
      </c>
      <c r="AL282" s="293">
        <v>210</v>
      </c>
      <c r="AM282" s="292">
        <f t="shared" si="102"/>
        <v>42</v>
      </c>
      <c r="AN282" s="292">
        <f t="shared" si="103"/>
        <v>210</v>
      </c>
      <c r="AO282" s="293"/>
      <c r="AP282" s="293"/>
      <c r="AQ282" s="293"/>
      <c r="AR282" s="293"/>
      <c r="AS282" s="293"/>
      <c r="AT282" s="293"/>
      <c r="AU282" s="293"/>
      <c r="AV282" s="292">
        <f t="shared" si="107"/>
        <v>210</v>
      </c>
      <c r="AW282" s="293"/>
      <c r="AX282" s="292">
        <f t="shared" si="104"/>
        <v>252</v>
      </c>
      <c r="AY282" s="137" t="str">
        <f t="shared" si="111"/>
        <v/>
      </c>
      <c r="BA282" s="143" t="str">
        <f t="shared" si="108"/>
        <v/>
      </c>
    </row>
    <row r="283" spans="1:53" ht="12">
      <c r="A283" s="288">
        <v>281</v>
      </c>
      <c r="B283" s="289" t="s">
        <v>1362</v>
      </c>
      <c r="C283" s="290" t="s">
        <v>23</v>
      </c>
      <c r="D283" s="290" t="s">
        <v>1363</v>
      </c>
      <c r="E283" s="291">
        <v>50</v>
      </c>
      <c r="F283" s="292">
        <v>1800</v>
      </c>
      <c r="G283" s="292">
        <f>E283*3</f>
        <v>150</v>
      </c>
      <c r="H283" s="293"/>
      <c r="I283" s="293"/>
      <c r="J283" s="293"/>
      <c r="K283" s="293"/>
      <c r="L283" s="293"/>
      <c r="M283" s="293"/>
      <c r="N283" s="293"/>
      <c r="O283" s="292">
        <f t="shared" si="105"/>
        <v>150</v>
      </c>
      <c r="P283" s="293">
        <v>1800</v>
      </c>
      <c r="Q283" s="292">
        <f t="shared" si="101"/>
        <v>150</v>
      </c>
      <c r="R283" s="292">
        <f t="shared" si="112"/>
        <v>150</v>
      </c>
      <c r="S283" s="293"/>
      <c r="T283" s="293"/>
      <c r="U283" s="293"/>
      <c r="V283" s="293"/>
      <c r="W283" s="293"/>
      <c r="X283" s="293"/>
      <c r="Y283" s="293"/>
      <c r="Z283" s="292">
        <f t="shared" si="94"/>
        <v>150</v>
      </c>
      <c r="AA283" s="293"/>
      <c r="AB283" s="292">
        <f t="shared" si="95"/>
        <v>300</v>
      </c>
      <c r="AC283" s="292">
        <f t="shared" si="109"/>
        <v>150</v>
      </c>
      <c r="AD283" s="293"/>
      <c r="AE283" s="293"/>
      <c r="AF283" s="293"/>
      <c r="AG283" s="293"/>
      <c r="AH283" s="293"/>
      <c r="AI283" s="293"/>
      <c r="AJ283" s="293"/>
      <c r="AK283" s="292">
        <f t="shared" si="106"/>
        <v>150</v>
      </c>
      <c r="AL283" s="293"/>
      <c r="AM283" s="292">
        <f t="shared" si="102"/>
        <v>450</v>
      </c>
      <c r="AN283" s="292">
        <f t="shared" si="103"/>
        <v>150</v>
      </c>
      <c r="AO283" s="293"/>
      <c r="AP283" s="293"/>
      <c r="AQ283" s="293"/>
      <c r="AR283" s="293"/>
      <c r="AS283" s="293"/>
      <c r="AT283" s="293"/>
      <c r="AU283" s="293"/>
      <c r="AV283" s="292">
        <f t="shared" si="107"/>
        <v>150</v>
      </c>
      <c r="AW283" s="293"/>
      <c r="AX283" s="292">
        <f t="shared" si="104"/>
        <v>600</v>
      </c>
      <c r="AY283" s="137" t="str">
        <f t="shared" si="111"/>
        <v/>
      </c>
      <c r="BA283" s="143" t="str">
        <f t="shared" si="108"/>
        <v/>
      </c>
    </row>
    <row r="284" spans="1:53" ht="12">
      <c r="A284" s="288">
        <v>282</v>
      </c>
      <c r="B284" s="289" t="s">
        <v>1571</v>
      </c>
      <c r="C284" s="290" t="s">
        <v>23</v>
      </c>
      <c r="D284" s="290"/>
      <c r="E284" s="291">
        <v>250</v>
      </c>
      <c r="F284" s="292"/>
      <c r="G284" s="292">
        <v>366</v>
      </c>
      <c r="H284" s="293"/>
      <c r="I284" s="293"/>
      <c r="J284" s="293">
        <v>1012</v>
      </c>
      <c r="K284" s="293"/>
      <c r="L284" s="293">
        <v>100</v>
      </c>
      <c r="M284" s="293"/>
      <c r="N284" s="293"/>
      <c r="O284" s="292">
        <f t="shared" si="105"/>
        <v>1478</v>
      </c>
      <c r="P284" s="293">
        <v>2128</v>
      </c>
      <c r="Q284" s="292">
        <f t="shared" si="101"/>
        <v>-650</v>
      </c>
      <c r="R284" s="292">
        <f t="shared" si="112"/>
        <v>750</v>
      </c>
      <c r="S284" s="293"/>
      <c r="T284" s="293"/>
      <c r="U284" s="293"/>
      <c r="V284" s="293"/>
      <c r="W284" s="293"/>
      <c r="X284" s="293"/>
      <c r="Y284" s="293"/>
      <c r="Z284" s="292">
        <f t="shared" si="94"/>
        <v>750</v>
      </c>
      <c r="AA284" s="293">
        <v>850</v>
      </c>
      <c r="AB284" s="292">
        <f t="shared" si="95"/>
        <v>-750</v>
      </c>
      <c r="AC284" s="292">
        <f t="shared" si="109"/>
        <v>750</v>
      </c>
      <c r="AD284" s="293"/>
      <c r="AE284" s="293"/>
      <c r="AF284" s="293"/>
      <c r="AG284" s="293"/>
      <c r="AH284" s="293"/>
      <c r="AI284" s="293"/>
      <c r="AJ284" s="293"/>
      <c r="AK284" s="292">
        <f t="shared" si="106"/>
        <v>750</v>
      </c>
      <c r="AL284" s="293">
        <v>750</v>
      </c>
      <c r="AM284" s="292">
        <f t="shared" si="102"/>
        <v>-750</v>
      </c>
      <c r="AN284" s="292">
        <f t="shared" si="103"/>
        <v>750</v>
      </c>
      <c r="AO284" s="293"/>
      <c r="AP284" s="293"/>
      <c r="AQ284" s="293"/>
      <c r="AR284" s="293"/>
      <c r="AS284" s="293"/>
      <c r="AT284" s="293"/>
      <c r="AU284" s="293"/>
      <c r="AV284" s="292">
        <f t="shared" si="107"/>
        <v>750</v>
      </c>
      <c r="AW284" s="293"/>
      <c r="AX284" s="292">
        <f t="shared" si="104"/>
        <v>0</v>
      </c>
      <c r="AY284" s="137" t="str">
        <f t="shared" si="111"/>
        <v>*</v>
      </c>
      <c r="BA284" s="143" t="str">
        <f t="shared" si="108"/>
        <v/>
      </c>
    </row>
    <row r="285" spans="1:53" ht="12">
      <c r="A285" s="288">
        <v>283</v>
      </c>
      <c r="B285" s="289" t="s">
        <v>1331</v>
      </c>
      <c r="C285" s="290" t="s">
        <v>14</v>
      </c>
      <c r="D285" s="290"/>
      <c r="E285" s="291">
        <v>55</v>
      </c>
      <c r="F285" s="292"/>
      <c r="G285" s="292">
        <f>E285*3</f>
        <v>165</v>
      </c>
      <c r="H285" s="293"/>
      <c r="I285" s="293"/>
      <c r="J285" s="293"/>
      <c r="K285" s="293"/>
      <c r="L285" s="293"/>
      <c r="M285" s="293"/>
      <c r="N285" s="293"/>
      <c r="O285" s="292">
        <f t="shared" si="105"/>
        <v>165</v>
      </c>
      <c r="P285" s="293">
        <v>660</v>
      </c>
      <c r="Q285" s="292">
        <f t="shared" si="101"/>
        <v>-495</v>
      </c>
      <c r="R285" s="292">
        <f t="shared" si="112"/>
        <v>165</v>
      </c>
      <c r="S285" s="293"/>
      <c r="T285" s="293"/>
      <c r="U285" s="293"/>
      <c r="V285" s="293"/>
      <c r="W285" s="293">
        <v>100</v>
      </c>
      <c r="X285" s="293"/>
      <c r="Y285" s="293"/>
      <c r="Z285" s="292">
        <f t="shared" si="94"/>
        <v>265</v>
      </c>
      <c r="AA285" s="293">
        <v>100</v>
      </c>
      <c r="AB285" s="292">
        <f t="shared" si="95"/>
        <v>-330</v>
      </c>
      <c r="AC285" s="292">
        <f t="shared" si="109"/>
        <v>165</v>
      </c>
      <c r="AD285" s="293"/>
      <c r="AE285" s="293">
        <v>100</v>
      </c>
      <c r="AF285" s="293"/>
      <c r="AG285" s="293"/>
      <c r="AH285" s="293"/>
      <c r="AI285" s="293"/>
      <c r="AJ285" s="293"/>
      <c r="AK285" s="292">
        <f t="shared" si="106"/>
        <v>265</v>
      </c>
      <c r="AL285" s="293"/>
      <c r="AM285" s="292">
        <f t="shared" si="102"/>
        <v>-65</v>
      </c>
      <c r="AN285" s="292">
        <f t="shared" si="103"/>
        <v>165</v>
      </c>
      <c r="AO285" s="293"/>
      <c r="AP285" s="293"/>
      <c r="AQ285" s="293"/>
      <c r="AR285" s="293"/>
      <c r="AS285" s="293"/>
      <c r="AT285" s="293"/>
      <c r="AU285" s="293"/>
      <c r="AV285" s="292">
        <f t="shared" si="107"/>
        <v>165</v>
      </c>
      <c r="AW285" s="293">
        <v>100</v>
      </c>
      <c r="AX285" s="292">
        <f t="shared" si="104"/>
        <v>0</v>
      </c>
      <c r="AY285" s="137" t="str">
        <f t="shared" si="111"/>
        <v>*</v>
      </c>
      <c r="BA285" s="143" t="str">
        <f t="shared" si="108"/>
        <v/>
      </c>
    </row>
    <row r="286" spans="1:53" ht="12">
      <c r="A286" s="288">
        <v>284</v>
      </c>
      <c r="B286" s="289" t="s">
        <v>513</v>
      </c>
      <c r="C286" s="290" t="s">
        <v>23</v>
      </c>
      <c r="D286" s="290" t="s">
        <v>514</v>
      </c>
      <c r="E286" s="291">
        <v>150</v>
      </c>
      <c r="F286" s="292">
        <v>300</v>
      </c>
      <c r="G286" s="292">
        <f>E286*3</f>
        <v>450</v>
      </c>
      <c r="H286" s="293"/>
      <c r="I286" s="293"/>
      <c r="J286" s="293"/>
      <c r="K286" s="293"/>
      <c r="L286" s="293"/>
      <c r="M286" s="293"/>
      <c r="N286" s="293"/>
      <c r="O286" s="292">
        <f t="shared" si="105"/>
        <v>450</v>
      </c>
      <c r="P286" s="293">
        <v>300</v>
      </c>
      <c r="Q286" s="292">
        <f t="shared" si="101"/>
        <v>450</v>
      </c>
      <c r="R286" s="292">
        <f t="shared" si="112"/>
        <v>450</v>
      </c>
      <c r="S286" s="293">
        <v>100</v>
      </c>
      <c r="T286" s="293">
        <v>300</v>
      </c>
      <c r="U286" s="293"/>
      <c r="V286" s="293"/>
      <c r="W286" s="293">
        <v>100</v>
      </c>
      <c r="X286" s="293"/>
      <c r="Y286" s="293"/>
      <c r="Z286" s="292">
        <f t="shared" si="94"/>
        <v>950</v>
      </c>
      <c r="AA286" s="293">
        <v>2300</v>
      </c>
      <c r="AB286" s="292">
        <f t="shared" si="95"/>
        <v>-900</v>
      </c>
      <c r="AC286" s="292">
        <f t="shared" si="109"/>
        <v>450</v>
      </c>
      <c r="AD286" s="293"/>
      <c r="AE286" s="293"/>
      <c r="AF286" s="293"/>
      <c r="AG286" s="293"/>
      <c r="AH286" s="293"/>
      <c r="AI286" s="293"/>
      <c r="AJ286" s="293"/>
      <c r="AK286" s="292">
        <f t="shared" si="106"/>
        <v>450</v>
      </c>
      <c r="AL286" s="293"/>
      <c r="AM286" s="292">
        <f t="shared" si="102"/>
        <v>-450</v>
      </c>
      <c r="AN286" s="292">
        <f t="shared" si="103"/>
        <v>450</v>
      </c>
      <c r="AO286" s="293"/>
      <c r="AP286" s="293">
        <v>100</v>
      </c>
      <c r="AQ286" s="293"/>
      <c r="AR286" s="293"/>
      <c r="AS286" s="293"/>
      <c r="AT286" s="293"/>
      <c r="AU286" s="293"/>
      <c r="AV286" s="292">
        <f t="shared" si="107"/>
        <v>550</v>
      </c>
      <c r="AW286" s="293">
        <v>100</v>
      </c>
      <c r="AX286" s="292">
        <f t="shared" si="104"/>
        <v>0</v>
      </c>
      <c r="AY286" s="137" t="str">
        <f t="shared" si="111"/>
        <v>*</v>
      </c>
      <c r="BA286" s="143" t="str">
        <f t="shared" si="108"/>
        <v/>
      </c>
    </row>
    <row r="287" spans="1:53" ht="12">
      <c r="A287" s="288">
        <v>285</v>
      </c>
      <c r="B287" s="289" t="s">
        <v>515</v>
      </c>
      <c r="C287" s="290" t="s">
        <v>23</v>
      </c>
      <c r="D287" s="290" t="s">
        <v>517</v>
      </c>
      <c r="E287" s="291">
        <v>115</v>
      </c>
      <c r="F287" s="292"/>
      <c r="G287" s="292">
        <f>E287*3</f>
        <v>345</v>
      </c>
      <c r="H287" s="293"/>
      <c r="I287" s="293"/>
      <c r="J287" s="293"/>
      <c r="K287" s="293"/>
      <c r="L287" s="293"/>
      <c r="M287" s="293"/>
      <c r="N287" s="293"/>
      <c r="O287" s="292">
        <f t="shared" si="105"/>
        <v>345</v>
      </c>
      <c r="P287" s="293">
        <v>345</v>
      </c>
      <c r="Q287" s="292">
        <f t="shared" si="101"/>
        <v>0</v>
      </c>
      <c r="R287" s="292">
        <f t="shared" si="112"/>
        <v>345</v>
      </c>
      <c r="S287" s="293"/>
      <c r="T287" s="293"/>
      <c r="U287" s="293"/>
      <c r="V287" s="293"/>
      <c r="W287" s="293">
        <v>100</v>
      </c>
      <c r="X287" s="293"/>
      <c r="Y287" s="293"/>
      <c r="Z287" s="292">
        <f t="shared" si="94"/>
        <v>445</v>
      </c>
      <c r="AA287" s="293">
        <v>445</v>
      </c>
      <c r="AB287" s="292">
        <f t="shared" si="95"/>
        <v>0</v>
      </c>
      <c r="AC287" s="292">
        <f t="shared" si="109"/>
        <v>345</v>
      </c>
      <c r="AD287" s="293"/>
      <c r="AE287" s="293"/>
      <c r="AF287" s="293"/>
      <c r="AG287" s="293"/>
      <c r="AH287" s="293"/>
      <c r="AI287" s="293"/>
      <c r="AJ287" s="293"/>
      <c r="AK287" s="292">
        <f t="shared" si="106"/>
        <v>345</v>
      </c>
      <c r="AL287" s="293">
        <v>495</v>
      </c>
      <c r="AM287" s="292">
        <f t="shared" si="102"/>
        <v>-150</v>
      </c>
      <c r="AN287" s="292">
        <f t="shared" si="103"/>
        <v>345</v>
      </c>
      <c r="AO287" s="293"/>
      <c r="AP287" s="293"/>
      <c r="AQ287" s="293"/>
      <c r="AR287" s="293"/>
      <c r="AS287" s="293"/>
      <c r="AT287" s="293"/>
      <c r="AU287" s="293"/>
      <c r="AV287" s="292">
        <f t="shared" si="107"/>
        <v>345</v>
      </c>
      <c r="AW287" s="293">
        <v>195</v>
      </c>
      <c r="AX287" s="292">
        <f t="shared" si="104"/>
        <v>0</v>
      </c>
      <c r="AY287" s="137" t="str">
        <f t="shared" si="111"/>
        <v>*</v>
      </c>
      <c r="BA287" s="143" t="str">
        <f t="shared" si="108"/>
        <v/>
      </c>
    </row>
    <row r="288" spans="1:53" s="172" customFormat="1" ht="12">
      <c r="A288" s="288">
        <v>286</v>
      </c>
      <c r="B288" s="289" t="s">
        <v>1554</v>
      </c>
      <c r="C288" s="290" t="s">
        <v>14</v>
      </c>
      <c r="D288" s="290"/>
      <c r="E288" s="291">
        <v>250</v>
      </c>
      <c r="F288" s="292"/>
      <c r="G288" s="292">
        <v>482</v>
      </c>
      <c r="H288" s="293"/>
      <c r="I288" s="293"/>
      <c r="J288" s="293"/>
      <c r="K288" s="293"/>
      <c r="L288" s="293"/>
      <c r="M288" s="293"/>
      <c r="N288" s="293"/>
      <c r="O288" s="292">
        <f t="shared" si="105"/>
        <v>482</v>
      </c>
      <c r="P288" s="293">
        <v>1232</v>
      </c>
      <c r="Q288" s="292">
        <f t="shared" si="101"/>
        <v>-750</v>
      </c>
      <c r="R288" s="292">
        <f t="shared" si="112"/>
        <v>750</v>
      </c>
      <c r="S288" s="293"/>
      <c r="T288" s="293"/>
      <c r="U288" s="293"/>
      <c r="V288" s="293"/>
      <c r="W288" s="293">
        <v>100</v>
      </c>
      <c r="X288" s="293"/>
      <c r="Y288" s="293">
        <v>10</v>
      </c>
      <c r="Z288" s="292">
        <f t="shared" si="94"/>
        <v>860</v>
      </c>
      <c r="AA288" s="293"/>
      <c r="AB288" s="292">
        <f t="shared" si="95"/>
        <v>110</v>
      </c>
      <c r="AC288" s="292">
        <f t="shared" si="109"/>
        <v>750</v>
      </c>
      <c r="AD288" s="293"/>
      <c r="AE288" s="293"/>
      <c r="AF288" s="293"/>
      <c r="AG288" s="293"/>
      <c r="AH288" s="293"/>
      <c r="AI288" s="293"/>
      <c r="AJ288" s="293"/>
      <c r="AK288" s="292">
        <f t="shared" si="106"/>
        <v>750</v>
      </c>
      <c r="AL288" s="293">
        <v>1610</v>
      </c>
      <c r="AM288" s="292">
        <f t="shared" si="102"/>
        <v>-750</v>
      </c>
      <c r="AN288" s="292">
        <f t="shared" si="103"/>
        <v>750</v>
      </c>
      <c r="AO288" s="293"/>
      <c r="AP288" s="293"/>
      <c r="AQ288" s="293"/>
      <c r="AR288" s="293"/>
      <c r="AS288" s="293"/>
      <c r="AT288" s="293"/>
      <c r="AU288" s="293"/>
      <c r="AV288" s="292">
        <f t="shared" si="107"/>
        <v>750</v>
      </c>
      <c r="AW288" s="293"/>
      <c r="AX288" s="292">
        <f t="shared" si="104"/>
        <v>0</v>
      </c>
      <c r="AY288" s="137" t="str">
        <f t="shared" si="111"/>
        <v>*</v>
      </c>
      <c r="BA288" s="143" t="str">
        <f t="shared" si="108"/>
        <v/>
      </c>
    </row>
    <row r="289" spans="1:53" ht="12">
      <c r="A289" s="288">
        <v>287</v>
      </c>
      <c r="B289" s="289" t="s">
        <v>1565</v>
      </c>
      <c r="C289" s="290" t="s">
        <v>23</v>
      </c>
      <c r="D289" s="290"/>
      <c r="E289" s="291">
        <v>75</v>
      </c>
      <c r="F289" s="292"/>
      <c r="G289" s="292">
        <v>126</v>
      </c>
      <c r="H289" s="293"/>
      <c r="I289" s="293"/>
      <c r="J289" s="293"/>
      <c r="K289" s="293"/>
      <c r="L289" s="293"/>
      <c r="M289" s="293"/>
      <c r="N289" s="293"/>
      <c r="O289" s="292">
        <f t="shared" si="105"/>
        <v>126</v>
      </c>
      <c r="P289" s="293">
        <v>801</v>
      </c>
      <c r="Q289" s="292">
        <f t="shared" si="101"/>
        <v>-675</v>
      </c>
      <c r="R289" s="292">
        <f t="shared" si="112"/>
        <v>225</v>
      </c>
      <c r="S289" s="293"/>
      <c r="T289" s="293"/>
      <c r="U289" s="293"/>
      <c r="V289" s="293"/>
      <c r="W289" s="293">
        <v>100</v>
      </c>
      <c r="X289" s="293"/>
      <c r="Y289" s="293"/>
      <c r="Z289" s="292">
        <f t="shared" si="94"/>
        <v>325</v>
      </c>
      <c r="AA289" s="293">
        <v>100</v>
      </c>
      <c r="AB289" s="292">
        <f t="shared" si="95"/>
        <v>-450</v>
      </c>
      <c r="AC289" s="292">
        <f t="shared" si="109"/>
        <v>225</v>
      </c>
      <c r="AD289" s="293"/>
      <c r="AE289" s="293"/>
      <c r="AF289" s="293"/>
      <c r="AG289" s="293"/>
      <c r="AH289" s="293"/>
      <c r="AI289" s="293"/>
      <c r="AJ289" s="293"/>
      <c r="AK289" s="292">
        <f t="shared" si="106"/>
        <v>225</v>
      </c>
      <c r="AL289" s="293"/>
      <c r="AM289" s="292">
        <f t="shared" si="102"/>
        <v>-225</v>
      </c>
      <c r="AN289" s="292">
        <f t="shared" si="103"/>
        <v>225</v>
      </c>
      <c r="AO289" s="293"/>
      <c r="AP289" s="293">
        <v>100</v>
      </c>
      <c r="AQ289" s="293"/>
      <c r="AR289" s="293"/>
      <c r="AS289" s="293"/>
      <c r="AT289" s="293"/>
      <c r="AU289" s="293"/>
      <c r="AV289" s="292">
        <f t="shared" si="107"/>
        <v>325</v>
      </c>
      <c r="AW289" s="293">
        <v>100</v>
      </c>
      <c r="AX289" s="292">
        <f t="shared" si="104"/>
        <v>0</v>
      </c>
      <c r="AY289" s="137" t="str">
        <f t="shared" si="111"/>
        <v>*</v>
      </c>
      <c r="BA289" s="143" t="str">
        <f t="shared" si="108"/>
        <v/>
      </c>
    </row>
    <row r="290" spans="1:53" ht="12">
      <c r="A290" s="288">
        <v>288</v>
      </c>
      <c r="B290" s="289" t="s">
        <v>518</v>
      </c>
      <c r="C290" s="290" t="s">
        <v>14</v>
      </c>
      <c r="D290" s="290" t="s">
        <v>1148</v>
      </c>
      <c r="E290" s="291">
        <v>70</v>
      </c>
      <c r="F290" s="292"/>
      <c r="G290" s="292">
        <f>E290*3</f>
        <v>210</v>
      </c>
      <c r="H290" s="293"/>
      <c r="I290" s="293"/>
      <c r="J290" s="293"/>
      <c r="K290" s="293"/>
      <c r="L290" s="293"/>
      <c r="M290" s="293"/>
      <c r="N290" s="293"/>
      <c r="O290" s="292">
        <f t="shared" si="105"/>
        <v>210</v>
      </c>
      <c r="P290" s="293">
        <v>840</v>
      </c>
      <c r="Q290" s="292">
        <f t="shared" ref="Q290:Q321" si="113">F290+O290-P290</f>
        <v>-630</v>
      </c>
      <c r="R290" s="292">
        <f t="shared" si="112"/>
        <v>210</v>
      </c>
      <c r="S290" s="293"/>
      <c r="T290" s="293"/>
      <c r="U290" s="293"/>
      <c r="V290" s="293"/>
      <c r="W290" s="293"/>
      <c r="X290" s="293"/>
      <c r="Y290" s="293"/>
      <c r="Z290" s="292">
        <f t="shared" si="94"/>
        <v>210</v>
      </c>
      <c r="AA290" s="293"/>
      <c r="AB290" s="292">
        <f t="shared" si="95"/>
        <v>-420</v>
      </c>
      <c r="AC290" s="292">
        <f t="shared" si="109"/>
        <v>210</v>
      </c>
      <c r="AD290" s="293"/>
      <c r="AE290" s="293"/>
      <c r="AF290" s="293"/>
      <c r="AG290" s="293"/>
      <c r="AH290" s="293"/>
      <c r="AI290" s="293"/>
      <c r="AJ290" s="293"/>
      <c r="AK290" s="292">
        <f t="shared" si="106"/>
        <v>210</v>
      </c>
      <c r="AL290" s="293"/>
      <c r="AM290" s="292">
        <f t="shared" ref="AM290:AM321" si="114">AB290+AK290-AL290</f>
        <v>-210</v>
      </c>
      <c r="AN290" s="292">
        <f t="shared" ref="AN290:AN316" si="115">$E290*3</f>
        <v>210</v>
      </c>
      <c r="AO290" s="293"/>
      <c r="AP290" s="293"/>
      <c r="AQ290" s="293"/>
      <c r="AR290" s="293"/>
      <c r="AS290" s="293"/>
      <c r="AT290" s="293"/>
      <c r="AU290" s="293"/>
      <c r="AV290" s="292">
        <f t="shared" si="107"/>
        <v>210</v>
      </c>
      <c r="AW290" s="293"/>
      <c r="AX290" s="292">
        <f t="shared" ref="AX290:AX321" si="116">AM290+AV290-AW290</f>
        <v>0</v>
      </c>
      <c r="AY290" s="137" t="str">
        <f t="shared" si="111"/>
        <v>*</v>
      </c>
      <c r="BA290" s="143" t="str">
        <f t="shared" si="108"/>
        <v/>
      </c>
    </row>
    <row r="291" spans="1:53" ht="12">
      <c r="A291" s="288">
        <v>289</v>
      </c>
      <c r="B291" s="289" t="s">
        <v>521</v>
      </c>
      <c r="C291" s="290" t="s">
        <v>14</v>
      </c>
      <c r="D291" s="290" t="s">
        <v>523</v>
      </c>
      <c r="E291" s="291">
        <v>175</v>
      </c>
      <c r="F291" s="292"/>
      <c r="G291" s="292">
        <f>E291*3</f>
        <v>525</v>
      </c>
      <c r="H291" s="293"/>
      <c r="I291" s="293"/>
      <c r="J291" s="293"/>
      <c r="K291" s="293"/>
      <c r="L291" s="293"/>
      <c r="M291" s="293"/>
      <c r="N291" s="293"/>
      <c r="O291" s="292">
        <f t="shared" si="105"/>
        <v>525</v>
      </c>
      <c r="P291" s="293">
        <v>2100</v>
      </c>
      <c r="Q291" s="292">
        <f t="shared" si="113"/>
        <v>-1575</v>
      </c>
      <c r="R291" s="292">
        <f t="shared" si="112"/>
        <v>525</v>
      </c>
      <c r="S291" s="293"/>
      <c r="T291" s="293"/>
      <c r="U291" s="293"/>
      <c r="V291" s="293"/>
      <c r="W291" s="293">
        <v>100</v>
      </c>
      <c r="X291" s="293"/>
      <c r="Y291" s="293"/>
      <c r="Z291" s="292">
        <f t="shared" si="94"/>
        <v>625</v>
      </c>
      <c r="AA291" s="293"/>
      <c r="AB291" s="292">
        <f t="shared" si="95"/>
        <v>-950</v>
      </c>
      <c r="AC291" s="292">
        <f t="shared" si="109"/>
        <v>525</v>
      </c>
      <c r="AD291" s="293"/>
      <c r="AE291" s="293"/>
      <c r="AF291" s="293"/>
      <c r="AG291" s="293"/>
      <c r="AH291" s="293"/>
      <c r="AI291" s="293"/>
      <c r="AJ291" s="293"/>
      <c r="AK291" s="292">
        <f t="shared" si="106"/>
        <v>525</v>
      </c>
      <c r="AL291" s="293"/>
      <c r="AM291" s="292">
        <f t="shared" si="114"/>
        <v>-425</v>
      </c>
      <c r="AN291" s="292">
        <f t="shared" si="115"/>
        <v>525</v>
      </c>
      <c r="AO291" s="293"/>
      <c r="AP291" s="293"/>
      <c r="AQ291" s="293"/>
      <c r="AR291" s="293"/>
      <c r="AS291" s="293"/>
      <c r="AT291" s="293"/>
      <c r="AU291" s="293"/>
      <c r="AV291" s="292">
        <f t="shared" si="107"/>
        <v>525</v>
      </c>
      <c r="AW291" s="293">
        <v>100</v>
      </c>
      <c r="AX291" s="292">
        <f t="shared" si="116"/>
        <v>0</v>
      </c>
      <c r="AY291" s="137" t="str">
        <f t="shared" si="111"/>
        <v>*</v>
      </c>
      <c r="BA291" s="143" t="str">
        <f t="shared" si="108"/>
        <v/>
      </c>
    </row>
    <row r="292" spans="1:53" ht="12">
      <c r="A292" s="288">
        <v>290</v>
      </c>
      <c r="B292" s="289" t="s">
        <v>524</v>
      </c>
      <c r="C292" s="290" t="s">
        <v>23</v>
      </c>
      <c r="D292" s="290" t="s">
        <v>842</v>
      </c>
      <c r="E292" s="291">
        <v>70</v>
      </c>
      <c r="F292" s="292"/>
      <c r="G292" s="292">
        <f>E292*3</f>
        <v>210</v>
      </c>
      <c r="H292" s="293"/>
      <c r="I292" s="293"/>
      <c r="J292" s="293"/>
      <c r="K292" s="293"/>
      <c r="L292" s="293"/>
      <c r="M292" s="293"/>
      <c r="N292" s="293"/>
      <c r="O292" s="292">
        <f t="shared" si="105"/>
        <v>210</v>
      </c>
      <c r="P292" s="293">
        <v>210</v>
      </c>
      <c r="Q292" s="292">
        <f t="shared" si="113"/>
        <v>0</v>
      </c>
      <c r="R292" s="292">
        <f t="shared" si="112"/>
        <v>210</v>
      </c>
      <c r="S292" s="293"/>
      <c r="T292" s="293"/>
      <c r="U292" s="293"/>
      <c r="V292" s="293"/>
      <c r="W292" s="293"/>
      <c r="X292" s="293"/>
      <c r="Y292" s="293"/>
      <c r="Z292" s="292">
        <f t="shared" si="94"/>
        <v>210</v>
      </c>
      <c r="AA292" s="293">
        <v>210</v>
      </c>
      <c r="AB292" s="292">
        <f t="shared" si="95"/>
        <v>0</v>
      </c>
      <c r="AC292" s="292">
        <f t="shared" si="109"/>
        <v>210</v>
      </c>
      <c r="AD292" s="293"/>
      <c r="AE292" s="293"/>
      <c r="AF292" s="293"/>
      <c r="AG292" s="293"/>
      <c r="AH292" s="293"/>
      <c r="AI292" s="293"/>
      <c r="AJ292" s="293"/>
      <c r="AK292" s="292">
        <f t="shared" si="106"/>
        <v>210</v>
      </c>
      <c r="AL292" s="293">
        <v>420</v>
      </c>
      <c r="AM292" s="292">
        <f t="shared" si="114"/>
        <v>-210</v>
      </c>
      <c r="AN292" s="292">
        <f t="shared" si="115"/>
        <v>210</v>
      </c>
      <c r="AO292" s="293"/>
      <c r="AP292" s="293"/>
      <c r="AQ292" s="293"/>
      <c r="AR292" s="293"/>
      <c r="AS292" s="293"/>
      <c r="AT292" s="293"/>
      <c r="AU292" s="293"/>
      <c r="AV292" s="292">
        <f t="shared" si="107"/>
        <v>210</v>
      </c>
      <c r="AW292" s="293"/>
      <c r="AX292" s="292">
        <f t="shared" si="116"/>
        <v>0</v>
      </c>
      <c r="AY292" s="137" t="str">
        <f t="shared" si="111"/>
        <v>*</v>
      </c>
      <c r="BA292" s="143" t="str">
        <f t="shared" si="108"/>
        <v/>
      </c>
    </row>
    <row r="293" spans="1:53" ht="12">
      <c r="A293" s="288">
        <v>291</v>
      </c>
      <c r="B293" s="289" t="s">
        <v>1579</v>
      </c>
      <c r="C293" s="290" t="s">
        <v>14</v>
      </c>
      <c r="D293" s="290"/>
      <c r="E293" s="291">
        <v>100</v>
      </c>
      <c r="F293" s="292"/>
      <c r="G293" s="292">
        <v>85</v>
      </c>
      <c r="H293" s="293"/>
      <c r="I293" s="293"/>
      <c r="J293" s="293"/>
      <c r="K293" s="293"/>
      <c r="L293" s="293"/>
      <c r="M293" s="293"/>
      <c r="N293" s="293"/>
      <c r="O293" s="292">
        <f t="shared" si="105"/>
        <v>85</v>
      </c>
      <c r="P293" s="293"/>
      <c r="Q293" s="292">
        <f t="shared" si="113"/>
        <v>85</v>
      </c>
      <c r="R293" s="292">
        <f t="shared" si="112"/>
        <v>300</v>
      </c>
      <c r="S293" s="293"/>
      <c r="T293" s="293"/>
      <c r="U293" s="293"/>
      <c r="V293" s="293"/>
      <c r="W293" s="293"/>
      <c r="X293" s="293"/>
      <c r="Y293" s="293"/>
      <c r="Z293" s="292">
        <f t="shared" ref="Z293:Z356" si="117">SUM(R293:Y293)</f>
        <v>300</v>
      </c>
      <c r="AA293" s="293"/>
      <c r="AB293" s="292">
        <f t="shared" ref="AB293:AB356" si="118">Q293+Z293-AA293</f>
        <v>385</v>
      </c>
      <c r="AC293" s="292">
        <f t="shared" si="109"/>
        <v>300</v>
      </c>
      <c r="AD293" s="293"/>
      <c r="AE293" s="293"/>
      <c r="AF293" s="293"/>
      <c r="AG293" s="293"/>
      <c r="AH293" s="293"/>
      <c r="AI293" s="293"/>
      <c r="AJ293" s="293"/>
      <c r="AK293" s="292">
        <f t="shared" si="106"/>
        <v>300</v>
      </c>
      <c r="AL293" s="293">
        <v>600</v>
      </c>
      <c r="AM293" s="292">
        <f t="shared" si="114"/>
        <v>85</v>
      </c>
      <c r="AN293" s="292">
        <f t="shared" si="115"/>
        <v>300</v>
      </c>
      <c r="AO293" s="293"/>
      <c r="AP293" s="293"/>
      <c r="AQ293" s="293"/>
      <c r="AR293" s="293"/>
      <c r="AS293" s="293"/>
      <c r="AT293" s="293"/>
      <c r="AU293" s="293"/>
      <c r="AV293" s="292">
        <f t="shared" si="107"/>
        <v>300</v>
      </c>
      <c r="AW293" s="293"/>
      <c r="AX293" s="292">
        <f t="shared" si="116"/>
        <v>385</v>
      </c>
      <c r="AY293" s="137" t="str">
        <f t="shared" si="111"/>
        <v/>
      </c>
      <c r="BA293" s="143" t="str">
        <f t="shared" si="108"/>
        <v/>
      </c>
    </row>
    <row r="294" spans="1:53" ht="12">
      <c r="A294" s="288">
        <v>292</v>
      </c>
      <c r="B294" s="306" t="s">
        <v>526</v>
      </c>
      <c r="C294" s="307" t="s">
        <v>14</v>
      </c>
      <c r="D294" s="307" t="s">
        <v>528</v>
      </c>
      <c r="E294" s="309">
        <v>235</v>
      </c>
      <c r="F294" s="292">
        <v>185</v>
      </c>
      <c r="G294" s="292">
        <f t="shared" ref="G294:G300" si="119">E294*3</f>
        <v>705</v>
      </c>
      <c r="H294" s="293"/>
      <c r="I294" s="293"/>
      <c r="J294" s="293"/>
      <c r="K294" s="293"/>
      <c r="L294" s="293"/>
      <c r="M294" s="293"/>
      <c r="N294" s="293"/>
      <c r="O294" s="292">
        <f t="shared" si="105"/>
        <v>705</v>
      </c>
      <c r="P294" s="293"/>
      <c r="Q294" s="292">
        <f t="shared" si="113"/>
        <v>890</v>
      </c>
      <c r="R294" s="292">
        <f t="shared" si="112"/>
        <v>705</v>
      </c>
      <c r="S294" s="293"/>
      <c r="T294" s="293"/>
      <c r="U294" s="293"/>
      <c r="V294" s="293"/>
      <c r="W294" s="293"/>
      <c r="X294" s="293"/>
      <c r="Y294" s="293"/>
      <c r="Z294" s="292">
        <f t="shared" si="117"/>
        <v>705</v>
      </c>
      <c r="AA294" s="293"/>
      <c r="AB294" s="292">
        <f t="shared" si="118"/>
        <v>1595</v>
      </c>
      <c r="AC294" s="292">
        <f t="shared" ref="AC294:AC316" si="120">$E294*3</f>
        <v>705</v>
      </c>
      <c r="AD294" s="293"/>
      <c r="AE294" s="293"/>
      <c r="AF294" s="293"/>
      <c r="AG294" s="293"/>
      <c r="AH294" s="293"/>
      <c r="AI294" s="293"/>
      <c r="AJ294" s="293"/>
      <c r="AK294" s="292">
        <f t="shared" si="106"/>
        <v>705</v>
      </c>
      <c r="AL294" s="293">
        <v>1500</v>
      </c>
      <c r="AM294" s="292">
        <f t="shared" si="114"/>
        <v>800</v>
      </c>
      <c r="AN294" s="292">
        <f t="shared" si="115"/>
        <v>705</v>
      </c>
      <c r="AO294" s="293"/>
      <c r="AP294" s="293"/>
      <c r="AQ294" s="293"/>
      <c r="AR294" s="293"/>
      <c r="AS294" s="293"/>
      <c r="AT294" s="293"/>
      <c r="AU294" s="293"/>
      <c r="AV294" s="292">
        <f t="shared" si="107"/>
        <v>705</v>
      </c>
      <c r="AW294" s="293"/>
      <c r="AX294" s="292">
        <f t="shared" si="116"/>
        <v>1505</v>
      </c>
      <c r="AY294" s="137" t="str">
        <f t="shared" si="111"/>
        <v/>
      </c>
      <c r="BA294" s="143" t="str">
        <f t="shared" si="108"/>
        <v/>
      </c>
    </row>
    <row r="295" spans="1:53" ht="12">
      <c r="A295" s="288">
        <v>293</v>
      </c>
      <c r="B295" s="289" t="s">
        <v>529</v>
      </c>
      <c r="C295" s="290" t="s">
        <v>23</v>
      </c>
      <c r="D295" s="290" t="s">
        <v>531</v>
      </c>
      <c r="E295" s="291">
        <v>140</v>
      </c>
      <c r="F295" s="292">
        <v>50</v>
      </c>
      <c r="G295" s="292">
        <f t="shared" si="119"/>
        <v>420</v>
      </c>
      <c r="H295" s="293"/>
      <c r="I295" s="293"/>
      <c r="J295" s="293">
        <v>68</v>
      </c>
      <c r="K295" s="293"/>
      <c r="L295" s="293">
        <v>100</v>
      </c>
      <c r="M295" s="293"/>
      <c r="N295" s="293"/>
      <c r="O295" s="292">
        <f t="shared" si="105"/>
        <v>588</v>
      </c>
      <c r="P295" s="293"/>
      <c r="Q295" s="292">
        <f t="shared" si="113"/>
        <v>638</v>
      </c>
      <c r="R295" s="292">
        <f t="shared" si="112"/>
        <v>420</v>
      </c>
      <c r="S295" s="293"/>
      <c r="T295" s="293"/>
      <c r="U295" s="293"/>
      <c r="V295" s="293"/>
      <c r="W295" s="293"/>
      <c r="X295" s="293"/>
      <c r="Y295" s="293"/>
      <c r="Z295" s="292">
        <f t="shared" si="117"/>
        <v>420</v>
      </c>
      <c r="AA295" s="293">
        <v>1680</v>
      </c>
      <c r="AB295" s="292">
        <f t="shared" si="118"/>
        <v>-622</v>
      </c>
      <c r="AC295" s="292">
        <f t="shared" si="120"/>
        <v>420</v>
      </c>
      <c r="AD295" s="293"/>
      <c r="AE295" s="293"/>
      <c r="AF295" s="293"/>
      <c r="AG295" s="293"/>
      <c r="AH295" s="293"/>
      <c r="AI295" s="293"/>
      <c r="AJ295" s="293"/>
      <c r="AK295" s="292">
        <f t="shared" si="106"/>
        <v>420</v>
      </c>
      <c r="AL295" s="293">
        <v>218</v>
      </c>
      <c r="AM295" s="292">
        <f t="shared" si="114"/>
        <v>-420</v>
      </c>
      <c r="AN295" s="292">
        <f t="shared" si="115"/>
        <v>420</v>
      </c>
      <c r="AO295" s="293"/>
      <c r="AP295" s="293"/>
      <c r="AQ295" s="293"/>
      <c r="AR295" s="293"/>
      <c r="AS295" s="293"/>
      <c r="AT295" s="293"/>
      <c r="AU295" s="293"/>
      <c r="AV295" s="292">
        <f t="shared" si="107"/>
        <v>420</v>
      </c>
      <c r="AW295" s="293"/>
      <c r="AX295" s="292">
        <f t="shared" si="116"/>
        <v>0</v>
      </c>
      <c r="AY295" s="137" t="str">
        <f t="shared" si="111"/>
        <v>*</v>
      </c>
      <c r="BA295" s="143" t="str">
        <f t="shared" si="108"/>
        <v/>
      </c>
    </row>
    <row r="296" spans="1:53" ht="12">
      <c r="A296" s="288">
        <v>294</v>
      </c>
      <c r="B296" s="289" t="s">
        <v>532</v>
      </c>
      <c r="C296" s="290" t="s">
        <v>14</v>
      </c>
      <c r="D296" s="290" t="s">
        <v>1035</v>
      </c>
      <c r="E296" s="291">
        <v>45</v>
      </c>
      <c r="F296" s="292"/>
      <c r="G296" s="292">
        <f t="shared" si="119"/>
        <v>135</v>
      </c>
      <c r="H296" s="293"/>
      <c r="I296" s="293"/>
      <c r="J296" s="293"/>
      <c r="K296" s="293"/>
      <c r="L296" s="293"/>
      <c r="M296" s="293"/>
      <c r="N296" s="293"/>
      <c r="O296" s="292">
        <f t="shared" si="105"/>
        <v>135</v>
      </c>
      <c r="P296" s="293">
        <v>540</v>
      </c>
      <c r="Q296" s="292">
        <f t="shared" si="113"/>
        <v>-405</v>
      </c>
      <c r="R296" s="292">
        <f t="shared" si="112"/>
        <v>135</v>
      </c>
      <c r="S296" s="293"/>
      <c r="T296" s="293"/>
      <c r="U296" s="293"/>
      <c r="V296" s="293"/>
      <c r="W296" s="293"/>
      <c r="X296" s="293"/>
      <c r="Y296" s="293"/>
      <c r="Z296" s="292">
        <f t="shared" si="117"/>
        <v>135</v>
      </c>
      <c r="AA296" s="293"/>
      <c r="AB296" s="292">
        <f t="shared" si="118"/>
        <v>-270</v>
      </c>
      <c r="AC296" s="292">
        <f t="shared" si="120"/>
        <v>135</v>
      </c>
      <c r="AD296" s="293"/>
      <c r="AE296" s="293"/>
      <c r="AF296" s="293"/>
      <c r="AG296" s="293"/>
      <c r="AH296" s="293"/>
      <c r="AI296" s="293"/>
      <c r="AJ296" s="293"/>
      <c r="AK296" s="292">
        <f t="shared" si="106"/>
        <v>135</v>
      </c>
      <c r="AL296" s="293"/>
      <c r="AM296" s="292">
        <f t="shared" si="114"/>
        <v>-135</v>
      </c>
      <c r="AN296" s="292">
        <f t="shared" si="115"/>
        <v>135</v>
      </c>
      <c r="AO296" s="293"/>
      <c r="AP296" s="293"/>
      <c r="AQ296" s="293"/>
      <c r="AR296" s="293"/>
      <c r="AS296" s="293"/>
      <c r="AT296" s="293"/>
      <c r="AU296" s="293"/>
      <c r="AV296" s="292">
        <f t="shared" si="107"/>
        <v>135</v>
      </c>
      <c r="AW296" s="293"/>
      <c r="AX296" s="292">
        <f t="shared" si="116"/>
        <v>0</v>
      </c>
      <c r="AY296" s="137" t="str">
        <f t="shared" si="111"/>
        <v>*</v>
      </c>
      <c r="BA296" s="143" t="str">
        <f t="shared" si="108"/>
        <v/>
      </c>
    </row>
    <row r="297" spans="1:53" ht="12">
      <c r="A297" s="288">
        <v>295</v>
      </c>
      <c r="B297" s="329" t="s">
        <v>535</v>
      </c>
      <c r="C297" s="320" t="s">
        <v>30</v>
      </c>
      <c r="D297" s="321"/>
      <c r="E297" s="319"/>
      <c r="F297" s="322">
        <v>1680</v>
      </c>
      <c r="G297" s="299">
        <f t="shared" si="119"/>
        <v>0</v>
      </c>
      <c r="H297" s="300"/>
      <c r="I297" s="300"/>
      <c r="J297" s="300"/>
      <c r="K297" s="300"/>
      <c r="L297" s="300"/>
      <c r="M297" s="300"/>
      <c r="N297" s="300"/>
      <c r="O297" s="299">
        <f t="shared" si="105"/>
        <v>0</v>
      </c>
      <c r="P297" s="300"/>
      <c r="Q297" s="299">
        <f t="shared" si="113"/>
        <v>1680</v>
      </c>
      <c r="R297" s="299">
        <f t="shared" si="112"/>
        <v>0</v>
      </c>
      <c r="S297" s="300"/>
      <c r="T297" s="300"/>
      <c r="U297" s="300"/>
      <c r="V297" s="300"/>
      <c r="W297" s="300"/>
      <c r="X297" s="300"/>
      <c r="Y297" s="300"/>
      <c r="Z297" s="299">
        <f t="shared" si="117"/>
        <v>0</v>
      </c>
      <c r="AA297" s="300"/>
      <c r="AB297" s="299">
        <f t="shared" si="118"/>
        <v>1680</v>
      </c>
      <c r="AC297" s="299">
        <f t="shared" si="120"/>
        <v>0</v>
      </c>
      <c r="AD297" s="300"/>
      <c r="AE297" s="300"/>
      <c r="AF297" s="300"/>
      <c r="AG297" s="300"/>
      <c r="AH297" s="300"/>
      <c r="AI297" s="300"/>
      <c r="AJ297" s="300"/>
      <c r="AK297" s="299">
        <f t="shared" si="106"/>
        <v>0</v>
      </c>
      <c r="AL297" s="300"/>
      <c r="AM297" s="299">
        <f t="shared" si="114"/>
        <v>1680</v>
      </c>
      <c r="AN297" s="299">
        <f t="shared" si="115"/>
        <v>0</v>
      </c>
      <c r="AO297" s="300"/>
      <c r="AP297" s="300"/>
      <c r="AQ297" s="300"/>
      <c r="AR297" s="300"/>
      <c r="AS297" s="300"/>
      <c r="AT297" s="300"/>
      <c r="AU297" s="300"/>
      <c r="AV297" s="299">
        <f t="shared" si="107"/>
        <v>0</v>
      </c>
      <c r="AW297" s="300"/>
      <c r="AX297" s="299">
        <f t="shared" si="116"/>
        <v>1680</v>
      </c>
      <c r="AY297" s="137" t="str">
        <f t="shared" si="111"/>
        <v/>
      </c>
      <c r="BA297" s="143" t="str">
        <f t="shared" si="108"/>
        <v/>
      </c>
    </row>
    <row r="298" spans="1:53" ht="12">
      <c r="A298" s="288">
        <v>296</v>
      </c>
      <c r="B298" s="289" t="s">
        <v>536</v>
      </c>
      <c r="C298" s="290" t="s">
        <v>23</v>
      </c>
      <c r="D298" s="290" t="s">
        <v>12</v>
      </c>
      <c r="E298" s="291">
        <v>35</v>
      </c>
      <c r="F298" s="292"/>
      <c r="G298" s="292">
        <f t="shared" si="119"/>
        <v>105</v>
      </c>
      <c r="H298" s="293"/>
      <c r="I298" s="293"/>
      <c r="J298" s="293"/>
      <c r="K298" s="293"/>
      <c r="L298" s="293"/>
      <c r="M298" s="293"/>
      <c r="N298" s="293"/>
      <c r="O298" s="292">
        <f t="shared" si="105"/>
        <v>105</v>
      </c>
      <c r="P298" s="293"/>
      <c r="Q298" s="292">
        <f t="shared" si="113"/>
        <v>105</v>
      </c>
      <c r="R298" s="292">
        <f t="shared" si="112"/>
        <v>105</v>
      </c>
      <c r="S298" s="293"/>
      <c r="T298" s="293"/>
      <c r="U298" s="293"/>
      <c r="V298" s="293"/>
      <c r="W298" s="293"/>
      <c r="X298" s="293"/>
      <c r="Y298" s="293"/>
      <c r="Z298" s="292">
        <f t="shared" si="117"/>
        <v>105</v>
      </c>
      <c r="AA298" s="293"/>
      <c r="AB298" s="292">
        <f t="shared" si="118"/>
        <v>210</v>
      </c>
      <c r="AC298" s="292">
        <f t="shared" si="120"/>
        <v>105</v>
      </c>
      <c r="AD298" s="293"/>
      <c r="AE298" s="293"/>
      <c r="AF298" s="293"/>
      <c r="AG298" s="293"/>
      <c r="AH298" s="293"/>
      <c r="AI298" s="293"/>
      <c r="AJ298" s="293"/>
      <c r="AK298" s="292">
        <f t="shared" si="106"/>
        <v>105</v>
      </c>
      <c r="AL298" s="293"/>
      <c r="AM298" s="292">
        <f t="shared" si="114"/>
        <v>315</v>
      </c>
      <c r="AN298" s="292">
        <f t="shared" si="115"/>
        <v>105</v>
      </c>
      <c r="AO298" s="293"/>
      <c r="AP298" s="293"/>
      <c r="AQ298" s="293"/>
      <c r="AR298" s="293"/>
      <c r="AS298" s="293"/>
      <c r="AT298" s="293"/>
      <c r="AU298" s="293"/>
      <c r="AV298" s="292">
        <f t="shared" si="107"/>
        <v>105</v>
      </c>
      <c r="AW298" s="293"/>
      <c r="AX298" s="292">
        <f t="shared" si="116"/>
        <v>420</v>
      </c>
      <c r="BA298" s="143" t="str">
        <f t="shared" si="108"/>
        <v/>
      </c>
    </row>
    <row r="299" spans="1:53" ht="12">
      <c r="A299" s="288">
        <v>297</v>
      </c>
      <c r="B299" s="289" t="s">
        <v>539</v>
      </c>
      <c r="C299" s="290" t="s">
        <v>23</v>
      </c>
      <c r="D299" s="290" t="s">
        <v>541</v>
      </c>
      <c r="E299" s="291">
        <v>70</v>
      </c>
      <c r="F299" s="292"/>
      <c r="G299" s="292">
        <f t="shared" si="119"/>
        <v>210</v>
      </c>
      <c r="H299" s="293"/>
      <c r="I299" s="293"/>
      <c r="J299" s="293"/>
      <c r="K299" s="293"/>
      <c r="L299" s="293"/>
      <c r="M299" s="293"/>
      <c r="N299" s="293"/>
      <c r="O299" s="292">
        <f t="shared" si="105"/>
        <v>210</v>
      </c>
      <c r="P299" s="293"/>
      <c r="Q299" s="292">
        <f t="shared" si="113"/>
        <v>210</v>
      </c>
      <c r="R299" s="292">
        <f t="shared" si="112"/>
        <v>210</v>
      </c>
      <c r="S299" s="293"/>
      <c r="T299" s="293"/>
      <c r="U299" s="293"/>
      <c r="V299" s="293"/>
      <c r="W299" s="293"/>
      <c r="X299" s="293"/>
      <c r="Y299" s="293"/>
      <c r="Z299" s="292">
        <f t="shared" si="117"/>
        <v>210</v>
      </c>
      <c r="AA299" s="293"/>
      <c r="AB299" s="292">
        <f t="shared" si="118"/>
        <v>420</v>
      </c>
      <c r="AC299" s="292">
        <f t="shared" si="120"/>
        <v>210</v>
      </c>
      <c r="AD299" s="293"/>
      <c r="AE299" s="293"/>
      <c r="AF299" s="293"/>
      <c r="AG299" s="293"/>
      <c r="AH299" s="293"/>
      <c r="AI299" s="293"/>
      <c r="AJ299" s="293"/>
      <c r="AK299" s="292">
        <f t="shared" si="106"/>
        <v>210</v>
      </c>
      <c r="AL299" s="293"/>
      <c r="AM299" s="292">
        <f t="shared" si="114"/>
        <v>630</v>
      </c>
      <c r="AN299" s="292">
        <f t="shared" si="115"/>
        <v>210</v>
      </c>
      <c r="AO299" s="293"/>
      <c r="AP299" s="293"/>
      <c r="AQ299" s="293"/>
      <c r="AR299" s="293"/>
      <c r="AS299" s="293"/>
      <c r="AT299" s="293"/>
      <c r="AU299" s="293"/>
      <c r="AV299" s="292">
        <f t="shared" si="107"/>
        <v>210</v>
      </c>
      <c r="AW299" s="293"/>
      <c r="AX299" s="292">
        <f t="shared" si="116"/>
        <v>840</v>
      </c>
      <c r="BA299" s="143" t="str">
        <f t="shared" si="108"/>
        <v/>
      </c>
    </row>
    <row r="300" spans="1:53" ht="12">
      <c r="A300" s="288">
        <v>298</v>
      </c>
      <c r="B300" s="289" t="s">
        <v>542</v>
      </c>
      <c r="C300" s="290" t="s">
        <v>14</v>
      </c>
      <c r="D300" s="290" t="s">
        <v>869</v>
      </c>
      <c r="E300" s="291">
        <v>85</v>
      </c>
      <c r="F300" s="292"/>
      <c r="G300" s="292">
        <f t="shared" si="119"/>
        <v>255</v>
      </c>
      <c r="H300" s="293"/>
      <c r="I300" s="293"/>
      <c r="J300" s="293"/>
      <c r="K300" s="293"/>
      <c r="L300" s="293"/>
      <c r="M300" s="293"/>
      <c r="N300" s="293"/>
      <c r="O300" s="292">
        <f t="shared" si="105"/>
        <v>255</v>
      </c>
      <c r="P300" s="293">
        <v>255</v>
      </c>
      <c r="Q300" s="292">
        <f t="shared" si="113"/>
        <v>0</v>
      </c>
      <c r="R300" s="292">
        <f t="shared" si="112"/>
        <v>255</v>
      </c>
      <c r="S300" s="293"/>
      <c r="T300" s="293"/>
      <c r="U300" s="293"/>
      <c r="V300" s="293"/>
      <c r="W300" s="293"/>
      <c r="X300" s="293"/>
      <c r="Y300" s="293"/>
      <c r="Z300" s="292">
        <f t="shared" si="117"/>
        <v>255</v>
      </c>
      <c r="AA300" s="293"/>
      <c r="AB300" s="292">
        <f t="shared" si="118"/>
        <v>255</v>
      </c>
      <c r="AC300" s="292">
        <f t="shared" si="120"/>
        <v>255</v>
      </c>
      <c r="AD300" s="293"/>
      <c r="AE300" s="293"/>
      <c r="AF300" s="293"/>
      <c r="AG300" s="293"/>
      <c r="AH300" s="293"/>
      <c r="AI300" s="293"/>
      <c r="AJ300" s="293"/>
      <c r="AK300" s="292">
        <f t="shared" si="106"/>
        <v>255</v>
      </c>
      <c r="AL300" s="293">
        <v>255</v>
      </c>
      <c r="AM300" s="292">
        <f t="shared" si="114"/>
        <v>255</v>
      </c>
      <c r="AN300" s="292">
        <f t="shared" si="115"/>
        <v>255</v>
      </c>
      <c r="AO300" s="293"/>
      <c r="AP300" s="293"/>
      <c r="AQ300" s="293"/>
      <c r="AR300" s="293"/>
      <c r="AS300" s="293"/>
      <c r="AT300" s="293"/>
      <c r="AU300" s="293"/>
      <c r="AV300" s="292">
        <f t="shared" si="107"/>
        <v>255</v>
      </c>
      <c r="AW300" s="293">
        <v>510</v>
      </c>
      <c r="AX300" s="292">
        <f t="shared" si="116"/>
        <v>0</v>
      </c>
      <c r="AY300" s="137" t="str">
        <f t="shared" si="111"/>
        <v>*</v>
      </c>
      <c r="BA300" s="143" t="str">
        <f t="shared" si="108"/>
        <v/>
      </c>
    </row>
    <row r="301" spans="1:53" ht="12">
      <c r="A301" s="288">
        <v>299</v>
      </c>
      <c r="B301" s="289" t="s">
        <v>1609</v>
      </c>
      <c r="C301" s="290" t="s">
        <v>14</v>
      </c>
      <c r="D301" s="290"/>
      <c r="E301" s="291">
        <v>20</v>
      </c>
      <c r="F301" s="292"/>
      <c r="G301" s="292">
        <v>0</v>
      </c>
      <c r="H301" s="293"/>
      <c r="I301" s="293"/>
      <c r="J301" s="293"/>
      <c r="K301" s="293"/>
      <c r="L301" s="293"/>
      <c r="M301" s="293"/>
      <c r="N301" s="293"/>
      <c r="O301" s="292">
        <f t="shared" si="105"/>
        <v>0</v>
      </c>
      <c r="P301" s="293"/>
      <c r="Q301" s="292">
        <f t="shared" si="113"/>
        <v>0</v>
      </c>
      <c r="R301" s="292">
        <v>0</v>
      </c>
      <c r="S301" s="293"/>
      <c r="T301" s="293"/>
      <c r="U301" s="293"/>
      <c r="V301" s="293"/>
      <c r="W301" s="293"/>
      <c r="X301" s="293"/>
      <c r="Y301" s="293"/>
      <c r="Z301" s="292">
        <f t="shared" si="117"/>
        <v>0</v>
      </c>
      <c r="AA301" s="293">
        <v>240</v>
      </c>
      <c r="AB301" s="292">
        <f t="shared" si="118"/>
        <v>-240</v>
      </c>
      <c r="AC301" s="292">
        <f t="shared" si="120"/>
        <v>60</v>
      </c>
      <c r="AD301" s="293"/>
      <c r="AE301" s="293"/>
      <c r="AF301" s="293"/>
      <c r="AG301" s="293"/>
      <c r="AH301" s="293"/>
      <c r="AI301" s="293"/>
      <c r="AJ301" s="293"/>
      <c r="AK301" s="292">
        <f t="shared" si="106"/>
        <v>60</v>
      </c>
      <c r="AL301" s="293"/>
      <c r="AM301" s="292">
        <f t="shared" si="114"/>
        <v>-180</v>
      </c>
      <c r="AN301" s="292">
        <f t="shared" si="115"/>
        <v>60</v>
      </c>
      <c r="AO301" s="293"/>
      <c r="AP301" s="293"/>
      <c r="AQ301" s="293"/>
      <c r="AR301" s="293"/>
      <c r="AS301" s="293"/>
      <c r="AT301" s="293"/>
      <c r="AU301" s="293"/>
      <c r="AV301" s="292">
        <f t="shared" si="107"/>
        <v>60</v>
      </c>
      <c r="AW301" s="293"/>
      <c r="AX301" s="292">
        <f t="shared" si="116"/>
        <v>-120</v>
      </c>
      <c r="BA301" s="143" t="str">
        <f t="shared" si="108"/>
        <v/>
      </c>
    </row>
    <row r="302" spans="1:53" ht="12">
      <c r="A302" s="288">
        <v>300</v>
      </c>
      <c r="B302" s="289" t="s">
        <v>546</v>
      </c>
      <c r="C302" s="290" t="s">
        <v>14</v>
      </c>
      <c r="D302" s="290" t="s">
        <v>548</v>
      </c>
      <c r="E302" s="291">
        <v>125</v>
      </c>
      <c r="F302" s="292">
        <v>850</v>
      </c>
      <c r="G302" s="292">
        <f t="shared" ref="G302:G308" si="121">E302*3</f>
        <v>375</v>
      </c>
      <c r="H302" s="293"/>
      <c r="I302" s="293"/>
      <c r="J302" s="293"/>
      <c r="K302" s="293"/>
      <c r="L302" s="293"/>
      <c r="M302" s="293"/>
      <c r="N302" s="293"/>
      <c r="O302" s="292">
        <f t="shared" si="105"/>
        <v>375</v>
      </c>
      <c r="P302" s="293">
        <v>1600</v>
      </c>
      <c r="Q302" s="292">
        <f t="shared" si="113"/>
        <v>-375</v>
      </c>
      <c r="R302" s="292">
        <f t="shared" ref="R302:R326" si="122">E302*3</f>
        <v>375</v>
      </c>
      <c r="S302" s="293"/>
      <c r="T302" s="293"/>
      <c r="U302" s="293"/>
      <c r="V302" s="293"/>
      <c r="W302" s="293">
        <v>100</v>
      </c>
      <c r="X302" s="293"/>
      <c r="Y302" s="293"/>
      <c r="Z302" s="292">
        <f t="shared" si="117"/>
        <v>475</v>
      </c>
      <c r="AA302" s="293"/>
      <c r="AB302" s="292">
        <f t="shared" si="118"/>
        <v>100</v>
      </c>
      <c r="AC302" s="292">
        <f t="shared" si="120"/>
        <v>375</v>
      </c>
      <c r="AD302" s="293"/>
      <c r="AE302" s="293"/>
      <c r="AF302" s="293"/>
      <c r="AG302" s="293"/>
      <c r="AH302" s="293"/>
      <c r="AI302" s="293"/>
      <c r="AJ302" s="293"/>
      <c r="AK302" s="292">
        <f t="shared" si="106"/>
        <v>375</v>
      </c>
      <c r="AL302" s="293">
        <v>850</v>
      </c>
      <c r="AM302" s="292">
        <f t="shared" si="114"/>
        <v>-375</v>
      </c>
      <c r="AN302" s="292">
        <f t="shared" si="115"/>
        <v>375</v>
      </c>
      <c r="AO302" s="293"/>
      <c r="AP302" s="293"/>
      <c r="AQ302" s="293"/>
      <c r="AR302" s="293"/>
      <c r="AS302" s="293"/>
      <c r="AT302" s="293"/>
      <c r="AU302" s="293"/>
      <c r="AV302" s="292">
        <f t="shared" si="107"/>
        <v>375</v>
      </c>
      <c r="AW302" s="293"/>
      <c r="AX302" s="292">
        <f t="shared" si="116"/>
        <v>0</v>
      </c>
      <c r="AY302" s="137" t="str">
        <f t="shared" si="111"/>
        <v>*</v>
      </c>
      <c r="BA302" s="143" t="str">
        <f t="shared" si="108"/>
        <v/>
      </c>
    </row>
    <row r="303" spans="1:53" ht="12">
      <c r="A303" s="288">
        <v>301</v>
      </c>
      <c r="B303" s="289" t="s">
        <v>553</v>
      </c>
      <c r="C303" s="290" t="s">
        <v>14</v>
      </c>
      <c r="D303" s="290" t="s">
        <v>554</v>
      </c>
      <c r="E303" s="291">
        <v>120</v>
      </c>
      <c r="F303" s="292"/>
      <c r="G303" s="292">
        <f t="shared" si="121"/>
        <v>360</v>
      </c>
      <c r="H303" s="293"/>
      <c r="I303" s="293"/>
      <c r="J303" s="293"/>
      <c r="K303" s="293"/>
      <c r="L303" s="293"/>
      <c r="M303" s="293"/>
      <c r="N303" s="293"/>
      <c r="O303" s="292">
        <f t="shared" si="105"/>
        <v>360</v>
      </c>
      <c r="P303" s="293">
        <v>360</v>
      </c>
      <c r="Q303" s="292">
        <f t="shared" si="113"/>
        <v>0</v>
      </c>
      <c r="R303" s="292">
        <f t="shared" si="122"/>
        <v>360</v>
      </c>
      <c r="S303" s="293"/>
      <c r="T303" s="293"/>
      <c r="U303" s="293"/>
      <c r="V303" s="293"/>
      <c r="W303" s="293">
        <v>100</v>
      </c>
      <c r="X303" s="293"/>
      <c r="Y303" s="293"/>
      <c r="Z303" s="292">
        <f t="shared" si="117"/>
        <v>460</v>
      </c>
      <c r="AA303" s="293">
        <v>460</v>
      </c>
      <c r="AB303" s="292">
        <f t="shared" si="118"/>
        <v>0</v>
      </c>
      <c r="AC303" s="292">
        <f t="shared" si="120"/>
        <v>360</v>
      </c>
      <c r="AD303" s="293"/>
      <c r="AE303" s="293"/>
      <c r="AF303" s="293"/>
      <c r="AG303" s="293"/>
      <c r="AH303" s="293"/>
      <c r="AI303" s="293"/>
      <c r="AJ303" s="293"/>
      <c r="AK303" s="292">
        <f t="shared" si="106"/>
        <v>360</v>
      </c>
      <c r="AL303" s="293"/>
      <c r="AM303" s="292">
        <f t="shared" si="114"/>
        <v>360</v>
      </c>
      <c r="AN303" s="292">
        <f t="shared" si="115"/>
        <v>360</v>
      </c>
      <c r="AO303" s="293"/>
      <c r="AP303" s="293"/>
      <c r="AQ303" s="293"/>
      <c r="AR303" s="293"/>
      <c r="AS303" s="293"/>
      <c r="AT303" s="293"/>
      <c r="AU303" s="293"/>
      <c r="AV303" s="292">
        <f t="shared" si="107"/>
        <v>360</v>
      </c>
      <c r="AW303" s="293">
        <v>720</v>
      </c>
      <c r="AX303" s="292">
        <f t="shared" si="116"/>
        <v>0</v>
      </c>
      <c r="AY303" s="137" t="str">
        <f t="shared" si="111"/>
        <v>*</v>
      </c>
      <c r="BA303" s="143" t="str">
        <f t="shared" si="108"/>
        <v/>
      </c>
    </row>
    <row r="304" spans="1:53" ht="12">
      <c r="A304" s="288">
        <v>302</v>
      </c>
      <c r="B304" s="289" t="s">
        <v>555</v>
      </c>
      <c r="C304" s="290" t="s">
        <v>14</v>
      </c>
      <c r="D304" s="290" t="s">
        <v>557</v>
      </c>
      <c r="E304" s="291">
        <v>170</v>
      </c>
      <c r="F304" s="292"/>
      <c r="G304" s="292">
        <f t="shared" si="121"/>
        <v>510</v>
      </c>
      <c r="H304" s="293"/>
      <c r="I304" s="293"/>
      <c r="J304" s="293"/>
      <c r="K304" s="293"/>
      <c r="L304" s="293">
        <v>100</v>
      </c>
      <c r="M304" s="293"/>
      <c r="N304" s="293"/>
      <c r="O304" s="292">
        <f t="shared" si="105"/>
        <v>610</v>
      </c>
      <c r="P304" s="293">
        <v>610</v>
      </c>
      <c r="Q304" s="292">
        <f t="shared" si="113"/>
        <v>0</v>
      </c>
      <c r="R304" s="292">
        <f t="shared" si="122"/>
        <v>510</v>
      </c>
      <c r="S304" s="293"/>
      <c r="T304" s="293"/>
      <c r="U304" s="293"/>
      <c r="V304" s="293"/>
      <c r="W304" s="293"/>
      <c r="X304" s="293"/>
      <c r="Y304" s="293"/>
      <c r="Z304" s="292">
        <f t="shared" si="117"/>
        <v>510</v>
      </c>
      <c r="AA304" s="293">
        <v>510</v>
      </c>
      <c r="AB304" s="292">
        <f t="shared" si="118"/>
        <v>0</v>
      </c>
      <c r="AC304" s="292">
        <f t="shared" si="120"/>
        <v>510</v>
      </c>
      <c r="AD304" s="293"/>
      <c r="AE304" s="293">
        <v>135</v>
      </c>
      <c r="AF304" s="293"/>
      <c r="AG304" s="293"/>
      <c r="AH304" s="293"/>
      <c r="AI304" s="293"/>
      <c r="AJ304" s="293"/>
      <c r="AK304" s="292">
        <f t="shared" si="106"/>
        <v>645</v>
      </c>
      <c r="AL304" s="293">
        <v>1800</v>
      </c>
      <c r="AM304" s="292">
        <f t="shared" si="114"/>
        <v>-1155</v>
      </c>
      <c r="AN304" s="292">
        <f t="shared" si="115"/>
        <v>510</v>
      </c>
      <c r="AO304" s="293">
        <v>50</v>
      </c>
      <c r="AP304" s="293"/>
      <c r="AQ304" s="293"/>
      <c r="AR304" s="293"/>
      <c r="AS304" s="293"/>
      <c r="AT304" s="293"/>
      <c r="AU304" s="293"/>
      <c r="AV304" s="292">
        <f t="shared" si="107"/>
        <v>560</v>
      </c>
      <c r="AW304" s="293"/>
      <c r="AX304" s="292">
        <f t="shared" si="116"/>
        <v>-595</v>
      </c>
      <c r="AY304" s="137" t="str">
        <f t="shared" si="111"/>
        <v/>
      </c>
      <c r="BA304" s="143" t="str">
        <f t="shared" si="108"/>
        <v/>
      </c>
    </row>
    <row r="305" spans="1:53" ht="12">
      <c r="A305" s="288">
        <v>303</v>
      </c>
      <c r="B305" s="294" t="s">
        <v>1367</v>
      </c>
      <c r="C305" s="290" t="s">
        <v>10</v>
      </c>
      <c r="D305" s="290" t="s">
        <v>12</v>
      </c>
      <c r="E305" s="295">
        <v>90</v>
      </c>
      <c r="F305" s="292"/>
      <c r="G305" s="292">
        <f t="shared" si="121"/>
        <v>270</v>
      </c>
      <c r="H305" s="293"/>
      <c r="I305" s="293"/>
      <c r="J305" s="293"/>
      <c r="K305" s="293"/>
      <c r="L305" s="293"/>
      <c r="M305" s="293"/>
      <c r="N305" s="293"/>
      <c r="O305" s="292">
        <f t="shared" si="105"/>
        <v>270</v>
      </c>
      <c r="P305" s="293"/>
      <c r="Q305" s="292">
        <f t="shared" si="113"/>
        <v>270</v>
      </c>
      <c r="R305" s="292">
        <f t="shared" si="122"/>
        <v>270</v>
      </c>
      <c r="S305" s="293"/>
      <c r="T305" s="293"/>
      <c r="U305" s="293"/>
      <c r="V305" s="293"/>
      <c r="W305" s="293"/>
      <c r="X305" s="293"/>
      <c r="Y305" s="293"/>
      <c r="Z305" s="292">
        <f t="shared" si="117"/>
        <v>270</v>
      </c>
      <c r="AA305" s="293"/>
      <c r="AB305" s="292">
        <f t="shared" si="118"/>
        <v>540</v>
      </c>
      <c r="AC305" s="292">
        <f t="shared" si="120"/>
        <v>270</v>
      </c>
      <c r="AD305" s="293"/>
      <c r="AE305" s="293"/>
      <c r="AF305" s="293"/>
      <c r="AG305" s="293"/>
      <c r="AH305" s="293"/>
      <c r="AI305" s="293"/>
      <c r="AJ305" s="293"/>
      <c r="AK305" s="292">
        <f t="shared" si="106"/>
        <v>270</v>
      </c>
      <c r="AL305" s="293"/>
      <c r="AM305" s="292">
        <f t="shared" si="114"/>
        <v>810</v>
      </c>
      <c r="AN305" s="292">
        <f t="shared" si="115"/>
        <v>270</v>
      </c>
      <c r="AO305" s="293"/>
      <c r="AP305" s="293"/>
      <c r="AQ305" s="293"/>
      <c r="AR305" s="293"/>
      <c r="AS305" s="293"/>
      <c r="AT305" s="293"/>
      <c r="AU305" s="293"/>
      <c r="AV305" s="292">
        <f t="shared" si="107"/>
        <v>270</v>
      </c>
      <c r="AW305" s="293">
        <v>1080</v>
      </c>
      <c r="AX305" s="292">
        <f t="shared" si="116"/>
        <v>0</v>
      </c>
      <c r="AY305" s="137" t="str">
        <f t="shared" si="111"/>
        <v>*</v>
      </c>
      <c r="BA305" s="143" t="str">
        <f t="shared" si="108"/>
        <v/>
      </c>
    </row>
    <row r="306" spans="1:53" ht="12">
      <c r="A306" s="288">
        <v>304</v>
      </c>
      <c r="B306" s="294" t="s">
        <v>1370</v>
      </c>
      <c r="C306" s="290" t="s">
        <v>23</v>
      </c>
      <c r="D306" s="290" t="s">
        <v>1368</v>
      </c>
      <c r="E306" s="295">
        <v>145</v>
      </c>
      <c r="F306" s="292"/>
      <c r="G306" s="292">
        <f t="shared" si="121"/>
        <v>435</v>
      </c>
      <c r="H306" s="293">
        <v>50</v>
      </c>
      <c r="I306" s="293"/>
      <c r="J306" s="293">
        <v>717</v>
      </c>
      <c r="K306" s="293"/>
      <c r="L306" s="293">
        <v>100</v>
      </c>
      <c r="M306" s="293"/>
      <c r="N306" s="293"/>
      <c r="O306" s="292">
        <f t="shared" si="105"/>
        <v>1302</v>
      </c>
      <c r="P306" s="293">
        <v>2768</v>
      </c>
      <c r="Q306" s="292">
        <f t="shared" si="113"/>
        <v>-1466</v>
      </c>
      <c r="R306" s="292">
        <f t="shared" si="122"/>
        <v>435</v>
      </c>
      <c r="S306" s="293"/>
      <c r="T306" s="293">
        <v>314</v>
      </c>
      <c r="U306" s="293">
        <v>717</v>
      </c>
      <c r="V306" s="293"/>
      <c r="W306" s="293"/>
      <c r="X306" s="293"/>
      <c r="Y306" s="293"/>
      <c r="Z306" s="292">
        <f t="shared" si="117"/>
        <v>1466</v>
      </c>
      <c r="AA306" s="293"/>
      <c r="AB306" s="292">
        <f t="shared" si="118"/>
        <v>0</v>
      </c>
      <c r="AC306" s="292">
        <f t="shared" si="120"/>
        <v>435</v>
      </c>
      <c r="AD306" s="293"/>
      <c r="AE306" s="293">
        <v>100</v>
      </c>
      <c r="AF306" s="293"/>
      <c r="AG306" s="293"/>
      <c r="AH306" s="293"/>
      <c r="AI306" s="293"/>
      <c r="AJ306" s="293"/>
      <c r="AK306" s="292">
        <f t="shared" si="106"/>
        <v>535</v>
      </c>
      <c r="AL306" s="293"/>
      <c r="AM306" s="292">
        <f t="shared" si="114"/>
        <v>535</v>
      </c>
      <c r="AN306" s="292">
        <f t="shared" si="115"/>
        <v>435</v>
      </c>
      <c r="AO306" s="293"/>
      <c r="AP306" s="293"/>
      <c r="AQ306" s="293"/>
      <c r="AR306" s="293"/>
      <c r="AS306" s="293"/>
      <c r="AT306" s="293"/>
      <c r="AU306" s="293"/>
      <c r="AV306" s="292">
        <f t="shared" si="107"/>
        <v>435</v>
      </c>
      <c r="AW306" s="293">
        <v>970</v>
      </c>
      <c r="AX306" s="292">
        <f t="shared" si="116"/>
        <v>0</v>
      </c>
      <c r="AY306" s="137" t="str">
        <f t="shared" si="111"/>
        <v>*</v>
      </c>
      <c r="BA306" s="143" t="str">
        <f t="shared" si="108"/>
        <v/>
      </c>
    </row>
    <row r="307" spans="1:53" ht="12">
      <c r="A307" s="288">
        <v>305</v>
      </c>
      <c r="B307" s="289" t="s">
        <v>563</v>
      </c>
      <c r="C307" s="290" t="s">
        <v>23</v>
      </c>
      <c r="D307" s="290" t="s">
        <v>565</v>
      </c>
      <c r="E307" s="291">
        <v>85</v>
      </c>
      <c r="F307" s="292"/>
      <c r="G307" s="292">
        <f t="shared" si="121"/>
        <v>255</v>
      </c>
      <c r="H307" s="293"/>
      <c r="I307" s="293"/>
      <c r="J307" s="293"/>
      <c r="K307" s="293"/>
      <c r="L307" s="293"/>
      <c r="M307" s="293"/>
      <c r="N307" s="293"/>
      <c r="O307" s="292">
        <f t="shared" si="105"/>
        <v>255</v>
      </c>
      <c r="P307" s="293">
        <v>255</v>
      </c>
      <c r="Q307" s="292">
        <f t="shared" si="113"/>
        <v>0</v>
      </c>
      <c r="R307" s="292">
        <f t="shared" si="122"/>
        <v>255</v>
      </c>
      <c r="S307" s="293"/>
      <c r="T307" s="293"/>
      <c r="U307" s="293"/>
      <c r="V307" s="293"/>
      <c r="W307" s="293"/>
      <c r="X307" s="293"/>
      <c r="Y307" s="293"/>
      <c r="Z307" s="292">
        <f t="shared" si="117"/>
        <v>255</v>
      </c>
      <c r="AA307" s="293"/>
      <c r="AB307" s="292">
        <f t="shared" si="118"/>
        <v>255</v>
      </c>
      <c r="AC307" s="292">
        <f t="shared" si="120"/>
        <v>255</v>
      </c>
      <c r="AD307" s="293"/>
      <c r="AE307" s="293"/>
      <c r="AF307" s="293"/>
      <c r="AG307" s="293"/>
      <c r="AH307" s="293"/>
      <c r="AI307" s="293"/>
      <c r="AJ307" s="293"/>
      <c r="AK307" s="292">
        <f t="shared" si="106"/>
        <v>255</v>
      </c>
      <c r="AL307" s="293">
        <v>510</v>
      </c>
      <c r="AM307" s="292">
        <f t="shared" si="114"/>
        <v>0</v>
      </c>
      <c r="AN307" s="292">
        <f t="shared" si="115"/>
        <v>255</v>
      </c>
      <c r="AO307" s="293"/>
      <c r="AP307" s="293"/>
      <c r="AQ307" s="293"/>
      <c r="AR307" s="293"/>
      <c r="AS307" s="293"/>
      <c r="AT307" s="293"/>
      <c r="AU307" s="293"/>
      <c r="AV307" s="292">
        <f t="shared" si="107"/>
        <v>255</v>
      </c>
      <c r="AW307" s="293">
        <v>255</v>
      </c>
      <c r="AX307" s="292">
        <f t="shared" si="116"/>
        <v>0</v>
      </c>
      <c r="AY307" s="137" t="str">
        <f t="shared" si="111"/>
        <v>*</v>
      </c>
      <c r="BA307" s="143" t="str">
        <f t="shared" si="108"/>
        <v/>
      </c>
    </row>
    <row r="308" spans="1:53" ht="12">
      <c r="A308" s="288">
        <v>306</v>
      </c>
      <c r="B308" s="294" t="s">
        <v>566</v>
      </c>
      <c r="C308" s="290" t="s">
        <v>10</v>
      </c>
      <c r="D308" s="290" t="s">
        <v>568</v>
      </c>
      <c r="E308" s="295">
        <v>250</v>
      </c>
      <c r="F308" s="292"/>
      <c r="G308" s="292">
        <f t="shared" si="121"/>
        <v>750</v>
      </c>
      <c r="H308" s="293"/>
      <c r="I308" s="293">
        <v>100</v>
      </c>
      <c r="J308" s="293"/>
      <c r="K308" s="293"/>
      <c r="L308" s="293"/>
      <c r="M308" s="293"/>
      <c r="N308" s="293"/>
      <c r="O308" s="292">
        <f t="shared" si="105"/>
        <v>850</v>
      </c>
      <c r="P308" s="293">
        <v>1100</v>
      </c>
      <c r="Q308" s="292">
        <f t="shared" si="113"/>
        <v>-250</v>
      </c>
      <c r="R308" s="292">
        <f t="shared" si="122"/>
        <v>750</v>
      </c>
      <c r="S308" s="293"/>
      <c r="T308" s="293"/>
      <c r="U308" s="293"/>
      <c r="V308" s="293"/>
      <c r="W308" s="293">
        <v>100</v>
      </c>
      <c r="X308" s="293"/>
      <c r="Y308" s="293"/>
      <c r="Z308" s="292">
        <f t="shared" si="117"/>
        <v>850</v>
      </c>
      <c r="AA308" s="293">
        <v>1100</v>
      </c>
      <c r="AB308" s="292">
        <f t="shared" si="118"/>
        <v>-500</v>
      </c>
      <c r="AC308" s="292">
        <f t="shared" si="120"/>
        <v>750</v>
      </c>
      <c r="AD308" s="293"/>
      <c r="AE308" s="293"/>
      <c r="AF308" s="293"/>
      <c r="AG308" s="293"/>
      <c r="AH308" s="293"/>
      <c r="AI308" s="293"/>
      <c r="AJ308" s="293"/>
      <c r="AK308" s="292">
        <f t="shared" si="106"/>
        <v>750</v>
      </c>
      <c r="AL308" s="293">
        <v>500</v>
      </c>
      <c r="AM308" s="292">
        <f t="shared" si="114"/>
        <v>-250</v>
      </c>
      <c r="AN308" s="292">
        <f t="shared" si="115"/>
        <v>750</v>
      </c>
      <c r="AO308" s="293"/>
      <c r="AP308" s="293"/>
      <c r="AQ308" s="293"/>
      <c r="AR308" s="293"/>
      <c r="AS308" s="293"/>
      <c r="AT308" s="293"/>
      <c r="AU308" s="293"/>
      <c r="AV308" s="292">
        <f t="shared" si="107"/>
        <v>750</v>
      </c>
      <c r="AW308" s="293">
        <v>500</v>
      </c>
      <c r="AX308" s="292">
        <f t="shared" si="116"/>
        <v>0</v>
      </c>
      <c r="AY308" s="137" t="str">
        <f t="shared" si="111"/>
        <v>*</v>
      </c>
      <c r="BA308" s="143" t="str">
        <f t="shared" si="108"/>
        <v/>
      </c>
    </row>
    <row r="309" spans="1:53" ht="12">
      <c r="A309" s="288">
        <v>307</v>
      </c>
      <c r="B309" s="289" t="s">
        <v>1603</v>
      </c>
      <c r="C309" s="290" t="s">
        <v>14</v>
      </c>
      <c r="D309" s="290"/>
      <c r="E309" s="291">
        <v>220</v>
      </c>
      <c r="F309" s="292"/>
      <c r="G309" s="292">
        <v>106</v>
      </c>
      <c r="H309" s="293"/>
      <c r="I309" s="293"/>
      <c r="J309" s="293"/>
      <c r="K309" s="293"/>
      <c r="L309" s="293"/>
      <c r="M309" s="293"/>
      <c r="N309" s="293"/>
      <c r="O309" s="292">
        <f t="shared" si="105"/>
        <v>106</v>
      </c>
      <c r="P309" s="293">
        <v>4040</v>
      </c>
      <c r="Q309" s="292">
        <f t="shared" si="113"/>
        <v>-3934</v>
      </c>
      <c r="R309" s="292">
        <f t="shared" si="122"/>
        <v>660</v>
      </c>
      <c r="S309" s="293">
        <v>50</v>
      </c>
      <c r="T309" s="293"/>
      <c r="U309" s="293">
        <v>1804</v>
      </c>
      <c r="V309" s="293"/>
      <c r="W309" s="293">
        <v>100</v>
      </c>
      <c r="X309" s="293"/>
      <c r="Y309" s="293"/>
      <c r="Z309" s="292">
        <f t="shared" si="117"/>
        <v>2614</v>
      </c>
      <c r="AA309" s="293"/>
      <c r="AB309" s="292">
        <f t="shared" si="118"/>
        <v>-1320</v>
      </c>
      <c r="AC309" s="292">
        <f t="shared" si="120"/>
        <v>660</v>
      </c>
      <c r="AD309" s="293"/>
      <c r="AE309" s="293"/>
      <c r="AF309" s="293"/>
      <c r="AG309" s="293"/>
      <c r="AH309" s="293"/>
      <c r="AI309" s="293"/>
      <c r="AJ309" s="293"/>
      <c r="AK309" s="292">
        <f t="shared" si="106"/>
        <v>660</v>
      </c>
      <c r="AL309" s="293"/>
      <c r="AM309" s="292">
        <f t="shared" si="114"/>
        <v>-660</v>
      </c>
      <c r="AN309" s="292">
        <f t="shared" si="115"/>
        <v>660</v>
      </c>
      <c r="AO309" s="293"/>
      <c r="AP309" s="293"/>
      <c r="AQ309" s="293"/>
      <c r="AR309" s="293"/>
      <c r="AS309" s="293"/>
      <c r="AT309" s="293"/>
      <c r="AU309" s="293"/>
      <c r="AV309" s="292">
        <f t="shared" si="107"/>
        <v>660</v>
      </c>
      <c r="AW309" s="293"/>
      <c r="AX309" s="292">
        <f t="shared" si="116"/>
        <v>0</v>
      </c>
      <c r="AY309" s="137" t="str">
        <f t="shared" si="111"/>
        <v>*</v>
      </c>
      <c r="BA309" s="143" t="str">
        <f t="shared" si="108"/>
        <v/>
      </c>
    </row>
    <row r="310" spans="1:53" ht="12">
      <c r="A310" s="288">
        <v>308</v>
      </c>
      <c r="B310" s="289" t="s">
        <v>569</v>
      </c>
      <c r="C310" s="290" t="s">
        <v>14</v>
      </c>
      <c r="D310" s="290" t="s">
        <v>571</v>
      </c>
      <c r="E310" s="291">
        <v>480</v>
      </c>
      <c r="F310" s="292"/>
      <c r="G310" s="292">
        <f t="shared" ref="G310:G318" si="123">E310*3</f>
        <v>1440</v>
      </c>
      <c r="H310" s="293"/>
      <c r="I310" s="293"/>
      <c r="J310" s="293"/>
      <c r="K310" s="293"/>
      <c r="L310" s="293"/>
      <c r="M310" s="293"/>
      <c r="N310" s="293"/>
      <c r="O310" s="292">
        <f t="shared" si="105"/>
        <v>1440</v>
      </c>
      <c r="P310" s="293">
        <v>13945.4</v>
      </c>
      <c r="Q310" s="292">
        <f t="shared" si="113"/>
        <v>-12505.4</v>
      </c>
      <c r="R310" s="292">
        <f t="shared" si="122"/>
        <v>1440</v>
      </c>
      <c r="S310" s="293">
        <v>50</v>
      </c>
      <c r="T310" s="293">
        <v>100</v>
      </c>
      <c r="U310" s="293">
        <v>9505.4</v>
      </c>
      <c r="V310" s="293"/>
      <c r="W310" s="293">
        <v>100</v>
      </c>
      <c r="X310" s="293">
        <v>3000</v>
      </c>
      <c r="Y310" s="293"/>
      <c r="Z310" s="292">
        <f t="shared" si="117"/>
        <v>14195.4</v>
      </c>
      <c r="AA310" s="293">
        <v>1690</v>
      </c>
      <c r="AB310" s="292">
        <f t="shared" si="118"/>
        <v>0</v>
      </c>
      <c r="AC310" s="292">
        <f t="shared" si="120"/>
        <v>1440</v>
      </c>
      <c r="AD310" s="293"/>
      <c r="AE310" s="293"/>
      <c r="AF310" s="293"/>
      <c r="AG310" s="293"/>
      <c r="AH310" s="293"/>
      <c r="AI310" s="293"/>
      <c r="AJ310" s="293"/>
      <c r="AK310" s="292">
        <f t="shared" si="106"/>
        <v>1440</v>
      </c>
      <c r="AL310" s="293">
        <v>1440</v>
      </c>
      <c r="AM310" s="292">
        <f t="shared" si="114"/>
        <v>0</v>
      </c>
      <c r="AN310" s="292">
        <f t="shared" si="115"/>
        <v>1440</v>
      </c>
      <c r="AO310" s="293"/>
      <c r="AP310" s="293"/>
      <c r="AQ310" s="293"/>
      <c r="AR310" s="293"/>
      <c r="AS310" s="293"/>
      <c r="AT310" s="293"/>
      <c r="AU310" s="293"/>
      <c r="AV310" s="292">
        <f t="shared" si="107"/>
        <v>1440</v>
      </c>
      <c r="AW310" s="293">
        <v>1439</v>
      </c>
      <c r="AX310" s="292">
        <f t="shared" si="116"/>
        <v>1</v>
      </c>
      <c r="AY310" s="137" t="str">
        <f t="shared" si="111"/>
        <v/>
      </c>
      <c r="BA310" s="143" t="str">
        <f t="shared" si="108"/>
        <v/>
      </c>
    </row>
    <row r="311" spans="1:53" ht="12">
      <c r="A311" s="288">
        <v>309</v>
      </c>
      <c r="B311" s="289" t="s">
        <v>572</v>
      </c>
      <c r="C311" s="290" t="s">
        <v>14</v>
      </c>
      <c r="D311" s="290" t="s">
        <v>574</v>
      </c>
      <c r="E311" s="291">
        <v>50</v>
      </c>
      <c r="F311" s="292">
        <v>1200</v>
      </c>
      <c r="G311" s="292">
        <f t="shared" si="123"/>
        <v>150</v>
      </c>
      <c r="H311" s="293"/>
      <c r="I311" s="293"/>
      <c r="J311" s="293"/>
      <c r="K311" s="293"/>
      <c r="L311" s="293"/>
      <c r="M311" s="293"/>
      <c r="N311" s="293"/>
      <c r="O311" s="292">
        <f t="shared" si="105"/>
        <v>150</v>
      </c>
      <c r="P311" s="293"/>
      <c r="Q311" s="292">
        <f t="shared" si="113"/>
        <v>1350</v>
      </c>
      <c r="R311" s="292">
        <f t="shared" si="122"/>
        <v>150</v>
      </c>
      <c r="S311" s="293"/>
      <c r="T311" s="293"/>
      <c r="U311" s="293"/>
      <c r="V311" s="293"/>
      <c r="W311" s="293"/>
      <c r="X311" s="293"/>
      <c r="Y311" s="293"/>
      <c r="Z311" s="292">
        <f t="shared" si="117"/>
        <v>150</v>
      </c>
      <c r="AA311" s="293"/>
      <c r="AB311" s="292">
        <f t="shared" si="118"/>
        <v>1500</v>
      </c>
      <c r="AC311" s="292">
        <f t="shared" si="120"/>
        <v>150</v>
      </c>
      <c r="AD311" s="293"/>
      <c r="AE311" s="293"/>
      <c r="AF311" s="293"/>
      <c r="AG311" s="293"/>
      <c r="AH311" s="293"/>
      <c r="AI311" s="293"/>
      <c r="AJ311" s="293"/>
      <c r="AK311" s="292">
        <f t="shared" si="106"/>
        <v>150</v>
      </c>
      <c r="AL311" s="293"/>
      <c r="AM311" s="292">
        <f t="shared" si="114"/>
        <v>1650</v>
      </c>
      <c r="AN311" s="292">
        <f t="shared" si="115"/>
        <v>150</v>
      </c>
      <c r="AO311" s="293"/>
      <c r="AP311" s="293"/>
      <c r="AQ311" s="293"/>
      <c r="AR311" s="293"/>
      <c r="AS311" s="293"/>
      <c r="AT311" s="293"/>
      <c r="AU311" s="293"/>
      <c r="AV311" s="292">
        <f t="shared" si="107"/>
        <v>150</v>
      </c>
      <c r="AW311" s="293"/>
      <c r="AX311" s="292">
        <f t="shared" si="116"/>
        <v>1800</v>
      </c>
      <c r="AY311" s="137" t="str">
        <f t="shared" si="111"/>
        <v/>
      </c>
      <c r="BA311" s="143" t="str">
        <f t="shared" si="108"/>
        <v/>
      </c>
    </row>
    <row r="312" spans="1:53" ht="12">
      <c r="A312" s="288">
        <v>310</v>
      </c>
      <c r="B312" s="289" t="s">
        <v>575</v>
      </c>
      <c r="C312" s="290" t="s">
        <v>23</v>
      </c>
      <c r="D312" s="290" t="s">
        <v>577</v>
      </c>
      <c r="E312" s="291">
        <v>95</v>
      </c>
      <c r="F312" s="292"/>
      <c r="G312" s="292">
        <f t="shared" si="123"/>
        <v>285</v>
      </c>
      <c r="H312" s="293"/>
      <c r="I312" s="293"/>
      <c r="J312" s="293"/>
      <c r="K312" s="293"/>
      <c r="L312" s="293"/>
      <c r="M312" s="293"/>
      <c r="N312" s="293"/>
      <c r="O312" s="292">
        <f t="shared" si="105"/>
        <v>285</v>
      </c>
      <c r="P312" s="293">
        <v>1140</v>
      </c>
      <c r="Q312" s="292">
        <f t="shared" si="113"/>
        <v>-855</v>
      </c>
      <c r="R312" s="292">
        <f t="shared" si="122"/>
        <v>285</v>
      </c>
      <c r="S312" s="293"/>
      <c r="T312" s="293"/>
      <c r="U312" s="293"/>
      <c r="V312" s="293"/>
      <c r="W312" s="293"/>
      <c r="X312" s="293"/>
      <c r="Y312" s="293"/>
      <c r="Z312" s="292">
        <f t="shared" si="117"/>
        <v>285</v>
      </c>
      <c r="AA312" s="293"/>
      <c r="AB312" s="292">
        <f t="shared" si="118"/>
        <v>-570</v>
      </c>
      <c r="AC312" s="292">
        <f t="shared" si="120"/>
        <v>285</v>
      </c>
      <c r="AD312" s="293"/>
      <c r="AE312" s="293"/>
      <c r="AF312" s="293"/>
      <c r="AG312" s="293"/>
      <c r="AH312" s="293"/>
      <c r="AI312" s="293"/>
      <c r="AJ312" s="293"/>
      <c r="AK312" s="292">
        <f t="shared" si="106"/>
        <v>285</v>
      </c>
      <c r="AL312" s="293"/>
      <c r="AM312" s="292">
        <f t="shared" si="114"/>
        <v>-285</v>
      </c>
      <c r="AN312" s="292">
        <f t="shared" si="115"/>
        <v>285</v>
      </c>
      <c r="AO312" s="293"/>
      <c r="AP312" s="293"/>
      <c r="AQ312" s="293"/>
      <c r="AR312" s="293"/>
      <c r="AS312" s="293"/>
      <c r="AT312" s="293"/>
      <c r="AU312" s="293"/>
      <c r="AV312" s="292">
        <f t="shared" si="107"/>
        <v>285</v>
      </c>
      <c r="AW312" s="293"/>
      <c r="AX312" s="292">
        <f t="shared" si="116"/>
        <v>0</v>
      </c>
      <c r="AY312" s="137" t="str">
        <f t="shared" si="111"/>
        <v>*</v>
      </c>
      <c r="BA312" s="143" t="str">
        <f t="shared" si="108"/>
        <v/>
      </c>
    </row>
    <row r="313" spans="1:53" ht="12">
      <c r="A313" s="288">
        <v>311</v>
      </c>
      <c r="B313" s="294" t="s">
        <v>578</v>
      </c>
      <c r="C313" s="290" t="s">
        <v>10</v>
      </c>
      <c r="D313" s="290" t="s">
        <v>579</v>
      </c>
      <c r="E313" s="295">
        <v>70</v>
      </c>
      <c r="F313" s="292"/>
      <c r="G313" s="292">
        <f t="shared" si="123"/>
        <v>210</v>
      </c>
      <c r="H313" s="293"/>
      <c r="I313" s="293"/>
      <c r="J313" s="293"/>
      <c r="K313" s="293"/>
      <c r="L313" s="293"/>
      <c r="M313" s="293"/>
      <c r="N313" s="293"/>
      <c r="O313" s="292">
        <f t="shared" si="105"/>
        <v>210</v>
      </c>
      <c r="P313" s="293">
        <v>420</v>
      </c>
      <c r="Q313" s="292">
        <f t="shared" si="113"/>
        <v>-210</v>
      </c>
      <c r="R313" s="292">
        <f t="shared" si="122"/>
        <v>210</v>
      </c>
      <c r="S313" s="293"/>
      <c r="T313" s="293"/>
      <c r="U313" s="293"/>
      <c r="V313" s="293"/>
      <c r="W313" s="293"/>
      <c r="X313" s="293"/>
      <c r="Y313" s="293"/>
      <c r="Z313" s="292">
        <f t="shared" si="117"/>
        <v>210</v>
      </c>
      <c r="AA313" s="293">
        <v>420</v>
      </c>
      <c r="AB313" s="292">
        <f t="shared" si="118"/>
        <v>-420</v>
      </c>
      <c r="AC313" s="292">
        <f t="shared" si="120"/>
        <v>210</v>
      </c>
      <c r="AD313" s="293"/>
      <c r="AE313" s="293"/>
      <c r="AF313" s="293"/>
      <c r="AG313" s="293"/>
      <c r="AH313" s="293"/>
      <c r="AI313" s="293"/>
      <c r="AJ313" s="293"/>
      <c r="AK313" s="292">
        <f t="shared" si="106"/>
        <v>210</v>
      </c>
      <c r="AL313" s="293"/>
      <c r="AM313" s="292">
        <f t="shared" si="114"/>
        <v>-210</v>
      </c>
      <c r="AN313" s="292">
        <f t="shared" si="115"/>
        <v>210</v>
      </c>
      <c r="AO313" s="293"/>
      <c r="AP313" s="293"/>
      <c r="AQ313" s="293"/>
      <c r="AR313" s="293"/>
      <c r="AS313" s="293"/>
      <c r="AT313" s="293"/>
      <c r="AU313" s="293"/>
      <c r="AV313" s="292">
        <f t="shared" si="107"/>
        <v>210</v>
      </c>
      <c r="AW313" s="293"/>
      <c r="AX313" s="292">
        <f t="shared" si="116"/>
        <v>0</v>
      </c>
      <c r="AY313" s="137" t="str">
        <f t="shared" si="111"/>
        <v>*</v>
      </c>
      <c r="BA313" s="143" t="str">
        <f t="shared" si="108"/>
        <v/>
      </c>
    </row>
    <row r="314" spans="1:53" ht="12">
      <c r="A314" s="288">
        <v>312</v>
      </c>
      <c r="B314" s="289" t="s">
        <v>934</v>
      </c>
      <c r="C314" s="290" t="s">
        <v>14</v>
      </c>
      <c r="D314" s="290" t="s">
        <v>948</v>
      </c>
      <c r="E314" s="291">
        <v>40</v>
      </c>
      <c r="F314" s="292"/>
      <c r="G314" s="292">
        <f t="shared" si="123"/>
        <v>120</v>
      </c>
      <c r="H314" s="293"/>
      <c r="I314" s="293"/>
      <c r="J314" s="293"/>
      <c r="K314" s="293"/>
      <c r="L314" s="293"/>
      <c r="M314" s="293"/>
      <c r="N314" s="293"/>
      <c r="O314" s="292">
        <f t="shared" si="105"/>
        <v>120</v>
      </c>
      <c r="P314" s="293">
        <v>240</v>
      </c>
      <c r="Q314" s="292">
        <f t="shared" si="113"/>
        <v>-120</v>
      </c>
      <c r="R314" s="292">
        <f t="shared" si="122"/>
        <v>120</v>
      </c>
      <c r="S314" s="293"/>
      <c r="T314" s="293"/>
      <c r="U314" s="293"/>
      <c r="V314" s="293"/>
      <c r="W314" s="293"/>
      <c r="X314" s="293"/>
      <c r="Y314" s="293"/>
      <c r="Z314" s="292">
        <f t="shared" si="117"/>
        <v>120</v>
      </c>
      <c r="AA314" s="293"/>
      <c r="AB314" s="292">
        <f t="shared" si="118"/>
        <v>0</v>
      </c>
      <c r="AC314" s="292">
        <f t="shared" si="120"/>
        <v>120</v>
      </c>
      <c r="AD314" s="293"/>
      <c r="AE314" s="293"/>
      <c r="AF314" s="293"/>
      <c r="AG314" s="293"/>
      <c r="AH314" s="293"/>
      <c r="AI314" s="293"/>
      <c r="AJ314" s="293"/>
      <c r="AK314" s="292">
        <f t="shared" si="106"/>
        <v>120</v>
      </c>
      <c r="AL314" s="293">
        <v>240</v>
      </c>
      <c r="AM314" s="292">
        <f t="shared" si="114"/>
        <v>-120</v>
      </c>
      <c r="AN314" s="292">
        <f t="shared" si="115"/>
        <v>120</v>
      </c>
      <c r="AO314" s="293"/>
      <c r="AP314" s="293"/>
      <c r="AQ314" s="293"/>
      <c r="AR314" s="293"/>
      <c r="AS314" s="293"/>
      <c r="AT314" s="293"/>
      <c r="AU314" s="293"/>
      <c r="AV314" s="292">
        <f t="shared" si="107"/>
        <v>120</v>
      </c>
      <c r="AW314" s="293"/>
      <c r="AX314" s="292">
        <f t="shared" si="116"/>
        <v>0</v>
      </c>
      <c r="AY314" s="137" t="str">
        <f t="shared" si="111"/>
        <v>*</v>
      </c>
      <c r="BA314" s="143" t="str">
        <f t="shared" si="108"/>
        <v/>
      </c>
    </row>
    <row r="315" spans="1:53" ht="12">
      <c r="A315" s="288">
        <v>313</v>
      </c>
      <c r="B315" s="296" t="s">
        <v>581</v>
      </c>
      <c r="C315" s="297" t="s">
        <v>14</v>
      </c>
      <c r="D315" s="297" t="s">
        <v>12</v>
      </c>
      <c r="E315" s="298">
        <v>0</v>
      </c>
      <c r="F315" s="299"/>
      <c r="G315" s="299">
        <f t="shared" si="123"/>
        <v>0</v>
      </c>
      <c r="H315" s="300"/>
      <c r="I315" s="300"/>
      <c r="J315" s="300"/>
      <c r="K315" s="300"/>
      <c r="L315" s="300"/>
      <c r="M315" s="300"/>
      <c r="N315" s="300"/>
      <c r="O315" s="299">
        <f t="shared" si="105"/>
        <v>0</v>
      </c>
      <c r="P315" s="300"/>
      <c r="Q315" s="299">
        <f t="shared" si="113"/>
        <v>0</v>
      </c>
      <c r="R315" s="299">
        <f t="shared" si="122"/>
        <v>0</v>
      </c>
      <c r="S315" s="300"/>
      <c r="T315" s="300"/>
      <c r="U315" s="300"/>
      <c r="V315" s="300"/>
      <c r="W315" s="300"/>
      <c r="X315" s="300"/>
      <c r="Y315" s="300"/>
      <c r="Z315" s="299">
        <f t="shared" si="117"/>
        <v>0</v>
      </c>
      <c r="AA315" s="300"/>
      <c r="AB315" s="299">
        <f t="shared" si="118"/>
        <v>0</v>
      </c>
      <c r="AC315" s="299">
        <f t="shared" si="120"/>
        <v>0</v>
      </c>
      <c r="AD315" s="300"/>
      <c r="AE315" s="300"/>
      <c r="AF315" s="300"/>
      <c r="AG315" s="300"/>
      <c r="AH315" s="300"/>
      <c r="AI315" s="300"/>
      <c r="AJ315" s="300"/>
      <c r="AK315" s="299">
        <f t="shared" si="106"/>
        <v>0</v>
      </c>
      <c r="AL315" s="300"/>
      <c r="AM315" s="299">
        <f t="shared" si="114"/>
        <v>0</v>
      </c>
      <c r="AN315" s="299">
        <f t="shared" si="115"/>
        <v>0</v>
      </c>
      <c r="AO315" s="300"/>
      <c r="AP315" s="300"/>
      <c r="AQ315" s="300"/>
      <c r="AR315" s="300"/>
      <c r="AS315" s="300"/>
      <c r="AT315" s="300"/>
      <c r="AU315" s="300"/>
      <c r="AV315" s="299">
        <f t="shared" si="107"/>
        <v>0</v>
      </c>
      <c r="AW315" s="300"/>
      <c r="AX315" s="299">
        <f t="shared" si="116"/>
        <v>0</v>
      </c>
      <c r="AY315" s="137" t="str">
        <f t="shared" si="111"/>
        <v>*</v>
      </c>
      <c r="BA315" s="143" t="str">
        <f t="shared" si="108"/>
        <v/>
      </c>
    </row>
    <row r="316" spans="1:53" ht="12">
      <c r="A316" s="288">
        <v>314</v>
      </c>
      <c r="B316" s="289" t="s">
        <v>1617</v>
      </c>
      <c r="C316" s="290" t="s">
        <v>23</v>
      </c>
      <c r="D316" s="290"/>
      <c r="E316" s="291">
        <v>200</v>
      </c>
      <c r="F316" s="292"/>
      <c r="G316" s="292">
        <f t="shared" si="123"/>
        <v>600</v>
      </c>
      <c r="H316" s="293"/>
      <c r="I316" s="293"/>
      <c r="J316" s="293"/>
      <c r="K316" s="293"/>
      <c r="L316" s="293">
        <v>100</v>
      </c>
      <c r="M316" s="293"/>
      <c r="N316" s="293"/>
      <c r="O316" s="292">
        <f t="shared" si="105"/>
        <v>700</v>
      </c>
      <c r="P316" s="293">
        <v>2500</v>
      </c>
      <c r="Q316" s="292">
        <f t="shared" si="113"/>
        <v>-1800</v>
      </c>
      <c r="R316" s="292">
        <f t="shared" si="122"/>
        <v>600</v>
      </c>
      <c r="S316" s="293"/>
      <c r="T316" s="293"/>
      <c r="U316" s="293"/>
      <c r="V316" s="293"/>
      <c r="W316" s="293"/>
      <c r="X316" s="293"/>
      <c r="Y316" s="293"/>
      <c r="Z316" s="292">
        <f t="shared" si="117"/>
        <v>600</v>
      </c>
      <c r="AA316" s="293"/>
      <c r="AB316" s="292">
        <f t="shared" si="118"/>
        <v>-1200</v>
      </c>
      <c r="AC316" s="292">
        <f t="shared" si="120"/>
        <v>600</v>
      </c>
      <c r="AD316" s="293"/>
      <c r="AE316" s="293"/>
      <c r="AF316" s="293"/>
      <c r="AG316" s="293"/>
      <c r="AH316" s="293"/>
      <c r="AI316" s="293"/>
      <c r="AJ316" s="293"/>
      <c r="AK316" s="292">
        <f t="shared" si="106"/>
        <v>600</v>
      </c>
      <c r="AL316" s="293"/>
      <c r="AM316" s="292">
        <f t="shared" si="114"/>
        <v>-600</v>
      </c>
      <c r="AN316" s="292">
        <f t="shared" si="115"/>
        <v>600</v>
      </c>
      <c r="AO316" s="293"/>
      <c r="AP316" s="293"/>
      <c r="AQ316" s="293"/>
      <c r="AR316" s="293"/>
      <c r="AS316" s="293"/>
      <c r="AT316" s="293"/>
      <c r="AU316" s="293"/>
      <c r="AV316" s="292">
        <f t="shared" si="107"/>
        <v>600</v>
      </c>
      <c r="AW316" s="293"/>
      <c r="AX316" s="292">
        <f t="shared" si="116"/>
        <v>0</v>
      </c>
      <c r="BA316" s="143" t="str">
        <f t="shared" si="108"/>
        <v/>
      </c>
    </row>
    <row r="317" spans="1:53" ht="12">
      <c r="A317" s="288">
        <v>315</v>
      </c>
      <c r="B317" s="289" t="s">
        <v>960</v>
      </c>
      <c r="C317" s="290" t="s">
        <v>14</v>
      </c>
      <c r="D317" s="290" t="s">
        <v>961</v>
      </c>
      <c r="E317" s="291">
        <v>75</v>
      </c>
      <c r="F317" s="292">
        <v>100</v>
      </c>
      <c r="G317" s="292">
        <f t="shared" si="123"/>
        <v>225</v>
      </c>
      <c r="H317" s="293"/>
      <c r="I317" s="293">
        <v>100</v>
      </c>
      <c r="J317" s="293"/>
      <c r="K317" s="293"/>
      <c r="L317" s="293"/>
      <c r="M317" s="293"/>
      <c r="N317" s="293"/>
      <c r="O317" s="292">
        <f t="shared" si="105"/>
        <v>325</v>
      </c>
      <c r="P317" s="293">
        <v>425</v>
      </c>
      <c r="Q317" s="292">
        <f t="shared" si="113"/>
        <v>0</v>
      </c>
      <c r="R317" s="292">
        <f t="shared" si="122"/>
        <v>225</v>
      </c>
      <c r="S317" s="293"/>
      <c r="T317" s="293">
        <v>100</v>
      </c>
      <c r="U317" s="293"/>
      <c r="V317" s="293"/>
      <c r="W317" s="293"/>
      <c r="X317" s="293"/>
      <c r="Y317" s="293"/>
      <c r="Z317" s="292">
        <f t="shared" si="117"/>
        <v>325</v>
      </c>
      <c r="AA317" s="293">
        <v>1100</v>
      </c>
      <c r="AB317" s="292">
        <f t="shared" si="118"/>
        <v>-775</v>
      </c>
      <c r="AC317" s="292">
        <v>75</v>
      </c>
      <c r="AD317" s="293"/>
      <c r="AE317" s="293"/>
      <c r="AF317" s="293"/>
      <c r="AG317" s="293"/>
      <c r="AH317" s="293"/>
      <c r="AI317" s="293"/>
      <c r="AJ317" s="293">
        <v>700</v>
      </c>
      <c r="AK317" s="292">
        <f t="shared" si="106"/>
        <v>775</v>
      </c>
      <c r="AL317" s="293"/>
      <c r="AM317" s="292">
        <f t="shared" si="114"/>
        <v>0</v>
      </c>
      <c r="AN317" s="292"/>
      <c r="AO317" s="293"/>
      <c r="AP317" s="293"/>
      <c r="AQ317" s="293"/>
      <c r="AR317" s="293"/>
      <c r="AS317" s="293"/>
      <c r="AT317" s="293"/>
      <c r="AU317" s="293"/>
      <c r="AV317" s="292">
        <f t="shared" si="107"/>
        <v>0</v>
      </c>
      <c r="AW317" s="293"/>
      <c r="AX317" s="292">
        <f t="shared" si="116"/>
        <v>0</v>
      </c>
      <c r="AY317" s="137" t="str">
        <f t="shared" ref="AY317:AY378" si="124">IF(AX317=0,"*","")</f>
        <v>*</v>
      </c>
      <c r="BA317" s="143" t="str">
        <f t="shared" si="108"/>
        <v>!!!</v>
      </c>
    </row>
    <row r="318" spans="1:53" ht="12">
      <c r="A318" s="288">
        <v>316</v>
      </c>
      <c r="B318" s="324" t="s">
        <v>1314</v>
      </c>
      <c r="C318" s="290" t="s">
        <v>14</v>
      </c>
      <c r="D318" s="290" t="s">
        <v>893</v>
      </c>
      <c r="E318" s="325">
        <v>50</v>
      </c>
      <c r="F318" s="292"/>
      <c r="G318" s="292">
        <f t="shared" si="123"/>
        <v>150</v>
      </c>
      <c r="H318" s="293"/>
      <c r="I318" s="293"/>
      <c r="J318" s="293"/>
      <c r="K318" s="293"/>
      <c r="L318" s="293"/>
      <c r="M318" s="293"/>
      <c r="N318" s="293"/>
      <c r="O318" s="292">
        <f t="shared" si="105"/>
        <v>150</v>
      </c>
      <c r="P318" s="293"/>
      <c r="Q318" s="292">
        <f t="shared" si="113"/>
        <v>150</v>
      </c>
      <c r="R318" s="292">
        <f t="shared" si="122"/>
        <v>150</v>
      </c>
      <c r="S318" s="293"/>
      <c r="T318" s="293"/>
      <c r="U318" s="293"/>
      <c r="V318" s="293"/>
      <c r="W318" s="293"/>
      <c r="X318" s="293"/>
      <c r="Y318" s="293"/>
      <c r="Z318" s="292">
        <f t="shared" si="117"/>
        <v>150</v>
      </c>
      <c r="AA318" s="293"/>
      <c r="AB318" s="292">
        <f t="shared" si="118"/>
        <v>300</v>
      </c>
      <c r="AC318" s="292">
        <f t="shared" ref="AC318:AC349" si="125">$E318*3</f>
        <v>150</v>
      </c>
      <c r="AD318" s="293"/>
      <c r="AE318" s="293"/>
      <c r="AF318" s="293"/>
      <c r="AG318" s="293"/>
      <c r="AH318" s="293"/>
      <c r="AI318" s="293"/>
      <c r="AJ318" s="293"/>
      <c r="AK318" s="292">
        <f t="shared" si="106"/>
        <v>150</v>
      </c>
      <c r="AL318" s="293">
        <v>600</v>
      </c>
      <c r="AM318" s="292">
        <f t="shared" si="114"/>
        <v>-150</v>
      </c>
      <c r="AN318" s="292">
        <f t="shared" ref="AN318:AN349" si="126">$E318*3</f>
        <v>150</v>
      </c>
      <c r="AO318" s="293"/>
      <c r="AP318" s="293"/>
      <c r="AQ318" s="293"/>
      <c r="AR318" s="293"/>
      <c r="AS318" s="293"/>
      <c r="AT318" s="293"/>
      <c r="AU318" s="293"/>
      <c r="AV318" s="292">
        <f t="shared" si="107"/>
        <v>150</v>
      </c>
      <c r="AW318" s="293"/>
      <c r="AX318" s="292">
        <f t="shared" si="116"/>
        <v>0</v>
      </c>
      <c r="AY318" s="137" t="str">
        <f t="shared" si="124"/>
        <v>*</v>
      </c>
      <c r="BA318" s="143" t="str">
        <f t="shared" si="108"/>
        <v/>
      </c>
    </row>
    <row r="319" spans="1:53" ht="12">
      <c r="A319" s="288">
        <v>317</v>
      </c>
      <c r="B319" s="289" t="s">
        <v>1599</v>
      </c>
      <c r="C319" s="290" t="s">
        <v>14</v>
      </c>
      <c r="D319" s="290"/>
      <c r="E319" s="291">
        <v>70</v>
      </c>
      <c r="F319" s="292"/>
      <c r="G319" s="292">
        <v>35</v>
      </c>
      <c r="H319" s="293"/>
      <c r="I319" s="293"/>
      <c r="J319" s="293"/>
      <c r="K319" s="293"/>
      <c r="L319" s="293"/>
      <c r="M319" s="293"/>
      <c r="N319" s="293"/>
      <c r="O319" s="292">
        <f t="shared" si="105"/>
        <v>35</v>
      </c>
      <c r="P319" s="293"/>
      <c r="Q319" s="292">
        <f t="shared" si="113"/>
        <v>35</v>
      </c>
      <c r="R319" s="292">
        <f t="shared" si="122"/>
        <v>210</v>
      </c>
      <c r="S319" s="293"/>
      <c r="T319" s="293"/>
      <c r="U319" s="293"/>
      <c r="V319" s="293"/>
      <c r="W319" s="293"/>
      <c r="X319" s="293"/>
      <c r="Y319" s="293"/>
      <c r="Z319" s="292">
        <f t="shared" si="117"/>
        <v>210</v>
      </c>
      <c r="AA319" s="293">
        <v>665</v>
      </c>
      <c r="AB319" s="292">
        <f t="shared" si="118"/>
        <v>-420</v>
      </c>
      <c r="AC319" s="292">
        <f t="shared" si="125"/>
        <v>210</v>
      </c>
      <c r="AD319" s="293"/>
      <c r="AE319" s="293"/>
      <c r="AF319" s="293"/>
      <c r="AG319" s="293"/>
      <c r="AH319" s="293"/>
      <c r="AI319" s="293"/>
      <c r="AJ319" s="293"/>
      <c r="AK319" s="292">
        <f t="shared" si="106"/>
        <v>210</v>
      </c>
      <c r="AL319" s="293"/>
      <c r="AM319" s="292">
        <f t="shared" si="114"/>
        <v>-210</v>
      </c>
      <c r="AN319" s="292">
        <f t="shared" si="126"/>
        <v>210</v>
      </c>
      <c r="AO319" s="293"/>
      <c r="AP319" s="293"/>
      <c r="AQ319" s="293"/>
      <c r="AR319" s="293"/>
      <c r="AS319" s="293"/>
      <c r="AT319" s="293"/>
      <c r="AU319" s="293"/>
      <c r="AV319" s="292">
        <f t="shared" si="107"/>
        <v>210</v>
      </c>
      <c r="AW319" s="293"/>
      <c r="AX319" s="292">
        <f t="shared" si="116"/>
        <v>0</v>
      </c>
      <c r="AY319" s="137" t="str">
        <f t="shared" si="124"/>
        <v>*</v>
      </c>
      <c r="BA319" s="143" t="str">
        <f t="shared" si="108"/>
        <v/>
      </c>
    </row>
    <row r="320" spans="1:53" ht="12">
      <c r="A320" s="288">
        <v>318</v>
      </c>
      <c r="B320" s="289" t="s">
        <v>587</v>
      </c>
      <c r="C320" s="290" t="s">
        <v>14</v>
      </c>
      <c r="D320" s="290" t="s">
        <v>589</v>
      </c>
      <c r="E320" s="291">
        <v>500</v>
      </c>
      <c r="F320" s="292"/>
      <c r="G320" s="292">
        <f t="shared" ref="G320:G326" si="127">E320*3</f>
        <v>1500</v>
      </c>
      <c r="H320" s="293"/>
      <c r="I320" s="293"/>
      <c r="J320" s="293"/>
      <c r="K320" s="293"/>
      <c r="L320" s="293">
        <v>100</v>
      </c>
      <c r="M320" s="293"/>
      <c r="N320" s="293"/>
      <c r="O320" s="292">
        <f t="shared" si="105"/>
        <v>1600</v>
      </c>
      <c r="P320" s="293">
        <v>1600</v>
      </c>
      <c r="Q320" s="292">
        <f t="shared" si="113"/>
        <v>0</v>
      </c>
      <c r="R320" s="292">
        <f t="shared" si="122"/>
        <v>1500</v>
      </c>
      <c r="S320" s="293"/>
      <c r="T320" s="293"/>
      <c r="U320" s="293"/>
      <c r="V320" s="293"/>
      <c r="W320" s="293"/>
      <c r="X320" s="293"/>
      <c r="Y320" s="293"/>
      <c r="Z320" s="292">
        <f t="shared" si="117"/>
        <v>1500</v>
      </c>
      <c r="AA320" s="293">
        <v>4500</v>
      </c>
      <c r="AB320" s="292">
        <f t="shared" si="118"/>
        <v>-3000</v>
      </c>
      <c r="AC320" s="292">
        <f t="shared" si="125"/>
        <v>1500</v>
      </c>
      <c r="AD320" s="293"/>
      <c r="AE320" s="293"/>
      <c r="AF320" s="293"/>
      <c r="AG320" s="293"/>
      <c r="AH320" s="293"/>
      <c r="AI320" s="293"/>
      <c r="AJ320" s="293"/>
      <c r="AK320" s="292">
        <f t="shared" si="106"/>
        <v>1500</v>
      </c>
      <c r="AL320" s="293"/>
      <c r="AM320" s="292">
        <f t="shared" si="114"/>
        <v>-1500</v>
      </c>
      <c r="AN320" s="292">
        <f t="shared" si="126"/>
        <v>1500</v>
      </c>
      <c r="AO320" s="293"/>
      <c r="AP320" s="293"/>
      <c r="AQ320" s="293"/>
      <c r="AR320" s="293"/>
      <c r="AS320" s="293"/>
      <c r="AT320" s="293"/>
      <c r="AU320" s="293"/>
      <c r="AV320" s="292">
        <f t="shared" si="107"/>
        <v>1500</v>
      </c>
      <c r="AW320" s="293"/>
      <c r="AX320" s="292">
        <f t="shared" si="116"/>
        <v>0</v>
      </c>
      <c r="AY320" s="137" t="str">
        <f t="shared" si="124"/>
        <v>*</v>
      </c>
      <c r="BA320" s="143" t="str">
        <f t="shared" si="108"/>
        <v/>
      </c>
    </row>
    <row r="321" spans="1:53" ht="12">
      <c r="A321" s="288">
        <v>319</v>
      </c>
      <c r="B321" s="289" t="s">
        <v>1515</v>
      </c>
      <c r="C321" s="290" t="s">
        <v>14</v>
      </c>
      <c r="D321" s="290"/>
      <c r="E321" s="291">
        <v>230</v>
      </c>
      <c r="F321" s="292">
        <v>160</v>
      </c>
      <c r="G321" s="292">
        <f t="shared" si="127"/>
        <v>690</v>
      </c>
      <c r="H321" s="293"/>
      <c r="I321" s="293"/>
      <c r="J321" s="293"/>
      <c r="K321" s="293"/>
      <c r="L321" s="293"/>
      <c r="M321" s="293"/>
      <c r="N321" s="293"/>
      <c r="O321" s="292">
        <f t="shared" si="105"/>
        <v>690</v>
      </c>
      <c r="P321" s="293">
        <v>1380</v>
      </c>
      <c r="Q321" s="292">
        <f t="shared" si="113"/>
        <v>-530</v>
      </c>
      <c r="R321" s="292">
        <f t="shared" si="122"/>
        <v>690</v>
      </c>
      <c r="S321" s="293">
        <v>50</v>
      </c>
      <c r="T321" s="293"/>
      <c r="U321" s="293"/>
      <c r="V321" s="293"/>
      <c r="W321" s="293">
        <v>100</v>
      </c>
      <c r="X321" s="293"/>
      <c r="Y321" s="293"/>
      <c r="Z321" s="292">
        <f t="shared" si="117"/>
        <v>840</v>
      </c>
      <c r="AA321" s="293">
        <v>1200</v>
      </c>
      <c r="AB321" s="292">
        <f t="shared" si="118"/>
        <v>-890</v>
      </c>
      <c r="AC321" s="292">
        <f t="shared" si="125"/>
        <v>690</v>
      </c>
      <c r="AD321" s="293"/>
      <c r="AE321" s="293">
        <v>200</v>
      </c>
      <c r="AF321" s="293"/>
      <c r="AG321" s="293"/>
      <c r="AH321" s="293"/>
      <c r="AI321" s="293"/>
      <c r="AJ321" s="293"/>
      <c r="AK321" s="292">
        <f t="shared" si="106"/>
        <v>890</v>
      </c>
      <c r="AL321" s="293"/>
      <c r="AM321" s="292">
        <f t="shared" si="114"/>
        <v>0</v>
      </c>
      <c r="AN321" s="292">
        <f t="shared" si="126"/>
        <v>690</v>
      </c>
      <c r="AO321" s="293"/>
      <c r="AP321" s="293"/>
      <c r="AQ321" s="293"/>
      <c r="AR321" s="293"/>
      <c r="AS321" s="293"/>
      <c r="AT321" s="293"/>
      <c r="AU321" s="293">
        <v>500</v>
      </c>
      <c r="AV321" s="292">
        <f t="shared" si="107"/>
        <v>1190</v>
      </c>
      <c r="AW321" s="293">
        <v>1190</v>
      </c>
      <c r="AX321" s="292">
        <f t="shared" si="116"/>
        <v>0</v>
      </c>
      <c r="AY321" s="137" t="str">
        <f t="shared" si="124"/>
        <v>*</v>
      </c>
      <c r="BA321" s="143" t="str">
        <f t="shared" si="108"/>
        <v/>
      </c>
    </row>
    <row r="322" spans="1:53" ht="12">
      <c r="A322" s="288">
        <v>320</v>
      </c>
      <c r="B322" s="289" t="s">
        <v>1282</v>
      </c>
      <c r="C322" s="290" t="s">
        <v>23</v>
      </c>
      <c r="D322" s="290" t="s">
        <v>12</v>
      </c>
      <c r="E322" s="291">
        <v>35</v>
      </c>
      <c r="F322" s="292">
        <v>941.65</v>
      </c>
      <c r="G322" s="292">
        <f t="shared" si="127"/>
        <v>105</v>
      </c>
      <c r="H322" s="293"/>
      <c r="I322" s="293"/>
      <c r="J322" s="293"/>
      <c r="K322" s="293"/>
      <c r="L322" s="293"/>
      <c r="M322" s="293"/>
      <c r="N322" s="293"/>
      <c r="O322" s="292">
        <f t="shared" si="105"/>
        <v>105</v>
      </c>
      <c r="P322" s="293"/>
      <c r="Q322" s="292">
        <f t="shared" ref="Q322:Q353" si="128">F322+O322-P322</f>
        <v>1046.6500000000001</v>
      </c>
      <c r="R322" s="292">
        <f t="shared" si="122"/>
        <v>105</v>
      </c>
      <c r="S322" s="293"/>
      <c r="T322" s="293"/>
      <c r="U322" s="293"/>
      <c r="V322" s="293"/>
      <c r="W322" s="293"/>
      <c r="X322" s="293"/>
      <c r="Y322" s="293"/>
      <c r="Z322" s="292">
        <f t="shared" si="117"/>
        <v>105</v>
      </c>
      <c r="AA322" s="293"/>
      <c r="AB322" s="292">
        <f t="shared" si="118"/>
        <v>1151.6500000000001</v>
      </c>
      <c r="AC322" s="292">
        <f t="shared" si="125"/>
        <v>105</v>
      </c>
      <c r="AD322" s="293"/>
      <c r="AE322" s="293"/>
      <c r="AF322" s="293"/>
      <c r="AG322" s="293"/>
      <c r="AH322" s="293"/>
      <c r="AI322" s="293"/>
      <c r="AJ322" s="293"/>
      <c r="AK322" s="292">
        <f t="shared" si="106"/>
        <v>105</v>
      </c>
      <c r="AL322" s="293"/>
      <c r="AM322" s="292">
        <f t="shared" ref="AM322:AM353" si="129">AB322+AK322-AL322</f>
        <v>1256.6500000000001</v>
      </c>
      <c r="AN322" s="292">
        <f t="shared" si="126"/>
        <v>105</v>
      </c>
      <c r="AO322" s="293"/>
      <c r="AP322" s="293"/>
      <c r="AQ322" s="293"/>
      <c r="AR322" s="293"/>
      <c r="AS322" s="293"/>
      <c r="AT322" s="293"/>
      <c r="AU322" s="293"/>
      <c r="AV322" s="292">
        <f t="shared" si="107"/>
        <v>105</v>
      </c>
      <c r="AW322" s="293"/>
      <c r="AX322" s="292">
        <f t="shared" ref="AX322:AX353" si="130">AM322+AV322-AW322</f>
        <v>1361.65</v>
      </c>
      <c r="AY322" s="137" t="str">
        <f t="shared" si="124"/>
        <v/>
      </c>
      <c r="BA322" s="143" t="str">
        <f t="shared" si="108"/>
        <v/>
      </c>
    </row>
    <row r="323" spans="1:53" ht="12">
      <c r="A323" s="288">
        <v>321</v>
      </c>
      <c r="B323" s="289" t="s">
        <v>590</v>
      </c>
      <c r="C323" s="290" t="s">
        <v>14</v>
      </c>
      <c r="D323" s="290" t="s">
        <v>12</v>
      </c>
      <c r="E323" s="291">
        <v>65</v>
      </c>
      <c r="F323" s="292"/>
      <c r="G323" s="292">
        <f t="shared" si="127"/>
        <v>195</v>
      </c>
      <c r="H323" s="293">
        <v>150</v>
      </c>
      <c r="I323" s="293"/>
      <c r="J323" s="293">
        <v>75</v>
      </c>
      <c r="K323" s="293"/>
      <c r="L323" s="293"/>
      <c r="M323" s="293"/>
      <c r="N323" s="293"/>
      <c r="O323" s="292">
        <f t="shared" ref="O323:O374" si="131">SUM(G323:N323)</f>
        <v>420</v>
      </c>
      <c r="P323" s="293"/>
      <c r="Q323" s="292">
        <f t="shared" si="128"/>
        <v>420</v>
      </c>
      <c r="R323" s="292">
        <f t="shared" si="122"/>
        <v>195</v>
      </c>
      <c r="S323" s="293"/>
      <c r="T323" s="293"/>
      <c r="U323" s="293"/>
      <c r="V323" s="293"/>
      <c r="W323" s="293">
        <v>100</v>
      </c>
      <c r="X323" s="293"/>
      <c r="Y323" s="293"/>
      <c r="Z323" s="292">
        <f t="shared" si="117"/>
        <v>295</v>
      </c>
      <c r="AA323" s="293"/>
      <c r="AB323" s="292">
        <f t="shared" si="118"/>
        <v>715</v>
      </c>
      <c r="AC323" s="292">
        <f t="shared" si="125"/>
        <v>195</v>
      </c>
      <c r="AD323" s="293">
        <v>50</v>
      </c>
      <c r="AE323" s="293"/>
      <c r="AF323" s="293"/>
      <c r="AG323" s="293"/>
      <c r="AH323" s="293"/>
      <c r="AI323" s="293"/>
      <c r="AJ323" s="293"/>
      <c r="AK323" s="292">
        <f t="shared" ref="AK323:AK374" si="132">SUM(AC323:AJ323)</f>
        <v>245</v>
      </c>
      <c r="AL323" s="293">
        <v>1155</v>
      </c>
      <c r="AM323" s="292">
        <f t="shared" si="129"/>
        <v>-195</v>
      </c>
      <c r="AN323" s="292">
        <f t="shared" si="126"/>
        <v>195</v>
      </c>
      <c r="AO323" s="293"/>
      <c r="AP323" s="293"/>
      <c r="AQ323" s="293"/>
      <c r="AR323" s="293"/>
      <c r="AS323" s="293"/>
      <c r="AT323" s="293"/>
      <c r="AU323" s="293"/>
      <c r="AV323" s="292">
        <f t="shared" ref="AV323:AV374" si="133">SUM(AN323:AU323)</f>
        <v>195</v>
      </c>
      <c r="AW323" s="293"/>
      <c r="AX323" s="292">
        <f t="shared" si="130"/>
        <v>0</v>
      </c>
      <c r="AY323" s="137" t="str">
        <f t="shared" si="124"/>
        <v>*</v>
      </c>
      <c r="BA323" s="143" t="str">
        <f t="shared" si="108"/>
        <v/>
      </c>
    </row>
    <row r="324" spans="1:53" ht="12">
      <c r="A324" s="288">
        <v>322</v>
      </c>
      <c r="B324" s="294" t="s">
        <v>1018</v>
      </c>
      <c r="C324" s="290" t="s">
        <v>10</v>
      </c>
      <c r="D324" s="290" t="s">
        <v>12</v>
      </c>
      <c r="E324" s="295">
        <v>35</v>
      </c>
      <c r="F324" s="292"/>
      <c r="G324" s="292">
        <f t="shared" si="127"/>
        <v>105</v>
      </c>
      <c r="H324" s="293"/>
      <c r="I324" s="293"/>
      <c r="J324" s="293"/>
      <c r="K324" s="293"/>
      <c r="L324" s="293"/>
      <c r="M324" s="293"/>
      <c r="N324" s="293"/>
      <c r="O324" s="292">
        <f t="shared" si="131"/>
        <v>105</v>
      </c>
      <c r="P324" s="293">
        <v>210</v>
      </c>
      <c r="Q324" s="292">
        <f t="shared" si="128"/>
        <v>-105</v>
      </c>
      <c r="R324" s="292">
        <f t="shared" si="122"/>
        <v>105</v>
      </c>
      <c r="S324" s="293"/>
      <c r="T324" s="293"/>
      <c r="U324" s="293"/>
      <c r="V324" s="293"/>
      <c r="W324" s="293"/>
      <c r="X324" s="293"/>
      <c r="Y324" s="293"/>
      <c r="Z324" s="292">
        <f t="shared" si="117"/>
        <v>105</v>
      </c>
      <c r="AA324" s="293"/>
      <c r="AB324" s="292">
        <f t="shared" si="118"/>
        <v>0</v>
      </c>
      <c r="AC324" s="292">
        <f t="shared" si="125"/>
        <v>105</v>
      </c>
      <c r="AD324" s="293"/>
      <c r="AE324" s="293"/>
      <c r="AF324" s="293"/>
      <c r="AG324" s="293"/>
      <c r="AH324" s="293"/>
      <c r="AI324" s="293"/>
      <c r="AJ324" s="293"/>
      <c r="AK324" s="292">
        <f t="shared" si="132"/>
        <v>105</v>
      </c>
      <c r="AL324" s="293"/>
      <c r="AM324" s="292">
        <f t="shared" si="129"/>
        <v>105</v>
      </c>
      <c r="AN324" s="292">
        <f t="shared" si="126"/>
        <v>105</v>
      </c>
      <c r="AO324" s="293"/>
      <c r="AP324" s="293"/>
      <c r="AQ324" s="293"/>
      <c r="AR324" s="293"/>
      <c r="AS324" s="293"/>
      <c r="AT324" s="293"/>
      <c r="AU324" s="293"/>
      <c r="AV324" s="292">
        <f t="shared" si="133"/>
        <v>105</v>
      </c>
      <c r="AW324" s="293">
        <v>210</v>
      </c>
      <c r="AX324" s="292">
        <f t="shared" si="130"/>
        <v>0</v>
      </c>
      <c r="AY324" s="137" t="str">
        <f t="shared" si="124"/>
        <v>*</v>
      </c>
      <c r="BA324" s="143" t="str">
        <f t="shared" si="108"/>
        <v/>
      </c>
    </row>
    <row r="325" spans="1:53" ht="12">
      <c r="A325" s="288">
        <v>323</v>
      </c>
      <c r="B325" s="289" t="s">
        <v>597</v>
      </c>
      <c r="C325" s="290" t="s">
        <v>14</v>
      </c>
      <c r="D325" s="290" t="s">
        <v>12</v>
      </c>
      <c r="E325" s="291">
        <v>85</v>
      </c>
      <c r="F325" s="292">
        <v>-98</v>
      </c>
      <c r="G325" s="292">
        <f t="shared" si="127"/>
        <v>255</v>
      </c>
      <c r="H325" s="293"/>
      <c r="I325" s="293"/>
      <c r="J325" s="293"/>
      <c r="K325" s="293"/>
      <c r="L325" s="293"/>
      <c r="M325" s="293"/>
      <c r="N325" s="293"/>
      <c r="O325" s="292">
        <f t="shared" si="131"/>
        <v>255</v>
      </c>
      <c r="P325" s="293">
        <v>1083</v>
      </c>
      <c r="Q325" s="292">
        <f t="shared" si="128"/>
        <v>-926</v>
      </c>
      <c r="R325" s="292">
        <f t="shared" si="122"/>
        <v>255</v>
      </c>
      <c r="S325" s="293"/>
      <c r="T325" s="293"/>
      <c r="U325" s="293"/>
      <c r="V325" s="293"/>
      <c r="W325" s="293">
        <v>100</v>
      </c>
      <c r="X325" s="293"/>
      <c r="Y325" s="293"/>
      <c r="Z325" s="292">
        <f t="shared" si="117"/>
        <v>355</v>
      </c>
      <c r="AA325" s="293"/>
      <c r="AB325" s="292">
        <f t="shared" si="118"/>
        <v>-571</v>
      </c>
      <c r="AC325" s="292">
        <f t="shared" si="125"/>
        <v>255</v>
      </c>
      <c r="AD325" s="293"/>
      <c r="AE325" s="293"/>
      <c r="AF325" s="293">
        <v>61</v>
      </c>
      <c r="AG325" s="293"/>
      <c r="AH325" s="293"/>
      <c r="AI325" s="293"/>
      <c r="AJ325" s="293"/>
      <c r="AK325" s="292">
        <f t="shared" si="132"/>
        <v>316</v>
      </c>
      <c r="AL325" s="293"/>
      <c r="AM325" s="292">
        <f t="shared" si="129"/>
        <v>-255</v>
      </c>
      <c r="AN325" s="292">
        <f t="shared" si="126"/>
        <v>255</v>
      </c>
      <c r="AO325" s="293"/>
      <c r="AP325" s="293"/>
      <c r="AQ325" s="293"/>
      <c r="AR325" s="293"/>
      <c r="AS325" s="293"/>
      <c r="AT325" s="293"/>
      <c r="AU325" s="293"/>
      <c r="AV325" s="292">
        <f t="shared" si="133"/>
        <v>255</v>
      </c>
      <c r="AW325" s="293"/>
      <c r="AX325" s="292">
        <f t="shared" si="130"/>
        <v>0</v>
      </c>
      <c r="AY325" s="137" t="str">
        <f t="shared" si="124"/>
        <v>*</v>
      </c>
      <c r="BA325" s="143" t="str">
        <f t="shared" ref="BA325:BA385" si="134">IF(AC325=E325*3,"","!!!")</f>
        <v/>
      </c>
    </row>
    <row r="326" spans="1:53" ht="12">
      <c r="A326" s="288">
        <v>324</v>
      </c>
      <c r="B326" s="319" t="s">
        <v>600</v>
      </c>
      <c r="C326" s="320" t="s">
        <v>30</v>
      </c>
      <c r="D326" s="321"/>
      <c r="E326" s="319"/>
      <c r="F326" s="322">
        <v>810</v>
      </c>
      <c r="G326" s="322">
        <f t="shared" si="127"/>
        <v>0</v>
      </c>
      <c r="H326" s="300"/>
      <c r="I326" s="300"/>
      <c r="J326" s="300"/>
      <c r="K326" s="300"/>
      <c r="L326" s="300"/>
      <c r="M326" s="300"/>
      <c r="N326" s="300"/>
      <c r="O326" s="299">
        <f t="shared" si="131"/>
        <v>0</v>
      </c>
      <c r="P326" s="300"/>
      <c r="Q326" s="299">
        <f t="shared" si="128"/>
        <v>810</v>
      </c>
      <c r="R326" s="299">
        <f t="shared" si="122"/>
        <v>0</v>
      </c>
      <c r="S326" s="300"/>
      <c r="T326" s="300"/>
      <c r="U326" s="300"/>
      <c r="V326" s="300"/>
      <c r="W326" s="300"/>
      <c r="X326" s="300"/>
      <c r="Y326" s="300"/>
      <c r="Z326" s="299">
        <f t="shared" si="117"/>
        <v>0</v>
      </c>
      <c r="AA326" s="300"/>
      <c r="AB326" s="299">
        <f t="shared" si="118"/>
        <v>810</v>
      </c>
      <c r="AC326" s="299">
        <f t="shared" si="125"/>
        <v>0</v>
      </c>
      <c r="AD326" s="300"/>
      <c r="AE326" s="300"/>
      <c r="AF326" s="300"/>
      <c r="AG326" s="300"/>
      <c r="AH326" s="300"/>
      <c r="AI326" s="300"/>
      <c r="AJ326" s="300"/>
      <c r="AK326" s="299">
        <f t="shared" si="132"/>
        <v>0</v>
      </c>
      <c r="AL326" s="300"/>
      <c r="AM326" s="299">
        <f t="shared" si="129"/>
        <v>810</v>
      </c>
      <c r="AN326" s="299">
        <f t="shared" si="126"/>
        <v>0</v>
      </c>
      <c r="AO326" s="300"/>
      <c r="AP326" s="300"/>
      <c r="AQ326" s="300"/>
      <c r="AR326" s="300"/>
      <c r="AS326" s="300"/>
      <c r="AT326" s="300"/>
      <c r="AU326" s="300"/>
      <c r="AV326" s="299">
        <f t="shared" si="133"/>
        <v>0</v>
      </c>
      <c r="AW326" s="300"/>
      <c r="AX326" s="299">
        <f t="shared" si="130"/>
        <v>810</v>
      </c>
      <c r="AY326" s="137" t="str">
        <f t="shared" si="124"/>
        <v/>
      </c>
      <c r="BA326" s="143" t="str">
        <f t="shared" si="134"/>
        <v/>
      </c>
    </row>
    <row r="327" spans="1:53" ht="12">
      <c r="A327" s="288">
        <v>325</v>
      </c>
      <c r="B327" s="306" t="s">
        <v>1605</v>
      </c>
      <c r="C327" s="290" t="s">
        <v>14</v>
      </c>
      <c r="D327" s="307" t="s">
        <v>602</v>
      </c>
      <c r="E327" s="309">
        <v>50</v>
      </c>
      <c r="F327" s="292"/>
      <c r="G327" s="292"/>
      <c r="H327" s="293"/>
      <c r="I327" s="293"/>
      <c r="J327" s="293"/>
      <c r="K327" s="293"/>
      <c r="L327" s="293"/>
      <c r="M327" s="293"/>
      <c r="N327" s="293"/>
      <c r="O327" s="292">
        <f t="shared" si="131"/>
        <v>0</v>
      </c>
      <c r="P327" s="293">
        <v>600</v>
      </c>
      <c r="Q327" s="292">
        <f t="shared" si="128"/>
        <v>-600</v>
      </c>
      <c r="R327" s="292">
        <f>E327*2</f>
        <v>100</v>
      </c>
      <c r="S327" s="293"/>
      <c r="T327" s="293"/>
      <c r="U327" s="293"/>
      <c r="V327" s="293"/>
      <c r="W327" s="293">
        <v>100</v>
      </c>
      <c r="X327" s="293"/>
      <c r="Y327" s="293"/>
      <c r="Z327" s="292">
        <f t="shared" si="117"/>
        <v>200</v>
      </c>
      <c r="AA327" s="293"/>
      <c r="AB327" s="292">
        <f t="shared" si="118"/>
        <v>-400</v>
      </c>
      <c r="AC327" s="292">
        <f t="shared" si="125"/>
        <v>150</v>
      </c>
      <c r="AD327" s="293"/>
      <c r="AE327" s="293"/>
      <c r="AF327" s="293"/>
      <c r="AG327" s="293"/>
      <c r="AH327" s="293"/>
      <c r="AI327" s="293"/>
      <c r="AJ327" s="293"/>
      <c r="AK327" s="292">
        <f t="shared" si="132"/>
        <v>150</v>
      </c>
      <c r="AL327" s="293"/>
      <c r="AM327" s="292">
        <f t="shared" si="129"/>
        <v>-250</v>
      </c>
      <c r="AN327" s="292">
        <f t="shared" si="126"/>
        <v>150</v>
      </c>
      <c r="AO327" s="293"/>
      <c r="AP327" s="293"/>
      <c r="AQ327" s="293"/>
      <c r="AR327" s="293"/>
      <c r="AS327" s="293"/>
      <c r="AT327" s="293"/>
      <c r="AU327" s="293"/>
      <c r="AV327" s="292">
        <f t="shared" si="133"/>
        <v>150</v>
      </c>
      <c r="AW327" s="293"/>
      <c r="AX327" s="292">
        <f t="shared" si="130"/>
        <v>-100</v>
      </c>
      <c r="AY327" s="137" t="str">
        <f t="shared" si="124"/>
        <v/>
      </c>
      <c r="BA327" s="143" t="str">
        <f t="shared" si="134"/>
        <v/>
      </c>
    </row>
    <row r="328" spans="1:53" ht="12">
      <c r="A328" s="288">
        <v>326</v>
      </c>
      <c r="B328" s="289" t="s">
        <v>603</v>
      </c>
      <c r="C328" s="290" t="s">
        <v>23</v>
      </c>
      <c r="D328" s="290" t="s">
        <v>12</v>
      </c>
      <c r="E328" s="291">
        <v>70</v>
      </c>
      <c r="F328" s="292"/>
      <c r="G328" s="292">
        <f t="shared" ref="G328:G333" si="135">E328*3</f>
        <v>210</v>
      </c>
      <c r="H328" s="293"/>
      <c r="I328" s="293"/>
      <c r="J328" s="293"/>
      <c r="K328" s="293"/>
      <c r="L328" s="293"/>
      <c r="M328" s="293"/>
      <c r="N328" s="293"/>
      <c r="O328" s="292">
        <f t="shared" si="131"/>
        <v>210</v>
      </c>
      <c r="P328" s="293">
        <v>840</v>
      </c>
      <c r="Q328" s="292">
        <f t="shared" si="128"/>
        <v>-630</v>
      </c>
      <c r="R328" s="292">
        <f t="shared" ref="R328:R374" si="136">E328*3</f>
        <v>210</v>
      </c>
      <c r="S328" s="293"/>
      <c r="T328" s="293"/>
      <c r="U328" s="293"/>
      <c r="V328" s="293"/>
      <c r="W328" s="293"/>
      <c r="X328" s="293"/>
      <c r="Y328" s="293"/>
      <c r="Z328" s="292">
        <f t="shared" si="117"/>
        <v>210</v>
      </c>
      <c r="AA328" s="293"/>
      <c r="AB328" s="292">
        <f t="shared" si="118"/>
        <v>-420</v>
      </c>
      <c r="AC328" s="292">
        <f t="shared" si="125"/>
        <v>210</v>
      </c>
      <c r="AD328" s="293"/>
      <c r="AE328" s="293"/>
      <c r="AF328" s="293"/>
      <c r="AG328" s="293"/>
      <c r="AH328" s="293"/>
      <c r="AI328" s="293"/>
      <c r="AJ328" s="293"/>
      <c r="AK328" s="292">
        <f t="shared" si="132"/>
        <v>210</v>
      </c>
      <c r="AL328" s="293"/>
      <c r="AM328" s="292">
        <f t="shared" si="129"/>
        <v>-210</v>
      </c>
      <c r="AN328" s="292">
        <f t="shared" si="126"/>
        <v>210</v>
      </c>
      <c r="AO328" s="293"/>
      <c r="AP328" s="293"/>
      <c r="AQ328" s="293"/>
      <c r="AR328" s="293"/>
      <c r="AS328" s="293"/>
      <c r="AT328" s="293"/>
      <c r="AU328" s="293"/>
      <c r="AV328" s="292">
        <f t="shared" si="133"/>
        <v>210</v>
      </c>
      <c r="AW328" s="293"/>
      <c r="AX328" s="292">
        <f t="shared" si="130"/>
        <v>0</v>
      </c>
      <c r="AY328" s="137" t="str">
        <f t="shared" si="124"/>
        <v>*</v>
      </c>
      <c r="BA328" s="143" t="str">
        <f t="shared" si="134"/>
        <v/>
      </c>
    </row>
    <row r="329" spans="1:53" ht="12">
      <c r="A329" s="288">
        <v>327</v>
      </c>
      <c r="B329" s="289" t="s">
        <v>852</v>
      </c>
      <c r="C329" s="290" t="s">
        <v>23</v>
      </c>
      <c r="D329" s="290" t="s">
        <v>851</v>
      </c>
      <c r="E329" s="291">
        <v>90</v>
      </c>
      <c r="F329" s="292"/>
      <c r="G329" s="292">
        <f t="shared" si="135"/>
        <v>270</v>
      </c>
      <c r="H329" s="293">
        <v>50</v>
      </c>
      <c r="I329" s="293"/>
      <c r="J329" s="293"/>
      <c r="K329" s="293"/>
      <c r="L329" s="293"/>
      <c r="M329" s="293"/>
      <c r="N329" s="293"/>
      <c r="O329" s="292">
        <f t="shared" si="131"/>
        <v>320</v>
      </c>
      <c r="P329" s="293">
        <v>1356</v>
      </c>
      <c r="Q329" s="292">
        <f t="shared" si="128"/>
        <v>-1036</v>
      </c>
      <c r="R329" s="292">
        <f t="shared" si="136"/>
        <v>270</v>
      </c>
      <c r="S329" s="293"/>
      <c r="T329" s="293"/>
      <c r="U329" s="293"/>
      <c r="V329" s="293"/>
      <c r="W329" s="293"/>
      <c r="X329" s="293"/>
      <c r="Y329" s="293"/>
      <c r="Z329" s="292">
        <f t="shared" si="117"/>
        <v>270</v>
      </c>
      <c r="AA329" s="293"/>
      <c r="AB329" s="292">
        <f t="shared" si="118"/>
        <v>-766</v>
      </c>
      <c r="AC329" s="292">
        <f t="shared" si="125"/>
        <v>270</v>
      </c>
      <c r="AD329" s="293"/>
      <c r="AE329" s="293"/>
      <c r="AF329" s="293"/>
      <c r="AG329" s="293"/>
      <c r="AH329" s="293"/>
      <c r="AI329" s="293"/>
      <c r="AJ329" s="293"/>
      <c r="AK329" s="292">
        <f t="shared" si="132"/>
        <v>270</v>
      </c>
      <c r="AL329" s="293"/>
      <c r="AM329" s="292">
        <f t="shared" si="129"/>
        <v>-496</v>
      </c>
      <c r="AN329" s="292">
        <f t="shared" si="126"/>
        <v>270</v>
      </c>
      <c r="AO329" s="293"/>
      <c r="AP329" s="293"/>
      <c r="AQ329" s="293"/>
      <c r="AR329" s="293"/>
      <c r="AS329" s="293"/>
      <c r="AT329" s="293"/>
      <c r="AU329" s="293"/>
      <c r="AV329" s="292">
        <f t="shared" si="133"/>
        <v>270</v>
      </c>
      <c r="AW329" s="293"/>
      <c r="AX329" s="292">
        <f t="shared" si="130"/>
        <v>-226</v>
      </c>
      <c r="BA329" s="143" t="str">
        <f t="shared" si="134"/>
        <v/>
      </c>
    </row>
    <row r="330" spans="1:53" ht="12">
      <c r="A330" s="288">
        <v>328</v>
      </c>
      <c r="B330" s="289" t="s">
        <v>605</v>
      </c>
      <c r="C330" s="290" t="s">
        <v>23</v>
      </c>
      <c r="D330" s="290" t="s">
        <v>607</v>
      </c>
      <c r="E330" s="291">
        <v>40</v>
      </c>
      <c r="F330" s="292"/>
      <c r="G330" s="292">
        <f t="shared" si="135"/>
        <v>120</v>
      </c>
      <c r="H330" s="293"/>
      <c r="I330" s="293"/>
      <c r="J330" s="293"/>
      <c r="K330" s="293"/>
      <c r="L330" s="293"/>
      <c r="M330" s="293"/>
      <c r="N330" s="293"/>
      <c r="O330" s="292">
        <f t="shared" si="131"/>
        <v>120</v>
      </c>
      <c r="P330" s="293">
        <v>480</v>
      </c>
      <c r="Q330" s="292">
        <f t="shared" si="128"/>
        <v>-360</v>
      </c>
      <c r="R330" s="292">
        <f t="shared" si="136"/>
        <v>120</v>
      </c>
      <c r="S330" s="293"/>
      <c r="T330" s="293"/>
      <c r="U330" s="293"/>
      <c r="V330" s="293"/>
      <c r="W330" s="293"/>
      <c r="X330" s="293"/>
      <c r="Y330" s="293"/>
      <c r="Z330" s="292">
        <f t="shared" si="117"/>
        <v>120</v>
      </c>
      <c r="AA330" s="293"/>
      <c r="AB330" s="292">
        <f t="shared" si="118"/>
        <v>-240</v>
      </c>
      <c r="AC330" s="292">
        <f t="shared" si="125"/>
        <v>120</v>
      </c>
      <c r="AD330" s="293"/>
      <c r="AE330" s="293"/>
      <c r="AF330" s="293"/>
      <c r="AG330" s="293"/>
      <c r="AH330" s="293"/>
      <c r="AI330" s="293"/>
      <c r="AJ330" s="293"/>
      <c r="AK330" s="292">
        <f t="shared" si="132"/>
        <v>120</v>
      </c>
      <c r="AL330" s="293"/>
      <c r="AM330" s="292">
        <f t="shared" si="129"/>
        <v>-120</v>
      </c>
      <c r="AN330" s="292">
        <f t="shared" si="126"/>
        <v>120</v>
      </c>
      <c r="AO330" s="293"/>
      <c r="AP330" s="293"/>
      <c r="AQ330" s="293"/>
      <c r="AR330" s="293"/>
      <c r="AS330" s="293"/>
      <c r="AT330" s="293"/>
      <c r="AU330" s="293"/>
      <c r="AV330" s="292">
        <f t="shared" si="133"/>
        <v>120</v>
      </c>
      <c r="AW330" s="293"/>
      <c r="AX330" s="292">
        <f t="shared" si="130"/>
        <v>0</v>
      </c>
      <c r="AY330" s="137" t="str">
        <f t="shared" si="124"/>
        <v>*</v>
      </c>
      <c r="BA330" s="143" t="str">
        <f t="shared" si="134"/>
        <v/>
      </c>
    </row>
    <row r="331" spans="1:53" ht="12">
      <c r="A331" s="288">
        <v>329</v>
      </c>
      <c r="B331" s="289" t="s">
        <v>608</v>
      </c>
      <c r="C331" s="290" t="s">
        <v>23</v>
      </c>
      <c r="D331" s="290" t="s">
        <v>610</v>
      </c>
      <c r="E331" s="291">
        <v>25</v>
      </c>
      <c r="F331" s="292"/>
      <c r="G331" s="292">
        <f t="shared" si="135"/>
        <v>75</v>
      </c>
      <c r="H331" s="293"/>
      <c r="I331" s="293"/>
      <c r="J331" s="293"/>
      <c r="K331" s="293"/>
      <c r="L331" s="293"/>
      <c r="M331" s="293"/>
      <c r="N331" s="293"/>
      <c r="O331" s="292">
        <f t="shared" si="131"/>
        <v>75</v>
      </c>
      <c r="P331" s="293">
        <v>75</v>
      </c>
      <c r="Q331" s="292">
        <f t="shared" si="128"/>
        <v>0</v>
      </c>
      <c r="R331" s="292">
        <f t="shared" si="136"/>
        <v>75</v>
      </c>
      <c r="S331" s="293"/>
      <c r="T331" s="293"/>
      <c r="U331" s="293">
        <v>25</v>
      </c>
      <c r="V331" s="293"/>
      <c r="W331" s="293">
        <v>100</v>
      </c>
      <c r="X331" s="293"/>
      <c r="Y331" s="293"/>
      <c r="Z331" s="292">
        <f t="shared" si="117"/>
        <v>200</v>
      </c>
      <c r="AA331" s="293">
        <v>200</v>
      </c>
      <c r="AB331" s="292">
        <f t="shared" si="118"/>
        <v>0</v>
      </c>
      <c r="AC331" s="292">
        <f t="shared" si="125"/>
        <v>75</v>
      </c>
      <c r="AD331" s="293"/>
      <c r="AE331" s="293"/>
      <c r="AF331" s="293"/>
      <c r="AG331" s="293"/>
      <c r="AH331" s="293"/>
      <c r="AI331" s="293"/>
      <c r="AJ331" s="293"/>
      <c r="AK331" s="292">
        <f t="shared" si="132"/>
        <v>75</v>
      </c>
      <c r="AL331" s="293">
        <v>75</v>
      </c>
      <c r="AM331" s="292">
        <f t="shared" si="129"/>
        <v>0</v>
      </c>
      <c r="AN331" s="292">
        <f t="shared" si="126"/>
        <v>75</v>
      </c>
      <c r="AO331" s="293"/>
      <c r="AP331" s="293"/>
      <c r="AQ331" s="293"/>
      <c r="AR331" s="293"/>
      <c r="AS331" s="293"/>
      <c r="AT331" s="293"/>
      <c r="AU331" s="293"/>
      <c r="AV331" s="292">
        <f t="shared" si="133"/>
        <v>75</v>
      </c>
      <c r="AW331" s="293"/>
      <c r="AX331" s="292">
        <f t="shared" si="130"/>
        <v>75</v>
      </c>
      <c r="AY331" s="137" t="str">
        <f t="shared" si="124"/>
        <v/>
      </c>
      <c r="BA331" s="143" t="str">
        <f t="shared" si="134"/>
        <v/>
      </c>
    </row>
    <row r="332" spans="1:53" ht="12">
      <c r="A332" s="288">
        <v>330</v>
      </c>
      <c r="B332" s="289" t="s">
        <v>611</v>
      </c>
      <c r="C332" s="290" t="s">
        <v>23</v>
      </c>
      <c r="D332" s="290" t="s">
        <v>613</v>
      </c>
      <c r="E332" s="291">
        <v>95</v>
      </c>
      <c r="F332" s="292"/>
      <c r="G332" s="292">
        <f t="shared" si="135"/>
        <v>285</v>
      </c>
      <c r="H332" s="293"/>
      <c r="I332" s="293"/>
      <c r="J332" s="293"/>
      <c r="K332" s="293"/>
      <c r="L332" s="293"/>
      <c r="M332" s="293"/>
      <c r="N332" s="293"/>
      <c r="O332" s="292">
        <f t="shared" si="131"/>
        <v>285</v>
      </c>
      <c r="P332" s="293">
        <v>285</v>
      </c>
      <c r="Q332" s="292">
        <f t="shared" si="128"/>
        <v>0</v>
      </c>
      <c r="R332" s="292">
        <f t="shared" si="136"/>
        <v>285</v>
      </c>
      <c r="S332" s="293"/>
      <c r="T332" s="293"/>
      <c r="U332" s="293"/>
      <c r="V332" s="293"/>
      <c r="W332" s="293"/>
      <c r="X332" s="293"/>
      <c r="Y332" s="293"/>
      <c r="Z332" s="292">
        <f t="shared" si="117"/>
        <v>285</v>
      </c>
      <c r="AA332" s="293">
        <v>285</v>
      </c>
      <c r="AB332" s="292">
        <f t="shared" si="118"/>
        <v>0</v>
      </c>
      <c r="AC332" s="292">
        <f t="shared" si="125"/>
        <v>285</v>
      </c>
      <c r="AD332" s="293"/>
      <c r="AE332" s="293"/>
      <c r="AF332" s="293"/>
      <c r="AG332" s="293"/>
      <c r="AH332" s="293"/>
      <c r="AI332" s="293"/>
      <c r="AJ332" s="293"/>
      <c r="AK332" s="292">
        <f t="shared" si="132"/>
        <v>285</v>
      </c>
      <c r="AL332" s="293">
        <v>285</v>
      </c>
      <c r="AM332" s="292">
        <f t="shared" si="129"/>
        <v>0</v>
      </c>
      <c r="AN332" s="292">
        <f t="shared" si="126"/>
        <v>285</v>
      </c>
      <c r="AO332" s="293"/>
      <c r="AP332" s="293"/>
      <c r="AQ332" s="293"/>
      <c r="AR332" s="293"/>
      <c r="AS332" s="293"/>
      <c r="AT332" s="293"/>
      <c r="AU332" s="293"/>
      <c r="AV332" s="292">
        <f t="shared" si="133"/>
        <v>285</v>
      </c>
      <c r="AW332" s="293">
        <v>285</v>
      </c>
      <c r="AX332" s="292">
        <f t="shared" si="130"/>
        <v>0</v>
      </c>
      <c r="AY332" s="137" t="str">
        <f t="shared" si="124"/>
        <v>*</v>
      </c>
      <c r="BA332" s="143" t="str">
        <f t="shared" si="134"/>
        <v/>
      </c>
    </row>
    <row r="333" spans="1:53" ht="12">
      <c r="A333" s="288">
        <v>331</v>
      </c>
      <c r="B333" s="289" t="s">
        <v>614</v>
      </c>
      <c r="C333" s="290" t="s">
        <v>23</v>
      </c>
      <c r="D333" s="290" t="s">
        <v>616</v>
      </c>
      <c r="E333" s="291">
        <v>100</v>
      </c>
      <c r="F333" s="292"/>
      <c r="G333" s="292">
        <f t="shared" si="135"/>
        <v>300</v>
      </c>
      <c r="H333" s="293"/>
      <c r="I333" s="293"/>
      <c r="J333" s="293"/>
      <c r="K333" s="293"/>
      <c r="L333" s="293">
        <v>100</v>
      </c>
      <c r="M333" s="293"/>
      <c r="N333" s="293"/>
      <c r="O333" s="292">
        <f t="shared" si="131"/>
        <v>400</v>
      </c>
      <c r="P333" s="293">
        <v>1300</v>
      </c>
      <c r="Q333" s="292">
        <f t="shared" si="128"/>
        <v>-900</v>
      </c>
      <c r="R333" s="292">
        <f t="shared" si="136"/>
        <v>300</v>
      </c>
      <c r="S333" s="293"/>
      <c r="T333" s="293"/>
      <c r="U333" s="293"/>
      <c r="V333" s="293"/>
      <c r="W333" s="293"/>
      <c r="X333" s="293"/>
      <c r="Y333" s="293"/>
      <c r="Z333" s="292">
        <f t="shared" si="117"/>
        <v>300</v>
      </c>
      <c r="AA333" s="293"/>
      <c r="AB333" s="292">
        <f t="shared" si="118"/>
        <v>-600</v>
      </c>
      <c r="AC333" s="292">
        <f t="shared" si="125"/>
        <v>300</v>
      </c>
      <c r="AD333" s="293"/>
      <c r="AE333" s="293"/>
      <c r="AF333" s="293"/>
      <c r="AG333" s="293"/>
      <c r="AH333" s="293"/>
      <c r="AI333" s="293"/>
      <c r="AJ333" s="293"/>
      <c r="AK333" s="292">
        <f t="shared" si="132"/>
        <v>300</v>
      </c>
      <c r="AL333" s="293"/>
      <c r="AM333" s="292">
        <f t="shared" si="129"/>
        <v>-300</v>
      </c>
      <c r="AN333" s="292">
        <f t="shared" si="126"/>
        <v>300</v>
      </c>
      <c r="AO333" s="293"/>
      <c r="AP333" s="293"/>
      <c r="AQ333" s="293"/>
      <c r="AR333" s="293"/>
      <c r="AS333" s="293"/>
      <c r="AT333" s="293"/>
      <c r="AU333" s="293"/>
      <c r="AV333" s="292">
        <f t="shared" si="133"/>
        <v>300</v>
      </c>
      <c r="AW333" s="293"/>
      <c r="AX333" s="292">
        <f t="shared" si="130"/>
        <v>0</v>
      </c>
      <c r="AY333" s="137" t="str">
        <f t="shared" si="124"/>
        <v>*</v>
      </c>
      <c r="BA333" s="143" t="str">
        <f t="shared" si="134"/>
        <v/>
      </c>
    </row>
    <row r="334" spans="1:53" ht="12">
      <c r="A334" s="288">
        <v>332</v>
      </c>
      <c r="B334" s="289" t="s">
        <v>1566</v>
      </c>
      <c r="C334" s="290" t="s">
        <v>23</v>
      </c>
      <c r="D334" s="290"/>
      <c r="E334" s="291">
        <v>110</v>
      </c>
      <c r="F334" s="292"/>
      <c r="G334" s="292">
        <v>103</v>
      </c>
      <c r="H334" s="293"/>
      <c r="I334" s="293"/>
      <c r="J334" s="293"/>
      <c r="K334" s="293"/>
      <c r="L334" s="293"/>
      <c r="M334" s="293"/>
      <c r="N334" s="293"/>
      <c r="O334" s="292">
        <f t="shared" si="131"/>
        <v>103</v>
      </c>
      <c r="P334" s="293">
        <v>1093</v>
      </c>
      <c r="Q334" s="292">
        <f t="shared" si="128"/>
        <v>-990</v>
      </c>
      <c r="R334" s="292">
        <f t="shared" si="136"/>
        <v>330</v>
      </c>
      <c r="S334" s="293"/>
      <c r="T334" s="293"/>
      <c r="U334" s="293"/>
      <c r="V334" s="293"/>
      <c r="W334" s="293">
        <v>100</v>
      </c>
      <c r="X334" s="293"/>
      <c r="Y334" s="293"/>
      <c r="Z334" s="292">
        <f t="shared" si="117"/>
        <v>430</v>
      </c>
      <c r="AA334" s="293">
        <v>100</v>
      </c>
      <c r="AB334" s="292">
        <f t="shared" si="118"/>
        <v>-660</v>
      </c>
      <c r="AC334" s="292">
        <f t="shared" si="125"/>
        <v>330</v>
      </c>
      <c r="AD334" s="293"/>
      <c r="AE334" s="293"/>
      <c r="AF334" s="293"/>
      <c r="AG334" s="293"/>
      <c r="AH334" s="293"/>
      <c r="AI334" s="293"/>
      <c r="AJ334" s="293"/>
      <c r="AK334" s="292">
        <f t="shared" si="132"/>
        <v>330</v>
      </c>
      <c r="AL334" s="293"/>
      <c r="AM334" s="292">
        <f t="shared" si="129"/>
        <v>-330</v>
      </c>
      <c r="AN334" s="292">
        <f t="shared" si="126"/>
        <v>330</v>
      </c>
      <c r="AO334" s="293"/>
      <c r="AP334" s="293"/>
      <c r="AQ334" s="293"/>
      <c r="AR334" s="293"/>
      <c r="AS334" s="293"/>
      <c r="AT334" s="293"/>
      <c r="AU334" s="293"/>
      <c r="AV334" s="292">
        <f t="shared" si="133"/>
        <v>330</v>
      </c>
      <c r="AW334" s="293"/>
      <c r="AX334" s="292">
        <f t="shared" si="130"/>
        <v>0</v>
      </c>
      <c r="AY334" s="137" t="str">
        <f t="shared" si="124"/>
        <v>*</v>
      </c>
      <c r="BA334" s="143" t="str">
        <f t="shared" si="134"/>
        <v/>
      </c>
    </row>
    <row r="335" spans="1:53" ht="12">
      <c r="A335" s="288">
        <v>333</v>
      </c>
      <c r="B335" s="294" t="s">
        <v>617</v>
      </c>
      <c r="C335" s="290" t="s">
        <v>10</v>
      </c>
      <c r="D335" s="290" t="s">
        <v>619</v>
      </c>
      <c r="E335" s="295">
        <v>110</v>
      </c>
      <c r="F335" s="292"/>
      <c r="G335" s="292">
        <f t="shared" ref="G335:G349" si="137">E335*3</f>
        <v>330</v>
      </c>
      <c r="H335" s="293"/>
      <c r="I335" s="293"/>
      <c r="J335" s="293"/>
      <c r="K335" s="293"/>
      <c r="L335" s="293"/>
      <c r="M335" s="293"/>
      <c r="N335" s="293"/>
      <c r="O335" s="292">
        <f t="shared" si="131"/>
        <v>330</v>
      </c>
      <c r="P335" s="293">
        <v>860</v>
      </c>
      <c r="Q335" s="292">
        <f t="shared" si="128"/>
        <v>-530</v>
      </c>
      <c r="R335" s="292">
        <f t="shared" si="136"/>
        <v>330</v>
      </c>
      <c r="S335" s="293"/>
      <c r="T335" s="293"/>
      <c r="U335" s="293">
        <v>30</v>
      </c>
      <c r="V335" s="293"/>
      <c r="W335" s="293">
        <v>100</v>
      </c>
      <c r="X335" s="293"/>
      <c r="Y335" s="293"/>
      <c r="Z335" s="292">
        <f t="shared" si="117"/>
        <v>460</v>
      </c>
      <c r="AA335" s="293">
        <v>330</v>
      </c>
      <c r="AB335" s="292">
        <f t="shared" si="118"/>
        <v>-400</v>
      </c>
      <c r="AC335" s="292">
        <f t="shared" si="125"/>
        <v>330</v>
      </c>
      <c r="AD335" s="293"/>
      <c r="AE335" s="293"/>
      <c r="AF335" s="293"/>
      <c r="AG335" s="293"/>
      <c r="AH335" s="293"/>
      <c r="AI335" s="293"/>
      <c r="AJ335" s="293"/>
      <c r="AK335" s="292">
        <f t="shared" si="132"/>
        <v>330</v>
      </c>
      <c r="AL335" s="293"/>
      <c r="AM335" s="292">
        <f t="shared" si="129"/>
        <v>-70</v>
      </c>
      <c r="AN335" s="292">
        <f t="shared" si="126"/>
        <v>330</v>
      </c>
      <c r="AO335" s="293"/>
      <c r="AP335" s="293"/>
      <c r="AQ335" s="293"/>
      <c r="AR335" s="293"/>
      <c r="AS335" s="293"/>
      <c r="AT335" s="293"/>
      <c r="AU335" s="293"/>
      <c r="AV335" s="292">
        <f t="shared" si="133"/>
        <v>330</v>
      </c>
      <c r="AW335" s="293">
        <v>260</v>
      </c>
      <c r="AX335" s="292">
        <f t="shared" si="130"/>
        <v>0</v>
      </c>
      <c r="AY335" s="137" t="str">
        <f t="shared" si="124"/>
        <v>*</v>
      </c>
      <c r="BA335" s="143" t="str">
        <f t="shared" si="134"/>
        <v/>
      </c>
    </row>
    <row r="336" spans="1:53" ht="12">
      <c r="A336" s="288">
        <v>334</v>
      </c>
      <c r="B336" s="289" t="s">
        <v>620</v>
      </c>
      <c r="C336" s="290" t="s">
        <v>23</v>
      </c>
      <c r="D336" s="290" t="s">
        <v>622</v>
      </c>
      <c r="E336" s="291">
        <v>95</v>
      </c>
      <c r="F336" s="292"/>
      <c r="G336" s="292">
        <f t="shared" si="137"/>
        <v>285</v>
      </c>
      <c r="H336" s="293"/>
      <c r="I336" s="293"/>
      <c r="J336" s="293"/>
      <c r="K336" s="293"/>
      <c r="L336" s="293"/>
      <c r="M336" s="293"/>
      <c r="N336" s="293"/>
      <c r="O336" s="292">
        <f t="shared" si="131"/>
        <v>285</v>
      </c>
      <c r="P336" s="293">
        <v>285</v>
      </c>
      <c r="Q336" s="292">
        <f t="shared" si="128"/>
        <v>0</v>
      </c>
      <c r="R336" s="292">
        <f t="shared" si="136"/>
        <v>285</v>
      </c>
      <c r="S336" s="293">
        <v>50</v>
      </c>
      <c r="T336" s="293"/>
      <c r="U336" s="293"/>
      <c r="V336" s="293"/>
      <c r="W336" s="293"/>
      <c r="X336" s="293"/>
      <c r="Y336" s="293"/>
      <c r="Z336" s="292">
        <f t="shared" si="117"/>
        <v>335</v>
      </c>
      <c r="AA336" s="293">
        <v>335</v>
      </c>
      <c r="AB336" s="292">
        <f t="shared" si="118"/>
        <v>0</v>
      </c>
      <c r="AC336" s="292">
        <f t="shared" si="125"/>
        <v>285</v>
      </c>
      <c r="AD336" s="293"/>
      <c r="AE336" s="293"/>
      <c r="AF336" s="293"/>
      <c r="AG336" s="293"/>
      <c r="AH336" s="293"/>
      <c r="AI336" s="293"/>
      <c r="AJ336" s="293"/>
      <c r="AK336" s="292">
        <f t="shared" si="132"/>
        <v>285</v>
      </c>
      <c r="AL336" s="293"/>
      <c r="AM336" s="292">
        <f t="shared" si="129"/>
        <v>285</v>
      </c>
      <c r="AN336" s="292">
        <f t="shared" si="126"/>
        <v>285</v>
      </c>
      <c r="AO336" s="293"/>
      <c r="AP336" s="293"/>
      <c r="AQ336" s="293"/>
      <c r="AR336" s="293"/>
      <c r="AS336" s="293"/>
      <c r="AT336" s="293"/>
      <c r="AU336" s="293"/>
      <c r="AV336" s="292">
        <f t="shared" si="133"/>
        <v>285</v>
      </c>
      <c r="AW336" s="293">
        <v>570</v>
      </c>
      <c r="AX336" s="292">
        <f t="shared" si="130"/>
        <v>0</v>
      </c>
      <c r="AY336" s="137" t="str">
        <f t="shared" si="124"/>
        <v>*</v>
      </c>
      <c r="BA336" s="143" t="str">
        <f t="shared" si="134"/>
        <v/>
      </c>
    </row>
    <row r="337" spans="1:53" ht="12">
      <c r="A337" s="288">
        <v>335</v>
      </c>
      <c r="B337" s="289" t="s">
        <v>623</v>
      </c>
      <c r="C337" s="290" t="s">
        <v>23</v>
      </c>
      <c r="D337" s="290" t="s">
        <v>895</v>
      </c>
      <c r="E337" s="291">
        <v>50</v>
      </c>
      <c r="F337" s="292"/>
      <c r="G337" s="292">
        <f t="shared" si="137"/>
        <v>150</v>
      </c>
      <c r="H337" s="293"/>
      <c r="I337" s="293"/>
      <c r="J337" s="293"/>
      <c r="K337" s="293"/>
      <c r="L337" s="293"/>
      <c r="M337" s="293"/>
      <c r="N337" s="293"/>
      <c r="O337" s="292">
        <f t="shared" si="131"/>
        <v>150</v>
      </c>
      <c r="P337" s="293"/>
      <c r="Q337" s="292">
        <f t="shared" si="128"/>
        <v>150</v>
      </c>
      <c r="R337" s="292">
        <f t="shared" si="136"/>
        <v>150</v>
      </c>
      <c r="S337" s="293"/>
      <c r="T337" s="293"/>
      <c r="U337" s="293"/>
      <c r="V337" s="293"/>
      <c r="W337" s="293"/>
      <c r="X337" s="293"/>
      <c r="Y337" s="293"/>
      <c r="Z337" s="292">
        <f t="shared" si="117"/>
        <v>150</v>
      </c>
      <c r="AA337" s="293"/>
      <c r="AB337" s="292">
        <f t="shared" si="118"/>
        <v>300</v>
      </c>
      <c r="AC337" s="292">
        <f t="shared" si="125"/>
        <v>150</v>
      </c>
      <c r="AD337" s="293"/>
      <c r="AE337" s="293"/>
      <c r="AF337" s="293"/>
      <c r="AG337" s="293"/>
      <c r="AH337" s="293"/>
      <c r="AI337" s="293"/>
      <c r="AJ337" s="293"/>
      <c r="AK337" s="292">
        <f t="shared" si="132"/>
        <v>150</v>
      </c>
      <c r="AL337" s="293"/>
      <c r="AM337" s="292">
        <f t="shared" si="129"/>
        <v>450</v>
      </c>
      <c r="AN337" s="292">
        <f t="shared" si="126"/>
        <v>150</v>
      </c>
      <c r="AO337" s="293"/>
      <c r="AP337" s="293"/>
      <c r="AQ337" s="293"/>
      <c r="AR337" s="293"/>
      <c r="AS337" s="293"/>
      <c r="AT337" s="293"/>
      <c r="AU337" s="293"/>
      <c r="AV337" s="292">
        <f t="shared" si="133"/>
        <v>150</v>
      </c>
      <c r="AW337" s="293"/>
      <c r="AX337" s="292">
        <f t="shared" si="130"/>
        <v>600</v>
      </c>
      <c r="AY337" s="137" t="str">
        <f t="shared" si="124"/>
        <v/>
      </c>
      <c r="BA337" s="143" t="str">
        <f t="shared" si="134"/>
        <v/>
      </c>
    </row>
    <row r="338" spans="1:53" ht="12">
      <c r="A338" s="288">
        <v>336</v>
      </c>
      <c r="B338" s="289" t="s">
        <v>625</v>
      </c>
      <c r="C338" s="290" t="s">
        <v>23</v>
      </c>
      <c r="D338" s="290" t="s">
        <v>627</v>
      </c>
      <c r="E338" s="291">
        <v>100</v>
      </c>
      <c r="F338" s="292"/>
      <c r="G338" s="292">
        <f t="shared" si="137"/>
        <v>300</v>
      </c>
      <c r="H338" s="293"/>
      <c r="I338" s="293"/>
      <c r="J338" s="293"/>
      <c r="K338" s="293"/>
      <c r="L338" s="293"/>
      <c r="M338" s="293"/>
      <c r="N338" s="293"/>
      <c r="O338" s="292">
        <f t="shared" si="131"/>
        <v>300</v>
      </c>
      <c r="P338" s="293">
        <v>1200</v>
      </c>
      <c r="Q338" s="292">
        <f t="shared" si="128"/>
        <v>-900</v>
      </c>
      <c r="R338" s="292">
        <f t="shared" si="136"/>
        <v>300</v>
      </c>
      <c r="S338" s="293"/>
      <c r="T338" s="293"/>
      <c r="U338" s="293"/>
      <c r="V338" s="293"/>
      <c r="W338" s="293"/>
      <c r="X338" s="293"/>
      <c r="Y338" s="293"/>
      <c r="Z338" s="292">
        <f t="shared" si="117"/>
        <v>300</v>
      </c>
      <c r="AA338" s="293"/>
      <c r="AB338" s="292">
        <f t="shared" si="118"/>
        <v>-600</v>
      </c>
      <c r="AC338" s="292">
        <f t="shared" si="125"/>
        <v>300</v>
      </c>
      <c r="AD338" s="293"/>
      <c r="AE338" s="293">
        <v>100</v>
      </c>
      <c r="AF338" s="293"/>
      <c r="AG338" s="293"/>
      <c r="AH338" s="293"/>
      <c r="AI338" s="293"/>
      <c r="AJ338" s="293"/>
      <c r="AK338" s="292">
        <f t="shared" si="132"/>
        <v>400</v>
      </c>
      <c r="AL338" s="293">
        <v>200</v>
      </c>
      <c r="AM338" s="292">
        <f t="shared" si="129"/>
        <v>-400</v>
      </c>
      <c r="AN338" s="292">
        <f t="shared" si="126"/>
        <v>300</v>
      </c>
      <c r="AO338" s="293"/>
      <c r="AP338" s="293">
        <v>100</v>
      </c>
      <c r="AQ338" s="293"/>
      <c r="AR338" s="293"/>
      <c r="AS338" s="293"/>
      <c r="AT338" s="293"/>
      <c r="AU338" s="293"/>
      <c r="AV338" s="292">
        <f t="shared" si="133"/>
        <v>400</v>
      </c>
      <c r="AW338" s="293"/>
      <c r="AX338" s="292">
        <f t="shared" si="130"/>
        <v>0</v>
      </c>
      <c r="AY338" s="137" t="str">
        <f t="shared" si="124"/>
        <v>*</v>
      </c>
      <c r="BA338" s="143" t="str">
        <f t="shared" si="134"/>
        <v/>
      </c>
    </row>
    <row r="339" spans="1:53" ht="12">
      <c r="A339" s="288">
        <v>337</v>
      </c>
      <c r="B339" s="294" t="s">
        <v>629</v>
      </c>
      <c r="C339" s="290" t="s">
        <v>10</v>
      </c>
      <c r="D339" s="290" t="s">
        <v>631</v>
      </c>
      <c r="E339" s="295">
        <v>185</v>
      </c>
      <c r="F339" s="292"/>
      <c r="G339" s="292">
        <f t="shared" si="137"/>
        <v>555</v>
      </c>
      <c r="H339" s="293"/>
      <c r="I339" s="293"/>
      <c r="J339" s="293"/>
      <c r="K339" s="293"/>
      <c r="L339" s="293"/>
      <c r="M339" s="293"/>
      <c r="N339" s="293"/>
      <c r="O339" s="292">
        <f t="shared" si="131"/>
        <v>555</v>
      </c>
      <c r="P339" s="293">
        <v>555</v>
      </c>
      <c r="Q339" s="292">
        <f t="shared" si="128"/>
        <v>0</v>
      </c>
      <c r="R339" s="292">
        <f t="shared" si="136"/>
        <v>555</v>
      </c>
      <c r="S339" s="293"/>
      <c r="T339" s="293"/>
      <c r="U339" s="293"/>
      <c r="V339" s="293"/>
      <c r="W339" s="293"/>
      <c r="X339" s="293"/>
      <c r="Y339" s="293"/>
      <c r="Z339" s="292">
        <f t="shared" si="117"/>
        <v>555</v>
      </c>
      <c r="AA339" s="293">
        <v>555</v>
      </c>
      <c r="AB339" s="292">
        <f t="shared" si="118"/>
        <v>0</v>
      </c>
      <c r="AC339" s="292">
        <f t="shared" si="125"/>
        <v>555</v>
      </c>
      <c r="AD339" s="293"/>
      <c r="AE339" s="293"/>
      <c r="AF339" s="293"/>
      <c r="AG339" s="293"/>
      <c r="AH339" s="293"/>
      <c r="AI339" s="293"/>
      <c r="AJ339" s="293"/>
      <c r="AK339" s="292">
        <f t="shared" si="132"/>
        <v>555</v>
      </c>
      <c r="AL339" s="293">
        <v>1110</v>
      </c>
      <c r="AM339" s="292">
        <f t="shared" si="129"/>
        <v>-555</v>
      </c>
      <c r="AN339" s="292">
        <f t="shared" si="126"/>
        <v>555</v>
      </c>
      <c r="AO339" s="293"/>
      <c r="AP339" s="293"/>
      <c r="AQ339" s="293"/>
      <c r="AR339" s="293"/>
      <c r="AS339" s="293"/>
      <c r="AT339" s="293"/>
      <c r="AU339" s="293"/>
      <c r="AV339" s="292">
        <f t="shared" si="133"/>
        <v>555</v>
      </c>
      <c r="AW339" s="293"/>
      <c r="AX339" s="292">
        <f t="shared" si="130"/>
        <v>0</v>
      </c>
      <c r="AY339" s="137" t="str">
        <f t="shared" si="124"/>
        <v>*</v>
      </c>
      <c r="BA339" s="143" t="str">
        <f t="shared" si="134"/>
        <v/>
      </c>
    </row>
    <row r="340" spans="1:53" ht="12">
      <c r="A340" s="288">
        <v>338</v>
      </c>
      <c r="B340" s="289" t="s">
        <v>633</v>
      </c>
      <c r="C340" s="290" t="s">
        <v>14</v>
      </c>
      <c r="D340" s="290" t="s">
        <v>634</v>
      </c>
      <c r="E340" s="291">
        <v>85</v>
      </c>
      <c r="F340" s="292">
        <v>1995</v>
      </c>
      <c r="G340" s="292">
        <f t="shared" si="137"/>
        <v>255</v>
      </c>
      <c r="H340" s="293"/>
      <c r="I340" s="293"/>
      <c r="J340" s="293"/>
      <c r="K340" s="293"/>
      <c r="L340" s="293"/>
      <c r="M340" s="293"/>
      <c r="N340" s="293">
        <v>270</v>
      </c>
      <c r="O340" s="292">
        <f t="shared" si="131"/>
        <v>525</v>
      </c>
      <c r="P340" s="293">
        <v>3285</v>
      </c>
      <c r="Q340" s="292">
        <f t="shared" si="128"/>
        <v>-765</v>
      </c>
      <c r="R340" s="292">
        <f t="shared" si="136"/>
        <v>255</v>
      </c>
      <c r="S340" s="293"/>
      <c r="T340" s="293"/>
      <c r="U340" s="293"/>
      <c r="V340" s="293"/>
      <c r="W340" s="293"/>
      <c r="X340" s="293"/>
      <c r="Y340" s="293"/>
      <c r="Z340" s="292">
        <f t="shared" si="117"/>
        <v>255</v>
      </c>
      <c r="AA340" s="293"/>
      <c r="AB340" s="292">
        <f t="shared" si="118"/>
        <v>-510</v>
      </c>
      <c r="AC340" s="292">
        <f t="shared" si="125"/>
        <v>255</v>
      </c>
      <c r="AD340" s="293"/>
      <c r="AE340" s="293"/>
      <c r="AF340" s="293"/>
      <c r="AG340" s="293"/>
      <c r="AH340" s="293"/>
      <c r="AI340" s="293"/>
      <c r="AJ340" s="293"/>
      <c r="AK340" s="292">
        <f t="shared" si="132"/>
        <v>255</v>
      </c>
      <c r="AL340" s="293"/>
      <c r="AM340" s="292">
        <f t="shared" si="129"/>
        <v>-255</v>
      </c>
      <c r="AN340" s="292">
        <f t="shared" si="126"/>
        <v>255</v>
      </c>
      <c r="AO340" s="293"/>
      <c r="AP340" s="293"/>
      <c r="AQ340" s="293"/>
      <c r="AR340" s="293"/>
      <c r="AS340" s="293"/>
      <c r="AT340" s="293"/>
      <c r="AU340" s="293"/>
      <c r="AV340" s="292">
        <f t="shared" si="133"/>
        <v>255</v>
      </c>
      <c r="AW340" s="293"/>
      <c r="AX340" s="292">
        <f t="shared" si="130"/>
        <v>0</v>
      </c>
      <c r="AY340" s="137" t="str">
        <f t="shared" si="124"/>
        <v>*</v>
      </c>
      <c r="BA340" s="143" t="str">
        <f t="shared" si="134"/>
        <v/>
      </c>
    </row>
    <row r="341" spans="1:53" ht="12">
      <c r="A341" s="288">
        <v>339</v>
      </c>
      <c r="B341" s="294" t="s">
        <v>964</v>
      </c>
      <c r="C341" s="290" t="s">
        <v>23</v>
      </c>
      <c r="D341" s="290" t="s">
        <v>965</v>
      </c>
      <c r="E341" s="291">
        <v>65</v>
      </c>
      <c r="F341" s="292"/>
      <c r="G341" s="292">
        <f t="shared" si="137"/>
        <v>195</v>
      </c>
      <c r="H341" s="293"/>
      <c r="I341" s="293"/>
      <c r="J341" s="293"/>
      <c r="K341" s="293"/>
      <c r="L341" s="293"/>
      <c r="M341" s="293"/>
      <c r="N341" s="293"/>
      <c r="O341" s="292">
        <f t="shared" si="131"/>
        <v>195</v>
      </c>
      <c r="P341" s="293"/>
      <c r="Q341" s="292">
        <f t="shared" si="128"/>
        <v>195</v>
      </c>
      <c r="R341" s="292">
        <f t="shared" si="136"/>
        <v>195</v>
      </c>
      <c r="S341" s="293"/>
      <c r="T341" s="293"/>
      <c r="U341" s="293"/>
      <c r="V341" s="293"/>
      <c r="W341" s="293"/>
      <c r="X341" s="293"/>
      <c r="Y341" s="293"/>
      <c r="Z341" s="292">
        <f t="shared" si="117"/>
        <v>195</v>
      </c>
      <c r="AA341" s="293">
        <v>780</v>
      </c>
      <c r="AB341" s="292">
        <f t="shared" si="118"/>
        <v>-390</v>
      </c>
      <c r="AC341" s="292">
        <f t="shared" si="125"/>
        <v>195</v>
      </c>
      <c r="AD341" s="293"/>
      <c r="AE341" s="293"/>
      <c r="AF341" s="293"/>
      <c r="AG341" s="293"/>
      <c r="AH341" s="293"/>
      <c r="AI341" s="293"/>
      <c r="AJ341" s="293"/>
      <c r="AK341" s="292">
        <f t="shared" si="132"/>
        <v>195</v>
      </c>
      <c r="AL341" s="293"/>
      <c r="AM341" s="292">
        <f t="shared" si="129"/>
        <v>-195</v>
      </c>
      <c r="AN341" s="292">
        <f t="shared" si="126"/>
        <v>195</v>
      </c>
      <c r="AO341" s="293"/>
      <c r="AP341" s="293"/>
      <c r="AQ341" s="293"/>
      <c r="AR341" s="293"/>
      <c r="AS341" s="293"/>
      <c r="AT341" s="293"/>
      <c r="AU341" s="293"/>
      <c r="AV341" s="292">
        <f t="shared" si="133"/>
        <v>195</v>
      </c>
      <c r="AW341" s="293"/>
      <c r="AX341" s="292">
        <f t="shared" si="130"/>
        <v>0</v>
      </c>
      <c r="AY341" s="137" t="str">
        <f t="shared" si="124"/>
        <v>*</v>
      </c>
      <c r="BA341" s="143" t="str">
        <f t="shared" si="134"/>
        <v/>
      </c>
    </row>
    <row r="342" spans="1:53" ht="12">
      <c r="A342" s="288">
        <v>340</v>
      </c>
      <c r="B342" s="289" t="s">
        <v>635</v>
      </c>
      <c r="C342" s="290" t="s">
        <v>23</v>
      </c>
      <c r="D342" s="290" t="s">
        <v>12</v>
      </c>
      <c r="E342" s="291">
        <v>40</v>
      </c>
      <c r="F342" s="292">
        <v>1000</v>
      </c>
      <c r="G342" s="292">
        <f t="shared" si="137"/>
        <v>120</v>
      </c>
      <c r="H342" s="293"/>
      <c r="I342" s="293"/>
      <c r="J342" s="293"/>
      <c r="K342" s="293"/>
      <c r="L342" s="293"/>
      <c r="M342" s="293"/>
      <c r="N342" s="293"/>
      <c r="O342" s="292">
        <f t="shared" si="131"/>
        <v>120</v>
      </c>
      <c r="P342" s="293"/>
      <c r="Q342" s="292">
        <f t="shared" si="128"/>
        <v>1120</v>
      </c>
      <c r="R342" s="292">
        <f t="shared" si="136"/>
        <v>120</v>
      </c>
      <c r="S342" s="293"/>
      <c r="T342" s="293"/>
      <c r="U342" s="293"/>
      <c r="V342" s="293"/>
      <c r="W342" s="293"/>
      <c r="X342" s="293"/>
      <c r="Y342" s="293"/>
      <c r="Z342" s="292">
        <f t="shared" si="117"/>
        <v>120</v>
      </c>
      <c r="AA342" s="293"/>
      <c r="AB342" s="292">
        <f t="shared" si="118"/>
        <v>1240</v>
      </c>
      <c r="AC342" s="292">
        <f t="shared" si="125"/>
        <v>120</v>
      </c>
      <c r="AD342" s="293"/>
      <c r="AE342" s="293"/>
      <c r="AF342" s="293"/>
      <c r="AG342" s="293"/>
      <c r="AH342" s="293"/>
      <c r="AI342" s="293"/>
      <c r="AJ342" s="293"/>
      <c r="AK342" s="292">
        <f t="shared" si="132"/>
        <v>120</v>
      </c>
      <c r="AL342" s="293">
        <v>300</v>
      </c>
      <c r="AM342" s="292">
        <f t="shared" si="129"/>
        <v>1060</v>
      </c>
      <c r="AN342" s="292">
        <f t="shared" si="126"/>
        <v>120</v>
      </c>
      <c r="AO342" s="293"/>
      <c r="AP342" s="293"/>
      <c r="AQ342" s="293"/>
      <c r="AR342" s="293"/>
      <c r="AS342" s="293"/>
      <c r="AT342" s="293"/>
      <c r="AU342" s="293"/>
      <c r="AV342" s="292">
        <f t="shared" si="133"/>
        <v>120</v>
      </c>
      <c r="AW342" s="293">
        <v>300</v>
      </c>
      <c r="AX342" s="292">
        <f t="shared" si="130"/>
        <v>880</v>
      </c>
      <c r="AY342" s="137" t="str">
        <f t="shared" si="124"/>
        <v/>
      </c>
      <c r="BA342" s="143" t="str">
        <f t="shared" si="134"/>
        <v/>
      </c>
    </row>
    <row r="343" spans="1:53" ht="12">
      <c r="A343" s="288">
        <v>341</v>
      </c>
      <c r="B343" s="289" t="s">
        <v>639</v>
      </c>
      <c r="C343" s="290" t="s">
        <v>14</v>
      </c>
      <c r="D343" s="290" t="s">
        <v>641</v>
      </c>
      <c r="E343" s="291">
        <v>135</v>
      </c>
      <c r="F343" s="292">
        <v>-500</v>
      </c>
      <c r="G343" s="292">
        <f t="shared" si="137"/>
        <v>405</v>
      </c>
      <c r="H343" s="293"/>
      <c r="I343" s="293"/>
      <c r="J343" s="293"/>
      <c r="K343" s="293"/>
      <c r="L343" s="293"/>
      <c r="M343" s="293"/>
      <c r="N343" s="293"/>
      <c r="O343" s="292">
        <f t="shared" si="131"/>
        <v>405</v>
      </c>
      <c r="P343" s="293">
        <v>1220</v>
      </c>
      <c r="Q343" s="292">
        <f t="shared" si="128"/>
        <v>-1315</v>
      </c>
      <c r="R343" s="292">
        <f t="shared" si="136"/>
        <v>405</v>
      </c>
      <c r="S343" s="293"/>
      <c r="T343" s="293"/>
      <c r="U343" s="293"/>
      <c r="V343" s="293"/>
      <c r="W343" s="293">
        <v>100</v>
      </c>
      <c r="X343" s="293"/>
      <c r="Y343" s="293"/>
      <c r="Z343" s="292">
        <f t="shared" si="117"/>
        <v>505</v>
      </c>
      <c r="AA343" s="293"/>
      <c r="AB343" s="292">
        <f t="shared" si="118"/>
        <v>-810</v>
      </c>
      <c r="AC343" s="292">
        <f t="shared" si="125"/>
        <v>405</v>
      </c>
      <c r="AD343" s="293"/>
      <c r="AE343" s="293"/>
      <c r="AF343" s="293"/>
      <c r="AG343" s="293"/>
      <c r="AH343" s="293"/>
      <c r="AI343" s="293"/>
      <c r="AJ343" s="293"/>
      <c r="AK343" s="292">
        <f t="shared" si="132"/>
        <v>405</v>
      </c>
      <c r="AL343" s="293"/>
      <c r="AM343" s="292">
        <f t="shared" si="129"/>
        <v>-405</v>
      </c>
      <c r="AN343" s="292">
        <f t="shared" si="126"/>
        <v>405</v>
      </c>
      <c r="AO343" s="293"/>
      <c r="AP343" s="293"/>
      <c r="AQ343" s="293"/>
      <c r="AR343" s="293"/>
      <c r="AS343" s="293"/>
      <c r="AT343" s="293"/>
      <c r="AU343" s="293"/>
      <c r="AV343" s="292">
        <f t="shared" si="133"/>
        <v>405</v>
      </c>
      <c r="AW343" s="293"/>
      <c r="AX343" s="292">
        <f t="shared" si="130"/>
        <v>0</v>
      </c>
      <c r="AY343" s="137" t="str">
        <f t="shared" si="124"/>
        <v>*</v>
      </c>
      <c r="BA343" s="143" t="str">
        <f t="shared" si="134"/>
        <v/>
      </c>
    </row>
    <row r="344" spans="1:53" ht="12">
      <c r="A344" s="288">
        <v>342</v>
      </c>
      <c r="B344" s="294" t="s">
        <v>642</v>
      </c>
      <c r="C344" s="290" t="s">
        <v>14</v>
      </c>
      <c r="D344" s="290" t="s">
        <v>12</v>
      </c>
      <c r="E344" s="295">
        <v>50</v>
      </c>
      <c r="F344" s="292">
        <v>200</v>
      </c>
      <c r="G344" s="292">
        <f t="shared" si="137"/>
        <v>150</v>
      </c>
      <c r="H344" s="293"/>
      <c r="I344" s="293"/>
      <c r="J344" s="293"/>
      <c r="K344" s="293"/>
      <c r="L344" s="293"/>
      <c r="M344" s="293"/>
      <c r="N344" s="293"/>
      <c r="O344" s="292">
        <f t="shared" si="131"/>
        <v>150</v>
      </c>
      <c r="P344" s="293"/>
      <c r="Q344" s="292">
        <f t="shared" si="128"/>
        <v>350</v>
      </c>
      <c r="R344" s="292">
        <f t="shared" si="136"/>
        <v>150</v>
      </c>
      <c r="S344" s="293"/>
      <c r="T344" s="293"/>
      <c r="U344" s="293"/>
      <c r="V344" s="293"/>
      <c r="W344" s="293"/>
      <c r="X344" s="293"/>
      <c r="Y344" s="293"/>
      <c r="Z344" s="292">
        <f t="shared" si="117"/>
        <v>150</v>
      </c>
      <c r="AA344" s="293">
        <v>800</v>
      </c>
      <c r="AB344" s="292">
        <f t="shared" si="118"/>
        <v>-300</v>
      </c>
      <c r="AC344" s="292">
        <f t="shared" si="125"/>
        <v>150</v>
      </c>
      <c r="AD344" s="293"/>
      <c r="AE344" s="293">
        <v>100</v>
      </c>
      <c r="AF344" s="293"/>
      <c r="AG344" s="293"/>
      <c r="AH344" s="293"/>
      <c r="AI344" s="293"/>
      <c r="AJ344" s="293"/>
      <c r="AK344" s="292">
        <f t="shared" si="132"/>
        <v>250</v>
      </c>
      <c r="AL344" s="293">
        <v>200</v>
      </c>
      <c r="AM344" s="292">
        <f t="shared" si="129"/>
        <v>-250</v>
      </c>
      <c r="AN344" s="292">
        <f t="shared" si="126"/>
        <v>150</v>
      </c>
      <c r="AO344" s="293"/>
      <c r="AP344" s="293">
        <v>100</v>
      </c>
      <c r="AQ344" s="293"/>
      <c r="AR344" s="293">
        <v>300</v>
      </c>
      <c r="AS344" s="293"/>
      <c r="AT344" s="293"/>
      <c r="AU344" s="293"/>
      <c r="AV344" s="292">
        <f t="shared" si="133"/>
        <v>550</v>
      </c>
      <c r="AW344" s="293"/>
      <c r="AX344" s="292">
        <f t="shared" si="130"/>
        <v>300</v>
      </c>
      <c r="AY344" s="137" t="str">
        <f t="shared" si="124"/>
        <v/>
      </c>
      <c r="BA344" s="143" t="str">
        <f t="shared" si="134"/>
        <v/>
      </c>
    </row>
    <row r="345" spans="1:53" ht="12">
      <c r="A345" s="288">
        <v>343</v>
      </c>
      <c r="B345" s="294" t="s">
        <v>988</v>
      </c>
      <c r="C345" s="290" t="s">
        <v>23</v>
      </c>
      <c r="D345" s="290"/>
      <c r="E345" s="295">
        <v>65</v>
      </c>
      <c r="F345" s="292"/>
      <c r="G345" s="292">
        <f t="shared" si="137"/>
        <v>195</v>
      </c>
      <c r="H345" s="293"/>
      <c r="I345" s="293"/>
      <c r="J345" s="293"/>
      <c r="K345" s="293"/>
      <c r="L345" s="293"/>
      <c r="M345" s="293"/>
      <c r="N345" s="293"/>
      <c r="O345" s="292">
        <f t="shared" si="131"/>
        <v>195</v>
      </c>
      <c r="P345" s="293"/>
      <c r="Q345" s="292">
        <f t="shared" si="128"/>
        <v>195</v>
      </c>
      <c r="R345" s="292">
        <f t="shared" si="136"/>
        <v>195</v>
      </c>
      <c r="S345" s="293"/>
      <c r="T345" s="293"/>
      <c r="U345" s="293"/>
      <c r="V345" s="293"/>
      <c r="W345" s="293"/>
      <c r="X345" s="293"/>
      <c r="Y345" s="293"/>
      <c r="Z345" s="292">
        <f t="shared" si="117"/>
        <v>195</v>
      </c>
      <c r="AA345" s="293">
        <v>390</v>
      </c>
      <c r="AB345" s="292">
        <f t="shared" si="118"/>
        <v>0</v>
      </c>
      <c r="AC345" s="292">
        <f t="shared" si="125"/>
        <v>195</v>
      </c>
      <c r="AD345" s="293"/>
      <c r="AE345" s="293"/>
      <c r="AF345" s="293"/>
      <c r="AG345" s="293"/>
      <c r="AH345" s="293"/>
      <c r="AI345" s="293"/>
      <c r="AJ345" s="293"/>
      <c r="AK345" s="292">
        <f t="shared" si="132"/>
        <v>195</v>
      </c>
      <c r="AL345" s="293">
        <v>390</v>
      </c>
      <c r="AM345" s="292">
        <f t="shared" si="129"/>
        <v>-195</v>
      </c>
      <c r="AN345" s="292">
        <f t="shared" si="126"/>
        <v>195</v>
      </c>
      <c r="AO345" s="293"/>
      <c r="AP345" s="293"/>
      <c r="AQ345" s="293"/>
      <c r="AR345" s="293"/>
      <c r="AS345" s="293"/>
      <c r="AT345" s="293"/>
      <c r="AU345" s="293"/>
      <c r="AV345" s="292">
        <f t="shared" si="133"/>
        <v>195</v>
      </c>
      <c r="AW345" s="293"/>
      <c r="AX345" s="292">
        <f t="shared" si="130"/>
        <v>0</v>
      </c>
      <c r="AY345" s="137" t="str">
        <f t="shared" si="124"/>
        <v>*</v>
      </c>
      <c r="BA345" s="143" t="str">
        <f t="shared" si="134"/>
        <v/>
      </c>
    </row>
    <row r="346" spans="1:53" ht="12">
      <c r="A346" s="288">
        <v>344</v>
      </c>
      <c r="B346" s="289" t="s">
        <v>644</v>
      </c>
      <c r="C346" s="290" t="s">
        <v>23</v>
      </c>
      <c r="D346" s="290" t="s">
        <v>646</v>
      </c>
      <c r="E346" s="291">
        <v>80</v>
      </c>
      <c r="F346" s="292"/>
      <c r="G346" s="292">
        <f t="shared" si="137"/>
        <v>240</v>
      </c>
      <c r="H346" s="293"/>
      <c r="I346" s="293"/>
      <c r="J346" s="293"/>
      <c r="K346" s="293"/>
      <c r="L346" s="293"/>
      <c r="M346" s="293"/>
      <c r="N346" s="293"/>
      <c r="O346" s="292">
        <f t="shared" si="131"/>
        <v>240</v>
      </c>
      <c r="P346" s="293">
        <v>960</v>
      </c>
      <c r="Q346" s="292">
        <f t="shared" si="128"/>
        <v>-720</v>
      </c>
      <c r="R346" s="292">
        <f t="shared" si="136"/>
        <v>240</v>
      </c>
      <c r="S346" s="293"/>
      <c r="T346" s="293"/>
      <c r="U346" s="293"/>
      <c r="V346" s="293"/>
      <c r="W346" s="293"/>
      <c r="X346" s="293"/>
      <c r="Y346" s="293"/>
      <c r="Z346" s="292">
        <f t="shared" si="117"/>
        <v>240</v>
      </c>
      <c r="AA346" s="293"/>
      <c r="AB346" s="292">
        <f t="shared" si="118"/>
        <v>-480</v>
      </c>
      <c r="AC346" s="292">
        <f t="shared" si="125"/>
        <v>240</v>
      </c>
      <c r="AD346" s="293"/>
      <c r="AE346" s="293"/>
      <c r="AF346" s="293"/>
      <c r="AG346" s="293"/>
      <c r="AH346" s="293"/>
      <c r="AI346" s="293"/>
      <c r="AJ346" s="293"/>
      <c r="AK346" s="292">
        <f t="shared" si="132"/>
        <v>240</v>
      </c>
      <c r="AL346" s="293"/>
      <c r="AM346" s="292">
        <f t="shared" si="129"/>
        <v>-240</v>
      </c>
      <c r="AN346" s="292">
        <f t="shared" si="126"/>
        <v>240</v>
      </c>
      <c r="AO346" s="293"/>
      <c r="AP346" s="293"/>
      <c r="AQ346" s="293"/>
      <c r="AR346" s="293"/>
      <c r="AS346" s="293"/>
      <c r="AT346" s="293"/>
      <c r="AU346" s="293"/>
      <c r="AV346" s="292">
        <f t="shared" si="133"/>
        <v>240</v>
      </c>
      <c r="AW346" s="293"/>
      <c r="AX346" s="292">
        <f t="shared" si="130"/>
        <v>0</v>
      </c>
      <c r="AY346" s="137" t="str">
        <f t="shared" si="124"/>
        <v>*</v>
      </c>
      <c r="BA346" s="143" t="str">
        <f t="shared" si="134"/>
        <v/>
      </c>
    </row>
    <row r="347" spans="1:53" ht="12">
      <c r="A347" s="288">
        <v>345</v>
      </c>
      <c r="B347" s="289" t="s">
        <v>647</v>
      </c>
      <c r="C347" s="290" t="s">
        <v>23</v>
      </c>
      <c r="D347" s="290" t="s">
        <v>649</v>
      </c>
      <c r="E347" s="291">
        <v>90</v>
      </c>
      <c r="F347" s="292"/>
      <c r="G347" s="292">
        <f t="shared" si="137"/>
        <v>270</v>
      </c>
      <c r="H347" s="293"/>
      <c r="I347" s="293"/>
      <c r="J347" s="293"/>
      <c r="K347" s="293"/>
      <c r="L347" s="293"/>
      <c r="M347" s="293"/>
      <c r="N347" s="293"/>
      <c r="O347" s="292">
        <f t="shared" si="131"/>
        <v>270</v>
      </c>
      <c r="P347" s="293">
        <v>540</v>
      </c>
      <c r="Q347" s="292">
        <f t="shared" si="128"/>
        <v>-270</v>
      </c>
      <c r="R347" s="292">
        <f t="shared" si="136"/>
        <v>270</v>
      </c>
      <c r="S347" s="293"/>
      <c r="T347" s="293"/>
      <c r="U347" s="293"/>
      <c r="V347" s="293"/>
      <c r="W347" s="293"/>
      <c r="X347" s="293"/>
      <c r="Y347" s="293"/>
      <c r="Z347" s="292">
        <f t="shared" si="117"/>
        <v>270</v>
      </c>
      <c r="AA347" s="293"/>
      <c r="AB347" s="292">
        <f t="shared" si="118"/>
        <v>0</v>
      </c>
      <c r="AC347" s="292">
        <f t="shared" si="125"/>
        <v>270</v>
      </c>
      <c r="AD347" s="293"/>
      <c r="AE347" s="293"/>
      <c r="AF347" s="293"/>
      <c r="AG347" s="293"/>
      <c r="AH347" s="293"/>
      <c r="AI347" s="293"/>
      <c r="AJ347" s="293"/>
      <c r="AK347" s="292">
        <f t="shared" si="132"/>
        <v>270</v>
      </c>
      <c r="AL347" s="293">
        <v>540</v>
      </c>
      <c r="AM347" s="292">
        <f t="shared" si="129"/>
        <v>-270</v>
      </c>
      <c r="AN347" s="292">
        <f t="shared" si="126"/>
        <v>270</v>
      </c>
      <c r="AO347" s="293"/>
      <c r="AP347" s="293"/>
      <c r="AQ347" s="293"/>
      <c r="AR347" s="293"/>
      <c r="AS347" s="293"/>
      <c r="AT347" s="293"/>
      <c r="AU347" s="293"/>
      <c r="AV347" s="292">
        <f t="shared" si="133"/>
        <v>270</v>
      </c>
      <c r="AW347" s="293"/>
      <c r="AX347" s="292">
        <f t="shared" si="130"/>
        <v>0</v>
      </c>
      <c r="AY347" s="137" t="str">
        <f t="shared" si="124"/>
        <v>*</v>
      </c>
      <c r="BA347" s="143" t="str">
        <f t="shared" si="134"/>
        <v/>
      </c>
    </row>
    <row r="348" spans="1:53" ht="12">
      <c r="A348" s="288">
        <v>346</v>
      </c>
      <c r="B348" s="289" t="s">
        <v>650</v>
      </c>
      <c r="C348" s="290" t="s">
        <v>14</v>
      </c>
      <c r="D348" s="290" t="s">
        <v>44</v>
      </c>
      <c r="E348" s="291">
        <v>235</v>
      </c>
      <c r="F348" s="292"/>
      <c r="G348" s="292">
        <f t="shared" si="137"/>
        <v>705</v>
      </c>
      <c r="H348" s="293"/>
      <c r="I348" s="293"/>
      <c r="J348" s="293"/>
      <c r="K348" s="293"/>
      <c r="L348" s="293"/>
      <c r="M348" s="293"/>
      <c r="N348" s="293"/>
      <c r="O348" s="292">
        <f t="shared" si="131"/>
        <v>705</v>
      </c>
      <c r="P348" s="293"/>
      <c r="Q348" s="292">
        <f t="shared" si="128"/>
        <v>705</v>
      </c>
      <c r="R348" s="292">
        <f t="shared" si="136"/>
        <v>705</v>
      </c>
      <c r="S348" s="293"/>
      <c r="T348" s="293"/>
      <c r="U348" s="293"/>
      <c r="V348" s="293"/>
      <c r="W348" s="293"/>
      <c r="X348" s="293"/>
      <c r="Y348" s="293"/>
      <c r="Z348" s="292">
        <f t="shared" si="117"/>
        <v>705</v>
      </c>
      <c r="AA348" s="293">
        <v>2820</v>
      </c>
      <c r="AB348" s="292">
        <f t="shared" si="118"/>
        <v>-1410</v>
      </c>
      <c r="AC348" s="292">
        <f t="shared" si="125"/>
        <v>705</v>
      </c>
      <c r="AD348" s="293"/>
      <c r="AE348" s="293"/>
      <c r="AF348" s="293"/>
      <c r="AG348" s="293"/>
      <c r="AH348" s="293"/>
      <c r="AI348" s="293"/>
      <c r="AJ348" s="293"/>
      <c r="AK348" s="292">
        <f t="shared" si="132"/>
        <v>705</v>
      </c>
      <c r="AL348" s="293"/>
      <c r="AM348" s="292">
        <f t="shared" si="129"/>
        <v>-705</v>
      </c>
      <c r="AN348" s="292">
        <f t="shared" si="126"/>
        <v>705</v>
      </c>
      <c r="AO348" s="293"/>
      <c r="AP348" s="293"/>
      <c r="AQ348" s="293"/>
      <c r="AR348" s="293"/>
      <c r="AS348" s="293"/>
      <c r="AT348" s="293"/>
      <c r="AU348" s="293"/>
      <c r="AV348" s="292">
        <f t="shared" si="133"/>
        <v>705</v>
      </c>
      <c r="AW348" s="293"/>
      <c r="AX348" s="292">
        <f t="shared" si="130"/>
        <v>0</v>
      </c>
      <c r="AY348" s="137" t="str">
        <f t="shared" si="124"/>
        <v>*</v>
      </c>
      <c r="BA348" s="143" t="str">
        <f t="shared" si="134"/>
        <v/>
      </c>
    </row>
    <row r="349" spans="1:53" ht="12">
      <c r="A349" s="288">
        <v>347</v>
      </c>
      <c r="B349" s="304" t="s">
        <v>653</v>
      </c>
      <c r="C349" s="290" t="s">
        <v>23</v>
      </c>
      <c r="D349" s="290" t="s">
        <v>843</v>
      </c>
      <c r="E349" s="291">
        <v>85</v>
      </c>
      <c r="F349" s="292"/>
      <c r="G349" s="292">
        <f t="shared" si="137"/>
        <v>255</v>
      </c>
      <c r="H349" s="293"/>
      <c r="I349" s="293"/>
      <c r="J349" s="293"/>
      <c r="K349" s="293"/>
      <c r="L349" s="293"/>
      <c r="M349" s="293"/>
      <c r="N349" s="293"/>
      <c r="O349" s="292">
        <f t="shared" si="131"/>
        <v>255</v>
      </c>
      <c r="P349" s="293">
        <v>255</v>
      </c>
      <c r="Q349" s="292">
        <f t="shared" si="128"/>
        <v>0</v>
      </c>
      <c r="R349" s="292">
        <f t="shared" si="136"/>
        <v>255</v>
      </c>
      <c r="S349" s="293"/>
      <c r="T349" s="293"/>
      <c r="U349" s="293"/>
      <c r="V349" s="293"/>
      <c r="W349" s="293"/>
      <c r="X349" s="293"/>
      <c r="Y349" s="293"/>
      <c r="Z349" s="292">
        <f t="shared" si="117"/>
        <v>255</v>
      </c>
      <c r="AA349" s="293">
        <v>255</v>
      </c>
      <c r="AB349" s="292">
        <f t="shared" si="118"/>
        <v>0</v>
      </c>
      <c r="AC349" s="292">
        <f t="shared" si="125"/>
        <v>255</v>
      </c>
      <c r="AD349" s="293"/>
      <c r="AE349" s="293"/>
      <c r="AF349" s="293"/>
      <c r="AG349" s="293"/>
      <c r="AH349" s="293"/>
      <c r="AI349" s="293"/>
      <c r="AJ349" s="293"/>
      <c r="AK349" s="292">
        <f t="shared" si="132"/>
        <v>255</v>
      </c>
      <c r="AL349" s="293"/>
      <c r="AM349" s="292">
        <f t="shared" si="129"/>
        <v>255</v>
      </c>
      <c r="AN349" s="292">
        <f t="shared" si="126"/>
        <v>255</v>
      </c>
      <c r="AO349" s="293"/>
      <c r="AP349" s="293"/>
      <c r="AQ349" s="293"/>
      <c r="AR349" s="293"/>
      <c r="AS349" s="293"/>
      <c r="AT349" s="293"/>
      <c r="AU349" s="293"/>
      <c r="AV349" s="292">
        <f t="shared" si="133"/>
        <v>255</v>
      </c>
      <c r="AW349" s="293">
        <v>510</v>
      </c>
      <c r="AX349" s="292">
        <f t="shared" si="130"/>
        <v>0</v>
      </c>
      <c r="AY349" s="137" t="str">
        <f t="shared" si="124"/>
        <v>*</v>
      </c>
      <c r="BA349" s="143" t="str">
        <f t="shared" si="134"/>
        <v/>
      </c>
    </row>
    <row r="350" spans="1:53" ht="12">
      <c r="A350" s="288">
        <v>348</v>
      </c>
      <c r="B350" s="296" t="s">
        <v>1595</v>
      </c>
      <c r="C350" s="297" t="s">
        <v>23</v>
      </c>
      <c r="D350" s="297" t="s">
        <v>658</v>
      </c>
      <c r="E350" s="298"/>
      <c r="F350" s="299">
        <v>1490</v>
      </c>
      <c r="G350" s="299">
        <v>140</v>
      </c>
      <c r="H350" s="300"/>
      <c r="I350" s="300"/>
      <c r="J350" s="300" t="s">
        <v>1596</v>
      </c>
      <c r="K350" s="300"/>
      <c r="L350" s="300"/>
      <c r="M350" s="300"/>
      <c r="N350" s="300"/>
      <c r="O350" s="299">
        <f t="shared" si="131"/>
        <v>140</v>
      </c>
      <c r="P350" s="300"/>
      <c r="Q350" s="299">
        <f t="shared" si="128"/>
        <v>1630</v>
      </c>
      <c r="R350" s="299">
        <f t="shared" si="136"/>
        <v>0</v>
      </c>
      <c r="S350" s="300"/>
      <c r="T350" s="300"/>
      <c r="U350" s="300"/>
      <c r="V350" s="300"/>
      <c r="W350" s="300"/>
      <c r="X350" s="300"/>
      <c r="Y350" s="300"/>
      <c r="Z350" s="299">
        <f t="shared" si="117"/>
        <v>0</v>
      </c>
      <c r="AA350" s="300"/>
      <c r="AB350" s="299">
        <f t="shared" si="118"/>
        <v>1630</v>
      </c>
      <c r="AC350" s="299">
        <f t="shared" ref="AC350:AC374" si="138">$E350*3</f>
        <v>0</v>
      </c>
      <c r="AD350" s="300"/>
      <c r="AE350" s="300"/>
      <c r="AF350" s="300"/>
      <c r="AG350" s="300"/>
      <c r="AH350" s="300"/>
      <c r="AI350" s="300"/>
      <c r="AJ350" s="300"/>
      <c r="AK350" s="299">
        <f t="shared" si="132"/>
        <v>0</v>
      </c>
      <c r="AL350" s="300"/>
      <c r="AM350" s="299">
        <f t="shared" si="129"/>
        <v>1630</v>
      </c>
      <c r="AN350" s="299">
        <f t="shared" ref="AN350:AN374" si="139">$E350*3</f>
        <v>0</v>
      </c>
      <c r="AO350" s="300"/>
      <c r="AP350" s="300"/>
      <c r="AQ350" s="300"/>
      <c r="AR350" s="300"/>
      <c r="AS350" s="300"/>
      <c r="AT350" s="300"/>
      <c r="AU350" s="300"/>
      <c r="AV350" s="299">
        <f t="shared" si="133"/>
        <v>0</v>
      </c>
      <c r="AW350" s="300"/>
      <c r="AX350" s="299">
        <f t="shared" si="130"/>
        <v>1630</v>
      </c>
      <c r="AY350" s="137" t="str">
        <f t="shared" si="124"/>
        <v/>
      </c>
      <c r="BA350" s="143" t="str">
        <f t="shared" si="134"/>
        <v/>
      </c>
    </row>
    <row r="351" spans="1:53" ht="12">
      <c r="A351" s="288">
        <v>349</v>
      </c>
      <c r="B351" s="294" t="s">
        <v>659</v>
      </c>
      <c r="C351" s="290" t="s">
        <v>10</v>
      </c>
      <c r="D351" s="290" t="s">
        <v>119</v>
      </c>
      <c r="E351" s="295">
        <v>100</v>
      </c>
      <c r="F351" s="292">
        <v>1300</v>
      </c>
      <c r="G351" s="292">
        <f t="shared" ref="G351:G361" si="140">E351*3</f>
        <v>300</v>
      </c>
      <c r="H351" s="293"/>
      <c r="I351" s="293"/>
      <c r="J351" s="293"/>
      <c r="K351" s="293"/>
      <c r="L351" s="293"/>
      <c r="M351" s="293"/>
      <c r="N351" s="293"/>
      <c r="O351" s="292">
        <f t="shared" si="131"/>
        <v>300</v>
      </c>
      <c r="P351" s="293">
        <v>300</v>
      </c>
      <c r="Q351" s="292">
        <f t="shared" si="128"/>
        <v>1300</v>
      </c>
      <c r="R351" s="292">
        <f t="shared" si="136"/>
        <v>300</v>
      </c>
      <c r="S351" s="293"/>
      <c r="T351" s="293"/>
      <c r="U351" s="293"/>
      <c r="V351" s="293"/>
      <c r="W351" s="293"/>
      <c r="X351" s="293"/>
      <c r="Y351" s="293"/>
      <c r="Z351" s="292">
        <f t="shared" si="117"/>
        <v>300</v>
      </c>
      <c r="AA351" s="293"/>
      <c r="AB351" s="292">
        <f t="shared" si="118"/>
        <v>1600</v>
      </c>
      <c r="AC351" s="292">
        <f t="shared" si="138"/>
        <v>300</v>
      </c>
      <c r="AD351" s="293"/>
      <c r="AE351" s="293"/>
      <c r="AF351" s="293"/>
      <c r="AG351" s="293"/>
      <c r="AH351" s="293"/>
      <c r="AI351" s="293"/>
      <c r="AJ351" s="293"/>
      <c r="AK351" s="292">
        <f t="shared" si="132"/>
        <v>300</v>
      </c>
      <c r="AL351" s="293">
        <v>500</v>
      </c>
      <c r="AM351" s="292">
        <f t="shared" si="129"/>
        <v>1400</v>
      </c>
      <c r="AN351" s="292">
        <f t="shared" si="139"/>
        <v>300</v>
      </c>
      <c r="AO351" s="293"/>
      <c r="AP351" s="293"/>
      <c r="AQ351" s="293"/>
      <c r="AR351" s="293"/>
      <c r="AS351" s="293"/>
      <c r="AT351" s="293"/>
      <c r="AU351" s="293"/>
      <c r="AV351" s="292">
        <f t="shared" si="133"/>
        <v>300</v>
      </c>
      <c r="AW351" s="293"/>
      <c r="AX351" s="292">
        <f t="shared" si="130"/>
        <v>1700</v>
      </c>
      <c r="AY351" s="137" t="str">
        <f t="shared" si="124"/>
        <v/>
      </c>
      <c r="BA351" s="143" t="str">
        <f t="shared" si="134"/>
        <v/>
      </c>
    </row>
    <row r="352" spans="1:53" ht="12">
      <c r="A352" s="288">
        <v>350</v>
      </c>
      <c r="B352" s="294" t="s">
        <v>660</v>
      </c>
      <c r="C352" s="290" t="s">
        <v>10</v>
      </c>
      <c r="D352" s="290" t="s">
        <v>662</v>
      </c>
      <c r="E352" s="295">
        <v>175</v>
      </c>
      <c r="F352" s="292">
        <v>-25</v>
      </c>
      <c r="G352" s="292">
        <f t="shared" si="140"/>
        <v>525</v>
      </c>
      <c r="H352" s="293"/>
      <c r="I352" s="293"/>
      <c r="J352" s="293"/>
      <c r="K352" s="293"/>
      <c r="L352" s="293"/>
      <c r="M352" s="293"/>
      <c r="N352" s="293"/>
      <c r="O352" s="292">
        <f t="shared" si="131"/>
        <v>525</v>
      </c>
      <c r="P352" s="293">
        <v>500</v>
      </c>
      <c r="Q352" s="292">
        <f t="shared" si="128"/>
        <v>0</v>
      </c>
      <c r="R352" s="292">
        <f t="shared" si="136"/>
        <v>525</v>
      </c>
      <c r="S352" s="293"/>
      <c r="T352" s="293"/>
      <c r="U352" s="293"/>
      <c r="V352" s="293"/>
      <c r="W352" s="293">
        <v>100</v>
      </c>
      <c r="X352" s="293"/>
      <c r="Y352" s="293"/>
      <c r="Z352" s="292">
        <f t="shared" si="117"/>
        <v>625</v>
      </c>
      <c r="AA352" s="293">
        <v>750</v>
      </c>
      <c r="AB352" s="292">
        <f t="shared" si="118"/>
        <v>-125</v>
      </c>
      <c r="AC352" s="292">
        <f t="shared" si="138"/>
        <v>525</v>
      </c>
      <c r="AD352" s="293"/>
      <c r="AE352" s="293">
        <v>100</v>
      </c>
      <c r="AF352" s="293"/>
      <c r="AG352" s="293"/>
      <c r="AH352" s="293"/>
      <c r="AI352" s="293"/>
      <c r="AJ352" s="293"/>
      <c r="AK352" s="292">
        <f t="shared" si="132"/>
        <v>625</v>
      </c>
      <c r="AL352" s="293"/>
      <c r="AM352" s="292">
        <f t="shared" si="129"/>
        <v>500</v>
      </c>
      <c r="AN352" s="292">
        <f t="shared" si="139"/>
        <v>525</v>
      </c>
      <c r="AO352" s="293"/>
      <c r="AP352" s="293"/>
      <c r="AQ352" s="293"/>
      <c r="AR352" s="293"/>
      <c r="AS352" s="293"/>
      <c r="AT352" s="293"/>
      <c r="AU352" s="293"/>
      <c r="AV352" s="292">
        <f t="shared" si="133"/>
        <v>525</v>
      </c>
      <c r="AW352" s="293">
        <v>1025</v>
      </c>
      <c r="AX352" s="292">
        <f t="shared" si="130"/>
        <v>0</v>
      </c>
      <c r="AY352" s="137" t="str">
        <f t="shared" si="124"/>
        <v>*</v>
      </c>
      <c r="BA352" s="143" t="str">
        <f t="shared" si="134"/>
        <v/>
      </c>
    </row>
    <row r="353" spans="1:53" ht="12">
      <c r="A353" s="288">
        <v>351</v>
      </c>
      <c r="B353" s="414" t="s">
        <v>982</v>
      </c>
      <c r="C353" s="297" t="s">
        <v>23</v>
      </c>
      <c r="D353" s="297" t="s">
        <v>970</v>
      </c>
      <c r="E353" s="298"/>
      <c r="F353" s="299"/>
      <c r="G353" s="299">
        <f t="shared" si="140"/>
        <v>0</v>
      </c>
      <c r="H353" s="300"/>
      <c r="I353" s="300"/>
      <c r="J353" s="300"/>
      <c r="K353" s="300"/>
      <c r="L353" s="300"/>
      <c r="M353" s="300"/>
      <c r="N353" s="300"/>
      <c r="O353" s="299">
        <f t="shared" si="131"/>
        <v>0</v>
      </c>
      <c r="P353" s="300"/>
      <c r="Q353" s="299">
        <f t="shared" si="128"/>
        <v>0</v>
      </c>
      <c r="R353" s="299">
        <f t="shared" si="136"/>
        <v>0</v>
      </c>
      <c r="S353" s="300"/>
      <c r="T353" s="300"/>
      <c r="U353" s="300"/>
      <c r="V353" s="300"/>
      <c r="W353" s="300"/>
      <c r="X353" s="300"/>
      <c r="Y353" s="300"/>
      <c r="Z353" s="299">
        <f t="shared" si="117"/>
        <v>0</v>
      </c>
      <c r="AA353" s="300"/>
      <c r="AB353" s="299">
        <f t="shared" si="118"/>
        <v>0</v>
      </c>
      <c r="AC353" s="299">
        <f t="shared" si="138"/>
        <v>0</v>
      </c>
      <c r="AD353" s="300"/>
      <c r="AE353" s="300"/>
      <c r="AF353" s="300"/>
      <c r="AG353" s="300"/>
      <c r="AH353" s="300"/>
      <c r="AI353" s="300"/>
      <c r="AJ353" s="300"/>
      <c r="AK353" s="299">
        <f t="shared" si="132"/>
        <v>0</v>
      </c>
      <c r="AL353" s="300"/>
      <c r="AM353" s="299">
        <f t="shared" si="129"/>
        <v>0</v>
      </c>
      <c r="AN353" s="299">
        <f t="shared" si="139"/>
        <v>0</v>
      </c>
      <c r="AO353" s="300"/>
      <c r="AP353" s="300"/>
      <c r="AQ353" s="300"/>
      <c r="AR353" s="300"/>
      <c r="AS353" s="300"/>
      <c r="AT353" s="300"/>
      <c r="AU353" s="300"/>
      <c r="AV353" s="299">
        <f t="shared" si="133"/>
        <v>0</v>
      </c>
      <c r="AW353" s="300"/>
      <c r="AX353" s="299">
        <f t="shared" si="130"/>
        <v>0</v>
      </c>
      <c r="BA353" s="143" t="str">
        <f t="shared" si="134"/>
        <v/>
      </c>
    </row>
    <row r="354" spans="1:53" ht="12">
      <c r="A354" s="288">
        <v>352</v>
      </c>
      <c r="B354" s="294" t="s">
        <v>1332</v>
      </c>
      <c r="C354" s="290" t="s">
        <v>23</v>
      </c>
      <c r="D354" s="290"/>
      <c r="E354" s="291">
        <v>55</v>
      </c>
      <c r="F354" s="292"/>
      <c r="G354" s="292">
        <f t="shared" si="140"/>
        <v>165</v>
      </c>
      <c r="H354" s="293"/>
      <c r="I354" s="293"/>
      <c r="J354" s="293"/>
      <c r="K354" s="293"/>
      <c r="L354" s="293"/>
      <c r="M354" s="293"/>
      <c r="N354" s="293"/>
      <c r="O354" s="292">
        <f t="shared" si="131"/>
        <v>165</v>
      </c>
      <c r="P354" s="293"/>
      <c r="Q354" s="292">
        <f t="shared" ref="Q354:Q374" si="141">F354+O354-P354</f>
        <v>165</v>
      </c>
      <c r="R354" s="292">
        <f t="shared" si="136"/>
        <v>165</v>
      </c>
      <c r="S354" s="293"/>
      <c r="T354" s="293"/>
      <c r="U354" s="293"/>
      <c r="V354" s="293"/>
      <c r="W354" s="293"/>
      <c r="X354" s="293"/>
      <c r="Y354" s="293"/>
      <c r="Z354" s="292">
        <f t="shared" si="117"/>
        <v>165</v>
      </c>
      <c r="AA354" s="293"/>
      <c r="AB354" s="292">
        <f t="shared" si="118"/>
        <v>330</v>
      </c>
      <c r="AC354" s="292">
        <f t="shared" si="138"/>
        <v>165</v>
      </c>
      <c r="AD354" s="293"/>
      <c r="AE354" s="293"/>
      <c r="AF354" s="293"/>
      <c r="AG354" s="293"/>
      <c r="AH354" s="293"/>
      <c r="AI354" s="293"/>
      <c r="AJ354" s="293"/>
      <c r="AK354" s="292">
        <f t="shared" si="132"/>
        <v>165</v>
      </c>
      <c r="AL354" s="293"/>
      <c r="AM354" s="292">
        <f t="shared" ref="AM354:AM374" si="142">AB354+AK354-AL354</f>
        <v>495</v>
      </c>
      <c r="AN354" s="292">
        <f t="shared" si="139"/>
        <v>165</v>
      </c>
      <c r="AO354" s="293"/>
      <c r="AP354" s="293"/>
      <c r="AQ354" s="293"/>
      <c r="AR354" s="293"/>
      <c r="AS354" s="293"/>
      <c r="AT354" s="293"/>
      <c r="AU354" s="293"/>
      <c r="AV354" s="292">
        <f t="shared" si="133"/>
        <v>165</v>
      </c>
      <c r="AW354" s="293"/>
      <c r="AX354" s="292">
        <f t="shared" ref="AX354:AX374" si="143">AM354+AV354-AW354</f>
        <v>660</v>
      </c>
      <c r="AY354" s="137" t="str">
        <f t="shared" si="124"/>
        <v/>
      </c>
      <c r="BA354" s="143" t="str">
        <f t="shared" si="134"/>
        <v/>
      </c>
    </row>
    <row r="355" spans="1:53" ht="12">
      <c r="A355" s="288">
        <v>353</v>
      </c>
      <c r="B355" s="414" t="s">
        <v>1522</v>
      </c>
      <c r="C355" s="297" t="s">
        <v>30</v>
      </c>
      <c r="D355" s="297" t="s">
        <v>997</v>
      </c>
      <c r="E355" s="298"/>
      <c r="F355" s="299"/>
      <c r="G355" s="299">
        <f t="shared" si="140"/>
        <v>0</v>
      </c>
      <c r="H355" s="300"/>
      <c r="I355" s="300"/>
      <c r="J355" s="300"/>
      <c r="K355" s="300"/>
      <c r="L355" s="300"/>
      <c r="M355" s="300"/>
      <c r="N355" s="300"/>
      <c r="O355" s="299">
        <f t="shared" si="131"/>
        <v>0</v>
      </c>
      <c r="P355" s="300"/>
      <c r="Q355" s="299">
        <f t="shared" si="141"/>
        <v>0</v>
      </c>
      <c r="R355" s="299">
        <f t="shared" si="136"/>
        <v>0</v>
      </c>
      <c r="S355" s="300"/>
      <c r="T355" s="300"/>
      <c r="U355" s="300"/>
      <c r="V355" s="300"/>
      <c r="W355" s="300"/>
      <c r="X355" s="300"/>
      <c r="Y355" s="300"/>
      <c r="Z355" s="299">
        <f t="shared" si="117"/>
        <v>0</v>
      </c>
      <c r="AA355" s="300"/>
      <c r="AB355" s="299">
        <f t="shared" si="118"/>
        <v>0</v>
      </c>
      <c r="AC355" s="299">
        <f t="shared" si="138"/>
        <v>0</v>
      </c>
      <c r="AD355" s="300"/>
      <c r="AE355" s="300"/>
      <c r="AF355" s="300"/>
      <c r="AG355" s="300"/>
      <c r="AH355" s="300"/>
      <c r="AI355" s="300"/>
      <c r="AJ355" s="300"/>
      <c r="AK355" s="299">
        <f t="shared" si="132"/>
        <v>0</v>
      </c>
      <c r="AL355" s="300"/>
      <c r="AM355" s="299">
        <f t="shared" si="142"/>
        <v>0</v>
      </c>
      <c r="AN355" s="299">
        <f t="shared" si="139"/>
        <v>0</v>
      </c>
      <c r="AO355" s="300"/>
      <c r="AP355" s="300"/>
      <c r="AQ355" s="300"/>
      <c r="AR355" s="300"/>
      <c r="AS355" s="300"/>
      <c r="AT355" s="300"/>
      <c r="AU355" s="300"/>
      <c r="AV355" s="299">
        <f t="shared" si="133"/>
        <v>0</v>
      </c>
      <c r="AW355" s="300"/>
      <c r="AX355" s="299">
        <f t="shared" si="143"/>
        <v>0</v>
      </c>
      <c r="AY355" s="137" t="str">
        <f t="shared" si="124"/>
        <v>*</v>
      </c>
      <c r="BA355" s="143" t="str">
        <f t="shared" si="134"/>
        <v/>
      </c>
    </row>
    <row r="356" spans="1:53" ht="12">
      <c r="A356" s="288">
        <v>354</v>
      </c>
      <c r="B356" s="289" t="s">
        <v>666</v>
      </c>
      <c r="C356" s="290" t="s">
        <v>23</v>
      </c>
      <c r="D356" s="290" t="s">
        <v>668</v>
      </c>
      <c r="E356" s="291">
        <v>85</v>
      </c>
      <c r="F356" s="292"/>
      <c r="G356" s="292">
        <f t="shared" si="140"/>
        <v>255</v>
      </c>
      <c r="H356" s="293"/>
      <c r="I356" s="293"/>
      <c r="J356" s="293"/>
      <c r="K356" s="293"/>
      <c r="L356" s="293"/>
      <c r="M356" s="293"/>
      <c r="N356" s="293"/>
      <c r="O356" s="292">
        <f t="shared" si="131"/>
        <v>255</v>
      </c>
      <c r="P356" s="293">
        <v>255</v>
      </c>
      <c r="Q356" s="292">
        <f t="shared" si="141"/>
        <v>0</v>
      </c>
      <c r="R356" s="292">
        <f t="shared" si="136"/>
        <v>255</v>
      </c>
      <c r="S356" s="293"/>
      <c r="T356" s="293"/>
      <c r="U356" s="293"/>
      <c r="V356" s="293"/>
      <c r="W356" s="293"/>
      <c r="X356" s="293"/>
      <c r="Y356" s="293"/>
      <c r="Z356" s="292">
        <f t="shared" si="117"/>
        <v>255</v>
      </c>
      <c r="AA356" s="293"/>
      <c r="AB356" s="292">
        <f t="shared" si="118"/>
        <v>255</v>
      </c>
      <c r="AC356" s="292">
        <f t="shared" si="138"/>
        <v>255</v>
      </c>
      <c r="AD356" s="293"/>
      <c r="AE356" s="293"/>
      <c r="AF356" s="293"/>
      <c r="AG356" s="293"/>
      <c r="AH356" s="293"/>
      <c r="AI356" s="293"/>
      <c r="AJ356" s="293"/>
      <c r="AK356" s="292">
        <f t="shared" si="132"/>
        <v>255</v>
      </c>
      <c r="AL356" s="293">
        <v>510</v>
      </c>
      <c r="AM356" s="292">
        <f t="shared" si="142"/>
        <v>0</v>
      </c>
      <c r="AN356" s="292">
        <f t="shared" si="139"/>
        <v>255</v>
      </c>
      <c r="AO356" s="293"/>
      <c r="AP356" s="293"/>
      <c r="AQ356" s="293"/>
      <c r="AR356" s="293"/>
      <c r="AS356" s="293"/>
      <c r="AT356" s="293"/>
      <c r="AU356" s="293"/>
      <c r="AV356" s="292">
        <f t="shared" si="133"/>
        <v>255</v>
      </c>
      <c r="AW356" s="293">
        <v>255</v>
      </c>
      <c r="AX356" s="292">
        <f t="shared" si="143"/>
        <v>0</v>
      </c>
      <c r="AY356" s="137" t="str">
        <f t="shared" si="124"/>
        <v>*</v>
      </c>
      <c r="BA356" s="143" t="str">
        <f t="shared" si="134"/>
        <v/>
      </c>
    </row>
    <row r="357" spans="1:53" ht="12">
      <c r="A357" s="288">
        <v>355</v>
      </c>
      <c r="B357" s="289" t="s">
        <v>669</v>
      </c>
      <c r="C357" s="290" t="s">
        <v>23</v>
      </c>
      <c r="D357" s="290" t="s">
        <v>671</v>
      </c>
      <c r="E357" s="291">
        <v>70</v>
      </c>
      <c r="F357" s="292"/>
      <c r="G357" s="292">
        <f t="shared" si="140"/>
        <v>210</v>
      </c>
      <c r="H357" s="293"/>
      <c r="I357" s="293"/>
      <c r="J357" s="293"/>
      <c r="K357" s="293"/>
      <c r="L357" s="293"/>
      <c r="M357" s="293"/>
      <c r="N357" s="293"/>
      <c r="O357" s="292">
        <f t="shared" si="131"/>
        <v>210</v>
      </c>
      <c r="P357" s="293">
        <v>1050</v>
      </c>
      <c r="Q357" s="292">
        <f t="shared" si="141"/>
        <v>-840</v>
      </c>
      <c r="R357" s="292">
        <f t="shared" si="136"/>
        <v>210</v>
      </c>
      <c r="S357" s="293"/>
      <c r="T357" s="293"/>
      <c r="U357" s="293"/>
      <c r="V357" s="293"/>
      <c r="W357" s="293">
        <v>100</v>
      </c>
      <c r="X357" s="293"/>
      <c r="Y357" s="293"/>
      <c r="Z357" s="292">
        <f t="shared" ref="Z357:Z374" si="144">SUM(R357:Y357)</f>
        <v>310</v>
      </c>
      <c r="AA357" s="293"/>
      <c r="AB357" s="292">
        <f t="shared" ref="AB357:AB374" si="145">Q357+Z357-AA357</f>
        <v>-530</v>
      </c>
      <c r="AC357" s="292">
        <f t="shared" si="138"/>
        <v>210</v>
      </c>
      <c r="AD357" s="293">
        <v>50</v>
      </c>
      <c r="AE357" s="293">
        <v>100</v>
      </c>
      <c r="AF357" s="293"/>
      <c r="AG357" s="293"/>
      <c r="AH357" s="293"/>
      <c r="AI357" s="293"/>
      <c r="AJ357" s="293">
        <v>10</v>
      </c>
      <c r="AK357" s="292">
        <f t="shared" si="132"/>
        <v>370</v>
      </c>
      <c r="AL357" s="293">
        <v>50</v>
      </c>
      <c r="AM357" s="292">
        <f t="shared" si="142"/>
        <v>-210</v>
      </c>
      <c r="AN357" s="292">
        <f t="shared" si="139"/>
        <v>210</v>
      </c>
      <c r="AO357" s="293"/>
      <c r="AP357" s="293"/>
      <c r="AQ357" s="293"/>
      <c r="AR357" s="293"/>
      <c r="AS357" s="293"/>
      <c r="AT357" s="293"/>
      <c r="AU357" s="293"/>
      <c r="AV357" s="292">
        <f t="shared" si="133"/>
        <v>210</v>
      </c>
      <c r="AW357" s="293"/>
      <c r="AX357" s="292">
        <f t="shared" si="143"/>
        <v>0</v>
      </c>
      <c r="AY357" s="137" t="str">
        <f t="shared" si="124"/>
        <v>*</v>
      </c>
      <c r="BA357" s="143" t="str">
        <f t="shared" si="134"/>
        <v/>
      </c>
    </row>
    <row r="358" spans="1:53" ht="12">
      <c r="A358" s="288">
        <v>356</v>
      </c>
      <c r="B358" s="289" t="s">
        <v>896</v>
      </c>
      <c r="C358" s="290" t="s">
        <v>23</v>
      </c>
      <c r="D358" s="290" t="s">
        <v>845</v>
      </c>
      <c r="E358" s="291">
        <v>95</v>
      </c>
      <c r="F358" s="292"/>
      <c r="G358" s="292">
        <f t="shared" si="140"/>
        <v>285</v>
      </c>
      <c r="H358" s="293"/>
      <c r="I358" s="293"/>
      <c r="J358" s="293"/>
      <c r="K358" s="293"/>
      <c r="L358" s="293">
        <v>100</v>
      </c>
      <c r="M358" s="293"/>
      <c r="N358" s="293"/>
      <c r="O358" s="292">
        <f t="shared" si="131"/>
        <v>385</v>
      </c>
      <c r="P358" s="293">
        <v>670</v>
      </c>
      <c r="Q358" s="292">
        <f t="shared" si="141"/>
        <v>-285</v>
      </c>
      <c r="R358" s="292">
        <f t="shared" si="136"/>
        <v>285</v>
      </c>
      <c r="S358" s="293"/>
      <c r="T358" s="293"/>
      <c r="U358" s="293"/>
      <c r="V358" s="293"/>
      <c r="W358" s="293"/>
      <c r="X358" s="293"/>
      <c r="Y358" s="293"/>
      <c r="Z358" s="292">
        <f t="shared" si="144"/>
        <v>285</v>
      </c>
      <c r="AA358" s="293">
        <v>285</v>
      </c>
      <c r="AB358" s="292">
        <f t="shared" si="145"/>
        <v>-285</v>
      </c>
      <c r="AC358" s="292">
        <f t="shared" si="138"/>
        <v>285</v>
      </c>
      <c r="AD358" s="293"/>
      <c r="AE358" s="293"/>
      <c r="AF358" s="293"/>
      <c r="AG358" s="293"/>
      <c r="AH358" s="293"/>
      <c r="AI358" s="293"/>
      <c r="AJ358" s="293"/>
      <c r="AK358" s="292">
        <f t="shared" si="132"/>
        <v>285</v>
      </c>
      <c r="AL358" s="293">
        <v>285</v>
      </c>
      <c r="AM358" s="292">
        <f t="shared" si="142"/>
        <v>-285</v>
      </c>
      <c r="AN358" s="292">
        <f t="shared" si="139"/>
        <v>285</v>
      </c>
      <c r="AO358" s="293"/>
      <c r="AP358" s="293"/>
      <c r="AQ358" s="293"/>
      <c r="AR358" s="293"/>
      <c r="AS358" s="293"/>
      <c r="AT358" s="293"/>
      <c r="AU358" s="293"/>
      <c r="AV358" s="292">
        <f t="shared" si="133"/>
        <v>285</v>
      </c>
      <c r="AW358" s="293"/>
      <c r="AX358" s="292">
        <f t="shared" si="143"/>
        <v>0</v>
      </c>
      <c r="AY358" s="137" t="str">
        <f t="shared" si="124"/>
        <v>*</v>
      </c>
      <c r="BA358" s="143" t="str">
        <f t="shared" si="134"/>
        <v/>
      </c>
    </row>
    <row r="359" spans="1:53" ht="12">
      <c r="A359" s="288">
        <v>357</v>
      </c>
      <c r="B359" s="289" t="s">
        <v>679</v>
      </c>
      <c r="C359" s="290" t="s">
        <v>14</v>
      </c>
      <c r="D359" s="290" t="s">
        <v>904</v>
      </c>
      <c r="E359" s="291">
        <v>195</v>
      </c>
      <c r="F359" s="292"/>
      <c r="G359" s="292">
        <f t="shared" si="140"/>
        <v>585</v>
      </c>
      <c r="H359" s="293"/>
      <c r="I359" s="293"/>
      <c r="J359" s="293"/>
      <c r="K359" s="293"/>
      <c r="L359" s="293"/>
      <c r="M359" s="293"/>
      <c r="N359" s="293"/>
      <c r="O359" s="292">
        <f t="shared" si="131"/>
        <v>585</v>
      </c>
      <c r="P359" s="293">
        <v>2340</v>
      </c>
      <c r="Q359" s="292">
        <f t="shared" si="141"/>
        <v>-1755</v>
      </c>
      <c r="R359" s="292">
        <f t="shared" si="136"/>
        <v>585</v>
      </c>
      <c r="S359" s="293"/>
      <c r="T359" s="293"/>
      <c r="U359" s="293"/>
      <c r="V359" s="293"/>
      <c r="W359" s="293">
        <v>100</v>
      </c>
      <c r="X359" s="293"/>
      <c r="Y359" s="293"/>
      <c r="Z359" s="292">
        <f t="shared" si="144"/>
        <v>685</v>
      </c>
      <c r="AA359" s="293"/>
      <c r="AB359" s="292">
        <f t="shared" si="145"/>
        <v>-1070</v>
      </c>
      <c r="AC359" s="292">
        <f t="shared" si="138"/>
        <v>585</v>
      </c>
      <c r="AD359" s="293"/>
      <c r="AE359" s="293"/>
      <c r="AF359" s="293"/>
      <c r="AG359" s="293"/>
      <c r="AH359" s="293"/>
      <c r="AI359" s="293"/>
      <c r="AJ359" s="293"/>
      <c r="AK359" s="292">
        <f t="shared" si="132"/>
        <v>585</v>
      </c>
      <c r="AL359" s="293"/>
      <c r="AM359" s="292">
        <f t="shared" si="142"/>
        <v>-485</v>
      </c>
      <c r="AN359" s="292">
        <f t="shared" si="139"/>
        <v>585</v>
      </c>
      <c r="AO359" s="293"/>
      <c r="AP359" s="293"/>
      <c r="AQ359" s="293"/>
      <c r="AR359" s="293"/>
      <c r="AS359" s="293"/>
      <c r="AT359" s="293"/>
      <c r="AU359" s="293"/>
      <c r="AV359" s="292">
        <f t="shared" si="133"/>
        <v>585</v>
      </c>
      <c r="AW359" s="293"/>
      <c r="AX359" s="292">
        <f t="shared" si="143"/>
        <v>100</v>
      </c>
      <c r="AY359" s="137" t="str">
        <f t="shared" si="124"/>
        <v/>
      </c>
      <c r="BA359" s="143" t="str">
        <f t="shared" si="134"/>
        <v/>
      </c>
    </row>
    <row r="360" spans="1:53" ht="12">
      <c r="A360" s="288">
        <v>358</v>
      </c>
      <c r="B360" s="289" t="s">
        <v>681</v>
      </c>
      <c r="C360" s="290" t="s">
        <v>14</v>
      </c>
      <c r="D360" s="290" t="s">
        <v>683</v>
      </c>
      <c r="E360" s="291">
        <v>75</v>
      </c>
      <c r="F360" s="292">
        <v>300</v>
      </c>
      <c r="G360" s="292">
        <f t="shared" si="140"/>
        <v>225</v>
      </c>
      <c r="H360" s="293"/>
      <c r="I360" s="293"/>
      <c r="J360" s="293"/>
      <c r="K360" s="293"/>
      <c r="L360" s="293">
        <v>100</v>
      </c>
      <c r="M360" s="293"/>
      <c r="N360" s="293"/>
      <c r="O360" s="292">
        <f t="shared" si="131"/>
        <v>325</v>
      </c>
      <c r="P360" s="293"/>
      <c r="Q360" s="292">
        <f t="shared" si="141"/>
        <v>625</v>
      </c>
      <c r="R360" s="292">
        <f t="shared" si="136"/>
        <v>225</v>
      </c>
      <c r="S360" s="293"/>
      <c r="T360" s="293"/>
      <c r="U360" s="293"/>
      <c r="V360" s="293"/>
      <c r="W360" s="293"/>
      <c r="X360" s="293"/>
      <c r="Y360" s="293"/>
      <c r="Z360" s="292">
        <f t="shared" si="144"/>
        <v>225</v>
      </c>
      <c r="AA360" s="293">
        <v>1300</v>
      </c>
      <c r="AB360" s="292">
        <f t="shared" si="145"/>
        <v>-450</v>
      </c>
      <c r="AC360" s="292">
        <f t="shared" si="138"/>
        <v>225</v>
      </c>
      <c r="AD360" s="293"/>
      <c r="AE360" s="293"/>
      <c r="AF360" s="293"/>
      <c r="AG360" s="293"/>
      <c r="AH360" s="293"/>
      <c r="AI360" s="293"/>
      <c r="AJ360" s="293"/>
      <c r="AK360" s="292">
        <f t="shared" si="132"/>
        <v>225</v>
      </c>
      <c r="AL360" s="293"/>
      <c r="AM360" s="292">
        <f t="shared" si="142"/>
        <v>-225</v>
      </c>
      <c r="AN360" s="292">
        <f t="shared" si="139"/>
        <v>225</v>
      </c>
      <c r="AO360" s="293"/>
      <c r="AP360" s="293"/>
      <c r="AQ360" s="293"/>
      <c r="AR360" s="293"/>
      <c r="AS360" s="293"/>
      <c r="AT360" s="293"/>
      <c r="AU360" s="293"/>
      <c r="AV360" s="292">
        <f t="shared" si="133"/>
        <v>225</v>
      </c>
      <c r="AW360" s="293"/>
      <c r="AX360" s="292">
        <f t="shared" si="143"/>
        <v>0</v>
      </c>
      <c r="AY360" s="137" t="str">
        <f t="shared" si="124"/>
        <v>*</v>
      </c>
      <c r="BA360" s="143" t="str">
        <f t="shared" si="134"/>
        <v/>
      </c>
    </row>
    <row r="361" spans="1:53" ht="12">
      <c r="A361" s="288">
        <v>359</v>
      </c>
      <c r="B361" s="296" t="s">
        <v>1391</v>
      </c>
      <c r="C361" s="297" t="s">
        <v>14</v>
      </c>
      <c r="D361" s="297" t="s">
        <v>876</v>
      </c>
      <c r="E361" s="298"/>
      <c r="F361" s="299">
        <v>350</v>
      </c>
      <c r="G361" s="299">
        <f t="shared" si="140"/>
        <v>0</v>
      </c>
      <c r="H361" s="300"/>
      <c r="I361" s="300"/>
      <c r="J361" s="300"/>
      <c r="K361" s="300"/>
      <c r="L361" s="300"/>
      <c r="M361" s="300"/>
      <c r="N361" s="300"/>
      <c r="O361" s="299">
        <f t="shared" si="131"/>
        <v>0</v>
      </c>
      <c r="P361" s="300"/>
      <c r="Q361" s="299">
        <f t="shared" si="141"/>
        <v>350</v>
      </c>
      <c r="R361" s="299">
        <f t="shared" si="136"/>
        <v>0</v>
      </c>
      <c r="S361" s="300"/>
      <c r="T361" s="300"/>
      <c r="U361" s="300"/>
      <c r="V361" s="300"/>
      <c r="W361" s="300"/>
      <c r="X361" s="300"/>
      <c r="Y361" s="300"/>
      <c r="Z361" s="299">
        <f t="shared" si="144"/>
        <v>0</v>
      </c>
      <c r="AA361" s="300"/>
      <c r="AB361" s="299">
        <f t="shared" si="145"/>
        <v>350</v>
      </c>
      <c r="AC361" s="299">
        <f t="shared" si="138"/>
        <v>0</v>
      </c>
      <c r="AD361" s="300"/>
      <c r="AE361" s="300"/>
      <c r="AF361" s="300"/>
      <c r="AG361" s="300"/>
      <c r="AH361" s="300"/>
      <c r="AI361" s="300"/>
      <c r="AJ361" s="300"/>
      <c r="AK361" s="299">
        <f t="shared" si="132"/>
        <v>0</v>
      </c>
      <c r="AL361" s="300"/>
      <c r="AM361" s="299">
        <f t="shared" si="142"/>
        <v>350</v>
      </c>
      <c r="AN361" s="299">
        <f t="shared" si="139"/>
        <v>0</v>
      </c>
      <c r="AO361" s="300"/>
      <c r="AP361" s="300"/>
      <c r="AQ361" s="300"/>
      <c r="AR361" s="300"/>
      <c r="AS361" s="300"/>
      <c r="AT361" s="300"/>
      <c r="AU361" s="300"/>
      <c r="AV361" s="299">
        <f t="shared" si="133"/>
        <v>0</v>
      </c>
      <c r="AW361" s="300"/>
      <c r="AX361" s="299">
        <f t="shared" si="143"/>
        <v>350</v>
      </c>
      <c r="AY361" s="137" t="str">
        <f t="shared" si="124"/>
        <v/>
      </c>
      <c r="BA361" s="143" t="str">
        <f t="shared" si="134"/>
        <v/>
      </c>
    </row>
    <row r="362" spans="1:53" ht="12">
      <c r="A362" s="288">
        <v>360</v>
      </c>
      <c r="B362" s="289" t="s">
        <v>1580</v>
      </c>
      <c r="C362" s="290" t="s">
        <v>14</v>
      </c>
      <c r="D362" s="290"/>
      <c r="E362" s="291">
        <v>120</v>
      </c>
      <c r="F362" s="292"/>
      <c r="G362" s="292">
        <v>100</v>
      </c>
      <c r="H362" s="293"/>
      <c r="I362" s="293"/>
      <c r="J362" s="293"/>
      <c r="K362" s="293"/>
      <c r="L362" s="293"/>
      <c r="M362" s="293"/>
      <c r="N362" s="293"/>
      <c r="O362" s="292">
        <f t="shared" si="131"/>
        <v>100</v>
      </c>
      <c r="P362" s="293">
        <v>100</v>
      </c>
      <c r="Q362" s="292">
        <f t="shared" si="141"/>
        <v>0</v>
      </c>
      <c r="R362" s="292">
        <f t="shared" si="136"/>
        <v>360</v>
      </c>
      <c r="S362" s="293"/>
      <c r="T362" s="293"/>
      <c r="U362" s="293"/>
      <c r="V362" s="293"/>
      <c r="W362" s="293">
        <v>100</v>
      </c>
      <c r="X362" s="293"/>
      <c r="Y362" s="293"/>
      <c r="Z362" s="292">
        <f t="shared" si="144"/>
        <v>460</v>
      </c>
      <c r="AA362" s="293">
        <v>460</v>
      </c>
      <c r="AB362" s="292">
        <f t="shared" si="145"/>
        <v>0</v>
      </c>
      <c r="AC362" s="292">
        <f t="shared" si="138"/>
        <v>360</v>
      </c>
      <c r="AD362" s="293"/>
      <c r="AE362" s="293"/>
      <c r="AF362" s="293"/>
      <c r="AG362" s="293"/>
      <c r="AH362" s="293"/>
      <c r="AI362" s="293"/>
      <c r="AJ362" s="293"/>
      <c r="AK362" s="292">
        <f t="shared" si="132"/>
        <v>360</v>
      </c>
      <c r="AL362" s="293"/>
      <c r="AM362" s="292">
        <f t="shared" si="142"/>
        <v>360</v>
      </c>
      <c r="AN362" s="292">
        <f t="shared" si="139"/>
        <v>360</v>
      </c>
      <c r="AO362" s="293"/>
      <c r="AP362" s="293"/>
      <c r="AQ362" s="293"/>
      <c r="AR362" s="293"/>
      <c r="AS362" s="293"/>
      <c r="AT362" s="293"/>
      <c r="AU362" s="293"/>
      <c r="AV362" s="292">
        <f t="shared" si="133"/>
        <v>360</v>
      </c>
      <c r="AW362" s="293">
        <v>720</v>
      </c>
      <c r="AX362" s="292">
        <f t="shared" si="143"/>
        <v>0</v>
      </c>
      <c r="BA362" s="143" t="str">
        <f t="shared" si="134"/>
        <v/>
      </c>
    </row>
    <row r="363" spans="1:53" ht="12">
      <c r="A363" s="288">
        <v>361</v>
      </c>
      <c r="B363" s="319" t="s">
        <v>684</v>
      </c>
      <c r="C363" s="320" t="s">
        <v>30</v>
      </c>
      <c r="D363" s="321"/>
      <c r="E363" s="319"/>
      <c r="F363" s="322"/>
      <c r="G363" s="299">
        <f t="shared" ref="G363:G371" si="146">E363*3</f>
        <v>0</v>
      </c>
      <c r="H363" s="300"/>
      <c r="I363" s="300"/>
      <c r="J363" s="300"/>
      <c r="K363" s="300"/>
      <c r="L363" s="300"/>
      <c r="M363" s="300"/>
      <c r="N363" s="300"/>
      <c r="O363" s="299">
        <f t="shared" si="131"/>
        <v>0</v>
      </c>
      <c r="P363" s="300"/>
      <c r="Q363" s="299">
        <f t="shared" si="141"/>
        <v>0</v>
      </c>
      <c r="R363" s="299">
        <f t="shared" si="136"/>
        <v>0</v>
      </c>
      <c r="S363" s="300"/>
      <c r="T363" s="300"/>
      <c r="U363" s="300"/>
      <c r="V363" s="300"/>
      <c r="W363" s="300"/>
      <c r="X363" s="300"/>
      <c r="Y363" s="300"/>
      <c r="Z363" s="299">
        <f t="shared" si="144"/>
        <v>0</v>
      </c>
      <c r="AA363" s="300"/>
      <c r="AB363" s="299">
        <f t="shared" si="145"/>
        <v>0</v>
      </c>
      <c r="AC363" s="299">
        <f t="shared" si="138"/>
        <v>0</v>
      </c>
      <c r="AD363" s="300"/>
      <c r="AE363" s="300"/>
      <c r="AF363" s="300"/>
      <c r="AG363" s="300"/>
      <c r="AH363" s="300"/>
      <c r="AI363" s="300"/>
      <c r="AJ363" s="300"/>
      <c r="AK363" s="299">
        <f t="shared" si="132"/>
        <v>0</v>
      </c>
      <c r="AL363" s="300"/>
      <c r="AM363" s="299">
        <f t="shared" si="142"/>
        <v>0</v>
      </c>
      <c r="AN363" s="299">
        <f t="shared" si="139"/>
        <v>0</v>
      </c>
      <c r="AO363" s="300"/>
      <c r="AP363" s="300"/>
      <c r="AQ363" s="300"/>
      <c r="AR363" s="300"/>
      <c r="AS363" s="300"/>
      <c r="AT363" s="300"/>
      <c r="AU363" s="300"/>
      <c r="AV363" s="299">
        <f t="shared" si="133"/>
        <v>0</v>
      </c>
      <c r="AW363" s="300"/>
      <c r="AX363" s="299">
        <f t="shared" si="143"/>
        <v>0</v>
      </c>
      <c r="AY363" s="137" t="str">
        <f t="shared" si="124"/>
        <v>*</v>
      </c>
      <c r="BA363" s="143" t="str">
        <f t="shared" si="134"/>
        <v/>
      </c>
    </row>
    <row r="364" spans="1:53" ht="12">
      <c r="A364" s="288">
        <v>362</v>
      </c>
      <c r="B364" s="289" t="s">
        <v>686</v>
      </c>
      <c r="C364" s="290" t="s">
        <v>23</v>
      </c>
      <c r="D364" s="290" t="s">
        <v>688</v>
      </c>
      <c r="E364" s="291">
        <v>85</v>
      </c>
      <c r="F364" s="292"/>
      <c r="G364" s="292">
        <f t="shared" si="146"/>
        <v>255</v>
      </c>
      <c r="H364" s="293"/>
      <c r="I364" s="293"/>
      <c r="J364" s="293"/>
      <c r="K364" s="293"/>
      <c r="L364" s="293"/>
      <c r="M364" s="293"/>
      <c r="N364" s="293"/>
      <c r="O364" s="292">
        <f t="shared" si="131"/>
        <v>255</v>
      </c>
      <c r="P364" s="293">
        <v>1020</v>
      </c>
      <c r="Q364" s="292">
        <f t="shared" si="141"/>
        <v>-765</v>
      </c>
      <c r="R364" s="292">
        <f t="shared" si="136"/>
        <v>255</v>
      </c>
      <c r="S364" s="293"/>
      <c r="T364" s="293"/>
      <c r="U364" s="293"/>
      <c r="V364" s="293"/>
      <c r="W364" s="293"/>
      <c r="X364" s="293"/>
      <c r="Y364" s="293"/>
      <c r="Z364" s="292">
        <f t="shared" si="144"/>
        <v>255</v>
      </c>
      <c r="AA364" s="293"/>
      <c r="AB364" s="292">
        <f t="shared" si="145"/>
        <v>-510</v>
      </c>
      <c r="AC364" s="292">
        <f t="shared" si="138"/>
        <v>255</v>
      </c>
      <c r="AD364" s="293"/>
      <c r="AE364" s="293"/>
      <c r="AF364" s="293"/>
      <c r="AG364" s="293"/>
      <c r="AH364" s="293"/>
      <c r="AI364" s="293"/>
      <c r="AJ364" s="293"/>
      <c r="AK364" s="292">
        <f t="shared" si="132"/>
        <v>255</v>
      </c>
      <c r="AL364" s="293"/>
      <c r="AM364" s="292">
        <f t="shared" si="142"/>
        <v>-255</v>
      </c>
      <c r="AN364" s="292">
        <f t="shared" si="139"/>
        <v>255</v>
      </c>
      <c r="AO364" s="293"/>
      <c r="AP364" s="293"/>
      <c r="AQ364" s="293"/>
      <c r="AR364" s="293"/>
      <c r="AS364" s="293"/>
      <c r="AT364" s="293"/>
      <c r="AU364" s="293"/>
      <c r="AV364" s="292">
        <f t="shared" si="133"/>
        <v>255</v>
      </c>
      <c r="AW364" s="293"/>
      <c r="AX364" s="292">
        <f t="shared" si="143"/>
        <v>0</v>
      </c>
      <c r="AY364" s="137" t="str">
        <f t="shared" si="124"/>
        <v>*</v>
      </c>
      <c r="BA364" s="143" t="str">
        <f t="shared" si="134"/>
        <v/>
      </c>
    </row>
    <row r="365" spans="1:53" ht="12">
      <c r="A365" s="288">
        <v>363</v>
      </c>
      <c r="B365" s="289" t="s">
        <v>1305</v>
      </c>
      <c r="C365" s="290" t="s">
        <v>14</v>
      </c>
      <c r="D365" s="290"/>
      <c r="E365" s="291">
        <v>50</v>
      </c>
      <c r="F365" s="292">
        <v>750</v>
      </c>
      <c r="G365" s="292">
        <f t="shared" si="146"/>
        <v>150</v>
      </c>
      <c r="H365" s="293"/>
      <c r="I365" s="293"/>
      <c r="J365" s="293"/>
      <c r="K365" s="293"/>
      <c r="L365" s="293"/>
      <c r="M365" s="293"/>
      <c r="N365" s="293"/>
      <c r="O365" s="292">
        <f t="shared" si="131"/>
        <v>150</v>
      </c>
      <c r="P365" s="293"/>
      <c r="Q365" s="292">
        <f t="shared" si="141"/>
        <v>900</v>
      </c>
      <c r="R365" s="292">
        <f t="shared" si="136"/>
        <v>150</v>
      </c>
      <c r="S365" s="293"/>
      <c r="T365" s="293"/>
      <c r="U365" s="293"/>
      <c r="V365" s="293"/>
      <c r="W365" s="293"/>
      <c r="X365" s="293"/>
      <c r="Y365" s="293"/>
      <c r="Z365" s="292">
        <f t="shared" si="144"/>
        <v>150</v>
      </c>
      <c r="AA365" s="293"/>
      <c r="AB365" s="292">
        <f t="shared" si="145"/>
        <v>1050</v>
      </c>
      <c r="AC365" s="292">
        <f t="shared" si="138"/>
        <v>150</v>
      </c>
      <c r="AD365" s="293"/>
      <c r="AE365" s="293"/>
      <c r="AF365" s="293"/>
      <c r="AG365" s="293"/>
      <c r="AH365" s="293"/>
      <c r="AI365" s="293"/>
      <c r="AJ365" s="293"/>
      <c r="AK365" s="292">
        <f t="shared" si="132"/>
        <v>150</v>
      </c>
      <c r="AL365" s="293"/>
      <c r="AM365" s="292">
        <f t="shared" si="142"/>
        <v>1200</v>
      </c>
      <c r="AN365" s="292">
        <f t="shared" si="139"/>
        <v>150</v>
      </c>
      <c r="AO365" s="293"/>
      <c r="AP365" s="293"/>
      <c r="AQ365" s="293"/>
      <c r="AR365" s="293"/>
      <c r="AS365" s="293"/>
      <c r="AT365" s="293"/>
      <c r="AU365" s="293"/>
      <c r="AV365" s="292">
        <f t="shared" si="133"/>
        <v>150</v>
      </c>
      <c r="AW365" s="293"/>
      <c r="AX365" s="292">
        <f t="shared" si="143"/>
        <v>1350</v>
      </c>
      <c r="AY365" s="137" t="str">
        <f t="shared" si="124"/>
        <v/>
      </c>
      <c r="BA365" s="143" t="str">
        <f t="shared" si="134"/>
        <v/>
      </c>
    </row>
    <row r="366" spans="1:53" ht="12">
      <c r="A366" s="288">
        <v>364</v>
      </c>
      <c r="B366" s="289" t="s">
        <v>689</v>
      </c>
      <c r="C366" s="290" t="s">
        <v>23</v>
      </c>
      <c r="D366" s="290" t="s">
        <v>691</v>
      </c>
      <c r="E366" s="291">
        <v>90</v>
      </c>
      <c r="F366" s="292"/>
      <c r="G366" s="292">
        <f t="shared" si="146"/>
        <v>270</v>
      </c>
      <c r="H366" s="293"/>
      <c r="I366" s="293"/>
      <c r="J366" s="293"/>
      <c r="K366" s="293"/>
      <c r="L366" s="293"/>
      <c r="M366" s="293"/>
      <c r="N366" s="293"/>
      <c r="O366" s="292">
        <f t="shared" si="131"/>
        <v>270</v>
      </c>
      <c r="P366" s="293">
        <v>1080</v>
      </c>
      <c r="Q366" s="292">
        <f t="shared" si="141"/>
        <v>-810</v>
      </c>
      <c r="R366" s="292">
        <f t="shared" si="136"/>
        <v>270</v>
      </c>
      <c r="S366" s="293"/>
      <c r="T366" s="293"/>
      <c r="U366" s="293"/>
      <c r="V366" s="293"/>
      <c r="W366" s="293"/>
      <c r="X366" s="293"/>
      <c r="Y366" s="293"/>
      <c r="Z366" s="292">
        <f t="shared" si="144"/>
        <v>270</v>
      </c>
      <c r="AA366" s="293"/>
      <c r="AB366" s="292">
        <f t="shared" si="145"/>
        <v>-540</v>
      </c>
      <c r="AC366" s="292">
        <f t="shared" si="138"/>
        <v>270</v>
      </c>
      <c r="AD366" s="293"/>
      <c r="AE366" s="293"/>
      <c r="AF366" s="293"/>
      <c r="AG366" s="293"/>
      <c r="AH366" s="293"/>
      <c r="AI366" s="293"/>
      <c r="AJ366" s="293"/>
      <c r="AK366" s="292">
        <f t="shared" si="132"/>
        <v>270</v>
      </c>
      <c r="AL366" s="293"/>
      <c r="AM366" s="292">
        <f t="shared" si="142"/>
        <v>-270</v>
      </c>
      <c r="AN366" s="292">
        <f t="shared" si="139"/>
        <v>270</v>
      </c>
      <c r="AO366" s="293"/>
      <c r="AP366" s="293"/>
      <c r="AQ366" s="293"/>
      <c r="AR366" s="293"/>
      <c r="AS366" s="293"/>
      <c r="AT366" s="293"/>
      <c r="AU366" s="293"/>
      <c r="AV366" s="292">
        <f t="shared" si="133"/>
        <v>270</v>
      </c>
      <c r="AW366" s="293"/>
      <c r="AX366" s="292">
        <f t="shared" si="143"/>
        <v>0</v>
      </c>
      <c r="AY366" s="137" t="str">
        <f t="shared" si="124"/>
        <v>*</v>
      </c>
      <c r="BA366" s="143" t="str">
        <f t="shared" si="134"/>
        <v/>
      </c>
    </row>
    <row r="367" spans="1:53" ht="12">
      <c r="A367" s="288">
        <v>365</v>
      </c>
      <c r="B367" s="289" t="s">
        <v>692</v>
      </c>
      <c r="C367" s="290" t="s">
        <v>14</v>
      </c>
      <c r="D367" s="290" t="s">
        <v>694</v>
      </c>
      <c r="E367" s="291">
        <v>165</v>
      </c>
      <c r="F367" s="292"/>
      <c r="G367" s="292">
        <f t="shared" si="146"/>
        <v>495</v>
      </c>
      <c r="H367" s="293"/>
      <c r="I367" s="293"/>
      <c r="J367" s="293"/>
      <c r="K367" s="293"/>
      <c r="L367" s="293"/>
      <c r="M367" s="293"/>
      <c r="N367" s="293"/>
      <c r="O367" s="292">
        <f t="shared" si="131"/>
        <v>495</v>
      </c>
      <c r="P367" s="293">
        <v>2080</v>
      </c>
      <c r="Q367" s="292">
        <f t="shared" si="141"/>
        <v>-1585</v>
      </c>
      <c r="R367" s="292">
        <f t="shared" si="136"/>
        <v>495</v>
      </c>
      <c r="S367" s="293"/>
      <c r="T367" s="293"/>
      <c r="U367" s="293"/>
      <c r="V367" s="293"/>
      <c r="W367" s="293">
        <v>100</v>
      </c>
      <c r="X367" s="293"/>
      <c r="Y367" s="293"/>
      <c r="Z367" s="292">
        <f t="shared" si="144"/>
        <v>595</v>
      </c>
      <c r="AA367" s="293"/>
      <c r="AB367" s="292">
        <f t="shared" si="145"/>
        <v>-990</v>
      </c>
      <c r="AC367" s="292">
        <f t="shared" si="138"/>
        <v>495</v>
      </c>
      <c r="AD367" s="293"/>
      <c r="AE367" s="293"/>
      <c r="AF367" s="293"/>
      <c r="AG367" s="293"/>
      <c r="AH367" s="293"/>
      <c r="AI367" s="293"/>
      <c r="AJ367" s="293"/>
      <c r="AK367" s="292">
        <f t="shared" si="132"/>
        <v>495</v>
      </c>
      <c r="AL367" s="293"/>
      <c r="AM367" s="292">
        <f t="shared" si="142"/>
        <v>-495</v>
      </c>
      <c r="AN367" s="292">
        <f t="shared" si="139"/>
        <v>495</v>
      </c>
      <c r="AO367" s="293"/>
      <c r="AP367" s="293"/>
      <c r="AQ367" s="293"/>
      <c r="AR367" s="293"/>
      <c r="AS367" s="293"/>
      <c r="AT367" s="293"/>
      <c r="AU367" s="293"/>
      <c r="AV367" s="292">
        <f t="shared" si="133"/>
        <v>495</v>
      </c>
      <c r="AW367" s="293"/>
      <c r="AX367" s="292">
        <f t="shared" si="143"/>
        <v>0</v>
      </c>
      <c r="AY367" s="137" t="str">
        <f t="shared" si="124"/>
        <v>*</v>
      </c>
      <c r="BA367" s="143" t="str">
        <f t="shared" si="134"/>
        <v/>
      </c>
    </row>
    <row r="368" spans="1:53" ht="12">
      <c r="A368" s="288">
        <v>366</v>
      </c>
      <c r="B368" s="319" t="s">
        <v>695</v>
      </c>
      <c r="C368" s="320" t="s">
        <v>30</v>
      </c>
      <c r="D368" s="321"/>
      <c r="E368" s="319"/>
      <c r="F368" s="322">
        <v>560</v>
      </c>
      <c r="G368" s="299">
        <f t="shared" si="146"/>
        <v>0</v>
      </c>
      <c r="H368" s="300"/>
      <c r="I368" s="300"/>
      <c r="J368" s="300"/>
      <c r="K368" s="300"/>
      <c r="L368" s="300"/>
      <c r="M368" s="300"/>
      <c r="N368" s="300"/>
      <c r="O368" s="299">
        <f t="shared" si="131"/>
        <v>0</v>
      </c>
      <c r="P368" s="300"/>
      <c r="Q368" s="299">
        <f t="shared" si="141"/>
        <v>560</v>
      </c>
      <c r="R368" s="299">
        <f t="shared" si="136"/>
        <v>0</v>
      </c>
      <c r="S368" s="300"/>
      <c r="T368" s="300"/>
      <c r="U368" s="300"/>
      <c r="V368" s="300"/>
      <c r="W368" s="300"/>
      <c r="X368" s="300"/>
      <c r="Y368" s="300"/>
      <c r="Z368" s="299">
        <f t="shared" si="144"/>
        <v>0</v>
      </c>
      <c r="AA368" s="300"/>
      <c r="AB368" s="299">
        <f t="shared" si="145"/>
        <v>560</v>
      </c>
      <c r="AC368" s="299">
        <f t="shared" si="138"/>
        <v>0</v>
      </c>
      <c r="AD368" s="300"/>
      <c r="AE368" s="300"/>
      <c r="AF368" s="300"/>
      <c r="AG368" s="300"/>
      <c r="AH368" s="300"/>
      <c r="AI368" s="300"/>
      <c r="AJ368" s="300"/>
      <c r="AK368" s="299">
        <f t="shared" si="132"/>
        <v>0</v>
      </c>
      <c r="AL368" s="300"/>
      <c r="AM368" s="299">
        <f t="shared" si="142"/>
        <v>560</v>
      </c>
      <c r="AN368" s="299">
        <f t="shared" si="139"/>
        <v>0</v>
      </c>
      <c r="AO368" s="300"/>
      <c r="AP368" s="300"/>
      <c r="AQ368" s="300"/>
      <c r="AR368" s="300"/>
      <c r="AS368" s="300"/>
      <c r="AT368" s="300"/>
      <c r="AU368" s="300"/>
      <c r="AV368" s="299">
        <f t="shared" si="133"/>
        <v>0</v>
      </c>
      <c r="AW368" s="300"/>
      <c r="AX368" s="299">
        <f t="shared" si="143"/>
        <v>560</v>
      </c>
      <c r="AY368" s="137" t="str">
        <f t="shared" si="124"/>
        <v/>
      </c>
      <c r="BA368" s="143" t="str">
        <f t="shared" si="134"/>
        <v/>
      </c>
    </row>
    <row r="369" spans="1:53" ht="12">
      <c r="A369" s="288">
        <v>367</v>
      </c>
      <c r="B369" s="319" t="s">
        <v>696</v>
      </c>
      <c r="C369" s="320" t="s">
        <v>30</v>
      </c>
      <c r="D369" s="321"/>
      <c r="E369" s="319"/>
      <c r="F369" s="322">
        <v>984.8</v>
      </c>
      <c r="G369" s="299">
        <f t="shared" si="146"/>
        <v>0</v>
      </c>
      <c r="H369" s="300"/>
      <c r="I369" s="300"/>
      <c r="J369" s="300"/>
      <c r="K369" s="300"/>
      <c r="L369" s="300"/>
      <c r="M369" s="300"/>
      <c r="N369" s="300"/>
      <c r="O369" s="299">
        <f t="shared" si="131"/>
        <v>0</v>
      </c>
      <c r="P369" s="300"/>
      <c r="Q369" s="299">
        <f t="shared" si="141"/>
        <v>984.8</v>
      </c>
      <c r="R369" s="299">
        <f t="shared" si="136"/>
        <v>0</v>
      </c>
      <c r="S369" s="300"/>
      <c r="T369" s="300"/>
      <c r="U369" s="300"/>
      <c r="V369" s="300"/>
      <c r="W369" s="300"/>
      <c r="X369" s="300"/>
      <c r="Y369" s="300"/>
      <c r="Z369" s="299">
        <f t="shared" si="144"/>
        <v>0</v>
      </c>
      <c r="AA369" s="300"/>
      <c r="AB369" s="299">
        <f t="shared" si="145"/>
        <v>984.8</v>
      </c>
      <c r="AC369" s="299">
        <f t="shared" si="138"/>
        <v>0</v>
      </c>
      <c r="AD369" s="300"/>
      <c r="AE369" s="300"/>
      <c r="AF369" s="300"/>
      <c r="AG369" s="300"/>
      <c r="AH369" s="300"/>
      <c r="AI369" s="300"/>
      <c r="AJ369" s="300"/>
      <c r="AK369" s="299">
        <f t="shared" si="132"/>
        <v>0</v>
      </c>
      <c r="AL369" s="300"/>
      <c r="AM369" s="299">
        <f t="shared" si="142"/>
        <v>984.8</v>
      </c>
      <c r="AN369" s="299">
        <f t="shared" si="139"/>
        <v>0</v>
      </c>
      <c r="AO369" s="300"/>
      <c r="AP369" s="300"/>
      <c r="AQ369" s="300"/>
      <c r="AR369" s="300"/>
      <c r="AS369" s="300"/>
      <c r="AT369" s="300"/>
      <c r="AU369" s="300"/>
      <c r="AV369" s="299">
        <f t="shared" si="133"/>
        <v>0</v>
      </c>
      <c r="AW369" s="300"/>
      <c r="AX369" s="299">
        <f t="shared" si="143"/>
        <v>984.8</v>
      </c>
      <c r="AY369" s="137" t="str">
        <f t="shared" si="124"/>
        <v/>
      </c>
      <c r="BA369" s="143" t="str">
        <f t="shared" si="134"/>
        <v/>
      </c>
    </row>
    <row r="370" spans="1:53" ht="12">
      <c r="A370" s="288">
        <v>368</v>
      </c>
      <c r="B370" s="289" t="s">
        <v>699</v>
      </c>
      <c r="C370" s="290" t="s">
        <v>23</v>
      </c>
      <c r="D370" s="290" t="s">
        <v>701</v>
      </c>
      <c r="E370" s="291">
        <v>95</v>
      </c>
      <c r="F370" s="292">
        <v>285</v>
      </c>
      <c r="G370" s="292">
        <f t="shared" si="146"/>
        <v>285</v>
      </c>
      <c r="H370" s="293"/>
      <c r="I370" s="293"/>
      <c r="J370" s="293"/>
      <c r="K370" s="293"/>
      <c r="L370" s="293"/>
      <c r="M370" s="293"/>
      <c r="N370" s="293"/>
      <c r="O370" s="292">
        <f t="shared" si="131"/>
        <v>285</v>
      </c>
      <c r="P370" s="293">
        <v>570</v>
      </c>
      <c r="Q370" s="292">
        <f t="shared" si="141"/>
        <v>0</v>
      </c>
      <c r="R370" s="292">
        <f t="shared" si="136"/>
        <v>285</v>
      </c>
      <c r="S370" s="293"/>
      <c r="T370" s="293"/>
      <c r="U370" s="293"/>
      <c r="V370" s="293"/>
      <c r="W370" s="293"/>
      <c r="X370" s="293"/>
      <c r="Y370" s="293"/>
      <c r="Z370" s="292">
        <f t="shared" si="144"/>
        <v>285</v>
      </c>
      <c r="AA370" s="293">
        <v>570</v>
      </c>
      <c r="AB370" s="292">
        <f t="shared" si="145"/>
        <v>-285</v>
      </c>
      <c r="AC370" s="292">
        <f t="shared" si="138"/>
        <v>285</v>
      </c>
      <c r="AD370" s="293"/>
      <c r="AE370" s="293"/>
      <c r="AF370" s="293"/>
      <c r="AG370" s="293"/>
      <c r="AH370" s="293"/>
      <c r="AI370" s="293"/>
      <c r="AJ370" s="293"/>
      <c r="AK370" s="292">
        <f t="shared" si="132"/>
        <v>285</v>
      </c>
      <c r="AL370" s="293"/>
      <c r="AM370" s="292">
        <f t="shared" si="142"/>
        <v>0</v>
      </c>
      <c r="AN370" s="292">
        <f t="shared" si="139"/>
        <v>285</v>
      </c>
      <c r="AO370" s="293"/>
      <c r="AP370" s="293"/>
      <c r="AQ370" s="293"/>
      <c r="AR370" s="293"/>
      <c r="AS370" s="293"/>
      <c r="AT370" s="293"/>
      <c r="AU370" s="293"/>
      <c r="AV370" s="292">
        <f t="shared" si="133"/>
        <v>285</v>
      </c>
      <c r="AW370" s="293">
        <v>285</v>
      </c>
      <c r="AX370" s="292">
        <f t="shared" si="143"/>
        <v>0</v>
      </c>
      <c r="AY370" s="137" t="str">
        <f t="shared" si="124"/>
        <v>*</v>
      </c>
      <c r="BA370" s="143" t="str">
        <f t="shared" si="134"/>
        <v/>
      </c>
    </row>
    <row r="371" spans="1:53" ht="12">
      <c r="A371" s="288">
        <v>369</v>
      </c>
      <c r="B371" s="296" t="s">
        <v>1526</v>
      </c>
      <c r="C371" s="297" t="s">
        <v>23</v>
      </c>
      <c r="D371" s="297" t="s">
        <v>871</v>
      </c>
      <c r="E371" s="298"/>
      <c r="F371" s="299">
        <v>600</v>
      </c>
      <c r="G371" s="299">
        <f t="shared" si="146"/>
        <v>0</v>
      </c>
      <c r="H371" s="300"/>
      <c r="I371" s="300"/>
      <c r="J371" s="300"/>
      <c r="K371" s="300"/>
      <c r="L371" s="300"/>
      <c r="M371" s="300"/>
      <c r="N371" s="300"/>
      <c r="O371" s="299">
        <f t="shared" si="131"/>
        <v>0</v>
      </c>
      <c r="P371" s="300"/>
      <c r="Q371" s="299">
        <f t="shared" si="141"/>
        <v>600</v>
      </c>
      <c r="R371" s="299">
        <f t="shared" si="136"/>
        <v>0</v>
      </c>
      <c r="S371" s="300"/>
      <c r="T371" s="300"/>
      <c r="U371" s="300"/>
      <c r="V371" s="300"/>
      <c r="W371" s="300"/>
      <c r="X371" s="300"/>
      <c r="Y371" s="300"/>
      <c r="Z371" s="299">
        <f t="shared" si="144"/>
        <v>0</v>
      </c>
      <c r="AA371" s="300"/>
      <c r="AB371" s="299">
        <f t="shared" si="145"/>
        <v>600</v>
      </c>
      <c r="AC371" s="299">
        <f t="shared" si="138"/>
        <v>0</v>
      </c>
      <c r="AD371" s="300"/>
      <c r="AE371" s="300"/>
      <c r="AF371" s="300"/>
      <c r="AG371" s="300"/>
      <c r="AH371" s="300"/>
      <c r="AI371" s="300"/>
      <c r="AJ371" s="300"/>
      <c r="AK371" s="299">
        <f t="shared" si="132"/>
        <v>0</v>
      </c>
      <c r="AL371" s="300"/>
      <c r="AM371" s="299">
        <f t="shared" si="142"/>
        <v>600</v>
      </c>
      <c r="AN371" s="299">
        <f t="shared" si="139"/>
        <v>0</v>
      </c>
      <c r="AO371" s="300"/>
      <c r="AP371" s="300"/>
      <c r="AQ371" s="300"/>
      <c r="AR371" s="300"/>
      <c r="AS371" s="300"/>
      <c r="AT371" s="300"/>
      <c r="AU371" s="300"/>
      <c r="AV371" s="299">
        <f t="shared" si="133"/>
        <v>0</v>
      </c>
      <c r="AW371" s="300"/>
      <c r="AX371" s="299">
        <f t="shared" si="143"/>
        <v>600</v>
      </c>
      <c r="AY371" s="137" t="str">
        <f t="shared" si="124"/>
        <v/>
      </c>
      <c r="BA371" s="143" t="str">
        <f t="shared" si="134"/>
        <v/>
      </c>
    </row>
    <row r="372" spans="1:53" ht="12">
      <c r="A372" s="288">
        <v>370</v>
      </c>
      <c r="B372" s="289" t="s">
        <v>1567</v>
      </c>
      <c r="C372" s="290" t="s">
        <v>14</v>
      </c>
      <c r="D372" s="290"/>
      <c r="E372" s="291">
        <v>50</v>
      </c>
      <c r="F372" s="292"/>
      <c r="G372" s="292">
        <v>73</v>
      </c>
      <c r="H372" s="293"/>
      <c r="I372" s="293"/>
      <c r="J372" s="293"/>
      <c r="K372" s="293"/>
      <c r="L372" s="293"/>
      <c r="M372" s="293"/>
      <c r="N372" s="293"/>
      <c r="O372" s="292">
        <f t="shared" si="131"/>
        <v>73</v>
      </c>
      <c r="P372" s="293"/>
      <c r="Q372" s="292">
        <f t="shared" si="141"/>
        <v>73</v>
      </c>
      <c r="R372" s="292">
        <f t="shared" si="136"/>
        <v>150</v>
      </c>
      <c r="S372" s="293"/>
      <c r="T372" s="293"/>
      <c r="U372" s="293"/>
      <c r="V372" s="293"/>
      <c r="W372" s="293"/>
      <c r="X372" s="293"/>
      <c r="Y372" s="293"/>
      <c r="Z372" s="292">
        <f t="shared" si="144"/>
        <v>150</v>
      </c>
      <c r="AA372" s="293">
        <v>523</v>
      </c>
      <c r="AB372" s="292">
        <f t="shared" si="145"/>
        <v>-300</v>
      </c>
      <c r="AC372" s="292">
        <f t="shared" si="138"/>
        <v>150</v>
      </c>
      <c r="AD372" s="293"/>
      <c r="AE372" s="293">
        <v>100</v>
      </c>
      <c r="AF372" s="293"/>
      <c r="AG372" s="293"/>
      <c r="AH372" s="293"/>
      <c r="AI372" s="293"/>
      <c r="AJ372" s="293"/>
      <c r="AK372" s="292">
        <f t="shared" si="132"/>
        <v>250</v>
      </c>
      <c r="AL372" s="293"/>
      <c r="AM372" s="292">
        <f t="shared" si="142"/>
        <v>-50</v>
      </c>
      <c r="AN372" s="292">
        <f t="shared" si="139"/>
        <v>150</v>
      </c>
      <c r="AO372" s="293"/>
      <c r="AP372" s="293"/>
      <c r="AQ372" s="293"/>
      <c r="AR372" s="293"/>
      <c r="AS372" s="293"/>
      <c r="AT372" s="293"/>
      <c r="AU372" s="293"/>
      <c r="AV372" s="292">
        <f t="shared" si="133"/>
        <v>150</v>
      </c>
      <c r="AW372" s="293"/>
      <c r="AX372" s="292">
        <f t="shared" si="143"/>
        <v>100</v>
      </c>
      <c r="AY372" s="137" t="str">
        <f t="shared" si="124"/>
        <v/>
      </c>
      <c r="BA372" s="143" t="str">
        <f t="shared" si="134"/>
        <v/>
      </c>
    </row>
    <row r="373" spans="1:53" ht="12">
      <c r="A373" s="288">
        <v>371</v>
      </c>
      <c r="B373" s="294" t="s">
        <v>702</v>
      </c>
      <c r="C373" s="290" t="s">
        <v>10</v>
      </c>
      <c r="D373" s="290" t="s">
        <v>704</v>
      </c>
      <c r="E373" s="295">
        <v>25</v>
      </c>
      <c r="F373" s="292"/>
      <c r="G373" s="292">
        <f>E373*3</f>
        <v>75</v>
      </c>
      <c r="H373" s="293"/>
      <c r="I373" s="293"/>
      <c r="J373" s="293"/>
      <c r="K373" s="293"/>
      <c r="L373" s="293"/>
      <c r="M373" s="293"/>
      <c r="N373" s="293"/>
      <c r="O373" s="292">
        <f t="shared" si="131"/>
        <v>75</v>
      </c>
      <c r="P373" s="293"/>
      <c r="Q373" s="292">
        <f t="shared" si="141"/>
        <v>75</v>
      </c>
      <c r="R373" s="292">
        <f t="shared" si="136"/>
        <v>75</v>
      </c>
      <c r="S373" s="293"/>
      <c r="T373" s="293"/>
      <c r="U373" s="293"/>
      <c r="V373" s="293"/>
      <c r="W373" s="293"/>
      <c r="X373" s="293"/>
      <c r="Y373" s="293"/>
      <c r="Z373" s="292">
        <f t="shared" si="144"/>
        <v>75</v>
      </c>
      <c r="AA373" s="293"/>
      <c r="AB373" s="292">
        <f t="shared" si="145"/>
        <v>150</v>
      </c>
      <c r="AC373" s="292">
        <f t="shared" si="138"/>
        <v>75</v>
      </c>
      <c r="AD373" s="293"/>
      <c r="AE373" s="293"/>
      <c r="AF373" s="293"/>
      <c r="AG373" s="293"/>
      <c r="AH373" s="293"/>
      <c r="AI373" s="293"/>
      <c r="AJ373" s="293"/>
      <c r="AK373" s="292">
        <f t="shared" si="132"/>
        <v>75</v>
      </c>
      <c r="AL373" s="293"/>
      <c r="AM373" s="292">
        <f t="shared" si="142"/>
        <v>225</v>
      </c>
      <c r="AN373" s="292">
        <f t="shared" si="139"/>
        <v>75</v>
      </c>
      <c r="AO373" s="293"/>
      <c r="AP373" s="293"/>
      <c r="AQ373" s="293"/>
      <c r="AR373" s="293"/>
      <c r="AS373" s="293"/>
      <c r="AT373" s="293"/>
      <c r="AU373" s="293"/>
      <c r="AV373" s="292">
        <f t="shared" si="133"/>
        <v>75</v>
      </c>
      <c r="AW373" s="293"/>
      <c r="AX373" s="292">
        <f t="shared" si="143"/>
        <v>300</v>
      </c>
      <c r="AY373" s="137" t="str">
        <f t="shared" si="124"/>
        <v/>
      </c>
      <c r="BA373" s="143" t="str">
        <f t="shared" si="134"/>
        <v/>
      </c>
    </row>
    <row r="374" spans="1:53" ht="12">
      <c r="A374" s="288">
        <v>372</v>
      </c>
      <c r="B374" s="289" t="s">
        <v>705</v>
      </c>
      <c r="C374" s="290" t="s">
        <v>23</v>
      </c>
      <c r="D374" s="290" t="s">
        <v>12</v>
      </c>
      <c r="E374" s="291">
        <v>70</v>
      </c>
      <c r="F374" s="292"/>
      <c r="G374" s="292">
        <f>E374*3</f>
        <v>210</v>
      </c>
      <c r="H374" s="293"/>
      <c r="I374" s="293"/>
      <c r="J374" s="293"/>
      <c r="K374" s="293"/>
      <c r="L374" s="293"/>
      <c r="M374" s="293"/>
      <c r="N374" s="293"/>
      <c r="O374" s="292">
        <f t="shared" si="131"/>
        <v>210</v>
      </c>
      <c r="P374" s="293"/>
      <c r="Q374" s="292">
        <f t="shared" si="141"/>
        <v>210</v>
      </c>
      <c r="R374" s="292">
        <f t="shared" si="136"/>
        <v>210</v>
      </c>
      <c r="S374" s="293"/>
      <c r="T374" s="293"/>
      <c r="U374" s="293"/>
      <c r="V374" s="293"/>
      <c r="W374" s="293"/>
      <c r="X374" s="293"/>
      <c r="Y374" s="293"/>
      <c r="Z374" s="292">
        <f t="shared" si="144"/>
        <v>210</v>
      </c>
      <c r="AA374" s="293"/>
      <c r="AB374" s="292">
        <f t="shared" si="145"/>
        <v>420</v>
      </c>
      <c r="AC374" s="292">
        <f t="shared" si="138"/>
        <v>210</v>
      </c>
      <c r="AD374" s="293"/>
      <c r="AE374" s="293"/>
      <c r="AF374" s="293"/>
      <c r="AG374" s="293"/>
      <c r="AH374" s="293"/>
      <c r="AI374" s="293"/>
      <c r="AJ374" s="293"/>
      <c r="AK374" s="292">
        <f t="shared" si="132"/>
        <v>210</v>
      </c>
      <c r="AL374" s="293"/>
      <c r="AM374" s="292">
        <f t="shared" si="142"/>
        <v>630</v>
      </c>
      <c r="AN374" s="292">
        <f t="shared" si="139"/>
        <v>210</v>
      </c>
      <c r="AO374" s="293"/>
      <c r="AP374" s="293"/>
      <c r="AQ374" s="293"/>
      <c r="AR374" s="293"/>
      <c r="AS374" s="293"/>
      <c r="AT374" s="293"/>
      <c r="AU374" s="293"/>
      <c r="AV374" s="292">
        <f t="shared" si="133"/>
        <v>210</v>
      </c>
      <c r="AW374" s="293">
        <v>840</v>
      </c>
      <c r="AX374" s="292">
        <f t="shared" si="143"/>
        <v>0</v>
      </c>
      <c r="AY374" s="137" t="str">
        <f t="shared" si="124"/>
        <v>*</v>
      </c>
      <c r="BA374" s="143" t="str">
        <f t="shared" si="134"/>
        <v/>
      </c>
    </row>
    <row r="375" spans="1:53" ht="12">
      <c r="A375" s="288">
        <v>373</v>
      </c>
      <c r="B375" s="414" t="s">
        <v>983</v>
      </c>
      <c r="C375" s="297" t="s">
        <v>30</v>
      </c>
      <c r="D375" s="297"/>
      <c r="E375" s="298"/>
      <c r="F375" s="299"/>
      <c r="G375" s="299"/>
      <c r="H375" s="300"/>
      <c r="I375" s="300"/>
      <c r="J375" s="300"/>
      <c r="K375" s="300"/>
      <c r="L375" s="300"/>
      <c r="M375" s="300"/>
      <c r="N375" s="300"/>
      <c r="O375" s="299"/>
      <c r="P375" s="300"/>
      <c r="Q375" s="299"/>
      <c r="R375" s="299"/>
      <c r="S375" s="300"/>
      <c r="T375" s="300"/>
      <c r="U375" s="300"/>
      <c r="V375" s="300"/>
      <c r="W375" s="300"/>
      <c r="X375" s="300"/>
      <c r="Y375" s="300"/>
      <c r="Z375" s="299"/>
      <c r="AA375" s="300"/>
      <c r="AB375" s="299"/>
      <c r="AC375" s="299"/>
      <c r="AD375" s="300"/>
      <c r="AE375" s="300"/>
      <c r="AF375" s="300"/>
      <c r="AG375" s="300"/>
      <c r="AH375" s="300"/>
      <c r="AI375" s="300"/>
      <c r="AJ375" s="300"/>
      <c r="AK375" s="299"/>
      <c r="AL375" s="300"/>
      <c r="AM375" s="299"/>
      <c r="AN375" s="299"/>
      <c r="AO375" s="300"/>
      <c r="AP375" s="300"/>
      <c r="AQ375" s="300"/>
      <c r="AR375" s="300"/>
      <c r="AS375" s="300"/>
      <c r="AT375" s="300"/>
      <c r="AU375" s="300"/>
      <c r="AV375" s="299"/>
      <c r="AW375" s="300"/>
      <c r="AX375" s="299"/>
      <c r="AY375" s="137" t="str">
        <f t="shared" si="124"/>
        <v>*</v>
      </c>
      <c r="BA375" s="143" t="str">
        <f t="shared" si="134"/>
        <v/>
      </c>
    </row>
    <row r="376" spans="1:53" ht="12">
      <c r="A376" s="288">
        <v>374</v>
      </c>
      <c r="B376" s="289" t="s">
        <v>957</v>
      </c>
      <c r="C376" s="290" t="s">
        <v>23</v>
      </c>
      <c r="D376" s="290" t="s">
        <v>956</v>
      </c>
      <c r="E376" s="291">
        <v>100</v>
      </c>
      <c r="F376" s="292"/>
      <c r="G376" s="292">
        <f>E376*3</f>
        <v>300</v>
      </c>
      <c r="H376" s="293"/>
      <c r="I376" s="293"/>
      <c r="J376" s="293"/>
      <c r="K376" s="293"/>
      <c r="L376" s="293"/>
      <c r="M376" s="293"/>
      <c r="N376" s="293"/>
      <c r="O376" s="292">
        <f t="shared" ref="O376:O398" si="147">SUM(G376:N376)</f>
        <v>300</v>
      </c>
      <c r="P376" s="293">
        <v>1200</v>
      </c>
      <c r="Q376" s="299">
        <f t="shared" ref="Q376:Q398" si="148">F376+O376-P376</f>
        <v>-900</v>
      </c>
      <c r="R376" s="292">
        <f t="shared" ref="R376:R398" si="149">E376*3</f>
        <v>300</v>
      </c>
      <c r="S376" s="293"/>
      <c r="T376" s="293"/>
      <c r="U376" s="293"/>
      <c r="V376" s="293"/>
      <c r="W376" s="293"/>
      <c r="X376" s="293"/>
      <c r="Y376" s="293"/>
      <c r="Z376" s="292">
        <f t="shared" ref="Z376:Z398" si="150">SUM(R376:Y376)</f>
        <v>300</v>
      </c>
      <c r="AA376" s="293"/>
      <c r="AB376" s="292">
        <f t="shared" ref="AB376:AB398" si="151">Q376+Z376-AA376</f>
        <v>-600</v>
      </c>
      <c r="AC376" s="292">
        <f t="shared" ref="AC376:AC398" si="152">$E376*3</f>
        <v>300</v>
      </c>
      <c r="AD376" s="293"/>
      <c r="AE376" s="293"/>
      <c r="AF376" s="293"/>
      <c r="AG376" s="293"/>
      <c r="AH376" s="293">
        <v>100</v>
      </c>
      <c r="AI376" s="293"/>
      <c r="AJ376" s="293"/>
      <c r="AK376" s="292">
        <f t="shared" ref="AK376:AK398" si="153">SUM(AC376:AJ376)</f>
        <v>400</v>
      </c>
      <c r="AL376" s="293">
        <v>100</v>
      </c>
      <c r="AM376" s="299">
        <f t="shared" ref="AM376:AM398" si="154">AB376+AK376-AL376</f>
        <v>-300</v>
      </c>
      <c r="AN376" s="292">
        <f t="shared" ref="AN376:AN398" si="155">$E376*3</f>
        <v>300</v>
      </c>
      <c r="AO376" s="293"/>
      <c r="AP376" s="293">
        <v>200</v>
      </c>
      <c r="AQ376" s="293"/>
      <c r="AR376" s="293"/>
      <c r="AS376" s="293"/>
      <c r="AT376" s="293"/>
      <c r="AU376" s="293"/>
      <c r="AV376" s="292">
        <f t="shared" ref="AV376:AV398" si="156">SUM(AN376:AU376)</f>
        <v>500</v>
      </c>
      <c r="AW376" s="293">
        <v>200</v>
      </c>
      <c r="AX376" s="292">
        <f t="shared" ref="AX376:AX398" si="157">AM376+AV376-AW376</f>
        <v>0</v>
      </c>
      <c r="AY376" s="137" t="str">
        <f t="shared" si="124"/>
        <v>*</v>
      </c>
      <c r="BA376" s="143" t="str">
        <f t="shared" si="134"/>
        <v/>
      </c>
    </row>
    <row r="377" spans="1:53" ht="12">
      <c r="A377" s="288">
        <v>375</v>
      </c>
      <c r="B377" s="289" t="s">
        <v>1568</v>
      </c>
      <c r="C377" s="290" t="s">
        <v>14</v>
      </c>
      <c r="D377" s="290"/>
      <c r="E377" s="291">
        <v>260</v>
      </c>
      <c r="F377" s="292"/>
      <c r="G377" s="292">
        <v>473</v>
      </c>
      <c r="H377" s="293"/>
      <c r="I377" s="293"/>
      <c r="J377" s="293"/>
      <c r="K377" s="293"/>
      <c r="L377" s="293"/>
      <c r="M377" s="293"/>
      <c r="N377" s="293"/>
      <c r="O377" s="292">
        <f t="shared" si="147"/>
        <v>473</v>
      </c>
      <c r="P377" s="293">
        <v>703.25</v>
      </c>
      <c r="Q377" s="292">
        <f t="shared" si="148"/>
        <v>-230.25</v>
      </c>
      <c r="R377" s="292">
        <f t="shared" si="149"/>
        <v>780</v>
      </c>
      <c r="S377" s="293"/>
      <c r="T377" s="293"/>
      <c r="U377" s="293"/>
      <c r="V377" s="293"/>
      <c r="W377" s="293"/>
      <c r="X377" s="293"/>
      <c r="Y377" s="293"/>
      <c r="Z377" s="292">
        <f t="shared" si="150"/>
        <v>780</v>
      </c>
      <c r="AA377" s="293">
        <v>549.75</v>
      </c>
      <c r="AB377" s="292">
        <f t="shared" si="151"/>
        <v>0</v>
      </c>
      <c r="AC377" s="292">
        <f t="shared" si="152"/>
        <v>780</v>
      </c>
      <c r="AD377" s="293"/>
      <c r="AE377" s="293"/>
      <c r="AF377" s="293"/>
      <c r="AG377" s="293"/>
      <c r="AH377" s="293"/>
      <c r="AI377" s="293"/>
      <c r="AJ377" s="293"/>
      <c r="AK377" s="292">
        <f t="shared" si="153"/>
        <v>780</v>
      </c>
      <c r="AL377" s="293">
        <v>780</v>
      </c>
      <c r="AM377" s="292">
        <f t="shared" si="154"/>
        <v>0</v>
      </c>
      <c r="AN377" s="292">
        <f t="shared" si="155"/>
        <v>780</v>
      </c>
      <c r="AO377" s="293"/>
      <c r="AP377" s="293"/>
      <c r="AQ377" s="293"/>
      <c r="AR377" s="293"/>
      <c r="AS377" s="293"/>
      <c r="AT377" s="293"/>
      <c r="AU377" s="293"/>
      <c r="AV377" s="292">
        <f t="shared" si="156"/>
        <v>780</v>
      </c>
      <c r="AW377" s="293">
        <v>780</v>
      </c>
      <c r="AX377" s="292">
        <f t="shared" si="157"/>
        <v>0</v>
      </c>
      <c r="AY377" s="137" t="str">
        <f t="shared" si="124"/>
        <v>*</v>
      </c>
      <c r="BA377" s="143" t="str">
        <f t="shared" si="134"/>
        <v/>
      </c>
    </row>
    <row r="378" spans="1:53" ht="12">
      <c r="A378" s="288">
        <v>376</v>
      </c>
      <c r="B378" s="289" t="s">
        <v>709</v>
      </c>
      <c r="C378" s="290" t="s">
        <v>14</v>
      </c>
      <c r="D378" s="290" t="s">
        <v>711</v>
      </c>
      <c r="E378" s="291">
        <v>100</v>
      </c>
      <c r="F378" s="292"/>
      <c r="G378" s="292">
        <f t="shared" ref="G378:G387" si="158">E378*3</f>
        <v>300</v>
      </c>
      <c r="H378" s="293"/>
      <c r="I378" s="293"/>
      <c r="J378" s="293"/>
      <c r="K378" s="293"/>
      <c r="L378" s="293"/>
      <c r="M378" s="293"/>
      <c r="N378" s="293"/>
      <c r="O378" s="292">
        <f t="shared" si="147"/>
        <v>300</v>
      </c>
      <c r="P378" s="293">
        <v>1300</v>
      </c>
      <c r="Q378" s="292">
        <f t="shared" si="148"/>
        <v>-1000</v>
      </c>
      <c r="R378" s="292">
        <f t="shared" si="149"/>
        <v>300</v>
      </c>
      <c r="S378" s="293"/>
      <c r="T378" s="293"/>
      <c r="U378" s="293"/>
      <c r="V378" s="293"/>
      <c r="W378" s="293">
        <v>100</v>
      </c>
      <c r="X378" s="293"/>
      <c r="Y378" s="293"/>
      <c r="Z378" s="292">
        <f t="shared" si="150"/>
        <v>400</v>
      </c>
      <c r="AA378" s="293"/>
      <c r="AB378" s="292">
        <f t="shared" si="151"/>
        <v>-600</v>
      </c>
      <c r="AC378" s="292">
        <f t="shared" si="152"/>
        <v>300</v>
      </c>
      <c r="AD378" s="293"/>
      <c r="AE378" s="293"/>
      <c r="AF378" s="293"/>
      <c r="AG378" s="293"/>
      <c r="AH378" s="293"/>
      <c r="AI378" s="293"/>
      <c r="AJ378" s="293"/>
      <c r="AK378" s="292">
        <f t="shared" si="153"/>
        <v>300</v>
      </c>
      <c r="AL378" s="293"/>
      <c r="AM378" s="292">
        <f t="shared" si="154"/>
        <v>-300</v>
      </c>
      <c r="AN378" s="292">
        <f t="shared" si="155"/>
        <v>300</v>
      </c>
      <c r="AO378" s="293"/>
      <c r="AP378" s="293"/>
      <c r="AQ378" s="293"/>
      <c r="AR378" s="293"/>
      <c r="AS378" s="293"/>
      <c r="AT378" s="293"/>
      <c r="AU378" s="293"/>
      <c r="AV378" s="292">
        <f t="shared" si="156"/>
        <v>300</v>
      </c>
      <c r="AW378" s="293"/>
      <c r="AX378" s="292">
        <f t="shared" si="157"/>
        <v>0</v>
      </c>
      <c r="AY378" s="137" t="str">
        <f t="shared" si="124"/>
        <v>*</v>
      </c>
      <c r="BA378" s="143" t="str">
        <f t="shared" si="134"/>
        <v/>
      </c>
    </row>
    <row r="379" spans="1:53" ht="12">
      <c r="A379" s="288">
        <v>377</v>
      </c>
      <c r="B379" s="289" t="s">
        <v>712</v>
      </c>
      <c r="C379" s="290" t="s">
        <v>14</v>
      </c>
      <c r="D379" s="290" t="s">
        <v>12</v>
      </c>
      <c r="E379" s="291">
        <v>70</v>
      </c>
      <c r="F379" s="292"/>
      <c r="G379" s="292">
        <f t="shared" si="158"/>
        <v>210</v>
      </c>
      <c r="H379" s="293"/>
      <c r="I379" s="293"/>
      <c r="J379" s="293"/>
      <c r="K379" s="293"/>
      <c r="L379" s="293">
        <v>100</v>
      </c>
      <c r="M379" s="293"/>
      <c r="N379" s="293"/>
      <c r="O379" s="292">
        <f t="shared" si="147"/>
        <v>310</v>
      </c>
      <c r="P379" s="293"/>
      <c r="Q379" s="292">
        <f t="shared" si="148"/>
        <v>310</v>
      </c>
      <c r="R379" s="292">
        <f t="shared" si="149"/>
        <v>210</v>
      </c>
      <c r="S379" s="293"/>
      <c r="T379" s="293"/>
      <c r="U379" s="293"/>
      <c r="V379" s="293"/>
      <c r="W379" s="293"/>
      <c r="X379" s="293"/>
      <c r="Y379" s="293"/>
      <c r="Z379" s="292">
        <f t="shared" si="150"/>
        <v>210</v>
      </c>
      <c r="AA379" s="293">
        <v>520</v>
      </c>
      <c r="AB379" s="292">
        <f t="shared" si="151"/>
        <v>0</v>
      </c>
      <c r="AC379" s="292">
        <f t="shared" si="152"/>
        <v>210</v>
      </c>
      <c r="AD379" s="293"/>
      <c r="AE379" s="293"/>
      <c r="AF379" s="293"/>
      <c r="AG379" s="293"/>
      <c r="AH379" s="293"/>
      <c r="AI379" s="293"/>
      <c r="AJ379" s="293"/>
      <c r="AK379" s="292">
        <f t="shared" si="153"/>
        <v>210</v>
      </c>
      <c r="AL379" s="293"/>
      <c r="AM379" s="292">
        <f t="shared" si="154"/>
        <v>210</v>
      </c>
      <c r="AN379" s="292">
        <f t="shared" si="155"/>
        <v>210</v>
      </c>
      <c r="AO379" s="293"/>
      <c r="AP379" s="293"/>
      <c r="AQ379" s="293"/>
      <c r="AR379" s="293"/>
      <c r="AS379" s="293"/>
      <c r="AT379" s="293"/>
      <c r="AU379" s="293"/>
      <c r="AV379" s="292">
        <f t="shared" si="156"/>
        <v>210</v>
      </c>
      <c r="AW379" s="293">
        <v>210</v>
      </c>
      <c r="AX379" s="292">
        <f t="shared" si="157"/>
        <v>210</v>
      </c>
      <c r="AY379" s="137" t="str">
        <f t="shared" ref="AY379:AY423" si="159">IF(AX379=0,"*","")</f>
        <v/>
      </c>
      <c r="BA379" s="143" t="str">
        <f t="shared" si="134"/>
        <v/>
      </c>
    </row>
    <row r="380" spans="1:53" ht="12">
      <c r="A380" s="288">
        <v>378</v>
      </c>
      <c r="B380" s="289" t="s">
        <v>1285</v>
      </c>
      <c r="C380" s="290" t="s">
        <v>14</v>
      </c>
      <c r="D380" s="290" t="s">
        <v>717</v>
      </c>
      <c r="E380" s="291">
        <v>70</v>
      </c>
      <c r="F380" s="292"/>
      <c r="G380" s="292">
        <f t="shared" si="158"/>
        <v>210</v>
      </c>
      <c r="H380" s="293"/>
      <c r="I380" s="293"/>
      <c r="J380" s="293"/>
      <c r="K380" s="293"/>
      <c r="L380" s="293"/>
      <c r="M380" s="293"/>
      <c r="N380" s="293"/>
      <c r="O380" s="292">
        <f t="shared" si="147"/>
        <v>210</v>
      </c>
      <c r="P380" s="293">
        <v>210</v>
      </c>
      <c r="Q380" s="292">
        <f t="shared" si="148"/>
        <v>0</v>
      </c>
      <c r="R380" s="292">
        <f t="shared" si="149"/>
        <v>210</v>
      </c>
      <c r="S380" s="293"/>
      <c r="T380" s="293"/>
      <c r="U380" s="293"/>
      <c r="V380" s="293"/>
      <c r="W380" s="293"/>
      <c r="X380" s="293"/>
      <c r="Y380" s="293"/>
      <c r="Z380" s="292">
        <f t="shared" si="150"/>
        <v>210</v>
      </c>
      <c r="AA380" s="293">
        <v>210</v>
      </c>
      <c r="AB380" s="292">
        <f t="shared" si="151"/>
        <v>0</v>
      </c>
      <c r="AC380" s="292">
        <f t="shared" si="152"/>
        <v>210</v>
      </c>
      <c r="AD380" s="293"/>
      <c r="AE380" s="293"/>
      <c r="AF380" s="293"/>
      <c r="AG380" s="293"/>
      <c r="AH380" s="293"/>
      <c r="AI380" s="293"/>
      <c r="AJ380" s="293"/>
      <c r="AK380" s="292">
        <f t="shared" si="153"/>
        <v>210</v>
      </c>
      <c r="AL380" s="293">
        <v>210</v>
      </c>
      <c r="AM380" s="292">
        <f t="shared" si="154"/>
        <v>0</v>
      </c>
      <c r="AN380" s="292">
        <f t="shared" si="155"/>
        <v>210</v>
      </c>
      <c r="AO380" s="293"/>
      <c r="AP380" s="293"/>
      <c r="AQ380" s="293"/>
      <c r="AR380" s="293"/>
      <c r="AS380" s="293"/>
      <c r="AT380" s="293"/>
      <c r="AU380" s="293"/>
      <c r="AV380" s="292">
        <f t="shared" si="156"/>
        <v>210</v>
      </c>
      <c r="AW380" s="293"/>
      <c r="AX380" s="292">
        <f t="shared" si="157"/>
        <v>210</v>
      </c>
      <c r="AY380" s="137" t="str">
        <f t="shared" si="159"/>
        <v/>
      </c>
      <c r="BA380" s="143" t="str">
        <f t="shared" si="134"/>
        <v/>
      </c>
    </row>
    <row r="381" spans="1:53" ht="12">
      <c r="A381" s="288">
        <v>379</v>
      </c>
      <c r="B381" s="289" t="s">
        <v>1461</v>
      </c>
      <c r="C381" s="290" t="s">
        <v>23</v>
      </c>
      <c r="D381" s="290"/>
      <c r="E381" s="291">
        <v>50</v>
      </c>
      <c r="F381" s="292"/>
      <c r="G381" s="292">
        <f t="shared" si="158"/>
        <v>150</v>
      </c>
      <c r="H381" s="293"/>
      <c r="I381" s="293"/>
      <c r="J381" s="293"/>
      <c r="K381" s="293"/>
      <c r="L381" s="293"/>
      <c r="M381" s="293"/>
      <c r="N381" s="293"/>
      <c r="O381" s="292">
        <f t="shared" si="147"/>
        <v>150</v>
      </c>
      <c r="P381" s="293">
        <v>600</v>
      </c>
      <c r="Q381" s="292">
        <f t="shared" si="148"/>
        <v>-450</v>
      </c>
      <c r="R381" s="292">
        <f t="shared" si="149"/>
        <v>150</v>
      </c>
      <c r="S381" s="293"/>
      <c r="T381" s="293"/>
      <c r="U381" s="293"/>
      <c r="V381" s="293"/>
      <c r="W381" s="293"/>
      <c r="X381" s="293"/>
      <c r="Y381" s="293"/>
      <c r="Z381" s="292">
        <f t="shared" si="150"/>
        <v>150</v>
      </c>
      <c r="AA381" s="293"/>
      <c r="AB381" s="292">
        <f t="shared" si="151"/>
        <v>-300</v>
      </c>
      <c r="AC381" s="292">
        <f t="shared" si="152"/>
        <v>150</v>
      </c>
      <c r="AD381" s="293"/>
      <c r="AE381" s="293"/>
      <c r="AF381" s="293"/>
      <c r="AG381" s="293"/>
      <c r="AH381" s="293"/>
      <c r="AI381" s="293"/>
      <c r="AJ381" s="293"/>
      <c r="AK381" s="292">
        <f t="shared" si="153"/>
        <v>150</v>
      </c>
      <c r="AL381" s="293"/>
      <c r="AM381" s="292">
        <f t="shared" si="154"/>
        <v>-150</v>
      </c>
      <c r="AN381" s="292">
        <f t="shared" si="155"/>
        <v>150</v>
      </c>
      <c r="AO381" s="293"/>
      <c r="AP381" s="293"/>
      <c r="AQ381" s="293"/>
      <c r="AR381" s="293"/>
      <c r="AS381" s="293"/>
      <c r="AT381" s="293"/>
      <c r="AU381" s="293"/>
      <c r="AV381" s="292">
        <f t="shared" si="156"/>
        <v>150</v>
      </c>
      <c r="AW381" s="293"/>
      <c r="AX381" s="292">
        <f t="shared" si="157"/>
        <v>0</v>
      </c>
      <c r="AY381" s="137" t="str">
        <f t="shared" si="159"/>
        <v>*</v>
      </c>
      <c r="BA381" s="143" t="str">
        <f t="shared" si="134"/>
        <v/>
      </c>
    </row>
    <row r="382" spans="1:53" ht="12">
      <c r="A382" s="288">
        <v>380</v>
      </c>
      <c r="B382" s="294" t="s">
        <v>721</v>
      </c>
      <c r="C382" s="290" t="s">
        <v>10</v>
      </c>
      <c r="D382" s="290" t="s">
        <v>723</v>
      </c>
      <c r="E382" s="295">
        <v>320</v>
      </c>
      <c r="F382" s="292"/>
      <c r="G382" s="292">
        <f t="shared" si="158"/>
        <v>960</v>
      </c>
      <c r="H382" s="293"/>
      <c r="I382" s="293"/>
      <c r="J382" s="293"/>
      <c r="K382" s="293"/>
      <c r="L382" s="293"/>
      <c r="M382" s="293"/>
      <c r="N382" s="293"/>
      <c r="O382" s="292">
        <f t="shared" si="147"/>
        <v>960</v>
      </c>
      <c r="P382" s="293">
        <v>3940</v>
      </c>
      <c r="Q382" s="292">
        <f t="shared" si="148"/>
        <v>-2980</v>
      </c>
      <c r="R382" s="292">
        <f t="shared" si="149"/>
        <v>960</v>
      </c>
      <c r="S382" s="293"/>
      <c r="T382" s="293"/>
      <c r="U382" s="293"/>
      <c r="V382" s="293"/>
      <c r="W382" s="293">
        <v>100</v>
      </c>
      <c r="X382" s="293"/>
      <c r="Y382" s="293"/>
      <c r="Z382" s="292">
        <f t="shared" si="150"/>
        <v>1060</v>
      </c>
      <c r="AA382" s="293"/>
      <c r="AB382" s="292">
        <f t="shared" si="151"/>
        <v>-1920</v>
      </c>
      <c r="AC382" s="292">
        <f t="shared" si="152"/>
        <v>960</v>
      </c>
      <c r="AD382" s="293"/>
      <c r="AE382" s="293"/>
      <c r="AF382" s="293"/>
      <c r="AG382" s="293"/>
      <c r="AH382" s="293"/>
      <c r="AI382" s="293"/>
      <c r="AJ382" s="293"/>
      <c r="AK382" s="292">
        <f t="shared" si="153"/>
        <v>960</v>
      </c>
      <c r="AL382" s="293"/>
      <c r="AM382" s="292">
        <f t="shared" si="154"/>
        <v>-960</v>
      </c>
      <c r="AN382" s="292">
        <f t="shared" si="155"/>
        <v>960</v>
      </c>
      <c r="AO382" s="293"/>
      <c r="AP382" s="293"/>
      <c r="AQ382" s="293"/>
      <c r="AR382" s="293"/>
      <c r="AS382" s="293"/>
      <c r="AT382" s="293"/>
      <c r="AU382" s="293"/>
      <c r="AV382" s="292">
        <f t="shared" si="156"/>
        <v>960</v>
      </c>
      <c r="AW382" s="293"/>
      <c r="AX382" s="292">
        <f t="shared" si="157"/>
        <v>0</v>
      </c>
      <c r="AY382" s="137" t="str">
        <f t="shared" si="159"/>
        <v>*</v>
      </c>
      <c r="BA382" s="143" t="str">
        <f t="shared" si="134"/>
        <v/>
      </c>
    </row>
    <row r="383" spans="1:53" ht="12">
      <c r="A383" s="288">
        <v>381</v>
      </c>
      <c r="B383" s="289" t="s">
        <v>724</v>
      </c>
      <c r="C383" s="290" t="s">
        <v>23</v>
      </c>
      <c r="D383" s="290" t="s">
        <v>726</v>
      </c>
      <c r="E383" s="291">
        <v>70</v>
      </c>
      <c r="F383" s="292"/>
      <c r="G383" s="292">
        <f t="shared" si="158"/>
        <v>210</v>
      </c>
      <c r="H383" s="293"/>
      <c r="I383" s="293"/>
      <c r="J383" s="293"/>
      <c r="K383" s="293"/>
      <c r="L383" s="293"/>
      <c r="M383" s="293"/>
      <c r="N383" s="293"/>
      <c r="O383" s="292">
        <f t="shared" si="147"/>
        <v>210</v>
      </c>
      <c r="P383" s="293">
        <v>630</v>
      </c>
      <c r="Q383" s="292">
        <f t="shared" si="148"/>
        <v>-420</v>
      </c>
      <c r="R383" s="292">
        <f t="shared" si="149"/>
        <v>210</v>
      </c>
      <c r="S383" s="293"/>
      <c r="T383" s="293"/>
      <c r="U383" s="293"/>
      <c r="V383" s="293"/>
      <c r="W383" s="293"/>
      <c r="X383" s="293"/>
      <c r="Y383" s="293"/>
      <c r="Z383" s="292">
        <f t="shared" si="150"/>
        <v>210</v>
      </c>
      <c r="AA383" s="293"/>
      <c r="AB383" s="292">
        <f t="shared" si="151"/>
        <v>-210</v>
      </c>
      <c r="AC383" s="292">
        <f t="shared" si="152"/>
        <v>210</v>
      </c>
      <c r="AD383" s="293"/>
      <c r="AE383" s="293"/>
      <c r="AF383" s="293"/>
      <c r="AG383" s="293"/>
      <c r="AH383" s="293"/>
      <c r="AI383" s="293"/>
      <c r="AJ383" s="293"/>
      <c r="AK383" s="292">
        <f t="shared" si="153"/>
        <v>210</v>
      </c>
      <c r="AL383" s="293"/>
      <c r="AM383" s="292">
        <f t="shared" si="154"/>
        <v>0</v>
      </c>
      <c r="AN383" s="292">
        <f t="shared" si="155"/>
        <v>210</v>
      </c>
      <c r="AO383" s="293"/>
      <c r="AP383" s="293"/>
      <c r="AQ383" s="293"/>
      <c r="AR383" s="293"/>
      <c r="AS383" s="293"/>
      <c r="AT383" s="293"/>
      <c r="AU383" s="293"/>
      <c r="AV383" s="292">
        <f t="shared" si="156"/>
        <v>210</v>
      </c>
      <c r="AW383" s="293">
        <v>210</v>
      </c>
      <c r="AX383" s="292">
        <f t="shared" si="157"/>
        <v>0</v>
      </c>
      <c r="AY383" s="137" t="str">
        <f t="shared" si="159"/>
        <v>*</v>
      </c>
      <c r="BA383" s="143" t="str">
        <f t="shared" si="134"/>
        <v/>
      </c>
    </row>
    <row r="384" spans="1:53" ht="12">
      <c r="A384" s="288">
        <v>382</v>
      </c>
      <c r="B384" s="294" t="s">
        <v>727</v>
      </c>
      <c r="C384" s="290" t="s">
        <v>10</v>
      </c>
      <c r="D384" s="290" t="s">
        <v>729</v>
      </c>
      <c r="E384" s="295">
        <v>185</v>
      </c>
      <c r="F384" s="292"/>
      <c r="G384" s="292">
        <f t="shared" si="158"/>
        <v>555</v>
      </c>
      <c r="H384" s="293"/>
      <c r="I384" s="293"/>
      <c r="J384" s="293"/>
      <c r="K384" s="293"/>
      <c r="L384" s="293"/>
      <c r="M384" s="293"/>
      <c r="N384" s="293"/>
      <c r="O384" s="292">
        <f t="shared" si="147"/>
        <v>555</v>
      </c>
      <c r="P384" s="293">
        <v>555</v>
      </c>
      <c r="Q384" s="292">
        <f t="shared" si="148"/>
        <v>0</v>
      </c>
      <c r="R384" s="292">
        <f t="shared" si="149"/>
        <v>555</v>
      </c>
      <c r="S384" s="293">
        <v>50</v>
      </c>
      <c r="T384" s="293"/>
      <c r="U384" s="293"/>
      <c r="V384" s="293"/>
      <c r="W384" s="293"/>
      <c r="X384" s="293"/>
      <c r="Y384" s="293"/>
      <c r="Z384" s="292">
        <f t="shared" si="150"/>
        <v>605</v>
      </c>
      <c r="AA384" s="293">
        <v>605</v>
      </c>
      <c r="AB384" s="292">
        <f t="shared" si="151"/>
        <v>0</v>
      </c>
      <c r="AC384" s="292">
        <f t="shared" si="152"/>
        <v>555</v>
      </c>
      <c r="AD384" s="293"/>
      <c r="AE384" s="293"/>
      <c r="AF384" s="293"/>
      <c r="AG384" s="293"/>
      <c r="AH384" s="293">
        <v>100</v>
      </c>
      <c r="AI384" s="293"/>
      <c r="AJ384" s="293"/>
      <c r="AK384" s="292">
        <f t="shared" si="153"/>
        <v>655</v>
      </c>
      <c r="AL384" s="293">
        <v>655</v>
      </c>
      <c r="AM384" s="292">
        <f t="shared" si="154"/>
        <v>0</v>
      </c>
      <c r="AN384" s="292">
        <f t="shared" si="155"/>
        <v>555</v>
      </c>
      <c r="AO384" s="293"/>
      <c r="AP384" s="293"/>
      <c r="AQ384" s="293"/>
      <c r="AR384" s="293"/>
      <c r="AS384" s="293"/>
      <c r="AT384" s="293"/>
      <c r="AU384" s="293"/>
      <c r="AV384" s="292">
        <f t="shared" si="156"/>
        <v>555</v>
      </c>
      <c r="AW384" s="293">
        <v>555</v>
      </c>
      <c r="AX384" s="292">
        <f t="shared" si="157"/>
        <v>0</v>
      </c>
      <c r="AY384" s="137" t="str">
        <f t="shared" si="159"/>
        <v>*</v>
      </c>
      <c r="BA384" s="143" t="str">
        <f t="shared" si="134"/>
        <v/>
      </c>
    </row>
    <row r="385" spans="1:53" ht="12">
      <c r="A385" s="288">
        <v>383</v>
      </c>
      <c r="B385" s="289" t="s">
        <v>888</v>
      </c>
      <c r="C385" s="290" t="s">
        <v>14</v>
      </c>
      <c r="D385" s="290" t="s">
        <v>889</v>
      </c>
      <c r="E385" s="291">
        <v>150</v>
      </c>
      <c r="F385" s="292">
        <v>450</v>
      </c>
      <c r="G385" s="292">
        <f t="shared" si="158"/>
        <v>450</v>
      </c>
      <c r="H385" s="293"/>
      <c r="I385" s="293"/>
      <c r="J385" s="293"/>
      <c r="K385" s="293"/>
      <c r="L385" s="293"/>
      <c r="M385" s="293"/>
      <c r="N385" s="293"/>
      <c r="O385" s="292">
        <f t="shared" si="147"/>
        <v>450</v>
      </c>
      <c r="P385" s="293">
        <v>1350</v>
      </c>
      <c r="Q385" s="292">
        <f t="shared" si="148"/>
        <v>-450</v>
      </c>
      <c r="R385" s="292">
        <f t="shared" si="149"/>
        <v>450</v>
      </c>
      <c r="S385" s="293"/>
      <c r="T385" s="293"/>
      <c r="U385" s="293">
        <v>140</v>
      </c>
      <c r="V385" s="293"/>
      <c r="W385" s="293">
        <v>100</v>
      </c>
      <c r="X385" s="293"/>
      <c r="Y385" s="293"/>
      <c r="Z385" s="292">
        <f t="shared" si="150"/>
        <v>690</v>
      </c>
      <c r="AA385" s="293">
        <v>240</v>
      </c>
      <c r="AB385" s="292">
        <f t="shared" si="151"/>
        <v>0</v>
      </c>
      <c r="AC385" s="292">
        <f t="shared" si="152"/>
        <v>450</v>
      </c>
      <c r="AD385" s="293"/>
      <c r="AE385" s="293"/>
      <c r="AF385" s="293"/>
      <c r="AG385" s="293"/>
      <c r="AH385" s="293"/>
      <c r="AI385" s="293"/>
      <c r="AJ385" s="293"/>
      <c r="AK385" s="292">
        <f t="shared" si="153"/>
        <v>450</v>
      </c>
      <c r="AL385" s="293">
        <v>450</v>
      </c>
      <c r="AM385" s="292">
        <f t="shared" si="154"/>
        <v>0</v>
      </c>
      <c r="AN385" s="292">
        <f t="shared" si="155"/>
        <v>450</v>
      </c>
      <c r="AO385" s="293"/>
      <c r="AP385" s="293"/>
      <c r="AQ385" s="293"/>
      <c r="AR385" s="293"/>
      <c r="AS385" s="293"/>
      <c r="AT385" s="293"/>
      <c r="AU385" s="293"/>
      <c r="AV385" s="292">
        <f t="shared" si="156"/>
        <v>450</v>
      </c>
      <c r="AW385" s="293">
        <v>450</v>
      </c>
      <c r="AX385" s="292">
        <f t="shared" si="157"/>
        <v>0</v>
      </c>
      <c r="AY385" s="137" t="str">
        <f t="shared" si="159"/>
        <v>*</v>
      </c>
      <c r="BA385" s="143" t="str">
        <f t="shared" si="134"/>
        <v/>
      </c>
    </row>
    <row r="386" spans="1:53" ht="12">
      <c r="A386" s="288">
        <v>384</v>
      </c>
      <c r="B386" s="289" t="s">
        <v>1333</v>
      </c>
      <c r="C386" s="290" t="s">
        <v>23</v>
      </c>
      <c r="D386" s="290"/>
      <c r="E386" s="291">
        <v>70</v>
      </c>
      <c r="F386" s="292"/>
      <c r="G386" s="292">
        <f t="shared" si="158"/>
        <v>210</v>
      </c>
      <c r="H386" s="293"/>
      <c r="I386" s="293"/>
      <c r="J386" s="293"/>
      <c r="K386" s="293"/>
      <c r="L386" s="293"/>
      <c r="M386" s="293"/>
      <c r="N386" s="293"/>
      <c r="O386" s="292">
        <f t="shared" si="147"/>
        <v>210</v>
      </c>
      <c r="P386" s="293">
        <v>1050</v>
      </c>
      <c r="Q386" s="292">
        <f t="shared" si="148"/>
        <v>-840</v>
      </c>
      <c r="R386" s="292">
        <f t="shared" si="149"/>
        <v>210</v>
      </c>
      <c r="S386" s="293"/>
      <c r="T386" s="293"/>
      <c r="U386" s="293"/>
      <c r="V386" s="293"/>
      <c r="W386" s="293">
        <v>100</v>
      </c>
      <c r="X386" s="293"/>
      <c r="Y386" s="293"/>
      <c r="Z386" s="292">
        <f t="shared" si="150"/>
        <v>310</v>
      </c>
      <c r="AA386" s="293"/>
      <c r="AB386" s="292">
        <f t="shared" si="151"/>
        <v>-530</v>
      </c>
      <c r="AC386" s="292">
        <f t="shared" si="152"/>
        <v>210</v>
      </c>
      <c r="AD386" s="293"/>
      <c r="AE386" s="293"/>
      <c r="AF386" s="293"/>
      <c r="AG386" s="293"/>
      <c r="AH386" s="293"/>
      <c r="AI386" s="293"/>
      <c r="AJ386" s="293"/>
      <c r="AK386" s="292">
        <f t="shared" si="153"/>
        <v>210</v>
      </c>
      <c r="AL386" s="293"/>
      <c r="AM386" s="292">
        <f t="shared" si="154"/>
        <v>-320</v>
      </c>
      <c r="AN386" s="292">
        <f t="shared" si="155"/>
        <v>210</v>
      </c>
      <c r="AO386" s="293"/>
      <c r="AP386" s="293"/>
      <c r="AQ386" s="293"/>
      <c r="AR386" s="293"/>
      <c r="AS386" s="293"/>
      <c r="AT386" s="293"/>
      <c r="AU386" s="293"/>
      <c r="AV386" s="292">
        <f t="shared" si="156"/>
        <v>210</v>
      </c>
      <c r="AW386" s="293"/>
      <c r="AX386" s="292">
        <f t="shared" si="157"/>
        <v>-110</v>
      </c>
      <c r="BA386" s="143" t="str">
        <f t="shared" ref="BA386:BA429" si="160">IF(AC386=E386*3,"","!!!")</f>
        <v/>
      </c>
    </row>
    <row r="387" spans="1:53" ht="12">
      <c r="A387" s="288">
        <v>385</v>
      </c>
      <c r="B387" s="289" t="s">
        <v>732</v>
      </c>
      <c r="C387" s="290" t="s">
        <v>14</v>
      </c>
      <c r="D387" s="290" t="s">
        <v>734</v>
      </c>
      <c r="E387" s="291">
        <v>105</v>
      </c>
      <c r="F387" s="292">
        <v>730</v>
      </c>
      <c r="G387" s="292">
        <f t="shared" si="158"/>
        <v>315</v>
      </c>
      <c r="H387" s="293"/>
      <c r="I387" s="293"/>
      <c r="J387" s="293"/>
      <c r="K387" s="293"/>
      <c r="L387" s="293"/>
      <c r="M387" s="293"/>
      <c r="N387" s="293"/>
      <c r="O387" s="292">
        <f t="shared" si="147"/>
        <v>315</v>
      </c>
      <c r="P387" s="293">
        <v>1045</v>
      </c>
      <c r="Q387" s="292">
        <f t="shared" si="148"/>
        <v>0</v>
      </c>
      <c r="R387" s="292">
        <f t="shared" si="149"/>
        <v>315</v>
      </c>
      <c r="S387" s="293"/>
      <c r="T387" s="293"/>
      <c r="U387" s="293"/>
      <c r="V387" s="293"/>
      <c r="W387" s="293">
        <v>100</v>
      </c>
      <c r="X387" s="293"/>
      <c r="Y387" s="293"/>
      <c r="Z387" s="292">
        <f t="shared" si="150"/>
        <v>415</v>
      </c>
      <c r="AA387" s="293"/>
      <c r="AB387" s="292">
        <f t="shared" si="151"/>
        <v>415</v>
      </c>
      <c r="AC387" s="292">
        <f t="shared" si="152"/>
        <v>315</v>
      </c>
      <c r="AD387" s="293"/>
      <c r="AE387" s="293"/>
      <c r="AF387" s="293"/>
      <c r="AG387" s="293"/>
      <c r="AH387" s="293"/>
      <c r="AI387" s="293"/>
      <c r="AJ387" s="293"/>
      <c r="AK387" s="292">
        <f t="shared" si="153"/>
        <v>315</v>
      </c>
      <c r="AL387" s="293">
        <v>730</v>
      </c>
      <c r="AM387" s="292">
        <f t="shared" si="154"/>
        <v>0</v>
      </c>
      <c r="AN387" s="292">
        <f t="shared" si="155"/>
        <v>315</v>
      </c>
      <c r="AO387" s="293"/>
      <c r="AP387" s="293"/>
      <c r="AQ387" s="293"/>
      <c r="AR387" s="293"/>
      <c r="AS387" s="293"/>
      <c r="AT387" s="293"/>
      <c r="AU387" s="293"/>
      <c r="AV387" s="292">
        <f t="shared" si="156"/>
        <v>315</v>
      </c>
      <c r="AW387" s="293"/>
      <c r="AX387" s="292">
        <f t="shared" si="157"/>
        <v>315</v>
      </c>
      <c r="AY387" s="137" t="str">
        <f t="shared" si="159"/>
        <v/>
      </c>
      <c r="BA387" s="143" t="str">
        <f t="shared" si="160"/>
        <v/>
      </c>
    </row>
    <row r="388" spans="1:53" ht="12">
      <c r="A388" s="288">
        <v>386</v>
      </c>
      <c r="B388" s="289" t="s">
        <v>1569</v>
      </c>
      <c r="C388" s="290" t="s">
        <v>14</v>
      </c>
      <c r="D388" s="290"/>
      <c r="E388" s="291">
        <v>200</v>
      </c>
      <c r="F388" s="292"/>
      <c r="G388" s="292">
        <v>293</v>
      </c>
      <c r="H388" s="293"/>
      <c r="I388" s="293"/>
      <c r="J388" s="293"/>
      <c r="K388" s="293"/>
      <c r="L388" s="293"/>
      <c r="M388" s="293"/>
      <c r="N388" s="293"/>
      <c r="O388" s="292">
        <f t="shared" si="147"/>
        <v>293</v>
      </c>
      <c r="P388" s="293">
        <v>600</v>
      </c>
      <c r="Q388" s="292">
        <f t="shared" si="148"/>
        <v>-307</v>
      </c>
      <c r="R388" s="292">
        <f t="shared" si="149"/>
        <v>600</v>
      </c>
      <c r="S388" s="293"/>
      <c r="T388" s="293"/>
      <c r="U388" s="293"/>
      <c r="V388" s="293"/>
      <c r="W388" s="293">
        <v>100</v>
      </c>
      <c r="X388" s="293"/>
      <c r="Y388" s="293"/>
      <c r="Z388" s="292">
        <f t="shared" si="150"/>
        <v>700</v>
      </c>
      <c r="AA388" s="293"/>
      <c r="AB388" s="292">
        <f t="shared" si="151"/>
        <v>393</v>
      </c>
      <c r="AC388" s="292">
        <f t="shared" si="152"/>
        <v>600</v>
      </c>
      <c r="AD388" s="293"/>
      <c r="AE388" s="293"/>
      <c r="AF388" s="293"/>
      <c r="AG388" s="293"/>
      <c r="AH388" s="293"/>
      <c r="AI388" s="293"/>
      <c r="AJ388" s="293"/>
      <c r="AK388" s="292">
        <f t="shared" si="153"/>
        <v>600</v>
      </c>
      <c r="AL388" s="293"/>
      <c r="AM388" s="292">
        <f t="shared" si="154"/>
        <v>993</v>
      </c>
      <c r="AN388" s="292">
        <f t="shared" si="155"/>
        <v>600</v>
      </c>
      <c r="AO388" s="293"/>
      <c r="AP388" s="293"/>
      <c r="AQ388" s="293"/>
      <c r="AR388" s="293"/>
      <c r="AS388" s="293"/>
      <c r="AT388" s="293"/>
      <c r="AU388" s="293"/>
      <c r="AV388" s="292">
        <f t="shared" si="156"/>
        <v>600</v>
      </c>
      <c r="AW388" s="293">
        <v>1593</v>
      </c>
      <c r="AX388" s="292">
        <f t="shared" si="157"/>
        <v>0</v>
      </c>
      <c r="AY388" s="137" t="str">
        <f t="shared" si="159"/>
        <v>*</v>
      </c>
      <c r="BA388" s="143" t="str">
        <f t="shared" si="160"/>
        <v/>
      </c>
    </row>
    <row r="389" spans="1:53" ht="12">
      <c r="A389" s="288">
        <v>387</v>
      </c>
      <c r="B389" s="289" t="s">
        <v>735</v>
      </c>
      <c r="C389" s="290" t="s">
        <v>23</v>
      </c>
      <c r="D389" s="290" t="s">
        <v>12</v>
      </c>
      <c r="E389" s="291">
        <v>250</v>
      </c>
      <c r="F389" s="292"/>
      <c r="G389" s="292">
        <f t="shared" ref="G389:G394" si="161">E389*3</f>
        <v>750</v>
      </c>
      <c r="H389" s="293"/>
      <c r="I389" s="293"/>
      <c r="J389" s="293"/>
      <c r="K389" s="293"/>
      <c r="L389" s="293"/>
      <c r="M389" s="293"/>
      <c r="N389" s="293"/>
      <c r="O389" s="292">
        <f t="shared" si="147"/>
        <v>750</v>
      </c>
      <c r="P389" s="293">
        <v>750</v>
      </c>
      <c r="Q389" s="292">
        <f t="shared" si="148"/>
        <v>0</v>
      </c>
      <c r="R389" s="292">
        <f t="shared" si="149"/>
        <v>750</v>
      </c>
      <c r="S389" s="293"/>
      <c r="T389" s="293"/>
      <c r="U389" s="293"/>
      <c r="V389" s="293"/>
      <c r="W389" s="293">
        <v>100</v>
      </c>
      <c r="X389" s="293"/>
      <c r="Y389" s="293"/>
      <c r="Z389" s="292">
        <f t="shared" si="150"/>
        <v>850</v>
      </c>
      <c r="AA389" s="293">
        <v>1600</v>
      </c>
      <c r="AB389" s="292">
        <f t="shared" si="151"/>
        <v>-750</v>
      </c>
      <c r="AC389" s="292">
        <f t="shared" si="152"/>
        <v>750</v>
      </c>
      <c r="AD389" s="293"/>
      <c r="AE389" s="293"/>
      <c r="AF389" s="293"/>
      <c r="AG389" s="293"/>
      <c r="AH389" s="293"/>
      <c r="AI389" s="293"/>
      <c r="AJ389" s="293"/>
      <c r="AK389" s="292">
        <f t="shared" si="153"/>
        <v>750</v>
      </c>
      <c r="AL389" s="293"/>
      <c r="AM389" s="292">
        <f t="shared" si="154"/>
        <v>0</v>
      </c>
      <c r="AN389" s="292">
        <f t="shared" si="155"/>
        <v>750</v>
      </c>
      <c r="AO389" s="293"/>
      <c r="AP389" s="293"/>
      <c r="AQ389" s="293"/>
      <c r="AR389" s="293"/>
      <c r="AS389" s="293"/>
      <c r="AT389" s="293"/>
      <c r="AU389" s="293"/>
      <c r="AV389" s="292">
        <f t="shared" si="156"/>
        <v>750</v>
      </c>
      <c r="AW389" s="293">
        <v>1500</v>
      </c>
      <c r="AX389" s="292">
        <f t="shared" si="157"/>
        <v>-750</v>
      </c>
      <c r="AY389" s="137" t="str">
        <f t="shared" si="159"/>
        <v/>
      </c>
      <c r="BA389" s="143" t="str">
        <f t="shared" si="160"/>
        <v/>
      </c>
    </row>
    <row r="390" spans="1:53" ht="12">
      <c r="A390" s="288">
        <v>388</v>
      </c>
      <c r="B390" s="289" t="s">
        <v>737</v>
      </c>
      <c r="C390" s="290" t="s">
        <v>14</v>
      </c>
      <c r="D390" s="290" t="s">
        <v>847</v>
      </c>
      <c r="E390" s="291">
        <v>96</v>
      </c>
      <c r="F390" s="292">
        <v>288</v>
      </c>
      <c r="G390" s="292">
        <f t="shared" si="161"/>
        <v>288</v>
      </c>
      <c r="H390" s="293"/>
      <c r="I390" s="293"/>
      <c r="J390" s="293"/>
      <c r="K390" s="293"/>
      <c r="L390" s="293"/>
      <c r="M390" s="293"/>
      <c r="N390" s="293"/>
      <c r="O390" s="292">
        <f t="shared" si="147"/>
        <v>288</v>
      </c>
      <c r="P390" s="293">
        <v>288</v>
      </c>
      <c r="Q390" s="292">
        <f t="shared" si="148"/>
        <v>288</v>
      </c>
      <c r="R390" s="292">
        <f t="shared" si="149"/>
        <v>288</v>
      </c>
      <c r="S390" s="293"/>
      <c r="T390" s="293"/>
      <c r="U390" s="293"/>
      <c r="V390" s="293"/>
      <c r="W390" s="293"/>
      <c r="X390" s="293"/>
      <c r="Y390" s="293"/>
      <c r="Z390" s="292">
        <f t="shared" si="150"/>
        <v>288</v>
      </c>
      <c r="AA390" s="293">
        <v>288</v>
      </c>
      <c r="AB390" s="292">
        <f t="shared" si="151"/>
        <v>288</v>
      </c>
      <c r="AC390" s="292">
        <f t="shared" si="152"/>
        <v>288</v>
      </c>
      <c r="AD390" s="293"/>
      <c r="AE390" s="293"/>
      <c r="AF390" s="293"/>
      <c r="AG390" s="293"/>
      <c r="AH390" s="293"/>
      <c r="AI390" s="293"/>
      <c r="AJ390" s="293"/>
      <c r="AK390" s="292">
        <f t="shared" si="153"/>
        <v>288</v>
      </c>
      <c r="AL390" s="293">
        <v>288</v>
      </c>
      <c r="AM390" s="292">
        <f t="shared" si="154"/>
        <v>288</v>
      </c>
      <c r="AN390" s="292">
        <f t="shared" si="155"/>
        <v>288</v>
      </c>
      <c r="AO390" s="293"/>
      <c r="AP390" s="293"/>
      <c r="AQ390" s="293"/>
      <c r="AR390" s="293"/>
      <c r="AS390" s="293"/>
      <c r="AT390" s="293"/>
      <c r="AU390" s="293"/>
      <c r="AV390" s="292">
        <f t="shared" si="156"/>
        <v>288</v>
      </c>
      <c r="AW390" s="293">
        <v>288</v>
      </c>
      <c r="AX390" s="292">
        <f t="shared" si="157"/>
        <v>288</v>
      </c>
      <c r="AY390" s="137" t="str">
        <f t="shared" si="159"/>
        <v/>
      </c>
      <c r="BA390" s="143" t="str">
        <f t="shared" si="160"/>
        <v/>
      </c>
    </row>
    <row r="391" spans="1:53" ht="12">
      <c r="A391" s="288">
        <v>389</v>
      </c>
      <c r="B391" s="289" t="s">
        <v>739</v>
      </c>
      <c r="C391" s="290" t="s">
        <v>14</v>
      </c>
      <c r="D391" s="290" t="s">
        <v>741</v>
      </c>
      <c r="E391" s="291">
        <v>150</v>
      </c>
      <c r="F391" s="292">
        <v>-71.400000000000006</v>
      </c>
      <c r="G391" s="292">
        <f t="shared" si="161"/>
        <v>450</v>
      </c>
      <c r="H391" s="293"/>
      <c r="I391" s="293">
        <v>100</v>
      </c>
      <c r="J391" s="293"/>
      <c r="K391" s="293"/>
      <c r="L391" s="293"/>
      <c r="M391" s="293"/>
      <c r="N391" s="293"/>
      <c r="O391" s="292">
        <f t="shared" si="147"/>
        <v>550</v>
      </c>
      <c r="P391" s="293">
        <v>478.6</v>
      </c>
      <c r="Q391" s="292">
        <f t="shared" si="148"/>
        <v>0</v>
      </c>
      <c r="R391" s="292">
        <f t="shared" si="149"/>
        <v>450</v>
      </c>
      <c r="S391" s="293"/>
      <c r="T391" s="293"/>
      <c r="U391" s="293"/>
      <c r="V391" s="293"/>
      <c r="W391" s="293"/>
      <c r="X391" s="293"/>
      <c r="Y391" s="293"/>
      <c r="Z391" s="292">
        <f t="shared" si="150"/>
        <v>450</v>
      </c>
      <c r="AA391" s="293">
        <v>1350</v>
      </c>
      <c r="AB391" s="292">
        <f t="shared" si="151"/>
        <v>-900</v>
      </c>
      <c r="AC391" s="292">
        <f t="shared" si="152"/>
        <v>450</v>
      </c>
      <c r="AD391" s="293"/>
      <c r="AE391" s="293"/>
      <c r="AF391" s="293"/>
      <c r="AG391" s="293"/>
      <c r="AH391" s="293"/>
      <c r="AI391" s="293"/>
      <c r="AJ391" s="293"/>
      <c r="AK391" s="292">
        <f t="shared" si="153"/>
        <v>450</v>
      </c>
      <c r="AL391" s="293"/>
      <c r="AM391" s="292">
        <f t="shared" si="154"/>
        <v>-450</v>
      </c>
      <c r="AN391" s="292">
        <f t="shared" si="155"/>
        <v>450</v>
      </c>
      <c r="AO391" s="293"/>
      <c r="AP391" s="293"/>
      <c r="AQ391" s="293"/>
      <c r="AR391" s="293"/>
      <c r="AS391" s="293"/>
      <c r="AT391" s="293"/>
      <c r="AU391" s="293"/>
      <c r="AV391" s="292">
        <f t="shared" si="156"/>
        <v>450</v>
      </c>
      <c r="AW391" s="293"/>
      <c r="AX391" s="292">
        <f t="shared" si="157"/>
        <v>0</v>
      </c>
      <c r="AY391" s="137" t="str">
        <f t="shared" si="159"/>
        <v>*</v>
      </c>
      <c r="BA391" s="143" t="str">
        <f t="shared" si="160"/>
        <v/>
      </c>
    </row>
    <row r="392" spans="1:53" ht="12">
      <c r="A392" s="288">
        <v>390</v>
      </c>
      <c r="B392" s="289" t="s">
        <v>742</v>
      </c>
      <c r="C392" s="290" t="s">
        <v>14</v>
      </c>
      <c r="D392" s="290" t="s">
        <v>744</v>
      </c>
      <c r="E392" s="291">
        <v>125</v>
      </c>
      <c r="F392" s="292">
        <v>2250</v>
      </c>
      <c r="G392" s="292">
        <f t="shared" si="161"/>
        <v>375</v>
      </c>
      <c r="H392" s="293"/>
      <c r="I392" s="293"/>
      <c r="J392" s="293"/>
      <c r="K392" s="293"/>
      <c r="L392" s="293"/>
      <c r="M392" s="293"/>
      <c r="N392" s="293"/>
      <c r="O392" s="292">
        <f t="shared" si="147"/>
        <v>375</v>
      </c>
      <c r="P392" s="293">
        <v>2500</v>
      </c>
      <c r="Q392" s="292">
        <f t="shared" si="148"/>
        <v>125</v>
      </c>
      <c r="R392" s="292">
        <f t="shared" si="149"/>
        <v>375</v>
      </c>
      <c r="S392" s="293"/>
      <c r="T392" s="293"/>
      <c r="U392" s="293"/>
      <c r="V392" s="293"/>
      <c r="W392" s="293"/>
      <c r="X392" s="293"/>
      <c r="Y392" s="293"/>
      <c r="Z392" s="292">
        <f t="shared" si="150"/>
        <v>375</v>
      </c>
      <c r="AA392" s="293"/>
      <c r="AB392" s="292">
        <f t="shared" si="151"/>
        <v>500</v>
      </c>
      <c r="AC392" s="292">
        <f t="shared" si="152"/>
        <v>375</v>
      </c>
      <c r="AD392" s="293"/>
      <c r="AE392" s="293"/>
      <c r="AF392" s="293"/>
      <c r="AG392" s="293"/>
      <c r="AH392" s="293"/>
      <c r="AI392" s="293"/>
      <c r="AJ392" s="293"/>
      <c r="AK392" s="292">
        <f t="shared" si="153"/>
        <v>375</v>
      </c>
      <c r="AL392" s="293"/>
      <c r="AM392" s="292">
        <f t="shared" si="154"/>
        <v>875</v>
      </c>
      <c r="AN392" s="292">
        <f t="shared" si="155"/>
        <v>375</v>
      </c>
      <c r="AO392" s="293"/>
      <c r="AP392" s="293"/>
      <c r="AQ392" s="293"/>
      <c r="AR392" s="293"/>
      <c r="AS392" s="293"/>
      <c r="AT392" s="293"/>
      <c r="AU392" s="293"/>
      <c r="AV392" s="292">
        <f t="shared" si="156"/>
        <v>375</v>
      </c>
      <c r="AW392" s="293">
        <v>1250</v>
      </c>
      <c r="AX392" s="292">
        <f t="shared" si="157"/>
        <v>0</v>
      </c>
      <c r="BA392" s="143" t="str">
        <f t="shared" si="160"/>
        <v/>
      </c>
    </row>
    <row r="393" spans="1:53" ht="12">
      <c r="A393" s="288">
        <v>391</v>
      </c>
      <c r="B393" s="289" t="s">
        <v>1572</v>
      </c>
      <c r="C393" s="290" t="s">
        <v>14</v>
      </c>
      <c r="D393" s="290"/>
      <c r="E393" s="291">
        <v>140</v>
      </c>
      <c r="F393" s="292"/>
      <c r="G393" s="292">
        <f t="shared" si="161"/>
        <v>420</v>
      </c>
      <c r="H393" s="293"/>
      <c r="I393" s="293"/>
      <c r="J393" s="293"/>
      <c r="K393" s="293"/>
      <c r="L393" s="293"/>
      <c r="M393" s="293"/>
      <c r="N393" s="293"/>
      <c r="O393" s="292">
        <f t="shared" si="147"/>
        <v>420</v>
      </c>
      <c r="P393" s="293">
        <v>1780</v>
      </c>
      <c r="Q393" s="292">
        <f t="shared" si="148"/>
        <v>-1360</v>
      </c>
      <c r="R393" s="292">
        <f t="shared" si="149"/>
        <v>420</v>
      </c>
      <c r="S393" s="293">
        <v>50</v>
      </c>
      <c r="T393" s="293">
        <v>100</v>
      </c>
      <c r="U393" s="293"/>
      <c r="V393" s="293"/>
      <c r="W393" s="293">
        <v>100</v>
      </c>
      <c r="X393" s="293"/>
      <c r="Y393" s="293"/>
      <c r="Z393" s="292">
        <f t="shared" si="150"/>
        <v>670</v>
      </c>
      <c r="AA393" s="293"/>
      <c r="AB393" s="292">
        <f t="shared" si="151"/>
        <v>-690</v>
      </c>
      <c r="AC393" s="292">
        <f t="shared" si="152"/>
        <v>420</v>
      </c>
      <c r="AD393" s="293">
        <v>50</v>
      </c>
      <c r="AE393" s="293"/>
      <c r="AF393" s="293"/>
      <c r="AG393" s="293"/>
      <c r="AH393" s="293"/>
      <c r="AI393" s="293"/>
      <c r="AJ393" s="293"/>
      <c r="AK393" s="292">
        <f t="shared" si="153"/>
        <v>470</v>
      </c>
      <c r="AL393" s="293"/>
      <c r="AM393" s="292">
        <f t="shared" si="154"/>
        <v>-220</v>
      </c>
      <c r="AN393" s="292">
        <f t="shared" si="155"/>
        <v>420</v>
      </c>
      <c r="AO393" s="293"/>
      <c r="AP393" s="293"/>
      <c r="AQ393" s="293"/>
      <c r="AR393" s="293"/>
      <c r="AS393" s="293"/>
      <c r="AT393" s="293"/>
      <c r="AU393" s="293"/>
      <c r="AV393" s="292">
        <f t="shared" si="156"/>
        <v>420</v>
      </c>
      <c r="AW393" s="293"/>
      <c r="AX393" s="292">
        <f t="shared" si="157"/>
        <v>200</v>
      </c>
      <c r="AY393" s="137" t="str">
        <f t="shared" si="159"/>
        <v/>
      </c>
      <c r="BA393" s="143" t="str">
        <f t="shared" si="160"/>
        <v/>
      </c>
    </row>
    <row r="394" spans="1:53" ht="12">
      <c r="A394" s="288">
        <v>392</v>
      </c>
      <c r="B394" s="289" t="s">
        <v>745</v>
      </c>
      <c r="C394" s="290" t="s">
        <v>14</v>
      </c>
      <c r="D394" s="290" t="s">
        <v>365</v>
      </c>
      <c r="E394" s="291">
        <v>240</v>
      </c>
      <c r="F394" s="292"/>
      <c r="G394" s="292">
        <f t="shared" si="161"/>
        <v>720</v>
      </c>
      <c r="H394" s="293"/>
      <c r="I394" s="293"/>
      <c r="J394" s="293"/>
      <c r="K394" s="293"/>
      <c r="L394" s="293"/>
      <c r="M394" s="293"/>
      <c r="N394" s="293"/>
      <c r="O394" s="292">
        <f t="shared" si="147"/>
        <v>720</v>
      </c>
      <c r="P394" s="293">
        <v>720</v>
      </c>
      <c r="Q394" s="292">
        <f t="shared" si="148"/>
        <v>0</v>
      </c>
      <c r="R394" s="292">
        <f t="shared" si="149"/>
        <v>720</v>
      </c>
      <c r="S394" s="293">
        <v>50</v>
      </c>
      <c r="T394" s="293">
        <v>218</v>
      </c>
      <c r="U394" s="293"/>
      <c r="V394" s="293"/>
      <c r="W394" s="293">
        <v>100</v>
      </c>
      <c r="X394" s="293"/>
      <c r="Y394" s="293"/>
      <c r="Z394" s="292">
        <f t="shared" si="150"/>
        <v>1088</v>
      </c>
      <c r="AA394" s="293">
        <v>1088</v>
      </c>
      <c r="AB394" s="292">
        <f t="shared" si="151"/>
        <v>0</v>
      </c>
      <c r="AC394" s="292">
        <f t="shared" si="152"/>
        <v>720</v>
      </c>
      <c r="AD394" s="293"/>
      <c r="AE394" s="293"/>
      <c r="AF394" s="293"/>
      <c r="AG394" s="293"/>
      <c r="AH394" s="293"/>
      <c r="AI394" s="293"/>
      <c r="AJ394" s="293"/>
      <c r="AK394" s="292">
        <f t="shared" si="153"/>
        <v>720</v>
      </c>
      <c r="AL394" s="293">
        <v>720</v>
      </c>
      <c r="AM394" s="292">
        <f t="shared" si="154"/>
        <v>0</v>
      </c>
      <c r="AN394" s="292">
        <f t="shared" si="155"/>
        <v>720</v>
      </c>
      <c r="AO394" s="293"/>
      <c r="AP394" s="293"/>
      <c r="AQ394" s="293"/>
      <c r="AR394" s="293"/>
      <c r="AS394" s="293"/>
      <c r="AT394" s="293"/>
      <c r="AU394" s="293"/>
      <c r="AV394" s="292">
        <f t="shared" si="156"/>
        <v>720</v>
      </c>
      <c r="AW394" s="293">
        <v>720</v>
      </c>
      <c r="AX394" s="292">
        <f t="shared" si="157"/>
        <v>0</v>
      </c>
      <c r="AY394" s="137" t="str">
        <f t="shared" si="159"/>
        <v>*</v>
      </c>
      <c r="BA394" s="143" t="str">
        <f t="shared" si="160"/>
        <v/>
      </c>
    </row>
    <row r="395" spans="1:53" ht="12">
      <c r="A395" s="288">
        <v>393</v>
      </c>
      <c r="B395" s="289" t="s">
        <v>1581</v>
      </c>
      <c r="C395" s="290" t="s">
        <v>23</v>
      </c>
      <c r="D395" s="290"/>
      <c r="E395" s="291">
        <v>25</v>
      </c>
      <c r="F395" s="292"/>
      <c r="G395" s="292">
        <v>25</v>
      </c>
      <c r="H395" s="293"/>
      <c r="I395" s="293"/>
      <c r="J395" s="293"/>
      <c r="K395" s="293"/>
      <c r="L395" s="293"/>
      <c r="M395" s="293"/>
      <c r="N395" s="293"/>
      <c r="O395" s="292">
        <f t="shared" si="147"/>
        <v>25</v>
      </c>
      <c r="P395" s="293"/>
      <c r="Q395" s="292">
        <f t="shared" si="148"/>
        <v>25</v>
      </c>
      <c r="R395" s="292">
        <f t="shared" si="149"/>
        <v>75</v>
      </c>
      <c r="S395" s="293"/>
      <c r="T395" s="293"/>
      <c r="U395" s="293"/>
      <c r="V395" s="293"/>
      <c r="W395" s="293">
        <v>100</v>
      </c>
      <c r="X395" s="293"/>
      <c r="Y395" s="293"/>
      <c r="Z395" s="292">
        <f t="shared" si="150"/>
        <v>175</v>
      </c>
      <c r="AA395" s="293">
        <v>200</v>
      </c>
      <c r="AB395" s="292">
        <f t="shared" si="151"/>
        <v>0</v>
      </c>
      <c r="AC395" s="292">
        <f t="shared" si="152"/>
        <v>75</v>
      </c>
      <c r="AD395" s="293"/>
      <c r="AE395" s="293"/>
      <c r="AF395" s="293"/>
      <c r="AG395" s="293"/>
      <c r="AH395" s="293"/>
      <c r="AI395" s="293"/>
      <c r="AJ395" s="293"/>
      <c r="AK395" s="292">
        <f t="shared" si="153"/>
        <v>75</v>
      </c>
      <c r="AL395" s="293">
        <v>225</v>
      </c>
      <c r="AM395" s="292">
        <f t="shared" si="154"/>
        <v>-150</v>
      </c>
      <c r="AN395" s="292">
        <f t="shared" si="155"/>
        <v>75</v>
      </c>
      <c r="AO395" s="293"/>
      <c r="AP395" s="293"/>
      <c r="AQ395" s="293"/>
      <c r="AR395" s="293"/>
      <c r="AS395" s="293"/>
      <c r="AT395" s="293"/>
      <c r="AU395" s="293"/>
      <c r="AV395" s="292">
        <f t="shared" si="156"/>
        <v>75</v>
      </c>
      <c r="AW395" s="293"/>
      <c r="AX395" s="292">
        <f t="shared" si="157"/>
        <v>-75</v>
      </c>
      <c r="AY395" s="137" t="str">
        <f t="shared" si="159"/>
        <v/>
      </c>
      <c r="BA395" s="143" t="str">
        <f t="shared" si="160"/>
        <v/>
      </c>
    </row>
    <row r="396" spans="1:53" ht="12">
      <c r="A396" s="288">
        <v>394</v>
      </c>
      <c r="B396" s="289" t="s">
        <v>746</v>
      </c>
      <c r="C396" s="290" t="s">
        <v>23</v>
      </c>
      <c r="D396" s="290" t="s">
        <v>748</v>
      </c>
      <c r="E396" s="291">
        <v>100</v>
      </c>
      <c r="F396" s="292"/>
      <c r="G396" s="292">
        <f>E396*3</f>
        <v>300</v>
      </c>
      <c r="H396" s="293"/>
      <c r="I396" s="293"/>
      <c r="J396" s="293"/>
      <c r="K396" s="293"/>
      <c r="L396" s="293"/>
      <c r="M396" s="293"/>
      <c r="N396" s="293"/>
      <c r="O396" s="292">
        <f t="shared" si="147"/>
        <v>300</v>
      </c>
      <c r="P396" s="293"/>
      <c r="Q396" s="292">
        <f t="shared" si="148"/>
        <v>300</v>
      </c>
      <c r="R396" s="292">
        <f t="shared" si="149"/>
        <v>300</v>
      </c>
      <c r="S396" s="293"/>
      <c r="T396" s="293"/>
      <c r="U396" s="293"/>
      <c r="V396" s="293"/>
      <c r="W396" s="293"/>
      <c r="X396" s="293"/>
      <c r="Y396" s="293"/>
      <c r="Z396" s="292">
        <f t="shared" si="150"/>
        <v>300</v>
      </c>
      <c r="AA396" s="293"/>
      <c r="AB396" s="292">
        <f t="shared" si="151"/>
        <v>600</v>
      </c>
      <c r="AC396" s="292">
        <f t="shared" si="152"/>
        <v>300</v>
      </c>
      <c r="AD396" s="293"/>
      <c r="AE396" s="293"/>
      <c r="AF396" s="293"/>
      <c r="AG396" s="293"/>
      <c r="AH396" s="293"/>
      <c r="AI396" s="293"/>
      <c r="AJ396" s="293"/>
      <c r="AK396" s="292">
        <f t="shared" si="153"/>
        <v>300</v>
      </c>
      <c r="AL396" s="293"/>
      <c r="AM396" s="292">
        <f t="shared" si="154"/>
        <v>900</v>
      </c>
      <c r="AN396" s="292">
        <f t="shared" si="155"/>
        <v>300</v>
      </c>
      <c r="AO396" s="293"/>
      <c r="AP396" s="293"/>
      <c r="AQ396" s="293"/>
      <c r="AR396" s="293"/>
      <c r="AS396" s="293"/>
      <c r="AT396" s="293"/>
      <c r="AU396" s="293"/>
      <c r="AV396" s="292">
        <f t="shared" si="156"/>
        <v>300</v>
      </c>
      <c r="AW396" s="293"/>
      <c r="AX396" s="292">
        <f t="shared" si="157"/>
        <v>1200</v>
      </c>
      <c r="AY396" s="137" t="str">
        <f t="shared" si="159"/>
        <v/>
      </c>
      <c r="BA396" s="143" t="str">
        <f t="shared" si="160"/>
        <v/>
      </c>
    </row>
    <row r="397" spans="1:53" ht="12">
      <c r="A397" s="288">
        <v>395</v>
      </c>
      <c r="B397" s="294" t="s">
        <v>749</v>
      </c>
      <c r="C397" s="290" t="s">
        <v>10</v>
      </c>
      <c r="D397" s="290" t="s">
        <v>12</v>
      </c>
      <c r="E397" s="295">
        <v>140</v>
      </c>
      <c r="F397" s="292"/>
      <c r="G397" s="292">
        <f>E397*3</f>
        <v>420</v>
      </c>
      <c r="H397" s="293"/>
      <c r="I397" s="293"/>
      <c r="J397" s="293"/>
      <c r="K397" s="293"/>
      <c r="L397" s="293"/>
      <c r="M397" s="293"/>
      <c r="N397" s="293"/>
      <c r="O397" s="292">
        <f t="shared" si="147"/>
        <v>420</v>
      </c>
      <c r="P397" s="293"/>
      <c r="Q397" s="292">
        <f t="shared" si="148"/>
        <v>420</v>
      </c>
      <c r="R397" s="292">
        <f t="shared" si="149"/>
        <v>420</v>
      </c>
      <c r="S397" s="293"/>
      <c r="T397" s="293"/>
      <c r="U397" s="293"/>
      <c r="V397" s="293"/>
      <c r="W397" s="293"/>
      <c r="X397" s="293"/>
      <c r="Y397" s="293"/>
      <c r="Z397" s="292">
        <f t="shared" si="150"/>
        <v>420</v>
      </c>
      <c r="AA397" s="293"/>
      <c r="AB397" s="292">
        <f t="shared" si="151"/>
        <v>840</v>
      </c>
      <c r="AC397" s="292">
        <f t="shared" si="152"/>
        <v>420</v>
      </c>
      <c r="AD397" s="293"/>
      <c r="AE397" s="293"/>
      <c r="AF397" s="293"/>
      <c r="AG397" s="293"/>
      <c r="AH397" s="293"/>
      <c r="AI397" s="293"/>
      <c r="AJ397" s="293"/>
      <c r="AK397" s="292">
        <f t="shared" si="153"/>
        <v>420</v>
      </c>
      <c r="AL397" s="293"/>
      <c r="AM397" s="292">
        <f t="shared" si="154"/>
        <v>1260</v>
      </c>
      <c r="AN397" s="292">
        <f t="shared" si="155"/>
        <v>420</v>
      </c>
      <c r="AO397" s="293"/>
      <c r="AP397" s="293"/>
      <c r="AQ397" s="293"/>
      <c r="AR397" s="293"/>
      <c r="AS397" s="293"/>
      <c r="AT397" s="293"/>
      <c r="AU397" s="293"/>
      <c r="AV397" s="292">
        <f t="shared" si="156"/>
        <v>420</v>
      </c>
      <c r="AW397" s="293">
        <v>1700</v>
      </c>
      <c r="AX397" s="292">
        <f t="shared" si="157"/>
        <v>-20</v>
      </c>
      <c r="AY397" s="137" t="str">
        <f t="shared" si="159"/>
        <v/>
      </c>
      <c r="BA397" s="143" t="str">
        <f t="shared" si="160"/>
        <v/>
      </c>
    </row>
    <row r="398" spans="1:53" ht="12">
      <c r="A398" s="288">
        <v>396</v>
      </c>
      <c r="B398" s="289" t="s">
        <v>1381</v>
      </c>
      <c r="C398" s="290" t="s">
        <v>23</v>
      </c>
      <c r="D398" s="290" t="s">
        <v>1355</v>
      </c>
      <c r="E398" s="291">
        <v>300</v>
      </c>
      <c r="F398" s="292"/>
      <c r="G398" s="292">
        <f>E398*3</f>
        <v>900</v>
      </c>
      <c r="H398" s="293">
        <v>50</v>
      </c>
      <c r="I398" s="293"/>
      <c r="J398" s="293"/>
      <c r="K398" s="293"/>
      <c r="L398" s="293">
        <v>100</v>
      </c>
      <c r="M398" s="293"/>
      <c r="N398" s="293"/>
      <c r="O398" s="292">
        <f t="shared" si="147"/>
        <v>1050</v>
      </c>
      <c r="P398" s="293">
        <v>1050</v>
      </c>
      <c r="Q398" s="292">
        <f t="shared" si="148"/>
        <v>0</v>
      </c>
      <c r="R398" s="292">
        <f t="shared" si="149"/>
        <v>900</v>
      </c>
      <c r="S398" s="293"/>
      <c r="T398" s="293">
        <v>100</v>
      </c>
      <c r="U398" s="293"/>
      <c r="V398" s="293"/>
      <c r="W398" s="293"/>
      <c r="X398" s="293"/>
      <c r="Y398" s="293"/>
      <c r="Z398" s="292">
        <f t="shared" si="150"/>
        <v>1000</v>
      </c>
      <c r="AA398" s="293">
        <v>1000</v>
      </c>
      <c r="AB398" s="292">
        <f t="shared" si="151"/>
        <v>0</v>
      </c>
      <c r="AC398" s="292">
        <f t="shared" si="152"/>
        <v>900</v>
      </c>
      <c r="AD398" s="293"/>
      <c r="AE398" s="293"/>
      <c r="AF398" s="293"/>
      <c r="AG398" s="293"/>
      <c r="AH398" s="293"/>
      <c r="AI398" s="293"/>
      <c r="AJ398" s="293"/>
      <c r="AK398" s="292">
        <f t="shared" si="153"/>
        <v>900</v>
      </c>
      <c r="AL398" s="293">
        <v>900</v>
      </c>
      <c r="AM398" s="292">
        <f t="shared" si="154"/>
        <v>0</v>
      </c>
      <c r="AN398" s="292">
        <f t="shared" si="155"/>
        <v>900</v>
      </c>
      <c r="AO398" s="293"/>
      <c r="AP398" s="293"/>
      <c r="AQ398" s="293"/>
      <c r="AR398" s="293"/>
      <c r="AS398" s="293"/>
      <c r="AT398" s="293"/>
      <c r="AU398" s="293"/>
      <c r="AV398" s="292">
        <f t="shared" si="156"/>
        <v>900</v>
      </c>
      <c r="AW398" s="293">
        <v>900</v>
      </c>
      <c r="AX398" s="292">
        <f t="shared" si="157"/>
        <v>0</v>
      </c>
      <c r="AY398" s="137" t="str">
        <f t="shared" si="159"/>
        <v>*</v>
      </c>
      <c r="BA398" s="143" t="str">
        <f t="shared" si="160"/>
        <v/>
      </c>
    </row>
    <row r="399" spans="1:53" ht="12">
      <c r="A399" s="288">
        <v>397</v>
      </c>
      <c r="B399" s="316" t="s">
        <v>1523</v>
      </c>
      <c r="C399" s="311" t="s">
        <v>30</v>
      </c>
      <c r="D399" s="311" t="s">
        <v>1051</v>
      </c>
      <c r="E399" s="317"/>
      <c r="F399" s="299"/>
      <c r="G399" s="299"/>
      <c r="H399" s="299"/>
      <c r="I399" s="299"/>
      <c r="J399" s="299"/>
      <c r="K399" s="299"/>
      <c r="L399" s="299"/>
      <c r="M399" s="299"/>
      <c r="N399" s="299"/>
      <c r="O399" s="299"/>
      <c r="P399" s="299"/>
      <c r="Q399" s="299"/>
      <c r="R399" s="299"/>
      <c r="S399" s="299"/>
      <c r="T399" s="299"/>
      <c r="U399" s="299"/>
      <c r="V399" s="299"/>
      <c r="W399" s="299"/>
      <c r="X399" s="299"/>
      <c r="Y399" s="299"/>
      <c r="Z399" s="299"/>
      <c r="AA399" s="299"/>
      <c r="AB399" s="299"/>
      <c r="AC399" s="299"/>
      <c r="AD399" s="299"/>
      <c r="AE399" s="299"/>
      <c r="AF399" s="299"/>
      <c r="AG399" s="299"/>
      <c r="AH399" s="299"/>
      <c r="AI399" s="299"/>
      <c r="AJ399" s="299"/>
      <c r="AK399" s="299"/>
      <c r="AL399" s="299"/>
      <c r="AM399" s="299"/>
      <c r="AN399" s="299"/>
      <c r="AO399" s="299"/>
      <c r="AP399" s="299"/>
      <c r="AQ399" s="299"/>
      <c r="AR399" s="299"/>
      <c r="AS399" s="299"/>
      <c r="AT399" s="299"/>
      <c r="AU399" s="299"/>
      <c r="AV399" s="299"/>
      <c r="AW399" s="299"/>
      <c r="AX399" s="299"/>
      <c r="BA399" s="143" t="str">
        <f t="shared" si="160"/>
        <v/>
      </c>
    </row>
    <row r="400" spans="1:53" ht="12">
      <c r="A400" s="288">
        <v>398</v>
      </c>
      <c r="B400" s="296" t="s">
        <v>1524</v>
      </c>
      <c r="C400" s="297" t="s">
        <v>30</v>
      </c>
      <c r="D400" s="297"/>
      <c r="E400" s="298"/>
      <c r="F400" s="299">
        <v>1050</v>
      </c>
      <c r="G400" s="299">
        <f>E400*3</f>
        <v>0</v>
      </c>
      <c r="H400" s="300"/>
      <c r="I400" s="300"/>
      <c r="J400" s="300"/>
      <c r="K400" s="300"/>
      <c r="L400" s="300"/>
      <c r="M400" s="300"/>
      <c r="N400" s="300"/>
      <c r="O400" s="299">
        <f>SUM(G400:N400)</f>
        <v>0</v>
      </c>
      <c r="P400" s="300"/>
      <c r="Q400" s="299">
        <f>F400+O400-P400</f>
        <v>1050</v>
      </c>
      <c r="R400" s="299">
        <f>E400*3</f>
        <v>0</v>
      </c>
      <c r="S400" s="300"/>
      <c r="T400" s="300"/>
      <c r="U400" s="300"/>
      <c r="V400" s="300"/>
      <c r="W400" s="300"/>
      <c r="X400" s="300"/>
      <c r="Y400" s="300"/>
      <c r="Z400" s="299">
        <f>SUM(R400:Y400)</f>
        <v>0</v>
      </c>
      <c r="AA400" s="300"/>
      <c r="AB400" s="299">
        <f>Q400+Z400-AA400</f>
        <v>1050</v>
      </c>
      <c r="AC400" s="299">
        <f>$E400*3</f>
        <v>0</v>
      </c>
      <c r="AD400" s="300"/>
      <c r="AE400" s="300"/>
      <c r="AF400" s="300"/>
      <c r="AG400" s="300"/>
      <c r="AH400" s="300"/>
      <c r="AI400" s="300"/>
      <c r="AJ400" s="300"/>
      <c r="AK400" s="299">
        <f>SUM(AC400:AJ400)</f>
        <v>0</v>
      </c>
      <c r="AL400" s="300"/>
      <c r="AM400" s="299">
        <f>AB400+AK400-AL400</f>
        <v>1050</v>
      </c>
      <c r="AN400" s="299">
        <f>$E400*3</f>
        <v>0</v>
      </c>
      <c r="AO400" s="300"/>
      <c r="AP400" s="300"/>
      <c r="AQ400" s="300"/>
      <c r="AR400" s="300"/>
      <c r="AS400" s="300"/>
      <c r="AT400" s="300"/>
      <c r="AU400" s="300"/>
      <c r="AV400" s="299">
        <f>SUM(AN400:AU400)</f>
        <v>0</v>
      </c>
      <c r="AW400" s="300"/>
      <c r="AX400" s="299">
        <f>AM400+AV400-AW400</f>
        <v>1050</v>
      </c>
      <c r="AY400" s="446" t="s">
        <v>1416</v>
      </c>
      <c r="BA400" s="143" t="str">
        <f t="shared" si="160"/>
        <v/>
      </c>
    </row>
    <row r="401" spans="1:53" ht="12">
      <c r="A401" s="288">
        <v>399</v>
      </c>
      <c r="B401" s="289" t="s">
        <v>752</v>
      </c>
      <c r="C401" s="290" t="s">
        <v>14</v>
      </c>
      <c r="D401" s="290" t="s">
        <v>754</v>
      </c>
      <c r="E401" s="291">
        <v>120</v>
      </c>
      <c r="F401" s="292"/>
      <c r="G401" s="292">
        <f>E401*3</f>
        <v>360</v>
      </c>
      <c r="H401" s="293"/>
      <c r="I401" s="293"/>
      <c r="J401" s="293"/>
      <c r="K401" s="293"/>
      <c r="L401" s="293">
        <v>100</v>
      </c>
      <c r="M401" s="293"/>
      <c r="N401" s="293"/>
      <c r="O401" s="292">
        <f>SUM(G401:N401)</f>
        <v>460</v>
      </c>
      <c r="P401" s="293">
        <v>460</v>
      </c>
      <c r="Q401" s="292">
        <f>F401+O401-P401</f>
        <v>0</v>
      </c>
      <c r="R401" s="292">
        <f>E401*3</f>
        <v>360</v>
      </c>
      <c r="S401" s="293"/>
      <c r="T401" s="293"/>
      <c r="U401" s="293"/>
      <c r="V401" s="293"/>
      <c r="W401" s="293"/>
      <c r="X401" s="293"/>
      <c r="Y401" s="293"/>
      <c r="Z401" s="292">
        <f>SUM(R401:Y401)</f>
        <v>360</v>
      </c>
      <c r="AA401" s="293">
        <v>1080</v>
      </c>
      <c r="AB401" s="292">
        <f>Q401+Z401-AA401</f>
        <v>-720</v>
      </c>
      <c r="AC401" s="292">
        <f>$E401*3</f>
        <v>360</v>
      </c>
      <c r="AD401" s="293"/>
      <c r="AE401" s="293"/>
      <c r="AF401" s="293"/>
      <c r="AG401" s="293"/>
      <c r="AH401" s="293"/>
      <c r="AI401" s="293"/>
      <c r="AJ401" s="293"/>
      <c r="AK401" s="292">
        <f>SUM(AC401:AJ401)</f>
        <v>360</v>
      </c>
      <c r="AL401" s="293"/>
      <c r="AM401" s="292">
        <f>AB401+AK401-AL401</f>
        <v>-360</v>
      </c>
      <c r="AN401" s="292">
        <f>$E401*3</f>
        <v>360</v>
      </c>
      <c r="AO401" s="293"/>
      <c r="AP401" s="293"/>
      <c r="AQ401" s="293"/>
      <c r="AR401" s="293"/>
      <c r="AS401" s="293"/>
      <c r="AT401" s="293"/>
      <c r="AU401" s="293"/>
      <c r="AV401" s="292">
        <f>SUM(AN401:AU401)</f>
        <v>360</v>
      </c>
      <c r="AW401" s="293"/>
      <c r="AX401" s="292">
        <f>AM401+AV401-AW401</f>
        <v>0</v>
      </c>
      <c r="AY401" s="137" t="str">
        <f t="shared" si="159"/>
        <v>*</v>
      </c>
      <c r="BA401" s="143" t="str">
        <f t="shared" si="160"/>
        <v/>
      </c>
    </row>
    <row r="402" spans="1:53" ht="12">
      <c r="A402" s="288">
        <v>400</v>
      </c>
      <c r="B402" s="329" t="s">
        <v>1520</v>
      </c>
      <c r="C402" s="330" t="s">
        <v>30</v>
      </c>
      <c r="D402" s="333"/>
      <c r="E402" s="329"/>
      <c r="F402" s="322">
        <v>1980</v>
      </c>
      <c r="G402" s="299"/>
      <c r="H402" s="299"/>
      <c r="I402" s="299"/>
      <c r="J402" s="299"/>
      <c r="K402" s="299"/>
      <c r="L402" s="299"/>
      <c r="M402" s="299"/>
      <c r="N402" s="299"/>
      <c r="O402" s="299"/>
      <c r="P402" s="299"/>
      <c r="Q402" s="299"/>
      <c r="R402" s="299"/>
      <c r="S402" s="299"/>
      <c r="T402" s="299"/>
      <c r="U402" s="299"/>
      <c r="V402" s="299"/>
      <c r="W402" s="299"/>
      <c r="X402" s="299"/>
      <c r="Y402" s="299"/>
      <c r="Z402" s="299"/>
      <c r="AA402" s="299"/>
      <c r="AB402" s="299"/>
      <c r="AC402" s="299"/>
      <c r="AD402" s="299"/>
      <c r="AE402" s="299"/>
      <c r="AF402" s="299"/>
      <c r="AG402" s="299"/>
      <c r="AH402" s="299"/>
      <c r="AI402" s="299"/>
      <c r="AJ402" s="299"/>
      <c r="AK402" s="299"/>
      <c r="AL402" s="299"/>
      <c r="AM402" s="299"/>
      <c r="AN402" s="299"/>
      <c r="AO402" s="299"/>
      <c r="AP402" s="299"/>
      <c r="AQ402" s="299"/>
      <c r="AR402" s="299"/>
      <c r="AS402" s="299"/>
      <c r="AT402" s="299"/>
      <c r="AU402" s="299"/>
      <c r="AV402" s="299"/>
      <c r="AW402" s="299"/>
      <c r="AX402" s="299"/>
      <c r="AY402" s="137" t="str">
        <f t="shared" si="159"/>
        <v>*</v>
      </c>
      <c r="BA402" s="143" t="str">
        <f t="shared" si="160"/>
        <v/>
      </c>
    </row>
    <row r="403" spans="1:53" ht="12">
      <c r="A403" s="288">
        <v>401</v>
      </c>
      <c r="B403" s="289" t="s">
        <v>1530</v>
      </c>
      <c r="C403" s="290" t="s">
        <v>14</v>
      </c>
      <c r="D403" s="290"/>
      <c r="E403" s="291">
        <v>170</v>
      </c>
      <c r="F403" s="292"/>
      <c r="G403" s="292">
        <f t="shared" ref="G403:G409" si="162">E403*3</f>
        <v>510</v>
      </c>
      <c r="H403" s="293"/>
      <c r="I403" s="293"/>
      <c r="J403" s="293"/>
      <c r="K403" s="293"/>
      <c r="L403" s="293"/>
      <c r="M403" s="293"/>
      <c r="N403" s="293"/>
      <c r="O403" s="292">
        <f t="shared" ref="O403:O422" si="163">SUM(G403:N403)</f>
        <v>510</v>
      </c>
      <c r="P403" s="293">
        <v>510</v>
      </c>
      <c r="Q403" s="292">
        <f t="shared" ref="Q403:Q422" si="164">F403+O403-P403</f>
        <v>0</v>
      </c>
      <c r="R403" s="292">
        <f t="shared" ref="R403:R422" si="165">E403*3</f>
        <v>510</v>
      </c>
      <c r="S403" s="293"/>
      <c r="T403" s="293"/>
      <c r="U403" s="293"/>
      <c r="V403" s="293"/>
      <c r="W403" s="293"/>
      <c r="X403" s="293"/>
      <c r="Y403" s="293"/>
      <c r="Z403" s="292">
        <f t="shared" ref="Z403:Z422" si="166">SUM(R403:Y403)</f>
        <v>510</v>
      </c>
      <c r="AA403" s="293"/>
      <c r="AB403" s="292">
        <f t="shared" ref="AB403:AB422" si="167">Q403+Z403-AA403</f>
        <v>510</v>
      </c>
      <c r="AC403" s="292">
        <f t="shared" ref="AC403:AC422" si="168">$E403*3</f>
        <v>510</v>
      </c>
      <c r="AD403" s="293"/>
      <c r="AE403" s="293"/>
      <c r="AF403" s="293"/>
      <c r="AG403" s="293"/>
      <c r="AH403" s="293"/>
      <c r="AI403" s="293"/>
      <c r="AJ403" s="293"/>
      <c r="AK403" s="292">
        <f t="shared" ref="AK403:AK422" si="169">SUM(AC403:AJ403)</f>
        <v>510</v>
      </c>
      <c r="AL403" s="293"/>
      <c r="AM403" s="292">
        <f t="shared" ref="AM403:AM422" si="170">AB403+AK403-AL403</f>
        <v>1020</v>
      </c>
      <c r="AN403" s="292">
        <f t="shared" ref="AN403:AN422" si="171">$E403*3</f>
        <v>510</v>
      </c>
      <c r="AO403" s="293"/>
      <c r="AP403" s="293"/>
      <c r="AQ403" s="293"/>
      <c r="AR403" s="293"/>
      <c r="AS403" s="293"/>
      <c r="AT403" s="293"/>
      <c r="AU403" s="293"/>
      <c r="AV403" s="292">
        <f t="shared" ref="AV403:AV422" si="172">SUM(AN403:AU403)</f>
        <v>510</v>
      </c>
      <c r="AW403" s="293">
        <v>1530</v>
      </c>
      <c r="AX403" s="292">
        <f t="shared" ref="AX403:AX422" si="173">AM403+AV403-AW403</f>
        <v>0</v>
      </c>
      <c r="AY403" s="137" t="str">
        <f t="shared" si="159"/>
        <v>*</v>
      </c>
      <c r="BA403" s="143" t="str">
        <f t="shared" si="160"/>
        <v/>
      </c>
    </row>
    <row r="404" spans="1:53" ht="12">
      <c r="A404" s="288">
        <v>402</v>
      </c>
      <c r="B404" s="289" t="s">
        <v>1597</v>
      </c>
      <c r="C404" s="290" t="s">
        <v>23</v>
      </c>
      <c r="D404" s="290" t="s">
        <v>12</v>
      </c>
      <c r="E404" s="291">
        <v>50</v>
      </c>
      <c r="F404" s="292"/>
      <c r="G404" s="292">
        <f t="shared" si="162"/>
        <v>150</v>
      </c>
      <c r="H404" s="293"/>
      <c r="I404" s="293"/>
      <c r="J404" s="293"/>
      <c r="K404" s="293"/>
      <c r="L404" s="293"/>
      <c r="M404" s="293"/>
      <c r="N404" s="293"/>
      <c r="O404" s="292">
        <f t="shared" si="163"/>
        <v>150</v>
      </c>
      <c r="P404" s="293">
        <v>600</v>
      </c>
      <c r="Q404" s="292">
        <f t="shared" si="164"/>
        <v>-450</v>
      </c>
      <c r="R404" s="292">
        <f t="shared" si="165"/>
        <v>150</v>
      </c>
      <c r="S404" s="293"/>
      <c r="T404" s="293"/>
      <c r="U404" s="293"/>
      <c r="V404" s="293"/>
      <c r="W404" s="293"/>
      <c r="X404" s="293"/>
      <c r="Y404" s="293"/>
      <c r="Z404" s="292">
        <f t="shared" si="166"/>
        <v>150</v>
      </c>
      <c r="AA404" s="293"/>
      <c r="AB404" s="292">
        <f t="shared" si="167"/>
        <v>-300</v>
      </c>
      <c r="AC404" s="292">
        <f t="shared" si="168"/>
        <v>150</v>
      </c>
      <c r="AD404" s="293"/>
      <c r="AE404" s="293"/>
      <c r="AF404" s="293"/>
      <c r="AG404" s="293"/>
      <c r="AH404" s="293"/>
      <c r="AI404" s="293"/>
      <c r="AJ404" s="293"/>
      <c r="AK404" s="292">
        <f t="shared" si="169"/>
        <v>150</v>
      </c>
      <c r="AL404" s="293"/>
      <c r="AM404" s="292">
        <f t="shared" si="170"/>
        <v>-150</v>
      </c>
      <c r="AN404" s="292">
        <f t="shared" si="171"/>
        <v>150</v>
      </c>
      <c r="AO404" s="293"/>
      <c r="AP404" s="293"/>
      <c r="AQ404" s="293"/>
      <c r="AR404" s="293"/>
      <c r="AS404" s="293"/>
      <c r="AT404" s="293"/>
      <c r="AU404" s="293"/>
      <c r="AV404" s="292">
        <f t="shared" si="172"/>
        <v>150</v>
      </c>
      <c r="AW404" s="293"/>
      <c r="AX404" s="292">
        <f t="shared" si="173"/>
        <v>0</v>
      </c>
      <c r="AY404" s="137" t="str">
        <f t="shared" si="159"/>
        <v>*</v>
      </c>
      <c r="BA404" s="143" t="str">
        <f t="shared" si="160"/>
        <v/>
      </c>
    </row>
    <row r="405" spans="1:53" ht="12">
      <c r="A405" s="288">
        <v>403</v>
      </c>
      <c r="B405" s="289" t="s">
        <v>1169</v>
      </c>
      <c r="C405" s="290" t="s">
        <v>23</v>
      </c>
      <c r="D405" s="290" t="s">
        <v>1120</v>
      </c>
      <c r="E405" s="291">
        <v>80</v>
      </c>
      <c r="F405" s="292">
        <v>-0.2</v>
      </c>
      <c r="G405" s="292">
        <f t="shared" si="162"/>
        <v>240</v>
      </c>
      <c r="H405" s="293"/>
      <c r="I405" s="293"/>
      <c r="J405" s="293"/>
      <c r="K405" s="293"/>
      <c r="L405" s="293"/>
      <c r="M405" s="293"/>
      <c r="N405" s="293"/>
      <c r="O405" s="292">
        <f t="shared" si="163"/>
        <v>240</v>
      </c>
      <c r="P405" s="293">
        <v>480</v>
      </c>
      <c r="Q405" s="292">
        <f t="shared" si="164"/>
        <v>-240.2</v>
      </c>
      <c r="R405" s="292">
        <f t="shared" si="165"/>
        <v>240</v>
      </c>
      <c r="S405" s="293"/>
      <c r="T405" s="293">
        <v>100</v>
      </c>
      <c r="U405" s="293">
        <v>599.20000000000005</v>
      </c>
      <c r="V405" s="293"/>
      <c r="W405" s="293">
        <v>100</v>
      </c>
      <c r="X405" s="293"/>
      <c r="Y405" s="293"/>
      <c r="Z405" s="292">
        <f t="shared" si="166"/>
        <v>1039.2</v>
      </c>
      <c r="AA405" s="293">
        <v>800</v>
      </c>
      <c r="AB405" s="292">
        <f t="shared" si="167"/>
        <v>-1</v>
      </c>
      <c r="AC405" s="292">
        <f t="shared" si="168"/>
        <v>240</v>
      </c>
      <c r="AD405" s="293"/>
      <c r="AE405" s="293"/>
      <c r="AF405" s="293"/>
      <c r="AG405" s="293"/>
      <c r="AH405" s="293"/>
      <c r="AI405" s="293"/>
      <c r="AJ405" s="293"/>
      <c r="AK405" s="292">
        <f t="shared" si="169"/>
        <v>240</v>
      </c>
      <c r="AL405" s="293"/>
      <c r="AM405" s="292">
        <f t="shared" si="170"/>
        <v>239</v>
      </c>
      <c r="AN405" s="292">
        <f t="shared" si="171"/>
        <v>240</v>
      </c>
      <c r="AO405" s="293"/>
      <c r="AP405" s="293"/>
      <c r="AQ405" s="293"/>
      <c r="AR405" s="293"/>
      <c r="AS405" s="293"/>
      <c r="AT405" s="293"/>
      <c r="AU405" s="293"/>
      <c r="AV405" s="292">
        <f t="shared" si="172"/>
        <v>240</v>
      </c>
      <c r="AW405" s="293">
        <v>480</v>
      </c>
      <c r="AX405" s="292">
        <f t="shared" si="173"/>
        <v>-1</v>
      </c>
      <c r="AY405" s="137" t="str">
        <f t="shared" si="159"/>
        <v/>
      </c>
      <c r="BA405" s="143" t="str">
        <f t="shared" si="160"/>
        <v/>
      </c>
    </row>
    <row r="406" spans="1:53" ht="12">
      <c r="A406" s="288">
        <v>404</v>
      </c>
      <c r="B406" s="294" t="s">
        <v>1479</v>
      </c>
      <c r="C406" s="290" t="s">
        <v>23</v>
      </c>
      <c r="D406" s="290"/>
      <c r="E406" s="295">
        <v>400</v>
      </c>
      <c r="F406" s="292"/>
      <c r="G406" s="292">
        <f t="shared" si="162"/>
        <v>1200</v>
      </c>
      <c r="H406" s="293">
        <v>150</v>
      </c>
      <c r="I406" s="293">
        <v>220</v>
      </c>
      <c r="J406" s="293"/>
      <c r="K406" s="293"/>
      <c r="L406" s="293"/>
      <c r="M406" s="293"/>
      <c r="N406" s="293">
        <v>30</v>
      </c>
      <c r="O406" s="292">
        <f t="shared" si="163"/>
        <v>1600</v>
      </c>
      <c r="P406" s="293">
        <v>1600</v>
      </c>
      <c r="Q406" s="292">
        <f t="shared" si="164"/>
        <v>0</v>
      </c>
      <c r="R406" s="292">
        <f t="shared" si="165"/>
        <v>1200</v>
      </c>
      <c r="S406" s="293">
        <v>150</v>
      </c>
      <c r="T406" s="293">
        <v>320</v>
      </c>
      <c r="U406" s="293"/>
      <c r="V406" s="293"/>
      <c r="W406" s="293">
        <v>100</v>
      </c>
      <c r="X406" s="293"/>
      <c r="Y406" s="293">
        <v>30</v>
      </c>
      <c r="Z406" s="292">
        <f t="shared" si="166"/>
        <v>1800</v>
      </c>
      <c r="AA406" s="293">
        <v>1800</v>
      </c>
      <c r="AB406" s="292">
        <f t="shared" si="167"/>
        <v>0</v>
      </c>
      <c r="AC406" s="292">
        <f t="shared" si="168"/>
        <v>1200</v>
      </c>
      <c r="AD406" s="293"/>
      <c r="AE406" s="293">
        <v>150</v>
      </c>
      <c r="AF406" s="293"/>
      <c r="AG406" s="293"/>
      <c r="AH406" s="293"/>
      <c r="AI406" s="293"/>
      <c r="AJ406" s="293"/>
      <c r="AK406" s="292">
        <f t="shared" si="169"/>
        <v>1350</v>
      </c>
      <c r="AL406" s="293">
        <v>1350</v>
      </c>
      <c r="AM406" s="292">
        <f t="shared" si="170"/>
        <v>0</v>
      </c>
      <c r="AN406" s="292">
        <f t="shared" si="171"/>
        <v>1200</v>
      </c>
      <c r="AO406" s="293">
        <v>100</v>
      </c>
      <c r="AP406" s="293">
        <v>240</v>
      </c>
      <c r="AQ406" s="293"/>
      <c r="AR406" s="293"/>
      <c r="AS406" s="293"/>
      <c r="AT406" s="293"/>
      <c r="AU406" s="293">
        <v>20</v>
      </c>
      <c r="AV406" s="292">
        <f t="shared" si="172"/>
        <v>1560</v>
      </c>
      <c r="AW406" s="293">
        <v>1460</v>
      </c>
      <c r="AX406" s="292">
        <f t="shared" si="173"/>
        <v>100</v>
      </c>
      <c r="AY406" s="137" t="str">
        <f t="shared" si="159"/>
        <v/>
      </c>
      <c r="BA406" s="143" t="str">
        <f t="shared" si="160"/>
        <v/>
      </c>
    </row>
    <row r="407" spans="1:53" ht="12">
      <c r="A407" s="288">
        <v>405</v>
      </c>
      <c r="B407" s="289" t="s">
        <v>761</v>
      </c>
      <c r="C407" s="290" t="s">
        <v>14</v>
      </c>
      <c r="D407" s="290" t="s">
        <v>12</v>
      </c>
      <c r="E407" s="291">
        <v>50</v>
      </c>
      <c r="F407" s="292">
        <v>100</v>
      </c>
      <c r="G407" s="292">
        <f t="shared" si="162"/>
        <v>150</v>
      </c>
      <c r="H407" s="293"/>
      <c r="I407" s="293"/>
      <c r="J407" s="293"/>
      <c r="K407" s="293"/>
      <c r="L407" s="293"/>
      <c r="M407" s="293"/>
      <c r="N407" s="293"/>
      <c r="O407" s="292">
        <f t="shared" si="163"/>
        <v>150</v>
      </c>
      <c r="P407" s="293">
        <v>250</v>
      </c>
      <c r="Q407" s="292">
        <f t="shared" si="164"/>
        <v>0</v>
      </c>
      <c r="R407" s="292">
        <f t="shared" si="165"/>
        <v>150</v>
      </c>
      <c r="S407" s="293"/>
      <c r="T407" s="293"/>
      <c r="U407" s="293"/>
      <c r="V407" s="293"/>
      <c r="W407" s="293"/>
      <c r="X407" s="293"/>
      <c r="Y407" s="293"/>
      <c r="Z407" s="292">
        <f t="shared" si="166"/>
        <v>150</v>
      </c>
      <c r="AA407" s="293"/>
      <c r="AB407" s="292">
        <f t="shared" si="167"/>
        <v>150</v>
      </c>
      <c r="AC407" s="292">
        <f t="shared" si="168"/>
        <v>150</v>
      </c>
      <c r="AD407" s="293"/>
      <c r="AE407" s="293"/>
      <c r="AF407" s="293"/>
      <c r="AG407" s="293"/>
      <c r="AH407" s="293"/>
      <c r="AI407" s="293"/>
      <c r="AJ407" s="293"/>
      <c r="AK407" s="292">
        <f t="shared" si="169"/>
        <v>150</v>
      </c>
      <c r="AL407" s="293">
        <v>450</v>
      </c>
      <c r="AM407" s="292">
        <f t="shared" si="170"/>
        <v>-150</v>
      </c>
      <c r="AN407" s="292">
        <f t="shared" si="171"/>
        <v>150</v>
      </c>
      <c r="AO407" s="293"/>
      <c r="AP407" s="293"/>
      <c r="AQ407" s="293"/>
      <c r="AR407" s="293"/>
      <c r="AS407" s="293"/>
      <c r="AT407" s="293"/>
      <c r="AU407" s="293"/>
      <c r="AV407" s="292">
        <f t="shared" si="172"/>
        <v>150</v>
      </c>
      <c r="AW407" s="293"/>
      <c r="AX407" s="292">
        <f t="shared" si="173"/>
        <v>0</v>
      </c>
      <c r="AY407" s="137" t="str">
        <f t="shared" si="159"/>
        <v>*</v>
      </c>
      <c r="BA407" s="143" t="str">
        <f t="shared" si="160"/>
        <v/>
      </c>
    </row>
    <row r="408" spans="1:53" ht="12">
      <c r="A408" s="288">
        <v>406</v>
      </c>
      <c r="B408" s="294" t="s">
        <v>1507</v>
      </c>
      <c r="C408" s="290" t="s">
        <v>10</v>
      </c>
      <c r="D408" s="290" t="s">
        <v>765</v>
      </c>
      <c r="E408" s="295">
        <v>180</v>
      </c>
      <c r="F408" s="292">
        <v>15</v>
      </c>
      <c r="G408" s="292">
        <f t="shared" si="162"/>
        <v>540</v>
      </c>
      <c r="H408" s="293"/>
      <c r="I408" s="293"/>
      <c r="J408" s="293"/>
      <c r="K408" s="293"/>
      <c r="L408" s="293"/>
      <c r="M408" s="293"/>
      <c r="N408" s="293"/>
      <c r="O408" s="292">
        <f t="shared" si="163"/>
        <v>540</v>
      </c>
      <c r="P408" s="293">
        <v>555</v>
      </c>
      <c r="Q408" s="292">
        <f t="shared" si="164"/>
        <v>0</v>
      </c>
      <c r="R408" s="292">
        <f t="shared" si="165"/>
        <v>540</v>
      </c>
      <c r="S408" s="293"/>
      <c r="T408" s="293"/>
      <c r="U408" s="293">
        <v>133</v>
      </c>
      <c r="V408" s="293"/>
      <c r="W408" s="293">
        <v>100</v>
      </c>
      <c r="X408" s="293"/>
      <c r="Y408" s="293"/>
      <c r="Z408" s="292">
        <f t="shared" si="166"/>
        <v>773</v>
      </c>
      <c r="AA408" s="293">
        <v>773</v>
      </c>
      <c r="AB408" s="292">
        <f t="shared" si="167"/>
        <v>0</v>
      </c>
      <c r="AC408" s="292">
        <f t="shared" si="168"/>
        <v>540</v>
      </c>
      <c r="AD408" s="293"/>
      <c r="AE408" s="293"/>
      <c r="AF408" s="293"/>
      <c r="AG408" s="293"/>
      <c r="AH408" s="293"/>
      <c r="AI408" s="293"/>
      <c r="AJ408" s="293"/>
      <c r="AK408" s="292">
        <f t="shared" si="169"/>
        <v>540</v>
      </c>
      <c r="AL408" s="293">
        <v>1080</v>
      </c>
      <c r="AM408" s="292">
        <f t="shared" si="170"/>
        <v>-540</v>
      </c>
      <c r="AN408" s="292">
        <f t="shared" si="171"/>
        <v>540</v>
      </c>
      <c r="AO408" s="293"/>
      <c r="AP408" s="293"/>
      <c r="AQ408" s="293"/>
      <c r="AR408" s="293"/>
      <c r="AS408" s="293"/>
      <c r="AT408" s="293"/>
      <c r="AU408" s="293"/>
      <c r="AV408" s="292">
        <f t="shared" si="172"/>
        <v>540</v>
      </c>
      <c r="AW408" s="293"/>
      <c r="AX408" s="292">
        <f t="shared" si="173"/>
        <v>0</v>
      </c>
      <c r="AY408" s="137" t="str">
        <f t="shared" si="159"/>
        <v>*</v>
      </c>
      <c r="BA408" s="143" t="str">
        <f t="shared" si="160"/>
        <v/>
      </c>
    </row>
    <row r="409" spans="1:53" ht="12">
      <c r="A409" s="288">
        <v>407</v>
      </c>
      <c r="B409" s="289" t="s">
        <v>766</v>
      </c>
      <c r="C409" s="290" t="s">
        <v>14</v>
      </c>
      <c r="D409" s="290" t="s">
        <v>328</v>
      </c>
      <c r="E409" s="291">
        <v>125</v>
      </c>
      <c r="F409" s="292">
        <v>100</v>
      </c>
      <c r="G409" s="292">
        <f t="shared" si="162"/>
        <v>375</v>
      </c>
      <c r="H409" s="293"/>
      <c r="I409" s="293"/>
      <c r="J409" s="293"/>
      <c r="K409" s="293"/>
      <c r="L409" s="293"/>
      <c r="M409" s="293"/>
      <c r="N409" s="293"/>
      <c r="O409" s="292">
        <f t="shared" si="163"/>
        <v>375</v>
      </c>
      <c r="P409" s="293">
        <v>1600</v>
      </c>
      <c r="Q409" s="292">
        <f t="shared" si="164"/>
        <v>-1125</v>
      </c>
      <c r="R409" s="292">
        <f t="shared" si="165"/>
        <v>375</v>
      </c>
      <c r="S409" s="293"/>
      <c r="T409" s="293"/>
      <c r="U409" s="293"/>
      <c r="V409" s="293"/>
      <c r="W409" s="293"/>
      <c r="X409" s="293"/>
      <c r="Y409" s="293"/>
      <c r="Z409" s="292">
        <f t="shared" si="166"/>
        <v>375</v>
      </c>
      <c r="AA409" s="293"/>
      <c r="AB409" s="292">
        <f t="shared" si="167"/>
        <v>-750</v>
      </c>
      <c r="AC409" s="292">
        <f t="shared" si="168"/>
        <v>375</v>
      </c>
      <c r="AD409" s="293"/>
      <c r="AE409" s="293"/>
      <c r="AF409" s="293"/>
      <c r="AG409" s="293"/>
      <c r="AH409" s="293"/>
      <c r="AI409" s="293"/>
      <c r="AJ409" s="293"/>
      <c r="AK409" s="292">
        <f t="shared" si="169"/>
        <v>375</v>
      </c>
      <c r="AL409" s="293"/>
      <c r="AM409" s="292">
        <f t="shared" si="170"/>
        <v>-375</v>
      </c>
      <c r="AN409" s="292">
        <f t="shared" si="171"/>
        <v>375</v>
      </c>
      <c r="AO409" s="293">
        <v>50</v>
      </c>
      <c r="AP409" s="293"/>
      <c r="AQ409" s="293"/>
      <c r="AR409" s="293"/>
      <c r="AS409" s="293"/>
      <c r="AT409" s="293"/>
      <c r="AU409" s="293"/>
      <c r="AV409" s="292">
        <f t="shared" si="172"/>
        <v>425</v>
      </c>
      <c r="AW409" s="293"/>
      <c r="AX409" s="292">
        <f t="shared" si="173"/>
        <v>50</v>
      </c>
      <c r="AY409" s="137" t="str">
        <f t="shared" si="159"/>
        <v/>
      </c>
      <c r="BA409" s="143" t="str">
        <f t="shared" si="160"/>
        <v/>
      </c>
    </row>
    <row r="410" spans="1:53" ht="12">
      <c r="A410" s="288">
        <v>408</v>
      </c>
      <c r="B410" s="289" t="s">
        <v>1600</v>
      </c>
      <c r="C410" s="290" t="s">
        <v>14</v>
      </c>
      <c r="D410" s="290"/>
      <c r="E410" s="291">
        <v>90</v>
      </c>
      <c r="F410" s="292"/>
      <c r="G410" s="292">
        <v>30</v>
      </c>
      <c r="H410" s="293"/>
      <c r="I410" s="293"/>
      <c r="J410" s="293"/>
      <c r="K410" s="293"/>
      <c r="L410" s="293"/>
      <c r="M410" s="293"/>
      <c r="N410" s="293"/>
      <c r="O410" s="292">
        <f t="shared" si="163"/>
        <v>30</v>
      </c>
      <c r="P410" s="293"/>
      <c r="Q410" s="292">
        <f t="shared" si="164"/>
        <v>30</v>
      </c>
      <c r="R410" s="292">
        <f t="shared" si="165"/>
        <v>270</v>
      </c>
      <c r="S410" s="293"/>
      <c r="T410" s="293"/>
      <c r="U410" s="293"/>
      <c r="V410" s="293"/>
      <c r="W410" s="293"/>
      <c r="X410" s="293"/>
      <c r="Y410" s="293"/>
      <c r="Z410" s="292">
        <f t="shared" si="166"/>
        <v>270</v>
      </c>
      <c r="AA410" s="293"/>
      <c r="AB410" s="292">
        <f t="shared" si="167"/>
        <v>300</v>
      </c>
      <c r="AC410" s="292">
        <f t="shared" si="168"/>
        <v>270</v>
      </c>
      <c r="AD410" s="293"/>
      <c r="AE410" s="293"/>
      <c r="AF410" s="293"/>
      <c r="AG410" s="293"/>
      <c r="AH410" s="293"/>
      <c r="AI410" s="293"/>
      <c r="AJ410" s="293"/>
      <c r="AK410" s="292">
        <f t="shared" si="169"/>
        <v>270</v>
      </c>
      <c r="AL410" s="293">
        <v>840</v>
      </c>
      <c r="AM410" s="292">
        <f t="shared" si="170"/>
        <v>-270</v>
      </c>
      <c r="AN410" s="292">
        <f t="shared" si="171"/>
        <v>270</v>
      </c>
      <c r="AO410" s="293"/>
      <c r="AP410" s="293"/>
      <c r="AQ410" s="293"/>
      <c r="AR410" s="293"/>
      <c r="AS410" s="293"/>
      <c r="AT410" s="293"/>
      <c r="AU410" s="293"/>
      <c r="AV410" s="292">
        <f t="shared" si="172"/>
        <v>270</v>
      </c>
      <c r="AW410" s="293"/>
      <c r="AX410" s="292">
        <f t="shared" si="173"/>
        <v>0</v>
      </c>
      <c r="BA410" s="143" t="str">
        <f t="shared" si="160"/>
        <v/>
      </c>
    </row>
    <row r="411" spans="1:53" ht="12">
      <c r="A411" s="288">
        <v>409</v>
      </c>
      <c r="B411" s="289" t="s">
        <v>1575</v>
      </c>
      <c r="C411" s="290" t="s">
        <v>14</v>
      </c>
      <c r="D411" s="290"/>
      <c r="E411" s="291">
        <v>80</v>
      </c>
      <c r="F411" s="292"/>
      <c r="G411" s="292">
        <v>120</v>
      </c>
      <c r="H411" s="293"/>
      <c r="I411" s="293"/>
      <c r="J411" s="293">
        <v>438</v>
      </c>
      <c r="K411" s="293"/>
      <c r="L411" s="293">
        <v>100</v>
      </c>
      <c r="M411" s="293"/>
      <c r="N411" s="293"/>
      <c r="O411" s="292">
        <f t="shared" si="163"/>
        <v>658</v>
      </c>
      <c r="P411" s="293">
        <v>1378</v>
      </c>
      <c r="Q411" s="292">
        <f t="shared" si="164"/>
        <v>-720</v>
      </c>
      <c r="R411" s="292">
        <f t="shared" si="165"/>
        <v>240</v>
      </c>
      <c r="S411" s="293"/>
      <c r="T411" s="293">
        <v>100</v>
      </c>
      <c r="U411" s="293"/>
      <c r="V411" s="293"/>
      <c r="W411" s="293"/>
      <c r="X411" s="293"/>
      <c r="Y411" s="293"/>
      <c r="Z411" s="292">
        <f t="shared" si="166"/>
        <v>340</v>
      </c>
      <c r="AA411" s="293"/>
      <c r="AB411" s="292">
        <f t="shared" si="167"/>
        <v>-380</v>
      </c>
      <c r="AC411" s="292">
        <f t="shared" si="168"/>
        <v>240</v>
      </c>
      <c r="AD411" s="293"/>
      <c r="AE411" s="293"/>
      <c r="AF411" s="293"/>
      <c r="AG411" s="293"/>
      <c r="AH411" s="293"/>
      <c r="AI411" s="293"/>
      <c r="AJ411" s="293"/>
      <c r="AK411" s="292">
        <f t="shared" si="169"/>
        <v>240</v>
      </c>
      <c r="AL411" s="293"/>
      <c r="AM411" s="292">
        <f t="shared" si="170"/>
        <v>-140</v>
      </c>
      <c r="AN411" s="292">
        <f t="shared" si="171"/>
        <v>240</v>
      </c>
      <c r="AO411" s="293"/>
      <c r="AP411" s="293"/>
      <c r="AQ411" s="293"/>
      <c r="AR411" s="293"/>
      <c r="AS411" s="293"/>
      <c r="AT411" s="293"/>
      <c r="AU411" s="293"/>
      <c r="AV411" s="292">
        <f t="shared" si="172"/>
        <v>240</v>
      </c>
      <c r="AW411" s="293">
        <v>100</v>
      </c>
      <c r="AX411" s="292">
        <f t="shared" si="173"/>
        <v>0</v>
      </c>
      <c r="AY411" s="137" t="str">
        <f t="shared" si="159"/>
        <v>*</v>
      </c>
      <c r="BA411" s="143" t="str">
        <f t="shared" si="160"/>
        <v/>
      </c>
    </row>
    <row r="412" spans="1:53" ht="12">
      <c r="A412" s="288">
        <v>410</v>
      </c>
      <c r="B412" s="294" t="s">
        <v>770</v>
      </c>
      <c r="C412" s="290" t="s">
        <v>10</v>
      </c>
      <c r="D412" s="290" t="s">
        <v>100</v>
      </c>
      <c r="E412" s="295">
        <v>375</v>
      </c>
      <c r="F412" s="292"/>
      <c r="G412" s="292">
        <f>E412*3</f>
        <v>1125</v>
      </c>
      <c r="H412" s="293"/>
      <c r="I412" s="293"/>
      <c r="J412" s="293"/>
      <c r="K412" s="293"/>
      <c r="L412" s="293">
        <v>100</v>
      </c>
      <c r="M412" s="293"/>
      <c r="N412" s="293"/>
      <c r="O412" s="292">
        <f t="shared" si="163"/>
        <v>1225</v>
      </c>
      <c r="P412" s="293">
        <v>1225</v>
      </c>
      <c r="Q412" s="292">
        <f t="shared" si="164"/>
        <v>0</v>
      </c>
      <c r="R412" s="292">
        <f t="shared" si="165"/>
        <v>1125</v>
      </c>
      <c r="S412" s="293">
        <v>50</v>
      </c>
      <c r="T412" s="293"/>
      <c r="U412" s="293"/>
      <c r="V412" s="293"/>
      <c r="W412" s="293"/>
      <c r="X412" s="293"/>
      <c r="Y412" s="293"/>
      <c r="Z412" s="292">
        <f t="shared" si="166"/>
        <v>1175</v>
      </c>
      <c r="AA412" s="293"/>
      <c r="AB412" s="292">
        <f t="shared" si="167"/>
        <v>1175</v>
      </c>
      <c r="AC412" s="292">
        <f t="shared" si="168"/>
        <v>1125</v>
      </c>
      <c r="AD412" s="293"/>
      <c r="AE412" s="293">
        <v>100</v>
      </c>
      <c r="AF412" s="293"/>
      <c r="AG412" s="293"/>
      <c r="AH412" s="293"/>
      <c r="AI412" s="293"/>
      <c r="AJ412" s="293"/>
      <c r="AK412" s="292">
        <f t="shared" si="169"/>
        <v>1225</v>
      </c>
      <c r="AL412" s="293">
        <v>3525</v>
      </c>
      <c r="AM412" s="292">
        <f t="shared" si="170"/>
        <v>-1125</v>
      </c>
      <c r="AN412" s="292">
        <f t="shared" si="171"/>
        <v>1125</v>
      </c>
      <c r="AO412" s="293"/>
      <c r="AP412" s="293"/>
      <c r="AQ412" s="293"/>
      <c r="AR412" s="293"/>
      <c r="AS412" s="293"/>
      <c r="AT412" s="293"/>
      <c r="AU412" s="293"/>
      <c r="AV412" s="292">
        <f t="shared" si="172"/>
        <v>1125</v>
      </c>
      <c r="AW412" s="293"/>
      <c r="AX412" s="292">
        <f t="shared" si="173"/>
        <v>0</v>
      </c>
      <c r="AY412" s="137" t="str">
        <f t="shared" si="159"/>
        <v>*</v>
      </c>
      <c r="BA412" s="143" t="str">
        <f t="shared" si="160"/>
        <v/>
      </c>
    </row>
    <row r="413" spans="1:53" ht="12">
      <c r="A413" s="288">
        <v>411</v>
      </c>
      <c r="B413" s="289" t="s">
        <v>936</v>
      </c>
      <c r="C413" s="290" t="s">
        <v>14</v>
      </c>
      <c r="D413" s="290" t="s">
        <v>954</v>
      </c>
      <c r="E413" s="291">
        <v>20</v>
      </c>
      <c r="F413" s="292"/>
      <c r="G413" s="292">
        <f>E413*3</f>
        <v>60</v>
      </c>
      <c r="H413" s="293"/>
      <c r="I413" s="293"/>
      <c r="J413" s="293"/>
      <c r="K413" s="293"/>
      <c r="L413" s="293"/>
      <c r="M413" s="293"/>
      <c r="N413" s="293"/>
      <c r="O413" s="292">
        <f t="shared" si="163"/>
        <v>60</v>
      </c>
      <c r="P413" s="293"/>
      <c r="Q413" s="292">
        <f t="shared" si="164"/>
        <v>60</v>
      </c>
      <c r="R413" s="292">
        <f t="shared" si="165"/>
        <v>60</v>
      </c>
      <c r="S413" s="293"/>
      <c r="T413" s="293"/>
      <c r="U413" s="293"/>
      <c r="V413" s="293"/>
      <c r="W413" s="293"/>
      <c r="X413" s="293"/>
      <c r="Y413" s="293"/>
      <c r="Z413" s="292">
        <f t="shared" si="166"/>
        <v>60</v>
      </c>
      <c r="AA413" s="293"/>
      <c r="AB413" s="292">
        <f t="shared" si="167"/>
        <v>120</v>
      </c>
      <c r="AC413" s="292">
        <f t="shared" si="168"/>
        <v>60</v>
      </c>
      <c r="AD413" s="293"/>
      <c r="AE413" s="293"/>
      <c r="AF413" s="293"/>
      <c r="AG413" s="293"/>
      <c r="AH413" s="293"/>
      <c r="AI413" s="293"/>
      <c r="AJ413" s="293"/>
      <c r="AK413" s="292">
        <f t="shared" si="169"/>
        <v>60</v>
      </c>
      <c r="AL413" s="293"/>
      <c r="AM413" s="292">
        <f t="shared" si="170"/>
        <v>180</v>
      </c>
      <c r="AN413" s="292">
        <f t="shared" si="171"/>
        <v>60</v>
      </c>
      <c r="AO413" s="293"/>
      <c r="AP413" s="293"/>
      <c r="AQ413" s="293"/>
      <c r="AR413" s="293"/>
      <c r="AS413" s="293"/>
      <c r="AT413" s="293"/>
      <c r="AU413" s="293"/>
      <c r="AV413" s="292">
        <f t="shared" si="172"/>
        <v>60</v>
      </c>
      <c r="AW413" s="293">
        <v>240</v>
      </c>
      <c r="AX413" s="292">
        <f t="shared" si="173"/>
        <v>0</v>
      </c>
      <c r="AY413" s="137" t="str">
        <f t="shared" si="159"/>
        <v>*</v>
      </c>
      <c r="BA413" s="143" t="str">
        <f t="shared" si="160"/>
        <v/>
      </c>
    </row>
    <row r="414" spans="1:53" ht="12">
      <c r="A414" s="288">
        <v>412</v>
      </c>
      <c r="B414" s="294" t="s">
        <v>773</v>
      </c>
      <c r="C414" s="290" t="s">
        <v>10</v>
      </c>
      <c r="D414" s="290" t="s">
        <v>775</v>
      </c>
      <c r="E414" s="295">
        <v>140</v>
      </c>
      <c r="F414" s="292"/>
      <c r="G414" s="292">
        <f>E414*3</f>
        <v>420</v>
      </c>
      <c r="H414" s="293"/>
      <c r="I414" s="293"/>
      <c r="J414" s="293"/>
      <c r="K414" s="293"/>
      <c r="L414" s="293"/>
      <c r="M414" s="293"/>
      <c r="N414" s="293"/>
      <c r="O414" s="292">
        <f t="shared" si="163"/>
        <v>420</v>
      </c>
      <c r="P414" s="293">
        <v>420</v>
      </c>
      <c r="Q414" s="292">
        <f t="shared" si="164"/>
        <v>0</v>
      </c>
      <c r="R414" s="292">
        <f t="shared" si="165"/>
        <v>420</v>
      </c>
      <c r="S414" s="293"/>
      <c r="T414" s="293"/>
      <c r="U414" s="293"/>
      <c r="V414" s="293"/>
      <c r="W414" s="293"/>
      <c r="X414" s="293"/>
      <c r="Y414" s="293"/>
      <c r="Z414" s="292">
        <f t="shared" si="166"/>
        <v>420</v>
      </c>
      <c r="AA414" s="293">
        <v>420</v>
      </c>
      <c r="AB414" s="292">
        <f t="shared" si="167"/>
        <v>0</v>
      </c>
      <c r="AC414" s="292">
        <f t="shared" si="168"/>
        <v>420</v>
      </c>
      <c r="AD414" s="293"/>
      <c r="AE414" s="293"/>
      <c r="AF414" s="293"/>
      <c r="AG414" s="293"/>
      <c r="AH414" s="293"/>
      <c r="AI414" s="293"/>
      <c r="AJ414" s="293"/>
      <c r="AK414" s="292">
        <f t="shared" si="169"/>
        <v>420</v>
      </c>
      <c r="AL414" s="293">
        <v>840</v>
      </c>
      <c r="AM414" s="292">
        <f t="shared" si="170"/>
        <v>-420</v>
      </c>
      <c r="AN414" s="292">
        <f t="shared" si="171"/>
        <v>420</v>
      </c>
      <c r="AO414" s="293"/>
      <c r="AP414" s="293"/>
      <c r="AQ414" s="293"/>
      <c r="AR414" s="293"/>
      <c r="AS414" s="293"/>
      <c r="AT414" s="293"/>
      <c r="AU414" s="293"/>
      <c r="AV414" s="292">
        <f t="shared" si="172"/>
        <v>420</v>
      </c>
      <c r="AW414" s="293"/>
      <c r="AX414" s="292">
        <f t="shared" si="173"/>
        <v>0</v>
      </c>
      <c r="AY414" s="137" t="str">
        <f t="shared" si="159"/>
        <v>*</v>
      </c>
      <c r="BA414" s="143" t="str">
        <f t="shared" si="160"/>
        <v/>
      </c>
    </row>
    <row r="415" spans="1:53" ht="12">
      <c r="A415" s="288">
        <v>413</v>
      </c>
      <c r="B415" s="289" t="s">
        <v>1570</v>
      </c>
      <c r="C415" s="290" t="s">
        <v>14</v>
      </c>
      <c r="D415" s="290"/>
      <c r="E415" s="291">
        <v>160</v>
      </c>
      <c r="F415" s="292"/>
      <c r="G415" s="292">
        <v>268</v>
      </c>
      <c r="H415" s="293"/>
      <c r="I415" s="293"/>
      <c r="J415" s="293"/>
      <c r="K415" s="293"/>
      <c r="L415" s="293"/>
      <c r="M415" s="293"/>
      <c r="N415" s="293"/>
      <c r="O415" s="292">
        <f t="shared" si="163"/>
        <v>268</v>
      </c>
      <c r="P415" s="293">
        <v>2668</v>
      </c>
      <c r="Q415" s="292">
        <f t="shared" si="164"/>
        <v>-2400</v>
      </c>
      <c r="R415" s="292">
        <f t="shared" si="165"/>
        <v>480</v>
      </c>
      <c r="S415" s="293">
        <v>50</v>
      </c>
      <c r="T415" s="293"/>
      <c r="U415" s="293"/>
      <c r="V415" s="293"/>
      <c r="W415" s="293">
        <v>100</v>
      </c>
      <c r="X415" s="293"/>
      <c r="Y415" s="293"/>
      <c r="Z415" s="292">
        <f t="shared" si="166"/>
        <v>630</v>
      </c>
      <c r="AA415" s="293"/>
      <c r="AB415" s="292">
        <f t="shared" si="167"/>
        <v>-1770</v>
      </c>
      <c r="AC415" s="292">
        <f t="shared" si="168"/>
        <v>480</v>
      </c>
      <c r="AD415" s="293"/>
      <c r="AE415" s="293"/>
      <c r="AF415" s="293"/>
      <c r="AG415" s="293"/>
      <c r="AH415" s="293"/>
      <c r="AI415" s="293"/>
      <c r="AJ415" s="293"/>
      <c r="AK415" s="292">
        <f t="shared" si="169"/>
        <v>480</v>
      </c>
      <c r="AL415" s="293"/>
      <c r="AM415" s="292">
        <f t="shared" si="170"/>
        <v>-1290</v>
      </c>
      <c r="AN415" s="292">
        <f t="shared" si="171"/>
        <v>480</v>
      </c>
      <c r="AO415" s="293"/>
      <c r="AP415" s="293"/>
      <c r="AQ415" s="293"/>
      <c r="AR415" s="293"/>
      <c r="AS415" s="293"/>
      <c r="AT415" s="293"/>
      <c r="AU415" s="293"/>
      <c r="AV415" s="292">
        <f t="shared" si="172"/>
        <v>480</v>
      </c>
      <c r="AW415" s="293"/>
      <c r="AX415" s="292">
        <f t="shared" si="173"/>
        <v>-810</v>
      </c>
      <c r="AY415" s="137" t="str">
        <f t="shared" si="159"/>
        <v/>
      </c>
      <c r="BA415" s="143" t="str">
        <f t="shared" si="160"/>
        <v/>
      </c>
    </row>
    <row r="416" spans="1:53" ht="12">
      <c r="A416" s="288">
        <v>414</v>
      </c>
      <c r="B416" s="379" t="s">
        <v>776</v>
      </c>
      <c r="C416" s="290" t="s">
        <v>14</v>
      </c>
      <c r="D416" s="380"/>
      <c r="E416" s="295">
        <v>85</v>
      </c>
      <c r="F416" s="381">
        <v>1120</v>
      </c>
      <c r="G416" s="292">
        <f t="shared" ref="G416:G422" si="174">E416*3</f>
        <v>255</v>
      </c>
      <c r="H416" s="293">
        <v>50</v>
      </c>
      <c r="I416" s="293"/>
      <c r="J416" s="293"/>
      <c r="K416" s="293"/>
      <c r="L416" s="293"/>
      <c r="M416" s="293"/>
      <c r="N416" s="293"/>
      <c r="O416" s="292">
        <f t="shared" si="163"/>
        <v>305</v>
      </c>
      <c r="P416" s="293">
        <v>1630</v>
      </c>
      <c r="Q416" s="292">
        <f t="shared" si="164"/>
        <v>-205</v>
      </c>
      <c r="R416" s="292">
        <f t="shared" si="165"/>
        <v>255</v>
      </c>
      <c r="S416" s="293"/>
      <c r="T416" s="293"/>
      <c r="U416" s="293"/>
      <c r="V416" s="293"/>
      <c r="W416" s="293"/>
      <c r="X416" s="293"/>
      <c r="Y416" s="293"/>
      <c r="Z416" s="292">
        <f t="shared" si="166"/>
        <v>255</v>
      </c>
      <c r="AA416" s="293">
        <v>560</v>
      </c>
      <c r="AB416" s="292">
        <f t="shared" si="167"/>
        <v>-510</v>
      </c>
      <c r="AC416" s="292">
        <f t="shared" si="168"/>
        <v>255</v>
      </c>
      <c r="AD416" s="293"/>
      <c r="AE416" s="293"/>
      <c r="AF416" s="293"/>
      <c r="AG416" s="293"/>
      <c r="AH416" s="293"/>
      <c r="AI416" s="293"/>
      <c r="AJ416" s="293"/>
      <c r="AK416" s="292">
        <f t="shared" si="169"/>
        <v>255</v>
      </c>
      <c r="AL416" s="293"/>
      <c r="AM416" s="292">
        <f t="shared" si="170"/>
        <v>-255</v>
      </c>
      <c r="AN416" s="292">
        <f t="shared" si="171"/>
        <v>255</v>
      </c>
      <c r="AO416" s="293"/>
      <c r="AP416" s="293"/>
      <c r="AQ416" s="293"/>
      <c r="AR416" s="293"/>
      <c r="AS416" s="293"/>
      <c r="AT416" s="293"/>
      <c r="AU416" s="293"/>
      <c r="AV416" s="292">
        <f t="shared" si="172"/>
        <v>255</v>
      </c>
      <c r="AW416" s="293"/>
      <c r="AX416" s="292">
        <f t="shared" si="173"/>
        <v>0</v>
      </c>
      <c r="AY416" s="137" t="str">
        <f t="shared" si="159"/>
        <v>*</v>
      </c>
      <c r="BA416" s="143" t="str">
        <f t="shared" si="160"/>
        <v/>
      </c>
    </row>
    <row r="417" spans="1:53" ht="12">
      <c r="A417" s="288">
        <v>415</v>
      </c>
      <c r="B417" s="289" t="s">
        <v>777</v>
      </c>
      <c r="C417" s="290" t="s">
        <v>23</v>
      </c>
      <c r="D417" s="290" t="s">
        <v>911</v>
      </c>
      <c r="E417" s="291">
        <v>70</v>
      </c>
      <c r="F417" s="292"/>
      <c r="G417" s="292">
        <f t="shared" si="174"/>
        <v>210</v>
      </c>
      <c r="H417" s="293"/>
      <c r="I417" s="293"/>
      <c r="J417" s="293"/>
      <c r="K417" s="293"/>
      <c r="L417" s="293"/>
      <c r="M417" s="293"/>
      <c r="N417" s="293"/>
      <c r="O417" s="292">
        <f t="shared" si="163"/>
        <v>210</v>
      </c>
      <c r="P417" s="293">
        <v>840</v>
      </c>
      <c r="Q417" s="292">
        <f t="shared" si="164"/>
        <v>-630</v>
      </c>
      <c r="R417" s="292">
        <f t="shared" si="165"/>
        <v>210</v>
      </c>
      <c r="S417" s="293"/>
      <c r="T417" s="293"/>
      <c r="U417" s="293"/>
      <c r="V417" s="293"/>
      <c r="W417" s="293"/>
      <c r="X417" s="293"/>
      <c r="Y417" s="293"/>
      <c r="Z417" s="292">
        <f t="shared" si="166"/>
        <v>210</v>
      </c>
      <c r="AA417" s="293"/>
      <c r="AB417" s="292">
        <f t="shared" si="167"/>
        <v>-420</v>
      </c>
      <c r="AC417" s="292">
        <f t="shared" si="168"/>
        <v>210</v>
      </c>
      <c r="AD417" s="293"/>
      <c r="AE417" s="293"/>
      <c r="AF417" s="293"/>
      <c r="AG417" s="293"/>
      <c r="AH417" s="293"/>
      <c r="AI417" s="293"/>
      <c r="AJ417" s="293"/>
      <c r="AK417" s="292">
        <f t="shared" si="169"/>
        <v>210</v>
      </c>
      <c r="AL417" s="293"/>
      <c r="AM417" s="292">
        <f t="shared" si="170"/>
        <v>-210</v>
      </c>
      <c r="AN417" s="292">
        <f t="shared" si="171"/>
        <v>210</v>
      </c>
      <c r="AO417" s="293"/>
      <c r="AP417" s="293"/>
      <c r="AQ417" s="293"/>
      <c r="AR417" s="293"/>
      <c r="AS417" s="293"/>
      <c r="AT417" s="293"/>
      <c r="AU417" s="293"/>
      <c r="AV417" s="292">
        <f t="shared" si="172"/>
        <v>210</v>
      </c>
      <c r="AW417" s="293"/>
      <c r="AX417" s="292">
        <f t="shared" si="173"/>
        <v>0</v>
      </c>
      <c r="BA417" s="143" t="str">
        <f t="shared" si="160"/>
        <v/>
      </c>
    </row>
    <row r="418" spans="1:53" ht="12">
      <c r="A418" s="288">
        <v>416</v>
      </c>
      <c r="B418" s="289" t="s">
        <v>781</v>
      </c>
      <c r="C418" s="290" t="s">
        <v>14</v>
      </c>
      <c r="D418" s="290" t="s">
        <v>298</v>
      </c>
      <c r="E418" s="291">
        <v>120</v>
      </c>
      <c r="F418" s="292"/>
      <c r="G418" s="292">
        <f t="shared" si="174"/>
        <v>360</v>
      </c>
      <c r="H418" s="293"/>
      <c r="I418" s="293"/>
      <c r="J418" s="293"/>
      <c r="K418" s="293"/>
      <c r="L418" s="293"/>
      <c r="M418" s="293"/>
      <c r="N418" s="293"/>
      <c r="O418" s="292">
        <f t="shared" si="163"/>
        <v>360</v>
      </c>
      <c r="P418" s="293">
        <v>1440</v>
      </c>
      <c r="Q418" s="292">
        <f t="shared" si="164"/>
        <v>-1080</v>
      </c>
      <c r="R418" s="292">
        <f t="shared" si="165"/>
        <v>360</v>
      </c>
      <c r="S418" s="293"/>
      <c r="T418" s="293"/>
      <c r="U418" s="293"/>
      <c r="V418" s="293"/>
      <c r="W418" s="293"/>
      <c r="X418" s="293"/>
      <c r="Y418" s="293"/>
      <c r="Z418" s="292">
        <f t="shared" si="166"/>
        <v>360</v>
      </c>
      <c r="AA418" s="293"/>
      <c r="AB418" s="292">
        <f t="shared" si="167"/>
        <v>-720</v>
      </c>
      <c r="AC418" s="292">
        <f t="shared" si="168"/>
        <v>360</v>
      </c>
      <c r="AD418" s="293"/>
      <c r="AE418" s="293"/>
      <c r="AF418" s="293"/>
      <c r="AG418" s="293"/>
      <c r="AH418" s="293"/>
      <c r="AI418" s="293"/>
      <c r="AJ418" s="293"/>
      <c r="AK418" s="292">
        <f t="shared" si="169"/>
        <v>360</v>
      </c>
      <c r="AL418" s="293"/>
      <c r="AM418" s="292">
        <f t="shared" si="170"/>
        <v>-360</v>
      </c>
      <c r="AN418" s="292">
        <f t="shared" si="171"/>
        <v>360</v>
      </c>
      <c r="AO418" s="293"/>
      <c r="AP418" s="293"/>
      <c r="AQ418" s="293"/>
      <c r="AR418" s="293"/>
      <c r="AS418" s="293"/>
      <c r="AT418" s="293"/>
      <c r="AU418" s="293"/>
      <c r="AV418" s="292">
        <f t="shared" si="172"/>
        <v>360</v>
      </c>
      <c r="AW418" s="293"/>
      <c r="AX418" s="292">
        <f t="shared" si="173"/>
        <v>0</v>
      </c>
      <c r="BA418" s="143" t="str">
        <f t="shared" si="160"/>
        <v/>
      </c>
    </row>
    <row r="419" spans="1:53" ht="12">
      <c r="A419" s="288">
        <v>417</v>
      </c>
      <c r="B419" s="289" t="s">
        <v>1473</v>
      </c>
      <c r="C419" s="290" t="s">
        <v>23</v>
      </c>
      <c r="D419" s="290"/>
      <c r="E419" s="291">
        <v>100</v>
      </c>
      <c r="F419" s="292"/>
      <c r="G419" s="292">
        <f t="shared" si="174"/>
        <v>300</v>
      </c>
      <c r="H419" s="293"/>
      <c r="I419" s="293"/>
      <c r="J419" s="293"/>
      <c r="K419" s="293"/>
      <c r="L419" s="293"/>
      <c r="M419" s="293"/>
      <c r="N419" s="293"/>
      <c r="O419" s="292">
        <f t="shared" si="163"/>
        <v>300</v>
      </c>
      <c r="P419" s="293"/>
      <c r="Q419" s="292">
        <f t="shared" si="164"/>
        <v>300</v>
      </c>
      <c r="R419" s="292">
        <f t="shared" si="165"/>
        <v>300</v>
      </c>
      <c r="S419" s="293"/>
      <c r="T419" s="293"/>
      <c r="U419" s="293"/>
      <c r="V419" s="293"/>
      <c r="W419" s="293"/>
      <c r="X419" s="293"/>
      <c r="Y419" s="293"/>
      <c r="Z419" s="292">
        <f t="shared" si="166"/>
        <v>300</v>
      </c>
      <c r="AA419" s="293"/>
      <c r="AB419" s="292">
        <f t="shared" si="167"/>
        <v>600</v>
      </c>
      <c r="AC419" s="292">
        <f t="shared" si="168"/>
        <v>300</v>
      </c>
      <c r="AD419" s="293"/>
      <c r="AE419" s="293"/>
      <c r="AF419" s="293"/>
      <c r="AG419" s="293"/>
      <c r="AH419" s="293"/>
      <c r="AI419" s="293"/>
      <c r="AJ419" s="293"/>
      <c r="AK419" s="292">
        <f t="shared" si="169"/>
        <v>300</v>
      </c>
      <c r="AL419" s="293"/>
      <c r="AM419" s="292">
        <f t="shared" si="170"/>
        <v>900</v>
      </c>
      <c r="AN419" s="292">
        <f t="shared" si="171"/>
        <v>300</v>
      </c>
      <c r="AO419" s="293"/>
      <c r="AP419" s="293"/>
      <c r="AQ419" s="293"/>
      <c r="AR419" s="293"/>
      <c r="AS419" s="293"/>
      <c r="AT419" s="293"/>
      <c r="AU419" s="293"/>
      <c r="AV419" s="292">
        <f t="shared" si="172"/>
        <v>300</v>
      </c>
      <c r="AW419" s="293"/>
      <c r="AX419" s="292">
        <f t="shared" si="173"/>
        <v>1200</v>
      </c>
      <c r="AY419" s="137" t="str">
        <f t="shared" si="159"/>
        <v/>
      </c>
      <c r="BA419" s="143" t="str">
        <f t="shared" si="160"/>
        <v/>
      </c>
    </row>
    <row r="420" spans="1:53" ht="12">
      <c r="A420" s="288">
        <v>418</v>
      </c>
      <c r="B420" s="294" t="s">
        <v>783</v>
      </c>
      <c r="C420" s="290" t="s">
        <v>10</v>
      </c>
      <c r="D420" s="290" t="s">
        <v>784</v>
      </c>
      <c r="E420" s="295">
        <v>105</v>
      </c>
      <c r="F420" s="292"/>
      <c r="G420" s="292">
        <f t="shared" si="174"/>
        <v>315</v>
      </c>
      <c r="H420" s="293"/>
      <c r="I420" s="293"/>
      <c r="J420" s="293"/>
      <c r="K420" s="293"/>
      <c r="L420" s="293"/>
      <c r="M420" s="293"/>
      <c r="N420" s="293"/>
      <c r="O420" s="292">
        <f t="shared" si="163"/>
        <v>315</v>
      </c>
      <c r="P420" s="293">
        <v>945</v>
      </c>
      <c r="Q420" s="292">
        <f t="shared" si="164"/>
        <v>-630</v>
      </c>
      <c r="R420" s="292">
        <f t="shared" si="165"/>
        <v>315</v>
      </c>
      <c r="S420" s="293"/>
      <c r="T420" s="293"/>
      <c r="U420" s="293"/>
      <c r="V420" s="293"/>
      <c r="W420" s="293"/>
      <c r="X420" s="293"/>
      <c r="Y420" s="293"/>
      <c r="Z420" s="292">
        <f t="shared" si="166"/>
        <v>315</v>
      </c>
      <c r="AA420" s="293"/>
      <c r="AB420" s="292">
        <f t="shared" si="167"/>
        <v>-315</v>
      </c>
      <c r="AC420" s="292">
        <f t="shared" si="168"/>
        <v>315</v>
      </c>
      <c r="AD420" s="293"/>
      <c r="AE420" s="293"/>
      <c r="AF420" s="293"/>
      <c r="AG420" s="293"/>
      <c r="AH420" s="293"/>
      <c r="AI420" s="293"/>
      <c r="AJ420" s="293"/>
      <c r="AK420" s="292">
        <f t="shared" si="169"/>
        <v>315</v>
      </c>
      <c r="AL420" s="293">
        <v>315</v>
      </c>
      <c r="AM420" s="292">
        <f t="shared" si="170"/>
        <v>-315</v>
      </c>
      <c r="AN420" s="292">
        <f t="shared" si="171"/>
        <v>315</v>
      </c>
      <c r="AO420" s="293"/>
      <c r="AP420" s="293"/>
      <c r="AQ420" s="293"/>
      <c r="AR420" s="293"/>
      <c r="AS420" s="293"/>
      <c r="AT420" s="293"/>
      <c r="AU420" s="293"/>
      <c r="AV420" s="292">
        <f t="shared" si="172"/>
        <v>315</v>
      </c>
      <c r="AW420" s="293"/>
      <c r="AX420" s="292">
        <f t="shared" si="173"/>
        <v>0</v>
      </c>
      <c r="AY420" s="137" t="str">
        <f t="shared" si="159"/>
        <v>*</v>
      </c>
      <c r="BA420" s="143" t="str">
        <f t="shared" si="160"/>
        <v/>
      </c>
    </row>
    <row r="421" spans="1:53" ht="12">
      <c r="A421" s="288">
        <v>419</v>
      </c>
      <c r="B421" s="294" t="s">
        <v>1509</v>
      </c>
      <c r="C421" s="290" t="s">
        <v>10</v>
      </c>
      <c r="D421" s="290" t="s">
        <v>788</v>
      </c>
      <c r="E421" s="295">
        <v>165</v>
      </c>
      <c r="F421" s="292"/>
      <c r="G421" s="292">
        <f t="shared" si="174"/>
        <v>495</v>
      </c>
      <c r="H421" s="293"/>
      <c r="I421" s="293"/>
      <c r="J421" s="293"/>
      <c r="K421" s="293"/>
      <c r="L421" s="293"/>
      <c r="M421" s="293"/>
      <c r="N421" s="293"/>
      <c r="O421" s="292">
        <f t="shared" si="163"/>
        <v>495</v>
      </c>
      <c r="P421" s="293">
        <v>495</v>
      </c>
      <c r="Q421" s="292">
        <f t="shared" si="164"/>
        <v>0</v>
      </c>
      <c r="R421" s="292">
        <f t="shared" si="165"/>
        <v>495</v>
      </c>
      <c r="S421" s="293"/>
      <c r="T421" s="293"/>
      <c r="U421" s="293"/>
      <c r="V421" s="293"/>
      <c r="W421" s="293">
        <v>100</v>
      </c>
      <c r="X421" s="293"/>
      <c r="Y421" s="293"/>
      <c r="Z421" s="292">
        <f t="shared" si="166"/>
        <v>595</v>
      </c>
      <c r="AA421" s="293"/>
      <c r="AB421" s="292">
        <f t="shared" si="167"/>
        <v>595</v>
      </c>
      <c r="AC421" s="292">
        <f t="shared" si="168"/>
        <v>495</v>
      </c>
      <c r="AD421" s="293"/>
      <c r="AE421" s="293">
        <v>100</v>
      </c>
      <c r="AF421" s="293"/>
      <c r="AG421" s="293"/>
      <c r="AH421" s="293"/>
      <c r="AI421" s="293"/>
      <c r="AJ421" s="293"/>
      <c r="AK421" s="292">
        <f t="shared" si="169"/>
        <v>595</v>
      </c>
      <c r="AL421" s="293">
        <v>1685</v>
      </c>
      <c r="AM421" s="292">
        <f t="shared" si="170"/>
        <v>-495</v>
      </c>
      <c r="AN421" s="292">
        <f t="shared" si="171"/>
        <v>495</v>
      </c>
      <c r="AO421" s="293"/>
      <c r="AP421" s="293"/>
      <c r="AQ421" s="293"/>
      <c r="AR421" s="293"/>
      <c r="AS421" s="293"/>
      <c r="AT421" s="293"/>
      <c r="AU421" s="293"/>
      <c r="AV421" s="292">
        <f t="shared" si="172"/>
        <v>495</v>
      </c>
      <c r="AW421" s="293"/>
      <c r="AX421" s="292">
        <f t="shared" si="173"/>
        <v>0</v>
      </c>
      <c r="AY421" s="137" t="str">
        <f t="shared" si="159"/>
        <v>*</v>
      </c>
      <c r="BA421" s="143" t="str">
        <f t="shared" si="160"/>
        <v/>
      </c>
    </row>
    <row r="422" spans="1:53" ht="12">
      <c r="A422" s="288">
        <v>420</v>
      </c>
      <c r="B422" s="289" t="s">
        <v>1508</v>
      </c>
      <c r="C422" s="290" t="s">
        <v>14</v>
      </c>
      <c r="D422" s="290" t="s">
        <v>12</v>
      </c>
      <c r="E422" s="291">
        <v>390</v>
      </c>
      <c r="F422" s="292"/>
      <c r="G422" s="292">
        <f t="shared" si="174"/>
        <v>1170</v>
      </c>
      <c r="H422" s="293"/>
      <c r="I422" s="293"/>
      <c r="J422" s="293"/>
      <c r="K422" s="293"/>
      <c r="L422" s="293"/>
      <c r="M422" s="293"/>
      <c r="N422" s="293"/>
      <c r="O422" s="292">
        <f t="shared" si="163"/>
        <v>1170</v>
      </c>
      <c r="P422" s="293">
        <v>1170</v>
      </c>
      <c r="Q422" s="292">
        <f t="shared" si="164"/>
        <v>0</v>
      </c>
      <c r="R422" s="292">
        <f t="shared" si="165"/>
        <v>1170</v>
      </c>
      <c r="S422" s="293"/>
      <c r="T422" s="293"/>
      <c r="U422" s="293"/>
      <c r="V422" s="293"/>
      <c r="W422" s="293">
        <v>100</v>
      </c>
      <c r="X422" s="293"/>
      <c r="Y422" s="293"/>
      <c r="Z422" s="292">
        <f t="shared" si="166"/>
        <v>1270</v>
      </c>
      <c r="AA422" s="293">
        <v>1270</v>
      </c>
      <c r="AB422" s="292">
        <f t="shared" si="167"/>
        <v>0</v>
      </c>
      <c r="AC422" s="292">
        <f t="shared" si="168"/>
        <v>1170</v>
      </c>
      <c r="AD422" s="293"/>
      <c r="AE422" s="293"/>
      <c r="AF422" s="293"/>
      <c r="AG422" s="293"/>
      <c r="AH422" s="293"/>
      <c r="AI422" s="293"/>
      <c r="AJ422" s="293"/>
      <c r="AK422" s="292">
        <f t="shared" si="169"/>
        <v>1170</v>
      </c>
      <c r="AL422" s="293">
        <v>1170</v>
      </c>
      <c r="AM422" s="292">
        <f t="shared" si="170"/>
        <v>0</v>
      </c>
      <c r="AN422" s="292">
        <f t="shared" si="171"/>
        <v>1170</v>
      </c>
      <c r="AO422" s="293"/>
      <c r="AP422" s="293"/>
      <c r="AQ422" s="293"/>
      <c r="AR422" s="293"/>
      <c r="AS422" s="293"/>
      <c r="AT422" s="293"/>
      <c r="AU422" s="293"/>
      <c r="AV422" s="292">
        <f t="shared" si="172"/>
        <v>1170</v>
      </c>
      <c r="AW422" s="293">
        <v>1170</v>
      </c>
      <c r="AX422" s="292">
        <f t="shared" si="173"/>
        <v>0</v>
      </c>
      <c r="AY422" s="137" t="str">
        <f t="shared" si="159"/>
        <v>*</v>
      </c>
      <c r="BA422" s="143" t="str">
        <f t="shared" si="160"/>
        <v/>
      </c>
    </row>
    <row r="423" spans="1:53" ht="12">
      <c r="A423" s="288">
        <v>421</v>
      </c>
      <c r="B423" s="316" t="s">
        <v>1395</v>
      </c>
      <c r="C423" s="311" t="s">
        <v>30</v>
      </c>
      <c r="D423" s="311" t="s">
        <v>959</v>
      </c>
      <c r="E423" s="298"/>
      <c r="F423" s="299">
        <v>900</v>
      </c>
      <c r="G423" s="299"/>
      <c r="H423" s="300"/>
      <c r="I423" s="300"/>
      <c r="J423" s="300"/>
      <c r="K423" s="300"/>
      <c r="L423" s="300"/>
      <c r="M423" s="300"/>
      <c r="N423" s="300"/>
      <c r="O423" s="299"/>
      <c r="P423" s="300"/>
      <c r="Q423" s="300"/>
      <c r="R423" s="299"/>
      <c r="S423" s="300"/>
      <c r="T423" s="300"/>
      <c r="U423" s="300"/>
      <c r="V423" s="300"/>
      <c r="W423" s="300"/>
      <c r="X423" s="300"/>
      <c r="Y423" s="300"/>
      <c r="Z423" s="299"/>
      <c r="AA423" s="300"/>
      <c r="AB423" s="300"/>
      <c r="AC423" s="300"/>
      <c r="AD423" s="300"/>
      <c r="AE423" s="300"/>
      <c r="AF423" s="300"/>
      <c r="AG423" s="300"/>
      <c r="AH423" s="300"/>
      <c r="AI423" s="300"/>
      <c r="AJ423" s="300"/>
      <c r="AK423" s="300"/>
      <c r="AL423" s="300"/>
      <c r="AM423" s="300"/>
      <c r="AN423" s="300"/>
      <c r="AO423" s="300"/>
      <c r="AP423" s="300"/>
      <c r="AQ423" s="300"/>
      <c r="AR423" s="300"/>
      <c r="AS423" s="300"/>
      <c r="AT423" s="300"/>
      <c r="AU423" s="300"/>
      <c r="AV423" s="300"/>
      <c r="AW423" s="300"/>
      <c r="AX423" s="300"/>
      <c r="AY423" s="137" t="str">
        <f t="shared" si="159"/>
        <v>*</v>
      </c>
      <c r="BA423" s="143" t="str">
        <f t="shared" si="160"/>
        <v/>
      </c>
    </row>
    <row r="424" spans="1:53" ht="12">
      <c r="A424" s="288">
        <v>422</v>
      </c>
      <c r="B424" s="339" t="s">
        <v>789</v>
      </c>
      <c r="C424" s="290" t="s">
        <v>23</v>
      </c>
      <c r="D424" s="290" t="s">
        <v>791</v>
      </c>
      <c r="E424" s="291">
        <v>95</v>
      </c>
      <c r="F424" s="292"/>
      <c r="G424" s="292">
        <f t="shared" ref="G424:G429" si="175">E424*3</f>
        <v>285</v>
      </c>
      <c r="H424" s="293"/>
      <c r="I424" s="293"/>
      <c r="J424" s="293"/>
      <c r="K424" s="293"/>
      <c r="L424" s="293"/>
      <c r="M424" s="293"/>
      <c r="N424" s="293"/>
      <c r="O424" s="292">
        <f t="shared" ref="O424:O429" si="176">SUM(G424:N424)</f>
        <v>285</v>
      </c>
      <c r="P424" s="293">
        <v>1140</v>
      </c>
      <c r="Q424" s="292">
        <f t="shared" ref="Q424:Q429" si="177">F424+O424-P424</f>
        <v>-855</v>
      </c>
      <c r="R424" s="292">
        <f t="shared" ref="R424:R429" si="178">E424*3</f>
        <v>285</v>
      </c>
      <c r="S424" s="293"/>
      <c r="T424" s="293"/>
      <c r="U424" s="293"/>
      <c r="V424" s="293"/>
      <c r="W424" s="293"/>
      <c r="X424" s="293"/>
      <c r="Y424" s="293"/>
      <c r="Z424" s="292">
        <f t="shared" ref="Z424:Z429" si="179">SUM(R424:Y424)</f>
        <v>285</v>
      </c>
      <c r="AA424" s="293"/>
      <c r="AB424" s="292">
        <f t="shared" ref="AB424:AB429" si="180">Q424+Z424-AA424</f>
        <v>-570</v>
      </c>
      <c r="AC424" s="292">
        <f t="shared" ref="AC424:AC429" si="181">$E424*3</f>
        <v>285</v>
      </c>
      <c r="AD424" s="293"/>
      <c r="AE424" s="293"/>
      <c r="AF424" s="293"/>
      <c r="AG424" s="293"/>
      <c r="AH424" s="293"/>
      <c r="AI424" s="293"/>
      <c r="AJ424" s="293"/>
      <c r="AK424" s="292">
        <f t="shared" ref="AK424:AK429" si="182">SUM(AC424:AJ424)</f>
        <v>285</v>
      </c>
      <c r="AL424" s="293"/>
      <c r="AM424" s="292">
        <f t="shared" ref="AM424:AM429" si="183">AB424+AK424-AL424</f>
        <v>-285</v>
      </c>
      <c r="AN424" s="292">
        <f t="shared" ref="AN424:AN429" si="184">$E424*3</f>
        <v>285</v>
      </c>
      <c r="AO424" s="293"/>
      <c r="AP424" s="293"/>
      <c r="AQ424" s="293"/>
      <c r="AR424" s="293"/>
      <c r="AS424" s="293"/>
      <c r="AT424" s="293"/>
      <c r="AU424" s="293"/>
      <c r="AV424" s="292">
        <f t="shared" ref="AV424:AV429" si="185">SUM(AN424:AU424)</f>
        <v>285</v>
      </c>
      <c r="AW424" s="293"/>
      <c r="AX424" s="292">
        <f t="shared" ref="AX424:AX429" si="186">AM424+AV424-AW424</f>
        <v>0</v>
      </c>
      <c r="BA424" s="143" t="str">
        <f t="shared" si="160"/>
        <v/>
      </c>
    </row>
    <row r="425" spans="1:53" ht="12">
      <c r="A425" s="288">
        <v>423</v>
      </c>
      <c r="B425" s="339" t="s">
        <v>792</v>
      </c>
      <c r="C425" s="290" t="s">
        <v>14</v>
      </c>
      <c r="D425" s="290" t="s">
        <v>12</v>
      </c>
      <c r="E425" s="291">
        <v>95</v>
      </c>
      <c r="F425" s="292"/>
      <c r="G425" s="292">
        <f t="shared" si="175"/>
        <v>285</v>
      </c>
      <c r="H425" s="293">
        <v>50</v>
      </c>
      <c r="I425" s="293"/>
      <c r="J425" s="293"/>
      <c r="K425" s="293"/>
      <c r="L425" s="293">
        <v>100</v>
      </c>
      <c r="M425" s="293"/>
      <c r="N425" s="293"/>
      <c r="O425" s="292">
        <f t="shared" si="176"/>
        <v>435</v>
      </c>
      <c r="P425" s="293">
        <v>435</v>
      </c>
      <c r="Q425" s="292">
        <f t="shared" si="177"/>
        <v>0</v>
      </c>
      <c r="R425" s="292">
        <f t="shared" si="178"/>
        <v>285</v>
      </c>
      <c r="S425" s="293"/>
      <c r="T425" s="293"/>
      <c r="U425" s="293"/>
      <c r="V425" s="293"/>
      <c r="W425" s="293"/>
      <c r="X425" s="293"/>
      <c r="Y425" s="293"/>
      <c r="Z425" s="292">
        <f t="shared" si="179"/>
        <v>285</v>
      </c>
      <c r="AA425" s="293">
        <v>285</v>
      </c>
      <c r="AB425" s="292">
        <f t="shared" si="180"/>
        <v>0</v>
      </c>
      <c r="AC425" s="292">
        <f t="shared" si="181"/>
        <v>285</v>
      </c>
      <c r="AD425" s="293"/>
      <c r="AE425" s="293"/>
      <c r="AF425" s="293"/>
      <c r="AG425" s="293"/>
      <c r="AH425" s="293"/>
      <c r="AI425" s="293"/>
      <c r="AJ425" s="293"/>
      <c r="AK425" s="292">
        <f t="shared" si="182"/>
        <v>285</v>
      </c>
      <c r="AL425" s="293"/>
      <c r="AM425" s="292">
        <f t="shared" si="183"/>
        <v>285</v>
      </c>
      <c r="AN425" s="292">
        <f t="shared" si="184"/>
        <v>285</v>
      </c>
      <c r="AO425" s="293"/>
      <c r="AP425" s="293"/>
      <c r="AQ425" s="293"/>
      <c r="AR425" s="293"/>
      <c r="AS425" s="293"/>
      <c r="AT425" s="293"/>
      <c r="AU425" s="293"/>
      <c r="AV425" s="292">
        <f t="shared" si="185"/>
        <v>285</v>
      </c>
      <c r="AW425" s="293">
        <v>570</v>
      </c>
      <c r="AX425" s="292">
        <f t="shared" si="186"/>
        <v>0</v>
      </c>
      <c r="BA425" s="143" t="str">
        <f t="shared" si="160"/>
        <v/>
      </c>
    </row>
    <row r="426" spans="1:53" ht="12">
      <c r="A426" s="288">
        <v>424</v>
      </c>
      <c r="B426" s="339" t="s">
        <v>1510</v>
      </c>
      <c r="C426" s="290" t="s">
        <v>14</v>
      </c>
      <c r="D426" s="290" t="s">
        <v>796</v>
      </c>
      <c r="E426" s="291">
        <v>165</v>
      </c>
      <c r="F426" s="292">
        <v>495</v>
      </c>
      <c r="G426" s="292">
        <f t="shared" si="175"/>
        <v>495</v>
      </c>
      <c r="H426" s="293"/>
      <c r="I426" s="293"/>
      <c r="J426" s="293"/>
      <c r="K426" s="293"/>
      <c r="L426" s="293"/>
      <c r="M426" s="293"/>
      <c r="N426" s="293"/>
      <c r="O426" s="292">
        <f t="shared" si="176"/>
        <v>495</v>
      </c>
      <c r="P426" s="293">
        <v>990</v>
      </c>
      <c r="Q426" s="292">
        <f t="shared" si="177"/>
        <v>0</v>
      </c>
      <c r="R426" s="292">
        <f t="shared" si="178"/>
        <v>495</v>
      </c>
      <c r="S426" s="293"/>
      <c r="T426" s="293"/>
      <c r="U426" s="293"/>
      <c r="V426" s="293"/>
      <c r="W426" s="293"/>
      <c r="X426" s="293"/>
      <c r="Y426" s="293"/>
      <c r="Z426" s="292">
        <f t="shared" si="179"/>
        <v>495</v>
      </c>
      <c r="AA426" s="293">
        <v>495</v>
      </c>
      <c r="AB426" s="292">
        <f t="shared" si="180"/>
        <v>0</v>
      </c>
      <c r="AC426" s="292">
        <f t="shared" si="181"/>
        <v>495</v>
      </c>
      <c r="AD426" s="293"/>
      <c r="AE426" s="293"/>
      <c r="AF426" s="293"/>
      <c r="AG426" s="293"/>
      <c r="AH426" s="293">
        <v>100</v>
      </c>
      <c r="AI426" s="293"/>
      <c r="AJ426" s="293"/>
      <c r="AK426" s="292">
        <f t="shared" si="182"/>
        <v>595</v>
      </c>
      <c r="AL426" s="293">
        <v>1090</v>
      </c>
      <c r="AM426" s="292">
        <f t="shared" si="183"/>
        <v>-495</v>
      </c>
      <c r="AN426" s="292">
        <f t="shared" si="184"/>
        <v>495</v>
      </c>
      <c r="AO426" s="293"/>
      <c r="AP426" s="293"/>
      <c r="AQ426" s="293"/>
      <c r="AR426" s="293"/>
      <c r="AS426" s="293"/>
      <c r="AT426" s="293"/>
      <c r="AU426" s="293"/>
      <c r="AV426" s="292">
        <f t="shared" si="185"/>
        <v>495</v>
      </c>
      <c r="AW426" s="293"/>
      <c r="AX426" s="292">
        <f t="shared" si="186"/>
        <v>0</v>
      </c>
      <c r="BA426" s="143" t="str">
        <f t="shared" si="160"/>
        <v/>
      </c>
    </row>
    <row r="427" spans="1:53" ht="12">
      <c r="A427" s="288">
        <v>425</v>
      </c>
      <c r="B427" s="340" t="s">
        <v>799</v>
      </c>
      <c r="C427" s="341" t="s">
        <v>10</v>
      </c>
      <c r="D427" s="341" t="s">
        <v>111</v>
      </c>
      <c r="E427" s="342">
        <v>140</v>
      </c>
      <c r="F427" s="343">
        <v>830</v>
      </c>
      <c r="G427" s="292">
        <f t="shared" si="175"/>
        <v>420</v>
      </c>
      <c r="H427" s="293"/>
      <c r="I427" s="293"/>
      <c r="J427" s="293"/>
      <c r="K427" s="293"/>
      <c r="L427" s="293"/>
      <c r="M427" s="293"/>
      <c r="N427" s="293"/>
      <c r="O427" s="292">
        <f t="shared" si="176"/>
        <v>420</v>
      </c>
      <c r="P427" s="293">
        <v>1260</v>
      </c>
      <c r="Q427" s="292">
        <f t="shared" si="177"/>
        <v>-10</v>
      </c>
      <c r="R427" s="292">
        <f t="shared" si="178"/>
        <v>420</v>
      </c>
      <c r="S427" s="293"/>
      <c r="T427" s="293"/>
      <c r="U427" s="293"/>
      <c r="V427" s="293"/>
      <c r="W427" s="293">
        <v>100</v>
      </c>
      <c r="X427" s="293"/>
      <c r="Y427" s="293"/>
      <c r="Z427" s="292">
        <f t="shared" si="179"/>
        <v>520</v>
      </c>
      <c r="AA427" s="293">
        <v>510</v>
      </c>
      <c r="AB427" s="292">
        <f t="shared" si="180"/>
        <v>0</v>
      </c>
      <c r="AC427" s="292">
        <f t="shared" si="181"/>
        <v>420</v>
      </c>
      <c r="AD427" s="293"/>
      <c r="AE427" s="293"/>
      <c r="AF427" s="293"/>
      <c r="AG427" s="293"/>
      <c r="AH427" s="293"/>
      <c r="AI427" s="293"/>
      <c r="AJ427" s="293"/>
      <c r="AK427" s="292">
        <f t="shared" si="182"/>
        <v>420</v>
      </c>
      <c r="AL427" s="293">
        <v>840</v>
      </c>
      <c r="AM427" s="292">
        <f t="shared" si="183"/>
        <v>-420</v>
      </c>
      <c r="AN427" s="292">
        <f t="shared" si="184"/>
        <v>420</v>
      </c>
      <c r="AO427" s="293"/>
      <c r="AP427" s="293"/>
      <c r="AQ427" s="293"/>
      <c r="AR427" s="293"/>
      <c r="AS427" s="293"/>
      <c r="AT427" s="293"/>
      <c r="AU427" s="293"/>
      <c r="AV427" s="292">
        <f t="shared" si="185"/>
        <v>420</v>
      </c>
      <c r="AW427" s="293"/>
      <c r="AX427" s="292">
        <f t="shared" si="186"/>
        <v>0</v>
      </c>
      <c r="BA427" s="143" t="str">
        <f t="shared" si="160"/>
        <v/>
      </c>
    </row>
    <row r="428" spans="1:53" ht="12">
      <c r="A428" s="288">
        <v>426</v>
      </c>
      <c r="B428" s="451" t="s">
        <v>1544</v>
      </c>
      <c r="C428" s="290" t="s">
        <v>14</v>
      </c>
      <c r="D428" s="452" t="s">
        <v>994</v>
      </c>
      <c r="E428" s="453">
        <v>50</v>
      </c>
      <c r="F428" s="347"/>
      <c r="G428" s="292">
        <f t="shared" si="175"/>
        <v>150</v>
      </c>
      <c r="H428" s="293"/>
      <c r="I428" s="293"/>
      <c r="J428" s="293"/>
      <c r="K428" s="293"/>
      <c r="L428" s="293"/>
      <c r="M428" s="293"/>
      <c r="N428" s="293"/>
      <c r="O428" s="292">
        <f t="shared" si="176"/>
        <v>150</v>
      </c>
      <c r="P428" s="293">
        <v>600</v>
      </c>
      <c r="Q428" s="292">
        <f t="shared" si="177"/>
        <v>-450</v>
      </c>
      <c r="R428" s="292">
        <f t="shared" si="178"/>
        <v>150</v>
      </c>
      <c r="S428" s="293"/>
      <c r="T428" s="293"/>
      <c r="U428" s="293"/>
      <c r="V428" s="293"/>
      <c r="W428" s="293"/>
      <c r="X428" s="293"/>
      <c r="Y428" s="293"/>
      <c r="Z428" s="292">
        <f t="shared" si="179"/>
        <v>150</v>
      </c>
      <c r="AA428" s="293"/>
      <c r="AB428" s="292">
        <f t="shared" si="180"/>
        <v>-300</v>
      </c>
      <c r="AC428" s="292">
        <f t="shared" si="181"/>
        <v>150</v>
      </c>
      <c r="AD428" s="293"/>
      <c r="AE428" s="293"/>
      <c r="AF428" s="293"/>
      <c r="AG428" s="293"/>
      <c r="AH428" s="293"/>
      <c r="AI428" s="293"/>
      <c r="AJ428" s="293"/>
      <c r="AK428" s="292">
        <f t="shared" si="182"/>
        <v>150</v>
      </c>
      <c r="AL428" s="293"/>
      <c r="AM428" s="292">
        <f t="shared" si="183"/>
        <v>-150</v>
      </c>
      <c r="AN428" s="292">
        <f t="shared" si="184"/>
        <v>150</v>
      </c>
      <c r="AO428" s="293"/>
      <c r="AP428" s="293"/>
      <c r="AQ428" s="293"/>
      <c r="AR428" s="293"/>
      <c r="AS428" s="293"/>
      <c r="AT428" s="293"/>
      <c r="AU428" s="293"/>
      <c r="AV428" s="292">
        <f t="shared" si="185"/>
        <v>150</v>
      </c>
      <c r="AW428" s="293"/>
      <c r="AX428" s="292">
        <f t="shared" si="186"/>
        <v>0</v>
      </c>
      <c r="BA428" s="143" t="str">
        <f t="shared" si="160"/>
        <v/>
      </c>
    </row>
    <row r="429" spans="1:53" ht="12">
      <c r="A429" s="288">
        <v>427</v>
      </c>
      <c r="B429" s="348" t="s">
        <v>801</v>
      </c>
      <c r="C429" s="290" t="s">
        <v>23</v>
      </c>
      <c r="D429" s="345" t="s">
        <v>12</v>
      </c>
      <c r="E429" s="346">
        <v>70</v>
      </c>
      <c r="F429" s="347"/>
      <c r="G429" s="292">
        <f t="shared" si="175"/>
        <v>210</v>
      </c>
      <c r="H429" s="293">
        <v>50</v>
      </c>
      <c r="I429" s="293"/>
      <c r="J429" s="293"/>
      <c r="K429" s="293"/>
      <c r="L429" s="293"/>
      <c r="M429" s="293"/>
      <c r="N429" s="293">
        <v>10</v>
      </c>
      <c r="O429" s="292">
        <f t="shared" si="176"/>
        <v>270</v>
      </c>
      <c r="P429" s="293">
        <v>270</v>
      </c>
      <c r="Q429" s="292">
        <f t="shared" si="177"/>
        <v>0</v>
      </c>
      <c r="R429" s="292">
        <f t="shared" si="178"/>
        <v>210</v>
      </c>
      <c r="S429" s="293"/>
      <c r="T429" s="293"/>
      <c r="U429" s="293"/>
      <c r="V429" s="293"/>
      <c r="W429" s="293"/>
      <c r="X429" s="293"/>
      <c r="Y429" s="293"/>
      <c r="Z429" s="292">
        <f t="shared" si="179"/>
        <v>210</v>
      </c>
      <c r="AA429" s="293">
        <v>210</v>
      </c>
      <c r="AB429" s="292">
        <f t="shared" si="180"/>
        <v>0</v>
      </c>
      <c r="AC429" s="292">
        <f t="shared" si="181"/>
        <v>210</v>
      </c>
      <c r="AD429" s="293"/>
      <c r="AE429" s="293"/>
      <c r="AF429" s="293"/>
      <c r="AG429" s="293"/>
      <c r="AH429" s="293"/>
      <c r="AI429" s="293"/>
      <c r="AJ429" s="293"/>
      <c r="AK429" s="292">
        <f t="shared" si="182"/>
        <v>210</v>
      </c>
      <c r="AL429" s="293">
        <v>210</v>
      </c>
      <c r="AM429" s="292">
        <f t="shared" si="183"/>
        <v>0</v>
      </c>
      <c r="AN429" s="292">
        <f t="shared" si="184"/>
        <v>210</v>
      </c>
      <c r="AO429" s="293"/>
      <c r="AP429" s="293"/>
      <c r="AQ429" s="293"/>
      <c r="AR429" s="293"/>
      <c r="AS429" s="293"/>
      <c r="AT429" s="293"/>
      <c r="AU429" s="293"/>
      <c r="AV429" s="292">
        <f t="shared" si="185"/>
        <v>210</v>
      </c>
      <c r="AW429" s="293">
        <v>210</v>
      </c>
      <c r="AX429" s="292">
        <f t="shared" si="186"/>
        <v>0</v>
      </c>
      <c r="BA429" s="143" t="str">
        <f t="shared" si="160"/>
        <v/>
      </c>
    </row>
    <row r="430" spans="1:53" ht="12">
      <c r="A430" s="349"/>
      <c r="B430" s="350"/>
      <c r="C430" s="350"/>
      <c r="D430" s="351"/>
      <c r="E430" s="352"/>
      <c r="F430" s="353">
        <f t="shared" ref="F430:AX430" si="187">SUM(F3:F429)</f>
        <v>69164.600000000006</v>
      </c>
      <c r="G430" s="353">
        <f t="shared" si="187"/>
        <v>158380</v>
      </c>
      <c r="H430" s="353">
        <f t="shared" si="187"/>
        <v>1875</v>
      </c>
      <c r="I430" s="292">
        <f t="shared" si="187"/>
        <v>4479</v>
      </c>
      <c r="J430" s="292">
        <f t="shared" si="187"/>
        <v>12657</v>
      </c>
      <c r="K430" s="292">
        <f t="shared" si="187"/>
        <v>600</v>
      </c>
      <c r="L430" s="292">
        <f t="shared" si="187"/>
        <v>5000</v>
      </c>
      <c r="M430" s="292">
        <f t="shared" si="187"/>
        <v>4400</v>
      </c>
      <c r="N430" s="292">
        <f t="shared" si="187"/>
        <v>360</v>
      </c>
      <c r="O430" s="292">
        <f t="shared" si="187"/>
        <v>187751</v>
      </c>
      <c r="P430" s="292">
        <f t="shared" si="187"/>
        <v>336569.35</v>
      </c>
      <c r="Q430" s="292">
        <f t="shared" si="187"/>
        <v>-82533.75</v>
      </c>
      <c r="R430" s="292">
        <f t="shared" si="187"/>
        <v>165438</v>
      </c>
      <c r="S430" s="292">
        <f t="shared" si="187"/>
        <v>1750</v>
      </c>
      <c r="T430" s="292">
        <f t="shared" si="187"/>
        <v>6069</v>
      </c>
      <c r="U430" s="292">
        <f t="shared" si="187"/>
        <v>27742.600000000002</v>
      </c>
      <c r="V430" s="292">
        <f t="shared" si="187"/>
        <v>0</v>
      </c>
      <c r="W430" s="292">
        <f t="shared" si="187"/>
        <v>11900</v>
      </c>
      <c r="X430" s="292">
        <f t="shared" si="187"/>
        <v>13600</v>
      </c>
      <c r="Y430" s="292">
        <f t="shared" si="187"/>
        <v>110</v>
      </c>
      <c r="Z430" s="292">
        <f t="shared" si="187"/>
        <v>226609.6</v>
      </c>
      <c r="AA430" s="292">
        <f t="shared" si="187"/>
        <v>189567.65</v>
      </c>
      <c r="AB430" s="292">
        <f t="shared" si="187"/>
        <v>-45491.799999999996</v>
      </c>
      <c r="AC430" s="292">
        <f t="shared" si="187"/>
        <v>166573.5</v>
      </c>
      <c r="AD430" s="292">
        <f t="shared" si="187"/>
        <v>1150</v>
      </c>
      <c r="AE430" s="292">
        <f t="shared" si="187"/>
        <v>5614</v>
      </c>
      <c r="AF430" s="292">
        <f t="shared" si="187"/>
        <v>12674</v>
      </c>
      <c r="AG430" s="292">
        <f t="shared" si="187"/>
        <v>600</v>
      </c>
      <c r="AH430" s="292">
        <f t="shared" si="187"/>
        <v>800</v>
      </c>
      <c r="AI430" s="292">
        <f t="shared" si="187"/>
        <v>3300</v>
      </c>
      <c r="AJ430" s="292">
        <f t="shared" si="187"/>
        <v>750</v>
      </c>
      <c r="AK430" s="292">
        <f t="shared" si="187"/>
        <v>191461.5</v>
      </c>
      <c r="AL430" s="292">
        <f t="shared" si="187"/>
        <v>154975</v>
      </c>
      <c r="AM430" s="292">
        <f t="shared" si="187"/>
        <v>-9005.2999999999993</v>
      </c>
      <c r="AN430" s="292">
        <f t="shared" si="187"/>
        <v>167185.5</v>
      </c>
      <c r="AO430" s="292">
        <f t="shared" si="187"/>
        <v>1370</v>
      </c>
      <c r="AP430" s="292">
        <f t="shared" si="187"/>
        <v>4377.6000000000004</v>
      </c>
      <c r="AQ430" s="292">
        <f t="shared" si="187"/>
        <v>15449</v>
      </c>
      <c r="AR430" s="292">
        <f t="shared" si="187"/>
        <v>1200</v>
      </c>
      <c r="AS430" s="292">
        <f t="shared" si="187"/>
        <v>500</v>
      </c>
      <c r="AT430" s="292">
        <f t="shared" si="187"/>
        <v>3000</v>
      </c>
      <c r="AU430" s="292">
        <f t="shared" si="187"/>
        <v>1519</v>
      </c>
      <c r="AV430" s="292">
        <f t="shared" si="187"/>
        <v>194601.1</v>
      </c>
      <c r="AW430" s="292">
        <f t="shared" si="187"/>
        <v>106508.6</v>
      </c>
      <c r="AX430" s="292">
        <f t="shared" si="187"/>
        <v>79087.199999999997</v>
      </c>
    </row>
    <row r="431" spans="1:53">
      <c r="A431" s="141"/>
      <c r="P431" s="199" t="str">
        <f>CONCATENATE(ROUND(P430*100/O430,2),"%")</f>
        <v>179,26%</v>
      </c>
      <c r="AA431" s="199" t="str">
        <f>CONCATENATE(ROUND(AA430*100/Z430,2),"%")</f>
        <v>83,65%</v>
      </c>
      <c r="AL431" s="199" t="str">
        <f>CONCATENATE(ROUND(AL430*100/AK430,2),"%")</f>
        <v>80,94%</v>
      </c>
      <c r="AW431" s="199" t="str">
        <f>CONCATENATE(ROUND(AW430*100/AV430,2),"%")</f>
        <v>54,73%</v>
      </c>
      <c r="AX431" s="158">
        <f>AW430*100/AX430</f>
        <v>134.67236164638527</v>
      </c>
    </row>
    <row r="432" spans="1:53">
      <c r="J432" s="806" t="s">
        <v>1044</v>
      </c>
      <c r="K432" s="807"/>
      <c r="L432" s="807"/>
      <c r="M432" s="807"/>
      <c r="N432" s="808"/>
      <c r="O432" s="200">
        <f>F430</f>
        <v>69164.600000000006</v>
      </c>
      <c r="P432" s="201"/>
      <c r="AA432" s="201"/>
      <c r="AL432" s="201"/>
      <c r="AW432" s="201"/>
      <c r="AX432" s="202"/>
    </row>
    <row r="433" spans="1:51">
      <c r="A433" s="145" t="str">
        <f>CONCATENATE("Всего должны ",COUNTIF($F$3:$F$429,"&gt;0")," АО. Общая сумма ",SUMIF($F$3:$F$429,"&gt;0",$F$3:$F$429)," лей")</f>
        <v>Всего должны 80 АО. Общая сумма 74046,2 лей</v>
      </c>
      <c r="D433" s="196"/>
      <c r="E433" s="202"/>
      <c r="G433" s="198"/>
      <c r="J433" s="806" t="s">
        <v>1040</v>
      </c>
      <c r="K433" s="807"/>
      <c r="L433" s="807"/>
      <c r="M433" s="807"/>
      <c r="N433" s="808"/>
      <c r="O433" s="203">
        <f>SUM(O$3:O$429)</f>
        <v>187751</v>
      </c>
      <c r="P433" s="143"/>
      <c r="R433" s="198"/>
      <c r="Y433" s="143"/>
      <c r="Z433" s="198"/>
      <c r="AA433" s="143"/>
      <c r="AC433" s="198"/>
      <c r="AJ433" s="143"/>
      <c r="AK433" s="198"/>
      <c r="AL433" s="143"/>
      <c r="AN433" s="198"/>
      <c r="AU433" s="143"/>
      <c r="AV433" s="198"/>
      <c r="AX433" s="418">
        <f>O430+Z430+AK430+AV430</f>
        <v>800423.2</v>
      </c>
      <c r="AY433" s="153"/>
    </row>
    <row r="434" spans="1:51">
      <c r="A434" s="145" t="str">
        <f>CONCATENATE("Переплатили ",COUNTIF($F$3:$F$429,"&lt;0")," АО. Общая сумма ",SUMIF($F$3:$F$429,"&lt;0",$F$3:$F$429)," лей")</f>
        <v>Переплатили 18 АО. Общая сумма -4881,6 лей</v>
      </c>
      <c r="D434" s="196"/>
      <c r="E434" s="202"/>
      <c r="F434" s="233" t="s">
        <v>1416</v>
      </c>
      <c r="G434" s="198"/>
      <c r="J434" s="809" t="s">
        <v>1046</v>
      </c>
      <c r="K434" s="810"/>
      <c r="L434" s="810"/>
      <c r="M434" s="810"/>
      <c r="N434" s="811"/>
      <c r="O434" s="205">
        <f>O$433-SUM(G$3:G$429)</f>
        <v>29371</v>
      </c>
      <c r="P434" s="143"/>
      <c r="R434" s="198"/>
      <c r="Y434" s="143"/>
      <c r="Z434" s="198"/>
      <c r="AA434" s="143"/>
      <c r="AC434" s="198"/>
      <c r="AJ434" s="143"/>
      <c r="AK434" s="198"/>
      <c r="AL434" s="143"/>
      <c r="AN434" s="198"/>
      <c r="AO434" s="198" t="str">
        <f>CONCATENATE("Всего АО - ")</f>
        <v xml:space="preserve">Всего АО - </v>
      </c>
      <c r="AU434" s="143"/>
      <c r="AV434" s="198"/>
      <c r="AX434" s="419">
        <f>P430+AA430+AL430+AW430</f>
        <v>787620.6</v>
      </c>
    </row>
    <row r="435" spans="1:51">
      <c r="A435" s="145" t="str">
        <f>CONCATENATE("Полный расчёт у ",COUNTIF($F$3:$F$429,"=0")," АО")</f>
        <v>Полный расчёт у 0 АО</v>
      </c>
      <c r="D435" s="196"/>
      <c r="E435" s="143"/>
      <c r="G435" s="198"/>
      <c r="J435" s="146" t="s">
        <v>1041</v>
      </c>
      <c r="K435" s="147"/>
      <c r="L435" s="147"/>
      <c r="M435" s="147"/>
      <c r="N435" s="147"/>
      <c r="O435" s="206">
        <f>SUM(P$3:P$429)</f>
        <v>336569.35</v>
      </c>
      <c r="P435" s="143"/>
      <c r="R435" s="198"/>
      <c r="Y435" s="143"/>
      <c r="Z435" s="198"/>
      <c r="AA435" s="143"/>
      <c r="AC435" s="198"/>
      <c r="AJ435" s="143"/>
      <c r="AK435" s="198"/>
      <c r="AL435" s="143"/>
      <c r="AN435" s="198"/>
      <c r="AO435" s="198" t="s">
        <v>1004</v>
      </c>
      <c r="AU435" s="143"/>
      <c r="AV435" s="198"/>
      <c r="AX435" s="420" t="str">
        <f>CONCATENATE(ROUND(AX434*100/AX433,2),"%")</f>
        <v>98,4%</v>
      </c>
    </row>
    <row r="436" spans="1:51">
      <c r="J436" s="148" t="s">
        <v>1045</v>
      </c>
      <c r="K436" s="149"/>
      <c r="L436" s="149"/>
      <c r="M436" s="149"/>
      <c r="N436" s="149"/>
      <c r="O436" s="207" t="str">
        <f>CONCATENATE(ROUND(O$435*100/O$433,2),"%")</f>
        <v>179,26%</v>
      </c>
      <c r="AP436" s="198" t="s">
        <v>1005</v>
      </c>
      <c r="AR436" s="209">
        <f>AV430</f>
        <v>194601.1</v>
      </c>
      <c r="AS436" s="209"/>
      <c r="AT436" s="209"/>
      <c r="AX436" s="416"/>
    </row>
    <row r="437" spans="1:51">
      <c r="J437" s="150"/>
      <c r="K437" s="151"/>
      <c r="L437" s="151"/>
      <c r="M437" s="151"/>
      <c r="N437" s="151"/>
      <c r="O437" s="208"/>
      <c r="AR437" s="357"/>
      <c r="AS437" s="209"/>
      <c r="AT437" s="209"/>
      <c r="AU437" s="812" t="s">
        <v>1273</v>
      </c>
      <c r="AV437" s="813"/>
      <c r="AX437" s="417"/>
    </row>
    <row r="438" spans="1:51">
      <c r="J438" s="150"/>
      <c r="K438" s="151"/>
      <c r="L438" s="151"/>
      <c r="M438" s="151"/>
      <c r="N438" s="151"/>
      <c r="O438" s="208"/>
      <c r="AP438" s="152" t="s">
        <v>1008</v>
      </c>
      <c r="AQ438" s="153">
        <f>COUNTIF(C2:C426,"=Baza 1")</f>
        <v>178</v>
      </c>
      <c r="AR438" s="356"/>
      <c r="AS438" s="153"/>
      <c r="AT438" s="153"/>
      <c r="AU438" s="805">
        <f>SUMIF($C$3:$C$426,"=Baza 1",$AX$3:$AX$426)</f>
        <v>28532</v>
      </c>
      <c r="AV438" s="805"/>
      <c r="AX438" s="210"/>
    </row>
    <row r="439" spans="1:51">
      <c r="A439" s="212"/>
      <c r="B439" s="143"/>
      <c r="C439" s="219"/>
      <c r="D439" s="143"/>
      <c r="E439" s="143"/>
      <c r="H439" s="143"/>
      <c r="I439" s="143"/>
      <c r="J439" s="422" t="s">
        <v>1496</v>
      </c>
      <c r="K439" s="147"/>
      <c r="L439" s="147"/>
      <c r="M439" s="147"/>
      <c r="N439" s="147"/>
      <c r="O439" s="206">
        <f>SUM(Q$3:Q$429)</f>
        <v>-82533.75</v>
      </c>
      <c r="P439" s="143"/>
      <c r="S439" s="143"/>
      <c r="T439" s="143"/>
      <c r="U439" s="143"/>
      <c r="V439" s="143"/>
      <c r="W439" s="143"/>
      <c r="X439" s="143"/>
      <c r="Y439" s="143"/>
      <c r="AA439" s="143"/>
      <c r="AD439" s="143"/>
      <c r="AE439" s="143"/>
      <c r="AF439" s="143"/>
      <c r="AG439" s="143"/>
      <c r="AH439" s="143"/>
      <c r="AI439" s="143"/>
      <c r="AJ439" s="143"/>
      <c r="AL439" s="143"/>
      <c r="AO439" s="143"/>
      <c r="AP439" s="152" t="s">
        <v>1009</v>
      </c>
      <c r="AQ439" s="153">
        <f>COUNTIF(C3:C426,"=Baza 2")</f>
        <v>167</v>
      </c>
      <c r="AR439" s="356"/>
      <c r="AS439" s="153"/>
      <c r="AT439" s="153"/>
      <c r="AU439" s="805">
        <f>SUMIF($C$3:$C$426,"=Baza 2",$AW$3:$AW$426)</f>
        <v>35299.599999999999</v>
      </c>
      <c r="AV439" s="805"/>
      <c r="AW439" s="204"/>
      <c r="AX439" s="210"/>
      <c r="AY439" s="153"/>
    </row>
    <row r="440" spans="1:51">
      <c r="A440" s="212"/>
      <c r="B440" s="143"/>
      <c r="C440" s="219"/>
      <c r="D440" s="143"/>
      <c r="E440" s="143"/>
      <c r="H440" s="143"/>
      <c r="I440" s="143"/>
      <c r="J440" s="148" t="str">
        <f ca="1">CONCATENATE("Оплатили авансом ",COUNTIF($Q$3:$Q$424,"&lt;0")," АО. Сумма аванса ",SUMIF($Q$3:$Q$424,"&lt;0",Q$3:Q$419))</f>
        <v>Оплатили авансом 164 АО. Сумма аванса -148512,95</v>
      </c>
      <c r="K440" s="211"/>
      <c r="L440" s="211"/>
      <c r="M440" s="211"/>
      <c r="N440" s="211"/>
      <c r="O440" s="211"/>
      <c r="P440" s="143"/>
      <c r="S440" s="143"/>
      <c r="T440" s="143"/>
      <c r="U440" s="143"/>
      <c r="V440" s="143"/>
      <c r="W440" s="143"/>
      <c r="X440" s="143"/>
      <c r="Y440" s="143"/>
      <c r="AA440" s="143"/>
      <c r="AD440" s="143"/>
      <c r="AE440" s="143"/>
      <c r="AF440" s="143"/>
      <c r="AG440" s="143"/>
      <c r="AH440" s="143"/>
      <c r="AI440" s="143"/>
      <c r="AJ440" s="143"/>
      <c r="AL440" s="143"/>
      <c r="AO440" s="143"/>
      <c r="AP440" s="152" t="s">
        <v>1010</v>
      </c>
      <c r="AQ440" s="153">
        <f>COUNTIF(C3:C426,"=Recom")</f>
        <v>51</v>
      </c>
      <c r="AR440" s="356"/>
      <c r="AS440" s="153"/>
      <c r="AT440" s="153"/>
      <c r="AU440" s="805">
        <f>SUMIF($C$3:$C$426,"=Recom",$AX$3:$AX$426)</f>
        <v>12447.75</v>
      </c>
      <c r="AV440" s="805"/>
      <c r="AW440" s="143"/>
      <c r="AY440" s="153"/>
    </row>
    <row r="441" spans="1:51">
      <c r="A441" s="212"/>
      <c r="B441" s="143"/>
      <c r="C441" s="219"/>
      <c r="D441" s="143"/>
      <c r="E441" s="143"/>
      <c r="H441" s="143"/>
      <c r="I441" s="143"/>
      <c r="P441" s="143"/>
      <c r="S441" s="143"/>
      <c r="T441" s="143"/>
      <c r="U441" s="143"/>
      <c r="V441" s="143"/>
      <c r="W441" s="143"/>
      <c r="X441" s="143"/>
      <c r="Y441" s="143"/>
      <c r="AA441" s="143"/>
      <c r="AD441" s="143"/>
      <c r="AE441" s="143"/>
      <c r="AF441" s="143"/>
      <c r="AG441" s="143"/>
      <c r="AH441" s="143"/>
      <c r="AI441" s="143"/>
      <c r="AJ441" s="143"/>
      <c r="AL441" s="143"/>
      <c r="AO441" s="143"/>
      <c r="AP441" s="152" t="s">
        <v>1011</v>
      </c>
      <c r="AQ441" s="153">
        <f>COUNTIF(C3:C426,"=Recom (A)")</f>
        <v>2</v>
      </c>
      <c r="AR441" s="356"/>
      <c r="AS441" s="153"/>
      <c r="AT441" s="153"/>
      <c r="AU441" s="805">
        <f>SUMIF($C$3:$C$426,"=Recom (A)",$AX$3:$AX$426)</f>
        <v>603</v>
      </c>
      <c r="AV441" s="805"/>
      <c r="AW441" s="143"/>
      <c r="AY441" s="153"/>
    </row>
    <row r="442" spans="1:51">
      <c r="O442" s="206">
        <f>SUMIF($Q$3:$Q$429,"&gt;0")</f>
        <v>66439.200000000012</v>
      </c>
      <c r="AP442" s="152" t="s">
        <v>30</v>
      </c>
      <c r="AQ442" s="153">
        <f>COUNTIF(C3:C426,"=STOP")</f>
        <v>26</v>
      </c>
      <c r="AR442" s="356"/>
      <c r="AS442" s="153"/>
      <c r="AT442" s="153"/>
      <c r="AU442" s="805">
        <f>SUMIF($C$3:$C$426,"=STOP",$AX$3:$AX$426)</f>
        <v>14779.8</v>
      </c>
      <c r="AV442" s="805"/>
    </row>
  </sheetData>
  <sheetProtection selectLockedCells="1" selectUnlockedCells="1"/>
  <sortState xmlns:xlrd2="http://schemas.microsoft.com/office/spreadsheetml/2017/richdata2" ref="B3:AX429">
    <sortCondition ref="B3"/>
  </sortState>
  <dataConsolidate/>
  <mergeCells count="35">
    <mergeCell ref="F1:F2"/>
    <mergeCell ref="G1:G2"/>
    <mergeCell ref="H1:N1"/>
    <mergeCell ref="O1:O2"/>
    <mergeCell ref="P1:P2"/>
    <mergeCell ref="A1:A2"/>
    <mergeCell ref="B1:B2"/>
    <mergeCell ref="C1:C2"/>
    <mergeCell ref="D1:D2"/>
    <mergeCell ref="E1:E2"/>
    <mergeCell ref="AU437:AV437"/>
    <mergeCell ref="AK1:AK2"/>
    <mergeCell ref="AL1:AL2"/>
    <mergeCell ref="AM1:AM2"/>
    <mergeCell ref="AN1:AN2"/>
    <mergeCell ref="AO1:AU1"/>
    <mergeCell ref="AV1:AV2"/>
    <mergeCell ref="AW1:AW2"/>
    <mergeCell ref="AX1:AX2"/>
    <mergeCell ref="J432:N432"/>
    <mergeCell ref="J433:N433"/>
    <mergeCell ref="J434:N434"/>
    <mergeCell ref="S1:Y1"/>
    <mergeCell ref="Z1:Z2"/>
    <mergeCell ref="AA1:AA2"/>
    <mergeCell ref="AB1:AB2"/>
    <mergeCell ref="AC1:AC2"/>
    <mergeCell ref="AD1:AJ1"/>
    <mergeCell ref="R1:R2"/>
    <mergeCell ref="Q1:Q2"/>
    <mergeCell ref="AU438:AV438"/>
    <mergeCell ref="AU439:AV439"/>
    <mergeCell ref="AU440:AV440"/>
    <mergeCell ref="AU441:AV441"/>
    <mergeCell ref="AU442:AV442"/>
  </mergeCells>
  <conditionalFormatting sqref="Q404 Q424:Q429 AM406:AM422 AX406:AX422 AB406:AB422 Q406:Q422 Q365:Q369 AM365:AM369 AB365:AB369 AX365:AX369 AB372:AB374 AB326:AB336 AM326:AM336 AM223:AM226 AX253 AB253 Q253 AM253 AX338:AX361 AB338:AB361 AM338:AM361 Q338:Q361 AX232:AX251 AB232:AB251 Q232:Q251 AM232:AM251 AM401 AX401 Q401 AB401 AX372:AX374 AM372:AM374 Q372:Q374 Q376:Q381 AM376:AM381 AB376:AB381 Q326:Q336 AX326:AX336 Q282:Q324 AM282:AM324 AX282:AX324 AB282:AB324 Q76:Q176 AB76:AB176 Q255:Q280 AX255:AX280 AB255:AB280 AM255:AM280 AB383:AB399 Q383:Q399 AX383:AX399 AM383:AM399 AX376:AX381 AM76:AM176 AX76:AX176 Q223:Q230 AX223:AX230 AM228:AM230 AB223:AB230 Q179:Q221 AB179:AB221 AM179:AM221 AX179:AX221 Q3:Q74 AB3:AB74 AM3:AM74 AX3:AX74">
    <cfRule type="cellIs" dxfId="120" priority="30" operator="lessThanOrEqual">
      <formula>0</formula>
    </cfRule>
  </conditionalFormatting>
  <conditionalFormatting sqref="AB424:AB429 AB404">
    <cfRule type="cellIs" dxfId="119" priority="29" operator="lessThanOrEqual">
      <formula>0</formula>
    </cfRule>
  </conditionalFormatting>
  <conditionalFormatting sqref="AM424:AM429 AM404">
    <cfRule type="cellIs" dxfId="118" priority="28" operator="lessThanOrEqual">
      <formula>0</formula>
    </cfRule>
  </conditionalFormatting>
  <conditionalFormatting sqref="AX424:AX429 AX404">
    <cfRule type="cellIs" dxfId="117" priority="27" operator="lessThanOrEqual">
      <formula>0</formula>
    </cfRule>
  </conditionalFormatting>
  <conditionalFormatting sqref="AM227">
    <cfRule type="cellIs" dxfId="116" priority="26" operator="lessThanOrEqual">
      <formula>0</formula>
    </cfRule>
  </conditionalFormatting>
  <conditionalFormatting sqref="AM281 AX281 AB281 Q281">
    <cfRule type="cellIs" dxfId="115" priority="25" operator="lessThanOrEqual">
      <formula>0</formula>
    </cfRule>
  </conditionalFormatting>
  <conditionalFormatting sqref="AX254 AB254 Q254 AM254">
    <cfRule type="cellIs" dxfId="114" priority="24" operator="lessThanOrEqual">
      <formula>0</formula>
    </cfRule>
  </conditionalFormatting>
  <conditionalFormatting sqref="Q231 AB231 AX231 AM231">
    <cfRule type="cellIs" dxfId="113" priority="23" operator="lessThanOrEqual">
      <formula>0</formula>
    </cfRule>
  </conditionalFormatting>
  <conditionalFormatting sqref="Q405">
    <cfRule type="cellIs" dxfId="112" priority="18" operator="lessThanOrEqual">
      <formula>0</formula>
    </cfRule>
  </conditionalFormatting>
  <conditionalFormatting sqref="AB405">
    <cfRule type="cellIs" dxfId="111" priority="17" operator="lessThanOrEqual">
      <formula>0</formula>
    </cfRule>
  </conditionalFormatting>
  <conditionalFormatting sqref="AM405">
    <cfRule type="cellIs" dxfId="110" priority="16" operator="lessThanOrEqual">
      <formula>0</formula>
    </cfRule>
  </conditionalFormatting>
  <conditionalFormatting sqref="AX405">
    <cfRule type="cellIs" dxfId="109" priority="15" operator="lessThanOrEqual">
      <formula>0</formula>
    </cfRule>
  </conditionalFormatting>
  <conditionalFormatting sqref="Q382 AM382 AX382 AB382">
    <cfRule type="cellIs" dxfId="108" priority="14" operator="lessThanOrEqual">
      <formula>0</formula>
    </cfRule>
  </conditionalFormatting>
  <conditionalFormatting sqref="Q403">
    <cfRule type="cellIs" dxfId="107" priority="13" operator="lessThanOrEqual">
      <formula>0</formula>
    </cfRule>
  </conditionalFormatting>
  <conditionalFormatting sqref="AB403">
    <cfRule type="cellIs" dxfId="106" priority="12" operator="lessThanOrEqual">
      <formula>0</formula>
    </cfRule>
  </conditionalFormatting>
  <conditionalFormatting sqref="AM403">
    <cfRule type="cellIs" dxfId="105" priority="11" operator="lessThanOrEqual">
      <formula>0</formula>
    </cfRule>
  </conditionalFormatting>
  <conditionalFormatting sqref="AX403">
    <cfRule type="cellIs" dxfId="104" priority="10" operator="lessThanOrEqual">
      <formula>0</formula>
    </cfRule>
  </conditionalFormatting>
  <conditionalFormatting sqref="AX325 AB325 AM325 Q325">
    <cfRule type="cellIs" dxfId="103" priority="9" operator="lessThanOrEqual">
      <formula>0</formula>
    </cfRule>
  </conditionalFormatting>
  <conditionalFormatting sqref="AX364 AB364 AM364 Q364">
    <cfRule type="cellIs" dxfId="102" priority="8" operator="lessThanOrEqual">
      <formula>0</formula>
    </cfRule>
  </conditionalFormatting>
  <conditionalFormatting sqref="AX362 AB362 AM362 Q362">
    <cfRule type="cellIs" dxfId="101" priority="7" operator="lessThanOrEqual">
      <formula>0</formula>
    </cfRule>
  </conditionalFormatting>
  <conditionalFormatting sqref="Q75">
    <cfRule type="cellIs" dxfId="100" priority="6" operator="lessThanOrEqual">
      <formula>0</formula>
    </cfRule>
  </conditionalFormatting>
  <conditionalFormatting sqref="AB252">
    <cfRule type="cellIs" dxfId="99" priority="5" operator="lessThanOrEqual">
      <formula>0</formula>
    </cfRule>
  </conditionalFormatting>
  <conditionalFormatting sqref="AM370 AB370 AX370">
    <cfRule type="cellIs" dxfId="98" priority="4" operator="lessThanOrEqual">
      <formula>0</formula>
    </cfRule>
  </conditionalFormatting>
  <conditionalFormatting sqref="AM75 AX75 AB75">
    <cfRule type="cellIs" dxfId="97" priority="3" operator="lessThanOrEqual">
      <formula>0</formula>
    </cfRule>
  </conditionalFormatting>
  <conditionalFormatting sqref="AX252 AM252">
    <cfRule type="cellIs" dxfId="96" priority="2" operator="lessThanOrEqual">
      <formula>0</formula>
    </cfRule>
  </conditionalFormatting>
  <conditionalFormatting sqref="AX177">
    <cfRule type="cellIs" dxfId="95" priority="1" operator="lessThanOrEqual">
      <formula>0</formula>
    </cfRule>
  </conditionalFormatting>
  <pageMargins left="0.19685039370078741" right="0.19685039370078741" top="0.19685039370078741" bottom="0.19685039370078741" header="0.51181102362204722" footer="0.51181102362204722"/>
  <pageSetup paperSize="9" scale="31" firstPageNumber="0" fitToHeight="0" orientation="landscape" r:id="rId1"/>
  <headerFooter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5">
    <tabColor theme="3" tint="0.39997558519241921"/>
  </sheetPr>
  <dimension ref="A1:Y29"/>
  <sheetViews>
    <sheetView showZeros="0" topLeftCell="A16" zoomScale="85" zoomScaleNormal="85" zoomScalePageLayoutView="85" workbookViewId="0">
      <selection activeCell="A25" sqref="A25:J25"/>
    </sheetView>
  </sheetViews>
  <sheetFormatPr baseColWidth="10" defaultColWidth="9" defaultRowHeight="14" outlineLevelCol="1"/>
  <cols>
    <col min="1" max="1" width="20.59765625" style="358" customWidth="1"/>
    <col min="2" max="2" width="12.19921875" style="358" customWidth="1"/>
    <col min="3" max="3" width="9" style="358"/>
    <col min="4" max="4" width="5.3984375" style="358" bestFit="1" customWidth="1"/>
    <col min="5" max="5" width="6.3984375" style="358" bestFit="1" customWidth="1"/>
    <col min="6" max="7" width="12.3984375" style="358" customWidth="1"/>
    <col min="8" max="8" width="9.3984375" style="358" customWidth="1"/>
    <col min="9" max="9" width="10.19921875" style="358" bestFit="1" customWidth="1"/>
    <col min="10" max="10" width="10.59765625" style="358" customWidth="1"/>
    <col min="11" max="11" width="9" style="358"/>
    <col min="12" max="12" width="10" style="358" customWidth="1"/>
    <col min="13" max="13" width="13.59765625" style="358" customWidth="1"/>
    <col min="14" max="14" width="9" style="358"/>
    <col min="15" max="16" width="9.3984375" style="358" hidden="1" customWidth="1" outlineLevel="1"/>
    <col min="17" max="17" width="18.796875" style="358" hidden="1" customWidth="1" outlineLevel="1"/>
    <col min="18" max="18" width="12.59765625" style="358" hidden="1" customWidth="1" outlineLevel="1"/>
    <col min="19" max="19" width="22.59765625" style="358" hidden="1" customWidth="1" outlineLevel="1"/>
    <col min="20" max="22" width="22.3984375" style="358" hidden="1" customWidth="1" outlineLevel="1"/>
    <col min="23" max="24" width="9.3984375" style="358" hidden="1" customWidth="1" outlineLevel="1"/>
    <col min="25" max="25" width="9" style="358" collapsed="1"/>
    <col min="26" max="16384" width="9" style="358"/>
  </cols>
  <sheetData>
    <row r="1" spans="1:24" s="397" customFormat="1" ht="15" thickBot="1">
      <c r="A1" s="397" t="s">
        <v>1403</v>
      </c>
      <c r="B1" s="779" t="s">
        <v>1404</v>
      </c>
      <c r="C1" s="779"/>
      <c r="D1" s="779"/>
      <c r="E1" s="779"/>
      <c r="F1" s="779"/>
      <c r="G1" s="780"/>
      <c r="H1" s="398"/>
      <c r="I1" s="778" t="s">
        <v>1402</v>
      </c>
      <c r="J1" s="778"/>
      <c r="K1" s="368"/>
      <c r="L1" s="368"/>
      <c r="M1" s="368"/>
      <c r="N1" s="368"/>
      <c r="O1" s="368"/>
      <c r="P1" s="368" t="str">
        <f>CONCATENATE("Q",O4)</f>
        <v>Q1</v>
      </c>
      <c r="Q1" s="398" t="s">
        <v>2035</v>
      </c>
      <c r="R1" s="368"/>
    </row>
    <row r="2" spans="1:24" s="397" customFormat="1" ht="12">
      <c r="A2" s="397" t="s">
        <v>1405</v>
      </c>
      <c r="B2" s="766" t="s">
        <v>1532</v>
      </c>
      <c r="C2" s="766"/>
      <c r="D2" s="766"/>
      <c r="E2" s="766"/>
      <c r="F2" s="766"/>
      <c r="G2" s="767"/>
      <c r="H2" s="398"/>
      <c r="I2" s="398"/>
      <c r="J2" s="398"/>
      <c r="K2" s="398"/>
      <c r="L2" s="398"/>
      <c r="M2" s="398"/>
      <c r="N2" s="398"/>
      <c r="O2" s="398"/>
      <c r="P2" s="398"/>
      <c r="Q2" s="398" t="s">
        <v>2036</v>
      </c>
      <c r="R2" s="398"/>
    </row>
    <row r="3" spans="1:24" s="397" customFormat="1" ht="12" customHeight="1">
      <c r="A3" s="397" t="s">
        <v>1408</v>
      </c>
      <c r="B3" s="766" t="s">
        <v>1477</v>
      </c>
      <c r="C3" s="766"/>
      <c r="D3" s="766"/>
      <c r="E3" s="766"/>
      <c r="F3" s="766"/>
      <c r="G3" s="767"/>
      <c r="H3" s="781" t="s">
        <v>1407</v>
      </c>
      <c r="I3" s="781"/>
      <c r="J3" s="781"/>
      <c r="K3" s="400"/>
      <c r="L3" s="400"/>
      <c r="M3" s="400"/>
      <c r="N3" s="400"/>
      <c r="O3" s="400"/>
      <c r="P3" s="400"/>
      <c r="Q3" s="398" t="s">
        <v>2037</v>
      </c>
      <c r="R3" s="400"/>
    </row>
    <row r="4" spans="1:24" s="397" customFormat="1" ht="24" customHeight="1">
      <c r="A4" s="369" t="s">
        <v>1409</v>
      </c>
      <c r="B4" s="776" t="s">
        <v>1533</v>
      </c>
      <c r="C4" s="776"/>
      <c r="D4" s="776"/>
      <c r="E4" s="776"/>
      <c r="F4" s="776"/>
      <c r="G4" s="777"/>
      <c r="H4" s="781"/>
      <c r="I4" s="781"/>
      <c r="J4" s="781"/>
      <c r="K4" s="400"/>
      <c r="L4" s="400"/>
      <c r="M4" s="400"/>
      <c r="N4" s="400"/>
      <c r="O4" s="400">
        <v>1</v>
      </c>
      <c r="P4" s="400"/>
      <c r="R4" s="400"/>
    </row>
    <row r="5" spans="1:24" s="397" customFormat="1">
      <c r="A5" s="397" t="s">
        <v>1412</v>
      </c>
      <c r="B5" s="766" t="s">
        <v>1413</v>
      </c>
      <c r="C5" s="766"/>
      <c r="D5" s="766"/>
      <c r="E5" s="766"/>
      <c r="F5" s="766"/>
      <c r="G5" s="767"/>
      <c r="H5" s="370" t="s">
        <v>1411</v>
      </c>
      <c r="I5" s="371">
        <f ca="1">TODAY()</f>
        <v>44944</v>
      </c>
      <c r="J5" s="372"/>
      <c r="K5" s="372"/>
      <c r="L5" s="372"/>
      <c r="M5" s="372"/>
      <c r="N5" s="372"/>
      <c r="O5" s="372"/>
      <c r="P5" s="372"/>
      <c r="Q5" s="372"/>
      <c r="R5" s="372"/>
    </row>
    <row r="6" spans="1:24" s="397" customFormat="1" ht="12">
      <c r="A6" s="399" t="s">
        <v>1414</v>
      </c>
      <c r="B6" s="768" t="s">
        <v>1415</v>
      </c>
      <c r="C6" s="768"/>
      <c r="D6" s="768"/>
      <c r="E6" s="768"/>
      <c r="F6" s="768"/>
      <c r="G6" s="769"/>
      <c r="H6" s="398"/>
      <c r="I6" s="398"/>
      <c r="J6" s="398"/>
      <c r="K6" s="465" t="e">
        <f ca="1">INDIRECT(CONCATENATE("'База 2020'!C",$W$13+$X$13))</f>
        <v>#REF!</v>
      </c>
      <c r="L6" s="398"/>
      <c r="M6" s="398"/>
      <c r="N6" s="398"/>
      <c r="P6" s="398"/>
      <c r="Q6" s="398"/>
      <c r="R6" s="398"/>
    </row>
    <row r="7" spans="1:24" s="397" customFormat="1" ht="11.25" customHeight="1">
      <c r="A7" s="378" t="s">
        <v>1463</v>
      </c>
      <c r="B7" s="388" t="e">
        <f ca="1">L8</f>
        <v>#REF!</v>
      </c>
      <c r="C7" s="388"/>
      <c r="D7" s="388"/>
      <c r="E7" s="388"/>
      <c r="F7" s="388"/>
      <c r="G7" s="491"/>
      <c r="H7" s="399"/>
      <c r="I7" s="399"/>
      <c r="J7" s="399"/>
      <c r="K7" s="398"/>
      <c r="L7" s="398"/>
      <c r="M7" s="398"/>
      <c r="N7" s="398"/>
      <c r="O7" s="398"/>
      <c r="P7" s="398"/>
      <c r="Q7" s="398"/>
      <c r="R7" s="398"/>
    </row>
    <row r="8" spans="1:24" s="397" customFormat="1" ht="11" customHeight="1">
      <c r="A8" s="424" t="s">
        <v>1417</v>
      </c>
      <c r="B8" s="425"/>
      <c r="C8" s="425"/>
      <c r="D8" s="426" t="s">
        <v>1431</v>
      </c>
      <c r="E8" s="426" t="s">
        <v>1430</v>
      </c>
      <c r="F8" s="426" t="s">
        <v>1433</v>
      </c>
      <c r="G8" s="426" t="s">
        <v>1418</v>
      </c>
      <c r="H8" s="398"/>
      <c r="I8" s="398"/>
      <c r="J8" s="373" t="s">
        <v>1416</v>
      </c>
      <c r="K8" s="373"/>
      <c r="L8" s="814" t="e">
        <f ca="1">INDIRECT(Q8)</f>
        <v>#REF!</v>
      </c>
      <c r="M8" s="814"/>
      <c r="N8" s="814"/>
      <c r="O8" s="373"/>
      <c r="P8" s="373"/>
      <c r="Q8" s="358" t="str">
        <f>CONCATENATE("'База 2020'!B",$W$13+$X$13)</f>
        <v>'База 2020'!B89</v>
      </c>
      <c r="R8" s="358"/>
      <c r="S8" s="389" t="s">
        <v>1446</v>
      </c>
      <c r="T8" s="389" t="s">
        <v>1443</v>
      </c>
      <c r="U8" s="389" t="s">
        <v>1447</v>
      </c>
      <c r="V8" s="389" t="s">
        <v>1448</v>
      </c>
    </row>
    <row r="9" spans="1:24" ht="11" customHeight="1">
      <c r="A9" s="427" t="s">
        <v>1456</v>
      </c>
      <c r="B9" s="428" t="str">
        <f>CONCATENATE("trim. ",O4)</f>
        <v>trim. 1</v>
      </c>
      <c r="C9" s="429" t="s">
        <v>2038</v>
      </c>
      <c r="D9" s="430" t="s">
        <v>1432</v>
      </c>
      <c r="E9" s="430">
        <v>1</v>
      </c>
      <c r="F9" s="431" t="e">
        <f ca="1">INDIRECT(IF($O$4=1,S10,IF($O$4=2,T10,IF($O$4=3,U10,V10))))</f>
        <v>#REF!</v>
      </c>
      <c r="G9" s="431" t="e">
        <f ca="1">E9*F9</f>
        <v>#REF!</v>
      </c>
      <c r="L9" s="367" t="s">
        <v>2039</v>
      </c>
      <c r="M9" s="367"/>
      <c r="N9" s="459" t="s">
        <v>1416</v>
      </c>
      <c r="O9" s="815" t="s">
        <v>1444</v>
      </c>
      <c r="P9" s="815"/>
      <c r="Q9" s="358" t="str">
        <f>CONCATENATE("'База 2020'!F",$W$13+$X$13)</f>
        <v>'База 2020'!F89</v>
      </c>
    </row>
    <row r="10" spans="1:24" ht="11" customHeight="1">
      <c r="A10" s="432" t="e">
        <f ca="1">IF(F10=0,"","Extrase")</f>
        <v>#REF!</v>
      </c>
      <c r="B10" s="433"/>
      <c r="C10" s="434"/>
      <c r="D10" s="430" t="e">
        <f ca="1">IF(F10=0,"","buc.")</f>
        <v>#REF!</v>
      </c>
      <c r="E10" s="430" t="e">
        <f ca="1">IF(F10=0,,1)</f>
        <v>#REF!</v>
      </c>
      <c r="F10" s="431" t="e">
        <f t="shared" ref="F10:F15" ca="1" si="0">INDIRECT(IF($O$4=1,S11,IF($O$4=2,T11,IF($O$4=3,U11,V11))))</f>
        <v>#REF!</v>
      </c>
      <c r="G10" s="431" t="e">
        <f t="shared" ref="G10:G17" ca="1" si="1">E10*F10</f>
        <v>#REF!</v>
      </c>
      <c r="L10" s="816" t="s">
        <v>1434</v>
      </c>
      <c r="M10" s="366" t="s">
        <v>1436</v>
      </c>
      <c r="N10" s="366" t="e">
        <f ca="1">INDIRECT(Q10)</f>
        <v>#REF!</v>
      </c>
      <c r="O10" s="817" t="s">
        <v>1445</v>
      </c>
      <c r="P10" s="815"/>
      <c r="Q10" s="358" t="str">
        <f>CONCATENATE("'База 2020'!O",$W$13+$X$13)</f>
        <v>'База 2020'!O89</v>
      </c>
      <c r="R10" s="358" t="s">
        <v>1449</v>
      </c>
      <c r="S10" s="358" t="str">
        <f>CONCATENATE("'База 2020'!G",$W$13+$X$13)</f>
        <v>'База 2020'!G89</v>
      </c>
      <c r="T10" s="358" t="str">
        <f>CONCATENATE("'База 2020'!R",$W$13+$X$13)</f>
        <v>'База 2020'!R89</v>
      </c>
      <c r="U10" s="358" t="str">
        <f>CONCATENATE("'База 2020'!AC",$W$13+$X$13)</f>
        <v>'База 2020'!AC89</v>
      </c>
      <c r="V10" s="358" t="str">
        <f>CONCATENATE("'База 2020'!AN",$W$13+$X$13)</f>
        <v>'База 2020'!AN89</v>
      </c>
    </row>
    <row r="11" spans="1:24" ht="11" customHeight="1">
      <c r="A11" s="427" t="e">
        <f ca="1">IF(F11=0,"","Lista")</f>
        <v>#REF!</v>
      </c>
      <c r="B11" s="435"/>
      <c r="C11" s="436"/>
      <c r="D11" s="430" t="e">
        <f t="shared" ref="D11:D17" ca="1" si="2">IF(F11=0,"","buc.")</f>
        <v>#REF!</v>
      </c>
      <c r="E11" s="430" t="e">
        <f t="shared" ref="E11:E17" ca="1" si="3">IF(F11=0,,1)</f>
        <v>#REF!</v>
      </c>
      <c r="F11" s="431" t="e">
        <f t="shared" ca="1" si="0"/>
        <v>#REF!</v>
      </c>
      <c r="G11" s="431" t="e">
        <f t="shared" ca="1" si="1"/>
        <v>#REF!</v>
      </c>
      <c r="L11" s="816"/>
      <c r="M11" s="366" t="s">
        <v>1437</v>
      </c>
      <c r="N11" s="366" t="e">
        <f t="shared" ref="N11:N21" ca="1" si="4">INDIRECT(Q11)</f>
        <v>#REF!</v>
      </c>
      <c r="Q11" s="358" t="str">
        <f>CONCATENATE("'База 2020'!P",$W$13+$X$13)</f>
        <v>'База 2020'!P89</v>
      </c>
      <c r="R11" s="358" t="s">
        <v>1450</v>
      </c>
      <c r="S11" s="358" t="str">
        <f>CONCATENATE("'База 2020'!H",$W$13+$X$13)</f>
        <v>'База 2020'!H89</v>
      </c>
      <c r="T11" s="358" t="str">
        <f>CONCATENATE("'База 2020'!S",$W$13+$X$13)</f>
        <v>'База 2020'!S89</v>
      </c>
      <c r="U11" s="358" t="str">
        <f>CONCATENATE("'База 2020'!AD",$W$13+$X$13)</f>
        <v>'База 2020'!AD89</v>
      </c>
      <c r="V11" s="358" t="str">
        <f>CONCATENATE("'База 2020'!AO",$W$13+$X$13)</f>
        <v>'База 2020'!AO89</v>
      </c>
    </row>
    <row r="12" spans="1:24" ht="11" customHeight="1">
      <c r="A12" s="427" t="e">
        <f ca="1">IF(F12=0,"","Scrisori")</f>
        <v>#REF!</v>
      </c>
      <c r="B12" s="433"/>
      <c r="C12" s="434"/>
      <c r="D12" s="430" t="e">
        <f t="shared" ca="1" si="2"/>
        <v>#REF!</v>
      </c>
      <c r="E12" s="430" t="e">
        <f t="shared" ca="1" si="3"/>
        <v>#REF!</v>
      </c>
      <c r="F12" s="431" t="e">
        <f t="shared" ca="1" si="0"/>
        <v>#REF!</v>
      </c>
      <c r="G12" s="431" t="e">
        <f t="shared" ca="1" si="1"/>
        <v>#REF!</v>
      </c>
      <c r="L12" s="816"/>
      <c r="M12" s="366" t="s">
        <v>1438</v>
      </c>
      <c r="N12" s="366" t="e">
        <f t="shared" ca="1" si="4"/>
        <v>#REF!</v>
      </c>
      <c r="Q12" s="358" t="str">
        <f>CONCATENATE("'База 2020'!Q",$W$13+$X$13)</f>
        <v>'База 2020'!Q89</v>
      </c>
      <c r="R12" s="358" t="s">
        <v>1419</v>
      </c>
      <c r="S12" s="358" t="str">
        <f>CONCATENATE("'База 2020'!I",$W$13+$X$13)</f>
        <v>'База 2020'!I89</v>
      </c>
      <c r="T12" s="358" t="str">
        <f>CONCATENATE("'База 2020'!T",$W$13+$X$13)</f>
        <v>'База 2020'!T89</v>
      </c>
      <c r="U12" s="358" t="str">
        <f>CONCATENATE("'База 2020'!AE",$W$13+$X$13)</f>
        <v>'База 2020'!AE89</v>
      </c>
      <c r="V12" s="358" t="str">
        <f>CONCATENATE("'База 2020'!AP",$W$13+$X$13)</f>
        <v>'База 2020'!AP89</v>
      </c>
    </row>
    <row r="13" spans="1:24" ht="11" customHeight="1">
      <c r="A13" s="427" t="e">
        <f ca="1">IF(F13=0,"","Emisie")</f>
        <v>#REF!</v>
      </c>
      <c r="B13" s="435"/>
      <c r="C13" s="436"/>
      <c r="D13" s="430" t="e">
        <f t="shared" ca="1" si="2"/>
        <v>#REF!</v>
      </c>
      <c r="E13" s="430" t="e">
        <f t="shared" ca="1" si="3"/>
        <v>#REF!</v>
      </c>
      <c r="F13" s="431" t="e">
        <f t="shared" ca="1" si="0"/>
        <v>#REF!</v>
      </c>
      <c r="G13" s="431" t="e">
        <f t="shared" ca="1" si="1"/>
        <v>#REF!</v>
      </c>
      <c r="L13" s="816" t="s">
        <v>1435</v>
      </c>
      <c r="M13" s="366" t="s">
        <v>1436</v>
      </c>
      <c r="N13" s="366" t="e">
        <f t="shared" ca="1" si="4"/>
        <v>#REF!</v>
      </c>
      <c r="Q13" s="358" t="str">
        <f>CONCATENATE("'База 2020'!Z",$W$13+$X$13)</f>
        <v>'База 2020'!Z89</v>
      </c>
      <c r="R13" s="358" t="s">
        <v>1425</v>
      </c>
      <c r="S13" s="358" t="str">
        <f>CONCATENATE("'База 2020'!J",$W$13+$X$13)</f>
        <v>'База 2020'!J89</v>
      </c>
      <c r="T13" s="358" t="str">
        <f>CONCATENATE("'База 2020'!U",$W$13+$X$13)</f>
        <v>'База 2020'!U89</v>
      </c>
      <c r="U13" s="358" t="str">
        <f>CONCATENATE("'База 2020'!AF",$W$13+$X$13)</f>
        <v>'База 2020'!AF89</v>
      </c>
      <c r="V13" s="358" t="str">
        <f>CONCATENATE("'База 2020'!AQ",$W$13+$X$13)</f>
        <v>'База 2020'!AQ89</v>
      </c>
      <c r="W13" s="358">
        <v>87</v>
      </c>
      <c r="X13" s="358">
        <v>2</v>
      </c>
    </row>
    <row r="14" spans="1:24" ht="11" customHeight="1">
      <c r="A14" s="427" t="e">
        <f ca="1">IF(F14=0,"","Informatie")</f>
        <v>#REF!</v>
      </c>
      <c r="B14" s="433"/>
      <c r="C14" s="434"/>
      <c r="D14" s="430" t="e">
        <f t="shared" ca="1" si="2"/>
        <v>#REF!</v>
      </c>
      <c r="E14" s="430" t="e">
        <f t="shared" ca="1" si="3"/>
        <v>#REF!</v>
      </c>
      <c r="F14" s="431" t="e">
        <f t="shared" ca="1" si="0"/>
        <v>#REF!</v>
      </c>
      <c r="G14" s="431" t="e">
        <f t="shared" ca="1" si="1"/>
        <v>#REF!</v>
      </c>
      <c r="I14" s="358" t="s">
        <v>1416</v>
      </c>
      <c r="L14" s="816"/>
      <c r="M14" s="366" t="s">
        <v>1437</v>
      </c>
      <c r="N14" s="366" t="e">
        <f ca="1">INDIRECT(Q14)</f>
        <v>#REF!</v>
      </c>
      <c r="Q14" s="358" t="str">
        <f>CONCATENATE("'База 2020'!AA",$W$13+$X$13)</f>
        <v>'База 2020'!AA89</v>
      </c>
      <c r="R14" s="358" t="s">
        <v>1426</v>
      </c>
      <c r="S14" s="358" t="str">
        <f>CONCATENATE("'База 2020'!K",$W$13+$X$13)</f>
        <v>'База 2020'!K89</v>
      </c>
      <c r="T14" s="358" t="str">
        <f>CONCATENATE("'База 2020'!V",$W$13+$X$13)</f>
        <v>'База 2020'!V89</v>
      </c>
      <c r="U14" s="358" t="str">
        <f>CONCATENATE("'База 2020'!AG",$W$13+$X$13)</f>
        <v>'База 2020'!AG89</v>
      </c>
      <c r="V14" s="358" t="str">
        <f>CONCATENATE("'База 2020'!AR",$W$13+$X$13)</f>
        <v>'База 2020'!AR89</v>
      </c>
    </row>
    <row r="15" spans="1:24" ht="11" customHeight="1">
      <c r="A15" s="427" t="e">
        <f ca="1">IF(F15=0,"","Consulting")</f>
        <v>#REF!</v>
      </c>
      <c r="B15" s="435"/>
      <c r="C15" s="436"/>
      <c r="D15" s="430" t="e">
        <f t="shared" ca="1" si="2"/>
        <v>#REF!</v>
      </c>
      <c r="E15" s="430" t="e">
        <f t="shared" ca="1" si="3"/>
        <v>#REF!</v>
      </c>
      <c r="F15" s="431" t="e">
        <f t="shared" ca="1" si="0"/>
        <v>#REF!</v>
      </c>
      <c r="G15" s="431" t="e">
        <f t="shared" ca="1" si="1"/>
        <v>#REF!</v>
      </c>
      <c r="L15" s="816"/>
      <c r="M15" s="366" t="s">
        <v>1438</v>
      </c>
      <c r="N15" s="366" t="e">
        <f t="shared" ca="1" si="4"/>
        <v>#REF!</v>
      </c>
      <c r="Q15" s="358" t="str">
        <f>CONCATENATE("'База 2020'!AB",$W$13+$X$13)</f>
        <v>'База 2020'!AB89</v>
      </c>
      <c r="R15" s="358" t="s">
        <v>1427</v>
      </c>
      <c r="S15" s="358" t="str">
        <f>CONCATENATE("'База 2020'!L",$W$13+$X$13)</f>
        <v>'База 2020'!L89</v>
      </c>
      <c r="T15" s="358" t="str">
        <f>CONCATENATE("'База 2020'!W",$W$13+$X$13)</f>
        <v>'База 2020'!W89</v>
      </c>
      <c r="U15" s="358" t="str">
        <f>CONCATENATE("'База 2020'!AH",$W$13+$X$13)</f>
        <v>'База 2020'!AH89</v>
      </c>
      <c r="V15" s="358" t="str">
        <f>CONCATENATE("'База 2020'!AS",$W$13+$X$13)</f>
        <v>'База 2020'!AS89</v>
      </c>
    </row>
    <row r="16" spans="1:24" ht="11" customHeight="1">
      <c r="A16" s="427" t="e">
        <f ca="1">IF(F16=0,"","Protocolul operatiunilor")</f>
        <v>#REF!</v>
      </c>
      <c r="B16" s="437"/>
      <c r="C16" s="438"/>
      <c r="D16" s="430" t="e">
        <f t="shared" ca="1" si="2"/>
        <v>#REF!</v>
      </c>
      <c r="E16" s="430" t="e">
        <f ca="1">IF(F16=0,,1)</f>
        <v>#REF!</v>
      </c>
      <c r="F16" s="431" t="e">
        <f ca="1">INDIRECT(IF($O$4=1,S17,IF($O$4=2,T17,IF($O$4=3,U17,V17))))</f>
        <v>#REF!</v>
      </c>
      <c r="G16" s="431" t="e">
        <f ca="1">E16*F16</f>
        <v>#REF!</v>
      </c>
      <c r="L16" s="816" t="s">
        <v>1440</v>
      </c>
      <c r="M16" s="366" t="s">
        <v>1436</v>
      </c>
      <c r="N16" s="366" t="e">
        <f t="shared" ca="1" si="4"/>
        <v>#REF!</v>
      </c>
      <c r="Q16" s="358" t="str">
        <f>CONCATENATE("'База 2020'!AK",$W$13+$X$13)</f>
        <v>'База 2020'!AK89</v>
      </c>
      <c r="R16" s="358" t="s">
        <v>1451</v>
      </c>
      <c r="S16" s="358" t="str">
        <f>CONCATENATE("'База 2020'!M",$W$13+$X$13)</f>
        <v>'База 2020'!M89</v>
      </c>
      <c r="T16" s="358" t="str">
        <f>CONCATENATE("'База 2020'!X",$W$13+$X$13)</f>
        <v>'База 2020'!X89</v>
      </c>
      <c r="U16" s="358" t="str">
        <f>CONCATENATE("'База 2020'!AI",$W$13+$X$13)</f>
        <v>'База 2020'!AI89</v>
      </c>
      <c r="V16" s="358" t="str">
        <f>CONCATENATE("'База 2020'!AT",$W$13+$X$13)</f>
        <v>'База 2020'!AT89</v>
      </c>
    </row>
    <row r="17" spans="1:22" ht="11" customHeight="1">
      <c r="A17" s="439" t="s">
        <v>1457</v>
      </c>
      <c r="B17" s="440" t="str">
        <f>IF($O$4=1,"31.12.2019",IF($O$4=2,"31.03.2020",IF($O$4=3,"30.06.2020","30.09.2020")))</f>
        <v>31.12.2019</v>
      </c>
      <c r="C17" s="438"/>
      <c r="D17" s="430" t="e">
        <f t="shared" ca="1" si="2"/>
        <v>#REF!</v>
      </c>
      <c r="E17" s="430" t="e">
        <f t="shared" ca="1" si="3"/>
        <v>#REF!</v>
      </c>
      <c r="F17" s="431" t="e">
        <f ca="1">INDIRECT(IF($O$4=1,S18,IF($O$4=2,T18,IF($O$4=3,U18,V18))))</f>
        <v>#REF!</v>
      </c>
      <c r="G17" s="431" t="e">
        <f t="shared" ca="1" si="1"/>
        <v>#REF!</v>
      </c>
      <c r="L17" s="816"/>
      <c r="M17" s="366" t="s">
        <v>1437</v>
      </c>
      <c r="N17" s="366" t="e">
        <f t="shared" ca="1" si="4"/>
        <v>#REF!</v>
      </c>
      <c r="Q17" s="358" t="str">
        <f>CONCATENATE("'База 2020'!AL",$W$13+$X$13)</f>
        <v>'База 2020'!AL89</v>
      </c>
      <c r="R17" s="358" t="s">
        <v>1474</v>
      </c>
      <c r="S17" s="358" t="str">
        <f>CONCATENATE("'База 2020'!N",$W$13+$X$13)</f>
        <v>'База 2020'!N89</v>
      </c>
      <c r="T17" s="358" t="str">
        <f>CONCATENATE("'База 2020'!Y",$W$13+$X$13)</f>
        <v>'База 2020'!Y89</v>
      </c>
      <c r="U17" s="358" t="str">
        <f>CONCATENATE("'База 2020'!AJ",$W$13+$X$13)</f>
        <v>'База 2020'!AJ89</v>
      </c>
      <c r="V17" s="358" t="str">
        <f>CONCATENATE("'База 2020'!AU",$W$13+$X$13)</f>
        <v>'База 2020'!AU89</v>
      </c>
    </row>
    <row r="18" spans="1:22" ht="11" customHeight="1">
      <c r="A18" s="818" t="str">
        <f>CONCATENATE("Achitat in ",B9)</f>
        <v>Achitat in trim. 1</v>
      </c>
      <c r="B18" s="819"/>
      <c r="C18" s="819"/>
      <c r="D18" s="819"/>
      <c r="E18" s="819"/>
      <c r="F18" s="820"/>
      <c r="G18" s="431" t="e">
        <f ca="1">INDIRECT(IF($O$4=1,S20,IF($O$4=2,T20,IF($O$4=3,U20,V20))))</f>
        <v>#REF!</v>
      </c>
      <c r="L18" s="816"/>
      <c r="M18" s="366" t="s">
        <v>1438</v>
      </c>
      <c r="N18" s="366" t="e">
        <f t="shared" ca="1" si="4"/>
        <v>#REF!</v>
      </c>
      <c r="Q18" s="358" t="str">
        <f>CONCATENATE("'База 2020'!AM",$W$13+$X$13)</f>
        <v>'База 2020'!AM89</v>
      </c>
      <c r="R18" s="358" t="s">
        <v>1424</v>
      </c>
      <c r="S18" s="358" t="str">
        <f>CONCATENATE("'База 2020'!F",$W$13+$X$13)</f>
        <v>'База 2020'!F89</v>
      </c>
      <c r="T18" s="358" t="str">
        <f>CONCATENATE("'База 2020'!Q",$W$13+$X$13)</f>
        <v>'База 2020'!Q89</v>
      </c>
      <c r="U18" s="358" t="str">
        <f>CONCATENATE("'База 2020'!AB",$W$13+$X$13)</f>
        <v>'База 2020'!AB89</v>
      </c>
      <c r="V18" s="358" t="str">
        <f>CONCATENATE("'База 2020'!AM",$W$13+$X$13)</f>
        <v>'База 2020'!AM89</v>
      </c>
    </row>
    <row r="19" spans="1:22" ht="11" customHeight="1">
      <c r="A19" s="441" t="s">
        <v>1458</v>
      </c>
      <c r="B19" s="442"/>
      <c r="C19" s="442"/>
      <c r="D19" s="443"/>
      <c r="E19" s="443"/>
      <c r="F19" s="444"/>
      <c r="G19" s="445" t="e">
        <f ca="1">ROUND(SUM(G9:G17)-G18,2)</f>
        <v>#REF!</v>
      </c>
      <c r="L19" s="816" t="s">
        <v>1439</v>
      </c>
      <c r="M19" s="366" t="s">
        <v>1436</v>
      </c>
      <c r="N19" s="366" t="e">
        <f t="shared" ca="1" si="4"/>
        <v>#REF!</v>
      </c>
      <c r="Q19" s="358" t="str">
        <f>CONCATENATE("'База 2020'!AV",$W$13+$X$13)</f>
        <v>'База 2020'!AV89</v>
      </c>
      <c r="R19" s="358" t="s">
        <v>991</v>
      </c>
      <c r="S19" s="358" t="str">
        <f>CONCATENATE("'База 2020'!O",$W$13+$X$13)</f>
        <v>'База 2020'!O89</v>
      </c>
      <c r="T19" s="358" t="str">
        <f>CONCATENATE("'База 2020'!Z",$W$13+$X$13)</f>
        <v>'База 2020'!Z89</v>
      </c>
      <c r="U19" s="358" t="str">
        <f>CONCATENATE("'База 2020'!AK",$W$13+$X$13)</f>
        <v>'База 2020'!AK89</v>
      </c>
      <c r="V19" s="358" t="str">
        <f>CONCATENATE("'База 2020'!AV",$W$13+$X$13)</f>
        <v>'База 2020'!AV89</v>
      </c>
    </row>
    <row r="20" spans="1:22">
      <c r="L20" s="816"/>
      <c r="M20" s="366" t="s">
        <v>1437</v>
      </c>
      <c r="N20" s="366" t="e">
        <f t="shared" ca="1" si="4"/>
        <v>#REF!</v>
      </c>
      <c r="Q20" s="358" t="str">
        <f>CONCATENATE("'База 2020'!AW",$W$13+$X$13)</f>
        <v>'База 2020'!AW89</v>
      </c>
      <c r="R20" s="358" t="s">
        <v>1476</v>
      </c>
      <c r="S20" s="358" t="str">
        <f>CONCATENATE("'База 2020'!P",$W$13+$X$13)</f>
        <v>'База 2020'!P89</v>
      </c>
      <c r="T20" s="358" t="str">
        <f>CONCATENATE("'База 2020'!AA",$W$13+$X$13)</f>
        <v>'База 2020'!AA89</v>
      </c>
      <c r="U20" s="358" t="str">
        <f>CONCATENATE("'База 2020'!AL",$W$13+$X$13)</f>
        <v>'База 2020'!AL89</v>
      </c>
      <c r="V20" s="358" t="str">
        <f>CONCATENATE("'База 2020'!AW",$W$13+$X$13)</f>
        <v>'База 2020'!AW89</v>
      </c>
    </row>
    <row r="21" spans="1:22">
      <c r="A21" s="402" t="e">
        <f ca="1">CONCATENATE("Total pentru achitare: ",G19," lei (fara TVA)")</f>
        <v>#REF!</v>
      </c>
      <c r="B21" s="402"/>
      <c r="C21" s="402"/>
      <c r="D21" s="402"/>
      <c r="E21" s="402"/>
      <c r="F21" s="402"/>
      <c r="G21" s="402"/>
      <c r="H21" s="402"/>
      <c r="I21" s="402"/>
      <c r="J21" s="402"/>
      <c r="L21" s="816"/>
      <c r="M21" s="366" t="s">
        <v>1438</v>
      </c>
      <c r="N21" s="366" t="e">
        <f t="shared" ca="1" si="4"/>
        <v>#REF!</v>
      </c>
      <c r="Q21" s="358" t="str">
        <f>CONCATENATE("'База 2020'!AX",$W$13+$X$13)</f>
        <v>'База 2020'!AX89</v>
      </c>
    </row>
    <row r="22" spans="1:22" ht="7.5" customHeight="1">
      <c r="L22" s="367" t="s">
        <v>1441</v>
      </c>
      <c r="M22" s="367"/>
      <c r="N22" s="367" t="e">
        <f ca="1">N21</f>
        <v>#REF!</v>
      </c>
    </row>
    <row r="23" spans="1:22">
      <c r="A23" s="397" t="s">
        <v>1420</v>
      </c>
      <c r="B23" s="775" t="s">
        <v>1421</v>
      </c>
      <c r="C23" s="775"/>
      <c r="D23" s="775"/>
      <c r="E23" s="775"/>
      <c r="F23" s="775"/>
      <c r="G23" s="775"/>
    </row>
    <row r="24" spans="1:22" ht="17.25" customHeight="1">
      <c r="A24" s="397" t="s">
        <v>1422</v>
      </c>
      <c r="B24" s="775" t="s">
        <v>1423</v>
      </c>
      <c r="C24" s="775"/>
      <c r="D24" s="775"/>
      <c r="E24" s="775"/>
      <c r="F24" s="775"/>
      <c r="G24" s="775"/>
      <c r="H24" s="421"/>
      <c r="I24" s="421"/>
      <c r="J24" s="421"/>
    </row>
    <row r="25" spans="1:22" ht="111" customHeight="1">
      <c r="A25" s="821" t="s">
        <v>1934</v>
      </c>
      <c r="B25" s="822"/>
      <c r="C25" s="822"/>
      <c r="D25" s="822"/>
      <c r="E25" s="822"/>
      <c r="F25" s="822"/>
      <c r="G25" s="822"/>
      <c r="H25" s="822"/>
      <c r="I25" s="822"/>
      <c r="J25" s="822"/>
      <c r="K25" s="377"/>
      <c r="M25" s="358" t="s">
        <v>1416</v>
      </c>
    </row>
    <row r="26" spans="1:22" ht="16.5" customHeight="1">
      <c r="K26" s="401"/>
      <c r="Q26" s="358" t="s">
        <v>1452</v>
      </c>
    </row>
    <row r="27" spans="1:22">
      <c r="Q27" s="358" t="s">
        <v>1453</v>
      </c>
    </row>
    <row r="28" spans="1:22">
      <c r="Q28" s="358" t="s">
        <v>1454</v>
      </c>
    </row>
    <row r="29" spans="1:22" ht="12.75" customHeight="1">
      <c r="Q29" s="358" t="s">
        <v>1455</v>
      </c>
    </row>
  </sheetData>
  <mergeCells count="19">
    <mergeCell ref="A25:J25"/>
    <mergeCell ref="B4:G4"/>
    <mergeCell ref="I1:J1"/>
    <mergeCell ref="B1:G1"/>
    <mergeCell ref="B2:G2"/>
    <mergeCell ref="H3:J4"/>
    <mergeCell ref="B3:G3"/>
    <mergeCell ref="B5:G5"/>
    <mergeCell ref="B6:G6"/>
    <mergeCell ref="L8:N8"/>
    <mergeCell ref="O9:P9"/>
    <mergeCell ref="L10:L12"/>
    <mergeCell ref="O10:P10"/>
    <mergeCell ref="B24:G24"/>
    <mergeCell ref="L13:L15"/>
    <mergeCell ref="L16:L18"/>
    <mergeCell ref="A18:F18"/>
    <mergeCell ref="L19:L21"/>
    <mergeCell ref="B23:G23"/>
  </mergeCells>
  <conditionalFormatting sqref="N22">
    <cfRule type="cellIs" dxfId="94" priority="1" operator="greaterThan">
      <formula>0</formula>
    </cfRule>
  </conditionalFormatting>
  <pageMargins left="0.39370078740157483" right="0.19685039370078741" top="0.19685039370078741" bottom="0.19685039370078741" header="0.31496062992125984" footer="0.31496062992125984"/>
  <pageSetup paperSize="9" orientation="portrait" horizontalDpi="4294967293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44929" r:id="rId4" name="Drop Down 1">
              <controlPr defaultSize="0" autoLine="0" autoPict="0">
                <anchor moveWithCells="1">
                  <from>
                    <xdr:col>10</xdr:col>
                    <xdr:colOff>508000</xdr:colOff>
                    <xdr:row>4</xdr:row>
                    <xdr:rowOff>101600</xdr:rowOff>
                  </from>
                  <to>
                    <xdr:col>13</xdr:col>
                    <xdr:colOff>508000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4930" r:id="rId5" name="Drop Down 2">
              <controlPr defaultSize="0" autoLine="0" autoPict="0">
                <anchor moveWithCells="1">
                  <from>
                    <xdr:col>10</xdr:col>
                    <xdr:colOff>520700</xdr:colOff>
                    <xdr:row>2</xdr:row>
                    <xdr:rowOff>114300</xdr:rowOff>
                  </from>
                  <to>
                    <xdr:col>14</xdr:col>
                    <xdr:colOff>0</xdr:colOff>
                    <xdr:row>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>
    <tabColor theme="3" tint="0.39997558519241921"/>
  </sheetPr>
  <dimension ref="A1:X30"/>
  <sheetViews>
    <sheetView showZeros="0" topLeftCell="A19" zoomScale="85" zoomScaleNormal="85" zoomScalePageLayoutView="85" workbookViewId="0">
      <selection activeCell="O5" sqref="O5"/>
    </sheetView>
  </sheetViews>
  <sheetFormatPr baseColWidth="10" defaultColWidth="9" defaultRowHeight="14" outlineLevelCol="1"/>
  <cols>
    <col min="1" max="1" width="20.59765625" style="358" customWidth="1"/>
    <col min="2" max="2" width="12.19921875" style="358" customWidth="1"/>
    <col min="3" max="3" width="9" style="358"/>
    <col min="4" max="4" width="5.3984375" style="358" bestFit="1" customWidth="1"/>
    <col min="5" max="5" width="6.3984375" style="358" bestFit="1" customWidth="1"/>
    <col min="6" max="7" width="12.3984375" style="358" customWidth="1"/>
    <col min="8" max="8" width="9.3984375" style="358" customWidth="1"/>
    <col min="9" max="9" width="10.19921875" style="358" bestFit="1" customWidth="1"/>
    <col min="10" max="10" width="10.59765625" style="358" customWidth="1"/>
    <col min="11" max="11" width="9" style="358"/>
    <col min="12" max="12" width="10" style="358" customWidth="1"/>
    <col min="13" max="13" width="13.59765625" style="358" customWidth="1"/>
    <col min="14" max="14" width="10.796875" style="358" bestFit="1" customWidth="1"/>
    <col min="15" max="16" width="9.3984375" style="358" customWidth="1" outlineLevel="1"/>
    <col min="17" max="17" width="18.796875" style="358" customWidth="1" outlineLevel="1"/>
    <col min="18" max="18" width="12.59765625" style="358" customWidth="1" outlineLevel="1"/>
    <col min="19" max="19" width="22.59765625" style="358" customWidth="1" outlineLevel="1"/>
    <col min="20" max="22" width="22.3984375" style="358" customWidth="1" outlineLevel="1"/>
    <col min="23" max="24" width="9.3984375" style="358" customWidth="1" outlineLevel="1"/>
    <col min="25" max="16384" width="9" style="358"/>
  </cols>
  <sheetData>
    <row r="1" spans="1:24" s="397" customFormat="1" ht="15" thickBot="1">
      <c r="B1" s="398"/>
      <c r="C1" s="398"/>
      <c r="D1" s="398"/>
      <c r="E1" s="398"/>
      <c r="F1" s="398"/>
      <c r="G1" s="406"/>
      <c r="H1" s="398"/>
      <c r="I1" s="778" t="s">
        <v>1402</v>
      </c>
      <c r="J1" s="778"/>
      <c r="K1" s="368"/>
      <c r="L1" s="368"/>
      <c r="M1" s="368"/>
      <c r="N1" s="368"/>
      <c r="O1" s="368"/>
      <c r="P1" s="368" t="str">
        <f>CONCATENATE("Q",O4)</f>
        <v>Q3</v>
      </c>
      <c r="Q1" s="398" t="s">
        <v>1492</v>
      </c>
      <c r="R1" s="368"/>
    </row>
    <row r="2" spans="1:24" s="397" customFormat="1" ht="12">
      <c r="A2" s="397" t="s">
        <v>1403</v>
      </c>
      <c r="B2" s="779" t="s">
        <v>1404</v>
      </c>
      <c r="C2" s="779"/>
      <c r="D2" s="779"/>
      <c r="E2" s="779"/>
      <c r="F2" s="779"/>
      <c r="G2" s="780"/>
      <c r="H2" s="398"/>
      <c r="I2" s="398"/>
      <c r="J2" s="398"/>
      <c r="K2" s="398"/>
      <c r="L2" s="398"/>
      <c r="M2" s="398"/>
      <c r="N2" s="398"/>
      <c r="O2" s="398"/>
      <c r="P2" s="398"/>
      <c r="Q2" s="398" t="s">
        <v>1493</v>
      </c>
      <c r="R2" s="398"/>
    </row>
    <row r="3" spans="1:24" s="397" customFormat="1" ht="12" customHeight="1">
      <c r="A3" s="397" t="s">
        <v>1405</v>
      </c>
      <c r="B3" s="766" t="s">
        <v>1406</v>
      </c>
      <c r="C3" s="766"/>
      <c r="D3" s="766"/>
      <c r="E3" s="766"/>
      <c r="F3" s="766"/>
      <c r="G3" s="767"/>
      <c r="H3" s="781" t="s">
        <v>1407</v>
      </c>
      <c r="I3" s="781"/>
      <c r="J3" s="781"/>
      <c r="K3" s="400"/>
      <c r="L3" s="400"/>
      <c r="M3" s="400"/>
      <c r="N3" s="400"/>
      <c r="O3" s="400"/>
      <c r="P3" s="400"/>
      <c r="Q3" s="398" t="s">
        <v>1494</v>
      </c>
      <c r="R3" s="400"/>
    </row>
    <row r="4" spans="1:24" s="397" customFormat="1" ht="12" customHeight="1">
      <c r="A4" s="397" t="s">
        <v>1408</v>
      </c>
      <c r="B4" s="766" t="s">
        <v>1477</v>
      </c>
      <c r="C4" s="766"/>
      <c r="D4" s="766"/>
      <c r="E4" s="766"/>
      <c r="F4" s="766"/>
      <c r="G4" s="767"/>
      <c r="H4" s="781"/>
      <c r="I4" s="781"/>
      <c r="J4" s="781"/>
      <c r="K4" s="400"/>
      <c r="L4" s="400"/>
      <c r="M4" s="400"/>
      <c r="N4" s="400"/>
      <c r="O4" s="400">
        <v>3</v>
      </c>
      <c r="P4" s="400"/>
      <c r="R4" s="400"/>
    </row>
    <row r="5" spans="1:24" s="397" customFormat="1">
      <c r="A5" s="369" t="s">
        <v>1409</v>
      </c>
      <c r="B5" s="776" t="s">
        <v>1410</v>
      </c>
      <c r="C5" s="776"/>
      <c r="D5" s="776"/>
      <c r="E5" s="776"/>
      <c r="F5" s="776"/>
      <c r="G5" s="777"/>
      <c r="H5" s="370" t="s">
        <v>1411</v>
      </c>
      <c r="I5" s="371">
        <f ca="1">TODAY()</f>
        <v>44944</v>
      </c>
      <c r="J5" s="372"/>
      <c r="K5" s="372"/>
      <c r="L5" s="372"/>
      <c r="M5" s="372"/>
      <c r="N5" s="372"/>
      <c r="O5" s="372"/>
      <c r="P5" s="372"/>
      <c r="Q5" s="372"/>
      <c r="R5" s="372"/>
    </row>
    <row r="6" spans="1:24" s="397" customFormat="1" ht="12">
      <c r="A6" s="397" t="s">
        <v>1412</v>
      </c>
      <c r="B6" s="766" t="s">
        <v>1413</v>
      </c>
      <c r="C6" s="766"/>
      <c r="D6" s="766"/>
      <c r="E6" s="766"/>
      <c r="F6" s="766"/>
      <c r="G6" s="767"/>
      <c r="H6" s="398"/>
      <c r="I6" s="398"/>
      <c r="J6" s="398"/>
      <c r="K6" s="398"/>
      <c r="L6" s="398"/>
      <c r="M6" s="398"/>
      <c r="N6" s="398"/>
      <c r="O6" s="398"/>
      <c r="P6" s="398"/>
      <c r="Q6" s="398"/>
      <c r="R6" s="398"/>
    </row>
    <row r="7" spans="1:24" s="397" customFormat="1" ht="11.25" customHeight="1">
      <c r="A7" s="399" t="s">
        <v>1414</v>
      </c>
      <c r="B7" s="768" t="s">
        <v>1415</v>
      </c>
      <c r="C7" s="768"/>
      <c r="D7" s="768"/>
      <c r="E7" s="768"/>
      <c r="F7" s="768"/>
      <c r="G7" s="769"/>
      <c r="H7" s="399"/>
      <c r="I7" s="399"/>
      <c r="J7" s="399"/>
      <c r="K7" s="398"/>
      <c r="L7" s="398"/>
      <c r="M7" s="398"/>
      <c r="N7" s="398"/>
      <c r="O7" s="398"/>
      <c r="P7" s="398"/>
      <c r="Q7" s="398"/>
      <c r="R7" s="398"/>
    </row>
    <row r="8" spans="1:24" s="397" customFormat="1">
      <c r="A8" s="378" t="s">
        <v>1463</v>
      </c>
      <c r="B8" s="388" t="str">
        <f ca="1">L8</f>
        <v>Continent Service</v>
      </c>
      <c r="C8" s="388"/>
      <c r="D8" s="388"/>
      <c r="E8" s="388"/>
      <c r="F8" s="388"/>
      <c r="G8" s="388"/>
      <c r="H8" s="398"/>
      <c r="I8" s="398"/>
      <c r="J8" s="373" t="s">
        <v>1416</v>
      </c>
      <c r="K8" s="373"/>
      <c r="L8" s="814" t="str">
        <f ca="1">INDIRECT(Q8)</f>
        <v>Continent Service</v>
      </c>
      <c r="M8" s="814"/>
      <c r="N8" s="814"/>
      <c r="O8" s="373"/>
      <c r="P8" s="373"/>
      <c r="Q8" s="358" t="str">
        <f>CONCATENATE("'База 2018'!b",$W$13+$X$13)</f>
        <v>'База 2018'!b120</v>
      </c>
      <c r="R8" s="358"/>
      <c r="S8" s="389" t="s">
        <v>1446</v>
      </c>
      <c r="T8" s="389" t="s">
        <v>1443</v>
      </c>
      <c r="U8" s="389" t="s">
        <v>1447</v>
      </c>
      <c r="V8" s="389" t="s">
        <v>1448</v>
      </c>
    </row>
    <row r="9" spans="1:24">
      <c r="A9" s="374" t="s">
        <v>1417</v>
      </c>
      <c r="B9" s="375"/>
      <c r="C9" s="375"/>
      <c r="D9" s="376" t="s">
        <v>1431</v>
      </c>
      <c r="E9" s="376" t="s">
        <v>1430</v>
      </c>
      <c r="F9" s="376" t="s">
        <v>1433</v>
      </c>
      <c r="G9" s="376" t="s">
        <v>1418</v>
      </c>
      <c r="L9" s="367" t="s">
        <v>1528</v>
      </c>
      <c r="M9" s="367"/>
      <c r="N9" s="367">
        <f ca="1">INDIRECT(Q9)</f>
        <v>0</v>
      </c>
      <c r="O9" s="815" t="s">
        <v>1444</v>
      </c>
      <c r="P9" s="815"/>
      <c r="Q9" s="358" t="str">
        <f>CONCATENATE("'База 2018'!F",$W$13+$X$13)</f>
        <v>'База 2018'!F120</v>
      </c>
    </row>
    <row r="10" spans="1:24">
      <c r="A10" s="364" t="s">
        <v>1456</v>
      </c>
      <c r="B10" s="359" t="str">
        <f>CONCATENATE("trim. ",O4)</f>
        <v>trim. 3</v>
      </c>
      <c r="C10" s="390" t="s">
        <v>1495</v>
      </c>
      <c r="D10" s="405" t="s">
        <v>1432</v>
      </c>
      <c r="E10" s="405">
        <v>1</v>
      </c>
      <c r="F10" s="363">
        <f t="shared" ref="F10:F18" ca="1" si="0">INDIRECT(IF($O$4=1,S10,IF($O$4=2,T10,IF($O$4=3,U10,V10))))</f>
        <v>450</v>
      </c>
      <c r="G10" s="363">
        <f ca="1">E10*F10</f>
        <v>450</v>
      </c>
      <c r="L10" s="816" t="s">
        <v>1434</v>
      </c>
      <c r="M10" s="366" t="s">
        <v>1436</v>
      </c>
      <c r="N10" s="366">
        <f ca="1">INDIRECT(Q10)</f>
        <v>450</v>
      </c>
      <c r="O10" s="817" t="s">
        <v>1445</v>
      </c>
      <c r="P10" s="815"/>
      <c r="Q10" s="358" t="str">
        <f>CONCATENATE("'База 2018'!O",$W$13+$X$13)</f>
        <v>'База 2018'!O120</v>
      </c>
      <c r="R10" s="358" t="s">
        <v>1449</v>
      </c>
      <c r="S10" s="358" t="str">
        <f>CONCATENATE("'База 2018'!G",$W$13+$X$13)</f>
        <v>'База 2018'!G120</v>
      </c>
      <c r="T10" s="358" t="str">
        <f>CONCATENATE("'База 2018'!R",$W$13+$X$13)</f>
        <v>'База 2018'!R120</v>
      </c>
      <c r="U10" s="358" t="str">
        <f>CONCATENATE("'База 2018'!AC",$W$13+$X$13)</f>
        <v>'База 2018'!AC120</v>
      </c>
      <c r="V10" s="358" t="str">
        <f>CONCATENATE("'База 2018'!AN",$W$13+$X$13)</f>
        <v>'База 2018'!AN120</v>
      </c>
    </row>
    <row r="11" spans="1:24">
      <c r="A11" s="362" t="str">
        <f ca="1">IF(F11=0,"","Extrase")</f>
        <v/>
      </c>
      <c r="C11" s="384"/>
      <c r="D11" s="405" t="str">
        <f ca="1">IF(F11=0,"","buc.")</f>
        <v/>
      </c>
      <c r="E11" s="405">
        <f ca="1">IF(F11=0,,1)</f>
        <v>0</v>
      </c>
      <c r="F11" s="363">
        <f t="shared" ca="1" si="0"/>
        <v>0</v>
      </c>
      <c r="G11" s="363">
        <f t="shared" ref="G11:G18" ca="1" si="1">E11*F11</f>
        <v>0</v>
      </c>
      <c r="L11" s="816"/>
      <c r="M11" s="366" t="s">
        <v>1437</v>
      </c>
      <c r="N11" s="366">
        <f t="shared" ref="N11:N21" ca="1" si="2">INDIRECT(Q11)</f>
        <v>450</v>
      </c>
      <c r="Q11" s="358" t="str">
        <f>CONCATENATE("'База 2018'!P",$W$13+$X$13)</f>
        <v>'База 2018'!P120</v>
      </c>
      <c r="R11" s="358" t="s">
        <v>1450</v>
      </c>
      <c r="S11" s="358" t="str">
        <f>CONCATENATE("'База 2018'!H",$W$13+$X$13)</f>
        <v>'База 2018'!H120</v>
      </c>
      <c r="T11" s="358" t="str">
        <f>CONCATENATE("'База 2018'!S",$W$13+$X$13)</f>
        <v>'База 2018'!S120</v>
      </c>
      <c r="U11" s="358" t="str">
        <f>CONCATENATE("'База 2018'!AD",$W$13+$X$13)</f>
        <v>'База 2018'!AD120</v>
      </c>
      <c r="V11" s="358" t="str">
        <f>CONCATENATE("'База 2018'!AO",$W$13+$X$13)</f>
        <v>'База 2018'!AO120</v>
      </c>
    </row>
    <row r="12" spans="1:24">
      <c r="A12" s="364" t="str">
        <f ca="1">IF(F12=0,"","Lista")</f>
        <v/>
      </c>
      <c r="B12" s="365"/>
      <c r="C12" s="387"/>
      <c r="D12" s="405" t="str">
        <f t="shared" ref="D12:D18" ca="1" si="3">IF(F12=0,"","buc.")</f>
        <v/>
      </c>
      <c r="E12" s="405">
        <f t="shared" ref="E12:E18" ca="1" si="4">IF(F12=0,,1)</f>
        <v>0</v>
      </c>
      <c r="F12" s="363">
        <f t="shared" ca="1" si="0"/>
        <v>0</v>
      </c>
      <c r="G12" s="363">
        <f t="shared" ca="1" si="1"/>
        <v>0</v>
      </c>
      <c r="L12" s="816"/>
      <c r="M12" s="366" t="s">
        <v>1438</v>
      </c>
      <c r="N12" s="366">
        <f t="shared" ca="1" si="2"/>
        <v>0</v>
      </c>
      <c r="Q12" s="358" t="str">
        <f>CONCATENATE("'База 2018'!Q",$W$13+$X$13)</f>
        <v>'База 2018'!Q120</v>
      </c>
      <c r="R12" s="358" t="s">
        <v>1419</v>
      </c>
      <c r="S12" s="358" t="str">
        <f>CONCATENATE("'База 2018'!I",$W$13+$X$13)</f>
        <v>'База 2018'!I120</v>
      </c>
      <c r="T12" s="358" t="str">
        <f>CONCATENATE("'База 2018'!T",$W$13+$X$13)</f>
        <v>'База 2018'!T120</v>
      </c>
      <c r="U12" s="358" t="str">
        <f>CONCATENATE("'База 2018'!AE",$W$13+$X$13)</f>
        <v>'База 2018'!AE120</v>
      </c>
      <c r="V12" s="358" t="str">
        <f>CONCATENATE("'База 2018'!AP",$W$13+$X$13)</f>
        <v>'База 2018'!AP120</v>
      </c>
    </row>
    <row r="13" spans="1:24">
      <c r="A13" s="364" t="str">
        <f ca="1">IF(F13=0,"","Scrisori")</f>
        <v/>
      </c>
      <c r="C13" s="384"/>
      <c r="D13" s="405" t="str">
        <f t="shared" ca="1" si="3"/>
        <v/>
      </c>
      <c r="E13" s="405">
        <f t="shared" ca="1" si="4"/>
        <v>0</v>
      </c>
      <c r="F13" s="363">
        <f t="shared" ca="1" si="0"/>
        <v>0</v>
      </c>
      <c r="G13" s="363">
        <f t="shared" ca="1" si="1"/>
        <v>0</v>
      </c>
      <c r="L13" s="816" t="s">
        <v>1435</v>
      </c>
      <c r="M13" s="366" t="s">
        <v>1436</v>
      </c>
      <c r="N13" s="366">
        <f t="shared" ca="1" si="2"/>
        <v>550</v>
      </c>
      <c r="Q13" s="358" t="str">
        <f>CONCATENATE("'База 2018'!Z",$W$13+$X$13)</f>
        <v>'База 2018'!Z120</v>
      </c>
      <c r="R13" s="358" t="s">
        <v>1425</v>
      </c>
      <c r="S13" s="358" t="str">
        <f>CONCATENATE("'База 2018'!J",$W$13+$X$13)</f>
        <v>'База 2018'!J120</v>
      </c>
      <c r="T13" s="358" t="str">
        <f>CONCATENATE("'База 2018'!U",$W$13+$X$13)</f>
        <v>'База 2018'!U120</v>
      </c>
      <c r="U13" s="358" t="str">
        <f>CONCATENATE("'База 2018'!AF",$W$13+$X$13)</f>
        <v>'База 2018'!AF120</v>
      </c>
      <c r="V13" s="358" t="str">
        <f>CONCATENATE("'База 2018'!AQ",$W$13+$X$13)</f>
        <v>'База 2018'!AQ120</v>
      </c>
      <c r="W13" s="358">
        <v>118</v>
      </c>
      <c r="X13" s="358">
        <v>2</v>
      </c>
    </row>
    <row r="14" spans="1:24">
      <c r="A14" s="364" t="str">
        <f ca="1">IF(F14=0,"","Emisie")</f>
        <v/>
      </c>
      <c r="B14" s="365"/>
      <c r="C14" s="387"/>
      <c r="D14" s="405" t="str">
        <f t="shared" ca="1" si="3"/>
        <v/>
      </c>
      <c r="E14" s="405">
        <f t="shared" ca="1" si="4"/>
        <v>0</v>
      </c>
      <c r="F14" s="363">
        <f t="shared" ca="1" si="0"/>
        <v>0</v>
      </c>
      <c r="G14" s="363">
        <f t="shared" ca="1" si="1"/>
        <v>0</v>
      </c>
      <c r="I14" s="358" t="s">
        <v>1416</v>
      </c>
      <c r="L14" s="816"/>
      <c r="M14" s="366" t="s">
        <v>1437</v>
      </c>
      <c r="N14" s="366">
        <f t="shared" ca="1" si="2"/>
        <v>1450</v>
      </c>
      <c r="Q14" s="358" t="str">
        <f>CONCATENATE("'База 2018'!AA",$W$13+$X$13)</f>
        <v>'База 2018'!AA120</v>
      </c>
      <c r="R14" s="358" t="s">
        <v>1426</v>
      </c>
      <c r="S14" s="358" t="str">
        <f>CONCATENATE("'База 2018'!K",$W$13+$X$13)</f>
        <v>'База 2018'!K120</v>
      </c>
      <c r="T14" s="358" t="str">
        <f>CONCATENATE("'База 2018'!V",$W$13+$X$13)</f>
        <v>'База 2018'!V120</v>
      </c>
      <c r="U14" s="358" t="str">
        <f>CONCATENATE("'База 2018'!AG",$W$13+$X$13)</f>
        <v>'База 2018'!AG120</v>
      </c>
      <c r="V14" s="358" t="str">
        <f>CONCATENATE("'База 2018'!AR",$W$13+$X$13)</f>
        <v>'База 2018'!AR120</v>
      </c>
    </row>
    <row r="15" spans="1:24">
      <c r="A15" s="364" t="str">
        <f ca="1">IF(F15=0,"","Informatie")</f>
        <v/>
      </c>
      <c r="C15" s="384"/>
      <c r="D15" s="405" t="str">
        <f t="shared" ca="1" si="3"/>
        <v/>
      </c>
      <c r="E15" s="405">
        <f t="shared" ca="1" si="4"/>
        <v>0</v>
      </c>
      <c r="F15" s="363">
        <f t="shared" ca="1" si="0"/>
        <v>0</v>
      </c>
      <c r="G15" s="363">
        <f t="shared" ca="1" si="1"/>
        <v>0</v>
      </c>
      <c r="L15" s="816"/>
      <c r="M15" s="366" t="s">
        <v>1438</v>
      </c>
      <c r="N15" s="366">
        <f t="shared" ca="1" si="2"/>
        <v>-900</v>
      </c>
      <c r="Q15" s="358" t="str">
        <f>CONCATENATE("'База 2018'!AB",$W$13+$X$13)</f>
        <v>'База 2018'!AB120</v>
      </c>
      <c r="R15" s="358" t="s">
        <v>1427</v>
      </c>
      <c r="S15" s="358" t="str">
        <f>CONCATENATE("'База 2018'!L",$W$13+$X$13)</f>
        <v>'База 2018'!L120</v>
      </c>
      <c r="T15" s="358" t="str">
        <f>CONCATENATE("'База 2018'!w",$W$13+$X$13)</f>
        <v>'База 2018'!w120</v>
      </c>
      <c r="U15" s="358" t="str">
        <f>CONCATENATE("'База 2018'!AH",$W$13+$X$13)</f>
        <v>'База 2018'!AH120</v>
      </c>
      <c r="V15" s="358" t="str">
        <f>CONCATENATE("'База 2018'!AS",$W$13+$X$13)</f>
        <v>'База 2018'!AS120</v>
      </c>
    </row>
    <row r="16" spans="1:24">
      <c r="A16" s="364" t="str">
        <f ca="1">IF(F16=0,"","Consulting")</f>
        <v/>
      </c>
      <c r="B16" s="365"/>
      <c r="C16" s="387"/>
      <c r="D16" s="405" t="str">
        <f t="shared" ca="1" si="3"/>
        <v/>
      </c>
      <c r="E16" s="405">
        <f t="shared" ca="1" si="4"/>
        <v>0</v>
      </c>
      <c r="F16" s="363">
        <f t="shared" ca="1" si="0"/>
        <v>0</v>
      </c>
      <c r="G16" s="363">
        <f t="shared" ca="1" si="1"/>
        <v>0</v>
      </c>
      <c r="L16" s="816" t="s">
        <v>1440</v>
      </c>
      <c r="M16" s="366" t="s">
        <v>1436</v>
      </c>
      <c r="N16" s="366">
        <f t="shared" ca="1" si="2"/>
        <v>450</v>
      </c>
      <c r="Q16" s="358" t="str">
        <f>CONCATENATE("'База 2018'!AK",$W$13+$X$13)</f>
        <v>'База 2018'!AK120</v>
      </c>
      <c r="R16" s="358" t="s">
        <v>1451</v>
      </c>
      <c r="S16" s="358" t="str">
        <f>CONCATENATE("'База 2018'!M",$W$13+$X$13)</f>
        <v>'База 2018'!M120</v>
      </c>
      <c r="T16" s="358" t="str">
        <f>CONCATENATE("'База 2018'!X",$W$13+$X$13)</f>
        <v>'База 2018'!X120</v>
      </c>
      <c r="U16" s="358" t="str">
        <f>CONCATENATE("'База 2018'!AI",$W$13+$X$13)</f>
        <v>'База 2018'!AI120</v>
      </c>
      <c r="V16" s="358" t="str">
        <f>CONCATENATE("'База 2018'!AT",$W$13+$X$13)</f>
        <v>'База 2018'!AT120</v>
      </c>
    </row>
    <row r="17" spans="1:22">
      <c r="A17" s="364" t="str">
        <f ca="1">IF(F17=0,"","Protocolul operatiunilor")</f>
        <v/>
      </c>
      <c r="B17" s="409"/>
      <c r="C17" s="386"/>
      <c r="D17" s="405" t="str">
        <f t="shared" ca="1" si="3"/>
        <v/>
      </c>
      <c r="E17" s="405">
        <f t="shared" ca="1" si="4"/>
        <v>0</v>
      </c>
      <c r="F17" s="415">
        <f t="shared" ca="1" si="0"/>
        <v>0</v>
      </c>
      <c r="G17" s="363">
        <f t="shared" ca="1" si="1"/>
        <v>0</v>
      </c>
      <c r="L17" s="816"/>
      <c r="M17" s="366" t="s">
        <v>1437</v>
      </c>
      <c r="N17" s="366">
        <f t="shared" ca="1" si="2"/>
        <v>0</v>
      </c>
      <c r="Q17" s="358" t="str">
        <f>CONCATENATE("'База 2018'!AL",$W$13+$X$13)</f>
        <v>'База 2018'!AL120</v>
      </c>
      <c r="R17" s="358" t="s">
        <v>1474</v>
      </c>
      <c r="S17" s="358" t="str">
        <f>CONCATENATE("'База 2018'!N",$W$13+$X$13)</f>
        <v>'База 2018'!N120</v>
      </c>
      <c r="T17" s="358" t="str">
        <f>CONCATENATE("'База 2018'!Y",$W$13+$X$13)</f>
        <v>'База 2018'!Y120</v>
      </c>
      <c r="U17" s="358" t="str">
        <f>CONCATENATE("'База 2018'!AJ",$W$13+$X$13)</f>
        <v>'База 2018'!AJ120</v>
      </c>
      <c r="V17" s="358" t="str">
        <f>CONCATENATE("'База 2018'!AU",$W$13+$X$13)</f>
        <v>'База 2018'!AU120</v>
      </c>
    </row>
    <row r="18" spans="1:22">
      <c r="A18" s="385" t="s">
        <v>1457</v>
      </c>
      <c r="B18" s="391" t="str">
        <f>IF($O$4=1,"31.12.2014",IF($O$4=2,"31.03.2016",IF($O$4=3,"30.06.2016","30.09.2016")))</f>
        <v>30.06.2016</v>
      </c>
      <c r="C18" s="386"/>
      <c r="D18" s="405" t="str">
        <f t="shared" ca="1" si="3"/>
        <v>buc.</v>
      </c>
      <c r="E18" s="405">
        <f t="shared" ca="1" si="4"/>
        <v>1</v>
      </c>
      <c r="F18" s="363">
        <f t="shared" ca="1" si="0"/>
        <v>-900</v>
      </c>
      <c r="G18" s="363">
        <f t="shared" ca="1" si="1"/>
        <v>-900</v>
      </c>
      <c r="L18" s="816"/>
      <c r="M18" s="366" t="s">
        <v>1438</v>
      </c>
      <c r="N18" s="366">
        <f t="shared" ca="1" si="2"/>
        <v>-450</v>
      </c>
      <c r="Q18" s="358" t="str">
        <f>CONCATENATE("'База 2018'!AM",$W$13+$X$13)</f>
        <v>'База 2018'!AM120</v>
      </c>
      <c r="R18" s="358" t="s">
        <v>1424</v>
      </c>
      <c r="S18" s="358" t="str">
        <f>CONCATENATE("'База 2018'!F",$W$13+$X$13)</f>
        <v>'База 2018'!F120</v>
      </c>
      <c r="T18" s="358" t="str">
        <f>CONCATENATE("'База 2018'!Q",$W$13+$X$13)</f>
        <v>'База 2018'!Q120</v>
      </c>
      <c r="U18" s="358" t="str">
        <f>CONCATENATE("'База 2018'!AB",$W$13+$X$13)</f>
        <v>'База 2018'!AB120</v>
      </c>
      <c r="V18" s="358" t="str">
        <f>CONCATENATE("'База 2018'!AM",$W$13+$X$13)</f>
        <v>'База 2018'!AM120</v>
      </c>
    </row>
    <row r="19" spans="1:22">
      <c r="A19" s="772" t="str">
        <f>CONCATENATE("Achitat in ",B10)</f>
        <v>Achitat in trim. 3</v>
      </c>
      <c r="B19" s="773"/>
      <c r="C19" s="773"/>
      <c r="D19" s="773"/>
      <c r="E19" s="773"/>
      <c r="F19" s="774"/>
      <c r="G19" s="363">
        <f ca="1">INDIRECT(IF($O$4=1,S20,IF($O$4=2,T20,IF($O$4=3,U20,V20))))</f>
        <v>0</v>
      </c>
      <c r="L19" s="816" t="s">
        <v>1439</v>
      </c>
      <c r="M19" s="366" t="s">
        <v>1436</v>
      </c>
      <c r="N19" s="366">
        <f t="shared" ca="1" si="2"/>
        <v>450</v>
      </c>
      <c r="Q19" s="358" t="str">
        <f>CONCATENATE("'База 2018'!AV",$W$13+$X$13)</f>
        <v>'База 2018'!AV120</v>
      </c>
      <c r="R19" s="358" t="s">
        <v>991</v>
      </c>
      <c r="S19" s="358" t="str">
        <f>CONCATENATE("'База 2018'!O",$W$13+$X$13)</f>
        <v>'База 2018'!O120</v>
      </c>
      <c r="T19" s="358" t="str">
        <f>CONCATENATE("'База 2018'!Z",$W$13+$X$13)</f>
        <v>'База 2018'!Z120</v>
      </c>
      <c r="U19" s="358" t="str">
        <f>CONCATENATE("'База 2018'!AK",$W$13+$X$13)</f>
        <v>'База 2018'!AK120</v>
      </c>
      <c r="V19" s="358" t="str">
        <f>CONCATENATE("'База 2018'!AV",$W$13+$X$13)</f>
        <v>'База 2018'!AV120</v>
      </c>
    </row>
    <row r="20" spans="1:22">
      <c r="A20" s="392" t="s">
        <v>1458</v>
      </c>
      <c r="B20" s="393"/>
      <c r="C20" s="393"/>
      <c r="D20" s="394"/>
      <c r="E20" s="394"/>
      <c r="F20" s="395"/>
      <c r="G20" s="396">
        <f ca="1">ROUND(SUM(G10:G18)-G19,2)</f>
        <v>-450</v>
      </c>
      <c r="L20" s="816"/>
      <c r="M20" s="366" t="s">
        <v>1437</v>
      </c>
      <c r="N20" s="366">
        <f t="shared" ca="1" si="2"/>
        <v>0</v>
      </c>
      <c r="Q20" s="358" t="str">
        <f>CONCATENATE("'База 2018'!AW",$W$13+$X$13)</f>
        <v>'База 2018'!AW120</v>
      </c>
      <c r="R20" s="358" t="s">
        <v>1476</v>
      </c>
      <c r="S20" s="358" t="str">
        <f>CONCATENATE("'База 2018'!P",$W$13+$X$13)</f>
        <v>'База 2018'!P120</v>
      </c>
      <c r="T20" s="358" t="str">
        <f>CONCATENATE("'База 2018'!AA",$W$13+$X$13)</f>
        <v>'База 2018'!AA120</v>
      </c>
      <c r="U20" s="358" t="str">
        <f>CONCATENATE("'База 2018'!AL",$W$13+$X$13)</f>
        <v>'База 2018'!AL120</v>
      </c>
      <c r="V20" s="358" t="str">
        <f>CONCATENATE("'База 2018'!AW",$W$13+$X$13)</f>
        <v>'База 2018'!AW120</v>
      </c>
    </row>
    <row r="21" spans="1:22">
      <c r="H21" s="402"/>
      <c r="I21" s="402"/>
      <c r="J21" s="402"/>
      <c r="L21" s="816"/>
      <c r="M21" s="366" t="s">
        <v>1438</v>
      </c>
      <c r="N21" s="366">
        <f t="shared" ca="1" si="2"/>
        <v>0</v>
      </c>
      <c r="Q21" s="358" t="str">
        <f>CONCATENATE("'База 2018'!AX",$W$13+$X$13)</f>
        <v>'База 2018'!AX120</v>
      </c>
    </row>
    <row r="22" spans="1:22">
      <c r="A22" s="402" t="str">
        <f ca="1">CONCATENATE("Total pentru achitare: ",G20," lei (fara TVA)")</f>
        <v>Total pentru achitare: -450 lei (fara TVA)</v>
      </c>
      <c r="B22" s="402"/>
      <c r="C22" s="402"/>
      <c r="D22" s="402"/>
      <c r="E22" s="402"/>
      <c r="F22" s="402"/>
      <c r="G22" s="402"/>
      <c r="L22" s="367" t="s">
        <v>1441</v>
      </c>
      <c r="M22" s="367"/>
      <c r="N22" s="367">
        <f ca="1">N21</f>
        <v>0</v>
      </c>
    </row>
    <row r="24" spans="1:22">
      <c r="A24" s="397" t="s">
        <v>1420</v>
      </c>
      <c r="B24" s="775" t="s">
        <v>1421</v>
      </c>
      <c r="C24" s="775"/>
      <c r="D24" s="775"/>
      <c r="E24" s="775"/>
      <c r="F24" s="775"/>
      <c r="G24" s="775"/>
    </row>
    <row r="25" spans="1:22">
      <c r="A25" s="397"/>
      <c r="B25" s="397"/>
      <c r="C25" s="397"/>
      <c r="D25" s="397"/>
      <c r="E25" s="397"/>
      <c r="F25" s="397"/>
      <c r="G25" s="397"/>
    </row>
    <row r="26" spans="1:22">
      <c r="A26" s="397" t="s">
        <v>1422</v>
      </c>
      <c r="B26" s="775" t="s">
        <v>1423</v>
      </c>
      <c r="C26" s="775"/>
      <c r="D26" s="775"/>
      <c r="E26" s="775"/>
      <c r="F26" s="775"/>
      <c r="G26" s="775"/>
      <c r="Q26" s="358" t="s">
        <v>1452</v>
      </c>
    </row>
    <row r="27" spans="1:22">
      <c r="Q27" s="358" t="s">
        <v>1453</v>
      </c>
    </row>
    <row r="28" spans="1:22">
      <c r="Q28" s="358" t="s">
        <v>1454</v>
      </c>
    </row>
    <row r="29" spans="1:22" ht="12.75" customHeight="1">
      <c r="K29" s="377"/>
      <c r="Q29" s="358" t="s">
        <v>1455</v>
      </c>
    </row>
    <row r="30" spans="1:22" ht="12.75" customHeight="1">
      <c r="H30" s="407"/>
      <c r="I30" s="407"/>
      <c r="J30" s="407"/>
      <c r="K30" s="377"/>
    </row>
  </sheetData>
  <mergeCells count="18">
    <mergeCell ref="B5:G5"/>
    <mergeCell ref="I1:J1"/>
    <mergeCell ref="B2:G2"/>
    <mergeCell ref="B3:G3"/>
    <mergeCell ref="H3:J4"/>
    <mergeCell ref="B4:G4"/>
    <mergeCell ref="B26:G26"/>
    <mergeCell ref="B6:G6"/>
    <mergeCell ref="B7:G7"/>
    <mergeCell ref="L8:N8"/>
    <mergeCell ref="O9:P9"/>
    <mergeCell ref="L10:L12"/>
    <mergeCell ref="O10:P10"/>
    <mergeCell ref="L13:L15"/>
    <mergeCell ref="L16:L18"/>
    <mergeCell ref="A19:F19"/>
    <mergeCell ref="L19:L21"/>
    <mergeCell ref="B24:G24"/>
  </mergeCells>
  <conditionalFormatting sqref="N22">
    <cfRule type="cellIs" dxfId="93" priority="1" operator="greaterThan">
      <formula>0</formula>
    </cfRule>
  </conditionalFormatting>
  <pageMargins left="0.39370078740157483" right="0.19685039370078741" top="0.19685039370078741" bottom="0.19685039370078741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7697" r:id="rId4" name="Drop Down 1">
              <controlPr defaultSize="0" autoLine="0" autoPict="0">
                <anchor moveWithCells="1">
                  <from>
                    <xdr:col>10</xdr:col>
                    <xdr:colOff>520700</xdr:colOff>
                    <xdr:row>4</xdr:row>
                    <xdr:rowOff>139700</xdr:rowOff>
                  </from>
                  <to>
                    <xdr:col>13</xdr:col>
                    <xdr:colOff>520700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7698" r:id="rId5" name="Drop Down 2">
              <controlPr defaultSize="0" autoLine="0" autoPict="0">
                <anchor moveWithCells="1">
                  <from>
                    <xdr:col>10</xdr:col>
                    <xdr:colOff>520700</xdr:colOff>
                    <xdr:row>2</xdr:row>
                    <xdr:rowOff>114300</xdr:rowOff>
                  </from>
                  <to>
                    <xdr:col>13</xdr:col>
                    <xdr:colOff>520700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>
    <pageSetUpPr fitToPage="1"/>
  </sheetPr>
  <dimension ref="A1:BA381"/>
  <sheetViews>
    <sheetView topLeftCell="A367" zoomScale="90" zoomScaleNormal="90" zoomScalePageLayoutView="85" workbookViewId="0">
      <pane xSplit="3000" ySplit="1140" topLeftCell="AD58" activePane="bottomRight"/>
      <selection activeCell="G369" sqref="G369"/>
      <selection pane="topRight" activeCell="AQ368" sqref="AQ368"/>
      <selection pane="bottomLeft" activeCell="A151" sqref="A151"/>
      <selection pane="bottomRight" activeCell="AS75" sqref="AS75"/>
    </sheetView>
  </sheetViews>
  <sheetFormatPr baseColWidth="10" defaultColWidth="9" defaultRowHeight="11" outlineLevelCol="1"/>
  <cols>
    <col min="1" max="1" width="4.59765625" style="144" customWidth="1"/>
    <col min="2" max="2" width="28.19921875" style="194" customWidth="1"/>
    <col min="3" max="3" width="8.59765625" style="142" customWidth="1"/>
    <col min="4" max="4" width="15" style="195" hidden="1" customWidth="1" outlineLevel="1"/>
    <col min="5" max="5" width="9" style="196" customWidth="1" collapsed="1"/>
    <col min="6" max="6" width="10" style="143" customWidth="1"/>
    <col min="7" max="7" width="10.796875" style="143" customWidth="1" outlineLevel="1"/>
    <col min="8" max="9" width="8.796875" style="198" customWidth="1" outlineLevel="1"/>
    <col min="10" max="10" width="9.59765625" style="198" customWidth="1" outlineLevel="1"/>
    <col min="11" max="11" width="7.796875" style="198" customWidth="1" outlineLevel="1"/>
    <col min="12" max="12" width="9.796875" style="198" customWidth="1" outlineLevel="1"/>
    <col min="13" max="13" width="10.3984375" style="198" customWidth="1" outlineLevel="1"/>
    <col min="14" max="14" width="8.19921875" style="198" customWidth="1" outlineLevel="1"/>
    <col min="15" max="15" width="11.19921875" style="143" customWidth="1" outlineLevel="1"/>
    <col min="16" max="16" width="11.19921875" style="198" customWidth="1" outlineLevel="1"/>
    <col min="17" max="17" width="10.796875" style="143" bestFit="1" customWidth="1"/>
    <col min="18" max="18" width="11.19921875" style="143" customWidth="1" outlineLevel="1"/>
    <col min="19" max="19" width="8.796875" style="198" customWidth="1" outlineLevel="1"/>
    <col min="20" max="20" width="9" style="198" customWidth="1" outlineLevel="1"/>
    <col min="21" max="21" width="10" style="198" customWidth="1" outlineLevel="1"/>
    <col min="22" max="22" width="7" style="198" customWidth="1" outlineLevel="1"/>
    <col min="23" max="24" width="10.3984375" style="198" customWidth="1" outlineLevel="1"/>
    <col min="25" max="25" width="9.3984375" style="198" customWidth="1" outlineLevel="1"/>
    <col min="26" max="26" width="11.19921875" style="143" customWidth="1" outlineLevel="1"/>
    <col min="27" max="27" width="11.19921875" style="198" customWidth="1" outlineLevel="1"/>
    <col min="28" max="28" width="12.3984375" style="143" customWidth="1"/>
    <col min="29" max="29" width="11.19921875" style="143" customWidth="1" outlineLevel="1"/>
    <col min="30" max="30" width="8.796875" style="198" bestFit="1" customWidth="1" outlineLevel="1"/>
    <col min="31" max="31" width="8.796875" style="198" customWidth="1" outlineLevel="1"/>
    <col min="32" max="32" width="8" style="198" customWidth="1" outlineLevel="1"/>
    <col min="33" max="33" width="6.59765625" style="198" customWidth="1" outlineLevel="1"/>
    <col min="34" max="34" width="7.3984375" style="198" customWidth="1" outlineLevel="1"/>
    <col min="35" max="36" width="9.3984375" style="198" customWidth="1" outlineLevel="1"/>
    <col min="37" max="37" width="11.19921875" style="143" customWidth="1" outlineLevel="1"/>
    <col min="38" max="38" width="10" style="198" customWidth="1" outlineLevel="1"/>
    <col min="39" max="39" width="12.19921875" style="143" customWidth="1"/>
    <col min="40" max="40" width="11.19921875" style="143" bestFit="1" customWidth="1" outlineLevel="1"/>
    <col min="41" max="41" width="8.3984375" style="198" customWidth="1" outlineLevel="1"/>
    <col min="42" max="43" width="9" style="198" customWidth="1" outlineLevel="1"/>
    <col min="44" max="44" width="8" style="198" customWidth="1" outlineLevel="1"/>
    <col min="45" max="45" width="7.3984375" style="198" customWidth="1" outlineLevel="1"/>
    <col min="46" max="47" width="9.3984375" style="198" customWidth="1" outlineLevel="1"/>
    <col min="48" max="48" width="11.19921875" style="143" bestFit="1" customWidth="1" outlineLevel="1"/>
    <col min="49" max="49" width="11.3984375" style="198" customWidth="1" outlineLevel="1"/>
    <col min="50" max="50" width="11.19921875" style="198" bestFit="1" customWidth="1"/>
    <col min="51" max="51" width="14.59765625" style="137" customWidth="1"/>
    <col min="52" max="52" width="4.59765625" style="143" customWidth="1"/>
    <col min="53" max="16384" width="9" style="143"/>
  </cols>
  <sheetData>
    <row r="1" spans="1:53" ht="12.75" customHeight="1">
      <c r="A1" s="788" t="s">
        <v>0</v>
      </c>
      <c r="B1" s="788" t="s">
        <v>1</v>
      </c>
      <c r="C1" s="788"/>
      <c r="D1" s="795" t="s">
        <v>4</v>
      </c>
      <c r="E1" s="795" t="s">
        <v>1085</v>
      </c>
      <c r="F1" s="793" t="s">
        <v>1487</v>
      </c>
      <c r="G1" s="788" t="s">
        <v>811</v>
      </c>
      <c r="H1" s="790" t="s">
        <v>812</v>
      </c>
      <c r="I1" s="791"/>
      <c r="J1" s="791"/>
      <c r="K1" s="791"/>
      <c r="L1" s="791"/>
      <c r="M1" s="791"/>
      <c r="N1" s="792"/>
      <c r="O1" s="784" t="s">
        <v>813</v>
      </c>
      <c r="P1" s="784" t="s">
        <v>814</v>
      </c>
      <c r="Q1" s="786" t="s">
        <v>1488</v>
      </c>
      <c r="R1" s="788" t="s">
        <v>816</v>
      </c>
      <c r="S1" s="790" t="s">
        <v>812</v>
      </c>
      <c r="T1" s="791"/>
      <c r="U1" s="791"/>
      <c r="V1" s="791"/>
      <c r="W1" s="791"/>
      <c r="X1" s="791"/>
      <c r="Y1" s="792"/>
      <c r="Z1" s="786" t="s">
        <v>1146</v>
      </c>
      <c r="AA1" s="784" t="s">
        <v>814</v>
      </c>
      <c r="AB1" s="786" t="s">
        <v>1489</v>
      </c>
      <c r="AC1" s="788" t="s">
        <v>818</v>
      </c>
      <c r="AD1" s="790" t="s">
        <v>812</v>
      </c>
      <c r="AE1" s="791"/>
      <c r="AF1" s="791"/>
      <c r="AG1" s="791"/>
      <c r="AH1" s="791"/>
      <c r="AI1" s="791"/>
      <c r="AJ1" s="792"/>
      <c r="AK1" s="786" t="s">
        <v>813</v>
      </c>
      <c r="AL1" s="784" t="s">
        <v>814</v>
      </c>
      <c r="AM1" s="786" t="s">
        <v>1490</v>
      </c>
      <c r="AN1" s="788" t="s">
        <v>820</v>
      </c>
      <c r="AO1" s="790" t="s">
        <v>812</v>
      </c>
      <c r="AP1" s="791"/>
      <c r="AQ1" s="791"/>
      <c r="AR1" s="791"/>
      <c r="AS1" s="791"/>
      <c r="AT1" s="791"/>
      <c r="AU1" s="792"/>
      <c r="AV1" s="786" t="s">
        <v>813</v>
      </c>
      <c r="AW1" s="784" t="s">
        <v>814</v>
      </c>
      <c r="AX1" s="784" t="s">
        <v>1491</v>
      </c>
    </row>
    <row r="2" spans="1:53" ht="11.25" customHeight="1">
      <c r="A2" s="789"/>
      <c r="B2" s="789"/>
      <c r="C2" s="789"/>
      <c r="D2" s="796"/>
      <c r="E2" s="796"/>
      <c r="F2" s="794"/>
      <c r="G2" s="789"/>
      <c r="H2" s="355" t="s">
        <v>822</v>
      </c>
      <c r="I2" s="355" t="s">
        <v>823</v>
      </c>
      <c r="J2" s="355" t="s">
        <v>824</v>
      </c>
      <c r="K2" s="355" t="s">
        <v>826</v>
      </c>
      <c r="L2" s="355" t="s">
        <v>1299</v>
      </c>
      <c r="M2" s="355" t="s">
        <v>1379</v>
      </c>
      <c r="N2" s="355" t="s">
        <v>1474</v>
      </c>
      <c r="O2" s="785"/>
      <c r="P2" s="785"/>
      <c r="Q2" s="787"/>
      <c r="R2" s="789"/>
      <c r="S2" s="355" t="s">
        <v>822</v>
      </c>
      <c r="T2" s="355" t="s">
        <v>823</v>
      </c>
      <c r="U2" s="355" t="s">
        <v>824</v>
      </c>
      <c r="V2" s="355" t="s">
        <v>826</v>
      </c>
      <c r="W2" s="355" t="s">
        <v>1299</v>
      </c>
      <c r="X2" s="355" t="s">
        <v>1379</v>
      </c>
      <c r="Y2" s="355" t="s">
        <v>1475</v>
      </c>
      <c r="Z2" s="787"/>
      <c r="AA2" s="785"/>
      <c r="AB2" s="787"/>
      <c r="AC2" s="789"/>
      <c r="AD2" s="355" t="s">
        <v>822</v>
      </c>
      <c r="AE2" s="355" t="s">
        <v>823</v>
      </c>
      <c r="AF2" s="355" t="s">
        <v>824</v>
      </c>
      <c r="AG2" s="355" t="s">
        <v>826</v>
      </c>
      <c r="AH2" s="355" t="s">
        <v>1299</v>
      </c>
      <c r="AI2" s="355" t="s">
        <v>1379</v>
      </c>
      <c r="AJ2" s="355" t="s">
        <v>1474</v>
      </c>
      <c r="AK2" s="787"/>
      <c r="AL2" s="785"/>
      <c r="AM2" s="787"/>
      <c r="AN2" s="789"/>
      <c r="AO2" s="355" t="s">
        <v>822</v>
      </c>
      <c r="AP2" s="355" t="s">
        <v>823</v>
      </c>
      <c r="AQ2" s="355" t="s">
        <v>824</v>
      </c>
      <c r="AR2" s="355" t="s">
        <v>826</v>
      </c>
      <c r="AS2" s="355" t="s">
        <v>1299</v>
      </c>
      <c r="AT2" s="355" t="s">
        <v>1379</v>
      </c>
      <c r="AU2" s="355" t="s">
        <v>1474</v>
      </c>
      <c r="AV2" s="787"/>
      <c r="AW2" s="785"/>
      <c r="AX2" s="785"/>
    </row>
    <row r="3" spans="1:53" ht="12">
      <c r="A3" s="288">
        <v>1</v>
      </c>
      <c r="B3" s="289" t="s">
        <v>13</v>
      </c>
      <c r="C3" s="290" t="s">
        <v>14</v>
      </c>
      <c r="D3" s="290" t="s">
        <v>16</v>
      </c>
      <c r="E3" s="291">
        <v>195</v>
      </c>
      <c r="F3" s="292"/>
      <c r="G3" s="292">
        <f t="shared" ref="G3:G14" si="0">E3*3</f>
        <v>585</v>
      </c>
      <c r="H3" s="293"/>
      <c r="I3" s="293"/>
      <c r="J3" s="293"/>
      <c r="K3" s="293"/>
      <c r="L3" s="293">
        <v>100</v>
      </c>
      <c r="M3" s="293"/>
      <c r="N3" s="293"/>
      <c r="O3" s="292">
        <f t="shared" ref="O3:O34" si="1">SUM(G3:N3)</f>
        <v>685</v>
      </c>
      <c r="P3" s="293"/>
      <c r="Q3" s="292">
        <f t="shared" ref="Q3:Q34" si="2">F3+O3-P3</f>
        <v>685</v>
      </c>
      <c r="R3" s="292">
        <f t="shared" ref="R3:R14" si="3">E3*3</f>
        <v>585</v>
      </c>
      <c r="S3" s="293"/>
      <c r="T3" s="293"/>
      <c r="U3" s="293"/>
      <c r="V3" s="293"/>
      <c r="W3" s="293"/>
      <c r="X3" s="293"/>
      <c r="Y3" s="293"/>
      <c r="Z3" s="292">
        <f t="shared" ref="Z3:Z34" si="4">SUM(R3:Y3)</f>
        <v>585</v>
      </c>
      <c r="AA3" s="293">
        <v>1270</v>
      </c>
      <c r="AB3" s="292">
        <f t="shared" ref="AB3:AB34" si="5">Q3+Z3-AA3</f>
        <v>0</v>
      </c>
      <c r="AC3" s="292">
        <f t="shared" ref="AC3:AC14" si="6">$E3*3</f>
        <v>585</v>
      </c>
      <c r="AD3" s="293"/>
      <c r="AE3" s="293"/>
      <c r="AF3" s="293"/>
      <c r="AG3" s="293"/>
      <c r="AH3" s="293"/>
      <c r="AI3" s="293"/>
      <c r="AJ3" s="293"/>
      <c r="AK3" s="292">
        <f t="shared" ref="AK3:AK34" si="7">SUM(AC3:AJ3)</f>
        <v>585</v>
      </c>
      <c r="AL3" s="293">
        <v>1170</v>
      </c>
      <c r="AM3" s="292">
        <f t="shared" ref="AM3:AM34" si="8">AB3+AK3-AL3</f>
        <v>-585</v>
      </c>
      <c r="AN3" s="292">
        <f t="shared" ref="AN3:AN14" si="9">$E3*3</f>
        <v>585</v>
      </c>
      <c r="AO3" s="293"/>
      <c r="AP3" s="293"/>
      <c r="AQ3" s="293"/>
      <c r="AR3" s="293"/>
      <c r="AS3" s="293"/>
      <c r="AT3" s="293"/>
      <c r="AU3" s="293"/>
      <c r="AV3" s="292">
        <f t="shared" ref="AV3:AV66" si="10">SUM(AN3:AU3)</f>
        <v>585</v>
      </c>
      <c r="AW3" s="293"/>
      <c r="AX3" s="292">
        <f t="shared" ref="AX3:AX34" si="11">AM3+AV3-AW3</f>
        <v>0</v>
      </c>
      <c r="AY3" s="137" t="str">
        <f t="shared" ref="AY3:AY69" si="12">IF(AX3=0,"*","")</f>
        <v>*</v>
      </c>
      <c r="BA3" s="143" t="str">
        <f t="shared" ref="BA3:BA67" si="13">IF(AC3=E3*3,"","!!!")</f>
        <v/>
      </c>
    </row>
    <row r="4" spans="1:53" ht="12">
      <c r="A4" s="288">
        <v>2</v>
      </c>
      <c r="B4" s="289" t="s">
        <v>1306</v>
      </c>
      <c r="C4" s="290" t="s">
        <v>23</v>
      </c>
      <c r="D4" s="290"/>
      <c r="E4" s="291">
        <v>50</v>
      </c>
      <c r="F4" s="292"/>
      <c r="G4" s="292">
        <f t="shared" si="0"/>
        <v>150</v>
      </c>
      <c r="H4" s="293"/>
      <c r="I4" s="293"/>
      <c r="J4" s="293"/>
      <c r="K4" s="293"/>
      <c r="L4" s="293"/>
      <c r="M4" s="293"/>
      <c r="N4" s="293"/>
      <c r="O4" s="292">
        <f t="shared" si="1"/>
        <v>150</v>
      </c>
      <c r="P4" s="293">
        <v>600</v>
      </c>
      <c r="Q4" s="292">
        <f t="shared" si="2"/>
        <v>-450</v>
      </c>
      <c r="R4" s="292">
        <f t="shared" si="3"/>
        <v>150</v>
      </c>
      <c r="S4" s="293"/>
      <c r="T4" s="293"/>
      <c r="U4" s="293"/>
      <c r="V4" s="293"/>
      <c r="W4" s="293">
        <v>100</v>
      </c>
      <c r="X4" s="293"/>
      <c r="Y4" s="293"/>
      <c r="Z4" s="292">
        <f t="shared" si="4"/>
        <v>250</v>
      </c>
      <c r="AA4" s="293"/>
      <c r="AB4" s="292">
        <f t="shared" si="5"/>
        <v>-200</v>
      </c>
      <c r="AC4" s="292">
        <f t="shared" si="6"/>
        <v>150</v>
      </c>
      <c r="AD4" s="293"/>
      <c r="AE4" s="293"/>
      <c r="AF4" s="293"/>
      <c r="AG4" s="293"/>
      <c r="AH4" s="293"/>
      <c r="AI4" s="293"/>
      <c r="AJ4" s="293"/>
      <c r="AK4" s="292">
        <f t="shared" si="7"/>
        <v>150</v>
      </c>
      <c r="AL4" s="293"/>
      <c r="AM4" s="292">
        <f t="shared" si="8"/>
        <v>-50</v>
      </c>
      <c r="AN4" s="292">
        <f t="shared" si="9"/>
        <v>150</v>
      </c>
      <c r="AO4" s="293"/>
      <c r="AP4" s="293"/>
      <c r="AQ4" s="293"/>
      <c r="AR4" s="293"/>
      <c r="AS4" s="293"/>
      <c r="AT4" s="293"/>
      <c r="AU4" s="293"/>
      <c r="AV4" s="292">
        <f t="shared" si="10"/>
        <v>150</v>
      </c>
      <c r="AW4" s="293">
        <v>100</v>
      </c>
      <c r="AX4" s="292">
        <f t="shared" si="11"/>
        <v>0</v>
      </c>
      <c r="AY4" s="137" t="str">
        <f t="shared" si="12"/>
        <v>*</v>
      </c>
      <c r="BA4" s="143" t="str">
        <f t="shared" si="13"/>
        <v/>
      </c>
    </row>
    <row r="5" spans="1:53" ht="12">
      <c r="A5" s="288">
        <v>3</v>
      </c>
      <c r="B5" s="289" t="s">
        <v>938</v>
      </c>
      <c r="C5" s="290" t="s">
        <v>23</v>
      </c>
      <c r="D5" s="290" t="s">
        <v>944</v>
      </c>
      <c r="E5" s="291">
        <v>65</v>
      </c>
      <c r="F5" s="292"/>
      <c r="G5" s="292">
        <f t="shared" si="0"/>
        <v>195</v>
      </c>
      <c r="H5" s="293"/>
      <c r="I5" s="293"/>
      <c r="J5" s="293"/>
      <c r="K5" s="293"/>
      <c r="L5" s="293"/>
      <c r="M5" s="293"/>
      <c r="N5" s="293"/>
      <c r="O5" s="292">
        <f t="shared" si="1"/>
        <v>195</v>
      </c>
      <c r="P5" s="293">
        <v>880</v>
      </c>
      <c r="Q5" s="292">
        <f t="shared" si="2"/>
        <v>-685</v>
      </c>
      <c r="R5" s="292">
        <f t="shared" si="3"/>
        <v>195</v>
      </c>
      <c r="S5" s="293"/>
      <c r="T5" s="293"/>
      <c r="U5" s="293"/>
      <c r="V5" s="293"/>
      <c r="W5" s="293">
        <v>100</v>
      </c>
      <c r="X5" s="293"/>
      <c r="Y5" s="293"/>
      <c r="Z5" s="292">
        <f t="shared" si="4"/>
        <v>295</v>
      </c>
      <c r="AA5" s="293"/>
      <c r="AB5" s="292">
        <f t="shared" si="5"/>
        <v>-390</v>
      </c>
      <c r="AC5" s="292">
        <f t="shared" si="6"/>
        <v>195</v>
      </c>
      <c r="AD5" s="293"/>
      <c r="AE5" s="293"/>
      <c r="AF5" s="293"/>
      <c r="AG5" s="293"/>
      <c r="AH5" s="293"/>
      <c r="AI5" s="293"/>
      <c r="AJ5" s="293"/>
      <c r="AK5" s="292">
        <f t="shared" si="7"/>
        <v>195</v>
      </c>
      <c r="AL5" s="293"/>
      <c r="AM5" s="292">
        <f t="shared" si="8"/>
        <v>-195</v>
      </c>
      <c r="AN5" s="292">
        <f t="shared" si="9"/>
        <v>195</v>
      </c>
      <c r="AO5" s="293"/>
      <c r="AP5" s="293"/>
      <c r="AQ5" s="293"/>
      <c r="AR5" s="293"/>
      <c r="AS5" s="293"/>
      <c r="AT5" s="293"/>
      <c r="AU5" s="293"/>
      <c r="AV5" s="292">
        <f t="shared" si="10"/>
        <v>195</v>
      </c>
      <c r="AW5" s="293"/>
      <c r="AX5" s="292">
        <f t="shared" si="11"/>
        <v>0</v>
      </c>
      <c r="AY5" s="137" t="str">
        <f t="shared" si="12"/>
        <v>*</v>
      </c>
      <c r="BA5" s="143" t="str">
        <f t="shared" si="13"/>
        <v/>
      </c>
    </row>
    <row r="6" spans="1:53" ht="12">
      <c r="A6" s="288">
        <v>4</v>
      </c>
      <c r="B6" s="289" t="s">
        <v>992</v>
      </c>
      <c r="C6" s="290" t="s">
        <v>14</v>
      </c>
      <c r="D6" s="290" t="s">
        <v>74</v>
      </c>
      <c r="E6" s="291">
        <v>65</v>
      </c>
      <c r="F6" s="292"/>
      <c r="G6" s="292">
        <f t="shared" si="0"/>
        <v>195</v>
      </c>
      <c r="H6" s="293">
        <v>50</v>
      </c>
      <c r="I6" s="293"/>
      <c r="J6" s="293"/>
      <c r="K6" s="293"/>
      <c r="L6" s="293">
        <v>100</v>
      </c>
      <c r="M6" s="293"/>
      <c r="N6" s="293"/>
      <c r="O6" s="292">
        <f t="shared" si="1"/>
        <v>345</v>
      </c>
      <c r="P6" s="293">
        <v>345</v>
      </c>
      <c r="Q6" s="292">
        <f t="shared" si="2"/>
        <v>0</v>
      </c>
      <c r="R6" s="292">
        <f t="shared" si="3"/>
        <v>195</v>
      </c>
      <c r="S6" s="293"/>
      <c r="T6" s="293">
        <v>100</v>
      </c>
      <c r="U6" s="293"/>
      <c r="V6" s="293"/>
      <c r="W6" s="293"/>
      <c r="X6" s="293"/>
      <c r="Y6" s="293"/>
      <c r="Z6" s="292">
        <f t="shared" si="4"/>
        <v>295</v>
      </c>
      <c r="AA6" s="293">
        <v>195</v>
      </c>
      <c r="AB6" s="292">
        <f t="shared" si="5"/>
        <v>100</v>
      </c>
      <c r="AC6" s="292">
        <f t="shared" si="6"/>
        <v>195</v>
      </c>
      <c r="AD6" s="293"/>
      <c r="AE6" s="293"/>
      <c r="AF6" s="293"/>
      <c r="AG6" s="293"/>
      <c r="AH6" s="293"/>
      <c r="AI6" s="293"/>
      <c r="AJ6" s="293"/>
      <c r="AK6" s="292">
        <f t="shared" si="7"/>
        <v>195</v>
      </c>
      <c r="AL6" s="293">
        <v>295</v>
      </c>
      <c r="AM6" s="292">
        <f t="shared" si="8"/>
        <v>0</v>
      </c>
      <c r="AN6" s="292">
        <f t="shared" si="9"/>
        <v>195</v>
      </c>
      <c r="AO6" s="293"/>
      <c r="AP6" s="293"/>
      <c r="AQ6" s="293"/>
      <c r="AR6" s="293"/>
      <c r="AS6" s="293"/>
      <c r="AT6" s="293"/>
      <c r="AU6" s="293"/>
      <c r="AV6" s="292">
        <f t="shared" si="10"/>
        <v>195</v>
      </c>
      <c r="AW6" s="293">
        <v>195</v>
      </c>
      <c r="AX6" s="292">
        <f t="shared" si="11"/>
        <v>0</v>
      </c>
      <c r="AY6" s="137" t="str">
        <f t="shared" si="12"/>
        <v>*</v>
      </c>
      <c r="BA6" s="143" t="str">
        <f t="shared" si="13"/>
        <v/>
      </c>
    </row>
    <row r="7" spans="1:53" ht="12">
      <c r="A7" s="288">
        <v>5</v>
      </c>
      <c r="B7" s="294" t="s">
        <v>18</v>
      </c>
      <c r="C7" s="290" t="s">
        <v>10</v>
      </c>
      <c r="D7" s="290" t="s">
        <v>20</v>
      </c>
      <c r="E7" s="295">
        <v>315</v>
      </c>
      <c r="F7" s="292">
        <v>-0.2</v>
      </c>
      <c r="G7" s="292">
        <f t="shared" si="0"/>
        <v>945</v>
      </c>
      <c r="H7" s="293">
        <v>50</v>
      </c>
      <c r="I7" s="293">
        <v>185.6</v>
      </c>
      <c r="J7" s="293">
        <v>2254</v>
      </c>
      <c r="K7" s="293"/>
      <c r="L7" s="293"/>
      <c r="M7" s="293"/>
      <c r="N7" s="293">
        <v>20</v>
      </c>
      <c r="O7" s="292">
        <f t="shared" si="1"/>
        <v>3454.6</v>
      </c>
      <c r="P7" s="293">
        <v>3454.4</v>
      </c>
      <c r="Q7" s="292">
        <f t="shared" si="2"/>
        <v>0</v>
      </c>
      <c r="R7" s="292">
        <f t="shared" si="3"/>
        <v>945</v>
      </c>
      <c r="S7" s="293"/>
      <c r="T7" s="293">
        <v>100</v>
      </c>
      <c r="U7" s="293"/>
      <c r="V7" s="293"/>
      <c r="W7" s="293">
        <v>100</v>
      </c>
      <c r="X7" s="293"/>
      <c r="Y7" s="293"/>
      <c r="Z7" s="292">
        <f t="shared" si="4"/>
        <v>1145</v>
      </c>
      <c r="AA7" s="293">
        <v>1145</v>
      </c>
      <c r="AB7" s="292">
        <f t="shared" si="5"/>
        <v>0</v>
      </c>
      <c r="AC7" s="292">
        <f t="shared" si="6"/>
        <v>945</v>
      </c>
      <c r="AD7" s="293"/>
      <c r="AE7" s="293"/>
      <c r="AF7" s="293"/>
      <c r="AG7" s="293"/>
      <c r="AH7" s="293"/>
      <c r="AI7" s="293"/>
      <c r="AJ7" s="293"/>
      <c r="AK7" s="292">
        <f t="shared" si="7"/>
        <v>945</v>
      </c>
      <c r="AL7" s="293">
        <v>945</v>
      </c>
      <c r="AM7" s="292">
        <f t="shared" si="8"/>
        <v>0</v>
      </c>
      <c r="AN7" s="292">
        <f t="shared" si="9"/>
        <v>945</v>
      </c>
      <c r="AO7" s="293">
        <v>50</v>
      </c>
      <c r="AP7" s="293"/>
      <c r="AQ7" s="293"/>
      <c r="AR7" s="293"/>
      <c r="AS7" s="293"/>
      <c r="AT7" s="293"/>
      <c r="AU7" s="293"/>
      <c r="AV7" s="292">
        <f t="shared" si="10"/>
        <v>995</v>
      </c>
      <c r="AW7" s="293">
        <v>995</v>
      </c>
      <c r="AX7" s="292">
        <f t="shared" si="11"/>
        <v>0</v>
      </c>
      <c r="AY7" s="137" t="str">
        <f t="shared" si="12"/>
        <v>*</v>
      </c>
      <c r="BA7" s="143" t="str">
        <f t="shared" si="13"/>
        <v/>
      </c>
    </row>
    <row r="8" spans="1:53" ht="12">
      <c r="A8" s="288">
        <v>6</v>
      </c>
      <c r="B8" s="289" t="s">
        <v>1124</v>
      </c>
      <c r="C8" s="290" t="s">
        <v>23</v>
      </c>
      <c r="D8" s="290" t="s">
        <v>25</v>
      </c>
      <c r="E8" s="291">
        <v>75</v>
      </c>
      <c r="F8" s="292"/>
      <c r="G8" s="292">
        <f t="shared" si="0"/>
        <v>225</v>
      </c>
      <c r="H8" s="293"/>
      <c r="I8" s="293"/>
      <c r="J8" s="293"/>
      <c r="K8" s="293"/>
      <c r="L8" s="293"/>
      <c r="M8" s="293"/>
      <c r="N8" s="293"/>
      <c r="O8" s="292">
        <f t="shared" si="1"/>
        <v>225</v>
      </c>
      <c r="P8" s="293"/>
      <c r="Q8" s="292">
        <f t="shared" si="2"/>
        <v>225</v>
      </c>
      <c r="R8" s="292">
        <f t="shared" si="3"/>
        <v>225</v>
      </c>
      <c r="S8" s="293"/>
      <c r="T8" s="293"/>
      <c r="U8" s="293"/>
      <c r="V8" s="293"/>
      <c r="W8" s="293"/>
      <c r="X8" s="293"/>
      <c r="Y8" s="293"/>
      <c r="Z8" s="292">
        <f t="shared" si="4"/>
        <v>225</v>
      </c>
      <c r="AA8" s="293">
        <v>900</v>
      </c>
      <c r="AB8" s="292">
        <f t="shared" si="5"/>
        <v>-450</v>
      </c>
      <c r="AC8" s="292">
        <f t="shared" si="6"/>
        <v>225</v>
      </c>
      <c r="AD8" s="293"/>
      <c r="AE8" s="293"/>
      <c r="AF8" s="293"/>
      <c r="AG8" s="293"/>
      <c r="AH8" s="293"/>
      <c r="AI8" s="293"/>
      <c r="AJ8" s="293"/>
      <c r="AK8" s="292">
        <f t="shared" si="7"/>
        <v>225</v>
      </c>
      <c r="AL8" s="293"/>
      <c r="AM8" s="292">
        <f t="shared" si="8"/>
        <v>-225</v>
      </c>
      <c r="AN8" s="292">
        <f t="shared" si="9"/>
        <v>225</v>
      </c>
      <c r="AO8" s="293"/>
      <c r="AP8" s="293"/>
      <c r="AQ8" s="293"/>
      <c r="AR8" s="293"/>
      <c r="AS8" s="293"/>
      <c r="AT8" s="293"/>
      <c r="AU8" s="293"/>
      <c r="AV8" s="292">
        <f t="shared" si="10"/>
        <v>225</v>
      </c>
      <c r="AW8" s="293"/>
      <c r="AX8" s="292">
        <f t="shared" si="11"/>
        <v>0</v>
      </c>
      <c r="AY8" s="137" t="str">
        <f t="shared" si="12"/>
        <v>*</v>
      </c>
      <c r="BA8" s="143" t="str">
        <f t="shared" si="13"/>
        <v/>
      </c>
    </row>
    <row r="9" spans="1:53" ht="12">
      <c r="A9" s="288">
        <v>7</v>
      </c>
      <c r="B9" s="289" t="s">
        <v>26</v>
      </c>
      <c r="C9" s="290" t="s">
        <v>23</v>
      </c>
      <c r="D9" s="290" t="s">
        <v>28</v>
      </c>
      <c r="E9" s="291">
        <v>100</v>
      </c>
      <c r="F9" s="292"/>
      <c r="G9" s="292">
        <f t="shared" si="0"/>
        <v>300</v>
      </c>
      <c r="H9" s="293"/>
      <c r="I9" s="293"/>
      <c r="J9" s="293"/>
      <c r="K9" s="293"/>
      <c r="L9" s="293"/>
      <c r="M9" s="293"/>
      <c r="N9" s="293"/>
      <c r="O9" s="292">
        <f t="shared" si="1"/>
        <v>300</v>
      </c>
      <c r="P9" s="293">
        <v>1300</v>
      </c>
      <c r="Q9" s="292">
        <f t="shared" si="2"/>
        <v>-1000</v>
      </c>
      <c r="R9" s="292">
        <f t="shared" si="3"/>
        <v>300</v>
      </c>
      <c r="S9" s="293"/>
      <c r="T9" s="293"/>
      <c r="U9" s="293"/>
      <c r="V9" s="293"/>
      <c r="W9" s="293">
        <v>100</v>
      </c>
      <c r="X9" s="293"/>
      <c r="Y9" s="293"/>
      <c r="Z9" s="292">
        <f t="shared" si="4"/>
        <v>400</v>
      </c>
      <c r="AA9" s="293"/>
      <c r="AB9" s="292">
        <f t="shared" si="5"/>
        <v>-600</v>
      </c>
      <c r="AC9" s="292">
        <f t="shared" si="6"/>
        <v>300</v>
      </c>
      <c r="AD9" s="293"/>
      <c r="AE9" s="293"/>
      <c r="AF9" s="293"/>
      <c r="AG9" s="293"/>
      <c r="AH9" s="293"/>
      <c r="AI9" s="293"/>
      <c r="AJ9" s="293"/>
      <c r="AK9" s="292">
        <f t="shared" si="7"/>
        <v>300</v>
      </c>
      <c r="AL9" s="293">
        <v>100</v>
      </c>
      <c r="AM9" s="292">
        <f t="shared" si="8"/>
        <v>-400</v>
      </c>
      <c r="AN9" s="292">
        <f t="shared" si="9"/>
        <v>300</v>
      </c>
      <c r="AO9" s="293"/>
      <c r="AP9" s="293">
        <v>100</v>
      </c>
      <c r="AQ9" s="293"/>
      <c r="AR9" s="293"/>
      <c r="AS9" s="293"/>
      <c r="AT9" s="293"/>
      <c r="AU9" s="293"/>
      <c r="AV9" s="292">
        <f t="shared" si="10"/>
        <v>400</v>
      </c>
      <c r="AW9" s="293"/>
      <c r="AX9" s="292">
        <f t="shared" si="11"/>
        <v>0</v>
      </c>
      <c r="AY9" s="137" t="str">
        <f t="shared" si="12"/>
        <v>*</v>
      </c>
      <c r="BA9" s="143" t="str">
        <f t="shared" si="13"/>
        <v/>
      </c>
    </row>
    <row r="10" spans="1:53" ht="12">
      <c r="A10" s="288">
        <v>8</v>
      </c>
      <c r="B10" s="289" t="s">
        <v>31</v>
      </c>
      <c r="C10" s="290" t="s">
        <v>14</v>
      </c>
      <c r="D10" s="290" t="s">
        <v>33</v>
      </c>
      <c r="E10" s="291">
        <v>150</v>
      </c>
      <c r="F10" s="292"/>
      <c r="G10" s="292">
        <f t="shared" si="0"/>
        <v>450</v>
      </c>
      <c r="H10" s="293"/>
      <c r="I10" s="293"/>
      <c r="J10" s="293"/>
      <c r="K10" s="293"/>
      <c r="L10" s="293"/>
      <c r="M10" s="293"/>
      <c r="N10" s="293"/>
      <c r="O10" s="292">
        <f t="shared" si="1"/>
        <v>450</v>
      </c>
      <c r="P10" s="293">
        <v>450</v>
      </c>
      <c r="Q10" s="292">
        <f t="shared" si="2"/>
        <v>0</v>
      </c>
      <c r="R10" s="292">
        <f t="shared" si="3"/>
        <v>450</v>
      </c>
      <c r="S10" s="293"/>
      <c r="T10" s="293"/>
      <c r="U10" s="293"/>
      <c r="V10" s="293"/>
      <c r="W10" s="293"/>
      <c r="X10" s="293"/>
      <c r="Y10" s="293"/>
      <c r="Z10" s="292">
        <f t="shared" si="4"/>
        <v>450</v>
      </c>
      <c r="AA10" s="293">
        <v>450</v>
      </c>
      <c r="AB10" s="292">
        <f t="shared" si="5"/>
        <v>0</v>
      </c>
      <c r="AC10" s="292">
        <f t="shared" si="6"/>
        <v>450</v>
      </c>
      <c r="AD10" s="293"/>
      <c r="AE10" s="293"/>
      <c r="AF10" s="293"/>
      <c r="AG10" s="293"/>
      <c r="AH10" s="293"/>
      <c r="AI10" s="293"/>
      <c r="AJ10" s="293"/>
      <c r="AK10" s="292">
        <f t="shared" si="7"/>
        <v>450</v>
      </c>
      <c r="AL10" s="293">
        <v>450</v>
      </c>
      <c r="AM10" s="292">
        <f t="shared" si="8"/>
        <v>0</v>
      </c>
      <c r="AN10" s="292">
        <f t="shared" si="9"/>
        <v>450</v>
      </c>
      <c r="AO10" s="293"/>
      <c r="AP10" s="293"/>
      <c r="AQ10" s="293"/>
      <c r="AR10" s="293"/>
      <c r="AS10" s="293"/>
      <c r="AT10" s="293"/>
      <c r="AU10" s="293"/>
      <c r="AV10" s="292">
        <f t="shared" si="10"/>
        <v>450</v>
      </c>
      <c r="AW10" s="293">
        <v>450</v>
      </c>
      <c r="AX10" s="292">
        <f t="shared" si="11"/>
        <v>0</v>
      </c>
      <c r="AY10" s="137" t="str">
        <f t="shared" si="12"/>
        <v>*</v>
      </c>
      <c r="BA10" s="143" t="str">
        <f t="shared" si="13"/>
        <v/>
      </c>
    </row>
    <row r="11" spans="1:53" ht="12">
      <c r="A11" s="288">
        <v>9</v>
      </c>
      <c r="B11" s="294" t="s">
        <v>36</v>
      </c>
      <c r="C11" s="290" t="s">
        <v>10</v>
      </c>
      <c r="D11" s="290" t="s">
        <v>38</v>
      </c>
      <c r="E11" s="295">
        <v>95</v>
      </c>
      <c r="F11" s="292"/>
      <c r="G11" s="292">
        <f t="shared" si="0"/>
        <v>285</v>
      </c>
      <c r="H11" s="293"/>
      <c r="I11" s="293"/>
      <c r="J11" s="293"/>
      <c r="K11" s="293"/>
      <c r="L11" s="293"/>
      <c r="M11" s="293"/>
      <c r="N11" s="293"/>
      <c r="O11" s="292">
        <f t="shared" si="1"/>
        <v>285</v>
      </c>
      <c r="P11" s="293">
        <v>285</v>
      </c>
      <c r="Q11" s="292">
        <f t="shared" si="2"/>
        <v>0</v>
      </c>
      <c r="R11" s="292">
        <f t="shared" si="3"/>
        <v>285</v>
      </c>
      <c r="S11" s="293"/>
      <c r="T11" s="293"/>
      <c r="U11" s="293"/>
      <c r="V11" s="293"/>
      <c r="W11" s="293"/>
      <c r="X11" s="293"/>
      <c r="Y11" s="293"/>
      <c r="Z11" s="292">
        <f t="shared" si="4"/>
        <v>285</v>
      </c>
      <c r="AA11" s="293">
        <v>285</v>
      </c>
      <c r="AB11" s="292">
        <f t="shared" si="5"/>
        <v>0</v>
      </c>
      <c r="AC11" s="292">
        <f t="shared" si="6"/>
        <v>285</v>
      </c>
      <c r="AD11" s="293"/>
      <c r="AE11" s="293"/>
      <c r="AF11" s="293"/>
      <c r="AG11" s="293"/>
      <c r="AH11" s="293"/>
      <c r="AI11" s="293"/>
      <c r="AJ11" s="293"/>
      <c r="AK11" s="292">
        <f t="shared" si="7"/>
        <v>285</v>
      </c>
      <c r="AL11" s="293">
        <v>570</v>
      </c>
      <c r="AM11" s="292">
        <f t="shared" si="8"/>
        <v>-285</v>
      </c>
      <c r="AN11" s="292">
        <f t="shared" si="9"/>
        <v>285</v>
      </c>
      <c r="AO11" s="293"/>
      <c r="AP11" s="293">
        <v>100</v>
      </c>
      <c r="AQ11" s="293"/>
      <c r="AR11" s="293"/>
      <c r="AS11" s="293"/>
      <c r="AT11" s="293"/>
      <c r="AU11" s="293"/>
      <c r="AV11" s="292">
        <f t="shared" si="10"/>
        <v>385</v>
      </c>
      <c r="AW11" s="293">
        <v>100</v>
      </c>
      <c r="AX11" s="292">
        <f t="shared" si="11"/>
        <v>0</v>
      </c>
      <c r="AY11" s="137" t="str">
        <f t="shared" si="12"/>
        <v>*</v>
      </c>
      <c r="BA11" s="143" t="str">
        <f t="shared" si="13"/>
        <v/>
      </c>
    </row>
    <row r="12" spans="1:53" s="168" customFormat="1" ht="12">
      <c r="A12" s="288">
        <v>10</v>
      </c>
      <c r="B12" s="289" t="s">
        <v>39</v>
      </c>
      <c r="C12" s="290" t="s">
        <v>14</v>
      </c>
      <c r="D12" s="290" t="s">
        <v>41</v>
      </c>
      <c r="E12" s="291">
        <v>240</v>
      </c>
      <c r="F12" s="292"/>
      <c r="G12" s="292">
        <f t="shared" si="0"/>
        <v>720</v>
      </c>
      <c r="H12" s="293"/>
      <c r="I12" s="293"/>
      <c r="J12" s="293"/>
      <c r="K12" s="293"/>
      <c r="L12" s="293">
        <v>100</v>
      </c>
      <c r="M12" s="293"/>
      <c r="N12" s="293"/>
      <c r="O12" s="292">
        <f t="shared" si="1"/>
        <v>820</v>
      </c>
      <c r="P12" s="293">
        <v>720</v>
      </c>
      <c r="Q12" s="292">
        <f t="shared" si="2"/>
        <v>100</v>
      </c>
      <c r="R12" s="292">
        <f t="shared" si="3"/>
        <v>720</v>
      </c>
      <c r="S12" s="293"/>
      <c r="T12" s="293"/>
      <c r="U12" s="293"/>
      <c r="V12" s="293"/>
      <c r="W12" s="293"/>
      <c r="X12" s="293"/>
      <c r="Y12" s="293"/>
      <c r="Z12" s="292">
        <f t="shared" si="4"/>
        <v>720</v>
      </c>
      <c r="AA12" s="293">
        <v>820</v>
      </c>
      <c r="AB12" s="292">
        <f t="shared" si="5"/>
        <v>0</v>
      </c>
      <c r="AC12" s="292">
        <f t="shared" si="6"/>
        <v>720</v>
      </c>
      <c r="AD12" s="293"/>
      <c r="AE12" s="293"/>
      <c r="AF12" s="293"/>
      <c r="AG12" s="293"/>
      <c r="AH12" s="293"/>
      <c r="AI12" s="293"/>
      <c r="AJ12" s="293"/>
      <c r="AK12" s="292">
        <f t="shared" si="7"/>
        <v>720</v>
      </c>
      <c r="AL12" s="293">
        <v>1440</v>
      </c>
      <c r="AM12" s="292">
        <f t="shared" si="8"/>
        <v>-720</v>
      </c>
      <c r="AN12" s="292">
        <f t="shared" si="9"/>
        <v>720</v>
      </c>
      <c r="AO12" s="293"/>
      <c r="AP12" s="293"/>
      <c r="AQ12" s="293"/>
      <c r="AR12" s="293"/>
      <c r="AS12" s="293"/>
      <c r="AT12" s="293"/>
      <c r="AU12" s="293"/>
      <c r="AV12" s="292">
        <f t="shared" si="10"/>
        <v>720</v>
      </c>
      <c r="AW12" s="293"/>
      <c r="AX12" s="292">
        <f t="shared" si="11"/>
        <v>0</v>
      </c>
      <c r="AY12" s="137" t="str">
        <f t="shared" si="12"/>
        <v>*</v>
      </c>
      <c r="BA12" s="143" t="str">
        <f t="shared" si="13"/>
        <v/>
      </c>
    </row>
    <row r="13" spans="1:53" ht="12">
      <c r="A13" s="288">
        <v>11</v>
      </c>
      <c r="B13" s="294" t="s">
        <v>42</v>
      </c>
      <c r="C13" s="290" t="s">
        <v>10</v>
      </c>
      <c r="D13" s="290" t="s">
        <v>44</v>
      </c>
      <c r="E13" s="295">
        <v>200</v>
      </c>
      <c r="F13" s="292"/>
      <c r="G13" s="292">
        <f t="shared" si="0"/>
        <v>600</v>
      </c>
      <c r="H13" s="293"/>
      <c r="I13" s="293"/>
      <c r="J13" s="293"/>
      <c r="K13" s="293"/>
      <c r="L13" s="293"/>
      <c r="M13" s="293"/>
      <c r="N13" s="293"/>
      <c r="O13" s="292">
        <f t="shared" si="1"/>
        <v>600</v>
      </c>
      <c r="P13" s="293">
        <v>1800</v>
      </c>
      <c r="Q13" s="292">
        <f t="shared" si="2"/>
        <v>-1200</v>
      </c>
      <c r="R13" s="292">
        <f t="shared" si="3"/>
        <v>600</v>
      </c>
      <c r="S13" s="293"/>
      <c r="T13" s="293"/>
      <c r="U13" s="293"/>
      <c r="V13" s="293"/>
      <c r="W13" s="293"/>
      <c r="X13" s="293"/>
      <c r="Y13" s="293"/>
      <c r="Z13" s="292">
        <f t="shared" si="4"/>
        <v>600</v>
      </c>
      <c r="AA13" s="293"/>
      <c r="AB13" s="292">
        <f t="shared" si="5"/>
        <v>-600</v>
      </c>
      <c r="AC13" s="292">
        <f t="shared" si="6"/>
        <v>600</v>
      </c>
      <c r="AD13" s="293"/>
      <c r="AE13" s="293"/>
      <c r="AF13" s="293"/>
      <c r="AG13" s="293"/>
      <c r="AH13" s="293"/>
      <c r="AI13" s="293"/>
      <c r="AJ13" s="293"/>
      <c r="AK13" s="292">
        <f t="shared" si="7"/>
        <v>600</v>
      </c>
      <c r="AL13" s="293"/>
      <c r="AM13" s="292">
        <f t="shared" si="8"/>
        <v>0</v>
      </c>
      <c r="AN13" s="292">
        <f t="shared" si="9"/>
        <v>600</v>
      </c>
      <c r="AO13" s="293"/>
      <c r="AP13" s="293"/>
      <c r="AQ13" s="293"/>
      <c r="AR13" s="293"/>
      <c r="AS13" s="293"/>
      <c r="AT13" s="293"/>
      <c r="AU13" s="293"/>
      <c r="AV13" s="292">
        <f t="shared" si="10"/>
        <v>600</v>
      </c>
      <c r="AW13" s="293">
        <v>600</v>
      </c>
      <c r="AX13" s="292">
        <f t="shared" si="11"/>
        <v>0</v>
      </c>
      <c r="AY13" s="137" t="str">
        <f t="shared" si="12"/>
        <v>*</v>
      </c>
      <c r="BA13" s="143" t="str">
        <f t="shared" si="13"/>
        <v/>
      </c>
    </row>
    <row r="14" spans="1:53" ht="12">
      <c r="A14" s="288">
        <v>12</v>
      </c>
      <c r="B14" s="294" t="s">
        <v>986</v>
      </c>
      <c r="C14" s="290" t="s">
        <v>10</v>
      </c>
      <c r="D14" s="290" t="s">
        <v>49</v>
      </c>
      <c r="E14" s="295">
        <v>85</v>
      </c>
      <c r="F14" s="292"/>
      <c r="G14" s="292">
        <f t="shared" si="0"/>
        <v>255</v>
      </c>
      <c r="H14" s="293"/>
      <c r="I14" s="293"/>
      <c r="J14" s="293"/>
      <c r="K14" s="293"/>
      <c r="L14" s="293"/>
      <c r="M14" s="293"/>
      <c r="N14" s="293"/>
      <c r="O14" s="292">
        <f t="shared" si="1"/>
        <v>255</v>
      </c>
      <c r="P14" s="293">
        <v>1020</v>
      </c>
      <c r="Q14" s="292">
        <f t="shared" si="2"/>
        <v>-765</v>
      </c>
      <c r="R14" s="292">
        <f t="shared" si="3"/>
        <v>255</v>
      </c>
      <c r="S14" s="293"/>
      <c r="T14" s="293"/>
      <c r="U14" s="293"/>
      <c r="V14" s="293"/>
      <c r="W14" s="293"/>
      <c r="X14" s="293"/>
      <c r="Y14" s="293"/>
      <c r="Z14" s="292">
        <f t="shared" si="4"/>
        <v>255</v>
      </c>
      <c r="AA14" s="293"/>
      <c r="AB14" s="292">
        <f t="shared" si="5"/>
        <v>-510</v>
      </c>
      <c r="AC14" s="292">
        <f t="shared" si="6"/>
        <v>255</v>
      </c>
      <c r="AD14" s="293"/>
      <c r="AE14" s="293"/>
      <c r="AF14" s="293"/>
      <c r="AG14" s="293"/>
      <c r="AH14" s="293"/>
      <c r="AI14" s="293"/>
      <c r="AJ14" s="293"/>
      <c r="AK14" s="292">
        <f t="shared" si="7"/>
        <v>255</v>
      </c>
      <c r="AL14" s="293"/>
      <c r="AM14" s="292">
        <f t="shared" si="8"/>
        <v>-255</v>
      </c>
      <c r="AN14" s="292">
        <f t="shared" si="9"/>
        <v>255</v>
      </c>
      <c r="AO14" s="293">
        <v>100</v>
      </c>
      <c r="AP14" s="293"/>
      <c r="AQ14" s="293"/>
      <c r="AR14" s="293"/>
      <c r="AS14" s="293"/>
      <c r="AT14" s="293"/>
      <c r="AU14" s="293"/>
      <c r="AV14" s="292">
        <f t="shared" si="10"/>
        <v>355</v>
      </c>
      <c r="AW14" s="293">
        <v>100</v>
      </c>
      <c r="AX14" s="292">
        <f t="shared" si="11"/>
        <v>0</v>
      </c>
      <c r="AY14" s="137" t="str">
        <f t="shared" si="12"/>
        <v>*</v>
      </c>
      <c r="BA14" s="143" t="str">
        <f t="shared" si="13"/>
        <v/>
      </c>
    </row>
    <row r="15" spans="1:53" ht="12">
      <c r="A15" s="288">
        <v>13</v>
      </c>
      <c r="B15" s="296" t="s">
        <v>45</v>
      </c>
      <c r="C15" s="297" t="s">
        <v>30</v>
      </c>
      <c r="D15" s="297" t="s">
        <v>12</v>
      </c>
      <c r="E15" s="298">
        <v>110</v>
      </c>
      <c r="F15" s="299">
        <v>2310</v>
      </c>
      <c r="G15" s="299"/>
      <c r="H15" s="300"/>
      <c r="I15" s="300"/>
      <c r="J15" s="300"/>
      <c r="K15" s="300"/>
      <c r="L15" s="300"/>
      <c r="M15" s="300"/>
      <c r="N15" s="300"/>
      <c r="O15" s="299">
        <f t="shared" si="1"/>
        <v>0</v>
      </c>
      <c r="P15" s="300"/>
      <c r="Q15" s="299">
        <f t="shared" si="2"/>
        <v>2310</v>
      </c>
      <c r="R15" s="299"/>
      <c r="S15" s="300"/>
      <c r="T15" s="300"/>
      <c r="U15" s="300"/>
      <c r="V15" s="300"/>
      <c r="W15" s="300"/>
      <c r="X15" s="300"/>
      <c r="Y15" s="300"/>
      <c r="Z15" s="299">
        <f t="shared" si="4"/>
        <v>0</v>
      </c>
      <c r="AA15" s="300"/>
      <c r="AB15" s="299">
        <f t="shared" si="5"/>
        <v>2310</v>
      </c>
      <c r="AC15" s="299"/>
      <c r="AD15" s="300"/>
      <c r="AE15" s="300"/>
      <c r="AF15" s="300"/>
      <c r="AG15" s="300"/>
      <c r="AH15" s="300"/>
      <c r="AI15" s="300"/>
      <c r="AJ15" s="300"/>
      <c r="AK15" s="299">
        <f t="shared" si="7"/>
        <v>0</v>
      </c>
      <c r="AL15" s="300"/>
      <c r="AM15" s="299">
        <f t="shared" si="8"/>
        <v>2310</v>
      </c>
      <c r="AN15" s="299"/>
      <c r="AO15" s="300"/>
      <c r="AP15" s="300"/>
      <c r="AQ15" s="300"/>
      <c r="AR15" s="300"/>
      <c r="AS15" s="300"/>
      <c r="AT15" s="300"/>
      <c r="AU15" s="300"/>
      <c r="AV15" s="299">
        <f t="shared" si="10"/>
        <v>0</v>
      </c>
      <c r="AW15" s="300"/>
      <c r="AX15" s="299">
        <f t="shared" si="11"/>
        <v>2310</v>
      </c>
      <c r="AY15" s="137" t="str">
        <f t="shared" si="12"/>
        <v/>
      </c>
      <c r="BA15" s="143" t="str">
        <f t="shared" si="13"/>
        <v>!!!</v>
      </c>
    </row>
    <row r="16" spans="1:53" ht="12">
      <c r="A16" s="288">
        <v>14</v>
      </c>
      <c r="B16" s="289" t="s">
        <v>1020</v>
      </c>
      <c r="C16" s="290" t="s">
        <v>23</v>
      </c>
      <c r="D16" s="290"/>
      <c r="E16" s="291">
        <v>0</v>
      </c>
      <c r="F16" s="292"/>
      <c r="G16" s="292">
        <f t="shared" ref="G16:G47" si="14">E16*3</f>
        <v>0</v>
      </c>
      <c r="H16" s="293"/>
      <c r="I16" s="293"/>
      <c r="J16" s="293"/>
      <c r="K16" s="293"/>
      <c r="L16" s="293"/>
      <c r="M16" s="293"/>
      <c r="N16" s="293"/>
      <c r="O16" s="292">
        <f t="shared" si="1"/>
        <v>0</v>
      </c>
      <c r="P16" s="293"/>
      <c r="Q16" s="292">
        <f t="shared" si="2"/>
        <v>0</v>
      </c>
      <c r="R16" s="292">
        <f t="shared" ref="R16:R47" si="15">E16*3</f>
        <v>0</v>
      </c>
      <c r="S16" s="293"/>
      <c r="T16" s="293"/>
      <c r="U16" s="293"/>
      <c r="V16" s="293"/>
      <c r="W16" s="293"/>
      <c r="X16" s="293"/>
      <c r="Y16" s="293"/>
      <c r="Z16" s="292">
        <f t="shared" si="4"/>
        <v>0</v>
      </c>
      <c r="AA16" s="293"/>
      <c r="AB16" s="292">
        <f t="shared" si="5"/>
        <v>0</v>
      </c>
      <c r="AC16" s="292">
        <f t="shared" ref="AC16:AC47" si="16">$E16*3</f>
        <v>0</v>
      </c>
      <c r="AD16" s="293"/>
      <c r="AE16" s="293"/>
      <c r="AF16" s="293"/>
      <c r="AG16" s="293"/>
      <c r="AH16" s="293"/>
      <c r="AI16" s="293"/>
      <c r="AJ16" s="293"/>
      <c r="AK16" s="292">
        <f t="shared" si="7"/>
        <v>0</v>
      </c>
      <c r="AL16" s="293"/>
      <c r="AM16" s="292">
        <f t="shared" si="8"/>
        <v>0</v>
      </c>
      <c r="AN16" s="292">
        <f t="shared" ref="AN16:AN47" si="17">$E16*3</f>
        <v>0</v>
      </c>
      <c r="AO16" s="293"/>
      <c r="AP16" s="293"/>
      <c r="AQ16" s="293"/>
      <c r="AR16" s="293"/>
      <c r="AS16" s="293"/>
      <c r="AT16" s="293"/>
      <c r="AU16" s="293"/>
      <c r="AV16" s="292">
        <f t="shared" si="10"/>
        <v>0</v>
      </c>
      <c r="AW16" s="293"/>
      <c r="AX16" s="292">
        <f t="shared" si="11"/>
        <v>0</v>
      </c>
      <c r="AY16" s="137" t="str">
        <f t="shared" si="12"/>
        <v>*</v>
      </c>
      <c r="BA16" s="143" t="str">
        <f t="shared" si="13"/>
        <v/>
      </c>
    </row>
    <row r="17" spans="1:53" ht="12">
      <c r="A17" s="288">
        <v>15</v>
      </c>
      <c r="B17" s="289" t="s">
        <v>52</v>
      </c>
      <c r="C17" s="290" t="s">
        <v>14</v>
      </c>
      <c r="D17" s="290" t="s">
        <v>829</v>
      </c>
      <c r="E17" s="291">
        <v>95</v>
      </c>
      <c r="F17" s="292">
        <v>30</v>
      </c>
      <c r="G17" s="292">
        <f t="shared" si="14"/>
        <v>285</v>
      </c>
      <c r="H17" s="293"/>
      <c r="I17" s="293">
        <v>100</v>
      </c>
      <c r="J17" s="293"/>
      <c r="K17" s="293"/>
      <c r="L17" s="293"/>
      <c r="M17" s="293"/>
      <c r="N17" s="293"/>
      <c r="O17" s="292">
        <f t="shared" si="1"/>
        <v>385</v>
      </c>
      <c r="P17" s="293">
        <v>1685</v>
      </c>
      <c r="Q17" s="292">
        <f t="shared" si="2"/>
        <v>-1270</v>
      </c>
      <c r="R17" s="292">
        <f t="shared" si="15"/>
        <v>285</v>
      </c>
      <c r="S17" s="293"/>
      <c r="T17" s="293"/>
      <c r="U17" s="293"/>
      <c r="V17" s="293"/>
      <c r="W17" s="293"/>
      <c r="X17" s="293"/>
      <c r="Y17" s="293"/>
      <c r="Z17" s="292">
        <f t="shared" si="4"/>
        <v>285</v>
      </c>
      <c r="AA17" s="293"/>
      <c r="AB17" s="292">
        <f t="shared" si="5"/>
        <v>-985</v>
      </c>
      <c r="AC17" s="292">
        <f t="shared" si="16"/>
        <v>285</v>
      </c>
      <c r="AD17" s="293"/>
      <c r="AE17" s="293"/>
      <c r="AF17" s="293"/>
      <c r="AG17" s="293"/>
      <c r="AH17" s="293">
        <v>100</v>
      </c>
      <c r="AI17" s="293"/>
      <c r="AJ17" s="293"/>
      <c r="AK17" s="292">
        <f t="shared" si="7"/>
        <v>385</v>
      </c>
      <c r="AL17" s="293"/>
      <c r="AM17" s="292">
        <f t="shared" si="8"/>
        <v>-600</v>
      </c>
      <c r="AN17" s="292">
        <f t="shared" si="17"/>
        <v>285</v>
      </c>
      <c r="AO17" s="293"/>
      <c r="AP17" s="293"/>
      <c r="AQ17" s="293"/>
      <c r="AR17" s="293"/>
      <c r="AS17" s="293"/>
      <c r="AT17" s="293"/>
      <c r="AU17" s="293"/>
      <c r="AV17" s="292">
        <f t="shared" si="10"/>
        <v>285</v>
      </c>
      <c r="AW17" s="293"/>
      <c r="AX17" s="292">
        <f t="shared" si="11"/>
        <v>-315</v>
      </c>
      <c r="AY17" s="137" t="str">
        <f t="shared" si="12"/>
        <v/>
      </c>
      <c r="BA17" s="143" t="str">
        <f t="shared" si="13"/>
        <v/>
      </c>
    </row>
    <row r="18" spans="1:53" s="172" customFormat="1" ht="12">
      <c r="A18" s="288">
        <v>16</v>
      </c>
      <c r="B18" s="289" t="s">
        <v>55</v>
      </c>
      <c r="C18" s="290" t="s">
        <v>23</v>
      </c>
      <c r="D18" s="290" t="s">
        <v>57</v>
      </c>
      <c r="E18" s="291">
        <v>80</v>
      </c>
      <c r="F18" s="292"/>
      <c r="G18" s="292">
        <f t="shared" si="14"/>
        <v>240</v>
      </c>
      <c r="H18" s="293"/>
      <c r="I18" s="293"/>
      <c r="J18" s="293"/>
      <c r="K18" s="293"/>
      <c r="L18" s="293"/>
      <c r="M18" s="293"/>
      <c r="N18" s="293"/>
      <c r="O18" s="292">
        <f t="shared" si="1"/>
        <v>240</v>
      </c>
      <c r="P18" s="293">
        <v>1105</v>
      </c>
      <c r="Q18" s="292">
        <f t="shared" si="2"/>
        <v>-865</v>
      </c>
      <c r="R18" s="292">
        <f t="shared" si="15"/>
        <v>240</v>
      </c>
      <c r="S18" s="293"/>
      <c r="T18" s="293">
        <v>100</v>
      </c>
      <c r="U18" s="293"/>
      <c r="V18" s="293"/>
      <c r="W18" s="293"/>
      <c r="X18" s="293"/>
      <c r="Y18" s="293"/>
      <c r="Z18" s="292">
        <f t="shared" si="4"/>
        <v>340</v>
      </c>
      <c r="AA18" s="293"/>
      <c r="AB18" s="292">
        <f t="shared" si="5"/>
        <v>-525</v>
      </c>
      <c r="AC18" s="292">
        <f t="shared" si="16"/>
        <v>240</v>
      </c>
      <c r="AD18" s="293"/>
      <c r="AE18" s="293"/>
      <c r="AF18" s="293"/>
      <c r="AG18" s="293"/>
      <c r="AH18" s="293"/>
      <c r="AI18" s="293"/>
      <c r="AJ18" s="293"/>
      <c r="AK18" s="292">
        <f t="shared" si="7"/>
        <v>240</v>
      </c>
      <c r="AL18" s="293"/>
      <c r="AM18" s="292">
        <f t="shared" si="8"/>
        <v>-285</v>
      </c>
      <c r="AN18" s="292">
        <f t="shared" si="17"/>
        <v>240</v>
      </c>
      <c r="AO18" s="293"/>
      <c r="AP18" s="293"/>
      <c r="AQ18" s="293"/>
      <c r="AR18" s="293"/>
      <c r="AS18" s="293"/>
      <c r="AT18" s="293"/>
      <c r="AU18" s="293"/>
      <c r="AV18" s="292">
        <f t="shared" si="10"/>
        <v>240</v>
      </c>
      <c r="AW18" s="293"/>
      <c r="AX18" s="292">
        <f t="shared" si="11"/>
        <v>-45</v>
      </c>
      <c r="AY18" s="137" t="str">
        <f t="shared" si="12"/>
        <v/>
      </c>
      <c r="BA18" s="143" t="str">
        <f t="shared" si="13"/>
        <v/>
      </c>
    </row>
    <row r="19" spans="1:53" ht="12">
      <c r="A19" s="288">
        <v>17</v>
      </c>
      <c r="B19" s="289" t="s">
        <v>879</v>
      </c>
      <c r="C19" s="290" t="s">
        <v>23</v>
      </c>
      <c r="D19" s="290" t="s">
        <v>880</v>
      </c>
      <c r="E19" s="291">
        <v>50</v>
      </c>
      <c r="F19" s="292"/>
      <c r="G19" s="292">
        <f t="shared" si="14"/>
        <v>150</v>
      </c>
      <c r="H19" s="293"/>
      <c r="I19" s="293"/>
      <c r="J19" s="293"/>
      <c r="K19" s="293"/>
      <c r="L19" s="293"/>
      <c r="M19" s="293"/>
      <c r="N19" s="293"/>
      <c r="O19" s="292">
        <f t="shared" si="1"/>
        <v>150</v>
      </c>
      <c r="P19" s="293"/>
      <c r="Q19" s="292">
        <f t="shared" si="2"/>
        <v>150</v>
      </c>
      <c r="R19" s="292">
        <f t="shared" si="15"/>
        <v>150</v>
      </c>
      <c r="S19" s="293"/>
      <c r="T19" s="293"/>
      <c r="U19" s="293"/>
      <c r="V19" s="293"/>
      <c r="W19" s="293"/>
      <c r="X19" s="293"/>
      <c r="Y19" s="293"/>
      <c r="Z19" s="292">
        <f t="shared" si="4"/>
        <v>150</v>
      </c>
      <c r="AA19" s="293">
        <v>600</v>
      </c>
      <c r="AB19" s="292">
        <f t="shared" si="5"/>
        <v>-300</v>
      </c>
      <c r="AC19" s="292">
        <f t="shared" si="16"/>
        <v>150</v>
      </c>
      <c r="AD19" s="293"/>
      <c r="AE19" s="293"/>
      <c r="AF19" s="293"/>
      <c r="AG19" s="293"/>
      <c r="AH19" s="293"/>
      <c r="AI19" s="293"/>
      <c r="AJ19" s="293"/>
      <c r="AK19" s="292">
        <f t="shared" si="7"/>
        <v>150</v>
      </c>
      <c r="AL19" s="293"/>
      <c r="AM19" s="292">
        <f t="shared" si="8"/>
        <v>-150</v>
      </c>
      <c r="AN19" s="292">
        <f t="shared" si="17"/>
        <v>150</v>
      </c>
      <c r="AO19" s="293"/>
      <c r="AP19" s="293"/>
      <c r="AQ19" s="293"/>
      <c r="AR19" s="293"/>
      <c r="AS19" s="293"/>
      <c r="AT19" s="293"/>
      <c r="AU19" s="293"/>
      <c r="AV19" s="292">
        <f t="shared" si="10"/>
        <v>150</v>
      </c>
      <c r="AW19" s="293"/>
      <c r="AX19" s="292">
        <f t="shared" si="11"/>
        <v>0</v>
      </c>
      <c r="AY19" s="137" t="str">
        <f t="shared" si="12"/>
        <v>*</v>
      </c>
      <c r="BA19" s="143" t="str">
        <f t="shared" si="13"/>
        <v/>
      </c>
    </row>
    <row r="20" spans="1:53" ht="12">
      <c r="A20" s="288">
        <v>18</v>
      </c>
      <c r="B20" s="289" t="s">
        <v>1334</v>
      </c>
      <c r="C20" s="290" t="s">
        <v>23</v>
      </c>
      <c r="D20" s="290"/>
      <c r="E20" s="291">
        <v>55</v>
      </c>
      <c r="F20" s="292"/>
      <c r="G20" s="292">
        <f t="shared" si="14"/>
        <v>165</v>
      </c>
      <c r="H20" s="293"/>
      <c r="I20" s="293"/>
      <c r="J20" s="293"/>
      <c r="K20" s="293"/>
      <c r="L20" s="293"/>
      <c r="M20" s="293"/>
      <c r="N20" s="293"/>
      <c r="O20" s="292">
        <f t="shared" si="1"/>
        <v>165</v>
      </c>
      <c r="P20" s="293"/>
      <c r="Q20" s="292">
        <f t="shared" si="2"/>
        <v>165</v>
      </c>
      <c r="R20" s="292">
        <f t="shared" si="15"/>
        <v>165</v>
      </c>
      <c r="S20" s="293"/>
      <c r="T20" s="293"/>
      <c r="U20" s="293"/>
      <c r="V20" s="293"/>
      <c r="W20" s="293"/>
      <c r="X20" s="293"/>
      <c r="Y20" s="293"/>
      <c r="Z20" s="292">
        <f t="shared" si="4"/>
        <v>165</v>
      </c>
      <c r="AA20" s="293">
        <v>660</v>
      </c>
      <c r="AB20" s="292">
        <f t="shared" si="5"/>
        <v>-330</v>
      </c>
      <c r="AC20" s="292">
        <f t="shared" si="16"/>
        <v>165</v>
      </c>
      <c r="AD20" s="293"/>
      <c r="AE20" s="293"/>
      <c r="AF20" s="293"/>
      <c r="AG20" s="293"/>
      <c r="AH20" s="293"/>
      <c r="AI20" s="293"/>
      <c r="AJ20" s="293"/>
      <c r="AK20" s="292">
        <f t="shared" si="7"/>
        <v>165</v>
      </c>
      <c r="AL20" s="293"/>
      <c r="AM20" s="292">
        <f t="shared" si="8"/>
        <v>-165</v>
      </c>
      <c r="AN20" s="292">
        <f t="shared" si="17"/>
        <v>165</v>
      </c>
      <c r="AO20" s="293"/>
      <c r="AP20" s="293"/>
      <c r="AQ20" s="293"/>
      <c r="AR20" s="293"/>
      <c r="AS20" s="293"/>
      <c r="AT20" s="293"/>
      <c r="AU20" s="293"/>
      <c r="AV20" s="292">
        <f t="shared" si="10"/>
        <v>165</v>
      </c>
      <c r="AW20" s="293"/>
      <c r="AX20" s="292">
        <f t="shared" si="11"/>
        <v>0</v>
      </c>
      <c r="BA20" s="143" t="str">
        <f t="shared" si="13"/>
        <v/>
      </c>
    </row>
    <row r="21" spans="1:53" ht="12">
      <c r="A21" s="288">
        <v>19</v>
      </c>
      <c r="B21" s="289" t="s">
        <v>58</v>
      </c>
      <c r="C21" s="290" t="s">
        <v>23</v>
      </c>
      <c r="D21" s="290" t="s">
        <v>60</v>
      </c>
      <c r="E21" s="291">
        <v>55</v>
      </c>
      <c r="F21" s="292">
        <v>-165</v>
      </c>
      <c r="G21" s="292">
        <f t="shared" si="14"/>
        <v>165</v>
      </c>
      <c r="H21" s="293"/>
      <c r="I21" s="293"/>
      <c r="J21" s="293"/>
      <c r="K21" s="293"/>
      <c r="L21" s="293">
        <v>100</v>
      </c>
      <c r="M21" s="293"/>
      <c r="N21" s="293"/>
      <c r="O21" s="292">
        <f t="shared" si="1"/>
        <v>265</v>
      </c>
      <c r="P21" s="293">
        <v>265</v>
      </c>
      <c r="Q21" s="292">
        <f t="shared" si="2"/>
        <v>-165</v>
      </c>
      <c r="R21" s="292">
        <f t="shared" si="15"/>
        <v>165</v>
      </c>
      <c r="S21" s="293"/>
      <c r="T21" s="293"/>
      <c r="U21" s="293"/>
      <c r="V21" s="293"/>
      <c r="W21" s="293"/>
      <c r="X21" s="293"/>
      <c r="Y21" s="293"/>
      <c r="Z21" s="292">
        <f t="shared" si="4"/>
        <v>165</v>
      </c>
      <c r="AA21" s="293">
        <v>165</v>
      </c>
      <c r="AB21" s="292">
        <f t="shared" si="5"/>
        <v>-165</v>
      </c>
      <c r="AC21" s="292">
        <f t="shared" si="16"/>
        <v>165</v>
      </c>
      <c r="AD21" s="293"/>
      <c r="AE21" s="293"/>
      <c r="AF21" s="293"/>
      <c r="AG21" s="293"/>
      <c r="AH21" s="293"/>
      <c r="AI21" s="293"/>
      <c r="AJ21" s="293"/>
      <c r="AK21" s="292">
        <f t="shared" si="7"/>
        <v>165</v>
      </c>
      <c r="AL21" s="293"/>
      <c r="AM21" s="292">
        <f t="shared" si="8"/>
        <v>0</v>
      </c>
      <c r="AN21" s="292">
        <f t="shared" si="17"/>
        <v>165</v>
      </c>
      <c r="AO21" s="293"/>
      <c r="AP21" s="293">
        <v>200</v>
      </c>
      <c r="AQ21" s="293"/>
      <c r="AR21" s="293"/>
      <c r="AS21" s="293"/>
      <c r="AT21" s="293"/>
      <c r="AU21" s="293"/>
      <c r="AV21" s="292">
        <f t="shared" si="10"/>
        <v>365</v>
      </c>
      <c r="AW21" s="293">
        <v>365</v>
      </c>
      <c r="AX21" s="292">
        <f t="shared" si="11"/>
        <v>0</v>
      </c>
      <c r="AY21" s="137" t="str">
        <f t="shared" si="12"/>
        <v>*</v>
      </c>
      <c r="BA21" s="143" t="str">
        <f t="shared" si="13"/>
        <v/>
      </c>
    </row>
    <row r="22" spans="1:53" ht="12">
      <c r="A22" s="288">
        <v>20</v>
      </c>
      <c r="B22" s="301" t="s">
        <v>61</v>
      </c>
      <c r="C22" s="290" t="s">
        <v>23</v>
      </c>
      <c r="D22" s="302"/>
      <c r="E22" s="291">
        <v>85</v>
      </c>
      <c r="F22" s="303">
        <v>1605</v>
      </c>
      <c r="G22" s="292">
        <f t="shared" si="14"/>
        <v>255</v>
      </c>
      <c r="H22" s="293"/>
      <c r="I22" s="293"/>
      <c r="J22" s="293"/>
      <c r="K22" s="293"/>
      <c r="L22" s="293"/>
      <c r="M22" s="293"/>
      <c r="N22" s="293"/>
      <c r="O22" s="292">
        <f t="shared" si="1"/>
        <v>255</v>
      </c>
      <c r="P22" s="293">
        <v>1610</v>
      </c>
      <c r="Q22" s="292">
        <f t="shared" si="2"/>
        <v>250</v>
      </c>
      <c r="R22" s="292">
        <f t="shared" si="15"/>
        <v>255</v>
      </c>
      <c r="S22" s="293"/>
      <c r="T22" s="293"/>
      <c r="U22" s="293"/>
      <c r="V22" s="293"/>
      <c r="W22" s="293"/>
      <c r="X22" s="293"/>
      <c r="Y22" s="293"/>
      <c r="Z22" s="292">
        <f t="shared" si="4"/>
        <v>255</v>
      </c>
      <c r="AA22" s="293"/>
      <c r="AB22" s="292">
        <f t="shared" si="5"/>
        <v>505</v>
      </c>
      <c r="AC22" s="292">
        <f t="shared" si="16"/>
        <v>255</v>
      </c>
      <c r="AD22" s="293"/>
      <c r="AE22" s="293"/>
      <c r="AF22" s="293"/>
      <c r="AG22" s="293"/>
      <c r="AH22" s="293"/>
      <c r="AI22" s="293"/>
      <c r="AJ22" s="293"/>
      <c r="AK22" s="292">
        <f t="shared" si="7"/>
        <v>255</v>
      </c>
      <c r="AL22" s="293">
        <v>1015</v>
      </c>
      <c r="AM22" s="292">
        <f t="shared" si="8"/>
        <v>-255</v>
      </c>
      <c r="AN22" s="292">
        <f t="shared" si="17"/>
        <v>255</v>
      </c>
      <c r="AO22" s="293"/>
      <c r="AP22" s="293"/>
      <c r="AQ22" s="293"/>
      <c r="AR22" s="293"/>
      <c r="AS22" s="293"/>
      <c r="AT22" s="293"/>
      <c r="AU22" s="293"/>
      <c r="AV22" s="292">
        <f t="shared" si="10"/>
        <v>255</v>
      </c>
      <c r="AW22" s="293"/>
      <c r="AX22" s="292">
        <f t="shared" si="11"/>
        <v>0</v>
      </c>
      <c r="BA22" s="143" t="str">
        <f t="shared" si="13"/>
        <v/>
      </c>
    </row>
    <row r="23" spans="1:53" ht="12">
      <c r="A23" s="288">
        <v>21</v>
      </c>
      <c r="B23" s="289" t="s">
        <v>1373</v>
      </c>
      <c r="C23" s="290" t="s">
        <v>23</v>
      </c>
      <c r="D23" s="290"/>
      <c r="E23" s="291">
        <v>60</v>
      </c>
      <c r="F23" s="292"/>
      <c r="G23" s="292">
        <f t="shared" si="14"/>
        <v>180</v>
      </c>
      <c r="H23" s="293"/>
      <c r="I23" s="293"/>
      <c r="J23" s="293"/>
      <c r="K23" s="293"/>
      <c r="L23" s="293"/>
      <c r="M23" s="293"/>
      <c r="N23" s="293"/>
      <c r="O23" s="292">
        <f t="shared" si="1"/>
        <v>180</v>
      </c>
      <c r="P23" s="293">
        <v>180</v>
      </c>
      <c r="Q23" s="292">
        <f t="shared" si="2"/>
        <v>0</v>
      </c>
      <c r="R23" s="292">
        <f t="shared" si="15"/>
        <v>180</v>
      </c>
      <c r="S23" s="293">
        <v>50</v>
      </c>
      <c r="T23" s="293"/>
      <c r="U23" s="293"/>
      <c r="V23" s="293"/>
      <c r="W23" s="293"/>
      <c r="X23" s="293"/>
      <c r="Y23" s="293"/>
      <c r="Z23" s="292">
        <f t="shared" si="4"/>
        <v>230</v>
      </c>
      <c r="AA23" s="293">
        <v>230</v>
      </c>
      <c r="AB23" s="292">
        <f t="shared" si="5"/>
        <v>0</v>
      </c>
      <c r="AC23" s="292">
        <f t="shared" si="16"/>
        <v>180</v>
      </c>
      <c r="AD23" s="293"/>
      <c r="AE23" s="293"/>
      <c r="AF23" s="293"/>
      <c r="AG23" s="293"/>
      <c r="AH23" s="293"/>
      <c r="AI23" s="293"/>
      <c r="AJ23" s="293"/>
      <c r="AK23" s="292">
        <f t="shared" si="7"/>
        <v>180</v>
      </c>
      <c r="AL23" s="293"/>
      <c r="AM23" s="292">
        <f t="shared" si="8"/>
        <v>180</v>
      </c>
      <c r="AN23" s="292">
        <f t="shared" si="17"/>
        <v>180</v>
      </c>
      <c r="AO23" s="293"/>
      <c r="AP23" s="293"/>
      <c r="AQ23" s="293"/>
      <c r="AR23" s="293"/>
      <c r="AS23" s="293"/>
      <c r="AT23" s="293"/>
      <c r="AU23" s="293"/>
      <c r="AV23" s="292">
        <f t="shared" si="10"/>
        <v>180</v>
      </c>
      <c r="AW23" s="293">
        <v>360</v>
      </c>
      <c r="AX23" s="292">
        <f t="shared" si="11"/>
        <v>0</v>
      </c>
      <c r="AY23" s="137" t="str">
        <f t="shared" si="12"/>
        <v>*</v>
      </c>
      <c r="BA23" s="143" t="str">
        <f t="shared" si="13"/>
        <v/>
      </c>
    </row>
    <row r="24" spans="1:53" ht="12">
      <c r="A24" s="288">
        <v>22</v>
      </c>
      <c r="B24" s="289" t="s">
        <v>62</v>
      </c>
      <c r="C24" s="290" t="s">
        <v>23</v>
      </c>
      <c r="D24" s="290" t="s">
        <v>64</v>
      </c>
      <c r="E24" s="291">
        <v>60</v>
      </c>
      <c r="F24" s="292"/>
      <c r="G24" s="292">
        <f t="shared" si="14"/>
        <v>180</v>
      </c>
      <c r="H24" s="293"/>
      <c r="I24" s="293"/>
      <c r="J24" s="293"/>
      <c r="K24" s="293"/>
      <c r="L24" s="293"/>
      <c r="M24" s="293"/>
      <c r="N24" s="293"/>
      <c r="O24" s="292">
        <f t="shared" si="1"/>
        <v>180</v>
      </c>
      <c r="P24" s="293">
        <v>180</v>
      </c>
      <c r="Q24" s="292">
        <f t="shared" si="2"/>
        <v>0</v>
      </c>
      <c r="R24" s="292">
        <f t="shared" si="15"/>
        <v>180</v>
      </c>
      <c r="S24" s="293"/>
      <c r="T24" s="293"/>
      <c r="U24" s="293"/>
      <c r="V24" s="293"/>
      <c r="W24" s="293"/>
      <c r="X24" s="293"/>
      <c r="Y24" s="293"/>
      <c r="Z24" s="292">
        <f t="shared" si="4"/>
        <v>180</v>
      </c>
      <c r="AA24" s="293">
        <v>180</v>
      </c>
      <c r="AB24" s="292">
        <f t="shared" si="5"/>
        <v>0</v>
      </c>
      <c r="AC24" s="292">
        <f t="shared" si="16"/>
        <v>180</v>
      </c>
      <c r="AD24" s="293"/>
      <c r="AE24" s="293"/>
      <c r="AF24" s="293"/>
      <c r="AG24" s="293"/>
      <c r="AH24" s="293"/>
      <c r="AI24" s="293"/>
      <c r="AJ24" s="293"/>
      <c r="AK24" s="292">
        <f t="shared" si="7"/>
        <v>180</v>
      </c>
      <c r="AL24" s="293">
        <v>180</v>
      </c>
      <c r="AM24" s="292">
        <f t="shared" si="8"/>
        <v>0</v>
      </c>
      <c r="AN24" s="292">
        <f t="shared" si="17"/>
        <v>180</v>
      </c>
      <c r="AO24" s="293"/>
      <c r="AP24" s="293"/>
      <c r="AQ24" s="293"/>
      <c r="AR24" s="293"/>
      <c r="AS24" s="293"/>
      <c r="AT24" s="293"/>
      <c r="AU24" s="293"/>
      <c r="AV24" s="292">
        <f t="shared" si="10"/>
        <v>180</v>
      </c>
      <c r="AW24" s="293">
        <v>180</v>
      </c>
      <c r="AX24" s="292">
        <f t="shared" si="11"/>
        <v>0</v>
      </c>
      <c r="AY24" s="137" t="str">
        <f t="shared" si="12"/>
        <v>*</v>
      </c>
      <c r="BA24" s="143" t="str">
        <f t="shared" si="13"/>
        <v/>
      </c>
    </row>
    <row r="25" spans="1:53" ht="12">
      <c r="A25" s="288">
        <v>23</v>
      </c>
      <c r="B25" s="289" t="s">
        <v>65</v>
      </c>
      <c r="C25" s="290" t="s">
        <v>14</v>
      </c>
      <c r="D25" s="290" t="s">
        <v>67</v>
      </c>
      <c r="E25" s="291">
        <v>60</v>
      </c>
      <c r="F25" s="292">
        <v>-1440</v>
      </c>
      <c r="G25" s="292">
        <f t="shared" si="14"/>
        <v>180</v>
      </c>
      <c r="H25" s="293"/>
      <c r="I25" s="293"/>
      <c r="J25" s="293"/>
      <c r="K25" s="293"/>
      <c r="L25" s="293"/>
      <c r="M25" s="293"/>
      <c r="N25" s="293"/>
      <c r="O25" s="292">
        <f t="shared" si="1"/>
        <v>180</v>
      </c>
      <c r="P25" s="293"/>
      <c r="Q25" s="292">
        <f t="shared" si="2"/>
        <v>-1260</v>
      </c>
      <c r="R25" s="292">
        <f t="shared" si="15"/>
        <v>180</v>
      </c>
      <c r="S25" s="293"/>
      <c r="T25" s="293"/>
      <c r="U25" s="293"/>
      <c r="V25" s="293"/>
      <c r="W25" s="293"/>
      <c r="X25" s="293"/>
      <c r="Y25" s="293"/>
      <c r="Z25" s="292">
        <f t="shared" si="4"/>
        <v>180</v>
      </c>
      <c r="AA25" s="293"/>
      <c r="AB25" s="292">
        <f t="shared" si="5"/>
        <v>-1080</v>
      </c>
      <c r="AC25" s="292">
        <f t="shared" si="16"/>
        <v>180</v>
      </c>
      <c r="AD25" s="293"/>
      <c r="AE25" s="293"/>
      <c r="AF25" s="293"/>
      <c r="AG25" s="293"/>
      <c r="AH25" s="293"/>
      <c r="AI25" s="293"/>
      <c r="AJ25" s="293"/>
      <c r="AK25" s="292">
        <f t="shared" si="7"/>
        <v>180</v>
      </c>
      <c r="AL25" s="293"/>
      <c r="AM25" s="292">
        <f t="shared" si="8"/>
        <v>-900</v>
      </c>
      <c r="AN25" s="292">
        <f t="shared" si="17"/>
        <v>180</v>
      </c>
      <c r="AO25" s="293"/>
      <c r="AP25" s="293"/>
      <c r="AQ25" s="293"/>
      <c r="AR25" s="293"/>
      <c r="AS25" s="293"/>
      <c r="AT25" s="293"/>
      <c r="AU25" s="293"/>
      <c r="AV25" s="292">
        <f t="shared" si="10"/>
        <v>180</v>
      </c>
      <c r="AW25" s="293"/>
      <c r="AX25" s="292">
        <f t="shared" si="11"/>
        <v>-720</v>
      </c>
      <c r="AY25" s="137" t="str">
        <f t="shared" si="12"/>
        <v/>
      </c>
      <c r="BA25" s="143" t="str">
        <f t="shared" si="13"/>
        <v/>
      </c>
    </row>
    <row r="26" spans="1:53" ht="12">
      <c r="A26" s="288">
        <v>24</v>
      </c>
      <c r="B26" s="289" t="s">
        <v>68</v>
      </c>
      <c r="C26" s="290" t="s">
        <v>14</v>
      </c>
      <c r="D26" s="290" t="s">
        <v>12</v>
      </c>
      <c r="E26" s="291">
        <v>85</v>
      </c>
      <c r="F26" s="292"/>
      <c r="G26" s="292">
        <f t="shared" si="14"/>
        <v>255</v>
      </c>
      <c r="H26" s="293"/>
      <c r="I26" s="293"/>
      <c r="J26" s="293"/>
      <c r="K26" s="293"/>
      <c r="L26" s="293"/>
      <c r="M26" s="293"/>
      <c r="N26" s="293"/>
      <c r="O26" s="292">
        <f t="shared" si="1"/>
        <v>255</v>
      </c>
      <c r="P26" s="293">
        <v>255</v>
      </c>
      <c r="Q26" s="292">
        <f t="shared" si="2"/>
        <v>0</v>
      </c>
      <c r="R26" s="292">
        <f t="shared" si="15"/>
        <v>255</v>
      </c>
      <c r="S26" s="293"/>
      <c r="T26" s="293"/>
      <c r="U26" s="293"/>
      <c r="V26" s="293">
        <v>300</v>
      </c>
      <c r="W26" s="293"/>
      <c r="X26" s="293"/>
      <c r="Y26" s="293"/>
      <c r="Z26" s="292">
        <f t="shared" si="4"/>
        <v>555</v>
      </c>
      <c r="AA26" s="293">
        <v>555</v>
      </c>
      <c r="AB26" s="292">
        <f t="shared" si="5"/>
        <v>0</v>
      </c>
      <c r="AC26" s="292">
        <f t="shared" si="16"/>
        <v>255</v>
      </c>
      <c r="AD26" s="293"/>
      <c r="AE26" s="293"/>
      <c r="AF26" s="293"/>
      <c r="AG26" s="293"/>
      <c r="AH26" s="293"/>
      <c r="AI26" s="293"/>
      <c r="AJ26" s="293"/>
      <c r="AK26" s="292">
        <f t="shared" si="7"/>
        <v>255</v>
      </c>
      <c r="AL26" s="293">
        <v>510</v>
      </c>
      <c r="AM26" s="292">
        <f t="shared" si="8"/>
        <v>-255</v>
      </c>
      <c r="AN26" s="292">
        <f t="shared" si="17"/>
        <v>255</v>
      </c>
      <c r="AO26" s="293"/>
      <c r="AP26" s="293"/>
      <c r="AQ26" s="293"/>
      <c r="AR26" s="293"/>
      <c r="AS26" s="293"/>
      <c r="AT26" s="293"/>
      <c r="AU26" s="293"/>
      <c r="AV26" s="292">
        <f t="shared" si="10"/>
        <v>255</v>
      </c>
      <c r="AW26" s="293"/>
      <c r="AX26" s="292">
        <f t="shared" si="11"/>
        <v>0</v>
      </c>
      <c r="AY26" s="137" t="str">
        <f t="shared" si="12"/>
        <v>*</v>
      </c>
      <c r="BA26" s="143" t="str">
        <f t="shared" si="13"/>
        <v/>
      </c>
    </row>
    <row r="27" spans="1:53" s="172" customFormat="1" ht="12">
      <c r="A27" s="288">
        <v>25</v>
      </c>
      <c r="B27" s="289" t="s">
        <v>1335</v>
      </c>
      <c r="C27" s="290" t="s">
        <v>23</v>
      </c>
      <c r="D27" s="290" t="s">
        <v>72</v>
      </c>
      <c r="E27" s="291">
        <v>125</v>
      </c>
      <c r="F27" s="292"/>
      <c r="G27" s="292">
        <f t="shared" si="14"/>
        <v>375</v>
      </c>
      <c r="H27" s="293"/>
      <c r="I27" s="293"/>
      <c r="J27" s="293"/>
      <c r="K27" s="293"/>
      <c r="L27" s="293"/>
      <c r="M27" s="293"/>
      <c r="N27" s="293"/>
      <c r="O27" s="292">
        <f t="shared" si="1"/>
        <v>375</v>
      </c>
      <c r="P27" s="293">
        <v>1600</v>
      </c>
      <c r="Q27" s="292">
        <f t="shared" si="2"/>
        <v>-1225</v>
      </c>
      <c r="R27" s="292">
        <f t="shared" si="15"/>
        <v>375</v>
      </c>
      <c r="S27" s="293"/>
      <c r="T27" s="293"/>
      <c r="U27" s="293"/>
      <c r="V27" s="293"/>
      <c r="W27" s="293">
        <v>100</v>
      </c>
      <c r="X27" s="293"/>
      <c r="Y27" s="293"/>
      <c r="Z27" s="292">
        <f t="shared" si="4"/>
        <v>475</v>
      </c>
      <c r="AA27" s="293"/>
      <c r="AB27" s="292">
        <f t="shared" si="5"/>
        <v>-750</v>
      </c>
      <c r="AC27" s="292">
        <f t="shared" si="16"/>
        <v>375</v>
      </c>
      <c r="AD27" s="293"/>
      <c r="AE27" s="293">
        <v>200</v>
      </c>
      <c r="AF27" s="293"/>
      <c r="AG27" s="293"/>
      <c r="AH27" s="293"/>
      <c r="AI27" s="293"/>
      <c r="AJ27" s="293"/>
      <c r="AK27" s="292">
        <f t="shared" si="7"/>
        <v>575</v>
      </c>
      <c r="AL27" s="293">
        <v>200</v>
      </c>
      <c r="AM27" s="292">
        <f t="shared" si="8"/>
        <v>-375</v>
      </c>
      <c r="AN27" s="292">
        <f t="shared" si="17"/>
        <v>375</v>
      </c>
      <c r="AO27" s="293"/>
      <c r="AP27" s="293">
        <v>100</v>
      </c>
      <c r="AQ27" s="293"/>
      <c r="AR27" s="293"/>
      <c r="AS27" s="293"/>
      <c r="AT27" s="293"/>
      <c r="AU27" s="293"/>
      <c r="AV27" s="292">
        <f t="shared" si="10"/>
        <v>475</v>
      </c>
      <c r="AW27" s="293">
        <v>100</v>
      </c>
      <c r="AX27" s="292">
        <f t="shared" si="11"/>
        <v>0</v>
      </c>
      <c r="AY27" s="137" t="str">
        <f t="shared" si="12"/>
        <v>*</v>
      </c>
      <c r="BA27" s="143" t="str">
        <f t="shared" si="13"/>
        <v/>
      </c>
    </row>
    <row r="28" spans="1:53" ht="12">
      <c r="A28" s="288">
        <v>26</v>
      </c>
      <c r="B28" s="301" t="s">
        <v>73</v>
      </c>
      <c r="C28" s="290" t="s">
        <v>23</v>
      </c>
      <c r="D28" s="302"/>
      <c r="E28" s="291">
        <v>70</v>
      </c>
      <c r="F28" s="303"/>
      <c r="G28" s="292">
        <f t="shared" si="14"/>
        <v>210</v>
      </c>
      <c r="H28" s="293"/>
      <c r="I28" s="293"/>
      <c r="J28" s="293"/>
      <c r="K28" s="293"/>
      <c r="L28" s="293"/>
      <c r="M28" s="293"/>
      <c r="N28" s="293"/>
      <c r="O28" s="292">
        <f t="shared" si="1"/>
        <v>210</v>
      </c>
      <c r="P28" s="293"/>
      <c r="Q28" s="292">
        <f t="shared" si="2"/>
        <v>210</v>
      </c>
      <c r="R28" s="292">
        <f t="shared" si="15"/>
        <v>210</v>
      </c>
      <c r="S28" s="293"/>
      <c r="T28" s="293"/>
      <c r="U28" s="293"/>
      <c r="V28" s="293"/>
      <c r="W28" s="293"/>
      <c r="X28" s="293"/>
      <c r="Y28" s="293"/>
      <c r="Z28" s="292">
        <f t="shared" si="4"/>
        <v>210</v>
      </c>
      <c r="AA28" s="293">
        <v>420</v>
      </c>
      <c r="AB28" s="292">
        <f t="shared" si="5"/>
        <v>0</v>
      </c>
      <c r="AC28" s="292">
        <f t="shared" si="16"/>
        <v>210</v>
      </c>
      <c r="AD28" s="293"/>
      <c r="AE28" s="293"/>
      <c r="AF28" s="293"/>
      <c r="AG28" s="293"/>
      <c r="AH28" s="293"/>
      <c r="AI28" s="293"/>
      <c r="AJ28" s="293"/>
      <c r="AK28" s="292">
        <f t="shared" si="7"/>
        <v>210</v>
      </c>
      <c r="AL28" s="293"/>
      <c r="AM28" s="292">
        <f t="shared" si="8"/>
        <v>210</v>
      </c>
      <c r="AN28" s="292">
        <f t="shared" si="17"/>
        <v>210</v>
      </c>
      <c r="AO28" s="293"/>
      <c r="AP28" s="293"/>
      <c r="AQ28" s="293"/>
      <c r="AR28" s="293"/>
      <c r="AS28" s="293"/>
      <c r="AT28" s="293"/>
      <c r="AU28" s="293"/>
      <c r="AV28" s="292">
        <f t="shared" si="10"/>
        <v>210</v>
      </c>
      <c r="AW28" s="293">
        <v>420</v>
      </c>
      <c r="AX28" s="292">
        <f t="shared" si="11"/>
        <v>0</v>
      </c>
      <c r="AY28" s="137" t="str">
        <f t="shared" si="12"/>
        <v>*</v>
      </c>
      <c r="BA28" s="143" t="str">
        <f t="shared" si="13"/>
        <v/>
      </c>
    </row>
    <row r="29" spans="1:53" ht="12">
      <c r="A29" s="288">
        <v>27</v>
      </c>
      <c r="B29" s="289" t="s">
        <v>75</v>
      </c>
      <c r="C29" s="290" t="s">
        <v>14</v>
      </c>
      <c r="D29" s="290" t="s">
        <v>77</v>
      </c>
      <c r="E29" s="291">
        <v>70</v>
      </c>
      <c r="F29" s="292">
        <v>100</v>
      </c>
      <c r="G29" s="292">
        <f t="shared" si="14"/>
        <v>210</v>
      </c>
      <c r="H29" s="293"/>
      <c r="I29" s="293"/>
      <c r="J29" s="293"/>
      <c r="K29" s="293"/>
      <c r="L29" s="293"/>
      <c r="M29" s="293"/>
      <c r="N29" s="293"/>
      <c r="O29" s="292">
        <f t="shared" si="1"/>
        <v>210</v>
      </c>
      <c r="P29" s="293">
        <v>209</v>
      </c>
      <c r="Q29" s="292">
        <f t="shared" si="2"/>
        <v>101</v>
      </c>
      <c r="R29" s="292">
        <f t="shared" si="15"/>
        <v>210</v>
      </c>
      <c r="S29" s="293"/>
      <c r="T29" s="293"/>
      <c r="U29" s="293"/>
      <c r="V29" s="293"/>
      <c r="W29" s="293"/>
      <c r="X29" s="293"/>
      <c r="Y29" s="293"/>
      <c r="Z29" s="292">
        <f t="shared" si="4"/>
        <v>210</v>
      </c>
      <c r="AA29" s="293">
        <v>210</v>
      </c>
      <c r="AB29" s="292">
        <f t="shared" si="5"/>
        <v>101</v>
      </c>
      <c r="AC29" s="292">
        <f t="shared" si="16"/>
        <v>210</v>
      </c>
      <c r="AD29" s="293"/>
      <c r="AE29" s="293"/>
      <c r="AF29" s="293"/>
      <c r="AG29" s="293"/>
      <c r="AH29" s="293"/>
      <c r="AI29" s="293"/>
      <c r="AJ29" s="293"/>
      <c r="AK29" s="292">
        <f t="shared" si="7"/>
        <v>210</v>
      </c>
      <c r="AL29" s="293">
        <v>210</v>
      </c>
      <c r="AM29" s="292">
        <f t="shared" si="8"/>
        <v>101</v>
      </c>
      <c r="AN29" s="292">
        <f t="shared" si="17"/>
        <v>210</v>
      </c>
      <c r="AO29" s="293"/>
      <c r="AP29" s="293"/>
      <c r="AQ29" s="293"/>
      <c r="AR29" s="293"/>
      <c r="AS29" s="293"/>
      <c r="AT29" s="293"/>
      <c r="AU29" s="293"/>
      <c r="AV29" s="292">
        <f t="shared" si="10"/>
        <v>210</v>
      </c>
      <c r="AW29" s="293"/>
      <c r="AX29" s="292">
        <f t="shared" si="11"/>
        <v>311</v>
      </c>
      <c r="AY29" s="137" t="str">
        <f t="shared" si="12"/>
        <v/>
      </c>
      <c r="BA29" s="143" t="str">
        <f t="shared" si="13"/>
        <v/>
      </c>
    </row>
    <row r="30" spans="1:53" ht="12">
      <c r="A30" s="288">
        <v>28</v>
      </c>
      <c r="B30" s="289" t="s">
        <v>1483</v>
      </c>
      <c r="C30" s="290" t="s">
        <v>14</v>
      </c>
      <c r="D30" s="290"/>
      <c r="E30" s="291">
        <v>85</v>
      </c>
      <c r="F30" s="292"/>
      <c r="G30" s="292">
        <f t="shared" si="14"/>
        <v>255</v>
      </c>
      <c r="H30" s="293"/>
      <c r="I30" s="293"/>
      <c r="J30" s="293"/>
      <c r="K30" s="293"/>
      <c r="L30" s="293"/>
      <c r="M30" s="293"/>
      <c r="N30" s="293"/>
      <c r="O30" s="292">
        <f t="shared" si="1"/>
        <v>255</v>
      </c>
      <c r="P30" s="293"/>
      <c r="Q30" s="292">
        <f t="shared" si="2"/>
        <v>255</v>
      </c>
      <c r="R30" s="292">
        <f t="shared" si="15"/>
        <v>255</v>
      </c>
      <c r="S30" s="293"/>
      <c r="T30" s="293"/>
      <c r="U30" s="293"/>
      <c r="V30" s="293"/>
      <c r="W30" s="293"/>
      <c r="X30" s="293"/>
      <c r="Y30" s="293"/>
      <c r="Z30" s="292">
        <f t="shared" si="4"/>
        <v>255</v>
      </c>
      <c r="AA30" s="293">
        <v>1020</v>
      </c>
      <c r="AB30" s="292">
        <f t="shared" si="5"/>
        <v>-510</v>
      </c>
      <c r="AC30" s="292">
        <f t="shared" si="16"/>
        <v>255</v>
      </c>
      <c r="AD30" s="293"/>
      <c r="AE30" s="293"/>
      <c r="AF30" s="293"/>
      <c r="AG30" s="293"/>
      <c r="AH30" s="293"/>
      <c r="AI30" s="293"/>
      <c r="AJ30" s="293"/>
      <c r="AK30" s="292">
        <f t="shared" si="7"/>
        <v>255</v>
      </c>
      <c r="AL30" s="293"/>
      <c r="AM30" s="292">
        <f t="shared" si="8"/>
        <v>-255</v>
      </c>
      <c r="AN30" s="292">
        <f t="shared" si="17"/>
        <v>255</v>
      </c>
      <c r="AO30" s="293"/>
      <c r="AP30" s="293"/>
      <c r="AQ30" s="293"/>
      <c r="AR30" s="293"/>
      <c r="AS30" s="293"/>
      <c r="AT30" s="293"/>
      <c r="AU30" s="293"/>
      <c r="AV30" s="292">
        <f t="shared" si="10"/>
        <v>255</v>
      </c>
      <c r="AW30" s="293"/>
      <c r="AX30" s="292">
        <f t="shared" si="11"/>
        <v>0</v>
      </c>
      <c r="BA30" s="143" t="str">
        <f t="shared" si="13"/>
        <v/>
      </c>
    </row>
    <row r="31" spans="1:53" ht="12">
      <c r="A31" s="288">
        <v>29</v>
      </c>
      <c r="B31" s="289" t="s">
        <v>78</v>
      </c>
      <c r="C31" s="290" t="s">
        <v>23</v>
      </c>
      <c r="D31" s="290" t="s">
        <v>80</v>
      </c>
      <c r="E31" s="291">
        <v>90</v>
      </c>
      <c r="F31" s="292"/>
      <c r="G31" s="292">
        <f t="shared" si="14"/>
        <v>270</v>
      </c>
      <c r="H31" s="293"/>
      <c r="I31" s="293"/>
      <c r="J31" s="293"/>
      <c r="K31" s="293"/>
      <c r="L31" s="293"/>
      <c r="M31" s="293"/>
      <c r="N31" s="293"/>
      <c r="O31" s="292">
        <f t="shared" si="1"/>
        <v>270</v>
      </c>
      <c r="P31" s="293">
        <v>1080</v>
      </c>
      <c r="Q31" s="292">
        <f t="shared" si="2"/>
        <v>-810</v>
      </c>
      <c r="R31" s="292">
        <f t="shared" si="15"/>
        <v>270</v>
      </c>
      <c r="S31" s="293"/>
      <c r="T31" s="293"/>
      <c r="U31" s="293"/>
      <c r="V31" s="293"/>
      <c r="W31" s="293">
        <v>100</v>
      </c>
      <c r="X31" s="293"/>
      <c r="Y31" s="293"/>
      <c r="Z31" s="292">
        <f t="shared" si="4"/>
        <v>370</v>
      </c>
      <c r="AA31" s="293"/>
      <c r="AB31" s="292">
        <f t="shared" si="5"/>
        <v>-440</v>
      </c>
      <c r="AC31" s="292">
        <f t="shared" si="16"/>
        <v>270</v>
      </c>
      <c r="AD31" s="293"/>
      <c r="AE31" s="293"/>
      <c r="AF31" s="293"/>
      <c r="AG31" s="293"/>
      <c r="AH31" s="293"/>
      <c r="AI31" s="293"/>
      <c r="AJ31" s="293"/>
      <c r="AK31" s="292">
        <f t="shared" si="7"/>
        <v>270</v>
      </c>
      <c r="AL31" s="293">
        <v>100</v>
      </c>
      <c r="AM31" s="292">
        <f t="shared" si="8"/>
        <v>-270</v>
      </c>
      <c r="AN31" s="292">
        <f t="shared" si="17"/>
        <v>270</v>
      </c>
      <c r="AO31" s="293"/>
      <c r="AP31" s="293"/>
      <c r="AQ31" s="293"/>
      <c r="AR31" s="293"/>
      <c r="AS31" s="293"/>
      <c r="AT31" s="293"/>
      <c r="AU31" s="293"/>
      <c r="AV31" s="292">
        <f t="shared" si="10"/>
        <v>270</v>
      </c>
      <c r="AW31" s="293"/>
      <c r="AX31" s="292">
        <f t="shared" si="11"/>
        <v>0</v>
      </c>
    </row>
    <row r="32" spans="1:53" ht="12">
      <c r="A32" s="288">
        <v>30</v>
      </c>
      <c r="B32" s="289" t="s">
        <v>1459</v>
      </c>
      <c r="C32" s="290" t="s">
        <v>23</v>
      </c>
      <c r="D32" s="290"/>
      <c r="E32" s="291">
        <v>85</v>
      </c>
      <c r="F32" s="292"/>
      <c r="G32" s="292">
        <f t="shared" si="14"/>
        <v>255</v>
      </c>
      <c r="H32" s="293"/>
      <c r="I32" s="293"/>
      <c r="J32" s="293"/>
      <c r="K32" s="293"/>
      <c r="L32" s="293"/>
      <c r="M32" s="293"/>
      <c r="N32" s="293"/>
      <c r="O32" s="292">
        <f t="shared" si="1"/>
        <v>255</v>
      </c>
      <c r="P32" s="293"/>
      <c r="Q32" s="292">
        <f t="shared" si="2"/>
        <v>255</v>
      </c>
      <c r="R32" s="292">
        <f t="shared" si="15"/>
        <v>255</v>
      </c>
      <c r="S32" s="293"/>
      <c r="T32" s="293"/>
      <c r="U32" s="293"/>
      <c r="V32" s="293"/>
      <c r="W32" s="293"/>
      <c r="X32" s="293"/>
      <c r="Y32" s="293"/>
      <c r="Z32" s="292">
        <f t="shared" si="4"/>
        <v>255</v>
      </c>
      <c r="AA32" s="293"/>
      <c r="AB32" s="292">
        <f t="shared" si="5"/>
        <v>510</v>
      </c>
      <c r="AC32" s="292">
        <f t="shared" si="16"/>
        <v>255</v>
      </c>
      <c r="AD32" s="293"/>
      <c r="AE32" s="293"/>
      <c r="AF32" s="293"/>
      <c r="AG32" s="293"/>
      <c r="AH32" s="293"/>
      <c r="AI32" s="293"/>
      <c r="AJ32" s="293"/>
      <c r="AK32" s="292">
        <f t="shared" si="7"/>
        <v>255</v>
      </c>
      <c r="AL32" s="293"/>
      <c r="AM32" s="292">
        <f t="shared" si="8"/>
        <v>765</v>
      </c>
      <c r="AN32" s="292">
        <f t="shared" si="17"/>
        <v>255</v>
      </c>
      <c r="AO32" s="293"/>
      <c r="AP32" s="293"/>
      <c r="AQ32" s="293"/>
      <c r="AR32" s="293"/>
      <c r="AS32" s="293"/>
      <c r="AT32" s="293"/>
      <c r="AU32" s="293"/>
      <c r="AV32" s="292">
        <f t="shared" si="10"/>
        <v>255</v>
      </c>
      <c r="AW32" s="293">
        <v>1020</v>
      </c>
      <c r="AX32" s="292">
        <f t="shared" si="11"/>
        <v>0</v>
      </c>
      <c r="AY32" s="137" t="str">
        <f t="shared" si="12"/>
        <v>*</v>
      </c>
      <c r="BA32" s="143" t="str">
        <f t="shared" si="13"/>
        <v/>
      </c>
    </row>
    <row r="33" spans="1:53" ht="12">
      <c r="A33" s="288">
        <v>31</v>
      </c>
      <c r="B33" s="289" t="s">
        <v>81</v>
      </c>
      <c r="C33" s="290" t="s">
        <v>14</v>
      </c>
      <c r="D33" s="290" t="s">
        <v>83</v>
      </c>
      <c r="E33" s="291">
        <v>165</v>
      </c>
      <c r="F33" s="292"/>
      <c r="G33" s="292">
        <f t="shared" si="14"/>
        <v>495</v>
      </c>
      <c r="H33" s="293"/>
      <c r="I33" s="293"/>
      <c r="J33" s="293"/>
      <c r="K33" s="293"/>
      <c r="L33" s="293"/>
      <c r="M33" s="293"/>
      <c r="N33" s="293"/>
      <c r="O33" s="292">
        <f t="shared" si="1"/>
        <v>495</v>
      </c>
      <c r="P33" s="293">
        <v>495</v>
      </c>
      <c r="Q33" s="292">
        <f t="shared" si="2"/>
        <v>0</v>
      </c>
      <c r="R33" s="292">
        <f t="shared" si="15"/>
        <v>495</v>
      </c>
      <c r="S33" s="293"/>
      <c r="T33" s="293"/>
      <c r="U33" s="293"/>
      <c r="V33" s="293"/>
      <c r="W33" s="293">
        <v>100</v>
      </c>
      <c r="X33" s="293"/>
      <c r="Y33" s="293"/>
      <c r="Z33" s="292">
        <f t="shared" si="4"/>
        <v>595</v>
      </c>
      <c r="AA33" s="293">
        <v>595</v>
      </c>
      <c r="AB33" s="292">
        <f t="shared" si="5"/>
        <v>0</v>
      </c>
      <c r="AC33" s="292">
        <f t="shared" si="16"/>
        <v>495</v>
      </c>
      <c r="AD33" s="293"/>
      <c r="AE33" s="293"/>
      <c r="AF33" s="293"/>
      <c r="AG33" s="293"/>
      <c r="AH33" s="293"/>
      <c r="AI33" s="293"/>
      <c r="AJ33" s="293"/>
      <c r="AK33" s="292">
        <f t="shared" si="7"/>
        <v>495</v>
      </c>
      <c r="AL33" s="293">
        <v>495</v>
      </c>
      <c r="AM33" s="292">
        <f t="shared" si="8"/>
        <v>0</v>
      </c>
      <c r="AN33" s="292">
        <f t="shared" si="17"/>
        <v>495</v>
      </c>
      <c r="AO33" s="293"/>
      <c r="AP33" s="293"/>
      <c r="AQ33" s="293"/>
      <c r="AR33" s="293"/>
      <c r="AS33" s="293"/>
      <c r="AT33" s="293"/>
      <c r="AU33" s="293"/>
      <c r="AV33" s="292">
        <f t="shared" si="10"/>
        <v>495</v>
      </c>
      <c r="AW33" s="293">
        <v>495</v>
      </c>
      <c r="AX33" s="292">
        <f t="shared" si="11"/>
        <v>0</v>
      </c>
      <c r="AY33" s="137" t="str">
        <f t="shared" si="12"/>
        <v>*</v>
      </c>
      <c r="BA33" s="143" t="str">
        <f t="shared" si="13"/>
        <v/>
      </c>
    </row>
    <row r="34" spans="1:53" ht="12">
      <c r="A34" s="288">
        <v>32</v>
      </c>
      <c r="B34" s="289" t="s">
        <v>84</v>
      </c>
      <c r="C34" s="290" t="s">
        <v>23</v>
      </c>
      <c r="D34" s="290" t="s">
        <v>12</v>
      </c>
      <c r="E34" s="291">
        <v>85</v>
      </c>
      <c r="F34" s="292"/>
      <c r="G34" s="292">
        <f t="shared" si="14"/>
        <v>255</v>
      </c>
      <c r="H34" s="293"/>
      <c r="I34" s="293"/>
      <c r="J34" s="293"/>
      <c r="K34" s="293"/>
      <c r="L34" s="293"/>
      <c r="M34" s="293"/>
      <c r="N34" s="293"/>
      <c r="O34" s="292">
        <f t="shared" si="1"/>
        <v>255</v>
      </c>
      <c r="P34" s="293">
        <v>255</v>
      </c>
      <c r="Q34" s="292">
        <f t="shared" si="2"/>
        <v>0</v>
      </c>
      <c r="R34" s="292">
        <f t="shared" si="15"/>
        <v>255</v>
      </c>
      <c r="S34" s="293"/>
      <c r="T34" s="293"/>
      <c r="U34" s="293"/>
      <c r="V34" s="293"/>
      <c r="W34" s="293"/>
      <c r="X34" s="293"/>
      <c r="Y34" s="293"/>
      <c r="Z34" s="292">
        <f t="shared" si="4"/>
        <v>255</v>
      </c>
      <c r="AA34" s="293">
        <v>765</v>
      </c>
      <c r="AB34" s="292">
        <f t="shared" si="5"/>
        <v>-510</v>
      </c>
      <c r="AC34" s="292">
        <f t="shared" si="16"/>
        <v>255</v>
      </c>
      <c r="AD34" s="293"/>
      <c r="AE34" s="293"/>
      <c r="AF34" s="293"/>
      <c r="AG34" s="293"/>
      <c r="AH34" s="293"/>
      <c r="AI34" s="293"/>
      <c r="AJ34" s="293"/>
      <c r="AK34" s="292">
        <f t="shared" si="7"/>
        <v>255</v>
      </c>
      <c r="AL34" s="293"/>
      <c r="AM34" s="292">
        <f t="shared" si="8"/>
        <v>-255</v>
      </c>
      <c r="AN34" s="292">
        <f t="shared" si="17"/>
        <v>255</v>
      </c>
      <c r="AO34" s="293"/>
      <c r="AP34" s="293">
        <v>100</v>
      </c>
      <c r="AQ34" s="293"/>
      <c r="AR34" s="293"/>
      <c r="AS34" s="293"/>
      <c r="AT34" s="293"/>
      <c r="AU34" s="293"/>
      <c r="AV34" s="292">
        <f t="shared" si="10"/>
        <v>355</v>
      </c>
      <c r="AW34" s="293">
        <v>355</v>
      </c>
      <c r="AX34" s="292">
        <f t="shared" si="11"/>
        <v>-255</v>
      </c>
      <c r="AY34" s="137" t="str">
        <f t="shared" si="12"/>
        <v/>
      </c>
      <c r="BA34" s="143" t="str">
        <f t="shared" si="13"/>
        <v/>
      </c>
    </row>
    <row r="35" spans="1:53" ht="12">
      <c r="A35" s="288">
        <v>33</v>
      </c>
      <c r="B35" s="289" t="s">
        <v>86</v>
      </c>
      <c r="C35" s="290" t="s">
        <v>14</v>
      </c>
      <c r="D35" s="290" t="s">
        <v>88</v>
      </c>
      <c r="E35" s="291">
        <v>140</v>
      </c>
      <c r="F35" s="292"/>
      <c r="G35" s="292">
        <f t="shared" si="14"/>
        <v>420</v>
      </c>
      <c r="H35" s="293"/>
      <c r="I35" s="293"/>
      <c r="J35" s="293"/>
      <c r="K35" s="293"/>
      <c r="L35" s="293"/>
      <c r="M35" s="293"/>
      <c r="N35" s="293"/>
      <c r="O35" s="292">
        <f t="shared" ref="O35:O66" si="18">SUM(G35:N35)</f>
        <v>420</v>
      </c>
      <c r="P35" s="293">
        <v>420</v>
      </c>
      <c r="Q35" s="292">
        <f t="shared" ref="Q35:Q66" si="19">F35+O35-P35</f>
        <v>0</v>
      </c>
      <c r="R35" s="292">
        <f t="shared" si="15"/>
        <v>420</v>
      </c>
      <c r="S35" s="293"/>
      <c r="T35" s="293">
        <v>100</v>
      </c>
      <c r="U35" s="293"/>
      <c r="V35" s="293"/>
      <c r="W35" s="293">
        <v>100</v>
      </c>
      <c r="X35" s="293"/>
      <c r="Y35" s="293"/>
      <c r="Z35" s="292">
        <f t="shared" ref="Z35:Z66" si="20">SUM(R35:Y35)</f>
        <v>620</v>
      </c>
      <c r="AA35" s="293">
        <v>620</v>
      </c>
      <c r="AB35" s="292">
        <f t="shared" ref="AB35:AB66" si="21">Q35+Z35-AA35</f>
        <v>0</v>
      </c>
      <c r="AC35" s="292">
        <f t="shared" si="16"/>
        <v>420</v>
      </c>
      <c r="AD35" s="293"/>
      <c r="AE35" s="293"/>
      <c r="AF35" s="293"/>
      <c r="AG35" s="293"/>
      <c r="AH35" s="293"/>
      <c r="AI35" s="293"/>
      <c r="AJ35" s="293"/>
      <c r="AK35" s="292">
        <f t="shared" ref="AK35:AK66" si="22">SUM(AC35:AJ35)</f>
        <v>420</v>
      </c>
      <c r="AL35" s="293">
        <v>840</v>
      </c>
      <c r="AM35" s="292">
        <f t="shared" ref="AM35:AM66" si="23">AB35+AK35-AL35</f>
        <v>-420</v>
      </c>
      <c r="AN35" s="292">
        <f t="shared" si="17"/>
        <v>420</v>
      </c>
      <c r="AO35" s="293"/>
      <c r="AP35" s="293"/>
      <c r="AQ35" s="293"/>
      <c r="AR35" s="293"/>
      <c r="AS35" s="293"/>
      <c r="AT35" s="293"/>
      <c r="AU35" s="293"/>
      <c r="AV35" s="292">
        <f t="shared" si="10"/>
        <v>420</v>
      </c>
      <c r="AW35" s="293"/>
      <c r="AX35" s="292">
        <f t="shared" ref="AX35:AX66" si="24">AM35+AV35-AW35</f>
        <v>0</v>
      </c>
      <c r="AY35" s="137" t="str">
        <f t="shared" si="12"/>
        <v>*</v>
      </c>
      <c r="BA35" s="143" t="str">
        <f t="shared" si="13"/>
        <v/>
      </c>
    </row>
    <row r="36" spans="1:53" ht="12">
      <c r="A36" s="288">
        <v>34</v>
      </c>
      <c r="B36" s="289" t="s">
        <v>89</v>
      </c>
      <c r="C36" s="290" t="s">
        <v>23</v>
      </c>
      <c r="D36" s="290" t="s">
        <v>90</v>
      </c>
      <c r="E36" s="291">
        <v>50</v>
      </c>
      <c r="F36" s="292"/>
      <c r="G36" s="292">
        <f t="shared" si="14"/>
        <v>150</v>
      </c>
      <c r="H36" s="293"/>
      <c r="I36" s="293"/>
      <c r="J36" s="293"/>
      <c r="K36" s="293"/>
      <c r="L36" s="293"/>
      <c r="M36" s="293"/>
      <c r="N36" s="293"/>
      <c r="O36" s="292">
        <f t="shared" si="18"/>
        <v>150</v>
      </c>
      <c r="P36" s="293">
        <v>700</v>
      </c>
      <c r="Q36" s="292">
        <f t="shared" si="19"/>
        <v>-550</v>
      </c>
      <c r="R36" s="292">
        <f t="shared" si="15"/>
        <v>150</v>
      </c>
      <c r="S36" s="293"/>
      <c r="T36" s="293"/>
      <c r="U36" s="293"/>
      <c r="V36" s="293"/>
      <c r="W36" s="293">
        <v>100</v>
      </c>
      <c r="X36" s="293"/>
      <c r="Y36" s="293"/>
      <c r="Z36" s="292">
        <f t="shared" si="20"/>
        <v>250</v>
      </c>
      <c r="AA36" s="293"/>
      <c r="AB36" s="292">
        <f t="shared" si="21"/>
        <v>-300</v>
      </c>
      <c r="AC36" s="292">
        <f t="shared" si="16"/>
        <v>150</v>
      </c>
      <c r="AD36" s="293"/>
      <c r="AE36" s="293"/>
      <c r="AF36" s="293"/>
      <c r="AG36" s="293"/>
      <c r="AH36" s="293"/>
      <c r="AI36" s="293"/>
      <c r="AJ36" s="293"/>
      <c r="AK36" s="292">
        <f t="shared" si="22"/>
        <v>150</v>
      </c>
      <c r="AL36" s="293"/>
      <c r="AM36" s="292">
        <f t="shared" si="23"/>
        <v>-150</v>
      </c>
      <c r="AN36" s="292">
        <f t="shared" si="17"/>
        <v>150</v>
      </c>
      <c r="AO36" s="293"/>
      <c r="AP36" s="293"/>
      <c r="AQ36" s="293"/>
      <c r="AR36" s="293"/>
      <c r="AS36" s="293"/>
      <c r="AT36" s="293"/>
      <c r="AU36" s="293"/>
      <c r="AV36" s="292">
        <f t="shared" si="10"/>
        <v>150</v>
      </c>
      <c r="AW36" s="293"/>
      <c r="AX36" s="292">
        <f t="shared" si="24"/>
        <v>0</v>
      </c>
      <c r="AY36" s="137" t="str">
        <f t="shared" si="12"/>
        <v>*</v>
      </c>
      <c r="BA36" s="143" t="str">
        <f t="shared" si="13"/>
        <v/>
      </c>
    </row>
    <row r="37" spans="1:53" ht="12">
      <c r="A37" s="288">
        <v>35</v>
      </c>
      <c r="B37" s="289" t="s">
        <v>91</v>
      </c>
      <c r="C37" s="290" t="s">
        <v>14</v>
      </c>
      <c r="D37" s="290" t="s">
        <v>93</v>
      </c>
      <c r="E37" s="291">
        <v>285</v>
      </c>
      <c r="F37" s="292">
        <v>200</v>
      </c>
      <c r="G37" s="292">
        <f t="shared" si="14"/>
        <v>855</v>
      </c>
      <c r="H37" s="293">
        <v>50</v>
      </c>
      <c r="I37" s="293"/>
      <c r="J37" s="293"/>
      <c r="K37" s="293"/>
      <c r="L37" s="293"/>
      <c r="M37" s="293"/>
      <c r="N37" s="293"/>
      <c r="O37" s="292">
        <f t="shared" si="18"/>
        <v>905</v>
      </c>
      <c r="P37" s="293">
        <v>6523</v>
      </c>
      <c r="Q37" s="292">
        <f t="shared" si="19"/>
        <v>-5418</v>
      </c>
      <c r="R37" s="292">
        <f t="shared" si="15"/>
        <v>855</v>
      </c>
      <c r="S37" s="293"/>
      <c r="T37" s="293">
        <v>334</v>
      </c>
      <c r="U37" s="293">
        <v>5468</v>
      </c>
      <c r="V37" s="293"/>
      <c r="W37" s="293">
        <v>100</v>
      </c>
      <c r="X37" s="293"/>
      <c r="Y37" s="293"/>
      <c r="Z37" s="292">
        <f t="shared" si="20"/>
        <v>6757</v>
      </c>
      <c r="AA37" s="293">
        <v>1339</v>
      </c>
      <c r="AB37" s="292">
        <f t="shared" si="21"/>
        <v>0</v>
      </c>
      <c r="AC37" s="292">
        <f t="shared" si="16"/>
        <v>855</v>
      </c>
      <c r="AD37" s="293">
        <v>150</v>
      </c>
      <c r="AE37" s="293"/>
      <c r="AF37" s="293"/>
      <c r="AG37" s="293"/>
      <c r="AH37" s="293"/>
      <c r="AI37" s="293"/>
      <c r="AJ37" s="293"/>
      <c r="AK37" s="292">
        <f t="shared" si="22"/>
        <v>1005</v>
      </c>
      <c r="AL37" s="293">
        <v>1860</v>
      </c>
      <c r="AM37" s="292">
        <f t="shared" si="23"/>
        <v>-855</v>
      </c>
      <c r="AN37" s="292">
        <f t="shared" si="17"/>
        <v>855</v>
      </c>
      <c r="AO37" s="293"/>
      <c r="AP37" s="293"/>
      <c r="AQ37" s="293"/>
      <c r="AR37" s="293"/>
      <c r="AS37" s="293"/>
      <c r="AT37" s="293"/>
      <c r="AU37" s="293"/>
      <c r="AV37" s="292">
        <f t="shared" si="10"/>
        <v>855</v>
      </c>
      <c r="AW37" s="293"/>
      <c r="AX37" s="292">
        <f t="shared" si="24"/>
        <v>0</v>
      </c>
      <c r="AY37" s="137" t="str">
        <f t="shared" si="12"/>
        <v>*</v>
      </c>
      <c r="BA37" s="143" t="str">
        <f t="shared" si="13"/>
        <v/>
      </c>
    </row>
    <row r="38" spans="1:53" ht="12">
      <c r="A38" s="288">
        <v>36</v>
      </c>
      <c r="B38" s="289" t="s">
        <v>96</v>
      </c>
      <c r="C38" s="290" t="s">
        <v>14</v>
      </c>
      <c r="D38" s="290" t="s">
        <v>98</v>
      </c>
      <c r="E38" s="291">
        <v>145</v>
      </c>
      <c r="F38" s="292"/>
      <c r="G38" s="292">
        <f t="shared" si="14"/>
        <v>435</v>
      </c>
      <c r="H38" s="293"/>
      <c r="I38" s="293"/>
      <c r="J38" s="293"/>
      <c r="K38" s="293"/>
      <c r="L38" s="293"/>
      <c r="M38" s="293"/>
      <c r="N38" s="293"/>
      <c r="O38" s="292">
        <f t="shared" si="18"/>
        <v>435</v>
      </c>
      <c r="P38" s="293"/>
      <c r="Q38" s="292">
        <f t="shared" si="19"/>
        <v>435</v>
      </c>
      <c r="R38" s="292">
        <f t="shared" si="15"/>
        <v>435</v>
      </c>
      <c r="S38" s="293"/>
      <c r="T38" s="293"/>
      <c r="U38" s="293">
        <v>150</v>
      </c>
      <c r="V38" s="293"/>
      <c r="W38" s="293">
        <v>100</v>
      </c>
      <c r="X38" s="293"/>
      <c r="Y38" s="293"/>
      <c r="Z38" s="292">
        <f t="shared" si="20"/>
        <v>685</v>
      </c>
      <c r="AA38" s="293">
        <v>1100</v>
      </c>
      <c r="AB38" s="292">
        <f t="shared" si="21"/>
        <v>20</v>
      </c>
      <c r="AC38" s="292">
        <f t="shared" si="16"/>
        <v>435</v>
      </c>
      <c r="AD38" s="293"/>
      <c r="AE38" s="293"/>
      <c r="AF38" s="293"/>
      <c r="AG38" s="293"/>
      <c r="AH38" s="293"/>
      <c r="AI38" s="293"/>
      <c r="AJ38" s="293"/>
      <c r="AK38" s="292">
        <f t="shared" si="22"/>
        <v>435</v>
      </c>
      <c r="AL38" s="293">
        <v>890</v>
      </c>
      <c r="AM38" s="292">
        <f t="shared" si="23"/>
        <v>-435</v>
      </c>
      <c r="AN38" s="292">
        <f t="shared" si="17"/>
        <v>435</v>
      </c>
      <c r="AO38" s="293"/>
      <c r="AP38" s="293"/>
      <c r="AQ38" s="293"/>
      <c r="AR38" s="293"/>
      <c r="AS38" s="293"/>
      <c r="AT38" s="293"/>
      <c r="AU38" s="293"/>
      <c r="AV38" s="292">
        <f t="shared" si="10"/>
        <v>435</v>
      </c>
      <c r="AW38" s="293"/>
      <c r="AX38" s="292">
        <f t="shared" si="24"/>
        <v>0</v>
      </c>
      <c r="AY38" s="137" t="str">
        <f t="shared" si="12"/>
        <v>*</v>
      </c>
      <c r="BA38" s="143" t="str">
        <f t="shared" si="13"/>
        <v/>
      </c>
    </row>
    <row r="39" spans="1:53" ht="12">
      <c r="A39" s="288">
        <v>37</v>
      </c>
      <c r="B39" s="289" t="s">
        <v>1537</v>
      </c>
      <c r="C39" s="290" t="s">
        <v>14</v>
      </c>
      <c r="D39" s="290" t="s">
        <v>100</v>
      </c>
      <c r="E39" s="291">
        <v>250</v>
      </c>
      <c r="F39" s="292">
        <v>1500</v>
      </c>
      <c r="G39" s="292">
        <f t="shared" si="14"/>
        <v>750</v>
      </c>
      <c r="H39" s="293"/>
      <c r="I39" s="293"/>
      <c r="J39" s="293"/>
      <c r="K39" s="293"/>
      <c r="L39" s="293"/>
      <c r="M39" s="293"/>
      <c r="N39" s="293"/>
      <c r="O39" s="292">
        <f t="shared" si="18"/>
        <v>750</v>
      </c>
      <c r="P39" s="293"/>
      <c r="Q39" s="292">
        <f t="shared" si="19"/>
        <v>2250</v>
      </c>
      <c r="R39" s="292">
        <f t="shared" si="15"/>
        <v>750</v>
      </c>
      <c r="S39" s="293"/>
      <c r="T39" s="293"/>
      <c r="U39" s="293"/>
      <c r="V39" s="293"/>
      <c r="W39" s="293"/>
      <c r="X39" s="293"/>
      <c r="Y39" s="293"/>
      <c r="Z39" s="292">
        <f t="shared" si="20"/>
        <v>750</v>
      </c>
      <c r="AA39" s="293"/>
      <c r="AB39" s="292">
        <f t="shared" si="21"/>
        <v>3000</v>
      </c>
      <c r="AC39" s="292">
        <f t="shared" si="16"/>
        <v>750</v>
      </c>
      <c r="AD39" s="293"/>
      <c r="AE39" s="293"/>
      <c r="AF39" s="293"/>
      <c r="AG39" s="293"/>
      <c r="AH39" s="293"/>
      <c r="AI39" s="293"/>
      <c r="AJ39" s="293"/>
      <c r="AK39" s="292">
        <f t="shared" si="22"/>
        <v>750</v>
      </c>
      <c r="AL39" s="293"/>
      <c r="AM39" s="292">
        <f t="shared" si="23"/>
        <v>3750</v>
      </c>
      <c r="AN39" s="292">
        <f t="shared" si="17"/>
        <v>750</v>
      </c>
      <c r="AO39" s="293"/>
      <c r="AP39" s="293"/>
      <c r="AQ39" s="293"/>
      <c r="AR39" s="293"/>
      <c r="AS39" s="293"/>
      <c r="AT39" s="293"/>
      <c r="AU39" s="293"/>
      <c r="AV39" s="292">
        <f t="shared" si="10"/>
        <v>750</v>
      </c>
      <c r="AW39" s="293"/>
      <c r="AX39" s="292">
        <f t="shared" si="24"/>
        <v>4500</v>
      </c>
      <c r="AY39" s="137" t="str">
        <f t="shared" si="12"/>
        <v/>
      </c>
      <c r="BA39" s="143" t="str">
        <f t="shared" si="13"/>
        <v/>
      </c>
    </row>
    <row r="40" spans="1:53" ht="12">
      <c r="A40" s="288">
        <v>38</v>
      </c>
      <c r="B40" s="289" t="s">
        <v>101</v>
      </c>
      <c r="C40" s="290" t="s">
        <v>23</v>
      </c>
      <c r="D40" s="290" t="s">
        <v>103</v>
      </c>
      <c r="E40" s="291">
        <v>95</v>
      </c>
      <c r="F40" s="292"/>
      <c r="G40" s="292">
        <f t="shared" si="14"/>
        <v>285</v>
      </c>
      <c r="H40" s="293"/>
      <c r="I40" s="293"/>
      <c r="J40" s="293"/>
      <c r="K40" s="293"/>
      <c r="L40" s="293"/>
      <c r="M40" s="293"/>
      <c r="N40" s="293"/>
      <c r="O40" s="292">
        <f t="shared" si="18"/>
        <v>285</v>
      </c>
      <c r="P40" s="293">
        <v>285</v>
      </c>
      <c r="Q40" s="292">
        <f t="shared" si="19"/>
        <v>0</v>
      </c>
      <c r="R40" s="292">
        <f t="shared" si="15"/>
        <v>285</v>
      </c>
      <c r="S40" s="293"/>
      <c r="T40" s="293"/>
      <c r="U40" s="293"/>
      <c r="V40" s="293"/>
      <c r="W40" s="293"/>
      <c r="X40" s="293"/>
      <c r="Y40" s="293"/>
      <c r="Z40" s="292">
        <f t="shared" si="20"/>
        <v>285</v>
      </c>
      <c r="AA40" s="293">
        <v>285</v>
      </c>
      <c r="AB40" s="292">
        <f t="shared" si="21"/>
        <v>0</v>
      </c>
      <c r="AC40" s="292">
        <f t="shared" si="16"/>
        <v>285</v>
      </c>
      <c r="AD40" s="293"/>
      <c r="AE40" s="293"/>
      <c r="AF40" s="293"/>
      <c r="AG40" s="293"/>
      <c r="AH40" s="293"/>
      <c r="AI40" s="293"/>
      <c r="AJ40" s="293"/>
      <c r="AK40" s="292">
        <f t="shared" si="22"/>
        <v>285</v>
      </c>
      <c r="AL40" s="293">
        <v>285</v>
      </c>
      <c r="AM40" s="292">
        <f t="shared" si="23"/>
        <v>0</v>
      </c>
      <c r="AN40" s="292">
        <f t="shared" si="17"/>
        <v>285</v>
      </c>
      <c r="AO40" s="293"/>
      <c r="AP40" s="293"/>
      <c r="AQ40" s="293"/>
      <c r="AR40" s="293"/>
      <c r="AS40" s="293"/>
      <c r="AT40" s="293"/>
      <c r="AU40" s="293"/>
      <c r="AV40" s="292">
        <f t="shared" si="10"/>
        <v>285</v>
      </c>
      <c r="AW40" s="293">
        <v>285</v>
      </c>
      <c r="AX40" s="292">
        <f t="shared" si="24"/>
        <v>0</v>
      </c>
      <c r="AY40" s="137" t="str">
        <f t="shared" si="12"/>
        <v>*</v>
      </c>
      <c r="BA40" s="143" t="str">
        <f t="shared" si="13"/>
        <v/>
      </c>
    </row>
    <row r="41" spans="1:53" ht="12">
      <c r="A41" s="288">
        <v>39</v>
      </c>
      <c r="B41" s="289" t="s">
        <v>104</v>
      </c>
      <c r="C41" s="290" t="s">
        <v>14</v>
      </c>
      <c r="D41" s="290" t="s">
        <v>898</v>
      </c>
      <c r="E41" s="291">
        <v>135</v>
      </c>
      <c r="F41" s="292"/>
      <c r="G41" s="292">
        <f t="shared" si="14"/>
        <v>405</v>
      </c>
      <c r="H41" s="293"/>
      <c r="I41" s="293"/>
      <c r="J41" s="293"/>
      <c r="K41" s="293"/>
      <c r="L41" s="293"/>
      <c r="M41" s="293"/>
      <c r="N41" s="293"/>
      <c r="O41" s="292">
        <f t="shared" si="18"/>
        <v>405</v>
      </c>
      <c r="P41" s="293">
        <v>405</v>
      </c>
      <c r="Q41" s="292">
        <f t="shared" si="19"/>
        <v>0</v>
      </c>
      <c r="R41" s="292">
        <f t="shared" si="15"/>
        <v>405</v>
      </c>
      <c r="S41" s="293"/>
      <c r="T41" s="293"/>
      <c r="U41" s="293"/>
      <c r="V41" s="293"/>
      <c r="W41" s="293">
        <v>100</v>
      </c>
      <c r="X41" s="293"/>
      <c r="Y41" s="293"/>
      <c r="Z41" s="292">
        <f t="shared" si="20"/>
        <v>505</v>
      </c>
      <c r="AA41" s="293">
        <v>505</v>
      </c>
      <c r="AB41" s="292">
        <f t="shared" si="21"/>
        <v>0</v>
      </c>
      <c r="AC41" s="292">
        <f t="shared" si="16"/>
        <v>405</v>
      </c>
      <c r="AD41" s="293"/>
      <c r="AE41" s="293"/>
      <c r="AF41" s="293"/>
      <c r="AG41" s="293"/>
      <c r="AH41" s="293"/>
      <c r="AI41" s="293"/>
      <c r="AJ41" s="293"/>
      <c r="AK41" s="292">
        <f t="shared" si="22"/>
        <v>405</v>
      </c>
      <c r="AL41" s="293">
        <v>405</v>
      </c>
      <c r="AM41" s="292">
        <f t="shared" si="23"/>
        <v>0</v>
      </c>
      <c r="AN41" s="292">
        <f t="shared" si="17"/>
        <v>405</v>
      </c>
      <c r="AO41" s="293"/>
      <c r="AP41" s="293"/>
      <c r="AQ41" s="293"/>
      <c r="AR41" s="293"/>
      <c r="AS41" s="293"/>
      <c r="AT41" s="293"/>
      <c r="AU41" s="293"/>
      <c r="AV41" s="292">
        <f t="shared" si="10"/>
        <v>405</v>
      </c>
      <c r="AW41" s="293"/>
      <c r="AX41" s="292">
        <f t="shared" si="24"/>
        <v>405</v>
      </c>
      <c r="AY41" s="137" t="str">
        <f t="shared" si="12"/>
        <v/>
      </c>
      <c r="BA41" s="143" t="str">
        <f t="shared" si="13"/>
        <v/>
      </c>
    </row>
    <row r="42" spans="1:53" ht="12">
      <c r="A42" s="288">
        <v>40</v>
      </c>
      <c r="B42" s="289" t="s">
        <v>1337</v>
      </c>
      <c r="C42" s="290" t="s">
        <v>23</v>
      </c>
      <c r="D42" s="290" t="s">
        <v>108</v>
      </c>
      <c r="E42" s="291">
        <v>115</v>
      </c>
      <c r="F42" s="292"/>
      <c r="G42" s="292">
        <f t="shared" si="14"/>
        <v>345</v>
      </c>
      <c r="H42" s="293"/>
      <c r="I42" s="293"/>
      <c r="J42" s="293"/>
      <c r="K42" s="293"/>
      <c r="L42" s="293"/>
      <c r="M42" s="293"/>
      <c r="N42" s="293"/>
      <c r="O42" s="292">
        <f t="shared" si="18"/>
        <v>345</v>
      </c>
      <c r="P42" s="293"/>
      <c r="Q42" s="292">
        <f t="shared" si="19"/>
        <v>345</v>
      </c>
      <c r="R42" s="292">
        <f t="shared" si="15"/>
        <v>345</v>
      </c>
      <c r="S42" s="293"/>
      <c r="T42" s="293"/>
      <c r="U42" s="293"/>
      <c r="V42" s="293"/>
      <c r="W42" s="293"/>
      <c r="X42" s="293"/>
      <c r="Y42" s="293"/>
      <c r="Z42" s="292">
        <f t="shared" si="20"/>
        <v>345</v>
      </c>
      <c r="AA42" s="293"/>
      <c r="AB42" s="292">
        <f t="shared" si="21"/>
        <v>690</v>
      </c>
      <c r="AC42" s="292">
        <f t="shared" si="16"/>
        <v>345</v>
      </c>
      <c r="AD42" s="293"/>
      <c r="AE42" s="293"/>
      <c r="AF42" s="293"/>
      <c r="AG42" s="293"/>
      <c r="AH42" s="293"/>
      <c r="AI42" s="293"/>
      <c r="AJ42" s="293"/>
      <c r="AK42" s="292">
        <f t="shared" si="22"/>
        <v>345</v>
      </c>
      <c r="AL42" s="293">
        <v>1380</v>
      </c>
      <c r="AM42" s="292">
        <f t="shared" si="23"/>
        <v>-345</v>
      </c>
      <c r="AN42" s="292">
        <f t="shared" si="17"/>
        <v>345</v>
      </c>
      <c r="AO42" s="293"/>
      <c r="AP42" s="293"/>
      <c r="AQ42" s="293"/>
      <c r="AR42" s="293"/>
      <c r="AS42" s="293"/>
      <c r="AT42" s="293"/>
      <c r="AU42" s="293"/>
      <c r="AV42" s="292">
        <f t="shared" si="10"/>
        <v>345</v>
      </c>
      <c r="AW42" s="293"/>
      <c r="AX42" s="292">
        <f t="shared" si="24"/>
        <v>0</v>
      </c>
      <c r="AY42" s="137" t="str">
        <f t="shared" si="12"/>
        <v>*</v>
      </c>
      <c r="BA42" s="143" t="str">
        <f t="shared" si="13"/>
        <v/>
      </c>
    </row>
    <row r="43" spans="1:53" ht="12">
      <c r="A43" s="288">
        <v>41</v>
      </c>
      <c r="B43" s="289" t="s">
        <v>853</v>
      </c>
      <c r="C43" s="290" t="s">
        <v>14</v>
      </c>
      <c r="D43" s="290" t="s">
        <v>803</v>
      </c>
      <c r="E43" s="291">
        <v>70</v>
      </c>
      <c r="F43" s="292"/>
      <c r="G43" s="292">
        <f t="shared" si="14"/>
        <v>210</v>
      </c>
      <c r="H43" s="293"/>
      <c r="I43" s="293"/>
      <c r="J43" s="293"/>
      <c r="K43" s="293"/>
      <c r="L43" s="293"/>
      <c r="M43" s="293"/>
      <c r="N43" s="293"/>
      <c r="O43" s="292">
        <f t="shared" si="18"/>
        <v>210</v>
      </c>
      <c r="P43" s="293">
        <v>210</v>
      </c>
      <c r="Q43" s="292">
        <f t="shared" si="19"/>
        <v>0</v>
      </c>
      <c r="R43" s="292">
        <f t="shared" si="15"/>
        <v>210</v>
      </c>
      <c r="S43" s="293"/>
      <c r="T43" s="293">
        <v>400</v>
      </c>
      <c r="U43" s="293"/>
      <c r="V43" s="293"/>
      <c r="W43" s="293"/>
      <c r="X43" s="293"/>
      <c r="Y43" s="293"/>
      <c r="Z43" s="292">
        <f t="shared" si="20"/>
        <v>610</v>
      </c>
      <c r="AA43" s="293">
        <v>610</v>
      </c>
      <c r="AB43" s="292">
        <f t="shared" si="21"/>
        <v>0</v>
      </c>
      <c r="AC43" s="292">
        <f t="shared" si="16"/>
        <v>210</v>
      </c>
      <c r="AD43" s="293"/>
      <c r="AE43" s="293"/>
      <c r="AF43" s="293"/>
      <c r="AG43" s="293"/>
      <c r="AH43" s="293"/>
      <c r="AI43" s="293"/>
      <c r="AJ43" s="293"/>
      <c r="AK43" s="292">
        <f t="shared" si="22"/>
        <v>210</v>
      </c>
      <c r="AL43" s="293">
        <v>210</v>
      </c>
      <c r="AM43" s="292">
        <f t="shared" si="23"/>
        <v>0</v>
      </c>
      <c r="AN43" s="292">
        <f t="shared" si="17"/>
        <v>210</v>
      </c>
      <c r="AO43" s="293"/>
      <c r="AP43" s="293"/>
      <c r="AQ43" s="293"/>
      <c r="AR43" s="293"/>
      <c r="AS43" s="293"/>
      <c r="AT43" s="293"/>
      <c r="AU43" s="293"/>
      <c r="AV43" s="292">
        <f t="shared" si="10"/>
        <v>210</v>
      </c>
      <c r="AW43" s="293">
        <v>210</v>
      </c>
      <c r="AX43" s="292">
        <f t="shared" si="24"/>
        <v>0</v>
      </c>
      <c r="AY43" s="137" t="str">
        <f t="shared" si="12"/>
        <v>*</v>
      </c>
      <c r="BA43" s="143" t="str">
        <f t="shared" si="13"/>
        <v/>
      </c>
    </row>
    <row r="44" spans="1:53" ht="12">
      <c r="A44" s="288">
        <v>42</v>
      </c>
      <c r="B44" s="289" t="s">
        <v>109</v>
      </c>
      <c r="C44" s="290" t="s">
        <v>14</v>
      </c>
      <c r="D44" s="290" t="s">
        <v>111</v>
      </c>
      <c r="E44" s="291">
        <v>140</v>
      </c>
      <c r="F44" s="292"/>
      <c r="G44" s="292">
        <f t="shared" si="14"/>
        <v>420</v>
      </c>
      <c r="H44" s="293">
        <v>50</v>
      </c>
      <c r="I44" s="293"/>
      <c r="J44" s="293"/>
      <c r="K44" s="293"/>
      <c r="L44" s="293"/>
      <c r="M44" s="293"/>
      <c r="N44" s="293">
        <v>20</v>
      </c>
      <c r="O44" s="292">
        <f t="shared" si="18"/>
        <v>490</v>
      </c>
      <c r="P44" s="293"/>
      <c r="Q44" s="292">
        <f t="shared" si="19"/>
        <v>490</v>
      </c>
      <c r="R44" s="292">
        <f t="shared" si="15"/>
        <v>420</v>
      </c>
      <c r="S44" s="293"/>
      <c r="T44" s="293">
        <v>100</v>
      </c>
      <c r="U44" s="293"/>
      <c r="V44" s="293"/>
      <c r="W44" s="293">
        <v>100</v>
      </c>
      <c r="X44" s="293"/>
      <c r="Y44" s="293"/>
      <c r="Z44" s="292">
        <f t="shared" si="20"/>
        <v>620</v>
      </c>
      <c r="AA44" s="293">
        <v>975</v>
      </c>
      <c r="AB44" s="292">
        <f t="shared" si="21"/>
        <v>135</v>
      </c>
      <c r="AC44" s="292">
        <f t="shared" si="16"/>
        <v>420</v>
      </c>
      <c r="AD44" s="293"/>
      <c r="AE44" s="293"/>
      <c r="AF44" s="293"/>
      <c r="AG44" s="293"/>
      <c r="AH44" s="293"/>
      <c r="AI44" s="293"/>
      <c r="AJ44" s="293"/>
      <c r="AK44" s="292">
        <f t="shared" si="22"/>
        <v>420</v>
      </c>
      <c r="AL44" s="293">
        <v>555</v>
      </c>
      <c r="AM44" s="292">
        <f t="shared" si="23"/>
        <v>0</v>
      </c>
      <c r="AN44" s="292">
        <f t="shared" si="17"/>
        <v>420</v>
      </c>
      <c r="AO44" s="293"/>
      <c r="AP44" s="293"/>
      <c r="AQ44" s="293"/>
      <c r="AR44" s="293"/>
      <c r="AS44" s="293"/>
      <c r="AT44" s="293"/>
      <c r="AU44" s="293"/>
      <c r="AV44" s="292">
        <f t="shared" si="10"/>
        <v>420</v>
      </c>
      <c r="AW44" s="293">
        <v>420</v>
      </c>
      <c r="AX44" s="292">
        <f t="shared" si="24"/>
        <v>0</v>
      </c>
      <c r="AY44" s="137" t="str">
        <f t="shared" si="12"/>
        <v>*</v>
      </c>
      <c r="BA44" s="143" t="str">
        <f t="shared" si="13"/>
        <v/>
      </c>
    </row>
    <row r="45" spans="1:53" ht="12">
      <c r="A45" s="288">
        <v>43</v>
      </c>
      <c r="B45" s="289" t="s">
        <v>112</v>
      </c>
      <c r="C45" s="290" t="s">
        <v>14</v>
      </c>
      <c r="D45" s="290" t="s">
        <v>113</v>
      </c>
      <c r="E45" s="291">
        <v>200</v>
      </c>
      <c r="F45" s="292"/>
      <c r="G45" s="292">
        <f t="shared" si="14"/>
        <v>600</v>
      </c>
      <c r="H45" s="293">
        <v>75</v>
      </c>
      <c r="I45" s="293"/>
      <c r="J45" s="293"/>
      <c r="K45" s="293"/>
      <c r="L45" s="293"/>
      <c r="M45" s="293"/>
      <c r="N45" s="293"/>
      <c r="O45" s="292">
        <f t="shared" si="18"/>
        <v>675</v>
      </c>
      <c r="P45" s="293">
        <v>600</v>
      </c>
      <c r="Q45" s="292">
        <f t="shared" si="19"/>
        <v>75</v>
      </c>
      <c r="R45" s="292">
        <f t="shared" si="15"/>
        <v>600</v>
      </c>
      <c r="S45" s="293"/>
      <c r="T45" s="293"/>
      <c r="U45" s="293"/>
      <c r="V45" s="293"/>
      <c r="W45" s="293">
        <v>100</v>
      </c>
      <c r="X45" s="293"/>
      <c r="Y45" s="293"/>
      <c r="Z45" s="292">
        <f t="shared" si="20"/>
        <v>700</v>
      </c>
      <c r="AA45" s="293">
        <v>600</v>
      </c>
      <c r="AB45" s="292">
        <f t="shared" si="21"/>
        <v>175</v>
      </c>
      <c r="AC45" s="292">
        <f t="shared" si="16"/>
        <v>600</v>
      </c>
      <c r="AD45" s="293"/>
      <c r="AE45" s="293"/>
      <c r="AF45" s="293"/>
      <c r="AG45" s="293"/>
      <c r="AH45" s="293"/>
      <c r="AI45" s="293"/>
      <c r="AJ45" s="293"/>
      <c r="AK45" s="292">
        <f t="shared" si="22"/>
        <v>600</v>
      </c>
      <c r="AL45" s="293">
        <v>775</v>
      </c>
      <c r="AM45" s="292">
        <f t="shared" si="23"/>
        <v>0</v>
      </c>
      <c r="AN45" s="292">
        <f t="shared" si="17"/>
        <v>600</v>
      </c>
      <c r="AO45" s="293"/>
      <c r="AP45" s="293"/>
      <c r="AQ45" s="293"/>
      <c r="AR45" s="293"/>
      <c r="AS45" s="293"/>
      <c r="AT45" s="293"/>
      <c r="AU45" s="293"/>
      <c r="AV45" s="292">
        <f t="shared" si="10"/>
        <v>600</v>
      </c>
      <c r="AW45" s="293">
        <v>600</v>
      </c>
      <c r="AX45" s="292">
        <f t="shared" si="24"/>
        <v>0</v>
      </c>
      <c r="AY45" s="137" t="str">
        <f t="shared" si="12"/>
        <v>*</v>
      </c>
      <c r="BA45" s="143" t="str">
        <f t="shared" si="13"/>
        <v/>
      </c>
    </row>
    <row r="46" spans="1:53" ht="12">
      <c r="A46" s="288">
        <v>44</v>
      </c>
      <c r="B46" s="289" t="s">
        <v>114</v>
      </c>
      <c r="C46" s="290" t="s">
        <v>23</v>
      </c>
      <c r="D46" s="290" t="s">
        <v>116</v>
      </c>
      <c r="E46" s="291">
        <v>85</v>
      </c>
      <c r="F46" s="292"/>
      <c r="G46" s="292">
        <f t="shared" si="14"/>
        <v>255</v>
      </c>
      <c r="H46" s="293"/>
      <c r="I46" s="293"/>
      <c r="J46" s="293"/>
      <c r="K46" s="293"/>
      <c r="L46" s="293"/>
      <c r="M46" s="293"/>
      <c r="N46" s="293"/>
      <c r="O46" s="292">
        <f t="shared" si="18"/>
        <v>255</v>
      </c>
      <c r="P46" s="293">
        <v>1020</v>
      </c>
      <c r="Q46" s="292">
        <f t="shared" si="19"/>
        <v>-765</v>
      </c>
      <c r="R46" s="292">
        <f t="shared" si="15"/>
        <v>255</v>
      </c>
      <c r="S46" s="293"/>
      <c r="T46" s="293"/>
      <c r="U46" s="293"/>
      <c r="V46" s="293"/>
      <c r="W46" s="293"/>
      <c r="X46" s="293"/>
      <c r="Y46" s="293"/>
      <c r="Z46" s="292">
        <f t="shared" si="20"/>
        <v>255</v>
      </c>
      <c r="AA46" s="293"/>
      <c r="AB46" s="292">
        <f t="shared" si="21"/>
        <v>-510</v>
      </c>
      <c r="AC46" s="292">
        <f t="shared" si="16"/>
        <v>255</v>
      </c>
      <c r="AD46" s="293"/>
      <c r="AE46" s="293"/>
      <c r="AF46" s="293"/>
      <c r="AG46" s="293"/>
      <c r="AH46" s="293"/>
      <c r="AI46" s="293"/>
      <c r="AJ46" s="293"/>
      <c r="AK46" s="292">
        <f t="shared" si="22"/>
        <v>255</v>
      </c>
      <c r="AL46" s="293">
        <v>200</v>
      </c>
      <c r="AM46" s="292">
        <f t="shared" si="23"/>
        <v>-455</v>
      </c>
      <c r="AN46" s="292">
        <f t="shared" si="17"/>
        <v>255</v>
      </c>
      <c r="AO46" s="293"/>
      <c r="AP46" s="293">
        <v>200</v>
      </c>
      <c r="AQ46" s="293"/>
      <c r="AR46" s="293"/>
      <c r="AS46" s="293"/>
      <c r="AT46" s="293"/>
      <c r="AU46" s="293"/>
      <c r="AV46" s="292">
        <f t="shared" si="10"/>
        <v>455</v>
      </c>
      <c r="AW46" s="293"/>
      <c r="AX46" s="292">
        <f t="shared" si="24"/>
        <v>0</v>
      </c>
      <c r="AY46" s="137" t="str">
        <f t="shared" si="12"/>
        <v>*</v>
      </c>
      <c r="BA46" s="143" t="str">
        <f t="shared" si="13"/>
        <v/>
      </c>
    </row>
    <row r="47" spans="1:53" ht="12">
      <c r="A47" s="288">
        <v>45</v>
      </c>
      <c r="B47" s="289" t="s">
        <v>117</v>
      </c>
      <c r="C47" s="290" t="s">
        <v>14</v>
      </c>
      <c r="D47" s="290" t="s">
        <v>119</v>
      </c>
      <c r="E47" s="291">
        <v>30</v>
      </c>
      <c r="F47" s="292">
        <v>1335</v>
      </c>
      <c r="G47" s="292">
        <f t="shared" si="14"/>
        <v>90</v>
      </c>
      <c r="H47" s="293"/>
      <c r="I47" s="293"/>
      <c r="J47" s="293"/>
      <c r="K47" s="293"/>
      <c r="L47" s="293"/>
      <c r="M47" s="293"/>
      <c r="N47" s="293"/>
      <c r="O47" s="292">
        <f t="shared" si="18"/>
        <v>90</v>
      </c>
      <c r="P47" s="293"/>
      <c r="Q47" s="292">
        <f t="shared" si="19"/>
        <v>1425</v>
      </c>
      <c r="R47" s="292">
        <f t="shared" si="15"/>
        <v>90</v>
      </c>
      <c r="S47" s="293"/>
      <c r="T47" s="293"/>
      <c r="U47" s="293"/>
      <c r="V47" s="293"/>
      <c r="W47" s="293"/>
      <c r="X47" s="293"/>
      <c r="Y47" s="293"/>
      <c r="Z47" s="292">
        <f t="shared" si="20"/>
        <v>90</v>
      </c>
      <c r="AA47" s="293"/>
      <c r="AB47" s="292">
        <f t="shared" si="21"/>
        <v>1515</v>
      </c>
      <c r="AC47" s="292">
        <f t="shared" si="16"/>
        <v>90</v>
      </c>
      <c r="AD47" s="293"/>
      <c r="AE47" s="293"/>
      <c r="AF47" s="293"/>
      <c r="AG47" s="293"/>
      <c r="AH47" s="293"/>
      <c r="AI47" s="293"/>
      <c r="AJ47" s="293"/>
      <c r="AK47" s="292">
        <f t="shared" si="22"/>
        <v>90</v>
      </c>
      <c r="AL47" s="293"/>
      <c r="AM47" s="292">
        <f t="shared" si="23"/>
        <v>1605</v>
      </c>
      <c r="AN47" s="292">
        <f t="shared" si="17"/>
        <v>90</v>
      </c>
      <c r="AO47" s="293"/>
      <c r="AP47" s="293"/>
      <c r="AQ47" s="293"/>
      <c r="AR47" s="293"/>
      <c r="AS47" s="293"/>
      <c r="AT47" s="293"/>
      <c r="AU47" s="293"/>
      <c r="AV47" s="292">
        <f t="shared" si="10"/>
        <v>90</v>
      </c>
      <c r="AW47" s="293"/>
      <c r="AX47" s="292">
        <f t="shared" si="24"/>
        <v>1695</v>
      </c>
      <c r="AY47" s="137" t="str">
        <f t="shared" si="12"/>
        <v/>
      </c>
      <c r="BA47" s="143" t="str">
        <f t="shared" si="13"/>
        <v/>
      </c>
    </row>
    <row r="48" spans="1:53" ht="12">
      <c r="A48" s="288">
        <v>46</v>
      </c>
      <c r="B48" s="289" t="s">
        <v>120</v>
      </c>
      <c r="C48" s="290" t="s">
        <v>14</v>
      </c>
      <c r="D48" s="290" t="s">
        <v>899</v>
      </c>
      <c r="E48" s="291">
        <v>105</v>
      </c>
      <c r="F48" s="292"/>
      <c r="G48" s="292">
        <f t="shared" ref="G48:G64" si="25">E48*3</f>
        <v>315</v>
      </c>
      <c r="H48" s="293">
        <v>50</v>
      </c>
      <c r="I48" s="293"/>
      <c r="J48" s="293"/>
      <c r="K48" s="293"/>
      <c r="L48" s="293">
        <v>100</v>
      </c>
      <c r="M48" s="293"/>
      <c r="N48" s="293"/>
      <c r="O48" s="292">
        <f t="shared" si="18"/>
        <v>465</v>
      </c>
      <c r="P48" s="293">
        <v>465</v>
      </c>
      <c r="Q48" s="292">
        <f t="shared" si="19"/>
        <v>0</v>
      </c>
      <c r="R48" s="292">
        <f t="shared" ref="R48:R64" si="26">E48*3</f>
        <v>315</v>
      </c>
      <c r="S48" s="293"/>
      <c r="T48" s="293">
        <v>100</v>
      </c>
      <c r="U48" s="293"/>
      <c r="V48" s="293"/>
      <c r="W48" s="293"/>
      <c r="X48" s="293"/>
      <c r="Y48" s="293"/>
      <c r="Z48" s="292">
        <f t="shared" si="20"/>
        <v>415</v>
      </c>
      <c r="AA48" s="293">
        <v>315</v>
      </c>
      <c r="AB48" s="292">
        <f t="shared" si="21"/>
        <v>100</v>
      </c>
      <c r="AC48" s="292">
        <f t="shared" ref="AC48:AC64" si="27">$E48*3</f>
        <v>315</v>
      </c>
      <c r="AD48" s="293"/>
      <c r="AE48" s="293"/>
      <c r="AF48" s="293"/>
      <c r="AG48" s="293"/>
      <c r="AH48" s="293"/>
      <c r="AI48" s="293"/>
      <c r="AJ48" s="293"/>
      <c r="AK48" s="292">
        <f t="shared" si="22"/>
        <v>315</v>
      </c>
      <c r="AL48" s="293">
        <v>415</v>
      </c>
      <c r="AM48" s="292">
        <f t="shared" si="23"/>
        <v>0</v>
      </c>
      <c r="AN48" s="292">
        <f t="shared" ref="AN48:AN64" si="28">$E48*3</f>
        <v>315</v>
      </c>
      <c r="AO48" s="293"/>
      <c r="AP48" s="293"/>
      <c r="AQ48" s="293"/>
      <c r="AR48" s="293"/>
      <c r="AS48" s="293"/>
      <c r="AT48" s="293"/>
      <c r="AU48" s="293"/>
      <c r="AV48" s="292">
        <f t="shared" si="10"/>
        <v>315</v>
      </c>
      <c r="AW48" s="293">
        <v>315</v>
      </c>
      <c r="AX48" s="292">
        <f t="shared" si="24"/>
        <v>0</v>
      </c>
      <c r="AY48" s="137" t="str">
        <f t="shared" si="12"/>
        <v>*</v>
      </c>
      <c r="BA48" s="143" t="str">
        <f t="shared" si="13"/>
        <v/>
      </c>
    </row>
    <row r="49" spans="1:53" ht="12">
      <c r="A49" s="288">
        <v>47</v>
      </c>
      <c r="B49" s="289" t="s">
        <v>886</v>
      </c>
      <c r="C49" s="290" t="s">
        <v>23</v>
      </c>
      <c r="D49" s="290" t="s">
        <v>887</v>
      </c>
      <c r="E49" s="291">
        <v>70</v>
      </c>
      <c r="F49" s="292"/>
      <c r="G49" s="292">
        <f t="shared" si="25"/>
        <v>210</v>
      </c>
      <c r="H49" s="293"/>
      <c r="I49" s="293"/>
      <c r="J49" s="293"/>
      <c r="K49" s="293"/>
      <c r="L49" s="293"/>
      <c r="M49" s="293"/>
      <c r="N49" s="293"/>
      <c r="O49" s="292">
        <f t="shared" si="18"/>
        <v>210</v>
      </c>
      <c r="P49" s="293">
        <v>840</v>
      </c>
      <c r="Q49" s="292">
        <f t="shared" si="19"/>
        <v>-630</v>
      </c>
      <c r="R49" s="292">
        <f t="shared" si="26"/>
        <v>210</v>
      </c>
      <c r="S49" s="293"/>
      <c r="T49" s="293"/>
      <c r="U49" s="293"/>
      <c r="V49" s="293"/>
      <c r="W49" s="293"/>
      <c r="X49" s="293"/>
      <c r="Y49" s="293"/>
      <c r="Z49" s="292">
        <f t="shared" si="20"/>
        <v>210</v>
      </c>
      <c r="AA49" s="293"/>
      <c r="AB49" s="292">
        <f t="shared" si="21"/>
        <v>-420</v>
      </c>
      <c r="AC49" s="292">
        <f t="shared" si="27"/>
        <v>210</v>
      </c>
      <c r="AD49" s="293"/>
      <c r="AE49" s="293"/>
      <c r="AF49" s="293"/>
      <c r="AG49" s="293"/>
      <c r="AH49" s="293"/>
      <c r="AI49" s="293"/>
      <c r="AJ49" s="293"/>
      <c r="AK49" s="292">
        <f t="shared" si="22"/>
        <v>210</v>
      </c>
      <c r="AL49" s="293"/>
      <c r="AM49" s="292">
        <f t="shared" si="23"/>
        <v>-210</v>
      </c>
      <c r="AN49" s="292">
        <f t="shared" si="28"/>
        <v>210</v>
      </c>
      <c r="AO49" s="293"/>
      <c r="AP49" s="293"/>
      <c r="AQ49" s="293"/>
      <c r="AR49" s="293"/>
      <c r="AS49" s="293"/>
      <c r="AT49" s="293"/>
      <c r="AU49" s="293"/>
      <c r="AV49" s="292">
        <f t="shared" si="10"/>
        <v>210</v>
      </c>
      <c r="AW49" s="293"/>
      <c r="AX49" s="292">
        <f t="shared" si="24"/>
        <v>0</v>
      </c>
      <c r="AY49" s="137" t="str">
        <f t="shared" si="12"/>
        <v>*</v>
      </c>
      <c r="BA49" s="143" t="str">
        <f t="shared" si="13"/>
        <v/>
      </c>
    </row>
    <row r="50" spans="1:53" ht="12">
      <c r="A50" s="288">
        <v>48</v>
      </c>
      <c r="B50" s="304" t="s">
        <v>122</v>
      </c>
      <c r="C50" s="290" t="s">
        <v>14</v>
      </c>
      <c r="D50" s="290" t="s">
        <v>339</v>
      </c>
      <c r="E50" s="291">
        <v>40</v>
      </c>
      <c r="F50" s="292"/>
      <c r="G50" s="292">
        <f t="shared" si="25"/>
        <v>120</v>
      </c>
      <c r="H50" s="293"/>
      <c r="I50" s="293"/>
      <c r="J50" s="293"/>
      <c r="K50" s="293"/>
      <c r="L50" s="293"/>
      <c r="M50" s="293"/>
      <c r="N50" s="293"/>
      <c r="O50" s="292">
        <f t="shared" si="18"/>
        <v>120</v>
      </c>
      <c r="P50" s="293">
        <v>480</v>
      </c>
      <c r="Q50" s="292">
        <f t="shared" si="19"/>
        <v>-360</v>
      </c>
      <c r="R50" s="292">
        <f t="shared" si="26"/>
        <v>120</v>
      </c>
      <c r="S50" s="293"/>
      <c r="T50" s="293"/>
      <c r="U50" s="293"/>
      <c r="V50" s="293"/>
      <c r="W50" s="293"/>
      <c r="X50" s="293"/>
      <c r="Y50" s="293"/>
      <c r="Z50" s="292">
        <f t="shared" si="20"/>
        <v>120</v>
      </c>
      <c r="AA50" s="293"/>
      <c r="AB50" s="292">
        <f t="shared" si="21"/>
        <v>-240</v>
      </c>
      <c r="AC50" s="292">
        <f t="shared" si="27"/>
        <v>120</v>
      </c>
      <c r="AD50" s="293"/>
      <c r="AE50" s="293"/>
      <c r="AF50" s="293"/>
      <c r="AG50" s="293"/>
      <c r="AH50" s="293"/>
      <c r="AI50" s="293"/>
      <c r="AJ50" s="293"/>
      <c r="AK50" s="292">
        <f t="shared" si="22"/>
        <v>120</v>
      </c>
      <c r="AL50" s="293"/>
      <c r="AM50" s="292">
        <f t="shared" si="23"/>
        <v>-120</v>
      </c>
      <c r="AN50" s="292">
        <f t="shared" si="28"/>
        <v>120</v>
      </c>
      <c r="AO50" s="293"/>
      <c r="AP50" s="293"/>
      <c r="AQ50" s="293"/>
      <c r="AR50" s="293"/>
      <c r="AS50" s="293"/>
      <c r="AT50" s="293"/>
      <c r="AU50" s="293"/>
      <c r="AV50" s="292">
        <f t="shared" si="10"/>
        <v>120</v>
      </c>
      <c r="AW50" s="293"/>
      <c r="AX50" s="292">
        <f t="shared" si="24"/>
        <v>0</v>
      </c>
      <c r="AY50" s="137" t="str">
        <f t="shared" si="12"/>
        <v>*</v>
      </c>
      <c r="BA50" s="143" t="str">
        <f t="shared" si="13"/>
        <v/>
      </c>
    </row>
    <row r="51" spans="1:53" ht="12">
      <c r="A51" s="288">
        <v>49</v>
      </c>
      <c r="B51" s="304" t="s">
        <v>124</v>
      </c>
      <c r="C51" s="290" t="s">
        <v>14</v>
      </c>
      <c r="D51" s="290" t="s">
        <v>12</v>
      </c>
      <c r="E51" s="291">
        <v>475</v>
      </c>
      <c r="F51" s="292"/>
      <c r="G51" s="292">
        <f t="shared" si="25"/>
        <v>1425</v>
      </c>
      <c r="H51" s="293"/>
      <c r="I51" s="293"/>
      <c r="J51" s="293"/>
      <c r="K51" s="293"/>
      <c r="L51" s="293"/>
      <c r="M51" s="293"/>
      <c r="N51" s="293"/>
      <c r="O51" s="292">
        <f t="shared" si="18"/>
        <v>1425</v>
      </c>
      <c r="P51" s="293"/>
      <c r="Q51" s="292">
        <f t="shared" si="19"/>
        <v>1425</v>
      </c>
      <c r="R51" s="292">
        <f t="shared" si="26"/>
        <v>1425</v>
      </c>
      <c r="S51" s="293">
        <v>100</v>
      </c>
      <c r="T51" s="293">
        <v>100</v>
      </c>
      <c r="U51" s="293"/>
      <c r="V51" s="293"/>
      <c r="W51" s="293">
        <v>100</v>
      </c>
      <c r="X51" s="293"/>
      <c r="Y51" s="293">
        <v>10</v>
      </c>
      <c r="Z51" s="292">
        <f t="shared" si="20"/>
        <v>1735</v>
      </c>
      <c r="AA51" s="293">
        <v>4490</v>
      </c>
      <c r="AB51" s="292">
        <f t="shared" si="21"/>
        <v>-1330</v>
      </c>
      <c r="AC51" s="292">
        <f t="shared" si="27"/>
        <v>1425</v>
      </c>
      <c r="AD51" s="293"/>
      <c r="AE51" s="293">
        <v>1430</v>
      </c>
      <c r="AF51" s="293"/>
      <c r="AG51" s="293"/>
      <c r="AH51" s="293"/>
      <c r="AI51" s="293"/>
      <c r="AJ51" s="293"/>
      <c r="AK51" s="292">
        <f t="shared" si="22"/>
        <v>2855</v>
      </c>
      <c r="AL51" s="293">
        <v>1525</v>
      </c>
      <c r="AM51" s="292">
        <f t="shared" si="23"/>
        <v>0</v>
      </c>
      <c r="AN51" s="292">
        <f t="shared" si="28"/>
        <v>1425</v>
      </c>
      <c r="AO51" s="293">
        <v>50</v>
      </c>
      <c r="AP51" s="293"/>
      <c r="AQ51" s="293"/>
      <c r="AR51" s="293"/>
      <c r="AS51" s="293"/>
      <c r="AT51" s="293"/>
      <c r="AU51" s="293"/>
      <c r="AV51" s="292">
        <f t="shared" si="10"/>
        <v>1475</v>
      </c>
      <c r="AW51" s="293">
        <v>2186</v>
      </c>
      <c r="AX51" s="292">
        <f t="shared" si="24"/>
        <v>-711</v>
      </c>
      <c r="AY51" s="137" t="str">
        <f t="shared" si="12"/>
        <v/>
      </c>
      <c r="BA51" s="143" t="str">
        <f t="shared" si="13"/>
        <v/>
      </c>
    </row>
    <row r="52" spans="1:53" ht="12">
      <c r="A52" s="288">
        <v>50</v>
      </c>
      <c r="B52" s="304" t="s">
        <v>1464</v>
      </c>
      <c r="C52" s="290" t="s">
        <v>23</v>
      </c>
      <c r="D52" s="290"/>
      <c r="E52" s="291">
        <v>1000</v>
      </c>
      <c r="F52" s="292"/>
      <c r="G52" s="292">
        <f t="shared" si="25"/>
        <v>3000</v>
      </c>
      <c r="H52" s="293"/>
      <c r="I52" s="293"/>
      <c r="J52" s="293"/>
      <c r="K52" s="293"/>
      <c r="L52" s="293"/>
      <c r="M52" s="293"/>
      <c r="N52" s="293"/>
      <c r="O52" s="292">
        <f t="shared" si="18"/>
        <v>3000</v>
      </c>
      <c r="P52" s="293">
        <v>3000</v>
      </c>
      <c r="Q52" s="292">
        <f t="shared" si="19"/>
        <v>0</v>
      </c>
      <c r="R52" s="292">
        <f t="shared" si="26"/>
        <v>3000</v>
      </c>
      <c r="S52" s="293">
        <v>50</v>
      </c>
      <c r="T52" s="293"/>
      <c r="U52" s="293"/>
      <c r="V52" s="293"/>
      <c r="W52" s="293"/>
      <c r="X52" s="293"/>
      <c r="Y52" s="293">
        <v>50</v>
      </c>
      <c r="Z52" s="292">
        <f t="shared" si="20"/>
        <v>3100</v>
      </c>
      <c r="AA52" s="293">
        <v>3100</v>
      </c>
      <c r="AB52" s="292">
        <f t="shared" si="21"/>
        <v>0</v>
      </c>
      <c r="AC52" s="292">
        <f t="shared" si="27"/>
        <v>3000</v>
      </c>
      <c r="AD52" s="293"/>
      <c r="AE52" s="293"/>
      <c r="AF52" s="293"/>
      <c r="AG52" s="293"/>
      <c r="AH52" s="293"/>
      <c r="AI52" s="293"/>
      <c r="AJ52" s="293"/>
      <c r="AK52" s="292">
        <f t="shared" si="22"/>
        <v>3000</v>
      </c>
      <c r="AL52" s="293">
        <v>3000</v>
      </c>
      <c r="AM52" s="292">
        <f t="shared" si="23"/>
        <v>0</v>
      </c>
      <c r="AN52" s="292">
        <f t="shared" si="28"/>
        <v>3000</v>
      </c>
      <c r="AO52" s="293"/>
      <c r="AP52" s="293"/>
      <c r="AQ52" s="293"/>
      <c r="AR52" s="293"/>
      <c r="AS52" s="293"/>
      <c r="AT52" s="293"/>
      <c r="AU52" s="293"/>
      <c r="AV52" s="292">
        <f t="shared" si="10"/>
        <v>3000</v>
      </c>
      <c r="AW52" s="293">
        <v>3000</v>
      </c>
      <c r="AX52" s="292">
        <f t="shared" si="24"/>
        <v>0</v>
      </c>
      <c r="BA52" s="143" t="str">
        <f t="shared" si="13"/>
        <v/>
      </c>
    </row>
    <row r="53" spans="1:53" ht="12">
      <c r="A53" s="288">
        <v>51</v>
      </c>
      <c r="B53" s="304" t="s">
        <v>1380</v>
      </c>
      <c r="C53" s="290" t="s">
        <v>23</v>
      </c>
      <c r="D53" s="290"/>
      <c r="E53" s="291">
        <v>2900</v>
      </c>
      <c r="F53" s="292"/>
      <c r="G53" s="292">
        <f t="shared" si="25"/>
        <v>8700</v>
      </c>
      <c r="H53" s="293">
        <v>680</v>
      </c>
      <c r="I53" s="293">
        <v>1150</v>
      </c>
      <c r="J53" s="293">
        <v>601.04999999999995</v>
      </c>
      <c r="K53" s="293">
        <v>300</v>
      </c>
      <c r="L53" s="293"/>
      <c r="M53" s="293"/>
      <c r="N53" s="293"/>
      <c r="O53" s="292">
        <f t="shared" si="18"/>
        <v>11431.05</v>
      </c>
      <c r="P53" s="293">
        <v>20737.05</v>
      </c>
      <c r="Q53" s="292">
        <f t="shared" si="19"/>
        <v>-9306</v>
      </c>
      <c r="R53" s="292">
        <f t="shared" si="26"/>
        <v>8700</v>
      </c>
      <c r="S53" s="293"/>
      <c r="T53" s="293">
        <v>606</v>
      </c>
      <c r="U53" s="293"/>
      <c r="V53" s="293"/>
      <c r="W53" s="293"/>
      <c r="X53" s="293"/>
      <c r="Y53" s="293"/>
      <c r="Z53" s="292">
        <f t="shared" si="20"/>
        <v>9306</v>
      </c>
      <c r="AA53" s="293">
        <v>5800</v>
      </c>
      <c r="AB53" s="292">
        <f t="shared" si="21"/>
        <v>-5800</v>
      </c>
      <c r="AC53" s="292">
        <f t="shared" si="27"/>
        <v>8700</v>
      </c>
      <c r="AD53" s="293"/>
      <c r="AE53" s="293"/>
      <c r="AF53" s="293"/>
      <c r="AG53" s="293"/>
      <c r="AH53" s="293"/>
      <c r="AI53" s="293"/>
      <c r="AJ53" s="293"/>
      <c r="AK53" s="292">
        <f t="shared" si="22"/>
        <v>8700</v>
      </c>
      <c r="AL53" s="293">
        <v>8700</v>
      </c>
      <c r="AM53" s="292">
        <f t="shared" si="23"/>
        <v>-5800</v>
      </c>
      <c r="AN53" s="292">
        <f t="shared" si="28"/>
        <v>8700</v>
      </c>
      <c r="AO53" s="293"/>
      <c r="AP53" s="293"/>
      <c r="AQ53" s="293"/>
      <c r="AR53" s="293"/>
      <c r="AS53" s="293"/>
      <c r="AT53" s="293"/>
      <c r="AU53" s="293"/>
      <c r="AV53" s="292">
        <f t="shared" si="10"/>
        <v>8700</v>
      </c>
      <c r="AW53" s="293">
        <v>2900</v>
      </c>
      <c r="AX53" s="292">
        <f t="shared" si="24"/>
        <v>0</v>
      </c>
      <c r="BA53" s="143" t="str">
        <f t="shared" si="13"/>
        <v/>
      </c>
    </row>
    <row r="54" spans="1:53" ht="12">
      <c r="A54" s="288">
        <v>52</v>
      </c>
      <c r="B54" s="294" t="s">
        <v>126</v>
      </c>
      <c r="C54" s="290" t="s">
        <v>10</v>
      </c>
      <c r="D54" s="290" t="s">
        <v>830</v>
      </c>
      <c r="E54" s="295">
        <v>135</v>
      </c>
      <c r="F54" s="292">
        <v>100</v>
      </c>
      <c r="G54" s="292">
        <f t="shared" si="25"/>
        <v>405</v>
      </c>
      <c r="H54" s="293">
        <v>50</v>
      </c>
      <c r="I54" s="293"/>
      <c r="J54" s="293"/>
      <c r="K54" s="293"/>
      <c r="L54" s="293"/>
      <c r="M54" s="293"/>
      <c r="N54" s="293"/>
      <c r="O54" s="292">
        <f t="shared" si="18"/>
        <v>455</v>
      </c>
      <c r="P54" s="293">
        <v>555</v>
      </c>
      <c r="Q54" s="292">
        <f t="shared" si="19"/>
        <v>0</v>
      </c>
      <c r="R54" s="292">
        <f t="shared" si="26"/>
        <v>405</v>
      </c>
      <c r="S54" s="293"/>
      <c r="T54" s="293">
        <v>100</v>
      </c>
      <c r="U54" s="293"/>
      <c r="V54" s="293"/>
      <c r="W54" s="293">
        <v>100</v>
      </c>
      <c r="X54" s="293"/>
      <c r="Y54" s="293"/>
      <c r="Z54" s="292">
        <f t="shared" si="20"/>
        <v>605</v>
      </c>
      <c r="AA54" s="293">
        <v>605</v>
      </c>
      <c r="AB54" s="292">
        <f t="shared" si="21"/>
        <v>0</v>
      </c>
      <c r="AC54" s="292">
        <f t="shared" si="27"/>
        <v>405</v>
      </c>
      <c r="AD54" s="293"/>
      <c r="AE54" s="293">
        <v>100</v>
      </c>
      <c r="AF54" s="293"/>
      <c r="AG54" s="293"/>
      <c r="AH54" s="293"/>
      <c r="AI54" s="293"/>
      <c r="AJ54" s="293"/>
      <c r="AK54" s="292">
        <f t="shared" si="22"/>
        <v>505</v>
      </c>
      <c r="AL54" s="293">
        <v>910</v>
      </c>
      <c r="AM54" s="292">
        <f t="shared" si="23"/>
        <v>-405</v>
      </c>
      <c r="AN54" s="292">
        <f t="shared" si="28"/>
        <v>405</v>
      </c>
      <c r="AO54" s="293"/>
      <c r="AP54" s="293">
        <v>100</v>
      </c>
      <c r="AQ54" s="293"/>
      <c r="AR54" s="293"/>
      <c r="AS54" s="293"/>
      <c r="AT54" s="293"/>
      <c r="AU54" s="293"/>
      <c r="AV54" s="292">
        <f t="shared" si="10"/>
        <v>505</v>
      </c>
      <c r="AW54" s="293">
        <v>100</v>
      </c>
      <c r="AX54" s="292">
        <f t="shared" si="24"/>
        <v>0</v>
      </c>
      <c r="AY54" s="137" t="str">
        <f t="shared" si="12"/>
        <v>*</v>
      </c>
      <c r="BA54" s="143" t="str">
        <f t="shared" si="13"/>
        <v/>
      </c>
    </row>
    <row r="55" spans="1:53" ht="12">
      <c r="A55" s="288">
        <v>53</v>
      </c>
      <c r="B55" s="294" t="s">
        <v>128</v>
      </c>
      <c r="C55" s="290" t="s">
        <v>10</v>
      </c>
      <c r="D55" s="290" t="s">
        <v>130</v>
      </c>
      <c r="E55" s="295">
        <v>170</v>
      </c>
      <c r="F55" s="292"/>
      <c r="G55" s="292">
        <f t="shared" si="25"/>
        <v>510</v>
      </c>
      <c r="H55" s="293"/>
      <c r="I55" s="293"/>
      <c r="J55" s="293"/>
      <c r="K55" s="293"/>
      <c r="L55" s="293"/>
      <c r="M55" s="293"/>
      <c r="N55" s="293"/>
      <c r="O55" s="292">
        <f t="shared" si="18"/>
        <v>510</v>
      </c>
      <c r="P55" s="293">
        <v>510</v>
      </c>
      <c r="Q55" s="292">
        <f t="shared" si="19"/>
        <v>0</v>
      </c>
      <c r="R55" s="292">
        <f t="shared" si="26"/>
        <v>510</v>
      </c>
      <c r="S55" s="293"/>
      <c r="T55" s="293"/>
      <c r="U55" s="293"/>
      <c r="V55" s="293"/>
      <c r="W55" s="293"/>
      <c r="X55" s="293"/>
      <c r="Y55" s="293"/>
      <c r="Z55" s="292">
        <f t="shared" si="20"/>
        <v>510</v>
      </c>
      <c r="AA55" s="293">
        <v>510</v>
      </c>
      <c r="AB55" s="292">
        <f t="shared" si="21"/>
        <v>0</v>
      </c>
      <c r="AC55" s="292">
        <f t="shared" si="27"/>
        <v>510</v>
      </c>
      <c r="AD55" s="293"/>
      <c r="AE55" s="293"/>
      <c r="AF55" s="293"/>
      <c r="AG55" s="293"/>
      <c r="AH55" s="293"/>
      <c r="AI55" s="293"/>
      <c r="AJ55" s="293"/>
      <c r="AK55" s="292">
        <f t="shared" si="22"/>
        <v>510</v>
      </c>
      <c r="AL55" s="293">
        <v>510</v>
      </c>
      <c r="AM55" s="292">
        <f t="shared" si="23"/>
        <v>0</v>
      </c>
      <c r="AN55" s="292">
        <f t="shared" si="28"/>
        <v>510</v>
      </c>
      <c r="AO55" s="293"/>
      <c r="AP55" s="293"/>
      <c r="AQ55" s="293"/>
      <c r="AR55" s="293"/>
      <c r="AS55" s="293"/>
      <c r="AT55" s="293"/>
      <c r="AU55" s="293"/>
      <c r="AV55" s="292">
        <f t="shared" si="10"/>
        <v>510</v>
      </c>
      <c r="AW55" s="293">
        <v>510</v>
      </c>
      <c r="AX55" s="292">
        <f t="shared" si="24"/>
        <v>0</v>
      </c>
      <c r="AY55" s="137" t="str">
        <f t="shared" si="12"/>
        <v>*</v>
      </c>
      <c r="BA55" s="143" t="str">
        <f t="shared" si="13"/>
        <v/>
      </c>
    </row>
    <row r="56" spans="1:53" ht="12">
      <c r="A56" s="288">
        <v>54</v>
      </c>
      <c r="B56" s="289" t="s">
        <v>1400</v>
      </c>
      <c r="C56" s="290" t="s">
        <v>23</v>
      </c>
      <c r="D56" s="290"/>
      <c r="E56" s="291">
        <v>300</v>
      </c>
      <c r="F56" s="292"/>
      <c r="G56" s="292">
        <f t="shared" si="25"/>
        <v>900</v>
      </c>
      <c r="H56" s="293"/>
      <c r="I56" s="293"/>
      <c r="J56" s="293"/>
      <c r="K56" s="293"/>
      <c r="L56" s="293">
        <v>100</v>
      </c>
      <c r="M56" s="293"/>
      <c r="N56" s="293"/>
      <c r="O56" s="292">
        <f t="shared" si="18"/>
        <v>1000</v>
      </c>
      <c r="P56" s="293">
        <v>900</v>
      </c>
      <c r="Q56" s="292">
        <f t="shared" si="19"/>
        <v>100</v>
      </c>
      <c r="R56" s="292">
        <f t="shared" si="26"/>
        <v>900</v>
      </c>
      <c r="S56" s="293"/>
      <c r="T56" s="293"/>
      <c r="U56" s="293"/>
      <c r="V56" s="293"/>
      <c r="W56" s="293"/>
      <c r="X56" s="293"/>
      <c r="Y56" s="293"/>
      <c r="Z56" s="292">
        <f t="shared" si="20"/>
        <v>900</v>
      </c>
      <c r="AA56" s="293">
        <v>1000</v>
      </c>
      <c r="AB56" s="292">
        <f t="shared" si="21"/>
        <v>0</v>
      </c>
      <c r="AC56" s="292">
        <f t="shared" si="27"/>
        <v>900</v>
      </c>
      <c r="AD56" s="293"/>
      <c r="AE56" s="293"/>
      <c r="AF56" s="293"/>
      <c r="AG56" s="293"/>
      <c r="AH56" s="293"/>
      <c r="AI56" s="293"/>
      <c r="AJ56" s="293"/>
      <c r="AK56" s="292">
        <f t="shared" si="22"/>
        <v>900</v>
      </c>
      <c r="AL56" s="293">
        <v>1800</v>
      </c>
      <c r="AM56" s="292">
        <f t="shared" si="23"/>
        <v>-900</v>
      </c>
      <c r="AN56" s="292">
        <f t="shared" si="28"/>
        <v>900</v>
      </c>
      <c r="AO56" s="293"/>
      <c r="AP56" s="293"/>
      <c r="AQ56" s="293"/>
      <c r="AR56" s="293"/>
      <c r="AS56" s="293"/>
      <c r="AT56" s="293"/>
      <c r="AU56" s="293"/>
      <c r="AV56" s="292">
        <f t="shared" si="10"/>
        <v>900</v>
      </c>
      <c r="AW56" s="293"/>
      <c r="AX56" s="292">
        <f t="shared" si="24"/>
        <v>0</v>
      </c>
      <c r="AY56" s="137" t="str">
        <f t="shared" si="12"/>
        <v>*</v>
      </c>
      <c r="BA56" s="143" t="str">
        <f t="shared" si="13"/>
        <v/>
      </c>
    </row>
    <row r="57" spans="1:53" ht="12">
      <c r="A57" s="288">
        <v>55</v>
      </c>
      <c r="B57" s="289" t="s">
        <v>131</v>
      </c>
      <c r="C57" s="290" t="s">
        <v>23</v>
      </c>
      <c r="D57" s="290" t="s">
        <v>133</v>
      </c>
      <c r="E57" s="291">
        <v>90</v>
      </c>
      <c r="F57" s="292"/>
      <c r="G57" s="292">
        <f t="shared" si="25"/>
        <v>270</v>
      </c>
      <c r="H57" s="293"/>
      <c r="I57" s="293"/>
      <c r="J57" s="293"/>
      <c r="K57" s="293"/>
      <c r="L57" s="293"/>
      <c r="M57" s="293"/>
      <c r="N57" s="293"/>
      <c r="O57" s="292">
        <f t="shared" si="18"/>
        <v>270</v>
      </c>
      <c r="P57" s="293"/>
      <c r="Q57" s="292">
        <f t="shared" si="19"/>
        <v>270</v>
      </c>
      <c r="R57" s="292">
        <f t="shared" si="26"/>
        <v>270</v>
      </c>
      <c r="S57" s="293"/>
      <c r="T57" s="293"/>
      <c r="U57" s="293"/>
      <c r="V57" s="293"/>
      <c r="W57" s="293"/>
      <c r="X57" s="293"/>
      <c r="Y57" s="293"/>
      <c r="Z57" s="292">
        <f t="shared" si="20"/>
        <v>270</v>
      </c>
      <c r="AA57" s="293">
        <v>630</v>
      </c>
      <c r="AB57" s="292">
        <f t="shared" si="21"/>
        <v>-90</v>
      </c>
      <c r="AC57" s="292">
        <f t="shared" si="27"/>
        <v>270</v>
      </c>
      <c r="AD57" s="293"/>
      <c r="AE57" s="293"/>
      <c r="AF57" s="293"/>
      <c r="AG57" s="293"/>
      <c r="AH57" s="293"/>
      <c r="AI57" s="293"/>
      <c r="AJ57" s="293"/>
      <c r="AK57" s="292">
        <f t="shared" si="22"/>
        <v>270</v>
      </c>
      <c r="AL57" s="293">
        <v>450</v>
      </c>
      <c r="AM57" s="292">
        <f t="shared" si="23"/>
        <v>-270</v>
      </c>
      <c r="AN57" s="292">
        <f t="shared" si="28"/>
        <v>270</v>
      </c>
      <c r="AO57" s="293"/>
      <c r="AP57" s="293">
        <v>100</v>
      </c>
      <c r="AQ57" s="293"/>
      <c r="AR57" s="293"/>
      <c r="AS57" s="293"/>
      <c r="AT57" s="293"/>
      <c r="AU57" s="293"/>
      <c r="AV57" s="292">
        <f t="shared" si="10"/>
        <v>370</v>
      </c>
      <c r="AW57" s="293">
        <v>100</v>
      </c>
      <c r="AX57" s="292">
        <f t="shared" si="24"/>
        <v>0</v>
      </c>
      <c r="AY57" s="137" t="str">
        <f t="shared" si="12"/>
        <v>*</v>
      </c>
      <c r="BA57" s="143" t="str">
        <f t="shared" si="13"/>
        <v/>
      </c>
    </row>
    <row r="58" spans="1:53" ht="12">
      <c r="A58" s="288">
        <v>56</v>
      </c>
      <c r="B58" s="289" t="s">
        <v>134</v>
      </c>
      <c r="C58" s="290" t="s">
        <v>23</v>
      </c>
      <c r="D58" s="290" t="s">
        <v>136</v>
      </c>
      <c r="E58" s="291">
        <v>100</v>
      </c>
      <c r="F58" s="292">
        <v>235</v>
      </c>
      <c r="G58" s="292">
        <f t="shared" si="25"/>
        <v>300</v>
      </c>
      <c r="H58" s="293"/>
      <c r="I58" s="293"/>
      <c r="J58" s="293"/>
      <c r="K58" s="293"/>
      <c r="L58" s="293"/>
      <c r="M58" s="293"/>
      <c r="N58" s="293"/>
      <c r="O58" s="292">
        <f t="shared" si="18"/>
        <v>300</v>
      </c>
      <c r="P58" s="293"/>
      <c r="Q58" s="292">
        <f t="shared" si="19"/>
        <v>535</v>
      </c>
      <c r="R58" s="292">
        <f t="shared" si="26"/>
        <v>300</v>
      </c>
      <c r="S58" s="293"/>
      <c r="T58" s="293"/>
      <c r="U58" s="293"/>
      <c r="V58" s="293"/>
      <c r="W58" s="293"/>
      <c r="X58" s="293"/>
      <c r="Y58" s="293"/>
      <c r="Z58" s="292">
        <f t="shared" si="20"/>
        <v>300</v>
      </c>
      <c r="AA58" s="293"/>
      <c r="AB58" s="292">
        <f t="shared" si="21"/>
        <v>835</v>
      </c>
      <c r="AC58" s="292">
        <f t="shared" si="27"/>
        <v>300</v>
      </c>
      <c r="AD58" s="293"/>
      <c r="AE58" s="293"/>
      <c r="AF58" s="293"/>
      <c r="AG58" s="293"/>
      <c r="AH58" s="293"/>
      <c r="AI58" s="293"/>
      <c r="AJ58" s="293"/>
      <c r="AK58" s="292">
        <f t="shared" si="22"/>
        <v>300</v>
      </c>
      <c r="AL58" s="293">
        <v>1435</v>
      </c>
      <c r="AM58" s="292">
        <f t="shared" si="23"/>
        <v>-300</v>
      </c>
      <c r="AN58" s="292">
        <f t="shared" si="28"/>
        <v>300</v>
      </c>
      <c r="AO58" s="293"/>
      <c r="AP58" s="293"/>
      <c r="AQ58" s="293"/>
      <c r="AR58" s="293"/>
      <c r="AS58" s="293"/>
      <c r="AT58" s="293"/>
      <c r="AU58" s="293"/>
      <c r="AV58" s="292">
        <f t="shared" si="10"/>
        <v>300</v>
      </c>
      <c r="AW58" s="293"/>
      <c r="AX58" s="292">
        <f t="shared" si="24"/>
        <v>0</v>
      </c>
      <c r="AY58" s="137" t="str">
        <f t="shared" si="12"/>
        <v>*</v>
      </c>
      <c r="BA58" s="143" t="str">
        <f t="shared" si="13"/>
        <v/>
      </c>
    </row>
    <row r="59" spans="1:53" ht="12">
      <c r="A59" s="288">
        <v>57</v>
      </c>
      <c r="B59" s="306" t="s">
        <v>137</v>
      </c>
      <c r="C59" s="307" t="s">
        <v>23</v>
      </c>
      <c r="D59" s="308"/>
      <c r="E59" s="309">
        <v>50</v>
      </c>
      <c r="F59" s="292"/>
      <c r="G59" s="292">
        <f t="shared" si="25"/>
        <v>150</v>
      </c>
      <c r="H59" s="293"/>
      <c r="I59" s="293"/>
      <c r="J59" s="293"/>
      <c r="K59" s="293"/>
      <c r="L59" s="293"/>
      <c r="M59" s="293"/>
      <c r="N59" s="293"/>
      <c r="O59" s="292">
        <f t="shared" si="18"/>
        <v>150</v>
      </c>
      <c r="P59" s="293"/>
      <c r="Q59" s="292">
        <f t="shared" si="19"/>
        <v>150</v>
      </c>
      <c r="R59" s="292">
        <f t="shared" si="26"/>
        <v>150</v>
      </c>
      <c r="S59" s="293"/>
      <c r="T59" s="293"/>
      <c r="U59" s="293"/>
      <c r="V59" s="293"/>
      <c r="W59" s="293"/>
      <c r="X59" s="293"/>
      <c r="Y59" s="293"/>
      <c r="Z59" s="292">
        <f t="shared" si="20"/>
        <v>150</v>
      </c>
      <c r="AA59" s="293"/>
      <c r="AB59" s="292">
        <f t="shared" si="21"/>
        <v>300</v>
      </c>
      <c r="AC59" s="292">
        <f t="shared" si="27"/>
        <v>150</v>
      </c>
      <c r="AD59" s="293"/>
      <c r="AE59" s="293"/>
      <c r="AF59" s="293"/>
      <c r="AG59" s="293"/>
      <c r="AH59" s="293"/>
      <c r="AI59" s="293"/>
      <c r="AJ59" s="293"/>
      <c r="AK59" s="292">
        <f t="shared" si="22"/>
        <v>150</v>
      </c>
      <c r="AL59" s="293">
        <v>600</v>
      </c>
      <c r="AM59" s="292">
        <f t="shared" si="23"/>
        <v>-150</v>
      </c>
      <c r="AN59" s="292">
        <f t="shared" si="28"/>
        <v>150</v>
      </c>
      <c r="AO59" s="293"/>
      <c r="AP59" s="293"/>
      <c r="AQ59" s="293"/>
      <c r="AR59" s="293"/>
      <c r="AS59" s="293"/>
      <c r="AT59" s="293"/>
      <c r="AU59" s="293"/>
      <c r="AV59" s="292">
        <f t="shared" si="10"/>
        <v>150</v>
      </c>
      <c r="AW59" s="293"/>
      <c r="AX59" s="292">
        <f t="shared" si="24"/>
        <v>0</v>
      </c>
      <c r="AY59" s="137" t="str">
        <f t="shared" si="12"/>
        <v>*</v>
      </c>
      <c r="BA59" s="143" t="str">
        <f t="shared" si="13"/>
        <v/>
      </c>
    </row>
    <row r="60" spans="1:53" ht="12">
      <c r="A60" s="288">
        <v>58</v>
      </c>
      <c r="B60" s="289" t="s">
        <v>1055</v>
      </c>
      <c r="C60" s="290" t="s">
        <v>23</v>
      </c>
      <c r="D60" s="290" t="s">
        <v>863</v>
      </c>
      <c r="E60" s="291">
        <v>125</v>
      </c>
      <c r="F60" s="292"/>
      <c r="G60" s="292">
        <f t="shared" si="25"/>
        <v>375</v>
      </c>
      <c r="H60" s="293">
        <v>50</v>
      </c>
      <c r="I60" s="293"/>
      <c r="J60" s="293"/>
      <c r="K60" s="293"/>
      <c r="L60" s="293"/>
      <c r="M60" s="293"/>
      <c r="N60" s="293"/>
      <c r="O60" s="292">
        <f t="shared" si="18"/>
        <v>425</v>
      </c>
      <c r="P60" s="293">
        <v>425</v>
      </c>
      <c r="Q60" s="292">
        <f t="shared" si="19"/>
        <v>0</v>
      </c>
      <c r="R60" s="292">
        <f t="shared" si="26"/>
        <v>375</v>
      </c>
      <c r="S60" s="293">
        <v>50</v>
      </c>
      <c r="T60" s="293"/>
      <c r="U60" s="293"/>
      <c r="V60" s="293"/>
      <c r="W60" s="293">
        <v>100</v>
      </c>
      <c r="X60" s="293"/>
      <c r="Y60" s="293">
        <v>20</v>
      </c>
      <c r="Z60" s="292">
        <f t="shared" si="20"/>
        <v>545</v>
      </c>
      <c r="AA60" s="293">
        <v>1295</v>
      </c>
      <c r="AB60" s="292">
        <f t="shared" si="21"/>
        <v>-750</v>
      </c>
      <c r="AC60" s="292">
        <f t="shared" si="27"/>
        <v>375</v>
      </c>
      <c r="AD60" s="293">
        <v>50</v>
      </c>
      <c r="AE60" s="293"/>
      <c r="AF60" s="293"/>
      <c r="AG60" s="293"/>
      <c r="AH60" s="293"/>
      <c r="AI60" s="293"/>
      <c r="AJ60" s="293"/>
      <c r="AK60" s="292">
        <f t="shared" si="22"/>
        <v>425</v>
      </c>
      <c r="AL60" s="293">
        <v>50</v>
      </c>
      <c r="AM60" s="292">
        <f t="shared" si="23"/>
        <v>-375</v>
      </c>
      <c r="AN60" s="292">
        <f t="shared" si="28"/>
        <v>375</v>
      </c>
      <c r="AO60" s="293"/>
      <c r="AP60" s="293"/>
      <c r="AQ60" s="293"/>
      <c r="AR60" s="293"/>
      <c r="AS60" s="293"/>
      <c r="AT60" s="293"/>
      <c r="AU60" s="293"/>
      <c r="AV60" s="292">
        <f t="shared" si="10"/>
        <v>375</v>
      </c>
      <c r="AW60" s="293"/>
      <c r="AX60" s="292">
        <f t="shared" si="24"/>
        <v>0</v>
      </c>
      <c r="AY60" s="137" t="str">
        <f t="shared" si="12"/>
        <v>*</v>
      </c>
      <c r="BA60" s="143" t="str">
        <f t="shared" si="13"/>
        <v/>
      </c>
    </row>
    <row r="61" spans="1:53" ht="12">
      <c r="A61" s="288">
        <v>59</v>
      </c>
      <c r="B61" s="289" t="s">
        <v>138</v>
      </c>
      <c r="C61" s="290" t="s">
        <v>23</v>
      </c>
      <c r="D61" s="290" t="s">
        <v>913</v>
      </c>
      <c r="E61" s="291">
        <v>115</v>
      </c>
      <c r="F61" s="292">
        <v>840</v>
      </c>
      <c r="G61" s="292">
        <f t="shared" si="25"/>
        <v>345</v>
      </c>
      <c r="H61" s="293"/>
      <c r="I61" s="293"/>
      <c r="J61" s="293"/>
      <c r="K61" s="293"/>
      <c r="L61" s="293"/>
      <c r="M61" s="293"/>
      <c r="N61" s="293"/>
      <c r="O61" s="292">
        <f t="shared" si="18"/>
        <v>345</v>
      </c>
      <c r="P61" s="293">
        <v>840</v>
      </c>
      <c r="Q61" s="292">
        <f t="shared" si="19"/>
        <v>345</v>
      </c>
      <c r="R61" s="292">
        <f t="shared" si="26"/>
        <v>345</v>
      </c>
      <c r="S61" s="293"/>
      <c r="T61" s="293">
        <v>100</v>
      </c>
      <c r="U61" s="293">
        <v>81</v>
      </c>
      <c r="V61" s="293"/>
      <c r="W61" s="293"/>
      <c r="X61" s="293"/>
      <c r="Y61" s="293"/>
      <c r="Z61" s="292">
        <f t="shared" si="20"/>
        <v>526</v>
      </c>
      <c r="AA61" s="293"/>
      <c r="AB61" s="292">
        <f t="shared" si="21"/>
        <v>871</v>
      </c>
      <c r="AC61" s="292">
        <f t="shared" si="27"/>
        <v>345</v>
      </c>
      <c r="AD61" s="293"/>
      <c r="AE61" s="293">
        <v>200</v>
      </c>
      <c r="AF61" s="293">
        <v>81</v>
      </c>
      <c r="AG61" s="293"/>
      <c r="AH61" s="293"/>
      <c r="AI61" s="293"/>
      <c r="AJ61" s="293"/>
      <c r="AK61" s="292">
        <f t="shared" si="22"/>
        <v>626</v>
      </c>
      <c r="AL61" s="293">
        <v>1000</v>
      </c>
      <c r="AM61" s="292">
        <f t="shared" si="23"/>
        <v>497</v>
      </c>
      <c r="AN61" s="292">
        <f t="shared" si="28"/>
        <v>345</v>
      </c>
      <c r="AO61" s="293"/>
      <c r="AP61" s="293"/>
      <c r="AQ61" s="293"/>
      <c r="AR61" s="293"/>
      <c r="AS61" s="293"/>
      <c r="AT61" s="293"/>
      <c r="AU61" s="293"/>
      <c r="AV61" s="292">
        <f t="shared" si="10"/>
        <v>345</v>
      </c>
      <c r="AW61" s="293">
        <v>850</v>
      </c>
      <c r="AX61" s="292">
        <f t="shared" si="24"/>
        <v>-8</v>
      </c>
      <c r="AY61" s="137" t="str">
        <f t="shared" si="12"/>
        <v/>
      </c>
      <c r="BA61" s="143" t="str">
        <f t="shared" si="13"/>
        <v/>
      </c>
    </row>
    <row r="62" spans="1:53" ht="12">
      <c r="A62" s="288">
        <v>60</v>
      </c>
      <c r="B62" s="289" t="s">
        <v>1156</v>
      </c>
      <c r="C62" s="290" t="s">
        <v>23</v>
      </c>
      <c r="D62" s="290" t="s">
        <v>1158</v>
      </c>
      <c r="E62" s="291">
        <v>60</v>
      </c>
      <c r="F62" s="292"/>
      <c r="G62" s="292">
        <f t="shared" si="25"/>
        <v>180</v>
      </c>
      <c r="H62" s="293"/>
      <c r="I62" s="293"/>
      <c r="J62" s="293"/>
      <c r="K62" s="293"/>
      <c r="L62" s="293"/>
      <c r="M62" s="293"/>
      <c r="N62" s="293"/>
      <c r="O62" s="292">
        <f t="shared" si="18"/>
        <v>180</v>
      </c>
      <c r="P62" s="293"/>
      <c r="Q62" s="292">
        <f t="shared" si="19"/>
        <v>180</v>
      </c>
      <c r="R62" s="292">
        <f t="shared" si="26"/>
        <v>180</v>
      </c>
      <c r="S62" s="293"/>
      <c r="T62" s="293"/>
      <c r="U62" s="293"/>
      <c r="V62" s="293"/>
      <c r="W62" s="293"/>
      <c r="X62" s="293"/>
      <c r="Y62" s="293"/>
      <c r="Z62" s="292">
        <f t="shared" si="20"/>
        <v>180</v>
      </c>
      <c r="AA62" s="293"/>
      <c r="AB62" s="292">
        <f t="shared" si="21"/>
        <v>360</v>
      </c>
      <c r="AC62" s="292">
        <f t="shared" si="27"/>
        <v>180</v>
      </c>
      <c r="AD62" s="293"/>
      <c r="AE62" s="293"/>
      <c r="AF62" s="293"/>
      <c r="AG62" s="293"/>
      <c r="AH62" s="293"/>
      <c r="AI62" s="293"/>
      <c r="AJ62" s="293"/>
      <c r="AK62" s="292">
        <f t="shared" si="22"/>
        <v>180</v>
      </c>
      <c r="AL62" s="293"/>
      <c r="AM62" s="292">
        <f t="shared" si="23"/>
        <v>540</v>
      </c>
      <c r="AN62" s="292">
        <f t="shared" si="28"/>
        <v>180</v>
      </c>
      <c r="AO62" s="293"/>
      <c r="AP62" s="293"/>
      <c r="AQ62" s="293"/>
      <c r="AR62" s="293"/>
      <c r="AS62" s="293"/>
      <c r="AT62" s="293"/>
      <c r="AU62" s="293"/>
      <c r="AV62" s="292">
        <f t="shared" si="10"/>
        <v>180</v>
      </c>
      <c r="AW62" s="293">
        <v>1440</v>
      </c>
      <c r="AX62" s="292">
        <f t="shared" si="24"/>
        <v>-720</v>
      </c>
      <c r="AY62" s="137" t="str">
        <f t="shared" si="12"/>
        <v/>
      </c>
      <c r="BA62" s="143" t="str">
        <f t="shared" si="13"/>
        <v/>
      </c>
    </row>
    <row r="63" spans="1:53" ht="12">
      <c r="A63" s="288">
        <v>61</v>
      </c>
      <c r="B63" s="289" t="s">
        <v>140</v>
      </c>
      <c r="C63" s="290" t="s">
        <v>23</v>
      </c>
      <c r="D63" s="290" t="s">
        <v>142</v>
      </c>
      <c r="E63" s="291">
        <v>50</v>
      </c>
      <c r="F63" s="292"/>
      <c r="G63" s="292">
        <f t="shared" si="25"/>
        <v>150</v>
      </c>
      <c r="H63" s="293"/>
      <c r="I63" s="293"/>
      <c r="J63" s="293"/>
      <c r="K63" s="293"/>
      <c r="L63" s="293"/>
      <c r="M63" s="293"/>
      <c r="N63" s="293"/>
      <c r="O63" s="292">
        <f t="shared" si="18"/>
        <v>150</v>
      </c>
      <c r="P63" s="293">
        <v>150</v>
      </c>
      <c r="Q63" s="292">
        <f t="shared" si="19"/>
        <v>0</v>
      </c>
      <c r="R63" s="292">
        <f t="shared" si="26"/>
        <v>150</v>
      </c>
      <c r="S63" s="293"/>
      <c r="T63" s="293"/>
      <c r="U63" s="293"/>
      <c r="V63" s="293"/>
      <c r="W63" s="293"/>
      <c r="X63" s="293"/>
      <c r="Y63" s="293"/>
      <c r="Z63" s="292">
        <f t="shared" si="20"/>
        <v>150</v>
      </c>
      <c r="AA63" s="293">
        <v>300</v>
      </c>
      <c r="AB63" s="292">
        <f t="shared" si="21"/>
        <v>-150</v>
      </c>
      <c r="AC63" s="292">
        <f t="shared" si="27"/>
        <v>150</v>
      </c>
      <c r="AD63" s="293"/>
      <c r="AE63" s="293"/>
      <c r="AF63" s="293"/>
      <c r="AG63" s="293"/>
      <c r="AH63" s="293"/>
      <c r="AI63" s="293"/>
      <c r="AJ63" s="293"/>
      <c r="AK63" s="292">
        <f t="shared" si="22"/>
        <v>150</v>
      </c>
      <c r="AL63" s="293"/>
      <c r="AM63" s="292">
        <f t="shared" si="23"/>
        <v>0</v>
      </c>
      <c r="AN63" s="292">
        <f t="shared" si="28"/>
        <v>150</v>
      </c>
      <c r="AO63" s="293"/>
      <c r="AP63" s="293"/>
      <c r="AQ63" s="293"/>
      <c r="AR63" s="293"/>
      <c r="AS63" s="293"/>
      <c r="AT63" s="293"/>
      <c r="AU63" s="293"/>
      <c r="AV63" s="292">
        <f t="shared" si="10"/>
        <v>150</v>
      </c>
      <c r="AW63" s="293">
        <v>150</v>
      </c>
      <c r="AX63" s="292">
        <f t="shared" si="24"/>
        <v>0</v>
      </c>
      <c r="AY63" s="137" t="str">
        <f t="shared" si="12"/>
        <v>*</v>
      </c>
      <c r="BA63" s="143" t="str">
        <f t="shared" si="13"/>
        <v/>
      </c>
    </row>
    <row r="64" spans="1:53" ht="12">
      <c r="A64" s="288">
        <v>62</v>
      </c>
      <c r="B64" s="289" t="s">
        <v>143</v>
      </c>
      <c r="C64" s="290" t="s">
        <v>23</v>
      </c>
      <c r="D64" s="290" t="s">
        <v>145</v>
      </c>
      <c r="E64" s="291">
        <v>65</v>
      </c>
      <c r="F64" s="292"/>
      <c r="G64" s="292">
        <f t="shared" si="25"/>
        <v>195</v>
      </c>
      <c r="H64" s="293"/>
      <c r="I64" s="293"/>
      <c r="J64" s="293"/>
      <c r="K64" s="293"/>
      <c r="L64" s="293"/>
      <c r="M64" s="293"/>
      <c r="N64" s="293"/>
      <c r="O64" s="292">
        <f t="shared" si="18"/>
        <v>195</v>
      </c>
      <c r="P64" s="293"/>
      <c r="Q64" s="292">
        <f t="shared" si="19"/>
        <v>195</v>
      </c>
      <c r="R64" s="292">
        <f t="shared" si="26"/>
        <v>195</v>
      </c>
      <c r="S64" s="293"/>
      <c r="T64" s="293"/>
      <c r="U64" s="293"/>
      <c r="V64" s="293"/>
      <c r="W64" s="293"/>
      <c r="X64" s="293"/>
      <c r="Y64" s="293"/>
      <c r="Z64" s="292">
        <f t="shared" si="20"/>
        <v>195</v>
      </c>
      <c r="AA64" s="293"/>
      <c r="AB64" s="292">
        <f t="shared" si="21"/>
        <v>390</v>
      </c>
      <c r="AC64" s="292">
        <f t="shared" si="27"/>
        <v>195</v>
      </c>
      <c r="AD64" s="293"/>
      <c r="AE64" s="293"/>
      <c r="AF64" s="293"/>
      <c r="AG64" s="293"/>
      <c r="AH64" s="293"/>
      <c r="AI64" s="293"/>
      <c r="AJ64" s="293"/>
      <c r="AK64" s="292">
        <f t="shared" si="22"/>
        <v>195</v>
      </c>
      <c r="AL64" s="293">
        <v>780</v>
      </c>
      <c r="AM64" s="292">
        <f t="shared" si="23"/>
        <v>-195</v>
      </c>
      <c r="AN64" s="292">
        <f t="shared" si="28"/>
        <v>195</v>
      </c>
      <c r="AO64" s="293"/>
      <c r="AP64" s="293"/>
      <c r="AQ64" s="293"/>
      <c r="AR64" s="293"/>
      <c r="AS64" s="293"/>
      <c r="AT64" s="293"/>
      <c r="AU64" s="293"/>
      <c r="AV64" s="292">
        <f t="shared" si="10"/>
        <v>195</v>
      </c>
      <c r="AW64" s="293"/>
      <c r="AX64" s="292">
        <f t="shared" si="24"/>
        <v>0</v>
      </c>
      <c r="AY64" s="137" t="str">
        <f t="shared" si="12"/>
        <v>*</v>
      </c>
      <c r="BA64" s="143" t="str">
        <f t="shared" si="13"/>
        <v/>
      </c>
    </row>
    <row r="65" spans="1:53" ht="12">
      <c r="A65" s="288">
        <v>63</v>
      </c>
      <c r="B65" s="310" t="s">
        <v>1295</v>
      </c>
      <c r="C65" s="311" t="s">
        <v>30</v>
      </c>
      <c r="D65" s="311" t="s">
        <v>12</v>
      </c>
      <c r="E65" s="404">
        <v>100</v>
      </c>
      <c r="F65" s="299">
        <v>1400</v>
      </c>
      <c r="G65" s="299"/>
      <c r="H65" s="300"/>
      <c r="I65" s="300"/>
      <c r="J65" s="300"/>
      <c r="K65" s="300"/>
      <c r="L65" s="300"/>
      <c r="M65" s="300"/>
      <c r="N65" s="300"/>
      <c r="O65" s="299">
        <f t="shared" si="18"/>
        <v>0</v>
      </c>
      <c r="P65" s="300"/>
      <c r="Q65" s="299">
        <f t="shared" si="19"/>
        <v>1400</v>
      </c>
      <c r="R65" s="299"/>
      <c r="S65" s="300"/>
      <c r="T65" s="300"/>
      <c r="U65" s="300"/>
      <c r="V65" s="300"/>
      <c r="W65" s="300"/>
      <c r="X65" s="300"/>
      <c r="Y65" s="300"/>
      <c r="Z65" s="299">
        <f t="shared" si="20"/>
        <v>0</v>
      </c>
      <c r="AA65" s="300"/>
      <c r="AB65" s="299">
        <f t="shared" si="21"/>
        <v>1400</v>
      </c>
      <c r="AC65" s="299"/>
      <c r="AD65" s="300"/>
      <c r="AE65" s="300"/>
      <c r="AF65" s="300"/>
      <c r="AG65" s="300"/>
      <c r="AH65" s="300"/>
      <c r="AI65" s="300"/>
      <c r="AJ65" s="300"/>
      <c r="AK65" s="299">
        <f t="shared" si="22"/>
        <v>0</v>
      </c>
      <c r="AL65" s="300"/>
      <c r="AM65" s="299">
        <f t="shared" si="23"/>
        <v>1400</v>
      </c>
      <c r="AN65" s="299"/>
      <c r="AO65" s="300"/>
      <c r="AP65" s="300"/>
      <c r="AQ65" s="300"/>
      <c r="AR65" s="300"/>
      <c r="AS65" s="300"/>
      <c r="AT65" s="300"/>
      <c r="AU65" s="300"/>
      <c r="AV65" s="299">
        <f t="shared" si="10"/>
        <v>0</v>
      </c>
      <c r="AW65" s="300"/>
      <c r="AX65" s="299">
        <f t="shared" si="24"/>
        <v>1400</v>
      </c>
      <c r="AY65" s="137" t="str">
        <f t="shared" si="12"/>
        <v/>
      </c>
      <c r="BA65" s="143" t="str">
        <f t="shared" si="13"/>
        <v>!!!</v>
      </c>
    </row>
    <row r="66" spans="1:53" ht="12">
      <c r="A66" s="288">
        <v>64</v>
      </c>
      <c r="B66" s="289" t="s">
        <v>864</v>
      </c>
      <c r="C66" s="290" t="s">
        <v>23</v>
      </c>
      <c r="D66" s="290" t="s">
        <v>865</v>
      </c>
      <c r="E66" s="291">
        <v>60</v>
      </c>
      <c r="F66" s="292"/>
      <c r="G66" s="292">
        <f t="shared" ref="G66:G105" si="29">E66*3</f>
        <v>180</v>
      </c>
      <c r="H66" s="293"/>
      <c r="I66" s="293"/>
      <c r="J66" s="293"/>
      <c r="K66" s="293"/>
      <c r="L66" s="293"/>
      <c r="M66" s="293"/>
      <c r="N66" s="293"/>
      <c r="O66" s="292">
        <f t="shared" si="18"/>
        <v>180</v>
      </c>
      <c r="P66" s="293">
        <v>360</v>
      </c>
      <c r="Q66" s="292">
        <f t="shared" si="19"/>
        <v>-180</v>
      </c>
      <c r="R66" s="292">
        <f t="shared" ref="R66:R105" si="30">E66*3</f>
        <v>180</v>
      </c>
      <c r="S66" s="293"/>
      <c r="T66" s="293"/>
      <c r="U66" s="293"/>
      <c r="V66" s="293"/>
      <c r="W66" s="293"/>
      <c r="X66" s="293"/>
      <c r="Y66" s="293"/>
      <c r="Z66" s="292">
        <f t="shared" si="20"/>
        <v>180</v>
      </c>
      <c r="AA66" s="293"/>
      <c r="AB66" s="292">
        <f t="shared" si="21"/>
        <v>0</v>
      </c>
      <c r="AC66" s="292">
        <f t="shared" ref="AC66:AC105" si="31">$E66*3</f>
        <v>180</v>
      </c>
      <c r="AD66" s="293"/>
      <c r="AE66" s="293"/>
      <c r="AF66" s="293"/>
      <c r="AG66" s="293"/>
      <c r="AH66" s="293"/>
      <c r="AI66" s="293"/>
      <c r="AJ66" s="293"/>
      <c r="AK66" s="292">
        <f t="shared" si="22"/>
        <v>180</v>
      </c>
      <c r="AL66" s="293">
        <v>360</v>
      </c>
      <c r="AM66" s="292">
        <f t="shared" si="23"/>
        <v>-180</v>
      </c>
      <c r="AN66" s="292">
        <f t="shared" ref="AN66:AN101" si="32">$E66*3</f>
        <v>180</v>
      </c>
      <c r="AO66" s="293"/>
      <c r="AP66" s="293"/>
      <c r="AQ66" s="293"/>
      <c r="AR66" s="293"/>
      <c r="AS66" s="293"/>
      <c r="AT66" s="293"/>
      <c r="AU66" s="293"/>
      <c r="AV66" s="292">
        <f t="shared" si="10"/>
        <v>180</v>
      </c>
      <c r="AW66" s="293"/>
      <c r="AX66" s="292">
        <f t="shared" si="24"/>
        <v>0</v>
      </c>
      <c r="BA66" s="143" t="str">
        <f t="shared" si="13"/>
        <v/>
      </c>
    </row>
    <row r="67" spans="1:53" ht="12">
      <c r="A67" s="288">
        <v>65</v>
      </c>
      <c r="B67" s="289" t="s">
        <v>1329</v>
      </c>
      <c r="C67" s="290" t="s">
        <v>23</v>
      </c>
      <c r="D67" s="290"/>
      <c r="E67" s="291">
        <v>20</v>
      </c>
      <c r="F67" s="292"/>
      <c r="G67" s="292">
        <f t="shared" si="29"/>
        <v>60</v>
      </c>
      <c r="H67" s="293"/>
      <c r="I67" s="293"/>
      <c r="J67" s="293"/>
      <c r="K67" s="293"/>
      <c r="L67" s="293"/>
      <c r="M67" s="293"/>
      <c r="N67" s="293"/>
      <c r="O67" s="292">
        <f t="shared" ref="O67:O98" si="33">SUM(G67:N67)</f>
        <v>60</v>
      </c>
      <c r="P67" s="293">
        <v>240</v>
      </c>
      <c r="Q67" s="292">
        <f t="shared" ref="Q67:Q98" si="34">F67+O67-P67</f>
        <v>-180</v>
      </c>
      <c r="R67" s="292">
        <f t="shared" si="30"/>
        <v>60</v>
      </c>
      <c r="S67" s="293"/>
      <c r="T67" s="293"/>
      <c r="U67" s="293"/>
      <c r="V67" s="293"/>
      <c r="W67" s="293"/>
      <c r="X67" s="293"/>
      <c r="Y67" s="293"/>
      <c r="Z67" s="292">
        <f t="shared" ref="Z67:Z98" si="35">SUM(R67:Y67)</f>
        <v>60</v>
      </c>
      <c r="AA67" s="293"/>
      <c r="AB67" s="292">
        <f t="shared" ref="AB67:AB98" si="36">Q67+Z67-AA67</f>
        <v>-120</v>
      </c>
      <c r="AC67" s="292">
        <f t="shared" si="31"/>
        <v>60</v>
      </c>
      <c r="AD67" s="293"/>
      <c r="AE67" s="293"/>
      <c r="AF67" s="293"/>
      <c r="AG67" s="293"/>
      <c r="AH67" s="293"/>
      <c r="AI67" s="293"/>
      <c r="AJ67" s="293"/>
      <c r="AK67" s="292">
        <f t="shared" ref="AK67:AK98" si="37">SUM(AC67:AJ67)</f>
        <v>60</v>
      </c>
      <c r="AL67" s="293"/>
      <c r="AM67" s="292">
        <f t="shared" ref="AM67:AM98" si="38">AB67+AK67-AL67</f>
        <v>-60</v>
      </c>
      <c r="AN67" s="292">
        <f t="shared" si="32"/>
        <v>60</v>
      </c>
      <c r="AO67" s="293"/>
      <c r="AP67" s="293"/>
      <c r="AQ67" s="293"/>
      <c r="AR67" s="293"/>
      <c r="AS67" s="293"/>
      <c r="AT67" s="293"/>
      <c r="AU67" s="293"/>
      <c r="AV67" s="292">
        <f t="shared" ref="AV67:AV130" si="39">SUM(AN67:AU67)</f>
        <v>60</v>
      </c>
      <c r="AW67" s="293"/>
      <c r="AX67" s="292">
        <f t="shared" ref="AX67:AX98" si="40">AM67+AV67-AW67</f>
        <v>0</v>
      </c>
      <c r="AY67" s="137" t="str">
        <f t="shared" si="12"/>
        <v>*</v>
      </c>
      <c r="BA67" s="143" t="str">
        <f t="shared" si="13"/>
        <v/>
      </c>
    </row>
    <row r="68" spans="1:53" ht="12">
      <c r="A68" s="288">
        <v>66</v>
      </c>
      <c r="B68" s="289" t="s">
        <v>151</v>
      </c>
      <c r="C68" s="290" t="s">
        <v>14</v>
      </c>
      <c r="D68" s="290" t="s">
        <v>152</v>
      </c>
      <c r="E68" s="291">
        <v>190</v>
      </c>
      <c r="F68" s="292">
        <v>50</v>
      </c>
      <c r="G68" s="292">
        <f t="shared" si="29"/>
        <v>570</v>
      </c>
      <c r="H68" s="293"/>
      <c r="I68" s="293"/>
      <c r="J68" s="293"/>
      <c r="K68" s="293"/>
      <c r="L68" s="293"/>
      <c r="M68" s="293"/>
      <c r="N68" s="293"/>
      <c r="O68" s="292">
        <f t="shared" si="33"/>
        <v>570</v>
      </c>
      <c r="P68" s="293">
        <v>620</v>
      </c>
      <c r="Q68" s="292">
        <f t="shared" si="34"/>
        <v>0</v>
      </c>
      <c r="R68" s="292">
        <f t="shared" si="30"/>
        <v>570</v>
      </c>
      <c r="S68" s="293"/>
      <c r="T68" s="293">
        <v>100</v>
      </c>
      <c r="U68" s="293"/>
      <c r="V68" s="293"/>
      <c r="W68" s="293">
        <v>100</v>
      </c>
      <c r="X68" s="293"/>
      <c r="Y68" s="293"/>
      <c r="Z68" s="292">
        <f t="shared" si="35"/>
        <v>770</v>
      </c>
      <c r="AA68" s="293">
        <v>1390</v>
      </c>
      <c r="AB68" s="292">
        <f t="shared" si="36"/>
        <v>-620</v>
      </c>
      <c r="AC68" s="292">
        <f t="shared" si="31"/>
        <v>570</v>
      </c>
      <c r="AD68" s="293">
        <v>50</v>
      </c>
      <c r="AE68" s="293"/>
      <c r="AF68" s="293"/>
      <c r="AG68" s="293"/>
      <c r="AH68" s="293"/>
      <c r="AI68" s="293"/>
      <c r="AJ68" s="293"/>
      <c r="AK68" s="292">
        <f t="shared" si="37"/>
        <v>620</v>
      </c>
      <c r="AL68" s="293"/>
      <c r="AM68" s="292">
        <f t="shared" si="38"/>
        <v>0</v>
      </c>
      <c r="AN68" s="292">
        <f t="shared" si="32"/>
        <v>570</v>
      </c>
      <c r="AO68" s="293"/>
      <c r="AP68" s="293"/>
      <c r="AQ68" s="293"/>
      <c r="AR68" s="293"/>
      <c r="AS68" s="293"/>
      <c r="AT68" s="293"/>
      <c r="AU68" s="293"/>
      <c r="AV68" s="292">
        <f t="shared" si="39"/>
        <v>570</v>
      </c>
      <c r="AW68" s="293">
        <v>670</v>
      </c>
      <c r="AX68" s="292">
        <f t="shared" si="40"/>
        <v>-100</v>
      </c>
      <c r="AY68" s="137" t="str">
        <f t="shared" si="12"/>
        <v/>
      </c>
      <c r="BA68" s="143" t="str">
        <f t="shared" ref="BA68:BA131" si="41">IF(AC68=E68*3,"","!!!")</f>
        <v/>
      </c>
    </row>
    <row r="69" spans="1:53" ht="12">
      <c r="A69" s="288">
        <v>67</v>
      </c>
      <c r="B69" s="289" t="s">
        <v>153</v>
      </c>
      <c r="C69" s="290" t="s">
        <v>14</v>
      </c>
      <c r="D69" s="290" t="s">
        <v>905</v>
      </c>
      <c r="E69" s="291">
        <v>100</v>
      </c>
      <c r="F69" s="292"/>
      <c r="G69" s="292">
        <f t="shared" si="29"/>
        <v>300</v>
      </c>
      <c r="H69" s="293">
        <v>50</v>
      </c>
      <c r="I69" s="293"/>
      <c r="J69" s="293"/>
      <c r="K69" s="293"/>
      <c r="L69" s="293">
        <v>100</v>
      </c>
      <c r="M69" s="293"/>
      <c r="N69" s="293"/>
      <c r="O69" s="292">
        <f t="shared" si="33"/>
        <v>450</v>
      </c>
      <c r="P69" s="293">
        <v>450</v>
      </c>
      <c r="Q69" s="292">
        <f t="shared" si="34"/>
        <v>0</v>
      </c>
      <c r="R69" s="292">
        <f t="shared" si="30"/>
        <v>300</v>
      </c>
      <c r="S69" s="293"/>
      <c r="T69" s="293">
        <v>100</v>
      </c>
      <c r="U69" s="293"/>
      <c r="V69" s="293"/>
      <c r="W69" s="293"/>
      <c r="X69" s="293"/>
      <c r="Y69" s="293"/>
      <c r="Z69" s="292">
        <f t="shared" si="35"/>
        <v>400</v>
      </c>
      <c r="AA69" s="293">
        <v>300</v>
      </c>
      <c r="AB69" s="292">
        <f t="shared" si="36"/>
        <v>100</v>
      </c>
      <c r="AC69" s="292">
        <f t="shared" si="31"/>
        <v>300</v>
      </c>
      <c r="AD69" s="293"/>
      <c r="AE69" s="293"/>
      <c r="AF69" s="293"/>
      <c r="AG69" s="293"/>
      <c r="AH69" s="293"/>
      <c r="AI69" s="293"/>
      <c r="AJ69" s="293"/>
      <c r="AK69" s="292">
        <f t="shared" si="37"/>
        <v>300</v>
      </c>
      <c r="AL69" s="293">
        <v>400</v>
      </c>
      <c r="AM69" s="292">
        <f t="shared" si="38"/>
        <v>0</v>
      </c>
      <c r="AN69" s="292">
        <f t="shared" si="32"/>
        <v>300</v>
      </c>
      <c r="AO69" s="293"/>
      <c r="AP69" s="293"/>
      <c r="AQ69" s="293"/>
      <c r="AR69" s="293"/>
      <c r="AS69" s="293"/>
      <c r="AT69" s="293"/>
      <c r="AU69" s="293"/>
      <c r="AV69" s="292">
        <f t="shared" si="39"/>
        <v>300</v>
      </c>
      <c r="AW69" s="293">
        <v>300</v>
      </c>
      <c r="AX69" s="292">
        <f t="shared" si="40"/>
        <v>0</v>
      </c>
      <c r="AY69" s="137" t="str">
        <f t="shared" si="12"/>
        <v>*</v>
      </c>
      <c r="BA69" s="143" t="str">
        <f t="shared" si="41"/>
        <v/>
      </c>
    </row>
    <row r="70" spans="1:53" ht="12">
      <c r="A70" s="288">
        <v>68</v>
      </c>
      <c r="B70" s="294" t="s">
        <v>980</v>
      </c>
      <c r="C70" s="290" t="s">
        <v>23</v>
      </c>
      <c r="D70" s="290" t="s">
        <v>973</v>
      </c>
      <c r="E70" s="291">
        <v>65</v>
      </c>
      <c r="F70" s="292"/>
      <c r="G70" s="292">
        <f t="shared" si="29"/>
        <v>195</v>
      </c>
      <c r="H70" s="293"/>
      <c r="I70" s="293"/>
      <c r="J70" s="293"/>
      <c r="K70" s="293"/>
      <c r="L70" s="293"/>
      <c r="M70" s="293"/>
      <c r="N70" s="293"/>
      <c r="O70" s="292">
        <f t="shared" si="33"/>
        <v>195</v>
      </c>
      <c r="P70" s="293">
        <v>780</v>
      </c>
      <c r="Q70" s="292">
        <f t="shared" si="34"/>
        <v>-585</v>
      </c>
      <c r="R70" s="292">
        <f t="shared" si="30"/>
        <v>195</v>
      </c>
      <c r="S70" s="293"/>
      <c r="T70" s="293"/>
      <c r="U70" s="293"/>
      <c r="V70" s="293"/>
      <c r="W70" s="293">
        <v>100</v>
      </c>
      <c r="X70" s="293"/>
      <c r="Y70" s="293"/>
      <c r="Z70" s="292">
        <f t="shared" si="35"/>
        <v>295</v>
      </c>
      <c r="AA70" s="293"/>
      <c r="AB70" s="292">
        <f t="shared" si="36"/>
        <v>-290</v>
      </c>
      <c r="AC70" s="292">
        <f t="shared" si="31"/>
        <v>195</v>
      </c>
      <c r="AD70" s="293"/>
      <c r="AE70" s="293"/>
      <c r="AF70" s="293"/>
      <c r="AG70" s="293"/>
      <c r="AH70" s="293"/>
      <c r="AI70" s="293"/>
      <c r="AJ70" s="293"/>
      <c r="AK70" s="292">
        <f t="shared" si="37"/>
        <v>195</v>
      </c>
      <c r="AL70" s="293"/>
      <c r="AM70" s="292">
        <f t="shared" si="38"/>
        <v>-95</v>
      </c>
      <c r="AN70" s="292">
        <f t="shared" si="32"/>
        <v>195</v>
      </c>
      <c r="AO70" s="293"/>
      <c r="AP70" s="293"/>
      <c r="AQ70" s="293"/>
      <c r="AR70" s="293"/>
      <c r="AS70" s="293"/>
      <c r="AT70" s="293"/>
      <c r="AU70" s="293"/>
      <c r="AV70" s="292">
        <f t="shared" si="39"/>
        <v>195</v>
      </c>
      <c r="AW70" s="293"/>
      <c r="AX70" s="292">
        <f t="shared" si="40"/>
        <v>100</v>
      </c>
      <c r="AY70" s="137" t="str">
        <f t="shared" ref="AY70:AY134" si="42">IF(AX70=0,"*","")</f>
        <v/>
      </c>
      <c r="BA70" s="143" t="str">
        <f t="shared" si="41"/>
        <v/>
      </c>
    </row>
    <row r="71" spans="1:53" ht="12">
      <c r="A71" s="288">
        <v>69</v>
      </c>
      <c r="B71" s="289" t="s">
        <v>155</v>
      </c>
      <c r="C71" s="290" t="s">
        <v>14</v>
      </c>
      <c r="D71" s="290" t="s">
        <v>157</v>
      </c>
      <c r="E71" s="291">
        <v>230</v>
      </c>
      <c r="F71" s="292"/>
      <c r="G71" s="292">
        <f t="shared" si="29"/>
        <v>690</v>
      </c>
      <c r="H71" s="293">
        <v>50</v>
      </c>
      <c r="I71" s="293"/>
      <c r="J71" s="293">
        <v>625</v>
      </c>
      <c r="K71" s="293"/>
      <c r="L71" s="293"/>
      <c r="M71" s="293"/>
      <c r="N71" s="293"/>
      <c r="O71" s="292">
        <f t="shared" si="33"/>
        <v>1365</v>
      </c>
      <c r="P71" s="293">
        <v>2760</v>
      </c>
      <c r="Q71" s="292">
        <f t="shared" si="34"/>
        <v>-1395</v>
      </c>
      <c r="R71" s="292">
        <f t="shared" si="30"/>
        <v>690</v>
      </c>
      <c r="S71" s="293"/>
      <c r="T71" s="293">
        <v>110</v>
      </c>
      <c r="U71" s="293">
        <v>658</v>
      </c>
      <c r="V71" s="293"/>
      <c r="W71" s="293">
        <v>100</v>
      </c>
      <c r="X71" s="293"/>
      <c r="Y71" s="293">
        <v>20</v>
      </c>
      <c r="Z71" s="292">
        <f t="shared" si="35"/>
        <v>1578</v>
      </c>
      <c r="AA71" s="293">
        <v>1563</v>
      </c>
      <c r="AB71" s="292">
        <f t="shared" si="36"/>
        <v>-1380</v>
      </c>
      <c r="AC71" s="292">
        <f t="shared" si="31"/>
        <v>690</v>
      </c>
      <c r="AD71" s="293"/>
      <c r="AE71" s="293">
        <v>110</v>
      </c>
      <c r="AF71" s="293">
        <v>656</v>
      </c>
      <c r="AG71" s="293"/>
      <c r="AH71" s="293"/>
      <c r="AI71" s="293"/>
      <c r="AJ71" s="293"/>
      <c r="AK71" s="292">
        <f t="shared" si="37"/>
        <v>1456</v>
      </c>
      <c r="AL71" s="293">
        <v>766</v>
      </c>
      <c r="AM71" s="292">
        <f t="shared" si="38"/>
        <v>-690</v>
      </c>
      <c r="AN71" s="292">
        <f t="shared" si="32"/>
        <v>690</v>
      </c>
      <c r="AO71" s="293"/>
      <c r="AP71" s="293"/>
      <c r="AQ71" s="293"/>
      <c r="AR71" s="293"/>
      <c r="AS71" s="293"/>
      <c r="AT71" s="293"/>
      <c r="AU71" s="293"/>
      <c r="AV71" s="292">
        <f t="shared" si="39"/>
        <v>690</v>
      </c>
      <c r="AW71" s="293"/>
      <c r="AX71" s="292">
        <f t="shared" si="40"/>
        <v>0</v>
      </c>
      <c r="AY71" s="137" t="str">
        <f t="shared" si="42"/>
        <v>*</v>
      </c>
      <c r="BA71" s="143" t="str">
        <f t="shared" si="41"/>
        <v/>
      </c>
    </row>
    <row r="72" spans="1:53" ht="12">
      <c r="A72" s="288">
        <v>70</v>
      </c>
      <c r="B72" s="289" t="s">
        <v>158</v>
      </c>
      <c r="C72" s="290" t="s">
        <v>14</v>
      </c>
      <c r="D72" s="290" t="s">
        <v>49</v>
      </c>
      <c r="E72" s="291">
        <v>145</v>
      </c>
      <c r="F72" s="292">
        <v>-50</v>
      </c>
      <c r="G72" s="292">
        <f t="shared" si="29"/>
        <v>435</v>
      </c>
      <c r="H72" s="293"/>
      <c r="I72" s="293"/>
      <c r="J72" s="293"/>
      <c r="K72" s="293"/>
      <c r="L72" s="293">
        <v>100</v>
      </c>
      <c r="M72" s="293"/>
      <c r="N72" s="293"/>
      <c r="O72" s="292">
        <f t="shared" si="33"/>
        <v>535</v>
      </c>
      <c r="P72" s="293">
        <v>1740</v>
      </c>
      <c r="Q72" s="292">
        <f t="shared" si="34"/>
        <v>-1255</v>
      </c>
      <c r="R72" s="292">
        <f t="shared" si="30"/>
        <v>435</v>
      </c>
      <c r="S72" s="293"/>
      <c r="T72" s="293"/>
      <c r="U72" s="293"/>
      <c r="V72" s="293"/>
      <c r="W72" s="293"/>
      <c r="X72" s="293"/>
      <c r="Y72" s="293"/>
      <c r="Z72" s="292">
        <f t="shared" si="35"/>
        <v>435</v>
      </c>
      <c r="AA72" s="293"/>
      <c r="AB72" s="292">
        <f t="shared" si="36"/>
        <v>-820</v>
      </c>
      <c r="AC72" s="292">
        <f t="shared" si="31"/>
        <v>435</v>
      </c>
      <c r="AD72" s="293"/>
      <c r="AE72" s="293"/>
      <c r="AF72" s="293"/>
      <c r="AG72" s="293"/>
      <c r="AH72" s="293"/>
      <c r="AI72" s="293"/>
      <c r="AJ72" s="293"/>
      <c r="AK72" s="292">
        <f t="shared" si="37"/>
        <v>435</v>
      </c>
      <c r="AL72" s="293"/>
      <c r="AM72" s="292">
        <f t="shared" si="38"/>
        <v>-385</v>
      </c>
      <c r="AN72" s="292">
        <f t="shared" si="32"/>
        <v>435</v>
      </c>
      <c r="AO72" s="293"/>
      <c r="AP72" s="293"/>
      <c r="AQ72" s="293"/>
      <c r="AR72" s="293"/>
      <c r="AS72" s="293"/>
      <c r="AT72" s="293"/>
      <c r="AU72" s="293"/>
      <c r="AV72" s="292">
        <f t="shared" si="39"/>
        <v>435</v>
      </c>
      <c r="AW72" s="293">
        <v>50</v>
      </c>
      <c r="AX72" s="292">
        <f t="shared" si="40"/>
        <v>0</v>
      </c>
      <c r="AY72" s="137" t="str">
        <f t="shared" si="42"/>
        <v>*</v>
      </c>
      <c r="BA72" s="143" t="str">
        <f t="shared" si="41"/>
        <v/>
      </c>
    </row>
    <row r="73" spans="1:53" ht="12">
      <c r="A73" s="288">
        <v>71</v>
      </c>
      <c r="B73" s="289" t="s">
        <v>159</v>
      </c>
      <c r="C73" s="290" t="s">
        <v>14</v>
      </c>
      <c r="D73" s="290" t="s">
        <v>161</v>
      </c>
      <c r="E73" s="291">
        <v>270</v>
      </c>
      <c r="F73" s="292"/>
      <c r="G73" s="292">
        <f t="shared" si="29"/>
        <v>810</v>
      </c>
      <c r="H73" s="293"/>
      <c r="I73" s="293"/>
      <c r="J73" s="293"/>
      <c r="K73" s="293"/>
      <c r="L73" s="293"/>
      <c r="M73" s="293"/>
      <c r="N73" s="293"/>
      <c r="O73" s="292">
        <f t="shared" si="33"/>
        <v>810</v>
      </c>
      <c r="P73" s="293">
        <v>1992</v>
      </c>
      <c r="Q73" s="292">
        <f t="shared" si="34"/>
        <v>-1182</v>
      </c>
      <c r="R73" s="292">
        <f t="shared" si="30"/>
        <v>810</v>
      </c>
      <c r="S73" s="293"/>
      <c r="T73" s="293"/>
      <c r="U73" s="293">
        <v>1182</v>
      </c>
      <c r="V73" s="293"/>
      <c r="W73" s="293">
        <v>100</v>
      </c>
      <c r="X73" s="293"/>
      <c r="Y73" s="293"/>
      <c r="Z73" s="292">
        <f t="shared" si="35"/>
        <v>2092</v>
      </c>
      <c r="AA73" s="293">
        <v>1820</v>
      </c>
      <c r="AB73" s="292">
        <f t="shared" si="36"/>
        <v>-910</v>
      </c>
      <c r="AC73" s="292">
        <f t="shared" si="31"/>
        <v>810</v>
      </c>
      <c r="AD73" s="293"/>
      <c r="AE73" s="293">
        <v>136</v>
      </c>
      <c r="AF73" s="293"/>
      <c r="AG73" s="293"/>
      <c r="AH73" s="293"/>
      <c r="AI73" s="293"/>
      <c r="AJ73" s="293"/>
      <c r="AK73" s="292">
        <f t="shared" si="37"/>
        <v>946</v>
      </c>
      <c r="AL73" s="293"/>
      <c r="AM73" s="292">
        <f t="shared" si="38"/>
        <v>36</v>
      </c>
      <c r="AN73" s="292">
        <f t="shared" si="32"/>
        <v>810</v>
      </c>
      <c r="AO73" s="293"/>
      <c r="AP73" s="293"/>
      <c r="AQ73" s="293"/>
      <c r="AR73" s="293"/>
      <c r="AS73" s="293"/>
      <c r="AT73" s="293"/>
      <c r="AU73" s="293"/>
      <c r="AV73" s="292">
        <f t="shared" si="39"/>
        <v>810</v>
      </c>
      <c r="AW73" s="293">
        <v>846</v>
      </c>
      <c r="AX73" s="292">
        <f t="shared" si="40"/>
        <v>0</v>
      </c>
      <c r="AY73" s="137" t="str">
        <f t="shared" si="42"/>
        <v>*</v>
      </c>
      <c r="BA73" s="143" t="str">
        <f t="shared" si="41"/>
        <v/>
      </c>
    </row>
    <row r="74" spans="1:53" ht="12">
      <c r="A74" s="288">
        <v>72</v>
      </c>
      <c r="B74" s="289" t="s">
        <v>162</v>
      </c>
      <c r="C74" s="290" t="s">
        <v>14</v>
      </c>
      <c r="D74" s="290" t="s">
        <v>164</v>
      </c>
      <c r="E74" s="291">
        <v>250</v>
      </c>
      <c r="F74" s="292"/>
      <c r="G74" s="292">
        <f t="shared" si="29"/>
        <v>750</v>
      </c>
      <c r="H74" s="293">
        <v>50</v>
      </c>
      <c r="I74" s="293"/>
      <c r="J74" s="293"/>
      <c r="K74" s="293"/>
      <c r="L74" s="293">
        <v>100</v>
      </c>
      <c r="M74" s="293"/>
      <c r="N74" s="293"/>
      <c r="O74" s="292">
        <f t="shared" si="33"/>
        <v>900</v>
      </c>
      <c r="P74" s="293">
        <v>3050</v>
      </c>
      <c r="Q74" s="292">
        <f t="shared" si="34"/>
        <v>-2150</v>
      </c>
      <c r="R74" s="292">
        <f t="shared" si="30"/>
        <v>750</v>
      </c>
      <c r="S74" s="293"/>
      <c r="T74" s="293">
        <v>100</v>
      </c>
      <c r="U74" s="293"/>
      <c r="V74" s="293"/>
      <c r="W74" s="293"/>
      <c r="X74" s="293"/>
      <c r="Y74" s="293"/>
      <c r="Z74" s="292">
        <f t="shared" si="35"/>
        <v>850</v>
      </c>
      <c r="AA74" s="293"/>
      <c r="AB74" s="292">
        <f t="shared" si="36"/>
        <v>-1300</v>
      </c>
      <c r="AC74" s="292">
        <f t="shared" si="31"/>
        <v>750</v>
      </c>
      <c r="AD74" s="293"/>
      <c r="AE74" s="293"/>
      <c r="AF74" s="293"/>
      <c r="AG74" s="293"/>
      <c r="AH74" s="293"/>
      <c r="AI74" s="293"/>
      <c r="AJ74" s="293"/>
      <c r="AK74" s="292">
        <f t="shared" si="37"/>
        <v>750</v>
      </c>
      <c r="AL74" s="293"/>
      <c r="AM74" s="292">
        <f t="shared" si="38"/>
        <v>-550</v>
      </c>
      <c r="AN74" s="292">
        <f t="shared" si="32"/>
        <v>750</v>
      </c>
      <c r="AO74" s="293"/>
      <c r="AP74" s="293"/>
      <c r="AQ74" s="293"/>
      <c r="AR74" s="293"/>
      <c r="AS74" s="293"/>
      <c r="AT74" s="293"/>
      <c r="AU74" s="293"/>
      <c r="AV74" s="292">
        <f t="shared" si="39"/>
        <v>750</v>
      </c>
      <c r="AW74" s="293">
        <v>200</v>
      </c>
      <c r="AX74" s="292">
        <f t="shared" si="40"/>
        <v>0</v>
      </c>
      <c r="BA74" s="143" t="str">
        <f t="shared" si="41"/>
        <v/>
      </c>
    </row>
    <row r="75" spans="1:53" ht="12">
      <c r="A75" s="288">
        <v>73</v>
      </c>
      <c r="B75" s="294" t="s">
        <v>987</v>
      </c>
      <c r="C75" s="290" t="s">
        <v>10</v>
      </c>
      <c r="D75" s="290" t="s">
        <v>150</v>
      </c>
      <c r="E75" s="295">
        <v>180</v>
      </c>
      <c r="F75" s="292"/>
      <c r="G75" s="292">
        <f t="shared" si="29"/>
        <v>540</v>
      </c>
      <c r="H75" s="293"/>
      <c r="I75" s="293"/>
      <c r="J75" s="293"/>
      <c r="K75" s="293"/>
      <c r="L75" s="293"/>
      <c r="M75" s="293"/>
      <c r="N75" s="293"/>
      <c r="O75" s="292">
        <f t="shared" si="33"/>
        <v>540</v>
      </c>
      <c r="P75" s="293">
        <v>540</v>
      </c>
      <c r="Q75" s="292">
        <f t="shared" si="34"/>
        <v>0</v>
      </c>
      <c r="R75" s="292">
        <f t="shared" si="30"/>
        <v>540</v>
      </c>
      <c r="S75" s="293"/>
      <c r="T75" s="293"/>
      <c r="U75" s="293"/>
      <c r="V75" s="293"/>
      <c r="W75" s="293">
        <v>100</v>
      </c>
      <c r="X75" s="293"/>
      <c r="Y75" s="293"/>
      <c r="Z75" s="292">
        <f t="shared" si="35"/>
        <v>640</v>
      </c>
      <c r="AA75" s="293">
        <v>1720</v>
      </c>
      <c r="AB75" s="292">
        <f t="shared" si="36"/>
        <v>-1080</v>
      </c>
      <c r="AC75" s="292">
        <f t="shared" si="31"/>
        <v>540</v>
      </c>
      <c r="AD75" s="293"/>
      <c r="AE75" s="293"/>
      <c r="AF75" s="293"/>
      <c r="AG75" s="293"/>
      <c r="AH75" s="293"/>
      <c r="AI75" s="293"/>
      <c r="AJ75" s="293"/>
      <c r="AK75" s="292">
        <f t="shared" si="37"/>
        <v>540</v>
      </c>
      <c r="AL75" s="293"/>
      <c r="AM75" s="292">
        <f t="shared" si="38"/>
        <v>-540</v>
      </c>
      <c r="AN75" s="292">
        <f t="shared" si="32"/>
        <v>540</v>
      </c>
      <c r="AO75" s="293"/>
      <c r="AP75" s="293"/>
      <c r="AQ75" s="293"/>
      <c r="AR75" s="293"/>
      <c r="AS75" s="293"/>
      <c r="AT75" s="293"/>
      <c r="AU75" s="293"/>
      <c r="AV75" s="292">
        <f t="shared" si="39"/>
        <v>540</v>
      </c>
      <c r="AW75" s="293"/>
      <c r="AX75" s="292">
        <f t="shared" si="40"/>
        <v>0</v>
      </c>
      <c r="AY75" s="137" t="str">
        <f t="shared" si="42"/>
        <v>*</v>
      </c>
      <c r="BA75" s="143" t="str">
        <f t="shared" si="41"/>
        <v/>
      </c>
    </row>
    <row r="76" spans="1:53" ht="12">
      <c r="A76" s="288">
        <v>74</v>
      </c>
      <c r="B76" s="294" t="s">
        <v>1167</v>
      </c>
      <c r="C76" s="290" t="s">
        <v>14</v>
      </c>
      <c r="D76" s="290"/>
      <c r="E76" s="295">
        <v>85</v>
      </c>
      <c r="F76" s="292"/>
      <c r="G76" s="292">
        <f t="shared" si="29"/>
        <v>255</v>
      </c>
      <c r="H76" s="293"/>
      <c r="I76" s="293"/>
      <c r="J76" s="293"/>
      <c r="K76" s="293"/>
      <c r="L76" s="293"/>
      <c r="M76" s="293"/>
      <c r="N76" s="293"/>
      <c r="O76" s="292">
        <f t="shared" si="33"/>
        <v>255</v>
      </c>
      <c r="P76" s="293">
        <v>1020</v>
      </c>
      <c r="Q76" s="292">
        <f t="shared" si="34"/>
        <v>-765</v>
      </c>
      <c r="R76" s="292">
        <f t="shared" si="30"/>
        <v>255</v>
      </c>
      <c r="S76" s="293"/>
      <c r="T76" s="293"/>
      <c r="U76" s="293"/>
      <c r="V76" s="293"/>
      <c r="W76" s="293"/>
      <c r="X76" s="293"/>
      <c r="Y76" s="293"/>
      <c r="Z76" s="292">
        <f t="shared" si="35"/>
        <v>255</v>
      </c>
      <c r="AA76" s="293"/>
      <c r="AB76" s="292">
        <f t="shared" si="36"/>
        <v>-510</v>
      </c>
      <c r="AC76" s="292">
        <f t="shared" si="31"/>
        <v>255</v>
      </c>
      <c r="AD76" s="293"/>
      <c r="AE76" s="293"/>
      <c r="AF76" s="293"/>
      <c r="AG76" s="293"/>
      <c r="AH76" s="293"/>
      <c r="AI76" s="293"/>
      <c r="AJ76" s="293"/>
      <c r="AK76" s="292">
        <f t="shared" si="37"/>
        <v>255</v>
      </c>
      <c r="AL76" s="293">
        <v>100</v>
      </c>
      <c r="AM76" s="292">
        <f t="shared" si="38"/>
        <v>-355</v>
      </c>
      <c r="AN76" s="292">
        <f t="shared" si="32"/>
        <v>255</v>
      </c>
      <c r="AO76" s="293"/>
      <c r="AP76" s="293"/>
      <c r="AQ76" s="293"/>
      <c r="AR76" s="293"/>
      <c r="AS76" s="293">
        <v>100</v>
      </c>
      <c r="AT76" s="293"/>
      <c r="AU76" s="293"/>
      <c r="AV76" s="292">
        <f t="shared" si="39"/>
        <v>355</v>
      </c>
      <c r="AW76" s="293"/>
      <c r="AX76" s="292">
        <f t="shared" si="40"/>
        <v>0</v>
      </c>
      <c r="AY76" s="137" t="str">
        <f t="shared" si="42"/>
        <v>*</v>
      </c>
      <c r="BA76" s="143" t="str">
        <f t="shared" si="41"/>
        <v/>
      </c>
    </row>
    <row r="77" spans="1:53" ht="12">
      <c r="A77" s="288">
        <v>75</v>
      </c>
      <c r="B77" s="289" t="s">
        <v>1118</v>
      </c>
      <c r="C77" s="290" t="s">
        <v>14</v>
      </c>
      <c r="D77" s="290" t="s">
        <v>168</v>
      </c>
      <c r="E77" s="291">
        <v>75</v>
      </c>
      <c r="F77" s="292"/>
      <c r="G77" s="292">
        <f t="shared" si="29"/>
        <v>225</v>
      </c>
      <c r="H77" s="293">
        <v>50</v>
      </c>
      <c r="I77" s="293"/>
      <c r="J77" s="293"/>
      <c r="K77" s="293"/>
      <c r="L77" s="293">
        <v>100</v>
      </c>
      <c r="M77" s="293"/>
      <c r="N77" s="293"/>
      <c r="O77" s="292">
        <f t="shared" si="33"/>
        <v>375</v>
      </c>
      <c r="P77" s="293">
        <v>375</v>
      </c>
      <c r="Q77" s="292">
        <f t="shared" si="34"/>
        <v>0</v>
      </c>
      <c r="R77" s="292">
        <f t="shared" si="30"/>
        <v>225</v>
      </c>
      <c r="S77" s="293">
        <v>50</v>
      </c>
      <c r="T77" s="293">
        <v>200</v>
      </c>
      <c r="U77" s="293"/>
      <c r="V77" s="293"/>
      <c r="W77" s="293"/>
      <c r="X77" s="293"/>
      <c r="Y77" s="293"/>
      <c r="Z77" s="292">
        <f t="shared" si="35"/>
        <v>475</v>
      </c>
      <c r="AA77" s="293">
        <v>375</v>
      </c>
      <c r="AB77" s="292">
        <f t="shared" si="36"/>
        <v>100</v>
      </c>
      <c r="AC77" s="292">
        <f t="shared" si="31"/>
        <v>225</v>
      </c>
      <c r="AD77" s="293"/>
      <c r="AE77" s="293"/>
      <c r="AF77" s="293"/>
      <c r="AG77" s="293"/>
      <c r="AH77" s="293"/>
      <c r="AI77" s="293"/>
      <c r="AJ77" s="293"/>
      <c r="AK77" s="292">
        <f t="shared" si="37"/>
        <v>225</v>
      </c>
      <c r="AL77" s="293">
        <v>325</v>
      </c>
      <c r="AM77" s="292">
        <f t="shared" si="38"/>
        <v>0</v>
      </c>
      <c r="AN77" s="292">
        <f t="shared" si="32"/>
        <v>225</v>
      </c>
      <c r="AO77" s="293"/>
      <c r="AP77" s="293"/>
      <c r="AQ77" s="293"/>
      <c r="AR77" s="293"/>
      <c r="AS77" s="293"/>
      <c r="AT77" s="293"/>
      <c r="AU77" s="293"/>
      <c r="AV77" s="292">
        <f t="shared" si="39"/>
        <v>225</v>
      </c>
      <c r="AW77" s="293">
        <v>225</v>
      </c>
      <c r="AX77" s="292">
        <f t="shared" si="40"/>
        <v>0</v>
      </c>
      <c r="AY77" s="137" t="str">
        <f t="shared" si="42"/>
        <v>*</v>
      </c>
      <c r="BA77" s="143" t="str">
        <f t="shared" si="41"/>
        <v/>
      </c>
    </row>
    <row r="78" spans="1:53" ht="12">
      <c r="A78" s="288">
        <v>76</v>
      </c>
      <c r="B78" s="289" t="s">
        <v>1535</v>
      </c>
      <c r="C78" s="290" t="s">
        <v>23</v>
      </c>
      <c r="D78" s="290" t="s">
        <v>874</v>
      </c>
      <c r="E78" s="291">
        <v>50</v>
      </c>
      <c r="F78" s="292">
        <v>1000</v>
      </c>
      <c r="G78" s="292">
        <f t="shared" si="29"/>
        <v>150</v>
      </c>
      <c r="H78" s="293"/>
      <c r="I78" s="293"/>
      <c r="J78" s="293"/>
      <c r="K78" s="293"/>
      <c r="L78" s="293"/>
      <c r="M78" s="293"/>
      <c r="N78" s="293"/>
      <c r="O78" s="292">
        <f t="shared" si="33"/>
        <v>150</v>
      </c>
      <c r="P78" s="293">
        <v>1000</v>
      </c>
      <c r="Q78" s="292">
        <f t="shared" si="34"/>
        <v>150</v>
      </c>
      <c r="R78" s="292">
        <f t="shared" si="30"/>
        <v>150</v>
      </c>
      <c r="S78" s="293"/>
      <c r="T78" s="293"/>
      <c r="U78" s="293"/>
      <c r="V78" s="293"/>
      <c r="W78" s="293"/>
      <c r="X78" s="293"/>
      <c r="Y78" s="293"/>
      <c r="Z78" s="292">
        <f t="shared" si="35"/>
        <v>150</v>
      </c>
      <c r="AA78" s="293"/>
      <c r="AB78" s="292">
        <f t="shared" si="36"/>
        <v>300</v>
      </c>
      <c r="AC78" s="292">
        <f t="shared" si="31"/>
        <v>150</v>
      </c>
      <c r="AD78" s="293"/>
      <c r="AE78" s="293"/>
      <c r="AF78" s="293"/>
      <c r="AG78" s="293"/>
      <c r="AH78" s="293"/>
      <c r="AI78" s="293"/>
      <c r="AJ78" s="293"/>
      <c r="AK78" s="292">
        <f t="shared" si="37"/>
        <v>150</v>
      </c>
      <c r="AL78" s="293"/>
      <c r="AM78" s="292">
        <f t="shared" si="38"/>
        <v>450</v>
      </c>
      <c r="AN78" s="292">
        <v>100</v>
      </c>
      <c r="AO78" s="293"/>
      <c r="AP78" s="293"/>
      <c r="AQ78" s="293"/>
      <c r="AR78" s="293"/>
      <c r="AS78" s="293"/>
      <c r="AT78" s="293"/>
      <c r="AU78" s="293"/>
      <c r="AV78" s="292">
        <f t="shared" si="39"/>
        <v>100</v>
      </c>
      <c r="AW78" s="293"/>
      <c r="AX78" s="292">
        <f t="shared" si="40"/>
        <v>550</v>
      </c>
      <c r="AY78" s="137" t="str">
        <f t="shared" si="42"/>
        <v/>
      </c>
      <c r="BA78" s="143" t="str">
        <f t="shared" si="41"/>
        <v/>
      </c>
    </row>
    <row r="79" spans="1:53" ht="12">
      <c r="A79" s="288">
        <v>77</v>
      </c>
      <c r="B79" s="289" t="s">
        <v>169</v>
      </c>
      <c r="C79" s="290" t="s">
        <v>23</v>
      </c>
      <c r="D79" s="290" t="s">
        <v>12</v>
      </c>
      <c r="E79" s="291">
        <v>85</v>
      </c>
      <c r="F79" s="292"/>
      <c r="G79" s="292">
        <f t="shared" si="29"/>
        <v>255</v>
      </c>
      <c r="H79" s="293"/>
      <c r="I79" s="293"/>
      <c r="J79" s="293"/>
      <c r="K79" s="293"/>
      <c r="L79" s="293"/>
      <c r="M79" s="293"/>
      <c r="N79" s="293"/>
      <c r="O79" s="292">
        <f t="shared" si="33"/>
        <v>255</v>
      </c>
      <c r="P79" s="293"/>
      <c r="Q79" s="292">
        <f t="shared" si="34"/>
        <v>255</v>
      </c>
      <c r="R79" s="292">
        <f t="shared" si="30"/>
        <v>255</v>
      </c>
      <c r="S79" s="293"/>
      <c r="T79" s="293"/>
      <c r="U79" s="293"/>
      <c r="V79" s="293"/>
      <c r="W79" s="293"/>
      <c r="X79" s="293"/>
      <c r="Y79" s="293"/>
      <c r="Z79" s="292">
        <f t="shared" si="35"/>
        <v>255</v>
      </c>
      <c r="AA79" s="293"/>
      <c r="AB79" s="292">
        <f t="shared" si="36"/>
        <v>510</v>
      </c>
      <c r="AC79" s="292">
        <f t="shared" si="31"/>
        <v>255</v>
      </c>
      <c r="AD79" s="293"/>
      <c r="AE79" s="293"/>
      <c r="AF79" s="293"/>
      <c r="AG79" s="293"/>
      <c r="AH79" s="293"/>
      <c r="AI79" s="293"/>
      <c r="AJ79" s="293"/>
      <c r="AK79" s="292">
        <f t="shared" si="37"/>
        <v>255</v>
      </c>
      <c r="AL79" s="293"/>
      <c r="AM79" s="292">
        <f t="shared" si="38"/>
        <v>765</v>
      </c>
      <c r="AN79" s="292">
        <f t="shared" si="32"/>
        <v>255</v>
      </c>
      <c r="AO79" s="293"/>
      <c r="AP79" s="293"/>
      <c r="AQ79" s="293"/>
      <c r="AR79" s="293"/>
      <c r="AS79" s="293"/>
      <c r="AT79" s="293"/>
      <c r="AU79" s="293"/>
      <c r="AV79" s="292">
        <f t="shared" si="39"/>
        <v>255</v>
      </c>
      <c r="AW79" s="293">
        <v>1020</v>
      </c>
      <c r="AX79" s="292">
        <f t="shared" si="40"/>
        <v>0</v>
      </c>
      <c r="AY79" s="137" t="str">
        <f t="shared" si="42"/>
        <v>*</v>
      </c>
      <c r="BA79" s="143" t="str">
        <f t="shared" si="41"/>
        <v/>
      </c>
    </row>
    <row r="80" spans="1:53" ht="12">
      <c r="A80" s="288">
        <v>78</v>
      </c>
      <c r="B80" s="294" t="s">
        <v>173</v>
      </c>
      <c r="C80" s="290" t="s">
        <v>10</v>
      </c>
      <c r="D80" s="290" t="s">
        <v>12</v>
      </c>
      <c r="E80" s="295">
        <v>120</v>
      </c>
      <c r="F80" s="292"/>
      <c r="G80" s="292">
        <f t="shared" si="29"/>
        <v>360</v>
      </c>
      <c r="H80" s="293"/>
      <c r="I80" s="293">
        <v>224.6</v>
      </c>
      <c r="J80" s="293"/>
      <c r="K80" s="293"/>
      <c r="L80" s="293"/>
      <c r="M80" s="293"/>
      <c r="N80" s="293"/>
      <c r="O80" s="292">
        <f t="shared" si="33"/>
        <v>584.6</v>
      </c>
      <c r="P80" s="293">
        <v>1764.6</v>
      </c>
      <c r="Q80" s="292">
        <f t="shared" si="34"/>
        <v>-1180</v>
      </c>
      <c r="R80" s="292">
        <f t="shared" si="30"/>
        <v>360</v>
      </c>
      <c r="S80" s="293"/>
      <c r="T80" s="293"/>
      <c r="U80" s="293"/>
      <c r="V80" s="293"/>
      <c r="W80" s="293">
        <v>100</v>
      </c>
      <c r="X80" s="293"/>
      <c r="Y80" s="293"/>
      <c r="Z80" s="292">
        <f t="shared" si="35"/>
        <v>460</v>
      </c>
      <c r="AA80" s="293"/>
      <c r="AB80" s="292">
        <f t="shared" si="36"/>
        <v>-720</v>
      </c>
      <c r="AC80" s="292">
        <f t="shared" si="31"/>
        <v>360</v>
      </c>
      <c r="AD80" s="293"/>
      <c r="AE80" s="293"/>
      <c r="AF80" s="293"/>
      <c r="AG80" s="293"/>
      <c r="AH80" s="293"/>
      <c r="AI80" s="293"/>
      <c r="AJ80" s="293"/>
      <c r="AK80" s="292">
        <f t="shared" si="37"/>
        <v>360</v>
      </c>
      <c r="AL80" s="293"/>
      <c r="AM80" s="292">
        <f t="shared" si="38"/>
        <v>-360</v>
      </c>
      <c r="AN80" s="292">
        <f t="shared" si="32"/>
        <v>360</v>
      </c>
      <c r="AO80" s="293"/>
      <c r="AP80" s="293"/>
      <c r="AQ80" s="293"/>
      <c r="AR80" s="293"/>
      <c r="AS80" s="293"/>
      <c r="AT80" s="293"/>
      <c r="AU80" s="293"/>
      <c r="AV80" s="292">
        <f t="shared" si="39"/>
        <v>360</v>
      </c>
      <c r="AW80" s="293"/>
      <c r="AX80" s="292">
        <f t="shared" si="40"/>
        <v>0</v>
      </c>
      <c r="AY80" s="137" t="str">
        <f t="shared" si="42"/>
        <v>*</v>
      </c>
      <c r="BA80" s="143" t="str">
        <f t="shared" si="41"/>
        <v/>
      </c>
    </row>
    <row r="81" spans="1:53" ht="12">
      <c r="A81" s="288">
        <v>79</v>
      </c>
      <c r="B81" s="289" t="s">
        <v>175</v>
      </c>
      <c r="C81" s="290" t="s">
        <v>23</v>
      </c>
      <c r="D81" s="290" t="s">
        <v>176</v>
      </c>
      <c r="E81" s="291">
        <v>35</v>
      </c>
      <c r="F81" s="292"/>
      <c r="G81" s="292">
        <f t="shared" si="29"/>
        <v>105</v>
      </c>
      <c r="H81" s="293"/>
      <c r="I81" s="293"/>
      <c r="J81" s="293"/>
      <c r="K81" s="293"/>
      <c r="L81" s="293"/>
      <c r="M81" s="293"/>
      <c r="N81" s="293"/>
      <c r="O81" s="292">
        <f t="shared" si="33"/>
        <v>105</v>
      </c>
      <c r="P81" s="293"/>
      <c r="Q81" s="292">
        <f t="shared" si="34"/>
        <v>105</v>
      </c>
      <c r="R81" s="292">
        <f t="shared" si="30"/>
        <v>105</v>
      </c>
      <c r="S81" s="293"/>
      <c r="T81" s="293"/>
      <c r="U81" s="293"/>
      <c r="V81" s="293"/>
      <c r="W81" s="293"/>
      <c r="X81" s="293"/>
      <c r="Y81" s="293"/>
      <c r="Z81" s="292">
        <f t="shared" si="35"/>
        <v>105</v>
      </c>
      <c r="AA81" s="293">
        <v>420</v>
      </c>
      <c r="AB81" s="292">
        <f t="shared" si="36"/>
        <v>-210</v>
      </c>
      <c r="AC81" s="292">
        <f t="shared" si="31"/>
        <v>105</v>
      </c>
      <c r="AD81" s="293"/>
      <c r="AE81" s="293"/>
      <c r="AF81" s="293"/>
      <c r="AG81" s="293"/>
      <c r="AH81" s="293"/>
      <c r="AI81" s="293"/>
      <c r="AJ81" s="293"/>
      <c r="AK81" s="292">
        <f t="shared" si="37"/>
        <v>105</v>
      </c>
      <c r="AL81" s="293"/>
      <c r="AM81" s="292">
        <f t="shared" si="38"/>
        <v>-105</v>
      </c>
      <c r="AN81" s="292">
        <f t="shared" si="32"/>
        <v>105</v>
      </c>
      <c r="AO81" s="293"/>
      <c r="AP81" s="293"/>
      <c r="AQ81" s="293"/>
      <c r="AR81" s="293"/>
      <c r="AS81" s="293"/>
      <c r="AT81" s="293"/>
      <c r="AU81" s="293"/>
      <c r="AV81" s="292">
        <f t="shared" si="39"/>
        <v>105</v>
      </c>
      <c r="AW81" s="293"/>
      <c r="AX81" s="292">
        <f t="shared" si="40"/>
        <v>0</v>
      </c>
      <c r="AY81" s="137" t="str">
        <f t="shared" si="42"/>
        <v>*</v>
      </c>
      <c r="BA81" s="143" t="str">
        <f t="shared" si="41"/>
        <v/>
      </c>
    </row>
    <row r="82" spans="1:53" ht="12">
      <c r="A82" s="288">
        <v>80</v>
      </c>
      <c r="B82" s="313" t="s">
        <v>179</v>
      </c>
      <c r="C82" s="290" t="s">
        <v>14</v>
      </c>
      <c r="D82" s="290" t="s">
        <v>12</v>
      </c>
      <c r="E82" s="291">
        <v>30</v>
      </c>
      <c r="F82" s="292"/>
      <c r="G82" s="292">
        <f t="shared" si="29"/>
        <v>90</v>
      </c>
      <c r="H82" s="293"/>
      <c r="I82" s="293"/>
      <c r="J82" s="293"/>
      <c r="K82" s="293"/>
      <c r="L82" s="293"/>
      <c r="M82" s="293"/>
      <c r="N82" s="293"/>
      <c r="O82" s="292">
        <f t="shared" si="33"/>
        <v>90</v>
      </c>
      <c r="P82" s="293">
        <v>90</v>
      </c>
      <c r="Q82" s="292">
        <f t="shared" si="34"/>
        <v>0</v>
      </c>
      <c r="R82" s="292">
        <f t="shared" si="30"/>
        <v>90</v>
      </c>
      <c r="S82" s="293"/>
      <c r="T82" s="293"/>
      <c r="U82" s="293"/>
      <c r="V82" s="293"/>
      <c r="W82" s="293"/>
      <c r="X82" s="293"/>
      <c r="Y82" s="293"/>
      <c r="Z82" s="292">
        <f t="shared" si="35"/>
        <v>90</v>
      </c>
      <c r="AA82" s="293">
        <v>270</v>
      </c>
      <c r="AB82" s="292">
        <f t="shared" si="36"/>
        <v>-180</v>
      </c>
      <c r="AC82" s="292">
        <f t="shared" si="31"/>
        <v>90</v>
      </c>
      <c r="AD82" s="293"/>
      <c r="AE82" s="293"/>
      <c r="AF82" s="293"/>
      <c r="AG82" s="293"/>
      <c r="AH82" s="293"/>
      <c r="AI82" s="293"/>
      <c r="AJ82" s="293"/>
      <c r="AK82" s="292">
        <f t="shared" si="37"/>
        <v>90</v>
      </c>
      <c r="AL82" s="293"/>
      <c r="AM82" s="292">
        <f t="shared" si="38"/>
        <v>-90</v>
      </c>
      <c r="AN82" s="292">
        <f t="shared" si="32"/>
        <v>90</v>
      </c>
      <c r="AO82" s="293"/>
      <c r="AP82" s="293"/>
      <c r="AQ82" s="293"/>
      <c r="AR82" s="293"/>
      <c r="AS82" s="293"/>
      <c r="AT82" s="293"/>
      <c r="AU82" s="293"/>
      <c r="AV82" s="292">
        <f t="shared" si="39"/>
        <v>90</v>
      </c>
      <c r="AW82" s="293"/>
      <c r="AX82" s="292">
        <f t="shared" si="40"/>
        <v>0</v>
      </c>
      <c r="AY82" s="137" t="str">
        <f t="shared" si="42"/>
        <v>*</v>
      </c>
      <c r="BA82" s="143" t="str">
        <f t="shared" si="41"/>
        <v/>
      </c>
    </row>
    <row r="83" spans="1:53" ht="12">
      <c r="A83" s="288">
        <v>81</v>
      </c>
      <c r="B83" s="289" t="s">
        <v>937</v>
      </c>
      <c r="C83" s="290" t="s">
        <v>14</v>
      </c>
      <c r="D83" s="290" t="s">
        <v>955</v>
      </c>
      <c r="E83" s="291">
        <v>50</v>
      </c>
      <c r="F83" s="292"/>
      <c r="G83" s="292">
        <f t="shared" si="29"/>
        <v>150</v>
      </c>
      <c r="H83" s="293"/>
      <c r="I83" s="293"/>
      <c r="J83" s="293"/>
      <c r="K83" s="293"/>
      <c r="L83" s="293"/>
      <c r="M83" s="293"/>
      <c r="N83" s="293"/>
      <c r="O83" s="292">
        <f t="shared" si="33"/>
        <v>150</v>
      </c>
      <c r="P83" s="293"/>
      <c r="Q83" s="292">
        <f t="shared" si="34"/>
        <v>150</v>
      </c>
      <c r="R83" s="292">
        <f t="shared" si="30"/>
        <v>150</v>
      </c>
      <c r="S83" s="293"/>
      <c r="T83" s="293"/>
      <c r="U83" s="293"/>
      <c r="V83" s="293"/>
      <c r="W83" s="293"/>
      <c r="X83" s="293"/>
      <c r="Y83" s="293"/>
      <c r="Z83" s="292">
        <f t="shared" si="35"/>
        <v>150</v>
      </c>
      <c r="AA83" s="293"/>
      <c r="AB83" s="292">
        <f t="shared" si="36"/>
        <v>300</v>
      </c>
      <c r="AC83" s="292">
        <f t="shared" si="31"/>
        <v>150</v>
      </c>
      <c r="AD83" s="293"/>
      <c r="AE83" s="293"/>
      <c r="AF83" s="293"/>
      <c r="AG83" s="293"/>
      <c r="AH83" s="293"/>
      <c r="AI83" s="293"/>
      <c r="AJ83" s="293"/>
      <c r="AK83" s="292">
        <f t="shared" si="37"/>
        <v>150</v>
      </c>
      <c r="AL83" s="293">
        <v>600</v>
      </c>
      <c r="AM83" s="292">
        <f t="shared" si="38"/>
        <v>-150</v>
      </c>
      <c r="AN83" s="292">
        <f t="shared" si="32"/>
        <v>150</v>
      </c>
      <c r="AO83" s="293"/>
      <c r="AP83" s="293"/>
      <c r="AQ83" s="293"/>
      <c r="AR83" s="293"/>
      <c r="AS83" s="293"/>
      <c r="AT83" s="293"/>
      <c r="AU83" s="293"/>
      <c r="AV83" s="292">
        <f t="shared" si="39"/>
        <v>150</v>
      </c>
      <c r="AW83" s="293"/>
      <c r="AX83" s="292">
        <f t="shared" si="40"/>
        <v>0</v>
      </c>
      <c r="AY83" s="137" t="str">
        <f t="shared" si="42"/>
        <v>*</v>
      </c>
      <c r="BA83" s="143" t="str">
        <f t="shared" si="41"/>
        <v/>
      </c>
    </row>
    <row r="84" spans="1:53" ht="12">
      <c r="A84" s="288">
        <v>82</v>
      </c>
      <c r="B84" s="289" t="s">
        <v>855</v>
      </c>
      <c r="C84" s="290" t="s">
        <v>14</v>
      </c>
      <c r="D84" s="290" t="s">
        <v>805</v>
      </c>
      <c r="E84" s="291">
        <v>70</v>
      </c>
      <c r="F84" s="292">
        <v>210</v>
      </c>
      <c r="G84" s="292">
        <f t="shared" si="29"/>
        <v>210</v>
      </c>
      <c r="H84" s="293"/>
      <c r="I84" s="293"/>
      <c r="J84" s="293"/>
      <c r="K84" s="293"/>
      <c r="L84" s="293"/>
      <c r="M84" s="293"/>
      <c r="N84" s="293"/>
      <c r="O84" s="292">
        <f t="shared" si="33"/>
        <v>210</v>
      </c>
      <c r="P84" s="293">
        <v>420</v>
      </c>
      <c r="Q84" s="292">
        <f t="shared" si="34"/>
        <v>0</v>
      </c>
      <c r="R84" s="292">
        <f t="shared" si="30"/>
        <v>210</v>
      </c>
      <c r="S84" s="293"/>
      <c r="T84" s="293"/>
      <c r="U84" s="293"/>
      <c r="V84" s="293"/>
      <c r="W84" s="293">
        <v>100</v>
      </c>
      <c r="X84" s="293"/>
      <c r="Y84" s="293"/>
      <c r="Z84" s="292">
        <f t="shared" si="35"/>
        <v>310</v>
      </c>
      <c r="AA84" s="293">
        <v>310</v>
      </c>
      <c r="AB84" s="292">
        <f t="shared" si="36"/>
        <v>0</v>
      </c>
      <c r="AC84" s="292">
        <f t="shared" si="31"/>
        <v>210</v>
      </c>
      <c r="AD84" s="293"/>
      <c r="AE84" s="293"/>
      <c r="AF84" s="293"/>
      <c r="AG84" s="293"/>
      <c r="AH84" s="293"/>
      <c r="AI84" s="293"/>
      <c r="AJ84" s="293"/>
      <c r="AK84" s="292">
        <f t="shared" si="37"/>
        <v>210</v>
      </c>
      <c r="AL84" s="293">
        <v>420</v>
      </c>
      <c r="AM84" s="292">
        <f t="shared" si="38"/>
        <v>-210</v>
      </c>
      <c r="AN84" s="292">
        <f t="shared" si="32"/>
        <v>210</v>
      </c>
      <c r="AO84" s="293"/>
      <c r="AP84" s="293"/>
      <c r="AQ84" s="293"/>
      <c r="AR84" s="293"/>
      <c r="AS84" s="293"/>
      <c r="AT84" s="293"/>
      <c r="AU84" s="293"/>
      <c r="AV84" s="292">
        <f t="shared" si="39"/>
        <v>210</v>
      </c>
      <c r="AW84" s="293"/>
      <c r="AX84" s="292">
        <f t="shared" si="40"/>
        <v>0</v>
      </c>
      <c r="AY84" s="137" t="str">
        <f t="shared" si="42"/>
        <v>*</v>
      </c>
      <c r="BA84" s="143" t="str">
        <f t="shared" si="41"/>
        <v/>
      </c>
    </row>
    <row r="85" spans="1:53" ht="12">
      <c r="A85" s="288">
        <v>83</v>
      </c>
      <c r="B85" s="289" t="s">
        <v>1328</v>
      </c>
      <c r="C85" s="290" t="s">
        <v>23</v>
      </c>
      <c r="D85" s="290"/>
      <c r="E85" s="291">
        <v>50</v>
      </c>
      <c r="F85" s="292"/>
      <c r="G85" s="292">
        <f t="shared" si="29"/>
        <v>150</v>
      </c>
      <c r="H85" s="293"/>
      <c r="I85" s="293"/>
      <c r="J85" s="293"/>
      <c r="K85" s="293"/>
      <c r="L85" s="293"/>
      <c r="M85" s="293"/>
      <c r="N85" s="293"/>
      <c r="O85" s="292">
        <f t="shared" si="33"/>
        <v>150</v>
      </c>
      <c r="P85" s="293">
        <v>300</v>
      </c>
      <c r="Q85" s="292">
        <f t="shared" si="34"/>
        <v>-150</v>
      </c>
      <c r="R85" s="292">
        <f t="shared" si="30"/>
        <v>150</v>
      </c>
      <c r="S85" s="293"/>
      <c r="T85" s="293"/>
      <c r="U85" s="293"/>
      <c r="V85" s="293"/>
      <c r="W85" s="293"/>
      <c r="X85" s="293"/>
      <c r="Y85" s="293"/>
      <c r="Z85" s="292">
        <f t="shared" si="35"/>
        <v>150</v>
      </c>
      <c r="AA85" s="293"/>
      <c r="AB85" s="292">
        <f t="shared" si="36"/>
        <v>0</v>
      </c>
      <c r="AC85" s="292">
        <f t="shared" si="31"/>
        <v>150</v>
      </c>
      <c r="AD85" s="293"/>
      <c r="AE85" s="293"/>
      <c r="AF85" s="293"/>
      <c r="AG85" s="293"/>
      <c r="AH85" s="293"/>
      <c r="AI85" s="293"/>
      <c r="AJ85" s="293"/>
      <c r="AK85" s="292">
        <f t="shared" si="37"/>
        <v>150</v>
      </c>
      <c r="AL85" s="293">
        <v>300</v>
      </c>
      <c r="AM85" s="292">
        <f t="shared" si="38"/>
        <v>-150</v>
      </c>
      <c r="AN85" s="292">
        <f t="shared" si="32"/>
        <v>150</v>
      </c>
      <c r="AO85" s="293"/>
      <c r="AP85" s="293"/>
      <c r="AQ85" s="293"/>
      <c r="AR85" s="293"/>
      <c r="AS85" s="293"/>
      <c r="AT85" s="293"/>
      <c r="AU85" s="293"/>
      <c r="AV85" s="292">
        <f t="shared" si="39"/>
        <v>150</v>
      </c>
      <c r="AW85" s="293"/>
      <c r="AX85" s="292">
        <f t="shared" si="40"/>
        <v>0</v>
      </c>
      <c r="AY85" s="137" t="str">
        <f t="shared" si="42"/>
        <v>*</v>
      </c>
      <c r="BA85" s="143" t="str">
        <f t="shared" si="41"/>
        <v/>
      </c>
    </row>
    <row r="86" spans="1:53" ht="12">
      <c r="A86" s="288">
        <v>84</v>
      </c>
      <c r="B86" s="289" t="s">
        <v>181</v>
      </c>
      <c r="C86" s="290" t="s">
        <v>14</v>
      </c>
      <c r="D86" s="290" t="s">
        <v>183</v>
      </c>
      <c r="E86" s="291">
        <v>190</v>
      </c>
      <c r="F86" s="292">
        <v>620</v>
      </c>
      <c r="G86" s="292">
        <f t="shared" si="29"/>
        <v>570</v>
      </c>
      <c r="H86" s="293"/>
      <c r="I86" s="293"/>
      <c r="J86" s="293"/>
      <c r="K86" s="293"/>
      <c r="L86" s="293"/>
      <c r="M86" s="293"/>
      <c r="N86" s="293"/>
      <c r="O86" s="292">
        <f t="shared" si="33"/>
        <v>570</v>
      </c>
      <c r="P86" s="293">
        <v>620</v>
      </c>
      <c r="Q86" s="292">
        <f t="shared" si="34"/>
        <v>570</v>
      </c>
      <c r="R86" s="292">
        <f t="shared" si="30"/>
        <v>570</v>
      </c>
      <c r="S86" s="293">
        <v>50</v>
      </c>
      <c r="T86" s="293"/>
      <c r="U86" s="293"/>
      <c r="V86" s="293"/>
      <c r="W86" s="293">
        <v>100</v>
      </c>
      <c r="X86" s="293"/>
      <c r="Y86" s="293">
        <v>20</v>
      </c>
      <c r="Z86" s="292">
        <f t="shared" si="35"/>
        <v>740</v>
      </c>
      <c r="AA86" s="293">
        <v>1310</v>
      </c>
      <c r="AB86" s="292">
        <f t="shared" si="36"/>
        <v>0</v>
      </c>
      <c r="AC86" s="292">
        <f t="shared" si="31"/>
        <v>570</v>
      </c>
      <c r="AD86" s="293"/>
      <c r="AE86" s="293"/>
      <c r="AF86" s="293"/>
      <c r="AG86" s="293"/>
      <c r="AH86" s="293"/>
      <c r="AI86" s="293"/>
      <c r="AJ86" s="293"/>
      <c r="AK86" s="292">
        <f t="shared" si="37"/>
        <v>570</v>
      </c>
      <c r="AL86" s="293">
        <v>1310</v>
      </c>
      <c r="AM86" s="292">
        <f t="shared" si="38"/>
        <v>-740</v>
      </c>
      <c r="AN86" s="292">
        <f t="shared" si="32"/>
        <v>570</v>
      </c>
      <c r="AO86" s="293"/>
      <c r="AP86" s="293"/>
      <c r="AQ86" s="293"/>
      <c r="AR86" s="293"/>
      <c r="AS86" s="293"/>
      <c r="AT86" s="293"/>
      <c r="AU86" s="293"/>
      <c r="AV86" s="292">
        <f t="shared" si="39"/>
        <v>570</v>
      </c>
      <c r="AW86" s="293"/>
      <c r="AX86" s="292">
        <f t="shared" si="40"/>
        <v>-170</v>
      </c>
      <c r="AY86" s="137" t="str">
        <f t="shared" si="42"/>
        <v/>
      </c>
      <c r="BA86" s="143" t="str">
        <f t="shared" si="41"/>
        <v/>
      </c>
    </row>
    <row r="87" spans="1:53" ht="12">
      <c r="A87" s="288">
        <v>85</v>
      </c>
      <c r="B87" s="289" t="s">
        <v>1428</v>
      </c>
      <c r="C87" s="290" t="s">
        <v>23</v>
      </c>
      <c r="D87" s="290" t="s">
        <v>186</v>
      </c>
      <c r="E87" s="291">
        <v>125</v>
      </c>
      <c r="F87" s="292"/>
      <c r="G87" s="292">
        <f t="shared" si="29"/>
        <v>375</v>
      </c>
      <c r="H87" s="293">
        <v>50</v>
      </c>
      <c r="I87" s="293"/>
      <c r="J87" s="293"/>
      <c r="K87" s="293"/>
      <c r="L87" s="293"/>
      <c r="M87" s="293"/>
      <c r="N87" s="293"/>
      <c r="O87" s="292">
        <f t="shared" si="33"/>
        <v>425</v>
      </c>
      <c r="P87" s="293"/>
      <c r="Q87" s="292">
        <f t="shared" si="34"/>
        <v>425</v>
      </c>
      <c r="R87" s="292">
        <f t="shared" si="30"/>
        <v>375</v>
      </c>
      <c r="S87" s="293"/>
      <c r="T87" s="293"/>
      <c r="U87" s="293"/>
      <c r="V87" s="293"/>
      <c r="W87" s="293">
        <v>100</v>
      </c>
      <c r="X87" s="293"/>
      <c r="Y87" s="293"/>
      <c r="Z87" s="292">
        <f t="shared" si="35"/>
        <v>475</v>
      </c>
      <c r="AA87" s="293">
        <v>1650</v>
      </c>
      <c r="AB87" s="292">
        <f t="shared" si="36"/>
        <v>-750</v>
      </c>
      <c r="AC87" s="292">
        <f t="shared" si="31"/>
        <v>375</v>
      </c>
      <c r="AD87" s="293"/>
      <c r="AE87" s="293">
        <v>200</v>
      </c>
      <c r="AF87" s="293"/>
      <c r="AG87" s="293"/>
      <c r="AH87" s="293"/>
      <c r="AI87" s="293"/>
      <c r="AJ87" s="293"/>
      <c r="AK87" s="292">
        <f t="shared" si="37"/>
        <v>575</v>
      </c>
      <c r="AL87" s="293">
        <v>300</v>
      </c>
      <c r="AM87" s="292">
        <f t="shared" si="38"/>
        <v>-475</v>
      </c>
      <c r="AN87" s="292">
        <f t="shared" si="32"/>
        <v>375</v>
      </c>
      <c r="AO87" s="293"/>
      <c r="AP87" s="293">
        <v>100</v>
      </c>
      <c r="AQ87" s="293"/>
      <c r="AR87" s="293"/>
      <c r="AS87" s="293"/>
      <c r="AT87" s="293"/>
      <c r="AU87" s="293"/>
      <c r="AV87" s="292">
        <f t="shared" si="39"/>
        <v>475</v>
      </c>
      <c r="AW87" s="293"/>
      <c r="AX87" s="292">
        <f t="shared" si="40"/>
        <v>0</v>
      </c>
      <c r="AY87" s="137" t="str">
        <f t="shared" si="42"/>
        <v>*</v>
      </c>
      <c r="BA87" s="143" t="str">
        <f t="shared" si="41"/>
        <v/>
      </c>
    </row>
    <row r="88" spans="1:53" ht="12">
      <c r="A88" s="288">
        <v>86</v>
      </c>
      <c r="B88" s="289" t="s">
        <v>187</v>
      </c>
      <c r="C88" s="290" t="s">
        <v>23</v>
      </c>
      <c r="D88" s="290" t="s">
        <v>189</v>
      </c>
      <c r="E88" s="291">
        <v>95</v>
      </c>
      <c r="F88" s="292"/>
      <c r="G88" s="292">
        <f t="shared" si="29"/>
        <v>285</v>
      </c>
      <c r="H88" s="293"/>
      <c r="I88" s="293"/>
      <c r="J88" s="293"/>
      <c r="K88" s="293"/>
      <c r="L88" s="293"/>
      <c r="M88" s="293"/>
      <c r="N88" s="293"/>
      <c r="O88" s="292">
        <f t="shared" si="33"/>
        <v>285</v>
      </c>
      <c r="P88" s="293">
        <v>285</v>
      </c>
      <c r="Q88" s="292">
        <f t="shared" si="34"/>
        <v>0</v>
      </c>
      <c r="R88" s="292">
        <f t="shared" si="30"/>
        <v>285</v>
      </c>
      <c r="S88" s="293"/>
      <c r="T88" s="293"/>
      <c r="U88" s="293"/>
      <c r="V88" s="293"/>
      <c r="W88" s="293">
        <v>100</v>
      </c>
      <c r="X88" s="293"/>
      <c r="Y88" s="293"/>
      <c r="Z88" s="292">
        <f t="shared" si="35"/>
        <v>385</v>
      </c>
      <c r="AA88" s="293"/>
      <c r="AB88" s="292">
        <f t="shared" si="36"/>
        <v>385</v>
      </c>
      <c r="AC88" s="292">
        <f t="shared" si="31"/>
        <v>285</v>
      </c>
      <c r="AD88" s="293"/>
      <c r="AE88" s="293"/>
      <c r="AF88" s="293"/>
      <c r="AG88" s="293"/>
      <c r="AH88" s="293"/>
      <c r="AI88" s="293"/>
      <c r="AJ88" s="293"/>
      <c r="AK88" s="292">
        <f t="shared" si="37"/>
        <v>285</v>
      </c>
      <c r="AL88" s="293">
        <v>955</v>
      </c>
      <c r="AM88" s="292">
        <f t="shared" si="38"/>
        <v>-285</v>
      </c>
      <c r="AN88" s="292">
        <f t="shared" si="32"/>
        <v>285</v>
      </c>
      <c r="AO88" s="293"/>
      <c r="AP88" s="293"/>
      <c r="AQ88" s="293"/>
      <c r="AR88" s="293"/>
      <c r="AS88" s="293"/>
      <c r="AT88" s="293"/>
      <c r="AU88" s="293"/>
      <c r="AV88" s="292">
        <f t="shared" si="39"/>
        <v>285</v>
      </c>
      <c r="AW88" s="293"/>
      <c r="AX88" s="292">
        <f t="shared" si="40"/>
        <v>0</v>
      </c>
      <c r="BA88" s="143" t="str">
        <f t="shared" si="41"/>
        <v/>
      </c>
    </row>
    <row r="89" spans="1:53" ht="12">
      <c r="A89" s="288">
        <v>87</v>
      </c>
      <c r="B89" s="289" t="s">
        <v>190</v>
      </c>
      <c r="C89" s="290" t="s">
        <v>14</v>
      </c>
      <c r="D89" s="290" t="s">
        <v>192</v>
      </c>
      <c r="E89" s="291">
        <v>145</v>
      </c>
      <c r="F89" s="292"/>
      <c r="G89" s="292">
        <f t="shared" si="29"/>
        <v>435</v>
      </c>
      <c r="H89" s="293">
        <v>50</v>
      </c>
      <c r="I89" s="293"/>
      <c r="J89" s="293"/>
      <c r="K89" s="293"/>
      <c r="L89" s="293"/>
      <c r="M89" s="293"/>
      <c r="N89" s="293"/>
      <c r="O89" s="292">
        <f t="shared" si="33"/>
        <v>485</v>
      </c>
      <c r="P89" s="293">
        <v>685</v>
      </c>
      <c r="Q89" s="292">
        <f t="shared" si="34"/>
        <v>-200</v>
      </c>
      <c r="R89" s="292">
        <f t="shared" si="30"/>
        <v>435</v>
      </c>
      <c r="S89" s="293"/>
      <c r="T89" s="293">
        <v>200</v>
      </c>
      <c r="U89" s="293"/>
      <c r="V89" s="293"/>
      <c r="W89" s="293">
        <v>100</v>
      </c>
      <c r="X89" s="293"/>
      <c r="Y89" s="293"/>
      <c r="Z89" s="292">
        <f t="shared" si="35"/>
        <v>735</v>
      </c>
      <c r="AA89" s="293"/>
      <c r="AB89" s="292">
        <f t="shared" si="36"/>
        <v>535</v>
      </c>
      <c r="AC89" s="292">
        <f t="shared" si="31"/>
        <v>435</v>
      </c>
      <c r="AD89" s="293"/>
      <c r="AE89" s="293"/>
      <c r="AF89" s="293"/>
      <c r="AG89" s="293"/>
      <c r="AH89" s="293"/>
      <c r="AI89" s="293"/>
      <c r="AJ89" s="293"/>
      <c r="AK89" s="292">
        <f t="shared" si="37"/>
        <v>435</v>
      </c>
      <c r="AL89" s="293">
        <v>1000</v>
      </c>
      <c r="AM89" s="292">
        <f t="shared" si="38"/>
        <v>-30</v>
      </c>
      <c r="AN89" s="292">
        <f t="shared" si="32"/>
        <v>435</v>
      </c>
      <c r="AO89" s="293"/>
      <c r="AP89" s="293"/>
      <c r="AQ89" s="293"/>
      <c r="AR89" s="293"/>
      <c r="AS89" s="293"/>
      <c r="AT89" s="293"/>
      <c r="AU89" s="293"/>
      <c r="AV89" s="292">
        <f t="shared" si="39"/>
        <v>435</v>
      </c>
      <c r="AW89" s="293"/>
      <c r="AX89" s="292">
        <f t="shared" si="40"/>
        <v>405</v>
      </c>
      <c r="AY89" s="137" t="str">
        <f t="shared" si="42"/>
        <v/>
      </c>
      <c r="BA89" s="143" t="str">
        <f t="shared" si="41"/>
        <v/>
      </c>
    </row>
    <row r="90" spans="1:53" ht="12">
      <c r="A90" s="288">
        <v>88</v>
      </c>
      <c r="B90" s="289" t="s">
        <v>1320</v>
      </c>
      <c r="C90" s="290" t="s">
        <v>23</v>
      </c>
      <c r="D90" s="290" t="s">
        <v>1321</v>
      </c>
      <c r="E90" s="291">
        <v>250</v>
      </c>
      <c r="F90" s="292"/>
      <c r="G90" s="292">
        <f t="shared" si="29"/>
        <v>750</v>
      </c>
      <c r="H90" s="293"/>
      <c r="I90" s="293"/>
      <c r="J90" s="293">
        <v>1977</v>
      </c>
      <c r="K90" s="293"/>
      <c r="L90" s="293">
        <v>100</v>
      </c>
      <c r="M90" s="293"/>
      <c r="N90" s="293"/>
      <c r="O90" s="292">
        <f t="shared" si="33"/>
        <v>2827</v>
      </c>
      <c r="P90" s="293">
        <v>3577</v>
      </c>
      <c r="Q90" s="292">
        <f t="shared" si="34"/>
        <v>-750</v>
      </c>
      <c r="R90" s="292">
        <f t="shared" si="30"/>
        <v>750</v>
      </c>
      <c r="S90" s="293"/>
      <c r="T90" s="293">
        <v>100</v>
      </c>
      <c r="U90" s="293"/>
      <c r="V90" s="293"/>
      <c r="W90" s="293"/>
      <c r="X90" s="293"/>
      <c r="Y90" s="293"/>
      <c r="Z90" s="292">
        <f t="shared" si="35"/>
        <v>850</v>
      </c>
      <c r="AA90" s="293">
        <v>1600</v>
      </c>
      <c r="AB90" s="292">
        <f t="shared" si="36"/>
        <v>-1500</v>
      </c>
      <c r="AC90" s="292">
        <f t="shared" si="31"/>
        <v>750</v>
      </c>
      <c r="AD90" s="293">
        <v>100</v>
      </c>
      <c r="AE90" s="293"/>
      <c r="AF90" s="293"/>
      <c r="AG90" s="293"/>
      <c r="AH90" s="293"/>
      <c r="AI90" s="293"/>
      <c r="AJ90" s="293"/>
      <c r="AK90" s="292">
        <f t="shared" si="37"/>
        <v>850</v>
      </c>
      <c r="AL90" s="293">
        <v>100</v>
      </c>
      <c r="AM90" s="292">
        <f t="shared" si="38"/>
        <v>-750</v>
      </c>
      <c r="AN90" s="292">
        <f t="shared" si="32"/>
        <v>750</v>
      </c>
      <c r="AO90" s="293"/>
      <c r="AP90" s="293"/>
      <c r="AQ90" s="293"/>
      <c r="AR90" s="293"/>
      <c r="AS90" s="293"/>
      <c r="AT90" s="293"/>
      <c r="AU90" s="293"/>
      <c r="AV90" s="292">
        <f t="shared" si="39"/>
        <v>750</v>
      </c>
      <c r="AW90" s="293"/>
      <c r="AX90" s="292">
        <f t="shared" si="40"/>
        <v>0</v>
      </c>
      <c r="AY90" s="137" t="str">
        <f t="shared" si="42"/>
        <v>*</v>
      </c>
      <c r="BA90" s="143" t="str">
        <f t="shared" si="41"/>
        <v/>
      </c>
    </row>
    <row r="91" spans="1:53" ht="12">
      <c r="A91" s="288">
        <v>89</v>
      </c>
      <c r="B91" s="289" t="s">
        <v>193</v>
      </c>
      <c r="C91" s="290" t="s">
        <v>14</v>
      </c>
      <c r="D91" s="290" t="s">
        <v>195</v>
      </c>
      <c r="E91" s="291">
        <v>95</v>
      </c>
      <c r="F91" s="292"/>
      <c r="G91" s="292">
        <f t="shared" si="29"/>
        <v>285</v>
      </c>
      <c r="H91" s="293"/>
      <c r="I91" s="293"/>
      <c r="J91" s="293"/>
      <c r="K91" s="293"/>
      <c r="L91" s="293"/>
      <c r="M91" s="293"/>
      <c r="N91" s="293"/>
      <c r="O91" s="292">
        <f t="shared" si="33"/>
        <v>285</v>
      </c>
      <c r="P91" s="293">
        <v>570</v>
      </c>
      <c r="Q91" s="292">
        <f t="shared" si="34"/>
        <v>-285</v>
      </c>
      <c r="R91" s="292">
        <f t="shared" si="30"/>
        <v>285</v>
      </c>
      <c r="S91" s="293"/>
      <c r="T91" s="293"/>
      <c r="U91" s="293"/>
      <c r="V91" s="293"/>
      <c r="W91" s="293"/>
      <c r="X91" s="293"/>
      <c r="Y91" s="293"/>
      <c r="Z91" s="292">
        <f t="shared" si="35"/>
        <v>285</v>
      </c>
      <c r="AA91" s="293"/>
      <c r="AB91" s="292">
        <f t="shared" si="36"/>
        <v>0</v>
      </c>
      <c r="AC91" s="292">
        <f t="shared" si="31"/>
        <v>285</v>
      </c>
      <c r="AD91" s="293"/>
      <c r="AE91" s="293"/>
      <c r="AF91" s="293"/>
      <c r="AG91" s="293"/>
      <c r="AH91" s="293"/>
      <c r="AI91" s="293"/>
      <c r="AJ91" s="293"/>
      <c r="AK91" s="292">
        <f t="shared" si="37"/>
        <v>285</v>
      </c>
      <c r="AL91" s="293"/>
      <c r="AM91" s="292">
        <f t="shared" si="38"/>
        <v>285</v>
      </c>
      <c r="AN91" s="292">
        <f t="shared" si="32"/>
        <v>285</v>
      </c>
      <c r="AO91" s="293"/>
      <c r="AP91" s="293"/>
      <c r="AQ91" s="293"/>
      <c r="AR91" s="293"/>
      <c r="AS91" s="293"/>
      <c r="AT91" s="293"/>
      <c r="AU91" s="293"/>
      <c r="AV91" s="292">
        <f t="shared" si="39"/>
        <v>285</v>
      </c>
      <c r="AW91" s="293">
        <v>570</v>
      </c>
      <c r="AX91" s="292">
        <f t="shared" si="40"/>
        <v>0</v>
      </c>
      <c r="AY91" s="137" t="str">
        <f t="shared" si="42"/>
        <v>*</v>
      </c>
      <c r="BA91" s="143" t="str">
        <f t="shared" si="41"/>
        <v/>
      </c>
    </row>
    <row r="92" spans="1:53" ht="12">
      <c r="A92" s="288">
        <v>90</v>
      </c>
      <c r="B92" s="294" t="s">
        <v>201</v>
      </c>
      <c r="C92" s="290" t="s">
        <v>10</v>
      </c>
      <c r="D92" s="290" t="s">
        <v>203</v>
      </c>
      <c r="E92" s="295">
        <v>230</v>
      </c>
      <c r="F92" s="292"/>
      <c r="G92" s="292">
        <f t="shared" si="29"/>
        <v>690</v>
      </c>
      <c r="H92" s="293"/>
      <c r="I92" s="293"/>
      <c r="J92" s="293"/>
      <c r="K92" s="293"/>
      <c r="L92" s="293"/>
      <c r="M92" s="293"/>
      <c r="N92" s="293"/>
      <c r="O92" s="292">
        <f t="shared" si="33"/>
        <v>690</v>
      </c>
      <c r="P92" s="293">
        <v>740</v>
      </c>
      <c r="Q92" s="292">
        <f t="shared" si="34"/>
        <v>-50</v>
      </c>
      <c r="R92" s="292">
        <f t="shared" si="30"/>
        <v>690</v>
      </c>
      <c r="S92" s="293">
        <v>50</v>
      </c>
      <c r="T92" s="293">
        <v>200</v>
      </c>
      <c r="U92" s="293"/>
      <c r="V92" s="293"/>
      <c r="W92" s="293"/>
      <c r="X92" s="293"/>
      <c r="Y92" s="293"/>
      <c r="Z92" s="292">
        <f t="shared" si="35"/>
        <v>940</v>
      </c>
      <c r="AA92" s="293">
        <v>2170</v>
      </c>
      <c r="AB92" s="292">
        <f t="shared" si="36"/>
        <v>-1280</v>
      </c>
      <c r="AC92" s="292">
        <f t="shared" si="31"/>
        <v>690</v>
      </c>
      <c r="AD92" s="293"/>
      <c r="AE92" s="293"/>
      <c r="AF92" s="293"/>
      <c r="AG92" s="293"/>
      <c r="AH92" s="293"/>
      <c r="AI92" s="293"/>
      <c r="AJ92" s="293"/>
      <c r="AK92" s="292">
        <f t="shared" si="37"/>
        <v>690</v>
      </c>
      <c r="AL92" s="293"/>
      <c r="AM92" s="292">
        <f t="shared" si="38"/>
        <v>-590</v>
      </c>
      <c r="AN92" s="292">
        <f t="shared" si="32"/>
        <v>690</v>
      </c>
      <c r="AO92" s="293"/>
      <c r="AP92" s="293"/>
      <c r="AQ92" s="293"/>
      <c r="AR92" s="293"/>
      <c r="AS92" s="293"/>
      <c r="AT92" s="293"/>
      <c r="AU92" s="293"/>
      <c r="AV92" s="292">
        <f t="shared" si="39"/>
        <v>690</v>
      </c>
      <c r="AW92" s="293">
        <v>790</v>
      </c>
      <c r="AX92" s="292">
        <f t="shared" si="40"/>
        <v>-690</v>
      </c>
      <c r="AY92" s="137" t="str">
        <f t="shared" si="42"/>
        <v/>
      </c>
      <c r="BA92" s="143" t="str">
        <f t="shared" si="41"/>
        <v/>
      </c>
    </row>
    <row r="93" spans="1:53" s="172" customFormat="1" ht="12">
      <c r="A93" s="288">
        <v>91</v>
      </c>
      <c r="B93" s="289" t="s">
        <v>204</v>
      </c>
      <c r="C93" s="290" t="s">
        <v>14</v>
      </c>
      <c r="D93" s="290" t="s">
        <v>205</v>
      </c>
      <c r="E93" s="291">
        <v>290</v>
      </c>
      <c r="F93" s="292"/>
      <c r="G93" s="292">
        <f t="shared" si="29"/>
        <v>870</v>
      </c>
      <c r="H93" s="293"/>
      <c r="I93" s="293"/>
      <c r="J93" s="293"/>
      <c r="K93" s="293"/>
      <c r="L93" s="293"/>
      <c r="M93" s="293"/>
      <c r="N93" s="293"/>
      <c r="O93" s="292">
        <f t="shared" si="33"/>
        <v>870</v>
      </c>
      <c r="P93" s="293">
        <v>870</v>
      </c>
      <c r="Q93" s="292">
        <f t="shared" si="34"/>
        <v>0</v>
      </c>
      <c r="R93" s="292">
        <f t="shared" si="30"/>
        <v>870</v>
      </c>
      <c r="S93" s="293"/>
      <c r="T93" s="293"/>
      <c r="U93" s="293"/>
      <c r="V93" s="293"/>
      <c r="W93" s="293"/>
      <c r="X93" s="293"/>
      <c r="Y93" s="293"/>
      <c r="Z93" s="292">
        <f t="shared" si="35"/>
        <v>870</v>
      </c>
      <c r="AA93" s="293">
        <v>870</v>
      </c>
      <c r="AB93" s="292">
        <f t="shared" si="36"/>
        <v>0</v>
      </c>
      <c r="AC93" s="292">
        <f t="shared" si="31"/>
        <v>870</v>
      </c>
      <c r="AD93" s="293"/>
      <c r="AE93" s="293"/>
      <c r="AF93" s="293"/>
      <c r="AG93" s="293"/>
      <c r="AH93" s="293"/>
      <c r="AI93" s="293"/>
      <c r="AJ93" s="293"/>
      <c r="AK93" s="292">
        <f t="shared" si="37"/>
        <v>870</v>
      </c>
      <c r="AL93" s="293">
        <v>1740</v>
      </c>
      <c r="AM93" s="292">
        <f t="shared" si="38"/>
        <v>-870</v>
      </c>
      <c r="AN93" s="292">
        <f t="shared" si="32"/>
        <v>870</v>
      </c>
      <c r="AO93" s="293"/>
      <c r="AP93" s="293"/>
      <c r="AQ93" s="293"/>
      <c r="AR93" s="293"/>
      <c r="AS93" s="293"/>
      <c r="AT93" s="293"/>
      <c r="AU93" s="293"/>
      <c r="AV93" s="292">
        <f t="shared" si="39"/>
        <v>870</v>
      </c>
      <c r="AW93" s="293"/>
      <c r="AX93" s="292">
        <f t="shared" si="40"/>
        <v>0</v>
      </c>
      <c r="AY93" s="137" t="str">
        <f t="shared" si="42"/>
        <v>*</v>
      </c>
      <c r="BA93" s="143" t="str">
        <f t="shared" si="41"/>
        <v/>
      </c>
    </row>
    <row r="94" spans="1:53" ht="12">
      <c r="A94" s="288">
        <v>92</v>
      </c>
      <c r="B94" s="289" t="s">
        <v>206</v>
      </c>
      <c r="C94" s="290" t="s">
        <v>23</v>
      </c>
      <c r="D94" s="290" t="s">
        <v>208</v>
      </c>
      <c r="E94" s="291">
        <v>85</v>
      </c>
      <c r="F94" s="292">
        <v>-255</v>
      </c>
      <c r="G94" s="292">
        <f t="shared" si="29"/>
        <v>255</v>
      </c>
      <c r="H94" s="293"/>
      <c r="I94" s="293"/>
      <c r="J94" s="293"/>
      <c r="K94" s="293"/>
      <c r="L94" s="293"/>
      <c r="M94" s="293"/>
      <c r="N94" s="293"/>
      <c r="O94" s="292">
        <f t="shared" si="33"/>
        <v>255</v>
      </c>
      <c r="P94" s="293"/>
      <c r="Q94" s="292">
        <f t="shared" si="34"/>
        <v>0</v>
      </c>
      <c r="R94" s="292">
        <f t="shared" si="30"/>
        <v>255</v>
      </c>
      <c r="S94" s="293"/>
      <c r="T94" s="293"/>
      <c r="U94" s="293"/>
      <c r="V94" s="293"/>
      <c r="W94" s="293"/>
      <c r="X94" s="293"/>
      <c r="Y94" s="293"/>
      <c r="Z94" s="292">
        <f t="shared" si="35"/>
        <v>255</v>
      </c>
      <c r="AA94" s="293">
        <v>765</v>
      </c>
      <c r="AB94" s="292">
        <f t="shared" si="36"/>
        <v>-510</v>
      </c>
      <c r="AC94" s="292">
        <f t="shared" si="31"/>
        <v>255</v>
      </c>
      <c r="AD94" s="293"/>
      <c r="AE94" s="293">
        <v>100</v>
      </c>
      <c r="AF94" s="293"/>
      <c r="AG94" s="293"/>
      <c r="AH94" s="293"/>
      <c r="AI94" s="293"/>
      <c r="AJ94" s="293"/>
      <c r="AK94" s="292">
        <f t="shared" si="37"/>
        <v>355</v>
      </c>
      <c r="AL94" s="293"/>
      <c r="AM94" s="292">
        <f t="shared" si="38"/>
        <v>-155</v>
      </c>
      <c r="AN94" s="292">
        <f t="shared" si="32"/>
        <v>255</v>
      </c>
      <c r="AO94" s="293"/>
      <c r="AP94" s="293"/>
      <c r="AQ94" s="293"/>
      <c r="AR94" s="293"/>
      <c r="AS94" s="293"/>
      <c r="AT94" s="293"/>
      <c r="AU94" s="293"/>
      <c r="AV94" s="292">
        <f t="shared" si="39"/>
        <v>255</v>
      </c>
      <c r="AW94" s="293"/>
      <c r="AX94" s="292">
        <f t="shared" si="40"/>
        <v>100</v>
      </c>
      <c r="AY94" s="137" t="str">
        <f t="shared" si="42"/>
        <v/>
      </c>
      <c r="BA94" s="143" t="str">
        <f t="shared" si="41"/>
        <v/>
      </c>
    </row>
    <row r="95" spans="1:53" ht="12">
      <c r="A95" s="288">
        <v>93</v>
      </c>
      <c r="B95" s="289" t="s">
        <v>1398</v>
      </c>
      <c r="C95" s="290" t="s">
        <v>23</v>
      </c>
      <c r="D95" s="290"/>
      <c r="E95" s="291">
        <v>50</v>
      </c>
      <c r="F95" s="292"/>
      <c r="G95" s="292">
        <f t="shared" si="29"/>
        <v>150</v>
      </c>
      <c r="H95" s="293"/>
      <c r="I95" s="293"/>
      <c r="J95" s="293"/>
      <c r="K95" s="293"/>
      <c r="L95" s="293"/>
      <c r="M95" s="293"/>
      <c r="N95" s="293"/>
      <c r="O95" s="292">
        <f t="shared" si="33"/>
        <v>150</v>
      </c>
      <c r="P95" s="293">
        <v>600</v>
      </c>
      <c r="Q95" s="292">
        <f t="shared" si="34"/>
        <v>-450</v>
      </c>
      <c r="R95" s="292">
        <f t="shared" si="30"/>
        <v>150</v>
      </c>
      <c r="S95" s="293"/>
      <c r="T95" s="293"/>
      <c r="U95" s="293"/>
      <c r="V95" s="293"/>
      <c r="W95" s="293"/>
      <c r="X95" s="293"/>
      <c r="Y95" s="293"/>
      <c r="Z95" s="292">
        <f t="shared" si="35"/>
        <v>150</v>
      </c>
      <c r="AA95" s="293"/>
      <c r="AB95" s="292">
        <f t="shared" si="36"/>
        <v>-300</v>
      </c>
      <c r="AC95" s="292">
        <f t="shared" si="31"/>
        <v>150</v>
      </c>
      <c r="AD95" s="293"/>
      <c r="AE95" s="293"/>
      <c r="AF95" s="293"/>
      <c r="AG95" s="293"/>
      <c r="AH95" s="293"/>
      <c r="AI95" s="293"/>
      <c r="AJ95" s="293"/>
      <c r="AK95" s="292">
        <f t="shared" si="37"/>
        <v>150</v>
      </c>
      <c r="AL95" s="293"/>
      <c r="AM95" s="292">
        <f t="shared" si="38"/>
        <v>-150</v>
      </c>
      <c r="AN95" s="292">
        <f t="shared" si="32"/>
        <v>150</v>
      </c>
      <c r="AO95" s="293"/>
      <c r="AP95" s="293"/>
      <c r="AQ95" s="293"/>
      <c r="AR95" s="293"/>
      <c r="AS95" s="293"/>
      <c r="AT95" s="293"/>
      <c r="AU95" s="293"/>
      <c r="AV95" s="292">
        <f t="shared" si="39"/>
        <v>150</v>
      </c>
      <c r="AW95" s="293"/>
      <c r="AX95" s="292">
        <f t="shared" si="40"/>
        <v>0</v>
      </c>
      <c r="AY95" s="137" t="str">
        <f t="shared" si="42"/>
        <v>*</v>
      </c>
      <c r="BA95" s="143" t="str">
        <f t="shared" si="41"/>
        <v/>
      </c>
    </row>
    <row r="96" spans="1:53" ht="12">
      <c r="A96" s="288">
        <v>94</v>
      </c>
      <c r="B96" s="289" t="s">
        <v>212</v>
      </c>
      <c r="C96" s="290" t="s">
        <v>14</v>
      </c>
      <c r="D96" s="290" t="s">
        <v>214</v>
      </c>
      <c r="E96" s="291">
        <v>150</v>
      </c>
      <c r="F96" s="292">
        <v>500</v>
      </c>
      <c r="G96" s="292">
        <f t="shared" si="29"/>
        <v>450</v>
      </c>
      <c r="H96" s="293">
        <v>50</v>
      </c>
      <c r="I96" s="293"/>
      <c r="J96" s="293"/>
      <c r="K96" s="293"/>
      <c r="L96" s="293"/>
      <c r="M96" s="293"/>
      <c r="N96" s="293"/>
      <c r="O96" s="292">
        <f t="shared" si="33"/>
        <v>500</v>
      </c>
      <c r="P96" s="293">
        <v>5733</v>
      </c>
      <c r="Q96" s="292">
        <f t="shared" si="34"/>
        <v>-4733</v>
      </c>
      <c r="R96" s="292">
        <f t="shared" si="30"/>
        <v>450</v>
      </c>
      <c r="S96" s="293"/>
      <c r="T96" s="293">
        <v>100</v>
      </c>
      <c r="U96" s="293">
        <v>5233</v>
      </c>
      <c r="V96" s="293"/>
      <c r="W96" s="293">
        <v>100</v>
      </c>
      <c r="X96" s="293">
        <v>800</v>
      </c>
      <c r="Y96" s="293"/>
      <c r="Z96" s="292">
        <f t="shared" si="35"/>
        <v>6683</v>
      </c>
      <c r="AA96" s="293">
        <v>1000</v>
      </c>
      <c r="AB96" s="292">
        <f t="shared" si="36"/>
        <v>950</v>
      </c>
      <c r="AC96" s="292">
        <f t="shared" si="31"/>
        <v>450</v>
      </c>
      <c r="AD96" s="293"/>
      <c r="AE96" s="293"/>
      <c r="AF96" s="293"/>
      <c r="AG96" s="293"/>
      <c r="AH96" s="293"/>
      <c r="AI96" s="293"/>
      <c r="AJ96" s="293"/>
      <c r="AK96" s="292">
        <f t="shared" si="37"/>
        <v>450</v>
      </c>
      <c r="AL96" s="293"/>
      <c r="AM96" s="292">
        <f t="shared" si="38"/>
        <v>1400</v>
      </c>
      <c r="AN96" s="292">
        <f t="shared" si="32"/>
        <v>450</v>
      </c>
      <c r="AO96" s="293"/>
      <c r="AP96" s="293"/>
      <c r="AQ96" s="293"/>
      <c r="AR96" s="293"/>
      <c r="AS96" s="293"/>
      <c r="AT96" s="293"/>
      <c r="AU96" s="293"/>
      <c r="AV96" s="292">
        <f t="shared" si="39"/>
        <v>450</v>
      </c>
      <c r="AW96" s="293">
        <v>1800</v>
      </c>
      <c r="AX96" s="292">
        <f t="shared" si="40"/>
        <v>50</v>
      </c>
      <c r="AY96" s="137" t="str">
        <f t="shared" si="42"/>
        <v/>
      </c>
      <c r="BA96" s="143" t="str">
        <f t="shared" si="41"/>
        <v/>
      </c>
    </row>
    <row r="97" spans="1:53" ht="12">
      <c r="A97" s="288">
        <v>95</v>
      </c>
      <c r="B97" s="301" t="s">
        <v>1518</v>
      </c>
      <c r="C97" s="290" t="s">
        <v>23</v>
      </c>
      <c r="D97" s="302"/>
      <c r="E97" s="291">
        <v>50</v>
      </c>
      <c r="F97" s="303"/>
      <c r="G97" s="292">
        <f t="shared" si="29"/>
        <v>150</v>
      </c>
      <c r="H97" s="293"/>
      <c r="I97" s="293"/>
      <c r="J97" s="293"/>
      <c r="K97" s="293"/>
      <c r="L97" s="293"/>
      <c r="M97" s="293"/>
      <c r="N97" s="293"/>
      <c r="O97" s="292">
        <f t="shared" si="33"/>
        <v>150</v>
      </c>
      <c r="P97" s="293"/>
      <c r="Q97" s="292">
        <f t="shared" si="34"/>
        <v>150</v>
      </c>
      <c r="R97" s="292">
        <f t="shared" si="30"/>
        <v>150</v>
      </c>
      <c r="S97" s="293"/>
      <c r="T97" s="293"/>
      <c r="U97" s="293"/>
      <c r="V97" s="293"/>
      <c r="W97" s="293"/>
      <c r="X97" s="293"/>
      <c r="Y97" s="293"/>
      <c r="Z97" s="292">
        <f t="shared" si="35"/>
        <v>150</v>
      </c>
      <c r="AA97" s="293"/>
      <c r="AB97" s="292">
        <f t="shared" si="36"/>
        <v>300</v>
      </c>
      <c r="AC97" s="292">
        <f t="shared" si="31"/>
        <v>150</v>
      </c>
      <c r="AD97" s="293"/>
      <c r="AE97" s="293"/>
      <c r="AF97" s="293"/>
      <c r="AG97" s="293"/>
      <c r="AH97" s="293"/>
      <c r="AI97" s="293"/>
      <c r="AJ97" s="293"/>
      <c r="AK97" s="292">
        <f t="shared" si="37"/>
        <v>150</v>
      </c>
      <c r="AL97" s="293"/>
      <c r="AM97" s="292">
        <f t="shared" si="38"/>
        <v>450</v>
      </c>
      <c r="AN97" s="292">
        <f t="shared" si="32"/>
        <v>150</v>
      </c>
      <c r="AO97" s="293"/>
      <c r="AP97" s="293"/>
      <c r="AQ97" s="293"/>
      <c r="AR97" s="293"/>
      <c r="AS97" s="293"/>
      <c r="AT97" s="293"/>
      <c r="AU97" s="293"/>
      <c r="AV97" s="292">
        <f t="shared" si="39"/>
        <v>150</v>
      </c>
      <c r="AW97" s="293">
        <v>600</v>
      </c>
      <c r="AX97" s="292">
        <f t="shared" si="40"/>
        <v>0</v>
      </c>
      <c r="AY97" s="137" t="str">
        <f t="shared" si="42"/>
        <v>*</v>
      </c>
      <c r="BA97" s="143" t="str">
        <f t="shared" si="41"/>
        <v/>
      </c>
    </row>
    <row r="98" spans="1:53" ht="12">
      <c r="A98" s="288">
        <v>96</v>
      </c>
      <c r="B98" s="294" t="s">
        <v>218</v>
      </c>
      <c r="C98" s="290" t="s">
        <v>10</v>
      </c>
      <c r="D98" s="290" t="s">
        <v>195</v>
      </c>
      <c r="E98" s="295">
        <v>165</v>
      </c>
      <c r="F98" s="292"/>
      <c r="G98" s="292">
        <f t="shared" si="29"/>
        <v>495</v>
      </c>
      <c r="H98" s="293"/>
      <c r="I98" s="293"/>
      <c r="J98" s="293"/>
      <c r="K98" s="293"/>
      <c r="L98" s="293"/>
      <c r="M98" s="293"/>
      <c r="N98" s="293"/>
      <c r="O98" s="292">
        <f t="shared" si="33"/>
        <v>495</v>
      </c>
      <c r="P98" s="293"/>
      <c r="Q98" s="292">
        <f t="shared" si="34"/>
        <v>495</v>
      </c>
      <c r="R98" s="292">
        <f t="shared" si="30"/>
        <v>495</v>
      </c>
      <c r="S98" s="293"/>
      <c r="T98" s="293"/>
      <c r="U98" s="293"/>
      <c r="V98" s="293"/>
      <c r="W98" s="293"/>
      <c r="X98" s="293"/>
      <c r="Y98" s="293"/>
      <c r="Z98" s="292">
        <f t="shared" si="35"/>
        <v>495</v>
      </c>
      <c r="AA98" s="293">
        <v>2080</v>
      </c>
      <c r="AB98" s="292">
        <f t="shared" si="36"/>
        <v>-1090</v>
      </c>
      <c r="AC98" s="292">
        <f t="shared" si="31"/>
        <v>495</v>
      </c>
      <c r="AD98" s="293"/>
      <c r="AE98" s="293"/>
      <c r="AF98" s="293"/>
      <c r="AG98" s="293"/>
      <c r="AH98" s="293">
        <v>100</v>
      </c>
      <c r="AI98" s="293"/>
      <c r="AJ98" s="293"/>
      <c r="AK98" s="292">
        <f t="shared" si="37"/>
        <v>595</v>
      </c>
      <c r="AL98" s="293"/>
      <c r="AM98" s="292">
        <f t="shared" si="38"/>
        <v>-495</v>
      </c>
      <c r="AN98" s="292">
        <f t="shared" si="32"/>
        <v>495</v>
      </c>
      <c r="AO98" s="293"/>
      <c r="AP98" s="293"/>
      <c r="AQ98" s="293"/>
      <c r="AR98" s="293"/>
      <c r="AS98" s="293"/>
      <c r="AT98" s="293"/>
      <c r="AU98" s="293"/>
      <c r="AV98" s="292">
        <f t="shared" si="39"/>
        <v>495</v>
      </c>
      <c r="AW98" s="293"/>
      <c r="AX98" s="292">
        <f t="shared" si="40"/>
        <v>0</v>
      </c>
      <c r="AY98" s="137" t="str">
        <f t="shared" si="42"/>
        <v>*</v>
      </c>
      <c r="BA98" s="143" t="str">
        <f t="shared" si="41"/>
        <v/>
      </c>
    </row>
    <row r="99" spans="1:53" ht="12">
      <c r="A99" s="288">
        <v>97</v>
      </c>
      <c r="B99" s="294" t="s">
        <v>220</v>
      </c>
      <c r="C99" s="290" t="s">
        <v>10</v>
      </c>
      <c r="D99" s="290" t="s">
        <v>222</v>
      </c>
      <c r="E99" s="295">
        <v>150</v>
      </c>
      <c r="F99" s="292"/>
      <c r="G99" s="292">
        <f t="shared" si="29"/>
        <v>450</v>
      </c>
      <c r="H99" s="293"/>
      <c r="I99" s="293"/>
      <c r="J99" s="293"/>
      <c r="K99" s="293"/>
      <c r="L99" s="293"/>
      <c r="M99" s="293"/>
      <c r="N99" s="293"/>
      <c r="O99" s="292">
        <f t="shared" ref="O99:O130" si="43">SUM(G99:N99)</f>
        <v>450</v>
      </c>
      <c r="P99" s="293">
        <v>900</v>
      </c>
      <c r="Q99" s="292">
        <f t="shared" ref="Q99:Q115" si="44">F99+O99-P99</f>
        <v>-450</v>
      </c>
      <c r="R99" s="292">
        <f t="shared" si="30"/>
        <v>450</v>
      </c>
      <c r="S99" s="293"/>
      <c r="T99" s="293"/>
      <c r="U99" s="293">
        <v>150</v>
      </c>
      <c r="V99" s="293"/>
      <c r="W99" s="293">
        <v>100</v>
      </c>
      <c r="X99" s="293"/>
      <c r="Y99" s="293"/>
      <c r="Z99" s="292">
        <f t="shared" ref="Z99:Z130" si="45">SUM(R99:Y99)</f>
        <v>700</v>
      </c>
      <c r="AA99" s="293">
        <v>250</v>
      </c>
      <c r="AB99" s="292">
        <f t="shared" ref="AB99:AB130" si="46">Q99+Z99-AA99</f>
        <v>0</v>
      </c>
      <c r="AC99" s="292">
        <f t="shared" si="31"/>
        <v>450</v>
      </c>
      <c r="AD99" s="293"/>
      <c r="AE99" s="293"/>
      <c r="AF99" s="293"/>
      <c r="AG99" s="293"/>
      <c r="AH99" s="293"/>
      <c r="AI99" s="293"/>
      <c r="AJ99" s="293"/>
      <c r="AK99" s="292">
        <f t="shared" ref="AK99:AK130" si="47">SUM(AC99:AJ99)</f>
        <v>450</v>
      </c>
      <c r="AL99" s="293">
        <v>900</v>
      </c>
      <c r="AM99" s="292">
        <f t="shared" ref="AM99:AM130" si="48">AB99+AK99-AL99</f>
        <v>-450</v>
      </c>
      <c r="AN99" s="292">
        <f t="shared" si="32"/>
        <v>450</v>
      </c>
      <c r="AO99" s="293"/>
      <c r="AP99" s="293"/>
      <c r="AQ99" s="293"/>
      <c r="AR99" s="293"/>
      <c r="AS99" s="293"/>
      <c r="AT99" s="293"/>
      <c r="AU99" s="293"/>
      <c r="AV99" s="292">
        <f t="shared" si="39"/>
        <v>450</v>
      </c>
      <c r="AW99" s="293"/>
      <c r="AX99" s="292">
        <f t="shared" ref="AX99:AX130" si="49">AM99+AV99-AW99</f>
        <v>0</v>
      </c>
      <c r="AY99" s="137" t="str">
        <f t="shared" si="42"/>
        <v>*</v>
      </c>
      <c r="BA99" s="143" t="str">
        <f t="shared" si="41"/>
        <v/>
      </c>
    </row>
    <row r="100" spans="1:53" ht="12">
      <c r="A100" s="288">
        <v>98</v>
      </c>
      <c r="B100" s="289" t="s">
        <v>223</v>
      </c>
      <c r="C100" s="290" t="s">
        <v>23</v>
      </c>
      <c r="D100" s="290" t="s">
        <v>225</v>
      </c>
      <c r="E100" s="291">
        <v>85</v>
      </c>
      <c r="F100" s="292"/>
      <c r="G100" s="292">
        <f t="shared" si="29"/>
        <v>255</v>
      </c>
      <c r="H100" s="293"/>
      <c r="I100" s="293">
        <v>100</v>
      </c>
      <c r="J100" s="293"/>
      <c r="K100" s="293"/>
      <c r="L100" s="293">
        <v>100</v>
      </c>
      <c r="M100" s="293"/>
      <c r="N100" s="293"/>
      <c r="O100" s="292">
        <f t="shared" si="43"/>
        <v>455</v>
      </c>
      <c r="P100" s="293">
        <v>1220</v>
      </c>
      <c r="Q100" s="292">
        <f t="shared" si="44"/>
        <v>-765</v>
      </c>
      <c r="R100" s="292">
        <f t="shared" si="30"/>
        <v>255</v>
      </c>
      <c r="S100" s="293"/>
      <c r="T100" s="293"/>
      <c r="U100" s="293"/>
      <c r="V100" s="293"/>
      <c r="W100" s="293"/>
      <c r="X100" s="293"/>
      <c r="Y100" s="293"/>
      <c r="Z100" s="292">
        <f t="shared" si="45"/>
        <v>255</v>
      </c>
      <c r="AA100" s="293"/>
      <c r="AB100" s="292">
        <f t="shared" si="46"/>
        <v>-510</v>
      </c>
      <c r="AC100" s="292">
        <f t="shared" si="31"/>
        <v>255</v>
      </c>
      <c r="AD100" s="293"/>
      <c r="AE100" s="293"/>
      <c r="AF100" s="293"/>
      <c r="AG100" s="293"/>
      <c r="AH100" s="293"/>
      <c r="AI100" s="293"/>
      <c r="AJ100" s="293"/>
      <c r="AK100" s="292">
        <f t="shared" si="47"/>
        <v>255</v>
      </c>
      <c r="AL100" s="293"/>
      <c r="AM100" s="292">
        <f t="shared" si="48"/>
        <v>-255</v>
      </c>
      <c r="AN100" s="292">
        <f t="shared" si="32"/>
        <v>255</v>
      </c>
      <c r="AO100" s="293"/>
      <c r="AP100" s="293"/>
      <c r="AQ100" s="293"/>
      <c r="AR100" s="293"/>
      <c r="AS100" s="293"/>
      <c r="AT100" s="293"/>
      <c r="AU100" s="293"/>
      <c r="AV100" s="292">
        <f t="shared" si="39"/>
        <v>255</v>
      </c>
      <c r="AW100" s="293">
        <v>1220</v>
      </c>
      <c r="AX100" s="292">
        <f t="shared" si="49"/>
        <v>-1220</v>
      </c>
      <c r="AY100" s="137" t="str">
        <f t="shared" si="42"/>
        <v/>
      </c>
      <c r="BA100" s="143" t="str">
        <f t="shared" si="41"/>
        <v/>
      </c>
    </row>
    <row r="101" spans="1:53" ht="12">
      <c r="A101" s="288">
        <v>99</v>
      </c>
      <c r="B101" s="294" t="s">
        <v>1514</v>
      </c>
      <c r="C101" s="290" t="s">
        <v>14</v>
      </c>
      <c r="D101" s="290"/>
      <c r="E101" s="295">
        <v>50</v>
      </c>
      <c r="F101" s="292"/>
      <c r="G101" s="292">
        <f t="shared" si="29"/>
        <v>150</v>
      </c>
      <c r="H101" s="293"/>
      <c r="I101" s="293"/>
      <c r="J101" s="293"/>
      <c r="K101" s="293"/>
      <c r="L101" s="293">
        <v>100</v>
      </c>
      <c r="M101" s="293"/>
      <c r="N101" s="293"/>
      <c r="O101" s="292">
        <f t="shared" si="43"/>
        <v>250</v>
      </c>
      <c r="P101" s="293">
        <v>700</v>
      </c>
      <c r="Q101" s="292">
        <f t="shared" si="44"/>
        <v>-450</v>
      </c>
      <c r="R101" s="292">
        <f t="shared" si="30"/>
        <v>150</v>
      </c>
      <c r="S101" s="293"/>
      <c r="T101" s="293"/>
      <c r="U101" s="293"/>
      <c r="V101" s="293"/>
      <c r="W101" s="293"/>
      <c r="X101" s="293"/>
      <c r="Y101" s="293"/>
      <c r="Z101" s="292">
        <f t="shared" si="45"/>
        <v>150</v>
      </c>
      <c r="AA101" s="293"/>
      <c r="AB101" s="292">
        <f t="shared" si="46"/>
        <v>-300</v>
      </c>
      <c r="AC101" s="292">
        <f t="shared" si="31"/>
        <v>150</v>
      </c>
      <c r="AD101" s="293"/>
      <c r="AE101" s="293"/>
      <c r="AF101" s="293"/>
      <c r="AG101" s="293"/>
      <c r="AH101" s="293"/>
      <c r="AI101" s="293"/>
      <c r="AJ101" s="293"/>
      <c r="AK101" s="292">
        <f t="shared" si="47"/>
        <v>150</v>
      </c>
      <c r="AL101" s="293"/>
      <c r="AM101" s="292">
        <f t="shared" si="48"/>
        <v>-150</v>
      </c>
      <c r="AN101" s="292">
        <f t="shared" si="32"/>
        <v>150</v>
      </c>
      <c r="AO101" s="293"/>
      <c r="AP101" s="293"/>
      <c r="AQ101" s="293"/>
      <c r="AR101" s="293"/>
      <c r="AS101" s="293"/>
      <c r="AT101" s="293"/>
      <c r="AU101" s="293"/>
      <c r="AV101" s="292">
        <f t="shared" si="39"/>
        <v>150</v>
      </c>
      <c r="AW101" s="293">
        <v>600</v>
      </c>
      <c r="AX101" s="292">
        <f t="shared" si="49"/>
        <v>-600</v>
      </c>
      <c r="AY101" s="137" t="str">
        <f t="shared" si="42"/>
        <v/>
      </c>
      <c r="BA101" s="143" t="str">
        <f t="shared" si="41"/>
        <v/>
      </c>
    </row>
    <row r="102" spans="1:53" ht="12">
      <c r="A102" s="288">
        <v>100</v>
      </c>
      <c r="B102" s="289" t="s">
        <v>1536</v>
      </c>
      <c r="C102" s="290" t="s">
        <v>23</v>
      </c>
      <c r="D102" s="290"/>
      <c r="E102" s="291">
        <v>100</v>
      </c>
      <c r="F102" s="292"/>
      <c r="G102" s="292">
        <f t="shared" si="29"/>
        <v>300</v>
      </c>
      <c r="H102" s="293"/>
      <c r="I102" s="293"/>
      <c r="J102" s="293"/>
      <c r="K102" s="293"/>
      <c r="L102" s="293">
        <v>100</v>
      </c>
      <c r="M102" s="293"/>
      <c r="N102" s="293"/>
      <c r="O102" s="292">
        <f t="shared" si="43"/>
        <v>400</v>
      </c>
      <c r="P102" s="293">
        <v>400</v>
      </c>
      <c r="Q102" s="292">
        <f t="shared" si="44"/>
        <v>0</v>
      </c>
      <c r="R102" s="292">
        <f t="shared" si="30"/>
        <v>300</v>
      </c>
      <c r="S102" s="293"/>
      <c r="T102" s="293">
        <v>100</v>
      </c>
      <c r="U102" s="293"/>
      <c r="V102" s="293"/>
      <c r="W102" s="293"/>
      <c r="X102" s="293"/>
      <c r="Y102" s="293"/>
      <c r="Z102" s="292">
        <f t="shared" si="45"/>
        <v>400</v>
      </c>
      <c r="AA102" s="293"/>
      <c r="AB102" s="292">
        <f t="shared" si="46"/>
        <v>400</v>
      </c>
      <c r="AC102" s="292">
        <f t="shared" si="31"/>
        <v>300</v>
      </c>
      <c r="AD102" s="293"/>
      <c r="AE102" s="293"/>
      <c r="AF102" s="293"/>
      <c r="AG102" s="293"/>
      <c r="AH102" s="293"/>
      <c r="AI102" s="293"/>
      <c r="AJ102" s="293"/>
      <c r="AK102" s="292">
        <f t="shared" si="47"/>
        <v>300</v>
      </c>
      <c r="AL102" s="293"/>
      <c r="AM102" s="292">
        <f t="shared" si="48"/>
        <v>700</v>
      </c>
      <c r="AN102" s="292">
        <v>200</v>
      </c>
      <c r="AO102" s="293"/>
      <c r="AP102" s="293"/>
      <c r="AQ102" s="293"/>
      <c r="AR102" s="293"/>
      <c r="AS102" s="293"/>
      <c r="AT102" s="293"/>
      <c r="AU102" s="293"/>
      <c r="AV102" s="292">
        <f t="shared" si="39"/>
        <v>200</v>
      </c>
      <c r="AW102" s="293"/>
      <c r="AX102" s="292">
        <f t="shared" si="49"/>
        <v>900</v>
      </c>
      <c r="BA102" s="143" t="str">
        <f t="shared" si="41"/>
        <v/>
      </c>
    </row>
    <row r="103" spans="1:53" ht="12">
      <c r="A103" s="288">
        <v>101</v>
      </c>
      <c r="B103" s="289" t="s">
        <v>229</v>
      </c>
      <c r="C103" s="290" t="s">
        <v>23</v>
      </c>
      <c r="D103" s="290" t="s">
        <v>231</v>
      </c>
      <c r="E103" s="291">
        <v>65</v>
      </c>
      <c r="F103" s="292"/>
      <c r="G103" s="292">
        <f t="shared" si="29"/>
        <v>195</v>
      </c>
      <c r="H103" s="293"/>
      <c r="I103" s="293"/>
      <c r="J103" s="293"/>
      <c r="K103" s="293"/>
      <c r="L103" s="293"/>
      <c r="M103" s="293"/>
      <c r="N103" s="293"/>
      <c r="O103" s="292">
        <f t="shared" si="43"/>
        <v>195</v>
      </c>
      <c r="P103" s="293">
        <v>195</v>
      </c>
      <c r="Q103" s="292">
        <f t="shared" si="44"/>
        <v>0</v>
      </c>
      <c r="R103" s="292">
        <f t="shared" si="30"/>
        <v>195</v>
      </c>
      <c r="S103" s="293"/>
      <c r="T103" s="293">
        <v>100</v>
      </c>
      <c r="U103" s="293"/>
      <c r="V103" s="293"/>
      <c r="W103" s="293"/>
      <c r="X103" s="293"/>
      <c r="Y103" s="293"/>
      <c r="Z103" s="292">
        <f t="shared" si="45"/>
        <v>295</v>
      </c>
      <c r="AA103" s="293"/>
      <c r="AB103" s="292">
        <f t="shared" si="46"/>
        <v>295</v>
      </c>
      <c r="AC103" s="292">
        <f t="shared" si="31"/>
        <v>195</v>
      </c>
      <c r="AD103" s="293"/>
      <c r="AE103" s="293"/>
      <c r="AF103" s="293"/>
      <c r="AG103" s="293"/>
      <c r="AH103" s="293"/>
      <c r="AI103" s="293"/>
      <c r="AJ103" s="293"/>
      <c r="AK103" s="292">
        <f t="shared" si="47"/>
        <v>195</v>
      </c>
      <c r="AL103" s="293">
        <v>685</v>
      </c>
      <c r="AM103" s="292">
        <f t="shared" si="48"/>
        <v>-195</v>
      </c>
      <c r="AN103" s="292">
        <f>$E103*3</f>
        <v>195</v>
      </c>
      <c r="AO103" s="293">
        <v>50</v>
      </c>
      <c r="AP103" s="293"/>
      <c r="AQ103" s="293"/>
      <c r="AR103" s="293"/>
      <c r="AS103" s="293"/>
      <c r="AT103" s="293"/>
      <c r="AU103" s="293"/>
      <c r="AV103" s="292">
        <f t="shared" si="39"/>
        <v>245</v>
      </c>
      <c r="AW103" s="293">
        <v>50</v>
      </c>
      <c r="AX103" s="292">
        <f t="shared" si="49"/>
        <v>0</v>
      </c>
      <c r="AY103" s="137" t="str">
        <f t="shared" si="42"/>
        <v>*</v>
      </c>
      <c r="BA103" s="143" t="str">
        <f t="shared" si="41"/>
        <v/>
      </c>
    </row>
    <row r="104" spans="1:53" ht="12">
      <c r="A104" s="288">
        <v>102</v>
      </c>
      <c r="B104" s="289" t="s">
        <v>232</v>
      </c>
      <c r="C104" s="290" t="s">
        <v>23</v>
      </c>
      <c r="D104" s="290" t="s">
        <v>234</v>
      </c>
      <c r="E104" s="291">
        <v>85</v>
      </c>
      <c r="F104" s="292"/>
      <c r="G104" s="292">
        <f t="shared" si="29"/>
        <v>255</v>
      </c>
      <c r="H104" s="293"/>
      <c r="I104" s="293"/>
      <c r="J104" s="293"/>
      <c r="K104" s="293"/>
      <c r="L104" s="293"/>
      <c r="M104" s="293"/>
      <c r="N104" s="293"/>
      <c r="O104" s="292">
        <f t="shared" si="43"/>
        <v>255</v>
      </c>
      <c r="P104" s="293">
        <v>255</v>
      </c>
      <c r="Q104" s="292">
        <f t="shared" si="44"/>
        <v>0</v>
      </c>
      <c r="R104" s="292">
        <f t="shared" si="30"/>
        <v>255</v>
      </c>
      <c r="S104" s="293"/>
      <c r="T104" s="293"/>
      <c r="U104" s="293"/>
      <c r="V104" s="293"/>
      <c r="W104" s="293"/>
      <c r="X104" s="293"/>
      <c r="Y104" s="293"/>
      <c r="Z104" s="292">
        <f t="shared" si="45"/>
        <v>255</v>
      </c>
      <c r="AA104" s="293">
        <v>255</v>
      </c>
      <c r="AB104" s="292">
        <f t="shared" si="46"/>
        <v>0</v>
      </c>
      <c r="AC104" s="292">
        <f t="shared" si="31"/>
        <v>255</v>
      </c>
      <c r="AD104" s="293"/>
      <c r="AE104" s="293"/>
      <c r="AF104" s="293"/>
      <c r="AG104" s="293"/>
      <c r="AH104" s="293"/>
      <c r="AI104" s="293"/>
      <c r="AJ104" s="293"/>
      <c r="AK104" s="292">
        <f t="shared" si="47"/>
        <v>255</v>
      </c>
      <c r="AL104" s="293">
        <v>510</v>
      </c>
      <c r="AM104" s="292">
        <f t="shared" si="48"/>
        <v>-255</v>
      </c>
      <c r="AN104" s="292">
        <f>$E104*3</f>
        <v>255</v>
      </c>
      <c r="AO104" s="293"/>
      <c r="AP104" s="293"/>
      <c r="AQ104" s="293"/>
      <c r="AR104" s="293"/>
      <c r="AS104" s="293"/>
      <c r="AT104" s="293"/>
      <c r="AU104" s="293"/>
      <c r="AV104" s="292">
        <f t="shared" si="39"/>
        <v>255</v>
      </c>
      <c r="AW104" s="293"/>
      <c r="AX104" s="292">
        <f t="shared" si="49"/>
        <v>0</v>
      </c>
      <c r="AY104" s="137" t="str">
        <f t="shared" si="42"/>
        <v>*</v>
      </c>
      <c r="BA104" s="143" t="str">
        <f t="shared" si="41"/>
        <v/>
      </c>
    </row>
    <row r="105" spans="1:53" ht="12">
      <c r="A105" s="288">
        <v>103</v>
      </c>
      <c r="B105" s="423" t="s">
        <v>235</v>
      </c>
      <c r="C105" s="290" t="s">
        <v>23</v>
      </c>
      <c r="D105" s="290" t="s">
        <v>237</v>
      </c>
      <c r="E105" s="291">
        <v>80</v>
      </c>
      <c r="F105" s="292">
        <v>820</v>
      </c>
      <c r="G105" s="292">
        <f t="shared" si="29"/>
        <v>240</v>
      </c>
      <c r="H105" s="293"/>
      <c r="I105" s="293"/>
      <c r="J105" s="293"/>
      <c r="K105" s="293"/>
      <c r="L105" s="293"/>
      <c r="M105" s="293"/>
      <c r="N105" s="293"/>
      <c r="O105" s="292">
        <f t="shared" si="43"/>
        <v>240</v>
      </c>
      <c r="P105" s="293"/>
      <c r="Q105" s="292">
        <f t="shared" si="44"/>
        <v>1060</v>
      </c>
      <c r="R105" s="292">
        <f t="shared" si="30"/>
        <v>240</v>
      </c>
      <c r="S105" s="293"/>
      <c r="T105" s="293"/>
      <c r="U105" s="293"/>
      <c r="V105" s="293"/>
      <c r="W105" s="293"/>
      <c r="X105" s="293"/>
      <c r="Y105" s="293"/>
      <c r="Z105" s="292">
        <f t="shared" si="45"/>
        <v>240</v>
      </c>
      <c r="AA105" s="293"/>
      <c r="AB105" s="292">
        <f t="shared" si="46"/>
        <v>1300</v>
      </c>
      <c r="AC105" s="292">
        <f t="shared" si="31"/>
        <v>240</v>
      </c>
      <c r="AD105" s="293"/>
      <c r="AE105" s="293"/>
      <c r="AF105" s="293"/>
      <c r="AG105" s="293"/>
      <c r="AH105" s="293"/>
      <c r="AI105" s="293"/>
      <c r="AJ105" s="293"/>
      <c r="AK105" s="292">
        <f t="shared" si="47"/>
        <v>240</v>
      </c>
      <c r="AL105" s="293"/>
      <c r="AM105" s="292">
        <f t="shared" si="48"/>
        <v>1540</v>
      </c>
      <c r="AN105" s="292">
        <f>$E105*3</f>
        <v>240</v>
      </c>
      <c r="AO105" s="293"/>
      <c r="AP105" s="293"/>
      <c r="AQ105" s="293"/>
      <c r="AR105" s="293"/>
      <c r="AS105" s="293"/>
      <c r="AT105" s="293"/>
      <c r="AU105" s="293"/>
      <c r="AV105" s="292">
        <f t="shared" si="39"/>
        <v>240</v>
      </c>
      <c r="AW105" s="293"/>
      <c r="AX105" s="292">
        <f t="shared" si="49"/>
        <v>1780</v>
      </c>
      <c r="AY105" s="137" t="str">
        <f t="shared" si="42"/>
        <v/>
      </c>
      <c r="BA105" s="143" t="str">
        <f t="shared" si="41"/>
        <v/>
      </c>
    </row>
    <row r="106" spans="1:53" ht="12">
      <c r="A106" s="288">
        <v>104</v>
      </c>
      <c r="B106" s="296" t="s">
        <v>1385</v>
      </c>
      <c r="C106" s="297" t="s">
        <v>30</v>
      </c>
      <c r="D106" s="297" t="s">
        <v>12</v>
      </c>
      <c r="E106" s="298">
        <v>200</v>
      </c>
      <c r="F106" s="299">
        <v>2400</v>
      </c>
      <c r="G106" s="299"/>
      <c r="H106" s="300"/>
      <c r="I106" s="300"/>
      <c r="J106" s="300"/>
      <c r="K106" s="300"/>
      <c r="L106" s="300"/>
      <c r="M106" s="300"/>
      <c r="N106" s="300"/>
      <c r="O106" s="299">
        <f t="shared" si="43"/>
        <v>0</v>
      </c>
      <c r="P106" s="300"/>
      <c r="Q106" s="299">
        <f t="shared" si="44"/>
        <v>2400</v>
      </c>
      <c r="R106" s="299"/>
      <c r="S106" s="300"/>
      <c r="T106" s="300"/>
      <c r="U106" s="300"/>
      <c r="V106" s="300"/>
      <c r="W106" s="300"/>
      <c r="X106" s="300"/>
      <c r="Y106" s="300"/>
      <c r="Z106" s="299">
        <f t="shared" si="45"/>
        <v>0</v>
      </c>
      <c r="AA106" s="300"/>
      <c r="AB106" s="299">
        <f t="shared" si="46"/>
        <v>2400</v>
      </c>
      <c r="AC106" s="299"/>
      <c r="AD106" s="300"/>
      <c r="AE106" s="300"/>
      <c r="AF106" s="300"/>
      <c r="AG106" s="300"/>
      <c r="AH106" s="300"/>
      <c r="AI106" s="300"/>
      <c r="AJ106" s="300"/>
      <c r="AK106" s="299">
        <f t="shared" si="47"/>
        <v>0</v>
      </c>
      <c r="AL106" s="300"/>
      <c r="AM106" s="299">
        <f t="shared" si="48"/>
        <v>2400</v>
      </c>
      <c r="AN106" s="299"/>
      <c r="AO106" s="300"/>
      <c r="AP106" s="300"/>
      <c r="AQ106" s="300"/>
      <c r="AR106" s="300"/>
      <c r="AS106" s="300"/>
      <c r="AT106" s="300"/>
      <c r="AU106" s="300"/>
      <c r="AV106" s="299">
        <f t="shared" si="39"/>
        <v>0</v>
      </c>
      <c r="AW106" s="300"/>
      <c r="AX106" s="299">
        <f t="shared" si="49"/>
        <v>2400</v>
      </c>
      <c r="AY106" s="137" t="str">
        <f t="shared" si="42"/>
        <v/>
      </c>
      <c r="BA106" s="143" t="str">
        <f t="shared" si="41"/>
        <v>!!!</v>
      </c>
    </row>
    <row r="107" spans="1:53" ht="12">
      <c r="A107" s="288">
        <v>105</v>
      </c>
      <c r="B107" s="289" t="s">
        <v>241</v>
      </c>
      <c r="C107" s="290" t="s">
        <v>23</v>
      </c>
      <c r="D107" s="290" t="s">
        <v>243</v>
      </c>
      <c r="E107" s="291">
        <v>35</v>
      </c>
      <c r="F107" s="292"/>
      <c r="G107" s="292">
        <f t="shared" ref="G107:G112" si="50">E107*3</f>
        <v>105</v>
      </c>
      <c r="H107" s="293"/>
      <c r="I107" s="293"/>
      <c r="J107" s="293"/>
      <c r="K107" s="293"/>
      <c r="L107" s="293"/>
      <c r="M107" s="293"/>
      <c r="N107" s="293"/>
      <c r="O107" s="292">
        <f t="shared" si="43"/>
        <v>105</v>
      </c>
      <c r="P107" s="293"/>
      <c r="Q107" s="292">
        <f t="shared" si="44"/>
        <v>105</v>
      </c>
      <c r="R107" s="292">
        <f t="shared" ref="R107:R112" si="51">E107*3</f>
        <v>105</v>
      </c>
      <c r="S107" s="293"/>
      <c r="T107" s="293"/>
      <c r="U107" s="293"/>
      <c r="V107" s="293"/>
      <c r="W107" s="293"/>
      <c r="X107" s="293"/>
      <c r="Y107" s="293"/>
      <c r="Z107" s="292">
        <f t="shared" si="45"/>
        <v>105</v>
      </c>
      <c r="AA107" s="293">
        <v>210</v>
      </c>
      <c r="AB107" s="292">
        <f t="shared" si="46"/>
        <v>0</v>
      </c>
      <c r="AC107" s="292">
        <f t="shared" ref="AC107:AC112" si="52">$E107*3</f>
        <v>105</v>
      </c>
      <c r="AD107" s="293"/>
      <c r="AE107" s="293"/>
      <c r="AF107" s="293"/>
      <c r="AG107" s="293"/>
      <c r="AH107" s="293"/>
      <c r="AI107" s="293"/>
      <c r="AJ107" s="293"/>
      <c r="AK107" s="292">
        <f t="shared" si="47"/>
        <v>105</v>
      </c>
      <c r="AL107" s="293"/>
      <c r="AM107" s="292">
        <f t="shared" si="48"/>
        <v>105</v>
      </c>
      <c r="AN107" s="292">
        <f t="shared" ref="AN107:AN112" si="53">$E107*3</f>
        <v>105</v>
      </c>
      <c r="AO107" s="293"/>
      <c r="AP107" s="293"/>
      <c r="AQ107" s="293"/>
      <c r="AR107" s="293"/>
      <c r="AS107" s="293"/>
      <c r="AT107" s="293"/>
      <c r="AU107" s="293"/>
      <c r="AV107" s="292">
        <f t="shared" si="39"/>
        <v>105</v>
      </c>
      <c r="AW107" s="293">
        <v>210</v>
      </c>
      <c r="AX107" s="292">
        <f t="shared" si="49"/>
        <v>0</v>
      </c>
      <c r="AY107" s="137" t="str">
        <f t="shared" si="42"/>
        <v>*</v>
      </c>
      <c r="BA107" s="143" t="str">
        <f t="shared" si="41"/>
        <v/>
      </c>
    </row>
    <row r="108" spans="1:53" ht="12">
      <c r="A108" s="288">
        <v>106</v>
      </c>
      <c r="B108" s="289" t="s">
        <v>248</v>
      </c>
      <c r="C108" s="290" t="s">
        <v>23</v>
      </c>
      <c r="D108" s="290" t="s">
        <v>12</v>
      </c>
      <c r="E108" s="291">
        <v>65</v>
      </c>
      <c r="F108" s="292"/>
      <c r="G108" s="292">
        <f t="shared" si="50"/>
        <v>195</v>
      </c>
      <c r="H108" s="293"/>
      <c r="I108" s="293"/>
      <c r="J108" s="293"/>
      <c r="K108" s="293"/>
      <c r="L108" s="293"/>
      <c r="M108" s="293"/>
      <c r="N108" s="293"/>
      <c r="O108" s="292">
        <f t="shared" si="43"/>
        <v>195</v>
      </c>
      <c r="P108" s="293"/>
      <c r="Q108" s="292">
        <f t="shared" si="44"/>
        <v>195</v>
      </c>
      <c r="R108" s="292">
        <f t="shared" si="51"/>
        <v>195</v>
      </c>
      <c r="S108" s="293"/>
      <c r="T108" s="293"/>
      <c r="U108" s="293"/>
      <c r="V108" s="293"/>
      <c r="W108" s="293"/>
      <c r="X108" s="293"/>
      <c r="Y108" s="293"/>
      <c r="Z108" s="292">
        <f t="shared" si="45"/>
        <v>195</v>
      </c>
      <c r="AA108" s="293">
        <v>780</v>
      </c>
      <c r="AB108" s="292">
        <f t="shared" si="46"/>
        <v>-390</v>
      </c>
      <c r="AC108" s="292">
        <f t="shared" si="52"/>
        <v>195</v>
      </c>
      <c r="AD108" s="293"/>
      <c r="AE108" s="293"/>
      <c r="AF108" s="293"/>
      <c r="AG108" s="293"/>
      <c r="AH108" s="293"/>
      <c r="AI108" s="293"/>
      <c r="AJ108" s="293"/>
      <c r="AK108" s="292">
        <f t="shared" si="47"/>
        <v>195</v>
      </c>
      <c r="AL108" s="293"/>
      <c r="AM108" s="292">
        <f t="shared" si="48"/>
        <v>-195</v>
      </c>
      <c r="AN108" s="292">
        <f t="shared" si="53"/>
        <v>195</v>
      </c>
      <c r="AO108" s="293"/>
      <c r="AP108" s="293"/>
      <c r="AQ108" s="293"/>
      <c r="AR108" s="293"/>
      <c r="AS108" s="293"/>
      <c r="AT108" s="293"/>
      <c r="AU108" s="293"/>
      <c r="AV108" s="292">
        <f t="shared" si="39"/>
        <v>195</v>
      </c>
      <c r="AW108" s="293"/>
      <c r="AX108" s="292">
        <f t="shared" si="49"/>
        <v>0</v>
      </c>
      <c r="AY108" s="137" t="str">
        <f t="shared" si="42"/>
        <v>*</v>
      </c>
      <c r="BA108" s="143" t="str">
        <f t="shared" si="41"/>
        <v/>
      </c>
    </row>
    <row r="109" spans="1:53" ht="12">
      <c r="A109" s="288">
        <v>107</v>
      </c>
      <c r="B109" s="289" t="s">
        <v>1527</v>
      </c>
      <c r="C109" s="290" t="s">
        <v>14</v>
      </c>
      <c r="D109" s="290" t="s">
        <v>867</v>
      </c>
      <c r="E109" s="291"/>
      <c r="F109" s="292">
        <v>600</v>
      </c>
      <c r="G109" s="292">
        <f t="shared" si="50"/>
        <v>0</v>
      </c>
      <c r="H109" s="293"/>
      <c r="I109" s="293"/>
      <c r="J109" s="293"/>
      <c r="K109" s="293"/>
      <c r="L109" s="293"/>
      <c r="M109" s="293"/>
      <c r="N109" s="293"/>
      <c r="O109" s="292">
        <f t="shared" si="43"/>
        <v>0</v>
      </c>
      <c r="P109" s="293"/>
      <c r="Q109" s="292">
        <f t="shared" si="44"/>
        <v>600</v>
      </c>
      <c r="R109" s="292">
        <f t="shared" si="51"/>
        <v>0</v>
      </c>
      <c r="S109" s="293"/>
      <c r="T109" s="293"/>
      <c r="U109" s="293"/>
      <c r="V109" s="293"/>
      <c r="W109" s="293"/>
      <c r="X109" s="293"/>
      <c r="Y109" s="293"/>
      <c r="Z109" s="292">
        <f t="shared" si="45"/>
        <v>0</v>
      </c>
      <c r="AA109" s="293"/>
      <c r="AB109" s="292">
        <f t="shared" si="46"/>
        <v>600</v>
      </c>
      <c r="AC109" s="292">
        <f t="shared" si="52"/>
        <v>0</v>
      </c>
      <c r="AD109" s="293"/>
      <c r="AE109" s="293"/>
      <c r="AF109" s="293"/>
      <c r="AG109" s="293"/>
      <c r="AH109" s="293"/>
      <c r="AI109" s="293"/>
      <c r="AJ109" s="293"/>
      <c r="AK109" s="292">
        <f t="shared" si="47"/>
        <v>0</v>
      </c>
      <c r="AL109" s="293"/>
      <c r="AM109" s="292">
        <f t="shared" si="48"/>
        <v>600</v>
      </c>
      <c r="AN109" s="292">
        <f t="shared" si="53"/>
        <v>0</v>
      </c>
      <c r="AO109" s="293"/>
      <c r="AP109" s="293"/>
      <c r="AQ109" s="293"/>
      <c r="AR109" s="293"/>
      <c r="AS109" s="293"/>
      <c r="AT109" s="293"/>
      <c r="AU109" s="293"/>
      <c r="AV109" s="292">
        <f t="shared" si="39"/>
        <v>0</v>
      </c>
      <c r="AW109" s="293"/>
      <c r="AX109" s="292">
        <f t="shared" si="49"/>
        <v>600</v>
      </c>
      <c r="AY109" s="137" t="str">
        <f t="shared" si="42"/>
        <v/>
      </c>
      <c r="BA109" s="143" t="str">
        <f t="shared" si="41"/>
        <v/>
      </c>
    </row>
    <row r="110" spans="1:53" ht="12">
      <c r="A110" s="288">
        <v>108</v>
      </c>
      <c r="B110" s="294" t="s">
        <v>250</v>
      </c>
      <c r="C110" s="290" t="s">
        <v>10</v>
      </c>
      <c r="D110" s="290" t="s">
        <v>900</v>
      </c>
      <c r="E110" s="295">
        <v>85</v>
      </c>
      <c r="F110" s="292"/>
      <c r="G110" s="292">
        <f t="shared" si="50"/>
        <v>255</v>
      </c>
      <c r="H110" s="293">
        <v>50</v>
      </c>
      <c r="I110" s="293"/>
      <c r="J110" s="293"/>
      <c r="K110" s="293"/>
      <c r="L110" s="293"/>
      <c r="M110" s="293"/>
      <c r="N110" s="293"/>
      <c r="O110" s="292">
        <f t="shared" si="43"/>
        <v>305</v>
      </c>
      <c r="P110" s="293">
        <v>255</v>
      </c>
      <c r="Q110" s="292">
        <f t="shared" si="44"/>
        <v>50</v>
      </c>
      <c r="R110" s="292">
        <f t="shared" si="51"/>
        <v>255</v>
      </c>
      <c r="S110" s="293"/>
      <c r="T110" s="293"/>
      <c r="U110" s="293"/>
      <c r="V110" s="293"/>
      <c r="W110" s="293"/>
      <c r="X110" s="293"/>
      <c r="Y110" s="293"/>
      <c r="Z110" s="292">
        <f t="shared" si="45"/>
        <v>255</v>
      </c>
      <c r="AA110" s="293">
        <v>560</v>
      </c>
      <c r="AB110" s="292">
        <f t="shared" si="46"/>
        <v>-255</v>
      </c>
      <c r="AC110" s="292">
        <f t="shared" si="52"/>
        <v>255</v>
      </c>
      <c r="AD110" s="293"/>
      <c r="AE110" s="293"/>
      <c r="AF110" s="293"/>
      <c r="AG110" s="293"/>
      <c r="AH110" s="293"/>
      <c r="AI110" s="293"/>
      <c r="AJ110" s="293"/>
      <c r="AK110" s="292">
        <f t="shared" si="47"/>
        <v>255</v>
      </c>
      <c r="AL110" s="293"/>
      <c r="AM110" s="292">
        <f t="shared" si="48"/>
        <v>0</v>
      </c>
      <c r="AN110" s="292">
        <f t="shared" si="53"/>
        <v>255</v>
      </c>
      <c r="AO110" s="293"/>
      <c r="AP110" s="293"/>
      <c r="AQ110" s="293"/>
      <c r="AR110" s="293"/>
      <c r="AS110" s="293"/>
      <c r="AT110" s="293"/>
      <c r="AU110" s="293"/>
      <c r="AV110" s="292">
        <f t="shared" si="39"/>
        <v>255</v>
      </c>
      <c r="AW110" s="293">
        <v>255</v>
      </c>
      <c r="AX110" s="292">
        <f t="shared" si="49"/>
        <v>0</v>
      </c>
      <c r="AY110" s="137" t="str">
        <f t="shared" si="42"/>
        <v>*</v>
      </c>
      <c r="BA110" s="143" t="str">
        <f t="shared" si="41"/>
        <v/>
      </c>
    </row>
    <row r="111" spans="1:53" ht="12">
      <c r="A111" s="288">
        <v>109</v>
      </c>
      <c r="B111" s="289" t="s">
        <v>252</v>
      </c>
      <c r="C111" s="290" t="s">
        <v>23</v>
      </c>
      <c r="D111" s="290" t="s">
        <v>254</v>
      </c>
      <c r="E111" s="291">
        <v>65</v>
      </c>
      <c r="F111" s="292"/>
      <c r="G111" s="292">
        <f t="shared" si="50"/>
        <v>195</v>
      </c>
      <c r="H111" s="293"/>
      <c r="I111" s="293"/>
      <c r="J111" s="293"/>
      <c r="K111" s="293"/>
      <c r="L111" s="293"/>
      <c r="M111" s="293"/>
      <c r="N111" s="293"/>
      <c r="O111" s="292">
        <f t="shared" si="43"/>
        <v>195</v>
      </c>
      <c r="P111" s="293">
        <v>880</v>
      </c>
      <c r="Q111" s="292">
        <f t="shared" si="44"/>
        <v>-685</v>
      </c>
      <c r="R111" s="292">
        <f t="shared" si="51"/>
        <v>195</v>
      </c>
      <c r="S111" s="293"/>
      <c r="T111" s="293">
        <v>100</v>
      </c>
      <c r="U111" s="293"/>
      <c r="V111" s="293"/>
      <c r="W111" s="293">
        <v>100</v>
      </c>
      <c r="X111" s="293"/>
      <c r="Y111" s="293"/>
      <c r="Z111" s="292">
        <f t="shared" si="45"/>
        <v>395</v>
      </c>
      <c r="AA111" s="293"/>
      <c r="AB111" s="292">
        <f t="shared" si="46"/>
        <v>-290</v>
      </c>
      <c r="AC111" s="292">
        <f t="shared" si="52"/>
        <v>195</v>
      </c>
      <c r="AD111" s="293"/>
      <c r="AE111" s="293"/>
      <c r="AF111" s="293"/>
      <c r="AG111" s="293"/>
      <c r="AH111" s="293"/>
      <c r="AI111" s="293"/>
      <c r="AJ111" s="293"/>
      <c r="AK111" s="292">
        <f t="shared" si="47"/>
        <v>195</v>
      </c>
      <c r="AL111" s="293">
        <v>100</v>
      </c>
      <c r="AM111" s="292">
        <f t="shared" si="48"/>
        <v>-195</v>
      </c>
      <c r="AN111" s="292">
        <f t="shared" si="53"/>
        <v>195</v>
      </c>
      <c r="AO111" s="293"/>
      <c r="AP111" s="293"/>
      <c r="AQ111" s="293"/>
      <c r="AR111" s="293"/>
      <c r="AS111" s="293"/>
      <c r="AT111" s="293"/>
      <c r="AU111" s="293"/>
      <c r="AV111" s="292">
        <f t="shared" si="39"/>
        <v>195</v>
      </c>
      <c r="AW111" s="293"/>
      <c r="AX111" s="292">
        <f t="shared" si="49"/>
        <v>0</v>
      </c>
      <c r="AY111" s="137" t="str">
        <f t="shared" si="42"/>
        <v>*</v>
      </c>
      <c r="BA111" s="143" t="str">
        <f t="shared" si="41"/>
        <v/>
      </c>
    </row>
    <row r="112" spans="1:53" ht="12">
      <c r="A112" s="288">
        <v>110</v>
      </c>
      <c r="B112" s="315" t="s">
        <v>1310</v>
      </c>
      <c r="C112" s="290" t="s">
        <v>14</v>
      </c>
      <c r="D112" s="290" t="s">
        <v>897</v>
      </c>
      <c r="E112" s="291">
        <v>100</v>
      </c>
      <c r="F112" s="292"/>
      <c r="G112" s="292">
        <f t="shared" si="50"/>
        <v>300</v>
      </c>
      <c r="H112" s="293"/>
      <c r="I112" s="293"/>
      <c r="J112" s="293"/>
      <c r="K112" s="293"/>
      <c r="L112" s="293"/>
      <c r="M112" s="293"/>
      <c r="N112" s="293"/>
      <c r="O112" s="292">
        <f t="shared" si="43"/>
        <v>300</v>
      </c>
      <c r="P112" s="293"/>
      <c r="Q112" s="292">
        <f t="shared" si="44"/>
        <v>300</v>
      </c>
      <c r="R112" s="292">
        <f t="shared" si="51"/>
        <v>300</v>
      </c>
      <c r="S112" s="293"/>
      <c r="T112" s="293"/>
      <c r="U112" s="293"/>
      <c r="V112" s="293"/>
      <c r="W112" s="293"/>
      <c r="X112" s="293"/>
      <c r="Y112" s="293"/>
      <c r="Z112" s="292">
        <f t="shared" si="45"/>
        <v>300</v>
      </c>
      <c r="AA112" s="293"/>
      <c r="AB112" s="292">
        <f t="shared" si="46"/>
        <v>600</v>
      </c>
      <c r="AC112" s="292">
        <f t="shared" si="52"/>
        <v>300</v>
      </c>
      <c r="AD112" s="293"/>
      <c r="AE112" s="293"/>
      <c r="AF112" s="293"/>
      <c r="AG112" s="293"/>
      <c r="AH112" s="293"/>
      <c r="AI112" s="293"/>
      <c r="AJ112" s="293"/>
      <c r="AK112" s="292">
        <f t="shared" si="47"/>
        <v>300</v>
      </c>
      <c r="AL112" s="293"/>
      <c r="AM112" s="292">
        <f t="shared" si="48"/>
        <v>900</v>
      </c>
      <c r="AN112" s="292">
        <f t="shared" si="53"/>
        <v>300</v>
      </c>
      <c r="AO112" s="293"/>
      <c r="AP112" s="293"/>
      <c r="AQ112" s="293"/>
      <c r="AR112" s="293"/>
      <c r="AS112" s="293"/>
      <c r="AT112" s="293"/>
      <c r="AU112" s="293"/>
      <c r="AV112" s="292">
        <f t="shared" si="39"/>
        <v>300</v>
      </c>
      <c r="AW112" s="293"/>
      <c r="AX112" s="292">
        <f t="shared" si="49"/>
        <v>1200</v>
      </c>
      <c r="AY112" s="137" t="str">
        <f t="shared" si="42"/>
        <v/>
      </c>
      <c r="BA112" s="143" t="str">
        <f t="shared" si="41"/>
        <v/>
      </c>
    </row>
    <row r="113" spans="1:53" ht="12">
      <c r="A113" s="288">
        <v>111</v>
      </c>
      <c r="B113" s="296" t="s">
        <v>1386</v>
      </c>
      <c r="C113" s="297" t="s">
        <v>30</v>
      </c>
      <c r="D113" s="297" t="s">
        <v>12</v>
      </c>
      <c r="E113" s="298">
        <v>50</v>
      </c>
      <c r="F113" s="299">
        <v>900</v>
      </c>
      <c r="G113" s="299"/>
      <c r="H113" s="300"/>
      <c r="I113" s="300"/>
      <c r="J113" s="300"/>
      <c r="K113" s="300"/>
      <c r="L113" s="300"/>
      <c r="M113" s="300"/>
      <c r="N113" s="300"/>
      <c r="O113" s="299">
        <f t="shared" si="43"/>
        <v>0</v>
      </c>
      <c r="P113" s="300"/>
      <c r="Q113" s="299">
        <f t="shared" si="44"/>
        <v>900</v>
      </c>
      <c r="R113" s="299"/>
      <c r="S113" s="300"/>
      <c r="T113" s="300"/>
      <c r="U113" s="300"/>
      <c r="V113" s="300"/>
      <c r="W113" s="300"/>
      <c r="X113" s="300"/>
      <c r="Y113" s="300"/>
      <c r="Z113" s="299">
        <f t="shared" si="45"/>
        <v>0</v>
      </c>
      <c r="AA113" s="300"/>
      <c r="AB113" s="299">
        <f t="shared" si="46"/>
        <v>900</v>
      </c>
      <c r="AC113" s="299"/>
      <c r="AD113" s="300"/>
      <c r="AE113" s="300"/>
      <c r="AF113" s="300"/>
      <c r="AG113" s="300"/>
      <c r="AH113" s="300"/>
      <c r="AI113" s="300"/>
      <c r="AJ113" s="300"/>
      <c r="AK113" s="299">
        <f t="shared" si="47"/>
        <v>0</v>
      </c>
      <c r="AL113" s="300"/>
      <c r="AM113" s="299">
        <f t="shared" si="48"/>
        <v>900</v>
      </c>
      <c r="AN113" s="299"/>
      <c r="AO113" s="300"/>
      <c r="AP113" s="300"/>
      <c r="AQ113" s="300"/>
      <c r="AR113" s="300"/>
      <c r="AS113" s="300"/>
      <c r="AT113" s="300"/>
      <c r="AU113" s="300"/>
      <c r="AV113" s="299">
        <f t="shared" si="39"/>
        <v>0</v>
      </c>
      <c r="AW113" s="300"/>
      <c r="AX113" s="299">
        <f t="shared" si="49"/>
        <v>900</v>
      </c>
      <c r="AY113" s="137" t="str">
        <f t="shared" si="42"/>
        <v/>
      </c>
      <c r="BA113" s="143" t="str">
        <f t="shared" si="41"/>
        <v>!!!</v>
      </c>
    </row>
    <row r="114" spans="1:53" ht="12">
      <c r="A114" s="288">
        <v>112</v>
      </c>
      <c r="B114" s="289" t="s">
        <v>909</v>
      </c>
      <c r="C114" s="290" t="s">
        <v>23</v>
      </c>
      <c r="D114" s="290" t="s">
        <v>910</v>
      </c>
      <c r="E114" s="291">
        <v>75</v>
      </c>
      <c r="F114" s="292">
        <v>-400</v>
      </c>
      <c r="G114" s="292">
        <f t="shared" ref="G114:G145" si="54">E114*3</f>
        <v>225</v>
      </c>
      <c r="H114" s="293"/>
      <c r="I114" s="293"/>
      <c r="J114" s="293"/>
      <c r="K114" s="293"/>
      <c r="L114" s="293"/>
      <c r="M114" s="293"/>
      <c r="N114" s="293"/>
      <c r="O114" s="292">
        <f t="shared" si="43"/>
        <v>225</v>
      </c>
      <c r="P114" s="293"/>
      <c r="Q114" s="292">
        <f t="shared" si="44"/>
        <v>-175</v>
      </c>
      <c r="R114" s="292">
        <f>E114*3</f>
        <v>225</v>
      </c>
      <c r="S114" s="293"/>
      <c r="T114" s="293"/>
      <c r="U114" s="293"/>
      <c r="V114" s="293"/>
      <c r="W114" s="293"/>
      <c r="X114" s="293"/>
      <c r="Y114" s="293"/>
      <c r="Z114" s="292">
        <f t="shared" si="45"/>
        <v>225</v>
      </c>
      <c r="AA114" s="293"/>
      <c r="AB114" s="292">
        <f t="shared" si="46"/>
        <v>50</v>
      </c>
      <c r="AC114" s="292">
        <f>$E114*3</f>
        <v>225</v>
      </c>
      <c r="AD114" s="293"/>
      <c r="AE114" s="293"/>
      <c r="AF114" s="293"/>
      <c r="AG114" s="293"/>
      <c r="AH114" s="293"/>
      <c r="AI114" s="293"/>
      <c r="AJ114" s="293"/>
      <c r="AK114" s="292">
        <f t="shared" si="47"/>
        <v>225</v>
      </c>
      <c r="AL114" s="293"/>
      <c r="AM114" s="292">
        <f t="shared" si="48"/>
        <v>275</v>
      </c>
      <c r="AN114" s="292">
        <f>$E114*3</f>
        <v>225</v>
      </c>
      <c r="AO114" s="293"/>
      <c r="AP114" s="293"/>
      <c r="AQ114" s="293"/>
      <c r="AR114" s="293"/>
      <c r="AS114" s="293"/>
      <c r="AT114" s="293"/>
      <c r="AU114" s="293"/>
      <c r="AV114" s="292">
        <f t="shared" si="39"/>
        <v>225</v>
      </c>
      <c r="AW114" s="293"/>
      <c r="AX114" s="292">
        <f t="shared" si="49"/>
        <v>500</v>
      </c>
      <c r="AY114" s="137" t="str">
        <f t="shared" si="42"/>
        <v/>
      </c>
      <c r="BA114" s="143" t="str">
        <f t="shared" si="41"/>
        <v/>
      </c>
    </row>
    <row r="115" spans="1:53" ht="12">
      <c r="A115" s="288">
        <v>113</v>
      </c>
      <c r="B115" s="289" t="s">
        <v>259</v>
      </c>
      <c r="C115" s="290" t="s">
        <v>23</v>
      </c>
      <c r="D115" s="290" t="s">
        <v>261</v>
      </c>
      <c r="E115" s="291">
        <v>100</v>
      </c>
      <c r="F115" s="292"/>
      <c r="G115" s="292">
        <f t="shared" si="54"/>
        <v>300</v>
      </c>
      <c r="H115" s="293"/>
      <c r="I115" s="293"/>
      <c r="J115" s="293"/>
      <c r="K115" s="293"/>
      <c r="L115" s="293"/>
      <c r="M115" s="293"/>
      <c r="N115" s="293"/>
      <c r="O115" s="292">
        <f t="shared" si="43"/>
        <v>300</v>
      </c>
      <c r="P115" s="293">
        <v>300</v>
      </c>
      <c r="Q115" s="292">
        <f t="shared" si="44"/>
        <v>0</v>
      </c>
      <c r="R115" s="292">
        <f>E115*3</f>
        <v>300</v>
      </c>
      <c r="S115" s="293"/>
      <c r="T115" s="293"/>
      <c r="U115" s="293"/>
      <c r="V115" s="293"/>
      <c r="W115" s="293"/>
      <c r="X115" s="293"/>
      <c r="Y115" s="293"/>
      <c r="Z115" s="292">
        <f t="shared" si="45"/>
        <v>300</v>
      </c>
      <c r="AA115" s="293">
        <v>300</v>
      </c>
      <c r="AB115" s="292">
        <f t="shared" si="46"/>
        <v>0</v>
      </c>
      <c r="AC115" s="292">
        <f>$E115*3</f>
        <v>300</v>
      </c>
      <c r="AD115" s="293"/>
      <c r="AE115" s="293"/>
      <c r="AF115" s="293"/>
      <c r="AG115" s="293"/>
      <c r="AH115" s="293"/>
      <c r="AI115" s="293"/>
      <c r="AJ115" s="293"/>
      <c r="AK115" s="292">
        <f t="shared" si="47"/>
        <v>300</v>
      </c>
      <c r="AL115" s="293"/>
      <c r="AM115" s="292">
        <f t="shared" si="48"/>
        <v>300</v>
      </c>
      <c r="AN115" s="292">
        <f>$E115*3</f>
        <v>300</v>
      </c>
      <c r="AO115" s="293"/>
      <c r="AP115" s="293"/>
      <c r="AQ115" s="293"/>
      <c r="AR115" s="293"/>
      <c r="AS115" s="293"/>
      <c r="AT115" s="293"/>
      <c r="AU115" s="293"/>
      <c r="AV115" s="292">
        <f t="shared" si="39"/>
        <v>300</v>
      </c>
      <c r="AW115" s="293">
        <v>600</v>
      </c>
      <c r="AX115" s="292">
        <f t="shared" si="49"/>
        <v>0</v>
      </c>
      <c r="AY115" s="137" t="str">
        <f t="shared" si="42"/>
        <v>*</v>
      </c>
      <c r="BA115" s="143" t="str">
        <f t="shared" si="41"/>
        <v/>
      </c>
    </row>
    <row r="116" spans="1:53" ht="12">
      <c r="A116" s="288">
        <v>114</v>
      </c>
      <c r="B116" s="319" t="s">
        <v>262</v>
      </c>
      <c r="C116" s="320" t="s">
        <v>30</v>
      </c>
      <c r="D116" s="321" t="s">
        <v>12</v>
      </c>
      <c r="E116" s="320">
        <v>0</v>
      </c>
      <c r="F116" s="322"/>
      <c r="G116" s="299">
        <f t="shared" si="54"/>
        <v>0</v>
      </c>
      <c r="H116" s="300"/>
      <c r="I116" s="300"/>
      <c r="J116" s="300"/>
      <c r="K116" s="300"/>
      <c r="L116" s="300"/>
      <c r="M116" s="300"/>
      <c r="N116" s="300"/>
      <c r="O116" s="299">
        <f t="shared" si="43"/>
        <v>0</v>
      </c>
      <c r="P116" s="300"/>
      <c r="Q116" s="299">
        <f>SUM(I116:P116)</f>
        <v>0</v>
      </c>
      <c r="R116" s="299"/>
      <c r="S116" s="300"/>
      <c r="T116" s="300"/>
      <c r="U116" s="300"/>
      <c r="V116" s="300"/>
      <c r="W116" s="300"/>
      <c r="X116" s="300"/>
      <c r="Y116" s="300"/>
      <c r="Z116" s="299">
        <f t="shared" si="45"/>
        <v>0</v>
      </c>
      <c r="AA116" s="300"/>
      <c r="AB116" s="299">
        <f t="shared" si="46"/>
        <v>0</v>
      </c>
      <c r="AC116" s="299"/>
      <c r="AD116" s="300"/>
      <c r="AE116" s="300"/>
      <c r="AF116" s="300"/>
      <c r="AG116" s="300"/>
      <c r="AH116" s="300"/>
      <c r="AI116" s="300"/>
      <c r="AJ116" s="300"/>
      <c r="AK116" s="299">
        <f t="shared" si="47"/>
        <v>0</v>
      </c>
      <c r="AL116" s="300"/>
      <c r="AM116" s="299">
        <f t="shared" si="48"/>
        <v>0</v>
      </c>
      <c r="AN116" s="299"/>
      <c r="AO116" s="300"/>
      <c r="AP116" s="300"/>
      <c r="AQ116" s="300"/>
      <c r="AR116" s="300"/>
      <c r="AS116" s="300"/>
      <c r="AT116" s="300"/>
      <c r="AU116" s="300"/>
      <c r="AV116" s="299">
        <f t="shared" si="39"/>
        <v>0</v>
      </c>
      <c r="AW116" s="300"/>
      <c r="AX116" s="299">
        <f t="shared" si="49"/>
        <v>0</v>
      </c>
      <c r="AY116" s="137" t="str">
        <f t="shared" si="42"/>
        <v>*</v>
      </c>
      <c r="BA116" s="143" t="str">
        <f t="shared" si="41"/>
        <v/>
      </c>
    </row>
    <row r="117" spans="1:53" ht="12">
      <c r="A117" s="288">
        <v>115</v>
      </c>
      <c r="B117" s="319" t="s">
        <v>1517</v>
      </c>
      <c r="C117" s="320" t="s">
        <v>30</v>
      </c>
      <c r="D117" s="321"/>
      <c r="E117" s="320">
        <v>0</v>
      </c>
      <c r="F117" s="322"/>
      <c r="G117" s="299">
        <f t="shared" si="54"/>
        <v>0</v>
      </c>
      <c r="H117" s="300"/>
      <c r="I117" s="300"/>
      <c r="J117" s="300"/>
      <c r="K117" s="300"/>
      <c r="L117" s="300"/>
      <c r="M117" s="300"/>
      <c r="N117" s="300"/>
      <c r="O117" s="299">
        <f t="shared" si="43"/>
        <v>0</v>
      </c>
      <c r="P117" s="300"/>
      <c r="Q117" s="299">
        <f>SUM(I117:P117)</f>
        <v>0</v>
      </c>
      <c r="R117" s="299"/>
      <c r="S117" s="300"/>
      <c r="T117" s="300"/>
      <c r="U117" s="300"/>
      <c r="V117" s="300"/>
      <c r="W117" s="300"/>
      <c r="X117" s="300"/>
      <c r="Y117" s="300"/>
      <c r="Z117" s="299">
        <f t="shared" si="45"/>
        <v>0</v>
      </c>
      <c r="AA117" s="300"/>
      <c r="AB117" s="299">
        <f t="shared" si="46"/>
        <v>0</v>
      </c>
      <c r="AC117" s="299"/>
      <c r="AD117" s="300"/>
      <c r="AE117" s="300"/>
      <c r="AF117" s="300"/>
      <c r="AG117" s="300"/>
      <c r="AH117" s="300"/>
      <c r="AI117" s="300"/>
      <c r="AJ117" s="300"/>
      <c r="AK117" s="299">
        <f t="shared" si="47"/>
        <v>0</v>
      </c>
      <c r="AL117" s="300"/>
      <c r="AM117" s="299">
        <f t="shared" si="48"/>
        <v>0</v>
      </c>
      <c r="AN117" s="299"/>
      <c r="AO117" s="300"/>
      <c r="AP117" s="300"/>
      <c r="AQ117" s="300"/>
      <c r="AR117" s="300"/>
      <c r="AS117" s="300"/>
      <c r="AT117" s="300"/>
      <c r="AU117" s="300"/>
      <c r="AV117" s="299">
        <f t="shared" si="39"/>
        <v>0</v>
      </c>
      <c r="AW117" s="300"/>
      <c r="AX117" s="299">
        <f t="shared" si="49"/>
        <v>0</v>
      </c>
      <c r="AY117" s="137" t="str">
        <f t="shared" si="42"/>
        <v>*</v>
      </c>
      <c r="BA117" s="143" t="str">
        <f t="shared" si="41"/>
        <v/>
      </c>
    </row>
    <row r="118" spans="1:53" ht="12">
      <c r="A118" s="288">
        <v>116</v>
      </c>
      <c r="B118" s="289" t="s">
        <v>266</v>
      </c>
      <c r="C118" s="290" t="s">
        <v>14</v>
      </c>
      <c r="D118" s="290" t="s">
        <v>268</v>
      </c>
      <c r="E118" s="291">
        <v>80</v>
      </c>
      <c r="F118" s="292"/>
      <c r="G118" s="292">
        <f t="shared" si="54"/>
        <v>240</v>
      </c>
      <c r="H118" s="293"/>
      <c r="I118" s="293"/>
      <c r="J118" s="293"/>
      <c r="K118" s="293"/>
      <c r="L118" s="293"/>
      <c r="M118" s="293"/>
      <c r="N118" s="293"/>
      <c r="O118" s="292">
        <f t="shared" si="43"/>
        <v>240</v>
      </c>
      <c r="P118" s="293"/>
      <c r="Q118" s="292">
        <f t="shared" ref="Q118:Q159" si="55">F118+O118-P118</f>
        <v>240</v>
      </c>
      <c r="R118" s="292">
        <f t="shared" ref="R118:R164" si="56">E118*3</f>
        <v>240</v>
      </c>
      <c r="S118" s="293"/>
      <c r="T118" s="293"/>
      <c r="U118" s="293"/>
      <c r="V118" s="293"/>
      <c r="W118" s="293"/>
      <c r="X118" s="293"/>
      <c r="Y118" s="293"/>
      <c r="Z118" s="292">
        <f t="shared" si="45"/>
        <v>240</v>
      </c>
      <c r="AA118" s="293">
        <v>960</v>
      </c>
      <c r="AB118" s="292">
        <f t="shared" si="46"/>
        <v>-480</v>
      </c>
      <c r="AC118" s="292">
        <f t="shared" ref="AC118:AC164" si="57">$E118*3</f>
        <v>240</v>
      </c>
      <c r="AD118" s="293"/>
      <c r="AE118" s="293"/>
      <c r="AF118" s="293"/>
      <c r="AG118" s="293"/>
      <c r="AH118" s="293"/>
      <c r="AI118" s="293"/>
      <c r="AJ118" s="293"/>
      <c r="AK118" s="292">
        <f t="shared" si="47"/>
        <v>240</v>
      </c>
      <c r="AL118" s="293"/>
      <c r="AM118" s="292">
        <f t="shared" si="48"/>
        <v>-240</v>
      </c>
      <c r="AN118" s="292">
        <f t="shared" ref="AN118:AN164" si="58">$E118*3</f>
        <v>240</v>
      </c>
      <c r="AO118" s="293"/>
      <c r="AP118" s="293"/>
      <c r="AQ118" s="293"/>
      <c r="AR118" s="293"/>
      <c r="AS118" s="293"/>
      <c r="AT118" s="293"/>
      <c r="AU118" s="293"/>
      <c r="AV118" s="292">
        <f t="shared" si="39"/>
        <v>240</v>
      </c>
      <c r="AW118" s="293"/>
      <c r="AX118" s="292">
        <f t="shared" si="49"/>
        <v>0</v>
      </c>
      <c r="AY118" s="137" t="str">
        <f t="shared" si="42"/>
        <v>*</v>
      </c>
      <c r="BA118" s="143" t="str">
        <f t="shared" si="41"/>
        <v/>
      </c>
    </row>
    <row r="119" spans="1:53" ht="12">
      <c r="A119" s="288">
        <v>117</v>
      </c>
      <c r="B119" s="289" t="s">
        <v>269</v>
      </c>
      <c r="C119" s="290" t="s">
        <v>23</v>
      </c>
      <c r="D119" s="290" t="s">
        <v>271</v>
      </c>
      <c r="E119" s="291">
        <v>65</v>
      </c>
      <c r="F119" s="292"/>
      <c r="G119" s="292">
        <f t="shared" si="54"/>
        <v>195</v>
      </c>
      <c r="H119" s="293"/>
      <c r="I119" s="293"/>
      <c r="J119" s="293"/>
      <c r="K119" s="293"/>
      <c r="L119" s="293"/>
      <c r="M119" s="293"/>
      <c r="N119" s="293"/>
      <c r="O119" s="292">
        <f t="shared" si="43"/>
        <v>195</v>
      </c>
      <c r="P119" s="293"/>
      <c r="Q119" s="292">
        <f t="shared" si="55"/>
        <v>195</v>
      </c>
      <c r="R119" s="292">
        <f t="shared" si="56"/>
        <v>195</v>
      </c>
      <c r="S119" s="293"/>
      <c r="T119" s="293"/>
      <c r="U119" s="293"/>
      <c r="V119" s="293"/>
      <c r="W119" s="293"/>
      <c r="X119" s="293"/>
      <c r="Y119" s="293"/>
      <c r="Z119" s="292">
        <f t="shared" si="45"/>
        <v>195</v>
      </c>
      <c r="AA119" s="293"/>
      <c r="AB119" s="292">
        <f t="shared" si="46"/>
        <v>390</v>
      </c>
      <c r="AC119" s="292">
        <f t="shared" si="57"/>
        <v>195</v>
      </c>
      <c r="AD119" s="293"/>
      <c r="AE119" s="293"/>
      <c r="AF119" s="293"/>
      <c r="AG119" s="293"/>
      <c r="AH119" s="293"/>
      <c r="AI119" s="293"/>
      <c r="AJ119" s="293"/>
      <c r="AK119" s="292">
        <f t="shared" si="47"/>
        <v>195</v>
      </c>
      <c r="AL119" s="293"/>
      <c r="AM119" s="292">
        <f t="shared" si="48"/>
        <v>585</v>
      </c>
      <c r="AN119" s="292">
        <f t="shared" si="58"/>
        <v>195</v>
      </c>
      <c r="AO119" s="293"/>
      <c r="AP119" s="293"/>
      <c r="AQ119" s="293"/>
      <c r="AR119" s="293"/>
      <c r="AS119" s="293"/>
      <c r="AT119" s="293"/>
      <c r="AU119" s="293"/>
      <c r="AV119" s="292">
        <f t="shared" si="39"/>
        <v>195</v>
      </c>
      <c r="AW119" s="293">
        <v>780</v>
      </c>
      <c r="AX119" s="292">
        <f t="shared" si="49"/>
        <v>0</v>
      </c>
      <c r="AY119" s="137" t="str">
        <f t="shared" si="42"/>
        <v>*</v>
      </c>
      <c r="BA119" s="143" t="str">
        <f t="shared" si="41"/>
        <v/>
      </c>
    </row>
    <row r="120" spans="1:53" ht="12">
      <c r="A120" s="288">
        <v>118</v>
      </c>
      <c r="B120" s="289" t="s">
        <v>272</v>
      </c>
      <c r="C120" s="290" t="s">
        <v>14</v>
      </c>
      <c r="D120" s="290" t="s">
        <v>12</v>
      </c>
      <c r="E120" s="291">
        <v>125</v>
      </c>
      <c r="F120" s="292">
        <v>750</v>
      </c>
      <c r="G120" s="292">
        <f t="shared" si="54"/>
        <v>375</v>
      </c>
      <c r="H120" s="293"/>
      <c r="I120" s="293"/>
      <c r="J120" s="293"/>
      <c r="K120" s="293"/>
      <c r="L120" s="293"/>
      <c r="M120" s="293"/>
      <c r="N120" s="293"/>
      <c r="O120" s="292">
        <f t="shared" si="43"/>
        <v>375</v>
      </c>
      <c r="P120" s="293"/>
      <c r="Q120" s="292">
        <f t="shared" si="55"/>
        <v>1125</v>
      </c>
      <c r="R120" s="292">
        <f t="shared" si="56"/>
        <v>375</v>
      </c>
      <c r="S120" s="293"/>
      <c r="T120" s="293"/>
      <c r="U120" s="293"/>
      <c r="V120" s="293"/>
      <c r="W120" s="293"/>
      <c r="X120" s="293"/>
      <c r="Y120" s="293"/>
      <c r="Z120" s="292">
        <f t="shared" si="45"/>
        <v>375</v>
      </c>
      <c r="AA120" s="293">
        <v>1500</v>
      </c>
      <c r="AB120" s="292">
        <f t="shared" si="46"/>
        <v>0</v>
      </c>
      <c r="AC120" s="292">
        <f t="shared" si="57"/>
        <v>375</v>
      </c>
      <c r="AD120" s="293"/>
      <c r="AE120" s="293"/>
      <c r="AF120" s="293"/>
      <c r="AG120" s="293"/>
      <c r="AH120" s="293"/>
      <c r="AI120" s="293"/>
      <c r="AJ120" s="293"/>
      <c r="AK120" s="292">
        <f t="shared" si="47"/>
        <v>375</v>
      </c>
      <c r="AL120" s="293"/>
      <c r="AM120" s="292">
        <f t="shared" si="48"/>
        <v>375</v>
      </c>
      <c r="AN120" s="292">
        <f t="shared" si="58"/>
        <v>375</v>
      </c>
      <c r="AO120" s="293"/>
      <c r="AP120" s="293"/>
      <c r="AQ120" s="293"/>
      <c r="AR120" s="293"/>
      <c r="AS120" s="293"/>
      <c r="AT120" s="293"/>
      <c r="AU120" s="293"/>
      <c r="AV120" s="292">
        <f t="shared" si="39"/>
        <v>375</v>
      </c>
      <c r="AW120" s="293"/>
      <c r="AX120" s="292">
        <f t="shared" si="49"/>
        <v>750</v>
      </c>
      <c r="BA120" s="143" t="str">
        <f t="shared" si="41"/>
        <v/>
      </c>
    </row>
    <row r="121" spans="1:53" ht="12">
      <c r="A121" s="288">
        <v>119</v>
      </c>
      <c r="B121" s="289" t="s">
        <v>858</v>
      </c>
      <c r="C121" s="290" t="s">
        <v>23</v>
      </c>
      <c r="D121" s="290" t="s">
        <v>859</v>
      </c>
      <c r="E121" s="291">
        <v>125</v>
      </c>
      <c r="F121" s="292"/>
      <c r="G121" s="292">
        <f t="shared" si="54"/>
        <v>375</v>
      </c>
      <c r="H121" s="293"/>
      <c r="I121" s="293"/>
      <c r="J121" s="293"/>
      <c r="K121" s="293"/>
      <c r="L121" s="293"/>
      <c r="M121" s="293"/>
      <c r="N121" s="293"/>
      <c r="O121" s="292">
        <f t="shared" si="43"/>
        <v>375</v>
      </c>
      <c r="P121" s="293">
        <v>375</v>
      </c>
      <c r="Q121" s="292">
        <f t="shared" si="55"/>
        <v>0</v>
      </c>
      <c r="R121" s="292">
        <f t="shared" si="56"/>
        <v>375</v>
      </c>
      <c r="S121" s="293"/>
      <c r="T121" s="293">
        <v>242</v>
      </c>
      <c r="U121" s="293"/>
      <c r="V121" s="293"/>
      <c r="W121" s="293">
        <v>100</v>
      </c>
      <c r="X121" s="293">
        <v>1200</v>
      </c>
      <c r="Y121" s="293"/>
      <c r="Z121" s="292">
        <f t="shared" si="45"/>
        <v>1917</v>
      </c>
      <c r="AA121" s="293"/>
      <c r="AB121" s="292">
        <f t="shared" si="46"/>
        <v>1917</v>
      </c>
      <c r="AC121" s="292">
        <f t="shared" si="57"/>
        <v>375</v>
      </c>
      <c r="AD121" s="293"/>
      <c r="AE121" s="293"/>
      <c r="AF121" s="293"/>
      <c r="AG121" s="293"/>
      <c r="AH121" s="293"/>
      <c r="AI121" s="293"/>
      <c r="AJ121" s="293"/>
      <c r="AK121" s="292">
        <f t="shared" si="47"/>
        <v>375</v>
      </c>
      <c r="AL121" s="293">
        <v>2667</v>
      </c>
      <c r="AM121" s="292">
        <f t="shared" si="48"/>
        <v>-375</v>
      </c>
      <c r="AN121" s="292">
        <f t="shared" si="58"/>
        <v>375</v>
      </c>
      <c r="AO121" s="293"/>
      <c r="AP121" s="293"/>
      <c r="AQ121" s="293"/>
      <c r="AR121" s="293"/>
      <c r="AS121" s="293"/>
      <c r="AT121" s="293"/>
      <c r="AU121" s="293"/>
      <c r="AV121" s="292">
        <f t="shared" si="39"/>
        <v>375</v>
      </c>
      <c r="AW121" s="293"/>
      <c r="AX121" s="292">
        <f t="shared" si="49"/>
        <v>0</v>
      </c>
      <c r="AY121" s="137" t="str">
        <f t="shared" si="42"/>
        <v>*</v>
      </c>
      <c r="BA121" s="143" t="str">
        <f t="shared" si="41"/>
        <v/>
      </c>
    </row>
    <row r="122" spans="1:53" ht="12">
      <c r="A122" s="288">
        <v>120</v>
      </c>
      <c r="B122" s="289" t="s">
        <v>274</v>
      </c>
      <c r="C122" s="290" t="s">
        <v>14</v>
      </c>
      <c r="D122" s="290" t="s">
        <v>12</v>
      </c>
      <c r="E122" s="291">
        <v>185</v>
      </c>
      <c r="F122" s="292"/>
      <c r="G122" s="292">
        <f t="shared" si="54"/>
        <v>555</v>
      </c>
      <c r="H122" s="293"/>
      <c r="I122" s="293"/>
      <c r="J122" s="293"/>
      <c r="K122" s="293"/>
      <c r="L122" s="293"/>
      <c r="M122" s="293"/>
      <c r="N122" s="293"/>
      <c r="O122" s="292">
        <f t="shared" si="43"/>
        <v>555</v>
      </c>
      <c r="P122" s="293">
        <v>2220</v>
      </c>
      <c r="Q122" s="292">
        <f t="shared" si="55"/>
        <v>-1665</v>
      </c>
      <c r="R122" s="292">
        <f t="shared" si="56"/>
        <v>555</v>
      </c>
      <c r="S122" s="293">
        <v>50</v>
      </c>
      <c r="T122" s="293"/>
      <c r="U122" s="293"/>
      <c r="V122" s="293"/>
      <c r="W122" s="293">
        <v>100</v>
      </c>
      <c r="X122" s="293"/>
      <c r="Y122" s="293"/>
      <c r="Z122" s="292">
        <f t="shared" si="45"/>
        <v>705</v>
      </c>
      <c r="AA122" s="293">
        <v>50</v>
      </c>
      <c r="AB122" s="292">
        <f t="shared" si="46"/>
        <v>-1010</v>
      </c>
      <c r="AC122" s="292">
        <f t="shared" si="57"/>
        <v>555</v>
      </c>
      <c r="AD122" s="293"/>
      <c r="AE122" s="293"/>
      <c r="AF122" s="293"/>
      <c r="AG122" s="293"/>
      <c r="AH122" s="293"/>
      <c r="AI122" s="293"/>
      <c r="AJ122" s="293"/>
      <c r="AK122" s="292">
        <f t="shared" si="47"/>
        <v>555</v>
      </c>
      <c r="AL122" s="293"/>
      <c r="AM122" s="292">
        <f t="shared" si="48"/>
        <v>-455</v>
      </c>
      <c r="AN122" s="292">
        <f t="shared" si="58"/>
        <v>555</v>
      </c>
      <c r="AO122" s="293"/>
      <c r="AP122" s="293"/>
      <c r="AQ122" s="293"/>
      <c r="AR122" s="293"/>
      <c r="AS122" s="293"/>
      <c r="AT122" s="293"/>
      <c r="AU122" s="293"/>
      <c r="AV122" s="292">
        <f t="shared" si="39"/>
        <v>555</v>
      </c>
      <c r="AW122" s="293">
        <v>100</v>
      </c>
      <c r="AX122" s="292">
        <f t="shared" si="49"/>
        <v>0</v>
      </c>
      <c r="AY122" s="137" t="str">
        <f t="shared" si="42"/>
        <v>*</v>
      </c>
      <c r="BA122" s="143" t="str">
        <f t="shared" si="41"/>
        <v/>
      </c>
    </row>
    <row r="123" spans="1:53" ht="12">
      <c r="A123" s="288">
        <v>121</v>
      </c>
      <c r="B123" s="289" t="s">
        <v>1330</v>
      </c>
      <c r="C123" s="290" t="s">
        <v>23</v>
      </c>
      <c r="D123" s="290"/>
      <c r="E123" s="291">
        <v>80</v>
      </c>
      <c r="F123" s="292"/>
      <c r="G123" s="292">
        <f t="shared" si="54"/>
        <v>240</v>
      </c>
      <c r="H123" s="293"/>
      <c r="I123" s="293"/>
      <c r="J123" s="293"/>
      <c r="K123" s="293"/>
      <c r="L123" s="293">
        <v>100</v>
      </c>
      <c r="M123" s="293"/>
      <c r="N123" s="293"/>
      <c r="O123" s="292">
        <f t="shared" si="43"/>
        <v>340</v>
      </c>
      <c r="P123" s="293"/>
      <c r="Q123" s="292">
        <f t="shared" si="55"/>
        <v>340</v>
      </c>
      <c r="R123" s="292">
        <f t="shared" si="56"/>
        <v>240</v>
      </c>
      <c r="S123" s="293"/>
      <c r="T123" s="293"/>
      <c r="U123" s="293"/>
      <c r="V123" s="293"/>
      <c r="W123" s="293"/>
      <c r="X123" s="293"/>
      <c r="Y123" s="293"/>
      <c r="Z123" s="292">
        <f t="shared" si="45"/>
        <v>240</v>
      </c>
      <c r="AA123" s="293"/>
      <c r="AB123" s="292">
        <f t="shared" si="46"/>
        <v>580</v>
      </c>
      <c r="AC123" s="292">
        <f t="shared" si="57"/>
        <v>240</v>
      </c>
      <c r="AD123" s="293"/>
      <c r="AE123" s="293"/>
      <c r="AF123" s="293"/>
      <c r="AG123" s="293"/>
      <c r="AH123" s="293"/>
      <c r="AI123" s="293"/>
      <c r="AJ123" s="293"/>
      <c r="AK123" s="292">
        <f t="shared" si="47"/>
        <v>240</v>
      </c>
      <c r="AL123" s="293">
        <v>1060</v>
      </c>
      <c r="AM123" s="292">
        <f t="shared" si="48"/>
        <v>-240</v>
      </c>
      <c r="AN123" s="292">
        <f t="shared" si="58"/>
        <v>240</v>
      </c>
      <c r="AO123" s="293"/>
      <c r="AP123" s="293"/>
      <c r="AQ123" s="293"/>
      <c r="AR123" s="293"/>
      <c r="AS123" s="293"/>
      <c r="AT123" s="293"/>
      <c r="AU123" s="293"/>
      <c r="AV123" s="292">
        <f t="shared" si="39"/>
        <v>240</v>
      </c>
      <c r="AW123" s="293"/>
      <c r="AX123" s="292">
        <f t="shared" si="49"/>
        <v>0</v>
      </c>
      <c r="AY123" s="137" t="str">
        <f t="shared" si="42"/>
        <v>*</v>
      </c>
      <c r="BA123" s="143" t="str">
        <f t="shared" si="41"/>
        <v/>
      </c>
    </row>
    <row r="124" spans="1:53" ht="12">
      <c r="A124" s="288">
        <v>122</v>
      </c>
      <c r="B124" s="289" t="s">
        <v>832</v>
      </c>
      <c r="C124" s="290" t="s">
        <v>14</v>
      </c>
      <c r="D124" s="290" t="s">
        <v>277</v>
      </c>
      <c r="E124" s="291">
        <v>100</v>
      </c>
      <c r="F124" s="292"/>
      <c r="G124" s="292">
        <f t="shared" si="54"/>
        <v>300</v>
      </c>
      <c r="H124" s="293"/>
      <c r="I124" s="293"/>
      <c r="J124" s="293"/>
      <c r="K124" s="293"/>
      <c r="L124" s="293"/>
      <c r="M124" s="293"/>
      <c r="N124" s="293"/>
      <c r="O124" s="292">
        <f t="shared" si="43"/>
        <v>300</v>
      </c>
      <c r="P124" s="293"/>
      <c r="Q124" s="292">
        <f t="shared" si="55"/>
        <v>300</v>
      </c>
      <c r="R124" s="292">
        <f t="shared" si="56"/>
        <v>300</v>
      </c>
      <c r="S124" s="293"/>
      <c r="T124" s="293"/>
      <c r="U124" s="293"/>
      <c r="V124" s="293"/>
      <c r="W124" s="293"/>
      <c r="X124" s="293"/>
      <c r="Y124" s="293"/>
      <c r="Z124" s="292">
        <f t="shared" si="45"/>
        <v>300</v>
      </c>
      <c r="AA124" s="293"/>
      <c r="AB124" s="292">
        <f t="shared" si="46"/>
        <v>600</v>
      </c>
      <c r="AC124" s="292">
        <f t="shared" si="57"/>
        <v>300</v>
      </c>
      <c r="AD124" s="293"/>
      <c r="AE124" s="293"/>
      <c r="AF124" s="293"/>
      <c r="AG124" s="293"/>
      <c r="AH124" s="293"/>
      <c r="AI124" s="293"/>
      <c r="AJ124" s="293"/>
      <c r="AK124" s="292">
        <f t="shared" si="47"/>
        <v>300</v>
      </c>
      <c r="AL124" s="293"/>
      <c r="AM124" s="292">
        <f t="shared" si="48"/>
        <v>900</v>
      </c>
      <c r="AN124" s="292">
        <f t="shared" si="58"/>
        <v>300</v>
      </c>
      <c r="AO124" s="293"/>
      <c r="AP124" s="293"/>
      <c r="AQ124" s="293"/>
      <c r="AR124" s="293"/>
      <c r="AS124" s="293"/>
      <c r="AT124" s="293"/>
      <c r="AU124" s="293"/>
      <c r="AV124" s="292">
        <f t="shared" si="39"/>
        <v>300</v>
      </c>
      <c r="AW124" s="293">
        <v>1200</v>
      </c>
      <c r="AX124" s="292">
        <f t="shared" si="49"/>
        <v>0</v>
      </c>
      <c r="AY124" s="137" t="str">
        <f t="shared" si="42"/>
        <v>*</v>
      </c>
      <c r="BA124" s="143" t="str">
        <f t="shared" si="41"/>
        <v/>
      </c>
    </row>
    <row r="125" spans="1:53" ht="12">
      <c r="A125" s="288">
        <v>123</v>
      </c>
      <c r="B125" s="289" t="s">
        <v>1115</v>
      </c>
      <c r="C125" s="290" t="s">
        <v>14</v>
      </c>
      <c r="D125" s="290" t="s">
        <v>756</v>
      </c>
      <c r="E125" s="291">
        <v>185</v>
      </c>
      <c r="F125" s="292"/>
      <c r="G125" s="292">
        <f t="shared" si="54"/>
        <v>555</v>
      </c>
      <c r="H125" s="293">
        <v>50</v>
      </c>
      <c r="I125" s="293"/>
      <c r="J125" s="293"/>
      <c r="K125" s="293"/>
      <c r="L125" s="293"/>
      <c r="M125" s="293"/>
      <c r="N125" s="293"/>
      <c r="O125" s="292">
        <f t="shared" si="43"/>
        <v>605</v>
      </c>
      <c r="P125" s="293">
        <v>610</v>
      </c>
      <c r="Q125" s="292">
        <f t="shared" si="55"/>
        <v>-5</v>
      </c>
      <c r="R125" s="292">
        <f t="shared" si="56"/>
        <v>555</v>
      </c>
      <c r="S125" s="293"/>
      <c r="T125" s="293"/>
      <c r="U125" s="293"/>
      <c r="V125" s="293"/>
      <c r="W125" s="293">
        <v>100</v>
      </c>
      <c r="X125" s="293"/>
      <c r="Y125" s="293"/>
      <c r="Z125" s="292">
        <f t="shared" si="45"/>
        <v>655</v>
      </c>
      <c r="AA125" s="293">
        <v>650</v>
      </c>
      <c r="AB125" s="292">
        <f t="shared" si="46"/>
        <v>0</v>
      </c>
      <c r="AC125" s="292">
        <f t="shared" si="57"/>
        <v>555</v>
      </c>
      <c r="AD125" s="293"/>
      <c r="AE125" s="293"/>
      <c r="AF125" s="293"/>
      <c r="AG125" s="293"/>
      <c r="AH125" s="293"/>
      <c r="AI125" s="293"/>
      <c r="AJ125" s="293"/>
      <c r="AK125" s="292">
        <f t="shared" si="47"/>
        <v>555</v>
      </c>
      <c r="AL125" s="293">
        <v>1110</v>
      </c>
      <c r="AM125" s="292">
        <f t="shared" si="48"/>
        <v>-555</v>
      </c>
      <c r="AN125" s="292">
        <f t="shared" si="58"/>
        <v>555</v>
      </c>
      <c r="AO125" s="293"/>
      <c r="AP125" s="293"/>
      <c r="AQ125" s="293"/>
      <c r="AR125" s="293"/>
      <c r="AS125" s="293"/>
      <c r="AT125" s="293"/>
      <c r="AU125" s="293"/>
      <c r="AV125" s="292">
        <f t="shared" si="39"/>
        <v>555</v>
      </c>
      <c r="AW125" s="293"/>
      <c r="AX125" s="292">
        <f t="shared" si="49"/>
        <v>0</v>
      </c>
      <c r="AY125" s="137" t="str">
        <f t="shared" si="42"/>
        <v>*</v>
      </c>
      <c r="BA125" s="143" t="str">
        <f t="shared" si="41"/>
        <v/>
      </c>
    </row>
    <row r="126" spans="1:53" ht="12">
      <c r="A126" s="288">
        <v>124</v>
      </c>
      <c r="B126" s="294" t="s">
        <v>278</v>
      </c>
      <c r="C126" s="290" t="s">
        <v>10</v>
      </c>
      <c r="D126" s="290" t="s">
        <v>280</v>
      </c>
      <c r="E126" s="295">
        <v>90</v>
      </c>
      <c r="F126" s="292">
        <v>50</v>
      </c>
      <c r="G126" s="292">
        <f t="shared" si="54"/>
        <v>270</v>
      </c>
      <c r="H126" s="293"/>
      <c r="I126" s="293"/>
      <c r="J126" s="293"/>
      <c r="K126" s="293"/>
      <c r="L126" s="293"/>
      <c r="M126" s="293"/>
      <c r="N126" s="293"/>
      <c r="O126" s="292">
        <f t="shared" si="43"/>
        <v>270</v>
      </c>
      <c r="P126" s="293">
        <v>1080</v>
      </c>
      <c r="Q126" s="292">
        <f t="shared" si="55"/>
        <v>-760</v>
      </c>
      <c r="R126" s="292">
        <f t="shared" si="56"/>
        <v>270</v>
      </c>
      <c r="S126" s="293"/>
      <c r="T126" s="293"/>
      <c r="U126" s="293"/>
      <c r="V126" s="293"/>
      <c r="W126" s="293"/>
      <c r="X126" s="293"/>
      <c r="Y126" s="293"/>
      <c r="Z126" s="292">
        <f t="shared" si="45"/>
        <v>270</v>
      </c>
      <c r="AA126" s="293"/>
      <c r="AB126" s="292">
        <f t="shared" si="46"/>
        <v>-490</v>
      </c>
      <c r="AC126" s="292">
        <f t="shared" si="57"/>
        <v>270</v>
      </c>
      <c r="AD126" s="293"/>
      <c r="AE126" s="293"/>
      <c r="AF126" s="293"/>
      <c r="AG126" s="293"/>
      <c r="AH126" s="293"/>
      <c r="AI126" s="293"/>
      <c r="AJ126" s="293"/>
      <c r="AK126" s="292">
        <f t="shared" si="47"/>
        <v>270</v>
      </c>
      <c r="AL126" s="293"/>
      <c r="AM126" s="292">
        <f t="shared" si="48"/>
        <v>-220</v>
      </c>
      <c r="AN126" s="292">
        <f t="shared" si="58"/>
        <v>270</v>
      </c>
      <c r="AO126" s="293">
        <v>50</v>
      </c>
      <c r="AP126" s="293"/>
      <c r="AQ126" s="293"/>
      <c r="AR126" s="293"/>
      <c r="AS126" s="293"/>
      <c r="AT126" s="293"/>
      <c r="AU126" s="293"/>
      <c r="AV126" s="292">
        <f t="shared" si="39"/>
        <v>320</v>
      </c>
      <c r="AW126" s="293">
        <v>100</v>
      </c>
      <c r="AX126" s="292">
        <f t="shared" si="49"/>
        <v>0</v>
      </c>
      <c r="AY126" s="137" t="str">
        <f t="shared" si="42"/>
        <v>*</v>
      </c>
      <c r="BA126" s="143" t="str">
        <f t="shared" si="41"/>
        <v/>
      </c>
    </row>
    <row r="127" spans="1:53" ht="12">
      <c r="A127" s="288">
        <v>125</v>
      </c>
      <c r="B127" s="289" t="s">
        <v>281</v>
      </c>
      <c r="C127" s="290" t="s">
        <v>23</v>
      </c>
      <c r="D127" s="290" t="s">
        <v>283</v>
      </c>
      <c r="E127" s="291">
        <v>95</v>
      </c>
      <c r="F127" s="292">
        <v>-285</v>
      </c>
      <c r="G127" s="292">
        <f t="shared" si="54"/>
        <v>285</v>
      </c>
      <c r="H127" s="293"/>
      <c r="I127" s="293"/>
      <c r="J127" s="293"/>
      <c r="K127" s="293"/>
      <c r="L127" s="293">
        <v>100</v>
      </c>
      <c r="M127" s="293"/>
      <c r="N127" s="293"/>
      <c r="O127" s="292">
        <f t="shared" si="43"/>
        <v>385</v>
      </c>
      <c r="P127" s="293">
        <v>250</v>
      </c>
      <c r="Q127" s="292">
        <f t="shared" si="55"/>
        <v>-150</v>
      </c>
      <c r="R127" s="292">
        <f t="shared" si="56"/>
        <v>285</v>
      </c>
      <c r="S127" s="293"/>
      <c r="T127" s="293"/>
      <c r="U127" s="293"/>
      <c r="V127" s="293"/>
      <c r="W127" s="293"/>
      <c r="X127" s="293"/>
      <c r="Y127" s="293"/>
      <c r="Z127" s="292">
        <f t="shared" si="45"/>
        <v>285</v>
      </c>
      <c r="AA127" s="293">
        <v>135</v>
      </c>
      <c r="AB127" s="292">
        <f t="shared" si="46"/>
        <v>0</v>
      </c>
      <c r="AC127" s="292">
        <f t="shared" si="57"/>
        <v>285</v>
      </c>
      <c r="AD127" s="293"/>
      <c r="AE127" s="293"/>
      <c r="AF127" s="293"/>
      <c r="AG127" s="293"/>
      <c r="AH127" s="293"/>
      <c r="AI127" s="293"/>
      <c r="AJ127" s="293"/>
      <c r="AK127" s="292">
        <f t="shared" si="47"/>
        <v>285</v>
      </c>
      <c r="AL127" s="293">
        <v>570</v>
      </c>
      <c r="AM127" s="292">
        <f t="shared" si="48"/>
        <v>-285</v>
      </c>
      <c r="AN127" s="292">
        <f t="shared" si="58"/>
        <v>285</v>
      </c>
      <c r="AO127" s="293"/>
      <c r="AP127" s="293">
        <v>200</v>
      </c>
      <c r="AQ127" s="293"/>
      <c r="AR127" s="293"/>
      <c r="AS127" s="293"/>
      <c r="AT127" s="293"/>
      <c r="AU127" s="293"/>
      <c r="AV127" s="292">
        <f t="shared" si="39"/>
        <v>485</v>
      </c>
      <c r="AW127" s="293">
        <v>200</v>
      </c>
      <c r="AX127" s="292">
        <f t="shared" si="49"/>
        <v>0</v>
      </c>
      <c r="AY127" s="137" t="str">
        <f t="shared" si="42"/>
        <v>*</v>
      </c>
      <c r="BA127" s="143" t="str">
        <f t="shared" si="41"/>
        <v/>
      </c>
    </row>
    <row r="128" spans="1:53" ht="12">
      <c r="A128" s="288">
        <v>126</v>
      </c>
      <c r="B128" s="289" t="s">
        <v>284</v>
      </c>
      <c r="C128" s="290" t="s">
        <v>23</v>
      </c>
      <c r="D128" s="290" t="s">
        <v>286</v>
      </c>
      <c r="E128" s="291">
        <v>150</v>
      </c>
      <c r="F128" s="292"/>
      <c r="G128" s="292">
        <f t="shared" si="54"/>
        <v>450</v>
      </c>
      <c r="H128" s="293"/>
      <c r="I128" s="293"/>
      <c r="J128" s="293"/>
      <c r="K128" s="293"/>
      <c r="L128" s="293"/>
      <c r="M128" s="293"/>
      <c r="N128" s="293"/>
      <c r="O128" s="292">
        <f t="shared" si="43"/>
        <v>450</v>
      </c>
      <c r="P128" s="293">
        <v>1800</v>
      </c>
      <c r="Q128" s="292">
        <f t="shared" si="55"/>
        <v>-1350</v>
      </c>
      <c r="R128" s="292">
        <f t="shared" si="56"/>
        <v>450</v>
      </c>
      <c r="S128" s="293"/>
      <c r="T128" s="293"/>
      <c r="U128" s="293"/>
      <c r="V128" s="293"/>
      <c r="W128" s="293">
        <v>100</v>
      </c>
      <c r="X128" s="293"/>
      <c r="Y128" s="293"/>
      <c r="Z128" s="292">
        <f t="shared" si="45"/>
        <v>550</v>
      </c>
      <c r="AA128" s="293">
        <v>100</v>
      </c>
      <c r="AB128" s="292">
        <f t="shared" si="46"/>
        <v>-900</v>
      </c>
      <c r="AC128" s="292">
        <f t="shared" si="57"/>
        <v>450</v>
      </c>
      <c r="AD128" s="293"/>
      <c r="AE128" s="293">
        <v>100</v>
      </c>
      <c r="AF128" s="293"/>
      <c r="AG128" s="293"/>
      <c r="AH128" s="293"/>
      <c r="AI128" s="293"/>
      <c r="AJ128" s="293"/>
      <c r="AK128" s="292">
        <f t="shared" si="47"/>
        <v>550</v>
      </c>
      <c r="AL128" s="293">
        <v>100</v>
      </c>
      <c r="AM128" s="292">
        <f t="shared" si="48"/>
        <v>-450</v>
      </c>
      <c r="AN128" s="292">
        <f t="shared" si="58"/>
        <v>450</v>
      </c>
      <c r="AO128" s="293"/>
      <c r="AP128" s="293"/>
      <c r="AQ128" s="293"/>
      <c r="AR128" s="293"/>
      <c r="AS128" s="293"/>
      <c r="AT128" s="293"/>
      <c r="AU128" s="293"/>
      <c r="AV128" s="292">
        <f t="shared" si="39"/>
        <v>450</v>
      </c>
      <c r="AW128" s="293"/>
      <c r="AX128" s="292">
        <f t="shared" si="49"/>
        <v>0</v>
      </c>
      <c r="AY128" s="137" t="str">
        <f t="shared" si="42"/>
        <v>*</v>
      </c>
      <c r="BA128" s="143" t="str">
        <f t="shared" si="41"/>
        <v/>
      </c>
    </row>
    <row r="129" spans="1:53" ht="12">
      <c r="A129" s="288">
        <v>127</v>
      </c>
      <c r="B129" s="289" t="s">
        <v>287</v>
      </c>
      <c r="C129" s="290" t="s">
        <v>23</v>
      </c>
      <c r="D129" s="290" t="s">
        <v>289</v>
      </c>
      <c r="E129" s="291">
        <v>145</v>
      </c>
      <c r="F129" s="292"/>
      <c r="G129" s="292">
        <f t="shared" si="54"/>
        <v>435</v>
      </c>
      <c r="H129" s="293"/>
      <c r="I129" s="293"/>
      <c r="J129" s="293"/>
      <c r="K129" s="293"/>
      <c r="L129" s="293"/>
      <c r="M129" s="293"/>
      <c r="N129" s="293"/>
      <c r="O129" s="292">
        <f t="shared" si="43"/>
        <v>435</v>
      </c>
      <c r="P129" s="293">
        <v>1740</v>
      </c>
      <c r="Q129" s="292">
        <f t="shared" si="55"/>
        <v>-1305</v>
      </c>
      <c r="R129" s="292">
        <f t="shared" si="56"/>
        <v>435</v>
      </c>
      <c r="S129" s="293"/>
      <c r="T129" s="293"/>
      <c r="U129" s="293"/>
      <c r="V129" s="293"/>
      <c r="W129" s="293">
        <v>100</v>
      </c>
      <c r="X129" s="293"/>
      <c r="Y129" s="293"/>
      <c r="Z129" s="292">
        <f t="shared" si="45"/>
        <v>535</v>
      </c>
      <c r="AA129" s="293">
        <v>100</v>
      </c>
      <c r="AB129" s="292">
        <f t="shared" si="46"/>
        <v>-870</v>
      </c>
      <c r="AC129" s="292">
        <f t="shared" si="57"/>
        <v>435</v>
      </c>
      <c r="AD129" s="293"/>
      <c r="AE129" s="293"/>
      <c r="AF129" s="293"/>
      <c r="AG129" s="293"/>
      <c r="AH129" s="293"/>
      <c r="AI129" s="293"/>
      <c r="AJ129" s="293"/>
      <c r="AK129" s="292">
        <f t="shared" si="47"/>
        <v>435</v>
      </c>
      <c r="AL129" s="293"/>
      <c r="AM129" s="292">
        <f t="shared" si="48"/>
        <v>-435</v>
      </c>
      <c r="AN129" s="292">
        <f t="shared" si="58"/>
        <v>435</v>
      </c>
      <c r="AO129" s="293"/>
      <c r="AP129" s="293"/>
      <c r="AQ129" s="293"/>
      <c r="AR129" s="293"/>
      <c r="AS129" s="293"/>
      <c r="AT129" s="293"/>
      <c r="AU129" s="293"/>
      <c r="AV129" s="292">
        <f t="shared" si="39"/>
        <v>435</v>
      </c>
      <c r="AW129" s="293"/>
      <c r="AX129" s="292">
        <f t="shared" si="49"/>
        <v>0</v>
      </c>
      <c r="AY129" s="137" t="str">
        <f t="shared" si="42"/>
        <v>*</v>
      </c>
      <c r="BA129" s="143" t="str">
        <f t="shared" si="41"/>
        <v/>
      </c>
    </row>
    <row r="130" spans="1:53" ht="12">
      <c r="A130" s="288">
        <v>128</v>
      </c>
      <c r="B130" s="289" t="s">
        <v>290</v>
      </c>
      <c r="C130" s="290" t="s">
        <v>23</v>
      </c>
      <c r="D130" s="290" t="s">
        <v>292</v>
      </c>
      <c r="E130" s="291">
        <v>105</v>
      </c>
      <c r="F130" s="292">
        <v>100</v>
      </c>
      <c r="G130" s="292">
        <f t="shared" si="54"/>
        <v>315</v>
      </c>
      <c r="H130" s="293"/>
      <c r="I130" s="293"/>
      <c r="J130" s="293"/>
      <c r="K130" s="293"/>
      <c r="L130" s="293"/>
      <c r="M130" s="293"/>
      <c r="N130" s="293"/>
      <c r="O130" s="292">
        <f t="shared" si="43"/>
        <v>315</v>
      </c>
      <c r="P130" s="293">
        <v>415</v>
      </c>
      <c r="Q130" s="292">
        <f t="shared" si="55"/>
        <v>0</v>
      </c>
      <c r="R130" s="292">
        <f t="shared" si="56"/>
        <v>315</v>
      </c>
      <c r="S130" s="293"/>
      <c r="T130" s="293"/>
      <c r="U130" s="293"/>
      <c r="V130" s="293"/>
      <c r="W130" s="293">
        <v>100</v>
      </c>
      <c r="X130" s="293"/>
      <c r="Y130" s="293"/>
      <c r="Z130" s="292">
        <f t="shared" si="45"/>
        <v>415</v>
      </c>
      <c r="AA130" s="293">
        <v>415</v>
      </c>
      <c r="AB130" s="292">
        <f t="shared" si="46"/>
        <v>0</v>
      </c>
      <c r="AC130" s="292">
        <f t="shared" si="57"/>
        <v>315</v>
      </c>
      <c r="AD130" s="293"/>
      <c r="AE130" s="293"/>
      <c r="AF130" s="293"/>
      <c r="AG130" s="293"/>
      <c r="AH130" s="293"/>
      <c r="AI130" s="293"/>
      <c r="AJ130" s="293"/>
      <c r="AK130" s="292">
        <f t="shared" si="47"/>
        <v>315</v>
      </c>
      <c r="AL130" s="293">
        <v>315</v>
      </c>
      <c r="AM130" s="292">
        <f t="shared" si="48"/>
        <v>0</v>
      </c>
      <c r="AN130" s="292">
        <f t="shared" si="58"/>
        <v>315</v>
      </c>
      <c r="AO130" s="293"/>
      <c r="AP130" s="293"/>
      <c r="AQ130" s="293"/>
      <c r="AR130" s="293"/>
      <c r="AS130" s="293"/>
      <c r="AT130" s="293"/>
      <c r="AU130" s="293"/>
      <c r="AV130" s="292">
        <f t="shared" si="39"/>
        <v>315</v>
      </c>
      <c r="AW130" s="293">
        <v>315</v>
      </c>
      <c r="AX130" s="292">
        <f t="shared" si="49"/>
        <v>0</v>
      </c>
      <c r="AY130" s="137" t="str">
        <f t="shared" si="42"/>
        <v>*</v>
      </c>
      <c r="BA130" s="143" t="str">
        <f t="shared" si="41"/>
        <v/>
      </c>
    </row>
    <row r="131" spans="1:53" ht="12">
      <c r="A131" s="288">
        <v>129</v>
      </c>
      <c r="B131" s="289" t="s">
        <v>293</v>
      </c>
      <c r="C131" s="290" t="s">
        <v>14</v>
      </c>
      <c r="D131" s="290" t="s">
        <v>295</v>
      </c>
      <c r="E131" s="291">
        <v>200</v>
      </c>
      <c r="F131" s="292"/>
      <c r="G131" s="292">
        <f t="shared" si="54"/>
        <v>600</v>
      </c>
      <c r="H131" s="293"/>
      <c r="I131" s="293">
        <v>100</v>
      </c>
      <c r="J131" s="293"/>
      <c r="K131" s="293"/>
      <c r="L131" s="293">
        <v>100</v>
      </c>
      <c r="M131" s="293"/>
      <c r="N131" s="293">
        <v>32</v>
      </c>
      <c r="O131" s="292">
        <f t="shared" ref="O131:O162" si="59">SUM(G131:N131)</f>
        <v>832</v>
      </c>
      <c r="P131" s="293">
        <v>832</v>
      </c>
      <c r="Q131" s="292">
        <f t="shared" si="55"/>
        <v>0</v>
      </c>
      <c r="R131" s="292">
        <f t="shared" si="56"/>
        <v>600</v>
      </c>
      <c r="S131" s="293">
        <v>20</v>
      </c>
      <c r="T131" s="293"/>
      <c r="U131" s="293"/>
      <c r="V131" s="293"/>
      <c r="W131" s="293"/>
      <c r="X131" s="293"/>
      <c r="Y131" s="293"/>
      <c r="Z131" s="292">
        <f t="shared" ref="Z131:Z162" si="60">SUM(R131:Y131)</f>
        <v>620</v>
      </c>
      <c r="AA131" s="293">
        <v>620</v>
      </c>
      <c r="AB131" s="292">
        <f t="shared" ref="AB131:AB162" si="61">Q131+Z131-AA131</f>
        <v>0</v>
      </c>
      <c r="AC131" s="292">
        <f t="shared" si="57"/>
        <v>600</v>
      </c>
      <c r="AD131" s="293"/>
      <c r="AE131" s="293">
        <v>100</v>
      </c>
      <c r="AF131" s="293"/>
      <c r="AG131" s="293"/>
      <c r="AH131" s="293"/>
      <c r="AI131" s="293"/>
      <c r="AJ131" s="293">
        <v>10</v>
      </c>
      <c r="AK131" s="292">
        <f t="shared" ref="AK131:AK162" si="62">SUM(AC131:AJ131)</f>
        <v>710</v>
      </c>
      <c r="AL131" s="293">
        <v>730</v>
      </c>
      <c r="AM131" s="292">
        <f t="shared" ref="AM131:AM162" si="63">AB131+AK131-AL131</f>
        <v>-20</v>
      </c>
      <c r="AN131" s="292">
        <f t="shared" si="58"/>
        <v>600</v>
      </c>
      <c r="AO131" s="293"/>
      <c r="AP131" s="293">
        <v>300</v>
      </c>
      <c r="AQ131" s="293"/>
      <c r="AR131" s="293"/>
      <c r="AS131" s="293"/>
      <c r="AT131" s="293"/>
      <c r="AU131" s="293"/>
      <c r="AV131" s="292">
        <f t="shared" ref="AV131:AV194" si="64">SUM(AN131:AU131)</f>
        <v>900</v>
      </c>
      <c r="AW131" s="293">
        <v>880</v>
      </c>
      <c r="AX131" s="292">
        <f t="shared" ref="AX131:AX162" si="65">AM131+AV131-AW131</f>
        <v>0</v>
      </c>
      <c r="AY131" s="137" t="str">
        <f t="shared" si="42"/>
        <v>*</v>
      </c>
      <c r="BA131" s="143" t="str">
        <f t="shared" si="41"/>
        <v/>
      </c>
    </row>
    <row r="132" spans="1:53" ht="12">
      <c r="A132" s="288">
        <v>130</v>
      </c>
      <c r="B132" s="294" t="s">
        <v>296</v>
      </c>
      <c r="C132" s="290" t="s">
        <v>10</v>
      </c>
      <c r="D132" s="290" t="s">
        <v>298</v>
      </c>
      <c r="E132" s="295">
        <v>135</v>
      </c>
      <c r="F132" s="292"/>
      <c r="G132" s="292">
        <f t="shared" si="54"/>
        <v>405</v>
      </c>
      <c r="H132" s="293"/>
      <c r="I132" s="293"/>
      <c r="J132" s="293"/>
      <c r="K132" s="293"/>
      <c r="L132" s="293"/>
      <c r="M132" s="293"/>
      <c r="N132" s="293"/>
      <c r="O132" s="292">
        <f t="shared" si="59"/>
        <v>405</v>
      </c>
      <c r="P132" s="293">
        <v>405</v>
      </c>
      <c r="Q132" s="292">
        <f t="shared" si="55"/>
        <v>0</v>
      </c>
      <c r="R132" s="292">
        <f t="shared" si="56"/>
        <v>405</v>
      </c>
      <c r="S132" s="293"/>
      <c r="T132" s="293"/>
      <c r="U132" s="293"/>
      <c r="V132" s="293"/>
      <c r="W132" s="293"/>
      <c r="X132" s="293"/>
      <c r="Y132" s="293"/>
      <c r="Z132" s="292">
        <f t="shared" si="60"/>
        <v>405</v>
      </c>
      <c r="AA132" s="293">
        <v>405</v>
      </c>
      <c r="AB132" s="292">
        <f t="shared" si="61"/>
        <v>0</v>
      </c>
      <c r="AC132" s="292">
        <f t="shared" si="57"/>
        <v>405</v>
      </c>
      <c r="AD132" s="293"/>
      <c r="AE132" s="293"/>
      <c r="AF132" s="293"/>
      <c r="AG132" s="293"/>
      <c r="AH132" s="293"/>
      <c r="AI132" s="293"/>
      <c r="AJ132" s="293"/>
      <c r="AK132" s="292">
        <f t="shared" si="62"/>
        <v>405</v>
      </c>
      <c r="AL132" s="293">
        <v>810</v>
      </c>
      <c r="AM132" s="292">
        <f t="shared" si="63"/>
        <v>-405</v>
      </c>
      <c r="AN132" s="292">
        <f t="shared" si="58"/>
        <v>405</v>
      </c>
      <c r="AO132" s="293"/>
      <c r="AP132" s="293"/>
      <c r="AQ132" s="293"/>
      <c r="AR132" s="293"/>
      <c r="AS132" s="293"/>
      <c r="AT132" s="293"/>
      <c r="AU132" s="293"/>
      <c r="AV132" s="292">
        <f t="shared" si="64"/>
        <v>405</v>
      </c>
      <c r="AW132" s="293"/>
      <c r="AX132" s="292">
        <f t="shared" si="65"/>
        <v>0</v>
      </c>
    </row>
    <row r="133" spans="1:53" ht="12">
      <c r="A133" s="288">
        <v>131</v>
      </c>
      <c r="B133" s="294" t="s">
        <v>299</v>
      </c>
      <c r="C133" s="290" t="s">
        <v>10</v>
      </c>
      <c r="D133" s="290" t="s">
        <v>12</v>
      </c>
      <c r="E133" s="295">
        <v>45</v>
      </c>
      <c r="F133" s="292"/>
      <c r="G133" s="292">
        <f t="shared" si="54"/>
        <v>135</v>
      </c>
      <c r="H133" s="293"/>
      <c r="I133" s="293">
        <v>300</v>
      </c>
      <c r="J133" s="293"/>
      <c r="K133" s="293"/>
      <c r="L133" s="293"/>
      <c r="M133" s="293"/>
      <c r="N133" s="293"/>
      <c r="O133" s="292">
        <f t="shared" si="59"/>
        <v>435</v>
      </c>
      <c r="P133" s="293">
        <v>1090</v>
      </c>
      <c r="Q133" s="292">
        <f t="shared" si="55"/>
        <v>-655</v>
      </c>
      <c r="R133" s="292">
        <f t="shared" si="56"/>
        <v>135</v>
      </c>
      <c r="S133" s="293">
        <v>50</v>
      </c>
      <c r="T133" s="293">
        <v>100</v>
      </c>
      <c r="U133" s="293"/>
      <c r="V133" s="293"/>
      <c r="W133" s="293">
        <v>100</v>
      </c>
      <c r="X133" s="293"/>
      <c r="Y133" s="293">
        <v>150</v>
      </c>
      <c r="Z133" s="292">
        <f t="shared" si="60"/>
        <v>535</v>
      </c>
      <c r="AA133" s="293">
        <v>150</v>
      </c>
      <c r="AB133" s="292">
        <f t="shared" si="61"/>
        <v>-270</v>
      </c>
      <c r="AC133" s="292">
        <f t="shared" si="57"/>
        <v>135</v>
      </c>
      <c r="AD133" s="293">
        <v>100</v>
      </c>
      <c r="AE133" s="293">
        <v>100</v>
      </c>
      <c r="AF133" s="293"/>
      <c r="AG133" s="293"/>
      <c r="AH133" s="293"/>
      <c r="AI133" s="293"/>
      <c r="AJ133" s="293"/>
      <c r="AK133" s="292">
        <f t="shared" si="62"/>
        <v>335</v>
      </c>
      <c r="AL133" s="293">
        <v>200</v>
      </c>
      <c r="AM133" s="292">
        <f t="shared" si="63"/>
        <v>-135</v>
      </c>
      <c r="AN133" s="292">
        <f t="shared" si="58"/>
        <v>135</v>
      </c>
      <c r="AO133" s="293"/>
      <c r="AP133" s="293">
        <v>200</v>
      </c>
      <c r="AQ133" s="293"/>
      <c r="AR133" s="293"/>
      <c r="AS133" s="293"/>
      <c r="AT133" s="293"/>
      <c r="AU133" s="293"/>
      <c r="AV133" s="292">
        <f t="shared" si="64"/>
        <v>335</v>
      </c>
      <c r="AW133" s="293">
        <v>100</v>
      </c>
      <c r="AX133" s="292">
        <f t="shared" si="65"/>
        <v>100</v>
      </c>
      <c r="BA133" s="143" t="str">
        <f t="shared" ref="BA133:BA195" si="66">IF(AC133=E133*3,"","!!!")</f>
        <v/>
      </c>
    </row>
    <row r="134" spans="1:53" ht="12">
      <c r="A134" s="288">
        <v>132</v>
      </c>
      <c r="B134" s="294" t="s">
        <v>1382</v>
      </c>
      <c r="C134" s="290" t="s">
        <v>23</v>
      </c>
      <c r="D134" s="290" t="s">
        <v>1356</v>
      </c>
      <c r="E134" s="295">
        <v>40</v>
      </c>
      <c r="F134" s="292"/>
      <c r="G134" s="292">
        <f t="shared" si="54"/>
        <v>120</v>
      </c>
      <c r="H134" s="293"/>
      <c r="I134" s="293"/>
      <c r="J134" s="293"/>
      <c r="K134" s="293"/>
      <c r="L134" s="293"/>
      <c r="M134" s="293"/>
      <c r="N134" s="293"/>
      <c r="O134" s="292">
        <f t="shared" si="59"/>
        <v>120</v>
      </c>
      <c r="P134" s="293"/>
      <c r="Q134" s="292">
        <f t="shared" si="55"/>
        <v>120</v>
      </c>
      <c r="R134" s="292">
        <f t="shared" si="56"/>
        <v>120</v>
      </c>
      <c r="S134" s="293"/>
      <c r="T134" s="293"/>
      <c r="U134" s="293"/>
      <c r="V134" s="293"/>
      <c r="W134" s="293"/>
      <c r="X134" s="293"/>
      <c r="Y134" s="293"/>
      <c r="Z134" s="292">
        <f t="shared" si="60"/>
        <v>120</v>
      </c>
      <c r="AA134" s="293">
        <v>480</v>
      </c>
      <c r="AB134" s="292">
        <f t="shared" si="61"/>
        <v>-240</v>
      </c>
      <c r="AC134" s="292">
        <f t="shared" si="57"/>
        <v>120</v>
      </c>
      <c r="AD134" s="293"/>
      <c r="AE134" s="293"/>
      <c r="AF134" s="293"/>
      <c r="AG134" s="293"/>
      <c r="AH134" s="293"/>
      <c r="AI134" s="293"/>
      <c r="AJ134" s="293"/>
      <c r="AK134" s="292">
        <f t="shared" si="62"/>
        <v>120</v>
      </c>
      <c r="AL134" s="293"/>
      <c r="AM134" s="292">
        <f t="shared" si="63"/>
        <v>-120</v>
      </c>
      <c r="AN134" s="292">
        <f t="shared" si="58"/>
        <v>120</v>
      </c>
      <c r="AO134" s="293"/>
      <c r="AP134" s="293"/>
      <c r="AQ134" s="293"/>
      <c r="AR134" s="293"/>
      <c r="AS134" s="293"/>
      <c r="AT134" s="293"/>
      <c r="AU134" s="293"/>
      <c r="AV134" s="292">
        <f t="shared" si="64"/>
        <v>120</v>
      </c>
      <c r="AW134" s="293"/>
      <c r="AX134" s="292">
        <f t="shared" si="65"/>
        <v>0</v>
      </c>
      <c r="AY134" s="137" t="str">
        <f t="shared" si="42"/>
        <v>*</v>
      </c>
      <c r="BA134" s="143" t="str">
        <f t="shared" si="66"/>
        <v/>
      </c>
    </row>
    <row r="135" spans="1:53" ht="12">
      <c r="A135" s="288">
        <v>133</v>
      </c>
      <c r="B135" s="294" t="s">
        <v>1429</v>
      </c>
      <c r="C135" s="290" t="s">
        <v>23</v>
      </c>
      <c r="D135" s="290"/>
      <c r="E135" s="295">
        <v>350</v>
      </c>
      <c r="F135" s="292">
        <v>-1230</v>
      </c>
      <c r="G135" s="292">
        <f t="shared" si="54"/>
        <v>1050</v>
      </c>
      <c r="H135" s="293"/>
      <c r="I135" s="293">
        <v>201.2</v>
      </c>
      <c r="J135" s="293"/>
      <c r="K135" s="293"/>
      <c r="L135" s="293">
        <v>100</v>
      </c>
      <c r="M135" s="293"/>
      <c r="N135" s="293">
        <v>20</v>
      </c>
      <c r="O135" s="292">
        <f t="shared" si="59"/>
        <v>1371.2</v>
      </c>
      <c r="P135" s="293"/>
      <c r="Q135" s="292">
        <f t="shared" si="55"/>
        <v>141.20000000000005</v>
      </c>
      <c r="R135" s="292">
        <f t="shared" si="56"/>
        <v>1050</v>
      </c>
      <c r="S135" s="293"/>
      <c r="T135" s="293">
        <v>100</v>
      </c>
      <c r="U135" s="293"/>
      <c r="V135" s="293"/>
      <c r="W135" s="293">
        <v>100</v>
      </c>
      <c r="X135" s="293"/>
      <c r="Y135" s="293">
        <v>20</v>
      </c>
      <c r="Z135" s="292">
        <f t="shared" si="60"/>
        <v>1270</v>
      </c>
      <c r="AA135" s="293">
        <v>1421.2</v>
      </c>
      <c r="AB135" s="292">
        <f t="shared" si="61"/>
        <v>-10</v>
      </c>
      <c r="AC135" s="292">
        <f t="shared" si="57"/>
        <v>1050</v>
      </c>
      <c r="AD135" s="293"/>
      <c r="AE135" s="293"/>
      <c r="AF135" s="293"/>
      <c r="AG135" s="293"/>
      <c r="AH135" s="293"/>
      <c r="AI135" s="293"/>
      <c r="AJ135" s="293">
        <v>30</v>
      </c>
      <c r="AK135" s="292">
        <f t="shared" si="62"/>
        <v>1080</v>
      </c>
      <c r="AL135" s="293">
        <v>1070</v>
      </c>
      <c r="AM135" s="292">
        <f t="shared" si="63"/>
        <v>0</v>
      </c>
      <c r="AN135" s="292">
        <f t="shared" si="58"/>
        <v>1050</v>
      </c>
      <c r="AO135" s="293"/>
      <c r="AP135" s="293"/>
      <c r="AQ135" s="293"/>
      <c r="AR135" s="293"/>
      <c r="AS135" s="293"/>
      <c r="AT135" s="293"/>
      <c r="AU135" s="293">
        <v>20</v>
      </c>
      <c r="AV135" s="292">
        <f t="shared" si="64"/>
        <v>1070</v>
      </c>
      <c r="AW135" s="293">
        <v>1070</v>
      </c>
      <c r="AX135" s="292">
        <f t="shared" si="65"/>
        <v>0</v>
      </c>
      <c r="AY135" s="137" t="str">
        <f t="shared" ref="AY135:AY202" si="67">IF(AX135=0,"*","")</f>
        <v>*</v>
      </c>
      <c r="BA135" s="143" t="str">
        <f t="shared" si="66"/>
        <v/>
      </c>
    </row>
    <row r="136" spans="1:53" ht="12">
      <c r="A136" s="288">
        <v>134</v>
      </c>
      <c r="B136" s="289" t="s">
        <v>301</v>
      </c>
      <c r="C136" s="290" t="s">
        <v>23</v>
      </c>
      <c r="D136" s="290" t="s">
        <v>303</v>
      </c>
      <c r="E136" s="291">
        <v>135</v>
      </c>
      <c r="F136" s="292"/>
      <c r="G136" s="292">
        <f t="shared" si="54"/>
        <v>405</v>
      </c>
      <c r="H136" s="293"/>
      <c r="I136" s="293">
        <v>100</v>
      </c>
      <c r="J136" s="293"/>
      <c r="K136" s="293">
        <v>300</v>
      </c>
      <c r="L136" s="293"/>
      <c r="M136" s="293"/>
      <c r="N136" s="293">
        <v>10</v>
      </c>
      <c r="O136" s="292">
        <f t="shared" si="59"/>
        <v>815</v>
      </c>
      <c r="P136" s="293">
        <v>815</v>
      </c>
      <c r="Q136" s="292">
        <f t="shared" si="55"/>
        <v>0</v>
      </c>
      <c r="R136" s="292">
        <f t="shared" si="56"/>
        <v>405</v>
      </c>
      <c r="S136" s="293"/>
      <c r="T136" s="293"/>
      <c r="U136" s="293"/>
      <c r="V136" s="293"/>
      <c r="W136" s="293">
        <v>100</v>
      </c>
      <c r="X136" s="293"/>
      <c r="Y136" s="293"/>
      <c r="Z136" s="292">
        <f t="shared" si="60"/>
        <v>505</v>
      </c>
      <c r="AA136" s="293">
        <v>505</v>
      </c>
      <c r="AB136" s="292">
        <f t="shared" si="61"/>
        <v>0</v>
      </c>
      <c r="AC136" s="292">
        <f t="shared" si="57"/>
        <v>405</v>
      </c>
      <c r="AD136" s="293"/>
      <c r="AE136" s="293"/>
      <c r="AF136" s="293"/>
      <c r="AG136" s="293"/>
      <c r="AH136" s="293"/>
      <c r="AI136" s="293"/>
      <c r="AJ136" s="293"/>
      <c r="AK136" s="292">
        <f t="shared" si="62"/>
        <v>405</v>
      </c>
      <c r="AL136" s="293">
        <v>815</v>
      </c>
      <c r="AM136" s="292">
        <f t="shared" si="63"/>
        <v>-410</v>
      </c>
      <c r="AN136" s="292">
        <f t="shared" si="58"/>
        <v>405</v>
      </c>
      <c r="AO136" s="293"/>
      <c r="AP136" s="293"/>
      <c r="AQ136" s="293"/>
      <c r="AR136" s="293"/>
      <c r="AS136" s="293"/>
      <c r="AT136" s="293"/>
      <c r="AU136" s="293">
        <v>5</v>
      </c>
      <c r="AV136" s="292">
        <f t="shared" si="64"/>
        <v>410</v>
      </c>
      <c r="AW136" s="293"/>
      <c r="AX136" s="292">
        <f t="shared" si="65"/>
        <v>0</v>
      </c>
      <c r="AY136" s="137" t="str">
        <f t="shared" si="67"/>
        <v>*</v>
      </c>
      <c r="BA136" s="143" t="str">
        <f t="shared" si="66"/>
        <v/>
      </c>
    </row>
    <row r="137" spans="1:53" ht="12">
      <c r="A137" s="288">
        <v>135</v>
      </c>
      <c r="B137" s="289" t="s">
        <v>304</v>
      </c>
      <c r="C137" s="290" t="s">
        <v>23</v>
      </c>
      <c r="D137" s="290" t="s">
        <v>305</v>
      </c>
      <c r="E137" s="291">
        <v>65</v>
      </c>
      <c r="F137" s="323"/>
      <c r="G137" s="292">
        <f t="shared" si="54"/>
        <v>195</v>
      </c>
      <c r="H137" s="293"/>
      <c r="I137" s="293"/>
      <c r="J137" s="293"/>
      <c r="K137" s="293"/>
      <c r="L137" s="293"/>
      <c r="M137" s="293"/>
      <c r="N137" s="293"/>
      <c r="O137" s="292">
        <f t="shared" si="59"/>
        <v>195</v>
      </c>
      <c r="P137" s="293"/>
      <c r="Q137" s="292">
        <f t="shared" si="55"/>
        <v>195</v>
      </c>
      <c r="R137" s="292">
        <f t="shared" si="56"/>
        <v>195</v>
      </c>
      <c r="S137" s="293"/>
      <c r="T137" s="293"/>
      <c r="U137" s="293"/>
      <c r="V137" s="293"/>
      <c r="W137" s="293"/>
      <c r="X137" s="293"/>
      <c r="Y137" s="293"/>
      <c r="Z137" s="292">
        <f t="shared" si="60"/>
        <v>195</v>
      </c>
      <c r="AA137" s="293"/>
      <c r="AB137" s="292">
        <f t="shared" si="61"/>
        <v>390</v>
      </c>
      <c r="AC137" s="292">
        <f t="shared" si="57"/>
        <v>195</v>
      </c>
      <c r="AD137" s="293"/>
      <c r="AE137" s="293"/>
      <c r="AF137" s="293"/>
      <c r="AG137" s="293"/>
      <c r="AH137" s="293"/>
      <c r="AI137" s="293"/>
      <c r="AJ137" s="293"/>
      <c r="AK137" s="292">
        <f t="shared" si="62"/>
        <v>195</v>
      </c>
      <c r="AL137" s="293">
        <v>780</v>
      </c>
      <c r="AM137" s="292">
        <f t="shared" si="63"/>
        <v>-195</v>
      </c>
      <c r="AN137" s="292">
        <f t="shared" si="58"/>
        <v>195</v>
      </c>
      <c r="AO137" s="293"/>
      <c r="AP137" s="293"/>
      <c r="AQ137" s="293"/>
      <c r="AR137" s="293"/>
      <c r="AS137" s="293"/>
      <c r="AT137" s="293"/>
      <c r="AU137" s="293"/>
      <c r="AV137" s="292">
        <f t="shared" si="64"/>
        <v>195</v>
      </c>
      <c r="AW137" s="293"/>
      <c r="AX137" s="292">
        <f t="shared" si="65"/>
        <v>0</v>
      </c>
      <c r="AY137" s="137" t="str">
        <f t="shared" si="67"/>
        <v>*</v>
      </c>
      <c r="BA137" s="143" t="str">
        <f t="shared" si="66"/>
        <v/>
      </c>
    </row>
    <row r="138" spans="1:53" ht="12">
      <c r="A138" s="288">
        <v>136</v>
      </c>
      <c r="B138" s="289" t="s">
        <v>306</v>
      </c>
      <c r="C138" s="290" t="s">
        <v>23</v>
      </c>
      <c r="D138" s="290" t="s">
        <v>12</v>
      </c>
      <c r="E138" s="291">
        <v>70</v>
      </c>
      <c r="F138" s="292"/>
      <c r="G138" s="292">
        <f t="shared" si="54"/>
        <v>210</v>
      </c>
      <c r="H138" s="293"/>
      <c r="I138" s="293">
        <v>300</v>
      </c>
      <c r="J138" s="293"/>
      <c r="K138" s="293"/>
      <c r="L138" s="293"/>
      <c r="M138" s="293"/>
      <c r="N138" s="293"/>
      <c r="O138" s="292">
        <f t="shared" si="59"/>
        <v>510</v>
      </c>
      <c r="P138" s="293">
        <v>510</v>
      </c>
      <c r="Q138" s="292">
        <f t="shared" si="55"/>
        <v>0</v>
      </c>
      <c r="R138" s="292">
        <f t="shared" si="56"/>
        <v>210</v>
      </c>
      <c r="S138" s="293"/>
      <c r="T138" s="293"/>
      <c r="U138" s="293"/>
      <c r="V138" s="293"/>
      <c r="W138" s="293"/>
      <c r="X138" s="293"/>
      <c r="Y138" s="293"/>
      <c r="Z138" s="292">
        <f t="shared" si="60"/>
        <v>210</v>
      </c>
      <c r="AA138" s="293">
        <v>210</v>
      </c>
      <c r="AB138" s="292">
        <f t="shared" si="61"/>
        <v>0</v>
      </c>
      <c r="AC138" s="292">
        <f t="shared" si="57"/>
        <v>210</v>
      </c>
      <c r="AD138" s="293"/>
      <c r="AE138" s="293"/>
      <c r="AF138" s="293"/>
      <c r="AG138" s="293"/>
      <c r="AH138" s="293"/>
      <c r="AI138" s="293"/>
      <c r="AJ138" s="293"/>
      <c r="AK138" s="292">
        <f t="shared" si="62"/>
        <v>210</v>
      </c>
      <c r="AL138" s="293"/>
      <c r="AM138" s="292">
        <f t="shared" si="63"/>
        <v>210</v>
      </c>
      <c r="AN138" s="292">
        <f t="shared" si="58"/>
        <v>210</v>
      </c>
      <c r="AO138" s="293"/>
      <c r="AP138" s="293">
        <v>200</v>
      </c>
      <c r="AQ138" s="293"/>
      <c r="AR138" s="293"/>
      <c r="AS138" s="293"/>
      <c r="AT138" s="293"/>
      <c r="AU138" s="293"/>
      <c r="AV138" s="292">
        <f t="shared" si="64"/>
        <v>410</v>
      </c>
      <c r="AW138" s="293">
        <v>620</v>
      </c>
      <c r="AX138" s="292">
        <f t="shared" si="65"/>
        <v>0</v>
      </c>
      <c r="AY138" s="137" t="str">
        <f t="shared" si="67"/>
        <v>*</v>
      </c>
      <c r="BA138" s="143" t="str">
        <f t="shared" si="66"/>
        <v/>
      </c>
    </row>
    <row r="139" spans="1:53" ht="12">
      <c r="A139" s="288">
        <v>137</v>
      </c>
      <c r="B139" s="294" t="s">
        <v>308</v>
      </c>
      <c r="C139" s="290" t="s">
        <v>10</v>
      </c>
      <c r="D139" s="290" t="s">
        <v>310</v>
      </c>
      <c r="E139" s="295">
        <v>125</v>
      </c>
      <c r="F139" s="292"/>
      <c r="G139" s="292">
        <f t="shared" si="54"/>
        <v>375</v>
      </c>
      <c r="H139" s="293"/>
      <c r="I139" s="293"/>
      <c r="J139" s="293"/>
      <c r="K139" s="293"/>
      <c r="L139" s="293"/>
      <c r="M139" s="293"/>
      <c r="N139" s="293"/>
      <c r="O139" s="292">
        <f t="shared" si="59"/>
        <v>375</v>
      </c>
      <c r="P139" s="293"/>
      <c r="Q139" s="292">
        <f t="shared" si="55"/>
        <v>375</v>
      </c>
      <c r="R139" s="292">
        <f t="shared" si="56"/>
        <v>375</v>
      </c>
      <c r="S139" s="293"/>
      <c r="T139" s="293"/>
      <c r="U139" s="293"/>
      <c r="V139" s="293"/>
      <c r="W139" s="293"/>
      <c r="X139" s="293"/>
      <c r="Y139" s="293"/>
      <c r="Z139" s="292">
        <f t="shared" si="60"/>
        <v>375</v>
      </c>
      <c r="AA139" s="293">
        <v>750</v>
      </c>
      <c r="AB139" s="292">
        <f t="shared" si="61"/>
        <v>0</v>
      </c>
      <c r="AC139" s="292">
        <f t="shared" si="57"/>
        <v>375</v>
      </c>
      <c r="AD139" s="293"/>
      <c r="AE139" s="293"/>
      <c r="AF139" s="293"/>
      <c r="AG139" s="293"/>
      <c r="AH139" s="293"/>
      <c r="AI139" s="293"/>
      <c r="AJ139" s="293"/>
      <c r="AK139" s="292">
        <f t="shared" si="62"/>
        <v>375</v>
      </c>
      <c r="AL139" s="293">
        <v>750</v>
      </c>
      <c r="AM139" s="292">
        <f t="shared" si="63"/>
        <v>-375</v>
      </c>
      <c r="AN139" s="292">
        <f t="shared" si="58"/>
        <v>375</v>
      </c>
      <c r="AO139" s="293"/>
      <c r="AP139" s="293"/>
      <c r="AQ139" s="293"/>
      <c r="AR139" s="293"/>
      <c r="AS139" s="293"/>
      <c r="AT139" s="293"/>
      <c r="AU139" s="293"/>
      <c r="AV139" s="292">
        <f t="shared" si="64"/>
        <v>375</v>
      </c>
      <c r="AW139" s="293"/>
      <c r="AX139" s="292">
        <f t="shared" si="65"/>
        <v>0</v>
      </c>
      <c r="AY139" s="137" t="str">
        <f t="shared" si="67"/>
        <v>*</v>
      </c>
      <c r="BA139" s="143" t="str">
        <f t="shared" si="66"/>
        <v/>
      </c>
    </row>
    <row r="140" spans="1:53" ht="12">
      <c r="A140" s="288">
        <v>138</v>
      </c>
      <c r="B140" s="289" t="s">
        <v>1122</v>
      </c>
      <c r="C140" s="290" t="s">
        <v>14</v>
      </c>
      <c r="D140" s="290" t="s">
        <v>833</v>
      </c>
      <c r="E140" s="291">
        <v>340</v>
      </c>
      <c r="F140" s="292"/>
      <c r="G140" s="292">
        <f t="shared" si="54"/>
        <v>1020</v>
      </c>
      <c r="H140" s="293">
        <v>50</v>
      </c>
      <c r="I140" s="293"/>
      <c r="J140" s="293"/>
      <c r="K140" s="293"/>
      <c r="L140" s="293"/>
      <c r="M140" s="293"/>
      <c r="N140" s="293"/>
      <c r="O140" s="292">
        <f t="shared" si="59"/>
        <v>1070</v>
      </c>
      <c r="P140" s="293">
        <v>1070</v>
      </c>
      <c r="Q140" s="292">
        <f t="shared" si="55"/>
        <v>0</v>
      </c>
      <c r="R140" s="292">
        <f t="shared" si="56"/>
        <v>1020</v>
      </c>
      <c r="S140" s="293"/>
      <c r="T140" s="293">
        <v>100</v>
      </c>
      <c r="U140" s="293"/>
      <c r="V140" s="293"/>
      <c r="W140" s="293">
        <v>100</v>
      </c>
      <c r="X140" s="293"/>
      <c r="Y140" s="293"/>
      <c r="Z140" s="292">
        <f t="shared" si="60"/>
        <v>1220</v>
      </c>
      <c r="AA140" s="293">
        <v>1220</v>
      </c>
      <c r="AB140" s="292">
        <f t="shared" si="61"/>
        <v>0</v>
      </c>
      <c r="AC140" s="292">
        <f t="shared" si="57"/>
        <v>1020</v>
      </c>
      <c r="AD140" s="293"/>
      <c r="AE140" s="293"/>
      <c r="AF140" s="293"/>
      <c r="AG140" s="293"/>
      <c r="AH140" s="293"/>
      <c r="AI140" s="293"/>
      <c r="AJ140" s="293"/>
      <c r="AK140" s="292">
        <f t="shared" si="62"/>
        <v>1020</v>
      </c>
      <c r="AL140" s="293">
        <v>1020</v>
      </c>
      <c r="AM140" s="292">
        <f t="shared" si="63"/>
        <v>0</v>
      </c>
      <c r="AN140" s="292">
        <f t="shared" si="58"/>
        <v>1020</v>
      </c>
      <c r="AO140" s="293">
        <v>50</v>
      </c>
      <c r="AP140" s="293"/>
      <c r="AQ140" s="293"/>
      <c r="AR140" s="293"/>
      <c r="AS140" s="293"/>
      <c r="AT140" s="293"/>
      <c r="AU140" s="293"/>
      <c r="AV140" s="292">
        <f t="shared" si="64"/>
        <v>1070</v>
      </c>
      <c r="AW140" s="293">
        <v>1070</v>
      </c>
      <c r="AX140" s="292">
        <f t="shared" si="65"/>
        <v>0</v>
      </c>
      <c r="AY140" s="137" t="str">
        <f t="shared" si="67"/>
        <v>*</v>
      </c>
      <c r="BA140" s="143" t="str">
        <f t="shared" si="66"/>
        <v/>
      </c>
    </row>
    <row r="141" spans="1:53" ht="12">
      <c r="A141" s="288">
        <v>139</v>
      </c>
      <c r="B141" s="294" t="s">
        <v>1498</v>
      </c>
      <c r="C141" s="290" t="s">
        <v>10</v>
      </c>
      <c r="D141" s="290" t="s">
        <v>12</v>
      </c>
      <c r="E141" s="295">
        <v>35</v>
      </c>
      <c r="F141" s="292">
        <v>2598.75</v>
      </c>
      <c r="G141" s="292">
        <f t="shared" si="54"/>
        <v>105</v>
      </c>
      <c r="H141" s="293"/>
      <c r="I141" s="293"/>
      <c r="J141" s="293"/>
      <c r="K141" s="293"/>
      <c r="L141" s="293"/>
      <c r="M141" s="293"/>
      <c r="N141" s="293"/>
      <c r="O141" s="292">
        <f t="shared" si="59"/>
        <v>105</v>
      </c>
      <c r="P141" s="293"/>
      <c r="Q141" s="292">
        <f t="shared" si="55"/>
        <v>2703.75</v>
      </c>
      <c r="R141" s="292">
        <f t="shared" si="56"/>
        <v>105</v>
      </c>
      <c r="S141" s="293"/>
      <c r="T141" s="293"/>
      <c r="U141" s="293"/>
      <c r="V141" s="293"/>
      <c r="W141" s="293"/>
      <c r="X141" s="293"/>
      <c r="Y141" s="293"/>
      <c r="Z141" s="292">
        <f t="shared" si="60"/>
        <v>105</v>
      </c>
      <c r="AA141" s="293"/>
      <c r="AB141" s="292">
        <f t="shared" si="61"/>
        <v>2808.75</v>
      </c>
      <c r="AC141" s="292">
        <f t="shared" si="57"/>
        <v>105</v>
      </c>
      <c r="AD141" s="293"/>
      <c r="AE141" s="293"/>
      <c r="AF141" s="293"/>
      <c r="AG141" s="293"/>
      <c r="AH141" s="293"/>
      <c r="AI141" s="293"/>
      <c r="AJ141" s="293"/>
      <c r="AK141" s="292">
        <f t="shared" si="62"/>
        <v>105</v>
      </c>
      <c r="AL141" s="293"/>
      <c r="AM141" s="292">
        <f t="shared" si="63"/>
        <v>2913.75</v>
      </c>
      <c r="AN141" s="292">
        <f t="shared" si="58"/>
        <v>105</v>
      </c>
      <c r="AO141" s="293"/>
      <c r="AP141" s="293"/>
      <c r="AQ141" s="293"/>
      <c r="AR141" s="293"/>
      <c r="AS141" s="293"/>
      <c r="AT141" s="293"/>
      <c r="AU141" s="293"/>
      <c r="AV141" s="292">
        <f t="shared" si="64"/>
        <v>105</v>
      </c>
      <c r="AW141" s="293"/>
      <c r="AX141" s="292">
        <f t="shared" si="65"/>
        <v>3018.75</v>
      </c>
      <c r="AY141" s="137" t="str">
        <f t="shared" si="67"/>
        <v/>
      </c>
      <c r="BA141" s="143" t="str">
        <f t="shared" si="66"/>
        <v/>
      </c>
    </row>
    <row r="142" spans="1:53" ht="12">
      <c r="A142" s="288">
        <v>140</v>
      </c>
      <c r="B142" s="294" t="s">
        <v>1139</v>
      </c>
      <c r="C142" s="290" t="s">
        <v>10</v>
      </c>
      <c r="D142" s="290" t="s">
        <v>41</v>
      </c>
      <c r="E142" s="295">
        <v>145</v>
      </c>
      <c r="F142" s="292"/>
      <c r="G142" s="292">
        <f t="shared" si="54"/>
        <v>435</v>
      </c>
      <c r="H142" s="293"/>
      <c r="I142" s="293"/>
      <c r="J142" s="293"/>
      <c r="K142" s="293"/>
      <c r="L142" s="293"/>
      <c r="M142" s="293"/>
      <c r="N142" s="293"/>
      <c r="O142" s="292">
        <f t="shared" si="59"/>
        <v>435</v>
      </c>
      <c r="P142" s="293">
        <v>970</v>
      </c>
      <c r="Q142" s="292">
        <f t="shared" si="55"/>
        <v>-535</v>
      </c>
      <c r="R142" s="292">
        <f t="shared" si="56"/>
        <v>435</v>
      </c>
      <c r="S142" s="293">
        <v>50</v>
      </c>
      <c r="T142" s="293"/>
      <c r="U142" s="293"/>
      <c r="V142" s="293"/>
      <c r="W142" s="293"/>
      <c r="X142" s="293"/>
      <c r="Y142" s="293"/>
      <c r="Z142" s="292">
        <f t="shared" si="60"/>
        <v>485</v>
      </c>
      <c r="AA142" s="293"/>
      <c r="AB142" s="292">
        <f t="shared" si="61"/>
        <v>-50</v>
      </c>
      <c r="AC142" s="292">
        <f t="shared" si="57"/>
        <v>435</v>
      </c>
      <c r="AD142" s="293"/>
      <c r="AE142" s="293"/>
      <c r="AF142" s="293"/>
      <c r="AG142" s="293"/>
      <c r="AH142" s="293"/>
      <c r="AI142" s="293"/>
      <c r="AJ142" s="293"/>
      <c r="AK142" s="292">
        <f t="shared" si="62"/>
        <v>435</v>
      </c>
      <c r="AL142" s="293">
        <v>820</v>
      </c>
      <c r="AM142" s="292">
        <f t="shared" si="63"/>
        <v>-435</v>
      </c>
      <c r="AN142" s="292">
        <f t="shared" si="58"/>
        <v>435</v>
      </c>
      <c r="AO142" s="293"/>
      <c r="AP142" s="293"/>
      <c r="AQ142" s="293"/>
      <c r="AR142" s="293"/>
      <c r="AS142" s="293"/>
      <c r="AT142" s="293"/>
      <c r="AU142" s="293"/>
      <c r="AV142" s="292">
        <f t="shared" si="64"/>
        <v>435</v>
      </c>
      <c r="AW142" s="293"/>
      <c r="AX142" s="292">
        <f t="shared" si="65"/>
        <v>0</v>
      </c>
      <c r="AY142" s="137" t="str">
        <f t="shared" si="67"/>
        <v>*</v>
      </c>
      <c r="BA142" s="143" t="str">
        <f t="shared" si="66"/>
        <v/>
      </c>
    </row>
    <row r="143" spans="1:53" ht="12">
      <c r="A143" s="288">
        <v>141</v>
      </c>
      <c r="B143" s="294" t="s">
        <v>1138</v>
      </c>
      <c r="C143" s="290" t="s">
        <v>10</v>
      </c>
      <c r="D143" s="290" t="s">
        <v>834</v>
      </c>
      <c r="E143" s="295">
        <v>155</v>
      </c>
      <c r="F143" s="292"/>
      <c r="G143" s="292">
        <f t="shared" si="54"/>
        <v>465</v>
      </c>
      <c r="H143" s="293"/>
      <c r="I143" s="293"/>
      <c r="J143" s="293"/>
      <c r="K143" s="293"/>
      <c r="L143" s="293">
        <v>100</v>
      </c>
      <c r="M143" s="293"/>
      <c r="N143" s="293"/>
      <c r="O143" s="292">
        <f t="shared" si="59"/>
        <v>565</v>
      </c>
      <c r="P143" s="293">
        <v>465</v>
      </c>
      <c r="Q143" s="292">
        <f t="shared" si="55"/>
        <v>100</v>
      </c>
      <c r="R143" s="292">
        <f t="shared" si="56"/>
        <v>465</v>
      </c>
      <c r="S143" s="293"/>
      <c r="T143" s="293"/>
      <c r="U143" s="293"/>
      <c r="V143" s="293"/>
      <c r="W143" s="293"/>
      <c r="X143" s="293"/>
      <c r="Y143" s="293"/>
      <c r="Z143" s="292">
        <f t="shared" si="60"/>
        <v>465</v>
      </c>
      <c r="AA143" s="293">
        <v>1030</v>
      </c>
      <c r="AB143" s="292">
        <f t="shared" si="61"/>
        <v>-465</v>
      </c>
      <c r="AC143" s="292">
        <f t="shared" si="57"/>
        <v>465</v>
      </c>
      <c r="AD143" s="293"/>
      <c r="AE143" s="293"/>
      <c r="AF143" s="293"/>
      <c r="AG143" s="293"/>
      <c r="AH143" s="293"/>
      <c r="AI143" s="293"/>
      <c r="AJ143" s="293"/>
      <c r="AK143" s="292">
        <f t="shared" si="62"/>
        <v>465</v>
      </c>
      <c r="AL143" s="293">
        <v>450</v>
      </c>
      <c r="AM143" s="292">
        <f t="shared" si="63"/>
        <v>-450</v>
      </c>
      <c r="AN143" s="292">
        <f t="shared" si="58"/>
        <v>465</v>
      </c>
      <c r="AO143" s="293">
        <v>50</v>
      </c>
      <c r="AP143" s="293"/>
      <c r="AQ143" s="293"/>
      <c r="AR143" s="293"/>
      <c r="AS143" s="293"/>
      <c r="AT143" s="293"/>
      <c r="AU143" s="293"/>
      <c r="AV143" s="292">
        <f t="shared" si="64"/>
        <v>515</v>
      </c>
      <c r="AW143" s="293">
        <v>50</v>
      </c>
      <c r="AX143" s="292">
        <f t="shared" si="65"/>
        <v>15</v>
      </c>
      <c r="AY143" s="137" t="str">
        <f t="shared" si="67"/>
        <v/>
      </c>
      <c r="BA143" s="143" t="str">
        <f t="shared" si="66"/>
        <v/>
      </c>
    </row>
    <row r="144" spans="1:53" ht="12">
      <c r="A144" s="288">
        <v>142</v>
      </c>
      <c r="B144" s="408" t="s">
        <v>1312</v>
      </c>
      <c r="C144" s="297" t="s">
        <v>30</v>
      </c>
      <c r="D144" s="297" t="s">
        <v>12</v>
      </c>
      <c r="E144" s="404"/>
      <c r="F144" s="299">
        <v>250</v>
      </c>
      <c r="G144" s="299">
        <f t="shared" si="54"/>
        <v>0</v>
      </c>
      <c r="H144" s="300"/>
      <c r="I144" s="300"/>
      <c r="J144" s="300"/>
      <c r="K144" s="300"/>
      <c r="L144" s="300"/>
      <c r="M144" s="300"/>
      <c r="N144" s="300"/>
      <c r="O144" s="299">
        <f t="shared" si="59"/>
        <v>0</v>
      </c>
      <c r="P144" s="300"/>
      <c r="Q144" s="299">
        <f t="shared" si="55"/>
        <v>250</v>
      </c>
      <c r="R144" s="299">
        <f t="shared" si="56"/>
        <v>0</v>
      </c>
      <c r="S144" s="300"/>
      <c r="T144" s="300"/>
      <c r="U144" s="300"/>
      <c r="V144" s="300"/>
      <c r="W144" s="300"/>
      <c r="X144" s="300"/>
      <c r="Y144" s="300"/>
      <c r="Z144" s="299">
        <f t="shared" si="60"/>
        <v>0</v>
      </c>
      <c r="AA144" s="300"/>
      <c r="AB144" s="299">
        <f t="shared" si="61"/>
        <v>250</v>
      </c>
      <c r="AC144" s="299">
        <f t="shared" si="57"/>
        <v>0</v>
      </c>
      <c r="AD144" s="300"/>
      <c r="AE144" s="300"/>
      <c r="AF144" s="300"/>
      <c r="AG144" s="300"/>
      <c r="AH144" s="300"/>
      <c r="AI144" s="300"/>
      <c r="AJ144" s="300"/>
      <c r="AK144" s="299">
        <f t="shared" si="62"/>
        <v>0</v>
      </c>
      <c r="AL144" s="300"/>
      <c r="AM144" s="299">
        <f t="shared" si="63"/>
        <v>250</v>
      </c>
      <c r="AN144" s="299">
        <f t="shared" si="58"/>
        <v>0</v>
      </c>
      <c r="AO144" s="300"/>
      <c r="AP144" s="300"/>
      <c r="AQ144" s="300"/>
      <c r="AR144" s="300"/>
      <c r="AS144" s="300"/>
      <c r="AT144" s="300"/>
      <c r="AU144" s="300"/>
      <c r="AV144" s="299">
        <f t="shared" si="64"/>
        <v>0</v>
      </c>
      <c r="AW144" s="300"/>
      <c r="AX144" s="299">
        <f t="shared" si="65"/>
        <v>250</v>
      </c>
      <c r="AY144" s="137" t="str">
        <f t="shared" si="67"/>
        <v/>
      </c>
      <c r="BA144" s="143" t="str">
        <f t="shared" si="66"/>
        <v/>
      </c>
    </row>
    <row r="145" spans="1:53" s="172" customFormat="1" ht="12">
      <c r="A145" s="288">
        <v>143</v>
      </c>
      <c r="B145" s="294" t="s">
        <v>1497</v>
      </c>
      <c r="C145" s="290" t="s">
        <v>10</v>
      </c>
      <c r="D145" s="290" t="s">
        <v>346</v>
      </c>
      <c r="E145" s="295">
        <v>120</v>
      </c>
      <c r="F145" s="292">
        <v>40</v>
      </c>
      <c r="G145" s="292">
        <f t="shared" si="54"/>
        <v>360</v>
      </c>
      <c r="H145" s="293"/>
      <c r="I145" s="293"/>
      <c r="J145" s="293"/>
      <c r="K145" s="293"/>
      <c r="L145" s="293"/>
      <c r="M145" s="293"/>
      <c r="N145" s="293"/>
      <c r="O145" s="292">
        <f t="shared" si="59"/>
        <v>360</v>
      </c>
      <c r="P145" s="293">
        <v>400</v>
      </c>
      <c r="Q145" s="292">
        <f t="shared" si="55"/>
        <v>0</v>
      </c>
      <c r="R145" s="292">
        <f t="shared" si="56"/>
        <v>360</v>
      </c>
      <c r="S145" s="293"/>
      <c r="T145" s="293"/>
      <c r="U145" s="293"/>
      <c r="V145" s="293"/>
      <c r="W145" s="293">
        <v>100</v>
      </c>
      <c r="X145" s="293"/>
      <c r="Y145" s="293"/>
      <c r="Z145" s="292">
        <f t="shared" si="60"/>
        <v>460</v>
      </c>
      <c r="AA145" s="293"/>
      <c r="AB145" s="292">
        <f t="shared" si="61"/>
        <v>460</v>
      </c>
      <c r="AC145" s="292">
        <f t="shared" si="57"/>
        <v>360</v>
      </c>
      <c r="AD145" s="293"/>
      <c r="AE145" s="293"/>
      <c r="AF145" s="293"/>
      <c r="AG145" s="293"/>
      <c r="AH145" s="293"/>
      <c r="AI145" s="293"/>
      <c r="AJ145" s="293"/>
      <c r="AK145" s="292">
        <f t="shared" si="62"/>
        <v>360</v>
      </c>
      <c r="AL145" s="293">
        <v>1180</v>
      </c>
      <c r="AM145" s="292">
        <f t="shared" si="63"/>
        <v>-360</v>
      </c>
      <c r="AN145" s="292">
        <f t="shared" si="58"/>
        <v>360</v>
      </c>
      <c r="AO145" s="293"/>
      <c r="AP145" s="293"/>
      <c r="AQ145" s="293"/>
      <c r="AR145" s="293"/>
      <c r="AS145" s="293"/>
      <c r="AT145" s="293"/>
      <c r="AU145" s="293"/>
      <c r="AV145" s="292">
        <f t="shared" si="64"/>
        <v>360</v>
      </c>
      <c r="AW145" s="293"/>
      <c r="AX145" s="292">
        <f t="shared" si="65"/>
        <v>0</v>
      </c>
      <c r="AY145" s="137" t="str">
        <f t="shared" si="67"/>
        <v>*</v>
      </c>
      <c r="BA145" s="143" t="str">
        <f t="shared" si="66"/>
        <v/>
      </c>
    </row>
    <row r="146" spans="1:53" ht="12">
      <c r="A146" s="288">
        <v>144</v>
      </c>
      <c r="B146" s="294" t="s">
        <v>1499</v>
      </c>
      <c r="C146" s="290" t="s">
        <v>10</v>
      </c>
      <c r="D146" s="290" t="s">
        <v>315</v>
      </c>
      <c r="E146" s="295">
        <v>90</v>
      </c>
      <c r="F146" s="292"/>
      <c r="G146" s="292">
        <f t="shared" ref="G146:G164" si="68">E146*3</f>
        <v>270</v>
      </c>
      <c r="H146" s="293"/>
      <c r="I146" s="293"/>
      <c r="J146" s="293"/>
      <c r="K146" s="293"/>
      <c r="L146" s="293"/>
      <c r="M146" s="293"/>
      <c r="N146" s="293"/>
      <c r="O146" s="292">
        <f t="shared" si="59"/>
        <v>270</v>
      </c>
      <c r="P146" s="293">
        <v>270</v>
      </c>
      <c r="Q146" s="292">
        <f t="shared" si="55"/>
        <v>0</v>
      </c>
      <c r="R146" s="292">
        <f t="shared" si="56"/>
        <v>270</v>
      </c>
      <c r="S146" s="293"/>
      <c r="T146" s="293">
        <v>100</v>
      </c>
      <c r="U146" s="293"/>
      <c r="V146" s="293"/>
      <c r="W146" s="293">
        <v>100</v>
      </c>
      <c r="X146" s="293"/>
      <c r="Y146" s="293"/>
      <c r="Z146" s="292">
        <f t="shared" si="60"/>
        <v>470</v>
      </c>
      <c r="AA146" s="293">
        <v>470</v>
      </c>
      <c r="AB146" s="292">
        <f t="shared" si="61"/>
        <v>0</v>
      </c>
      <c r="AC146" s="292">
        <f t="shared" si="57"/>
        <v>270</v>
      </c>
      <c r="AD146" s="293"/>
      <c r="AE146" s="293"/>
      <c r="AF146" s="293"/>
      <c r="AG146" s="293"/>
      <c r="AH146" s="293"/>
      <c r="AI146" s="293"/>
      <c r="AJ146" s="293"/>
      <c r="AK146" s="292">
        <f t="shared" si="62"/>
        <v>270</v>
      </c>
      <c r="AL146" s="293">
        <v>270</v>
      </c>
      <c r="AM146" s="292">
        <f t="shared" si="63"/>
        <v>0</v>
      </c>
      <c r="AN146" s="292">
        <f t="shared" si="58"/>
        <v>270</v>
      </c>
      <c r="AO146" s="293"/>
      <c r="AP146" s="293"/>
      <c r="AQ146" s="293"/>
      <c r="AR146" s="293"/>
      <c r="AS146" s="293"/>
      <c r="AT146" s="293"/>
      <c r="AU146" s="293"/>
      <c r="AV146" s="292">
        <f t="shared" si="64"/>
        <v>270</v>
      </c>
      <c r="AW146" s="293">
        <v>270</v>
      </c>
      <c r="AX146" s="292">
        <f t="shared" si="65"/>
        <v>0</v>
      </c>
      <c r="AY146" s="137" t="str">
        <f t="shared" si="67"/>
        <v>*</v>
      </c>
      <c r="BA146" s="143" t="str">
        <f t="shared" si="66"/>
        <v/>
      </c>
    </row>
    <row r="147" spans="1:53" ht="12">
      <c r="A147" s="288">
        <v>145</v>
      </c>
      <c r="B147" s="289" t="s">
        <v>1500</v>
      </c>
      <c r="C147" s="290" t="s">
        <v>14</v>
      </c>
      <c r="D147" s="290" t="s">
        <v>318</v>
      </c>
      <c r="E147" s="291">
        <v>60</v>
      </c>
      <c r="F147" s="292"/>
      <c r="G147" s="292">
        <f t="shared" si="68"/>
        <v>180</v>
      </c>
      <c r="H147" s="293"/>
      <c r="I147" s="293"/>
      <c r="J147" s="293"/>
      <c r="K147" s="293"/>
      <c r="L147" s="293"/>
      <c r="M147" s="293"/>
      <c r="N147" s="293"/>
      <c r="O147" s="292">
        <f t="shared" si="59"/>
        <v>180</v>
      </c>
      <c r="P147" s="293">
        <v>360</v>
      </c>
      <c r="Q147" s="292">
        <f t="shared" si="55"/>
        <v>-180</v>
      </c>
      <c r="R147" s="292">
        <f t="shared" si="56"/>
        <v>180</v>
      </c>
      <c r="S147" s="293"/>
      <c r="T147" s="293"/>
      <c r="U147" s="293"/>
      <c r="V147" s="293"/>
      <c r="W147" s="293"/>
      <c r="X147" s="293"/>
      <c r="Y147" s="293"/>
      <c r="Z147" s="292">
        <f t="shared" si="60"/>
        <v>180</v>
      </c>
      <c r="AA147" s="293"/>
      <c r="AB147" s="292">
        <f t="shared" si="61"/>
        <v>0</v>
      </c>
      <c r="AC147" s="292">
        <f t="shared" si="57"/>
        <v>180</v>
      </c>
      <c r="AD147" s="293"/>
      <c r="AE147" s="293"/>
      <c r="AF147" s="293"/>
      <c r="AG147" s="293"/>
      <c r="AH147" s="293"/>
      <c r="AI147" s="293"/>
      <c r="AJ147" s="293"/>
      <c r="AK147" s="292">
        <f t="shared" si="62"/>
        <v>180</v>
      </c>
      <c r="AL147" s="293">
        <v>360</v>
      </c>
      <c r="AM147" s="292">
        <f t="shared" si="63"/>
        <v>-180</v>
      </c>
      <c r="AN147" s="292">
        <f t="shared" si="58"/>
        <v>180</v>
      </c>
      <c r="AO147" s="293"/>
      <c r="AP147" s="293"/>
      <c r="AQ147" s="293"/>
      <c r="AR147" s="293"/>
      <c r="AS147" s="293"/>
      <c r="AT147" s="293"/>
      <c r="AU147" s="293"/>
      <c r="AV147" s="292">
        <f t="shared" si="64"/>
        <v>180</v>
      </c>
      <c r="AW147" s="293"/>
      <c r="AX147" s="292">
        <f t="shared" si="65"/>
        <v>0</v>
      </c>
      <c r="AY147" s="137" t="str">
        <f t="shared" si="67"/>
        <v>*</v>
      </c>
      <c r="BA147" s="143" t="str">
        <f t="shared" si="66"/>
        <v/>
      </c>
    </row>
    <row r="148" spans="1:53" ht="12">
      <c r="A148" s="288">
        <v>146</v>
      </c>
      <c r="B148" s="289" t="s">
        <v>1075</v>
      </c>
      <c r="C148" s="290" t="s">
        <v>14</v>
      </c>
      <c r="D148" s="290" t="s">
        <v>12</v>
      </c>
      <c r="E148" s="291">
        <v>185</v>
      </c>
      <c r="F148" s="292">
        <v>2220</v>
      </c>
      <c r="G148" s="292">
        <f t="shared" si="68"/>
        <v>555</v>
      </c>
      <c r="H148" s="293"/>
      <c r="I148" s="293"/>
      <c r="J148" s="293"/>
      <c r="K148" s="293"/>
      <c r="L148" s="293"/>
      <c r="M148" s="293"/>
      <c r="N148" s="293"/>
      <c r="O148" s="292">
        <f t="shared" si="59"/>
        <v>555</v>
      </c>
      <c r="P148" s="293"/>
      <c r="Q148" s="292">
        <f t="shared" si="55"/>
        <v>2775</v>
      </c>
      <c r="R148" s="292">
        <f t="shared" si="56"/>
        <v>555</v>
      </c>
      <c r="S148" s="293"/>
      <c r="T148" s="293"/>
      <c r="U148" s="293"/>
      <c r="V148" s="293"/>
      <c r="W148" s="293"/>
      <c r="X148" s="293"/>
      <c r="Y148" s="293"/>
      <c r="Z148" s="292">
        <f t="shared" si="60"/>
        <v>555</v>
      </c>
      <c r="AA148" s="293">
        <v>4440</v>
      </c>
      <c r="AB148" s="292">
        <f t="shared" si="61"/>
        <v>-1110</v>
      </c>
      <c r="AC148" s="292">
        <f t="shared" si="57"/>
        <v>555</v>
      </c>
      <c r="AD148" s="293"/>
      <c r="AE148" s="293"/>
      <c r="AF148" s="293"/>
      <c r="AG148" s="293"/>
      <c r="AH148" s="293"/>
      <c r="AI148" s="293"/>
      <c r="AJ148" s="293"/>
      <c r="AK148" s="292">
        <f t="shared" si="62"/>
        <v>555</v>
      </c>
      <c r="AL148" s="293"/>
      <c r="AM148" s="292">
        <f t="shared" si="63"/>
        <v>-555</v>
      </c>
      <c r="AN148" s="292">
        <f t="shared" si="58"/>
        <v>555</v>
      </c>
      <c r="AO148" s="293"/>
      <c r="AP148" s="293"/>
      <c r="AQ148" s="293"/>
      <c r="AR148" s="293"/>
      <c r="AS148" s="293"/>
      <c r="AT148" s="293"/>
      <c r="AU148" s="293"/>
      <c r="AV148" s="292">
        <f t="shared" si="64"/>
        <v>555</v>
      </c>
      <c r="AW148" s="293"/>
      <c r="AX148" s="292">
        <f t="shared" si="65"/>
        <v>0</v>
      </c>
      <c r="AY148" s="137" t="str">
        <f t="shared" si="67"/>
        <v>*</v>
      </c>
      <c r="BA148" s="143" t="str">
        <f t="shared" si="66"/>
        <v/>
      </c>
    </row>
    <row r="149" spans="1:53" ht="12">
      <c r="A149" s="288">
        <v>147</v>
      </c>
      <c r="B149" s="289" t="s">
        <v>319</v>
      </c>
      <c r="C149" s="290" t="s">
        <v>14</v>
      </c>
      <c r="D149" s="290" t="s">
        <v>12</v>
      </c>
      <c r="E149" s="291">
        <v>340</v>
      </c>
      <c r="F149" s="292">
        <v>1563.46</v>
      </c>
      <c r="G149" s="292">
        <f t="shared" si="68"/>
        <v>1020</v>
      </c>
      <c r="H149" s="293">
        <v>50</v>
      </c>
      <c r="I149" s="293"/>
      <c r="J149" s="293"/>
      <c r="K149" s="293"/>
      <c r="L149" s="293"/>
      <c r="M149" s="293"/>
      <c r="N149" s="293"/>
      <c r="O149" s="292">
        <f t="shared" si="59"/>
        <v>1070</v>
      </c>
      <c r="P149" s="293">
        <v>4643.46</v>
      </c>
      <c r="Q149" s="292">
        <f t="shared" si="55"/>
        <v>-2010</v>
      </c>
      <c r="R149" s="292">
        <f t="shared" si="56"/>
        <v>1020</v>
      </c>
      <c r="S149" s="293"/>
      <c r="T149" s="293">
        <v>100</v>
      </c>
      <c r="U149" s="293">
        <v>2010</v>
      </c>
      <c r="V149" s="293"/>
      <c r="W149" s="293">
        <v>100</v>
      </c>
      <c r="X149" s="293"/>
      <c r="Y149" s="293"/>
      <c r="Z149" s="292">
        <f t="shared" si="60"/>
        <v>3230</v>
      </c>
      <c r="AA149" s="293">
        <v>1220</v>
      </c>
      <c r="AB149" s="292">
        <f t="shared" si="61"/>
        <v>0</v>
      </c>
      <c r="AC149" s="292">
        <f t="shared" si="57"/>
        <v>1020</v>
      </c>
      <c r="AD149" s="293">
        <v>100</v>
      </c>
      <c r="AE149" s="293"/>
      <c r="AF149" s="293"/>
      <c r="AG149" s="293"/>
      <c r="AH149" s="293"/>
      <c r="AI149" s="293"/>
      <c r="AJ149" s="293"/>
      <c r="AK149" s="292">
        <f t="shared" si="62"/>
        <v>1120</v>
      </c>
      <c r="AL149" s="293">
        <v>1120</v>
      </c>
      <c r="AM149" s="292">
        <f t="shared" si="63"/>
        <v>0</v>
      </c>
      <c r="AN149" s="292">
        <f t="shared" si="58"/>
        <v>1020</v>
      </c>
      <c r="AO149" s="293">
        <v>50</v>
      </c>
      <c r="AP149" s="293"/>
      <c r="AQ149" s="293">
        <v>1005</v>
      </c>
      <c r="AR149" s="293"/>
      <c r="AS149" s="293"/>
      <c r="AT149" s="293"/>
      <c r="AU149" s="293"/>
      <c r="AV149" s="292">
        <f t="shared" si="64"/>
        <v>2075</v>
      </c>
      <c r="AW149" s="293">
        <v>2075</v>
      </c>
      <c r="AX149" s="292">
        <f t="shared" si="65"/>
        <v>0</v>
      </c>
      <c r="AY149" s="137" t="str">
        <f t="shared" si="67"/>
        <v>*</v>
      </c>
      <c r="BA149" s="143" t="str">
        <f t="shared" si="66"/>
        <v/>
      </c>
    </row>
    <row r="150" spans="1:53" ht="12">
      <c r="A150" s="288">
        <v>148</v>
      </c>
      <c r="B150" s="289" t="s">
        <v>321</v>
      </c>
      <c r="C150" s="290" t="s">
        <v>14</v>
      </c>
      <c r="D150" s="290" t="s">
        <v>323</v>
      </c>
      <c r="E150" s="291">
        <v>60</v>
      </c>
      <c r="F150" s="292"/>
      <c r="G150" s="292">
        <f t="shared" si="68"/>
        <v>180</v>
      </c>
      <c r="H150" s="293"/>
      <c r="I150" s="293"/>
      <c r="J150" s="293"/>
      <c r="K150" s="293"/>
      <c r="L150" s="293"/>
      <c r="M150" s="293"/>
      <c r="N150" s="293"/>
      <c r="O150" s="292">
        <f t="shared" si="59"/>
        <v>180</v>
      </c>
      <c r="P150" s="293"/>
      <c r="Q150" s="292">
        <f t="shared" si="55"/>
        <v>180</v>
      </c>
      <c r="R150" s="292">
        <f t="shared" si="56"/>
        <v>180</v>
      </c>
      <c r="S150" s="293"/>
      <c r="T150" s="293"/>
      <c r="U150" s="293"/>
      <c r="V150" s="293"/>
      <c r="W150" s="293"/>
      <c r="X150" s="293"/>
      <c r="Y150" s="293"/>
      <c r="Z150" s="292">
        <f t="shared" si="60"/>
        <v>180</v>
      </c>
      <c r="AA150" s="293"/>
      <c r="AB150" s="292">
        <f t="shared" si="61"/>
        <v>360</v>
      </c>
      <c r="AC150" s="292">
        <f t="shared" si="57"/>
        <v>180</v>
      </c>
      <c r="AD150" s="293"/>
      <c r="AE150" s="293"/>
      <c r="AF150" s="293"/>
      <c r="AG150" s="293"/>
      <c r="AH150" s="293"/>
      <c r="AI150" s="293"/>
      <c r="AJ150" s="293"/>
      <c r="AK150" s="292">
        <f t="shared" si="62"/>
        <v>180</v>
      </c>
      <c r="AL150" s="293"/>
      <c r="AM150" s="292">
        <f t="shared" si="63"/>
        <v>540</v>
      </c>
      <c r="AN150" s="292">
        <f t="shared" si="58"/>
        <v>180</v>
      </c>
      <c r="AO150" s="293"/>
      <c r="AP150" s="293"/>
      <c r="AQ150" s="293"/>
      <c r="AR150" s="293"/>
      <c r="AS150" s="293"/>
      <c r="AT150" s="293"/>
      <c r="AU150" s="293"/>
      <c r="AV150" s="292">
        <f t="shared" si="64"/>
        <v>180</v>
      </c>
      <c r="AW150" s="293">
        <v>720</v>
      </c>
      <c r="AX150" s="292">
        <f t="shared" si="65"/>
        <v>0</v>
      </c>
      <c r="AY150" s="137" t="str">
        <f t="shared" si="67"/>
        <v>*</v>
      </c>
      <c r="BA150" s="143" t="str">
        <f t="shared" si="66"/>
        <v/>
      </c>
    </row>
    <row r="151" spans="1:53" ht="12">
      <c r="A151" s="288">
        <v>149</v>
      </c>
      <c r="B151" s="294" t="s">
        <v>1125</v>
      </c>
      <c r="C151" s="290" t="s">
        <v>10</v>
      </c>
      <c r="D151" s="290" t="s">
        <v>325</v>
      </c>
      <c r="E151" s="295">
        <v>110</v>
      </c>
      <c r="F151" s="292">
        <v>330</v>
      </c>
      <c r="G151" s="292">
        <f t="shared" si="68"/>
        <v>330</v>
      </c>
      <c r="H151" s="293"/>
      <c r="I151" s="293"/>
      <c r="J151" s="293"/>
      <c r="K151" s="293"/>
      <c r="L151" s="293"/>
      <c r="M151" s="293"/>
      <c r="N151" s="293"/>
      <c r="O151" s="292">
        <f t="shared" si="59"/>
        <v>330</v>
      </c>
      <c r="P151" s="293">
        <v>990</v>
      </c>
      <c r="Q151" s="292">
        <f t="shared" si="55"/>
        <v>-330</v>
      </c>
      <c r="R151" s="292">
        <f t="shared" si="56"/>
        <v>330</v>
      </c>
      <c r="S151" s="293"/>
      <c r="T151" s="293"/>
      <c r="U151" s="293"/>
      <c r="V151" s="293"/>
      <c r="W151" s="293"/>
      <c r="X151" s="293"/>
      <c r="Y151" s="293"/>
      <c r="Z151" s="292">
        <f t="shared" si="60"/>
        <v>330</v>
      </c>
      <c r="AA151" s="293">
        <v>330</v>
      </c>
      <c r="AB151" s="292">
        <f t="shared" si="61"/>
        <v>-330</v>
      </c>
      <c r="AC151" s="292">
        <f t="shared" si="57"/>
        <v>330</v>
      </c>
      <c r="AD151" s="293"/>
      <c r="AE151" s="293"/>
      <c r="AF151" s="293"/>
      <c r="AG151" s="293"/>
      <c r="AH151" s="293"/>
      <c r="AI151" s="293"/>
      <c r="AJ151" s="293"/>
      <c r="AK151" s="292">
        <f t="shared" si="62"/>
        <v>330</v>
      </c>
      <c r="AL151" s="293"/>
      <c r="AM151" s="292">
        <f t="shared" si="63"/>
        <v>0</v>
      </c>
      <c r="AN151" s="292">
        <f t="shared" si="58"/>
        <v>330</v>
      </c>
      <c r="AO151" s="293"/>
      <c r="AP151" s="293"/>
      <c r="AQ151" s="293"/>
      <c r="AR151" s="293"/>
      <c r="AS151" s="293"/>
      <c r="AT151" s="293"/>
      <c r="AU151" s="293"/>
      <c r="AV151" s="292">
        <f t="shared" si="64"/>
        <v>330</v>
      </c>
      <c r="AW151" s="293">
        <v>660</v>
      </c>
      <c r="AX151" s="292">
        <f t="shared" si="65"/>
        <v>-330</v>
      </c>
      <c r="AY151" s="137" t="str">
        <f t="shared" si="67"/>
        <v/>
      </c>
      <c r="BA151" s="143" t="str">
        <f t="shared" si="66"/>
        <v/>
      </c>
    </row>
    <row r="152" spans="1:53" ht="12">
      <c r="A152" s="288">
        <v>150</v>
      </c>
      <c r="B152" s="294" t="s">
        <v>1126</v>
      </c>
      <c r="C152" s="290" t="s">
        <v>14</v>
      </c>
      <c r="D152" s="290" t="s">
        <v>978</v>
      </c>
      <c r="E152" s="291">
        <v>160</v>
      </c>
      <c r="F152" s="292">
        <v>50</v>
      </c>
      <c r="G152" s="292">
        <f t="shared" si="68"/>
        <v>480</v>
      </c>
      <c r="H152" s="293"/>
      <c r="I152" s="293"/>
      <c r="J152" s="293"/>
      <c r="K152" s="293"/>
      <c r="L152" s="293"/>
      <c r="M152" s="293"/>
      <c r="N152" s="293"/>
      <c r="O152" s="292">
        <f t="shared" si="59"/>
        <v>480</v>
      </c>
      <c r="P152" s="293">
        <v>1970</v>
      </c>
      <c r="Q152" s="292">
        <f t="shared" si="55"/>
        <v>-1440</v>
      </c>
      <c r="R152" s="292">
        <f t="shared" si="56"/>
        <v>480</v>
      </c>
      <c r="S152" s="293"/>
      <c r="T152" s="293"/>
      <c r="U152" s="293"/>
      <c r="V152" s="293"/>
      <c r="W152" s="293">
        <v>100</v>
      </c>
      <c r="X152" s="293"/>
      <c r="Y152" s="293"/>
      <c r="Z152" s="292">
        <f t="shared" si="60"/>
        <v>580</v>
      </c>
      <c r="AA152" s="293"/>
      <c r="AB152" s="292">
        <f t="shared" si="61"/>
        <v>-860</v>
      </c>
      <c r="AC152" s="292">
        <f t="shared" si="57"/>
        <v>480</v>
      </c>
      <c r="AD152" s="293"/>
      <c r="AE152" s="293"/>
      <c r="AF152" s="293"/>
      <c r="AG152" s="293"/>
      <c r="AH152" s="293"/>
      <c r="AI152" s="293"/>
      <c r="AJ152" s="293"/>
      <c r="AK152" s="292">
        <f t="shared" si="62"/>
        <v>480</v>
      </c>
      <c r="AL152" s="293"/>
      <c r="AM152" s="292">
        <f t="shared" si="63"/>
        <v>-380</v>
      </c>
      <c r="AN152" s="292">
        <f t="shared" si="58"/>
        <v>480</v>
      </c>
      <c r="AO152" s="293"/>
      <c r="AP152" s="293"/>
      <c r="AQ152" s="293"/>
      <c r="AR152" s="293"/>
      <c r="AS152" s="293"/>
      <c r="AT152" s="293"/>
      <c r="AU152" s="293"/>
      <c r="AV152" s="292">
        <f t="shared" si="64"/>
        <v>480</v>
      </c>
      <c r="AW152" s="293">
        <v>100</v>
      </c>
      <c r="AX152" s="292">
        <f t="shared" si="65"/>
        <v>0</v>
      </c>
      <c r="AY152" s="137" t="str">
        <f t="shared" si="67"/>
        <v>*</v>
      </c>
      <c r="BA152" s="143" t="str">
        <f t="shared" si="66"/>
        <v/>
      </c>
    </row>
    <row r="153" spans="1:53" ht="12">
      <c r="A153" s="288">
        <v>151</v>
      </c>
      <c r="B153" s="294" t="s">
        <v>326</v>
      </c>
      <c r="C153" s="290" t="s">
        <v>10</v>
      </c>
      <c r="D153" s="290" t="s">
        <v>328</v>
      </c>
      <c r="E153" s="295">
        <v>70</v>
      </c>
      <c r="F153" s="292"/>
      <c r="G153" s="292">
        <f t="shared" si="68"/>
        <v>210</v>
      </c>
      <c r="H153" s="293"/>
      <c r="I153" s="293"/>
      <c r="J153" s="293"/>
      <c r="K153" s="293"/>
      <c r="L153" s="293"/>
      <c r="M153" s="293"/>
      <c r="N153" s="293"/>
      <c r="O153" s="292">
        <f t="shared" si="59"/>
        <v>210</v>
      </c>
      <c r="P153" s="293"/>
      <c r="Q153" s="292">
        <f t="shared" si="55"/>
        <v>210</v>
      </c>
      <c r="R153" s="292">
        <f t="shared" si="56"/>
        <v>210</v>
      </c>
      <c r="S153" s="293"/>
      <c r="T153" s="293"/>
      <c r="U153" s="293"/>
      <c r="V153" s="293"/>
      <c r="W153" s="293"/>
      <c r="X153" s="293"/>
      <c r="Y153" s="293"/>
      <c r="Z153" s="292">
        <f t="shared" si="60"/>
        <v>210</v>
      </c>
      <c r="AA153" s="293"/>
      <c r="AB153" s="292">
        <f t="shared" si="61"/>
        <v>420</v>
      </c>
      <c r="AC153" s="292">
        <f t="shared" si="57"/>
        <v>210</v>
      </c>
      <c r="AD153" s="293"/>
      <c r="AE153" s="293"/>
      <c r="AF153" s="293"/>
      <c r="AG153" s="293"/>
      <c r="AH153" s="293"/>
      <c r="AI153" s="293"/>
      <c r="AJ153" s="293"/>
      <c r="AK153" s="292">
        <f t="shared" si="62"/>
        <v>210</v>
      </c>
      <c r="AL153" s="293">
        <v>840</v>
      </c>
      <c r="AM153" s="292">
        <f t="shared" si="63"/>
        <v>-210</v>
      </c>
      <c r="AN153" s="292">
        <f t="shared" si="58"/>
        <v>210</v>
      </c>
      <c r="AO153" s="293"/>
      <c r="AP153" s="293"/>
      <c r="AQ153" s="293"/>
      <c r="AR153" s="293"/>
      <c r="AS153" s="293"/>
      <c r="AT153" s="293"/>
      <c r="AU153" s="293"/>
      <c r="AV153" s="292">
        <f t="shared" si="64"/>
        <v>210</v>
      </c>
      <c r="AW153" s="293"/>
      <c r="AX153" s="292">
        <f t="shared" si="65"/>
        <v>0</v>
      </c>
      <c r="AY153" s="137" t="str">
        <f t="shared" si="67"/>
        <v>*</v>
      </c>
      <c r="BA153" s="143" t="str">
        <f t="shared" si="66"/>
        <v/>
      </c>
    </row>
    <row r="154" spans="1:53" ht="12">
      <c r="A154" s="288">
        <v>152</v>
      </c>
      <c r="B154" s="289" t="s">
        <v>1143</v>
      </c>
      <c r="C154" s="290" t="s">
        <v>14</v>
      </c>
      <c r="D154" s="290" t="s">
        <v>892</v>
      </c>
      <c r="E154" s="291">
        <v>140</v>
      </c>
      <c r="F154" s="292"/>
      <c r="G154" s="292">
        <f t="shared" si="68"/>
        <v>420</v>
      </c>
      <c r="H154" s="293"/>
      <c r="I154" s="293"/>
      <c r="J154" s="293"/>
      <c r="K154" s="293"/>
      <c r="L154" s="293"/>
      <c r="M154" s="293"/>
      <c r="N154" s="293"/>
      <c r="O154" s="292">
        <f t="shared" si="59"/>
        <v>420</v>
      </c>
      <c r="P154" s="293">
        <v>420</v>
      </c>
      <c r="Q154" s="292">
        <f t="shared" si="55"/>
        <v>0</v>
      </c>
      <c r="R154" s="292">
        <f t="shared" si="56"/>
        <v>420</v>
      </c>
      <c r="S154" s="293"/>
      <c r="T154" s="293"/>
      <c r="U154" s="293"/>
      <c r="V154" s="293"/>
      <c r="W154" s="293">
        <v>100</v>
      </c>
      <c r="X154" s="293"/>
      <c r="Y154" s="293"/>
      <c r="Z154" s="292">
        <f t="shared" si="60"/>
        <v>520</v>
      </c>
      <c r="AA154" s="293">
        <v>520</v>
      </c>
      <c r="AB154" s="292">
        <f t="shared" si="61"/>
        <v>0</v>
      </c>
      <c r="AC154" s="292">
        <f t="shared" si="57"/>
        <v>420</v>
      </c>
      <c r="AD154" s="293"/>
      <c r="AE154" s="293"/>
      <c r="AF154" s="293"/>
      <c r="AG154" s="293"/>
      <c r="AH154" s="293"/>
      <c r="AI154" s="293"/>
      <c r="AJ154" s="293"/>
      <c r="AK154" s="292">
        <f t="shared" si="62"/>
        <v>420</v>
      </c>
      <c r="AL154" s="293">
        <v>840</v>
      </c>
      <c r="AM154" s="292">
        <f t="shared" si="63"/>
        <v>-420</v>
      </c>
      <c r="AN154" s="292">
        <f t="shared" si="58"/>
        <v>420</v>
      </c>
      <c r="AO154" s="293"/>
      <c r="AP154" s="293"/>
      <c r="AQ154" s="293"/>
      <c r="AR154" s="293"/>
      <c r="AS154" s="293"/>
      <c r="AT154" s="293"/>
      <c r="AU154" s="293"/>
      <c r="AV154" s="292">
        <f t="shared" si="64"/>
        <v>420</v>
      </c>
      <c r="AW154" s="293"/>
      <c r="AX154" s="292">
        <f t="shared" si="65"/>
        <v>0</v>
      </c>
      <c r="AY154" s="137" t="str">
        <f t="shared" si="67"/>
        <v>*</v>
      </c>
      <c r="BA154" s="143" t="str">
        <f t="shared" si="66"/>
        <v/>
      </c>
    </row>
    <row r="155" spans="1:53" ht="12">
      <c r="A155" s="288">
        <v>153</v>
      </c>
      <c r="B155" s="289" t="s">
        <v>347</v>
      </c>
      <c r="C155" s="290" t="s">
        <v>14</v>
      </c>
      <c r="D155" s="290" t="s">
        <v>12</v>
      </c>
      <c r="E155" s="291">
        <v>110</v>
      </c>
      <c r="F155" s="292"/>
      <c r="G155" s="292">
        <f t="shared" si="68"/>
        <v>330</v>
      </c>
      <c r="H155" s="293"/>
      <c r="I155" s="293"/>
      <c r="J155" s="293"/>
      <c r="K155" s="293"/>
      <c r="L155" s="293"/>
      <c r="M155" s="293"/>
      <c r="N155" s="293"/>
      <c r="O155" s="292">
        <f t="shared" si="59"/>
        <v>330</v>
      </c>
      <c r="P155" s="293"/>
      <c r="Q155" s="292">
        <f t="shared" si="55"/>
        <v>330</v>
      </c>
      <c r="R155" s="292">
        <f t="shared" si="56"/>
        <v>330</v>
      </c>
      <c r="S155" s="293"/>
      <c r="T155" s="293"/>
      <c r="U155" s="293"/>
      <c r="V155" s="293"/>
      <c r="W155" s="293"/>
      <c r="X155" s="293"/>
      <c r="Y155" s="293"/>
      <c r="Z155" s="292">
        <f t="shared" si="60"/>
        <v>330</v>
      </c>
      <c r="AA155" s="293"/>
      <c r="AB155" s="292">
        <f t="shared" si="61"/>
        <v>660</v>
      </c>
      <c r="AC155" s="292">
        <f t="shared" si="57"/>
        <v>330</v>
      </c>
      <c r="AD155" s="293"/>
      <c r="AE155" s="293"/>
      <c r="AF155" s="293"/>
      <c r="AG155" s="293"/>
      <c r="AH155" s="293"/>
      <c r="AI155" s="293"/>
      <c r="AJ155" s="293"/>
      <c r="AK155" s="292">
        <f t="shared" si="62"/>
        <v>330</v>
      </c>
      <c r="AL155" s="293"/>
      <c r="AM155" s="292">
        <f t="shared" si="63"/>
        <v>990</v>
      </c>
      <c r="AN155" s="292">
        <f t="shared" si="58"/>
        <v>330</v>
      </c>
      <c r="AO155" s="293"/>
      <c r="AP155" s="293"/>
      <c r="AQ155" s="293"/>
      <c r="AR155" s="293"/>
      <c r="AS155" s="293"/>
      <c r="AT155" s="293"/>
      <c r="AU155" s="293"/>
      <c r="AV155" s="292">
        <f t="shared" si="64"/>
        <v>330</v>
      </c>
      <c r="AW155" s="293"/>
      <c r="AX155" s="292">
        <f t="shared" si="65"/>
        <v>1320</v>
      </c>
      <c r="AY155" s="137" t="str">
        <f t="shared" si="67"/>
        <v/>
      </c>
      <c r="BA155" s="143" t="str">
        <f t="shared" si="66"/>
        <v/>
      </c>
    </row>
    <row r="156" spans="1:53" ht="12">
      <c r="A156" s="288">
        <v>154</v>
      </c>
      <c r="B156" s="289" t="s">
        <v>349</v>
      </c>
      <c r="C156" s="290" t="s">
        <v>14</v>
      </c>
      <c r="D156" s="290" t="s">
        <v>12</v>
      </c>
      <c r="E156" s="291">
        <v>175</v>
      </c>
      <c r="F156" s="292"/>
      <c r="G156" s="292">
        <f t="shared" si="68"/>
        <v>525</v>
      </c>
      <c r="H156" s="293"/>
      <c r="I156" s="293"/>
      <c r="J156" s="293"/>
      <c r="K156" s="293"/>
      <c r="L156" s="293"/>
      <c r="M156" s="293"/>
      <c r="N156" s="293"/>
      <c r="O156" s="292">
        <f t="shared" si="59"/>
        <v>525</v>
      </c>
      <c r="P156" s="293">
        <v>525</v>
      </c>
      <c r="Q156" s="292">
        <f t="shared" si="55"/>
        <v>0</v>
      </c>
      <c r="R156" s="292">
        <f t="shared" si="56"/>
        <v>525</v>
      </c>
      <c r="S156" s="293"/>
      <c r="T156" s="293"/>
      <c r="U156" s="293"/>
      <c r="V156" s="293"/>
      <c r="W156" s="293">
        <v>100</v>
      </c>
      <c r="X156" s="293"/>
      <c r="Y156" s="293"/>
      <c r="Z156" s="292">
        <f t="shared" si="60"/>
        <v>625</v>
      </c>
      <c r="AA156" s="293">
        <v>625</v>
      </c>
      <c r="AB156" s="292">
        <f t="shared" si="61"/>
        <v>0</v>
      </c>
      <c r="AC156" s="292">
        <f t="shared" si="57"/>
        <v>525</v>
      </c>
      <c r="AD156" s="293"/>
      <c r="AE156" s="293"/>
      <c r="AF156" s="293"/>
      <c r="AG156" s="293"/>
      <c r="AH156" s="293"/>
      <c r="AI156" s="293"/>
      <c r="AJ156" s="293"/>
      <c r="AK156" s="292">
        <f t="shared" si="62"/>
        <v>525</v>
      </c>
      <c r="AL156" s="293">
        <v>525</v>
      </c>
      <c r="AM156" s="292">
        <f t="shared" si="63"/>
        <v>0</v>
      </c>
      <c r="AN156" s="292">
        <f t="shared" si="58"/>
        <v>525</v>
      </c>
      <c r="AO156" s="293"/>
      <c r="AP156" s="293"/>
      <c r="AQ156" s="293"/>
      <c r="AR156" s="293"/>
      <c r="AS156" s="293"/>
      <c r="AT156" s="293"/>
      <c r="AU156" s="293"/>
      <c r="AV156" s="292">
        <f t="shared" si="64"/>
        <v>525</v>
      </c>
      <c r="AW156" s="293">
        <v>525</v>
      </c>
      <c r="AX156" s="292">
        <f t="shared" si="65"/>
        <v>0</v>
      </c>
      <c r="AY156" s="137" t="str">
        <f t="shared" si="67"/>
        <v>*</v>
      </c>
      <c r="BA156" s="143" t="str">
        <f t="shared" si="66"/>
        <v/>
      </c>
    </row>
    <row r="157" spans="1:53" ht="12">
      <c r="A157" s="288">
        <v>155</v>
      </c>
      <c r="B157" s="289" t="s">
        <v>351</v>
      </c>
      <c r="C157" s="290" t="s">
        <v>14</v>
      </c>
      <c r="D157" s="290" t="s">
        <v>353</v>
      </c>
      <c r="E157" s="291">
        <v>100</v>
      </c>
      <c r="F157" s="292">
        <v>-800</v>
      </c>
      <c r="G157" s="292">
        <f t="shared" si="68"/>
        <v>300</v>
      </c>
      <c r="H157" s="293">
        <v>50</v>
      </c>
      <c r="I157" s="293"/>
      <c r="J157" s="293"/>
      <c r="K157" s="293"/>
      <c r="L157" s="293"/>
      <c r="M157" s="293"/>
      <c r="N157" s="293"/>
      <c r="O157" s="292">
        <f t="shared" si="59"/>
        <v>350</v>
      </c>
      <c r="P157" s="293"/>
      <c r="Q157" s="292">
        <f t="shared" si="55"/>
        <v>-450</v>
      </c>
      <c r="R157" s="292">
        <f t="shared" si="56"/>
        <v>300</v>
      </c>
      <c r="S157" s="293"/>
      <c r="T157" s="293"/>
      <c r="U157" s="293"/>
      <c r="V157" s="293"/>
      <c r="W157" s="293">
        <v>100</v>
      </c>
      <c r="X157" s="293">
        <v>800</v>
      </c>
      <c r="Y157" s="293"/>
      <c r="Z157" s="292">
        <f t="shared" si="60"/>
        <v>1200</v>
      </c>
      <c r="AA157" s="293">
        <v>750</v>
      </c>
      <c r="AB157" s="292">
        <f t="shared" si="61"/>
        <v>0</v>
      </c>
      <c r="AC157" s="292">
        <f t="shared" si="57"/>
        <v>300</v>
      </c>
      <c r="AD157" s="293"/>
      <c r="AE157" s="293"/>
      <c r="AF157" s="293"/>
      <c r="AG157" s="293"/>
      <c r="AH157" s="293"/>
      <c r="AI157" s="293"/>
      <c r="AJ157" s="293"/>
      <c r="AK157" s="292">
        <f t="shared" si="62"/>
        <v>300</v>
      </c>
      <c r="AL157" s="293">
        <v>300</v>
      </c>
      <c r="AM157" s="292">
        <f t="shared" si="63"/>
        <v>0</v>
      </c>
      <c r="AN157" s="292">
        <f t="shared" si="58"/>
        <v>300</v>
      </c>
      <c r="AO157" s="293"/>
      <c r="AP157" s="293"/>
      <c r="AQ157" s="293"/>
      <c r="AR157" s="293"/>
      <c r="AS157" s="293"/>
      <c r="AT157" s="293"/>
      <c r="AU157" s="293"/>
      <c r="AV157" s="292">
        <f t="shared" si="64"/>
        <v>300</v>
      </c>
      <c r="AW157" s="293"/>
      <c r="AX157" s="292">
        <f t="shared" si="65"/>
        <v>300</v>
      </c>
      <c r="BA157" s="143" t="str">
        <f t="shared" si="66"/>
        <v/>
      </c>
    </row>
    <row r="158" spans="1:53" ht="12">
      <c r="A158" s="288">
        <v>156</v>
      </c>
      <c r="B158" s="289" t="s">
        <v>354</v>
      </c>
      <c r="C158" s="290" t="s">
        <v>14</v>
      </c>
      <c r="D158" s="290" t="s">
        <v>12</v>
      </c>
      <c r="E158" s="291">
        <v>350</v>
      </c>
      <c r="F158" s="292"/>
      <c r="G158" s="292">
        <f t="shared" si="68"/>
        <v>1050</v>
      </c>
      <c r="H158" s="293"/>
      <c r="I158" s="293"/>
      <c r="J158" s="293"/>
      <c r="K158" s="293"/>
      <c r="L158" s="293"/>
      <c r="M158" s="293"/>
      <c r="N158" s="293"/>
      <c r="O158" s="292">
        <f t="shared" si="59"/>
        <v>1050</v>
      </c>
      <c r="P158" s="293">
        <v>12108</v>
      </c>
      <c r="Q158" s="292">
        <f t="shared" si="55"/>
        <v>-11058</v>
      </c>
      <c r="R158" s="292">
        <f t="shared" si="56"/>
        <v>1050</v>
      </c>
      <c r="S158" s="293">
        <v>100</v>
      </c>
      <c r="T158" s="293"/>
      <c r="U158" s="293">
        <v>11058</v>
      </c>
      <c r="V158" s="293"/>
      <c r="W158" s="293">
        <v>100</v>
      </c>
      <c r="X158" s="293"/>
      <c r="Y158" s="293"/>
      <c r="Z158" s="292">
        <f t="shared" si="60"/>
        <v>12308</v>
      </c>
      <c r="AA158" s="293">
        <v>1250</v>
      </c>
      <c r="AB158" s="292">
        <f t="shared" si="61"/>
        <v>0</v>
      </c>
      <c r="AC158" s="292">
        <f t="shared" si="57"/>
        <v>1050</v>
      </c>
      <c r="AD158" s="293"/>
      <c r="AE158" s="293"/>
      <c r="AF158" s="293"/>
      <c r="AG158" s="293"/>
      <c r="AH158" s="293"/>
      <c r="AI158" s="293"/>
      <c r="AJ158" s="293"/>
      <c r="AK158" s="292">
        <f t="shared" si="62"/>
        <v>1050</v>
      </c>
      <c r="AL158" s="293">
        <v>1050</v>
      </c>
      <c r="AM158" s="292">
        <f t="shared" si="63"/>
        <v>0</v>
      </c>
      <c r="AN158" s="292">
        <f t="shared" si="58"/>
        <v>1050</v>
      </c>
      <c r="AO158" s="293">
        <v>50</v>
      </c>
      <c r="AP158" s="293"/>
      <c r="AQ158" s="293"/>
      <c r="AR158" s="293"/>
      <c r="AS158" s="293"/>
      <c r="AT158" s="293"/>
      <c r="AU158" s="293"/>
      <c r="AV158" s="292">
        <f t="shared" si="64"/>
        <v>1100</v>
      </c>
      <c r="AW158" s="293">
        <v>1100</v>
      </c>
      <c r="AX158" s="292">
        <f t="shared" si="65"/>
        <v>0</v>
      </c>
      <c r="AY158" s="137" t="str">
        <f t="shared" si="67"/>
        <v>*</v>
      </c>
      <c r="BA158" s="143" t="str">
        <f t="shared" si="66"/>
        <v/>
      </c>
    </row>
    <row r="159" spans="1:53" ht="12">
      <c r="A159" s="288">
        <v>157</v>
      </c>
      <c r="B159" s="289" t="s">
        <v>1369</v>
      </c>
      <c r="C159" s="290" t="s">
        <v>23</v>
      </c>
      <c r="D159" s="290"/>
      <c r="E159" s="291">
        <v>120</v>
      </c>
      <c r="F159" s="292"/>
      <c r="G159" s="292">
        <f t="shared" si="68"/>
        <v>360</v>
      </c>
      <c r="H159" s="293"/>
      <c r="I159" s="293"/>
      <c r="J159" s="293"/>
      <c r="K159" s="293"/>
      <c r="L159" s="293">
        <v>100</v>
      </c>
      <c r="M159" s="293"/>
      <c r="N159" s="293"/>
      <c r="O159" s="292">
        <f t="shared" si="59"/>
        <v>460</v>
      </c>
      <c r="P159" s="293">
        <v>1540</v>
      </c>
      <c r="Q159" s="292">
        <f t="shared" si="55"/>
        <v>-1080</v>
      </c>
      <c r="R159" s="292">
        <f t="shared" si="56"/>
        <v>360</v>
      </c>
      <c r="S159" s="293"/>
      <c r="T159" s="293"/>
      <c r="U159" s="293"/>
      <c r="V159" s="293"/>
      <c r="W159" s="293"/>
      <c r="X159" s="293"/>
      <c r="Y159" s="293"/>
      <c r="Z159" s="292">
        <f t="shared" si="60"/>
        <v>360</v>
      </c>
      <c r="AA159" s="293"/>
      <c r="AB159" s="292">
        <f t="shared" si="61"/>
        <v>-720</v>
      </c>
      <c r="AC159" s="292">
        <f t="shared" si="57"/>
        <v>360</v>
      </c>
      <c r="AD159" s="293"/>
      <c r="AE159" s="293"/>
      <c r="AF159" s="293"/>
      <c r="AG159" s="293"/>
      <c r="AH159" s="293"/>
      <c r="AI159" s="293"/>
      <c r="AJ159" s="293"/>
      <c r="AK159" s="292">
        <f t="shared" si="62"/>
        <v>360</v>
      </c>
      <c r="AL159" s="293"/>
      <c r="AM159" s="292">
        <f t="shared" si="63"/>
        <v>-360</v>
      </c>
      <c r="AN159" s="292">
        <f t="shared" si="58"/>
        <v>360</v>
      </c>
      <c r="AO159" s="293"/>
      <c r="AP159" s="293"/>
      <c r="AQ159" s="293"/>
      <c r="AR159" s="293"/>
      <c r="AS159" s="293"/>
      <c r="AT159" s="293"/>
      <c r="AU159" s="293"/>
      <c r="AV159" s="292">
        <f t="shared" si="64"/>
        <v>360</v>
      </c>
      <c r="AW159" s="293"/>
      <c r="AX159" s="292">
        <f t="shared" si="65"/>
        <v>0</v>
      </c>
      <c r="AY159" s="137" t="str">
        <f t="shared" si="67"/>
        <v>*</v>
      </c>
      <c r="BA159" s="143" t="str">
        <f t="shared" si="66"/>
        <v/>
      </c>
    </row>
    <row r="160" spans="1:53" ht="12">
      <c r="A160" s="288">
        <v>158</v>
      </c>
      <c r="B160" s="319" t="s">
        <v>356</v>
      </c>
      <c r="C160" s="320" t="s">
        <v>30</v>
      </c>
      <c r="D160" s="320" t="s">
        <v>12</v>
      </c>
      <c r="E160" s="403"/>
      <c r="F160" s="322"/>
      <c r="G160" s="299">
        <f t="shared" si="68"/>
        <v>0</v>
      </c>
      <c r="H160" s="300"/>
      <c r="I160" s="300"/>
      <c r="J160" s="300"/>
      <c r="K160" s="300"/>
      <c r="L160" s="300"/>
      <c r="M160" s="300"/>
      <c r="N160" s="300"/>
      <c r="O160" s="299">
        <f t="shared" si="59"/>
        <v>0</v>
      </c>
      <c r="P160" s="300"/>
      <c r="Q160" s="299">
        <f>SUM(I160:P160)</f>
        <v>0</v>
      </c>
      <c r="R160" s="299">
        <f t="shared" si="56"/>
        <v>0</v>
      </c>
      <c r="S160" s="300"/>
      <c r="T160" s="300"/>
      <c r="U160" s="300"/>
      <c r="V160" s="300"/>
      <c r="W160" s="300"/>
      <c r="X160" s="300"/>
      <c r="Y160" s="300"/>
      <c r="Z160" s="299">
        <f t="shared" si="60"/>
        <v>0</v>
      </c>
      <c r="AA160" s="300"/>
      <c r="AB160" s="299">
        <f t="shared" si="61"/>
        <v>0</v>
      </c>
      <c r="AC160" s="299">
        <f t="shared" si="57"/>
        <v>0</v>
      </c>
      <c r="AD160" s="300"/>
      <c r="AE160" s="300"/>
      <c r="AF160" s="300"/>
      <c r="AG160" s="300"/>
      <c r="AH160" s="300"/>
      <c r="AI160" s="300"/>
      <c r="AJ160" s="300"/>
      <c r="AK160" s="299">
        <f t="shared" si="62"/>
        <v>0</v>
      </c>
      <c r="AL160" s="300"/>
      <c r="AM160" s="299">
        <f t="shared" si="63"/>
        <v>0</v>
      </c>
      <c r="AN160" s="299">
        <f t="shared" si="58"/>
        <v>0</v>
      </c>
      <c r="AO160" s="300"/>
      <c r="AP160" s="300"/>
      <c r="AQ160" s="300"/>
      <c r="AR160" s="300"/>
      <c r="AS160" s="300"/>
      <c r="AT160" s="300"/>
      <c r="AU160" s="300"/>
      <c r="AV160" s="299">
        <f t="shared" si="64"/>
        <v>0</v>
      </c>
      <c r="AW160" s="300"/>
      <c r="AX160" s="299">
        <f t="shared" si="65"/>
        <v>0</v>
      </c>
      <c r="AY160" s="137" t="str">
        <f t="shared" si="67"/>
        <v>*</v>
      </c>
      <c r="BA160" s="143" t="str">
        <f t="shared" si="66"/>
        <v/>
      </c>
    </row>
    <row r="161" spans="1:53" ht="12">
      <c r="A161" s="288">
        <v>159</v>
      </c>
      <c r="B161" s="289" t="s">
        <v>358</v>
      </c>
      <c r="C161" s="290" t="s">
        <v>14</v>
      </c>
      <c r="D161" s="290" t="s">
        <v>360</v>
      </c>
      <c r="E161" s="291">
        <v>150</v>
      </c>
      <c r="F161" s="292">
        <v>50</v>
      </c>
      <c r="G161" s="292">
        <f t="shared" si="68"/>
        <v>450</v>
      </c>
      <c r="H161" s="293"/>
      <c r="I161" s="293"/>
      <c r="J161" s="293"/>
      <c r="K161" s="293"/>
      <c r="L161" s="293"/>
      <c r="M161" s="293"/>
      <c r="N161" s="293"/>
      <c r="O161" s="292">
        <f t="shared" si="59"/>
        <v>450</v>
      </c>
      <c r="P161" s="293">
        <v>50</v>
      </c>
      <c r="Q161" s="292">
        <f>F161+O161-P161</f>
        <v>450</v>
      </c>
      <c r="R161" s="292">
        <f t="shared" si="56"/>
        <v>450</v>
      </c>
      <c r="S161" s="293"/>
      <c r="T161" s="293">
        <v>100</v>
      </c>
      <c r="U161" s="293">
        <v>4556</v>
      </c>
      <c r="V161" s="293"/>
      <c r="W161" s="293">
        <v>100</v>
      </c>
      <c r="X161" s="293">
        <v>300</v>
      </c>
      <c r="Y161" s="293"/>
      <c r="Z161" s="292">
        <f t="shared" si="60"/>
        <v>5506</v>
      </c>
      <c r="AA161" s="293">
        <v>1900</v>
      </c>
      <c r="AB161" s="292">
        <f t="shared" si="61"/>
        <v>4056</v>
      </c>
      <c r="AC161" s="292">
        <f t="shared" si="57"/>
        <v>450</v>
      </c>
      <c r="AD161" s="293"/>
      <c r="AE161" s="293"/>
      <c r="AF161" s="293"/>
      <c r="AG161" s="293"/>
      <c r="AH161" s="293"/>
      <c r="AI161" s="293"/>
      <c r="AJ161" s="293"/>
      <c r="AK161" s="292">
        <f t="shared" si="62"/>
        <v>450</v>
      </c>
      <c r="AL161" s="293">
        <v>956</v>
      </c>
      <c r="AM161" s="292">
        <f t="shared" si="63"/>
        <v>3550</v>
      </c>
      <c r="AN161" s="292">
        <f t="shared" si="58"/>
        <v>450</v>
      </c>
      <c r="AO161" s="293"/>
      <c r="AP161" s="293"/>
      <c r="AQ161" s="293"/>
      <c r="AR161" s="293">
        <v>300</v>
      </c>
      <c r="AS161" s="293"/>
      <c r="AT161" s="293"/>
      <c r="AU161" s="293"/>
      <c r="AV161" s="292">
        <f t="shared" si="64"/>
        <v>750</v>
      </c>
      <c r="AW161" s="293">
        <v>1000</v>
      </c>
      <c r="AX161" s="292">
        <f t="shared" si="65"/>
        <v>3300</v>
      </c>
      <c r="BA161" s="143" t="str">
        <f t="shared" si="66"/>
        <v/>
      </c>
    </row>
    <row r="162" spans="1:53" ht="12">
      <c r="A162" s="288">
        <v>160</v>
      </c>
      <c r="B162" s="289" t="s">
        <v>361</v>
      </c>
      <c r="C162" s="290" t="s">
        <v>14</v>
      </c>
      <c r="D162" s="290" t="s">
        <v>12</v>
      </c>
      <c r="E162" s="291">
        <v>200</v>
      </c>
      <c r="F162" s="292"/>
      <c r="G162" s="292">
        <f t="shared" si="68"/>
        <v>600</v>
      </c>
      <c r="H162" s="293"/>
      <c r="I162" s="293"/>
      <c r="J162" s="293"/>
      <c r="K162" s="293"/>
      <c r="L162" s="293">
        <v>100</v>
      </c>
      <c r="M162" s="293"/>
      <c r="N162" s="293"/>
      <c r="O162" s="292">
        <f t="shared" si="59"/>
        <v>700</v>
      </c>
      <c r="P162" s="293">
        <v>600</v>
      </c>
      <c r="Q162" s="292">
        <f>F162+O162-P162</f>
        <v>100</v>
      </c>
      <c r="R162" s="292">
        <f t="shared" si="56"/>
        <v>600</v>
      </c>
      <c r="S162" s="293"/>
      <c r="T162" s="293"/>
      <c r="U162" s="293"/>
      <c r="V162" s="293"/>
      <c r="W162" s="293"/>
      <c r="X162" s="293"/>
      <c r="Y162" s="293"/>
      <c r="Z162" s="292">
        <f t="shared" si="60"/>
        <v>600</v>
      </c>
      <c r="AA162" s="293">
        <v>700</v>
      </c>
      <c r="AB162" s="292">
        <f t="shared" si="61"/>
        <v>0</v>
      </c>
      <c r="AC162" s="292">
        <f t="shared" si="57"/>
        <v>600</v>
      </c>
      <c r="AD162" s="293"/>
      <c r="AE162" s="293"/>
      <c r="AF162" s="293"/>
      <c r="AG162" s="293"/>
      <c r="AH162" s="293"/>
      <c r="AI162" s="293"/>
      <c r="AJ162" s="293"/>
      <c r="AK162" s="292">
        <f t="shared" si="62"/>
        <v>600</v>
      </c>
      <c r="AL162" s="293">
        <v>1200</v>
      </c>
      <c r="AM162" s="292">
        <f t="shared" si="63"/>
        <v>-600</v>
      </c>
      <c r="AN162" s="292">
        <f t="shared" si="58"/>
        <v>600</v>
      </c>
      <c r="AO162" s="293"/>
      <c r="AP162" s="293"/>
      <c r="AQ162" s="293"/>
      <c r="AR162" s="293"/>
      <c r="AS162" s="293"/>
      <c r="AT162" s="293"/>
      <c r="AU162" s="293"/>
      <c r="AV162" s="292">
        <f t="shared" si="64"/>
        <v>600</v>
      </c>
      <c r="AW162" s="293"/>
      <c r="AX162" s="292">
        <f t="shared" si="65"/>
        <v>0</v>
      </c>
      <c r="AY162" s="137" t="str">
        <f t="shared" si="67"/>
        <v>*</v>
      </c>
      <c r="BA162" s="143" t="str">
        <f t="shared" si="66"/>
        <v/>
      </c>
    </row>
    <row r="163" spans="1:53" ht="12">
      <c r="A163" s="288">
        <v>161</v>
      </c>
      <c r="B163" s="294" t="s">
        <v>1501</v>
      </c>
      <c r="C163" s="290" t="s">
        <v>10</v>
      </c>
      <c r="D163" s="290" t="s">
        <v>365</v>
      </c>
      <c r="E163" s="295">
        <v>125</v>
      </c>
      <c r="F163" s="292"/>
      <c r="G163" s="292">
        <f t="shared" si="68"/>
        <v>375</v>
      </c>
      <c r="H163" s="293"/>
      <c r="I163" s="293"/>
      <c r="J163" s="293"/>
      <c r="K163" s="293"/>
      <c r="L163" s="293"/>
      <c r="M163" s="293"/>
      <c r="N163" s="293"/>
      <c r="O163" s="292">
        <f>SUM(G163:N163)</f>
        <v>375</v>
      </c>
      <c r="P163" s="293">
        <v>375</v>
      </c>
      <c r="Q163" s="292">
        <f>F163+O163-P163</f>
        <v>0</v>
      </c>
      <c r="R163" s="292">
        <f t="shared" si="56"/>
        <v>375</v>
      </c>
      <c r="S163" s="293"/>
      <c r="T163" s="293">
        <v>100</v>
      </c>
      <c r="U163" s="293"/>
      <c r="V163" s="293"/>
      <c r="W163" s="293"/>
      <c r="X163" s="293"/>
      <c r="Y163" s="293"/>
      <c r="Z163" s="292">
        <f>SUM(R163:Y163)</f>
        <v>475</v>
      </c>
      <c r="AA163" s="293">
        <v>475</v>
      </c>
      <c r="AB163" s="292">
        <f>Q163+Z163-AA163</f>
        <v>0</v>
      </c>
      <c r="AC163" s="292">
        <f t="shared" si="57"/>
        <v>375</v>
      </c>
      <c r="AD163" s="293"/>
      <c r="AE163" s="293"/>
      <c r="AF163" s="293"/>
      <c r="AG163" s="293"/>
      <c r="AH163" s="293"/>
      <c r="AI163" s="293"/>
      <c r="AJ163" s="293"/>
      <c r="AK163" s="292">
        <f>SUM(AC163:AJ163)</f>
        <v>375</v>
      </c>
      <c r="AL163" s="293"/>
      <c r="AM163" s="292">
        <f>AB163+AK163-AL163</f>
        <v>375</v>
      </c>
      <c r="AN163" s="292">
        <f t="shared" si="58"/>
        <v>375</v>
      </c>
      <c r="AO163" s="293"/>
      <c r="AP163" s="293"/>
      <c r="AQ163" s="293"/>
      <c r="AR163" s="293"/>
      <c r="AS163" s="293"/>
      <c r="AT163" s="293"/>
      <c r="AU163" s="293"/>
      <c r="AV163" s="292">
        <f t="shared" si="64"/>
        <v>375</v>
      </c>
      <c r="AW163" s="293">
        <v>750</v>
      </c>
      <c r="AX163" s="292">
        <f t="shared" ref="AX163:AX190" si="69">AM163+AV163-AW163</f>
        <v>0</v>
      </c>
      <c r="AY163" s="137" t="str">
        <f t="shared" si="67"/>
        <v>*</v>
      </c>
      <c r="BA163" s="143" t="str">
        <f t="shared" si="66"/>
        <v/>
      </c>
    </row>
    <row r="164" spans="1:53" ht="12">
      <c r="A164" s="288">
        <v>162</v>
      </c>
      <c r="B164" s="289" t="s">
        <v>1465</v>
      </c>
      <c r="C164" s="290" t="s">
        <v>23</v>
      </c>
      <c r="D164" s="290"/>
      <c r="E164" s="291">
        <v>500</v>
      </c>
      <c r="F164" s="292"/>
      <c r="G164" s="292">
        <f t="shared" si="68"/>
        <v>1500</v>
      </c>
      <c r="H164" s="293"/>
      <c r="I164" s="293">
        <v>178</v>
      </c>
      <c r="J164" s="293"/>
      <c r="K164" s="293"/>
      <c r="L164" s="293"/>
      <c r="M164" s="293">
        <v>3000</v>
      </c>
      <c r="N164" s="293">
        <v>20</v>
      </c>
      <c r="O164" s="292">
        <f>SUM(G164:N164)</f>
        <v>4698</v>
      </c>
      <c r="P164" s="293">
        <v>9764</v>
      </c>
      <c r="Q164" s="292">
        <f>F164+O164-P164</f>
        <v>-5066</v>
      </c>
      <c r="R164" s="292">
        <f t="shared" si="56"/>
        <v>1500</v>
      </c>
      <c r="S164" s="293">
        <v>50</v>
      </c>
      <c r="T164" s="293">
        <v>178</v>
      </c>
      <c r="U164" s="293">
        <v>2066</v>
      </c>
      <c r="V164" s="293"/>
      <c r="W164" s="293">
        <v>100</v>
      </c>
      <c r="X164" s="293">
        <v>6000</v>
      </c>
      <c r="Y164" s="293"/>
      <c r="Z164" s="292">
        <f>SUM(R164:Y164)</f>
        <v>9894</v>
      </c>
      <c r="AA164" s="293">
        <v>4828</v>
      </c>
      <c r="AB164" s="292">
        <f>Q164+Z164-AA164</f>
        <v>0</v>
      </c>
      <c r="AC164" s="292">
        <f t="shared" si="57"/>
        <v>1500</v>
      </c>
      <c r="AD164" s="293">
        <v>150</v>
      </c>
      <c r="AE164" s="293">
        <v>178</v>
      </c>
      <c r="AF164" s="293"/>
      <c r="AG164" s="293"/>
      <c r="AH164" s="293"/>
      <c r="AI164" s="293">
        <v>3000</v>
      </c>
      <c r="AJ164" s="293">
        <v>40</v>
      </c>
      <c r="AK164" s="292">
        <f>SUM(AC164:AJ164)</f>
        <v>4868</v>
      </c>
      <c r="AL164" s="293">
        <v>4868</v>
      </c>
      <c r="AM164" s="292">
        <f>AB164+AK164-AL164</f>
        <v>0</v>
      </c>
      <c r="AN164" s="292">
        <f t="shared" si="58"/>
        <v>1500</v>
      </c>
      <c r="AO164" s="293"/>
      <c r="AP164" s="293">
        <v>178</v>
      </c>
      <c r="AQ164" s="293"/>
      <c r="AR164" s="293"/>
      <c r="AS164" s="293"/>
      <c r="AT164" s="293">
        <v>3000</v>
      </c>
      <c r="AU164" s="293"/>
      <c r="AV164" s="292">
        <f t="shared" si="64"/>
        <v>4678</v>
      </c>
      <c r="AW164" s="293">
        <v>4678</v>
      </c>
      <c r="AX164" s="292">
        <f t="shared" si="69"/>
        <v>0</v>
      </c>
      <c r="AY164" s="137" t="str">
        <f t="shared" si="67"/>
        <v>*</v>
      </c>
      <c r="BA164" s="143" t="str">
        <f t="shared" si="66"/>
        <v/>
      </c>
    </row>
    <row r="165" spans="1:53" ht="12">
      <c r="A165" s="288">
        <v>163</v>
      </c>
      <c r="B165" s="289" t="s">
        <v>1531</v>
      </c>
      <c r="C165" s="290" t="s">
        <v>14</v>
      </c>
      <c r="D165" s="290"/>
      <c r="E165" s="291">
        <v>150</v>
      </c>
      <c r="F165" s="292"/>
      <c r="G165" s="292"/>
      <c r="H165" s="293"/>
      <c r="I165" s="293"/>
      <c r="J165" s="293"/>
      <c r="K165" s="293"/>
      <c r="L165" s="293"/>
      <c r="M165" s="293"/>
      <c r="N165" s="293"/>
      <c r="O165" s="292"/>
      <c r="P165" s="293"/>
      <c r="Q165" s="292"/>
      <c r="R165" s="292"/>
      <c r="S165" s="293"/>
      <c r="T165" s="293"/>
      <c r="U165" s="293"/>
      <c r="V165" s="293"/>
      <c r="W165" s="293"/>
      <c r="X165" s="293"/>
      <c r="Y165" s="293"/>
      <c r="Z165" s="292"/>
      <c r="AA165" s="293"/>
      <c r="AB165" s="292"/>
      <c r="AC165" s="292"/>
      <c r="AD165" s="293"/>
      <c r="AE165" s="293"/>
      <c r="AF165" s="293"/>
      <c r="AG165" s="293"/>
      <c r="AH165" s="293"/>
      <c r="AI165" s="293"/>
      <c r="AJ165" s="293"/>
      <c r="AK165" s="292"/>
      <c r="AL165" s="293"/>
      <c r="AM165" s="292"/>
      <c r="AN165" s="292">
        <v>225</v>
      </c>
      <c r="AO165" s="293"/>
      <c r="AP165" s="293">
        <v>100</v>
      </c>
      <c r="AQ165" s="293"/>
      <c r="AR165" s="293"/>
      <c r="AS165" s="293"/>
      <c r="AT165" s="293"/>
      <c r="AU165" s="293"/>
      <c r="AV165" s="292">
        <f t="shared" si="64"/>
        <v>325</v>
      </c>
      <c r="AW165" s="293">
        <v>325</v>
      </c>
      <c r="AX165" s="292">
        <f t="shared" si="69"/>
        <v>0</v>
      </c>
      <c r="BA165" s="143" t="str">
        <f t="shared" si="66"/>
        <v>!!!</v>
      </c>
    </row>
    <row r="166" spans="1:53" ht="12">
      <c r="A166" s="288">
        <v>164</v>
      </c>
      <c r="B166" s="289" t="s">
        <v>368</v>
      </c>
      <c r="C166" s="290" t="s">
        <v>14</v>
      </c>
      <c r="D166" s="290" t="s">
        <v>902</v>
      </c>
      <c r="E166" s="291">
        <v>95</v>
      </c>
      <c r="F166" s="292"/>
      <c r="G166" s="292">
        <f t="shared" ref="G166:G176" si="70">E166*3</f>
        <v>285</v>
      </c>
      <c r="H166" s="293"/>
      <c r="I166" s="293"/>
      <c r="J166" s="293"/>
      <c r="K166" s="293"/>
      <c r="L166" s="293"/>
      <c r="M166" s="293"/>
      <c r="N166" s="293"/>
      <c r="O166" s="292">
        <f t="shared" ref="O166:O197" si="71">SUM(G166:N166)</f>
        <v>285</v>
      </c>
      <c r="P166" s="293"/>
      <c r="Q166" s="292">
        <f>F166+O166-P166</f>
        <v>285</v>
      </c>
      <c r="R166" s="292">
        <f t="shared" ref="R166:R176" si="72">E166*3</f>
        <v>285</v>
      </c>
      <c r="S166" s="293"/>
      <c r="T166" s="293"/>
      <c r="U166" s="293"/>
      <c r="V166" s="293"/>
      <c r="W166" s="293"/>
      <c r="X166" s="293"/>
      <c r="Y166" s="293"/>
      <c r="Z166" s="292">
        <f t="shared" ref="Z166:Z197" si="73">SUM(R166:Y166)</f>
        <v>285</v>
      </c>
      <c r="AA166" s="293">
        <v>1140</v>
      </c>
      <c r="AB166" s="292">
        <f t="shared" ref="AB166:AB197" si="74">Q166+Z166-AA166</f>
        <v>-570</v>
      </c>
      <c r="AC166" s="292">
        <f t="shared" ref="AC166:AC176" si="75">$E166*3</f>
        <v>285</v>
      </c>
      <c r="AD166" s="293"/>
      <c r="AE166" s="293"/>
      <c r="AF166" s="293"/>
      <c r="AG166" s="293"/>
      <c r="AH166" s="293"/>
      <c r="AI166" s="293"/>
      <c r="AJ166" s="293"/>
      <c r="AK166" s="292">
        <f t="shared" ref="AK166:AK197" si="76">SUM(AC166:AJ166)</f>
        <v>285</v>
      </c>
      <c r="AL166" s="293"/>
      <c r="AM166" s="292">
        <f t="shared" ref="AM166:AM190" si="77">AB166+AK166-AL166</f>
        <v>-285</v>
      </c>
      <c r="AN166" s="292">
        <f t="shared" ref="AN166:AN176" si="78">$E166*3</f>
        <v>285</v>
      </c>
      <c r="AO166" s="293"/>
      <c r="AP166" s="293"/>
      <c r="AQ166" s="293"/>
      <c r="AR166" s="293"/>
      <c r="AS166" s="293"/>
      <c r="AT166" s="293"/>
      <c r="AU166" s="293"/>
      <c r="AV166" s="292">
        <f t="shared" si="64"/>
        <v>285</v>
      </c>
      <c r="AW166" s="293"/>
      <c r="AX166" s="292">
        <f t="shared" si="69"/>
        <v>0</v>
      </c>
      <c r="AY166" s="137" t="str">
        <f t="shared" si="67"/>
        <v>*</v>
      </c>
      <c r="BA166" s="143" t="str">
        <f t="shared" si="66"/>
        <v/>
      </c>
    </row>
    <row r="167" spans="1:53" ht="12">
      <c r="A167" s="288">
        <v>165</v>
      </c>
      <c r="B167" s="289" t="s">
        <v>1399</v>
      </c>
      <c r="C167" s="290" t="s">
        <v>23</v>
      </c>
      <c r="D167" s="290"/>
      <c r="E167" s="291">
        <v>55</v>
      </c>
      <c r="F167" s="292"/>
      <c r="G167" s="292">
        <f t="shared" si="70"/>
        <v>165</v>
      </c>
      <c r="H167" s="293"/>
      <c r="I167" s="293"/>
      <c r="J167" s="293"/>
      <c r="K167" s="293"/>
      <c r="L167" s="293"/>
      <c r="M167" s="293"/>
      <c r="N167" s="293"/>
      <c r="O167" s="292">
        <f t="shared" si="71"/>
        <v>165</v>
      </c>
      <c r="P167" s="293"/>
      <c r="Q167" s="292">
        <f>F167+O167-P167</f>
        <v>165</v>
      </c>
      <c r="R167" s="292">
        <f t="shared" si="72"/>
        <v>165</v>
      </c>
      <c r="S167" s="293"/>
      <c r="T167" s="293"/>
      <c r="U167" s="293"/>
      <c r="V167" s="293"/>
      <c r="W167" s="293"/>
      <c r="X167" s="293"/>
      <c r="Y167" s="293"/>
      <c r="Z167" s="292">
        <f t="shared" si="73"/>
        <v>165</v>
      </c>
      <c r="AA167" s="293">
        <v>330</v>
      </c>
      <c r="AB167" s="292">
        <f t="shared" si="74"/>
        <v>0</v>
      </c>
      <c r="AC167" s="292">
        <f t="shared" si="75"/>
        <v>165</v>
      </c>
      <c r="AD167" s="293"/>
      <c r="AE167" s="293"/>
      <c r="AF167" s="293"/>
      <c r="AG167" s="293"/>
      <c r="AH167" s="293"/>
      <c r="AI167" s="293"/>
      <c r="AJ167" s="293"/>
      <c r="AK167" s="292">
        <f t="shared" si="76"/>
        <v>165</v>
      </c>
      <c r="AL167" s="293"/>
      <c r="AM167" s="292">
        <f t="shared" si="77"/>
        <v>165</v>
      </c>
      <c r="AN167" s="292">
        <f t="shared" si="78"/>
        <v>165</v>
      </c>
      <c r="AO167" s="293"/>
      <c r="AP167" s="293"/>
      <c r="AQ167" s="293"/>
      <c r="AR167" s="293"/>
      <c r="AS167" s="293"/>
      <c r="AT167" s="293"/>
      <c r="AU167" s="293"/>
      <c r="AV167" s="292">
        <f t="shared" si="64"/>
        <v>165</v>
      </c>
      <c r="AW167" s="293">
        <v>330</v>
      </c>
      <c r="AX167" s="292">
        <f t="shared" si="69"/>
        <v>0</v>
      </c>
      <c r="AY167" s="137" t="str">
        <f t="shared" si="67"/>
        <v>*</v>
      </c>
      <c r="BA167" s="143" t="str">
        <f t="shared" si="66"/>
        <v/>
      </c>
    </row>
    <row r="168" spans="1:53" ht="12">
      <c r="A168" s="288">
        <v>166</v>
      </c>
      <c r="B168" s="319" t="s">
        <v>1516</v>
      </c>
      <c r="C168" s="320" t="s">
        <v>30</v>
      </c>
      <c r="D168" s="321"/>
      <c r="E168" s="319"/>
      <c r="F168" s="322"/>
      <c r="G168" s="299">
        <f t="shared" si="70"/>
        <v>0</v>
      </c>
      <c r="H168" s="300"/>
      <c r="I168" s="300"/>
      <c r="J168" s="300"/>
      <c r="K168" s="300"/>
      <c r="L168" s="300"/>
      <c r="M168" s="300"/>
      <c r="N168" s="300"/>
      <c r="O168" s="299">
        <f t="shared" si="71"/>
        <v>0</v>
      </c>
      <c r="P168" s="300"/>
      <c r="Q168" s="299">
        <f>SUM(I168:P168)</f>
        <v>0</v>
      </c>
      <c r="R168" s="299">
        <f t="shared" si="72"/>
        <v>0</v>
      </c>
      <c r="S168" s="300"/>
      <c r="T168" s="300"/>
      <c r="U168" s="300"/>
      <c r="V168" s="300"/>
      <c r="W168" s="300"/>
      <c r="X168" s="300"/>
      <c r="Y168" s="300"/>
      <c r="Z168" s="299">
        <f t="shared" si="73"/>
        <v>0</v>
      </c>
      <c r="AA168" s="300"/>
      <c r="AB168" s="299">
        <f t="shared" si="74"/>
        <v>0</v>
      </c>
      <c r="AC168" s="299">
        <f t="shared" si="75"/>
        <v>0</v>
      </c>
      <c r="AD168" s="300"/>
      <c r="AE168" s="300"/>
      <c r="AF168" s="300"/>
      <c r="AG168" s="300"/>
      <c r="AH168" s="300"/>
      <c r="AI168" s="300"/>
      <c r="AJ168" s="300"/>
      <c r="AK168" s="299">
        <f t="shared" si="76"/>
        <v>0</v>
      </c>
      <c r="AL168" s="300"/>
      <c r="AM168" s="299">
        <f t="shared" si="77"/>
        <v>0</v>
      </c>
      <c r="AN168" s="299">
        <f t="shared" si="78"/>
        <v>0</v>
      </c>
      <c r="AO168" s="300"/>
      <c r="AP168" s="300"/>
      <c r="AQ168" s="300"/>
      <c r="AR168" s="300"/>
      <c r="AS168" s="300"/>
      <c r="AT168" s="300"/>
      <c r="AU168" s="300"/>
      <c r="AV168" s="299">
        <f t="shared" si="64"/>
        <v>0</v>
      </c>
      <c r="AW168" s="300"/>
      <c r="AX168" s="299">
        <f t="shared" si="69"/>
        <v>0</v>
      </c>
      <c r="AY168" s="137" t="str">
        <f t="shared" si="67"/>
        <v>*</v>
      </c>
      <c r="BA168" s="143" t="str">
        <f t="shared" si="66"/>
        <v/>
      </c>
    </row>
    <row r="169" spans="1:53" ht="12">
      <c r="A169" s="288">
        <v>167</v>
      </c>
      <c r="B169" s="289" t="s">
        <v>371</v>
      </c>
      <c r="C169" s="290" t="s">
        <v>23</v>
      </c>
      <c r="D169" s="290" t="s">
        <v>373</v>
      </c>
      <c r="E169" s="291">
        <v>85</v>
      </c>
      <c r="F169" s="292"/>
      <c r="G169" s="292">
        <f t="shared" si="70"/>
        <v>255</v>
      </c>
      <c r="H169" s="293"/>
      <c r="I169" s="293"/>
      <c r="J169" s="293"/>
      <c r="K169" s="293"/>
      <c r="L169" s="293"/>
      <c r="M169" s="293"/>
      <c r="N169" s="293"/>
      <c r="O169" s="292">
        <f t="shared" si="71"/>
        <v>255</v>
      </c>
      <c r="P169" s="293">
        <v>255</v>
      </c>
      <c r="Q169" s="292">
        <f t="shared" ref="Q169:Q190" si="79">F169+O169-P169</f>
        <v>0</v>
      </c>
      <c r="R169" s="292">
        <f t="shared" si="72"/>
        <v>255</v>
      </c>
      <c r="S169" s="293"/>
      <c r="T169" s="293"/>
      <c r="U169" s="293"/>
      <c r="V169" s="293"/>
      <c r="W169" s="293"/>
      <c r="X169" s="293"/>
      <c r="Y169" s="293"/>
      <c r="Z169" s="292">
        <f t="shared" si="73"/>
        <v>255</v>
      </c>
      <c r="AA169" s="293"/>
      <c r="AB169" s="292">
        <f t="shared" si="74"/>
        <v>255</v>
      </c>
      <c r="AC169" s="292">
        <f t="shared" si="75"/>
        <v>255</v>
      </c>
      <c r="AD169" s="293"/>
      <c r="AE169" s="293">
        <v>100</v>
      </c>
      <c r="AF169" s="293"/>
      <c r="AG169" s="293"/>
      <c r="AH169" s="293"/>
      <c r="AI169" s="293"/>
      <c r="AJ169" s="293"/>
      <c r="AK169" s="292">
        <f t="shared" si="76"/>
        <v>355</v>
      </c>
      <c r="AL169" s="293">
        <v>850</v>
      </c>
      <c r="AM169" s="292">
        <f t="shared" si="77"/>
        <v>-240</v>
      </c>
      <c r="AN169" s="292">
        <f t="shared" si="78"/>
        <v>255</v>
      </c>
      <c r="AO169" s="293"/>
      <c r="AP169" s="293"/>
      <c r="AQ169" s="293"/>
      <c r="AR169" s="293"/>
      <c r="AS169" s="293"/>
      <c r="AT169" s="293"/>
      <c r="AU169" s="293"/>
      <c r="AV169" s="292">
        <f t="shared" si="64"/>
        <v>255</v>
      </c>
      <c r="AW169" s="293">
        <v>15</v>
      </c>
      <c r="AX169" s="292">
        <f t="shared" si="69"/>
        <v>0</v>
      </c>
      <c r="AY169" s="137" t="str">
        <f t="shared" si="67"/>
        <v>*</v>
      </c>
      <c r="BA169" s="143" t="str">
        <f t="shared" si="66"/>
        <v/>
      </c>
    </row>
    <row r="170" spans="1:53" ht="12">
      <c r="A170" s="288">
        <v>168</v>
      </c>
      <c r="B170" s="294" t="s">
        <v>1267</v>
      </c>
      <c r="C170" s="290" t="s">
        <v>10</v>
      </c>
      <c r="D170" s="290" t="s">
        <v>12</v>
      </c>
      <c r="E170" s="295">
        <v>70</v>
      </c>
      <c r="F170" s="292"/>
      <c r="G170" s="292">
        <f t="shared" si="70"/>
        <v>210</v>
      </c>
      <c r="H170" s="293"/>
      <c r="I170" s="293"/>
      <c r="J170" s="293"/>
      <c r="K170" s="293"/>
      <c r="L170" s="293"/>
      <c r="M170" s="293"/>
      <c r="N170" s="293"/>
      <c r="O170" s="292">
        <f t="shared" si="71"/>
        <v>210</v>
      </c>
      <c r="P170" s="293">
        <v>840</v>
      </c>
      <c r="Q170" s="292">
        <f t="shared" si="79"/>
        <v>-630</v>
      </c>
      <c r="R170" s="292">
        <f t="shared" si="72"/>
        <v>210</v>
      </c>
      <c r="S170" s="293"/>
      <c r="T170" s="293"/>
      <c r="U170" s="293"/>
      <c r="V170" s="293"/>
      <c r="W170" s="293"/>
      <c r="X170" s="293"/>
      <c r="Y170" s="293"/>
      <c r="Z170" s="292">
        <f t="shared" si="73"/>
        <v>210</v>
      </c>
      <c r="AA170" s="293"/>
      <c r="AB170" s="292">
        <f t="shared" si="74"/>
        <v>-420</v>
      </c>
      <c r="AC170" s="292">
        <f t="shared" si="75"/>
        <v>210</v>
      </c>
      <c r="AD170" s="293"/>
      <c r="AE170" s="293"/>
      <c r="AF170" s="293"/>
      <c r="AG170" s="293"/>
      <c r="AH170" s="293"/>
      <c r="AI170" s="293"/>
      <c r="AJ170" s="293"/>
      <c r="AK170" s="292">
        <f t="shared" si="76"/>
        <v>210</v>
      </c>
      <c r="AL170" s="293"/>
      <c r="AM170" s="292">
        <f t="shared" si="77"/>
        <v>-210</v>
      </c>
      <c r="AN170" s="292">
        <f t="shared" si="78"/>
        <v>210</v>
      </c>
      <c r="AO170" s="293"/>
      <c r="AP170" s="293"/>
      <c r="AQ170" s="293"/>
      <c r="AR170" s="293"/>
      <c r="AS170" s="293"/>
      <c r="AT170" s="293"/>
      <c r="AU170" s="293"/>
      <c r="AV170" s="292">
        <f t="shared" si="64"/>
        <v>210</v>
      </c>
      <c r="AW170" s="293"/>
      <c r="AX170" s="292">
        <f t="shared" si="69"/>
        <v>0</v>
      </c>
      <c r="AY170" s="137" t="str">
        <f t="shared" si="67"/>
        <v>*</v>
      </c>
      <c r="BA170" s="143" t="str">
        <f t="shared" si="66"/>
        <v/>
      </c>
    </row>
    <row r="171" spans="1:53" ht="12">
      <c r="A171" s="288">
        <v>169</v>
      </c>
      <c r="B171" s="289" t="s">
        <v>375</v>
      </c>
      <c r="C171" s="290" t="s">
        <v>23</v>
      </c>
      <c r="D171" s="290" t="s">
        <v>377</v>
      </c>
      <c r="E171" s="291">
        <v>40</v>
      </c>
      <c r="F171" s="292"/>
      <c r="G171" s="292">
        <f t="shared" si="70"/>
        <v>120</v>
      </c>
      <c r="H171" s="293"/>
      <c r="I171" s="293"/>
      <c r="J171" s="293"/>
      <c r="K171" s="293"/>
      <c r="L171" s="293"/>
      <c r="M171" s="293"/>
      <c r="N171" s="293"/>
      <c r="O171" s="292">
        <f t="shared" si="71"/>
        <v>120</v>
      </c>
      <c r="P171" s="293"/>
      <c r="Q171" s="292">
        <f t="shared" si="79"/>
        <v>120</v>
      </c>
      <c r="R171" s="292">
        <f t="shared" si="72"/>
        <v>120</v>
      </c>
      <c r="S171" s="293"/>
      <c r="T171" s="293"/>
      <c r="U171" s="293"/>
      <c r="V171" s="293"/>
      <c r="W171" s="293"/>
      <c r="X171" s="293"/>
      <c r="Y171" s="293"/>
      <c r="Z171" s="292">
        <f t="shared" si="73"/>
        <v>120</v>
      </c>
      <c r="AA171" s="293"/>
      <c r="AB171" s="292">
        <f t="shared" si="74"/>
        <v>240</v>
      </c>
      <c r="AC171" s="292">
        <f t="shared" si="75"/>
        <v>120</v>
      </c>
      <c r="AD171" s="293"/>
      <c r="AE171" s="293"/>
      <c r="AF171" s="293"/>
      <c r="AG171" s="293"/>
      <c r="AH171" s="293"/>
      <c r="AI171" s="293"/>
      <c r="AJ171" s="293"/>
      <c r="AK171" s="292">
        <f t="shared" si="76"/>
        <v>120</v>
      </c>
      <c r="AL171" s="293"/>
      <c r="AM171" s="292">
        <f t="shared" si="77"/>
        <v>360</v>
      </c>
      <c r="AN171" s="292">
        <f t="shared" si="78"/>
        <v>120</v>
      </c>
      <c r="AO171" s="293"/>
      <c r="AP171" s="293"/>
      <c r="AQ171" s="293"/>
      <c r="AR171" s="293"/>
      <c r="AS171" s="293"/>
      <c r="AT171" s="293"/>
      <c r="AU171" s="293"/>
      <c r="AV171" s="292">
        <f t="shared" si="64"/>
        <v>120</v>
      </c>
      <c r="AW171" s="293">
        <v>480</v>
      </c>
      <c r="AX171" s="292">
        <f t="shared" si="69"/>
        <v>0</v>
      </c>
      <c r="AY171" s="137" t="str">
        <f t="shared" si="67"/>
        <v>*</v>
      </c>
      <c r="BA171" s="143" t="str">
        <f t="shared" si="66"/>
        <v/>
      </c>
    </row>
    <row r="172" spans="1:53" ht="12">
      <c r="A172" s="288">
        <v>170</v>
      </c>
      <c r="B172" s="289" t="s">
        <v>378</v>
      </c>
      <c r="C172" s="290" t="s">
        <v>23</v>
      </c>
      <c r="D172" s="290" t="s">
        <v>835</v>
      </c>
      <c r="E172" s="291">
        <v>250</v>
      </c>
      <c r="F172" s="292">
        <v>-1</v>
      </c>
      <c r="G172" s="292">
        <f t="shared" si="70"/>
        <v>750</v>
      </c>
      <c r="H172" s="293"/>
      <c r="I172" s="293"/>
      <c r="J172" s="293"/>
      <c r="K172" s="293"/>
      <c r="L172" s="293"/>
      <c r="M172" s="293"/>
      <c r="N172" s="293"/>
      <c r="O172" s="292">
        <f t="shared" si="71"/>
        <v>750</v>
      </c>
      <c r="P172" s="293">
        <v>750</v>
      </c>
      <c r="Q172" s="292">
        <f t="shared" si="79"/>
        <v>-1</v>
      </c>
      <c r="R172" s="292">
        <f t="shared" si="72"/>
        <v>750</v>
      </c>
      <c r="S172" s="293"/>
      <c r="T172" s="293"/>
      <c r="U172" s="293"/>
      <c r="V172" s="293"/>
      <c r="W172" s="293">
        <v>100</v>
      </c>
      <c r="X172" s="293"/>
      <c r="Y172" s="293"/>
      <c r="Z172" s="292">
        <f t="shared" si="73"/>
        <v>850</v>
      </c>
      <c r="AA172" s="293"/>
      <c r="AB172" s="292">
        <f t="shared" si="74"/>
        <v>849</v>
      </c>
      <c r="AC172" s="292">
        <f t="shared" si="75"/>
        <v>750</v>
      </c>
      <c r="AD172" s="293"/>
      <c r="AE172" s="293"/>
      <c r="AF172" s="293"/>
      <c r="AG172" s="293"/>
      <c r="AH172" s="293"/>
      <c r="AI172" s="293"/>
      <c r="AJ172" s="293"/>
      <c r="AK172" s="292">
        <f t="shared" si="76"/>
        <v>750</v>
      </c>
      <c r="AL172" s="293">
        <v>2349</v>
      </c>
      <c r="AM172" s="292">
        <f t="shared" si="77"/>
        <v>-750</v>
      </c>
      <c r="AN172" s="292">
        <f t="shared" si="78"/>
        <v>750</v>
      </c>
      <c r="AO172" s="293"/>
      <c r="AP172" s="293"/>
      <c r="AQ172" s="293"/>
      <c r="AR172" s="293"/>
      <c r="AS172" s="293"/>
      <c r="AT172" s="293"/>
      <c r="AU172" s="293"/>
      <c r="AV172" s="292">
        <f t="shared" si="64"/>
        <v>750</v>
      </c>
      <c r="AW172" s="293"/>
      <c r="AX172" s="292">
        <f t="shared" si="69"/>
        <v>0</v>
      </c>
      <c r="AY172" s="137" t="str">
        <f t="shared" si="67"/>
        <v>*</v>
      </c>
      <c r="BA172" s="143" t="str">
        <f t="shared" si="66"/>
        <v/>
      </c>
    </row>
    <row r="173" spans="1:53" ht="12">
      <c r="A173" s="288">
        <v>171</v>
      </c>
      <c r="B173" s="294" t="s">
        <v>1383</v>
      </c>
      <c r="C173" s="290" t="s">
        <v>10</v>
      </c>
      <c r="D173" s="290" t="s">
        <v>382</v>
      </c>
      <c r="E173" s="295">
        <v>115</v>
      </c>
      <c r="F173" s="292">
        <v>1035</v>
      </c>
      <c r="G173" s="292">
        <f t="shared" si="70"/>
        <v>345</v>
      </c>
      <c r="H173" s="293"/>
      <c r="I173" s="293"/>
      <c r="J173" s="293"/>
      <c r="K173" s="293"/>
      <c r="L173" s="293"/>
      <c r="M173" s="293"/>
      <c r="N173" s="293"/>
      <c r="O173" s="292">
        <f t="shared" si="71"/>
        <v>345</v>
      </c>
      <c r="P173" s="293"/>
      <c r="Q173" s="292">
        <f t="shared" si="79"/>
        <v>1380</v>
      </c>
      <c r="R173" s="292">
        <f t="shared" si="72"/>
        <v>345</v>
      </c>
      <c r="S173" s="293"/>
      <c r="T173" s="293"/>
      <c r="U173" s="293"/>
      <c r="V173" s="293"/>
      <c r="W173" s="293"/>
      <c r="X173" s="293"/>
      <c r="Y173" s="293"/>
      <c r="Z173" s="292">
        <f t="shared" si="73"/>
        <v>345</v>
      </c>
      <c r="AA173" s="293"/>
      <c r="AB173" s="292">
        <f t="shared" si="74"/>
        <v>1725</v>
      </c>
      <c r="AC173" s="292">
        <f t="shared" si="75"/>
        <v>345</v>
      </c>
      <c r="AD173" s="293"/>
      <c r="AE173" s="293"/>
      <c r="AF173" s="293"/>
      <c r="AG173" s="293"/>
      <c r="AH173" s="293"/>
      <c r="AI173" s="293"/>
      <c r="AJ173" s="293"/>
      <c r="AK173" s="292">
        <f t="shared" si="76"/>
        <v>345</v>
      </c>
      <c r="AL173" s="293"/>
      <c r="AM173" s="292">
        <f t="shared" si="77"/>
        <v>2070</v>
      </c>
      <c r="AN173" s="292">
        <f t="shared" si="78"/>
        <v>345</v>
      </c>
      <c r="AO173" s="293"/>
      <c r="AP173" s="293"/>
      <c r="AQ173" s="293"/>
      <c r="AR173" s="293"/>
      <c r="AS173" s="293"/>
      <c r="AT173" s="293"/>
      <c r="AU173" s="293"/>
      <c r="AV173" s="292">
        <f t="shared" si="64"/>
        <v>345</v>
      </c>
      <c r="AW173" s="293">
        <v>1213</v>
      </c>
      <c r="AX173" s="292">
        <f t="shared" si="69"/>
        <v>1202</v>
      </c>
      <c r="AY173" s="137" t="str">
        <f t="shared" si="67"/>
        <v/>
      </c>
      <c r="BA173" s="143" t="str">
        <f t="shared" si="66"/>
        <v/>
      </c>
    </row>
    <row r="174" spans="1:53" ht="12">
      <c r="A174" s="288">
        <v>172</v>
      </c>
      <c r="B174" s="294" t="s">
        <v>1502</v>
      </c>
      <c r="C174" s="290" t="s">
        <v>263</v>
      </c>
      <c r="D174" s="290" t="s">
        <v>385</v>
      </c>
      <c r="E174" s="334">
        <v>50</v>
      </c>
      <c r="F174" s="292">
        <v>200</v>
      </c>
      <c r="G174" s="292">
        <f t="shared" si="70"/>
        <v>150</v>
      </c>
      <c r="H174" s="293"/>
      <c r="I174" s="293"/>
      <c r="J174" s="293"/>
      <c r="K174" s="293"/>
      <c r="L174" s="293"/>
      <c r="M174" s="293"/>
      <c r="N174" s="293"/>
      <c r="O174" s="292">
        <f t="shared" si="71"/>
        <v>150</v>
      </c>
      <c r="P174" s="293">
        <v>800</v>
      </c>
      <c r="Q174" s="292">
        <f t="shared" si="79"/>
        <v>-450</v>
      </c>
      <c r="R174" s="292">
        <f t="shared" si="72"/>
        <v>150</v>
      </c>
      <c r="S174" s="293"/>
      <c r="T174" s="293"/>
      <c r="U174" s="293"/>
      <c r="V174" s="293"/>
      <c r="W174" s="293"/>
      <c r="X174" s="293"/>
      <c r="Y174" s="293"/>
      <c r="Z174" s="292">
        <f t="shared" si="73"/>
        <v>150</v>
      </c>
      <c r="AA174" s="293"/>
      <c r="AB174" s="292">
        <f t="shared" si="74"/>
        <v>-300</v>
      </c>
      <c r="AC174" s="292">
        <f t="shared" si="75"/>
        <v>150</v>
      </c>
      <c r="AD174" s="293"/>
      <c r="AE174" s="293"/>
      <c r="AF174" s="293"/>
      <c r="AG174" s="293"/>
      <c r="AH174" s="293"/>
      <c r="AI174" s="293"/>
      <c r="AJ174" s="293"/>
      <c r="AK174" s="292">
        <f t="shared" si="76"/>
        <v>150</v>
      </c>
      <c r="AL174" s="293"/>
      <c r="AM174" s="292">
        <f t="shared" si="77"/>
        <v>-150</v>
      </c>
      <c r="AN174" s="292">
        <f t="shared" si="78"/>
        <v>150</v>
      </c>
      <c r="AO174" s="293"/>
      <c r="AP174" s="293"/>
      <c r="AQ174" s="293"/>
      <c r="AR174" s="293"/>
      <c r="AS174" s="293"/>
      <c r="AT174" s="293"/>
      <c r="AU174" s="293"/>
      <c r="AV174" s="292">
        <f t="shared" si="64"/>
        <v>150</v>
      </c>
      <c r="AW174" s="293"/>
      <c r="AX174" s="292">
        <f t="shared" si="69"/>
        <v>0</v>
      </c>
      <c r="AY174" s="137" t="str">
        <f t="shared" si="67"/>
        <v>*</v>
      </c>
      <c r="BA174" s="143" t="str">
        <f t="shared" si="66"/>
        <v/>
      </c>
    </row>
    <row r="175" spans="1:53" ht="12">
      <c r="A175" s="288">
        <v>173</v>
      </c>
      <c r="B175" s="294" t="s">
        <v>1503</v>
      </c>
      <c r="C175" s="290" t="s">
        <v>263</v>
      </c>
      <c r="D175" s="290" t="s">
        <v>836</v>
      </c>
      <c r="E175" s="334"/>
      <c r="F175" s="292">
        <v>603</v>
      </c>
      <c r="G175" s="292">
        <f t="shared" si="70"/>
        <v>0</v>
      </c>
      <c r="H175" s="293"/>
      <c r="I175" s="293"/>
      <c r="J175" s="293"/>
      <c r="K175" s="293"/>
      <c r="L175" s="293"/>
      <c r="M175" s="293"/>
      <c r="N175" s="293"/>
      <c r="O175" s="292">
        <f t="shared" si="71"/>
        <v>0</v>
      </c>
      <c r="P175" s="293"/>
      <c r="Q175" s="292">
        <f t="shared" si="79"/>
        <v>603</v>
      </c>
      <c r="R175" s="292">
        <f t="shared" si="72"/>
        <v>0</v>
      </c>
      <c r="S175" s="293"/>
      <c r="T175" s="293"/>
      <c r="U175" s="293"/>
      <c r="V175" s="293"/>
      <c r="W175" s="293"/>
      <c r="X175" s="293"/>
      <c r="Y175" s="293"/>
      <c r="Z175" s="292">
        <f t="shared" si="73"/>
        <v>0</v>
      </c>
      <c r="AA175" s="293"/>
      <c r="AB175" s="292">
        <f t="shared" si="74"/>
        <v>603</v>
      </c>
      <c r="AC175" s="292">
        <f t="shared" si="75"/>
        <v>0</v>
      </c>
      <c r="AD175" s="293"/>
      <c r="AE175" s="293"/>
      <c r="AF175" s="293"/>
      <c r="AG175" s="293"/>
      <c r="AH175" s="293"/>
      <c r="AI175" s="293"/>
      <c r="AJ175" s="293"/>
      <c r="AK175" s="292">
        <f t="shared" si="76"/>
        <v>0</v>
      </c>
      <c r="AL175" s="293"/>
      <c r="AM175" s="292">
        <f t="shared" si="77"/>
        <v>603</v>
      </c>
      <c r="AN175" s="292">
        <f t="shared" si="78"/>
        <v>0</v>
      </c>
      <c r="AO175" s="293"/>
      <c r="AP175" s="293"/>
      <c r="AQ175" s="293"/>
      <c r="AR175" s="293"/>
      <c r="AS175" s="293"/>
      <c r="AT175" s="293"/>
      <c r="AU175" s="293"/>
      <c r="AV175" s="292">
        <f t="shared" si="64"/>
        <v>0</v>
      </c>
      <c r="AW175" s="293"/>
      <c r="AX175" s="292">
        <f t="shared" si="69"/>
        <v>603</v>
      </c>
      <c r="AY175" s="137" t="str">
        <f t="shared" si="67"/>
        <v/>
      </c>
      <c r="BA175" s="143" t="str">
        <f t="shared" si="66"/>
        <v/>
      </c>
    </row>
    <row r="176" spans="1:53" ht="12">
      <c r="A176" s="288">
        <v>174</v>
      </c>
      <c r="B176" s="335" t="s">
        <v>388</v>
      </c>
      <c r="C176" s="336" t="s">
        <v>30</v>
      </c>
      <c r="D176" s="337"/>
      <c r="E176" s="335"/>
      <c r="F176" s="292"/>
      <c r="G176" s="292">
        <f t="shared" si="70"/>
        <v>0</v>
      </c>
      <c r="H176" s="293"/>
      <c r="I176" s="293"/>
      <c r="J176" s="293"/>
      <c r="K176" s="293"/>
      <c r="L176" s="293"/>
      <c r="M176" s="293"/>
      <c r="N176" s="293"/>
      <c r="O176" s="292">
        <f t="shared" si="71"/>
        <v>0</v>
      </c>
      <c r="P176" s="293"/>
      <c r="Q176" s="292">
        <f t="shared" si="79"/>
        <v>0</v>
      </c>
      <c r="R176" s="292">
        <f t="shared" si="72"/>
        <v>0</v>
      </c>
      <c r="S176" s="293"/>
      <c r="T176" s="293"/>
      <c r="U176" s="293"/>
      <c r="V176" s="293"/>
      <c r="W176" s="293"/>
      <c r="X176" s="293"/>
      <c r="Y176" s="293"/>
      <c r="Z176" s="292">
        <f t="shared" si="73"/>
        <v>0</v>
      </c>
      <c r="AA176" s="293"/>
      <c r="AB176" s="292">
        <f t="shared" si="74"/>
        <v>0</v>
      </c>
      <c r="AC176" s="292">
        <f t="shared" si="75"/>
        <v>0</v>
      </c>
      <c r="AD176" s="293"/>
      <c r="AE176" s="293"/>
      <c r="AF176" s="293"/>
      <c r="AG176" s="293"/>
      <c r="AH176" s="293"/>
      <c r="AI176" s="293"/>
      <c r="AJ176" s="293"/>
      <c r="AK176" s="292">
        <f t="shared" si="76"/>
        <v>0</v>
      </c>
      <c r="AL176" s="293"/>
      <c r="AM176" s="292">
        <f t="shared" si="77"/>
        <v>0</v>
      </c>
      <c r="AN176" s="292">
        <f t="shared" si="78"/>
        <v>0</v>
      </c>
      <c r="AO176" s="293"/>
      <c r="AP176" s="293"/>
      <c r="AQ176" s="293"/>
      <c r="AR176" s="293"/>
      <c r="AS176" s="293"/>
      <c r="AT176" s="293"/>
      <c r="AU176" s="293"/>
      <c r="AV176" s="292">
        <f t="shared" si="64"/>
        <v>0</v>
      </c>
      <c r="AW176" s="293"/>
      <c r="AX176" s="292">
        <f t="shared" si="69"/>
        <v>0</v>
      </c>
      <c r="AY176" s="137" t="str">
        <f t="shared" si="67"/>
        <v>*</v>
      </c>
      <c r="BA176" s="143" t="str">
        <f t="shared" si="66"/>
        <v/>
      </c>
    </row>
    <row r="177" spans="1:53" ht="12">
      <c r="A177" s="288">
        <v>175</v>
      </c>
      <c r="B177" s="296" t="s">
        <v>1401</v>
      </c>
      <c r="C177" s="297" t="s">
        <v>30</v>
      </c>
      <c r="D177" s="297" t="s">
        <v>391</v>
      </c>
      <c r="E177" s="298">
        <v>85</v>
      </c>
      <c r="F177" s="299">
        <v>1275</v>
      </c>
      <c r="G177" s="299"/>
      <c r="H177" s="300"/>
      <c r="I177" s="300"/>
      <c r="J177" s="300"/>
      <c r="K177" s="300"/>
      <c r="L177" s="300"/>
      <c r="M177" s="300"/>
      <c r="N177" s="300"/>
      <c r="O177" s="299">
        <f t="shared" si="71"/>
        <v>0</v>
      </c>
      <c r="P177" s="300"/>
      <c r="Q177" s="299">
        <f t="shared" si="79"/>
        <v>1275</v>
      </c>
      <c r="R177" s="299"/>
      <c r="S177" s="300"/>
      <c r="T177" s="300"/>
      <c r="U177" s="300"/>
      <c r="V177" s="300"/>
      <c r="W177" s="300"/>
      <c r="X177" s="300"/>
      <c r="Y177" s="300"/>
      <c r="Z177" s="299">
        <f t="shared" si="73"/>
        <v>0</v>
      </c>
      <c r="AA177" s="300"/>
      <c r="AB177" s="299">
        <f t="shared" si="74"/>
        <v>1275</v>
      </c>
      <c r="AC177" s="299"/>
      <c r="AD177" s="300"/>
      <c r="AE177" s="300"/>
      <c r="AF177" s="300"/>
      <c r="AG177" s="300"/>
      <c r="AH177" s="300"/>
      <c r="AI177" s="300"/>
      <c r="AJ177" s="300"/>
      <c r="AK177" s="299">
        <f t="shared" si="76"/>
        <v>0</v>
      </c>
      <c r="AL177" s="300"/>
      <c r="AM177" s="299">
        <f t="shared" si="77"/>
        <v>1275</v>
      </c>
      <c r="AN177" s="299"/>
      <c r="AO177" s="300"/>
      <c r="AP177" s="300"/>
      <c r="AQ177" s="300"/>
      <c r="AR177" s="300"/>
      <c r="AS177" s="300"/>
      <c r="AT177" s="300"/>
      <c r="AU177" s="300"/>
      <c r="AV177" s="299">
        <f t="shared" si="64"/>
        <v>0</v>
      </c>
      <c r="AW177" s="300"/>
      <c r="AX177" s="299">
        <f t="shared" si="69"/>
        <v>1275</v>
      </c>
      <c r="AY177" s="137" t="str">
        <f t="shared" si="67"/>
        <v/>
      </c>
      <c r="BA177" s="143" t="str">
        <f t="shared" si="66"/>
        <v>!!!</v>
      </c>
    </row>
    <row r="178" spans="1:53" ht="12">
      <c r="A178" s="288">
        <v>176</v>
      </c>
      <c r="B178" s="294" t="s">
        <v>981</v>
      </c>
      <c r="C178" s="290" t="s">
        <v>14</v>
      </c>
      <c r="D178" s="290"/>
      <c r="E178" s="291">
        <v>65</v>
      </c>
      <c r="F178" s="292">
        <v>780</v>
      </c>
      <c r="G178" s="292">
        <f t="shared" ref="G178:G205" si="80">E178*3</f>
        <v>195</v>
      </c>
      <c r="H178" s="293"/>
      <c r="I178" s="293"/>
      <c r="J178" s="293"/>
      <c r="K178" s="293"/>
      <c r="L178" s="293"/>
      <c r="M178" s="293"/>
      <c r="N178" s="293"/>
      <c r="O178" s="292">
        <f t="shared" si="71"/>
        <v>195</v>
      </c>
      <c r="P178" s="293"/>
      <c r="Q178" s="292">
        <f t="shared" si="79"/>
        <v>975</v>
      </c>
      <c r="R178" s="292">
        <f t="shared" ref="R178:R190" si="81">E178*3</f>
        <v>195</v>
      </c>
      <c r="S178" s="293"/>
      <c r="T178" s="293"/>
      <c r="U178" s="293"/>
      <c r="V178" s="293"/>
      <c r="W178" s="293"/>
      <c r="X178" s="293"/>
      <c r="Y178" s="293"/>
      <c r="Z178" s="292">
        <f t="shared" si="73"/>
        <v>195</v>
      </c>
      <c r="AA178" s="293"/>
      <c r="AB178" s="292">
        <f t="shared" si="74"/>
        <v>1170</v>
      </c>
      <c r="AC178" s="292">
        <f t="shared" ref="AC178:AC209" si="82">$E178*3</f>
        <v>195</v>
      </c>
      <c r="AD178" s="293"/>
      <c r="AE178" s="293"/>
      <c r="AF178" s="293"/>
      <c r="AG178" s="293"/>
      <c r="AH178" s="293"/>
      <c r="AI178" s="293"/>
      <c r="AJ178" s="293"/>
      <c r="AK178" s="292">
        <f t="shared" si="76"/>
        <v>195</v>
      </c>
      <c r="AL178" s="293">
        <v>1560</v>
      </c>
      <c r="AM178" s="292">
        <f t="shared" si="77"/>
        <v>-195</v>
      </c>
      <c r="AN178" s="292">
        <f t="shared" ref="AN178:AN190" si="83">$E178*3</f>
        <v>195</v>
      </c>
      <c r="AO178" s="293"/>
      <c r="AP178" s="293"/>
      <c r="AQ178" s="293"/>
      <c r="AR178" s="293"/>
      <c r="AS178" s="293"/>
      <c r="AT178" s="293"/>
      <c r="AU178" s="293"/>
      <c r="AV178" s="292">
        <f t="shared" si="64"/>
        <v>195</v>
      </c>
      <c r="AW178" s="293"/>
      <c r="AX178" s="292">
        <f t="shared" si="69"/>
        <v>0</v>
      </c>
      <c r="AY178" s="137" t="str">
        <f t="shared" si="67"/>
        <v>*</v>
      </c>
      <c r="BA178" s="143" t="str">
        <f t="shared" si="66"/>
        <v/>
      </c>
    </row>
    <row r="179" spans="1:53" ht="12">
      <c r="A179" s="288">
        <v>177</v>
      </c>
      <c r="B179" s="289" t="s">
        <v>1513</v>
      </c>
      <c r="C179" s="290" t="s">
        <v>14</v>
      </c>
      <c r="D179" s="290" t="s">
        <v>396</v>
      </c>
      <c r="E179" s="291">
        <v>240</v>
      </c>
      <c r="F179" s="292"/>
      <c r="G179" s="292">
        <f t="shared" si="80"/>
        <v>720</v>
      </c>
      <c r="H179" s="293"/>
      <c r="I179" s="293"/>
      <c r="J179" s="293"/>
      <c r="K179" s="293"/>
      <c r="L179" s="293"/>
      <c r="M179" s="293"/>
      <c r="N179" s="293"/>
      <c r="O179" s="292">
        <f t="shared" si="71"/>
        <v>720</v>
      </c>
      <c r="P179" s="293">
        <v>1440</v>
      </c>
      <c r="Q179" s="292">
        <f t="shared" si="79"/>
        <v>-720</v>
      </c>
      <c r="R179" s="292">
        <f t="shared" si="81"/>
        <v>720</v>
      </c>
      <c r="S179" s="293"/>
      <c r="T179" s="293"/>
      <c r="U179" s="293"/>
      <c r="V179" s="293"/>
      <c r="W179" s="293"/>
      <c r="X179" s="293"/>
      <c r="Y179" s="293"/>
      <c r="Z179" s="292">
        <f t="shared" si="73"/>
        <v>720</v>
      </c>
      <c r="AA179" s="293"/>
      <c r="AB179" s="292">
        <f t="shared" si="74"/>
        <v>0</v>
      </c>
      <c r="AC179" s="292">
        <f t="shared" si="82"/>
        <v>720</v>
      </c>
      <c r="AD179" s="293"/>
      <c r="AE179" s="293"/>
      <c r="AF179" s="293"/>
      <c r="AG179" s="293"/>
      <c r="AH179" s="293"/>
      <c r="AI179" s="293"/>
      <c r="AJ179" s="293"/>
      <c r="AK179" s="292">
        <f t="shared" si="76"/>
        <v>720</v>
      </c>
      <c r="AL179" s="293">
        <v>1440</v>
      </c>
      <c r="AM179" s="292">
        <f t="shared" si="77"/>
        <v>-720</v>
      </c>
      <c r="AN179" s="292">
        <f t="shared" si="83"/>
        <v>720</v>
      </c>
      <c r="AO179" s="293"/>
      <c r="AP179" s="293"/>
      <c r="AQ179" s="293"/>
      <c r="AR179" s="293"/>
      <c r="AS179" s="293"/>
      <c r="AT179" s="293"/>
      <c r="AU179" s="293"/>
      <c r="AV179" s="292">
        <f t="shared" si="64"/>
        <v>720</v>
      </c>
      <c r="AW179" s="293"/>
      <c r="AX179" s="292">
        <f t="shared" si="69"/>
        <v>0</v>
      </c>
      <c r="AY179" s="137" t="str">
        <f t="shared" si="67"/>
        <v>*</v>
      </c>
      <c r="BA179" s="143" t="str">
        <f t="shared" si="66"/>
        <v/>
      </c>
    </row>
    <row r="180" spans="1:53" ht="12">
      <c r="A180" s="288">
        <v>178</v>
      </c>
      <c r="B180" s="294" t="s">
        <v>985</v>
      </c>
      <c r="C180" s="290" t="s">
        <v>14</v>
      </c>
      <c r="D180" s="290" t="s">
        <v>967</v>
      </c>
      <c r="E180" s="291">
        <v>175</v>
      </c>
      <c r="F180" s="292">
        <v>525</v>
      </c>
      <c r="G180" s="292">
        <f t="shared" si="80"/>
        <v>525</v>
      </c>
      <c r="H180" s="293"/>
      <c r="I180" s="293"/>
      <c r="J180" s="293"/>
      <c r="K180" s="293"/>
      <c r="L180" s="293"/>
      <c r="M180" s="293"/>
      <c r="N180" s="293"/>
      <c r="O180" s="292">
        <f t="shared" si="71"/>
        <v>525</v>
      </c>
      <c r="P180" s="293">
        <v>1050</v>
      </c>
      <c r="Q180" s="292">
        <f t="shared" si="79"/>
        <v>0</v>
      </c>
      <c r="R180" s="292">
        <f t="shared" si="81"/>
        <v>525</v>
      </c>
      <c r="S180" s="293"/>
      <c r="T180" s="293"/>
      <c r="U180" s="293"/>
      <c r="V180" s="293"/>
      <c r="W180" s="293">
        <v>100</v>
      </c>
      <c r="X180" s="293"/>
      <c r="Y180" s="293"/>
      <c r="Z180" s="292">
        <f t="shared" si="73"/>
        <v>625</v>
      </c>
      <c r="AA180" s="293">
        <v>625</v>
      </c>
      <c r="AB180" s="292">
        <f t="shared" si="74"/>
        <v>0</v>
      </c>
      <c r="AC180" s="292">
        <f t="shared" si="82"/>
        <v>525</v>
      </c>
      <c r="AD180" s="293"/>
      <c r="AE180" s="293"/>
      <c r="AF180" s="293"/>
      <c r="AG180" s="293"/>
      <c r="AH180" s="293"/>
      <c r="AI180" s="293"/>
      <c r="AJ180" s="293"/>
      <c r="AK180" s="292">
        <f t="shared" si="76"/>
        <v>525</v>
      </c>
      <c r="AL180" s="293">
        <v>525</v>
      </c>
      <c r="AM180" s="292">
        <f t="shared" si="77"/>
        <v>0</v>
      </c>
      <c r="AN180" s="292">
        <f t="shared" si="83"/>
        <v>525</v>
      </c>
      <c r="AO180" s="293"/>
      <c r="AP180" s="293"/>
      <c r="AQ180" s="293"/>
      <c r="AR180" s="293"/>
      <c r="AS180" s="293"/>
      <c r="AT180" s="293"/>
      <c r="AU180" s="293"/>
      <c r="AV180" s="292">
        <f t="shared" si="64"/>
        <v>525</v>
      </c>
      <c r="AW180" s="293">
        <v>525</v>
      </c>
      <c r="AX180" s="292">
        <f t="shared" si="69"/>
        <v>0</v>
      </c>
      <c r="AY180" s="137" t="str">
        <f t="shared" si="67"/>
        <v>*</v>
      </c>
      <c r="BA180" s="143" t="str">
        <f t="shared" si="66"/>
        <v/>
      </c>
    </row>
    <row r="181" spans="1:53" ht="12">
      <c r="A181" s="288">
        <v>179</v>
      </c>
      <c r="B181" s="289" t="s">
        <v>1511</v>
      </c>
      <c r="C181" s="290" t="s">
        <v>14</v>
      </c>
      <c r="D181" s="290" t="s">
        <v>885</v>
      </c>
      <c r="E181" s="291">
        <v>65</v>
      </c>
      <c r="F181" s="292"/>
      <c r="G181" s="292">
        <f t="shared" si="80"/>
        <v>195</v>
      </c>
      <c r="H181" s="293"/>
      <c r="I181" s="293"/>
      <c r="J181" s="293"/>
      <c r="K181" s="293"/>
      <c r="L181" s="293"/>
      <c r="M181" s="293"/>
      <c r="N181" s="293"/>
      <c r="O181" s="292">
        <f t="shared" si="71"/>
        <v>195</v>
      </c>
      <c r="P181" s="293">
        <v>880</v>
      </c>
      <c r="Q181" s="292">
        <f t="shared" si="79"/>
        <v>-685</v>
      </c>
      <c r="R181" s="292">
        <f t="shared" si="81"/>
        <v>195</v>
      </c>
      <c r="S181" s="293"/>
      <c r="T181" s="293"/>
      <c r="U181" s="293"/>
      <c r="V181" s="293"/>
      <c r="W181" s="293">
        <v>100</v>
      </c>
      <c r="X181" s="293"/>
      <c r="Y181" s="293"/>
      <c r="Z181" s="292">
        <f t="shared" si="73"/>
        <v>295</v>
      </c>
      <c r="AA181" s="293"/>
      <c r="AB181" s="292">
        <f t="shared" si="74"/>
        <v>-390</v>
      </c>
      <c r="AC181" s="292">
        <f t="shared" si="82"/>
        <v>195</v>
      </c>
      <c r="AD181" s="293"/>
      <c r="AE181" s="293"/>
      <c r="AF181" s="293"/>
      <c r="AG181" s="293"/>
      <c r="AH181" s="293"/>
      <c r="AI181" s="293"/>
      <c r="AJ181" s="293"/>
      <c r="AK181" s="292">
        <f t="shared" si="76"/>
        <v>195</v>
      </c>
      <c r="AL181" s="293"/>
      <c r="AM181" s="292">
        <f t="shared" si="77"/>
        <v>-195</v>
      </c>
      <c r="AN181" s="292">
        <f t="shared" si="83"/>
        <v>195</v>
      </c>
      <c r="AO181" s="293"/>
      <c r="AP181" s="293"/>
      <c r="AQ181" s="293"/>
      <c r="AR181" s="293"/>
      <c r="AS181" s="293"/>
      <c r="AT181" s="293"/>
      <c r="AU181" s="293"/>
      <c r="AV181" s="292">
        <f t="shared" si="64"/>
        <v>195</v>
      </c>
      <c r="AW181" s="293"/>
      <c r="AX181" s="292">
        <f t="shared" si="69"/>
        <v>0</v>
      </c>
      <c r="AY181" s="137" t="str">
        <f t="shared" si="67"/>
        <v>*</v>
      </c>
      <c r="BA181" s="143" t="str">
        <f t="shared" si="66"/>
        <v/>
      </c>
    </row>
    <row r="182" spans="1:53" ht="12">
      <c r="A182" s="288">
        <v>180</v>
      </c>
      <c r="B182" s="414" t="s">
        <v>1374</v>
      </c>
      <c r="C182" s="297" t="s">
        <v>30</v>
      </c>
      <c r="D182" s="297" t="s">
        <v>838</v>
      </c>
      <c r="E182" s="404"/>
      <c r="F182" s="299">
        <v>3420</v>
      </c>
      <c r="G182" s="299">
        <f t="shared" si="80"/>
        <v>0</v>
      </c>
      <c r="H182" s="300"/>
      <c r="I182" s="300"/>
      <c r="J182" s="300"/>
      <c r="K182" s="300"/>
      <c r="L182" s="300"/>
      <c r="M182" s="300"/>
      <c r="N182" s="300"/>
      <c r="O182" s="299">
        <f t="shared" si="71"/>
        <v>0</v>
      </c>
      <c r="P182" s="300"/>
      <c r="Q182" s="299">
        <f t="shared" si="79"/>
        <v>3420</v>
      </c>
      <c r="R182" s="299">
        <f t="shared" si="81"/>
        <v>0</v>
      </c>
      <c r="S182" s="300"/>
      <c r="T182" s="300"/>
      <c r="U182" s="300"/>
      <c r="V182" s="300"/>
      <c r="W182" s="300"/>
      <c r="X182" s="300"/>
      <c r="Y182" s="300"/>
      <c r="Z182" s="299">
        <f t="shared" si="73"/>
        <v>0</v>
      </c>
      <c r="AA182" s="300">
        <v>3420</v>
      </c>
      <c r="AB182" s="299">
        <f t="shared" si="74"/>
        <v>0</v>
      </c>
      <c r="AC182" s="299">
        <f t="shared" si="82"/>
        <v>0</v>
      </c>
      <c r="AD182" s="300"/>
      <c r="AE182" s="300"/>
      <c r="AF182" s="300"/>
      <c r="AG182" s="300"/>
      <c r="AH182" s="300"/>
      <c r="AI182" s="300"/>
      <c r="AJ182" s="300"/>
      <c r="AK182" s="299">
        <f t="shared" si="76"/>
        <v>0</v>
      </c>
      <c r="AL182" s="300"/>
      <c r="AM182" s="299">
        <f t="shared" si="77"/>
        <v>0</v>
      </c>
      <c r="AN182" s="299">
        <f t="shared" si="83"/>
        <v>0</v>
      </c>
      <c r="AO182" s="300"/>
      <c r="AP182" s="300"/>
      <c r="AQ182" s="300"/>
      <c r="AR182" s="300"/>
      <c r="AS182" s="300"/>
      <c r="AT182" s="300"/>
      <c r="AU182" s="300"/>
      <c r="AV182" s="299">
        <f t="shared" si="64"/>
        <v>0</v>
      </c>
      <c r="AW182" s="300"/>
      <c r="AX182" s="299">
        <f t="shared" si="69"/>
        <v>0</v>
      </c>
      <c r="AY182" s="137" t="str">
        <f t="shared" si="67"/>
        <v>*</v>
      </c>
      <c r="BA182" s="143" t="str">
        <f t="shared" si="66"/>
        <v/>
      </c>
    </row>
    <row r="183" spans="1:53" ht="12">
      <c r="A183" s="288">
        <v>181</v>
      </c>
      <c r="B183" s="289" t="s">
        <v>1504</v>
      </c>
      <c r="C183" s="290" t="s">
        <v>14</v>
      </c>
      <c r="D183" s="290" t="s">
        <v>1149</v>
      </c>
      <c r="E183" s="291">
        <v>70</v>
      </c>
      <c r="F183" s="292">
        <v>630</v>
      </c>
      <c r="G183" s="292">
        <f t="shared" si="80"/>
        <v>210</v>
      </c>
      <c r="H183" s="293"/>
      <c r="I183" s="293"/>
      <c r="J183" s="293"/>
      <c r="K183" s="293"/>
      <c r="L183" s="293"/>
      <c r="M183" s="293"/>
      <c r="N183" s="293"/>
      <c r="O183" s="292">
        <f t="shared" si="71"/>
        <v>210</v>
      </c>
      <c r="P183" s="293"/>
      <c r="Q183" s="292">
        <f t="shared" si="79"/>
        <v>840</v>
      </c>
      <c r="R183" s="292">
        <f t="shared" si="81"/>
        <v>210</v>
      </c>
      <c r="S183" s="293"/>
      <c r="T183" s="293"/>
      <c r="U183" s="293"/>
      <c r="V183" s="293"/>
      <c r="W183" s="293"/>
      <c r="X183" s="293"/>
      <c r="Y183" s="293"/>
      <c r="Z183" s="292">
        <f t="shared" si="73"/>
        <v>210</v>
      </c>
      <c r="AA183" s="293">
        <v>2520</v>
      </c>
      <c r="AB183" s="292">
        <f t="shared" si="74"/>
        <v>-1470</v>
      </c>
      <c r="AC183" s="292">
        <f t="shared" si="82"/>
        <v>210</v>
      </c>
      <c r="AD183" s="293"/>
      <c r="AE183" s="293"/>
      <c r="AF183" s="293"/>
      <c r="AG183" s="293"/>
      <c r="AH183" s="293"/>
      <c r="AI183" s="293"/>
      <c r="AJ183" s="293"/>
      <c r="AK183" s="292">
        <f t="shared" si="76"/>
        <v>210</v>
      </c>
      <c r="AL183" s="293"/>
      <c r="AM183" s="292">
        <f t="shared" si="77"/>
        <v>-1260</v>
      </c>
      <c r="AN183" s="292">
        <f t="shared" si="83"/>
        <v>210</v>
      </c>
      <c r="AO183" s="293"/>
      <c r="AP183" s="293"/>
      <c r="AQ183" s="293"/>
      <c r="AR183" s="293"/>
      <c r="AS183" s="293"/>
      <c r="AT183" s="293"/>
      <c r="AU183" s="293"/>
      <c r="AV183" s="292">
        <f t="shared" si="64"/>
        <v>210</v>
      </c>
      <c r="AW183" s="293"/>
      <c r="AX183" s="292">
        <f t="shared" si="69"/>
        <v>-1050</v>
      </c>
      <c r="AY183" s="137" t="str">
        <f t="shared" si="67"/>
        <v/>
      </c>
      <c r="BA183" s="143" t="str">
        <f t="shared" si="66"/>
        <v/>
      </c>
    </row>
    <row r="184" spans="1:53" ht="12">
      <c r="A184" s="288">
        <v>182</v>
      </c>
      <c r="B184" s="294" t="s">
        <v>397</v>
      </c>
      <c r="C184" s="290" t="s">
        <v>10</v>
      </c>
      <c r="D184" s="290" t="s">
        <v>399</v>
      </c>
      <c r="E184" s="295">
        <v>365</v>
      </c>
      <c r="F184" s="292">
        <v>50</v>
      </c>
      <c r="G184" s="292">
        <f t="shared" si="80"/>
        <v>1095</v>
      </c>
      <c r="H184" s="293"/>
      <c r="I184" s="293"/>
      <c r="J184" s="293"/>
      <c r="K184" s="293"/>
      <c r="L184" s="293"/>
      <c r="M184" s="293"/>
      <c r="N184" s="293"/>
      <c r="O184" s="292">
        <f t="shared" si="71"/>
        <v>1095</v>
      </c>
      <c r="P184" s="293">
        <v>1145</v>
      </c>
      <c r="Q184" s="292">
        <f t="shared" si="79"/>
        <v>0</v>
      </c>
      <c r="R184" s="292">
        <f t="shared" si="81"/>
        <v>1095</v>
      </c>
      <c r="S184" s="293"/>
      <c r="T184" s="293"/>
      <c r="U184" s="293"/>
      <c r="V184" s="293"/>
      <c r="W184" s="293"/>
      <c r="X184" s="293"/>
      <c r="Y184" s="293"/>
      <c r="Z184" s="292">
        <f t="shared" si="73"/>
        <v>1095</v>
      </c>
      <c r="AA184" s="293">
        <v>1095</v>
      </c>
      <c r="AB184" s="292">
        <f t="shared" si="74"/>
        <v>0</v>
      </c>
      <c r="AC184" s="292">
        <f t="shared" si="82"/>
        <v>1095</v>
      </c>
      <c r="AD184" s="293"/>
      <c r="AE184" s="293"/>
      <c r="AF184" s="293"/>
      <c r="AG184" s="293"/>
      <c r="AH184" s="293"/>
      <c r="AI184" s="293"/>
      <c r="AJ184" s="293"/>
      <c r="AK184" s="292">
        <f t="shared" si="76"/>
        <v>1095</v>
      </c>
      <c r="AL184" s="293">
        <v>2190</v>
      </c>
      <c r="AM184" s="292">
        <f t="shared" si="77"/>
        <v>-1095</v>
      </c>
      <c r="AN184" s="292">
        <f t="shared" si="83"/>
        <v>1095</v>
      </c>
      <c r="AO184" s="293"/>
      <c r="AP184" s="293"/>
      <c r="AQ184" s="293"/>
      <c r="AR184" s="293"/>
      <c r="AS184" s="293"/>
      <c r="AT184" s="293"/>
      <c r="AU184" s="293"/>
      <c r="AV184" s="292">
        <f t="shared" si="64"/>
        <v>1095</v>
      </c>
      <c r="AW184" s="293"/>
      <c r="AX184" s="292">
        <f t="shared" si="69"/>
        <v>0</v>
      </c>
      <c r="BA184" s="143" t="str">
        <f t="shared" si="66"/>
        <v/>
      </c>
    </row>
    <row r="185" spans="1:53" ht="12">
      <c r="A185" s="288">
        <v>183</v>
      </c>
      <c r="B185" s="289" t="s">
        <v>400</v>
      </c>
      <c r="C185" s="290" t="s">
        <v>14</v>
      </c>
      <c r="D185" s="290" t="s">
        <v>839</v>
      </c>
      <c r="E185" s="291">
        <v>175</v>
      </c>
      <c r="F185" s="292"/>
      <c r="G185" s="292">
        <f t="shared" si="80"/>
        <v>525</v>
      </c>
      <c r="H185" s="293"/>
      <c r="I185" s="293"/>
      <c r="J185" s="293"/>
      <c r="K185" s="293"/>
      <c r="L185" s="293"/>
      <c r="M185" s="293"/>
      <c r="N185" s="293"/>
      <c r="O185" s="292">
        <f t="shared" si="71"/>
        <v>525</v>
      </c>
      <c r="P185" s="293">
        <v>525</v>
      </c>
      <c r="Q185" s="292">
        <f t="shared" si="79"/>
        <v>0</v>
      </c>
      <c r="R185" s="292">
        <f t="shared" si="81"/>
        <v>525</v>
      </c>
      <c r="S185" s="293"/>
      <c r="T185" s="293">
        <v>100</v>
      </c>
      <c r="U185" s="293"/>
      <c r="V185" s="293"/>
      <c r="W185" s="293">
        <v>100</v>
      </c>
      <c r="X185" s="293"/>
      <c r="Y185" s="293"/>
      <c r="Z185" s="292">
        <f t="shared" si="73"/>
        <v>725</v>
      </c>
      <c r="AA185" s="293">
        <v>725</v>
      </c>
      <c r="AB185" s="292">
        <f t="shared" si="74"/>
        <v>0</v>
      </c>
      <c r="AC185" s="292">
        <f t="shared" si="82"/>
        <v>525</v>
      </c>
      <c r="AD185" s="293"/>
      <c r="AE185" s="293"/>
      <c r="AF185" s="293"/>
      <c r="AG185" s="293"/>
      <c r="AH185" s="293"/>
      <c r="AI185" s="293"/>
      <c r="AJ185" s="293"/>
      <c r="AK185" s="292">
        <f t="shared" si="76"/>
        <v>525</v>
      </c>
      <c r="AL185" s="293">
        <v>1050</v>
      </c>
      <c r="AM185" s="292">
        <f t="shared" si="77"/>
        <v>-525</v>
      </c>
      <c r="AN185" s="292">
        <f t="shared" si="83"/>
        <v>525</v>
      </c>
      <c r="AO185" s="293"/>
      <c r="AP185" s="293"/>
      <c r="AQ185" s="293"/>
      <c r="AR185" s="293"/>
      <c r="AS185" s="293"/>
      <c r="AT185" s="293"/>
      <c r="AU185" s="293"/>
      <c r="AV185" s="292">
        <f t="shared" si="64"/>
        <v>525</v>
      </c>
      <c r="AW185" s="293"/>
      <c r="AX185" s="292">
        <f t="shared" si="69"/>
        <v>0</v>
      </c>
      <c r="BA185" s="143" t="str">
        <f t="shared" si="66"/>
        <v/>
      </c>
    </row>
    <row r="186" spans="1:53" ht="12">
      <c r="A186" s="288">
        <v>184</v>
      </c>
      <c r="B186" s="289" t="s">
        <v>1397</v>
      </c>
      <c r="C186" s="290" t="s">
        <v>23</v>
      </c>
      <c r="D186" s="290"/>
      <c r="E186" s="291">
        <v>300</v>
      </c>
      <c r="F186" s="292"/>
      <c r="G186" s="292">
        <f t="shared" si="80"/>
        <v>900</v>
      </c>
      <c r="H186" s="293"/>
      <c r="I186" s="293"/>
      <c r="J186" s="293"/>
      <c r="K186" s="293"/>
      <c r="L186" s="293"/>
      <c r="M186" s="293"/>
      <c r="N186" s="293"/>
      <c r="O186" s="292">
        <f t="shared" si="71"/>
        <v>900</v>
      </c>
      <c r="P186" s="293">
        <v>4500</v>
      </c>
      <c r="Q186" s="292">
        <f t="shared" si="79"/>
        <v>-3600</v>
      </c>
      <c r="R186" s="292">
        <f t="shared" si="81"/>
        <v>900</v>
      </c>
      <c r="S186" s="293">
        <v>50</v>
      </c>
      <c r="T186" s="293">
        <v>209</v>
      </c>
      <c r="U186" s="293">
        <v>724</v>
      </c>
      <c r="V186" s="293"/>
      <c r="W186" s="293">
        <v>100</v>
      </c>
      <c r="X186" s="293"/>
      <c r="Y186" s="293">
        <v>20</v>
      </c>
      <c r="Z186" s="292">
        <f t="shared" si="73"/>
        <v>2003</v>
      </c>
      <c r="AA186" s="293"/>
      <c r="AB186" s="292">
        <f t="shared" si="74"/>
        <v>-1597</v>
      </c>
      <c r="AC186" s="292">
        <f t="shared" si="82"/>
        <v>900</v>
      </c>
      <c r="AD186" s="293"/>
      <c r="AE186" s="293"/>
      <c r="AF186" s="293"/>
      <c r="AG186" s="293"/>
      <c r="AH186" s="293"/>
      <c r="AI186" s="293"/>
      <c r="AJ186" s="293"/>
      <c r="AK186" s="292">
        <f t="shared" si="76"/>
        <v>900</v>
      </c>
      <c r="AL186" s="293"/>
      <c r="AM186" s="292">
        <f t="shared" si="77"/>
        <v>-697</v>
      </c>
      <c r="AN186" s="292">
        <f t="shared" si="83"/>
        <v>900</v>
      </c>
      <c r="AO186" s="293"/>
      <c r="AP186" s="293"/>
      <c r="AQ186" s="293"/>
      <c r="AR186" s="293"/>
      <c r="AS186" s="293"/>
      <c r="AT186" s="293"/>
      <c r="AU186" s="293"/>
      <c r="AV186" s="292">
        <f t="shared" si="64"/>
        <v>900</v>
      </c>
      <c r="AW186" s="293">
        <v>203</v>
      </c>
      <c r="AX186" s="292">
        <f t="shared" si="69"/>
        <v>0</v>
      </c>
      <c r="BA186" s="143" t="str">
        <f t="shared" si="66"/>
        <v/>
      </c>
    </row>
    <row r="187" spans="1:53" ht="12">
      <c r="A187" s="288">
        <v>185</v>
      </c>
      <c r="B187" s="289" t="s">
        <v>402</v>
      </c>
      <c r="C187" s="290" t="s">
        <v>14</v>
      </c>
      <c r="D187" s="290" t="s">
        <v>404</v>
      </c>
      <c r="E187" s="291">
        <v>200</v>
      </c>
      <c r="F187" s="292">
        <v>650</v>
      </c>
      <c r="G187" s="292">
        <f t="shared" si="80"/>
        <v>600</v>
      </c>
      <c r="H187" s="293">
        <v>50</v>
      </c>
      <c r="I187" s="293"/>
      <c r="J187" s="293"/>
      <c r="K187" s="293"/>
      <c r="L187" s="293"/>
      <c r="M187" s="293"/>
      <c r="N187" s="293"/>
      <c r="O187" s="292">
        <f t="shared" si="71"/>
        <v>650</v>
      </c>
      <c r="P187" s="293">
        <v>3333</v>
      </c>
      <c r="Q187" s="292">
        <f t="shared" si="79"/>
        <v>-2033</v>
      </c>
      <c r="R187" s="292">
        <f t="shared" si="81"/>
        <v>600</v>
      </c>
      <c r="S187" s="293">
        <v>50</v>
      </c>
      <c r="T187" s="293"/>
      <c r="U187" s="293">
        <v>2083</v>
      </c>
      <c r="V187" s="293"/>
      <c r="W187" s="293">
        <v>100</v>
      </c>
      <c r="X187" s="293">
        <v>800</v>
      </c>
      <c r="Y187" s="293"/>
      <c r="Z187" s="292">
        <f t="shared" si="73"/>
        <v>3633</v>
      </c>
      <c r="AA187" s="293">
        <v>1650</v>
      </c>
      <c r="AB187" s="292">
        <f t="shared" si="74"/>
        <v>-50</v>
      </c>
      <c r="AC187" s="292">
        <f t="shared" si="82"/>
        <v>600</v>
      </c>
      <c r="AD187" s="293"/>
      <c r="AE187" s="293"/>
      <c r="AF187" s="293"/>
      <c r="AG187" s="293"/>
      <c r="AH187" s="293"/>
      <c r="AI187" s="293"/>
      <c r="AJ187" s="293"/>
      <c r="AK187" s="292">
        <f t="shared" si="76"/>
        <v>600</v>
      </c>
      <c r="AL187" s="293">
        <v>549</v>
      </c>
      <c r="AM187" s="292">
        <f t="shared" si="77"/>
        <v>1</v>
      </c>
      <c r="AN187" s="292">
        <f t="shared" si="83"/>
        <v>600</v>
      </c>
      <c r="AO187" s="293"/>
      <c r="AP187" s="293"/>
      <c r="AQ187" s="293"/>
      <c r="AR187" s="293"/>
      <c r="AS187" s="293"/>
      <c r="AT187" s="293"/>
      <c r="AU187" s="293"/>
      <c r="AV187" s="292">
        <f t="shared" si="64"/>
        <v>600</v>
      </c>
      <c r="AW187" s="293">
        <v>601</v>
      </c>
      <c r="AX187" s="292">
        <f t="shared" si="69"/>
        <v>0</v>
      </c>
      <c r="BA187" s="143" t="str">
        <f t="shared" si="66"/>
        <v/>
      </c>
    </row>
    <row r="188" spans="1:53" ht="12">
      <c r="A188" s="288">
        <v>186</v>
      </c>
      <c r="B188" s="289" t="s">
        <v>872</v>
      </c>
      <c r="C188" s="290" t="s">
        <v>14</v>
      </c>
      <c r="D188" s="290" t="s">
        <v>873</v>
      </c>
      <c r="E188" s="291">
        <v>50</v>
      </c>
      <c r="F188" s="292"/>
      <c r="G188" s="292">
        <f t="shared" si="80"/>
        <v>150</v>
      </c>
      <c r="H188" s="293"/>
      <c r="I188" s="293"/>
      <c r="J188" s="293"/>
      <c r="K188" s="293"/>
      <c r="L188" s="293"/>
      <c r="M188" s="293"/>
      <c r="N188" s="293"/>
      <c r="O188" s="292">
        <f t="shared" si="71"/>
        <v>150</v>
      </c>
      <c r="P188" s="293">
        <v>600</v>
      </c>
      <c r="Q188" s="292">
        <f t="shared" si="79"/>
        <v>-450</v>
      </c>
      <c r="R188" s="292">
        <f t="shared" si="81"/>
        <v>150</v>
      </c>
      <c r="S188" s="293"/>
      <c r="T188" s="293"/>
      <c r="U188" s="293"/>
      <c r="V188" s="293"/>
      <c r="W188" s="293"/>
      <c r="X188" s="293"/>
      <c r="Y188" s="293"/>
      <c r="Z188" s="292">
        <f t="shared" si="73"/>
        <v>150</v>
      </c>
      <c r="AA188" s="293"/>
      <c r="AB188" s="292">
        <f t="shared" si="74"/>
        <v>-300</v>
      </c>
      <c r="AC188" s="292">
        <f t="shared" si="82"/>
        <v>150</v>
      </c>
      <c r="AD188" s="293"/>
      <c r="AE188" s="293"/>
      <c r="AF188" s="293"/>
      <c r="AG188" s="293"/>
      <c r="AH188" s="293"/>
      <c r="AI188" s="293"/>
      <c r="AJ188" s="293"/>
      <c r="AK188" s="292">
        <f t="shared" si="76"/>
        <v>150</v>
      </c>
      <c r="AL188" s="293"/>
      <c r="AM188" s="292">
        <f t="shared" si="77"/>
        <v>-150</v>
      </c>
      <c r="AN188" s="292">
        <f t="shared" si="83"/>
        <v>150</v>
      </c>
      <c r="AO188" s="293"/>
      <c r="AP188" s="293"/>
      <c r="AQ188" s="293"/>
      <c r="AR188" s="293"/>
      <c r="AS188" s="293"/>
      <c r="AT188" s="293"/>
      <c r="AU188" s="293"/>
      <c r="AV188" s="292">
        <f t="shared" si="64"/>
        <v>150</v>
      </c>
      <c r="AW188" s="293"/>
      <c r="AX188" s="292">
        <f t="shared" si="69"/>
        <v>0</v>
      </c>
      <c r="AY188" s="137" t="str">
        <f t="shared" si="67"/>
        <v>*</v>
      </c>
      <c r="BA188" s="143" t="str">
        <f t="shared" si="66"/>
        <v/>
      </c>
    </row>
    <row r="189" spans="1:53" ht="12">
      <c r="A189" s="288">
        <v>187</v>
      </c>
      <c r="B189" s="289" t="s">
        <v>1338</v>
      </c>
      <c r="C189" s="290" t="s">
        <v>23</v>
      </c>
      <c r="D189" s="290" t="s">
        <v>411</v>
      </c>
      <c r="E189" s="291"/>
      <c r="F189" s="292"/>
      <c r="G189" s="292">
        <f t="shared" si="80"/>
        <v>0</v>
      </c>
      <c r="H189" s="293"/>
      <c r="I189" s="293"/>
      <c r="J189" s="293"/>
      <c r="K189" s="293"/>
      <c r="L189" s="293"/>
      <c r="M189" s="293"/>
      <c r="N189" s="293"/>
      <c r="O189" s="292">
        <f t="shared" si="71"/>
        <v>0</v>
      </c>
      <c r="P189" s="293"/>
      <c r="Q189" s="292">
        <f t="shared" si="79"/>
        <v>0</v>
      </c>
      <c r="R189" s="292">
        <f t="shared" si="81"/>
        <v>0</v>
      </c>
      <c r="S189" s="293"/>
      <c r="T189" s="293"/>
      <c r="U189" s="293"/>
      <c r="V189" s="293"/>
      <c r="W189" s="293"/>
      <c r="X189" s="293"/>
      <c r="Y189" s="293"/>
      <c r="Z189" s="292">
        <f t="shared" si="73"/>
        <v>0</v>
      </c>
      <c r="AA189" s="293"/>
      <c r="AB189" s="292">
        <f t="shared" si="74"/>
        <v>0</v>
      </c>
      <c r="AC189" s="292">
        <f t="shared" si="82"/>
        <v>0</v>
      </c>
      <c r="AD189" s="293"/>
      <c r="AE189" s="293"/>
      <c r="AF189" s="293"/>
      <c r="AG189" s="293"/>
      <c r="AH189" s="293"/>
      <c r="AI189" s="293"/>
      <c r="AJ189" s="293"/>
      <c r="AK189" s="292">
        <f t="shared" si="76"/>
        <v>0</v>
      </c>
      <c r="AL189" s="293"/>
      <c r="AM189" s="292">
        <f t="shared" si="77"/>
        <v>0</v>
      </c>
      <c r="AN189" s="292">
        <f t="shared" si="83"/>
        <v>0</v>
      </c>
      <c r="AO189" s="293"/>
      <c r="AP189" s="293"/>
      <c r="AQ189" s="293"/>
      <c r="AR189" s="293"/>
      <c r="AS189" s="293"/>
      <c r="AT189" s="293"/>
      <c r="AU189" s="293"/>
      <c r="AV189" s="292">
        <f t="shared" si="64"/>
        <v>0</v>
      </c>
      <c r="AW189" s="293"/>
      <c r="AX189" s="292">
        <f t="shared" si="69"/>
        <v>0</v>
      </c>
      <c r="AY189" s="137" t="str">
        <f t="shared" si="67"/>
        <v>*</v>
      </c>
      <c r="BA189" s="143" t="str">
        <f t="shared" si="66"/>
        <v/>
      </c>
    </row>
    <row r="190" spans="1:53" ht="12">
      <c r="A190" s="288">
        <v>188</v>
      </c>
      <c r="B190" s="289" t="s">
        <v>412</v>
      </c>
      <c r="C190" s="290" t="s">
        <v>23</v>
      </c>
      <c r="D190" s="290" t="s">
        <v>414</v>
      </c>
      <c r="E190" s="291">
        <v>95</v>
      </c>
      <c r="F190" s="292"/>
      <c r="G190" s="292">
        <f t="shared" si="80"/>
        <v>285</v>
      </c>
      <c r="H190" s="293"/>
      <c r="I190" s="293"/>
      <c r="J190" s="293"/>
      <c r="K190" s="293"/>
      <c r="L190" s="293"/>
      <c r="M190" s="293"/>
      <c r="N190" s="293"/>
      <c r="O190" s="292">
        <f t="shared" si="71"/>
        <v>285</v>
      </c>
      <c r="P190" s="293"/>
      <c r="Q190" s="292">
        <f t="shared" si="79"/>
        <v>285</v>
      </c>
      <c r="R190" s="292">
        <f t="shared" si="81"/>
        <v>285</v>
      </c>
      <c r="S190" s="293"/>
      <c r="T190" s="293"/>
      <c r="U190" s="293"/>
      <c r="V190" s="293"/>
      <c r="W190" s="293"/>
      <c r="X190" s="293"/>
      <c r="Y190" s="293"/>
      <c r="Z190" s="292">
        <f t="shared" si="73"/>
        <v>285</v>
      </c>
      <c r="AA190" s="293">
        <v>570</v>
      </c>
      <c r="AB190" s="292">
        <f t="shared" si="74"/>
        <v>0</v>
      </c>
      <c r="AC190" s="292">
        <f t="shared" si="82"/>
        <v>285</v>
      </c>
      <c r="AD190" s="293"/>
      <c r="AE190" s="293"/>
      <c r="AF190" s="293"/>
      <c r="AG190" s="293"/>
      <c r="AH190" s="293"/>
      <c r="AI190" s="293"/>
      <c r="AJ190" s="293"/>
      <c r="AK190" s="292">
        <f t="shared" si="76"/>
        <v>285</v>
      </c>
      <c r="AL190" s="293">
        <v>570</v>
      </c>
      <c r="AM190" s="292">
        <f t="shared" si="77"/>
        <v>-285</v>
      </c>
      <c r="AN190" s="292">
        <f t="shared" si="83"/>
        <v>285</v>
      </c>
      <c r="AO190" s="293"/>
      <c r="AP190" s="293"/>
      <c r="AQ190" s="293"/>
      <c r="AR190" s="293"/>
      <c r="AS190" s="293"/>
      <c r="AT190" s="293"/>
      <c r="AU190" s="293"/>
      <c r="AV190" s="292">
        <f t="shared" si="64"/>
        <v>285</v>
      </c>
      <c r="AW190" s="293"/>
      <c r="AX190" s="292">
        <f t="shared" si="69"/>
        <v>0</v>
      </c>
      <c r="AY190" s="137" t="str">
        <f t="shared" si="67"/>
        <v>*</v>
      </c>
      <c r="BA190" s="143" t="str">
        <f t="shared" si="66"/>
        <v/>
      </c>
    </row>
    <row r="191" spans="1:53" ht="12">
      <c r="A191" s="288">
        <v>189</v>
      </c>
      <c r="B191" s="414" t="s">
        <v>1319</v>
      </c>
      <c r="C191" s="297" t="s">
        <v>30</v>
      </c>
      <c r="D191" s="297" t="s">
        <v>417</v>
      </c>
      <c r="E191" s="404"/>
      <c r="F191" s="299"/>
      <c r="G191" s="299">
        <f t="shared" si="80"/>
        <v>0</v>
      </c>
      <c r="H191" s="300"/>
      <c r="I191" s="300"/>
      <c r="J191" s="300"/>
      <c r="K191" s="300"/>
      <c r="L191" s="300"/>
      <c r="M191" s="300"/>
      <c r="N191" s="300"/>
      <c r="O191" s="299">
        <f t="shared" si="71"/>
        <v>0</v>
      </c>
      <c r="P191" s="300"/>
      <c r="Q191" s="299">
        <f>SUM(I191:P191)</f>
        <v>0</v>
      </c>
      <c r="R191" s="299"/>
      <c r="S191" s="300"/>
      <c r="T191" s="300"/>
      <c r="U191" s="300"/>
      <c r="V191" s="300"/>
      <c r="W191" s="300"/>
      <c r="X191" s="300"/>
      <c r="Y191" s="300"/>
      <c r="Z191" s="299">
        <f t="shared" si="73"/>
        <v>0</v>
      </c>
      <c r="AA191" s="300"/>
      <c r="AB191" s="299">
        <f t="shared" si="74"/>
        <v>0</v>
      </c>
      <c r="AC191" s="299">
        <f t="shared" si="82"/>
        <v>0</v>
      </c>
      <c r="AD191" s="300"/>
      <c r="AE191" s="300"/>
      <c r="AF191" s="300"/>
      <c r="AG191" s="300"/>
      <c r="AH191" s="300"/>
      <c r="AI191" s="300"/>
      <c r="AJ191" s="300"/>
      <c r="AK191" s="299">
        <f t="shared" si="76"/>
        <v>0</v>
      </c>
      <c r="AL191" s="300"/>
      <c r="AM191" s="299">
        <f>SUM(AE191:AL191)</f>
        <v>0</v>
      </c>
      <c r="AN191" s="299"/>
      <c r="AO191" s="300"/>
      <c r="AP191" s="300"/>
      <c r="AQ191" s="300"/>
      <c r="AR191" s="300"/>
      <c r="AS191" s="300"/>
      <c r="AT191" s="300"/>
      <c r="AU191" s="300"/>
      <c r="AV191" s="299">
        <f t="shared" si="64"/>
        <v>0</v>
      </c>
      <c r="AW191" s="300"/>
      <c r="AX191" s="299">
        <f>SUM(AP191:AW191)</f>
        <v>0</v>
      </c>
      <c r="AY191" s="137" t="str">
        <f t="shared" si="67"/>
        <v>*</v>
      </c>
      <c r="BA191" s="143" t="str">
        <f t="shared" si="66"/>
        <v/>
      </c>
    </row>
    <row r="192" spans="1:53" ht="12">
      <c r="A192" s="288">
        <v>190</v>
      </c>
      <c r="B192" s="289" t="s">
        <v>418</v>
      </c>
      <c r="C192" s="290" t="s">
        <v>14</v>
      </c>
      <c r="D192" s="290" t="s">
        <v>12</v>
      </c>
      <c r="E192" s="338">
        <v>3500</v>
      </c>
      <c r="F192" s="292"/>
      <c r="G192" s="292">
        <f t="shared" si="80"/>
        <v>10500</v>
      </c>
      <c r="H192" s="293">
        <v>50</v>
      </c>
      <c r="I192" s="293"/>
      <c r="J192" s="293"/>
      <c r="K192" s="293"/>
      <c r="L192" s="293"/>
      <c r="M192" s="293"/>
      <c r="N192" s="293"/>
      <c r="O192" s="292">
        <f t="shared" si="71"/>
        <v>10550</v>
      </c>
      <c r="P192" s="293">
        <v>10550</v>
      </c>
      <c r="Q192" s="292">
        <f t="shared" ref="Q192:Q223" si="84">F192+O192-P192</f>
        <v>0</v>
      </c>
      <c r="R192" s="292">
        <f t="shared" ref="R192:R223" si="85">E192*3</f>
        <v>10500</v>
      </c>
      <c r="S192" s="293">
        <v>50</v>
      </c>
      <c r="T192" s="293">
        <v>200</v>
      </c>
      <c r="U192" s="293"/>
      <c r="V192" s="293"/>
      <c r="W192" s="293"/>
      <c r="X192" s="293"/>
      <c r="Y192" s="293"/>
      <c r="Z192" s="292">
        <f t="shared" si="73"/>
        <v>10750</v>
      </c>
      <c r="AA192" s="293">
        <v>10750</v>
      </c>
      <c r="AB192" s="292">
        <f t="shared" si="74"/>
        <v>0</v>
      </c>
      <c r="AC192" s="292">
        <f t="shared" si="82"/>
        <v>10500</v>
      </c>
      <c r="AD192" s="293">
        <v>100</v>
      </c>
      <c r="AE192" s="293"/>
      <c r="AF192" s="293"/>
      <c r="AG192" s="293"/>
      <c r="AH192" s="293"/>
      <c r="AI192" s="293"/>
      <c r="AJ192" s="293"/>
      <c r="AK192" s="292">
        <f t="shared" si="76"/>
        <v>10600</v>
      </c>
      <c r="AL192" s="293">
        <v>10600</v>
      </c>
      <c r="AM192" s="292">
        <f t="shared" ref="AM192:AM223" si="86">AB192+AK192-AL192</f>
        <v>0</v>
      </c>
      <c r="AN192" s="292">
        <f t="shared" ref="AN192:AN223" si="87">$E192*3</f>
        <v>10500</v>
      </c>
      <c r="AO192" s="293"/>
      <c r="AP192" s="293"/>
      <c r="AQ192" s="293"/>
      <c r="AR192" s="293"/>
      <c r="AS192" s="293"/>
      <c r="AT192" s="293"/>
      <c r="AU192" s="293"/>
      <c r="AV192" s="292">
        <f t="shared" si="64"/>
        <v>10500</v>
      </c>
      <c r="AW192" s="293">
        <v>10500</v>
      </c>
      <c r="AX192" s="292">
        <f t="shared" ref="AX192:AX223" si="88">AM192+AV192-AW192</f>
        <v>0</v>
      </c>
      <c r="AY192" s="137" t="str">
        <f t="shared" si="67"/>
        <v>*</v>
      </c>
      <c r="BA192" s="143" t="str">
        <f t="shared" si="66"/>
        <v/>
      </c>
    </row>
    <row r="193" spans="1:53" ht="12">
      <c r="A193" s="288">
        <v>191</v>
      </c>
      <c r="B193" s="294" t="s">
        <v>1529</v>
      </c>
      <c r="C193" s="290" t="s">
        <v>10</v>
      </c>
      <c r="D193" s="290" t="s">
        <v>12</v>
      </c>
      <c r="E193" s="295">
        <v>1500</v>
      </c>
      <c r="F193" s="292"/>
      <c r="G193" s="292">
        <f t="shared" si="80"/>
        <v>4500</v>
      </c>
      <c r="H193" s="293">
        <v>100</v>
      </c>
      <c r="I193" s="293"/>
      <c r="J193" s="293"/>
      <c r="K193" s="293"/>
      <c r="L193" s="293">
        <v>100</v>
      </c>
      <c r="M193" s="293">
        <v>21350</v>
      </c>
      <c r="N193" s="293"/>
      <c r="O193" s="292">
        <f t="shared" si="71"/>
        <v>26050</v>
      </c>
      <c r="P193" s="293">
        <v>27550</v>
      </c>
      <c r="Q193" s="292">
        <f t="shared" si="84"/>
        <v>-1500</v>
      </c>
      <c r="R193" s="292">
        <f t="shared" si="85"/>
        <v>4500</v>
      </c>
      <c r="S193" s="293"/>
      <c r="T193" s="293">
        <v>255</v>
      </c>
      <c r="U193" s="293"/>
      <c r="V193" s="293"/>
      <c r="W193" s="293">
        <v>100</v>
      </c>
      <c r="X193" s="293">
        <v>4500</v>
      </c>
      <c r="Y193" s="293"/>
      <c r="Z193" s="292">
        <f t="shared" si="73"/>
        <v>9355</v>
      </c>
      <c r="AA193" s="293">
        <v>7500</v>
      </c>
      <c r="AB193" s="292">
        <f t="shared" si="74"/>
        <v>355</v>
      </c>
      <c r="AC193" s="292">
        <f t="shared" si="82"/>
        <v>4500</v>
      </c>
      <c r="AD193" s="293">
        <v>100</v>
      </c>
      <c r="AE193" s="293"/>
      <c r="AF193" s="293"/>
      <c r="AG193" s="293"/>
      <c r="AH193" s="293"/>
      <c r="AI193" s="293"/>
      <c r="AJ193" s="293"/>
      <c r="AK193" s="292">
        <f t="shared" si="76"/>
        <v>4600</v>
      </c>
      <c r="AL193" s="293">
        <v>4955</v>
      </c>
      <c r="AM193" s="292">
        <f t="shared" si="86"/>
        <v>0</v>
      </c>
      <c r="AN193" s="292">
        <f t="shared" si="87"/>
        <v>4500</v>
      </c>
      <c r="AO193" s="293">
        <v>50</v>
      </c>
      <c r="AP193" s="293"/>
      <c r="AQ193" s="293"/>
      <c r="AR193" s="293"/>
      <c r="AS193" s="293"/>
      <c r="AT193" s="293"/>
      <c r="AU193" s="293"/>
      <c r="AV193" s="292">
        <f t="shared" si="64"/>
        <v>4550</v>
      </c>
      <c r="AW193" s="293">
        <v>4550</v>
      </c>
      <c r="AX193" s="292">
        <f t="shared" si="88"/>
        <v>0</v>
      </c>
      <c r="AY193" s="137" t="str">
        <f t="shared" si="67"/>
        <v>*</v>
      </c>
      <c r="BA193" s="143" t="str">
        <f t="shared" si="66"/>
        <v/>
      </c>
    </row>
    <row r="194" spans="1:53" ht="12">
      <c r="A194" s="288">
        <v>192</v>
      </c>
      <c r="B194" s="289" t="s">
        <v>1166</v>
      </c>
      <c r="C194" s="290" t="s">
        <v>23</v>
      </c>
      <c r="D194" s="290" t="s">
        <v>421</v>
      </c>
      <c r="E194" s="291">
        <v>85</v>
      </c>
      <c r="F194" s="292"/>
      <c r="G194" s="292">
        <f t="shared" si="80"/>
        <v>255</v>
      </c>
      <c r="H194" s="293"/>
      <c r="I194" s="293">
        <v>100</v>
      </c>
      <c r="J194" s="293"/>
      <c r="K194" s="293"/>
      <c r="L194" s="293"/>
      <c r="M194" s="293"/>
      <c r="N194" s="293"/>
      <c r="O194" s="292">
        <f t="shared" si="71"/>
        <v>355</v>
      </c>
      <c r="P194" s="293">
        <v>355</v>
      </c>
      <c r="Q194" s="292">
        <f t="shared" si="84"/>
        <v>0</v>
      </c>
      <c r="R194" s="292">
        <f t="shared" si="85"/>
        <v>255</v>
      </c>
      <c r="S194" s="293"/>
      <c r="T194" s="293"/>
      <c r="U194" s="293"/>
      <c r="V194" s="293"/>
      <c r="W194" s="293"/>
      <c r="X194" s="293"/>
      <c r="Y194" s="293"/>
      <c r="Z194" s="292">
        <f t="shared" si="73"/>
        <v>255</v>
      </c>
      <c r="AA194" s="293">
        <v>255</v>
      </c>
      <c r="AB194" s="292">
        <f t="shared" si="74"/>
        <v>0</v>
      </c>
      <c r="AC194" s="292">
        <f t="shared" si="82"/>
        <v>255</v>
      </c>
      <c r="AD194" s="293"/>
      <c r="AE194" s="293"/>
      <c r="AF194" s="293"/>
      <c r="AG194" s="293"/>
      <c r="AH194" s="293"/>
      <c r="AI194" s="293"/>
      <c r="AJ194" s="293"/>
      <c r="AK194" s="292">
        <f t="shared" si="76"/>
        <v>255</v>
      </c>
      <c r="AL194" s="293">
        <v>255</v>
      </c>
      <c r="AM194" s="292">
        <f t="shared" si="86"/>
        <v>0</v>
      </c>
      <c r="AN194" s="292">
        <f t="shared" si="87"/>
        <v>255</v>
      </c>
      <c r="AO194" s="293"/>
      <c r="AP194" s="293"/>
      <c r="AQ194" s="293"/>
      <c r="AR194" s="293"/>
      <c r="AS194" s="293"/>
      <c r="AT194" s="293"/>
      <c r="AU194" s="293"/>
      <c r="AV194" s="292">
        <f t="shared" si="64"/>
        <v>255</v>
      </c>
      <c r="AW194" s="293">
        <v>255</v>
      </c>
      <c r="AX194" s="292">
        <f t="shared" si="88"/>
        <v>0</v>
      </c>
      <c r="AY194" s="137" t="str">
        <f t="shared" si="67"/>
        <v>*</v>
      </c>
      <c r="BA194" s="143" t="str">
        <f t="shared" si="66"/>
        <v/>
      </c>
    </row>
    <row r="195" spans="1:53" ht="12">
      <c r="A195" s="288">
        <v>193</v>
      </c>
      <c r="B195" s="289" t="s">
        <v>422</v>
      </c>
      <c r="C195" s="290" t="s">
        <v>14</v>
      </c>
      <c r="D195" s="290" t="s">
        <v>12</v>
      </c>
      <c r="E195" s="291">
        <v>355</v>
      </c>
      <c r="F195" s="292"/>
      <c r="G195" s="292">
        <f t="shared" si="80"/>
        <v>1065</v>
      </c>
      <c r="H195" s="293">
        <v>50</v>
      </c>
      <c r="I195" s="293"/>
      <c r="J195" s="293"/>
      <c r="K195" s="293"/>
      <c r="L195" s="293"/>
      <c r="M195" s="293"/>
      <c r="N195" s="293"/>
      <c r="O195" s="292">
        <f t="shared" si="71"/>
        <v>1115</v>
      </c>
      <c r="P195" s="293">
        <v>2545</v>
      </c>
      <c r="Q195" s="292">
        <f t="shared" si="84"/>
        <v>-1430</v>
      </c>
      <c r="R195" s="292">
        <f t="shared" si="85"/>
        <v>1065</v>
      </c>
      <c r="S195" s="293"/>
      <c r="T195" s="293">
        <v>100</v>
      </c>
      <c r="U195" s="293">
        <v>1478</v>
      </c>
      <c r="V195" s="293"/>
      <c r="W195" s="293">
        <v>100</v>
      </c>
      <c r="X195" s="293"/>
      <c r="Y195" s="293"/>
      <c r="Z195" s="292">
        <f t="shared" si="73"/>
        <v>2743</v>
      </c>
      <c r="AA195" s="293">
        <v>1413</v>
      </c>
      <c r="AB195" s="292">
        <f t="shared" si="74"/>
        <v>-100</v>
      </c>
      <c r="AC195" s="292">
        <f t="shared" si="82"/>
        <v>1065</v>
      </c>
      <c r="AD195" s="293">
        <v>50</v>
      </c>
      <c r="AE195" s="293"/>
      <c r="AF195" s="293"/>
      <c r="AG195" s="293"/>
      <c r="AH195" s="293"/>
      <c r="AI195" s="293"/>
      <c r="AJ195" s="293"/>
      <c r="AK195" s="292">
        <f t="shared" si="76"/>
        <v>1115</v>
      </c>
      <c r="AL195" s="293">
        <v>2180</v>
      </c>
      <c r="AM195" s="292">
        <f t="shared" si="86"/>
        <v>-1165</v>
      </c>
      <c r="AN195" s="292">
        <f t="shared" si="87"/>
        <v>1065</v>
      </c>
      <c r="AO195" s="293">
        <v>50</v>
      </c>
      <c r="AP195" s="293">
        <v>100</v>
      </c>
      <c r="AQ195" s="293"/>
      <c r="AR195" s="293"/>
      <c r="AS195" s="293"/>
      <c r="AT195" s="293"/>
      <c r="AU195" s="293">
        <v>10</v>
      </c>
      <c r="AV195" s="292">
        <f t="shared" ref="AV195:AV258" si="89">SUM(AN195:AU195)</f>
        <v>1225</v>
      </c>
      <c r="AW195" s="293">
        <v>60</v>
      </c>
      <c r="AX195" s="292">
        <f t="shared" si="88"/>
        <v>0</v>
      </c>
      <c r="AY195" s="137" t="str">
        <f t="shared" si="67"/>
        <v>*</v>
      </c>
      <c r="BA195" s="143" t="str">
        <f t="shared" si="66"/>
        <v/>
      </c>
    </row>
    <row r="196" spans="1:53" ht="12">
      <c r="A196" s="288">
        <v>194</v>
      </c>
      <c r="B196" s="289" t="s">
        <v>424</v>
      </c>
      <c r="C196" s="290" t="s">
        <v>23</v>
      </c>
      <c r="D196" s="290" t="s">
        <v>426</v>
      </c>
      <c r="E196" s="291">
        <v>110</v>
      </c>
      <c r="F196" s="292"/>
      <c r="G196" s="292">
        <f t="shared" si="80"/>
        <v>330</v>
      </c>
      <c r="H196" s="293"/>
      <c r="I196" s="293"/>
      <c r="J196" s="293"/>
      <c r="K196" s="293"/>
      <c r="L196" s="293"/>
      <c r="M196" s="293"/>
      <c r="N196" s="293"/>
      <c r="O196" s="292">
        <f t="shared" si="71"/>
        <v>330</v>
      </c>
      <c r="P196" s="293">
        <v>1420</v>
      </c>
      <c r="Q196" s="292">
        <f t="shared" si="84"/>
        <v>-1090</v>
      </c>
      <c r="R196" s="292">
        <f t="shared" si="85"/>
        <v>330</v>
      </c>
      <c r="S196" s="293"/>
      <c r="T196" s="293"/>
      <c r="U196" s="293"/>
      <c r="V196" s="293"/>
      <c r="W196" s="293">
        <v>100</v>
      </c>
      <c r="X196" s="293"/>
      <c r="Y196" s="293"/>
      <c r="Z196" s="292">
        <f t="shared" si="73"/>
        <v>430</v>
      </c>
      <c r="AA196" s="293"/>
      <c r="AB196" s="292">
        <f t="shared" si="74"/>
        <v>-660</v>
      </c>
      <c r="AC196" s="292">
        <f t="shared" si="82"/>
        <v>330</v>
      </c>
      <c r="AD196" s="293"/>
      <c r="AE196" s="293"/>
      <c r="AF196" s="293"/>
      <c r="AG196" s="293"/>
      <c r="AH196" s="293"/>
      <c r="AI196" s="293"/>
      <c r="AJ196" s="293"/>
      <c r="AK196" s="292">
        <f t="shared" si="76"/>
        <v>330</v>
      </c>
      <c r="AL196" s="293"/>
      <c r="AM196" s="292">
        <f t="shared" si="86"/>
        <v>-330</v>
      </c>
      <c r="AN196" s="292">
        <f t="shared" si="87"/>
        <v>330</v>
      </c>
      <c r="AO196" s="293"/>
      <c r="AP196" s="293"/>
      <c r="AQ196" s="293"/>
      <c r="AR196" s="293"/>
      <c r="AS196" s="293"/>
      <c r="AT196" s="293"/>
      <c r="AU196" s="293"/>
      <c r="AV196" s="292">
        <f t="shared" si="89"/>
        <v>330</v>
      </c>
      <c r="AW196" s="293"/>
      <c r="AX196" s="292">
        <f t="shared" si="88"/>
        <v>0</v>
      </c>
      <c r="AY196" s="137" t="str">
        <f t="shared" si="67"/>
        <v>*</v>
      </c>
      <c r="BA196" s="143" t="str">
        <f t="shared" ref="BA196:BA257" si="90">IF(AC196=E196*3,"","!!!")</f>
        <v/>
      </c>
    </row>
    <row r="197" spans="1:53" ht="12">
      <c r="A197" s="288">
        <v>195</v>
      </c>
      <c r="B197" s="289" t="s">
        <v>427</v>
      </c>
      <c r="C197" s="290" t="s">
        <v>14</v>
      </c>
      <c r="D197" s="290" t="s">
        <v>429</v>
      </c>
      <c r="E197" s="291">
        <v>475</v>
      </c>
      <c r="F197" s="292"/>
      <c r="G197" s="292">
        <f t="shared" si="80"/>
        <v>1425</v>
      </c>
      <c r="H197" s="293">
        <v>50</v>
      </c>
      <c r="I197" s="293"/>
      <c r="J197" s="293">
        <v>4600</v>
      </c>
      <c r="K197" s="293"/>
      <c r="L197" s="293"/>
      <c r="M197" s="293"/>
      <c r="N197" s="293"/>
      <c r="O197" s="292">
        <f t="shared" si="71"/>
        <v>6075</v>
      </c>
      <c r="P197" s="293">
        <v>6075</v>
      </c>
      <c r="Q197" s="292">
        <f t="shared" si="84"/>
        <v>0</v>
      </c>
      <c r="R197" s="292">
        <f t="shared" si="85"/>
        <v>1425</v>
      </c>
      <c r="S197" s="293"/>
      <c r="T197" s="293">
        <v>100</v>
      </c>
      <c r="U197" s="293"/>
      <c r="V197" s="293"/>
      <c r="W197" s="293">
        <v>100</v>
      </c>
      <c r="X197" s="293"/>
      <c r="Y197" s="293"/>
      <c r="Z197" s="292">
        <f t="shared" si="73"/>
        <v>1625</v>
      </c>
      <c r="AA197" s="293">
        <v>1625</v>
      </c>
      <c r="AB197" s="292">
        <f t="shared" si="74"/>
        <v>0</v>
      </c>
      <c r="AC197" s="292">
        <f t="shared" si="82"/>
        <v>1425</v>
      </c>
      <c r="AD197" s="293"/>
      <c r="AE197" s="293"/>
      <c r="AF197" s="293"/>
      <c r="AG197" s="293"/>
      <c r="AH197" s="293"/>
      <c r="AI197" s="293"/>
      <c r="AJ197" s="293"/>
      <c r="AK197" s="292">
        <f t="shared" si="76"/>
        <v>1425</v>
      </c>
      <c r="AL197" s="293">
        <v>1425</v>
      </c>
      <c r="AM197" s="292">
        <f t="shared" si="86"/>
        <v>0</v>
      </c>
      <c r="AN197" s="292">
        <f t="shared" si="87"/>
        <v>1425</v>
      </c>
      <c r="AO197" s="293"/>
      <c r="AP197" s="293"/>
      <c r="AQ197" s="293"/>
      <c r="AR197" s="293"/>
      <c r="AS197" s="293"/>
      <c r="AT197" s="293"/>
      <c r="AU197" s="293"/>
      <c r="AV197" s="292">
        <f t="shared" si="89"/>
        <v>1425</v>
      </c>
      <c r="AW197" s="293">
        <v>1425</v>
      </c>
      <c r="AX197" s="292">
        <f t="shared" si="88"/>
        <v>0</v>
      </c>
      <c r="AY197" s="137" t="str">
        <f t="shared" si="67"/>
        <v>*</v>
      </c>
      <c r="BA197" s="143" t="str">
        <f t="shared" si="90"/>
        <v/>
      </c>
    </row>
    <row r="198" spans="1:53" ht="12">
      <c r="A198" s="288">
        <v>196</v>
      </c>
      <c r="B198" s="289" t="s">
        <v>431</v>
      </c>
      <c r="C198" s="290" t="s">
        <v>23</v>
      </c>
      <c r="D198" s="290" t="s">
        <v>840</v>
      </c>
      <c r="E198" s="291">
        <v>85</v>
      </c>
      <c r="F198" s="292"/>
      <c r="G198" s="292">
        <f t="shared" si="80"/>
        <v>255</v>
      </c>
      <c r="H198" s="293"/>
      <c r="I198" s="293"/>
      <c r="J198" s="293"/>
      <c r="K198" s="293"/>
      <c r="L198" s="293"/>
      <c r="M198" s="293"/>
      <c r="N198" s="293"/>
      <c r="O198" s="292">
        <f t="shared" ref="O198:O229" si="91">SUM(G198:N198)</f>
        <v>255</v>
      </c>
      <c r="P198" s="293">
        <v>255</v>
      </c>
      <c r="Q198" s="292">
        <f t="shared" si="84"/>
        <v>0</v>
      </c>
      <c r="R198" s="292">
        <f t="shared" si="85"/>
        <v>255</v>
      </c>
      <c r="S198" s="293"/>
      <c r="T198" s="293"/>
      <c r="U198" s="293"/>
      <c r="V198" s="293"/>
      <c r="W198" s="293"/>
      <c r="X198" s="293"/>
      <c r="Y198" s="293"/>
      <c r="Z198" s="292">
        <f t="shared" ref="Z198:Z229" si="92">SUM(R198:Y198)</f>
        <v>255</v>
      </c>
      <c r="AA198" s="293">
        <v>255</v>
      </c>
      <c r="AB198" s="292">
        <f t="shared" ref="AB198:AB229" si="93">Q198+Z198-AA198</f>
        <v>0</v>
      </c>
      <c r="AC198" s="292">
        <f t="shared" si="82"/>
        <v>255</v>
      </c>
      <c r="AD198" s="293"/>
      <c r="AE198" s="293"/>
      <c r="AF198" s="293"/>
      <c r="AG198" s="293"/>
      <c r="AH198" s="293"/>
      <c r="AI198" s="293"/>
      <c r="AJ198" s="293"/>
      <c r="AK198" s="292">
        <f t="shared" ref="AK198:AK229" si="94">SUM(AC198:AJ198)</f>
        <v>255</v>
      </c>
      <c r="AL198" s="293">
        <v>255</v>
      </c>
      <c r="AM198" s="292">
        <f t="shared" si="86"/>
        <v>0</v>
      </c>
      <c r="AN198" s="292">
        <f t="shared" si="87"/>
        <v>255</v>
      </c>
      <c r="AO198" s="293"/>
      <c r="AP198" s="293"/>
      <c r="AQ198" s="293"/>
      <c r="AR198" s="293"/>
      <c r="AS198" s="293"/>
      <c r="AT198" s="293"/>
      <c r="AU198" s="293"/>
      <c r="AV198" s="292">
        <f t="shared" si="89"/>
        <v>255</v>
      </c>
      <c r="AW198" s="293">
        <v>255</v>
      </c>
      <c r="AX198" s="292">
        <f t="shared" si="88"/>
        <v>0</v>
      </c>
      <c r="AY198" s="137" t="str">
        <f t="shared" si="67"/>
        <v>*</v>
      </c>
      <c r="BA198" s="143" t="str">
        <f t="shared" si="90"/>
        <v/>
      </c>
    </row>
    <row r="199" spans="1:53" ht="12">
      <c r="A199" s="288">
        <v>197</v>
      </c>
      <c r="B199" s="289" t="s">
        <v>433</v>
      </c>
      <c r="C199" s="290" t="s">
        <v>14</v>
      </c>
      <c r="D199" s="290" t="s">
        <v>435</v>
      </c>
      <c r="E199" s="291">
        <v>165</v>
      </c>
      <c r="F199" s="292"/>
      <c r="G199" s="292">
        <f t="shared" si="80"/>
        <v>495</v>
      </c>
      <c r="H199" s="293"/>
      <c r="I199" s="293">
        <v>200</v>
      </c>
      <c r="J199" s="293">
        <v>414</v>
      </c>
      <c r="K199" s="293"/>
      <c r="L199" s="293"/>
      <c r="M199" s="293"/>
      <c r="N199" s="293"/>
      <c r="O199" s="292">
        <f t="shared" si="91"/>
        <v>1109</v>
      </c>
      <c r="P199" s="293">
        <v>3866</v>
      </c>
      <c r="Q199" s="292">
        <f t="shared" si="84"/>
        <v>-2757</v>
      </c>
      <c r="R199" s="292">
        <f t="shared" si="85"/>
        <v>495</v>
      </c>
      <c r="S199" s="293">
        <v>50</v>
      </c>
      <c r="T199" s="293">
        <v>200</v>
      </c>
      <c r="U199" s="293">
        <v>511</v>
      </c>
      <c r="V199" s="293"/>
      <c r="W199" s="293">
        <v>100</v>
      </c>
      <c r="X199" s="293"/>
      <c r="Y199" s="293"/>
      <c r="Z199" s="292">
        <f t="shared" si="92"/>
        <v>1356</v>
      </c>
      <c r="AA199" s="293"/>
      <c r="AB199" s="292">
        <f t="shared" si="93"/>
        <v>-1401</v>
      </c>
      <c r="AC199" s="292">
        <f t="shared" si="82"/>
        <v>495</v>
      </c>
      <c r="AD199" s="293"/>
      <c r="AE199" s="293"/>
      <c r="AF199" s="293"/>
      <c r="AG199" s="293"/>
      <c r="AH199" s="293"/>
      <c r="AI199" s="293"/>
      <c r="AJ199" s="293"/>
      <c r="AK199" s="292">
        <f t="shared" si="94"/>
        <v>495</v>
      </c>
      <c r="AL199" s="293"/>
      <c r="AM199" s="292">
        <f t="shared" si="86"/>
        <v>-906</v>
      </c>
      <c r="AN199" s="292">
        <f t="shared" si="87"/>
        <v>495</v>
      </c>
      <c r="AO199" s="293"/>
      <c r="AP199" s="293"/>
      <c r="AQ199" s="293">
        <v>411</v>
      </c>
      <c r="AR199" s="293"/>
      <c r="AS199" s="293"/>
      <c r="AT199" s="293"/>
      <c r="AU199" s="293">
        <v>100</v>
      </c>
      <c r="AV199" s="292">
        <f t="shared" si="89"/>
        <v>1006</v>
      </c>
      <c r="AW199" s="293">
        <v>100</v>
      </c>
      <c r="AX199" s="292">
        <f t="shared" si="88"/>
        <v>0</v>
      </c>
      <c r="AY199" s="137" t="str">
        <f t="shared" si="67"/>
        <v>*</v>
      </c>
      <c r="BA199" s="143" t="str">
        <f t="shared" si="90"/>
        <v/>
      </c>
    </row>
    <row r="200" spans="1:53" ht="12">
      <c r="A200" s="288">
        <v>198</v>
      </c>
      <c r="B200" s="294" t="s">
        <v>436</v>
      </c>
      <c r="C200" s="290" t="s">
        <v>10</v>
      </c>
      <c r="D200" s="290" t="s">
        <v>16</v>
      </c>
      <c r="E200" s="295">
        <v>120</v>
      </c>
      <c r="F200" s="292"/>
      <c r="G200" s="292">
        <f t="shared" si="80"/>
        <v>360</v>
      </c>
      <c r="H200" s="293"/>
      <c r="I200" s="293"/>
      <c r="J200" s="293"/>
      <c r="K200" s="293"/>
      <c r="L200" s="293"/>
      <c r="M200" s="293"/>
      <c r="N200" s="293"/>
      <c r="O200" s="292">
        <f t="shared" si="91"/>
        <v>360</v>
      </c>
      <c r="P200" s="293">
        <v>360</v>
      </c>
      <c r="Q200" s="292">
        <f t="shared" si="84"/>
        <v>0</v>
      </c>
      <c r="R200" s="292">
        <f t="shared" si="85"/>
        <v>360</v>
      </c>
      <c r="S200" s="293"/>
      <c r="T200" s="293"/>
      <c r="U200" s="293"/>
      <c r="V200" s="293"/>
      <c r="W200" s="293"/>
      <c r="X200" s="293"/>
      <c r="Y200" s="293"/>
      <c r="Z200" s="292">
        <f t="shared" si="92"/>
        <v>360</v>
      </c>
      <c r="AA200" s="293">
        <v>360</v>
      </c>
      <c r="AB200" s="292">
        <f t="shared" si="93"/>
        <v>0</v>
      </c>
      <c r="AC200" s="292">
        <f t="shared" si="82"/>
        <v>360</v>
      </c>
      <c r="AD200" s="293"/>
      <c r="AE200" s="293">
        <v>100</v>
      </c>
      <c r="AF200" s="293">
        <v>201</v>
      </c>
      <c r="AG200" s="293"/>
      <c r="AH200" s="293"/>
      <c r="AI200" s="293"/>
      <c r="AJ200" s="293"/>
      <c r="AK200" s="292">
        <f t="shared" si="94"/>
        <v>661</v>
      </c>
      <c r="AL200" s="293">
        <v>1021</v>
      </c>
      <c r="AM200" s="292">
        <f t="shared" si="86"/>
        <v>-360</v>
      </c>
      <c r="AN200" s="292">
        <f t="shared" si="87"/>
        <v>360</v>
      </c>
      <c r="AO200" s="293"/>
      <c r="AP200" s="293"/>
      <c r="AQ200" s="293"/>
      <c r="AR200" s="293"/>
      <c r="AS200" s="293"/>
      <c r="AT200" s="293"/>
      <c r="AU200" s="293"/>
      <c r="AV200" s="292">
        <f t="shared" si="89"/>
        <v>360</v>
      </c>
      <c r="AW200" s="293"/>
      <c r="AX200" s="292">
        <f t="shared" si="88"/>
        <v>0</v>
      </c>
      <c r="AY200" s="137" t="str">
        <f t="shared" si="67"/>
        <v>*</v>
      </c>
      <c r="BA200" s="143" t="str">
        <f t="shared" si="90"/>
        <v/>
      </c>
    </row>
    <row r="201" spans="1:53" ht="12">
      <c r="A201" s="288">
        <v>199</v>
      </c>
      <c r="B201" s="289" t="s">
        <v>437</v>
      </c>
      <c r="C201" s="290" t="s">
        <v>14</v>
      </c>
      <c r="D201" s="290" t="s">
        <v>438</v>
      </c>
      <c r="E201" s="291">
        <v>100</v>
      </c>
      <c r="F201" s="292">
        <v>600</v>
      </c>
      <c r="G201" s="292">
        <f t="shared" si="80"/>
        <v>300</v>
      </c>
      <c r="H201" s="293"/>
      <c r="I201" s="293"/>
      <c r="J201" s="293"/>
      <c r="K201" s="293"/>
      <c r="L201" s="293"/>
      <c r="M201" s="293"/>
      <c r="N201" s="293"/>
      <c r="O201" s="292">
        <f t="shared" si="91"/>
        <v>300</v>
      </c>
      <c r="P201" s="293">
        <v>1200</v>
      </c>
      <c r="Q201" s="292">
        <f t="shared" si="84"/>
        <v>-300</v>
      </c>
      <c r="R201" s="292">
        <f t="shared" si="85"/>
        <v>300</v>
      </c>
      <c r="S201" s="293"/>
      <c r="T201" s="293"/>
      <c r="U201" s="293"/>
      <c r="V201" s="293"/>
      <c r="W201" s="293"/>
      <c r="X201" s="293"/>
      <c r="Y201" s="293"/>
      <c r="Z201" s="292">
        <f t="shared" si="92"/>
        <v>300</v>
      </c>
      <c r="AA201" s="293"/>
      <c r="AB201" s="292">
        <f t="shared" si="93"/>
        <v>0</v>
      </c>
      <c r="AC201" s="292">
        <f t="shared" si="82"/>
        <v>300</v>
      </c>
      <c r="AD201" s="293"/>
      <c r="AE201" s="293"/>
      <c r="AF201" s="293"/>
      <c r="AG201" s="293"/>
      <c r="AH201" s="293"/>
      <c r="AI201" s="293"/>
      <c r="AJ201" s="293"/>
      <c r="AK201" s="292">
        <f t="shared" si="94"/>
        <v>300</v>
      </c>
      <c r="AL201" s="293"/>
      <c r="AM201" s="292">
        <f t="shared" si="86"/>
        <v>300</v>
      </c>
      <c r="AN201" s="292">
        <f t="shared" si="87"/>
        <v>300</v>
      </c>
      <c r="AO201" s="293"/>
      <c r="AP201" s="293"/>
      <c r="AQ201" s="293"/>
      <c r="AR201" s="293"/>
      <c r="AS201" s="293"/>
      <c r="AT201" s="293"/>
      <c r="AU201" s="293"/>
      <c r="AV201" s="292">
        <f t="shared" si="89"/>
        <v>300</v>
      </c>
      <c r="AW201" s="293">
        <v>600</v>
      </c>
      <c r="AX201" s="292">
        <f t="shared" si="88"/>
        <v>0</v>
      </c>
      <c r="AY201" s="137" t="str">
        <f t="shared" si="67"/>
        <v>*</v>
      </c>
      <c r="BA201" s="143" t="str">
        <f t="shared" si="90"/>
        <v/>
      </c>
    </row>
    <row r="202" spans="1:53" ht="12">
      <c r="A202" s="288">
        <v>200</v>
      </c>
      <c r="B202" s="289" t="s">
        <v>440</v>
      </c>
      <c r="C202" s="290" t="s">
        <v>14</v>
      </c>
      <c r="D202" s="290" t="s">
        <v>150</v>
      </c>
      <c r="E202" s="291">
        <v>250</v>
      </c>
      <c r="F202" s="292">
        <v>750</v>
      </c>
      <c r="G202" s="292">
        <f t="shared" si="80"/>
        <v>750</v>
      </c>
      <c r="H202" s="293"/>
      <c r="I202" s="293"/>
      <c r="J202" s="293"/>
      <c r="K202" s="293"/>
      <c r="L202" s="293"/>
      <c r="M202" s="293"/>
      <c r="N202" s="293"/>
      <c r="O202" s="292">
        <f t="shared" si="91"/>
        <v>750</v>
      </c>
      <c r="P202" s="293">
        <v>1500</v>
      </c>
      <c r="Q202" s="292">
        <f t="shared" si="84"/>
        <v>0</v>
      </c>
      <c r="R202" s="292">
        <f t="shared" si="85"/>
        <v>750</v>
      </c>
      <c r="S202" s="293"/>
      <c r="T202" s="293"/>
      <c r="U202" s="293"/>
      <c r="V202" s="293"/>
      <c r="W202" s="293">
        <v>100</v>
      </c>
      <c r="X202" s="293"/>
      <c r="Y202" s="293"/>
      <c r="Z202" s="292">
        <f t="shared" si="92"/>
        <v>850</v>
      </c>
      <c r="AA202" s="293">
        <v>750</v>
      </c>
      <c r="AB202" s="292">
        <f t="shared" si="93"/>
        <v>100</v>
      </c>
      <c r="AC202" s="292">
        <f t="shared" si="82"/>
        <v>750</v>
      </c>
      <c r="AD202" s="293"/>
      <c r="AE202" s="293"/>
      <c r="AF202" s="293"/>
      <c r="AG202" s="293"/>
      <c r="AH202" s="293"/>
      <c r="AI202" s="293"/>
      <c r="AJ202" s="293"/>
      <c r="AK202" s="292">
        <f t="shared" si="94"/>
        <v>750</v>
      </c>
      <c r="AL202" s="293">
        <v>500</v>
      </c>
      <c r="AM202" s="292">
        <f t="shared" si="86"/>
        <v>350</v>
      </c>
      <c r="AN202" s="292">
        <f t="shared" si="87"/>
        <v>750</v>
      </c>
      <c r="AO202" s="293"/>
      <c r="AP202" s="293"/>
      <c r="AQ202" s="293"/>
      <c r="AR202" s="293"/>
      <c r="AS202" s="293"/>
      <c r="AT202" s="293"/>
      <c r="AU202" s="293"/>
      <c r="AV202" s="292">
        <f t="shared" si="89"/>
        <v>750</v>
      </c>
      <c r="AW202" s="293">
        <v>1100</v>
      </c>
      <c r="AX202" s="292">
        <f t="shared" si="88"/>
        <v>0</v>
      </c>
      <c r="AY202" s="137" t="str">
        <f t="shared" si="67"/>
        <v>*</v>
      </c>
      <c r="BA202" s="143" t="str">
        <f t="shared" si="90"/>
        <v/>
      </c>
    </row>
    <row r="203" spans="1:53" ht="12">
      <c r="A203" s="288">
        <v>201</v>
      </c>
      <c r="B203" s="294" t="s">
        <v>1460</v>
      </c>
      <c r="C203" s="290" t="s">
        <v>23</v>
      </c>
      <c r="D203" s="290"/>
      <c r="E203" s="291">
        <v>100</v>
      </c>
      <c r="F203" s="292"/>
      <c r="G203" s="292">
        <f t="shared" si="80"/>
        <v>300</v>
      </c>
      <c r="H203" s="293"/>
      <c r="I203" s="293"/>
      <c r="J203" s="293"/>
      <c r="K203" s="293"/>
      <c r="L203" s="293"/>
      <c r="M203" s="293"/>
      <c r="N203" s="293"/>
      <c r="O203" s="292">
        <f t="shared" si="91"/>
        <v>300</v>
      </c>
      <c r="P203" s="293">
        <v>300</v>
      </c>
      <c r="Q203" s="292">
        <f t="shared" si="84"/>
        <v>0</v>
      </c>
      <c r="R203" s="292">
        <f t="shared" si="85"/>
        <v>300</v>
      </c>
      <c r="S203" s="293"/>
      <c r="T203" s="293"/>
      <c r="U203" s="293">
        <v>193</v>
      </c>
      <c r="V203" s="293"/>
      <c r="W203" s="293">
        <v>100</v>
      </c>
      <c r="X203" s="293"/>
      <c r="Y203" s="293"/>
      <c r="Z203" s="292">
        <f t="shared" si="92"/>
        <v>593</v>
      </c>
      <c r="AA203" s="293">
        <v>593</v>
      </c>
      <c r="AB203" s="292">
        <f t="shared" si="93"/>
        <v>0</v>
      </c>
      <c r="AC203" s="292">
        <f t="shared" si="82"/>
        <v>300</v>
      </c>
      <c r="AD203" s="293"/>
      <c r="AE203" s="293"/>
      <c r="AF203" s="293"/>
      <c r="AG203" s="293"/>
      <c r="AH203" s="293"/>
      <c r="AI203" s="293"/>
      <c r="AJ203" s="293"/>
      <c r="AK203" s="292">
        <f t="shared" si="94"/>
        <v>300</v>
      </c>
      <c r="AL203" s="293"/>
      <c r="AM203" s="292">
        <f t="shared" si="86"/>
        <v>300</v>
      </c>
      <c r="AN203" s="292">
        <f t="shared" si="87"/>
        <v>300</v>
      </c>
      <c r="AO203" s="293"/>
      <c r="AP203" s="293"/>
      <c r="AQ203" s="293"/>
      <c r="AR203" s="293"/>
      <c r="AS203" s="293"/>
      <c r="AT203" s="293"/>
      <c r="AU203" s="293"/>
      <c r="AV203" s="292">
        <f t="shared" si="89"/>
        <v>300</v>
      </c>
      <c r="AW203" s="293">
        <v>600</v>
      </c>
      <c r="AX203" s="292">
        <f t="shared" si="88"/>
        <v>0</v>
      </c>
      <c r="AY203" s="137" t="str">
        <f t="shared" ref="AY203:AY251" si="95">IF(AX203=0,"*","")</f>
        <v>*</v>
      </c>
      <c r="BA203" s="143" t="str">
        <f t="shared" si="90"/>
        <v/>
      </c>
    </row>
    <row r="204" spans="1:53" ht="12">
      <c r="A204" s="288">
        <v>202</v>
      </c>
      <c r="B204" s="306" t="s">
        <v>445</v>
      </c>
      <c r="C204" s="307" t="s">
        <v>23</v>
      </c>
      <c r="D204" s="307" t="s">
        <v>447</v>
      </c>
      <c r="E204" s="309">
        <v>85</v>
      </c>
      <c r="F204" s="292"/>
      <c r="G204" s="292">
        <f t="shared" si="80"/>
        <v>255</v>
      </c>
      <c r="H204" s="293"/>
      <c r="I204" s="293"/>
      <c r="J204" s="293"/>
      <c r="K204" s="293"/>
      <c r="L204" s="293">
        <v>100</v>
      </c>
      <c r="M204" s="293"/>
      <c r="N204" s="293"/>
      <c r="O204" s="292">
        <f t="shared" si="91"/>
        <v>355</v>
      </c>
      <c r="P204" s="293">
        <v>1120</v>
      </c>
      <c r="Q204" s="292">
        <f t="shared" si="84"/>
        <v>-765</v>
      </c>
      <c r="R204" s="292">
        <f t="shared" si="85"/>
        <v>255</v>
      </c>
      <c r="S204" s="293"/>
      <c r="T204" s="293"/>
      <c r="U204" s="293"/>
      <c r="V204" s="293"/>
      <c r="W204" s="293"/>
      <c r="X204" s="293"/>
      <c r="Y204" s="293"/>
      <c r="Z204" s="292">
        <f t="shared" si="92"/>
        <v>255</v>
      </c>
      <c r="AA204" s="293"/>
      <c r="AB204" s="292">
        <f t="shared" si="93"/>
        <v>-510</v>
      </c>
      <c r="AC204" s="292">
        <f t="shared" si="82"/>
        <v>255</v>
      </c>
      <c r="AD204" s="293"/>
      <c r="AE204" s="293"/>
      <c r="AF204" s="293"/>
      <c r="AG204" s="293"/>
      <c r="AH204" s="293"/>
      <c r="AI204" s="293"/>
      <c r="AJ204" s="293"/>
      <c r="AK204" s="292">
        <f t="shared" si="94"/>
        <v>255</v>
      </c>
      <c r="AL204" s="293"/>
      <c r="AM204" s="292">
        <f t="shared" si="86"/>
        <v>-255</v>
      </c>
      <c r="AN204" s="292">
        <f t="shared" si="87"/>
        <v>255</v>
      </c>
      <c r="AO204" s="293"/>
      <c r="AP204" s="293"/>
      <c r="AQ204" s="293"/>
      <c r="AR204" s="293"/>
      <c r="AS204" s="293"/>
      <c r="AT204" s="293"/>
      <c r="AU204" s="293"/>
      <c r="AV204" s="292">
        <f t="shared" si="89"/>
        <v>255</v>
      </c>
      <c r="AW204" s="293"/>
      <c r="AX204" s="292">
        <f t="shared" si="88"/>
        <v>0</v>
      </c>
      <c r="AY204" s="137" t="str">
        <f t="shared" si="95"/>
        <v>*</v>
      </c>
      <c r="BA204" s="143" t="str">
        <f t="shared" si="90"/>
        <v/>
      </c>
    </row>
    <row r="205" spans="1:53" ht="12">
      <c r="A205" s="288">
        <v>203</v>
      </c>
      <c r="B205" s="289" t="s">
        <v>448</v>
      </c>
      <c r="C205" s="290" t="s">
        <v>14</v>
      </c>
      <c r="D205" s="290" t="s">
        <v>450</v>
      </c>
      <c r="E205" s="291">
        <v>95</v>
      </c>
      <c r="F205" s="292"/>
      <c r="G205" s="292">
        <f t="shared" si="80"/>
        <v>285</v>
      </c>
      <c r="H205" s="293"/>
      <c r="I205" s="293"/>
      <c r="J205" s="293"/>
      <c r="K205" s="293"/>
      <c r="L205" s="293"/>
      <c r="M205" s="293"/>
      <c r="N205" s="293"/>
      <c r="O205" s="292">
        <f t="shared" si="91"/>
        <v>285</v>
      </c>
      <c r="P205" s="293">
        <v>285</v>
      </c>
      <c r="Q205" s="292">
        <f t="shared" si="84"/>
        <v>0</v>
      </c>
      <c r="R205" s="292">
        <f t="shared" si="85"/>
        <v>285</v>
      </c>
      <c r="S205" s="293"/>
      <c r="T205" s="293"/>
      <c r="U205" s="293"/>
      <c r="V205" s="293"/>
      <c r="W205" s="293"/>
      <c r="X205" s="293"/>
      <c r="Y205" s="293"/>
      <c r="Z205" s="292">
        <f t="shared" si="92"/>
        <v>285</v>
      </c>
      <c r="AA205" s="293">
        <v>570</v>
      </c>
      <c r="AB205" s="292">
        <f t="shared" si="93"/>
        <v>-285</v>
      </c>
      <c r="AC205" s="292">
        <f t="shared" si="82"/>
        <v>285</v>
      </c>
      <c r="AD205" s="293"/>
      <c r="AE205" s="293"/>
      <c r="AF205" s="293"/>
      <c r="AG205" s="293"/>
      <c r="AH205" s="293"/>
      <c r="AI205" s="293"/>
      <c r="AJ205" s="293"/>
      <c r="AK205" s="292">
        <f t="shared" si="94"/>
        <v>285</v>
      </c>
      <c r="AL205" s="293"/>
      <c r="AM205" s="292">
        <f t="shared" si="86"/>
        <v>0</v>
      </c>
      <c r="AN205" s="292">
        <f t="shared" si="87"/>
        <v>285</v>
      </c>
      <c r="AO205" s="293"/>
      <c r="AP205" s="293"/>
      <c r="AQ205" s="293"/>
      <c r="AR205" s="293"/>
      <c r="AS205" s="293"/>
      <c r="AT205" s="293"/>
      <c r="AU205" s="293"/>
      <c r="AV205" s="292">
        <f t="shared" si="89"/>
        <v>285</v>
      </c>
      <c r="AW205" s="293">
        <v>285</v>
      </c>
      <c r="AX205" s="292">
        <f t="shared" si="88"/>
        <v>0</v>
      </c>
      <c r="AY205" s="137" t="str">
        <f t="shared" si="95"/>
        <v>*</v>
      </c>
      <c r="BA205" s="143" t="str">
        <f t="shared" si="90"/>
        <v/>
      </c>
    </row>
    <row r="206" spans="1:53" ht="12">
      <c r="A206" s="288">
        <v>204</v>
      </c>
      <c r="B206" s="289" t="s">
        <v>1512</v>
      </c>
      <c r="C206" s="290" t="s">
        <v>14</v>
      </c>
      <c r="D206" s="290"/>
      <c r="E206" s="291">
        <v>90</v>
      </c>
      <c r="F206" s="292"/>
      <c r="G206" s="292">
        <v>90</v>
      </c>
      <c r="H206" s="293"/>
      <c r="I206" s="293"/>
      <c r="J206" s="293"/>
      <c r="K206" s="293"/>
      <c r="L206" s="293"/>
      <c r="M206" s="293"/>
      <c r="N206" s="293"/>
      <c r="O206" s="292">
        <f t="shared" si="91"/>
        <v>90</v>
      </c>
      <c r="P206" s="293">
        <v>900</v>
      </c>
      <c r="Q206" s="292">
        <f t="shared" si="84"/>
        <v>-810</v>
      </c>
      <c r="R206" s="292">
        <f t="shared" si="85"/>
        <v>270</v>
      </c>
      <c r="S206" s="293"/>
      <c r="T206" s="293"/>
      <c r="U206" s="293"/>
      <c r="V206" s="293"/>
      <c r="W206" s="293"/>
      <c r="X206" s="293"/>
      <c r="Y206" s="293"/>
      <c r="Z206" s="292">
        <f t="shared" si="92"/>
        <v>270</v>
      </c>
      <c r="AA206" s="293"/>
      <c r="AB206" s="292">
        <f t="shared" si="93"/>
        <v>-540</v>
      </c>
      <c r="AC206" s="292">
        <f t="shared" si="82"/>
        <v>270</v>
      </c>
      <c r="AD206" s="293"/>
      <c r="AE206" s="293">
        <v>100</v>
      </c>
      <c r="AF206" s="293"/>
      <c r="AG206" s="293"/>
      <c r="AH206" s="293"/>
      <c r="AI206" s="293"/>
      <c r="AJ206" s="293"/>
      <c r="AK206" s="292">
        <f t="shared" si="94"/>
        <v>370</v>
      </c>
      <c r="AL206" s="293"/>
      <c r="AM206" s="292">
        <f t="shared" si="86"/>
        <v>-170</v>
      </c>
      <c r="AN206" s="292">
        <f t="shared" si="87"/>
        <v>270</v>
      </c>
      <c r="AO206" s="293"/>
      <c r="AP206" s="293"/>
      <c r="AQ206" s="293"/>
      <c r="AR206" s="293"/>
      <c r="AS206" s="293"/>
      <c r="AT206" s="293"/>
      <c r="AU206" s="293"/>
      <c r="AV206" s="292">
        <f t="shared" si="89"/>
        <v>270</v>
      </c>
      <c r="AW206" s="293">
        <v>100</v>
      </c>
      <c r="AX206" s="292">
        <f t="shared" si="88"/>
        <v>0</v>
      </c>
      <c r="AY206" s="137" t="str">
        <f t="shared" si="95"/>
        <v>*</v>
      </c>
      <c r="BA206" s="143" t="str">
        <f t="shared" si="90"/>
        <v/>
      </c>
    </row>
    <row r="207" spans="1:53" ht="12">
      <c r="A207" s="288">
        <v>205</v>
      </c>
      <c r="B207" s="289" t="s">
        <v>1505</v>
      </c>
      <c r="C207" s="290" t="s">
        <v>14</v>
      </c>
      <c r="D207" s="290" t="s">
        <v>947</v>
      </c>
      <c r="E207" s="291">
        <v>65</v>
      </c>
      <c r="F207" s="292">
        <v>195</v>
      </c>
      <c r="G207" s="292">
        <f t="shared" ref="G207:G238" si="96">E207*3</f>
        <v>195</v>
      </c>
      <c r="H207" s="293"/>
      <c r="I207" s="293"/>
      <c r="J207" s="293"/>
      <c r="K207" s="293"/>
      <c r="L207" s="293"/>
      <c r="M207" s="293"/>
      <c r="N207" s="293"/>
      <c r="O207" s="292">
        <f t="shared" si="91"/>
        <v>195</v>
      </c>
      <c r="P207" s="293">
        <v>400</v>
      </c>
      <c r="Q207" s="292">
        <f t="shared" si="84"/>
        <v>-10</v>
      </c>
      <c r="R207" s="292">
        <f t="shared" si="85"/>
        <v>195</v>
      </c>
      <c r="S207" s="293"/>
      <c r="T207" s="293"/>
      <c r="U207" s="293"/>
      <c r="V207" s="293"/>
      <c r="W207" s="293">
        <v>100</v>
      </c>
      <c r="X207" s="293"/>
      <c r="Y207" s="293"/>
      <c r="Z207" s="292">
        <f t="shared" si="92"/>
        <v>295</v>
      </c>
      <c r="AA207" s="293">
        <v>285</v>
      </c>
      <c r="AB207" s="292">
        <f t="shared" si="93"/>
        <v>0</v>
      </c>
      <c r="AC207" s="292">
        <f t="shared" si="82"/>
        <v>195</v>
      </c>
      <c r="AD207" s="293"/>
      <c r="AE207" s="293"/>
      <c r="AF207" s="293"/>
      <c r="AG207" s="293"/>
      <c r="AH207" s="293"/>
      <c r="AI207" s="293"/>
      <c r="AJ207" s="293"/>
      <c r="AK207" s="292">
        <f t="shared" si="94"/>
        <v>195</v>
      </c>
      <c r="AL207" s="293">
        <v>195</v>
      </c>
      <c r="AM207" s="292">
        <f t="shared" si="86"/>
        <v>0</v>
      </c>
      <c r="AN207" s="292">
        <f t="shared" si="87"/>
        <v>195</v>
      </c>
      <c r="AO207" s="293"/>
      <c r="AP207" s="293"/>
      <c r="AQ207" s="293"/>
      <c r="AR207" s="293"/>
      <c r="AS207" s="293"/>
      <c r="AT207" s="293"/>
      <c r="AU207" s="293"/>
      <c r="AV207" s="292">
        <f t="shared" si="89"/>
        <v>195</v>
      </c>
      <c r="AW207" s="293">
        <v>195</v>
      </c>
      <c r="AX207" s="292">
        <f t="shared" si="88"/>
        <v>0</v>
      </c>
      <c r="AY207" s="137" t="str">
        <f t="shared" si="95"/>
        <v>*</v>
      </c>
      <c r="BA207" s="143" t="str">
        <f t="shared" si="90"/>
        <v/>
      </c>
    </row>
    <row r="208" spans="1:53" ht="12">
      <c r="A208" s="288">
        <v>206</v>
      </c>
      <c r="B208" s="289" t="s">
        <v>451</v>
      </c>
      <c r="C208" s="290" t="s">
        <v>23</v>
      </c>
      <c r="D208" s="290" t="s">
        <v>1145</v>
      </c>
      <c r="E208" s="291">
        <v>85</v>
      </c>
      <c r="F208" s="292"/>
      <c r="G208" s="292">
        <f t="shared" si="96"/>
        <v>255</v>
      </c>
      <c r="H208" s="293"/>
      <c r="I208" s="293"/>
      <c r="J208" s="293"/>
      <c r="K208" s="293"/>
      <c r="L208" s="293"/>
      <c r="M208" s="293"/>
      <c r="N208" s="293"/>
      <c r="O208" s="292">
        <f t="shared" si="91"/>
        <v>255</v>
      </c>
      <c r="P208" s="293">
        <v>1120</v>
      </c>
      <c r="Q208" s="292">
        <f t="shared" si="84"/>
        <v>-865</v>
      </c>
      <c r="R208" s="292">
        <f t="shared" si="85"/>
        <v>255</v>
      </c>
      <c r="S208" s="293"/>
      <c r="T208" s="293"/>
      <c r="U208" s="293"/>
      <c r="V208" s="293"/>
      <c r="W208" s="293">
        <v>100</v>
      </c>
      <c r="X208" s="293"/>
      <c r="Y208" s="293"/>
      <c r="Z208" s="292">
        <f t="shared" si="92"/>
        <v>355</v>
      </c>
      <c r="AA208" s="293"/>
      <c r="AB208" s="292">
        <f t="shared" si="93"/>
        <v>-510</v>
      </c>
      <c r="AC208" s="292">
        <f t="shared" si="82"/>
        <v>255</v>
      </c>
      <c r="AD208" s="293"/>
      <c r="AE208" s="293"/>
      <c r="AF208" s="293"/>
      <c r="AG208" s="293"/>
      <c r="AH208" s="293"/>
      <c r="AI208" s="293"/>
      <c r="AJ208" s="293"/>
      <c r="AK208" s="292">
        <f t="shared" si="94"/>
        <v>255</v>
      </c>
      <c r="AL208" s="293"/>
      <c r="AM208" s="292">
        <f t="shared" si="86"/>
        <v>-255</v>
      </c>
      <c r="AN208" s="292">
        <f t="shared" si="87"/>
        <v>255</v>
      </c>
      <c r="AO208" s="293"/>
      <c r="AP208" s="293"/>
      <c r="AQ208" s="293"/>
      <c r="AR208" s="293"/>
      <c r="AS208" s="293"/>
      <c r="AT208" s="293"/>
      <c r="AU208" s="293"/>
      <c r="AV208" s="292">
        <f t="shared" si="89"/>
        <v>255</v>
      </c>
      <c r="AW208" s="293"/>
      <c r="AX208" s="292">
        <f t="shared" si="88"/>
        <v>0</v>
      </c>
      <c r="AY208" s="137" t="str">
        <f t="shared" si="95"/>
        <v>*</v>
      </c>
      <c r="BA208" s="143" t="str">
        <f t="shared" si="90"/>
        <v/>
      </c>
    </row>
    <row r="209" spans="1:53" ht="12">
      <c r="A209" s="288">
        <v>207</v>
      </c>
      <c r="B209" s="294" t="s">
        <v>453</v>
      </c>
      <c r="C209" s="290" t="s">
        <v>10</v>
      </c>
      <c r="D209" s="290" t="s">
        <v>454</v>
      </c>
      <c r="E209" s="295">
        <v>315</v>
      </c>
      <c r="F209" s="292"/>
      <c r="G209" s="292">
        <f t="shared" si="96"/>
        <v>945</v>
      </c>
      <c r="H209" s="293"/>
      <c r="I209" s="293"/>
      <c r="J209" s="293"/>
      <c r="K209" s="293"/>
      <c r="L209" s="293"/>
      <c r="M209" s="293"/>
      <c r="N209" s="293"/>
      <c r="O209" s="292">
        <f t="shared" si="91"/>
        <v>945</v>
      </c>
      <c r="P209" s="293">
        <v>945</v>
      </c>
      <c r="Q209" s="292">
        <f t="shared" si="84"/>
        <v>0</v>
      </c>
      <c r="R209" s="292">
        <f t="shared" si="85"/>
        <v>945</v>
      </c>
      <c r="S209" s="293">
        <v>50</v>
      </c>
      <c r="T209" s="293"/>
      <c r="U209" s="293"/>
      <c r="V209" s="293"/>
      <c r="W209" s="293">
        <v>100</v>
      </c>
      <c r="X209" s="293"/>
      <c r="Y209" s="293">
        <v>20</v>
      </c>
      <c r="Z209" s="292">
        <f t="shared" si="92"/>
        <v>1115</v>
      </c>
      <c r="AA209" s="293">
        <v>2375</v>
      </c>
      <c r="AB209" s="292">
        <f t="shared" si="93"/>
        <v>-1260</v>
      </c>
      <c r="AC209" s="292">
        <f t="shared" si="82"/>
        <v>945</v>
      </c>
      <c r="AD209" s="293"/>
      <c r="AE209" s="293">
        <v>121</v>
      </c>
      <c r="AF209" s="293"/>
      <c r="AG209" s="293"/>
      <c r="AH209" s="293"/>
      <c r="AI209" s="293"/>
      <c r="AJ209" s="293"/>
      <c r="AK209" s="292">
        <f t="shared" si="94"/>
        <v>1066</v>
      </c>
      <c r="AL209" s="293">
        <v>945</v>
      </c>
      <c r="AM209" s="292">
        <f t="shared" si="86"/>
        <v>-1139</v>
      </c>
      <c r="AN209" s="292">
        <f t="shared" si="87"/>
        <v>945</v>
      </c>
      <c r="AO209" s="293"/>
      <c r="AP209" s="293"/>
      <c r="AQ209" s="293"/>
      <c r="AR209" s="293"/>
      <c r="AS209" s="293"/>
      <c r="AT209" s="293"/>
      <c r="AU209" s="293"/>
      <c r="AV209" s="292">
        <f t="shared" si="89"/>
        <v>945</v>
      </c>
      <c r="AW209" s="293"/>
      <c r="AX209" s="292">
        <f t="shared" si="88"/>
        <v>-194</v>
      </c>
      <c r="AY209" s="137" t="str">
        <f t="shared" si="95"/>
        <v/>
      </c>
      <c r="BA209" s="143" t="str">
        <f t="shared" si="90"/>
        <v/>
      </c>
    </row>
    <row r="210" spans="1:53" ht="12">
      <c r="A210" s="288">
        <v>208</v>
      </c>
      <c r="B210" s="289" t="s">
        <v>457</v>
      </c>
      <c r="C210" s="290" t="s">
        <v>23</v>
      </c>
      <c r="D210" s="290" t="s">
        <v>459</v>
      </c>
      <c r="E210" s="291">
        <v>90</v>
      </c>
      <c r="F210" s="292"/>
      <c r="G210" s="292">
        <f t="shared" si="96"/>
        <v>270</v>
      </c>
      <c r="H210" s="293"/>
      <c r="I210" s="293"/>
      <c r="J210" s="293"/>
      <c r="K210" s="293"/>
      <c r="L210" s="293"/>
      <c r="M210" s="293"/>
      <c r="N210" s="293"/>
      <c r="O210" s="292">
        <f t="shared" si="91"/>
        <v>270</v>
      </c>
      <c r="P210" s="293"/>
      <c r="Q210" s="292">
        <f t="shared" si="84"/>
        <v>270</v>
      </c>
      <c r="R210" s="292">
        <f t="shared" si="85"/>
        <v>270</v>
      </c>
      <c r="S210" s="293"/>
      <c r="T210" s="293"/>
      <c r="U210" s="293"/>
      <c r="V210" s="293"/>
      <c r="W210" s="293"/>
      <c r="X210" s="293"/>
      <c r="Y210" s="293"/>
      <c r="Z210" s="292">
        <f t="shared" si="92"/>
        <v>270</v>
      </c>
      <c r="AA210" s="293">
        <v>540</v>
      </c>
      <c r="AB210" s="292">
        <f t="shared" si="93"/>
        <v>0</v>
      </c>
      <c r="AC210" s="292">
        <f t="shared" ref="AC210:AC241" si="97">$E210*3</f>
        <v>270</v>
      </c>
      <c r="AD210" s="293"/>
      <c r="AE210" s="293"/>
      <c r="AF210" s="293"/>
      <c r="AG210" s="293"/>
      <c r="AH210" s="293"/>
      <c r="AI210" s="293"/>
      <c r="AJ210" s="293"/>
      <c r="AK210" s="292">
        <f t="shared" si="94"/>
        <v>270</v>
      </c>
      <c r="AL210" s="293">
        <v>540</v>
      </c>
      <c r="AM210" s="292">
        <f t="shared" si="86"/>
        <v>-270</v>
      </c>
      <c r="AN210" s="292">
        <f t="shared" si="87"/>
        <v>270</v>
      </c>
      <c r="AO210" s="293"/>
      <c r="AP210" s="293"/>
      <c r="AQ210" s="293"/>
      <c r="AR210" s="293"/>
      <c r="AS210" s="293"/>
      <c r="AT210" s="293"/>
      <c r="AU210" s="293"/>
      <c r="AV210" s="292">
        <f t="shared" si="89"/>
        <v>270</v>
      </c>
      <c r="AW210" s="293"/>
      <c r="AX210" s="292">
        <f t="shared" si="88"/>
        <v>0</v>
      </c>
      <c r="AY210" s="137" t="str">
        <f t="shared" si="95"/>
        <v>*</v>
      </c>
      <c r="BA210" s="143" t="str">
        <f t="shared" si="90"/>
        <v/>
      </c>
    </row>
    <row r="211" spans="1:53" ht="12">
      <c r="A211" s="288">
        <v>209</v>
      </c>
      <c r="B211" s="289" t="s">
        <v>460</v>
      </c>
      <c r="C211" s="290" t="s">
        <v>23</v>
      </c>
      <c r="D211" s="290" t="s">
        <v>462</v>
      </c>
      <c r="E211" s="291">
        <v>95</v>
      </c>
      <c r="F211" s="292"/>
      <c r="G211" s="292">
        <f t="shared" si="96"/>
        <v>285</v>
      </c>
      <c r="H211" s="293"/>
      <c r="I211" s="293"/>
      <c r="J211" s="293"/>
      <c r="K211" s="293"/>
      <c r="L211" s="293"/>
      <c r="M211" s="293"/>
      <c r="N211" s="293"/>
      <c r="O211" s="292">
        <f t="shared" si="91"/>
        <v>285</v>
      </c>
      <c r="P211" s="293">
        <v>285</v>
      </c>
      <c r="Q211" s="292">
        <f t="shared" si="84"/>
        <v>0</v>
      </c>
      <c r="R211" s="292">
        <f t="shared" si="85"/>
        <v>285</v>
      </c>
      <c r="S211" s="293"/>
      <c r="T211" s="293"/>
      <c r="U211" s="293"/>
      <c r="V211" s="293"/>
      <c r="W211" s="293"/>
      <c r="X211" s="293"/>
      <c r="Y211" s="293"/>
      <c r="Z211" s="292">
        <f t="shared" si="92"/>
        <v>285</v>
      </c>
      <c r="AA211" s="293">
        <v>285</v>
      </c>
      <c r="AB211" s="292">
        <f t="shared" si="93"/>
        <v>0</v>
      </c>
      <c r="AC211" s="292">
        <f t="shared" si="97"/>
        <v>285</v>
      </c>
      <c r="AD211" s="293"/>
      <c r="AE211" s="293"/>
      <c r="AF211" s="293"/>
      <c r="AG211" s="293"/>
      <c r="AH211" s="293"/>
      <c r="AI211" s="293"/>
      <c r="AJ211" s="293"/>
      <c r="AK211" s="292">
        <f t="shared" si="94"/>
        <v>285</v>
      </c>
      <c r="AL211" s="293">
        <v>285</v>
      </c>
      <c r="AM211" s="292">
        <f t="shared" si="86"/>
        <v>0</v>
      </c>
      <c r="AN211" s="292">
        <f t="shared" si="87"/>
        <v>285</v>
      </c>
      <c r="AO211" s="293"/>
      <c r="AP211" s="293"/>
      <c r="AQ211" s="293"/>
      <c r="AR211" s="293"/>
      <c r="AS211" s="293"/>
      <c r="AT211" s="293"/>
      <c r="AU211" s="293"/>
      <c r="AV211" s="292">
        <f t="shared" si="89"/>
        <v>285</v>
      </c>
      <c r="AW211" s="293">
        <v>285</v>
      </c>
      <c r="AX211" s="292">
        <f t="shared" si="88"/>
        <v>0</v>
      </c>
      <c r="AY211" s="137" t="str">
        <f t="shared" si="95"/>
        <v>*</v>
      </c>
      <c r="BA211" s="143" t="str">
        <f t="shared" si="90"/>
        <v/>
      </c>
    </row>
    <row r="212" spans="1:53" ht="12">
      <c r="A212" s="288">
        <v>210</v>
      </c>
      <c r="B212" s="289" t="s">
        <v>463</v>
      </c>
      <c r="C212" s="290" t="s">
        <v>14</v>
      </c>
      <c r="D212" s="290" t="s">
        <v>465</v>
      </c>
      <c r="E212" s="291">
        <v>230</v>
      </c>
      <c r="F212" s="292"/>
      <c r="G212" s="292">
        <f t="shared" si="96"/>
        <v>690</v>
      </c>
      <c r="H212" s="293"/>
      <c r="I212" s="293"/>
      <c r="J212" s="293"/>
      <c r="K212" s="293"/>
      <c r="L212" s="293"/>
      <c r="M212" s="293"/>
      <c r="N212" s="293"/>
      <c r="O212" s="292">
        <f t="shared" si="91"/>
        <v>690</v>
      </c>
      <c r="P212" s="293">
        <v>1405</v>
      </c>
      <c r="Q212" s="292">
        <f t="shared" si="84"/>
        <v>-715</v>
      </c>
      <c r="R212" s="292">
        <f t="shared" si="85"/>
        <v>690</v>
      </c>
      <c r="S212" s="293">
        <v>50</v>
      </c>
      <c r="T212" s="293"/>
      <c r="U212" s="293">
        <v>564</v>
      </c>
      <c r="V212" s="293"/>
      <c r="W212" s="293">
        <v>100</v>
      </c>
      <c r="X212" s="293"/>
      <c r="Y212" s="293"/>
      <c r="Z212" s="292">
        <f t="shared" si="92"/>
        <v>1404</v>
      </c>
      <c r="AA212" s="293">
        <v>689</v>
      </c>
      <c r="AB212" s="292">
        <f t="shared" si="93"/>
        <v>0</v>
      </c>
      <c r="AC212" s="292">
        <f t="shared" si="97"/>
        <v>690</v>
      </c>
      <c r="AD212" s="293"/>
      <c r="AE212" s="293"/>
      <c r="AF212" s="293"/>
      <c r="AG212" s="293"/>
      <c r="AH212" s="293"/>
      <c r="AI212" s="293"/>
      <c r="AJ212" s="293"/>
      <c r="AK212" s="292">
        <f t="shared" si="94"/>
        <v>690</v>
      </c>
      <c r="AL212" s="293">
        <v>2057</v>
      </c>
      <c r="AM212" s="292">
        <f t="shared" si="86"/>
        <v>-1367</v>
      </c>
      <c r="AN212" s="292">
        <f t="shared" si="87"/>
        <v>690</v>
      </c>
      <c r="AO212" s="293">
        <v>50</v>
      </c>
      <c r="AP212" s="293">
        <v>107</v>
      </c>
      <c r="AQ212" s="293">
        <v>570</v>
      </c>
      <c r="AR212" s="293"/>
      <c r="AS212" s="293"/>
      <c r="AT212" s="293"/>
      <c r="AU212" s="293"/>
      <c r="AV212" s="292">
        <f t="shared" si="89"/>
        <v>1417</v>
      </c>
      <c r="AW212" s="293"/>
      <c r="AX212" s="292">
        <f t="shared" si="88"/>
        <v>50</v>
      </c>
      <c r="AY212" s="137" t="str">
        <f t="shared" si="95"/>
        <v/>
      </c>
      <c r="BA212" s="143" t="str">
        <f t="shared" si="90"/>
        <v/>
      </c>
    </row>
    <row r="213" spans="1:53" ht="12">
      <c r="A213" s="288">
        <v>211</v>
      </c>
      <c r="B213" s="294" t="s">
        <v>466</v>
      </c>
      <c r="C213" s="290" t="s">
        <v>10</v>
      </c>
      <c r="D213" s="290" t="s">
        <v>468</v>
      </c>
      <c r="E213" s="295">
        <v>155</v>
      </c>
      <c r="F213" s="292"/>
      <c r="G213" s="292">
        <f t="shared" si="96"/>
        <v>465</v>
      </c>
      <c r="H213" s="293"/>
      <c r="I213" s="293"/>
      <c r="J213" s="293"/>
      <c r="K213" s="293"/>
      <c r="L213" s="293"/>
      <c r="M213" s="293"/>
      <c r="N213" s="293"/>
      <c r="O213" s="292">
        <f t="shared" si="91"/>
        <v>465</v>
      </c>
      <c r="P213" s="293"/>
      <c r="Q213" s="292">
        <f t="shared" si="84"/>
        <v>465</v>
      </c>
      <c r="R213" s="292">
        <f t="shared" si="85"/>
        <v>465</v>
      </c>
      <c r="S213" s="293"/>
      <c r="T213" s="293"/>
      <c r="U213" s="293"/>
      <c r="V213" s="293"/>
      <c r="W213" s="293">
        <v>100</v>
      </c>
      <c r="X213" s="293"/>
      <c r="Y213" s="293"/>
      <c r="Z213" s="292">
        <f t="shared" si="92"/>
        <v>565</v>
      </c>
      <c r="AA213" s="293">
        <v>1030</v>
      </c>
      <c r="AB213" s="292">
        <f t="shared" si="93"/>
        <v>0</v>
      </c>
      <c r="AC213" s="292">
        <f t="shared" si="97"/>
        <v>465</v>
      </c>
      <c r="AD213" s="293"/>
      <c r="AE213" s="293"/>
      <c r="AF213" s="293"/>
      <c r="AG213" s="293"/>
      <c r="AH213" s="293"/>
      <c r="AI213" s="293"/>
      <c r="AJ213" s="293"/>
      <c r="AK213" s="292">
        <f t="shared" si="94"/>
        <v>465</v>
      </c>
      <c r="AL213" s="293"/>
      <c r="AM213" s="292">
        <f t="shared" si="86"/>
        <v>465</v>
      </c>
      <c r="AN213" s="292">
        <f t="shared" si="87"/>
        <v>465</v>
      </c>
      <c r="AO213" s="293"/>
      <c r="AP213" s="293"/>
      <c r="AQ213" s="293"/>
      <c r="AR213" s="293"/>
      <c r="AS213" s="293"/>
      <c r="AT213" s="293"/>
      <c r="AU213" s="293"/>
      <c r="AV213" s="292">
        <f t="shared" si="89"/>
        <v>465</v>
      </c>
      <c r="AW213" s="293">
        <v>1395</v>
      </c>
      <c r="AX213" s="292">
        <f t="shared" si="88"/>
        <v>-465</v>
      </c>
      <c r="AY213" s="137" t="str">
        <f t="shared" si="95"/>
        <v/>
      </c>
      <c r="BA213" s="143" t="str">
        <f t="shared" si="90"/>
        <v/>
      </c>
    </row>
    <row r="214" spans="1:53" ht="12">
      <c r="A214" s="288">
        <v>212</v>
      </c>
      <c r="B214" s="289" t="s">
        <v>856</v>
      </c>
      <c r="C214" s="290" t="s">
        <v>14</v>
      </c>
      <c r="D214" s="290" t="s">
        <v>807</v>
      </c>
      <c r="E214" s="291">
        <v>50</v>
      </c>
      <c r="F214" s="292"/>
      <c r="G214" s="292">
        <f t="shared" si="96"/>
        <v>150</v>
      </c>
      <c r="H214" s="293"/>
      <c r="I214" s="293"/>
      <c r="J214" s="293"/>
      <c r="K214" s="293"/>
      <c r="L214" s="293"/>
      <c r="M214" s="293"/>
      <c r="N214" s="293"/>
      <c r="O214" s="292">
        <f t="shared" si="91"/>
        <v>150</v>
      </c>
      <c r="P214" s="293"/>
      <c r="Q214" s="292">
        <f t="shared" si="84"/>
        <v>150</v>
      </c>
      <c r="R214" s="292">
        <f t="shared" si="85"/>
        <v>150</v>
      </c>
      <c r="S214" s="293"/>
      <c r="T214" s="293"/>
      <c r="U214" s="293"/>
      <c r="V214" s="293"/>
      <c r="W214" s="293"/>
      <c r="X214" s="293"/>
      <c r="Y214" s="293"/>
      <c r="Z214" s="292">
        <f t="shared" si="92"/>
        <v>150</v>
      </c>
      <c r="AA214" s="293">
        <v>300</v>
      </c>
      <c r="AB214" s="292">
        <f t="shared" si="93"/>
        <v>0</v>
      </c>
      <c r="AC214" s="292">
        <f t="shared" si="97"/>
        <v>150</v>
      </c>
      <c r="AD214" s="293"/>
      <c r="AE214" s="293"/>
      <c r="AF214" s="293"/>
      <c r="AG214" s="293"/>
      <c r="AH214" s="293"/>
      <c r="AI214" s="293"/>
      <c r="AJ214" s="293"/>
      <c r="AK214" s="292">
        <f t="shared" si="94"/>
        <v>150</v>
      </c>
      <c r="AL214" s="293">
        <v>600</v>
      </c>
      <c r="AM214" s="292">
        <f t="shared" si="86"/>
        <v>-450</v>
      </c>
      <c r="AN214" s="292">
        <f t="shared" si="87"/>
        <v>150</v>
      </c>
      <c r="AO214" s="293"/>
      <c r="AP214" s="293"/>
      <c r="AQ214" s="293"/>
      <c r="AR214" s="293"/>
      <c r="AS214" s="293"/>
      <c r="AT214" s="293"/>
      <c r="AU214" s="293"/>
      <c r="AV214" s="292">
        <f t="shared" si="89"/>
        <v>150</v>
      </c>
      <c r="AW214" s="293"/>
      <c r="AX214" s="292">
        <f t="shared" si="88"/>
        <v>-300</v>
      </c>
      <c r="AY214" s="137" t="str">
        <f t="shared" si="95"/>
        <v/>
      </c>
      <c r="BA214" s="143" t="str">
        <f t="shared" si="90"/>
        <v/>
      </c>
    </row>
    <row r="215" spans="1:53" ht="12">
      <c r="A215" s="288">
        <v>213</v>
      </c>
      <c r="B215" s="289" t="s">
        <v>857</v>
      </c>
      <c r="C215" s="290" t="s">
        <v>14</v>
      </c>
      <c r="D215" s="290" t="s">
        <v>809</v>
      </c>
      <c r="E215" s="291">
        <v>50</v>
      </c>
      <c r="F215" s="292">
        <v>300</v>
      </c>
      <c r="G215" s="292">
        <f t="shared" si="96"/>
        <v>150</v>
      </c>
      <c r="H215" s="293"/>
      <c r="I215" s="293"/>
      <c r="J215" s="293"/>
      <c r="K215" s="293"/>
      <c r="L215" s="293"/>
      <c r="M215" s="293"/>
      <c r="N215" s="293"/>
      <c r="O215" s="292">
        <f t="shared" si="91"/>
        <v>150</v>
      </c>
      <c r="P215" s="293"/>
      <c r="Q215" s="292">
        <f t="shared" si="84"/>
        <v>450</v>
      </c>
      <c r="R215" s="292">
        <f t="shared" si="85"/>
        <v>150</v>
      </c>
      <c r="S215" s="293"/>
      <c r="T215" s="293"/>
      <c r="U215" s="293"/>
      <c r="V215" s="293"/>
      <c r="W215" s="293"/>
      <c r="X215" s="293"/>
      <c r="Y215" s="293"/>
      <c r="Z215" s="292">
        <f t="shared" si="92"/>
        <v>150</v>
      </c>
      <c r="AA215" s="293">
        <v>600</v>
      </c>
      <c r="AB215" s="292">
        <f t="shared" si="93"/>
        <v>0</v>
      </c>
      <c r="AC215" s="292">
        <f t="shared" si="97"/>
        <v>150</v>
      </c>
      <c r="AD215" s="293"/>
      <c r="AE215" s="293"/>
      <c r="AF215" s="293"/>
      <c r="AG215" s="293"/>
      <c r="AH215" s="293"/>
      <c r="AI215" s="293"/>
      <c r="AJ215" s="293"/>
      <c r="AK215" s="292">
        <f t="shared" si="94"/>
        <v>150</v>
      </c>
      <c r="AL215" s="293">
        <v>300</v>
      </c>
      <c r="AM215" s="292">
        <f t="shared" si="86"/>
        <v>-150</v>
      </c>
      <c r="AN215" s="292">
        <f t="shared" si="87"/>
        <v>150</v>
      </c>
      <c r="AO215" s="293"/>
      <c r="AP215" s="293"/>
      <c r="AQ215" s="293"/>
      <c r="AR215" s="293"/>
      <c r="AS215" s="293"/>
      <c r="AT215" s="293"/>
      <c r="AU215" s="293"/>
      <c r="AV215" s="292">
        <f t="shared" si="89"/>
        <v>150</v>
      </c>
      <c r="AW215" s="293"/>
      <c r="AX215" s="292">
        <f t="shared" si="88"/>
        <v>0</v>
      </c>
      <c r="AY215" s="137" t="str">
        <f t="shared" si="95"/>
        <v>*</v>
      </c>
      <c r="BA215" s="143" t="str">
        <f t="shared" si="90"/>
        <v/>
      </c>
    </row>
    <row r="216" spans="1:53" ht="12">
      <c r="A216" s="288">
        <v>214</v>
      </c>
      <c r="B216" s="329" t="s">
        <v>1388</v>
      </c>
      <c r="C216" s="320" t="s">
        <v>30</v>
      </c>
      <c r="D216" s="322"/>
      <c r="E216" s="322"/>
      <c r="F216" s="322">
        <v>630</v>
      </c>
      <c r="G216" s="299">
        <f t="shared" si="96"/>
        <v>0</v>
      </c>
      <c r="H216" s="300"/>
      <c r="I216" s="300"/>
      <c r="J216" s="300"/>
      <c r="K216" s="300"/>
      <c r="L216" s="300"/>
      <c r="M216" s="300"/>
      <c r="N216" s="300"/>
      <c r="O216" s="299">
        <f t="shared" si="91"/>
        <v>0</v>
      </c>
      <c r="P216" s="300"/>
      <c r="Q216" s="299">
        <f t="shared" si="84"/>
        <v>630</v>
      </c>
      <c r="R216" s="299">
        <f t="shared" si="85"/>
        <v>0</v>
      </c>
      <c r="S216" s="300"/>
      <c r="T216" s="300"/>
      <c r="U216" s="300"/>
      <c r="V216" s="300"/>
      <c r="W216" s="300"/>
      <c r="X216" s="300"/>
      <c r="Y216" s="300"/>
      <c r="Z216" s="299">
        <f t="shared" si="92"/>
        <v>0</v>
      </c>
      <c r="AA216" s="300"/>
      <c r="AB216" s="299">
        <f t="shared" si="93"/>
        <v>630</v>
      </c>
      <c r="AC216" s="299">
        <f t="shared" si="97"/>
        <v>0</v>
      </c>
      <c r="AD216" s="300"/>
      <c r="AE216" s="300"/>
      <c r="AF216" s="300"/>
      <c r="AG216" s="300"/>
      <c r="AH216" s="300"/>
      <c r="AI216" s="300"/>
      <c r="AJ216" s="300"/>
      <c r="AK216" s="299">
        <f t="shared" si="94"/>
        <v>0</v>
      </c>
      <c r="AL216" s="300"/>
      <c r="AM216" s="299">
        <f t="shared" si="86"/>
        <v>630</v>
      </c>
      <c r="AN216" s="299">
        <f t="shared" si="87"/>
        <v>0</v>
      </c>
      <c r="AO216" s="300"/>
      <c r="AP216" s="300"/>
      <c r="AQ216" s="300"/>
      <c r="AR216" s="300"/>
      <c r="AS216" s="300"/>
      <c r="AT216" s="300"/>
      <c r="AU216" s="300"/>
      <c r="AV216" s="299">
        <f t="shared" si="89"/>
        <v>0</v>
      </c>
      <c r="AW216" s="300"/>
      <c r="AX216" s="299">
        <f t="shared" si="88"/>
        <v>630</v>
      </c>
      <c r="AY216" s="137" t="str">
        <f t="shared" si="95"/>
        <v/>
      </c>
      <c r="BA216" s="143" t="str">
        <f t="shared" si="90"/>
        <v/>
      </c>
    </row>
    <row r="217" spans="1:53" s="172" customFormat="1" ht="12">
      <c r="A217" s="288">
        <v>215</v>
      </c>
      <c r="B217" s="316" t="s">
        <v>471</v>
      </c>
      <c r="C217" s="297" t="s">
        <v>30</v>
      </c>
      <c r="D217" s="297" t="s">
        <v>12</v>
      </c>
      <c r="E217" s="298"/>
      <c r="F217" s="299"/>
      <c r="G217" s="299">
        <f t="shared" si="96"/>
        <v>0</v>
      </c>
      <c r="H217" s="300"/>
      <c r="I217" s="300"/>
      <c r="J217" s="300"/>
      <c r="K217" s="300"/>
      <c r="L217" s="300"/>
      <c r="M217" s="300"/>
      <c r="N217" s="300"/>
      <c r="O217" s="299">
        <f t="shared" si="91"/>
        <v>0</v>
      </c>
      <c r="P217" s="300"/>
      <c r="Q217" s="299">
        <f t="shared" si="84"/>
        <v>0</v>
      </c>
      <c r="R217" s="299">
        <f t="shared" si="85"/>
        <v>0</v>
      </c>
      <c r="S217" s="300"/>
      <c r="T217" s="300"/>
      <c r="U217" s="300"/>
      <c r="V217" s="300"/>
      <c r="W217" s="300"/>
      <c r="X217" s="300"/>
      <c r="Y217" s="300"/>
      <c r="Z217" s="299">
        <f t="shared" si="92"/>
        <v>0</v>
      </c>
      <c r="AA217" s="300"/>
      <c r="AB217" s="299">
        <f t="shared" si="93"/>
        <v>0</v>
      </c>
      <c r="AC217" s="299">
        <f t="shared" si="97"/>
        <v>0</v>
      </c>
      <c r="AD217" s="300"/>
      <c r="AE217" s="300"/>
      <c r="AF217" s="300"/>
      <c r="AG217" s="300"/>
      <c r="AH217" s="300"/>
      <c r="AI217" s="300"/>
      <c r="AJ217" s="300"/>
      <c r="AK217" s="299">
        <f t="shared" si="94"/>
        <v>0</v>
      </c>
      <c r="AL217" s="300"/>
      <c r="AM217" s="299">
        <f t="shared" si="86"/>
        <v>0</v>
      </c>
      <c r="AN217" s="299">
        <f t="shared" si="87"/>
        <v>0</v>
      </c>
      <c r="AO217" s="300"/>
      <c r="AP217" s="300"/>
      <c r="AQ217" s="300"/>
      <c r="AR217" s="300"/>
      <c r="AS217" s="300"/>
      <c r="AT217" s="300"/>
      <c r="AU217" s="300"/>
      <c r="AV217" s="299">
        <f t="shared" si="89"/>
        <v>0</v>
      </c>
      <c r="AW217" s="300"/>
      <c r="AX217" s="299">
        <f t="shared" si="88"/>
        <v>0</v>
      </c>
      <c r="AY217" s="137" t="str">
        <f t="shared" si="95"/>
        <v>*</v>
      </c>
      <c r="BA217" s="143" t="str">
        <f t="shared" si="90"/>
        <v/>
      </c>
    </row>
    <row r="218" spans="1:53" ht="12">
      <c r="A218" s="288">
        <v>216</v>
      </c>
      <c r="B218" s="289" t="s">
        <v>1467</v>
      </c>
      <c r="C218" s="290" t="s">
        <v>23</v>
      </c>
      <c r="D218" s="290" t="s">
        <v>475</v>
      </c>
      <c r="E218" s="291">
        <v>80</v>
      </c>
      <c r="F218" s="292"/>
      <c r="G218" s="292">
        <f t="shared" si="96"/>
        <v>240</v>
      </c>
      <c r="H218" s="293"/>
      <c r="I218" s="293"/>
      <c r="J218" s="293"/>
      <c r="K218" s="293"/>
      <c r="L218" s="293"/>
      <c r="M218" s="293"/>
      <c r="N218" s="293"/>
      <c r="O218" s="292">
        <f t="shared" si="91"/>
        <v>240</v>
      </c>
      <c r="P218" s="293">
        <v>960</v>
      </c>
      <c r="Q218" s="292">
        <f t="shared" si="84"/>
        <v>-720</v>
      </c>
      <c r="R218" s="292">
        <f t="shared" si="85"/>
        <v>240</v>
      </c>
      <c r="S218" s="293"/>
      <c r="T218" s="293"/>
      <c r="U218" s="293"/>
      <c r="V218" s="293"/>
      <c r="W218" s="293"/>
      <c r="X218" s="293"/>
      <c r="Y218" s="293"/>
      <c r="Z218" s="292">
        <f t="shared" si="92"/>
        <v>240</v>
      </c>
      <c r="AA218" s="293"/>
      <c r="AB218" s="292">
        <f t="shared" si="93"/>
        <v>-480</v>
      </c>
      <c r="AC218" s="292">
        <f t="shared" si="97"/>
        <v>240</v>
      </c>
      <c r="AD218" s="293"/>
      <c r="AE218" s="293"/>
      <c r="AF218" s="293"/>
      <c r="AG218" s="293"/>
      <c r="AH218" s="293"/>
      <c r="AI218" s="293"/>
      <c r="AJ218" s="293"/>
      <c r="AK218" s="292">
        <f t="shared" si="94"/>
        <v>240</v>
      </c>
      <c r="AL218" s="293"/>
      <c r="AM218" s="292">
        <f t="shared" si="86"/>
        <v>-240</v>
      </c>
      <c r="AN218" s="292">
        <f t="shared" si="87"/>
        <v>240</v>
      </c>
      <c r="AO218" s="293"/>
      <c r="AP218" s="293"/>
      <c r="AQ218" s="293"/>
      <c r="AR218" s="293"/>
      <c r="AS218" s="293"/>
      <c r="AT218" s="293"/>
      <c r="AU218" s="293"/>
      <c r="AV218" s="292">
        <f t="shared" si="89"/>
        <v>240</v>
      </c>
      <c r="AW218" s="293"/>
      <c r="AX218" s="292">
        <f t="shared" si="88"/>
        <v>0</v>
      </c>
      <c r="AY218" s="137" t="str">
        <f t="shared" si="95"/>
        <v>*</v>
      </c>
      <c r="BA218" s="143" t="str">
        <f t="shared" si="90"/>
        <v/>
      </c>
    </row>
    <row r="219" spans="1:53" ht="12">
      <c r="A219" s="288">
        <v>217</v>
      </c>
      <c r="B219" s="289" t="s">
        <v>1466</v>
      </c>
      <c r="C219" s="290" t="s">
        <v>23</v>
      </c>
      <c r="D219" s="290" t="s">
        <v>478</v>
      </c>
      <c r="E219" s="291">
        <v>80</v>
      </c>
      <c r="F219" s="292">
        <v>150</v>
      </c>
      <c r="G219" s="292">
        <f t="shared" si="96"/>
        <v>240</v>
      </c>
      <c r="H219" s="293"/>
      <c r="I219" s="293"/>
      <c r="J219" s="293"/>
      <c r="K219" s="293"/>
      <c r="L219" s="293"/>
      <c r="M219" s="293"/>
      <c r="N219" s="293"/>
      <c r="O219" s="292">
        <f t="shared" si="91"/>
        <v>240</v>
      </c>
      <c r="P219" s="293">
        <v>1110</v>
      </c>
      <c r="Q219" s="292">
        <f t="shared" si="84"/>
        <v>-720</v>
      </c>
      <c r="R219" s="292">
        <f t="shared" si="85"/>
        <v>240</v>
      </c>
      <c r="S219" s="293">
        <v>50</v>
      </c>
      <c r="T219" s="293">
        <v>100</v>
      </c>
      <c r="U219" s="293"/>
      <c r="V219" s="293"/>
      <c r="W219" s="293">
        <v>100</v>
      </c>
      <c r="X219" s="293"/>
      <c r="Y219" s="293"/>
      <c r="Z219" s="292">
        <f t="shared" si="92"/>
        <v>490</v>
      </c>
      <c r="AA219" s="293">
        <v>250</v>
      </c>
      <c r="AB219" s="292">
        <f t="shared" si="93"/>
        <v>-480</v>
      </c>
      <c r="AC219" s="292">
        <f t="shared" si="97"/>
        <v>240</v>
      </c>
      <c r="AD219" s="293"/>
      <c r="AE219" s="293"/>
      <c r="AF219" s="293"/>
      <c r="AG219" s="293"/>
      <c r="AH219" s="293"/>
      <c r="AI219" s="293"/>
      <c r="AJ219" s="293"/>
      <c r="AK219" s="292">
        <f t="shared" si="94"/>
        <v>240</v>
      </c>
      <c r="AL219" s="293"/>
      <c r="AM219" s="292">
        <f t="shared" si="86"/>
        <v>-240</v>
      </c>
      <c r="AN219" s="292">
        <f t="shared" si="87"/>
        <v>240</v>
      </c>
      <c r="AO219" s="293"/>
      <c r="AP219" s="293"/>
      <c r="AQ219" s="293"/>
      <c r="AR219" s="293"/>
      <c r="AS219" s="293"/>
      <c r="AT219" s="293"/>
      <c r="AU219" s="293"/>
      <c r="AV219" s="292">
        <f t="shared" si="89"/>
        <v>240</v>
      </c>
      <c r="AW219" s="293"/>
      <c r="AX219" s="292">
        <f t="shared" si="88"/>
        <v>0</v>
      </c>
      <c r="AY219" s="137" t="str">
        <f t="shared" si="95"/>
        <v>*</v>
      </c>
      <c r="BA219" s="143" t="str">
        <f t="shared" si="90"/>
        <v/>
      </c>
    </row>
    <row r="220" spans="1:53" ht="12">
      <c r="A220" s="288">
        <v>218</v>
      </c>
      <c r="B220" s="289" t="s">
        <v>1506</v>
      </c>
      <c r="C220" s="290" t="s">
        <v>23</v>
      </c>
      <c r="D220" s="290" t="s">
        <v>1157</v>
      </c>
      <c r="E220" s="291">
        <v>95</v>
      </c>
      <c r="F220" s="292"/>
      <c r="G220" s="292">
        <f t="shared" si="96"/>
        <v>285</v>
      </c>
      <c r="H220" s="293"/>
      <c r="I220" s="293">
        <v>200</v>
      </c>
      <c r="J220" s="293"/>
      <c r="K220" s="293"/>
      <c r="L220" s="293"/>
      <c r="M220" s="293"/>
      <c r="N220" s="293"/>
      <c r="O220" s="292">
        <f t="shared" si="91"/>
        <v>485</v>
      </c>
      <c r="P220" s="293">
        <v>285</v>
      </c>
      <c r="Q220" s="292">
        <f t="shared" si="84"/>
        <v>200</v>
      </c>
      <c r="R220" s="292">
        <f t="shared" si="85"/>
        <v>285</v>
      </c>
      <c r="S220" s="293">
        <v>100</v>
      </c>
      <c r="T220" s="293"/>
      <c r="U220" s="293"/>
      <c r="V220" s="293"/>
      <c r="W220" s="293">
        <v>100</v>
      </c>
      <c r="X220" s="293"/>
      <c r="Y220" s="293">
        <v>20</v>
      </c>
      <c r="Z220" s="292">
        <f t="shared" si="92"/>
        <v>505</v>
      </c>
      <c r="AA220" s="293">
        <v>705</v>
      </c>
      <c r="AB220" s="292">
        <f t="shared" si="93"/>
        <v>0</v>
      </c>
      <c r="AC220" s="292">
        <f t="shared" si="97"/>
        <v>285</v>
      </c>
      <c r="AD220" s="293"/>
      <c r="AE220" s="293"/>
      <c r="AF220" s="293"/>
      <c r="AG220" s="293"/>
      <c r="AH220" s="293"/>
      <c r="AI220" s="293"/>
      <c r="AJ220" s="293"/>
      <c r="AK220" s="292">
        <f t="shared" si="94"/>
        <v>285</v>
      </c>
      <c r="AL220" s="293"/>
      <c r="AM220" s="292">
        <f t="shared" si="86"/>
        <v>285</v>
      </c>
      <c r="AN220" s="292">
        <f t="shared" si="87"/>
        <v>285</v>
      </c>
      <c r="AO220" s="293"/>
      <c r="AP220" s="293"/>
      <c r="AQ220" s="293"/>
      <c r="AR220" s="293"/>
      <c r="AS220" s="293"/>
      <c r="AT220" s="293"/>
      <c r="AU220" s="293"/>
      <c r="AV220" s="292">
        <f t="shared" si="89"/>
        <v>285</v>
      </c>
      <c r="AW220" s="293">
        <v>570</v>
      </c>
      <c r="AX220" s="292">
        <f t="shared" si="88"/>
        <v>0</v>
      </c>
      <c r="AY220" s="137" t="str">
        <f t="shared" si="95"/>
        <v>*</v>
      </c>
      <c r="BA220" s="143" t="str">
        <f t="shared" si="90"/>
        <v/>
      </c>
    </row>
    <row r="221" spans="1:53" ht="12">
      <c r="A221" s="288">
        <v>219</v>
      </c>
      <c r="B221" s="329" t="s">
        <v>1525</v>
      </c>
      <c r="C221" s="330" t="s">
        <v>30</v>
      </c>
      <c r="D221" s="333"/>
      <c r="E221" s="319"/>
      <c r="F221" s="322">
        <v>1260</v>
      </c>
      <c r="G221" s="299">
        <f t="shared" si="96"/>
        <v>0</v>
      </c>
      <c r="H221" s="300"/>
      <c r="I221" s="300"/>
      <c r="J221" s="300"/>
      <c r="K221" s="300"/>
      <c r="L221" s="300"/>
      <c r="M221" s="300"/>
      <c r="N221" s="300"/>
      <c r="O221" s="299">
        <f t="shared" si="91"/>
        <v>0</v>
      </c>
      <c r="P221" s="300"/>
      <c r="Q221" s="299">
        <f t="shared" si="84"/>
        <v>1260</v>
      </c>
      <c r="R221" s="299">
        <f t="shared" si="85"/>
        <v>0</v>
      </c>
      <c r="S221" s="300"/>
      <c r="T221" s="300"/>
      <c r="U221" s="300"/>
      <c r="V221" s="300"/>
      <c r="W221" s="300"/>
      <c r="X221" s="300"/>
      <c r="Y221" s="300"/>
      <c r="Z221" s="299">
        <f t="shared" si="92"/>
        <v>0</v>
      </c>
      <c r="AA221" s="300"/>
      <c r="AB221" s="299">
        <f t="shared" si="93"/>
        <v>1260</v>
      </c>
      <c r="AC221" s="299">
        <f t="shared" si="97"/>
        <v>0</v>
      </c>
      <c r="AD221" s="300"/>
      <c r="AE221" s="300"/>
      <c r="AF221" s="300"/>
      <c r="AG221" s="300"/>
      <c r="AH221" s="300"/>
      <c r="AI221" s="300"/>
      <c r="AJ221" s="300"/>
      <c r="AK221" s="299">
        <f t="shared" si="94"/>
        <v>0</v>
      </c>
      <c r="AL221" s="300"/>
      <c r="AM221" s="299">
        <f t="shared" si="86"/>
        <v>1260</v>
      </c>
      <c r="AN221" s="299">
        <f t="shared" si="87"/>
        <v>0</v>
      </c>
      <c r="AO221" s="300"/>
      <c r="AP221" s="300"/>
      <c r="AQ221" s="300"/>
      <c r="AR221" s="300"/>
      <c r="AS221" s="300"/>
      <c r="AT221" s="300"/>
      <c r="AU221" s="300"/>
      <c r="AV221" s="299">
        <f t="shared" si="89"/>
        <v>0</v>
      </c>
      <c r="AW221" s="300"/>
      <c r="AX221" s="299">
        <f t="shared" si="88"/>
        <v>1260</v>
      </c>
      <c r="AY221" s="137" t="str">
        <f t="shared" si="95"/>
        <v/>
      </c>
      <c r="BA221" s="143" t="str">
        <f t="shared" si="90"/>
        <v/>
      </c>
    </row>
    <row r="222" spans="1:53" ht="12">
      <c r="A222" s="288">
        <v>220</v>
      </c>
      <c r="B222" s="289" t="s">
        <v>480</v>
      </c>
      <c r="C222" s="290" t="s">
        <v>23</v>
      </c>
      <c r="D222" s="290" t="s">
        <v>482</v>
      </c>
      <c r="E222" s="291">
        <v>95</v>
      </c>
      <c r="F222" s="292"/>
      <c r="G222" s="292">
        <f t="shared" si="96"/>
        <v>285</v>
      </c>
      <c r="H222" s="293"/>
      <c r="I222" s="293"/>
      <c r="J222" s="293"/>
      <c r="K222" s="293"/>
      <c r="L222" s="293"/>
      <c r="M222" s="293"/>
      <c r="N222" s="293"/>
      <c r="O222" s="292">
        <f t="shared" si="91"/>
        <v>285</v>
      </c>
      <c r="P222" s="293"/>
      <c r="Q222" s="292">
        <f t="shared" si="84"/>
        <v>285</v>
      </c>
      <c r="R222" s="292">
        <f t="shared" si="85"/>
        <v>285</v>
      </c>
      <c r="S222" s="293"/>
      <c r="T222" s="293"/>
      <c r="U222" s="293"/>
      <c r="V222" s="293"/>
      <c r="W222" s="293"/>
      <c r="X222" s="293"/>
      <c r="Y222" s="293"/>
      <c r="Z222" s="292">
        <f t="shared" si="92"/>
        <v>285</v>
      </c>
      <c r="AA222" s="293"/>
      <c r="AB222" s="292">
        <f t="shared" si="93"/>
        <v>570</v>
      </c>
      <c r="AC222" s="292">
        <f t="shared" si="97"/>
        <v>285</v>
      </c>
      <c r="AD222" s="293"/>
      <c r="AE222" s="293"/>
      <c r="AF222" s="293"/>
      <c r="AG222" s="293"/>
      <c r="AH222" s="293"/>
      <c r="AI222" s="293"/>
      <c r="AJ222" s="293"/>
      <c r="AK222" s="292">
        <f t="shared" si="94"/>
        <v>285</v>
      </c>
      <c r="AL222" s="293">
        <v>1140</v>
      </c>
      <c r="AM222" s="292">
        <f t="shared" si="86"/>
        <v>-285</v>
      </c>
      <c r="AN222" s="292">
        <f t="shared" si="87"/>
        <v>285</v>
      </c>
      <c r="AO222" s="293"/>
      <c r="AP222" s="293">
        <v>100</v>
      </c>
      <c r="AQ222" s="293"/>
      <c r="AR222" s="293"/>
      <c r="AS222" s="293"/>
      <c r="AT222" s="293"/>
      <c r="AU222" s="293"/>
      <c r="AV222" s="292">
        <f t="shared" si="89"/>
        <v>385</v>
      </c>
      <c r="AW222" s="293">
        <v>100</v>
      </c>
      <c r="AX222" s="292">
        <f t="shared" si="88"/>
        <v>0</v>
      </c>
      <c r="AY222" s="137" t="str">
        <f t="shared" si="95"/>
        <v>*</v>
      </c>
      <c r="BA222" s="143" t="str">
        <f t="shared" si="90"/>
        <v/>
      </c>
    </row>
    <row r="223" spans="1:53" ht="12">
      <c r="A223" s="288">
        <v>221</v>
      </c>
      <c r="B223" s="289" t="s">
        <v>1056</v>
      </c>
      <c r="C223" s="290" t="s">
        <v>14</v>
      </c>
      <c r="D223" s="290"/>
      <c r="E223" s="291">
        <v>170</v>
      </c>
      <c r="F223" s="292">
        <v>1020</v>
      </c>
      <c r="G223" s="292">
        <f t="shared" si="96"/>
        <v>510</v>
      </c>
      <c r="H223" s="293"/>
      <c r="I223" s="293"/>
      <c r="J223" s="293"/>
      <c r="K223" s="293"/>
      <c r="L223" s="293"/>
      <c r="M223" s="293"/>
      <c r="N223" s="293"/>
      <c r="O223" s="292">
        <f t="shared" si="91"/>
        <v>510</v>
      </c>
      <c r="P223" s="293">
        <v>3060</v>
      </c>
      <c r="Q223" s="292">
        <f t="shared" si="84"/>
        <v>-1530</v>
      </c>
      <c r="R223" s="292">
        <f t="shared" si="85"/>
        <v>510</v>
      </c>
      <c r="S223" s="293">
        <v>50</v>
      </c>
      <c r="T223" s="293"/>
      <c r="U223" s="293"/>
      <c r="V223" s="293"/>
      <c r="W223" s="293"/>
      <c r="X223" s="293"/>
      <c r="Y223" s="293"/>
      <c r="Z223" s="292">
        <f t="shared" si="92"/>
        <v>560</v>
      </c>
      <c r="AA223" s="293"/>
      <c r="AB223" s="292">
        <f t="shared" si="93"/>
        <v>-970</v>
      </c>
      <c r="AC223" s="292">
        <f t="shared" si="97"/>
        <v>510</v>
      </c>
      <c r="AD223" s="293"/>
      <c r="AE223" s="293">
        <v>100</v>
      </c>
      <c r="AF223" s="293"/>
      <c r="AG223" s="293"/>
      <c r="AH223" s="293">
        <v>100</v>
      </c>
      <c r="AI223" s="293"/>
      <c r="AJ223" s="293"/>
      <c r="AK223" s="292">
        <f t="shared" si="94"/>
        <v>710</v>
      </c>
      <c r="AL223" s="293"/>
      <c r="AM223" s="292">
        <f t="shared" si="86"/>
        <v>-260</v>
      </c>
      <c r="AN223" s="292">
        <f t="shared" si="87"/>
        <v>510</v>
      </c>
      <c r="AO223" s="293"/>
      <c r="AP223" s="293"/>
      <c r="AQ223" s="293"/>
      <c r="AR223" s="293"/>
      <c r="AS223" s="293"/>
      <c r="AT223" s="293"/>
      <c r="AU223" s="293"/>
      <c r="AV223" s="292">
        <f t="shared" si="89"/>
        <v>510</v>
      </c>
      <c r="AW223" s="293"/>
      <c r="AX223" s="292">
        <f t="shared" si="88"/>
        <v>250</v>
      </c>
      <c r="AY223" s="137" t="str">
        <f t="shared" si="95"/>
        <v/>
      </c>
      <c r="BA223" s="143" t="str">
        <f t="shared" si="90"/>
        <v/>
      </c>
    </row>
    <row r="224" spans="1:53" s="172" customFormat="1" ht="12">
      <c r="A224" s="288">
        <v>222</v>
      </c>
      <c r="B224" s="289" t="s">
        <v>483</v>
      </c>
      <c r="C224" s="290" t="s">
        <v>23</v>
      </c>
      <c r="D224" s="290" t="s">
        <v>485</v>
      </c>
      <c r="E224" s="291">
        <v>100</v>
      </c>
      <c r="F224" s="292">
        <v>100</v>
      </c>
      <c r="G224" s="292">
        <f t="shared" si="96"/>
        <v>300</v>
      </c>
      <c r="H224" s="293"/>
      <c r="I224" s="293"/>
      <c r="J224" s="293"/>
      <c r="K224" s="293"/>
      <c r="L224" s="293"/>
      <c r="M224" s="293"/>
      <c r="N224" s="293"/>
      <c r="O224" s="292">
        <f t="shared" si="91"/>
        <v>300</v>
      </c>
      <c r="P224" s="293"/>
      <c r="Q224" s="292">
        <f t="shared" ref="Q224:Q255" si="98">F224+O224-P224</f>
        <v>400</v>
      </c>
      <c r="R224" s="292">
        <f t="shared" ref="R224:R255" si="99">E224*3</f>
        <v>300</v>
      </c>
      <c r="S224" s="293"/>
      <c r="T224" s="293"/>
      <c r="U224" s="293"/>
      <c r="V224" s="293"/>
      <c r="W224" s="293">
        <v>100</v>
      </c>
      <c r="X224" s="293"/>
      <c r="Y224" s="293"/>
      <c r="Z224" s="292">
        <f t="shared" si="92"/>
        <v>400</v>
      </c>
      <c r="AA224" s="293">
        <v>800</v>
      </c>
      <c r="AB224" s="292">
        <f t="shared" si="93"/>
        <v>0</v>
      </c>
      <c r="AC224" s="292">
        <f t="shared" si="97"/>
        <v>300</v>
      </c>
      <c r="AD224" s="293"/>
      <c r="AE224" s="293"/>
      <c r="AF224" s="293"/>
      <c r="AG224" s="293"/>
      <c r="AH224" s="293"/>
      <c r="AI224" s="293"/>
      <c r="AJ224" s="293"/>
      <c r="AK224" s="292">
        <f t="shared" si="94"/>
        <v>300</v>
      </c>
      <c r="AL224" s="293">
        <v>300</v>
      </c>
      <c r="AM224" s="292">
        <f t="shared" ref="AM224:AM255" si="100">AB224+AK224-AL224</f>
        <v>0</v>
      </c>
      <c r="AN224" s="292">
        <f t="shared" ref="AN224:AN255" si="101">$E224*3</f>
        <v>300</v>
      </c>
      <c r="AO224" s="293"/>
      <c r="AP224" s="293"/>
      <c r="AQ224" s="293"/>
      <c r="AR224" s="293"/>
      <c r="AS224" s="293"/>
      <c r="AT224" s="293"/>
      <c r="AU224" s="293"/>
      <c r="AV224" s="292">
        <f t="shared" si="89"/>
        <v>300</v>
      </c>
      <c r="AW224" s="293"/>
      <c r="AX224" s="292">
        <f t="shared" ref="AX224:AX255" si="102">AM224+AV224-AW224</f>
        <v>300</v>
      </c>
      <c r="AY224" s="137" t="str">
        <f t="shared" si="95"/>
        <v/>
      </c>
      <c r="BA224" s="143" t="str">
        <f t="shared" si="90"/>
        <v/>
      </c>
    </row>
    <row r="225" spans="1:53" ht="12">
      <c r="A225" s="288">
        <v>223</v>
      </c>
      <c r="B225" s="294" t="s">
        <v>489</v>
      </c>
      <c r="C225" s="290" t="s">
        <v>10</v>
      </c>
      <c r="D225" s="290" t="s">
        <v>12</v>
      </c>
      <c r="E225" s="295">
        <v>240</v>
      </c>
      <c r="F225" s="292">
        <v>2160</v>
      </c>
      <c r="G225" s="292">
        <f t="shared" si="96"/>
        <v>720</v>
      </c>
      <c r="H225" s="293"/>
      <c r="I225" s="293"/>
      <c r="J225" s="293"/>
      <c r="K225" s="293"/>
      <c r="L225" s="293"/>
      <c r="M225" s="293"/>
      <c r="N225" s="293"/>
      <c r="O225" s="292">
        <f t="shared" si="91"/>
        <v>720</v>
      </c>
      <c r="P225" s="293">
        <v>2880</v>
      </c>
      <c r="Q225" s="292">
        <f t="shared" si="98"/>
        <v>0</v>
      </c>
      <c r="R225" s="292">
        <f t="shared" si="99"/>
        <v>720</v>
      </c>
      <c r="S225" s="293"/>
      <c r="T225" s="293"/>
      <c r="U225" s="293"/>
      <c r="V225" s="293"/>
      <c r="W225" s="293">
        <v>100</v>
      </c>
      <c r="X225" s="293"/>
      <c r="Y225" s="293"/>
      <c r="Z225" s="292">
        <f t="shared" si="92"/>
        <v>820</v>
      </c>
      <c r="AA225" s="293"/>
      <c r="AB225" s="292">
        <f t="shared" si="93"/>
        <v>820</v>
      </c>
      <c r="AC225" s="292">
        <f t="shared" si="97"/>
        <v>720</v>
      </c>
      <c r="AD225" s="293"/>
      <c r="AE225" s="293"/>
      <c r="AF225" s="293"/>
      <c r="AG225" s="293"/>
      <c r="AH225" s="293"/>
      <c r="AI225" s="293"/>
      <c r="AJ225" s="293"/>
      <c r="AK225" s="292">
        <f t="shared" si="94"/>
        <v>720</v>
      </c>
      <c r="AL225" s="293"/>
      <c r="AM225" s="292">
        <f t="shared" si="100"/>
        <v>1540</v>
      </c>
      <c r="AN225" s="292">
        <f t="shared" si="101"/>
        <v>720</v>
      </c>
      <c r="AO225" s="293"/>
      <c r="AP225" s="293">
        <v>212</v>
      </c>
      <c r="AQ225" s="293"/>
      <c r="AR225" s="293"/>
      <c r="AS225" s="293"/>
      <c r="AT225" s="293"/>
      <c r="AU225" s="293"/>
      <c r="AV225" s="292">
        <f t="shared" si="89"/>
        <v>932</v>
      </c>
      <c r="AW225" s="293">
        <v>1200</v>
      </c>
      <c r="AX225" s="292">
        <f t="shared" si="102"/>
        <v>1272</v>
      </c>
      <c r="AY225" s="137" t="str">
        <f t="shared" si="95"/>
        <v/>
      </c>
      <c r="BA225" s="143" t="str">
        <f t="shared" si="90"/>
        <v/>
      </c>
    </row>
    <row r="226" spans="1:53" ht="12">
      <c r="A226" s="288">
        <v>224</v>
      </c>
      <c r="B226" s="289" t="s">
        <v>1534</v>
      </c>
      <c r="C226" s="290" t="s">
        <v>14</v>
      </c>
      <c r="D226" s="290" t="s">
        <v>883</v>
      </c>
      <c r="E226" s="291">
        <v>35</v>
      </c>
      <c r="F226" s="292">
        <v>210</v>
      </c>
      <c r="G226" s="292">
        <f t="shared" si="96"/>
        <v>105</v>
      </c>
      <c r="H226" s="293"/>
      <c r="I226" s="293"/>
      <c r="J226" s="293"/>
      <c r="K226" s="293"/>
      <c r="L226" s="293"/>
      <c r="M226" s="293"/>
      <c r="N226" s="293"/>
      <c r="O226" s="292">
        <f t="shared" si="91"/>
        <v>105</v>
      </c>
      <c r="P226" s="293">
        <v>315</v>
      </c>
      <c r="Q226" s="292">
        <f t="shared" si="98"/>
        <v>0</v>
      </c>
      <c r="R226" s="292">
        <f t="shared" si="99"/>
        <v>105</v>
      </c>
      <c r="S226" s="293"/>
      <c r="T226" s="293"/>
      <c r="U226" s="293"/>
      <c r="V226" s="293"/>
      <c r="W226" s="293"/>
      <c r="X226" s="293"/>
      <c r="Y226" s="293"/>
      <c r="Z226" s="292">
        <f t="shared" si="92"/>
        <v>105</v>
      </c>
      <c r="AA226" s="293"/>
      <c r="AB226" s="292">
        <f t="shared" si="93"/>
        <v>105</v>
      </c>
      <c r="AC226" s="292">
        <f t="shared" si="97"/>
        <v>105</v>
      </c>
      <c r="AD226" s="293"/>
      <c r="AE226" s="293"/>
      <c r="AF226" s="293"/>
      <c r="AG226" s="293"/>
      <c r="AH226" s="293"/>
      <c r="AI226" s="293"/>
      <c r="AJ226" s="293"/>
      <c r="AK226" s="292">
        <f t="shared" si="94"/>
        <v>105</v>
      </c>
      <c r="AL226" s="293"/>
      <c r="AM226" s="292">
        <f t="shared" si="100"/>
        <v>210</v>
      </c>
      <c r="AN226" s="292">
        <f t="shared" si="101"/>
        <v>105</v>
      </c>
      <c r="AO226" s="293"/>
      <c r="AP226" s="293"/>
      <c r="AQ226" s="293"/>
      <c r="AR226" s="293"/>
      <c r="AS226" s="293"/>
      <c r="AT226" s="293"/>
      <c r="AU226" s="293">
        <v>5</v>
      </c>
      <c r="AV226" s="292">
        <f t="shared" si="89"/>
        <v>110</v>
      </c>
      <c r="AW226" s="293">
        <v>320</v>
      </c>
      <c r="AX226" s="292">
        <f t="shared" si="102"/>
        <v>0</v>
      </c>
      <c r="AY226" s="137" t="str">
        <f t="shared" si="95"/>
        <v>*</v>
      </c>
      <c r="BA226" s="143" t="str">
        <f t="shared" si="90"/>
        <v/>
      </c>
    </row>
    <row r="227" spans="1:53" ht="12">
      <c r="A227" s="288">
        <v>225</v>
      </c>
      <c r="B227" s="294" t="s">
        <v>495</v>
      </c>
      <c r="C227" s="290" t="s">
        <v>10</v>
      </c>
      <c r="D227" s="290" t="s">
        <v>497</v>
      </c>
      <c r="E227" s="295">
        <v>145</v>
      </c>
      <c r="F227" s="292">
        <v>870</v>
      </c>
      <c r="G227" s="292">
        <f t="shared" si="96"/>
        <v>435</v>
      </c>
      <c r="H227" s="293"/>
      <c r="I227" s="293"/>
      <c r="J227" s="293"/>
      <c r="K227" s="293"/>
      <c r="L227" s="293"/>
      <c r="M227" s="293"/>
      <c r="N227" s="293"/>
      <c r="O227" s="292">
        <f t="shared" si="91"/>
        <v>435</v>
      </c>
      <c r="P227" s="293"/>
      <c r="Q227" s="292">
        <f t="shared" si="98"/>
        <v>1305</v>
      </c>
      <c r="R227" s="292">
        <f t="shared" si="99"/>
        <v>435</v>
      </c>
      <c r="S227" s="293"/>
      <c r="T227" s="293"/>
      <c r="U227" s="293"/>
      <c r="V227" s="293"/>
      <c r="W227" s="293"/>
      <c r="X227" s="293"/>
      <c r="Y227" s="293"/>
      <c r="Z227" s="292">
        <f t="shared" si="92"/>
        <v>435</v>
      </c>
      <c r="AA227" s="293"/>
      <c r="AB227" s="292">
        <f t="shared" si="93"/>
        <v>1740</v>
      </c>
      <c r="AC227" s="292">
        <f t="shared" si="97"/>
        <v>435</v>
      </c>
      <c r="AD227" s="293"/>
      <c r="AE227" s="293"/>
      <c r="AF227" s="293"/>
      <c r="AG227" s="293"/>
      <c r="AH227" s="293"/>
      <c r="AI227" s="293"/>
      <c r="AJ227" s="293"/>
      <c r="AK227" s="292">
        <f t="shared" si="94"/>
        <v>435</v>
      </c>
      <c r="AL227" s="293"/>
      <c r="AM227" s="292">
        <f t="shared" si="100"/>
        <v>2175</v>
      </c>
      <c r="AN227" s="292">
        <f t="shared" si="101"/>
        <v>435</v>
      </c>
      <c r="AO227" s="293"/>
      <c r="AP227" s="293"/>
      <c r="AQ227" s="293"/>
      <c r="AR227" s="293"/>
      <c r="AS227" s="293"/>
      <c r="AT227" s="293"/>
      <c r="AU227" s="293"/>
      <c r="AV227" s="292">
        <f t="shared" si="89"/>
        <v>435</v>
      </c>
      <c r="AW227" s="293"/>
      <c r="AX227" s="292">
        <f t="shared" si="102"/>
        <v>2610</v>
      </c>
      <c r="AY227" s="137" t="str">
        <f t="shared" si="95"/>
        <v/>
      </c>
      <c r="BA227" s="143" t="str">
        <f t="shared" si="90"/>
        <v/>
      </c>
    </row>
    <row r="228" spans="1:53" ht="12">
      <c r="A228" s="288">
        <v>226</v>
      </c>
      <c r="B228" s="289" t="s">
        <v>498</v>
      </c>
      <c r="C228" s="290" t="s">
        <v>23</v>
      </c>
      <c r="D228" s="290" t="s">
        <v>500</v>
      </c>
      <c r="E228" s="291">
        <v>135</v>
      </c>
      <c r="F228" s="292"/>
      <c r="G228" s="292">
        <f t="shared" si="96"/>
        <v>405</v>
      </c>
      <c r="H228" s="293"/>
      <c r="I228" s="293">
        <v>100</v>
      </c>
      <c r="J228" s="293"/>
      <c r="K228" s="293">
        <v>300</v>
      </c>
      <c r="L228" s="293"/>
      <c r="M228" s="293"/>
      <c r="N228" s="293"/>
      <c r="O228" s="292">
        <f t="shared" si="91"/>
        <v>805</v>
      </c>
      <c r="P228" s="293">
        <v>805</v>
      </c>
      <c r="Q228" s="292">
        <f t="shared" si="98"/>
        <v>0</v>
      </c>
      <c r="R228" s="292">
        <f t="shared" si="99"/>
        <v>405</v>
      </c>
      <c r="S228" s="293"/>
      <c r="T228" s="293"/>
      <c r="U228" s="293"/>
      <c r="V228" s="293"/>
      <c r="W228" s="293"/>
      <c r="X228" s="293"/>
      <c r="Y228" s="293"/>
      <c r="Z228" s="292">
        <f t="shared" si="92"/>
        <v>405</v>
      </c>
      <c r="AA228" s="293">
        <v>405</v>
      </c>
      <c r="AB228" s="292">
        <f t="shared" si="93"/>
        <v>0</v>
      </c>
      <c r="AC228" s="292">
        <f t="shared" si="97"/>
        <v>405</v>
      </c>
      <c r="AD228" s="293"/>
      <c r="AE228" s="293"/>
      <c r="AF228" s="293"/>
      <c r="AG228" s="293"/>
      <c r="AH228" s="293"/>
      <c r="AI228" s="293"/>
      <c r="AJ228" s="293"/>
      <c r="AK228" s="292">
        <f t="shared" si="94"/>
        <v>405</v>
      </c>
      <c r="AL228" s="293">
        <v>405</v>
      </c>
      <c r="AM228" s="292">
        <f t="shared" si="100"/>
        <v>0</v>
      </c>
      <c r="AN228" s="292">
        <f t="shared" si="101"/>
        <v>405</v>
      </c>
      <c r="AO228" s="293"/>
      <c r="AP228" s="293"/>
      <c r="AQ228" s="293"/>
      <c r="AR228" s="293"/>
      <c r="AS228" s="293"/>
      <c r="AT228" s="293"/>
      <c r="AU228" s="293"/>
      <c r="AV228" s="292">
        <f t="shared" si="89"/>
        <v>405</v>
      </c>
      <c r="AW228" s="293">
        <v>405</v>
      </c>
      <c r="AX228" s="292">
        <f t="shared" si="102"/>
        <v>0</v>
      </c>
      <c r="AY228" s="137" t="str">
        <f t="shared" si="95"/>
        <v>*</v>
      </c>
      <c r="BA228" s="143" t="str">
        <f t="shared" si="90"/>
        <v/>
      </c>
    </row>
    <row r="229" spans="1:53" ht="12">
      <c r="A229" s="288">
        <v>227</v>
      </c>
      <c r="B229" s="301" t="s">
        <v>501</v>
      </c>
      <c r="C229" s="290" t="s">
        <v>10</v>
      </c>
      <c r="D229" s="290" t="s">
        <v>943</v>
      </c>
      <c r="E229" s="291">
        <v>85</v>
      </c>
      <c r="F229" s="303"/>
      <c r="G229" s="292">
        <f t="shared" si="96"/>
        <v>255</v>
      </c>
      <c r="H229" s="293"/>
      <c r="I229" s="293"/>
      <c r="J229" s="293"/>
      <c r="K229" s="293"/>
      <c r="L229" s="293"/>
      <c r="M229" s="293"/>
      <c r="N229" s="293"/>
      <c r="O229" s="292">
        <f t="shared" si="91"/>
        <v>255</v>
      </c>
      <c r="P229" s="293"/>
      <c r="Q229" s="292">
        <f t="shared" si="98"/>
        <v>255</v>
      </c>
      <c r="R229" s="292">
        <f t="shared" si="99"/>
        <v>255</v>
      </c>
      <c r="S229" s="293"/>
      <c r="T229" s="293"/>
      <c r="U229" s="293"/>
      <c r="V229" s="293"/>
      <c r="W229" s="293" t="s">
        <v>1416</v>
      </c>
      <c r="X229" s="293"/>
      <c r="Y229" s="293"/>
      <c r="Z229" s="292">
        <f t="shared" si="92"/>
        <v>255</v>
      </c>
      <c r="AA229" s="293">
        <v>510</v>
      </c>
      <c r="AB229" s="292">
        <f t="shared" si="93"/>
        <v>0</v>
      </c>
      <c r="AC229" s="292">
        <f t="shared" si="97"/>
        <v>255</v>
      </c>
      <c r="AD229" s="293"/>
      <c r="AE229" s="293"/>
      <c r="AF229" s="293"/>
      <c r="AG229" s="293"/>
      <c r="AH229" s="293"/>
      <c r="AI229" s="293"/>
      <c r="AJ229" s="293"/>
      <c r="AK229" s="292">
        <f t="shared" si="94"/>
        <v>255</v>
      </c>
      <c r="AL229" s="293"/>
      <c r="AM229" s="292">
        <f t="shared" si="100"/>
        <v>255</v>
      </c>
      <c r="AN229" s="292">
        <f t="shared" si="101"/>
        <v>255</v>
      </c>
      <c r="AO229" s="293"/>
      <c r="AP229" s="293"/>
      <c r="AQ229" s="293"/>
      <c r="AR229" s="293"/>
      <c r="AS229" s="293"/>
      <c r="AT229" s="293"/>
      <c r="AU229" s="293"/>
      <c r="AV229" s="292">
        <f t="shared" si="89"/>
        <v>255</v>
      </c>
      <c r="AW229" s="293"/>
      <c r="AX229" s="292">
        <f t="shared" si="102"/>
        <v>510</v>
      </c>
      <c r="AY229" s="137" t="str">
        <f t="shared" si="95"/>
        <v/>
      </c>
      <c r="BA229" s="143" t="str">
        <f t="shared" si="90"/>
        <v/>
      </c>
    </row>
    <row r="230" spans="1:53" ht="12">
      <c r="A230" s="288">
        <v>228</v>
      </c>
      <c r="B230" s="289" t="s">
        <v>502</v>
      </c>
      <c r="C230" s="290" t="s">
        <v>23</v>
      </c>
      <c r="D230" s="290" t="s">
        <v>12</v>
      </c>
      <c r="E230" s="291">
        <v>85</v>
      </c>
      <c r="F230" s="292"/>
      <c r="G230" s="292">
        <f t="shared" si="96"/>
        <v>255</v>
      </c>
      <c r="H230" s="293"/>
      <c r="I230" s="293"/>
      <c r="J230" s="293"/>
      <c r="K230" s="293"/>
      <c r="L230" s="293"/>
      <c r="M230" s="293"/>
      <c r="N230" s="293"/>
      <c r="O230" s="292">
        <f t="shared" ref="O230:O261" si="103">SUM(G230:N230)</f>
        <v>255</v>
      </c>
      <c r="P230" s="293"/>
      <c r="Q230" s="292">
        <f t="shared" si="98"/>
        <v>255</v>
      </c>
      <c r="R230" s="292">
        <f t="shared" si="99"/>
        <v>255</v>
      </c>
      <c r="S230" s="293"/>
      <c r="T230" s="293"/>
      <c r="U230" s="293"/>
      <c r="V230" s="293"/>
      <c r="W230" s="293"/>
      <c r="X230" s="293"/>
      <c r="Y230" s="293"/>
      <c r="Z230" s="292">
        <f t="shared" ref="Z230:Z261" si="104">SUM(R230:Y230)</f>
        <v>255</v>
      </c>
      <c r="AA230" s="293">
        <v>1020</v>
      </c>
      <c r="AB230" s="292">
        <f t="shared" ref="AB230:AB255" si="105">Q230+Z230-AA230</f>
        <v>-510</v>
      </c>
      <c r="AC230" s="292">
        <f t="shared" si="97"/>
        <v>255</v>
      </c>
      <c r="AD230" s="293"/>
      <c r="AE230" s="293"/>
      <c r="AF230" s="293"/>
      <c r="AG230" s="293"/>
      <c r="AH230" s="293"/>
      <c r="AI230" s="293"/>
      <c r="AJ230" s="293"/>
      <c r="AK230" s="292">
        <f t="shared" ref="AK230:AK261" si="106">SUM(AC230:AJ230)</f>
        <v>255</v>
      </c>
      <c r="AL230" s="293"/>
      <c r="AM230" s="292">
        <f t="shared" si="100"/>
        <v>-255</v>
      </c>
      <c r="AN230" s="292">
        <f t="shared" si="101"/>
        <v>255</v>
      </c>
      <c r="AO230" s="293"/>
      <c r="AP230" s="293"/>
      <c r="AQ230" s="293"/>
      <c r="AR230" s="293"/>
      <c r="AS230" s="293"/>
      <c r="AT230" s="293"/>
      <c r="AU230" s="293"/>
      <c r="AV230" s="292">
        <f t="shared" si="89"/>
        <v>255</v>
      </c>
      <c r="AW230" s="293"/>
      <c r="AX230" s="292">
        <f t="shared" si="102"/>
        <v>0</v>
      </c>
      <c r="AY230" s="137" t="str">
        <f t="shared" si="95"/>
        <v>*</v>
      </c>
      <c r="BA230" s="143" t="str">
        <f t="shared" si="90"/>
        <v/>
      </c>
    </row>
    <row r="231" spans="1:53" ht="12">
      <c r="A231" s="288">
        <v>229</v>
      </c>
      <c r="B231" s="289" t="s">
        <v>1364</v>
      </c>
      <c r="C231" s="290" t="s">
        <v>23</v>
      </c>
      <c r="D231" s="290" t="s">
        <v>12</v>
      </c>
      <c r="E231" s="291"/>
      <c r="F231" s="328">
        <v>300</v>
      </c>
      <c r="G231" s="292">
        <f t="shared" si="96"/>
        <v>0</v>
      </c>
      <c r="H231" s="293"/>
      <c r="I231" s="293"/>
      <c r="J231" s="293"/>
      <c r="K231" s="293"/>
      <c r="L231" s="293"/>
      <c r="M231" s="293"/>
      <c r="N231" s="293"/>
      <c r="O231" s="292">
        <f t="shared" si="103"/>
        <v>0</v>
      </c>
      <c r="P231" s="293"/>
      <c r="Q231" s="292">
        <f t="shared" si="98"/>
        <v>300</v>
      </c>
      <c r="R231" s="292">
        <f t="shared" si="99"/>
        <v>0</v>
      </c>
      <c r="S231" s="293"/>
      <c r="T231" s="293"/>
      <c r="U231" s="293"/>
      <c r="V231" s="293"/>
      <c r="W231" s="293"/>
      <c r="X231" s="293"/>
      <c r="Y231" s="293"/>
      <c r="Z231" s="292">
        <f t="shared" si="104"/>
        <v>0</v>
      </c>
      <c r="AA231" s="293"/>
      <c r="AB231" s="292">
        <f t="shared" si="105"/>
        <v>300</v>
      </c>
      <c r="AC231" s="292">
        <f t="shared" si="97"/>
        <v>0</v>
      </c>
      <c r="AD231" s="293"/>
      <c r="AE231" s="293"/>
      <c r="AF231" s="293"/>
      <c r="AG231" s="293"/>
      <c r="AH231" s="293"/>
      <c r="AI231" s="293"/>
      <c r="AJ231" s="293"/>
      <c r="AK231" s="292">
        <f t="shared" si="106"/>
        <v>0</v>
      </c>
      <c r="AL231" s="293"/>
      <c r="AM231" s="292">
        <f t="shared" si="100"/>
        <v>300</v>
      </c>
      <c r="AN231" s="292">
        <f t="shared" si="101"/>
        <v>0</v>
      </c>
      <c r="AO231" s="293"/>
      <c r="AP231" s="293"/>
      <c r="AQ231" s="293"/>
      <c r="AR231" s="293"/>
      <c r="AS231" s="293"/>
      <c r="AT231" s="293"/>
      <c r="AU231" s="293"/>
      <c r="AV231" s="292">
        <f t="shared" si="89"/>
        <v>0</v>
      </c>
      <c r="AW231" s="293"/>
      <c r="AX231" s="292">
        <f t="shared" si="102"/>
        <v>300</v>
      </c>
      <c r="AY231" s="137" t="str">
        <f t="shared" si="95"/>
        <v/>
      </c>
      <c r="BA231" s="143" t="str">
        <f t="shared" si="90"/>
        <v/>
      </c>
    </row>
    <row r="232" spans="1:53" ht="12">
      <c r="A232" s="288">
        <v>230</v>
      </c>
      <c r="B232" s="289" t="s">
        <v>507</v>
      </c>
      <c r="C232" s="290" t="s">
        <v>14</v>
      </c>
      <c r="D232" s="290" t="s">
        <v>12</v>
      </c>
      <c r="E232" s="291">
        <v>275</v>
      </c>
      <c r="F232" s="292">
        <v>1650</v>
      </c>
      <c r="G232" s="292">
        <f t="shared" si="96"/>
        <v>825</v>
      </c>
      <c r="H232" s="293"/>
      <c r="I232" s="293"/>
      <c r="J232" s="293"/>
      <c r="K232" s="293"/>
      <c r="L232" s="293"/>
      <c r="M232" s="293"/>
      <c r="N232" s="293"/>
      <c r="O232" s="292">
        <f t="shared" si="103"/>
        <v>825</v>
      </c>
      <c r="P232" s="293">
        <v>2700</v>
      </c>
      <c r="Q232" s="292">
        <f t="shared" si="98"/>
        <v>-225</v>
      </c>
      <c r="R232" s="292">
        <f t="shared" si="99"/>
        <v>825</v>
      </c>
      <c r="S232" s="293">
        <v>250</v>
      </c>
      <c r="T232" s="293"/>
      <c r="U232" s="293"/>
      <c r="V232" s="293"/>
      <c r="W232" s="293">
        <v>100</v>
      </c>
      <c r="X232" s="293"/>
      <c r="Y232" s="293">
        <v>10</v>
      </c>
      <c r="Z232" s="292">
        <f t="shared" si="104"/>
        <v>1185</v>
      </c>
      <c r="AA232" s="293"/>
      <c r="AB232" s="292">
        <f t="shared" si="105"/>
        <v>960</v>
      </c>
      <c r="AC232" s="292">
        <f t="shared" si="97"/>
        <v>825</v>
      </c>
      <c r="AD232" s="293"/>
      <c r="AE232" s="293"/>
      <c r="AF232" s="293"/>
      <c r="AG232" s="293"/>
      <c r="AH232" s="293"/>
      <c r="AI232" s="293"/>
      <c r="AJ232" s="293"/>
      <c r="AK232" s="292">
        <f t="shared" si="106"/>
        <v>825</v>
      </c>
      <c r="AL232" s="293"/>
      <c r="AM232" s="292">
        <f t="shared" si="100"/>
        <v>1785</v>
      </c>
      <c r="AN232" s="292">
        <f t="shared" si="101"/>
        <v>825</v>
      </c>
      <c r="AO232" s="293"/>
      <c r="AP232" s="293"/>
      <c r="AQ232" s="293"/>
      <c r="AR232" s="293"/>
      <c r="AS232" s="293"/>
      <c r="AT232" s="293"/>
      <c r="AU232" s="293"/>
      <c r="AV232" s="292">
        <f t="shared" si="89"/>
        <v>825</v>
      </c>
      <c r="AW232" s="293">
        <v>1000</v>
      </c>
      <c r="AX232" s="292">
        <f t="shared" si="102"/>
        <v>1610</v>
      </c>
      <c r="AY232" s="137" t="str">
        <f t="shared" si="95"/>
        <v/>
      </c>
      <c r="BA232" s="143" t="str">
        <f t="shared" si="90"/>
        <v/>
      </c>
    </row>
    <row r="233" spans="1:53" ht="12">
      <c r="A233" s="288">
        <v>231</v>
      </c>
      <c r="B233" s="301" t="s">
        <v>509</v>
      </c>
      <c r="C233" s="290" t="s">
        <v>23</v>
      </c>
      <c r="D233" s="302"/>
      <c r="E233" s="291">
        <v>90</v>
      </c>
      <c r="F233" s="303"/>
      <c r="G233" s="292">
        <f t="shared" si="96"/>
        <v>270</v>
      </c>
      <c r="H233" s="293"/>
      <c r="I233" s="293"/>
      <c r="J233" s="293"/>
      <c r="K233" s="293"/>
      <c r="L233" s="293"/>
      <c r="M233" s="293"/>
      <c r="N233" s="293"/>
      <c r="O233" s="292">
        <f t="shared" si="103"/>
        <v>270</v>
      </c>
      <c r="P233" s="293">
        <v>270</v>
      </c>
      <c r="Q233" s="292">
        <f t="shared" si="98"/>
        <v>0</v>
      </c>
      <c r="R233" s="292">
        <f t="shared" si="99"/>
        <v>270</v>
      </c>
      <c r="S233" s="293"/>
      <c r="T233" s="293"/>
      <c r="U233" s="293"/>
      <c r="V233" s="293"/>
      <c r="W233" s="293"/>
      <c r="X233" s="293"/>
      <c r="Y233" s="293"/>
      <c r="Z233" s="292">
        <f t="shared" si="104"/>
        <v>270</v>
      </c>
      <c r="AA233" s="293">
        <v>270</v>
      </c>
      <c r="AB233" s="292">
        <f t="shared" si="105"/>
        <v>0</v>
      </c>
      <c r="AC233" s="292">
        <f t="shared" si="97"/>
        <v>270</v>
      </c>
      <c r="AD233" s="293"/>
      <c r="AE233" s="293"/>
      <c r="AF233" s="293"/>
      <c r="AG233" s="293"/>
      <c r="AH233" s="293"/>
      <c r="AI233" s="293"/>
      <c r="AJ233" s="293"/>
      <c r="AK233" s="292">
        <f t="shared" si="106"/>
        <v>270</v>
      </c>
      <c r="AL233" s="293"/>
      <c r="AM233" s="292">
        <f t="shared" si="100"/>
        <v>270</v>
      </c>
      <c r="AN233" s="292">
        <f t="shared" si="101"/>
        <v>270</v>
      </c>
      <c r="AO233" s="293"/>
      <c r="AP233" s="293"/>
      <c r="AQ233" s="293"/>
      <c r="AR233" s="293"/>
      <c r="AS233" s="293"/>
      <c r="AT233" s="293"/>
      <c r="AU233" s="293"/>
      <c r="AV233" s="292">
        <f t="shared" si="89"/>
        <v>270</v>
      </c>
      <c r="AW233" s="293">
        <v>540</v>
      </c>
      <c r="AX233" s="292">
        <f t="shared" si="102"/>
        <v>0</v>
      </c>
      <c r="AY233" s="137" t="str">
        <f t="shared" si="95"/>
        <v>*</v>
      </c>
      <c r="BA233" s="143" t="str">
        <f t="shared" si="90"/>
        <v/>
      </c>
    </row>
    <row r="234" spans="1:53" ht="12">
      <c r="A234" s="288">
        <v>232</v>
      </c>
      <c r="B234" s="289" t="s">
        <v>510</v>
      </c>
      <c r="C234" s="290" t="s">
        <v>14</v>
      </c>
      <c r="D234" s="290" t="s">
        <v>512</v>
      </c>
      <c r="E234" s="291">
        <v>185</v>
      </c>
      <c r="F234" s="292"/>
      <c r="G234" s="292">
        <f t="shared" si="96"/>
        <v>555</v>
      </c>
      <c r="H234" s="293"/>
      <c r="I234" s="293"/>
      <c r="J234" s="293"/>
      <c r="K234" s="293"/>
      <c r="L234" s="293">
        <v>100</v>
      </c>
      <c r="M234" s="293"/>
      <c r="N234" s="293"/>
      <c r="O234" s="292">
        <f t="shared" si="103"/>
        <v>655</v>
      </c>
      <c r="P234" s="293">
        <v>655</v>
      </c>
      <c r="Q234" s="292">
        <f t="shared" si="98"/>
        <v>0</v>
      </c>
      <c r="R234" s="292">
        <f t="shared" si="99"/>
        <v>555</v>
      </c>
      <c r="S234" s="293"/>
      <c r="T234" s="293"/>
      <c r="U234" s="293"/>
      <c r="V234" s="293"/>
      <c r="W234" s="293"/>
      <c r="X234" s="293"/>
      <c r="Y234" s="293"/>
      <c r="Z234" s="292">
        <f t="shared" si="104"/>
        <v>555</v>
      </c>
      <c r="AA234" s="293">
        <v>555</v>
      </c>
      <c r="AB234" s="292">
        <f t="shared" si="105"/>
        <v>0</v>
      </c>
      <c r="AC234" s="292">
        <f t="shared" si="97"/>
        <v>555</v>
      </c>
      <c r="AD234" s="293"/>
      <c r="AE234" s="293"/>
      <c r="AF234" s="293"/>
      <c r="AG234" s="293"/>
      <c r="AH234" s="293"/>
      <c r="AI234" s="293"/>
      <c r="AJ234" s="293"/>
      <c r="AK234" s="292">
        <f t="shared" si="106"/>
        <v>555</v>
      </c>
      <c r="AL234" s="293">
        <v>555</v>
      </c>
      <c r="AM234" s="292">
        <f t="shared" si="100"/>
        <v>0</v>
      </c>
      <c r="AN234" s="292">
        <f t="shared" si="101"/>
        <v>555</v>
      </c>
      <c r="AO234" s="293"/>
      <c r="AP234" s="293"/>
      <c r="AQ234" s="293"/>
      <c r="AR234" s="293"/>
      <c r="AS234" s="293"/>
      <c r="AT234" s="293"/>
      <c r="AU234" s="293"/>
      <c r="AV234" s="292">
        <f t="shared" si="89"/>
        <v>555</v>
      </c>
      <c r="AW234" s="293">
        <v>555</v>
      </c>
      <c r="AX234" s="292">
        <f t="shared" si="102"/>
        <v>0</v>
      </c>
      <c r="BA234" s="143" t="str">
        <f t="shared" si="90"/>
        <v/>
      </c>
    </row>
    <row r="235" spans="1:53" ht="12">
      <c r="A235" s="288">
        <v>233</v>
      </c>
      <c r="B235" s="289" t="s">
        <v>1362</v>
      </c>
      <c r="C235" s="290" t="s">
        <v>23</v>
      </c>
      <c r="D235" s="290" t="s">
        <v>1363</v>
      </c>
      <c r="E235" s="291">
        <v>50</v>
      </c>
      <c r="F235" s="292">
        <v>1200</v>
      </c>
      <c r="G235" s="292">
        <f t="shared" si="96"/>
        <v>150</v>
      </c>
      <c r="H235" s="293"/>
      <c r="I235" s="293"/>
      <c r="J235" s="293"/>
      <c r="K235" s="293"/>
      <c r="L235" s="293"/>
      <c r="M235" s="293"/>
      <c r="N235" s="293"/>
      <c r="O235" s="292">
        <f t="shared" si="103"/>
        <v>150</v>
      </c>
      <c r="P235" s="293"/>
      <c r="Q235" s="292">
        <f t="shared" si="98"/>
        <v>1350</v>
      </c>
      <c r="R235" s="292">
        <f t="shared" si="99"/>
        <v>150</v>
      </c>
      <c r="S235" s="293"/>
      <c r="T235" s="293"/>
      <c r="U235" s="293"/>
      <c r="V235" s="293"/>
      <c r="W235" s="293"/>
      <c r="X235" s="293"/>
      <c r="Y235" s="293"/>
      <c r="Z235" s="292">
        <f t="shared" si="104"/>
        <v>150</v>
      </c>
      <c r="AA235" s="293"/>
      <c r="AB235" s="292">
        <f t="shared" si="105"/>
        <v>1500</v>
      </c>
      <c r="AC235" s="292">
        <f t="shared" si="97"/>
        <v>150</v>
      </c>
      <c r="AD235" s="293"/>
      <c r="AE235" s="293"/>
      <c r="AF235" s="293"/>
      <c r="AG235" s="293"/>
      <c r="AH235" s="293"/>
      <c r="AI235" s="293"/>
      <c r="AJ235" s="293"/>
      <c r="AK235" s="292">
        <f t="shared" si="106"/>
        <v>150</v>
      </c>
      <c r="AL235" s="293"/>
      <c r="AM235" s="292">
        <f t="shared" si="100"/>
        <v>1650</v>
      </c>
      <c r="AN235" s="292">
        <f t="shared" si="101"/>
        <v>150</v>
      </c>
      <c r="AO235" s="293"/>
      <c r="AP235" s="293"/>
      <c r="AQ235" s="293"/>
      <c r="AR235" s="293"/>
      <c r="AS235" s="293"/>
      <c r="AT235" s="293"/>
      <c r="AU235" s="293"/>
      <c r="AV235" s="292">
        <f t="shared" si="89"/>
        <v>150</v>
      </c>
      <c r="AW235" s="293"/>
      <c r="AX235" s="292">
        <f t="shared" si="102"/>
        <v>1800</v>
      </c>
      <c r="BA235" s="143" t="str">
        <f t="shared" si="90"/>
        <v/>
      </c>
    </row>
    <row r="236" spans="1:53" ht="12">
      <c r="A236" s="288">
        <v>234</v>
      </c>
      <c r="B236" s="289" t="s">
        <v>1331</v>
      </c>
      <c r="C236" s="290" t="s">
        <v>14</v>
      </c>
      <c r="D236" s="290"/>
      <c r="E236" s="291">
        <v>55</v>
      </c>
      <c r="F236" s="292"/>
      <c r="G236" s="292">
        <f t="shared" si="96"/>
        <v>165</v>
      </c>
      <c r="H236" s="293"/>
      <c r="I236" s="293"/>
      <c r="J236" s="293"/>
      <c r="K236" s="293"/>
      <c r="L236" s="293"/>
      <c r="M236" s="293"/>
      <c r="N236" s="293"/>
      <c r="O236" s="292">
        <f t="shared" si="103"/>
        <v>165</v>
      </c>
      <c r="P236" s="293">
        <v>165</v>
      </c>
      <c r="Q236" s="292">
        <f t="shared" si="98"/>
        <v>0</v>
      </c>
      <c r="R236" s="292">
        <f t="shared" si="99"/>
        <v>165</v>
      </c>
      <c r="S236" s="293"/>
      <c r="T236" s="293">
        <v>100</v>
      </c>
      <c r="U236" s="293"/>
      <c r="V236" s="293"/>
      <c r="W236" s="293">
        <v>100</v>
      </c>
      <c r="X236" s="293"/>
      <c r="Y236" s="293"/>
      <c r="Z236" s="292">
        <f t="shared" si="104"/>
        <v>365</v>
      </c>
      <c r="AA236" s="293">
        <v>365</v>
      </c>
      <c r="AB236" s="292">
        <f t="shared" si="105"/>
        <v>0</v>
      </c>
      <c r="AC236" s="292">
        <f t="shared" si="97"/>
        <v>165</v>
      </c>
      <c r="AD236" s="293"/>
      <c r="AE236" s="293"/>
      <c r="AF236" s="293"/>
      <c r="AG236" s="293"/>
      <c r="AH236" s="293"/>
      <c r="AI236" s="293"/>
      <c r="AJ236" s="293"/>
      <c r="AK236" s="292">
        <f t="shared" si="106"/>
        <v>165</v>
      </c>
      <c r="AL236" s="293">
        <v>330</v>
      </c>
      <c r="AM236" s="292">
        <f t="shared" si="100"/>
        <v>-165</v>
      </c>
      <c r="AN236" s="292">
        <f t="shared" si="101"/>
        <v>165</v>
      </c>
      <c r="AO236" s="293">
        <v>50</v>
      </c>
      <c r="AP236" s="293"/>
      <c r="AQ236" s="293"/>
      <c r="AR236" s="293"/>
      <c r="AS236" s="293"/>
      <c r="AT236" s="293"/>
      <c r="AU236" s="293"/>
      <c r="AV236" s="292">
        <f t="shared" si="89"/>
        <v>215</v>
      </c>
      <c r="AW236" s="293">
        <v>50</v>
      </c>
      <c r="AX236" s="292">
        <f t="shared" si="102"/>
        <v>0</v>
      </c>
      <c r="AY236" s="137" t="str">
        <f t="shared" si="95"/>
        <v>*</v>
      </c>
      <c r="BA236" s="143" t="str">
        <f t="shared" si="90"/>
        <v/>
      </c>
    </row>
    <row r="237" spans="1:53" ht="12">
      <c r="A237" s="288">
        <v>235</v>
      </c>
      <c r="B237" s="289" t="s">
        <v>513</v>
      </c>
      <c r="C237" s="290" t="s">
        <v>23</v>
      </c>
      <c r="D237" s="290" t="s">
        <v>514</v>
      </c>
      <c r="E237" s="291">
        <v>150</v>
      </c>
      <c r="F237" s="292"/>
      <c r="G237" s="292">
        <f t="shared" si="96"/>
        <v>450</v>
      </c>
      <c r="H237" s="293"/>
      <c r="I237" s="293"/>
      <c r="J237" s="293"/>
      <c r="K237" s="293"/>
      <c r="L237" s="293"/>
      <c r="M237" s="293"/>
      <c r="N237" s="293"/>
      <c r="O237" s="292">
        <f t="shared" si="103"/>
        <v>450</v>
      </c>
      <c r="P237" s="293">
        <v>1800</v>
      </c>
      <c r="Q237" s="292">
        <f t="shared" si="98"/>
        <v>-1350</v>
      </c>
      <c r="R237" s="292">
        <f t="shared" si="99"/>
        <v>450</v>
      </c>
      <c r="S237" s="293">
        <v>100</v>
      </c>
      <c r="T237" s="293">
        <v>200</v>
      </c>
      <c r="U237" s="293"/>
      <c r="V237" s="293"/>
      <c r="W237" s="293"/>
      <c r="X237" s="293"/>
      <c r="Y237" s="293"/>
      <c r="Z237" s="292">
        <f t="shared" si="104"/>
        <v>750</v>
      </c>
      <c r="AA237" s="293"/>
      <c r="AB237" s="292">
        <f t="shared" si="105"/>
        <v>-600</v>
      </c>
      <c r="AC237" s="292">
        <f t="shared" si="97"/>
        <v>450</v>
      </c>
      <c r="AD237" s="293"/>
      <c r="AE237" s="293"/>
      <c r="AF237" s="293"/>
      <c r="AG237" s="293"/>
      <c r="AH237" s="293"/>
      <c r="AI237" s="293"/>
      <c r="AJ237" s="293"/>
      <c r="AK237" s="292">
        <f t="shared" si="106"/>
        <v>450</v>
      </c>
      <c r="AL237" s="293"/>
      <c r="AM237" s="292">
        <f t="shared" si="100"/>
        <v>-150</v>
      </c>
      <c r="AN237" s="292">
        <f t="shared" si="101"/>
        <v>450</v>
      </c>
      <c r="AO237" s="293"/>
      <c r="AP237" s="293"/>
      <c r="AQ237" s="293"/>
      <c r="AR237" s="293"/>
      <c r="AS237" s="293"/>
      <c r="AT237" s="293"/>
      <c r="AU237" s="293"/>
      <c r="AV237" s="292">
        <f t="shared" si="89"/>
        <v>450</v>
      </c>
      <c r="AW237" s="293"/>
      <c r="AX237" s="292">
        <f t="shared" si="102"/>
        <v>300</v>
      </c>
      <c r="AY237" s="137" t="str">
        <f t="shared" si="95"/>
        <v/>
      </c>
      <c r="BA237" s="143" t="str">
        <f t="shared" si="90"/>
        <v/>
      </c>
    </row>
    <row r="238" spans="1:53" ht="12">
      <c r="A238" s="288">
        <v>236</v>
      </c>
      <c r="B238" s="289" t="s">
        <v>515</v>
      </c>
      <c r="C238" s="290" t="s">
        <v>23</v>
      </c>
      <c r="D238" s="290" t="s">
        <v>517</v>
      </c>
      <c r="E238" s="291">
        <v>115</v>
      </c>
      <c r="F238" s="292"/>
      <c r="G238" s="292">
        <f t="shared" si="96"/>
        <v>345</v>
      </c>
      <c r="H238" s="293"/>
      <c r="I238" s="293"/>
      <c r="J238" s="293"/>
      <c r="K238" s="293"/>
      <c r="L238" s="293"/>
      <c r="M238" s="293"/>
      <c r="N238" s="293"/>
      <c r="O238" s="292">
        <f t="shared" si="103"/>
        <v>345</v>
      </c>
      <c r="P238" s="293">
        <v>345</v>
      </c>
      <c r="Q238" s="292">
        <f t="shared" si="98"/>
        <v>0</v>
      </c>
      <c r="R238" s="292">
        <f t="shared" si="99"/>
        <v>345</v>
      </c>
      <c r="S238" s="293"/>
      <c r="T238" s="293"/>
      <c r="U238" s="293"/>
      <c r="V238" s="293"/>
      <c r="W238" s="293">
        <v>100</v>
      </c>
      <c r="X238" s="293"/>
      <c r="Y238" s="293"/>
      <c r="Z238" s="292">
        <f t="shared" si="104"/>
        <v>445</v>
      </c>
      <c r="AA238" s="293">
        <v>445</v>
      </c>
      <c r="AB238" s="292">
        <f t="shared" si="105"/>
        <v>0</v>
      </c>
      <c r="AC238" s="292">
        <f t="shared" si="97"/>
        <v>345</v>
      </c>
      <c r="AD238" s="293"/>
      <c r="AE238" s="293"/>
      <c r="AF238" s="293"/>
      <c r="AG238" s="293"/>
      <c r="AH238" s="293"/>
      <c r="AI238" s="293"/>
      <c r="AJ238" s="293"/>
      <c r="AK238" s="292">
        <f t="shared" si="106"/>
        <v>345</v>
      </c>
      <c r="AL238" s="293">
        <v>345</v>
      </c>
      <c r="AM238" s="292">
        <f t="shared" si="100"/>
        <v>0</v>
      </c>
      <c r="AN238" s="292">
        <f t="shared" si="101"/>
        <v>345</v>
      </c>
      <c r="AO238" s="293"/>
      <c r="AP238" s="293">
        <v>100</v>
      </c>
      <c r="AQ238" s="293"/>
      <c r="AR238" s="293"/>
      <c r="AS238" s="293"/>
      <c r="AT238" s="293"/>
      <c r="AU238" s="293"/>
      <c r="AV238" s="292">
        <f t="shared" si="89"/>
        <v>445</v>
      </c>
      <c r="AW238" s="293">
        <v>445</v>
      </c>
      <c r="AX238" s="292">
        <f t="shared" si="102"/>
        <v>0</v>
      </c>
      <c r="AY238" s="137" t="str">
        <f t="shared" si="95"/>
        <v>*</v>
      </c>
      <c r="BA238" s="143" t="str">
        <f t="shared" si="90"/>
        <v/>
      </c>
    </row>
    <row r="239" spans="1:53" ht="12">
      <c r="A239" s="288">
        <v>237</v>
      </c>
      <c r="B239" s="289" t="s">
        <v>518</v>
      </c>
      <c r="C239" s="290" t="s">
        <v>14</v>
      </c>
      <c r="D239" s="290" t="s">
        <v>1148</v>
      </c>
      <c r="E239" s="291">
        <v>70</v>
      </c>
      <c r="F239" s="292"/>
      <c r="G239" s="292">
        <f t="shared" ref="G239:G273" si="107">E239*3</f>
        <v>210</v>
      </c>
      <c r="H239" s="293"/>
      <c r="I239" s="293"/>
      <c r="J239" s="293"/>
      <c r="K239" s="293"/>
      <c r="L239" s="293"/>
      <c r="M239" s="293"/>
      <c r="N239" s="293"/>
      <c r="O239" s="292">
        <f t="shared" si="103"/>
        <v>210</v>
      </c>
      <c r="P239" s="293">
        <v>840</v>
      </c>
      <c r="Q239" s="292">
        <f t="shared" si="98"/>
        <v>-630</v>
      </c>
      <c r="R239" s="292">
        <f t="shared" si="99"/>
        <v>210</v>
      </c>
      <c r="S239" s="293"/>
      <c r="T239" s="293"/>
      <c r="U239" s="293"/>
      <c r="V239" s="293"/>
      <c r="W239" s="293"/>
      <c r="X239" s="293"/>
      <c r="Y239" s="293"/>
      <c r="Z239" s="292">
        <f t="shared" si="104"/>
        <v>210</v>
      </c>
      <c r="AA239" s="293"/>
      <c r="AB239" s="292">
        <f t="shared" si="105"/>
        <v>-420</v>
      </c>
      <c r="AC239" s="292">
        <f t="shared" si="97"/>
        <v>210</v>
      </c>
      <c r="AD239" s="293"/>
      <c r="AE239" s="293"/>
      <c r="AF239" s="293"/>
      <c r="AG239" s="293"/>
      <c r="AH239" s="293"/>
      <c r="AI239" s="293"/>
      <c r="AJ239" s="293"/>
      <c r="AK239" s="292">
        <f t="shared" si="106"/>
        <v>210</v>
      </c>
      <c r="AL239" s="293"/>
      <c r="AM239" s="292">
        <f t="shared" si="100"/>
        <v>-210</v>
      </c>
      <c r="AN239" s="292">
        <f t="shared" si="101"/>
        <v>210</v>
      </c>
      <c r="AO239" s="293"/>
      <c r="AP239" s="293"/>
      <c r="AQ239" s="293"/>
      <c r="AR239" s="293"/>
      <c r="AS239" s="293"/>
      <c r="AT239" s="293"/>
      <c r="AU239" s="293"/>
      <c r="AV239" s="292">
        <f t="shared" si="89"/>
        <v>210</v>
      </c>
      <c r="AW239" s="293"/>
      <c r="AX239" s="292">
        <f t="shared" si="102"/>
        <v>0</v>
      </c>
      <c r="AY239" s="137" t="str">
        <f t="shared" si="95"/>
        <v>*</v>
      </c>
      <c r="BA239" s="143" t="str">
        <f t="shared" si="90"/>
        <v/>
      </c>
    </row>
    <row r="240" spans="1:53" ht="12">
      <c r="A240" s="288">
        <v>238</v>
      </c>
      <c r="B240" s="289" t="s">
        <v>521</v>
      </c>
      <c r="C240" s="290" t="s">
        <v>14</v>
      </c>
      <c r="D240" s="290" t="s">
        <v>523</v>
      </c>
      <c r="E240" s="291">
        <v>175</v>
      </c>
      <c r="F240" s="292"/>
      <c r="G240" s="292">
        <f t="shared" si="107"/>
        <v>525</v>
      </c>
      <c r="H240" s="293"/>
      <c r="I240" s="293"/>
      <c r="J240" s="293"/>
      <c r="K240" s="293"/>
      <c r="L240" s="293"/>
      <c r="M240" s="293"/>
      <c r="N240" s="293"/>
      <c r="O240" s="292">
        <f t="shared" si="103"/>
        <v>525</v>
      </c>
      <c r="P240" s="293">
        <v>525</v>
      </c>
      <c r="Q240" s="292">
        <f t="shared" si="98"/>
        <v>0</v>
      </c>
      <c r="R240" s="292">
        <f t="shared" si="99"/>
        <v>525</v>
      </c>
      <c r="S240" s="293"/>
      <c r="T240" s="293"/>
      <c r="U240" s="293"/>
      <c r="V240" s="293"/>
      <c r="W240" s="293"/>
      <c r="X240" s="293"/>
      <c r="Y240" s="293"/>
      <c r="Z240" s="292">
        <f t="shared" si="104"/>
        <v>525</v>
      </c>
      <c r="AA240" s="293">
        <v>525</v>
      </c>
      <c r="AB240" s="292">
        <f t="shared" si="105"/>
        <v>0</v>
      </c>
      <c r="AC240" s="292">
        <f t="shared" si="97"/>
        <v>525</v>
      </c>
      <c r="AD240" s="293"/>
      <c r="AE240" s="293"/>
      <c r="AF240" s="293"/>
      <c r="AG240" s="293"/>
      <c r="AH240" s="293">
        <v>100</v>
      </c>
      <c r="AI240" s="293"/>
      <c r="AJ240" s="293"/>
      <c r="AK240" s="292">
        <f t="shared" si="106"/>
        <v>625</v>
      </c>
      <c r="AL240" s="293">
        <v>1150</v>
      </c>
      <c r="AM240" s="292">
        <f t="shared" si="100"/>
        <v>-525</v>
      </c>
      <c r="AN240" s="292">
        <f t="shared" si="101"/>
        <v>525</v>
      </c>
      <c r="AO240" s="293"/>
      <c r="AP240" s="293"/>
      <c r="AQ240" s="293"/>
      <c r="AR240" s="293"/>
      <c r="AS240" s="293"/>
      <c r="AT240" s="293"/>
      <c r="AU240" s="293"/>
      <c r="AV240" s="292">
        <f t="shared" si="89"/>
        <v>525</v>
      </c>
      <c r="AW240" s="293"/>
      <c r="AX240" s="292">
        <f t="shared" si="102"/>
        <v>0</v>
      </c>
      <c r="AY240" s="137" t="str">
        <f t="shared" si="95"/>
        <v>*</v>
      </c>
      <c r="BA240" s="143" t="str">
        <f t="shared" si="90"/>
        <v/>
      </c>
    </row>
    <row r="241" spans="1:53" ht="12">
      <c r="A241" s="288">
        <v>239</v>
      </c>
      <c r="B241" s="289" t="s">
        <v>524</v>
      </c>
      <c r="C241" s="290" t="s">
        <v>23</v>
      </c>
      <c r="D241" s="290" t="s">
        <v>842</v>
      </c>
      <c r="E241" s="291">
        <v>70</v>
      </c>
      <c r="F241" s="292"/>
      <c r="G241" s="292">
        <f t="shared" si="107"/>
        <v>210</v>
      </c>
      <c r="H241" s="293"/>
      <c r="I241" s="293"/>
      <c r="J241" s="293"/>
      <c r="K241" s="293"/>
      <c r="L241" s="293"/>
      <c r="M241" s="293"/>
      <c r="N241" s="293"/>
      <c r="O241" s="292">
        <f t="shared" si="103"/>
        <v>210</v>
      </c>
      <c r="P241" s="293">
        <v>210</v>
      </c>
      <c r="Q241" s="292">
        <f t="shared" si="98"/>
        <v>0</v>
      </c>
      <c r="R241" s="292">
        <f t="shared" si="99"/>
        <v>210</v>
      </c>
      <c r="S241" s="293">
        <v>50</v>
      </c>
      <c r="T241" s="293"/>
      <c r="U241" s="293"/>
      <c r="V241" s="293"/>
      <c r="W241" s="293"/>
      <c r="X241" s="293"/>
      <c r="Y241" s="293"/>
      <c r="Z241" s="292">
        <f t="shared" si="104"/>
        <v>260</v>
      </c>
      <c r="AA241" s="293">
        <v>680</v>
      </c>
      <c r="AB241" s="292">
        <f t="shared" si="105"/>
        <v>-420</v>
      </c>
      <c r="AC241" s="292">
        <f t="shared" si="97"/>
        <v>210</v>
      </c>
      <c r="AD241" s="293"/>
      <c r="AE241" s="293"/>
      <c r="AF241" s="293"/>
      <c r="AG241" s="293"/>
      <c r="AH241" s="293"/>
      <c r="AI241" s="293"/>
      <c r="AJ241" s="293"/>
      <c r="AK241" s="292">
        <f t="shared" si="106"/>
        <v>210</v>
      </c>
      <c r="AL241" s="293"/>
      <c r="AM241" s="292">
        <f t="shared" si="100"/>
        <v>-210</v>
      </c>
      <c r="AN241" s="292">
        <f t="shared" si="101"/>
        <v>210</v>
      </c>
      <c r="AO241" s="293"/>
      <c r="AP241" s="293"/>
      <c r="AQ241" s="293"/>
      <c r="AR241" s="293"/>
      <c r="AS241" s="293"/>
      <c r="AT241" s="293"/>
      <c r="AU241" s="293"/>
      <c r="AV241" s="292">
        <f t="shared" si="89"/>
        <v>210</v>
      </c>
      <c r="AW241" s="293"/>
      <c r="AX241" s="292">
        <f t="shared" si="102"/>
        <v>0</v>
      </c>
      <c r="AY241" s="137" t="str">
        <f t="shared" si="95"/>
        <v>*</v>
      </c>
      <c r="BA241" s="143" t="str">
        <f t="shared" si="90"/>
        <v/>
      </c>
    </row>
    <row r="242" spans="1:53" ht="12">
      <c r="A242" s="288">
        <v>240</v>
      </c>
      <c r="B242" s="306" t="s">
        <v>526</v>
      </c>
      <c r="C242" s="307" t="s">
        <v>14</v>
      </c>
      <c r="D242" s="307" t="s">
        <v>528</v>
      </c>
      <c r="E242" s="309">
        <v>235</v>
      </c>
      <c r="F242" s="292"/>
      <c r="G242" s="292">
        <f t="shared" si="107"/>
        <v>705</v>
      </c>
      <c r="H242" s="293"/>
      <c r="I242" s="293"/>
      <c r="J242" s="293"/>
      <c r="K242" s="293"/>
      <c r="L242" s="293"/>
      <c r="M242" s="293"/>
      <c r="N242" s="293"/>
      <c r="O242" s="292">
        <f t="shared" si="103"/>
        <v>705</v>
      </c>
      <c r="P242" s="293"/>
      <c r="Q242" s="292">
        <f t="shared" si="98"/>
        <v>705</v>
      </c>
      <c r="R242" s="292">
        <f t="shared" si="99"/>
        <v>705</v>
      </c>
      <c r="S242" s="293"/>
      <c r="T242" s="293"/>
      <c r="U242" s="293"/>
      <c r="V242" s="293"/>
      <c r="W242" s="293"/>
      <c r="X242" s="293"/>
      <c r="Y242" s="293"/>
      <c r="Z242" s="292">
        <f t="shared" si="104"/>
        <v>705</v>
      </c>
      <c r="AA242" s="293"/>
      <c r="AB242" s="292">
        <f t="shared" si="105"/>
        <v>1410</v>
      </c>
      <c r="AC242" s="292">
        <f t="shared" ref="AC242:AC273" si="108">$E242*3</f>
        <v>705</v>
      </c>
      <c r="AD242" s="293"/>
      <c r="AE242" s="293"/>
      <c r="AF242" s="293"/>
      <c r="AG242" s="293"/>
      <c r="AH242" s="293"/>
      <c r="AI242" s="293"/>
      <c r="AJ242" s="293"/>
      <c r="AK242" s="292">
        <f t="shared" si="106"/>
        <v>705</v>
      </c>
      <c r="AL242" s="293">
        <v>2820</v>
      </c>
      <c r="AM242" s="292">
        <f t="shared" si="100"/>
        <v>-705</v>
      </c>
      <c r="AN242" s="292">
        <f t="shared" si="101"/>
        <v>705</v>
      </c>
      <c r="AO242" s="293"/>
      <c r="AP242" s="293">
        <v>185</v>
      </c>
      <c r="AQ242" s="293"/>
      <c r="AR242" s="293"/>
      <c r="AS242" s="293"/>
      <c r="AT242" s="293"/>
      <c r="AU242" s="293"/>
      <c r="AV242" s="292">
        <f t="shared" si="89"/>
        <v>890</v>
      </c>
      <c r="AW242" s="293"/>
      <c r="AX242" s="292">
        <f t="shared" si="102"/>
        <v>185</v>
      </c>
      <c r="AY242" s="137" t="str">
        <f t="shared" si="95"/>
        <v/>
      </c>
      <c r="BA242" s="143" t="str">
        <f t="shared" si="90"/>
        <v/>
      </c>
    </row>
    <row r="243" spans="1:53" ht="12">
      <c r="A243" s="288">
        <v>241</v>
      </c>
      <c r="B243" s="289" t="s">
        <v>529</v>
      </c>
      <c r="C243" s="290" t="s">
        <v>23</v>
      </c>
      <c r="D243" s="290" t="s">
        <v>531</v>
      </c>
      <c r="E243" s="291">
        <v>140</v>
      </c>
      <c r="F243" s="292"/>
      <c r="G243" s="292">
        <f t="shared" si="107"/>
        <v>420</v>
      </c>
      <c r="H243" s="293"/>
      <c r="I243" s="293">
        <v>100</v>
      </c>
      <c r="J243" s="293">
        <v>67.2</v>
      </c>
      <c r="K243" s="293"/>
      <c r="L243" s="293">
        <v>100</v>
      </c>
      <c r="M243" s="293"/>
      <c r="N243" s="293"/>
      <c r="O243" s="292">
        <f t="shared" si="103"/>
        <v>687.2</v>
      </c>
      <c r="P243" s="293">
        <v>1747.2</v>
      </c>
      <c r="Q243" s="292">
        <f t="shared" si="98"/>
        <v>-1060</v>
      </c>
      <c r="R243" s="292">
        <f t="shared" si="99"/>
        <v>420</v>
      </c>
      <c r="S243" s="293"/>
      <c r="T243" s="293"/>
      <c r="U243" s="293"/>
      <c r="V243" s="293"/>
      <c r="W243" s="293"/>
      <c r="X243" s="293"/>
      <c r="Y243" s="293"/>
      <c r="Z243" s="292">
        <f t="shared" si="104"/>
        <v>420</v>
      </c>
      <c r="AA243" s="293"/>
      <c r="AB243" s="292">
        <f t="shared" si="105"/>
        <v>-640</v>
      </c>
      <c r="AC243" s="292">
        <f t="shared" si="108"/>
        <v>420</v>
      </c>
      <c r="AD243" s="293"/>
      <c r="AE243" s="293"/>
      <c r="AF243" s="293"/>
      <c r="AG243" s="293"/>
      <c r="AH243" s="293"/>
      <c r="AI243" s="293"/>
      <c r="AJ243" s="293"/>
      <c r="AK243" s="292">
        <f t="shared" si="106"/>
        <v>420</v>
      </c>
      <c r="AL243" s="293">
        <v>150</v>
      </c>
      <c r="AM243" s="292">
        <f t="shared" si="100"/>
        <v>-370</v>
      </c>
      <c r="AN243" s="292">
        <f t="shared" si="101"/>
        <v>420</v>
      </c>
      <c r="AO243" s="293"/>
      <c r="AP243" s="293"/>
      <c r="AQ243" s="293"/>
      <c r="AR243" s="293"/>
      <c r="AS243" s="293"/>
      <c r="AT243" s="293"/>
      <c r="AU243" s="293"/>
      <c r="AV243" s="292">
        <f t="shared" si="89"/>
        <v>420</v>
      </c>
      <c r="AW243" s="293"/>
      <c r="AX243" s="292">
        <f t="shared" si="102"/>
        <v>50</v>
      </c>
      <c r="AY243" s="137" t="str">
        <f t="shared" si="95"/>
        <v/>
      </c>
      <c r="BA243" s="143" t="str">
        <f t="shared" si="90"/>
        <v/>
      </c>
    </row>
    <row r="244" spans="1:53" ht="12">
      <c r="A244" s="288">
        <v>242</v>
      </c>
      <c r="B244" s="289" t="s">
        <v>532</v>
      </c>
      <c r="C244" s="290" t="s">
        <v>14</v>
      </c>
      <c r="D244" s="290" t="s">
        <v>1035</v>
      </c>
      <c r="E244" s="291">
        <v>45</v>
      </c>
      <c r="F244" s="292"/>
      <c r="G244" s="292">
        <f t="shared" si="107"/>
        <v>135</v>
      </c>
      <c r="H244" s="293"/>
      <c r="I244" s="293"/>
      <c r="J244" s="293"/>
      <c r="K244" s="293"/>
      <c r="L244" s="293"/>
      <c r="M244" s="293"/>
      <c r="N244" s="293"/>
      <c r="O244" s="292">
        <f t="shared" si="103"/>
        <v>135</v>
      </c>
      <c r="P244" s="293">
        <v>540</v>
      </c>
      <c r="Q244" s="292">
        <f t="shared" si="98"/>
        <v>-405</v>
      </c>
      <c r="R244" s="292">
        <f t="shared" si="99"/>
        <v>135</v>
      </c>
      <c r="S244" s="293"/>
      <c r="T244" s="293"/>
      <c r="U244" s="293"/>
      <c r="V244" s="293"/>
      <c r="W244" s="293"/>
      <c r="X244" s="293"/>
      <c r="Y244" s="293"/>
      <c r="Z244" s="292">
        <f t="shared" si="104"/>
        <v>135</v>
      </c>
      <c r="AA244" s="293"/>
      <c r="AB244" s="292">
        <f t="shared" si="105"/>
        <v>-270</v>
      </c>
      <c r="AC244" s="292">
        <f t="shared" si="108"/>
        <v>135</v>
      </c>
      <c r="AD244" s="293"/>
      <c r="AE244" s="293"/>
      <c r="AF244" s="293"/>
      <c r="AG244" s="293"/>
      <c r="AH244" s="293"/>
      <c r="AI244" s="293"/>
      <c r="AJ244" s="293"/>
      <c r="AK244" s="292">
        <f t="shared" si="106"/>
        <v>135</v>
      </c>
      <c r="AL244" s="293"/>
      <c r="AM244" s="292">
        <f t="shared" si="100"/>
        <v>-135</v>
      </c>
      <c r="AN244" s="292">
        <f t="shared" si="101"/>
        <v>135</v>
      </c>
      <c r="AO244" s="293"/>
      <c r="AP244" s="293"/>
      <c r="AQ244" s="293"/>
      <c r="AR244" s="293"/>
      <c r="AS244" s="293"/>
      <c r="AT244" s="293"/>
      <c r="AU244" s="293"/>
      <c r="AV244" s="292">
        <f t="shared" si="89"/>
        <v>135</v>
      </c>
      <c r="AW244" s="293"/>
      <c r="AX244" s="292">
        <f t="shared" si="102"/>
        <v>0</v>
      </c>
      <c r="AY244" s="137" t="str">
        <f t="shared" si="95"/>
        <v>*</v>
      </c>
      <c r="BA244" s="143" t="str">
        <f t="shared" si="90"/>
        <v/>
      </c>
    </row>
    <row r="245" spans="1:53" ht="12">
      <c r="A245" s="288">
        <v>243</v>
      </c>
      <c r="B245" s="329" t="s">
        <v>535</v>
      </c>
      <c r="C245" s="320" t="s">
        <v>30</v>
      </c>
      <c r="D245" s="321"/>
      <c r="E245" s="319"/>
      <c r="F245" s="322">
        <v>1680</v>
      </c>
      <c r="G245" s="299">
        <f t="shared" si="107"/>
        <v>0</v>
      </c>
      <c r="H245" s="300"/>
      <c r="I245" s="300"/>
      <c r="J245" s="300"/>
      <c r="K245" s="300"/>
      <c r="L245" s="300"/>
      <c r="M245" s="300"/>
      <c r="N245" s="300"/>
      <c r="O245" s="299">
        <f t="shared" si="103"/>
        <v>0</v>
      </c>
      <c r="P245" s="300"/>
      <c r="Q245" s="299">
        <f t="shared" si="98"/>
        <v>1680</v>
      </c>
      <c r="R245" s="299">
        <f t="shared" si="99"/>
        <v>0</v>
      </c>
      <c r="S245" s="300"/>
      <c r="T245" s="300"/>
      <c r="U245" s="300"/>
      <c r="V245" s="300"/>
      <c r="W245" s="300"/>
      <c r="X245" s="300"/>
      <c r="Y245" s="300"/>
      <c r="Z245" s="299">
        <f t="shared" si="104"/>
        <v>0</v>
      </c>
      <c r="AA245" s="300"/>
      <c r="AB245" s="299">
        <f t="shared" si="105"/>
        <v>1680</v>
      </c>
      <c r="AC245" s="299">
        <f t="shared" si="108"/>
        <v>0</v>
      </c>
      <c r="AD245" s="300"/>
      <c r="AE245" s="300"/>
      <c r="AF245" s="300"/>
      <c r="AG245" s="300"/>
      <c r="AH245" s="300"/>
      <c r="AI245" s="300"/>
      <c r="AJ245" s="300"/>
      <c r="AK245" s="299">
        <f t="shared" si="106"/>
        <v>0</v>
      </c>
      <c r="AL245" s="300"/>
      <c r="AM245" s="299">
        <f t="shared" si="100"/>
        <v>1680</v>
      </c>
      <c r="AN245" s="299">
        <f t="shared" si="101"/>
        <v>0</v>
      </c>
      <c r="AO245" s="300"/>
      <c r="AP245" s="300"/>
      <c r="AQ245" s="300"/>
      <c r="AR245" s="300"/>
      <c r="AS245" s="300"/>
      <c r="AT245" s="300"/>
      <c r="AU245" s="300"/>
      <c r="AV245" s="299">
        <f t="shared" si="89"/>
        <v>0</v>
      </c>
      <c r="AW245" s="300"/>
      <c r="AX245" s="299">
        <f t="shared" si="102"/>
        <v>1680</v>
      </c>
      <c r="AY245" s="137" t="str">
        <f t="shared" si="95"/>
        <v/>
      </c>
      <c r="BA245" s="143" t="str">
        <f t="shared" si="90"/>
        <v/>
      </c>
    </row>
    <row r="246" spans="1:53" ht="12">
      <c r="A246" s="288">
        <v>244</v>
      </c>
      <c r="B246" s="289" t="s">
        <v>536</v>
      </c>
      <c r="C246" s="290" t="s">
        <v>23</v>
      </c>
      <c r="D246" s="290" t="s">
        <v>12</v>
      </c>
      <c r="E246" s="291">
        <v>35</v>
      </c>
      <c r="F246" s="292"/>
      <c r="G246" s="292">
        <f t="shared" si="107"/>
        <v>105</v>
      </c>
      <c r="H246" s="293"/>
      <c r="I246" s="293"/>
      <c r="J246" s="293"/>
      <c r="K246" s="293"/>
      <c r="L246" s="293"/>
      <c r="M246" s="293"/>
      <c r="N246" s="293"/>
      <c r="O246" s="292">
        <f t="shared" si="103"/>
        <v>105</v>
      </c>
      <c r="P246" s="293">
        <v>420</v>
      </c>
      <c r="Q246" s="292">
        <f t="shared" si="98"/>
        <v>-315</v>
      </c>
      <c r="R246" s="292">
        <f t="shared" si="99"/>
        <v>105</v>
      </c>
      <c r="S246" s="293"/>
      <c r="T246" s="293"/>
      <c r="U246" s="293"/>
      <c r="V246" s="293"/>
      <c r="W246" s="293"/>
      <c r="X246" s="293"/>
      <c r="Y246" s="293"/>
      <c r="Z246" s="292">
        <f t="shared" si="104"/>
        <v>105</v>
      </c>
      <c r="AA246" s="293"/>
      <c r="AB246" s="292">
        <f t="shared" si="105"/>
        <v>-210</v>
      </c>
      <c r="AC246" s="292">
        <f t="shared" si="108"/>
        <v>105</v>
      </c>
      <c r="AD246" s="293"/>
      <c r="AE246" s="293"/>
      <c r="AF246" s="293"/>
      <c r="AG246" s="293"/>
      <c r="AH246" s="293"/>
      <c r="AI246" s="293"/>
      <c r="AJ246" s="293"/>
      <c r="AK246" s="292">
        <f t="shared" si="106"/>
        <v>105</v>
      </c>
      <c r="AL246" s="293"/>
      <c r="AM246" s="292">
        <f t="shared" si="100"/>
        <v>-105</v>
      </c>
      <c r="AN246" s="292">
        <f t="shared" si="101"/>
        <v>105</v>
      </c>
      <c r="AO246" s="293"/>
      <c r="AP246" s="293"/>
      <c r="AQ246" s="293"/>
      <c r="AR246" s="293"/>
      <c r="AS246" s="293"/>
      <c r="AT246" s="293"/>
      <c r="AU246" s="293"/>
      <c r="AV246" s="292">
        <f t="shared" si="89"/>
        <v>105</v>
      </c>
      <c r="AW246" s="293"/>
      <c r="AX246" s="292">
        <f t="shared" si="102"/>
        <v>0</v>
      </c>
      <c r="AY246" s="137" t="str">
        <f t="shared" si="95"/>
        <v>*</v>
      </c>
      <c r="BA246" s="143" t="str">
        <f t="shared" si="90"/>
        <v/>
      </c>
    </row>
    <row r="247" spans="1:53" ht="12">
      <c r="A247" s="288">
        <v>245</v>
      </c>
      <c r="B247" s="289" t="s">
        <v>539</v>
      </c>
      <c r="C247" s="290" t="s">
        <v>23</v>
      </c>
      <c r="D247" s="290" t="s">
        <v>541</v>
      </c>
      <c r="E247" s="291">
        <v>70</v>
      </c>
      <c r="F247" s="292"/>
      <c r="G247" s="292">
        <f t="shared" si="107"/>
        <v>210</v>
      </c>
      <c r="H247" s="293"/>
      <c r="I247" s="293"/>
      <c r="J247" s="293"/>
      <c r="K247" s="293"/>
      <c r="L247" s="293"/>
      <c r="M247" s="293"/>
      <c r="N247" s="293"/>
      <c r="O247" s="292">
        <f t="shared" si="103"/>
        <v>210</v>
      </c>
      <c r="P247" s="293"/>
      <c r="Q247" s="292">
        <f t="shared" si="98"/>
        <v>210</v>
      </c>
      <c r="R247" s="292">
        <f t="shared" si="99"/>
        <v>210</v>
      </c>
      <c r="S247" s="293"/>
      <c r="T247" s="293"/>
      <c r="U247" s="293"/>
      <c r="V247" s="293"/>
      <c r="W247" s="293"/>
      <c r="X247" s="293"/>
      <c r="Y247" s="293"/>
      <c r="Z247" s="292">
        <f t="shared" si="104"/>
        <v>210</v>
      </c>
      <c r="AA247" s="293"/>
      <c r="AB247" s="292">
        <f t="shared" si="105"/>
        <v>420</v>
      </c>
      <c r="AC247" s="292">
        <f t="shared" si="108"/>
        <v>210</v>
      </c>
      <c r="AD247" s="293"/>
      <c r="AE247" s="293"/>
      <c r="AF247" s="293"/>
      <c r="AG247" s="293"/>
      <c r="AH247" s="293"/>
      <c r="AI247" s="293"/>
      <c r="AJ247" s="293"/>
      <c r="AK247" s="292">
        <f t="shared" si="106"/>
        <v>210</v>
      </c>
      <c r="AL247" s="293"/>
      <c r="AM247" s="292">
        <f t="shared" si="100"/>
        <v>630</v>
      </c>
      <c r="AN247" s="292">
        <f t="shared" si="101"/>
        <v>210</v>
      </c>
      <c r="AO247" s="293"/>
      <c r="AP247" s="293"/>
      <c r="AQ247" s="293"/>
      <c r="AR247" s="293"/>
      <c r="AS247" s="293"/>
      <c r="AT247" s="293"/>
      <c r="AU247" s="293"/>
      <c r="AV247" s="292">
        <f t="shared" si="89"/>
        <v>210</v>
      </c>
      <c r="AW247" s="293">
        <v>840</v>
      </c>
      <c r="AX247" s="292">
        <f t="shared" si="102"/>
        <v>0</v>
      </c>
      <c r="AY247" s="137" t="str">
        <f t="shared" si="95"/>
        <v>*</v>
      </c>
      <c r="BA247" s="143" t="str">
        <f t="shared" si="90"/>
        <v/>
      </c>
    </row>
    <row r="248" spans="1:53" ht="12">
      <c r="A248" s="288">
        <v>246</v>
      </c>
      <c r="B248" s="289" t="s">
        <v>542</v>
      </c>
      <c r="C248" s="290" t="s">
        <v>14</v>
      </c>
      <c r="D248" s="290" t="s">
        <v>869</v>
      </c>
      <c r="E248" s="291">
        <v>85</v>
      </c>
      <c r="F248" s="292"/>
      <c r="G248" s="292">
        <f t="shared" si="107"/>
        <v>255</v>
      </c>
      <c r="H248" s="293"/>
      <c r="I248" s="293"/>
      <c r="J248" s="293"/>
      <c r="K248" s="293"/>
      <c r="L248" s="293"/>
      <c r="M248" s="293"/>
      <c r="N248" s="293"/>
      <c r="O248" s="292">
        <f t="shared" si="103"/>
        <v>255</v>
      </c>
      <c r="P248" s="293">
        <v>255</v>
      </c>
      <c r="Q248" s="292">
        <f t="shared" si="98"/>
        <v>0</v>
      </c>
      <c r="R248" s="292">
        <f t="shared" si="99"/>
        <v>255</v>
      </c>
      <c r="S248" s="293"/>
      <c r="T248" s="293"/>
      <c r="U248" s="293"/>
      <c r="V248" s="293"/>
      <c r="W248" s="293"/>
      <c r="X248" s="293"/>
      <c r="Y248" s="293"/>
      <c r="Z248" s="292">
        <f t="shared" si="104"/>
        <v>255</v>
      </c>
      <c r="AA248" s="293"/>
      <c r="AB248" s="292">
        <f t="shared" si="105"/>
        <v>255</v>
      </c>
      <c r="AC248" s="292">
        <f t="shared" si="108"/>
        <v>255</v>
      </c>
      <c r="AD248" s="293"/>
      <c r="AE248" s="293"/>
      <c r="AF248" s="293"/>
      <c r="AG248" s="293"/>
      <c r="AH248" s="293"/>
      <c r="AI248" s="293"/>
      <c r="AJ248" s="293"/>
      <c r="AK248" s="292">
        <f t="shared" si="106"/>
        <v>255</v>
      </c>
      <c r="AL248" s="293">
        <v>510</v>
      </c>
      <c r="AM248" s="292">
        <f t="shared" si="100"/>
        <v>0</v>
      </c>
      <c r="AN248" s="292">
        <f t="shared" si="101"/>
        <v>255</v>
      </c>
      <c r="AO248" s="293"/>
      <c r="AP248" s="293"/>
      <c r="AQ248" s="293"/>
      <c r="AR248" s="293"/>
      <c r="AS248" s="293"/>
      <c r="AT248" s="293"/>
      <c r="AU248" s="293"/>
      <c r="AV248" s="292">
        <f t="shared" si="89"/>
        <v>255</v>
      </c>
      <c r="AW248" s="293">
        <v>255</v>
      </c>
      <c r="AX248" s="292">
        <f t="shared" si="102"/>
        <v>0</v>
      </c>
      <c r="AY248" s="137" t="str">
        <f t="shared" si="95"/>
        <v>*</v>
      </c>
      <c r="BA248" s="143" t="str">
        <f t="shared" si="90"/>
        <v/>
      </c>
    </row>
    <row r="249" spans="1:53" ht="12">
      <c r="A249" s="288">
        <v>247</v>
      </c>
      <c r="B249" s="289" t="s">
        <v>546</v>
      </c>
      <c r="C249" s="290" t="s">
        <v>14</v>
      </c>
      <c r="D249" s="290" t="s">
        <v>548</v>
      </c>
      <c r="E249" s="291">
        <v>125</v>
      </c>
      <c r="F249" s="292"/>
      <c r="G249" s="292">
        <f t="shared" si="107"/>
        <v>375</v>
      </c>
      <c r="H249" s="293"/>
      <c r="I249" s="293"/>
      <c r="J249" s="293"/>
      <c r="K249" s="293"/>
      <c r="L249" s="293"/>
      <c r="M249" s="293"/>
      <c r="N249" s="293"/>
      <c r="O249" s="292">
        <f t="shared" si="103"/>
        <v>375</v>
      </c>
      <c r="P249" s="293">
        <v>750</v>
      </c>
      <c r="Q249" s="292">
        <f t="shared" si="98"/>
        <v>-375</v>
      </c>
      <c r="R249" s="292">
        <f t="shared" si="99"/>
        <v>375</v>
      </c>
      <c r="S249" s="293"/>
      <c r="T249" s="293"/>
      <c r="U249" s="293"/>
      <c r="V249" s="293"/>
      <c r="W249" s="293">
        <v>100</v>
      </c>
      <c r="X249" s="293"/>
      <c r="Y249" s="293"/>
      <c r="Z249" s="292">
        <f t="shared" si="104"/>
        <v>475</v>
      </c>
      <c r="AA249" s="293"/>
      <c r="AB249" s="292">
        <f t="shared" si="105"/>
        <v>100</v>
      </c>
      <c r="AC249" s="292">
        <f t="shared" si="108"/>
        <v>375</v>
      </c>
      <c r="AD249" s="293"/>
      <c r="AE249" s="293"/>
      <c r="AF249" s="293"/>
      <c r="AG249" s="293"/>
      <c r="AH249" s="293"/>
      <c r="AI249" s="293"/>
      <c r="AJ249" s="293"/>
      <c r="AK249" s="292">
        <f t="shared" si="106"/>
        <v>375</v>
      </c>
      <c r="AL249" s="293"/>
      <c r="AM249" s="292">
        <f t="shared" si="100"/>
        <v>475</v>
      </c>
      <c r="AN249" s="292">
        <f t="shared" si="101"/>
        <v>375</v>
      </c>
      <c r="AO249" s="293"/>
      <c r="AP249" s="293"/>
      <c r="AQ249" s="293"/>
      <c r="AR249" s="293"/>
      <c r="AS249" s="293"/>
      <c r="AT249" s="293"/>
      <c r="AU249" s="293"/>
      <c r="AV249" s="292">
        <f t="shared" si="89"/>
        <v>375</v>
      </c>
      <c r="AW249" s="293">
        <v>850</v>
      </c>
      <c r="AX249" s="292">
        <f t="shared" si="102"/>
        <v>0</v>
      </c>
      <c r="AY249" s="137" t="str">
        <f t="shared" si="95"/>
        <v>*</v>
      </c>
      <c r="BA249" s="143" t="str">
        <f t="shared" si="90"/>
        <v/>
      </c>
    </row>
    <row r="250" spans="1:53" ht="12">
      <c r="A250" s="288">
        <v>248</v>
      </c>
      <c r="B250" s="289" t="s">
        <v>553</v>
      </c>
      <c r="C250" s="290" t="s">
        <v>14</v>
      </c>
      <c r="D250" s="290" t="s">
        <v>554</v>
      </c>
      <c r="E250" s="291">
        <v>120</v>
      </c>
      <c r="F250" s="292"/>
      <c r="G250" s="292">
        <f t="shared" si="107"/>
        <v>360</v>
      </c>
      <c r="H250" s="293"/>
      <c r="I250" s="293"/>
      <c r="J250" s="293"/>
      <c r="K250" s="293"/>
      <c r="L250" s="293"/>
      <c r="M250" s="293"/>
      <c r="N250" s="293"/>
      <c r="O250" s="292">
        <f t="shared" si="103"/>
        <v>360</v>
      </c>
      <c r="P250" s="293">
        <v>360</v>
      </c>
      <c r="Q250" s="292">
        <f t="shared" si="98"/>
        <v>0</v>
      </c>
      <c r="R250" s="292">
        <f t="shared" si="99"/>
        <v>360</v>
      </c>
      <c r="S250" s="293"/>
      <c r="T250" s="293"/>
      <c r="U250" s="293"/>
      <c r="V250" s="293"/>
      <c r="W250" s="293">
        <v>100</v>
      </c>
      <c r="X250" s="293"/>
      <c r="Y250" s="293"/>
      <c r="Z250" s="292">
        <f t="shared" si="104"/>
        <v>460</v>
      </c>
      <c r="AA250" s="293">
        <v>460</v>
      </c>
      <c r="AB250" s="292">
        <f t="shared" si="105"/>
        <v>0</v>
      </c>
      <c r="AC250" s="292">
        <f t="shared" si="108"/>
        <v>360</v>
      </c>
      <c r="AD250" s="293"/>
      <c r="AE250" s="293"/>
      <c r="AF250" s="293"/>
      <c r="AG250" s="293"/>
      <c r="AH250" s="293"/>
      <c r="AI250" s="293"/>
      <c r="AJ250" s="293"/>
      <c r="AK250" s="292">
        <f t="shared" si="106"/>
        <v>360</v>
      </c>
      <c r="AL250" s="293"/>
      <c r="AM250" s="292">
        <f t="shared" si="100"/>
        <v>360</v>
      </c>
      <c r="AN250" s="292">
        <f t="shared" si="101"/>
        <v>360</v>
      </c>
      <c r="AO250" s="293"/>
      <c r="AP250" s="293"/>
      <c r="AQ250" s="293"/>
      <c r="AR250" s="293"/>
      <c r="AS250" s="293"/>
      <c r="AT250" s="293"/>
      <c r="AU250" s="293"/>
      <c r="AV250" s="292">
        <f t="shared" si="89"/>
        <v>360</v>
      </c>
      <c r="AW250" s="293">
        <v>720</v>
      </c>
      <c r="AX250" s="292">
        <f t="shared" si="102"/>
        <v>0</v>
      </c>
      <c r="AY250" s="137" t="str">
        <f t="shared" si="95"/>
        <v>*</v>
      </c>
      <c r="BA250" s="143" t="str">
        <f t="shared" si="90"/>
        <v/>
      </c>
    </row>
    <row r="251" spans="1:53" ht="12">
      <c r="A251" s="288">
        <v>249</v>
      </c>
      <c r="B251" s="289" t="s">
        <v>555</v>
      </c>
      <c r="C251" s="290" t="s">
        <v>14</v>
      </c>
      <c r="D251" s="290" t="s">
        <v>557</v>
      </c>
      <c r="E251" s="291">
        <v>170</v>
      </c>
      <c r="F251" s="292">
        <v>-527</v>
      </c>
      <c r="G251" s="292">
        <f t="shared" si="107"/>
        <v>510</v>
      </c>
      <c r="H251" s="293">
        <v>100</v>
      </c>
      <c r="I251" s="293"/>
      <c r="J251" s="293"/>
      <c r="K251" s="293"/>
      <c r="L251" s="293">
        <v>100</v>
      </c>
      <c r="M251" s="293"/>
      <c r="N251" s="293"/>
      <c r="O251" s="292">
        <f t="shared" si="103"/>
        <v>710</v>
      </c>
      <c r="P251" s="293">
        <v>1563</v>
      </c>
      <c r="Q251" s="292">
        <f t="shared" si="98"/>
        <v>-1380</v>
      </c>
      <c r="R251" s="292">
        <f t="shared" si="99"/>
        <v>510</v>
      </c>
      <c r="S251" s="293"/>
      <c r="T251" s="293"/>
      <c r="U251" s="293"/>
      <c r="V251" s="293"/>
      <c r="W251" s="293"/>
      <c r="X251" s="293"/>
      <c r="Y251" s="293"/>
      <c r="Z251" s="292">
        <f t="shared" si="104"/>
        <v>510</v>
      </c>
      <c r="AA251" s="293"/>
      <c r="AB251" s="292">
        <f t="shared" si="105"/>
        <v>-870</v>
      </c>
      <c r="AC251" s="292">
        <f t="shared" si="108"/>
        <v>510</v>
      </c>
      <c r="AD251" s="293"/>
      <c r="AE251" s="293"/>
      <c r="AF251" s="293"/>
      <c r="AG251" s="293"/>
      <c r="AH251" s="293"/>
      <c r="AI251" s="293"/>
      <c r="AJ251" s="293"/>
      <c r="AK251" s="292">
        <f t="shared" si="106"/>
        <v>510</v>
      </c>
      <c r="AL251" s="293"/>
      <c r="AM251" s="292">
        <f t="shared" si="100"/>
        <v>-360</v>
      </c>
      <c r="AN251" s="292">
        <f t="shared" si="101"/>
        <v>510</v>
      </c>
      <c r="AO251" s="293"/>
      <c r="AP251" s="293"/>
      <c r="AQ251" s="293"/>
      <c r="AR251" s="293"/>
      <c r="AS251" s="293"/>
      <c r="AT251" s="293"/>
      <c r="AU251" s="293"/>
      <c r="AV251" s="292">
        <f t="shared" si="89"/>
        <v>510</v>
      </c>
      <c r="AW251" s="293">
        <v>150</v>
      </c>
      <c r="AX251" s="292">
        <f t="shared" si="102"/>
        <v>0</v>
      </c>
      <c r="AY251" s="137" t="str">
        <f t="shared" si="95"/>
        <v>*</v>
      </c>
      <c r="BA251" s="143" t="str">
        <f t="shared" si="90"/>
        <v/>
      </c>
    </row>
    <row r="252" spans="1:53" ht="12">
      <c r="A252" s="288">
        <v>250</v>
      </c>
      <c r="B252" s="294" t="s">
        <v>1367</v>
      </c>
      <c r="C252" s="290" t="s">
        <v>10</v>
      </c>
      <c r="D252" s="290" t="s">
        <v>12</v>
      </c>
      <c r="E252" s="295">
        <v>90</v>
      </c>
      <c r="F252" s="292"/>
      <c r="G252" s="292">
        <f t="shared" si="107"/>
        <v>270</v>
      </c>
      <c r="H252" s="293"/>
      <c r="I252" s="293"/>
      <c r="J252" s="293"/>
      <c r="K252" s="293"/>
      <c r="L252" s="293"/>
      <c r="M252" s="293"/>
      <c r="N252" s="293"/>
      <c r="O252" s="292">
        <f t="shared" si="103"/>
        <v>270</v>
      </c>
      <c r="P252" s="293"/>
      <c r="Q252" s="292">
        <f t="shared" si="98"/>
        <v>270</v>
      </c>
      <c r="R252" s="292">
        <f t="shared" si="99"/>
        <v>270</v>
      </c>
      <c r="S252" s="293"/>
      <c r="T252" s="293"/>
      <c r="U252" s="293"/>
      <c r="V252" s="293"/>
      <c r="W252" s="293">
        <v>100</v>
      </c>
      <c r="X252" s="293"/>
      <c r="Y252" s="293"/>
      <c r="Z252" s="292">
        <f t="shared" si="104"/>
        <v>370</v>
      </c>
      <c r="AA252" s="293"/>
      <c r="AB252" s="292">
        <f t="shared" si="105"/>
        <v>640</v>
      </c>
      <c r="AC252" s="292">
        <f t="shared" si="108"/>
        <v>270</v>
      </c>
      <c r="AD252" s="293"/>
      <c r="AE252" s="293"/>
      <c r="AF252" s="293"/>
      <c r="AG252" s="293"/>
      <c r="AH252" s="293"/>
      <c r="AI252" s="293"/>
      <c r="AJ252" s="293"/>
      <c r="AK252" s="292">
        <f t="shared" si="106"/>
        <v>270</v>
      </c>
      <c r="AL252" s="293"/>
      <c r="AM252" s="292">
        <f t="shared" si="100"/>
        <v>910</v>
      </c>
      <c r="AN252" s="292">
        <f t="shared" si="101"/>
        <v>270</v>
      </c>
      <c r="AO252" s="293"/>
      <c r="AP252" s="293"/>
      <c r="AQ252" s="293"/>
      <c r="AR252" s="293"/>
      <c r="AS252" s="293"/>
      <c r="AT252" s="293"/>
      <c r="AU252" s="293"/>
      <c r="AV252" s="292">
        <f t="shared" si="89"/>
        <v>270</v>
      </c>
      <c r="AW252" s="293">
        <v>1180</v>
      </c>
      <c r="AX252" s="292">
        <f t="shared" si="102"/>
        <v>0</v>
      </c>
      <c r="BA252" s="143" t="str">
        <f t="shared" si="90"/>
        <v/>
      </c>
    </row>
    <row r="253" spans="1:53" ht="12">
      <c r="A253" s="288">
        <v>251</v>
      </c>
      <c r="B253" s="294" t="s">
        <v>1370</v>
      </c>
      <c r="C253" s="290" t="s">
        <v>23</v>
      </c>
      <c r="D253" s="290" t="s">
        <v>1368</v>
      </c>
      <c r="E253" s="295">
        <v>145</v>
      </c>
      <c r="F253" s="292"/>
      <c r="G253" s="292">
        <f t="shared" si="107"/>
        <v>435</v>
      </c>
      <c r="H253" s="293">
        <v>50</v>
      </c>
      <c r="I253" s="293">
        <v>50</v>
      </c>
      <c r="J253" s="293">
        <v>720</v>
      </c>
      <c r="K253" s="293"/>
      <c r="L253" s="293">
        <v>100</v>
      </c>
      <c r="M253" s="293"/>
      <c r="N253" s="293"/>
      <c r="O253" s="292">
        <f t="shared" si="103"/>
        <v>1355</v>
      </c>
      <c r="P253" s="293">
        <v>1155</v>
      </c>
      <c r="Q253" s="292">
        <f t="shared" si="98"/>
        <v>200</v>
      </c>
      <c r="R253" s="292">
        <f t="shared" si="99"/>
        <v>435</v>
      </c>
      <c r="S253" s="293"/>
      <c r="T253" s="293">
        <v>100</v>
      </c>
      <c r="U253" s="293"/>
      <c r="V253" s="293"/>
      <c r="W253" s="293"/>
      <c r="X253" s="293"/>
      <c r="Y253" s="293"/>
      <c r="Z253" s="292">
        <f t="shared" si="104"/>
        <v>535</v>
      </c>
      <c r="AA253" s="293">
        <v>735</v>
      </c>
      <c r="AB253" s="292">
        <f t="shared" si="105"/>
        <v>0</v>
      </c>
      <c r="AC253" s="292">
        <f t="shared" si="108"/>
        <v>435</v>
      </c>
      <c r="AD253" s="293"/>
      <c r="AE253" s="293"/>
      <c r="AF253" s="293"/>
      <c r="AG253" s="293"/>
      <c r="AH253" s="293"/>
      <c r="AI253" s="293"/>
      <c r="AJ253" s="293"/>
      <c r="AK253" s="292">
        <f t="shared" si="106"/>
        <v>435</v>
      </c>
      <c r="AL253" s="293"/>
      <c r="AM253" s="292">
        <f t="shared" si="100"/>
        <v>435</v>
      </c>
      <c r="AN253" s="292">
        <f t="shared" si="101"/>
        <v>435</v>
      </c>
      <c r="AO253" s="293"/>
      <c r="AP253" s="293"/>
      <c r="AQ253" s="293"/>
      <c r="AR253" s="293"/>
      <c r="AS253" s="293"/>
      <c r="AT253" s="293"/>
      <c r="AU253" s="293"/>
      <c r="AV253" s="292">
        <f t="shared" si="89"/>
        <v>435</v>
      </c>
      <c r="AW253" s="293">
        <v>870</v>
      </c>
      <c r="AX253" s="292">
        <f t="shared" si="102"/>
        <v>0</v>
      </c>
      <c r="AY253" s="137" t="str">
        <f t="shared" ref="AY253:AY315" si="109">IF(AX253=0,"*","")</f>
        <v>*</v>
      </c>
      <c r="BA253" s="143" t="str">
        <f t="shared" si="90"/>
        <v/>
      </c>
    </row>
    <row r="254" spans="1:53" ht="12">
      <c r="A254" s="288">
        <v>252</v>
      </c>
      <c r="B254" s="289" t="s">
        <v>561</v>
      </c>
      <c r="C254" s="290" t="s">
        <v>23</v>
      </c>
      <c r="D254" s="290" t="s">
        <v>12</v>
      </c>
      <c r="E254" s="291">
        <v>50</v>
      </c>
      <c r="F254" s="292">
        <v>1350</v>
      </c>
      <c r="G254" s="292">
        <f t="shared" si="107"/>
        <v>150</v>
      </c>
      <c r="H254" s="293"/>
      <c r="I254" s="293"/>
      <c r="J254" s="293"/>
      <c r="K254" s="293"/>
      <c r="L254" s="293"/>
      <c r="M254" s="293"/>
      <c r="N254" s="293"/>
      <c r="O254" s="292">
        <f t="shared" si="103"/>
        <v>150</v>
      </c>
      <c r="P254" s="293"/>
      <c r="Q254" s="292">
        <f t="shared" si="98"/>
        <v>1500</v>
      </c>
      <c r="R254" s="292">
        <f t="shared" si="99"/>
        <v>150</v>
      </c>
      <c r="S254" s="293"/>
      <c r="T254" s="293"/>
      <c r="U254" s="293"/>
      <c r="V254" s="293"/>
      <c r="W254" s="293"/>
      <c r="X254" s="293"/>
      <c r="Y254" s="293"/>
      <c r="Z254" s="292">
        <f t="shared" si="104"/>
        <v>150</v>
      </c>
      <c r="AA254" s="293"/>
      <c r="AB254" s="292">
        <f t="shared" si="105"/>
        <v>1650</v>
      </c>
      <c r="AC254" s="292">
        <f t="shared" si="108"/>
        <v>150</v>
      </c>
      <c r="AD254" s="293"/>
      <c r="AE254" s="293"/>
      <c r="AF254" s="293"/>
      <c r="AG254" s="293"/>
      <c r="AH254" s="293"/>
      <c r="AI254" s="293"/>
      <c r="AJ254" s="293"/>
      <c r="AK254" s="292">
        <f t="shared" si="106"/>
        <v>150</v>
      </c>
      <c r="AL254" s="293"/>
      <c r="AM254" s="292">
        <f t="shared" si="100"/>
        <v>1800</v>
      </c>
      <c r="AN254" s="292">
        <f t="shared" si="101"/>
        <v>150</v>
      </c>
      <c r="AO254" s="293"/>
      <c r="AP254" s="293"/>
      <c r="AQ254" s="293"/>
      <c r="AR254" s="293"/>
      <c r="AS254" s="293"/>
      <c r="AT254" s="293"/>
      <c r="AU254" s="293"/>
      <c r="AV254" s="292">
        <f t="shared" si="89"/>
        <v>150</v>
      </c>
      <c r="AW254" s="293"/>
      <c r="AX254" s="292">
        <f t="shared" si="102"/>
        <v>1950</v>
      </c>
      <c r="AY254" s="137" t="str">
        <f t="shared" si="109"/>
        <v/>
      </c>
      <c r="BA254" s="143" t="str">
        <f t="shared" si="90"/>
        <v/>
      </c>
    </row>
    <row r="255" spans="1:53" ht="12">
      <c r="A255" s="288">
        <v>253</v>
      </c>
      <c r="B255" s="289" t="s">
        <v>563</v>
      </c>
      <c r="C255" s="290" t="s">
        <v>23</v>
      </c>
      <c r="D255" s="290" t="s">
        <v>565</v>
      </c>
      <c r="E255" s="291">
        <v>85</v>
      </c>
      <c r="F255" s="292"/>
      <c r="G255" s="292">
        <f t="shared" si="107"/>
        <v>255</v>
      </c>
      <c r="H255" s="293"/>
      <c r="I255" s="293"/>
      <c r="J255" s="293"/>
      <c r="K255" s="293"/>
      <c r="L255" s="293"/>
      <c r="M255" s="293"/>
      <c r="N255" s="293"/>
      <c r="O255" s="292">
        <f t="shared" si="103"/>
        <v>255</v>
      </c>
      <c r="P255" s="293">
        <v>255</v>
      </c>
      <c r="Q255" s="292">
        <f t="shared" si="98"/>
        <v>0</v>
      </c>
      <c r="R255" s="292">
        <f t="shared" si="99"/>
        <v>255</v>
      </c>
      <c r="S255" s="293"/>
      <c r="T255" s="293"/>
      <c r="U255" s="293"/>
      <c r="V255" s="293"/>
      <c r="W255" s="293"/>
      <c r="X255" s="293"/>
      <c r="Y255" s="293"/>
      <c r="Z255" s="292">
        <f t="shared" si="104"/>
        <v>255</v>
      </c>
      <c r="AA255" s="293">
        <v>255</v>
      </c>
      <c r="AB255" s="292">
        <f t="shared" si="105"/>
        <v>0</v>
      </c>
      <c r="AC255" s="292">
        <f t="shared" si="108"/>
        <v>255</v>
      </c>
      <c r="AD255" s="293"/>
      <c r="AE255" s="293"/>
      <c r="AF255" s="293"/>
      <c r="AG255" s="293"/>
      <c r="AH255" s="293"/>
      <c r="AI255" s="293"/>
      <c r="AJ255" s="293"/>
      <c r="AK255" s="292">
        <f t="shared" si="106"/>
        <v>255</v>
      </c>
      <c r="AL255" s="293">
        <v>255</v>
      </c>
      <c r="AM255" s="292">
        <f t="shared" si="100"/>
        <v>0</v>
      </c>
      <c r="AN255" s="292">
        <f t="shared" si="101"/>
        <v>255</v>
      </c>
      <c r="AO255" s="293"/>
      <c r="AP255" s="293"/>
      <c r="AQ255" s="293"/>
      <c r="AR255" s="293"/>
      <c r="AS255" s="293"/>
      <c r="AT255" s="293"/>
      <c r="AU255" s="293"/>
      <c r="AV255" s="292">
        <f t="shared" si="89"/>
        <v>255</v>
      </c>
      <c r="AW255" s="293">
        <v>255</v>
      </c>
      <c r="AX255" s="292">
        <f t="shared" si="102"/>
        <v>0</v>
      </c>
      <c r="AY255" s="137" t="str">
        <f t="shared" si="109"/>
        <v>*</v>
      </c>
      <c r="BA255" s="143" t="str">
        <f t="shared" si="90"/>
        <v/>
      </c>
    </row>
    <row r="256" spans="1:53" ht="12">
      <c r="A256" s="288">
        <v>254</v>
      </c>
      <c r="B256" s="294" t="s">
        <v>566</v>
      </c>
      <c r="C256" s="290" t="s">
        <v>10</v>
      </c>
      <c r="D256" s="290" t="s">
        <v>568</v>
      </c>
      <c r="E256" s="295">
        <v>250</v>
      </c>
      <c r="F256" s="292">
        <v>250</v>
      </c>
      <c r="G256" s="292">
        <f t="shared" si="107"/>
        <v>750</v>
      </c>
      <c r="H256" s="293">
        <v>50</v>
      </c>
      <c r="I256" s="293"/>
      <c r="J256" s="293"/>
      <c r="K256" s="293"/>
      <c r="L256" s="293"/>
      <c r="M256" s="293"/>
      <c r="N256" s="293"/>
      <c r="O256" s="292">
        <f t="shared" si="103"/>
        <v>800</v>
      </c>
      <c r="P256" s="293">
        <v>1050</v>
      </c>
      <c r="Q256" s="292">
        <f t="shared" ref="Q256:Q287" si="110">F256+O256-P256</f>
        <v>0</v>
      </c>
      <c r="R256" s="292">
        <f t="shared" ref="R256:R287" si="111">E256*3</f>
        <v>750</v>
      </c>
      <c r="S256" s="293">
        <v>50</v>
      </c>
      <c r="T256" s="293"/>
      <c r="U256" s="293"/>
      <c r="V256" s="293"/>
      <c r="W256" s="293">
        <v>100</v>
      </c>
      <c r="X256" s="293"/>
      <c r="Y256" s="293">
        <v>10</v>
      </c>
      <c r="Z256" s="292">
        <f t="shared" si="104"/>
        <v>910</v>
      </c>
      <c r="AA256" s="293">
        <v>1160</v>
      </c>
      <c r="AB256" s="292">
        <v>-750</v>
      </c>
      <c r="AC256" s="292">
        <f t="shared" si="108"/>
        <v>750</v>
      </c>
      <c r="AD256" s="293">
        <v>50</v>
      </c>
      <c r="AE256" s="293"/>
      <c r="AF256" s="293"/>
      <c r="AG256" s="293"/>
      <c r="AH256" s="293"/>
      <c r="AI256" s="293"/>
      <c r="AJ256" s="293"/>
      <c r="AK256" s="292">
        <f t="shared" si="106"/>
        <v>800</v>
      </c>
      <c r="AL256" s="293">
        <v>550</v>
      </c>
      <c r="AM256" s="292">
        <f t="shared" ref="AM256:AM287" si="112">AB256+AK256-AL256</f>
        <v>-500</v>
      </c>
      <c r="AN256" s="292">
        <f t="shared" ref="AN256:AN284" si="113">$E256*3</f>
        <v>750</v>
      </c>
      <c r="AO256" s="293"/>
      <c r="AP256" s="293"/>
      <c r="AQ256" s="293"/>
      <c r="AR256" s="293"/>
      <c r="AS256" s="293"/>
      <c r="AT256" s="293"/>
      <c r="AU256" s="293"/>
      <c r="AV256" s="292">
        <f t="shared" si="89"/>
        <v>750</v>
      </c>
      <c r="AW256" s="293">
        <v>500</v>
      </c>
      <c r="AX256" s="292">
        <f t="shared" ref="AX256:AX287" si="114">AM256+AV256-AW256</f>
        <v>-250</v>
      </c>
      <c r="AY256" s="137" t="str">
        <f t="shared" si="109"/>
        <v/>
      </c>
      <c r="BA256" s="143" t="str">
        <f t="shared" si="90"/>
        <v/>
      </c>
    </row>
    <row r="257" spans="1:53" ht="12">
      <c r="A257" s="288">
        <v>255</v>
      </c>
      <c r="B257" s="289" t="s">
        <v>569</v>
      </c>
      <c r="C257" s="290" t="s">
        <v>14</v>
      </c>
      <c r="D257" s="290" t="s">
        <v>571</v>
      </c>
      <c r="E257" s="291">
        <v>480</v>
      </c>
      <c r="F257" s="292">
        <v>1</v>
      </c>
      <c r="G257" s="292">
        <f t="shared" si="107"/>
        <v>1440</v>
      </c>
      <c r="H257" s="293"/>
      <c r="I257" s="293"/>
      <c r="J257" s="293"/>
      <c r="K257" s="293"/>
      <c r="L257" s="293"/>
      <c r="M257" s="293"/>
      <c r="N257" s="293"/>
      <c r="O257" s="292">
        <f t="shared" si="103"/>
        <v>1440</v>
      </c>
      <c r="P257" s="293">
        <v>13970</v>
      </c>
      <c r="Q257" s="292">
        <f t="shared" si="110"/>
        <v>-12529</v>
      </c>
      <c r="R257" s="292">
        <f t="shared" si="111"/>
        <v>1440</v>
      </c>
      <c r="S257" s="293"/>
      <c r="T257" s="293">
        <v>100</v>
      </c>
      <c r="U257" s="293">
        <v>9530</v>
      </c>
      <c r="V257" s="293"/>
      <c r="W257" s="293">
        <v>100</v>
      </c>
      <c r="X257" s="293">
        <v>3000</v>
      </c>
      <c r="Y257" s="293"/>
      <c r="Z257" s="292">
        <f t="shared" si="104"/>
        <v>14170</v>
      </c>
      <c r="AA257" s="293">
        <v>1550</v>
      </c>
      <c r="AB257" s="292">
        <f t="shared" ref="AB257:AB288" si="115">Q257+Z257-AA257</f>
        <v>91</v>
      </c>
      <c r="AC257" s="292">
        <f t="shared" si="108"/>
        <v>1440</v>
      </c>
      <c r="AD257" s="293">
        <v>50</v>
      </c>
      <c r="AE257" s="293"/>
      <c r="AF257" s="293"/>
      <c r="AG257" s="293"/>
      <c r="AH257" s="293"/>
      <c r="AI257" s="293"/>
      <c r="AJ257" s="293"/>
      <c r="AK257" s="292">
        <f t="shared" si="106"/>
        <v>1490</v>
      </c>
      <c r="AL257" s="293">
        <v>1531</v>
      </c>
      <c r="AM257" s="292">
        <f t="shared" si="112"/>
        <v>50</v>
      </c>
      <c r="AN257" s="292">
        <f t="shared" si="113"/>
        <v>1440</v>
      </c>
      <c r="AO257" s="293"/>
      <c r="AP257" s="293"/>
      <c r="AQ257" s="293"/>
      <c r="AR257" s="293"/>
      <c r="AS257" s="293"/>
      <c r="AT257" s="293"/>
      <c r="AU257" s="293"/>
      <c r="AV257" s="292">
        <f t="shared" si="89"/>
        <v>1440</v>
      </c>
      <c r="AW257" s="293">
        <v>1490</v>
      </c>
      <c r="AX257" s="292">
        <f t="shared" si="114"/>
        <v>0</v>
      </c>
      <c r="AY257" s="137" t="str">
        <f t="shared" si="109"/>
        <v>*</v>
      </c>
      <c r="BA257" s="143" t="str">
        <f t="shared" si="90"/>
        <v/>
      </c>
    </row>
    <row r="258" spans="1:53" ht="12">
      <c r="A258" s="288">
        <v>256</v>
      </c>
      <c r="B258" s="289" t="s">
        <v>572</v>
      </c>
      <c r="C258" s="290" t="s">
        <v>14</v>
      </c>
      <c r="D258" s="290" t="s">
        <v>574</v>
      </c>
      <c r="E258" s="291">
        <v>100</v>
      </c>
      <c r="F258" s="292"/>
      <c r="G258" s="292">
        <f t="shared" si="107"/>
        <v>300</v>
      </c>
      <c r="H258" s="293"/>
      <c r="I258" s="293"/>
      <c r="J258" s="293"/>
      <c r="K258" s="293"/>
      <c r="L258" s="293"/>
      <c r="M258" s="293"/>
      <c r="N258" s="293"/>
      <c r="O258" s="292">
        <f t="shared" si="103"/>
        <v>300</v>
      </c>
      <c r="P258" s="293"/>
      <c r="Q258" s="292">
        <f t="shared" si="110"/>
        <v>300</v>
      </c>
      <c r="R258" s="292">
        <f t="shared" si="111"/>
        <v>300</v>
      </c>
      <c r="S258" s="293"/>
      <c r="T258" s="293"/>
      <c r="U258" s="293"/>
      <c r="V258" s="293"/>
      <c r="W258" s="293"/>
      <c r="X258" s="293"/>
      <c r="Y258" s="293"/>
      <c r="Z258" s="292">
        <f t="shared" si="104"/>
        <v>300</v>
      </c>
      <c r="AA258" s="293"/>
      <c r="AB258" s="292">
        <f t="shared" si="115"/>
        <v>600</v>
      </c>
      <c r="AC258" s="292">
        <f t="shared" si="108"/>
        <v>300</v>
      </c>
      <c r="AD258" s="293"/>
      <c r="AE258" s="293"/>
      <c r="AF258" s="293"/>
      <c r="AG258" s="293"/>
      <c r="AH258" s="293"/>
      <c r="AI258" s="293"/>
      <c r="AJ258" s="293"/>
      <c r="AK258" s="292">
        <f t="shared" si="106"/>
        <v>300</v>
      </c>
      <c r="AL258" s="293"/>
      <c r="AM258" s="292">
        <f t="shared" si="112"/>
        <v>900</v>
      </c>
      <c r="AN258" s="292">
        <f t="shared" si="113"/>
        <v>300</v>
      </c>
      <c r="AO258" s="293"/>
      <c r="AP258" s="293"/>
      <c r="AQ258" s="293"/>
      <c r="AR258" s="293"/>
      <c r="AS258" s="293"/>
      <c r="AT258" s="293"/>
      <c r="AU258" s="293"/>
      <c r="AV258" s="292">
        <f t="shared" si="89"/>
        <v>300</v>
      </c>
      <c r="AW258" s="293"/>
      <c r="AX258" s="292">
        <f t="shared" si="114"/>
        <v>1200</v>
      </c>
      <c r="AY258" s="137" t="str">
        <f t="shared" si="109"/>
        <v/>
      </c>
      <c r="BA258" s="143" t="str">
        <f t="shared" ref="BA258:BA320" si="116">IF(AC258=E258*3,"","!!!")</f>
        <v/>
      </c>
    </row>
    <row r="259" spans="1:53" ht="12">
      <c r="A259" s="288">
        <v>257</v>
      </c>
      <c r="B259" s="289" t="s">
        <v>575</v>
      </c>
      <c r="C259" s="290" t="s">
        <v>23</v>
      </c>
      <c r="D259" s="290" t="s">
        <v>577</v>
      </c>
      <c r="E259" s="291">
        <v>95</v>
      </c>
      <c r="F259" s="292"/>
      <c r="G259" s="292">
        <f t="shared" si="107"/>
        <v>285</v>
      </c>
      <c r="H259" s="293"/>
      <c r="I259" s="293"/>
      <c r="J259" s="293"/>
      <c r="K259" s="293"/>
      <c r="L259" s="293">
        <v>100</v>
      </c>
      <c r="M259" s="293"/>
      <c r="N259" s="293"/>
      <c r="O259" s="292">
        <f t="shared" si="103"/>
        <v>385</v>
      </c>
      <c r="P259" s="293">
        <v>1240</v>
      </c>
      <c r="Q259" s="292">
        <f t="shared" si="110"/>
        <v>-855</v>
      </c>
      <c r="R259" s="292">
        <f t="shared" si="111"/>
        <v>285</v>
      </c>
      <c r="S259" s="293"/>
      <c r="T259" s="293"/>
      <c r="U259" s="293"/>
      <c r="V259" s="293"/>
      <c r="W259" s="293"/>
      <c r="X259" s="293"/>
      <c r="Y259" s="293"/>
      <c r="Z259" s="292">
        <f t="shared" si="104"/>
        <v>285</v>
      </c>
      <c r="AA259" s="293"/>
      <c r="AB259" s="292">
        <f t="shared" si="115"/>
        <v>-570</v>
      </c>
      <c r="AC259" s="292">
        <f t="shared" si="108"/>
        <v>285</v>
      </c>
      <c r="AD259" s="293"/>
      <c r="AE259" s="293"/>
      <c r="AF259" s="293"/>
      <c r="AG259" s="293"/>
      <c r="AH259" s="293"/>
      <c r="AI259" s="293"/>
      <c r="AJ259" s="293"/>
      <c r="AK259" s="292">
        <f t="shared" si="106"/>
        <v>285</v>
      </c>
      <c r="AL259" s="293"/>
      <c r="AM259" s="292">
        <f t="shared" si="112"/>
        <v>-285</v>
      </c>
      <c r="AN259" s="292">
        <f t="shared" si="113"/>
        <v>285</v>
      </c>
      <c r="AO259" s="293"/>
      <c r="AP259" s="293"/>
      <c r="AQ259" s="293"/>
      <c r="AR259" s="293"/>
      <c r="AS259" s="293"/>
      <c r="AT259" s="293"/>
      <c r="AU259" s="293"/>
      <c r="AV259" s="292">
        <f t="shared" ref="AV259:AV322" si="117">SUM(AN259:AU259)</f>
        <v>285</v>
      </c>
      <c r="AW259" s="293"/>
      <c r="AX259" s="292">
        <f t="shared" si="114"/>
        <v>0</v>
      </c>
      <c r="AY259" s="137" t="str">
        <f t="shared" si="109"/>
        <v>*</v>
      </c>
      <c r="BA259" s="143" t="str">
        <f t="shared" si="116"/>
        <v/>
      </c>
    </row>
    <row r="260" spans="1:53" ht="12">
      <c r="A260" s="288">
        <v>258</v>
      </c>
      <c r="B260" s="294" t="s">
        <v>578</v>
      </c>
      <c r="C260" s="290" t="s">
        <v>10</v>
      </c>
      <c r="D260" s="290" t="s">
        <v>579</v>
      </c>
      <c r="E260" s="295">
        <v>70</v>
      </c>
      <c r="F260" s="292"/>
      <c r="G260" s="292">
        <f t="shared" si="107"/>
        <v>210</v>
      </c>
      <c r="H260" s="293"/>
      <c r="I260" s="293"/>
      <c r="J260" s="293"/>
      <c r="K260" s="293"/>
      <c r="L260" s="293"/>
      <c r="M260" s="293"/>
      <c r="N260" s="293"/>
      <c r="O260" s="292">
        <f t="shared" si="103"/>
        <v>210</v>
      </c>
      <c r="P260" s="293">
        <v>210</v>
      </c>
      <c r="Q260" s="292">
        <f t="shared" si="110"/>
        <v>0</v>
      </c>
      <c r="R260" s="292">
        <f t="shared" si="111"/>
        <v>210</v>
      </c>
      <c r="S260" s="293"/>
      <c r="T260" s="293"/>
      <c r="U260" s="293"/>
      <c r="V260" s="293"/>
      <c r="W260" s="293"/>
      <c r="X260" s="293"/>
      <c r="Y260" s="293"/>
      <c r="Z260" s="292">
        <f t="shared" si="104"/>
        <v>210</v>
      </c>
      <c r="AA260" s="293">
        <v>210</v>
      </c>
      <c r="AB260" s="292">
        <f t="shared" si="115"/>
        <v>0</v>
      </c>
      <c r="AC260" s="292">
        <f t="shared" si="108"/>
        <v>210</v>
      </c>
      <c r="AD260" s="293"/>
      <c r="AE260" s="293"/>
      <c r="AF260" s="293"/>
      <c r="AG260" s="293"/>
      <c r="AH260" s="293"/>
      <c r="AI260" s="293"/>
      <c r="AJ260" s="293"/>
      <c r="AK260" s="292">
        <f t="shared" si="106"/>
        <v>210</v>
      </c>
      <c r="AL260" s="293">
        <v>420</v>
      </c>
      <c r="AM260" s="292">
        <f t="shared" si="112"/>
        <v>-210</v>
      </c>
      <c r="AN260" s="292">
        <f t="shared" si="113"/>
        <v>210</v>
      </c>
      <c r="AO260" s="293"/>
      <c r="AP260" s="293"/>
      <c r="AQ260" s="293"/>
      <c r="AR260" s="293"/>
      <c r="AS260" s="293"/>
      <c r="AT260" s="293"/>
      <c r="AU260" s="293"/>
      <c r="AV260" s="292">
        <f t="shared" si="117"/>
        <v>210</v>
      </c>
      <c r="AW260" s="293"/>
      <c r="AX260" s="292">
        <f t="shared" si="114"/>
        <v>0</v>
      </c>
      <c r="AY260" s="137" t="str">
        <f t="shared" si="109"/>
        <v>*</v>
      </c>
      <c r="BA260" s="143" t="str">
        <f t="shared" si="116"/>
        <v/>
      </c>
    </row>
    <row r="261" spans="1:53" ht="12">
      <c r="A261" s="288">
        <v>259</v>
      </c>
      <c r="B261" s="289" t="s">
        <v>934</v>
      </c>
      <c r="C261" s="290" t="s">
        <v>14</v>
      </c>
      <c r="D261" s="290" t="s">
        <v>948</v>
      </c>
      <c r="E261" s="291">
        <v>40</v>
      </c>
      <c r="F261" s="292"/>
      <c r="G261" s="292">
        <f t="shared" si="107"/>
        <v>120</v>
      </c>
      <c r="H261" s="293"/>
      <c r="I261" s="293"/>
      <c r="J261" s="293"/>
      <c r="K261" s="293"/>
      <c r="L261" s="293"/>
      <c r="M261" s="293"/>
      <c r="N261" s="293"/>
      <c r="O261" s="292">
        <f t="shared" si="103"/>
        <v>120</v>
      </c>
      <c r="P261" s="293">
        <v>480</v>
      </c>
      <c r="Q261" s="292">
        <f t="shared" si="110"/>
        <v>-360</v>
      </c>
      <c r="R261" s="292">
        <f t="shared" si="111"/>
        <v>120</v>
      </c>
      <c r="S261" s="293"/>
      <c r="T261" s="293"/>
      <c r="U261" s="293"/>
      <c r="V261" s="293"/>
      <c r="W261" s="293"/>
      <c r="X261" s="293"/>
      <c r="Y261" s="293"/>
      <c r="Z261" s="292">
        <f t="shared" si="104"/>
        <v>120</v>
      </c>
      <c r="AA261" s="293"/>
      <c r="AB261" s="292">
        <f t="shared" si="115"/>
        <v>-240</v>
      </c>
      <c r="AC261" s="292">
        <f t="shared" si="108"/>
        <v>120</v>
      </c>
      <c r="AD261" s="293"/>
      <c r="AE261" s="293"/>
      <c r="AF261" s="293"/>
      <c r="AG261" s="293"/>
      <c r="AH261" s="293"/>
      <c r="AI261" s="293"/>
      <c r="AJ261" s="293"/>
      <c r="AK261" s="292">
        <f t="shared" si="106"/>
        <v>120</v>
      </c>
      <c r="AL261" s="293"/>
      <c r="AM261" s="292">
        <f t="shared" si="112"/>
        <v>-120</v>
      </c>
      <c r="AN261" s="292">
        <f t="shared" si="113"/>
        <v>120</v>
      </c>
      <c r="AO261" s="293"/>
      <c r="AP261" s="293"/>
      <c r="AQ261" s="293"/>
      <c r="AR261" s="293"/>
      <c r="AS261" s="293"/>
      <c r="AT261" s="293"/>
      <c r="AU261" s="293"/>
      <c r="AV261" s="292">
        <f t="shared" si="117"/>
        <v>120</v>
      </c>
      <c r="AW261" s="293"/>
      <c r="AX261" s="292">
        <f t="shared" si="114"/>
        <v>0</v>
      </c>
      <c r="AY261" s="137" t="str">
        <f t="shared" si="109"/>
        <v>*</v>
      </c>
      <c r="BA261" s="143" t="str">
        <f t="shared" si="116"/>
        <v/>
      </c>
    </row>
    <row r="262" spans="1:53" ht="12">
      <c r="A262" s="288">
        <v>260</v>
      </c>
      <c r="B262" s="289" t="s">
        <v>581</v>
      </c>
      <c r="C262" s="290" t="s">
        <v>14</v>
      </c>
      <c r="D262" s="290" t="s">
        <v>12</v>
      </c>
      <c r="E262" s="291">
        <v>0</v>
      </c>
      <c r="F262" s="292"/>
      <c r="G262" s="292">
        <f t="shared" si="107"/>
        <v>0</v>
      </c>
      <c r="H262" s="293"/>
      <c r="I262" s="293"/>
      <c r="J262" s="293"/>
      <c r="K262" s="293"/>
      <c r="L262" s="293"/>
      <c r="M262" s="293"/>
      <c r="N262" s="293"/>
      <c r="O262" s="292">
        <f t="shared" ref="O262:O293" si="118">SUM(G262:N262)</f>
        <v>0</v>
      </c>
      <c r="P262" s="293"/>
      <c r="Q262" s="292">
        <f t="shared" si="110"/>
        <v>0</v>
      </c>
      <c r="R262" s="292">
        <f t="shared" si="111"/>
        <v>0</v>
      </c>
      <c r="S262" s="293"/>
      <c r="T262" s="293"/>
      <c r="U262" s="293"/>
      <c r="V262" s="293"/>
      <c r="W262" s="293"/>
      <c r="X262" s="293"/>
      <c r="Y262" s="293"/>
      <c r="Z262" s="292">
        <f t="shared" ref="Z262:Z293" si="119">SUM(R262:Y262)</f>
        <v>0</v>
      </c>
      <c r="AA262" s="293"/>
      <c r="AB262" s="292">
        <f t="shared" si="115"/>
        <v>0</v>
      </c>
      <c r="AC262" s="292">
        <f t="shared" si="108"/>
        <v>0</v>
      </c>
      <c r="AD262" s="293"/>
      <c r="AE262" s="293"/>
      <c r="AF262" s="293"/>
      <c r="AG262" s="293"/>
      <c r="AH262" s="293"/>
      <c r="AI262" s="293"/>
      <c r="AJ262" s="293"/>
      <c r="AK262" s="292">
        <f t="shared" ref="AK262:AK293" si="120">SUM(AC262:AJ262)</f>
        <v>0</v>
      </c>
      <c r="AL262" s="293"/>
      <c r="AM262" s="292">
        <f t="shared" si="112"/>
        <v>0</v>
      </c>
      <c r="AN262" s="292">
        <f t="shared" si="113"/>
        <v>0</v>
      </c>
      <c r="AO262" s="293"/>
      <c r="AP262" s="293"/>
      <c r="AQ262" s="293"/>
      <c r="AR262" s="293"/>
      <c r="AS262" s="293"/>
      <c r="AT262" s="293"/>
      <c r="AU262" s="293"/>
      <c r="AV262" s="292">
        <f t="shared" si="117"/>
        <v>0</v>
      </c>
      <c r="AW262" s="293"/>
      <c r="AX262" s="292">
        <f t="shared" si="114"/>
        <v>0</v>
      </c>
      <c r="AY262" s="137" t="str">
        <f t="shared" si="109"/>
        <v>*</v>
      </c>
      <c r="BA262" s="143" t="str">
        <f t="shared" si="116"/>
        <v/>
      </c>
    </row>
    <row r="263" spans="1:53" ht="12">
      <c r="A263" s="288">
        <v>261</v>
      </c>
      <c r="B263" s="289" t="s">
        <v>1336</v>
      </c>
      <c r="C263" s="290" t="s">
        <v>23</v>
      </c>
      <c r="D263" s="290"/>
      <c r="E263" s="291">
        <v>200</v>
      </c>
      <c r="F263" s="292"/>
      <c r="G263" s="292">
        <f t="shared" si="107"/>
        <v>600</v>
      </c>
      <c r="H263" s="293"/>
      <c r="I263" s="293"/>
      <c r="J263" s="293"/>
      <c r="K263" s="293"/>
      <c r="L263" s="293">
        <v>100</v>
      </c>
      <c r="M263" s="293"/>
      <c r="N263" s="293"/>
      <c r="O263" s="292">
        <f t="shared" si="118"/>
        <v>700</v>
      </c>
      <c r="P263" s="293">
        <v>600</v>
      </c>
      <c r="Q263" s="292">
        <f t="shared" si="110"/>
        <v>100</v>
      </c>
      <c r="R263" s="292">
        <f t="shared" si="111"/>
        <v>600</v>
      </c>
      <c r="S263" s="293"/>
      <c r="T263" s="293"/>
      <c r="U263" s="293"/>
      <c r="V263" s="293"/>
      <c r="W263" s="293"/>
      <c r="X263" s="293"/>
      <c r="Y263" s="293"/>
      <c r="Z263" s="292">
        <f t="shared" si="119"/>
        <v>600</v>
      </c>
      <c r="AA263" s="293">
        <v>800</v>
      </c>
      <c r="AB263" s="292">
        <f t="shared" si="115"/>
        <v>-100</v>
      </c>
      <c r="AC263" s="292">
        <f t="shared" si="108"/>
        <v>600</v>
      </c>
      <c r="AD263" s="293"/>
      <c r="AE263" s="293">
        <v>100</v>
      </c>
      <c r="AF263" s="293"/>
      <c r="AG263" s="293"/>
      <c r="AH263" s="293"/>
      <c r="AI263" s="293"/>
      <c r="AJ263" s="293"/>
      <c r="AK263" s="292">
        <f t="shared" si="120"/>
        <v>700</v>
      </c>
      <c r="AL263" s="293">
        <v>600</v>
      </c>
      <c r="AM263" s="292">
        <f t="shared" si="112"/>
        <v>0</v>
      </c>
      <c r="AN263" s="292">
        <f t="shared" si="113"/>
        <v>600</v>
      </c>
      <c r="AO263" s="293"/>
      <c r="AP263" s="293"/>
      <c r="AQ263" s="293"/>
      <c r="AR263" s="293"/>
      <c r="AS263" s="293"/>
      <c r="AT263" s="293"/>
      <c r="AU263" s="293"/>
      <c r="AV263" s="292">
        <f t="shared" si="117"/>
        <v>600</v>
      </c>
      <c r="AW263" s="293">
        <v>600</v>
      </c>
      <c r="AX263" s="292">
        <f t="shared" si="114"/>
        <v>0</v>
      </c>
      <c r="AY263" s="137" t="str">
        <f t="shared" si="109"/>
        <v>*</v>
      </c>
      <c r="BA263" s="143" t="str">
        <f t="shared" si="116"/>
        <v/>
      </c>
    </row>
    <row r="264" spans="1:53" ht="12">
      <c r="A264" s="288">
        <v>262</v>
      </c>
      <c r="B264" s="289" t="s">
        <v>960</v>
      </c>
      <c r="C264" s="290" t="s">
        <v>14</v>
      </c>
      <c r="D264" s="290" t="s">
        <v>961</v>
      </c>
      <c r="E264" s="291">
        <v>75</v>
      </c>
      <c r="F264" s="292"/>
      <c r="G264" s="292">
        <f t="shared" si="107"/>
        <v>225</v>
      </c>
      <c r="H264" s="293"/>
      <c r="I264" s="293"/>
      <c r="J264" s="293"/>
      <c r="K264" s="293"/>
      <c r="L264" s="293"/>
      <c r="M264" s="293"/>
      <c r="N264" s="293"/>
      <c r="O264" s="292">
        <f t="shared" si="118"/>
        <v>225</v>
      </c>
      <c r="P264" s="293">
        <v>900</v>
      </c>
      <c r="Q264" s="292">
        <f t="shared" si="110"/>
        <v>-675</v>
      </c>
      <c r="R264" s="292">
        <f t="shared" si="111"/>
        <v>225</v>
      </c>
      <c r="S264" s="293"/>
      <c r="T264" s="293"/>
      <c r="U264" s="293"/>
      <c r="V264" s="293"/>
      <c r="W264" s="293"/>
      <c r="X264" s="293"/>
      <c r="Y264" s="293"/>
      <c r="Z264" s="292">
        <f t="shared" si="119"/>
        <v>225</v>
      </c>
      <c r="AA264" s="293"/>
      <c r="AB264" s="292">
        <f t="shared" si="115"/>
        <v>-450</v>
      </c>
      <c r="AC264" s="292">
        <f t="shared" si="108"/>
        <v>225</v>
      </c>
      <c r="AD264" s="293"/>
      <c r="AE264" s="293"/>
      <c r="AF264" s="293"/>
      <c r="AG264" s="293"/>
      <c r="AH264" s="293"/>
      <c r="AI264" s="293"/>
      <c r="AJ264" s="293"/>
      <c r="AK264" s="292">
        <f t="shared" si="120"/>
        <v>225</v>
      </c>
      <c r="AL264" s="293"/>
      <c r="AM264" s="292">
        <f t="shared" si="112"/>
        <v>-225</v>
      </c>
      <c r="AN264" s="292">
        <f t="shared" si="113"/>
        <v>225</v>
      </c>
      <c r="AO264" s="293"/>
      <c r="AP264" s="293">
        <v>100</v>
      </c>
      <c r="AQ264" s="293"/>
      <c r="AR264" s="293"/>
      <c r="AS264" s="293">
        <v>100</v>
      </c>
      <c r="AT264" s="293"/>
      <c r="AU264" s="293"/>
      <c r="AV264" s="292">
        <f t="shared" si="117"/>
        <v>425</v>
      </c>
      <c r="AW264" s="293">
        <v>100</v>
      </c>
      <c r="AX264" s="292">
        <f t="shared" si="114"/>
        <v>100</v>
      </c>
      <c r="AY264" s="137" t="str">
        <f t="shared" si="109"/>
        <v/>
      </c>
      <c r="BA264" s="143" t="str">
        <f t="shared" si="116"/>
        <v/>
      </c>
    </row>
    <row r="265" spans="1:53" ht="12">
      <c r="A265" s="288">
        <v>263</v>
      </c>
      <c r="B265" s="324" t="s">
        <v>1314</v>
      </c>
      <c r="C265" s="290" t="s">
        <v>14</v>
      </c>
      <c r="D265" s="290" t="s">
        <v>893</v>
      </c>
      <c r="E265" s="325">
        <v>50</v>
      </c>
      <c r="F265" s="292">
        <v>600</v>
      </c>
      <c r="G265" s="292">
        <f t="shared" si="107"/>
        <v>150</v>
      </c>
      <c r="H265" s="293"/>
      <c r="I265" s="293"/>
      <c r="J265" s="293"/>
      <c r="K265" s="293"/>
      <c r="L265" s="293"/>
      <c r="M265" s="293"/>
      <c r="N265" s="293"/>
      <c r="O265" s="292">
        <f t="shared" si="118"/>
        <v>150</v>
      </c>
      <c r="P265" s="293"/>
      <c r="Q265" s="292">
        <f t="shared" si="110"/>
        <v>750</v>
      </c>
      <c r="R265" s="292">
        <f t="shared" si="111"/>
        <v>150</v>
      </c>
      <c r="S265" s="293"/>
      <c r="T265" s="293"/>
      <c r="U265" s="293"/>
      <c r="V265" s="293"/>
      <c r="W265" s="293"/>
      <c r="X265" s="293"/>
      <c r="Y265" s="293"/>
      <c r="Z265" s="292">
        <f t="shared" si="119"/>
        <v>150</v>
      </c>
      <c r="AA265" s="293">
        <v>1200</v>
      </c>
      <c r="AB265" s="292">
        <f t="shared" si="115"/>
        <v>-300</v>
      </c>
      <c r="AC265" s="292">
        <f t="shared" si="108"/>
        <v>150</v>
      </c>
      <c r="AD265" s="293"/>
      <c r="AE265" s="293"/>
      <c r="AF265" s="293"/>
      <c r="AG265" s="293"/>
      <c r="AH265" s="293"/>
      <c r="AI265" s="293"/>
      <c r="AJ265" s="293"/>
      <c r="AK265" s="292">
        <f t="shared" si="120"/>
        <v>150</v>
      </c>
      <c r="AL265" s="293"/>
      <c r="AM265" s="292">
        <f t="shared" si="112"/>
        <v>-150</v>
      </c>
      <c r="AN265" s="292">
        <f t="shared" si="113"/>
        <v>150</v>
      </c>
      <c r="AO265" s="293"/>
      <c r="AP265" s="293"/>
      <c r="AQ265" s="293"/>
      <c r="AR265" s="293"/>
      <c r="AS265" s="293"/>
      <c r="AT265" s="293"/>
      <c r="AU265" s="293"/>
      <c r="AV265" s="292">
        <f t="shared" si="117"/>
        <v>150</v>
      </c>
      <c r="AW265" s="293"/>
      <c r="AX265" s="292">
        <f t="shared" si="114"/>
        <v>0</v>
      </c>
      <c r="AY265" s="137" t="str">
        <f t="shared" si="109"/>
        <v>*</v>
      </c>
      <c r="BA265" s="143" t="str">
        <f t="shared" si="116"/>
        <v/>
      </c>
    </row>
    <row r="266" spans="1:53" ht="12">
      <c r="A266" s="288">
        <v>264</v>
      </c>
      <c r="B266" s="289" t="s">
        <v>587</v>
      </c>
      <c r="C266" s="290" t="s">
        <v>14</v>
      </c>
      <c r="D266" s="290" t="s">
        <v>589</v>
      </c>
      <c r="E266" s="291">
        <v>500</v>
      </c>
      <c r="F266" s="292"/>
      <c r="G266" s="292">
        <f t="shared" si="107"/>
        <v>1500</v>
      </c>
      <c r="H266" s="293"/>
      <c r="I266" s="293"/>
      <c r="J266" s="293"/>
      <c r="K266" s="293"/>
      <c r="L266" s="293">
        <v>100</v>
      </c>
      <c r="M266" s="293"/>
      <c r="N266" s="293"/>
      <c r="O266" s="292">
        <f t="shared" si="118"/>
        <v>1600</v>
      </c>
      <c r="P266" s="293">
        <v>1600</v>
      </c>
      <c r="Q266" s="292">
        <f t="shared" si="110"/>
        <v>0</v>
      </c>
      <c r="R266" s="292">
        <f t="shared" si="111"/>
        <v>1500</v>
      </c>
      <c r="S266" s="293"/>
      <c r="T266" s="293"/>
      <c r="U266" s="293"/>
      <c r="V266" s="293"/>
      <c r="W266" s="293"/>
      <c r="X266" s="293"/>
      <c r="Y266" s="293"/>
      <c r="Z266" s="292">
        <f t="shared" si="119"/>
        <v>1500</v>
      </c>
      <c r="AA266" s="293">
        <v>1500</v>
      </c>
      <c r="AB266" s="292">
        <f t="shared" si="115"/>
        <v>0</v>
      </c>
      <c r="AC266" s="292">
        <f t="shared" si="108"/>
        <v>1500</v>
      </c>
      <c r="AD266" s="293">
        <v>50</v>
      </c>
      <c r="AE266" s="293"/>
      <c r="AF266" s="293"/>
      <c r="AG266" s="293"/>
      <c r="AH266" s="293"/>
      <c r="AI266" s="293"/>
      <c r="AJ266" s="293"/>
      <c r="AK266" s="292">
        <f t="shared" si="120"/>
        <v>1550</v>
      </c>
      <c r="AL266" s="293">
        <v>3050</v>
      </c>
      <c r="AM266" s="292">
        <f t="shared" si="112"/>
        <v>-1500</v>
      </c>
      <c r="AN266" s="292">
        <f t="shared" si="113"/>
        <v>1500</v>
      </c>
      <c r="AO266" s="293"/>
      <c r="AP266" s="293"/>
      <c r="AQ266" s="293"/>
      <c r="AR266" s="293"/>
      <c r="AS266" s="293"/>
      <c r="AT266" s="293"/>
      <c r="AU266" s="293"/>
      <c r="AV266" s="292">
        <f t="shared" si="117"/>
        <v>1500</v>
      </c>
      <c r="AW266" s="293"/>
      <c r="AX266" s="292">
        <f t="shared" si="114"/>
        <v>0</v>
      </c>
      <c r="BA266" s="143" t="str">
        <f t="shared" si="116"/>
        <v/>
      </c>
    </row>
    <row r="267" spans="1:53" ht="12">
      <c r="A267" s="288">
        <v>265</v>
      </c>
      <c r="B267" s="289" t="s">
        <v>1515</v>
      </c>
      <c r="C267" s="290" t="s">
        <v>14</v>
      </c>
      <c r="D267" s="290"/>
      <c r="E267" s="291">
        <v>230</v>
      </c>
      <c r="F267" s="292"/>
      <c r="G267" s="292">
        <f t="shared" si="107"/>
        <v>690</v>
      </c>
      <c r="H267" s="293"/>
      <c r="I267" s="293"/>
      <c r="J267" s="293"/>
      <c r="K267" s="293"/>
      <c r="L267" s="293"/>
      <c r="M267" s="293"/>
      <c r="N267" s="293"/>
      <c r="O267" s="292">
        <f t="shared" si="118"/>
        <v>690</v>
      </c>
      <c r="P267" s="293">
        <v>2760</v>
      </c>
      <c r="Q267" s="292">
        <f t="shared" si="110"/>
        <v>-2070</v>
      </c>
      <c r="R267" s="292">
        <f t="shared" si="111"/>
        <v>690</v>
      </c>
      <c r="S267" s="293">
        <v>50</v>
      </c>
      <c r="T267" s="293">
        <v>221</v>
      </c>
      <c r="U267" s="293"/>
      <c r="V267" s="293">
        <v>300</v>
      </c>
      <c r="W267" s="293">
        <v>100</v>
      </c>
      <c r="X267" s="293"/>
      <c r="Y267" s="293"/>
      <c r="Z267" s="292">
        <f t="shared" si="119"/>
        <v>1361</v>
      </c>
      <c r="AA267" s="293">
        <v>671</v>
      </c>
      <c r="AB267" s="292">
        <f t="shared" si="115"/>
        <v>-1380</v>
      </c>
      <c r="AC267" s="292">
        <f t="shared" si="108"/>
        <v>690</v>
      </c>
      <c r="AD267" s="293"/>
      <c r="AE267" s="293">
        <v>110</v>
      </c>
      <c r="AF267" s="293"/>
      <c r="AG267" s="293"/>
      <c r="AH267" s="293"/>
      <c r="AI267" s="293"/>
      <c r="AJ267" s="293"/>
      <c r="AK267" s="292">
        <f t="shared" si="120"/>
        <v>800</v>
      </c>
      <c r="AL267" s="293"/>
      <c r="AM267" s="292">
        <f t="shared" si="112"/>
        <v>-580</v>
      </c>
      <c r="AN267" s="292">
        <f t="shared" si="113"/>
        <v>690</v>
      </c>
      <c r="AO267" s="293">
        <v>50</v>
      </c>
      <c r="AP267" s="293"/>
      <c r="AQ267" s="293"/>
      <c r="AR267" s="293"/>
      <c r="AS267" s="293"/>
      <c r="AT267" s="293"/>
      <c r="AU267" s="293"/>
      <c r="AV267" s="292">
        <f t="shared" si="117"/>
        <v>740</v>
      </c>
      <c r="AW267" s="293"/>
      <c r="AX267" s="292">
        <f t="shared" si="114"/>
        <v>160</v>
      </c>
      <c r="AY267" s="137" t="str">
        <f t="shared" si="109"/>
        <v/>
      </c>
      <c r="BA267" s="143" t="str">
        <f t="shared" si="116"/>
        <v/>
      </c>
    </row>
    <row r="268" spans="1:53" ht="12">
      <c r="A268" s="288">
        <v>266</v>
      </c>
      <c r="B268" s="289" t="s">
        <v>1282</v>
      </c>
      <c r="C268" s="290" t="s">
        <v>23</v>
      </c>
      <c r="D268" s="290" t="s">
        <v>12</v>
      </c>
      <c r="E268" s="291">
        <v>35</v>
      </c>
      <c r="F268" s="292">
        <v>1021.65</v>
      </c>
      <c r="G268" s="292">
        <f t="shared" si="107"/>
        <v>105</v>
      </c>
      <c r="H268" s="293"/>
      <c r="I268" s="293"/>
      <c r="J268" s="293"/>
      <c r="K268" s="293"/>
      <c r="L268" s="293"/>
      <c r="M268" s="293"/>
      <c r="N268" s="293"/>
      <c r="O268" s="292">
        <f t="shared" si="118"/>
        <v>105</v>
      </c>
      <c r="P268" s="293"/>
      <c r="Q268" s="292">
        <f t="shared" si="110"/>
        <v>1126.6500000000001</v>
      </c>
      <c r="R268" s="292">
        <f t="shared" si="111"/>
        <v>105</v>
      </c>
      <c r="S268" s="293"/>
      <c r="T268" s="293"/>
      <c r="U268" s="293"/>
      <c r="V268" s="293"/>
      <c r="W268" s="293"/>
      <c r="X268" s="293"/>
      <c r="Y268" s="293"/>
      <c r="Z268" s="292">
        <f t="shared" si="119"/>
        <v>105</v>
      </c>
      <c r="AA268" s="293"/>
      <c r="AB268" s="292">
        <f t="shared" si="115"/>
        <v>1231.6500000000001</v>
      </c>
      <c r="AC268" s="292">
        <f t="shared" si="108"/>
        <v>105</v>
      </c>
      <c r="AD268" s="293"/>
      <c r="AE268" s="293"/>
      <c r="AF268" s="293"/>
      <c r="AG268" s="293"/>
      <c r="AH268" s="293"/>
      <c r="AI268" s="293"/>
      <c r="AJ268" s="293"/>
      <c r="AK268" s="292">
        <f t="shared" si="120"/>
        <v>105</v>
      </c>
      <c r="AL268" s="293"/>
      <c r="AM268" s="292">
        <f t="shared" si="112"/>
        <v>1336.65</v>
      </c>
      <c r="AN268" s="292">
        <f t="shared" si="113"/>
        <v>105</v>
      </c>
      <c r="AO268" s="293"/>
      <c r="AP268" s="293"/>
      <c r="AQ268" s="293"/>
      <c r="AR268" s="293"/>
      <c r="AS268" s="293"/>
      <c r="AT268" s="293"/>
      <c r="AU268" s="293"/>
      <c r="AV268" s="292">
        <f t="shared" si="117"/>
        <v>105</v>
      </c>
      <c r="AW268" s="293">
        <v>500</v>
      </c>
      <c r="AX268" s="292">
        <f t="shared" si="114"/>
        <v>941.65000000000009</v>
      </c>
      <c r="AY268" s="137" t="str">
        <f t="shared" si="109"/>
        <v/>
      </c>
      <c r="BA268" s="143" t="str">
        <f t="shared" si="116"/>
        <v/>
      </c>
    </row>
    <row r="269" spans="1:53" ht="12">
      <c r="A269" s="288">
        <v>267</v>
      </c>
      <c r="B269" s="289" t="s">
        <v>590</v>
      </c>
      <c r="C269" s="290" t="s">
        <v>14</v>
      </c>
      <c r="D269" s="290" t="s">
        <v>12</v>
      </c>
      <c r="E269" s="291">
        <v>65</v>
      </c>
      <c r="F269" s="292">
        <v>245</v>
      </c>
      <c r="G269" s="292">
        <f t="shared" si="107"/>
        <v>195</v>
      </c>
      <c r="H269" s="293">
        <v>50</v>
      </c>
      <c r="I269" s="293"/>
      <c r="J269" s="293"/>
      <c r="K269" s="293"/>
      <c r="L269" s="293"/>
      <c r="M269" s="293"/>
      <c r="N269" s="293"/>
      <c r="O269" s="292">
        <f t="shared" si="118"/>
        <v>245</v>
      </c>
      <c r="P269" s="293">
        <v>490</v>
      </c>
      <c r="Q269" s="292">
        <f t="shared" si="110"/>
        <v>0</v>
      </c>
      <c r="R269" s="292">
        <f t="shared" si="111"/>
        <v>195</v>
      </c>
      <c r="S269" s="293">
        <v>50</v>
      </c>
      <c r="T269" s="293"/>
      <c r="U269" s="293">
        <v>75</v>
      </c>
      <c r="V269" s="293"/>
      <c r="W269" s="293">
        <v>100</v>
      </c>
      <c r="X269" s="293"/>
      <c r="Y269" s="293"/>
      <c r="Z269" s="292">
        <f t="shared" si="119"/>
        <v>420</v>
      </c>
      <c r="AA269" s="293">
        <v>420</v>
      </c>
      <c r="AB269" s="292">
        <f t="shared" si="115"/>
        <v>0</v>
      </c>
      <c r="AC269" s="292">
        <f t="shared" si="108"/>
        <v>195</v>
      </c>
      <c r="AD269" s="293"/>
      <c r="AE269" s="293"/>
      <c r="AF269" s="293"/>
      <c r="AG269" s="293"/>
      <c r="AH269" s="293"/>
      <c r="AI269" s="293"/>
      <c r="AJ269" s="293"/>
      <c r="AK269" s="292">
        <f t="shared" si="120"/>
        <v>195</v>
      </c>
      <c r="AL269" s="293"/>
      <c r="AM269" s="292">
        <f t="shared" si="112"/>
        <v>195</v>
      </c>
      <c r="AN269" s="292">
        <f t="shared" si="113"/>
        <v>195</v>
      </c>
      <c r="AO269" s="293"/>
      <c r="AP269" s="293">
        <v>200</v>
      </c>
      <c r="AQ269" s="293">
        <v>75</v>
      </c>
      <c r="AR269" s="293"/>
      <c r="AS269" s="293"/>
      <c r="AT269" s="293"/>
      <c r="AU269" s="293"/>
      <c r="AV269" s="292">
        <f t="shared" si="117"/>
        <v>470</v>
      </c>
      <c r="AW269" s="293">
        <v>665</v>
      </c>
      <c r="AX269" s="292">
        <f t="shared" si="114"/>
        <v>0</v>
      </c>
      <c r="AY269" s="137" t="str">
        <f t="shared" si="109"/>
        <v>*</v>
      </c>
      <c r="BA269" s="143" t="str">
        <f t="shared" si="116"/>
        <v/>
      </c>
    </row>
    <row r="270" spans="1:53" ht="12">
      <c r="A270" s="288">
        <v>268</v>
      </c>
      <c r="B270" s="294" t="s">
        <v>1018</v>
      </c>
      <c r="C270" s="290" t="s">
        <v>10</v>
      </c>
      <c r="D270" s="290" t="s">
        <v>12</v>
      </c>
      <c r="E270" s="295">
        <v>35</v>
      </c>
      <c r="F270" s="292">
        <v>115</v>
      </c>
      <c r="G270" s="292">
        <f t="shared" si="107"/>
        <v>105</v>
      </c>
      <c r="H270" s="293"/>
      <c r="I270" s="293"/>
      <c r="J270" s="293"/>
      <c r="K270" s="293"/>
      <c r="L270" s="293"/>
      <c r="M270" s="293"/>
      <c r="N270" s="293"/>
      <c r="O270" s="292">
        <f t="shared" si="118"/>
        <v>105</v>
      </c>
      <c r="P270" s="293">
        <v>105</v>
      </c>
      <c r="Q270" s="292">
        <f t="shared" si="110"/>
        <v>115</v>
      </c>
      <c r="R270" s="292">
        <f t="shared" si="111"/>
        <v>105</v>
      </c>
      <c r="S270" s="293"/>
      <c r="T270" s="293"/>
      <c r="U270" s="293"/>
      <c r="V270" s="293"/>
      <c r="W270" s="293"/>
      <c r="X270" s="293"/>
      <c r="Y270" s="293"/>
      <c r="Z270" s="292">
        <f t="shared" si="119"/>
        <v>105</v>
      </c>
      <c r="AA270" s="293">
        <v>230</v>
      </c>
      <c r="AB270" s="292">
        <f t="shared" si="115"/>
        <v>-10</v>
      </c>
      <c r="AC270" s="292">
        <f t="shared" si="108"/>
        <v>105</v>
      </c>
      <c r="AD270" s="293"/>
      <c r="AE270" s="293"/>
      <c r="AF270" s="293"/>
      <c r="AG270" s="293"/>
      <c r="AH270" s="293"/>
      <c r="AI270" s="293"/>
      <c r="AJ270" s="293"/>
      <c r="AK270" s="292">
        <f t="shared" si="120"/>
        <v>105</v>
      </c>
      <c r="AL270" s="293">
        <v>200</v>
      </c>
      <c r="AM270" s="292">
        <f t="shared" si="112"/>
        <v>-105</v>
      </c>
      <c r="AN270" s="292">
        <f t="shared" si="113"/>
        <v>105</v>
      </c>
      <c r="AO270" s="293"/>
      <c r="AP270" s="293"/>
      <c r="AQ270" s="293"/>
      <c r="AR270" s="293"/>
      <c r="AS270" s="293"/>
      <c r="AT270" s="293"/>
      <c r="AU270" s="293"/>
      <c r="AV270" s="292">
        <f t="shared" si="117"/>
        <v>105</v>
      </c>
      <c r="AW270" s="293"/>
      <c r="AX270" s="292">
        <f t="shared" si="114"/>
        <v>0</v>
      </c>
      <c r="AY270" s="137" t="str">
        <f t="shared" si="109"/>
        <v>*</v>
      </c>
      <c r="BA270" s="143" t="str">
        <f t="shared" si="116"/>
        <v/>
      </c>
    </row>
    <row r="271" spans="1:53" ht="12">
      <c r="A271" s="288">
        <v>269</v>
      </c>
      <c r="B271" s="289" t="s">
        <v>595</v>
      </c>
      <c r="C271" s="290" t="s">
        <v>14</v>
      </c>
      <c r="D271" s="290" t="s">
        <v>579</v>
      </c>
      <c r="E271" s="291">
        <v>125</v>
      </c>
      <c r="F271" s="292"/>
      <c r="G271" s="292">
        <f t="shared" si="107"/>
        <v>375</v>
      </c>
      <c r="H271" s="293"/>
      <c r="I271" s="293">
        <v>100</v>
      </c>
      <c r="J271" s="293"/>
      <c r="K271" s="293"/>
      <c r="L271" s="293"/>
      <c r="M271" s="293"/>
      <c r="N271" s="293"/>
      <c r="O271" s="292">
        <f t="shared" si="118"/>
        <v>475</v>
      </c>
      <c r="P271" s="293">
        <v>475</v>
      </c>
      <c r="Q271" s="292">
        <f t="shared" si="110"/>
        <v>0</v>
      </c>
      <c r="R271" s="292">
        <f t="shared" si="111"/>
        <v>375</v>
      </c>
      <c r="S271" s="293"/>
      <c r="T271" s="293"/>
      <c r="U271" s="293"/>
      <c r="V271" s="293"/>
      <c r="W271" s="293"/>
      <c r="X271" s="293"/>
      <c r="Y271" s="293"/>
      <c r="Z271" s="292">
        <f t="shared" si="119"/>
        <v>375</v>
      </c>
      <c r="AA271" s="293"/>
      <c r="AB271" s="292">
        <f t="shared" si="115"/>
        <v>375</v>
      </c>
      <c r="AC271" s="292">
        <f t="shared" si="108"/>
        <v>375</v>
      </c>
      <c r="AD271" s="293"/>
      <c r="AE271" s="293"/>
      <c r="AF271" s="293"/>
      <c r="AG271" s="293"/>
      <c r="AH271" s="293"/>
      <c r="AI271" s="293"/>
      <c r="AJ271" s="293"/>
      <c r="AK271" s="292">
        <f t="shared" si="120"/>
        <v>375</v>
      </c>
      <c r="AL271" s="293">
        <v>1425</v>
      </c>
      <c r="AM271" s="292">
        <f t="shared" si="112"/>
        <v>-675</v>
      </c>
      <c r="AN271" s="292">
        <f t="shared" si="113"/>
        <v>375</v>
      </c>
      <c r="AO271" s="293"/>
      <c r="AP271" s="293"/>
      <c r="AQ271" s="293"/>
      <c r="AR271" s="293"/>
      <c r="AS271" s="293">
        <v>100</v>
      </c>
      <c r="AT271" s="293"/>
      <c r="AU271" s="293"/>
      <c r="AV271" s="292">
        <f t="shared" si="117"/>
        <v>475</v>
      </c>
      <c r="AW271" s="293"/>
      <c r="AX271" s="292">
        <f t="shared" si="114"/>
        <v>-200</v>
      </c>
      <c r="AY271" s="137" t="str">
        <f t="shared" si="109"/>
        <v/>
      </c>
      <c r="BA271" s="143" t="str">
        <f t="shared" si="116"/>
        <v/>
      </c>
    </row>
    <row r="272" spans="1:53" ht="12">
      <c r="A272" s="288">
        <v>270</v>
      </c>
      <c r="B272" s="289" t="s">
        <v>597</v>
      </c>
      <c r="C272" s="290" t="s">
        <v>14</v>
      </c>
      <c r="D272" s="290" t="s">
        <v>12</v>
      </c>
      <c r="E272" s="291">
        <v>85</v>
      </c>
      <c r="F272" s="292"/>
      <c r="G272" s="292">
        <f t="shared" si="107"/>
        <v>255</v>
      </c>
      <c r="H272" s="293"/>
      <c r="I272" s="293"/>
      <c r="J272" s="293">
        <v>57</v>
      </c>
      <c r="K272" s="293"/>
      <c r="L272" s="293">
        <v>100</v>
      </c>
      <c r="M272" s="293"/>
      <c r="N272" s="293"/>
      <c r="O272" s="292">
        <f t="shared" si="118"/>
        <v>412</v>
      </c>
      <c r="P272" s="293">
        <v>1275</v>
      </c>
      <c r="Q272" s="292">
        <f t="shared" si="110"/>
        <v>-863</v>
      </c>
      <c r="R272" s="292">
        <f t="shared" si="111"/>
        <v>255</v>
      </c>
      <c r="S272" s="293"/>
      <c r="T272" s="293"/>
      <c r="U272" s="293"/>
      <c r="V272" s="293"/>
      <c r="W272" s="293"/>
      <c r="X272" s="293"/>
      <c r="Y272" s="293"/>
      <c r="Z272" s="292">
        <f t="shared" si="119"/>
        <v>255</v>
      </c>
      <c r="AA272" s="293"/>
      <c r="AB272" s="292">
        <f t="shared" si="115"/>
        <v>-608</v>
      </c>
      <c r="AC272" s="292">
        <f t="shared" si="108"/>
        <v>255</v>
      </c>
      <c r="AD272" s="293"/>
      <c r="AE272" s="293"/>
      <c r="AF272" s="293"/>
      <c r="AG272" s="293"/>
      <c r="AH272" s="293"/>
      <c r="AI272" s="293"/>
      <c r="AJ272" s="293"/>
      <c r="AK272" s="292">
        <f t="shared" si="120"/>
        <v>255</v>
      </c>
      <c r="AL272" s="293"/>
      <c r="AM272" s="292">
        <f t="shared" si="112"/>
        <v>-353</v>
      </c>
      <c r="AN272" s="292">
        <f t="shared" si="113"/>
        <v>255</v>
      </c>
      <c r="AO272" s="293"/>
      <c r="AP272" s="293"/>
      <c r="AQ272" s="293"/>
      <c r="AR272" s="293"/>
      <c r="AS272" s="293"/>
      <c r="AT272" s="293"/>
      <c r="AU272" s="293"/>
      <c r="AV272" s="292">
        <f t="shared" si="117"/>
        <v>255</v>
      </c>
      <c r="AW272" s="293"/>
      <c r="AX272" s="292">
        <f t="shared" si="114"/>
        <v>-98</v>
      </c>
      <c r="AY272" s="137" t="str">
        <f t="shared" si="109"/>
        <v/>
      </c>
      <c r="BA272" s="143" t="str">
        <f t="shared" si="116"/>
        <v/>
      </c>
    </row>
    <row r="273" spans="1:53" ht="12">
      <c r="A273" s="288">
        <v>271</v>
      </c>
      <c r="B273" s="319" t="s">
        <v>600</v>
      </c>
      <c r="C273" s="320" t="s">
        <v>30</v>
      </c>
      <c r="D273" s="321"/>
      <c r="E273" s="319"/>
      <c r="F273" s="322">
        <v>810</v>
      </c>
      <c r="G273" s="322">
        <f t="shared" si="107"/>
        <v>0</v>
      </c>
      <c r="H273" s="300"/>
      <c r="I273" s="300"/>
      <c r="J273" s="300"/>
      <c r="K273" s="300"/>
      <c r="L273" s="300"/>
      <c r="M273" s="300"/>
      <c r="N273" s="300"/>
      <c r="O273" s="299">
        <f t="shared" si="118"/>
        <v>0</v>
      </c>
      <c r="P273" s="300"/>
      <c r="Q273" s="299">
        <f t="shared" si="110"/>
        <v>810</v>
      </c>
      <c r="R273" s="299">
        <f t="shared" si="111"/>
        <v>0</v>
      </c>
      <c r="S273" s="300"/>
      <c r="T273" s="300"/>
      <c r="U273" s="300"/>
      <c r="V273" s="300"/>
      <c r="W273" s="300"/>
      <c r="X273" s="300"/>
      <c r="Y273" s="300"/>
      <c r="Z273" s="299">
        <f t="shared" si="119"/>
        <v>0</v>
      </c>
      <c r="AA273" s="300"/>
      <c r="AB273" s="299">
        <f t="shared" si="115"/>
        <v>810</v>
      </c>
      <c r="AC273" s="299">
        <f t="shared" si="108"/>
        <v>0</v>
      </c>
      <c r="AD273" s="300"/>
      <c r="AE273" s="300"/>
      <c r="AF273" s="300"/>
      <c r="AG273" s="300"/>
      <c r="AH273" s="300"/>
      <c r="AI273" s="300"/>
      <c r="AJ273" s="300"/>
      <c r="AK273" s="299">
        <f t="shared" si="120"/>
        <v>0</v>
      </c>
      <c r="AL273" s="300"/>
      <c r="AM273" s="299">
        <f t="shared" si="112"/>
        <v>810</v>
      </c>
      <c r="AN273" s="299">
        <f t="shared" si="113"/>
        <v>0</v>
      </c>
      <c r="AO273" s="300"/>
      <c r="AP273" s="300"/>
      <c r="AQ273" s="300"/>
      <c r="AR273" s="300"/>
      <c r="AS273" s="300"/>
      <c r="AT273" s="300"/>
      <c r="AU273" s="300"/>
      <c r="AV273" s="299">
        <f t="shared" si="117"/>
        <v>0</v>
      </c>
      <c r="AW273" s="300"/>
      <c r="AX273" s="299">
        <f t="shared" si="114"/>
        <v>810</v>
      </c>
      <c r="AY273" s="137" t="str">
        <f t="shared" si="109"/>
        <v/>
      </c>
      <c r="BA273" s="143" t="str">
        <f t="shared" si="116"/>
        <v/>
      </c>
    </row>
    <row r="274" spans="1:53" ht="12">
      <c r="A274" s="288">
        <v>272</v>
      </c>
      <c r="B274" s="296" t="s">
        <v>1390</v>
      </c>
      <c r="C274" s="297" t="s">
        <v>30</v>
      </c>
      <c r="D274" s="297" t="s">
        <v>602</v>
      </c>
      <c r="E274" s="298">
        <v>50</v>
      </c>
      <c r="F274" s="299"/>
      <c r="G274" s="322"/>
      <c r="H274" s="300"/>
      <c r="I274" s="300"/>
      <c r="J274" s="300"/>
      <c r="K274" s="300"/>
      <c r="L274" s="300"/>
      <c r="M274" s="300"/>
      <c r="N274" s="300"/>
      <c r="O274" s="299">
        <f t="shared" si="118"/>
        <v>0</v>
      </c>
      <c r="P274" s="300">
        <v>600</v>
      </c>
      <c r="Q274" s="299">
        <f t="shared" si="110"/>
        <v>-600</v>
      </c>
      <c r="R274" s="299">
        <f t="shared" si="111"/>
        <v>150</v>
      </c>
      <c r="S274" s="300"/>
      <c r="T274" s="300"/>
      <c r="U274" s="300"/>
      <c r="V274" s="300"/>
      <c r="W274" s="300"/>
      <c r="X274" s="300"/>
      <c r="Y274" s="300"/>
      <c r="Z274" s="299">
        <f t="shared" si="119"/>
        <v>150</v>
      </c>
      <c r="AA274" s="300"/>
      <c r="AB274" s="299">
        <f t="shared" si="115"/>
        <v>-450</v>
      </c>
      <c r="AC274" s="299">
        <f t="shared" ref="AC274:AC284" si="121">$E274*3</f>
        <v>150</v>
      </c>
      <c r="AD274" s="300"/>
      <c r="AE274" s="300"/>
      <c r="AF274" s="300"/>
      <c r="AG274" s="300"/>
      <c r="AH274" s="300"/>
      <c r="AI274" s="300"/>
      <c r="AJ274" s="300"/>
      <c r="AK274" s="299">
        <f t="shared" si="120"/>
        <v>150</v>
      </c>
      <c r="AL274" s="300"/>
      <c r="AM274" s="299">
        <f t="shared" si="112"/>
        <v>-300</v>
      </c>
      <c r="AN274" s="299">
        <f t="shared" si="113"/>
        <v>150</v>
      </c>
      <c r="AO274" s="300"/>
      <c r="AP274" s="300"/>
      <c r="AQ274" s="300"/>
      <c r="AR274" s="300"/>
      <c r="AS274" s="300"/>
      <c r="AT274" s="300"/>
      <c r="AU274" s="300"/>
      <c r="AV274" s="299">
        <f t="shared" si="117"/>
        <v>150</v>
      </c>
      <c r="AW274" s="300"/>
      <c r="AX274" s="299">
        <f t="shared" si="114"/>
        <v>-150</v>
      </c>
      <c r="AY274" s="137" t="str">
        <f t="shared" si="109"/>
        <v/>
      </c>
      <c r="BA274" s="143" t="str">
        <f t="shared" si="116"/>
        <v/>
      </c>
    </row>
    <row r="275" spans="1:53" ht="12">
      <c r="A275" s="288">
        <v>273</v>
      </c>
      <c r="B275" s="289" t="s">
        <v>603</v>
      </c>
      <c r="C275" s="290" t="s">
        <v>23</v>
      </c>
      <c r="D275" s="290" t="s">
        <v>12</v>
      </c>
      <c r="E275" s="291">
        <v>70</v>
      </c>
      <c r="F275" s="292"/>
      <c r="G275" s="292">
        <f t="shared" ref="G275:G306" si="122">E275*3</f>
        <v>210</v>
      </c>
      <c r="H275" s="293"/>
      <c r="I275" s="293"/>
      <c r="J275" s="293"/>
      <c r="K275" s="293"/>
      <c r="L275" s="293"/>
      <c r="M275" s="293"/>
      <c r="N275" s="293"/>
      <c r="O275" s="292">
        <f t="shared" si="118"/>
        <v>210</v>
      </c>
      <c r="P275" s="293">
        <v>840</v>
      </c>
      <c r="Q275" s="292">
        <f t="shared" si="110"/>
        <v>-630</v>
      </c>
      <c r="R275" s="292">
        <f t="shared" si="111"/>
        <v>210</v>
      </c>
      <c r="S275" s="293"/>
      <c r="T275" s="293"/>
      <c r="U275" s="293"/>
      <c r="V275" s="293"/>
      <c r="W275" s="293"/>
      <c r="X275" s="293"/>
      <c r="Y275" s="293"/>
      <c r="Z275" s="292">
        <f t="shared" si="119"/>
        <v>210</v>
      </c>
      <c r="AA275" s="293"/>
      <c r="AB275" s="292">
        <f t="shared" si="115"/>
        <v>-420</v>
      </c>
      <c r="AC275" s="292">
        <f t="shared" si="121"/>
        <v>210</v>
      </c>
      <c r="AD275" s="293"/>
      <c r="AE275" s="293"/>
      <c r="AF275" s="293"/>
      <c r="AG275" s="293"/>
      <c r="AH275" s="293"/>
      <c r="AI275" s="293"/>
      <c r="AJ275" s="293"/>
      <c r="AK275" s="292">
        <f t="shared" si="120"/>
        <v>210</v>
      </c>
      <c r="AL275" s="293"/>
      <c r="AM275" s="292">
        <f t="shared" si="112"/>
        <v>-210</v>
      </c>
      <c r="AN275" s="292">
        <f t="shared" si="113"/>
        <v>210</v>
      </c>
      <c r="AO275" s="293"/>
      <c r="AP275" s="293"/>
      <c r="AQ275" s="293"/>
      <c r="AR275" s="293"/>
      <c r="AS275" s="293"/>
      <c r="AT275" s="293"/>
      <c r="AU275" s="293"/>
      <c r="AV275" s="292">
        <f t="shared" si="117"/>
        <v>210</v>
      </c>
      <c r="AW275" s="293"/>
      <c r="AX275" s="292">
        <f t="shared" si="114"/>
        <v>0</v>
      </c>
      <c r="AY275" s="137" t="str">
        <f t="shared" si="109"/>
        <v>*</v>
      </c>
      <c r="BA275" s="143" t="str">
        <f t="shared" si="116"/>
        <v/>
      </c>
    </row>
    <row r="276" spans="1:53" ht="12">
      <c r="A276" s="288">
        <v>274</v>
      </c>
      <c r="B276" s="289" t="s">
        <v>852</v>
      </c>
      <c r="C276" s="290" t="s">
        <v>23</v>
      </c>
      <c r="D276" s="290" t="s">
        <v>851</v>
      </c>
      <c r="E276" s="291">
        <v>90</v>
      </c>
      <c r="F276" s="292"/>
      <c r="G276" s="292">
        <f t="shared" si="122"/>
        <v>270</v>
      </c>
      <c r="H276" s="293"/>
      <c r="I276" s="293">
        <v>100</v>
      </c>
      <c r="J276" s="293"/>
      <c r="K276" s="293"/>
      <c r="L276" s="293"/>
      <c r="M276" s="293"/>
      <c r="N276" s="293"/>
      <c r="O276" s="292">
        <f t="shared" si="118"/>
        <v>370</v>
      </c>
      <c r="P276" s="293"/>
      <c r="Q276" s="292">
        <f t="shared" si="110"/>
        <v>370</v>
      </c>
      <c r="R276" s="292">
        <f t="shared" si="111"/>
        <v>270</v>
      </c>
      <c r="S276" s="293"/>
      <c r="T276" s="293"/>
      <c r="U276" s="293"/>
      <c r="V276" s="293"/>
      <c r="W276" s="293"/>
      <c r="X276" s="293"/>
      <c r="Y276" s="293"/>
      <c r="Z276" s="292">
        <f t="shared" si="119"/>
        <v>270</v>
      </c>
      <c r="AA276" s="293"/>
      <c r="AB276" s="292">
        <f t="shared" si="115"/>
        <v>640</v>
      </c>
      <c r="AC276" s="292">
        <f t="shared" si="121"/>
        <v>270</v>
      </c>
      <c r="AD276" s="293"/>
      <c r="AE276" s="293"/>
      <c r="AF276" s="293"/>
      <c r="AG276" s="293"/>
      <c r="AH276" s="293"/>
      <c r="AI276" s="293"/>
      <c r="AJ276" s="293"/>
      <c r="AK276" s="292">
        <f t="shared" si="120"/>
        <v>270</v>
      </c>
      <c r="AL276" s="293">
        <v>1180</v>
      </c>
      <c r="AM276" s="292">
        <f t="shared" si="112"/>
        <v>-270</v>
      </c>
      <c r="AN276" s="292">
        <f t="shared" si="113"/>
        <v>270</v>
      </c>
      <c r="AO276" s="293"/>
      <c r="AP276" s="293"/>
      <c r="AQ276" s="293"/>
      <c r="AR276" s="293"/>
      <c r="AS276" s="293"/>
      <c r="AT276" s="293"/>
      <c r="AU276" s="293"/>
      <c r="AV276" s="292">
        <f t="shared" si="117"/>
        <v>270</v>
      </c>
      <c r="AW276" s="293"/>
      <c r="AX276" s="292">
        <f t="shared" si="114"/>
        <v>0</v>
      </c>
      <c r="AY276" s="137" t="str">
        <f t="shared" si="109"/>
        <v>*</v>
      </c>
      <c r="BA276" s="143" t="str">
        <f t="shared" si="116"/>
        <v/>
      </c>
    </row>
    <row r="277" spans="1:53" ht="12">
      <c r="A277" s="288">
        <v>275</v>
      </c>
      <c r="B277" s="289" t="s">
        <v>605</v>
      </c>
      <c r="C277" s="290" t="s">
        <v>23</v>
      </c>
      <c r="D277" s="290" t="s">
        <v>607</v>
      </c>
      <c r="E277" s="291">
        <v>40</v>
      </c>
      <c r="F277" s="292"/>
      <c r="G277" s="292">
        <f t="shared" si="122"/>
        <v>120</v>
      </c>
      <c r="H277" s="293"/>
      <c r="I277" s="293"/>
      <c r="J277" s="293"/>
      <c r="K277" s="293"/>
      <c r="L277" s="293"/>
      <c r="M277" s="293"/>
      <c r="N277" s="293"/>
      <c r="O277" s="292">
        <f t="shared" si="118"/>
        <v>120</v>
      </c>
      <c r="P277" s="293">
        <v>480</v>
      </c>
      <c r="Q277" s="292">
        <f t="shared" si="110"/>
        <v>-360</v>
      </c>
      <c r="R277" s="292">
        <f t="shared" si="111"/>
        <v>120</v>
      </c>
      <c r="S277" s="293"/>
      <c r="T277" s="293"/>
      <c r="U277" s="293"/>
      <c r="V277" s="293"/>
      <c r="W277" s="293"/>
      <c r="X277" s="293"/>
      <c r="Y277" s="293"/>
      <c r="Z277" s="292">
        <f t="shared" si="119"/>
        <v>120</v>
      </c>
      <c r="AA277" s="293"/>
      <c r="AB277" s="292">
        <f t="shared" si="115"/>
        <v>-240</v>
      </c>
      <c r="AC277" s="292">
        <f t="shared" si="121"/>
        <v>120</v>
      </c>
      <c r="AD277" s="293"/>
      <c r="AE277" s="293"/>
      <c r="AF277" s="293"/>
      <c r="AG277" s="293"/>
      <c r="AH277" s="293"/>
      <c r="AI277" s="293"/>
      <c r="AJ277" s="293"/>
      <c r="AK277" s="292">
        <f t="shared" si="120"/>
        <v>120</v>
      </c>
      <c r="AL277" s="293"/>
      <c r="AM277" s="292">
        <f t="shared" si="112"/>
        <v>-120</v>
      </c>
      <c r="AN277" s="292">
        <f t="shared" si="113"/>
        <v>120</v>
      </c>
      <c r="AO277" s="293"/>
      <c r="AP277" s="293"/>
      <c r="AQ277" s="293"/>
      <c r="AR277" s="293"/>
      <c r="AS277" s="293"/>
      <c r="AT277" s="293"/>
      <c r="AU277" s="293"/>
      <c r="AV277" s="292">
        <f t="shared" si="117"/>
        <v>120</v>
      </c>
      <c r="AW277" s="293"/>
      <c r="AX277" s="292">
        <f t="shared" si="114"/>
        <v>0</v>
      </c>
      <c r="AY277" s="137" t="str">
        <f t="shared" si="109"/>
        <v>*</v>
      </c>
      <c r="BA277" s="143" t="str">
        <f t="shared" si="116"/>
        <v/>
      </c>
    </row>
    <row r="278" spans="1:53" ht="12">
      <c r="A278" s="288">
        <v>276</v>
      </c>
      <c r="B278" s="289" t="s">
        <v>608</v>
      </c>
      <c r="C278" s="290" t="s">
        <v>23</v>
      </c>
      <c r="D278" s="290" t="s">
        <v>610</v>
      </c>
      <c r="E278" s="291">
        <v>25</v>
      </c>
      <c r="F278" s="292"/>
      <c r="G278" s="292">
        <f t="shared" si="122"/>
        <v>75</v>
      </c>
      <c r="H278" s="293"/>
      <c r="I278" s="293"/>
      <c r="J278" s="293"/>
      <c r="K278" s="293"/>
      <c r="L278" s="293"/>
      <c r="M278" s="293"/>
      <c r="N278" s="293"/>
      <c r="O278" s="292">
        <f t="shared" si="118"/>
        <v>75</v>
      </c>
      <c r="P278" s="293">
        <v>75</v>
      </c>
      <c r="Q278" s="292">
        <f t="shared" si="110"/>
        <v>0</v>
      </c>
      <c r="R278" s="292">
        <f t="shared" si="111"/>
        <v>75</v>
      </c>
      <c r="S278" s="293"/>
      <c r="T278" s="293"/>
      <c r="U278" s="293">
        <v>25</v>
      </c>
      <c r="V278" s="293"/>
      <c r="W278" s="293">
        <v>100</v>
      </c>
      <c r="X278" s="293"/>
      <c r="Y278" s="293"/>
      <c r="Z278" s="292">
        <f t="shared" si="119"/>
        <v>200</v>
      </c>
      <c r="AA278" s="293">
        <v>200</v>
      </c>
      <c r="AB278" s="292">
        <f t="shared" si="115"/>
        <v>0</v>
      </c>
      <c r="AC278" s="292">
        <f t="shared" si="121"/>
        <v>75</v>
      </c>
      <c r="AD278" s="293"/>
      <c r="AE278" s="293"/>
      <c r="AF278" s="293"/>
      <c r="AG278" s="293"/>
      <c r="AH278" s="293"/>
      <c r="AI278" s="293"/>
      <c r="AJ278" s="293"/>
      <c r="AK278" s="292">
        <f t="shared" si="120"/>
        <v>75</v>
      </c>
      <c r="AL278" s="293">
        <v>75</v>
      </c>
      <c r="AM278" s="292">
        <f t="shared" si="112"/>
        <v>0</v>
      </c>
      <c r="AN278" s="292">
        <f t="shared" si="113"/>
        <v>75</v>
      </c>
      <c r="AO278" s="293"/>
      <c r="AP278" s="293"/>
      <c r="AQ278" s="293"/>
      <c r="AR278" s="293"/>
      <c r="AS278" s="293"/>
      <c r="AT278" s="293"/>
      <c r="AU278" s="293"/>
      <c r="AV278" s="292">
        <f t="shared" si="117"/>
        <v>75</v>
      </c>
      <c r="AW278" s="293">
        <v>75</v>
      </c>
      <c r="AX278" s="292">
        <f t="shared" si="114"/>
        <v>0</v>
      </c>
      <c r="AY278" s="137" t="str">
        <f t="shared" si="109"/>
        <v>*</v>
      </c>
      <c r="BA278" s="143" t="str">
        <f t="shared" si="116"/>
        <v/>
      </c>
    </row>
    <row r="279" spans="1:53" ht="12">
      <c r="A279" s="288">
        <v>277</v>
      </c>
      <c r="B279" s="289" t="s">
        <v>611</v>
      </c>
      <c r="C279" s="290" t="s">
        <v>23</v>
      </c>
      <c r="D279" s="290" t="s">
        <v>613</v>
      </c>
      <c r="E279" s="291">
        <v>95</v>
      </c>
      <c r="F279" s="292"/>
      <c r="G279" s="292">
        <f t="shared" si="122"/>
        <v>285</v>
      </c>
      <c r="H279" s="293"/>
      <c r="I279" s="293"/>
      <c r="J279" s="293"/>
      <c r="K279" s="293"/>
      <c r="L279" s="293"/>
      <c r="M279" s="293"/>
      <c r="N279" s="293"/>
      <c r="O279" s="292">
        <f t="shared" si="118"/>
        <v>285</v>
      </c>
      <c r="P279" s="293">
        <v>285</v>
      </c>
      <c r="Q279" s="292">
        <f t="shared" si="110"/>
        <v>0</v>
      </c>
      <c r="R279" s="292">
        <f t="shared" si="111"/>
        <v>285</v>
      </c>
      <c r="S279" s="293"/>
      <c r="T279" s="293"/>
      <c r="U279" s="293"/>
      <c r="V279" s="293"/>
      <c r="W279" s="293"/>
      <c r="X279" s="293"/>
      <c r="Y279" s="293"/>
      <c r="Z279" s="292">
        <f t="shared" si="119"/>
        <v>285</v>
      </c>
      <c r="AA279" s="293">
        <v>285</v>
      </c>
      <c r="AB279" s="292">
        <f t="shared" si="115"/>
        <v>0</v>
      </c>
      <c r="AC279" s="292">
        <f t="shared" si="121"/>
        <v>285</v>
      </c>
      <c r="AD279" s="293"/>
      <c r="AE279" s="293"/>
      <c r="AF279" s="293"/>
      <c r="AG279" s="293"/>
      <c r="AH279" s="293"/>
      <c r="AI279" s="293"/>
      <c r="AJ279" s="293"/>
      <c r="AK279" s="292">
        <f t="shared" si="120"/>
        <v>285</v>
      </c>
      <c r="AL279" s="293">
        <v>285</v>
      </c>
      <c r="AM279" s="292">
        <f t="shared" si="112"/>
        <v>0</v>
      </c>
      <c r="AN279" s="292">
        <f t="shared" si="113"/>
        <v>285</v>
      </c>
      <c r="AO279" s="293"/>
      <c r="AP279" s="293"/>
      <c r="AQ279" s="293"/>
      <c r="AR279" s="293"/>
      <c r="AS279" s="293"/>
      <c r="AT279" s="293"/>
      <c r="AU279" s="293"/>
      <c r="AV279" s="292">
        <f t="shared" si="117"/>
        <v>285</v>
      </c>
      <c r="AW279" s="293">
        <v>285</v>
      </c>
      <c r="AX279" s="292">
        <f t="shared" si="114"/>
        <v>0</v>
      </c>
      <c r="AY279" s="137" t="str">
        <f t="shared" si="109"/>
        <v>*</v>
      </c>
      <c r="BA279" s="143" t="str">
        <f t="shared" si="116"/>
        <v/>
      </c>
    </row>
    <row r="280" spans="1:53" ht="12">
      <c r="A280" s="288">
        <v>278</v>
      </c>
      <c r="B280" s="289" t="s">
        <v>614</v>
      </c>
      <c r="C280" s="290" t="s">
        <v>23</v>
      </c>
      <c r="D280" s="290" t="s">
        <v>616</v>
      </c>
      <c r="E280" s="291">
        <v>100</v>
      </c>
      <c r="F280" s="292"/>
      <c r="G280" s="292">
        <f t="shared" si="122"/>
        <v>300</v>
      </c>
      <c r="H280" s="293"/>
      <c r="I280" s="293"/>
      <c r="J280" s="293"/>
      <c r="K280" s="293"/>
      <c r="L280" s="293">
        <v>100</v>
      </c>
      <c r="M280" s="293"/>
      <c r="N280" s="293"/>
      <c r="O280" s="292">
        <f t="shared" si="118"/>
        <v>400</v>
      </c>
      <c r="P280" s="293">
        <v>1300</v>
      </c>
      <c r="Q280" s="292">
        <f t="shared" si="110"/>
        <v>-900</v>
      </c>
      <c r="R280" s="292">
        <f t="shared" si="111"/>
        <v>300</v>
      </c>
      <c r="S280" s="293"/>
      <c r="T280" s="293"/>
      <c r="U280" s="293"/>
      <c r="V280" s="293"/>
      <c r="W280" s="293"/>
      <c r="X280" s="293"/>
      <c r="Y280" s="293"/>
      <c r="Z280" s="292">
        <f t="shared" si="119"/>
        <v>300</v>
      </c>
      <c r="AA280" s="293"/>
      <c r="AB280" s="292">
        <f t="shared" si="115"/>
        <v>-600</v>
      </c>
      <c r="AC280" s="292">
        <f t="shared" si="121"/>
        <v>300</v>
      </c>
      <c r="AD280" s="293"/>
      <c r="AE280" s="293"/>
      <c r="AF280" s="293"/>
      <c r="AG280" s="293"/>
      <c r="AH280" s="293"/>
      <c r="AI280" s="293"/>
      <c r="AJ280" s="293"/>
      <c r="AK280" s="292">
        <f t="shared" si="120"/>
        <v>300</v>
      </c>
      <c r="AL280" s="293"/>
      <c r="AM280" s="292">
        <f t="shared" si="112"/>
        <v>-300</v>
      </c>
      <c r="AN280" s="292">
        <f t="shared" si="113"/>
        <v>300</v>
      </c>
      <c r="AO280" s="293"/>
      <c r="AP280" s="293"/>
      <c r="AQ280" s="293"/>
      <c r="AR280" s="293"/>
      <c r="AS280" s="293"/>
      <c r="AT280" s="293"/>
      <c r="AU280" s="293"/>
      <c r="AV280" s="292">
        <f t="shared" si="117"/>
        <v>300</v>
      </c>
      <c r="AW280" s="293"/>
      <c r="AX280" s="292">
        <f t="shared" si="114"/>
        <v>0</v>
      </c>
      <c r="AY280" s="137" t="str">
        <f t="shared" si="109"/>
        <v>*</v>
      </c>
      <c r="BA280" s="143" t="str">
        <f t="shared" si="116"/>
        <v/>
      </c>
    </row>
    <row r="281" spans="1:53" ht="12">
      <c r="A281" s="288">
        <v>279</v>
      </c>
      <c r="B281" s="294" t="s">
        <v>617</v>
      </c>
      <c r="C281" s="290" t="s">
        <v>10</v>
      </c>
      <c r="D281" s="290" t="s">
        <v>619</v>
      </c>
      <c r="E281" s="295">
        <v>110</v>
      </c>
      <c r="F281" s="292"/>
      <c r="G281" s="292">
        <f t="shared" si="122"/>
        <v>330</v>
      </c>
      <c r="H281" s="293"/>
      <c r="I281" s="293"/>
      <c r="J281" s="293">
        <v>30</v>
      </c>
      <c r="K281" s="293"/>
      <c r="L281" s="293">
        <v>100</v>
      </c>
      <c r="M281" s="293"/>
      <c r="N281" s="293"/>
      <c r="O281" s="292">
        <f t="shared" si="118"/>
        <v>460</v>
      </c>
      <c r="P281" s="293">
        <v>460</v>
      </c>
      <c r="Q281" s="292">
        <f t="shared" si="110"/>
        <v>0</v>
      </c>
      <c r="R281" s="292">
        <f t="shared" si="111"/>
        <v>330</v>
      </c>
      <c r="S281" s="293"/>
      <c r="T281" s="293"/>
      <c r="U281" s="293"/>
      <c r="V281" s="293"/>
      <c r="W281" s="293">
        <v>100</v>
      </c>
      <c r="X281" s="293"/>
      <c r="Y281" s="293"/>
      <c r="Z281" s="292">
        <f t="shared" si="119"/>
        <v>430</v>
      </c>
      <c r="AA281" s="293">
        <v>760</v>
      </c>
      <c r="AB281" s="292">
        <f t="shared" si="115"/>
        <v>-330</v>
      </c>
      <c r="AC281" s="292">
        <f t="shared" si="121"/>
        <v>330</v>
      </c>
      <c r="AD281" s="293"/>
      <c r="AE281" s="293"/>
      <c r="AF281" s="293"/>
      <c r="AG281" s="293"/>
      <c r="AH281" s="293"/>
      <c r="AI281" s="293"/>
      <c r="AJ281" s="293"/>
      <c r="AK281" s="292">
        <f t="shared" si="120"/>
        <v>330</v>
      </c>
      <c r="AL281" s="293"/>
      <c r="AM281" s="292">
        <f t="shared" si="112"/>
        <v>0</v>
      </c>
      <c r="AN281" s="292">
        <f t="shared" si="113"/>
        <v>330</v>
      </c>
      <c r="AO281" s="293"/>
      <c r="AP281" s="293"/>
      <c r="AQ281" s="293"/>
      <c r="AR281" s="293"/>
      <c r="AS281" s="293"/>
      <c r="AT281" s="293"/>
      <c r="AU281" s="293"/>
      <c r="AV281" s="292">
        <f t="shared" si="117"/>
        <v>330</v>
      </c>
      <c r="AW281" s="293">
        <v>330</v>
      </c>
      <c r="AX281" s="292">
        <f t="shared" si="114"/>
        <v>0</v>
      </c>
      <c r="AY281" s="137" t="str">
        <f t="shared" si="109"/>
        <v>*</v>
      </c>
      <c r="BA281" s="143" t="str">
        <f t="shared" si="116"/>
        <v/>
      </c>
    </row>
    <row r="282" spans="1:53" ht="12">
      <c r="A282" s="288">
        <v>280</v>
      </c>
      <c r="B282" s="289" t="s">
        <v>620</v>
      </c>
      <c r="C282" s="290" t="s">
        <v>23</v>
      </c>
      <c r="D282" s="290" t="s">
        <v>622</v>
      </c>
      <c r="E282" s="291">
        <v>95</v>
      </c>
      <c r="F282" s="292"/>
      <c r="G282" s="292">
        <f t="shared" si="122"/>
        <v>285</v>
      </c>
      <c r="H282" s="293"/>
      <c r="I282" s="293"/>
      <c r="J282" s="293"/>
      <c r="K282" s="293"/>
      <c r="L282" s="293"/>
      <c r="M282" s="293"/>
      <c r="N282" s="293"/>
      <c r="O282" s="292">
        <f t="shared" si="118"/>
        <v>285</v>
      </c>
      <c r="P282" s="293"/>
      <c r="Q282" s="292">
        <f t="shared" si="110"/>
        <v>285</v>
      </c>
      <c r="R282" s="292">
        <f t="shared" si="111"/>
        <v>285</v>
      </c>
      <c r="S282" s="293"/>
      <c r="T282" s="293"/>
      <c r="U282" s="293"/>
      <c r="V282" s="293"/>
      <c r="W282" s="293"/>
      <c r="X282" s="293"/>
      <c r="Y282" s="293"/>
      <c r="Z282" s="292">
        <f t="shared" si="119"/>
        <v>285</v>
      </c>
      <c r="AA282" s="293">
        <v>570</v>
      </c>
      <c r="AB282" s="292">
        <f t="shared" si="115"/>
        <v>0</v>
      </c>
      <c r="AC282" s="292">
        <f t="shared" si="121"/>
        <v>285</v>
      </c>
      <c r="AD282" s="293"/>
      <c r="AE282" s="293"/>
      <c r="AF282" s="293"/>
      <c r="AG282" s="293"/>
      <c r="AH282" s="293"/>
      <c r="AI282" s="293"/>
      <c r="AJ282" s="293"/>
      <c r="AK282" s="292">
        <f t="shared" si="120"/>
        <v>285</v>
      </c>
      <c r="AL282" s="293"/>
      <c r="AM282" s="292">
        <f t="shared" si="112"/>
        <v>285</v>
      </c>
      <c r="AN282" s="292">
        <f t="shared" si="113"/>
        <v>285</v>
      </c>
      <c r="AO282" s="293"/>
      <c r="AP282" s="293"/>
      <c r="AQ282" s="293"/>
      <c r="AR282" s="293"/>
      <c r="AS282" s="293"/>
      <c r="AT282" s="293"/>
      <c r="AU282" s="293"/>
      <c r="AV282" s="292">
        <f t="shared" si="117"/>
        <v>285</v>
      </c>
      <c r="AW282" s="293">
        <v>570</v>
      </c>
      <c r="AX282" s="292">
        <f t="shared" si="114"/>
        <v>0</v>
      </c>
      <c r="AY282" s="137" t="str">
        <f t="shared" si="109"/>
        <v>*</v>
      </c>
      <c r="BA282" s="143" t="str">
        <f t="shared" si="116"/>
        <v/>
      </c>
    </row>
    <row r="283" spans="1:53" ht="12">
      <c r="A283" s="288">
        <v>281</v>
      </c>
      <c r="B283" s="289" t="s">
        <v>623</v>
      </c>
      <c r="C283" s="290" t="s">
        <v>23</v>
      </c>
      <c r="D283" s="290" t="s">
        <v>895</v>
      </c>
      <c r="E283" s="291">
        <v>50</v>
      </c>
      <c r="F283" s="292"/>
      <c r="G283" s="292">
        <f t="shared" si="122"/>
        <v>150</v>
      </c>
      <c r="H283" s="293"/>
      <c r="I283" s="293"/>
      <c r="J283" s="293"/>
      <c r="K283" s="293"/>
      <c r="L283" s="293"/>
      <c r="M283" s="293"/>
      <c r="N283" s="293"/>
      <c r="O283" s="292">
        <f t="shared" si="118"/>
        <v>150</v>
      </c>
      <c r="P283" s="293">
        <v>600</v>
      </c>
      <c r="Q283" s="292">
        <f t="shared" si="110"/>
        <v>-450</v>
      </c>
      <c r="R283" s="292">
        <f t="shared" si="111"/>
        <v>150</v>
      </c>
      <c r="S283" s="293"/>
      <c r="T283" s="293"/>
      <c r="U283" s="293"/>
      <c r="V283" s="293"/>
      <c r="W283" s="293"/>
      <c r="X283" s="293"/>
      <c r="Y283" s="293"/>
      <c r="Z283" s="292">
        <f t="shared" si="119"/>
        <v>150</v>
      </c>
      <c r="AA283" s="293"/>
      <c r="AB283" s="292">
        <f t="shared" si="115"/>
        <v>-300</v>
      </c>
      <c r="AC283" s="292">
        <f t="shared" si="121"/>
        <v>150</v>
      </c>
      <c r="AD283" s="293"/>
      <c r="AE283" s="293"/>
      <c r="AF283" s="293"/>
      <c r="AG283" s="293"/>
      <c r="AH283" s="293"/>
      <c r="AI283" s="293"/>
      <c r="AJ283" s="293"/>
      <c r="AK283" s="292">
        <f t="shared" si="120"/>
        <v>150</v>
      </c>
      <c r="AL283" s="293"/>
      <c r="AM283" s="292">
        <f t="shared" si="112"/>
        <v>-150</v>
      </c>
      <c r="AN283" s="292">
        <f t="shared" si="113"/>
        <v>150</v>
      </c>
      <c r="AO283" s="293"/>
      <c r="AP283" s="293"/>
      <c r="AQ283" s="293"/>
      <c r="AR283" s="293"/>
      <c r="AS283" s="293"/>
      <c r="AT283" s="293"/>
      <c r="AU283" s="293"/>
      <c r="AV283" s="292">
        <f t="shared" si="117"/>
        <v>150</v>
      </c>
      <c r="AW283" s="293"/>
      <c r="AX283" s="292">
        <f t="shared" si="114"/>
        <v>0</v>
      </c>
      <c r="AY283" s="137" t="str">
        <f t="shared" si="109"/>
        <v>*</v>
      </c>
      <c r="BA283" s="143" t="str">
        <f t="shared" si="116"/>
        <v/>
      </c>
    </row>
    <row r="284" spans="1:53" ht="12">
      <c r="A284" s="288">
        <v>282</v>
      </c>
      <c r="B284" s="289" t="s">
        <v>625</v>
      </c>
      <c r="C284" s="290" t="s">
        <v>23</v>
      </c>
      <c r="D284" s="290" t="s">
        <v>627</v>
      </c>
      <c r="E284" s="291">
        <v>100</v>
      </c>
      <c r="F284" s="292"/>
      <c r="G284" s="292">
        <f t="shared" si="122"/>
        <v>300</v>
      </c>
      <c r="H284" s="293"/>
      <c r="I284" s="293">
        <v>100</v>
      </c>
      <c r="J284" s="293"/>
      <c r="K284" s="293"/>
      <c r="L284" s="293"/>
      <c r="M284" s="293"/>
      <c r="N284" s="293"/>
      <c r="O284" s="292">
        <f t="shared" si="118"/>
        <v>400</v>
      </c>
      <c r="P284" s="293">
        <v>1300</v>
      </c>
      <c r="Q284" s="292">
        <f t="shared" si="110"/>
        <v>-900</v>
      </c>
      <c r="R284" s="292">
        <f t="shared" si="111"/>
        <v>300</v>
      </c>
      <c r="S284" s="293"/>
      <c r="T284" s="293"/>
      <c r="U284" s="293"/>
      <c r="V284" s="293"/>
      <c r="W284" s="293"/>
      <c r="X284" s="293"/>
      <c r="Y284" s="293"/>
      <c r="Z284" s="292">
        <f t="shared" si="119"/>
        <v>300</v>
      </c>
      <c r="AA284" s="293"/>
      <c r="AB284" s="292">
        <f t="shared" si="115"/>
        <v>-600</v>
      </c>
      <c r="AC284" s="292">
        <f t="shared" si="121"/>
        <v>300</v>
      </c>
      <c r="AD284" s="293"/>
      <c r="AE284" s="293"/>
      <c r="AF284" s="293"/>
      <c r="AG284" s="293"/>
      <c r="AH284" s="293"/>
      <c r="AI284" s="293"/>
      <c r="AJ284" s="293"/>
      <c r="AK284" s="292">
        <f t="shared" si="120"/>
        <v>300</v>
      </c>
      <c r="AL284" s="293"/>
      <c r="AM284" s="292">
        <f t="shared" si="112"/>
        <v>-300</v>
      </c>
      <c r="AN284" s="292">
        <f t="shared" si="113"/>
        <v>300</v>
      </c>
      <c r="AO284" s="293"/>
      <c r="AP284" s="293">
        <v>100</v>
      </c>
      <c r="AQ284" s="293"/>
      <c r="AR284" s="293"/>
      <c r="AS284" s="293"/>
      <c r="AT284" s="293"/>
      <c r="AU284" s="293"/>
      <c r="AV284" s="292">
        <f t="shared" si="117"/>
        <v>400</v>
      </c>
      <c r="AW284" s="293">
        <v>100</v>
      </c>
      <c r="AX284" s="292">
        <f t="shared" si="114"/>
        <v>0</v>
      </c>
      <c r="AY284" s="137" t="str">
        <f t="shared" si="109"/>
        <v>*</v>
      </c>
      <c r="BA284" s="143" t="str">
        <f t="shared" si="116"/>
        <v/>
      </c>
    </row>
    <row r="285" spans="1:53" ht="12">
      <c r="A285" s="288">
        <v>283</v>
      </c>
      <c r="B285" s="329" t="s">
        <v>628</v>
      </c>
      <c r="C285" s="320" t="s">
        <v>30</v>
      </c>
      <c r="D285" s="321"/>
      <c r="E285" s="319"/>
      <c r="F285" s="322">
        <v>1350</v>
      </c>
      <c r="G285" s="322">
        <f t="shared" si="122"/>
        <v>0</v>
      </c>
      <c r="H285" s="300"/>
      <c r="I285" s="300"/>
      <c r="J285" s="300"/>
      <c r="K285" s="300"/>
      <c r="L285" s="300"/>
      <c r="M285" s="300"/>
      <c r="N285" s="300"/>
      <c r="O285" s="299">
        <f t="shared" si="118"/>
        <v>0</v>
      </c>
      <c r="P285" s="300"/>
      <c r="Q285" s="299">
        <f t="shared" si="110"/>
        <v>1350</v>
      </c>
      <c r="R285" s="299">
        <f t="shared" si="111"/>
        <v>0</v>
      </c>
      <c r="S285" s="300"/>
      <c r="T285" s="300"/>
      <c r="U285" s="300"/>
      <c r="V285" s="300"/>
      <c r="W285" s="300"/>
      <c r="X285" s="300"/>
      <c r="Y285" s="300"/>
      <c r="Z285" s="299">
        <f t="shared" si="119"/>
        <v>0</v>
      </c>
      <c r="AA285" s="300"/>
      <c r="AB285" s="299">
        <f t="shared" si="115"/>
        <v>1350</v>
      </c>
      <c r="AC285" s="299">
        <v>400</v>
      </c>
      <c r="AD285" s="300"/>
      <c r="AE285" s="300"/>
      <c r="AF285" s="300"/>
      <c r="AG285" s="300"/>
      <c r="AH285" s="300"/>
      <c r="AI285" s="300"/>
      <c r="AJ285" s="300"/>
      <c r="AK285" s="299">
        <f t="shared" si="120"/>
        <v>400</v>
      </c>
      <c r="AL285" s="300">
        <v>1900</v>
      </c>
      <c r="AM285" s="299">
        <f t="shared" si="112"/>
        <v>-150</v>
      </c>
      <c r="AN285" s="299">
        <v>150</v>
      </c>
      <c r="AO285" s="300"/>
      <c r="AP285" s="300"/>
      <c r="AQ285" s="300"/>
      <c r="AR285" s="300"/>
      <c r="AS285" s="300"/>
      <c r="AT285" s="300"/>
      <c r="AU285" s="300"/>
      <c r="AV285" s="299">
        <f t="shared" si="117"/>
        <v>150</v>
      </c>
      <c r="AW285" s="300"/>
      <c r="AX285" s="299">
        <f t="shared" si="114"/>
        <v>0</v>
      </c>
      <c r="AY285" s="137" t="str">
        <f t="shared" si="109"/>
        <v>*</v>
      </c>
      <c r="BA285" s="143" t="str">
        <f t="shared" si="116"/>
        <v>!!!</v>
      </c>
    </row>
    <row r="286" spans="1:53" ht="12">
      <c r="A286" s="288">
        <v>284</v>
      </c>
      <c r="B286" s="294" t="s">
        <v>629</v>
      </c>
      <c r="C286" s="290" t="s">
        <v>10</v>
      </c>
      <c r="D286" s="290" t="s">
        <v>631</v>
      </c>
      <c r="E286" s="295">
        <v>185</v>
      </c>
      <c r="F286" s="292"/>
      <c r="G286" s="292">
        <f t="shared" si="122"/>
        <v>555</v>
      </c>
      <c r="H286" s="293"/>
      <c r="I286" s="293"/>
      <c r="J286" s="293"/>
      <c r="K286" s="293"/>
      <c r="L286" s="293"/>
      <c r="M286" s="293"/>
      <c r="N286" s="293"/>
      <c r="O286" s="292">
        <f t="shared" si="118"/>
        <v>555</v>
      </c>
      <c r="P286" s="293">
        <v>555</v>
      </c>
      <c r="Q286" s="292">
        <f t="shared" si="110"/>
        <v>0</v>
      </c>
      <c r="R286" s="292">
        <f t="shared" si="111"/>
        <v>555</v>
      </c>
      <c r="S286" s="293"/>
      <c r="T286" s="293"/>
      <c r="U286" s="293"/>
      <c r="V286" s="293"/>
      <c r="W286" s="293"/>
      <c r="X286" s="293"/>
      <c r="Y286" s="293"/>
      <c r="Z286" s="292">
        <f t="shared" si="119"/>
        <v>555</v>
      </c>
      <c r="AA286" s="293">
        <v>555</v>
      </c>
      <c r="AB286" s="292">
        <f t="shared" si="115"/>
        <v>0</v>
      </c>
      <c r="AC286" s="292">
        <f t="shared" ref="AC286:AC317" si="123">$E286*3</f>
        <v>555</v>
      </c>
      <c r="AD286" s="293"/>
      <c r="AE286" s="293"/>
      <c r="AF286" s="293"/>
      <c r="AG286" s="293"/>
      <c r="AH286" s="293"/>
      <c r="AI286" s="293"/>
      <c r="AJ286" s="293"/>
      <c r="AK286" s="292">
        <f t="shared" si="120"/>
        <v>555</v>
      </c>
      <c r="AL286" s="293">
        <v>555</v>
      </c>
      <c r="AM286" s="292">
        <f t="shared" si="112"/>
        <v>0</v>
      </c>
      <c r="AN286" s="292">
        <f t="shared" ref="AN286:AN317" si="124">$E286*3</f>
        <v>555</v>
      </c>
      <c r="AO286" s="293"/>
      <c r="AP286" s="293"/>
      <c r="AQ286" s="293"/>
      <c r="AR286" s="293"/>
      <c r="AS286" s="293"/>
      <c r="AT286" s="293"/>
      <c r="AU286" s="293"/>
      <c r="AV286" s="292">
        <f t="shared" si="117"/>
        <v>555</v>
      </c>
      <c r="AW286" s="293">
        <v>555</v>
      </c>
      <c r="AX286" s="292">
        <f t="shared" si="114"/>
        <v>0</v>
      </c>
      <c r="AY286" s="137" t="str">
        <f t="shared" si="109"/>
        <v>*</v>
      </c>
      <c r="BA286" s="143" t="str">
        <f t="shared" si="116"/>
        <v/>
      </c>
    </row>
    <row r="287" spans="1:53" ht="12">
      <c r="A287" s="288">
        <v>285</v>
      </c>
      <c r="B287" s="289" t="s">
        <v>633</v>
      </c>
      <c r="C287" s="290" t="s">
        <v>14</v>
      </c>
      <c r="D287" s="290" t="s">
        <v>634</v>
      </c>
      <c r="E287" s="291">
        <v>85</v>
      </c>
      <c r="F287" s="292">
        <v>975</v>
      </c>
      <c r="G287" s="292">
        <f t="shared" si="122"/>
        <v>255</v>
      </c>
      <c r="H287" s="293"/>
      <c r="I287" s="293"/>
      <c r="J287" s="293"/>
      <c r="K287" s="293"/>
      <c r="L287" s="293"/>
      <c r="M287" s="293"/>
      <c r="N287" s="293"/>
      <c r="O287" s="292">
        <f t="shared" si="118"/>
        <v>255</v>
      </c>
      <c r="P287" s="293"/>
      <c r="Q287" s="292">
        <f t="shared" si="110"/>
        <v>1230</v>
      </c>
      <c r="R287" s="292">
        <f t="shared" si="111"/>
        <v>255</v>
      </c>
      <c r="S287" s="293"/>
      <c r="T287" s="293"/>
      <c r="U287" s="293"/>
      <c r="V287" s="293"/>
      <c r="W287" s="293"/>
      <c r="X287" s="293"/>
      <c r="Y287" s="293"/>
      <c r="Z287" s="292">
        <f t="shared" si="119"/>
        <v>255</v>
      </c>
      <c r="AA287" s="293"/>
      <c r="AB287" s="292">
        <f t="shared" si="115"/>
        <v>1485</v>
      </c>
      <c r="AC287" s="292">
        <f t="shared" si="123"/>
        <v>255</v>
      </c>
      <c r="AD287" s="293"/>
      <c r="AE287" s="293"/>
      <c r="AF287" s="293"/>
      <c r="AG287" s="293"/>
      <c r="AH287" s="293"/>
      <c r="AI287" s="293"/>
      <c r="AJ287" s="293"/>
      <c r="AK287" s="292">
        <f t="shared" si="120"/>
        <v>255</v>
      </c>
      <c r="AL287" s="293"/>
      <c r="AM287" s="292">
        <f t="shared" si="112"/>
        <v>1740</v>
      </c>
      <c r="AN287" s="292">
        <f t="shared" si="124"/>
        <v>255</v>
      </c>
      <c r="AO287" s="293"/>
      <c r="AP287" s="293"/>
      <c r="AQ287" s="293"/>
      <c r="AR287" s="293"/>
      <c r="AS287" s="293"/>
      <c r="AT287" s="293"/>
      <c r="AU287" s="293"/>
      <c r="AV287" s="292">
        <f t="shared" si="117"/>
        <v>255</v>
      </c>
      <c r="AW287" s="293"/>
      <c r="AX287" s="292">
        <f t="shared" si="114"/>
        <v>1995</v>
      </c>
      <c r="AY287" s="137" t="str">
        <f t="shared" si="109"/>
        <v/>
      </c>
      <c r="BA287" s="143" t="str">
        <f t="shared" si="116"/>
        <v/>
      </c>
    </row>
    <row r="288" spans="1:53" ht="12">
      <c r="A288" s="288">
        <v>286</v>
      </c>
      <c r="B288" s="294" t="s">
        <v>964</v>
      </c>
      <c r="C288" s="290" t="s">
        <v>23</v>
      </c>
      <c r="D288" s="290" t="s">
        <v>965</v>
      </c>
      <c r="E288" s="291">
        <v>65</v>
      </c>
      <c r="F288" s="292"/>
      <c r="G288" s="292">
        <f t="shared" si="122"/>
        <v>195</v>
      </c>
      <c r="H288" s="293"/>
      <c r="I288" s="293"/>
      <c r="J288" s="293"/>
      <c r="K288" s="293"/>
      <c r="L288" s="293"/>
      <c r="M288" s="293"/>
      <c r="N288" s="293"/>
      <c r="O288" s="292">
        <f t="shared" si="118"/>
        <v>195</v>
      </c>
      <c r="P288" s="293"/>
      <c r="Q288" s="292">
        <f t="shared" ref="Q288:Q319" si="125">F288+O288-P288</f>
        <v>195</v>
      </c>
      <c r="R288" s="292">
        <f t="shared" ref="R288:R319" si="126">E288*3</f>
        <v>195</v>
      </c>
      <c r="S288" s="293"/>
      <c r="T288" s="293"/>
      <c r="U288" s="293"/>
      <c r="V288" s="293"/>
      <c r="W288" s="293"/>
      <c r="X288" s="293"/>
      <c r="Y288" s="293"/>
      <c r="Z288" s="292">
        <f t="shared" si="119"/>
        <v>195</v>
      </c>
      <c r="AA288" s="293"/>
      <c r="AB288" s="292">
        <f t="shared" si="115"/>
        <v>390</v>
      </c>
      <c r="AC288" s="292">
        <f t="shared" si="123"/>
        <v>195</v>
      </c>
      <c r="AD288" s="293"/>
      <c r="AE288" s="293"/>
      <c r="AF288" s="293"/>
      <c r="AG288" s="293"/>
      <c r="AH288" s="293"/>
      <c r="AI288" s="293"/>
      <c r="AJ288" s="293"/>
      <c r="AK288" s="292">
        <f t="shared" si="120"/>
        <v>195</v>
      </c>
      <c r="AL288" s="293">
        <v>780</v>
      </c>
      <c r="AM288" s="292">
        <f t="shared" ref="AM288:AM319" si="127">AB288+AK288-AL288</f>
        <v>-195</v>
      </c>
      <c r="AN288" s="292">
        <f t="shared" si="124"/>
        <v>195</v>
      </c>
      <c r="AO288" s="293"/>
      <c r="AP288" s="293"/>
      <c r="AQ288" s="293"/>
      <c r="AR288" s="293"/>
      <c r="AS288" s="293"/>
      <c r="AT288" s="293"/>
      <c r="AU288" s="293"/>
      <c r="AV288" s="292">
        <f t="shared" si="117"/>
        <v>195</v>
      </c>
      <c r="AW288" s="293"/>
      <c r="AX288" s="292">
        <f t="shared" ref="AX288:AX319" si="128">AM288+AV288-AW288</f>
        <v>0</v>
      </c>
      <c r="AY288" s="137" t="str">
        <f t="shared" si="109"/>
        <v>*</v>
      </c>
      <c r="BA288" s="143" t="str">
        <f t="shared" si="116"/>
        <v/>
      </c>
    </row>
    <row r="289" spans="1:53" ht="12">
      <c r="A289" s="288">
        <v>287</v>
      </c>
      <c r="B289" s="289" t="s">
        <v>635</v>
      </c>
      <c r="C289" s="290" t="s">
        <v>23</v>
      </c>
      <c r="D289" s="290" t="s">
        <v>12</v>
      </c>
      <c r="E289" s="291">
        <v>40</v>
      </c>
      <c r="F289" s="292">
        <v>520</v>
      </c>
      <c r="G289" s="292">
        <f t="shared" si="122"/>
        <v>120</v>
      </c>
      <c r="H289" s="293"/>
      <c r="I289" s="293"/>
      <c r="J289" s="293"/>
      <c r="K289" s="293"/>
      <c r="L289" s="293"/>
      <c r="M289" s="293"/>
      <c r="N289" s="293"/>
      <c r="O289" s="292">
        <f t="shared" si="118"/>
        <v>120</v>
      </c>
      <c r="P289" s="293"/>
      <c r="Q289" s="292">
        <f t="shared" si="125"/>
        <v>640</v>
      </c>
      <c r="R289" s="292">
        <f t="shared" si="126"/>
        <v>120</v>
      </c>
      <c r="S289" s="293"/>
      <c r="T289" s="293"/>
      <c r="U289" s="293"/>
      <c r="V289" s="293"/>
      <c r="W289" s="293"/>
      <c r="X289" s="293"/>
      <c r="Y289" s="293"/>
      <c r="Z289" s="292">
        <f t="shared" si="119"/>
        <v>120</v>
      </c>
      <c r="AA289" s="293"/>
      <c r="AB289" s="292">
        <f t="shared" ref="AB289:AB320" si="129">Q289+Z289-AA289</f>
        <v>760</v>
      </c>
      <c r="AC289" s="292">
        <f t="shared" si="123"/>
        <v>120</v>
      </c>
      <c r="AD289" s="293"/>
      <c r="AE289" s="293"/>
      <c r="AF289" s="293"/>
      <c r="AG289" s="293"/>
      <c r="AH289" s="293"/>
      <c r="AI289" s="293"/>
      <c r="AJ289" s="293"/>
      <c r="AK289" s="292">
        <f t="shared" si="120"/>
        <v>120</v>
      </c>
      <c r="AL289" s="293"/>
      <c r="AM289" s="292">
        <f t="shared" si="127"/>
        <v>880</v>
      </c>
      <c r="AN289" s="292">
        <f t="shared" si="124"/>
        <v>120</v>
      </c>
      <c r="AO289" s="293"/>
      <c r="AP289" s="293"/>
      <c r="AQ289" s="293"/>
      <c r="AR289" s="293"/>
      <c r="AS289" s="293"/>
      <c r="AT289" s="293"/>
      <c r="AU289" s="293"/>
      <c r="AV289" s="292">
        <f t="shared" si="117"/>
        <v>120</v>
      </c>
      <c r="AW289" s="293"/>
      <c r="AX289" s="292">
        <f t="shared" si="128"/>
        <v>1000</v>
      </c>
      <c r="AY289" s="137" t="str">
        <f t="shared" si="109"/>
        <v/>
      </c>
      <c r="BA289" s="143" t="str">
        <f t="shared" si="116"/>
        <v/>
      </c>
    </row>
    <row r="290" spans="1:53" ht="12">
      <c r="A290" s="288">
        <v>288</v>
      </c>
      <c r="B290" s="289" t="s">
        <v>639</v>
      </c>
      <c r="C290" s="290" t="s">
        <v>14</v>
      </c>
      <c r="D290" s="290" t="s">
        <v>641</v>
      </c>
      <c r="E290" s="291">
        <v>135</v>
      </c>
      <c r="F290" s="292"/>
      <c r="G290" s="292">
        <f t="shared" si="122"/>
        <v>405</v>
      </c>
      <c r="H290" s="293"/>
      <c r="I290" s="293"/>
      <c r="J290" s="293"/>
      <c r="K290" s="293"/>
      <c r="L290" s="293">
        <v>100</v>
      </c>
      <c r="M290" s="293"/>
      <c r="N290" s="293"/>
      <c r="O290" s="292">
        <f t="shared" si="118"/>
        <v>505</v>
      </c>
      <c r="P290" s="293">
        <v>2220</v>
      </c>
      <c r="Q290" s="292">
        <f t="shared" si="125"/>
        <v>-1715</v>
      </c>
      <c r="R290" s="292">
        <f t="shared" si="126"/>
        <v>405</v>
      </c>
      <c r="S290" s="293"/>
      <c r="T290" s="293"/>
      <c r="U290" s="293"/>
      <c r="V290" s="293"/>
      <c r="W290" s="293"/>
      <c r="X290" s="293"/>
      <c r="Y290" s="293"/>
      <c r="Z290" s="292">
        <f t="shared" si="119"/>
        <v>405</v>
      </c>
      <c r="AA290" s="293"/>
      <c r="AB290" s="292">
        <f t="shared" si="129"/>
        <v>-1310</v>
      </c>
      <c r="AC290" s="292">
        <f t="shared" si="123"/>
        <v>405</v>
      </c>
      <c r="AD290" s="293"/>
      <c r="AE290" s="293"/>
      <c r="AF290" s="293"/>
      <c r="AG290" s="293"/>
      <c r="AH290" s="293"/>
      <c r="AI290" s="293"/>
      <c r="AJ290" s="293"/>
      <c r="AK290" s="292">
        <f t="shared" si="120"/>
        <v>405</v>
      </c>
      <c r="AL290" s="293"/>
      <c r="AM290" s="292">
        <f t="shared" si="127"/>
        <v>-905</v>
      </c>
      <c r="AN290" s="292">
        <f t="shared" si="124"/>
        <v>405</v>
      </c>
      <c r="AO290" s="293"/>
      <c r="AP290" s="293"/>
      <c r="AQ290" s="293"/>
      <c r="AR290" s="293"/>
      <c r="AS290" s="293"/>
      <c r="AT290" s="293"/>
      <c r="AU290" s="293"/>
      <c r="AV290" s="292">
        <f t="shared" si="117"/>
        <v>405</v>
      </c>
      <c r="AW290" s="293"/>
      <c r="AX290" s="292">
        <f t="shared" si="128"/>
        <v>-500</v>
      </c>
      <c r="AY290" s="137" t="str">
        <f t="shared" si="109"/>
        <v/>
      </c>
      <c r="BA290" s="143" t="str">
        <f t="shared" si="116"/>
        <v/>
      </c>
    </row>
    <row r="291" spans="1:53" ht="12">
      <c r="A291" s="288">
        <v>289</v>
      </c>
      <c r="B291" s="294" t="s">
        <v>642</v>
      </c>
      <c r="C291" s="290" t="s">
        <v>14</v>
      </c>
      <c r="D291" s="290" t="s">
        <v>12</v>
      </c>
      <c r="E291" s="295">
        <v>50</v>
      </c>
      <c r="F291" s="292"/>
      <c r="G291" s="292">
        <f t="shared" si="122"/>
        <v>150</v>
      </c>
      <c r="H291" s="293"/>
      <c r="I291" s="293"/>
      <c r="J291" s="293"/>
      <c r="K291" s="293"/>
      <c r="L291" s="293">
        <v>100</v>
      </c>
      <c r="M291" s="293"/>
      <c r="N291" s="293"/>
      <c r="O291" s="292">
        <f t="shared" si="118"/>
        <v>250</v>
      </c>
      <c r="P291" s="293">
        <v>600</v>
      </c>
      <c r="Q291" s="292">
        <f t="shared" si="125"/>
        <v>-350</v>
      </c>
      <c r="R291" s="292">
        <f t="shared" si="126"/>
        <v>150</v>
      </c>
      <c r="S291" s="293"/>
      <c r="T291" s="293"/>
      <c r="U291" s="293"/>
      <c r="V291" s="293"/>
      <c r="W291" s="293"/>
      <c r="X291" s="293"/>
      <c r="Y291" s="293"/>
      <c r="Z291" s="292">
        <f t="shared" si="119"/>
        <v>150</v>
      </c>
      <c r="AA291" s="293"/>
      <c r="AB291" s="292">
        <f t="shared" si="129"/>
        <v>-200</v>
      </c>
      <c r="AC291" s="292">
        <f t="shared" si="123"/>
        <v>150</v>
      </c>
      <c r="AD291" s="293"/>
      <c r="AE291" s="293">
        <v>100</v>
      </c>
      <c r="AF291" s="293"/>
      <c r="AG291" s="293"/>
      <c r="AH291" s="293"/>
      <c r="AI291" s="293"/>
      <c r="AJ291" s="293"/>
      <c r="AK291" s="292">
        <f t="shared" si="120"/>
        <v>250</v>
      </c>
      <c r="AL291" s="293"/>
      <c r="AM291" s="292">
        <f t="shared" si="127"/>
        <v>50</v>
      </c>
      <c r="AN291" s="292">
        <f t="shared" si="124"/>
        <v>150</v>
      </c>
      <c r="AO291" s="293"/>
      <c r="AP291" s="293"/>
      <c r="AQ291" s="293"/>
      <c r="AR291" s="293"/>
      <c r="AS291" s="293"/>
      <c r="AT291" s="293"/>
      <c r="AU291" s="293"/>
      <c r="AV291" s="292">
        <f t="shared" si="117"/>
        <v>150</v>
      </c>
      <c r="AW291" s="293"/>
      <c r="AX291" s="292">
        <f t="shared" si="128"/>
        <v>200</v>
      </c>
      <c r="BA291" s="143" t="str">
        <f t="shared" si="116"/>
        <v/>
      </c>
    </row>
    <row r="292" spans="1:53" ht="12">
      <c r="A292" s="288">
        <v>290</v>
      </c>
      <c r="B292" s="294" t="s">
        <v>988</v>
      </c>
      <c r="C292" s="290" t="s">
        <v>23</v>
      </c>
      <c r="D292" s="290"/>
      <c r="E292" s="295">
        <v>65</v>
      </c>
      <c r="F292" s="292"/>
      <c r="G292" s="292">
        <f t="shared" si="122"/>
        <v>195</v>
      </c>
      <c r="H292" s="293"/>
      <c r="I292" s="293"/>
      <c r="J292" s="293"/>
      <c r="K292" s="293"/>
      <c r="L292" s="293"/>
      <c r="M292" s="293"/>
      <c r="N292" s="293"/>
      <c r="O292" s="292">
        <f t="shared" si="118"/>
        <v>195</v>
      </c>
      <c r="P292" s="293"/>
      <c r="Q292" s="292">
        <f t="shared" si="125"/>
        <v>195</v>
      </c>
      <c r="R292" s="292">
        <f t="shared" si="126"/>
        <v>195</v>
      </c>
      <c r="S292" s="293"/>
      <c r="T292" s="293"/>
      <c r="U292" s="293"/>
      <c r="V292" s="293"/>
      <c r="W292" s="293"/>
      <c r="X292" s="293"/>
      <c r="Y292" s="293"/>
      <c r="Z292" s="292">
        <f t="shared" si="119"/>
        <v>195</v>
      </c>
      <c r="AA292" s="293"/>
      <c r="AB292" s="292">
        <f t="shared" si="129"/>
        <v>390</v>
      </c>
      <c r="AC292" s="292">
        <f t="shared" si="123"/>
        <v>195</v>
      </c>
      <c r="AD292" s="293"/>
      <c r="AE292" s="293"/>
      <c r="AF292" s="293"/>
      <c r="AG292" s="293"/>
      <c r="AH292" s="293"/>
      <c r="AI292" s="293"/>
      <c r="AJ292" s="293"/>
      <c r="AK292" s="292">
        <f t="shared" si="120"/>
        <v>195</v>
      </c>
      <c r="AL292" s="293">
        <v>780</v>
      </c>
      <c r="AM292" s="292">
        <f t="shared" si="127"/>
        <v>-195</v>
      </c>
      <c r="AN292" s="292">
        <f t="shared" si="124"/>
        <v>195</v>
      </c>
      <c r="AO292" s="293"/>
      <c r="AP292" s="293"/>
      <c r="AQ292" s="293"/>
      <c r="AR292" s="293"/>
      <c r="AS292" s="293"/>
      <c r="AT292" s="293"/>
      <c r="AU292" s="293"/>
      <c r="AV292" s="292">
        <f t="shared" si="117"/>
        <v>195</v>
      </c>
      <c r="AW292" s="293"/>
      <c r="AX292" s="292">
        <f t="shared" si="128"/>
        <v>0</v>
      </c>
      <c r="AY292" s="137" t="str">
        <f t="shared" si="109"/>
        <v>*</v>
      </c>
      <c r="BA292" s="143" t="str">
        <f t="shared" si="116"/>
        <v/>
      </c>
    </row>
    <row r="293" spans="1:53" ht="12">
      <c r="A293" s="288">
        <v>291</v>
      </c>
      <c r="B293" s="289" t="s">
        <v>644</v>
      </c>
      <c r="C293" s="290" t="s">
        <v>23</v>
      </c>
      <c r="D293" s="290" t="s">
        <v>646</v>
      </c>
      <c r="E293" s="291">
        <v>80</v>
      </c>
      <c r="F293" s="292"/>
      <c r="G293" s="292">
        <f t="shared" si="122"/>
        <v>240</v>
      </c>
      <c r="H293" s="293"/>
      <c r="I293" s="293"/>
      <c r="J293" s="293"/>
      <c r="K293" s="293"/>
      <c r="L293" s="293"/>
      <c r="M293" s="293"/>
      <c r="N293" s="293"/>
      <c r="O293" s="292">
        <f t="shared" si="118"/>
        <v>240</v>
      </c>
      <c r="P293" s="293">
        <v>960</v>
      </c>
      <c r="Q293" s="292">
        <f t="shared" si="125"/>
        <v>-720</v>
      </c>
      <c r="R293" s="292">
        <f t="shared" si="126"/>
        <v>240</v>
      </c>
      <c r="S293" s="293"/>
      <c r="T293" s="293"/>
      <c r="U293" s="293"/>
      <c r="V293" s="293"/>
      <c r="W293" s="293"/>
      <c r="X293" s="293"/>
      <c r="Y293" s="293"/>
      <c r="Z293" s="292">
        <f t="shared" si="119"/>
        <v>240</v>
      </c>
      <c r="AA293" s="293"/>
      <c r="AB293" s="292">
        <f t="shared" si="129"/>
        <v>-480</v>
      </c>
      <c r="AC293" s="292">
        <f t="shared" si="123"/>
        <v>240</v>
      </c>
      <c r="AD293" s="293"/>
      <c r="AE293" s="293"/>
      <c r="AF293" s="293"/>
      <c r="AG293" s="293"/>
      <c r="AH293" s="293"/>
      <c r="AI293" s="293"/>
      <c r="AJ293" s="293"/>
      <c r="AK293" s="292">
        <f t="shared" si="120"/>
        <v>240</v>
      </c>
      <c r="AL293" s="293"/>
      <c r="AM293" s="292">
        <f t="shared" si="127"/>
        <v>-240</v>
      </c>
      <c r="AN293" s="292">
        <f t="shared" si="124"/>
        <v>240</v>
      </c>
      <c r="AO293" s="293"/>
      <c r="AP293" s="293"/>
      <c r="AQ293" s="293"/>
      <c r="AR293" s="293"/>
      <c r="AS293" s="293"/>
      <c r="AT293" s="293"/>
      <c r="AU293" s="293"/>
      <c r="AV293" s="292">
        <f t="shared" si="117"/>
        <v>240</v>
      </c>
      <c r="AW293" s="293"/>
      <c r="AX293" s="292">
        <f t="shared" si="128"/>
        <v>0</v>
      </c>
      <c r="AY293" s="137" t="str">
        <f t="shared" si="109"/>
        <v>*</v>
      </c>
      <c r="BA293" s="143" t="str">
        <f t="shared" si="116"/>
        <v/>
      </c>
    </row>
    <row r="294" spans="1:53" ht="12">
      <c r="A294" s="288">
        <v>292</v>
      </c>
      <c r="B294" s="289" t="s">
        <v>647</v>
      </c>
      <c r="C294" s="290" t="s">
        <v>23</v>
      </c>
      <c r="D294" s="290" t="s">
        <v>649</v>
      </c>
      <c r="E294" s="291">
        <v>90</v>
      </c>
      <c r="F294" s="292"/>
      <c r="G294" s="292">
        <f t="shared" si="122"/>
        <v>270</v>
      </c>
      <c r="H294" s="293"/>
      <c r="I294" s="293"/>
      <c r="J294" s="293"/>
      <c r="K294" s="293"/>
      <c r="L294" s="293"/>
      <c r="M294" s="293"/>
      <c r="N294" s="293"/>
      <c r="O294" s="292">
        <f t="shared" ref="O294:O325" si="130">SUM(G294:N294)</f>
        <v>270</v>
      </c>
      <c r="P294" s="293">
        <v>270</v>
      </c>
      <c r="Q294" s="292">
        <f t="shared" si="125"/>
        <v>0</v>
      </c>
      <c r="R294" s="292">
        <f t="shared" si="126"/>
        <v>270</v>
      </c>
      <c r="S294" s="293"/>
      <c r="T294" s="293"/>
      <c r="U294" s="293"/>
      <c r="V294" s="293"/>
      <c r="W294" s="293"/>
      <c r="X294" s="293"/>
      <c r="Y294" s="293"/>
      <c r="Z294" s="292">
        <f t="shared" ref="Z294:Z325" si="131">SUM(R294:Y294)</f>
        <v>270</v>
      </c>
      <c r="AA294" s="293">
        <v>270</v>
      </c>
      <c r="AB294" s="292">
        <f t="shared" si="129"/>
        <v>0</v>
      </c>
      <c r="AC294" s="292">
        <f t="shared" si="123"/>
        <v>270</v>
      </c>
      <c r="AD294" s="293"/>
      <c r="AE294" s="293"/>
      <c r="AF294" s="293"/>
      <c r="AG294" s="293"/>
      <c r="AH294" s="293"/>
      <c r="AI294" s="293"/>
      <c r="AJ294" s="293"/>
      <c r="AK294" s="292">
        <f t="shared" ref="AK294:AK325" si="132">SUM(AC294:AJ294)</f>
        <v>270</v>
      </c>
      <c r="AL294" s="293">
        <v>540</v>
      </c>
      <c r="AM294" s="292">
        <f t="shared" si="127"/>
        <v>-270</v>
      </c>
      <c r="AN294" s="292">
        <f t="shared" si="124"/>
        <v>270</v>
      </c>
      <c r="AO294" s="293"/>
      <c r="AP294" s="293"/>
      <c r="AQ294" s="293"/>
      <c r="AR294" s="293"/>
      <c r="AS294" s="293"/>
      <c r="AT294" s="293"/>
      <c r="AU294" s="293"/>
      <c r="AV294" s="292">
        <f t="shared" si="117"/>
        <v>270</v>
      </c>
      <c r="AW294" s="293"/>
      <c r="AX294" s="292">
        <f t="shared" si="128"/>
        <v>0</v>
      </c>
      <c r="AY294" s="137" t="str">
        <f t="shared" si="109"/>
        <v>*</v>
      </c>
      <c r="BA294" s="143" t="str">
        <f t="shared" si="116"/>
        <v/>
      </c>
    </row>
    <row r="295" spans="1:53" ht="12">
      <c r="A295" s="288">
        <v>293</v>
      </c>
      <c r="B295" s="289" t="s">
        <v>650</v>
      </c>
      <c r="C295" s="290" t="s">
        <v>14</v>
      </c>
      <c r="D295" s="290" t="s">
        <v>44</v>
      </c>
      <c r="E295" s="291">
        <v>235</v>
      </c>
      <c r="F295" s="292"/>
      <c r="G295" s="292">
        <f t="shared" si="122"/>
        <v>705</v>
      </c>
      <c r="H295" s="293">
        <v>50</v>
      </c>
      <c r="I295" s="293">
        <v>100</v>
      </c>
      <c r="J295" s="293"/>
      <c r="K295" s="293"/>
      <c r="L295" s="293"/>
      <c r="M295" s="293"/>
      <c r="N295" s="293"/>
      <c r="O295" s="292">
        <f t="shared" si="130"/>
        <v>855</v>
      </c>
      <c r="P295" s="293"/>
      <c r="Q295" s="292">
        <f t="shared" si="125"/>
        <v>855</v>
      </c>
      <c r="R295" s="292">
        <f t="shared" si="126"/>
        <v>705</v>
      </c>
      <c r="S295" s="293"/>
      <c r="T295" s="293"/>
      <c r="U295" s="293"/>
      <c r="V295" s="293"/>
      <c r="W295" s="293">
        <v>100</v>
      </c>
      <c r="X295" s="293"/>
      <c r="Y295" s="293"/>
      <c r="Z295" s="292">
        <f t="shared" si="131"/>
        <v>805</v>
      </c>
      <c r="AA295" s="293">
        <v>1660</v>
      </c>
      <c r="AB295" s="292">
        <f t="shared" si="129"/>
        <v>0</v>
      </c>
      <c r="AC295" s="292">
        <f t="shared" si="123"/>
        <v>705</v>
      </c>
      <c r="AD295" s="293"/>
      <c r="AE295" s="293"/>
      <c r="AF295" s="293"/>
      <c r="AG295" s="293"/>
      <c r="AH295" s="293"/>
      <c r="AI295" s="293"/>
      <c r="AJ295" s="293"/>
      <c r="AK295" s="292">
        <f t="shared" si="132"/>
        <v>705</v>
      </c>
      <c r="AL295" s="293">
        <v>1410</v>
      </c>
      <c r="AM295" s="292">
        <f t="shared" si="127"/>
        <v>-705</v>
      </c>
      <c r="AN295" s="292">
        <f t="shared" si="124"/>
        <v>705</v>
      </c>
      <c r="AO295" s="293">
        <v>50</v>
      </c>
      <c r="AP295" s="293"/>
      <c r="AQ295" s="293"/>
      <c r="AR295" s="293"/>
      <c r="AS295" s="293"/>
      <c r="AT295" s="293"/>
      <c r="AU295" s="293"/>
      <c r="AV295" s="292">
        <f t="shared" si="117"/>
        <v>755</v>
      </c>
      <c r="AW295" s="293">
        <v>50</v>
      </c>
      <c r="AX295" s="292">
        <f t="shared" si="128"/>
        <v>0</v>
      </c>
      <c r="AY295" s="137" t="str">
        <f t="shared" si="109"/>
        <v>*</v>
      </c>
      <c r="BA295" s="143" t="str">
        <f t="shared" si="116"/>
        <v/>
      </c>
    </row>
    <row r="296" spans="1:53" ht="12">
      <c r="A296" s="288">
        <v>294</v>
      </c>
      <c r="B296" s="304" t="s">
        <v>653</v>
      </c>
      <c r="C296" s="290" t="s">
        <v>23</v>
      </c>
      <c r="D296" s="290" t="s">
        <v>843</v>
      </c>
      <c r="E296" s="291">
        <v>85</v>
      </c>
      <c r="F296" s="292"/>
      <c r="G296" s="292">
        <f t="shared" si="122"/>
        <v>255</v>
      </c>
      <c r="H296" s="293">
        <v>50</v>
      </c>
      <c r="I296" s="293">
        <v>100</v>
      </c>
      <c r="J296" s="293"/>
      <c r="K296" s="293"/>
      <c r="L296" s="293"/>
      <c r="M296" s="293"/>
      <c r="N296" s="293"/>
      <c r="O296" s="292">
        <f t="shared" si="130"/>
        <v>405</v>
      </c>
      <c r="P296" s="293">
        <v>405</v>
      </c>
      <c r="Q296" s="292">
        <f t="shared" si="125"/>
        <v>0</v>
      </c>
      <c r="R296" s="292">
        <f t="shared" si="126"/>
        <v>255</v>
      </c>
      <c r="S296" s="293"/>
      <c r="T296" s="293"/>
      <c r="U296" s="293"/>
      <c r="V296" s="293"/>
      <c r="W296" s="293"/>
      <c r="X296" s="293"/>
      <c r="Y296" s="293"/>
      <c r="Z296" s="292">
        <f t="shared" si="131"/>
        <v>255</v>
      </c>
      <c r="AA296" s="293"/>
      <c r="AB296" s="292">
        <f t="shared" si="129"/>
        <v>255</v>
      </c>
      <c r="AC296" s="292">
        <f t="shared" si="123"/>
        <v>255</v>
      </c>
      <c r="AD296" s="293"/>
      <c r="AE296" s="293"/>
      <c r="AF296" s="293"/>
      <c r="AG296" s="293"/>
      <c r="AH296" s="293"/>
      <c r="AI296" s="293"/>
      <c r="AJ296" s="293"/>
      <c r="AK296" s="292">
        <f t="shared" si="132"/>
        <v>255</v>
      </c>
      <c r="AL296" s="293">
        <v>510</v>
      </c>
      <c r="AM296" s="292">
        <f t="shared" si="127"/>
        <v>0</v>
      </c>
      <c r="AN296" s="292">
        <f t="shared" si="124"/>
        <v>255</v>
      </c>
      <c r="AO296" s="293"/>
      <c r="AP296" s="293">
        <v>100</v>
      </c>
      <c r="AQ296" s="293"/>
      <c r="AR296" s="293"/>
      <c r="AS296" s="293"/>
      <c r="AT296" s="293"/>
      <c r="AU296" s="293"/>
      <c r="AV296" s="292">
        <f t="shared" si="117"/>
        <v>355</v>
      </c>
      <c r="AW296" s="293">
        <v>355</v>
      </c>
      <c r="AX296" s="292">
        <f t="shared" si="128"/>
        <v>0</v>
      </c>
      <c r="AY296" s="137" t="str">
        <f t="shared" si="109"/>
        <v>*</v>
      </c>
      <c r="BA296" s="143" t="str">
        <f t="shared" si="116"/>
        <v/>
      </c>
    </row>
    <row r="297" spans="1:53" ht="12">
      <c r="A297" s="288">
        <v>295</v>
      </c>
      <c r="B297" s="289" t="s">
        <v>1047</v>
      </c>
      <c r="C297" s="290" t="s">
        <v>23</v>
      </c>
      <c r="D297" s="290" t="s">
        <v>658</v>
      </c>
      <c r="E297" s="291">
        <v>70</v>
      </c>
      <c r="F297" s="292">
        <v>650</v>
      </c>
      <c r="G297" s="292">
        <f t="shared" si="122"/>
        <v>210</v>
      </c>
      <c r="H297" s="293"/>
      <c r="I297" s="293"/>
      <c r="J297" s="293"/>
      <c r="K297" s="293"/>
      <c r="L297" s="293"/>
      <c r="M297" s="293"/>
      <c r="N297" s="293"/>
      <c r="O297" s="292">
        <f t="shared" si="130"/>
        <v>210</v>
      </c>
      <c r="P297" s="293"/>
      <c r="Q297" s="292">
        <f t="shared" si="125"/>
        <v>860</v>
      </c>
      <c r="R297" s="292">
        <f t="shared" si="126"/>
        <v>210</v>
      </c>
      <c r="S297" s="293"/>
      <c r="T297" s="293"/>
      <c r="U297" s="293"/>
      <c r="V297" s="293"/>
      <c r="W297" s="293"/>
      <c r="X297" s="293"/>
      <c r="Y297" s="293"/>
      <c r="Z297" s="292">
        <f t="shared" si="131"/>
        <v>210</v>
      </c>
      <c r="AA297" s="293"/>
      <c r="AB297" s="292">
        <f t="shared" si="129"/>
        <v>1070</v>
      </c>
      <c r="AC297" s="292">
        <f t="shared" si="123"/>
        <v>210</v>
      </c>
      <c r="AD297" s="293"/>
      <c r="AE297" s="293"/>
      <c r="AF297" s="293"/>
      <c r="AG297" s="293"/>
      <c r="AH297" s="293"/>
      <c r="AI297" s="293"/>
      <c r="AJ297" s="293"/>
      <c r="AK297" s="292">
        <f t="shared" si="132"/>
        <v>210</v>
      </c>
      <c r="AL297" s="293"/>
      <c r="AM297" s="292">
        <f t="shared" si="127"/>
        <v>1280</v>
      </c>
      <c r="AN297" s="292">
        <f t="shared" si="124"/>
        <v>210</v>
      </c>
      <c r="AO297" s="293"/>
      <c r="AP297" s="293"/>
      <c r="AQ297" s="293"/>
      <c r="AR297" s="293"/>
      <c r="AS297" s="293"/>
      <c r="AT297" s="293"/>
      <c r="AU297" s="293"/>
      <c r="AV297" s="292">
        <f t="shared" si="117"/>
        <v>210</v>
      </c>
      <c r="AW297" s="293"/>
      <c r="AX297" s="292">
        <f t="shared" si="128"/>
        <v>1490</v>
      </c>
      <c r="AY297" s="137" t="str">
        <f t="shared" si="109"/>
        <v/>
      </c>
      <c r="BA297" s="143" t="str">
        <f t="shared" si="116"/>
        <v/>
      </c>
    </row>
    <row r="298" spans="1:53" ht="12">
      <c r="A298" s="288">
        <v>296</v>
      </c>
      <c r="B298" s="294" t="s">
        <v>659</v>
      </c>
      <c r="C298" s="290" t="s">
        <v>10</v>
      </c>
      <c r="D298" s="290" t="s">
        <v>119</v>
      </c>
      <c r="E298" s="295">
        <v>100</v>
      </c>
      <c r="F298" s="292">
        <v>100</v>
      </c>
      <c r="G298" s="292">
        <f t="shared" si="122"/>
        <v>300</v>
      </c>
      <c r="H298" s="293"/>
      <c r="I298" s="293"/>
      <c r="J298" s="293"/>
      <c r="K298" s="293"/>
      <c r="L298" s="293"/>
      <c r="M298" s="293"/>
      <c r="N298" s="293"/>
      <c r="O298" s="292">
        <f t="shared" si="130"/>
        <v>300</v>
      </c>
      <c r="P298" s="293"/>
      <c r="Q298" s="292">
        <f t="shared" si="125"/>
        <v>400</v>
      </c>
      <c r="R298" s="292">
        <f t="shared" si="126"/>
        <v>300</v>
      </c>
      <c r="S298" s="293"/>
      <c r="T298" s="293"/>
      <c r="U298" s="293"/>
      <c r="V298" s="293"/>
      <c r="W298" s="293"/>
      <c r="X298" s="293"/>
      <c r="Y298" s="293"/>
      <c r="Z298" s="292">
        <f t="shared" si="131"/>
        <v>300</v>
      </c>
      <c r="AA298" s="293"/>
      <c r="AB298" s="292">
        <f t="shared" si="129"/>
        <v>700</v>
      </c>
      <c r="AC298" s="292">
        <f t="shared" si="123"/>
        <v>300</v>
      </c>
      <c r="AD298" s="293"/>
      <c r="AE298" s="293"/>
      <c r="AF298" s="293"/>
      <c r="AG298" s="293"/>
      <c r="AH298" s="293"/>
      <c r="AI298" s="293"/>
      <c r="AJ298" s="293"/>
      <c r="AK298" s="292">
        <f t="shared" si="132"/>
        <v>300</v>
      </c>
      <c r="AL298" s="293"/>
      <c r="AM298" s="292">
        <f t="shared" si="127"/>
        <v>1000</v>
      </c>
      <c r="AN298" s="292">
        <f t="shared" si="124"/>
        <v>300</v>
      </c>
      <c r="AO298" s="293"/>
      <c r="AP298" s="293"/>
      <c r="AQ298" s="293"/>
      <c r="AR298" s="293"/>
      <c r="AS298" s="293"/>
      <c r="AT298" s="293"/>
      <c r="AU298" s="293"/>
      <c r="AV298" s="292">
        <f t="shared" si="117"/>
        <v>300</v>
      </c>
      <c r="AW298" s="293"/>
      <c r="AX298" s="292">
        <f t="shared" si="128"/>
        <v>1300</v>
      </c>
      <c r="AY298" s="137" t="str">
        <f t="shared" si="109"/>
        <v/>
      </c>
      <c r="BA298" s="143" t="str">
        <f t="shared" si="116"/>
        <v/>
      </c>
    </row>
    <row r="299" spans="1:53" ht="12">
      <c r="A299" s="288">
        <v>297</v>
      </c>
      <c r="B299" s="294" t="s">
        <v>660</v>
      </c>
      <c r="C299" s="290" t="s">
        <v>10</v>
      </c>
      <c r="D299" s="290" t="s">
        <v>662</v>
      </c>
      <c r="E299" s="295">
        <v>175</v>
      </c>
      <c r="F299" s="292"/>
      <c r="G299" s="292">
        <f t="shared" si="122"/>
        <v>525</v>
      </c>
      <c r="H299" s="293"/>
      <c r="I299" s="293"/>
      <c r="J299" s="293"/>
      <c r="K299" s="293"/>
      <c r="L299" s="293"/>
      <c r="M299" s="293"/>
      <c r="N299" s="293"/>
      <c r="O299" s="292">
        <f t="shared" si="130"/>
        <v>525</v>
      </c>
      <c r="P299" s="293">
        <v>525</v>
      </c>
      <c r="Q299" s="292">
        <f t="shared" si="125"/>
        <v>0</v>
      </c>
      <c r="R299" s="292">
        <f t="shared" si="126"/>
        <v>525</v>
      </c>
      <c r="S299" s="293"/>
      <c r="T299" s="293"/>
      <c r="U299" s="293"/>
      <c r="V299" s="293"/>
      <c r="W299" s="293">
        <v>100</v>
      </c>
      <c r="X299" s="293"/>
      <c r="Y299" s="293"/>
      <c r="Z299" s="292">
        <f t="shared" si="131"/>
        <v>625</v>
      </c>
      <c r="AA299" s="293">
        <v>700</v>
      </c>
      <c r="AB299" s="292">
        <f t="shared" si="129"/>
        <v>-75</v>
      </c>
      <c r="AC299" s="292">
        <f t="shared" si="123"/>
        <v>525</v>
      </c>
      <c r="AD299" s="293"/>
      <c r="AE299" s="293"/>
      <c r="AF299" s="293"/>
      <c r="AG299" s="293"/>
      <c r="AH299" s="293"/>
      <c r="AI299" s="293"/>
      <c r="AJ299" s="293"/>
      <c r="AK299" s="292">
        <f t="shared" si="132"/>
        <v>525</v>
      </c>
      <c r="AL299" s="293">
        <v>1000</v>
      </c>
      <c r="AM299" s="292">
        <f t="shared" si="127"/>
        <v>-550</v>
      </c>
      <c r="AN299" s="292">
        <f t="shared" si="124"/>
        <v>525</v>
      </c>
      <c r="AO299" s="293"/>
      <c r="AP299" s="293"/>
      <c r="AQ299" s="293"/>
      <c r="AR299" s="293"/>
      <c r="AS299" s="293"/>
      <c r="AT299" s="293"/>
      <c r="AU299" s="293"/>
      <c r="AV299" s="292">
        <f t="shared" si="117"/>
        <v>525</v>
      </c>
      <c r="AW299" s="293"/>
      <c r="AX299" s="292">
        <f t="shared" si="128"/>
        <v>-25</v>
      </c>
      <c r="AY299" s="137" t="str">
        <f t="shared" si="109"/>
        <v/>
      </c>
      <c r="BA299" s="143" t="str">
        <f t="shared" si="116"/>
        <v/>
      </c>
    </row>
    <row r="300" spans="1:53" ht="12">
      <c r="A300" s="288">
        <v>298</v>
      </c>
      <c r="B300" s="294" t="s">
        <v>982</v>
      </c>
      <c r="C300" s="290" t="s">
        <v>23</v>
      </c>
      <c r="D300" s="290" t="s">
        <v>970</v>
      </c>
      <c r="E300" s="291"/>
      <c r="F300" s="292"/>
      <c r="G300" s="292">
        <f t="shared" si="122"/>
        <v>0</v>
      </c>
      <c r="H300" s="293"/>
      <c r="I300" s="293"/>
      <c r="J300" s="293"/>
      <c r="K300" s="293"/>
      <c r="L300" s="293"/>
      <c r="M300" s="293"/>
      <c r="N300" s="293"/>
      <c r="O300" s="292">
        <f t="shared" si="130"/>
        <v>0</v>
      </c>
      <c r="P300" s="293"/>
      <c r="Q300" s="292">
        <f t="shared" si="125"/>
        <v>0</v>
      </c>
      <c r="R300" s="292">
        <f t="shared" si="126"/>
        <v>0</v>
      </c>
      <c r="S300" s="293"/>
      <c r="T300" s="293"/>
      <c r="U300" s="293"/>
      <c r="V300" s="293"/>
      <c r="W300" s="293"/>
      <c r="X300" s="293"/>
      <c r="Y300" s="293"/>
      <c r="Z300" s="292">
        <f t="shared" si="131"/>
        <v>0</v>
      </c>
      <c r="AA300" s="293"/>
      <c r="AB300" s="292">
        <f t="shared" si="129"/>
        <v>0</v>
      </c>
      <c r="AC300" s="292">
        <f t="shared" si="123"/>
        <v>0</v>
      </c>
      <c r="AD300" s="293"/>
      <c r="AE300" s="293"/>
      <c r="AF300" s="293"/>
      <c r="AG300" s="293"/>
      <c r="AH300" s="293"/>
      <c r="AI300" s="293"/>
      <c r="AJ300" s="293"/>
      <c r="AK300" s="292">
        <f t="shared" si="132"/>
        <v>0</v>
      </c>
      <c r="AL300" s="293"/>
      <c r="AM300" s="292">
        <f t="shared" si="127"/>
        <v>0</v>
      </c>
      <c r="AN300" s="292">
        <f t="shared" si="124"/>
        <v>0</v>
      </c>
      <c r="AO300" s="293"/>
      <c r="AP300" s="293"/>
      <c r="AQ300" s="293"/>
      <c r="AR300" s="293"/>
      <c r="AS300" s="293"/>
      <c r="AT300" s="293"/>
      <c r="AU300" s="293"/>
      <c r="AV300" s="292">
        <f t="shared" si="117"/>
        <v>0</v>
      </c>
      <c r="AW300" s="293"/>
      <c r="AX300" s="292">
        <f t="shared" si="128"/>
        <v>0</v>
      </c>
      <c r="BA300" s="143" t="str">
        <f t="shared" si="116"/>
        <v/>
      </c>
    </row>
    <row r="301" spans="1:53" ht="12">
      <c r="A301" s="288">
        <v>299</v>
      </c>
      <c r="B301" s="294" t="s">
        <v>1332</v>
      </c>
      <c r="C301" s="290" t="s">
        <v>23</v>
      </c>
      <c r="D301" s="290"/>
      <c r="E301" s="291">
        <v>55</v>
      </c>
      <c r="F301" s="292">
        <v>1155</v>
      </c>
      <c r="G301" s="292">
        <f t="shared" si="122"/>
        <v>165</v>
      </c>
      <c r="H301" s="293"/>
      <c r="I301" s="293"/>
      <c r="J301" s="293"/>
      <c r="K301" s="293"/>
      <c r="L301" s="293"/>
      <c r="M301" s="293"/>
      <c r="N301" s="293"/>
      <c r="O301" s="292">
        <f t="shared" si="130"/>
        <v>165</v>
      </c>
      <c r="P301" s="293"/>
      <c r="Q301" s="292">
        <f t="shared" si="125"/>
        <v>1320</v>
      </c>
      <c r="R301" s="292">
        <f t="shared" si="126"/>
        <v>165</v>
      </c>
      <c r="S301" s="293"/>
      <c r="T301" s="293"/>
      <c r="U301" s="293"/>
      <c r="V301" s="293"/>
      <c r="W301" s="293"/>
      <c r="X301" s="293"/>
      <c r="Y301" s="293"/>
      <c r="Z301" s="292">
        <f t="shared" si="131"/>
        <v>165</v>
      </c>
      <c r="AA301" s="293">
        <v>1815</v>
      </c>
      <c r="AB301" s="292">
        <f t="shared" si="129"/>
        <v>-330</v>
      </c>
      <c r="AC301" s="292">
        <f t="shared" si="123"/>
        <v>165</v>
      </c>
      <c r="AD301" s="293"/>
      <c r="AE301" s="293"/>
      <c r="AF301" s="293"/>
      <c r="AG301" s="293"/>
      <c r="AH301" s="293"/>
      <c r="AI301" s="293"/>
      <c r="AJ301" s="293"/>
      <c r="AK301" s="292">
        <f t="shared" si="132"/>
        <v>165</v>
      </c>
      <c r="AL301" s="293"/>
      <c r="AM301" s="292">
        <f t="shared" si="127"/>
        <v>-165</v>
      </c>
      <c r="AN301" s="292">
        <f t="shared" si="124"/>
        <v>165</v>
      </c>
      <c r="AO301" s="293"/>
      <c r="AP301" s="293"/>
      <c r="AQ301" s="293"/>
      <c r="AR301" s="293"/>
      <c r="AS301" s="293"/>
      <c r="AT301" s="293"/>
      <c r="AU301" s="293"/>
      <c r="AV301" s="292">
        <f t="shared" si="117"/>
        <v>165</v>
      </c>
      <c r="AW301" s="293"/>
      <c r="AX301" s="292">
        <f t="shared" si="128"/>
        <v>0</v>
      </c>
      <c r="AY301" s="137" t="str">
        <f t="shared" si="109"/>
        <v>*</v>
      </c>
      <c r="BA301" s="143" t="str">
        <f t="shared" si="116"/>
        <v/>
      </c>
    </row>
    <row r="302" spans="1:53" ht="12">
      <c r="A302" s="288">
        <v>300</v>
      </c>
      <c r="B302" s="414" t="s">
        <v>1522</v>
      </c>
      <c r="C302" s="297" t="s">
        <v>30</v>
      </c>
      <c r="D302" s="297" t="s">
        <v>997</v>
      </c>
      <c r="E302" s="298"/>
      <c r="F302" s="299"/>
      <c r="G302" s="299">
        <f t="shared" si="122"/>
        <v>0</v>
      </c>
      <c r="H302" s="300"/>
      <c r="I302" s="300"/>
      <c r="J302" s="300"/>
      <c r="K302" s="300"/>
      <c r="L302" s="300"/>
      <c r="M302" s="300"/>
      <c r="N302" s="300"/>
      <c r="O302" s="299">
        <f t="shared" si="130"/>
        <v>0</v>
      </c>
      <c r="P302" s="300"/>
      <c r="Q302" s="299">
        <f t="shared" si="125"/>
        <v>0</v>
      </c>
      <c r="R302" s="299">
        <f t="shared" si="126"/>
        <v>0</v>
      </c>
      <c r="S302" s="300"/>
      <c r="T302" s="300"/>
      <c r="U302" s="300"/>
      <c r="V302" s="300"/>
      <c r="W302" s="300"/>
      <c r="X302" s="300"/>
      <c r="Y302" s="300"/>
      <c r="Z302" s="299">
        <f t="shared" si="131"/>
        <v>0</v>
      </c>
      <c r="AA302" s="300"/>
      <c r="AB302" s="299">
        <f t="shared" si="129"/>
        <v>0</v>
      </c>
      <c r="AC302" s="299">
        <f t="shared" si="123"/>
        <v>0</v>
      </c>
      <c r="AD302" s="300"/>
      <c r="AE302" s="300"/>
      <c r="AF302" s="300"/>
      <c r="AG302" s="300"/>
      <c r="AH302" s="300"/>
      <c r="AI302" s="300"/>
      <c r="AJ302" s="300"/>
      <c r="AK302" s="299">
        <f t="shared" si="132"/>
        <v>0</v>
      </c>
      <c r="AL302" s="300"/>
      <c r="AM302" s="299">
        <f t="shared" si="127"/>
        <v>0</v>
      </c>
      <c r="AN302" s="299">
        <f t="shared" si="124"/>
        <v>0</v>
      </c>
      <c r="AO302" s="300"/>
      <c r="AP302" s="300"/>
      <c r="AQ302" s="300"/>
      <c r="AR302" s="300"/>
      <c r="AS302" s="300"/>
      <c r="AT302" s="300"/>
      <c r="AU302" s="300"/>
      <c r="AV302" s="299">
        <f t="shared" si="117"/>
        <v>0</v>
      </c>
      <c r="AW302" s="300"/>
      <c r="AX302" s="299">
        <f t="shared" si="128"/>
        <v>0</v>
      </c>
      <c r="AY302" s="137" t="str">
        <f t="shared" si="109"/>
        <v>*</v>
      </c>
      <c r="BA302" s="143" t="str">
        <f t="shared" si="116"/>
        <v/>
      </c>
    </row>
    <row r="303" spans="1:53" ht="12">
      <c r="A303" s="288">
        <v>301</v>
      </c>
      <c r="B303" s="289" t="s">
        <v>666</v>
      </c>
      <c r="C303" s="290" t="s">
        <v>23</v>
      </c>
      <c r="D303" s="290" t="s">
        <v>668</v>
      </c>
      <c r="E303" s="291">
        <v>85</v>
      </c>
      <c r="F303" s="292"/>
      <c r="G303" s="292">
        <f t="shared" si="122"/>
        <v>255</v>
      </c>
      <c r="H303" s="293"/>
      <c r="I303" s="293"/>
      <c r="J303" s="293"/>
      <c r="K303" s="293"/>
      <c r="L303" s="293"/>
      <c r="M303" s="293"/>
      <c r="N303" s="293"/>
      <c r="O303" s="292">
        <f t="shared" si="130"/>
        <v>255</v>
      </c>
      <c r="P303" s="293"/>
      <c r="Q303" s="292">
        <f t="shared" si="125"/>
        <v>255</v>
      </c>
      <c r="R303" s="292">
        <f t="shared" si="126"/>
        <v>255</v>
      </c>
      <c r="S303" s="293"/>
      <c r="T303" s="293"/>
      <c r="U303" s="293"/>
      <c r="V303" s="293"/>
      <c r="W303" s="293"/>
      <c r="X303" s="293"/>
      <c r="Y303" s="293"/>
      <c r="Z303" s="292">
        <f t="shared" si="131"/>
        <v>255</v>
      </c>
      <c r="AA303" s="293">
        <v>510</v>
      </c>
      <c r="AB303" s="292">
        <f t="shared" si="129"/>
        <v>0</v>
      </c>
      <c r="AC303" s="292">
        <f t="shared" si="123"/>
        <v>255</v>
      </c>
      <c r="AD303" s="293"/>
      <c r="AE303" s="293"/>
      <c r="AF303" s="293"/>
      <c r="AG303" s="293"/>
      <c r="AH303" s="293"/>
      <c r="AI303" s="293"/>
      <c r="AJ303" s="293"/>
      <c r="AK303" s="292">
        <f t="shared" si="132"/>
        <v>255</v>
      </c>
      <c r="AL303" s="293">
        <v>255</v>
      </c>
      <c r="AM303" s="292">
        <f t="shared" si="127"/>
        <v>0</v>
      </c>
      <c r="AN303" s="292">
        <f t="shared" si="124"/>
        <v>255</v>
      </c>
      <c r="AO303" s="293"/>
      <c r="AP303" s="293"/>
      <c r="AQ303" s="293"/>
      <c r="AR303" s="293"/>
      <c r="AS303" s="293"/>
      <c r="AT303" s="293"/>
      <c r="AU303" s="293"/>
      <c r="AV303" s="292">
        <f t="shared" si="117"/>
        <v>255</v>
      </c>
      <c r="AW303" s="293">
        <v>255</v>
      </c>
      <c r="AX303" s="292">
        <f t="shared" si="128"/>
        <v>0</v>
      </c>
      <c r="AY303" s="137" t="str">
        <f t="shared" si="109"/>
        <v>*</v>
      </c>
      <c r="BA303" s="143" t="str">
        <f t="shared" si="116"/>
        <v/>
      </c>
    </row>
    <row r="304" spans="1:53" ht="12">
      <c r="A304" s="288">
        <v>302</v>
      </c>
      <c r="B304" s="289" t="s">
        <v>669</v>
      </c>
      <c r="C304" s="290" t="s">
        <v>23</v>
      </c>
      <c r="D304" s="290" t="s">
        <v>671</v>
      </c>
      <c r="E304" s="291">
        <v>70</v>
      </c>
      <c r="F304" s="292"/>
      <c r="G304" s="292">
        <f t="shared" si="122"/>
        <v>210</v>
      </c>
      <c r="H304" s="293"/>
      <c r="I304" s="293"/>
      <c r="J304" s="293"/>
      <c r="K304" s="293"/>
      <c r="L304" s="293"/>
      <c r="M304" s="293"/>
      <c r="N304" s="293"/>
      <c r="O304" s="292">
        <f t="shared" si="130"/>
        <v>210</v>
      </c>
      <c r="P304" s="293"/>
      <c r="Q304" s="292">
        <f t="shared" si="125"/>
        <v>210</v>
      </c>
      <c r="R304" s="292">
        <f t="shared" si="126"/>
        <v>210</v>
      </c>
      <c r="S304" s="293"/>
      <c r="T304" s="293"/>
      <c r="U304" s="293"/>
      <c r="V304" s="293"/>
      <c r="W304" s="293"/>
      <c r="X304" s="293"/>
      <c r="Y304" s="293"/>
      <c r="Z304" s="292">
        <f t="shared" si="131"/>
        <v>210</v>
      </c>
      <c r="AA304" s="293">
        <v>840</v>
      </c>
      <c r="AB304" s="292">
        <f t="shared" si="129"/>
        <v>-420</v>
      </c>
      <c r="AC304" s="292">
        <f t="shared" si="123"/>
        <v>210</v>
      </c>
      <c r="AD304" s="293"/>
      <c r="AE304" s="293"/>
      <c r="AF304" s="293"/>
      <c r="AG304" s="293"/>
      <c r="AH304" s="293"/>
      <c r="AI304" s="293"/>
      <c r="AJ304" s="293"/>
      <c r="AK304" s="292">
        <f t="shared" si="132"/>
        <v>210</v>
      </c>
      <c r="AL304" s="293"/>
      <c r="AM304" s="292">
        <f t="shared" si="127"/>
        <v>-210</v>
      </c>
      <c r="AN304" s="292">
        <f t="shared" si="124"/>
        <v>210</v>
      </c>
      <c r="AO304" s="293"/>
      <c r="AP304" s="293"/>
      <c r="AQ304" s="293"/>
      <c r="AR304" s="293"/>
      <c r="AS304" s="293"/>
      <c r="AT304" s="293"/>
      <c r="AU304" s="293"/>
      <c r="AV304" s="292">
        <f t="shared" si="117"/>
        <v>210</v>
      </c>
      <c r="AW304" s="293"/>
      <c r="AX304" s="292">
        <f t="shared" si="128"/>
        <v>0</v>
      </c>
      <c r="AY304" s="137" t="str">
        <f t="shared" si="109"/>
        <v>*</v>
      </c>
      <c r="BA304" s="143" t="str">
        <f t="shared" si="116"/>
        <v/>
      </c>
    </row>
    <row r="305" spans="1:53" ht="12">
      <c r="A305" s="288">
        <v>303</v>
      </c>
      <c r="B305" s="289" t="s">
        <v>896</v>
      </c>
      <c r="C305" s="290" t="s">
        <v>23</v>
      </c>
      <c r="D305" s="290" t="s">
        <v>845</v>
      </c>
      <c r="E305" s="291">
        <v>95</v>
      </c>
      <c r="F305" s="292"/>
      <c r="G305" s="292">
        <f t="shared" si="122"/>
        <v>285</v>
      </c>
      <c r="H305" s="293"/>
      <c r="I305" s="293"/>
      <c r="J305" s="293"/>
      <c r="K305" s="293"/>
      <c r="L305" s="293"/>
      <c r="M305" s="293"/>
      <c r="N305" s="293"/>
      <c r="O305" s="292">
        <f t="shared" si="130"/>
        <v>285</v>
      </c>
      <c r="P305" s="293">
        <v>670</v>
      </c>
      <c r="Q305" s="292">
        <f t="shared" si="125"/>
        <v>-385</v>
      </c>
      <c r="R305" s="292">
        <f t="shared" si="126"/>
        <v>285</v>
      </c>
      <c r="S305" s="293"/>
      <c r="T305" s="293"/>
      <c r="U305" s="293"/>
      <c r="V305" s="293"/>
      <c r="W305" s="293">
        <v>100</v>
      </c>
      <c r="X305" s="293"/>
      <c r="Y305" s="293"/>
      <c r="Z305" s="292">
        <f t="shared" si="131"/>
        <v>385</v>
      </c>
      <c r="AA305" s="293">
        <v>285</v>
      </c>
      <c r="AB305" s="292">
        <f t="shared" si="129"/>
        <v>-285</v>
      </c>
      <c r="AC305" s="292">
        <f t="shared" si="123"/>
        <v>285</v>
      </c>
      <c r="AD305" s="293"/>
      <c r="AE305" s="293"/>
      <c r="AF305" s="293"/>
      <c r="AG305" s="293"/>
      <c r="AH305" s="293"/>
      <c r="AI305" s="293"/>
      <c r="AJ305" s="293"/>
      <c r="AK305" s="292">
        <f t="shared" si="132"/>
        <v>285</v>
      </c>
      <c r="AL305" s="293">
        <v>285</v>
      </c>
      <c r="AM305" s="292">
        <f t="shared" si="127"/>
        <v>-285</v>
      </c>
      <c r="AN305" s="292">
        <f t="shared" si="124"/>
        <v>285</v>
      </c>
      <c r="AO305" s="293"/>
      <c r="AP305" s="293"/>
      <c r="AQ305" s="293"/>
      <c r="AR305" s="293"/>
      <c r="AS305" s="293"/>
      <c r="AT305" s="293"/>
      <c r="AU305" s="293"/>
      <c r="AV305" s="292">
        <f t="shared" si="117"/>
        <v>285</v>
      </c>
      <c r="AW305" s="293">
        <v>285</v>
      </c>
      <c r="AX305" s="292">
        <f t="shared" si="128"/>
        <v>-285</v>
      </c>
      <c r="AY305" s="137" t="str">
        <f t="shared" si="109"/>
        <v/>
      </c>
      <c r="BA305" s="143" t="str">
        <f t="shared" si="116"/>
        <v/>
      </c>
    </row>
    <row r="306" spans="1:53" ht="12">
      <c r="A306" s="288">
        <v>304</v>
      </c>
      <c r="B306" s="289" t="s">
        <v>679</v>
      </c>
      <c r="C306" s="290" t="s">
        <v>14</v>
      </c>
      <c r="D306" s="290" t="s">
        <v>904</v>
      </c>
      <c r="E306" s="291">
        <v>195</v>
      </c>
      <c r="F306" s="292"/>
      <c r="G306" s="292">
        <f t="shared" si="122"/>
        <v>585</v>
      </c>
      <c r="H306" s="293"/>
      <c r="I306" s="293"/>
      <c r="J306" s="293"/>
      <c r="K306" s="293"/>
      <c r="L306" s="293"/>
      <c r="M306" s="293"/>
      <c r="N306" s="293"/>
      <c r="O306" s="292">
        <f t="shared" si="130"/>
        <v>585</v>
      </c>
      <c r="P306" s="293">
        <v>2540</v>
      </c>
      <c r="Q306" s="292">
        <f t="shared" si="125"/>
        <v>-1955</v>
      </c>
      <c r="R306" s="292">
        <f t="shared" si="126"/>
        <v>585</v>
      </c>
      <c r="S306" s="293"/>
      <c r="T306" s="293">
        <v>200</v>
      </c>
      <c r="U306" s="293"/>
      <c r="V306" s="293"/>
      <c r="W306" s="293"/>
      <c r="X306" s="293"/>
      <c r="Y306" s="293"/>
      <c r="Z306" s="292">
        <f t="shared" si="131"/>
        <v>785</v>
      </c>
      <c r="AA306" s="293"/>
      <c r="AB306" s="292">
        <f t="shared" si="129"/>
        <v>-1170</v>
      </c>
      <c r="AC306" s="292">
        <f t="shared" si="123"/>
        <v>585</v>
      </c>
      <c r="AD306" s="293"/>
      <c r="AE306" s="293"/>
      <c r="AF306" s="293"/>
      <c r="AG306" s="293"/>
      <c r="AH306" s="293"/>
      <c r="AI306" s="293"/>
      <c r="AJ306" s="293"/>
      <c r="AK306" s="292">
        <f t="shared" si="132"/>
        <v>585</v>
      </c>
      <c r="AL306" s="293"/>
      <c r="AM306" s="292">
        <f t="shared" si="127"/>
        <v>-585</v>
      </c>
      <c r="AN306" s="292">
        <f t="shared" si="124"/>
        <v>585</v>
      </c>
      <c r="AO306" s="293"/>
      <c r="AP306" s="293"/>
      <c r="AQ306" s="293"/>
      <c r="AR306" s="293"/>
      <c r="AS306" s="293"/>
      <c r="AT306" s="293"/>
      <c r="AU306" s="293"/>
      <c r="AV306" s="292">
        <f t="shared" si="117"/>
        <v>585</v>
      </c>
      <c r="AW306" s="293"/>
      <c r="AX306" s="292">
        <f t="shared" si="128"/>
        <v>0</v>
      </c>
      <c r="AY306" s="137" t="str">
        <f t="shared" si="109"/>
        <v>*</v>
      </c>
      <c r="BA306" s="143" t="str">
        <f t="shared" si="116"/>
        <v/>
      </c>
    </row>
    <row r="307" spans="1:53" ht="12">
      <c r="A307" s="288">
        <v>305</v>
      </c>
      <c r="B307" s="289" t="s">
        <v>681</v>
      </c>
      <c r="C307" s="290" t="s">
        <v>14</v>
      </c>
      <c r="D307" s="290" t="s">
        <v>683</v>
      </c>
      <c r="E307" s="291">
        <v>75</v>
      </c>
      <c r="F307" s="292"/>
      <c r="G307" s="292">
        <f t="shared" ref="G307:G340" si="133">E307*3</f>
        <v>225</v>
      </c>
      <c r="H307" s="293"/>
      <c r="I307" s="293"/>
      <c r="J307" s="293"/>
      <c r="K307" s="293"/>
      <c r="L307" s="293">
        <v>100</v>
      </c>
      <c r="M307" s="293"/>
      <c r="N307" s="293"/>
      <c r="O307" s="292">
        <f t="shared" si="130"/>
        <v>325</v>
      </c>
      <c r="P307" s="293">
        <v>325</v>
      </c>
      <c r="Q307" s="292">
        <f t="shared" si="125"/>
        <v>0</v>
      </c>
      <c r="R307" s="292">
        <f t="shared" si="126"/>
        <v>225</v>
      </c>
      <c r="S307" s="293"/>
      <c r="T307" s="293"/>
      <c r="U307" s="293"/>
      <c r="V307" s="293"/>
      <c r="W307" s="293"/>
      <c r="X307" s="293"/>
      <c r="Y307" s="293"/>
      <c r="Z307" s="292">
        <f t="shared" si="131"/>
        <v>225</v>
      </c>
      <c r="AA307" s="293">
        <v>675</v>
      </c>
      <c r="AB307" s="292">
        <f t="shared" si="129"/>
        <v>-450</v>
      </c>
      <c r="AC307" s="292">
        <f t="shared" si="123"/>
        <v>225</v>
      </c>
      <c r="AD307" s="293"/>
      <c r="AE307" s="293">
        <v>100</v>
      </c>
      <c r="AF307" s="293"/>
      <c r="AG307" s="293"/>
      <c r="AH307" s="293"/>
      <c r="AI307" s="293"/>
      <c r="AJ307" s="293"/>
      <c r="AK307" s="292">
        <f t="shared" si="132"/>
        <v>325</v>
      </c>
      <c r="AL307" s="293">
        <v>300</v>
      </c>
      <c r="AM307" s="292">
        <f t="shared" si="127"/>
        <v>-425</v>
      </c>
      <c r="AN307" s="292">
        <f t="shared" si="124"/>
        <v>225</v>
      </c>
      <c r="AO307" s="293"/>
      <c r="AP307" s="293">
        <v>200</v>
      </c>
      <c r="AQ307" s="293"/>
      <c r="AR307" s="293">
        <v>300</v>
      </c>
      <c r="AS307" s="293"/>
      <c r="AT307" s="293"/>
      <c r="AU307" s="293"/>
      <c r="AV307" s="292">
        <f t="shared" si="117"/>
        <v>725</v>
      </c>
      <c r="AW307" s="293"/>
      <c r="AX307" s="292">
        <f t="shared" si="128"/>
        <v>300</v>
      </c>
      <c r="AY307" s="137" t="str">
        <f t="shared" si="109"/>
        <v/>
      </c>
      <c r="BA307" s="143" t="str">
        <f t="shared" si="116"/>
        <v/>
      </c>
    </row>
    <row r="308" spans="1:53" ht="12">
      <c r="A308" s="288">
        <v>306</v>
      </c>
      <c r="B308" s="289" t="s">
        <v>1391</v>
      </c>
      <c r="C308" s="290" t="s">
        <v>14</v>
      </c>
      <c r="D308" s="290" t="s">
        <v>876</v>
      </c>
      <c r="E308" s="291"/>
      <c r="F308" s="292">
        <v>350</v>
      </c>
      <c r="G308" s="292">
        <f t="shared" si="133"/>
        <v>0</v>
      </c>
      <c r="H308" s="293"/>
      <c r="I308" s="293"/>
      <c r="J308" s="293"/>
      <c r="K308" s="293"/>
      <c r="L308" s="293"/>
      <c r="M308" s="293"/>
      <c r="N308" s="293"/>
      <c r="O308" s="292">
        <f t="shared" si="130"/>
        <v>0</v>
      </c>
      <c r="P308" s="293"/>
      <c r="Q308" s="292">
        <f t="shared" si="125"/>
        <v>350</v>
      </c>
      <c r="R308" s="292">
        <f t="shared" si="126"/>
        <v>0</v>
      </c>
      <c r="S308" s="293"/>
      <c r="T308" s="293"/>
      <c r="U308" s="293"/>
      <c r="V308" s="293"/>
      <c r="W308" s="293"/>
      <c r="X308" s="293"/>
      <c r="Y308" s="293"/>
      <c r="Z308" s="292">
        <f t="shared" si="131"/>
        <v>0</v>
      </c>
      <c r="AA308" s="293"/>
      <c r="AB308" s="292">
        <f t="shared" si="129"/>
        <v>350</v>
      </c>
      <c r="AC308" s="292">
        <f t="shared" si="123"/>
        <v>0</v>
      </c>
      <c r="AD308" s="293"/>
      <c r="AE308" s="293"/>
      <c r="AF308" s="293"/>
      <c r="AG308" s="293"/>
      <c r="AH308" s="293"/>
      <c r="AI308" s="293"/>
      <c r="AJ308" s="293"/>
      <c r="AK308" s="292">
        <f t="shared" si="132"/>
        <v>0</v>
      </c>
      <c r="AL308" s="293"/>
      <c r="AM308" s="292">
        <f t="shared" si="127"/>
        <v>350</v>
      </c>
      <c r="AN308" s="292">
        <f t="shared" si="124"/>
        <v>0</v>
      </c>
      <c r="AO308" s="293"/>
      <c r="AP308" s="293"/>
      <c r="AQ308" s="293"/>
      <c r="AR308" s="293"/>
      <c r="AS308" s="293"/>
      <c r="AT308" s="293"/>
      <c r="AU308" s="293"/>
      <c r="AV308" s="292">
        <f t="shared" si="117"/>
        <v>0</v>
      </c>
      <c r="AW308" s="293"/>
      <c r="AX308" s="292">
        <f t="shared" si="128"/>
        <v>350</v>
      </c>
      <c r="AY308" s="137" t="str">
        <f t="shared" si="109"/>
        <v/>
      </c>
      <c r="BA308" s="143" t="str">
        <f t="shared" si="116"/>
        <v/>
      </c>
    </row>
    <row r="309" spans="1:53" ht="12">
      <c r="A309" s="288">
        <v>307</v>
      </c>
      <c r="B309" s="319" t="s">
        <v>684</v>
      </c>
      <c r="C309" s="320" t="s">
        <v>30</v>
      </c>
      <c r="D309" s="321"/>
      <c r="E309" s="319"/>
      <c r="F309" s="322"/>
      <c r="G309" s="299">
        <f t="shared" si="133"/>
        <v>0</v>
      </c>
      <c r="H309" s="300"/>
      <c r="I309" s="300"/>
      <c r="J309" s="300"/>
      <c r="K309" s="300"/>
      <c r="L309" s="300"/>
      <c r="M309" s="300"/>
      <c r="N309" s="300"/>
      <c r="O309" s="299">
        <f t="shared" si="130"/>
        <v>0</v>
      </c>
      <c r="P309" s="300"/>
      <c r="Q309" s="299">
        <f t="shared" si="125"/>
        <v>0</v>
      </c>
      <c r="R309" s="299">
        <f t="shared" si="126"/>
        <v>0</v>
      </c>
      <c r="S309" s="300"/>
      <c r="T309" s="300"/>
      <c r="U309" s="300"/>
      <c r="V309" s="300"/>
      <c r="W309" s="300"/>
      <c r="X309" s="300"/>
      <c r="Y309" s="300"/>
      <c r="Z309" s="299">
        <f t="shared" si="131"/>
        <v>0</v>
      </c>
      <c r="AA309" s="300"/>
      <c r="AB309" s="299">
        <f t="shared" si="129"/>
        <v>0</v>
      </c>
      <c r="AC309" s="299">
        <f t="shared" si="123"/>
        <v>0</v>
      </c>
      <c r="AD309" s="300"/>
      <c r="AE309" s="300"/>
      <c r="AF309" s="300"/>
      <c r="AG309" s="300"/>
      <c r="AH309" s="300"/>
      <c r="AI309" s="300"/>
      <c r="AJ309" s="300"/>
      <c r="AK309" s="299">
        <f t="shared" si="132"/>
        <v>0</v>
      </c>
      <c r="AL309" s="300"/>
      <c r="AM309" s="299">
        <f t="shared" si="127"/>
        <v>0</v>
      </c>
      <c r="AN309" s="299">
        <f t="shared" si="124"/>
        <v>0</v>
      </c>
      <c r="AO309" s="300"/>
      <c r="AP309" s="300"/>
      <c r="AQ309" s="300"/>
      <c r="AR309" s="300"/>
      <c r="AS309" s="300"/>
      <c r="AT309" s="300"/>
      <c r="AU309" s="300"/>
      <c r="AV309" s="299">
        <f t="shared" si="117"/>
        <v>0</v>
      </c>
      <c r="AW309" s="300"/>
      <c r="AX309" s="299">
        <f t="shared" si="128"/>
        <v>0</v>
      </c>
      <c r="AY309" s="137" t="str">
        <f t="shared" si="109"/>
        <v>*</v>
      </c>
      <c r="BA309" s="143" t="str">
        <f t="shared" si="116"/>
        <v/>
      </c>
    </row>
    <row r="310" spans="1:53" ht="12">
      <c r="A310" s="288">
        <v>308</v>
      </c>
      <c r="B310" s="289" t="s">
        <v>686</v>
      </c>
      <c r="C310" s="290" t="s">
        <v>23</v>
      </c>
      <c r="D310" s="290" t="s">
        <v>688</v>
      </c>
      <c r="E310" s="291">
        <v>85</v>
      </c>
      <c r="F310" s="292"/>
      <c r="G310" s="292">
        <f t="shared" si="133"/>
        <v>255</v>
      </c>
      <c r="H310" s="293"/>
      <c r="I310" s="293"/>
      <c r="J310" s="293"/>
      <c r="K310" s="293"/>
      <c r="L310" s="293"/>
      <c r="M310" s="293"/>
      <c r="N310" s="293"/>
      <c r="O310" s="292">
        <f t="shared" si="130"/>
        <v>255</v>
      </c>
      <c r="P310" s="293">
        <v>1020</v>
      </c>
      <c r="Q310" s="292">
        <f t="shared" si="125"/>
        <v>-765</v>
      </c>
      <c r="R310" s="292">
        <f t="shared" si="126"/>
        <v>255</v>
      </c>
      <c r="S310" s="293"/>
      <c r="T310" s="293"/>
      <c r="U310" s="293"/>
      <c r="V310" s="293"/>
      <c r="W310" s="293"/>
      <c r="X310" s="293"/>
      <c r="Y310" s="293"/>
      <c r="Z310" s="292">
        <f t="shared" si="131"/>
        <v>255</v>
      </c>
      <c r="AA310" s="293"/>
      <c r="AB310" s="292">
        <f t="shared" si="129"/>
        <v>-510</v>
      </c>
      <c r="AC310" s="292">
        <f t="shared" si="123"/>
        <v>255</v>
      </c>
      <c r="AD310" s="293"/>
      <c r="AE310" s="293"/>
      <c r="AF310" s="293"/>
      <c r="AG310" s="293"/>
      <c r="AH310" s="293"/>
      <c r="AI310" s="293"/>
      <c r="AJ310" s="293"/>
      <c r="AK310" s="292">
        <f t="shared" si="132"/>
        <v>255</v>
      </c>
      <c r="AL310" s="293"/>
      <c r="AM310" s="292">
        <f t="shared" si="127"/>
        <v>-255</v>
      </c>
      <c r="AN310" s="292">
        <f t="shared" si="124"/>
        <v>255</v>
      </c>
      <c r="AO310" s="293"/>
      <c r="AP310" s="293"/>
      <c r="AQ310" s="293"/>
      <c r="AR310" s="293"/>
      <c r="AS310" s="293"/>
      <c r="AT310" s="293"/>
      <c r="AU310" s="293"/>
      <c r="AV310" s="292">
        <f t="shared" si="117"/>
        <v>255</v>
      </c>
      <c r="AW310" s="293"/>
      <c r="AX310" s="292">
        <f t="shared" si="128"/>
        <v>0</v>
      </c>
      <c r="AY310" s="137" t="str">
        <f t="shared" si="109"/>
        <v>*</v>
      </c>
      <c r="BA310" s="143" t="str">
        <f t="shared" si="116"/>
        <v/>
      </c>
    </row>
    <row r="311" spans="1:53" ht="12">
      <c r="A311" s="288">
        <v>309</v>
      </c>
      <c r="B311" s="289" t="s">
        <v>1305</v>
      </c>
      <c r="C311" s="290" t="s">
        <v>14</v>
      </c>
      <c r="D311" s="290"/>
      <c r="E311" s="291">
        <v>50</v>
      </c>
      <c r="F311" s="292">
        <v>1150</v>
      </c>
      <c r="G311" s="292">
        <f t="shared" si="133"/>
        <v>150</v>
      </c>
      <c r="H311" s="293"/>
      <c r="I311" s="293"/>
      <c r="J311" s="293"/>
      <c r="K311" s="293"/>
      <c r="L311" s="293"/>
      <c r="M311" s="293"/>
      <c r="N311" s="293"/>
      <c r="O311" s="292">
        <f t="shared" si="130"/>
        <v>150</v>
      </c>
      <c r="P311" s="293"/>
      <c r="Q311" s="292">
        <f t="shared" si="125"/>
        <v>1300</v>
      </c>
      <c r="R311" s="292">
        <f t="shared" si="126"/>
        <v>150</v>
      </c>
      <c r="S311" s="293"/>
      <c r="T311" s="293"/>
      <c r="U311" s="293"/>
      <c r="V311" s="293"/>
      <c r="W311" s="293"/>
      <c r="X311" s="293"/>
      <c r="Y311" s="293"/>
      <c r="Z311" s="292">
        <f t="shared" si="131"/>
        <v>150</v>
      </c>
      <c r="AA311" s="293"/>
      <c r="AB311" s="292">
        <f t="shared" si="129"/>
        <v>1450</v>
      </c>
      <c r="AC311" s="292">
        <f t="shared" si="123"/>
        <v>150</v>
      </c>
      <c r="AD311" s="293"/>
      <c r="AE311" s="293"/>
      <c r="AF311" s="293"/>
      <c r="AG311" s="293"/>
      <c r="AH311" s="293"/>
      <c r="AI311" s="293"/>
      <c r="AJ311" s="293"/>
      <c r="AK311" s="292">
        <f t="shared" si="132"/>
        <v>150</v>
      </c>
      <c r="AL311" s="293"/>
      <c r="AM311" s="292">
        <f t="shared" si="127"/>
        <v>1600</v>
      </c>
      <c r="AN311" s="292">
        <f t="shared" si="124"/>
        <v>150</v>
      </c>
      <c r="AO311" s="293"/>
      <c r="AP311" s="293"/>
      <c r="AQ311" s="293"/>
      <c r="AR311" s="293"/>
      <c r="AS311" s="293"/>
      <c r="AT311" s="293"/>
      <c r="AU311" s="293"/>
      <c r="AV311" s="292">
        <f t="shared" si="117"/>
        <v>150</v>
      </c>
      <c r="AW311" s="293">
        <v>1000</v>
      </c>
      <c r="AX311" s="292">
        <f t="shared" si="128"/>
        <v>750</v>
      </c>
      <c r="AY311" s="137" t="str">
        <f t="shared" si="109"/>
        <v/>
      </c>
      <c r="BA311" s="143" t="str">
        <f t="shared" si="116"/>
        <v/>
      </c>
    </row>
    <row r="312" spans="1:53" ht="12">
      <c r="A312" s="288">
        <v>310</v>
      </c>
      <c r="B312" s="289" t="s">
        <v>689</v>
      </c>
      <c r="C312" s="290" t="s">
        <v>23</v>
      </c>
      <c r="D312" s="290" t="s">
        <v>691</v>
      </c>
      <c r="E312" s="291">
        <v>90</v>
      </c>
      <c r="F312" s="292"/>
      <c r="G312" s="292">
        <f t="shared" si="133"/>
        <v>270</v>
      </c>
      <c r="H312" s="293"/>
      <c r="I312" s="293"/>
      <c r="J312" s="293"/>
      <c r="K312" s="293"/>
      <c r="L312" s="293"/>
      <c r="M312" s="293"/>
      <c r="N312" s="293"/>
      <c r="O312" s="292">
        <f t="shared" si="130"/>
        <v>270</v>
      </c>
      <c r="P312" s="293"/>
      <c r="Q312" s="292">
        <f t="shared" si="125"/>
        <v>270</v>
      </c>
      <c r="R312" s="292">
        <f t="shared" si="126"/>
        <v>270</v>
      </c>
      <c r="S312" s="293"/>
      <c r="T312" s="293"/>
      <c r="U312" s="293"/>
      <c r="V312" s="293"/>
      <c r="W312" s="293"/>
      <c r="X312" s="293"/>
      <c r="Y312" s="293"/>
      <c r="Z312" s="292">
        <f t="shared" si="131"/>
        <v>270</v>
      </c>
      <c r="AA312" s="293"/>
      <c r="AB312" s="292">
        <f t="shared" si="129"/>
        <v>540</v>
      </c>
      <c r="AC312" s="292">
        <f t="shared" si="123"/>
        <v>270</v>
      </c>
      <c r="AD312" s="293"/>
      <c r="AE312" s="293"/>
      <c r="AF312" s="293"/>
      <c r="AG312" s="293"/>
      <c r="AH312" s="293"/>
      <c r="AI312" s="293"/>
      <c r="AJ312" s="293"/>
      <c r="AK312" s="292">
        <f t="shared" si="132"/>
        <v>270</v>
      </c>
      <c r="AL312" s="293"/>
      <c r="AM312" s="292">
        <f t="shared" si="127"/>
        <v>810</v>
      </c>
      <c r="AN312" s="292">
        <f t="shared" si="124"/>
        <v>270</v>
      </c>
      <c r="AO312" s="293"/>
      <c r="AP312" s="293"/>
      <c r="AQ312" s="293"/>
      <c r="AR312" s="293"/>
      <c r="AS312" s="293"/>
      <c r="AT312" s="293"/>
      <c r="AU312" s="293"/>
      <c r="AV312" s="292">
        <f t="shared" si="117"/>
        <v>270</v>
      </c>
      <c r="AW312" s="293">
        <v>1080</v>
      </c>
      <c r="AX312" s="292">
        <f t="shared" si="128"/>
        <v>0</v>
      </c>
      <c r="AY312" s="137" t="str">
        <f t="shared" si="109"/>
        <v>*</v>
      </c>
      <c r="BA312" s="143" t="str">
        <f t="shared" si="116"/>
        <v/>
      </c>
    </row>
    <row r="313" spans="1:53" ht="12">
      <c r="A313" s="288">
        <v>311</v>
      </c>
      <c r="B313" s="289" t="s">
        <v>692</v>
      </c>
      <c r="C313" s="290" t="s">
        <v>14</v>
      </c>
      <c r="D313" s="290" t="s">
        <v>694</v>
      </c>
      <c r="E313" s="291">
        <v>165</v>
      </c>
      <c r="F313" s="292"/>
      <c r="G313" s="292">
        <f t="shared" si="133"/>
        <v>495</v>
      </c>
      <c r="H313" s="293"/>
      <c r="I313" s="293"/>
      <c r="J313" s="293"/>
      <c r="K313" s="293"/>
      <c r="L313" s="293"/>
      <c r="M313" s="293"/>
      <c r="N313" s="293"/>
      <c r="O313" s="292">
        <f t="shared" si="130"/>
        <v>495</v>
      </c>
      <c r="P313" s="293">
        <v>1980</v>
      </c>
      <c r="Q313" s="292">
        <f t="shared" si="125"/>
        <v>-1485</v>
      </c>
      <c r="R313" s="292">
        <f t="shared" si="126"/>
        <v>495</v>
      </c>
      <c r="S313" s="293"/>
      <c r="T313" s="293"/>
      <c r="U313" s="293"/>
      <c r="V313" s="293"/>
      <c r="W313" s="293">
        <v>100</v>
      </c>
      <c r="X313" s="293"/>
      <c r="Y313" s="293"/>
      <c r="Z313" s="292">
        <f t="shared" si="131"/>
        <v>595</v>
      </c>
      <c r="AA313" s="293"/>
      <c r="AB313" s="292">
        <f t="shared" si="129"/>
        <v>-890</v>
      </c>
      <c r="AC313" s="292">
        <f t="shared" si="123"/>
        <v>495</v>
      </c>
      <c r="AD313" s="293"/>
      <c r="AE313" s="293"/>
      <c r="AF313" s="293"/>
      <c r="AG313" s="293"/>
      <c r="AH313" s="293"/>
      <c r="AI313" s="293"/>
      <c r="AJ313" s="293"/>
      <c r="AK313" s="292">
        <f t="shared" si="132"/>
        <v>495</v>
      </c>
      <c r="AL313" s="293">
        <v>150</v>
      </c>
      <c r="AM313" s="292">
        <f t="shared" si="127"/>
        <v>-545</v>
      </c>
      <c r="AN313" s="292">
        <f t="shared" si="124"/>
        <v>495</v>
      </c>
      <c r="AO313" s="293">
        <v>50</v>
      </c>
      <c r="AP313" s="293"/>
      <c r="AQ313" s="293"/>
      <c r="AR313" s="293"/>
      <c r="AS313" s="293"/>
      <c r="AT313" s="293"/>
      <c r="AU313" s="293"/>
      <c r="AV313" s="292">
        <f t="shared" si="117"/>
        <v>545</v>
      </c>
      <c r="AW313" s="293"/>
      <c r="AX313" s="292">
        <f t="shared" si="128"/>
        <v>0</v>
      </c>
      <c r="AY313" s="137" t="str">
        <f t="shared" si="109"/>
        <v>*</v>
      </c>
      <c r="BA313" s="143" t="str">
        <f t="shared" si="116"/>
        <v/>
      </c>
    </row>
    <row r="314" spans="1:53" ht="12">
      <c r="A314" s="288">
        <v>312</v>
      </c>
      <c r="B314" s="319" t="s">
        <v>695</v>
      </c>
      <c r="C314" s="320" t="s">
        <v>30</v>
      </c>
      <c r="D314" s="321"/>
      <c r="E314" s="319"/>
      <c r="F314" s="322">
        <v>560</v>
      </c>
      <c r="G314" s="299">
        <f t="shared" si="133"/>
        <v>0</v>
      </c>
      <c r="H314" s="300"/>
      <c r="I314" s="300"/>
      <c r="J314" s="300"/>
      <c r="K314" s="300"/>
      <c r="L314" s="300"/>
      <c r="M314" s="300"/>
      <c r="N314" s="300"/>
      <c r="O314" s="299">
        <f t="shared" si="130"/>
        <v>0</v>
      </c>
      <c r="P314" s="300"/>
      <c r="Q314" s="299">
        <f t="shared" si="125"/>
        <v>560</v>
      </c>
      <c r="R314" s="299">
        <f t="shared" si="126"/>
        <v>0</v>
      </c>
      <c r="S314" s="300"/>
      <c r="T314" s="300"/>
      <c r="U314" s="300"/>
      <c r="V314" s="300"/>
      <c r="W314" s="300"/>
      <c r="X314" s="300"/>
      <c r="Y314" s="300"/>
      <c r="Z314" s="299">
        <f t="shared" si="131"/>
        <v>0</v>
      </c>
      <c r="AA314" s="300"/>
      <c r="AB314" s="299">
        <f t="shared" si="129"/>
        <v>560</v>
      </c>
      <c r="AC314" s="299">
        <f t="shared" si="123"/>
        <v>0</v>
      </c>
      <c r="AD314" s="300"/>
      <c r="AE314" s="300"/>
      <c r="AF314" s="300"/>
      <c r="AG314" s="300"/>
      <c r="AH314" s="300"/>
      <c r="AI314" s="300"/>
      <c r="AJ314" s="300"/>
      <c r="AK314" s="299">
        <f t="shared" si="132"/>
        <v>0</v>
      </c>
      <c r="AL314" s="300"/>
      <c r="AM314" s="299">
        <f t="shared" si="127"/>
        <v>560</v>
      </c>
      <c r="AN314" s="299">
        <f t="shared" si="124"/>
        <v>0</v>
      </c>
      <c r="AO314" s="300"/>
      <c r="AP314" s="300"/>
      <c r="AQ314" s="300"/>
      <c r="AR314" s="300"/>
      <c r="AS314" s="300"/>
      <c r="AT314" s="300"/>
      <c r="AU314" s="300"/>
      <c r="AV314" s="299">
        <f t="shared" si="117"/>
        <v>0</v>
      </c>
      <c r="AW314" s="300"/>
      <c r="AX314" s="299">
        <f t="shared" si="128"/>
        <v>560</v>
      </c>
      <c r="AY314" s="137" t="str">
        <f t="shared" si="109"/>
        <v/>
      </c>
      <c r="BA314" s="143" t="str">
        <f t="shared" si="116"/>
        <v/>
      </c>
    </row>
    <row r="315" spans="1:53" ht="12">
      <c r="A315" s="288">
        <v>313</v>
      </c>
      <c r="B315" s="319" t="s">
        <v>696</v>
      </c>
      <c r="C315" s="320" t="s">
        <v>30</v>
      </c>
      <c r="D315" s="321"/>
      <c r="E315" s="319"/>
      <c r="F315" s="322">
        <v>984.8</v>
      </c>
      <c r="G315" s="299">
        <f t="shared" si="133"/>
        <v>0</v>
      </c>
      <c r="H315" s="300"/>
      <c r="I315" s="300"/>
      <c r="J315" s="300"/>
      <c r="K315" s="300"/>
      <c r="L315" s="300"/>
      <c r="M315" s="300"/>
      <c r="N315" s="300"/>
      <c r="O315" s="299">
        <f t="shared" si="130"/>
        <v>0</v>
      </c>
      <c r="P315" s="300"/>
      <c r="Q315" s="299">
        <f t="shared" si="125"/>
        <v>984.8</v>
      </c>
      <c r="R315" s="299">
        <f t="shared" si="126"/>
        <v>0</v>
      </c>
      <c r="S315" s="300"/>
      <c r="T315" s="300"/>
      <c r="U315" s="300"/>
      <c r="V315" s="300"/>
      <c r="W315" s="300"/>
      <c r="X315" s="300"/>
      <c r="Y315" s="300"/>
      <c r="Z315" s="299">
        <f t="shared" si="131"/>
        <v>0</v>
      </c>
      <c r="AA315" s="300"/>
      <c r="AB315" s="299">
        <f t="shared" si="129"/>
        <v>984.8</v>
      </c>
      <c r="AC315" s="299">
        <f t="shared" si="123"/>
        <v>0</v>
      </c>
      <c r="AD315" s="300"/>
      <c r="AE315" s="300"/>
      <c r="AF315" s="300"/>
      <c r="AG315" s="300"/>
      <c r="AH315" s="300"/>
      <c r="AI315" s="300"/>
      <c r="AJ315" s="300"/>
      <c r="AK315" s="299">
        <f t="shared" si="132"/>
        <v>0</v>
      </c>
      <c r="AL315" s="300"/>
      <c r="AM315" s="299">
        <f t="shared" si="127"/>
        <v>984.8</v>
      </c>
      <c r="AN315" s="299">
        <f t="shared" si="124"/>
        <v>0</v>
      </c>
      <c r="AO315" s="300"/>
      <c r="AP315" s="300"/>
      <c r="AQ315" s="300"/>
      <c r="AR315" s="300"/>
      <c r="AS315" s="300"/>
      <c r="AT315" s="300"/>
      <c r="AU315" s="300"/>
      <c r="AV315" s="299">
        <f t="shared" si="117"/>
        <v>0</v>
      </c>
      <c r="AW315" s="300"/>
      <c r="AX315" s="299">
        <f t="shared" si="128"/>
        <v>984.8</v>
      </c>
      <c r="AY315" s="137" t="str">
        <f t="shared" si="109"/>
        <v/>
      </c>
      <c r="BA315" s="143" t="str">
        <f t="shared" si="116"/>
        <v/>
      </c>
    </row>
    <row r="316" spans="1:53" ht="12">
      <c r="A316" s="288">
        <v>314</v>
      </c>
      <c r="B316" s="289" t="s">
        <v>699</v>
      </c>
      <c r="C316" s="290" t="s">
        <v>23</v>
      </c>
      <c r="D316" s="290" t="s">
        <v>701</v>
      </c>
      <c r="E316" s="291">
        <v>95</v>
      </c>
      <c r="F316" s="292"/>
      <c r="G316" s="292">
        <f t="shared" si="133"/>
        <v>285</v>
      </c>
      <c r="H316" s="293"/>
      <c r="I316" s="293"/>
      <c r="J316" s="293"/>
      <c r="K316" s="293"/>
      <c r="L316" s="293"/>
      <c r="M316" s="293"/>
      <c r="N316" s="293"/>
      <c r="O316" s="292">
        <f t="shared" si="130"/>
        <v>285</v>
      </c>
      <c r="P316" s="293">
        <v>570</v>
      </c>
      <c r="Q316" s="292">
        <f t="shared" si="125"/>
        <v>-285</v>
      </c>
      <c r="R316" s="292">
        <f t="shared" si="126"/>
        <v>285</v>
      </c>
      <c r="S316" s="293"/>
      <c r="T316" s="293"/>
      <c r="U316" s="293"/>
      <c r="V316" s="293"/>
      <c r="W316" s="293"/>
      <c r="X316" s="293"/>
      <c r="Y316" s="293"/>
      <c r="Z316" s="292">
        <f t="shared" si="131"/>
        <v>285</v>
      </c>
      <c r="AA316" s="293"/>
      <c r="AB316" s="292">
        <f t="shared" si="129"/>
        <v>0</v>
      </c>
      <c r="AC316" s="292">
        <f t="shared" si="123"/>
        <v>285</v>
      </c>
      <c r="AD316" s="293"/>
      <c r="AE316" s="293"/>
      <c r="AF316" s="293"/>
      <c r="AG316" s="293"/>
      <c r="AH316" s="293"/>
      <c r="AI316" s="293"/>
      <c r="AJ316" s="293"/>
      <c r="AK316" s="292">
        <f t="shared" si="132"/>
        <v>285</v>
      </c>
      <c r="AL316" s="293">
        <v>285</v>
      </c>
      <c r="AM316" s="292">
        <f t="shared" si="127"/>
        <v>0</v>
      </c>
      <c r="AN316" s="292">
        <f t="shared" si="124"/>
        <v>285</v>
      </c>
      <c r="AO316" s="293"/>
      <c r="AP316" s="293"/>
      <c r="AQ316" s="293"/>
      <c r="AR316" s="293"/>
      <c r="AS316" s="293"/>
      <c r="AT316" s="293"/>
      <c r="AU316" s="293"/>
      <c r="AV316" s="292">
        <f t="shared" si="117"/>
        <v>285</v>
      </c>
      <c r="AW316" s="293"/>
      <c r="AX316" s="292">
        <f t="shared" si="128"/>
        <v>285</v>
      </c>
      <c r="AY316" s="137" t="str">
        <f t="shared" ref="AY316:AY362" si="134">IF(AX316=0,"*","")</f>
        <v/>
      </c>
      <c r="BA316" s="143" t="str">
        <f t="shared" si="116"/>
        <v/>
      </c>
    </row>
    <row r="317" spans="1:53" ht="12">
      <c r="A317" s="288">
        <v>315</v>
      </c>
      <c r="B317" s="289" t="s">
        <v>1526</v>
      </c>
      <c r="C317" s="290" t="s">
        <v>23</v>
      </c>
      <c r="D317" s="290" t="s">
        <v>871</v>
      </c>
      <c r="E317" s="291"/>
      <c r="F317" s="292">
        <v>600</v>
      </c>
      <c r="G317" s="292">
        <f t="shared" si="133"/>
        <v>0</v>
      </c>
      <c r="H317" s="293"/>
      <c r="I317" s="293"/>
      <c r="J317" s="293"/>
      <c r="K317" s="293"/>
      <c r="L317" s="293"/>
      <c r="M317" s="293"/>
      <c r="N317" s="293"/>
      <c r="O317" s="292">
        <f t="shared" si="130"/>
        <v>0</v>
      </c>
      <c r="P317" s="293"/>
      <c r="Q317" s="292">
        <f t="shared" si="125"/>
        <v>600</v>
      </c>
      <c r="R317" s="292">
        <f t="shared" si="126"/>
        <v>0</v>
      </c>
      <c r="S317" s="293"/>
      <c r="T317" s="293"/>
      <c r="U317" s="293"/>
      <c r="V317" s="293"/>
      <c r="W317" s="293"/>
      <c r="X317" s="293"/>
      <c r="Y317" s="293"/>
      <c r="Z317" s="292">
        <f t="shared" si="131"/>
        <v>0</v>
      </c>
      <c r="AA317" s="293"/>
      <c r="AB317" s="292">
        <f t="shared" si="129"/>
        <v>600</v>
      </c>
      <c r="AC317" s="292">
        <f t="shared" si="123"/>
        <v>0</v>
      </c>
      <c r="AD317" s="293"/>
      <c r="AE317" s="293"/>
      <c r="AF317" s="293"/>
      <c r="AG317" s="293"/>
      <c r="AH317" s="293"/>
      <c r="AI317" s="293"/>
      <c r="AJ317" s="293"/>
      <c r="AK317" s="292">
        <f t="shared" si="132"/>
        <v>0</v>
      </c>
      <c r="AL317" s="293"/>
      <c r="AM317" s="292">
        <f t="shared" si="127"/>
        <v>600</v>
      </c>
      <c r="AN317" s="292">
        <f t="shared" si="124"/>
        <v>0</v>
      </c>
      <c r="AO317" s="293"/>
      <c r="AP317" s="293"/>
      <c r="AQ317" s="293"/>
      <c r="AR317" s="293"/>
      <c r="AS317" s="293"/>
      <c r="AT317" s="293"/>
      <c r="AU317" s="293"/>
      <c r="AV317" s="292">
        <f t="shared" si="117"/>
        <v>0</v>
      </c>
      <c r="AW317" s="293"/>
      <c r="AX317" s="292">
        <f t="shared" si="128"/>
        <v>600</v>
      </c>
      <c r="AY317" s="137" t="str">
        <f t="shared" si="134"/>
        <v/>
      </c>
      <c r="BA317" s="143" t="str">
        <f t="shared" si="116"/>
        <v/>
      </c>
    </row>
    <row r="318" spans="1:53" ht="12">
      <c r="A318" s="288">
        <v>316</v>
      </c>
      <c r="B318" s="294" t="s">
        <v>702</v>
      </c>
      <c r="C318" s="290" t="s">
        <v>10</v>
      </c>
      <c r="D318" s="290" t="s">
        <v>704</v>
      </c>
      <c r="E318" s="295">
        <v>25</v>
      </c>
      <c r="F318" s="292">
        <v>150</v>
      </c>
      <c r="G318" s="292">
        <f t="shared" si="133"/>
        <v>75</v>
      </c>
      <c r="H318" s="293"/>
      <c r="I318" s="293"/>
      <c r="J318" s="293"/>
      <c r="K318" s="293"/>
      <c r="L318" s="293"/>
      <c r="M318" s="293"/>
      <c r="N318" s="293"/>
      <c r="O318" s="292">
        <f t="shared" si="130"/>
        <v>75</v>
      </c>
      <c r="P318" s="293"/>
      <c r="Q318" s="292">
        <f t="shared" si="125"/>
        <v>225</v>
      </c>
      <c r="R318" s="292">
        <f t="shared" si="126"/>
        <v>75</v>
      </c>
      <c r="S318" s="293"/>
      <c r="T318" s="293"/>
      <c r="U318" s="293"/>
      <c r="V318" s="293"/>
      <c r="W318" s="293"/>
      <c r="X318" s="293"/>
      <c r="Y318" s="293"/>
      <c r="Z318" s="292">
        <f t="shared" si="131"/>
        <v>75</v>
      </c>
      <c r="AA318" s="293"/>
      <c r="AB318" s="292">
        <f t="shared" si="129"/>
        <v>300</v>
      </c>
      <c r="AC318" s="292">
        <f t="shared" ref="AC318:AC340" si="135">$E318*3</f>
        <v>75</v>
      </c>
      <c r="AD318" s="293"/>
      <c r="AE318" s="293"/>
      <c r="AF318" s="293"/>
      <c r="AG318" s="293"/>
      <c r="AH318" s="293"/>
      <c r="AI318" s="293"/>
      <c r="AJ318" s="293"/>
      <c r="AK318" s="292">
        <f t="shared" si="132"/>
        <v>75</v>
      </c>
      <c r="AL318" s="293"/>
      <c r="AM318" s="292">
        <f t="shared" si="127"/>
        <v>375</v>
      </c>
      <c r="AN318" s="292">
        <f t="shared" ref="AN318:AN340" si="136">$E318*3</f>
        <v>75</v>
      </c>
      <c r="AO318" s="293"/>
      <c r="AP318" s="293"/>
      <c r="AQ318" s="293"/>
      <c r="AR318" s="293"/>
      <c r="AS318" s="293"/>
      <c r="AT318" s="293"/>
      <c r="AU318" s="293"/>
      <c r="AV318" s="292">
        <f t="shared" si="117"/>
        <v>75</v>
      </c>
      <c r="AW318" s="293">
        <v>450</v>
      </c>
      <c r="AX318" s="292">
        <f t="shared" si="128"/>
        <v>0</v>
      </c>
      <c r="AY318" s="137" t="str">
        <f t="shared" si="134"/>
        <v>*</v>
      </c>
      <c r="BA318" s="143" t="str">
        <f t="shared" si="116"/>
        <v/>
      </c>
    </row>
    <row r="319" spans="1:53" ht="12">
      <c r="A319" s="288">
        <v>317</v>
      </c>
      <c r="B319" s="289" t="s">
        <v>705</v>
      </c>
      <c r="C319" s="290" t="s">
        <v>23</v>
      </c>
      <c r="D319" s="290" t="s">
        <v>12</v>
      </c>
      <c r="E319" s="291">
        <v>70</v>
      </c>
      <c r="F319" s="292"/>
      <c r="G319" s="292">
        <f t="shared" si="133"/>
        <v>210</v>
      </c>
      <c r="H319" s="293"/>
      <c r="I319" s="293"/>
      <c r="J319" s="293"/>
      <c r="K319" s="293"/>
      <c r="L319" s="293"/>
      <c r="M319" s="293"/>
      <c r="N319" s="293"/>
      <c r="O319" s="292">
        <f t="shared" si="130"/>
        <v>210</v>
      </c>
      <c r="P319" s="293"/>
      <c r="Q319" s="292">
        <f t="shared" si="125"/>
        <v>210</v>
      </c>
      <c r="R319" s="292">
        <f t="shared" si="126"/>
        <v>210</v>
      </c>
      <c r="S319" s="293"/>
      <c r="T319" s="293"/>
      <c r="U319" s="293"/>
      <c r="V319" s="293"/>
      <c r="W319" s="293"/>
      <c r="X319" s="293"/>
      <c r="Y319" s="293"/>
      <c r="Z319" s="292">
        <f t="shared" si="131"/>
        <v>210</v>
      </c>
      <c r="AA319" s="293"/>
      <c r="AB319" s="292">
        <f t="shared" si="129"/>
        <v>420</v>
      </c>
      <c r="AC319" s="292">
        <f t="shared" si="135"/>
        <v>210</v>
      </c>
      <c r="AD319" s="293"/>
      <c r="AE319" s="293"/>
      <c r="AF319" s="293"/>
      <c r="AG319" s="293"/>
      <c r="AH319" s="293"/>
      <c r="AI319" s="293"/>
      <c r="AJ319" s="293"/>
      <c r="AK319" s="292">
        <f t="shared" si="132"/>
        <v>210</v>
      </c>
      <c r="AL319" s="293"/>
      <c r="AM319" s="292">
        <f t="shared" si="127"/>
        <v>630</v>
      </c>
      <c r="AN319" s="292">
        <f t="shared" si="136"/>
        <v>210</v>
      </c>
      <c r="AO319" s="293"/>
      <c r="AP319" s="293"/>
      <c r="AQ319" s="293"/>
      <c r="AR319" s="293"/>
      <c r="AS319" s="293"/>
      <c r="AT319" s="293"/>
      <c r="AU319" s="293"/>
      <c r="AV319" s="292">
        <f t="shared" si="117"/>
        <v>210</v>
      </c>
      <c r="AW319" s="293">
        <v>840</v>
      </c>
      <c r="AX319" s="292">
        <f t="shared" si="128"/>
        <v>0</v>
      </c>
      <c r="AY319" s="137" t="str">
        <f t="shared" si="134"/>
        <v>*</v>
      </c>
      <c r="BA319" s="143" t="str">
        <f t="shared" si="116"/>
        <v/>
      </c>
    </row>
    <row r="320" spans="1:53" ht="12">
      <c r="A320" s="288">
        <v>318</v>
      </c>
      <c r="B320" s="294" t="s">
        <v>983</v>
      </c>
      <c r="C320" s="290" t="s">
        <v>30</v>
      </c>
      <c r="D320" s="290"/>
      <c r="E320" s="291"/>
      <c r="F320" s="292"/>
      <c r="G320" s="292">
        <f t="shared" si="133"/>
        <v>0</v>
      </c>
      <c r="H320" s="293"/>
      <c r="I320" s="293"/>
      <c r="J320" s="293"/>
      <c r="K320" s="293"/>
      <c r="L320" s="293"/>
      <c r="M320" s="293"/>
      <c r="N320" s="293"/>
      <c r="O320" s="292">
        <f t="shared" si="130"/>
        <v>0</v>
      </c>
      <c r="P320" s="293"/>
      <c r="Q320" s="292">
        <f t="shared" ref="Q320:Q340" si="137">F320+O320-P320</f>
        <v>0</v>
      </c>
      <c r="R320" s="292">
        <f t="shared" ref="R320:R340" si="138">E320*3</f>
        <v>0</v>
      </c>
      <c r="S320" s="293"/>
      <c r="T320" s="293"/>
      <c r="U320" s="293"/>
      <c r="V320" s="293"/>
      <c r="W320" s="293"/>
      <c r="X320" s="293"/>
      <c r="Y320" s="293"/>
      <c r="Z320" s="292">
        <f t="shared" si="131"/>
        <v>0</v>
      </c>
      <c r="AA320" s="293"/>
      <c r="AB320" s="292">
        <f t="shared" si="129"/>
        <v>0</v>
      </c>
      <c r="AC320" s="292">
        <f t="shared" si="135"/>
        <v>0</v>
      </c>
      <c r="AD320" s="293"/>
      <c r="AE320" s="293"/>
      <c r="AF320" s="293"/>
      <c r="AG320" s="293"/>
      <c r="AH320" s="293"/>
      <c r="AI320" s="293"/>
      <c r="AJ320" s="293"/>
      <c r="AK320" s="292">
        <f t="shared" si="132"/>
        <v>0</v>
      </c>
      <c r="AL320" s="293"/>
      <c r="AM320" s="292">
        <f t="shared" ref="AM320:AM340" si="139">AB320+AK320-AL320</f>
        <v>0</v>
      </c>
      <c r="AN320" s="292">
        <f t="shared" si="136"/>
        <v>0</v>
      </c>
      <c r="AO320" s="293"/>
      <c r="AP320" s="293"/>
      <c r="AQ320" s="293"/>
      <c r="AR320" s="293"/>
      <c r="AS320" s="293"/>
      <c r="AT320" s="293"/>
      <c r="AU320" s="293"/>
      <c r="AV320" s="292">
        <f t="shared" si="117"/>
        <v>0</v>
      </c>
      <c r="AW320" s="293"/>
      <c r="AX320" s="292">
        <f t="shared" ref="AX320:AX340" si="140">AM320+AV320-AW320</f>
        <v>0</v>
      </c>
      <c r="AY320" s="137" t="str">
        <f t="shared" si="134"/>
        <v>*</v>
      </c>
      <c r="BA320" s="143" t="str">
        <f t="shared" si="116"/>
        <v/>
      </c>
    </row>
    <row r="321" spans="1:53" ht="12">
      <c r="A321" s="288">
        <v>319</v>
      </c>
      <c r="B321" s="289" t="s">
        <v>957</v>
      </c>
      <c r="C321" s="290" t="s">
        <v>23</v>
      </c>
      <c r="D321" s="290" t="s">
        <v>956</v>
      </c>
      <c r="E321" s="291">
        <v>100</v>
      </c>
      <c r="F321" s="292"/>
      <c r="G321" s="292">
        <f t="shared" si="133"/>
        <v>300</v>
      </c>
      <c r="H321" s="293"/>
      <c r="I321" s="293"/>
      <c r="J321" s="293"/>
      <c r="K321" s="293"/>
      <c r="L321" s="293"/>
      <c r="M321" s="293"/>
      <c r="N321" s="293"/>
      <c r="O321" s="292">
        <f t="shared" si="130"/>
        <v>300</v>
      </c>
      <c r="P321" s="293"/>
      <c r="Q321" s="292">
        <f t="shared" si="137"/>
        <v>300</v>
      </c>
      <c r="R321" s="292">
        <f t="shared" si="138"/>
        <v>300</v>
      </c>
      <c r="S321" s="293"/>
      <c r="T321" s="293"/>
      <c r="U321" s="293"/>
      <c r="V321" s="293"/>
      <c r="W321" s="293"/>
      <c r="X321" s="293"/>
      <c r="Y321" s="293"/>
      <c r="Z321" s="292">
        <f t="shared" si="131"/>
        <v>300</v>
      </c>
      <c r="AA321" s="293">
        <v>900</v>
      </c>
      <c r="AB321" s="292">
        <f t="shared" ref="AB321:AB340" si="141">Q321+Z321-AA321</f>
        <v>-300</v>
      </c>
      <c r="AC321" s="292">
        <f t="shared" si="135"/>
        <v>300</v>
      </c>
      <c r="AD321" s="293"/>
      <c r="AE321" s="293"/>
      <c r="AF321" s="293"/>
      <c r="AG321" s="293"/>
      <c r="AH321" s="293"/>
      <c r="AI321" s="293"/>
      <c r="AJ321" s="293"/>
      <c r="AK321" s="292">
        <f t="shared" si="132"/>
        <v>300</v>
      </c>
      <c r="AL321" s="293"/>
      <c r="AM321" s="292">
        <f t="shared" si="139"/>
        <v>0</v>
      </c>
      <c r="AN321" s="292">
        <f t="shared" si="136"/>
        <v>300</v>
      </c>
      <c r="AO321" s="293"/>
      <c r="AP321" s="293"/>
      <c r="AQ321" s="293"/>
      <c r="AR321" s="293"/>
      <c r="AS321" s="293"/>
      <c r="AT321" s="293"/>
      <c r="AU321" s="293"/>
      <c r="AV321" s="292">
        <f t="shared" si="117"/>
        <v>300</v>
      </c>
      <c r="AW321" s="293">
        <v>300</v>
      </c>
      <c r="AX321" s="292">
        <f t="shared" si="140"/>
        <v>0</v>
      </c>
      <c r="AY321" s="137" t="str">
        <f t="shared" si="134"/>
        <v>*</v>
      </c>
      <c r="BA321" s="143" t="str">
        <f t="shared" ref="BA321:BA368" si="142">IF(AC321=E321*3,"","!!!")</f>
        <v/>
      </c>
    </row>
    <row r="322" spans="1:53" ht="12">
      <c r="A322" s="288">
        <v>320</v>
      </c>
      <c r="B322" s="289" t="s">
        <v>709</v>
      </c>
      <c r="C322" s="290" t="s">
        <v>14</v>
      </c>
      <c r="D322" s="290" t="s">
        <v>711</v>
      </c>
      <c r="E322" s="291">
        <v>100</v>
      </c>
      <c r="F322" s="292"/>
      <c r="G322" s="292">
        <f t="shared" si="133"/>
        <v>300</v>
      </c>
      <c r="H322" s="293"/>
      <c r="I322" s="293"/>
      <c r="J322" s="293"/>
      <c r="K322" s="293"/>
      <c r="L322" s="293"/>
      <c r="M322" s="293"/>
      <c r="N322" s="293"/>
      <c r="O322" s="292">
        <f t="shared" si="130"/>
        <v>300</v>
      </c>
      <c r="P322" s="293">
        <v>1200</v>
      </c>
      <c r="Q322" s="292">
        <f t="shared" si="137"/>
        <v>-900</v>
      </c>
      <c r="R322" s="292">
        <f t="shared" si="138"/>
        <v>300</v>
      </c>
      <c r="S322" s="293"/>
      <c r="T322" s="293"/>
      <c r="U322" s="293"/>
      <c r="V322" s="293"/>
      <c r="W322" s="293">
        <v>100</v>
      </c>
      <c r="X322" s="293"/>
      <c r="Y322" s="293"/>
      <c r="Z322" s="292">
        <f t="shared" si="131"/>
        <v>400</v>
      </c>
      <c r="AA322" s="293"/>
      <c r="AB322" s="292">
        <f t="shared" si="141"/>
        <v>-500</v>
      </c>
      <c r="AC322" s="292">
        <f t="shared" si="135"/>
        <v>300</v>
      </c>
      <c r="AD322" s="293"/>
      <c r="AE322" s="293"/>
      <c r="AF322" s="293"/>
      <c r="AG322" s="293"/>
      <c r="AH322" s="293"/>
      <c r="AI322" s="293"/>
      <c r="AJ322" s="293"/>
      <c r="AK322" s="292">
        <f t="shared" si="132"/>
        <v>300</v>
      </c>
      <c r="AL322" s="293"/>
      <c r="AM322" s="292">
        <f t="shared" si="139"/>
        <v>-200</v>
      </c>
      <c r="AN322" s="292">
        <f t="shared" si="136"/>
        <v>300</v>
      </c>
      <c r="AO322" s="293"/>
      <c r="AP322" s="293"/>
      <c r="AQ322" s="293"/>
      <c r="AR322" s="293"/>
      <c r="AS322" s="293"/>
      <c r="AT322" s="293"/>
      <c r="AU322" s="293"/>
      <c r="AV322" s="292">
        <f t="shared" si="117"/>
        <v>300</v>
      </c>
      <c r="AW322" s="293">
        <v>100</v>
      </c>
      <c r="AX322" s="292">
        <f t="shared" si="140"/>
        <v>0</v>
      </c>
      <c r="AY322" s="137" t="str">
        <f t="shared" si="134"/>
        <v>*</v>
      </c>
      <c r="BA322" s="143" t="str">
        <f t="shared" si="142"/>
        <v/>
      </c>
    </row>
    <row r="323" spans="1:53" ht="12">
      <c r="A323" s="288">
        <v>321</v>
      </c>
      <c r="B323" s="289" t="s">
        <v>712</v>
      </c>
      <c r="C323" s="290" t="s">
        <v>14</v>
      </c>
      <c r="D323" s="290" t="s">
        <v>12</v>
      </c>
      <c r="E323" s="291">
        <v>70</v>
      </c>
      <c r="F323" s="292">
        <v>470</v>
      </c>
      <c r="G323" s="292">
        <f t="shared" si="133"/>
        <v>210</v>
      </c>
      <c r="H323" s="293"/>
      <c r="I323" s="293"/>
      <c r="J323" s="293"/>
      <c r="K323" s="293"/>
      <c r="L323" s="293">
        <v>100</v>
      </c>
      <c r="M323" s="293"/>
      <c r="N323" s="293"/>
      <c r="O323" s="292">
        <f t="shared" si="130"/>
        <v>310</v>
      </c>
      <c r="P323" s="293">
        <v>780</v>
      </c>
      <c r="Q323" s="292">
        <f t="shared" si="137"/>
        <v>0</v>
      </c>
      <c r="R323" s="292">
        <f t="shared" si="138"/>
        <v>210</v>
      </c>
      <c r="S323" s="293"/>
      <c r="T323" s="293"/>
      <c r="U323" s="293"/>
      <c r="V323" s="293"/>
      <c r="W323" s="293"/>
      <c r="X323" s="293"/>
      <c r="Y323" s="293"/>
      <c r="Z323" s="292">
        <f t="shared" si="131"/>
        <v>210</v>
      </c>
      <c r="AA323" s="293"/>
      <c r="AB323" s="292">
        <f t="shared" si="141"/>
        <v>210</v>
      </c>
      <c r="AC323" s="292">
        <f t="shared" si="135"/>
        <v>210</v>
      </c>
      <c r="AD323" s="293"/>
      <c r="AE323" s="293"/>
      <c r="AF323" s="293"/>
      <c r="AG323" s="293"/>
      <c r="AH323" s="293"/>
      <c r="AI323" s="293"/>
      <c r="AJ323" s="293"/>
      <c r="AK323" s="292">
        <f t="shared" si="132"/>
        <v>210</v>
      </c>
      <c r="AL323" s="293">
        <v>210</v>
      </c>
      <c r="AM323" s="292">
        <f t="shared" si="139"/>
        <v>210</v>
      </c>
      <c r="AN323" s="292">
        <f t="shared" si="136"/>
        <v>210</v>
      </c>
      <c r="AO323" s="293"/>
      <c r="AP323" s="293"/>
      <c r="AQ323" s="293"/>
      <c r="AR323" s="293"/>
      <c r="AS323" s="293"/>
      <c r="AT323" s="293"/>
      <c r="AU323" s="293"/>
      <c r="AV323" s="292">
        <f t="shared" ref="AV323:AV340" si="143">SUM(AN323:AU323)</f>
        <v>210</v>
      </c>
      <c r="AW323" s="293">
        <v>420</v>
      </c>
      <c r="AX323" s="292">
        <f t="shared" si="140"/>
        <v>0</v>
      </c>
      <c r="AY323" s="137" t="str">
        <f t="shared" si="134"/>
        <v>*</v>
      </c>
      <c r="BA323" s="143" t="str">
        <f t="shared" si="142"/>
        <v/>
      </c>
    </row>
    <row r="324" spans="1:53" ht="12">
      <c r="A324" s="288">
        <v>322</v>
      </c>
      <c r="B324" s="289" t="s">
        <v>1285</v>
      </c>
      <c r="C324" s="290" t="s">
        <v>14</v>
      </c>
      <c r="D324" s="290" t="s">
        <v>717</v>
      </c>
      <c r="E324" s="291">
        <v>70</v>
      </c>
      <c r="F324" s="292"/>
      <c r="G324" s="292">
        <f t="shared" si="133"/>
        <v>210</v>
      </c>
      <c r="H324" s="293"/>
      <c r="I324" s="293"/>
      <c r="J324" s="293"/>
      <c r="K324" s="293"/>
      <c r="L324" s="293"/>
      <c r="M324" s="293"/>
      <c r="N324" s="293"/>
      <c r="O324" s="292">
        <f t="shared" si="130"/>
        <v>210</v>
      </c>
      <c r="P324" s="293">
        <v>210</v>
      </c>
      <c r="Q324" s="292">
        <f t="shared" si="137"/>
        <v>0</v>
      </c>
      <c r="R324" s="292">
        <f t="shared" si="138"/>
        <v>210</v>
      </c>
      <c r="S324" s="293"/>
      <c r="T324" s="293"/>
      <c r="U324" s="293"/>
      <c r="V324" s="293"/>
      <c r="W324" s="293"/>
      <c r="X324" s="293"/>
      <c r="Y324" s="293"/>
      <c r="Z324" s="292">
        <f t="shared" si="131"/>
        <v>210</v>
      </c>
      <c r="AA324" s="293">
        <v>210</v>
      </c>
      <c r="AB324" s="292">
        <f t="shared" si="141"/>
        <v>0</v>
      </c>
      <c r="AC324" s="292">
        <f t="shared" si="135"/>
        <v>210</v>
      </c>
      <c r="AD324" s="293"/>
      <c r="AE324" s="293"/>
      <c r="AF324" s="293"/>
      <c r="AG324" s="293"/>
      <c r="AH324" s="293"/>
      <c r="AI324" s="293"/>
      <c r="AJ324" s="293"/>
      <c r="AK324" s="292">
        <f t="shared" si="132"/>
        <v>210</v>
      </c>
      <c r="AL324" s="293">
        <v>210</v>
      </c>
      <c r="AM324" s="292">
        <f t="shared" si="139"/>
        <v>0</v>
      </c>
      <c r="AN324" s="292">
        <f t="shared" si="136"/>
        <v>210</v>
      </c>
      <c r="AO324" s="293"/>
      <c r="AP324" s="293"/>
      <c r="AQ324" s="293"/>
      <c r="AR324" s="293"/>
      <c r="AS324" s="293"/>
      <c r="AT324" s="293"/>
      <c r="AU324" s="293"/>
      <c r="AV324" s="292">
        <f t="shared" si="143"/>
        <v>210</v>
      </c>
      <c r="AW324" s="293">
        <v>210</v>
      </c>
      <c r="AX324" s="292">
        <f t="shared" si="140"/>
        <v>0</v>
      </c>
      <c r="AY324" s="137" t="str">
        <f t="shared" si="134"/>
        <v>*</v>
      </c>
      <c r="BA324" s="143" t="str">
        <f t="shared" si="142"/>
        <v/>
      </c>
    </row>
    <row r="325" spans="1:53" ht="12">
      <c r="A325" s="288">
        <v>323</v>
      </c>
      <c r="B325" s="289" t="s">
        <v>1461</v>
      </c>
      <c r="C325" s="290" t="s">
        <v>23</v>
      </c>
      <c r="D325" s="290"/>
      <c r="E325" s="291">
        <v>50</v>
      </c>
      <c r="F325" s="292"/>
      <c r="G325" s="292">
        <f t="shared" si="133"/>
        <v>150</v>
      </c>
      <c r="H325" s="293"/>
      <c r="I325" s="293"/>
      <c r="J325" s="293"/>
      <c r="K325" s="293"/>
      <c r="L325" s="293"/>
      <c r="M325" s="293"/>
      <c r="N325" s="293"/>
      <c r="O325" s="292">
        <f t="shared" si="130"/>
        <v>150</v>
      </c>
      <c r="P325" s="293"/>
      <c r="Q325" s="292">
        <f t="shared" si="137"/>
        <v>150</v>
      </c>
      <c r="R325" s="292">
        <f t="shared" si="138"/>
        <v>150</v>
      </c>
      <c r="S325" s="293"/>
      <c r="T325" s="293"/>
      <c r="U325" s="293"/>
      <c r="V325" s="293"/>
      <c r="W325" s="293"/>
      <c r="X325" s="293"/>
      <c r="Y325" s="293"/>
      <c r="Z325" s="292">
        <f t="shared" si="131"/>
        <v>150</v>
      </c>
      <c r="AA325" s="293">
        <v>600</v>
      </c>
      <c r="AB325" s="292">
        <f t="shared" si="141"/>
        <v>-300</v>
      </c>
      <c r="AC325" s="292">
        <f t="shared" si="135"/>
        <v>150</v>
      </c>
      <c r="AD325" s="293"/>
      <c r="AE325" s="293"/>
      <c r="AF325" s="293"/>
      <c r="AG325" s="293"/>
      <c r="AH325" s="293"/>
      <c r="AI325" s="293"/>
      <c r="AJ325" s="293"/>
      <c r="AK325" s="292">
        <f t="shared" si="132"/>
        <v>150</v>
      </c>
      <c r="AL325" s="293"/>
      <c r="AM325" s="292">
        <f t="shared" si="139"/>
        <v>-150</v>
      </c>
      <c r="AN325" s="292">
        <f t="shared" si="136"/>
        <v>150</v>
      </c>
      <c r="AO325" s="293"/>
      <c r="AP325" s="293"/>
      <c r="AQ325" s="293"/>
      <c r="AR325" s="293"/>
      <c r="AS325" s="293"/>
      <c r="AT325" s="293"/>
      <c r="AU325" s="293"/>
      <c r="AV325" s="292">
        <f t="shared" si="143"/>
        <v>150</v>
      </c>
      <c r="AW325" s="293"/>
      <c r="AX325" s="292">
        <f t="shared" si="140"/>
        <v>0</v>
      </c>
      <c r="BA325" s="143" t="str">
        <f t="shared" si="142"/>
        <v/>
      </c>
    </row>
    <row r="326" spans="1:53" ht="12">
      <c r="A326" s="288">
        <v>324</v>
      </c>
      <c r="B326" s="294" t="s">
        <v>721</v>
      </c>
      <c r="C326" s="290" t="s">
        <v>10</v>
      </c>
      <c r="D326" s="290" t="s">
        <v>723</v>
      </c>
      <c r="E326" s="295">
        <v>320</v>
      </c>
      <c r="F326" s="292"/>
      <c r="G326" s="292">
        <f t="shared" si="133"/>
        <v>960</v>
      </c>
      <c r="H326" s="293"/>
      <c r="I326" s="293"/>
      <c r="J326" s="293"/>
      <c r="K326" s="293"/>
      <c r="L326" s="293">
        <v>100</v>
      </c>
      <c r="M326" s="293"/>
      <c r="N326" s="293"/>
      <c r="O326" s="292">
        <f t="shared" ref="O326:O340" si="144">SUM(G326:N326)</f>
        <v>1060</v>
      </c>
      <c r="P326" s="293">
        <v>2020</v>
      </c>
      <c r="Q326" s="292">
        <f t="shared" si="137"/>
        <v>-960</v>
      </c>
      <c r="R326" s="292">
        <f t="shared" si="138"/>
        <v>960</v>
      </c>
      <c r="S326" s="293">
        <v>50</v>
      </c>
      <c r="T326" s="293"/>
      <c r="U326" s="293"/>
      <c r="V326" s="293"/>
      <c r="W326" s="293">
        <v>100</v>
      </c>
      <c r="X326" s="293"/>
      <c r="Y326" s="293"/>
      <c r="Z326" s="292">
        <f t="shared" ref="Z326:Z340" si="145">SUM(R326:Y326)</f>
        <v>1110</v>
      </c>
      <c r="AA326" s="293"/>
      <c r="AB326" s="292">
        <f t="shared" si="141"/>
        <v>150</v>
      </c>
      <c r="AC326" s="292">
        <f t="shared" si="135"/>
        <v>960</v>
      </c>
      <c r="AD326" s="293"/>
      <c r="AE326" s="293"/>
      <c r="AF326" s="293"/>
      <c r="AG326" s="293"/>
      <c r="AH326" s="293"/>
      <c r="AI326" s="293"/>
      <c r="AJ326" s="293"/>
      <c r="AK326" s="292">
        <f t="shared" ref="AK326:AK340" si="146">SUM(AC326:AJ326)</f>
        <v>960</v>
      </c>
      <c r="AL326" s="293">
        <v>2070</v>
      </c>
      <c r="AM326" s="292">
        <f t="shared" si="139"/>
        <v>-960</v>
      </c>
      <c r="AN326" s="292">
        <f t="shared" si="136"/>
        <v>960</v>
      </c>
      <c r="AO326" s="293"/>
      <c r="AP326" s="293"/>
      <c r="AQ326" s="293"/>
      <c r="AR326" s="293"/>
      <c r="AS326" s="293"/>
      <c r="AT326" s="293"/>
      <c r="AU326" s="293"/>
      <c r="AV326" s="292">
        <f t="shared" si="143"/>
        <v>960</v>
      </c>
      <c r="AW326" s="293"/>
      <c r="AX326" s="292">
        <f t="shared" si="140"/>
        <v>0</v>
      </c>
      <c r="AY326" s="137" t="str">
        <f t="shared" si="134"/>
        <v>*</v>
      </c>
      <c r="BA326" s="143" t="str">
        <f t="shared" si="142"/>
        <v/>
      </c>
    </row>
    <row r="327" spans="1:53" ht="12">
      <c r="A327" s="288">
        <v>325</v>
      </c>
      <c r="B327" s="289" t="s">
        <v>724</v>
      </c>
      <c r="C327" s="290" t="s">
        <v>23</v>
      </c>
      <c r="D327" s="290" t="s">
        <v>726</v>
      </c>
      <c r="E327" s="291">
        <v>70</v>
      </c>
      <c r="F327" s="292"/>
      <c r="G327" s="292">
        <f t="shared" si="133"/>
        <v>210</v>
      </c>
      <c r="H327" s="293"/>
      <c r="I327" s="293"/>
      <c r="J327" s="293"/>
      <c r="K327" s="293"/>
      <c r="L327" s="293"/>
      <c r="M327" s="293"/>
      <c r="N327" s="293"/>
      <c r="O327" s="292">
        <f t="shared" si="144"/>
        <v>210</v>
      </c>
      <c r="P327" s="293"/>
      <c r="Q327" s="292">
        <f t="shared" si="137"/>
        <v>210</v>
      </c>
      <c r="R327" s="292">
        <f t="shared" si="138"/>
        <v>210</v>
      </c>
      <c r="S327" s="293"/>
      <c r="T327" s="293"/>
      <c r="U327" s="293"/>
      <c r="V327" s="293"/>
      <c r="W327" s="293"/>
      <c r="X327" s="293"/>
      <c r="Y327" s="293"/>
      <c r="Z327" s="292">
        <f t="shared" si="145"/>
        <v>210</v>
      </c>
      <c r="AA327" s="293">
        <v>840</v>
      </c>
      <c r="AB327" s="292">
        <f t="shared" si="141"/>
        <v>-420</v>
      </c>
      <c r="AC327" s="292">
        <f t="shared" si="135"/>
        <v>210</v>
      </c>
      <c r="AD327" s="293"/>
      <c r="AE327" s="293"/>
      <c r="AF327" s="293"/>
      <c r="AG327" s="293"/>
      <c r="AH327" s="293"/>
      <c r="AI327" s="293"/>
      <c r="AJ327" s="293"/>
      <c r="AK327" s="292">
        <f t="shared" si="146"/>
        <v>210</v>
      </c>
      <c r="AL327" s="293"/>
      <c r="AM327" s="292">
        <f t="shared" si="139"/>
        <v>-210</v>
      </c>
      <c r="AN327" s="292">
        <f t="shared" si="136"/>
        <v>210</v>
      </c>
      <c r="AO327" s="293"/>
      <c r="AP327" s="293"/>
      <c r="AQ327" s="293"/>
      <c r="AR327" s="293"/>
      <c r="AS327" s="293"/>
      <c r="AT327" s="293"/>
      <c r="AU327" s="293"/>
      <c r="AV327" s="292">
        <f t="shared" si="143"/>
        <v>210</v>
      </c>
      <c r="AW327" s="293"/>
      <c r="AX327" s="292">
        <f t="shared" si="140"/>
        <v>0</v>
      </c>
      <c r="AY327" s="137" t="str">
        <f t="shared" si="134"/>
        <v>*</v>
      </c>
      <c r="BA327" s="143" t="str">
        <f t="shared" si="142"/>
        <v/>
      </c>
    </row>
    <row r="328" spans="1:53" ht="12">
      <c r="A328" s="288">
        <v>326</v>
      </c>
      <c r="B328" s="294" t="s">
        <v>727</v>
      </c>
      <c r="C328" s="290" t="s">
        <v>10</v>
      </c>
      <c r="D328" s="290" t="s">
        <v>729</v>
      </c>
      <c r="E328" s="295">
        <v>185</v>
      </c>
      <c r="F328" s="292"/>
      <c r="G328" s="292">
        <f t="shared" si="133"/>
        <v>555</v>
      </c>
      <c r="H328" s="293">
        <v>30</v>
      </c>
      <c r="I328" s="293">
        <v>143.6</v>
      </c>
      <c r="J328" s="293"/>
      <c r="K328" s="293"/>
      <c r="L328" s="293"/>
      <c r="M328" s="293"/>
      <c r="N328" s="293"/>
      <c r="O328" s="292">
        <f t="shared" si="144"/>
        <v>728.6</v>
      </c>
      <c r="P328" s="293">
        <v>728.6</v>
      </c>
      <c r="Q328" s="292">
        <f t="shared" si="137"/>
        <v>0</v>
      </c>
      <c r="R328" s="292">
        <f t="shared" si="138"/>
        <v>555</v>
      </c>
      <c r="S328" s="293"/>
      <c r="T328" s="293"/>
      <c r="U328" s="293"/>
      <c r="V328" s="293"/>
      <c r="W328" s="293"/>
      <c r="X328" s="293"/>
      <c r="Y328" s="293"/>
      <c r="Z328" s="292">
        <f t="shared" si="145"/>
        <v>555</v>
      </c>
      <c r="AA328" s="293">
        <v>555</v>
      </c>
      <c r="AB328" s="292">
        <f t="shared" si="141"/>
        <v>0</v>
      </c>
      <c r="AC328" s="292">
        <f t="shared" si="135"/>
        <v>555</v>
      </c>
      <c r="AD328" s="293"/>
      <c r="AE328" s="293">
        <v>288</v>
      </c>
      <c r="AF328" s="293"/>
      <c r="AG328" s="293"/>
      <c r="AH328" s="293"/>
      <c r="AI328" s="293"/>
      <c r="AJ328" s="293"/>
      <c r="AK328" s="292">
        <f t="shared" si="146"/>
        <v>843</v>
      </c>
      <c r="AL328" s="293">
        <v>843</v>
      </c>
      <c r="AM328" s="292">
        <f t="shared" si="139"/>
        <v>0</v>
      </c>
      <c r="AN328" s="292">
        <f t="shared" si="136"/>
        <v>555</v>
      </c>
      <c r="AO328" s="293">
        <v>50</v>
      </c>
      <c r="AP328" s="293"/>
      <c r="AQ328" s="293"/>
      <c r="AR328" s="293"/>
      <c r="AS328" s="293"/>
      <c r="AT328" s="293"/>
      <c r="AU328" s="293"/>
      <c r="AV328" s="292">
        <f t="shared" si="143"/>
        <v>605</v>
      </c>
      <c r="AW328" s="293">
        <v>605</v>
      </c>
      <c r="AX328" s="292">
        <f t="shared" si="140"/>
        <v>0</v>
      </c>
      <c r="AY328" s="137" t="str">
        <f t="shared" si="134"/>
        <v>*</v>
      </c>
      <c r="BA328" s="143" t="str">
        <f t="shared" si="142"/>
        <v/>
      </c>
    </row>
    <row r="329" spans="1:53" ht="12">
      <c r="A329" s="288">
        <v>327</v>
      </c>
      <c r="B329" s="289" t="s">
        <v>888</v>
      </c>
      <c r="C329" s="290" t="s">
        <v>14</v>
      </c>
      <c r="D329" s="290" t="s">
        <v>889</v>
      </c>
      <c r="E329" s="291">
        <v>150</v>
      </c>
      <c r="F329" s="292"/>
      <c r="G329" s="292">
        <f t="shared" si="133"/>
        <v>450</v>
      </c>
      <c r="H329" s="293"/>
      <c r="I329" s="293"/>
      <c r="J329" s="293"/>
      <c r="K329" s="293"/>
      <c r="L329" s="293"/>
      <c r="M329" s="293"/>
      <c r="N329" s="293"/>
      <c r="O329" s="292">
        <f t="shared" si="144"/>
        <v>450</v>
      </c>
      <c r="P329" s="293">
        <v>450</v>
      </c>
      <c r="Q329" s="292">
        <f t="shared" si="137"/>
        <v>0</v>
      </c>
      <c r="R329" s="292">
        <f t="shared" si="138"/>
        <v>450</v>
      </c>
      <c r="S329" s="293"/>
      <c r="T329" s="293"/>
      <c r="U329" s="293">
        <v>140</v>
      </c>
      <c r="V329" s="293"/>
      <c r="W329" s="293">
        <v>100</v>
      </c>
      <c r="X329" s="293"/>
      <c r="Y329" s="293"/>
      <c r="Z329" s="292">
        <f t="shared" si="145"/>
        <v>690</v>
      </c>
      <c r="AA329" s="293">
        <v>690</v>
      </c>
      <c r="AB329" s="292">
        <f t="shared" si="141"/>
        <v>0</v>
      </c>
      <c r="AC329" s="292">
        <f t="shared" si="135"/>
        <v>450</v>
      </c>
      <c r="AD329" s="293"/>
      <c r="AE329" s="293"/>
      <c r="AF329" s="293"/>
      <c r="AG329" s="293"/>
      <c r="AH329" s="293"/>
      <c r="AI329" s="293"/>
      <c r="AJ329" s="293"/>
      <c r="AK329" s="292">
        <f t="shared" si="146"/>
        <v>450</v>
      </c>
      <c r="AL329" s="293">
        <v>450</v>
      </c>
      <c r="AM329" s="292">
        <f t="shared" si="139"/>
        <v>0</v>
      </c>
      <c r="AN329" s="292">
        <f t="shared" si="136"/>
        <v>450</v>
      </c>
      <c r="AO329" s="293"/>
      <c r="AP329" s="293"/>
      <c r="AQ329" s="293"/>
      <c r="AR329" s="293"/>
      <c r="AS329" s="293"/>
      <c r="AT329" s="293"/>
      <c r="AU329" s="293"/>
      <c r="AV329" s="292">
        <f t="shared" si="143"/>
        <v>450</v>
      </c>
      <c r="AW329" s="293"/>
      <c r="AX329" s="292">
        <f t="shared" si="140"/>
        <v>450</v>
      </c>
      <c r="AY329" s="137" t="str">
        <f t="shared" si="134"/>
        <v/>
      </c>
      <c r="BA329" s="143" t="str">
        <f t="shared" si="142"/>
        <v/>
      </c>
    </row>
    <row r="330" spans="1:53" ht="12">
      <c r="A330" s="288">
        <v>328</v>
      </c>
      <c r="B330" s="289" t="s">
        <v>730</v>
      </c>
      <c r="C330" s="290" t="s">
        <v>14</v>
      </c>
      <c r="D330" s="290" t="s">
        <v>846</v>
      </c>
      <c r="E330" s="291">
        <v>100</v>
      </c>
      <c r="F330" s="292">
        <v>-500</v>
      </c>
      <c r="G330" s="292">
        <f t="shared" si="133"/>
        <v>300</v>
      </c>
      <c r="H330" s="293"/>
      <c r="I330" s="293"/>
      <c r="J330" s="293"/>
      <c r="K330" s="293"/>
      <c r="L330" s="293"/>
      <c r="M330" s="293"/>
      <c r="N330" s="293"/>
      <c r="O330" s="292">
        <f t="shared" si="144"/>
        <v>300</v>
      </c>
      <c r="P330" s="293"/>
      <c r="Q330" s="292">
        <f t="shared" si="137"/>
        <v>-200</v>
      </c>
      <c r="R330" s="292">
        <f t="shared" si="138"/>
        <v>300</v>
      </c>
      <c r="S330" s="293"/>
      <c r="T330" s="293">
        <v>100</v>
      </c>
      <c r="U330" s="293"/>
      <c r="V330" s="293"/>
      <c r="W330" s="293"/>
      <c r="X330" s="293"/>
      <c r="Y330" s="293"/>
      <c r="Z330" s="292">
        <f t="shared" si="145"/>
        <v>400</v>
      </c>
      <c r="AA330" s="293"/>
      <c r="AB330" s="292">
        <f t="shared" si="141"/>
        <v>200</v>
      </c>
      <c r="AC330" s="292">
        <f t="shared" si="135"/>
        <v>300</v>
      </c>
      <c r="AD330" s="293"/>
      <c r="AE330" s="293"/>
      <c r="AF330" s="293"/>
      <c r="AG330" s="293"/>
      <c r="AH330" s="293"/>
      <c r="AI330" s="293"/>
      <c r="AJ330" s="293"/>
      <c r="AK330" s="292">
        <f t="shared" si="146"/>
        <v>300</v>
      </c>
      <c r="AL330" s="293"/>
      <c r="AM330" s="292">
        <f t="shared" si="139"/>
        <v>500</v>
      </c>
      <c r="AN330" s="292">
        <f t="shared" si="136"/>
        <v>300</v>
      </c>
      <c r="AO330" s="293"/>
      <c r="AP330" s="293"/>
      <c r="AQ330" s="293"/>
      <c r="AR330" s="293"/>
      <c r="AS330" s="293"/>
      <c r="AT330" s="293"/>
      <c r="AU330" s="293"/>
      <c r="AV330" s="292">
        <f t="shared" si="143"/>
        <v>300</v>
      </c>
      <c r="AW330" s="293">
        <v>900</v>
      </c>
      <c r="AX330" s="292">
        <f t="shared" si="140"/>
        <v>-100</v>
      </c>
      <c r="AY330" s="137" t="str">
        <f t="shared" si="134"/>
        <v/>
      </c>
      <c r="BA330" s="143" t="str">
        <f t="shared" si="142"/>
        <v/>
      </c>
    </row>
    <row r="331" spans="1:53" ht="12">
      <c r="A331" s="288">
        <v>329</v>
      </c>
      <c r="B331" s="289" t="s">
        <v>1333</v>
      </c>
      <c r="C331" s="290" t="s">
        <v>23</v>
      </c>
      <c r="D331" s="290"/>
      <c r="E331" s="291">
        <v>70</v>
      </c>
      <c r="F331" s="292"/>
      <c r="G331" s="292">
        <f t="shared" si="133"/>
        <v>210</v>
      </c>
      <c r="H331" s="293"/>
      <c r="I331" s="293"/>
      <c r="J331" s="293"/>
      <c r="K331" s="293"/>
      <c r="L331" s="293"/>
      <c r="M331" s="293"/>
      <c r="N331" s="293"/>
      <c r="O331" s="292">
        <f t="shared" si="144"/>
        <v>210</v>
      </c>
      <c r="P331" s="293">
        <v>210</v>
      </c>
      <c r="Q331" s="292">
        <f t="shared" si="137"/>
        <v>0</v>
      </c>
      <c r="R331" s="292">
        <f t="shared" si="138"/>
        <v>210</v>
      </c>
      <c r="S331" s="293"/>
      <c r="T331" s="293"/>
      <c r="U331" s="293"/>
      <c r="V331" s="293"/>
      <c r="W331" s="293">
        <v>100</v>
      </c>
      <c r="X331" s="293"/>
      <c r="Y331" s="293"/>
      <c r="Z331" s="292">
        <f t="shared" si="145"/>
        <v>310</v>
      </c>
      <c r="AA331" s="293">
        <v>730</v>
      </c>
      <c r="AB331" s="292">
        <f t="shared" si="141"/>
        <v>-420</v>
      </c>
      <c r="AC331" s="292">
        <f t="shared" si="135"/>
        <v>210</v>
      </c>
      <c r="AD331" s="293"/>
      <c r="AE331" s="293"/>
      <c r="AF331" s="293"/>
      <c r="AG331" s="293"/>
      <c r="AH331" s="293"/>
      <c r="AI331" s="293"/>
      <c r="AJ331" s="293"/>
      <c r="AK331" s="292">
        <f t="shared" si="146"/>
        <v>210</v>
      </c>
      <c r="AL331" s="293"/>
      <c r="AM331" s="292">
        <f t="shared" si="139"/>
        <v>-210</v>
      </c>
      <c r="AN331" s="292">
        <f t="shared" si="136"/>
        <v>210</v>
      </c>
      <c r="AO331" s="293"/>
      <c r="AP331" s="293"/>
      <c r="AQ331" s="293"/>
      <c r="AR331" s="293"/>
      <c r="AS331" s="293"/>
      <c r="AT331" s="293"/>
      <c r="AU331" s="293"/>
      <c r="AV331" s="292">
        <f t="shared" si="143"/>
        <v>210</v>
      </c>
      <c r="AW331" s="293"/>
      <c r="AX331" s="292">
        <f t="shared" si="140"/>
        <v>0</v>
      </c>
      <c r="BA331" s="143" t="str">
        <f t="shared" si="142"/>
        <v/>
      </c>
    </row>
    <row r="332" spans="1:53" ht="12">
      <c r="A332" s="288">
        <v>330</v>
      </c>
      <c r="B332" s="289" t="s">
        <v>732</v>
      </c>
      <c r="C332" s="290" t="s">
        <v>14</v>
      </c>
      <c r="D332" s="290" t="s">
        <v>734</v>
      </c>
      <c r="E332" s="291">
        <v>105</v>
      </c>
      <c r="F332" s="292"/>
      <c r="G332" s="292">
        <f t="shared" si="133"/>
        <v>315</v>
      </c>
      <c r="H332" s="293"/>
      <c r="I332" s="293"/>
      <c r="J332" s="293"/>
      <c r="K332" s="293"/>
      <c r="L332" s="293">
        <v>100</v>
      </c>
      <c r="M332" s="293"/>
      <c r="N332" s="293"/>
      <c r="O332" s="292">
        <f t="shared" si="144"/>
        <v>415</v>
      </c>
      <c r="P332" s="293">
        <v>315</v>
      </c>
      <c r="Q332" s="292">
        <f t="shared" si="137"/>
        <v>100</v>
      </c>
      <c r="R332" s="292">
        <f t="shared" si="138"/>
        <v>315</v>
      </c>
      <c r="S332" s="293"/>
      <c r="T332" s="293"/>
      <c r="U332" s="293"/>
      <c r="V332" s="293"/>
      <c r="W332" s="293"/>
      <c r="X332" s="293"/>
      <c r="Y332" s="293"/>
      <c r="Z332" s="292">
        <f t="shared" si="145"/>
        <v>315</v>
      </c>
      <c r="AA332" s="293">
        <v>415</v>
      </c>
      <c r="AB332" s="292">
        <f t="shared" si="141"/>
        <v>0</v>
      </c>
      <c r="AC332" s="292">
        <f t="shared" si="135"/>
        <v>315</v>
      </c>
      <c r="AD332" s="293"/>
      <c r="AE332" s="293">
        <v>100</v>
      </c>
      <c r="AF332" s="293"/>
      <c r="AG332" s="293"/>
      <c r="AH332" s="293"/>
      <c r="AI332" s="293"/>
      <c r="AJ332" s="293"/>
      <c r="AK332" s="292">
        <f t="shared" si="146"/>
        <v>415</v>
      </c>
      <c r="AL332" s="293"/>
      <c r="AM332" s="292">
        <f t="shared" si="139"/>
        <v>415</v>
      </c>
      <c r="AN332" s="292">
        <f t="shared" si="136"/>
        <v>315</v>
      </c>
      <c r="AO332" s="293"/>
      <c r="AP332" s="293"/>
      <c r="AQ332" s="293"/>
      <c r="AR332" s="293"/>
      <c r="AS332" s="293"/>
      <c r="AT332" s="293"/>
      <c r="AU332" s="293"/>
      <c r="AV332" s="292">
        <f t="shared" si="143"/>
        <v>315</v>
      </c>
      <c r="AW332" s="293">
        <v>730</v>
      </c>
      <c r="AX332" s="292">
        <f t="shared" si="140"/>
        <v>0</v>
      </c>
      <c r="AY332" s="137" t="str">
        <f t="shared" si="134"/>
        <v>*</v>
      </c>
      <c r="BA332" s="143" t="str">
        <f t="shared" si="142"/>
        <v/>
      </c>
    </row>
    <row r="333" spans="1:53" ht="12">
      <c r="A333" s="288">
        <v>331</v>
      </c>
      <c r="B333" s="289" t="s">
        <v>735</v>
      </c>
      <c r="C333" s="290" t="s">
        <v>23</v>
      </c>
      <c r="D333" s="290" t="s">
        <v>12</v>
      </c>
      <c r="E333" s="291">
        <v>250</v>
      </c>
      <c r="F333" s="292">
        <v>750</v>
      </c>
      <c r="G333" s="292">
        <f t="shared" si="133"/>
        <v>750</v>
      </c>
      <c r="H333" s="293"/>
      <c r="I333" s="293"/>
      <c r="J333" s="293"/>
      <c r="K333" s="293"/>
      <c r="L333" s="293"/>
      <c r="M333" s="293"/>
      <c r="N333" s="293"/>
      <c r="O333" s="292">
        <f t="shared" si="144"/>
        <v>750</v>
      </c>
      <c r="P333" s="293">
        <v>1600</v>
      </c>
      <c r="Q333" s="292">
        <f t="shared" si="137"/>
        <v>-100</v>
      </c>
      <c r="R333" s="292">
        <f t="shared" si="138"/>
        <v>750</v>
      </c>
      <c r="S333" s="293"/>
      <c r="T333" s="293"/>
      <c r="U333" s="293"/>
      <c r="V333" s="293"/>
      <c r="W333" s="293">
        <v>100</v>
      </c>
      <c r="X333" s="293"/>
      <c r="Y333" s="293"/>
      <c r="Z333" s="292">
        <f t="shared" si="145"/>
        <v>850</v>
      </c>
      <c r="AA333" s="293"/>
      <c r="AB333" s="292">
        <f t="shared" si="141"/>
        <v>750</v>
      </c>
      <c r="AC333" s="292">
        <f t="shared" si="135"/>
        <v>750</v>
      </c>
      <c r="AD333" s="293"/>
      <c r="AE333" s="293"/>
      <c r="AF333" s="293"/>
      <c r="AG333" s="293"/>
      <c r="AH333" s="293"/>
      <c r="AI333" s="293"/>
      <c r="AJ333" s="293"/>
      <c r="AK333" s="292">
        <f t="shared" si="146"/>
        <v>750</v>
      </c>
      <c r="AL333" s="293"/>
      <c r="AM333" s="292">
        <f t="shared" si="139"/>
        <v>1500</v>
      </c>
      <c r="AN333" s="292">
        <f t="shared" si="136"/>
        <v>750</v>
      </c>
      <c r="AO333" s="293"/>
      <c r="AP333" s="293"/>
      <c r="AQ333" s="293"/>
      <c r="AR333" s="293"/>
      <c r="AS333" s="293"/>
      <c r="AT333" s="293"/>
      <c r="AU333" s="293"/>
      <c r="AV333" s="292">
        <f t="shared" si="143"/>
        <v>750</v>
      </c>
      <c r="AW333" s="293">
        <v>2250</v>
      </c>
      <c r="AX333" s="292">
        <f t="shared" si="140"/>
        <v>0</v>
      </c>
      <c r="AY333" s="137" t="str">
        <f t="shared" si="134"/>
        <v>*</v>
      </c>
      <c r="BA333" s="143" t="str">
        <f t="shared" si="142"/>
        <v/>
      </c>
    </row>
    <row r="334" spans="1:53" ht="12">
      <c r="A334" s="288">
        <v>332</v>
      </c>
      <c r="B334" s="289" t="s">
        <v>737</v>
      </c>
      <c r="C334" s="290" t="s">
        <v>14</v>
      </c>
      <c r="D334" s="290" t="s">
        <v>847</v>
      </c>
      <c r="E334" s="291">
        <v>96</v>
      </c>
      <c r="F334" s="292">
        <v>288</v>
      </c>
      <c r="G334" s="292">
        <f t="shared" si="133"/>
        <v>288</v>
      </c>
      <c r="H334" s="293"/>
      <c r="I334" s="293"/>
      <c r="J334" s="293"/>
      <c r="K334" s="293"/>
      <c r="L334" s="293"/>
      <c r="M334" s="293"/>
      <c r="N334" s="293"/>
      <c r="O334" s="292">
        <f t="shared" si="144"/>
        <v>288</v>
      </c>
      <c r="P334" s="293">
        <v>576</v>
      </c>
      <c r="Q334" s="292">
        <f t="shared" si="137"/>
        <v>0</v>
      </c>
      <c r="R334" s="292">
        <f t="shared" si="138"/>
        <v>288</v>
      </c>
      <c r="S334" s="293"/>
      <c r="T334" s="293"/>
      <c r="U334" s="293"/>
      <c r="V334" s="293"/>
      <c r="W334" s="293"/>
      <c r="X334" s="293"/>
      <c r="Y334" s="293"/>
      <c r="Z334" s="292">
        <f t="shared" si="145"/>
        <v>288</v>
      </c>
      <c r="AA334" s="293">
        <v>288</v>
      </c>
      <c r="AB334" s="292">
        <f t="shared" si="141"/>
        <v>0</v>
      </c>
      <c r="AC334" s="292">
        <f t="shared" si="135"/>
        <v>288</v>
      </c>
      <c r="AD334" s="293"/>
      <c r="AE334" s="293"/>
      <c r="AF334" s="293"/>
      <c r="AG334" s="293"/>
      <c r="AH334" s="293"/>
      <c r="AI334" s="293"/>
      <c r="AJ334" s="293"/>
      <c r="AK334" s="292">
        <f t="shared" si="146"/>
        <v>288</v>
      </c>
      <c r="AL334" s="293"/>
      <c r="AM334" s="292">
        <f t="shared" si="139"/>
        <v>288</v>
      </c>
      <c r="AN334" s="292">
        <f t="shared" si="136"/>
        <v>288</v>
      </c>
      <c r="AO334" s="293"/>
      <c r="AP334" s="293"/>
      <c r="AQ334" s="293"/>
      <c r="AR334" s="293"/>
      <c r="AS334" s="293"/>
      <c r="AT334" s="293"/>
      <c r="AU334" s="293"/>
      <c r="AV334" s="292">
        <f t="shared" si="143"/>
        <v>288</v>
      </c>
      <c r="AW334" s="293">
        <v>576</v>
      </c>
      <c r="AX334" s="292">
        <f t="shared" si="140"/>
        <v>0</v>
      </c>
      <c r="AY334" s="137" t="str">
        <f t="shared" si="134"/>
        <v>*</v>
      </c>
      <c r="BA334" s="143" t="str">
        <f t="shared" si="142"/>
        <v/>
      </c>
    </row>
    <row r="335" spans="1:53" ht="12">
      <c r="A335" s="288">
        <v>333</v>
      </c>
      <c r="B335" s="289" t="s">
        <v>739</v>
      </c>
      <c r="C335" s="290" t="s">
        <v>14</v>
      </c>
      <c r="D335" s="290" t="s">
        <v>741</v>
      </c>
      <c r="E335" s="291">
        <v>150</v>
      </c>
      <c r="F335" s="292">
        <v>300</v>
      </c>
      <c r="G335" s="292">
        <f t="shared" si="133"/>
        <v>450</v>
      </c>
      <c r="H335" s="293"/>
      <c r="I335" s="293">
        <v>200</v>
      </c>
      <c r="J335" s="293"/>
      <c r="K335" s="293"/>
      <c r="L335" s="293">
        <v>100</v>
      </c>
      <c r="M335" s="293"/>
      <c r="N335" s="293"/>
      <c r="O335" s="292">
        <f t="shared" si="144"/>
        <v>750</v>
      </c>
      <c r="P335" s="293">
        <v>300</v>
      </c>
      <c r="Q335" s="292">
        <f t="shared" si="137"/>
        <v>750</v>
      </c>
      <c r="R335" s="292">
        <f t="shared" si="138"/>
        <v>450</v>
      </c>
      <c r="S335" s="293"/>
      <c r="T335" s="293"/>
      <c r="U335" s="293"/>
      <c r="V335" s="293"/>
      <c r="W335" s="293"/>
      <c r="X335" s="293"/>
      <c r="Y335" s="293"/>
      <c r="Z335" s="292">
        <f t="shared" si="145"/>
        <v>450</v>
      </c>
      <c r="AA335" s="293">
        <v>750</v>
      </c>
      <c r="AB335" s="292">
        <f t="shared" si="141"/>
        <v>450</v>
      </c>
      <c r="AC335" s="292">
        <f t="shared" si="135"/>
        <v>450</v>
      </c>
      <c r="AD335" s="293"/>
      <c r="AE335" s="293"/>
      <c r="AF335" s="293"/>
      <c r="AG335" s="293"/>
      <c r="AH335" s="293"/>
      <c r="AI335" s="293"/>
      <c r="AJ335" s="293"/>
      <c r="AK335" s="292">
        <f t="shared" si="146"/>
        <v>450</v>
      </c>
      <c r="AL335" s="293">
        <v>1421.4</v>
      </c>
      <c r="AM335" s="292">
        <f t="shared" si="139"/>
        <v>-521.40000000000009</v>
      </c>
      <c r="AN335" s="292">
        <f t="shared" si="136"/>
        <v>450</v>
      </c>
      <c r="AO335" s="293"/>
      <c r="AP335" s="293"/>
      <c r="AQ335" s="293"/>
      <c r="AR335" s="293"/>
      <c r="AS335" s="293"/>
      <c r="AT335" s="293"/>
      <c r="AU335" s="293"/>
      <c r="AV335" s="292">
        <f t="shared" si="143"/>
        <v>450</v>
      </c>
      <c r="AW335" s="293"/>
      <c r="AX335" s="292">
        <f t="shared" si="140"/>
        <v>-71.400000000000091</v>
      </c>
      <c r="AY335" s="137" t="str">
        <f t="shared" si="134"/>
        <v/>
      </c>
      <c r="BA335" s="143" t="str">
        <f t="shared" si="142"/>
        <v/>
      </c>
    </row>
    <row r="336" spans="1:53" ht="12">
      <c r="A336" s="288">
        <v>334</v>
      </c>
      <c r="B336" s="289" t="s">
        <v>742</v>
      </c>
      <c r="C336" s="290" t="s">
        <v>14</v>
      </c>
      <c r="D336" s="290" t="s">
        <v>744</v>
      </c>
      <c r="E336" s="291">
        <v>125</v>
      </c>
      <c r="F336" s="292">
        <v>750</v>
      </c>
      <c r="G336" s="292">
        <f t="shared" si="133"/>
        <v>375</v>
      </c>
      <c r="H336" s="293"/>
      <c r="I336" s="293"/>
      <c r="J336" s="293"/>
      <c r="K336" s="293"/>
      <c r="L336" s="293"/>
      <c r="M336" s="293"/>
      <c r="N336" s="293"/>
      <c r="O336" s="292">
        <f t="shared" si="144"/>
        <v>375</v>
      </c>
      <c r="P336" s="293"/>
      <c r="Q336" s="292">
        <f t="shared" si="137"/>
        <v>1125</v>
      </c>
      <c r="R336" s="292">
        <f t="shared" si="138"/>
        <v>375</v>
      </c>
      <c r="S336" s="293"/>
      <c r="T336" s="293"/>
      <c r="U336" s="293"/>
      <c r="V336" s="293"/>
      <c r="W336" s="293"/>
      <c r="X336" s="293"/>
      <c r="Y336" s="293"/>
      <c r="Z336" s="292">
        <f t="shared" si="145"/>
        <v>375</v>
      </c>
      <c r="AA336" s="293"/>
      <c r="AB336" s="292">
        <f t="shared" si="141"/>
        <v>1500</v>
      </c>
      <c r="AC336" s="292">
        <f t="shared" si="135"/>
        <v>375</v>
      </c>
      <c r="AD336" s="293"/>
      <c r="AE336" s="293"/>
      <c r="AF336" s="293"/>
      <c r="AG336" s="293"/>
      <c r="AH336" s="293"/>
      <c r="AI336" s="293"/>
      <c r="AJ336" s="293"/>
      <c r="AK336" s="292">
        <f t="shared" si="146"/>
        <v>375</v>
      </c>
      <c r="AL336" s="293"/>
      <c r="AM336" s="292">
        <f t="shared" si="139"/>
        <v>1875</v>
      </c>
      <c r="AN336" s="292">
        <f t="shared" si="136"/>
        <v>375</v>
      </c>
      <c r="AO336" s="293"/>
      <c r="AP336" s="293"/>
      <c r="AQ336" s="293"/>
      <c r="AR336" s="293"/>
      <c r="AS336" s="293"/>
      <c r="AT336" s="293"/>
      <c r="AU336" s="293"/>
      <c r="AV336" s="292">
        <f t="shared" si="143"/>
        <v>375</v>
      </c>
      <c r="AW336" s="293"/>
      <c r="AX336" s="292">
        <f t="shared" si="140"/>
        <v>2250</v>
      </c>
      <c r="AY336" s="137" t="str">
        <f t="shared" si="134"/>
        <v/>
      </c>
      <c r="BA336" s="143" t="str">
        <f t="shared" si="142"/>
        <v/>
      </c>
    </row>
    <row r="337" spans="1:53" ht="12">
      <c r="A337" s="288">
        <v>335</v>
      </c>
      <c r="B337" s="289" t="s">
        <v>745</v>
      </c>
      <c r="C337" s="290" t="s">
        <v>14</v>
      </c>
      <c r="D337" s="290" t="s">
        <v>365</v>
      </c>
      <c r="E337" s="291">
        <v>240</v>
      </c>
      <c r="F337" s="292"/>
      <c r="G337" s="292">
        <f t="shared" si="133"/>
        <v>720</v>
      </c>
      <c r="H337" s="293">
        <v>50</v>
      </c>
      <c r="I337" s="293"/>
      <c r="J337" s="293"/>
      <c r="K337" s="293"/>
      <c r="L337" s="293">
        <v>100</v>
      </c>
      <c r="M337" s="293"/>
      <c r="N337" s="293"/>
      <c r="O337" s="292">
        <f t="shared" si="144"/>
        <v>870</v>
      </c>
      <c r="P337" s="293">
        <v>870</v>
      </c>
      <c r="Q337" s="292">
        <f t="shared" si="137"/>
        <v>0</v>
      </c>
      <c r="R337" s="292">
        <f t="shared" si="138"/>
        <v>720</v>
      </c>
      <c r="S337" s="293">
        <v>50</v>
      </c>
      <c r="T337" s="293">
        <v>406</v>
      </c>
      <c r="U337" s="293"/>
      <c r="V337" s="293"/>
      <c r="W337" s="293"/>
      <c r="X337" s="293"/>
      <c r="Y337" s="293"/>
      <c r="Z337" s="292">
        <f t="shared" si="145"/>
        <v>1176</v>
      </c>
      <c r="AA337" s="293">
        <v>1176</v>
      </c>
      <c r="AB337" s="292">
        <f t="shared" si="141"/>
        <v>0</v>
      </c>
      <c r="AC337" s="292">
        <f t="shared" si="135"/>
        <v>720</v>
      </c>
      <c r="AD337" s="293"/>
      <c r="AE337" s="293">
        <v>95</v>
      </c>
      <c r="AF337" s="293"/>
      <c r="AG337" s="293"/>
      <c r="AH337" s="293"/>
      <c r="AI337" s="293"/>
      <c r="AJ337" s="293"/>
      <c r="AK337" s="292">
        <f t="shared" si="146"/>
        <v>815</v>
      </c>
      <c r="AL337" s="293">
        <v>815</v>
      </c>
      <c r="AM337" s="292">
        <f t="shared" si="139"/>
        <v>0</v>
      </c>
      <c r="AN337" s="292">
        <f t="shared" si="136"/>
        <v>720</v>
      </c>
      <c r="AO337" s="293"/>
      <c r="AP337" s="293">
        <v>123</v>
      </c>
      <c r="AQ337" s="293"/>
      <c r="AR337" s="293"/>
      <c r="AS337" s="293"/>
      <c r="AT337" s="293"/>
      <c r="AU337" s="293"/>
      <c r="AV337" s="292">
        <f t="shared" si="143"/>
        <v>843</v>
      </c>
      <c r="AW337" s="293">
        <v>843</v>
      </c>
      <c r="AX337" s="292">
        <f t="shared" si="140"/>
        <v>0</v>
      </c>
      <c r="AY337" s="137" t="str">
        <f t="shared" si="134"/>
        <v>*</v>
      </c>
      <c r="BA337" s="143" t="str">
        <f t="shared" si="142"/>
        <v/>
      </c>
    </row>
    <row r="338" spans="1:53" ht="12">
      <c r="A338" s="288">
        <v>336</v>
      </c>
      <c r="B338" s="289" t="s">
        <v>746</v>
      </c>
      <c r="C338" s="290" t="s">
        <v>23</v>
      </c>
      <c r="D338" s="290" t="s">
        <v>748</v>
      </c>
      <c r="E338" s="291">
        <v>100</v>
      </c>
      <c r="F338" s="292"/>
      <c r="G338" s="292">
        <f t="shared" si="133"/>
        <v>300</v>
      </c>
      <c r="H338" s="293"/>
      <c r="I338" s="293"/>
      <c r="J338" s="293"/>
      <c r="K338" s="293"/>
      <c r="L338" s="293"/>
      <c r="M338" s="293"/>
      <c r="N338" s="293"/>
      <c r="O338" s="292">
        <f t="shared" si="144"/>
        <v>300</v>
      </c>
      <c r="P338" s="293"/>
      <c r="Q338" s="292">
        <f t="shared" si="137"/>
        <v>300</v>
      </c>
      <c r="R338" s="292">
        <f t="shared" si="138"/>
        <v>300</v>
      </c>
      <c r="S338" s="293"/>
      <c r="T338" s="293"/>
      <c r="U338" s="293"/>
      <c r="V338" s="293"/>
      <c r="W338" s="293"/>
      <c r="X338" s="293"/>
      <c r="Y338" s="293"/>
      <c r="Z338" s="292">
        <f t="shared" si="145"/>
        <v>300</v>
      </c>
      <c r="AA338" s="293">
        <v>1200</v>
      </c>
      <c r="AB338" s="292">
        <f t="shared" si="141"/>
        <v>-600</v>
      </c>
      <c r="AC338" s="292">
        <f t="shared" si="135"/>
        <v>300</v>
      </c>
      <c r="AD338" s="293"/>
      <c r="AE338" s="293"/>
      <c r="AF338" s="293"/>
      <c r="AG338" s="293"/>
      <c r="AH338" s="293"/>
      <c r="AI338" s="293"/>
      <c r="AJ338" s="293"/>
      <c r="AK338" s="292">
        <f t="shared" si="146"/>
        <v>300</v>
      </c>
      <c r="AL338" s="293"/>
      <c r="AM338" s="292">
        <f t="shared" si="139"/>
        <v>-300</v>
      </c>
      <c r="AN338" s="292">
        <f t="shared" si="136"/>
        <v>300</v>
      </c>
      <c r="AO338" s="293"/>
      <c r="AP338" s="293"/>
      <c r="AQ338" s="293"/>
      <c r="AR338" s="293"/>
      <c r="AS338" s="293"/>
      <c r="AT338" s="293"/>
      <c r="AU338" s="293"/>
      <c r="AV338" s="292">
        <f t="shared" si="143"/>
        <v>300</v>
      </c>
      <c r="AW338" s="293"/>
      <c r="AX338" s="292">
        <f t="shared" si="140"/>
        <v>0</v>
      </c>
      <c r="BA338" s="143" t="str">
        <f t="shared" si="142"/>
        <v/>
      </c>
    </row>
    <row r="339" spans="1:53" ht="12">
      <c r="A339" s="288">
        <v>337</v>
      </c>
      <c r="B339" s="294" t="s">
        <v>749</v>
      </c>
      <c r="C339" s="290" t="s">
        <v>10</v>
      </c>
      <c r="D339" s="290" t="s">
        <v>12</v>
      </c>
      <c r="E339" s="295">
        <v>140</v>
      </c>
      <c r="F339" s="292"/>
      <c r="G339" s="292">
        <f t="shared" si="133"/>
        <v>420</v>
      </c>
      <c r="H339" s="293"/>
      <c r="I339" s="293"/>
      <c r="J339" s="293"/>
      <c r="K339" s="293"/>
      <c r="L339" s="293"/>
      <c r="M339" s="293"/>
      <c r="N339" s="293"/>
      <c r="O339" s="292">
        <f t="shared" si="144"/>
        <v>420</v>
      </c>
      <c r="P339" s="293"/>
      <c r="Q339" s="292">
        <f t="shared" si="137"/>
        <v>420</v>
      </c>
      <c r="R339" s="292">
        <f t="shared" si="138"/>
        <v>420</v>
      </c>
      <c r="S339" s="293"/>
      <c r="T339" s="293"/>
      <c r="U339" s="293"/>
      <c r="V339" s="293"/>
      <c r="W339" s="293"/>
      <c r="X339" s="293"/>
      <c r="Y339" s="293"/>
      <c r="Z339" s="292">
        <f t="shared" si="145"/>
        <v>420</v>
      </c>
      <c r="AA339" s="293"/>
      <c r="AB339" s="292">
        <f t="shared" si="141"/>
        <v>840</v>
      </c>
      <c r="AC339" s="292">
        <f t="shared" si="135"/>
        <v>420</v>
      </c>
      <c r="AD339" s="293"/>
      <c r="AE339" s="293"/>
      <c r="AF339" s="293"/>
      <c r="AG339" s="293"/>
      <c r="AH339" s="293"/>
      <c r="AI339" s="293"/>
      <c r="AJ339" s="293"/>
      <c r="AK339" s="292">
        <f t="shared" si="146"/>
        <v>420</v>
      </c>
      <c r="AL339" s="293"/>
      <c r="AM339" s="292">
        <f t="shared" si="139"/>
        <v>1260</v>
      </c>
      <c r="AN339" s="292">
        <f t="shared" si="136"/>
        <v>420</v>
      </c>
      <c r="AO339" s="293"/>
      <c r="AP339" s="293"/>
      <c r="AQ339" s="293"/>
      <c r="AR339" s="293"/>
      <c r="AS339" s="293"/>
      <c r="AT339" s="293"/>
      <c r="AU339" s="293"/>
      <c r="AV339" s="292">
        <f t="shared" si="143"/>
        <v>420</v>
      </c>
      <c r="AW339" s="293">
        <v>1680</v>
      </c>
      <c r="AX339" s="292">
        <f t="shared" si="140"/>
        <v>0</v>
      </c>
      <c r="AY339" s="446" t="s">
        <v>1416</v>
      </c>
      <c r="BA339" s="143" t="str">
        <f t="shared" si="142"/>
        <v/>
      </c>
    </row>
    <row r="340" spans="1:53" ht="12">
      <c r="A340" s="288">
        <v>338</v>
      </c>
      <c r="B340" s="289" t="s">
        <v>1381</v>
      </c>
      <c r="C340" s="290" t="s">
        <v>23</v>
      </c>
      <c r="D340" s="290" t="s">
        <v>1355</v>
      </c>
      <c r="E340" s="291">
        <v>300</v>
      </c>
      <c r="F340" s="292"/>
      <c r="G340" s="292">
        <f t="shared" si="133"/>
        <v>900</v>
      </c>
      <c r="H340" s="293"/>
      <c r="I340" s="293">
        <v>116.6</v>
      </c>
      <c r="J340" s="293"/>
      <c r="K340" s="293"/>
      <c r="L340" s="293">
        <v>100</v>
      </c>
      <c r="M340" s="293"/>
      <c r="N340" s="293"/>
      <c r="O340" s="292">
        <f t="shared" si="144"/>
        <v>1116.5999999999999</v>
      </c>
      <c r="P340" s="293">
        <v>1016.6</v>
      </c>
      <c r="Q340" s="292">
        <f t="shared" si="137"/>
        <v>99.999999999999886</v>
      </c>
      <c r="R340" s="292">
        <f t="shared" si="138"/>
        <v>900</v>
      </c>
      <c r="S340" s="293">
        <v>50</v>
      </c>
      <c r="T340" s="293">
        <v>200</v>
      </c>
      <c r="U340" s="293"/>
      <c r="V340" s="293"/>
      <c r="W340" s="293"/>
      <c r="X340" s="293"/>
      <c r="Y340" s="293">
        <v>10</v>
      </c>
      <c r="Z340" s="292">
        <f t="shared" si="145"/>
        <v>1160</v>
      </c>
      <c r="AA340" s="293">
        <v>1260</v>
      </c>
      <c r="AB340" s="292">
        <f t="shared" si="141"/>
        <v>0</v>
      </c>
      <c r="AC340" s="292">
        <f t="shared" si="135"/>
        <v>900</v>
      </c>
      <c r="AD340" s="293"/>
      <c r="AE340" s="293"/>
      <c r="AF340" s="293"/>
      <c r="AG340" s="293"/>
      <c r="AH340" s="293"/>
      <c r="AI340" s="293"/>
      <c r="AJ340" s="293"/>
      <c r="AK340" s="292">
        <f t="shared" si="146"/>
        <v>900</v>
      </c>
      <c r="AL340" s="293">
        <v>900</v>
      </c>
      <c r="AM340" s="292">
        <f t="shared" si="139"/>
        <v>0</v>
      </c>
      <c r="AN340" s="292">
        <f t="shared" si="136"/>
        <v>900</v>
      </c>
      <c r="AO340" s="293">
        <v>50</v>
      </c>
      <c r="AP340" s="293"/>
      <c r="AQ340" s="293"/>
      <c r="AR340" s="293"/>
      <c r="AS340" s="293"/>
      <c r="AT340" s="293"/>
      <c r="AU340" s="293"/>
      <c r="AV340" s="292">
        <f t="shared" si="143"/>
        <v>950</v>
      </c>
      <c r="AW340" s="293">
        <v>950</v>
      </c>
      <c r="AX340" s="292">
        <f t="shared" si="140"/>
        <v>0</v>
      </c>
      <c r="AY340" s="137" t="str">
        <f t="shared" si="134"/>
        <v>*</v>
      </c>
      <c r="BA340" s="143" t="str">
        <f t="shared" si="142"/>
        <v/>
      </c>
    </row>
    <row r="341" spans="1:53" ht="12">
      <c r="A341" s="288">
        <v>339</v>
      </c>
      <c r="B341" s="316" t="s">
        <v>1523</v>
      </c>
      <c r="C341" s="311" t="s">
        <v>30</v>
      </c>
      <c r="D341" s="311" t="s">
        <v>1051</v>
      </c>
      <c r="E341" s="317"/>
      <c r="F341" s="299"/>
      <c r="G341" s="299"/>
      <c r="H341" s="299"/>
      <c r="I341" s="299"/>
      <c r="J341" s="299"/>
      <c r="K341" s="299"/>
      <c r="L341" s="299"/>
      <c r="M341" s="299"/>
      <c r="N341" s="299"/>
      <c r="O341" s="299"/>
      <c r="P341" s="299"/>
      <c r="Q341" s="299"/>
      <c r="R341" s="299"/>
      <c r="S341" s="299"/>
      <c r="T341" s="299"/>
      <c r="U341" s="299"/>
      <c r="V341" s="299"/>
      <c r="W341" s="299"/>
      <c r="X341" s="299"/>
      <c r="Y341" s="299"/>
      <c r="Z341" s="299"/>
      <c r="AA341" s="299"/>
      <c r="AB341" s="299"/>
      <c r="AC341" s="299"/>
      <c r="AD341" s="299"/>
      <c r="AE341" s="299"/>
      <c r="AF341" s="299"/>
      <c r="AG341" s="299"/>
      <c r="AH341" s="299"/>
      <c r="AI341" s="299"/>
      <c r="AJ341" s="299"/>
      <c r="AK341" s="299"/>
      <c r="AL341" s="299"/>
      <c r="AM341" s="299"/>
      <c r="AN341" s="299"/>
      <c r="AO341" s="299"/>
      <c r="AP341" s="299"/>
      <c r="AQ341" s="299"/>
      <c r="AR341" s="299"/>
      <c r="AS341" s="299"/>
      <c r="AT341" s="299"/>
      <c r="AU341" s="299"/>
      <c r="AV341" s="299"/>
      <c r="AW341" s="299"/>
      <c r="AX341" s="299"/>
      <c r="AY341" s="137" t="str">
        <f t="shared" si="134"/>
        <v>*</v>
      </c>
      <c r="BA341" s="143" t="str">
        <f t="shared" si="142"/>
        <v/>
      </c>
    </row>
    <row r="342" spans="1:53" ht="12">
      <c r="A342" s="288">
        <v>340</v>
      </c>
      <c r="B342" s="296" t="s">
        <v>1524</v>
      </c>
      <c r="C342" s="297" t="s">
        <v>30</v>
      </c>
      <c r="D342" s="297"/>
      <c r="E342" s="298"/>
      <c r="F342" s="299">
        <v>1050</v>
      </c>
      <c r="G342" s="299">
        <f>E342*3</f>
        <v>0</v>
      </c>
      <c r="H342" s="300"/>
      <c r="I342" s="300"/>
      <c r="J342" s="300"/>
      <c r="K342" s="300"/>
      <c r="L342" s="300"/>
      <c r="M342" s="300"/>
      <c r="N342" s="300"/>
      <c r="O342" s="299">
        <f>SUM(G342:N342)</f>
        <v>0</v>
      </c>
      <c r="P342" s="300"/>
      <c r="Q342" s="299">
        <f>F342+O342-P342</f>
        <v>1050</v>
      </c>
      <c r="R342" s="299">
        <f>E342*3</f>
        <v>0</v>
      </c>
      <c r="S342" s="300"/>
      <c r="T342" s="300"/>
      <c r="U342" s="300"/>
      <c r="V342" s="300"/>
      <c r="W342" s="300"/>
      <c r="X342" s="300"/>
      <c r="Y342" s="300"/>
      <c r="Z342" s="299">
        <f>SUM(R342:Y342)</f>
        <v>0</v>
      </c>
      <c r="AA342" s="300"/>
      <c r="AB342" s="299">
        <f>Q342+Z342-AA342</f>
        <v>1050</v>
      </c>
      <c r="AC342" s="299">
        <f>$E342*3</f>
        <v>0</v>
      </c>
      <c r="AD342" s="300"/>
      <c r="AE342" s="300"/>
      <c r="AF342" s="300"/>
      <c r="AG342" s="300"/>
      <c r="AH342" s="300"/>
      <c r="AI342" s="300"/>
      <c r="AJ342" s="300"/>
      <c r="AK342" s="299">
        <f>SUM(AC342:AJ342)</f>
        <v>0</v>
      </c>
      <c r="AL342" s="300"/>
      <c r="AM342" s="299">
        <f>AB342+AK342-AL342</f>
        <v>1050</v>
      </c>
      <c r="AN342" s="299">
        <f>$E342*3</f>
        <v>0</v>
      </c>
      <c r="AO342" s="300"/>
      <c r="AP342" s="300"/>
      <c r="AQ342" s="300"/>
      <c r="AR342" s="300"/>
      <c r="AS342" s="300"/>
      <c r="AT342" s="300"/>
      <c r="AU342" s="300"/>
      <c r="AV342" s="299">
        <f>SUM(AN342:AU342)</f>
        <v>0</v>
      </c>
      <c r="AW342" s="300"/>
      <c r="AX342" s="299">
        <f>AM342+AV342-AW342</f>
        <v>1050</v>
      </c>
      <c r="AY342" s="137" t="str">
        <f t="shared" si="134"/>
        <v/>
      </c>
      <c r="BA342" s="143" t="str">
        <f t="shared" si="142"/>
        <v/>
      </c>
    </row>
    <row r="343" spans="1:53" ht="12">
      <c r="A343" s="288">
        <v>341</v>
      </c>
      <c r="B343" s="289" t="s">
        <v>752</v>
      </c>
      <c r="C343" s="290" t="s">
        <v>14</v>
      </c>
      <c r="D343" s="290" t="s">
        <v>754</v>
      </c>
      <c r="E343" s="291">
        <v>120</v>
      </c>
      <c r="F343" s="292"/>
      <c r="G343" s="292">
        <f>E343*3</f>
        <v>360</v>
      </c>
      <c r="H343" s="293"/>
      <c r="I343" s="293"/>
      <c r="J343" s="293"/>
      <c r="K343" s="293"/>
      <c r="L343" s="293">
        <v>100</v>
      </c>
      <c r="M343" s="293"/>
      <c r="N343" s="293"/>
      <c r="O343" s="292">
        <f>SUM(G343:N343)</f>
        <v>460</v>
      </c>
      <c r="P343" s="293">
        <v>460</v>
      </c>
      <c r="Q343" s="292">
        <f>F343+O343-P343</f>
        <v>0</v>
      </c>
      <c r="R343" s="292">
        <f>E343*3</f>
        <v>360</v>
      </c>
      <c r="S343" s="293"/>
      <c r="T343" s="293"/>
      <c r="U343" s="293"/>
      <c r="V343" s="293"/>
      <c r="W343" s="293"/>
      <c r="X343" s="293"/>
      <c r="Y343" s="293"/>
      <c r="Z343" s="292">
        <f>SUM(R343:Y343)</f>
        <v>360</v>
      </c>
      <c r="AA343" s="293"/>
      <c r="AB343" s="292">
        <f>Q343+Z343-AA343</f>
        <v>360</v>
      </c>
      <c r="AC343" s="292">
        <f>$E343*3</f>
        <v>360</v>
      </c>
      <c r="AD343" s="293"/>
      <c r="AE343" s="293"/>
      <c r="AF343" s="293"/>
      <c r="AG343" s="293"/>
      <c r="AH343" s="293"/>
      <c r="AI343" s="293"/>
      <c r="AJ343" s="293"/>
      <c r="AK343" s="292">
        <f>SUM(AC343:AJ343)</f>
        <v>360</v>
      </c>
      <c r="AL343" s="293">
        <v>1080</v>
      </c>
      <c r="AM343" s="292">
        <f>AB343+AK343-AL343</f>
        <v>-360</v>
      </c>
      <c r="AN343" s="292">
        <f>$E343*3</f>
        <v>360</v>
      </c>
      <c r="AO343" s="293"/>
      <c r="AP343" s="293"/>
      <c r="AQ343" s="293"/>
      <c r="AR343" s="293"/>
      <c r="AS343" s="293"/>
      <c r="AT343" s="293"/>
      <c r="AU343" s="293"/>
      <c r="AV343" s="292">
        <f>SUM(AN343:AU343)</f>
        <v>360</v>
      </c>
      <c r="AW343" s="293"/>
      <c r="AX343" s="292">
        <f>AM343+AV343-AW343</f>
        <v>0</v>
      </c>
      <c r="AY343" s="137" t="str">
        <f t="shared" si="134"/>
        <v>*</v>
      </c>
      <c r="BA343" s="143" t="str">
        <f t="shared" si="142"/>
        <v/>
      </c>
    </row>
    <row r="344" spans="1:53" ht="12">
      <c r="A344" s="288">
        <v>342</v>
      </c>
      <c r="B344" s="329" t="s">
        <v>1520</v>
      </c>
      <c r="C344" s="330" t="s">
        <v>30</v>
      </c>
      <c r="D344" s="333"/>
      <c r="E344" s="329"/>
      <c r="F344" s="322">
        <v>1980</v>
      </c>
      <c r="G344" s="299"/>
      <c r="H344" s="299"/>
      <c r="I344" s="299"/>
      <c r="J344" s="299"/>
      <c r="K344" s="299"/>
      <c r="L344" s="299"/>
      <c r="M344" s="299"/>
      <c r="N344" s="299"/>
      <c r="O344" s="299"/>
      <c r="P344" s="299"/>
      <c r="Q344" s="299"/>
      <c r="R344" s="299"/>
      <c r="S344" s="299"/>
      <c r="T344" s="299"/>
      <c r="U344" s="299"/>
      <c r="V344" s="299"/>
      <c r="W344" s="299"/>
      <c r="X344" s="299"/>
      <c r="Y344" s="299"/>
      <c r="Z344" s="299"/>
      <c r="AA344" s="299">
        <v>3060</v>
      </c>
      <c r="AB344" s="299"/>
      <c r="AC344" s="299"/>
      <c r="AD344" s="299"/>
      <c r="AE344" s="299"/>
      <c r="AF344" s="299"/>
      <c r="AG344" s="299"/>
      <c r="AH344" s="299"/>
      <c r="AI344" s="299"/>
      <c r="AJ344" s="299"/>
      <c r="AK344" s="299"/>
      <c r="AL344" s="299"/>
      <c r="AM344" s="299"/>
      <c r="AN344" s="299"/>
      <c r="AO344" s="299"/>
      <c r="AP344" s="299"/>
      <c r="AQ344" s="299"/>
      <c r="AR344" s="299"/>
      <c r="AS344" s="299"/>
      <c r="AT344" s="299"/>
      <c r="AU344" s="299"/>
      <c r="AV344" s="299"/>
      <c r="AW344" s="299"/>
      <c r="AX344" s="299"/>
      <c r="AY344" s="137" t="str">
        <f t="shared" si="134"/>
        <v>*</v>
      </c>
      <c r="BA344" s="143" t="str">
        <f t="shared" si="142"/>
        <v/>
      </c>
    </row>
    <row r="345" spans="1:53" ht="12">
      <c r="A345" s="288">
        <v>343</v>
      </c>
      <c r="B345" s="289" t="s">
        <v>1530</v>
      </c>
      <c r="C345" s="290" t="s">
        <v>14</v>
      </c>
      <c r="D345" s="290"/>
      <c r="E345" s="291">
        <v>170</v>
      </c>
      <c r="F345" s="292"/>
      <c r="G345" s="292"/>
      <c r="H345" s="293"/>
      <c r="I345" s="293"/>
      <c r="J345" s="293"/>
      <c r="K345" s="293"/>
      <c r="L345" s="293"/>
      <c r="M345" s="293"/>
      <c r="N345" s="293"/>
      <c r="O345" s="292">
        <f t="shared" ref="O345:O361" si="147">SUM(G345:N345)</f>
        <v>0</v>
      </c>
      <c r="P345" s="293"/>
      <c r="Q345" s="292">
        <f t="shared" ref="Q345:Q361" si="148">F345+O345-P345</f>
        <v>0</v>
      </c>
      <c r="R345" s="292"/>
      <c r="S345" s="293"/>
      <c r="T345" s="293"/>
      <c r="U345" s="293"/>
      <c r="V345" s="293"/>
      <c r="W345" s="293"/>
      <c r="X345" s="293"/>
      <c r="Y345" s="293"/>
      <c r="Z345" s="292">
        <f t="shared" ref="Z345:Z361" si="149">SUM(R345:Y345)</f>
        <v>0</v>
      </c>
      <c r="AA345" s="293"/>
      <c r="AB345" s="292">
        <f t="shared" ref="AB345:AB361" si="150">Q345+Z345-AA345</f>
        <v>0</v>
      </c>
      <c r="AC345" s="292">
        <f t="shared" ref="AC345:AC361" si="151">$E345*3</f>
        <v>510</v>
      </c>
      <c r="AD345" s="293"/>
      <c r="AE345" s="293"/>
      <c r="AF345" s="293"/>
      <c r="AG345" s="293"/>
      <c r="AH345" s="293"/>
      <c r="AI345" s="293"/>
      <c r="AJ345" s="293"/>
      <c r="AK345" s="292">
        <f t="shared" ref="AK345:AK361" si="152">SUM(AC345:AJ345)</f>
        <v>510</v>
      </c>
      <c r="AL345" s="293">
        <v>1020</v>
      </c>
      <c r="AM345" s="292">
        <f t="shared" ref="AM345:AM361" si="153">AB345+AK345-AL345</f>
        <v>-510</v>
      </c>
      <c r="AN345" s="292">
        <f t="shared" ref="AN345:AN361" si="154">$E345*3</f>
        <v>510</v>
      </c>
      <c r="AO345" s="293"/>
      <c r="AP345" s="293"/>
      <c r="AQ345" s="293"/>
      <c r="AR345" s="293"/>
      <c r="AS345" s="293"/>
      <c r="AT345" s="293"/>
      <c r="AU345" s="293"/>
      <c r="AV345" s="292">
        <f t="shared" ref="AV345:AV361" si="155">SUM(AN345:AU345)</f>
        <v>510</v>
      </c>
      <c r="AW345" s="293"/>
      <c r="AX345" s="292">
        <f t="shared" ref="AX345:AX361" si="156">AM345+AV345-AW345</f>
        <v>0</v>
      </c>
      <c r="AY345" s="137" t="str">
        <f t="shared" si="134"/>
        <v>*</v>
      </c>
      <c r="BA345" s="143" t="str">
        <f t="shared" si="142"/>
        <v/>
      </c>
    </row>
    <row r="346" spans="1:53" ht="12">
      <c r="A346" s="288">
        <v>344</v>
      </c>
      <c r="B346" s="289" t="s">
        <v>1519</v>
      </c>
      <c r="C346" s="290" t="s">
        <v>23</v>
      </c>
      <c r="D346" s="290" t="s">
        <v>12</v>
      </c>
      <c r="E346" s="291">
        <v>40</v>
      </c>
      <c r="F346" s="292"/>
      <c r="G346" s="292">
        <f t="shared" ref="G346:G361" si="157">E346*3</f>
        <v>120</v>
      </c>
      <c r="H346" s="293"/>
      <c r="I346" s="293"/>
      <c r="J346" s="293"/>
      <c r="K346" s="293"/>
      <c r="L346" s="293"/>
      <c r="M346" s="293"/>
      <c r="N346" s="293"/>
      <c r="O346" s="292">
        <f t="shared" si="147"/>
        <v>120</v>
      </c>
      <c r="P346" s="293">
        <v>480</v>
      </c>
      <c r="Q346" s="292">
        <f t="shared" si="148"/>
        <v>-360</v>
      </c>
      <c r="R346" s="292">
        <f t="shared" ref="R346:R361" si="158">E346*3</f>
        <v>120</v>
      </c>
      <c r="S346" s="293"/>
      <c r="T346" s="293"/>
      <c r="U346" s="293"/>
      <c r="V346" s="293"/>
      <c r="W346" s="293"/>
      <c r="X346" s="293"/>
      <c r="Y346" s="293"/>
      <c r="Z346" s="292">
        <f t="shared" si="149"/>
        <v>120</v>
      </c>
      <c r="AA346" s="293"/>
      <c r="AB346" s="292">
        <f t="shared" si="150"/>
        <v>-240</v>
      </c>
      <c r="AC346" s="292">
        <f t="shared" si="151"/>
        <v>120</v>
      </c>
      <c r="AD346" s="293"/>
      <c r="AE346" s="293"/>
      <c r="AF346" s="293"/>
      <c r="AG346" s="293"/>
      <c r="AH346" s="293"/>
      <c r="AI346" s="293"/>
      <c r="AJ346" s="293"/>
      <c r="AK346" s="292">
        <f t="shared" si="152"/>
        <v>120</v>
      </c>
      <c r="AL346" s="293"/>
      <c r="AM346" s="292">
        <f t="shared" si="153"/>
        <v>-120</v>
      </c>
      <c r="AN346" s="292">
        <f t="shared" si="154"/>
        <v>120</v>
      </c>
      <c r="AO346" s="293"/>
      <c r="AP346" s="293"/>
      <c r="AQ346" s="293"/>
      <c r="AR346" s="293"/>
      <c r="AS346" s="293"/>
      <c r="AT346" s="293"/>
      <c r="AU346" s="293"/>
      <c r="AV346" s="292">
        <f t="shared" si="155"/>
        <v>120</v>
      </c>
      <c r="AW346" s="293"/>
      <c r="AX346" s="292">
        <f t="shared" si="156"/>
        <v>0</v>
      </c>
      <c r="AY346" s="137" t="str">
        <f t="shared" si="134"/>
        <v>*</v>
      </c>
      <c r="BA346" s="143" t="str">
        <f t="shared" si="142"/>
        <v/>
      </c>
    </row>
    <row r="347" spans="1:53" ht="12">
      <c r="A347" s="288">
        <v>345</v>
      </c>
      <c r="B347" s="289" t="s">
        <v>1169</v>
      </c>
      <c r="C347" s="290" t="s">
        <v>23</v>
      </c>
      <c r="D347" s="290" t="s">
        <v>1120</v>
      </c>
      <c r="E347" s="291">
        <v>80</v>
      </c>
      <c r="F347" s="292">
        <v>-1.2</v>
      </c>
      <c r="G347" s="292">
        <f t="shared" si="157"/>
        <v>240</v>
      </c>
      <c r="H347" s="293"/>
      <c r="I347" s="293"/>
      <c r="J347" s="293"/>
      <c r="K347" s="293"/>
      <c r="L347" s="293"/>
      <c r="M347" s="293"/>
      <c r="N347" s="293"/>
      <c r="O347" s="292">
        <f t="shared" si="147"/>
        <v>240</v>
      </c>
      <c r="P347" s="293"/>
      <c r="Q347" s="292">
        <f t="shared" si="148"/>
        <v>238.8</v>
      </c>
      <c r="R347" s="292">
        <f t="shared" si="158"/>
        <v>240</v>
      </c>
      <c r="S347" s="293"/>
      <c r="T347" s="293"/>
      <c r="U347" s="293">
        <v>597</v>
      </c>
      <c r="V347" s="293"/>
      <c r="W347" s="293">
        <v>100</v>
      </c>
      <c r="X347" s="293"/>
      <c r="Y347" s="293"/>
      <c r="Z347" s="292">
        <f t="shared" si="149"/>
        <v>937</v>
      </c>
      <c r="AA347" s="293">
        <v>1450</v>
      </c>
      <c r="AB347" s="292">
        <f t="shared" si="150"/>
        <v>-274.20000000000005</v>
      </c>
      <c r="AC347" s="292">
        <f t="shared" si="151"/>
        <v>240</v>
      </c>
      <c r="AD347" s="293"/>
      <c r="AE347" s="293"/>
      <c r="AF347" s="293"/>
      <c r="AG347" s="293"/>
      <c r="AH347" s="293"/>
      <c r="AI347" s="293"/>
      <c r="AJ347" s="293"/>
      <c r="AK347" s="292">
        <f t="shared" si="152"/>
        <v>240</v>
      </c>
      <c r="AL347" s="293"/>
      <c r="AM347" s="292">
        <f t="shared" si="153"/>
        <v>-34.200000000000045</v>
      </c>
      <c r="AN347" s="292">
        <f t="shared" si="154"/>
        <v>240</v>
      </c>
      <c r="AO347" s="293"/>
      <c r="AP347" s="293"/>
      <c r="AQ347" s="293"/>
      <c r="AR347" s="293"/>
      <c r="AS347" s="293"/>
      <c r="AT347" s="293"/>
      <c r="AU347" s="293"/>
      <c r="AV347" s="292">
        <f t="shared" si="155"/>
        <v>240</v>
      </c>
      <c r="AW347" s="293">
        <v>206</v>
      </c>
      <c r="AX347" s="292">
        <f t="shared" si="156"/>
        <v>-0.20000000000004547</v>
      </c>
      <c r="AY347" s="137" t="str">
        <f t="shared" si="134"/>
        <v/>
      </c>
      <c r="BA347" s="143" t="str">
        <f t="shared" si="142"/>
        <v/>
      </c>
    </row>
    <row r="348" spans="1:53" ht="12">
      <c r="A348" s="288">
        <v>346</v>
      </c>
      <c r="B348" s="294" t="s">
        <v>1479</v>
      </c>
      <c r="C348" s="290" t="s">
        <v>23</v>
      </c>
      <c r="D348" s="290"/>
      <c r="E348" s="295">
        <v>400</v>
      </c>
      <c r="F348" s="292"/>
      <c r="G348" s="292">
        <f t="shared" si="157"/>
        <v>1200</v>
      </c>
      <c r="H348" s="293">
        <v>200</v>
      </c>
      <c r="I348" s="293"/>
      <c r="J348" s="293"/>
      <c r="K348" s="293"/>
      <c r="L348" s="293"/>
      <c r="M348" s="293"/>
      <c r="N348" s="293">
        <v>30</v>
      </c>
      <c r="O348" s="292">
        <f t="shared" si="147"/>
        <v>1430</v>
      </c>
      <c r="P348" s="293">
        <v>1330</v>
      </c>
      <c r="Q348" s="292">
        <f t="shared" si="148"/>
        <v>100</v>
      </c>
      <c r="R348" s="292">
        <f t="shared" si="158"/>
        <v>1200</v>
      </c>
      <c r="S348" s="293">
        <v>150</v>
      </c>
      <c r="T348" s="293">
        <v>221</v>
      </c>
      <c r="U348" s="293"/>
      <c r="V348" s="293"/>
      <c r="W348" s="293">
        <v>100</v>
      </c>
      <c r="X348" s="293"/>
      <c r="Y348" s="293">
        <v>30</v>
      </c>
      <c r="Z348" s="292">
        <f t="shared" si="149"/>
        <v>1701</v>
      </c>
      <c r="AA348" s="293">
        <v>1801</v>
      </c>
      <c r="AB348" s="292">
        <f t="shared" si="150"/>
        <v>0</v>
      </c>
      <c r="AC348" s="292">
        <f t="shared" si="151"/>
        <v>1200</v>
      </c>
      <c r="AD348" s="293">
        <v>150</v>
      </c>
      <c r="AE348" s="293">
        <v>100</v>
      </c>
      <c r="AF348" s="293"/>
      <c r="AG348" s="293"/>
      <c r="AH348" s="293"/>
      <c r="AI348" s="293"/>
      <c r="AJ348" s="293">
        <v>30</v>
      </c>
      <c r="AK348" s="292">
        <f t="shared" si="152"/>
        <v>1480</v>
      </c>
      <c r="AL348" s="293">
        <v>1480</v>
      </c>
      <c r="AM348" s="292">
        <f t="shared" si="153"/>
        <v>0</v>
      </c>
      <c r="AN348" s="292">
        <f t="shared" si="154"/>
        <v>1200</v>
      </c>
      <c r="AO348" s="293">
        <v>150</v>
      </c>
      <c r="AP348" s="293"/>
      <c r="AQ348" s="293"/>
      <c r="AR348" s="293"/>
      <c r="AS348" s="293"/>
      <c r="AT348" s="293"/>
      <c r="AU348" s="293">
        <v>30</v>
      </c>
      <c r="AV348" s="292">
        <f t="shared" si="155"/>
        <v>1380</v>
      </c>
      <c r="AW348" s="293">
        <v>1380</v>
      </c>
      <c r="AX348" s="292">
        <f t="shared" si="156"/>
        <v>0</v>
      </c>
      <c r="AY348" s="137" t="str">
        <f t="shared" si="134"/>
        <v>*</v>
      </c>
      <c r="BA348" s="143" t="str">
        <f t="shared" si="142"/>
        <v/>
      </c>
    </row>
    <row r="349" spans="1:53" ht="12">
      <c r="A349" s="288">
        <v>347</v>
      </c>
      <c r="B349" s="289" t="s">
        <v>761</v>
      </c>
      <c r="C349" s="290" t="s">
        <v>14</v>
      </c>
      <c r="D349" s="290" t="s">
        <v>12</v>
      </c>
      <c r="E349" s="291">
        <v>50</v>
      </c>
      <c r="F349" s="292"/>
      <c r="G349" s="292">
        <f t="shared" si="157"/>
        <v>150</v>
      </c>
      <c r="H349" s="293"/>
      <c r="I349" s="293"/>
      <c r="J349" s="293"/>
      <c r="K349" s="293"/>
      <c r="L349" s="293"/>
      <c r="M349" s="293"/>
      <c r="N349" s="293"/>
      <c r="O349" s="292">
        <f t="shared" si="147"/>
        <v>150</v>
      </c>
      <c r="P349" s="293"/>
      <c r="Q349" s="292">
        <f t="shared" si="148"/>
        <v>150</v>
      </c>
      <c r="R349" s="292">
        <f t="shared" si="158"/>
        <v>150</v>
      </c>
      <c r="S349" s="293"/>
      <c r="T349" s="293"/>
      <c r="U349" s="293"/>
      <c r="V349" s="293"/>
      <c r="W349" s="293"/>
      <c r="X349" s="293"/>
      <c r="Y349" s="293"/>
      <c r="Z349" s="292">
        <f t="shared" si="149"/>
        <v>150</v>
      </c>
      <c r="AA349" s="293"/>
      <c r="AB349" s="292">
        <f t="shared" si="150"/>
        <v>300</v>
      </c>
      <c r="AC349" s="292">
        <f t="shared" si="151"/>
        <v>150</v>
      </c>
      <c r="AD349" s="293"/>
      <c r="AE349" s="293"/>
      <c r="AF349" s="293"/>
      <c r="AG349" s="293"/>
      <c r="AH349" s="293"/>
      <c r="AI349" s="293"/>
      <c r="AJ349" s="293"/>
      <c r="AK349" s="292">
        <f t="shared" si="152"/>
        <v>150</v>
      </c>
      <c r="AL349" s="293">
        <v>600</v>
      </c>
      <c r="AM349" s="292">
        <f t="shared" si="153"/>
        <v>-150</v>
      </c>
      <c r="AN349" s="292">
        <f t="shared" si="154"/>
        <v>150</v>
      </c>
      <c r="AO349" s="293">
        <v>100</v>
      </c>
      <c r="AP349" s="293"/>
      <c r="AQ349" s="293"/>
      <c r="AR349" s="293"/>
      <c r="AS349" s="293"/>
      <c r="AT349" s="293"/>
      <c r="AU349" s="293"/>
      <c r="AV349" s="292">
        <f t="shared" si="155"/>
        <v>250</v>
      </c>
      <c r="AW349" s="293"/>
      <c r="AX349" s="292">
        <f t="shared" si="156"/>
        <v>100</v>
      </c>
      <c r="BA349" s="143" t="str">
        <f t="shared" si="142"/>
        <v/>
      </c>
    </row>
    <row r="350" spans="1:53" ht="12">
      <c r="A350" s="288">
        <v>348</v>
      </c>
      <c r="B350" s="294" t="s">
        <v>1507</v>
      </c>
      <c r="C350" s="290" t="s">
        <v>10</v>
      </c>
      <c r="D350" s="290" t="s">
        <v>765</v>
      </c>
      <c r="E350" s="295">
        <v>180</v>
      </c>
      <c r="F350" s="292"/>
      <c r="G350" s="292">
        <f t="shared" si="157"/>
        <v>540</v>
      </c>
      <c r="H350" s="293"/>
      <c r="I350" s="293"/>
      <c r="J350" s="293"/>
      <c r="K350" s="293"/>
      <c r="L350" s="293"/>
      <c r="M350" s="293"/>
      <c r="N350" s="293"/>
      <c r="O350" s="292">
        <f t="shared" si="147"/>
        <v>540</v>
      </c>
      <c r="P350" s="293">
        <v>540</v>
      </c>
      <c r="Q350" s="292">
        <f t="shared" si="148"/>
        <v>0</v>
      </c>
      <c r="R350" s="292">
        <f t="shared" si="158"/>
        <v>540</v>
      </c>
      <c r="S350" s="293"/>
      <c r="T350" s="293"/>
      <c r="U350" s="293">
        <v>132</v>
      </c>
      <c r="V350" s="293"/>
      <c r="W350" s="293">
        <v>100</v>
      </c>
      <c r="X350" s="293"/>
      <c r="Y350" s="293">
        <v>20</v>
      </c>
      <c r="Z350" s="292">
        <f t="shared" si="149"/>
        <v>792</v>
      </c>
      <c r="AA350" s="293">
        <v>777</v>
      </c>
      <c r="AB350" s="292">
        <f t="shared" si="150"/>
        <v>15</v>
      </c>
      <c r="AC350" s="292">
        <f t="shared" si="151"/>
        <v>540</v>
      </c>
      <c r="AD350" s="293"/>
      <c r="AE350" s="293"/>
      <c r="AF350" s="293"/>
      <c r="AG350" s="293"/>
      <c r="AH350" s="293"/>
      <c r="AI350" s="293"/>
      <c r="AJ350" s="293"/>
      <c r="AK350" s="292">
        <f t="shared" si="152"/>
        <v>540</v>
      </c>
      <c r="AL350" s="293">
        <v>1080</v>
      </c>
      <c r="AM350" s="292">
        <f t="shared" si="153"/>
        <v>-525</v>
      </c>
      <c r="AN350" s="292">
        <f t="shared" si="154"/>
        <v>540</v>
      </c>
      <c r="AO350" s="293"/>
      <c r="AP350" s="293"/>
      <c r="AQ350" s="293"/>
      <c r="AR350" s="293"/>
      <c r="AS350" s="293"/>
      <c r="AT350" s="293"/>
      <c r="AU350" s="293"/>
      <c r="AV350" s="292">
        <f t="shared" si="155"/>
        <v>540</v>
      </c>
      <c r="AW350" s="293"/>
      <c r="AX350" s="292">
        <f t="shared" si="156"/>
        <v>15</v>
      </c>
      <c r="AY350" s="137" t="str">
        <f t="shared" si="134"/>
        <v/>
      </c>
      <c r="BA350" s="143" t="str">
        <f t="shared" si="142"/>
        <v/>
      </c>
    </row>
    <row r="351" spans="1:53" ht="12">
      <c r="A351" s="288">
        <v>349</v>
      </c>
      <c r="B351" s="289" t="s">
        <v>766</v>
      </c>
      <c r="C351" s="290" t="s">
        <v>14</v>
      </c>
      <c r="D351" s="290" t="s">
        <v>328</v>
      </c>
      <c r="E351" s="291">
        <v>125</v>
      </c>
      <c r="F351" s="292"/>
      <c r="G351" s="292">
        <f t="shared" si="157"/>
        <v>375</v>
      </c>
      <c r="H351" s="293"/>
      <c r="I351" s="293"/>
      <c r="J351" s="293"/>
      <c r="K351" s="293"/>
      <c r="L351" s="293"/>
      <c r="M351" s="293"/>
      <c r="N351" s="293"/>
      <c r="O351" s="292">
        <f t="shared" si="147"/>
        <v>375</v>
      </c>
      <c r="P351" s="293">
        <v>375</v>
      </c>
      <c r="Q351" s="292">
        <f t="shared" si="148"/>
        <v>0</v>
      </c>
      <c r="R351" s="292">
        <f t="shared" si="158"/>
        <v>375</v>
      </c>
      <c r="S351" s="293"/>
      <c r="T351" s="293"/>
      <c r="U351" s="293"/>
      <c r="V351" s="293"/>
      <c r="W351" s="293"/>
      <c r="X351" s="293"/>
      <c r="Y351" s="293"/>
      <c r="Z351" s="292">
        <f t="shared" si="149"/>
        <v>375</v>
      </c>
      <c r="AA351" s="293">
        <v>1125</v>
      </c>
      <c r="AB351" s="292">
        <f t="shared" si="150"/>
        <v>-750</v>
      </c>
      <c r="AC351" s="292">
        <f t="shared" si="151"/>
        <v>375</v>
      </c>
      <c r="AD351" s="293"/>
      <c r="AE351" s="293"/>
      <c r="AF351" s="293"/>
      <c r="AG351" s="293"/>
      <c r="AH351" s="293">
        <v>100</v>
      </c>
      <c r="AI351" s="293"/>
      <c r="AJ351" s="293"/>
      <c r="AK351" s="292">
        <f t="shared" si="152"/>
        <v>475</v>
      </c>
      <c r="AL351" s="293"/>
      <c r="AM351" s="292">
        <f t="shared" si="153"/>
        <v>-275</v>
      </c>
      <c r="AN351" s="292">
        <f t="shared" si="154"/>
        <v>375</v>
      </c>
      <c r="AO351" s="293"/>
      <c r="AP351" s="293"/>
      <c r="AQ351" s="293"/>
      <c r="AR351" s="293"/>
      <c r="AS351" s="293"/>
      <c r="AT351" s="293"/>
      <c r="AU351" s="293"/>
      <c r="AV351" s="292">
        <f t="shared" si="155"/>
        <v>375</v>
      </c>
      <c r="AW351" s="293"/>
      <c r="AX351" s="292">
        <f t="shared" si="156"/>
        <v>100</v>
      </c>
      <c r="AY351" s="137" t="str">
        <f t="shared" si="134"/>
        <v/>
      </c>
      <c r="BA351" s="143" t="str">
        <f t="shared" si="142"/>
        <v/>
      </c>
    </row>
    <row r="352" spans="1:53" ht="12">
      <c r="A352" s="288">
        <v>350</v>
      </c>
      <c r="B352" s="294" t="s">
        <v>770</v>
      </c>
      <c r="C352" s="290" t="s">
        <v>10</v>
      </c>
      <c r="D352" s="290" t="s">
        <v>100</v>
      </c>
      <c r="E352" s="295">
        <v>375</v>
      </c>
      <c r="F352" s="292"/>
      <c r="G352" s="292">
        <f t="shared" si="157"/>
        <v>1125</v>
      </c>
      <c r="H352" s="293">
        <v>50</v>
      </c>
      <c r="I352" s="293"/>
      <c r="J352" s="293"/>
      <c r="K352" s="293"/>
      <c r="L352" s="293"/>
      <c r="M352" s="293"/>
      <c r="N352" s="293">
        <v>20</v>
      </c>
      <c r="O352" s="292">
        <f t="shared" si="147"/>
        <v>1195</v>
      </c>
      <c r="P352" s="293">
        <v>3375</v>
      </c>
      <c r="Q352" s="292">
        <f t="shared" si="148"/>
        <v>-2180</v>
      </c>
      <c r="R352" s="292">
        <f t="shared" si="158"/>
        <v>1125</v>
      </c>
      <c r="S352" s="293"/>
      <c r="T352" s="293"/>
      <c r="U352" s="293"/>
      <c r="V352" s="293"/>
      <c r="W352" s="293">
        <v>100</v>
      </c>
      <c r="X352" s="293"/>
      <c r="Y352" s="293"/>
      <c r="Z352" s="292">
        <f t="shared" si="149"/>
        <v>1225</v>
      </c>
      <c r="AA352" s="293"/>
      <c r="AB352" s="292">
        <f t="shared" si="150"/>
        <v>-955</v>
      </c>
      <c r="AC352" s="292">
        <f t="shared" si="151"/>
        <v>1125</v>
      </c>
      <c r="AD352" s="293"/>
      <c r="AE352" s="293"/>
      <c r="AF352" s="293"/>
      <c r="AG352" s="293"/>
      <c r="AH352" s="293"/>
      <c r="AI352" s="293"/>
      <c r="AJ352" s="293"/>
      <c r="AK352" s="292">
        <f t="shared" si="152"/>
        <v>1125</v>
      </c>
      <c r="AL352" s="293"/>
      <c r="AM352" s="292">
        <f t="shared" si="153"/>
        <v>170</v>
      </c>
      <c r="AN352" s="292">
        <f t="shared" si="154"/>
        <v>1125</v>
      </c>
      <c r="AO352" s="293"/>
      <c r="AP352" s="293"/>
      <c r="AQ352" s="293"/>
      <c r="AR352" s="293"/>
      <c r="AS352" s="293"/>
      <c r="AT352" s="293"/>
      <c r="AU352" s="293"/>
      <c r="AV352" s="292">
        <f t="shared" si="155"/>
        <v>1125</v>
      </c>
      <c r="AW352" s="293">
        <v>1295</v>
      </c>
      <c r="AX352" s="292">
        <f t="shared" si="156"/>
        <v>0</v>
      </c>
      <c r="AY352" s="137" t="str">
        <f t="shared" si="134"/>
        <v>*</v>
      </c>
      <c r="BA352" s="143" t="str">
        <f t="shared" si="142"/>
        <v/>
      </c>
    </row>
    <row r="353" spans="1:53" ht="12">
      <c r="A353" s="288">
        <v>351</v>
      </c>
      <c r="B353" s="289" t="s">
        <v>936</v>
      </c>
      <c r="C353" s="290" t="s">
        <v>14</v>
      </c>
      <c r="D353" s="290" t="s">
        <v>954</v>
      </c>
      <c r="E353" s="291">
        <v>20</v>
      </c>
      <c r="F353" s="292">
        <v>240</v>
      </c>
      <c r="G353" s="292">
        <f t="shared" si="157"/>
        <v>60</v>
      </c>
      <c r="H353" s="293"/>
      <c r="I353" s="293"/>
      <c r="J353" s="293"/>
      <c r="K353" s="293"/>
      <c r="L353" s="293"/>
      <c r="M353" s="293"/>
      <c r="N353" s="293"/>
      <c r="O353" s="292">
        <f t="shared" si="147"/>
        <v>60</v>
      </c>
      <c r="P353" s="293"/>
      <c r="Q353" s="292">
        <f t="shared" si="148"/>
        <v>300</v>
      </c>
      <c r="R353" s="292">
        <f t="shared" si="158"/>
        <v>60</v>
      </c>
      <c r="S353" s="293"/>
      <c r="T353" s="293"/>
      <c r="U353" s="293"/>
      <c r="V353" s="293"/>
      <c r="W353" s="293"/>
      <c r="X353" s="293"/>
      <c r="Y353" s="293"/>
      <c r="Z353" s="292">
        <f t="shared" si="149"/>
        <v>60</v>
      </c>
      <c r="AA353" s="293"/>
      <c r="AB353" s="292">
        <f t="shared" si="150"/>
        <v>360</v>
      </c>
      <c r="AC353" s="292">
        <f t="shared" si="151"/>
        <v>60</v>
      </c>
      <c r="AD353" s="293"/>
      <c r="AE353" s="293"/>
      <c r="AF353" s="293"/>
      <c r="AG353" s="293"/>
      <c r="AH353" s="293"/>
      <c r="AI353" s="293"/>
      <c r="AJ353" s="293"/>
      <c r="AK353" s="292">
        <f t="shared" si="152"/>
        <v>60</v>
      </c>
      <c r="AL353" s="293">
        <v>480</v>
      </c>
      <c r="AM353" s="292">
        <f t="shared" si="153"/>
        <v>-60</v>
      </c>
      <c r="AN353" s="292">
        <f t="shared" si="154"/>
        <v>60</v>
      </c>
      <c r="AO353" s="293"/>
      <c r="AP353" s="293"/>
      <c r="AQ353" s="293"/>
      <c r="AR353" s="293"/>
      <c r="AS353" s="293"/>
      <c r="AT353" s="293"/>
      <c r="AU353" s="293"/>
      <c r="AV353" s="292">
        <f t="shared" si="155"/>
        <v>60</v>
      </c>
      <c r="AW353" s="293"/>
      <c r="AX353" s="292">
        <f t="shared" si="156"/>
        <v>0</v>
      </c>
      <c r="AY353" s="137" t="str">
        <f t="shared" si="134"/>
        <v>*</v>
      </c>
      <c r="BA353" s="143" t="str">
        <f t="shared" si="142"/>
        <v/>
      </c>
    </row>
    <row r="354" spans="1:53" ht="12">
      <c r="A354" s="288">
        <v>352</v>
      </c>
      <c r="B354" s="294" t="s">
        <v>773</v>
      </c>
      <c r="C354" s="290" t="s">
        <v>10</v>
      </c>
      <c r="D354" s="290" t="s">
        <v>775</v>
      </c>
      <c r="E354" s="295">
        <v>140</v>
      </c>
      <c r="F354" s="292"/>
      <c r="G354" s="292">
        <f t="shared" si="157"/>
        <v>420</v>
      </c>
      <c r="H354" s="293"/>
      <c r="I354" s="293"/>
      <c r="J354" s="293"/>
      <c r="K354" s="293"/>
      <c r="L354" s="293"/>
      <c r="M354" s="293"/>
      <c r="N354" s="293"/>
      <c r="O354" s="292">
        <f t="shared" si="147"/>
        <v>420</v>
      </c>
      <c r="P354" s="293">
        <v>420</v>
      </c>
      <c r="Q354" s="292">
        <f t="shared" si="148"/>
        <v>0</v>
      </c>
      <c r="R354" s="292">
        <f t="shared" si="158"/>
        <v>420</v>
      </c>
      <c r="S354" s="293"/>
      <c r="T354" s="293"/>
      <c r="U354" s="293"/>
      <c r="V354" s="293"/>
      <c r="W354" s="293"/>
      <c r="X354" s="293"/>
      <c r="Y354" s="293"/>
      <c r="Z354" s="292">
        <f t="shared" si="149"/>
        <v>420</v>
      </c>
      <c r="AA354" s="293">
        <v>420</v>
      </c>
      <c r="AB354" s="292">
        <f t="shared" si="150"/>
        <v>0</v>
      </c>
      <c r="AC354" s="292">
        <f t="shared" si="151"/>
        <v>420</v>
      </c>
      <c r="AD354" s="293"/>
      <c r="AE354" s="293"/>
      <c r="AF354" s="293"/>
      <c r="AG354" s="293"/>
      <c r="AH354" s="293"/>
      <c r="AI354" s="293"/>
      <c r="AJ354" s="293"/>
      <c r="AK354" s="292">
        <f t="shared" si="152"/>
        <v>420</v>
      </c>
      <c r="AL354" s="293">
        <v>840</v>
      </c>
      <c r="AM354" s="292">
        <f t="shared" si="153"/>
        <v>-420</v>
      </c>
      <c r="AN354" s="292">
        <f t="shared" si="154"/>
        <v>420</v>
      </c>
      <c r="AO354" s="293"/>
      <c r="AP354" s="293"/>
      <c r="AQ354" s="293"/>
      <c r="AR354" s="293"/>
      <c r="AS354" s="293"/>
      <c r="AT354" s="293"/>
      <c r="AU354" s="293"/>
      <c r="AV354" s="292">
        <f t="shared" si="155"/>
        <v>420</v>
      </c>
      <c r="AW354" s="293"/>
      <c r="AX354" s="292">
        <f t="shared" si="156"/>
        <v>0</v>
      </c>
      <c r="AY354" s="137" t="str">
        <f t="shared" si="134"/>
        <v>*</v>
      </c>
      <c r="BA354" s="143" t="str">
        <f t="shared" si="142"/>
        <v/>
      </c>
    </row>
    <row r="355" spans="1:53" ht="12">
      <c r="A355" s="288">
        <v>353</v>
      </c>
      <c r="B355" s="379" t="s">
        <v>776</v>
      </c>
      <c r="C355" s="290" t="s">
        <v>14</v>
      </c>
      <c r="D355" s="380"/>
      <c r="E355" s="295">
        <v>85</v>
      </c>
      <c r="F355" s="381"/>
      <c r="G355" s="292">
        <f t="shared" si="157"/>
        <v>255</v>
      </c>
      <c r="H355" s="293"/>
      <c r="I355" s="293">
        <v>100</v>
      </c>
      <c r="J355" s="293"/>
      <c r="K355" s="293"/>
      <c r="L355" s="293"/>
      <c r="M355" s="293"/>
      <c r="N355" s="293"/>
      <c r="O355" s="292">
        <f t="shared" si="147"/>
        <v>355</v>
      </c>
      <c r="P355" s="293"/>
      <c r="Q355" s="292">
        <f t="shared" si="148"/>
        <v>355</v>
      </c>
      <c r="R355" s="292">
        <f t="shared" si="158"/>
        <v>255</v>
      </c>
      <c r="S355" s="293"/>
      <c r="T355" s="293"/>
      <c r="U355" s="293"/>
      <c r="V355" s="293"/>
      <c r="W355" s="293"/>
      <c r="X355" s="293"/>
      <c r="Y355" s="293"/>
      <c r="Z355" s="292">
        <f t="shared" si="149"/>
        <v>255</v>
      </c>
      <c r="AA355" s="293"/>
      <c r="AB355" s="292">
        <f t="shared" si="150"/>
        <v>610</v>
      </c>
      <c r="AC355" s="292">
        <f t="shared" si="151"/>
        <v>255</v>
      </c>
      <c r="AD355" s="293"/>
      <c r="AE355" s="293"/>
      <c r="AF355" s="293"/>
      <c r="AG355" s="293"/>
      <c r="AH355" s="293"/>
      <c r="AI355" s="293"/>
      <c r="AJ355" s="293"/>
      <c r="AK355" s="292">
        <f t="shared" si="152"/>
        <v>255</v>
      </c>
      <c r="AL355" s="293"/>
      <c r="AM355" s="292">
        <f t="shared" si="153"/>
        <v>865</v>
      </c>
      <c r="AN355" s="292">
        <f t="shared" si="154"/>
        <v>255</v>
      </c>
      <c r="AO355" s="293"/>
      <c r="AP355" s="293"/>
      <c r="AQ355" s="293"/>
      <c r="AR355" s="293"/>
      <c r="AS355" s="293"/>
      <c r="AT355" s="293"/>
      <c r="AU355" s="293"/>
      <c r="AV355" s="292">
        <f t="shared" si="155"/>
        <v>255</v>
      </c>
      <c r="AW355" s="293"/>
      <c r="AX355" s="292">
        <f t="shared" si="156"/>
        <v>1120</v>
      </c>
      <c r="AY355" s="137" t="str">
        <f t="shared" si="134"/>
        <v/>
      </c>
      <c r="BA355" s="143" t="str">
        <f t="shared" si="142"/>
        <v/>
      </c>
    </row>
    <row r="356" spans="1:53" ht="12">
      <c r="A356" s="288">
        <v>354</v>
      </c>
      <c r="B356" s="289" t="s">
        <v>777</v>
      </c>
      <c r="C356" s="290" t="s">
        <v>23</v>
      </c>
      <c r="D356" s="290" t="s">
        <v>911</v>
      </c>
      <c r="E356" s="291">
        <v>70</v>
      </c>
      <c r="F356" s="292"/>
      <c r="G356" s="292">
        <f t="shared" si="157"/>
        <v>210</v>
      </c>
      <c r="H356" s="293"/>
      <c r="I356" s="293"/>
      <c r="J356" s="293"/>
      <c r="K356" s="293"/>
      <c r="L356" s="293"/>
      <c r="M356" s="293"/>
      <c r="N356" s="293"/>
      <c r="O356" s="292">
        <f t="shared" si="147"/>
        <v>210</v>
      </c>
      <c r="P356" s="293">
        <v>840</v>
      </c>
      <c r="Q356" s="292">
        <f t="shared" si="148"/>
        <v>-630</v>
      </c>
      <c r="R356" s="292">
        <f t="shared" si="158"/>
        <v>210</v>
      </c>
      <c r="S356" s="293"/>
      <c r="T356" s="293"/>
      <c r="U356" s="293"/>
      <c r="V356" s="293"/>
      <c r="W356" s="293"/>
      <c r="X356" s="293"/>
      <c r="Y356" s="293"/>
      <c r="Z356" s="292">
        <f t="shared" si="149"/>
        <v>210</v>
      </c>
      <c r="AA356" s="293"/>
      <c r="AB356" s="292">
        <f t="shared" si="150"/>
        <v>-420</v>
      </c>
      <c r="AC356" s="292">
        <f t="shared" si="151"/>
        <v>210</v>
      </c>
      <c r="AD356" s="293"/>
      <c r="AE356" s="293"/>
      <c r="AF356" s="293"/>
      <c r="AG356" s="293"/>
      <c r="AH356" s="293"/>
      <c r="AI356" s="293"/>
      <c r="AJ356" s="293"/>
      <c r="AK356" s="292">
        <f t="shared" si="152"/>
        <v>210</v>
      </c>
      <c r="AL356" s="293"/>
      <c r="AM356" s="292">
        <f t="shared" si="153"/>
        <v>-210</v>
      </c>
      <c r="AN356" s="292">
        <f t="shared" si="154"/>
        <v>210</v>
      </c>
      <c r="AO356" s="293"/>
      <c r="AP356" s="293"/>
      <c r="AQ356" s="293"/>
      <c r="AR356" s="293"/>
      <c r="AS356" s="293"/>
      <c r="AT356" s="293"/>
      <c r="AU356" s="293"/>
      <c r="AV356" s="292">
        <f t="shared" si="155"/>
        <v>210</v>
      </c>
      <c r="AW356" s="293"/>
      <c r="AX356" s="292">
        <f t="shared" si="156"/>
        <v>0</v>
      </c>
      <c r="BA356" s="143" t="str">
        <f t="shared" si="142"/>
        <v/>
      </c>
    </row>
    <row r="357" spans="1:53" ht="12">
      <c r="A357" s="288">
        <v>355</v>
      </c>
      <c r="B357" s="289" t="s">
        <v>781</v>
      </c>
      <c r="C357" s="290" t="s">
        <v>14</v>
      </c>
      <c r="D357" s="290" t="s">
        <v>298</v>
      </c>
      <c r="E357" s="291">
        <v>120</v>
      </c>
      <c r="F357" s="292"/>
      <c r="G357" s="292">
        <f t="shared" si="157"/>
        <v>360</v>
      </c>
      <c r="H357" s="293"/>
      <c r="I357" s="293"/>
      <c r="J357" s="293"/>
      <c r="K357" s="293"/>
      <c r="L357" s="293"/>
      <c r="M357" s="293"/>
      <c r="N357" s="293"/>
      <c r="O357" s="292">
        <f t="shared" si="147"/>
        <v>360</v>
      </c>
      <c r="P357" s="293">
        <v>720</v>
      </c>
      <c r="Q357" s="292">
        <f t="shared" si="148"/>
        <v>-360</v>
      </c>
      <c r="R357" s="292">
        <f t="shared" si="158"/>
        <v>360</v>
      </c>
      <c r="S357" s="293"/>
      <c r="T357" s="293"/>
      <c r="U357" s="293"/>
      <c r="V357" s="293"/>
      <c r="W357" s="293"/>
      <c r="X357" s="293"/>
      <c r="Y357" s="293"/>
      <c r="Z357" s="292">
        <f t="shared" si="149"/>
        <v>360</v>
      </c>
      <c r="AA357" s="293"/>
      <c r="AB357" s="292">
        <f t="shared" si="150"/>
        <v>0</v>
      </c>
      <c r="AC357" s="292">
        <f t="shared" si="151"/>
        <v>360</v>
      </c>
      <c r="AD357" s="293"/>
      <c r="AE357" s="293"/>
      <c r="AF357" s="293"/>
      <c r="AG357" s="293"/>
      <c r="AH357" s="293"/>
      <c r="AI357" s="293"/>
      <c r="AJ357" s="293"/>
      <c r="AK357" s="292">
        <f t="shared" si="152"/>
        <v>360</v>
      </c>
      <c r="AL357" s="293">
        <v>720</v>
      </c>
      <c r="AM357" s="292">
        <f t="shared" si="153"/>
        <v>-360</v>
      </c>
      <c r="AN357" s="292">
        <f t="shared" si="154"/>
        <v>360</v>
      </c>
      <c r="AO357" s="293"/>
      <c r="AP357" s="293"/>
      <c r="AQ357" s="293"/>
      <c r="AR357" s="293"/>
      <c r="AS357" s="293"/>
      <c r="AT357" s="293"/>
      <c r="AU357" s="293"/>
      <c r="AV357" s="292">
        <f t="shared" si="155"/>
        <v>360</v>
      </c>
      <c r="AW357" s="293"/>
      <c r="AX357" s="292">
        <f t="shared" si="156"/>
        <v>0</v>
      </c>
      <c r="BA357" s="143" t="str">
        <f t="shared" si="142"/>
        <v/>
      </c>
    </row>
    <row r="358" spans="1:53" ht="12">
      <c r="A358" s="288">
        <v>356</v>
      </c>
      <c r="B358" s="289" t="s">
        <v>1473</v>
      </c>
      <c r="C358" s="290" t="s">
        <v>23</v>
      </c>
      <c r="D358" s="290"/>
      <c r="E358" s="291">
        <v>100</v>
      </c>
      <c r="F358" s="292"/>
      <c r="G358" s="292">
        <f t="shared" si="157"/>
        <v>300</v>
      </c>
      <c r="H358" s="293"/>
      <c r="I358" s="293"/>
      <c r="J358" s="293"/>
      <c r="K358" s="293"/>
      <c r="L358" s="293"/>
      <c r="M358" s="293"/>
      <c r="N358" s="293"/>
      <c r="O358" s="292">
        <f t="shared" si="147"/>
        <v>300</v>
      </c>
      <c r="P358" s="293"/>
      <c r="Q358" s="292">
        <f t="shared" si="148"/>
        <v>300</v>
      </c>
      <c r="R358" s="292">
        <f t="shared" si="158"/>
        <v>300</v>
      </c>
      <c r="S358" s="293"/>
      <c r="T358" s="293"/>
      <c r="U358" s="293"/>
      <c r="V358" s="293"/>
      <c r="W358" s="293"/>
      <c r="X358" s="293"/>
      <c r="Y358" s="293"/>
      <c r="Z358" s="292">
        <f t="shared" si="149"/>
        <v>300</v>
      </c>
      <c r="AA358" s="293">
        <v>1200</v>
      </c>
      <c r="AB358" s="292">
        <f t="shared" si="150"/>
        <v>-600</v>
      </c>
      <c r="AC358" s="292">
        <f t="shared" si="151"/>
        <v>300</v>
      </c>
      <c r="AD358" s="293"/>
      <c r="AE358" s="293"/>
      <c r="AF358" s="293"/>
      <c r="AG358" s="293"/>
      <c r="AH358" s="293"/>
      <c r="AI358" s="293"/>
      <c r="AJ358" s="293"/>
      <c r="AK358" s="292">
        <f t="shared" si="152"/>
        <v>300</v>
      </c>
      <c r="AL358" s="293"/>
      <c r="AM358" s="292">
        <f t="shared" si="153"/>
        <v>-300</v>
      </c>
      <c r="AN358" s="292">
        <f t="shared" si="154"/>
        <v>300</v>
      </c>
      <c r="AO358" s="293"/>
      <c r="AP358" s="293"/>
      <c r="AQ358" s="293"/>
      <c r="AR358" s="293"/>
      <c r="AS358" s="293"/>
      <c r="AT358" s="293"/>
      <c r="AU358" s="293"/>
      <c r="AV358" s="292">
        <f t="shared" si="155"/>
        <v>300</v>
      </c>
      <c r="AW358" s="293"/>
      <c r="AX358" s="292">
        <f t="shared" si="156"/>
        <v>0</v>
      </c>
      <c r="AY358" s="137" t="str">
        <f t="shared" si="134"/>
        <v>*</v>
      </c>
      <c r="BA358" s="143" t="str">
        <f t="shared" si="142"/>
        <v/>
      </c>
    </row>
    <row r="359" spans="1:53" ht="12">
      <c r="A359" s="288">
        <v>357</v>
      </c>
      <c r="B359" s="294" t="s">
        <v>783</v>
      </c>
      <c r="C359" s="290" t="s">
        <v>10</v>
      </c>
      <c r="D359" s="290" t="s">
        <v>784</v>
      </c>
      <c r="E359" s="295">
        <v>105</v>
      </c>
      <c r="F359" s="292"/>
      <c r="G359" s="292">
        <f t="shared" si="157"/>
        <v>315</v>
      </c>
      <c r="H359" s="293"/>
      <c r="I359" s="293"/>
      <c r="J359" s="293"/>
      <c r="K359" s="293"/>
      <c r="L359" s="293"/>
      <c r="M359" s="293"/>
      <c r="N359" s="293"/>
      <c r="O359" s="292">
        <f t="shared" si="147"/>
        <v>315</v>
      </c>
      <c r="P359" s="293"/>
      <c r="Q359" s="292">
        <f t="shared" si="148"/>
        <v>315</v>
      </c>
      <c r="R359" s="292">
        <f t="shared" si="158"/>
        <v>315</v>
      </c>
      <c r="S359" s="293"/>
      <c r="T359" s="293"/>
      <c r="U359" s="293"/>
      <c r="V359" s="293"/>
      <c r="W359" s="293"/>
      <c r="X359" s="293"/>
      <c r="Y359" s="293"/>
      <c r="Z359" s="292">
        <f t="shared" si="149"/>
        <v>315</v>
      </c>
      <c r="AA359" s="293">
        <v>630</v>
      </c>
      <c r="AB359" s="292">
        <f t="shared" si="150"/>
        <v>0</v>
      </c>
      <c r="AC359" s="292">
        <f t="shared" si="151"/>
        <v>315</v>
      </c>
      <c r="AD359" s="293"/>
      <c r="AE359" s="293"/>
      <c r="AF359" s="293"/>
      <c r="AG359" s="293"/>
      <c r="AH359" s="293"/>
      <c r="AI359" s="293"/>
      <c r="AJ359" s="293"/>
      <c r="AK359" s="292">
        <f t="shared" si="152"/>
        <v>315</v>
      </c>
      <c r="AL359" s="293">
        <v>630</v>
      </c>
      <c r="AM359" s="292">
        <f t="shared" si="153"/>
        <v>-315</v>
      </c>
      <c r="AN359" s="292">
        <f t="shared" si="154"/>
        <v>315</v>
      </c>
      <c r="AO359" s="293"/>
      <c r="AP359" s="293"/>
      <c r="AQ359" s="293"/>
      <c r="AR359" s="293"/>
      <c r="AS359" s="293"/>
      <c r="AT359" s="293"/>
      <c r="AU359" s="293"/>
      <c r="AV359" s="292">
        <f t="shared" si="155"/>
        <v>315</v>
      </c>
      <c r="AW359" s="293"/>
      <c r="AX359" s="292">
        <f t="shared" si="156"/>
        <v>0</v>
      </c>
      <c r="AY359" s="137" t="str">
        <f t="shared" si="134"/>
        <v>*</v>
      </c>
      <c r="BA359" s="143" t="str">
        <f t="shared" si="142"/>
        <v/>
      </c>
    </row>
    <row r="360" spans="1:53" ht="12">
      <c r="A360" s="288">
        <v>358</v>
      </c>
      <c r="B360" s="294" t="s">
        <v>1509</v>
      </c>
      <c r="C360" s="290" t="s">
        <v>10</v>
      </c>
      <c r="D360" s="290" t="s">
        <v>788</v>
      </c>
      <c r="E360" s="295">
        <v>165</v>
      </c>
      <c r="F360" s="292">
        <v>695</v>
      </c>
      <c r="G360" s="292">
        <f t="shared" si="157"/>
        <v>495</v>
      </c>
      <c r="H360" s="293"/>
      <c r="I360" s="293"/>
      <c r="J360" s="293"/>
      <c r="K360" s="293"/>
      <c r="L360" s="293"/>
      <c r="M360" s="293"/>
      <c r="N360" s="293"/>
      <c r="O360" s="292">
        <f t="shared" si="147"/>
        <v>495</v>
      </c>
      <c r="P360" s="293">
        <v>1190</v>
      </c>
      <c r="Q360" s="292">
        <f t="shared" si="148"/>
        <v>0</v>
      </c>
      <c r="R360" s="292">
        <f t="shared" si="158"/>
        <v>495</v>
      </c>
      <c r="S360" s="293"/>
      <c r="T360" s="293"/>
      <c r="U360" s="293"/>
      <c r="V360" s="293"/>
      <c r="W360" s="293">
        <v>100</v>
      </c>
      <c r="X360" s="293"/>
      <c r="Y360" s="293"/>
      <c r="Z360" s="292">
        <f t="shared" si="149"/>
        <v>595</v>
      </c>
      <c r="AA360" s="293"/>
      <c r="AB360" s="292">
        <f t="shared" si="150"/>
        <v>595</v>
      </c>
      <c r="AC360" s="292">
        <f t="shared" si="151"/>
        <v>495</v>
      </c>
      <c r="AD360" s="293"/>
      <c r="AE360" s="293"/>
      <c r="AF360" s="293"/>
      <c r="AG360" s="293"/>
      <c r="AH360" s="293"/>
      <c r="AI360" s="293"/>
      <c r="AJ360" s="293"/>
      <c r="AK360" s="292">
        <f t="shared" si="152"/>
        <v>495</v>
      </c>
      <c r="AL360" s="293">
        <v>1635</v>
      </c>
      <c r="AM360" s="292">
        <f t="shared" si="153"/>
        <v>-545</v>
      </c>
      <c r="AN360" s="292">
        <f t="shared" si="154"/>
        <v>495</v>
      </c>
      <c r="AO360" s="293">
        <v>50</v>
      </c>
      <c r="AP360" s="293"/>
      <c r="AQ360" s="293"/>
      <c r="AR360" s="293"/>
      <c r="AS360" s="293"/>
      <c r="AT360" s="293"/>
      <c r="AU360" s="293"/>
      <c r="AV360" s="292">
        <f t="shared" si="155"/>
        <v>545</v>
      </c>
      <c r="AW360" s="293"/>
      <c r="AX360" s="292">
        <f t="shared" si="156"/>
        <v>0</v>
      </c>
      <c r="AY360" s="137" t="str">
        <f t="shared" si="134"/>
        <v>*</v>
      </c>
      <c r="BA360" s="143" t="str">
        <f t="shared" si="142"/>
        <v/>
      </c>
    </row>
    <row r="361" spans="1:53" ht="12">
      <c r="A361" s="288">
        <v>359</v>
      </c>
      <c r="B361" s="289" t="s">
        <v>1508</v>
      </c>
      <c r="C361" s="290" t="s">
        <v>14</v>
      </c>
      <c r="D361" s="290" t="s">
        <v>12</v>
      </c>
      <c r="E361" s="291">
        <v>390</v>
      </c>
      <c r="F361" s="292"/>
      <c r="G361" s="292">
        <f t="shared" si="157"/>
        <v>1170</v>
      </c>
      <c r="H361" s="293">
        <v>50</v>
      </c>
      <c r="I361" s="293"/>
      <c r="J361" s="293"/>
      <c r="K361" s="293"/>
      <c r="L361" s="293"/>
      <c r="M361" s="293"/>
      <c r="N361" s="293">
        <v>20</v>
      </c>
      <c r="O361" s="292">
        <f t="shared" si="147"/>
        <v>1240</v>
      </c>
      <c r="P361" s="293">
        <v>1170</v>
      </c>
      <c r="Q361" s="292">
        <f t="shared" si="148"/>
        <v>70</v>
      </c>
      <c r="R361" s="292">
        <f t="shared" si="158"/>
        <v>1170</v>
      </c>
      <c r="S361" s="293"/>
      <c r="T361" s="293"/>
      <c r="U361" s="293"/>
      <c r="V361" s="293"/>
      <c r="W361" s="293">
        <v>100</v>
      </c>
      <c r="X361" s="293"/>
      <c r="Y361" s="293"/>
      <c r="Z361" s="292">
        <f t="shared" si="149"/>
        <v>1270</v>
      </c>
      <c r="AA361" s="293">
        <v>1340</v>
      </c>
      <c r="AB361" s="292">
        <f t="shared" si="150"/>
        <v>0</v>
      </c>
      <c r="AC361" s="292">
        <f t="shared" si="151"/>
        <v>1170</v>
      </c>
      <c r="AD361" s="293"/>
      <c r="AE361" s="293"/>
      <c r="AF361" s="293"/>
      <c r="AG361" s="293"/>
      <c r="AH361" s="293"/>
      <c r="AI361" s="293"/>
      <c r="AJ361" s="293"/>
      <c r="AK361" s="292">
        <f t="shared" si="152"/>
        <v>1170</v>
      </c>
      <c r="AL361" s="293">
        <v>1170</v>
      </c>
      <c r="AM361" s="292">
        <f t="shared" si="153"/>
        <v>0</v>
      </c>
      <c r="AN361" s="292">
        <f t="shared" si="154"/>
        <v>1170</v>
      </c>
      <c r="AO361" s="293"/>
      <c r="AP361" s="293"/>
      <c r="AQ361" s="293"/>
      <c r="AR361" s="293"/>
      <c r="AS361" s="293"/>
      <c r="AT361" s="293"/>
      <c r="AU361" s="293"/>
      <c r="AV361" s="292">
        <f t="shared" si="155"/>
        <v>1170</v>
      </c>
      <c r="AW361" s="293">
        <v>1170</v>
      </c>
      <c r="AX361" s="292">
        <f t="shared" si="156"/>
        <v>0</v>
      </c>
      <c r="AY361" s="137" t="str">
        <f t="shared" si="134"/>
        <v>*</v>
      </c>
      <c r="BA361" s="143" t="str">
        <f t="shared" si="142"/>
        <v/>
      </c>
    </row>
    <row r="362" spans="1:53" ht="12">
      <c r="A362" s="288">
        <v>360</v>
      </c>
      <c r="B362" s="316" t="s">
        <v>1395</v>
      </c>
      <c r="C362" s="311" t="s">
        <v>30</v>
      </c>
      <c r="D362" s="311" t="s">
        <v>959</v>
      </c>
      <c r="E362" s="298"/>
      <c r="F362" s="299">
        <v>900</v>
      </c>
      <c r="G362" s="299"/>
      <c r="H362" s="300"/>
      <c r="I362" s="300"/>
      <c r="J362" s="300"/>
      <c r="K362" s="300"/>
      <c r="L362" s="300"/>
      <c r="M362" s="300"/>
      <c r="N362" s="300"/>
      <c r="O362" s="299"/>
      <c r="P362" s="300"/>
      <c r="Q362" s="300"/>
      <c r="R362" s="299"/>
      <c r="S362" s="300"/>
      <c r="T362" s="300"/>
      <c r="U362" s="300"/>
      <c r="V362" s="300"/>
      <c r="W362" s="300"/>
      <c r="X362" s="300"/>
      <c r="Y362" s="300"/>
      <c r="Z362" s="299"/>
      <c r="AA362" s="300"/>
      <c r="AB362" s="300"/>
      <c r="AC362" s="300"/>
      <c r="AD362" s="300"/>
      <c r="AE362" s="300"/>
      <c r="AF362" s="300"/>
      <c r="AG362" s="300"/>
      <c r="AH362" s="300"/>
      <c r="AI362" s="300"/>
      <c r="AJ362" s="300"/>
      <c r="AK362" s="300"/>
      <c r="AL362" s="300"/>
      <c r="AM362" s="300"/>
      <c r="AN362" s="300"/>
      <c r="AO362" s="300"/>
      <c r="AP362" s="300"/>
      <c r="AQ362" s="300"/>
      <c r="AR362" s="300"/>
      <c r="AS362" s="300"/>
      <c r="AT362" s="300"/>
      <c r="AU362" s="300"/>
      <c r="AV362" s="300"/>
      <c r="AW362" s="300"/>
      <c r="AX362" s="300"/>
      <c r="AY362" s="137" t="str">
        <f t="shared" si="134"/>
        <v>*</v>
      </c>
      <c r="BA362" s="143" t="str">
        <f t="shared" si="142"/>
        <v/>
      </c>
    </row>
    <row r="363" spans="1:53" ht="12">
      <c r="A363" s="288">
        <v>361</v>
      </c>
      <c r="B363" s="339" t="s">
        <v>789</v>
      </c>
      <c r="C363" s="290" t="s">
        <v>23</v>
      </c>
      <c r="D363" s="290" t="s">
        <v>791</v>
      </c>
      <c r="E363" s="291">
        <v>95</v>
      </c>
      <c r="F363" s="292"/>
      <c r="G363" s="292">
        <f t="shared" ref="G363:G368" si="159">E363*3</f>
        <v>285</v>
      </c>
      <c r="H363" s="293"/>
      <c r="I363" s="293"/>
      <c r="J363" s="293"/>
      <c r="K363" s="293"/>
      <c r="L363" s="293"/>
      <c r="M363" s="293"/>
      <c r="N363" s="293"/>
      <c r="O363" s="292">
        <f t="shared" ref="O363:O368" si="160">SUM(G363:N363)</f>
        <v>285</v>
      </c>
      <c r="P363" s="293"/>
      <c r="Q363" s="292">
        <f t="shared" ref="Q363:Q368" si="161">F363+O363-P363</f>
        <v>285</v>
      </c>
      <c r="R363" s="292">
        <f t="shared" ref="R363:R368" si="162">E363*3</f>
        <v>285</v>
      </c>
      <c r="S363" s="293"/>
      <c r="T363" s="293"/>
      <c r="U363" s="293"/>
      <c r="V363" s="293"/>
      <c r="W363" s="293"/>
      <c r="X363" s="293"/>
      <c r="Y363" s="293"/>
      <c r="Z363" s="292">
        <f t="shared" ref="Z363:Z368" si="163">SUM(R363:Y363)</f>
        <v>285</v>
      </c>
      <c r="AA363" s="293">
        <v>1140</v>
      </c>
      <c r="AB363" s="292">
        <f t="shared" ref="AB363:AB368" si="164">Q363+Z363-AA363</f>
        <v>-570</v>
      </c>
      <c r="AC363" s="292">
        <f t="shared" ref="AC363:AC368" si="165">$E363*3</f>
        <v>285</v>
      </c>
      <c r="AD363" s="293"/>
      <c r="AE363" s="293"/>
      <c r="AF363" s="293"/>
      <c r="AG363" s="293"/>
      <c r="AH363" s="293"/>
      <c r="AI363" s="293"/>
      <c r="AJ363" s="293"/>
      <c r="AK363" s="292">
        <f t="shared" ref="AK363:AK368" si="166">SUM(AC363:AJ363)</f>
        <v>285</v>
      </c>
      <c r="AL363" s="293"/>
      <c r="AM363" s="292">
        <f t="shared" ref="AM363:AM368" si="167">AB363+AK363-AL363</f>
        <v>-285</v>
      </c>
      <c r="AN363" s="292">
        <f t="shared" ref="AN363:AN368" si="168">$E363*3</f>
        <v>285</v>
      </c>
      <c r="AO363" s="293"/>
      <c r="AP363" s="293"/>
      <c r="AQ363" s="293"/>
      <c r="AR363" s="293"/>
      <c r="AS363" s="293"/>
      <c r="AT363" s="293"/>
      <c r="AU363" s="293"/>
      <c r="AV363" s="292">
        <f t="shared" ref="AV363:AV368" si="169">SUM(AN363:AU363)</f>
        <v>285</v>
      </c>
      <c r="AW363" s="293"/>
      <c r="AX363" s="292">
        <f t="shared" ref="AX363:AX368" si="170">AM363+AV363-AW363</f>
        <v>0</v>
      </c>
      <c r="BA363" s="143" t="str">
        <f t="shared" si="142"/>
        <v/>
      </c>
    </row>
    <row r="364" spans="1:53" ht="12">
      <c r="A364" s="288">
        <v>362</v>
      </c>
      <c r="B364" s="339" t="s">
        <v>792</v>
      </c>
      <c r="C364" s="290" t="s">
        <v>14</v>
      </c>
      <c r="D364" s="290" t="s">
        <v>12</v>
      </c>
      <c r="E364" s="291">
        <v>95</v>
      </c>
      <c r="F364" s="292"/>
      <c r="G364" s="292">
        <f t="shared" si="159"/>
        <v>285</v>
      </c>
      <c r="H364" s="293">
        <v>50</v>
      </c>
      <c r="I364" s="293"/>
      <c r="J364" s="293"/>
      <c r="K364" s="293"/>
      <c r="L364" s="293">
        <v>100</v>
      </c>
      <c r="M364" s="293"/>
      <c r="N364" s="293"/>
      <c r="O364" s="292">
        <f t="shared" si="160"/>
        <v>435</v>
      </c>
      <c r="P364" s="293">
        <v>435</v>
      </c>
      <c r="Q364" s="292">
        <f t="shared" si="161"/>
        <v>0</v>
      </c>
      <c r="R364" s="292">
        <f t="shared" si="162"/>
        <v>285</v>
      </c>
      <c r="S364" s="293">
        <v>50</v>
      </c>
      <c r="T364" s="293">
        <v>100</v>
      </c>
      <c r="U364" s="293"/>
      <c r="V364" s="293"/>
      <c r="W364" s="293"/>
      <c r="X364" s="293"/>
      <c r="Y364" s="293"/>
      <c r="Z364" s="292">
        <f t="shared" si="163"/>
        <v>435</v>
      </c>
      <c r="AA364" s="293">
        <v>435</v>
      </c>
      <c r="AB364" s="292">
        <f t="shared" si="164"/>
        <v>0</v>
      </c>
      <c r="AC364" s="292">
        <f t="shared" si="165"/>
        <v>285</v>
      </c>
      <c r="AD364" s="293"/>
      <c r="AE364" s="293"/>
      <c r="AF364" s="293"/>
      <c r="AG364" s="293"/>
      <c r="AH364" s="293"/>
      <c r="AI364" s="293"/>
      <c r="AJ364" s="293"/>
      <c r="AK364" s="292">
        <f t="shared" si="166"/>
        <v>285</v>
      </c>
      <c r="AL364" s="293">
        <v>285</v>
      </c>
      <c r="AM364" s="292">
        <f t="shared" si="167"/>
        <v>0</v>
      </c>
      <c r="AN364" s="292">
        <f t="shared" si="168"/>
        <v>285</v>
      </c>
      <c r="AO364" s="293"/>
      <c r="AP364" s="293"/>
      <c r="AQ364" s="293"/>
      <c r="AR364" s="293"/>
      <c r="AS364" s="293"/>
      <c r="AT364" s="293"/>
      <c r="AU364" s="293"/>
      <c r="AV364" s="292">
        <f t="shared" si="169"/>
        <v>285</v>
      </c>
      <c r="AW364" s="293">
        <v>285</v>
      </c>
      <c r="AX364" s="292">
        <f t="shared" si="170"/>
        <v>0</v>
      </c>
      <c r="BA364" s="143" t="str">
        <f t="shared" si="142"/>
        <v/>
      </c>
    </row>
    <row r="365" spans="1:53" ht="12">
      <c r="A365" s="288">
        <v>363</v>
      </c>
      <c r="B365" s="339" t="s">
        <v>1510</v>
      </c>
      <c r="C365" s="290" t="s">
        <v>14</v>
      </c>
      <c r="D365" s="290" t="s">
        <v>796</v>
      </c>
      <c r="E365" s="291">
        <v>165</v>
      </c>
      <c r="F365" s="292"/>
      <c r="G365" s="292">
        <f t="shared" si="159"/>
        <v>495</v>
      </c>
      <c r="H365" s="293"/>
      <c r="I365" s="293"/>
      <c r="J365" s="293"/>
      <c r="K365" s="293"/>
      <c r="L365" s="293"/>
      <c r="M365" s="293"/>
      <c r="N365" s="293"/>
      <c r="O365" s="292">
        <f t="shared" si="160"/>
        <v>495</v>
      </c>
      <c r="P365" s="293"/>
      <c r="Q365" s="292">
        <f t="shared" si="161"/>
        <v>495</v>
      </c>
      <c r="R365" s="292">
        <f t="shared" si="162"/>
        <v>495</v>
      </c>
      <c r="S365" s="293"/>
      <c r="T365" s="293"/>
      <c r="U365" s="293"/>
      <c r="V365" s="293"/>
      <c r="W365" s="293"/>
      <c r="X365" s="293"/>
      <c r="Y365" s="293"/>
      <c r="Z365" s="292">
        <f t="shared" si="163"/>
        <v>495</v>
      </c>
      <c r="AA365" s="293">
        <v>1485</v>
      </c>
      <c r="AB365" s="292">
        <f t="shared" si="164"/>
        <v>-495</v>
      </c>
      <c r="AC365" s="292">
        <f t="shared" si="165"/>
        <v>495</v>
      </c>
      <c r="AD365" s="293"/>
      <c r="AE365" s="293"/>
      <c r="AF365" s="293"/>
      <c r="AG365" s="293"/>
      <c r="AH365" s="293"/>
      <c r="AI365" s="293"/>
      <c r="AJ365" s="293"/>
      <c r="AK365" s="292">
        <f t="shared" si="166"/>
        <v>495</v>
      </c>
      <c r="AL365" s="293"/>
      <c r="AM365" s="292">
        <f t="shared" si="167"/>
        <v>0</v>
      </c>
      <c r="AN365" s="292">
        <f t="shared" si="168"/>
        <v>495</v>
      </c>
      <c r="AO365" s="293"/>
      <c r="AP365" s="293"/>
      <c r="AQ365" s="293"/>
      <c r="AR365" s="293"/>
      <c r="AS365" s="293"/>
      <c r="AT365" s="293"/>
      <c r="AU365" s="293"/>
      <c r="AV365" s="292">
        <f t="shared" si="169"/>
        <v>495</v>
      </c>
      <c r="AW365" s="293"/>
      <c r="AX365" s="292">
        <f t="shared" si="170"/>
        <v>495</v>
      </c>
      <c r="BA365" s="143" t="str">
        <f t="shared" si="142"/>
        <v/>
      </c>
    </row>
    <row r="366" spans="1:53" ht="12">
      <c r="A366" s="288">
        <v>364</v>
      </c>
      <c r="B366" s="340" t="s">
        <v>799</v>
      </c>
      <c r="C366" s="341" t="s">
        <v>10</v>
      </c>
      <c r="D366" s="341" t="s">
        <v>111</v>
      </c>
      <c r="E366" s="342">
        <v>140</v>
      </c>
      <c r="F366" s="343"/>
      <c r="G366" s="292">
        <f t="shared" si="159"/>
        <v>420</v>
      </c>
      <c r="H366" s="293"/>
      <c r="I366" s="293"/>
      <c r="J366" s="293"/>
      <c r="K366" s="293"/>
      <c r="L366" s="293"/>
      <c r="M366" s="293"/>
      <c r="N366" s="293"/>
      <c r="O366" s="292">
        <f t="shared" si="160"/>
        <v>420</v>
      </c>
      <c r="P366" s="293">
        <v>420</v>
      </c>
      <c r="Q366" s="292">
        <f t="shared" si="161"/>
        <v>0</v>
      </c>
      <c r="R366" s="292">
        <f t="shared" si="162"/>
        <v>420</v>
      </c>
      <c r="S366" s="293"/>
      <c r="T366" s="293"/>
      <c r="U366" s="293"/>
      <c r="V366" s="293"/>
      <c r="W366" s="293">
        <v>100</v>
      </c>
      <c r="X366" s="293"/>
      <c r="Y366" s="293"/>
      <c r="Z366" s="292">
        <f t="shared" si="163"/>
        <v>520</v>
      </c>
      <c r="AA366" s="293">
        <v>530</v>
      </c>
      <c r="AB366" s="292">
        <f t="shared" si="164"/>
        <v>-10</v>
      </c>
      <c r="AC366" s="292">
        <f t="shared" si="165"/>
        <v>420</v>
      </c>
      <c r="AD366" s="293"/>
      <c r="AE366" s="293"/>
      <c r="AF366" s="293"/>
      <c r="AG366" s="293"/>
      <c r="AH366" s="293"/>
      <c r="AI366" s="293"/>
      <c r="AJ366" s="293"/>
      <c r="AK366" s="292">
        <f t="shared" si="166"/>
        <v>420</v>
      </c>
      <c r="AL366" s="293"/>
      <c r="AM366" s="292">
        <f t="shared" si="167"/>
        <v>410</v>
      </c>
      <c r="AN366" s="292">
        <f t="shared" si="168"/>
        <v>420</v>
      </c>
      <c r="AO366" s="293"/>
      <c r="AP366" s="293"/>
      <c r="AQ366" s="293"/>
      <c r="AR366" s="293"/>
      <c r="AS366" s="293"/>
      <c r="AT366" s="293"/>
      <c r="AU366" s="293"/>
      <c r="AV366" s="292">
        <f t="shared" si="169"/>
        <v>420</v>
      </c>
      <c r="AW366" s="293">
        <v>840</v>
      </c>
      <c r="AX366" s="292">
        <f t="shared" si="170"/>
        <v>-10</v>
      </c>
      <c r="BA366" s="143" t="str">
        <f t="shared" si="142"/>
        <v/>
      </c>
    </row>
    <row r="367" spans="1:53" ht="12">
      <c r="A367" s="288">
        <v>365</v>
      </c>
      <c r="B367" s="410" t="s">
        <v>1521</v>
      </c>
      <c r="C367" s="297" t="s">
        <v>30</v>
      </c>
      <c r="D367" s="411" t="s">
        <v>994</v>
      </c>
      <c r="E367" s="412"/>
      <c r="F367" s="413">
        <v>600</v>
      </c>
      <c r="G367" s="299">
        <f t="shared" si="159"/>
        <v>0</v>
      </c>
      <c r="H367" s="300"/>
      <c r="I367" s="300"/>
      <c r="J367" s="300"/>
      <c r="K367" s="300"/>
      <c r="L367" s="300"/>
      <c r="M367" s="300"/>
      <c r="N367" s="300"/>
      <c r="O367" s="299">
        <f t="shared" si="160"/>
        <v>0</v>
      </c>
      <c r="P367" s="300"/>
      <c r="Q367" s="299">
        <f t="shared" si="161"/>
        <v>600</v>
      </c>
      <c r="R367" s="299">
        <f t="shared" si="162"/>
        <v>0</v>
      </c>
      <c r="S367" s="300"/>
      <c r="T367" s="300"/>
      <c r="U367" s="300"/>
      <c r="V367" s="300"/>
      <c r="W367" s="300"/>
      <c r="X367" s="300"/>
      <c r="Y367" s="300"/>
      <c r="Z367" s="299">
        <f t="shared" si="163"/>
        <v>0</v>
      </c>
      <c r="AA367" s="300"/>
      <c r="AB367" s="299">
        <f t="shared" si="164"/>
        <v>600</v>
      </c>
      <c r="AC367" s="299">
        <f t="shared" si="165"/>
        <v>0</v>
      </c>
      <c r="AD367" s="300"/>
      <c r="AE367" s="300"/>
      <c r="AF367" s="300"/>
      <c r="AG367" s="300"/>
      <c r="AH367" s="300"/>
      <c r="AI367" s="300"/>
      <c r="AJ367" s="300"/>
      <c r="AK367" s="299">
        <f t="shared" si="166"/>
        <v>0</v>
      </c>
      <c r="AL367" s="300"/>
      <c r="AM367" s="299">
        <f t="shared" si="167"/>
        <v>600</v>
      </c>
      <c r="AN367" s="299">
        <f t="shared" si="168"/>
        <v>0</v>
      </c>
      <c r="AO367" s="300"/>
      <c r="AP367" s="300"/>
      <c r="AQ367" s="300"/>
      <c r="AR367" s="300"/>
      <c r="AS367" s="300"/>
      <c r="AT367" s="300"/>
      <c r="AU367" s="300"/>
      <c r="AV367" s="299">
        <f t="shared" si="169"/>
        <v>0</v>
      </c>
      <c r="AW367" s="300"/>
      <c r="AX367" s="299">
        <f t="shared" si="170"/>
        <v>600</v>
      </c>
      <c r="BA367" s="143" t="str">
        <f t="shared" si="142"/>
        <v/>
      </c>
    </row>
    <row r="368" spans="1:53" ht="12">
      <c r="A368" s="288">
        <v>366</v>
      </c>
      <c r="B368" s="348" t="s">
        <v>801</v>
      </c>
      <c r="C368" s="290" t="s">
        <v>23</v>
      </c>
      <c r="D368" s="345" t="s">
        <v>12</v>
      </c>
      <c r="E368" s="346">
        <v>70</v>
      </c>
      <c r="F368" s="347"/>
      <c r="G368" s="292">
        <f t="shared" si="159"/>
        <v>210</v>
      </c>
      <c r="H368" s="293"/>
      <c r="I368" s="293"/>
      <c r="J368" s="293"/>
      <c r="K368" s="293"/>
      <c r="L368" s="293"/>
      <c r="M368" s="293"/>
      <c r="N368" s="293"/>
      <c r="O368" s="292">
        <f t="shared" si="160"/>
        <v>210</v>
      </c>
      <c r="P368" s="293">
        <v>210</v>
      </c>
      <c r="Q368" s="292">
        <f t="shared" si="161"/>
        <v>0</v>
      </c>
      <c r="R368" s="292">
        <f t="shared" si="162"/>
        <v>210</v>
      </c>
      <c r="S368" s="293"/>
      <c r="T368" s="293"/>
      <c r="U368" s="293"/>
      <c r="V368" s="293"/>
      <c r="W368" s="293"/>
      <c r="X368" s="293"/>
      <c r="Y368" s="293"/>
      <c r="Z368" s="292">
        <f t="shared" si="163"/>
        <v>210</v>
      </c>
      <c r="AA368" s="293">
        <v>210</v>
      </c>
      <c r="AB368" s="292">
        <f t="shared" si="164"/>
        <v>0</v>
      </c>
      <c r="AC368" s="292">
        <f t="shared" si="165"/>
        <v>210</v>
      </c>
      <c r="AD368" s="293"/>
      <c r="AE368" s="293"/>
      <c r="AF368" s="293"/>
      <c r="AG368" s="293"/>
      <c r="AH368" s="293"/>
      <c r="AI368" s="293"/>
      <c r="AJ368" s="293"/>
      <c r="AK368" s="292">
        <f t="shared" si="166"/>
        <v>210</v>
      </c>
      <c r="AL368" s="293">
        <v>210</v>
      </c>
      <c r="AM368" s="292">
        <f t="shared" si="167"/>
        <v>0</v>
      </c>
      <c r="AN368" s="292">
        <f t="shared" si="168"/>
        <v>210</v>
      </c>
      <c r="AO368" s="293"/>
      <c r="AP368" s="293"/>
      <c r="AQ368" s="293"/>
      <c r="AR368" s="293"/>
      <c r="AS368" s="293"/>
      <c r="AT368" s="293"/>
      <c r="AU368" s="293"/>
      <c r="AV368" s="292">
        <f t="shared" si="169"/>
        <v>210</v>
      </c>
      <c r="AW368" s="293">
        <v>210</v>
      </c>
      <c r="AX368" s="292">
        <f t="shared" si="170"/>
        <v>0</v>
      </c>
      <c r="BA368" s="143" t="str">
        <f t="shared" si="142"/>
        <v/>
      </c>
    </row>
    <row r="369" spans="1:51" ht="12">
      <c r="A369" s="349"/>
      <c r="B369" s="350"/>
      <c r="C369" s="350"/>
      <c r="D369" s="351"/>
      <c r="E369" s="352"/>
      <c r="F369" s="353">
        <f t="shared" ref="F369:AX369" si="171">SUM(F3:F368)</f>
        <v>62306.26</v>
      </c>
      <c r="G369" s="353">
        <f t="shared" si="171"/>
        <v>146733</v>
      </c>
      <c r="H369" s="353">
        <f t="shared" si="171"/>
        <v>2785</v>
      </c>
      <c r="I369" s="292">
        <f t="shared" si="171"/>
        <v>4749.6000000000004</v>
      </c>
      <c r="J369" s="292">
        <f t="shared" si="171"/>
        <v>11345.25</v>
      </c>
      <c r="K369" s="292">
        <f t="shared" si="171"/>
        <v>900</v>
      </c>
      <c r="L369" s="292">
        <f t="shared" si="171"/>
        <v>4400</v>
      </c>
      <c r="M369" s="292">
        <f t="shared" si="171"/>
        <v>24350</v>
      </c>
      <c r="N369" s="292">
        <f t="shared" si="171"/>
        <v>192</v>
      </c>
      <c r="O369" s="292">
        <f t="shared" si="171"/>
        <v>195454.85000000003</v>
      </c>
      <c r="P369" s="292">
        <f t="shared" si="171"/>
        <v>312287.90999999997</v>
      </c>
      <c r="Q369" s="292">
        <f t="shared" si="171"/>
        <v>-57406.799999999996</v>
      </c>
      <c r="R369" s="292">
        <f t="shared" si="171"/>
        <v>147063</v>
      </c>
      <c r="S369" s="292">
        <f t="shared" si="171"/>
        <v>2120</v>
      </c>
      <c r="T369" s="292">
        <f t="shared" si="171"/>
        <v>8082</v>
      </c>
      <c r="U369" s="292">
        <f t="shared" si="171"/>
        <v>48664</v>
      </c>
      <c r="V369" s="292">
        <f t="shared" si="171"/>
        <v>600</v>
      </c>
      <c r="W369" s="292">
        <f t="shared" si="171"/>
        <v>10100</v>
      </c>
      <c r="X369" s="292">
        <f t="shared" si="171"/>
        <v>17400</v>
      </c>
      <c r="Y369" s="292">
        <f t="shared" si="171"/>
        <v>430</v>
      </c>
      <c r="Z369" s="292">
        <f t="shared" si="171"/>
        <v>234459</v>
      </c>
      <c r="AA369" s="292">
        <f t="shared" si="171"/>
        <v>177034.2</v>
      </c>
      <c r="AB369" s="292">
        <f t="shared" si="171"/>
        <v>2578</v>
      </c>
      <c r="AC369" s="292">
        <f t="shared" si="171"/>
        <v>147973</v>
      </c>
      <c r="AD369" s="292">
        <f t="shared" si="171"/>
        <v>1250</v>
      </c>
      <c r="AE369" s="292">
        <f t="shared" si="171"/>
        <v>4468</v>
      </c>
      <c r="AF369" s="292">
        <f t="shared" si="171"/>
        <v>938</v>
      </c>
      <c r="AG369" s="292">
        <f t="shared" si="171"/>
        <v>0</v>
      </c>
      <c r="AH369" s="292">
        <f t="shared" si="171"/>
        <v>500</v>
      </c>
      <c r="AI369" s="292">
        <f t="shared" si="171"/>
        <v>3000</v>
      </c>
      <c r="AJ369" s="292">
        <f t="shared" si="171"/>
        <v>110</v>
      </c>
      <c r="AK369" s="292">
        <f t="shared" si="171"/>
        <v>158239</v>
      </c>
      <c r="AL369" s="292">
        <f t="shared" si="171"/>
        <v>155273.4</v>
      </c>
      <c r="AM369" s="292">
        <f t="shared" si="171"/>
        <v>5543.5999999999995</v>
      </c>
      <c r="AN369" s="292">
        <f t="shared" si="171"/>
        <v>147798</v>
      </c>
      <c r="AO369" s="292">
        <f t="shared" si="171"/>
        <v>1250</v>
      </c>
      <c r="AP369" s="292">
        <f t="shared" si="171"/>
        <v>3905</v>
      </c>
      <c r="AQ369" s="292">
        <f t="shared" si="171"/>
        <v>2061</v>
      </c>
      <c r="AR369" s="292">
        <f t="shared" si="171"/>
        <v>600</v>
      </c>
      <c r="AS369" s="292">
        <f t="shared" si="171"/>
        <v>300</v>
      </c>
      <c r="AT369" s="292">
        <f t="shared" si="171"/>
        <v>3000</v>
      </c>
      <c r="AU369" s="292">
        <f t="shared" si="171"/>
        <v>170</v>
      </c>
      <c r="AV369" s="292">
        <f t="shared" si="171"/>
        <v>159084</v>
      </c>
      <c r="AW369" s="292">
        <f t="shared" si="171"/>
        <v>108007</v>
      </c>
      <c r="AX369" s="292">
        <f t="shared" si="171"/>
        <v>56620.600000000006</v>
      </c>
    </row>
    <row r="370" spans="1:51">
      <c r="A370" s="141"/>
      <c r="P370" s="199" t="str">
        <f>CONCATENATE(ROUND(P369*100/O369,2),"%")</f>
        <v>159,77%</v>
      </c>
      <c r="AA370" s="199" t="str">
        <f>CONCATENATE(ROUND(AA369*100/Z369,2),"%")</f>
        <v>75,51%</v>
      </c>
      <c r="AL370" s="199" t="str">
        <f>CONCATENATE(ROUND(AL369*100/AK369,2),"%")</f>
        <v>98,13%</v>
      </c>
      <c r="AW370" s="199" t="str">
        <f>CONCATENATE(ROUND(AW369*100/AV369,2),"%")</f>
        <v>67,89%</v>
      </c>
      <c r="AX370" s="158">
        <f>AW369*100/AX369</f>
        <v>190.75566136706428</v>
      </c>
    </row>
    <row r="371" spans="1:51">
      <c r="J371" s="806" t="s">
        <v>1044</v>
      </c>
      <c r="K371" s="807"/>
      <c r="L371" s="807"/>
      <c r="M371" s="807"/>
      <c r="N371" s="808"/>
      <c r="O371" s="200">
        <f>F369</f>
        <v>62306.26</v>
      </c>
      <c r="P371" s="201"/>
      <c r="AA371" s="201"/>
      <c r="AL371" s="201"/>
      <c r="AW371" s="201"/>
      <c r="AX371" s="202"/>
    </row>
    <row r="372" spans="1:51">
      <c r="A372" s="145" t="str">
        <f>CONCATENATE("Всего должны ",COUNTIF($F$3:$F$368,"&gt;0")," АО. Общая сумма ",SUMIF($F$3:$F$368,"&gt;0",$F$3:$F$368)," лей")</f>
        <v>Всего должны 88 АО. Общая сумма 67960,66 лей</v>
      </c>
      <c r="D372" s="196"/>
      <c r="E372" s="202"/>
      <c r="G372" s="198"/>
      <c r="J372" s="806" t="s">
        <v>1040</v>
      </c>
      <c r="K372" s="807"/>
      <c r="L372" s="807"/>
      <c r="M372" s="807"/>
      <c r="N372" s="808"/>
      <c r="O372" s="203">
        <f>SUM(O$3:O$368)</f>
        <v>195454.85000000003</v>
      </c>
      <c r="P372" s="143"/>
      <c r="R372" s="198"/>
      <c r="Y372" s="143"/>
      <c r="Z372" s="198"/>
      <c r="AA372" s="143"/>
      <c r="AC372" s="198"/>
      <c r="AJ372" s="143"/>
      <c r="AK372" s="198"/>
      <c r="AL372" s="143"/>
      <c r="AN372" s="198"/>
      <c r="AU372" s="143"/>
      <c r="AV372" s="198"/>
      <c r="AX372" s="418">
        <f>O369+Z369+AK369+AV369</f>
        <v>747236.85000000009</v>
      </c>
      <c r="AY372" s="153"/>
    </row>
    <row r="373" spans="1:51">
      <c r="A373" s="145" t="str">
        <f>CONCATENATE("Переплатили ",COUNTIF($F$3:$F$368,"&lt;0")," АО. Общая сумма ",SUMIF($F$3:$F$368,"&lt;0",$F$3:$F$368)," лей")</f>
        <v>Переплатили 13 АО. Общая сумма -5654,4 лей</v>
      </c>
      <c r="D373" s="196"/>
      <c r="E373" s="202"/>
      <c r="F373" s="233" t="s">
        <v>1416</v>
      </c>
      <c r="G373" s="198"/>
      <c r="J373" s="809" t="s">
        <v>1046</v>
      </c>
      <c r="K373" s="810"/>
      <c r="L373" s="810"/>
      <c r="M373" s="810"/>
      <c r="N373" s="811"/>
      <c r="O373" s="205">
        <f>O$372-SUM(G$3:G$368)</f>
        <v>48721.850000000035</v>
      </c>
      <c r="P373" s="143"/>
      <c r="R373" s="198"/>
      <c r="Y373" s="143"/>
      <c r="Z373" s="198"/>
      <c r="AA373" s="143"/>
      <c r="AC373" s="198"/>
      <c r="AJ373" s="143"/>
      <c r="AK373" s="198"/>
      <c r="AL373" s="143"/>
      <c r="AN373" s="198"/>
      <c r="AO373" s="198" t="str">
        <f>CONCATENATE("Всего АО - ")</f>
        <v xml:space="preserve">Всего АО - </v>
      </c>
      <c r="AU373" s="143"/>
      <c r="AV373" s="198"/>
      <c r="AX373" s="419">
        <f>P369+AA369+AL369+AW369</f>
        <v>752602.51</v>
      </c>
    </row>
    <row r="374" spans="1:51">
      <c r="A374" s="145" t="str">
        <f>CONCATENATE("Полный расчёт у ",COUNTIF($F$3:$F$368,"=0")," АО")</f>
        <v>Полный расчёт у 0 АО</v>
      </c>
      <c r="D374" s="196"/>
      <c r="E374" s="143"/>
      <c r="G374" s="198"/>
      <c r="J374" s="146" t="s">
        <v>1041</v>
      </c>
      <c r="K374" s="147"/>
      <c r="L374" s="147"/>
      <c r="M374" s="147"/>
      <c r="N374" s="147"/>
      <c r="O374" s="206">
        <f>SUM(P$3:P$368)</f>
        <v>312287.90999999997</v>
      </c>
      <c r="P374" s="143"/>
      <c r="R374" s="198"/>
      <c r="Y374" s="143"/>
      <c r="Z374" s="198"/>
      <c r="AA374" s="143"/>
      <c r="AC374" s="198"/>
      <c r="AJ374" s="143"/>
      <c r="AK374" s="198"/>
      <c r="AL374" s="143"/>
      <c r="AN374" s="198"/>
      <c r="AO374" s="198" t="s">
        <v>1004</v>
      </c>
      <c r="AU374" s="143"/>
      <c r="AV374" s="198"/>
      <c r="AX374" s="420" t="str">
        <f>CONCATENATE(ROUND(AX373*100/AX372,2),"%")</f>
        <v>100,72%</v>
      </c>
    </row>
    <row r="375" spans="1:51">
      <c r="J375" s="148" t="s">
        <v>1045</v>
      </c>
      <c r="K375" s="149"/>
      <c r="L375" s="149"/>
      <c r="M375" s="149"/>
      <c r="N375" s="149"/>
      <c r="O375" s="207" t="str">
        <f>CONCATENATE(ROUND(O$374*100/O$372,2),"%")</f>
        <v>159,77%</v>
      </c>
      <c r="AP375" s="198" t="s">
        <v>1005</v>
      </c>
      <c r="AR375" s="209">
        <f>AV369</f>
        <v>159084</v>
      </c>
      <c r="AS375" s="209"/>
      <c r="AT375" s="209"/>
      <c r="AX375" s="416"/>
    </row>
    <row r="376" spans="1:51">
      <c r="J376" s="150"/>
      <c r="K376" s="151"/>
      <c r="L376" s="151"/>
      <c r="M376" s="151"/>
      <c r="N376" s="151"/>
      <c r="O376" s="208"/>
      <c r="AR376" s="357"/>
      <c r="AS376" s="209"/>
      <c r="AT376" s="209"/>
      <c r="AU376" s="812" t="s">
        <v>1273</v>
      </c>
      <c r="AV376" s="813"/>
      <c r="AX376" s="417"/>
    </row>
    <row r="377" spans="1:51">
      <c r="J377" s="150"/>
      <c r="K377" s="151"/>
      <c r="L377" s="151"/>
      <c r="M377" s="151"/>
      <c r="N377" s="151"/>
      <c r="O377" s="208"/>
      <c r="AP377" s="152" t="s">
        <v>1008</v>
      </c>
      <c r="AQ377" s="153">
        <f>COUNTIF(C2:C365,"=Baza 1")</f>
        <v>135</v>
      </c>
      <c r="AR377" s="356"/>
      <c r="AS377" s="153"/>
      <c r="AT377" s="153"/>
      <c r="AU377" s="805">
        <f>SUMIF($C$3:$C$365,"=Baza 1",$AX$3:$AX$365)</f>
        <v>21565.599999999999</v>
      </c>
      <c r="AV377" s="805"/>
      <c r="AX377" s="210"/>
    </row>
    <row r="378" spans="1:51">
      <c r="A378" s="212"/>
      <c r="B378" s="143"/>
      <c r="C378" s="219"/>
      <c r="D378" s="143"/>
      <c r="E378" s="143"/>
      <c r="H378" s="143"/>
      <c r="I378" s="143"/>
      <c r="J378" s="422" t="s">
        <v>1496</v>
      </c>
      <c r="K378" s="147"/>
      <c r="L378" s="147"/>
      <c r="M378" s="147"/>
      <c r="N378" s="147"/>
      <c r="O378" s="206">
        <f>SUM(Q$3:Q$368)</f>
        <v>-57406.799999999996</v>
      </c>
      <c r="P378" s="143"/>
      <c r="S378" s="143"/>
      <c r="T378" s="143"/>
      <c r="U378" s="143"/>
      <c r="V378" s="143"/>
      <c r="W378" s="143"/>
      <c r="X378" s="143"/>
      <c r="Y378" s="143"/>
      <c r="AA378" s="143"/>
      <c r="AD378" s="143"/>
      <c r="AE378" s="143"/>
      <c r="AF378" s="143"/>
      <c r="AG378" s="143"/>
      <c r="AH378" s="143"/>
      <c r="AI378" s="143"/>
      <c r="AJ378" s="143"/>
      <c r="AL378" s="143"/>
      <c r="AO378" s="143"/>
      <c r="AP378" s="152" t="s">
        <v>1009</v>
      </c>
      <c r="AQ378" s="153">
        <f>COUNTIF(C3:C365,"=Baza 2")</f>
        <v>146</v>
      </c>
      <c r="AR378" s="356"/>
      <c r="AS378" s="153"/>
      <c r="AT378" s="153"/>
      <c r="AU378" s="805">
        <f>SUMIF($C$3:$C$365,"=Baza 2",$AW$3:$AW$365)</f>
        <v>39467</v>
      </c>
      <c r="AV378" s="805"/>
      <c r="AW378" s="204"/>
      <c r="AX378" s="210"/>
      <c r="AY378" s="153"/>
    </row>
    <row r="379" spans="1:51">
      <c r="A379" s="212"/>
      <c r="B379" s="143"/>
      <c r="C379" s="219"/>
      <c r="D379" s="143"/>
      <c r="E379" s="143"/>
      <c r="H379" s="143"/>
      <c r="I379" s="143"/>
      <c r="J379" s="148" t="str">
        <f ca="1">CONCATENATE("Оплатили авансом ",COUNTIF($Q$3:$Q$363,"&lt;0")," АО. Сумма аванса ",SUMIF($Q$3:$Q$363,"&lt;0",Q$3:Q$358))</f>
        <v>Оплатили авансом 111 АО. Сумма аванса -134841</v>
      </c>
      <c r="K379" s="211"/>
      <c r="L379" s="211"/>
      <c r="M379" s="211"/>
      <c r="N379" s="211"/>
      <c r="O379" s="211"/>
      <c r="P379" s="143"/>
      <c r="S379" s="143"/>
      <c r="T379" s="143"/>
      <c r="U379" s="143"/>
      <c r="V379" s="143"/>
      <c r="W379" s="143"/>
      <c r="X379" s="143"/>
      <c r="Y379" s="143"/>
      <c r="AA379" s="143"/>
      <c r="AD379" s="143"/>
      <c r="AE379" s="143"/>
      <c r="AF379" s="143"/>
      <c r="AG379" s="143"/>
      <c r="AH379" s="143"/>
      <c r="AI379" s="143"/>
      <c r="AJ379" s="143"/>
      <c r="AL379" s="143"/>
      <c r="AO379" s="143"/>
      <c r="AP379" s="152" t="s">
        <v>1010</v>
      </c>
      <c r="AQ379" s="153">
        <f>COUNTIF(C3:C365,"=Recom")</f>
        <v>51</v>
      </c>
      <c r="AR379" s="356"/>
      <c r="AS379" s="153"/>
      <c r="AT379" s="153"/>
      <c r="AU379" s="805">
        <f>SUMIF($C$3:$C$365,"=Recom",$AX$3:$AX$365)</f>
        <v>8088.75</v>
      </c>
      <c r="AV379" s="805"/>
      <c r="AW379" s="143"/>
      <c r="AY379" s="153"/>
    </row>
    <row r="380" spans="1:51">
      <c r="A380" s="212"/>
      <c r="B380" s="143"/>
      <c r="C380" s="219"/>
      <c r="D380" s="143"/>
      <c r="E380" s="143"/>
      <c r="H380" s="143"/>
      <c r="I380" s="143"/>
      <c r="P380" s="143"/>
      <c r="S380" s="143"/>
      <c r="T380" s="143"/>
      <c r="U380" s="143"/>
      <c r="V380" s="143"/>
      <c r="W380" s="143"/>
      <c r="X380" s="143"/>
      <c r="Y380" s="143"/>
      <c r="AA380" s="143"/>
      <c r="AD380" s="143"/>
      <c r="AE380" s="143"/>
      <c r="AF380" s="143"/>
      <c r="AG380" s="143"/>
      <c r="AH380" s="143"/>
      <c r="AI380" s="143"/>
      <c r="AJ380" s="143"/>
      <c r="AL380" s="143"/>
      <c r="AO380" s="143"/>
      <c r="AP380" s="152" t="s">
        <v>1011</v>
      </c>
      <c r="AQ380" s="153">
        <f>COUNTIF(C3:C365,"=Recom (A)")</f>
        <v>2</v>
      </c>
      <c r="AR380" s="356"/>
      <c r="AS380" s="153"/>
      <c r="AT380" s="153"/>
      <c r="AU380" s="805">
        <f>SUMIF($C$3:$C$365,"=Recom (A)",$AX$3:$AX$365)</f>
        <v>603</v>
      </c>
      <c r="AV380" s="805"/>
      <c r="AW380" s="143"/>
      <c r="AY380" s="153"/>
    </row>
    <row r="381" spans="1:51">
      <c r="O381" s="206">
        <f>SUMIF($Q$3:$Q$368,"&gt;0")</f>
        <v>77434.200000000012</v>
      </c>
      <c r="AP381" s="152" t="s">
        <v>30</v>
      </c>
      <c r="AQ381" s="153">
        <f>COUNTIF(C3:C365,"=STOP")</f>
        <v>29</v>
      </c>
      <c r="AR381" s="356"/>
      <c r="AS381" s="153"/>
      <c r="AT381" s="153"/>
      <c r="AU381" s="805">
        <f>SUMIF($C$3:$C$365,"=STOP",$AX$3:$AX$365)</f>
        <v>15359.8</v>
      </c>
      <c r="AV381" s="805"/>
    </row>
  </sheetData>
  <sheetProtection selectLockedCells="1" selectUnlockedCells="1"/>
  <sortState xmlns:xlrd2="http://schemas.microsoft.com/office/spreadsheetml/2017/richdata2" ref="B3:AX368">
    <sortCondition ref="B3"/>
  </sortState>
  <dataConsolidate/>
  <mergeCells count="35">
    <mergeCell ref="F1:F2"/>
    <mergeCell ref="A1:A2"/>
    <mergeCell ref="B1:B2"/>
    <mergeCell ref="C1:C2"/>
    <mergeCell ref="D1:D2"/>
    <mergeCell ref="E1:E2"/>
    <mergeCell ref="G1:G2"/>
    <mergeCell ref="H1:N1"/>
    <mergeCell ref="O1:O2"/>
    <mergeCell ref="P1:P2"/>
    <mergeCell ref="Q1:Q2"/>
    <mergeCell ref="AU376:AV376"/>
    <mergeCell ref="AK1:AK2"/>
    <mergeCell ref="AL1:AL2"/>
    <mergeCell ref="AM1:AM2"/>
    <mergeCell ref="AN1:AN2"/>
    <mergeCell ref="AO1:AU1"/>
    <mergeCell ref="AV1:AV2"/>
    <mergeCell ref="AW1:AW2"/>
    <mergeCell ref="AX1:AX2"/>
    <mergeCell ref="J371:N371"/>
    <mergeCell ref="J372:N372"/>
    <mergeCell ref="J373:N373"/>
    <mergeCell ref="S1:Y1"/>
    <mergeCell ref="Z1:Z2"/>
    <mergeCell ref="AA1:AA2"/>
    <mergeCell ref="AB1:AB2"/>
    <mergeCell ref="AC1:AC2"/>
    <mergeCell ref="AD1:AJ1"/>
    <mergeCell ref="R1:R2"/>
    <mergeCell ref="AU377:AV377"/>
    <mergeCell ref="AU378:AV378"/>
    <mergeCell ref="AU379:AV379"/>
    <mergeCell ref="AU380:AV380"/>
    <mergeCell ref="AU381:AV381"/>
  </mergeCells>
  <conditionalFormatting sqref="Q342:Q343 AM315:AM340 AX315:AX340 Q315:Q340 Q363:Q368 AM345:AM361 AX345:AX361 AB345:AB361 Q345:Q361 AM3:AM313 Q3:Q313 AB3:AB340 AX3:AX313">
    <cfRule type="cellIs" dxfId="92" priority="9" operator="lessThanOrEqual">
      <formula>0</formula>
    </cfRule>
  </conditionalFormatting>
  <conditionalFormatting sqref="AB363:AB368 AB342:AB343">
    <cfRule type="cellIs" dxfId="91" priority="8" operator="lessThanOrEqual">
      <formula>0</formula>
    </cfRule>
  </conditionalFormatting>
  <conditionalFormatting sqref="AM363:AM368 AM342:AM343">
    <cfRule type="cellIs" dxfId="90" priority="7" operator="lessThanOrEqual">
      <formula>0</formula>
    </cfRule>
  </conditionalFormatting>
  <conditionalFormatting sqref="AX363:AX368 AX342:AX343">
    <cfRule type="cellIs" dxfId="89" priority="6" operator="lessThanOrEqual">
      <formula>0</formula>
    </cfRule>
  </conditionalFormatting>
  <pageMargins left="0.19685039370078741" right="0.19685039370078741" top="0.19685039370078741" bottom="0.19685039370078741" header="0.51181102362204722" footer="0.51181102362204722"/>
  <pageSetup paperSize="9" scale="31" firstPageNumber="0" fitToHeight="0" orientation="landscape" r:id="rId1"/>
  <headerFooter alignWithMargins="0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20">
    <pageSetUpPr fitToPage="1"/>
  </sheetPr>
  <dimension ref="A1:BA390"/>
  <sheetViews>
    <sheetView topLeftCell="A3" zoomScale="85" zoomScaleNormal="85" zoomScalePageLayoutView="85" workbookViewId="0">
      <pane xSplit="4220" ySplit="1160" topLeftCell="A283" activePane="bottomRight"/>
      <selection activeCell="AP227" sqref="AP227"/>
      <selection pane="topRight" activeCell="T376" sqref="T376"/>
      <selection pane="bottomLeft" activeCell="E304" sqref="E304"/>
      <selection pane="bottomRight" activeCell="A304" sqref="A304"/>
    </sheetView>
  </sheetViews>
  <sheetFormatPr baseColWidth="10" defaultColWidth="9" defaultRowHeight="11" outlineLevelCol="1"/>
  <cols>
    <col min="1" max="1" width="4.59765625" style="144" customWidth="1"/>
    <col min="2" max="2" width="28.19921875" style="194" customWidth="1"/>
    <col min="3" max="3" width="8.59765625" style="142" customWidth="1"/>
    <col min="4" max="4" width="15" style="195" hidden="1" customWidth="1" outlineLevel="1"/>
    <col min="5" max="5" width="9" style="196" customWidth="1" collapsed="1"/>
    <col min="6" max="6" width="10" style="143" customWidth="1"/>
    <col min="7" max="7" width="10.796875" style="143" customWidth="1" outlineLevel="1"/>
    <col min="8" max="9" width="8.796875" style="198" customWidth="1" outlineLevel="1"/>
    <col min="10" max="10" width="9.59765625" style="198" customWidth="1" outlineLevel="1"/>
    <col min="11" max="11" width="7.796875" style="198" customWidth="1" outlineLevel="1"/>
    <col min="12" max="12" width="9.796875" style="198" customWidth="1" outlineLevel="1"/>
    <col min="13" max="13" width="10.3984375" style="198" customWidth="1" outlineLevel="1"/>
    <col min="14" max="14" width="8.19921875" style="198" customWidth="1" outlineLevel="1"/>
    <col min="15" max="15" width="11.19921875" style="143" customWidth="1" outlineLevel="1"/>
    <col min="16" max="16" width="11.19921875" style="198" customWidth="1" outlineLevel="1"/>
    <col min="17" max="17" width="10.796875" style="143" bestFit="1" customWidth="1"/>
    <col min="18" max="18" width="11.19921875" style="143" customWidth="1" outlineLevel="1"/>
    <col min="19" max="19" width="8" style="198" customWidth="1" outlineLevel="1"/>
    <col min="20" max="20" width="9" style="198" customWidth="1" outlineLevel="1"/>
    <col min="21" max="21" width="10" style="198" customWidth="1" outlineLevel="1"/>
    <col min="22" max="22" width="7" style="198" customWidth="1" outlineLevel="1"/>
    <col min="23" max="24" width="10.3984375" style="198" customWidth="1" outlineLevel="1"/>
    <col min="25" max="25" width="9.3984375" style="198" customWidth="1" outlineLevel="1"/>
    <col min="26" max="26" width="11.19921875" style="143" customWidth="1" outlineLevel="1"/>
    <col min="27" max="27" width="10" style="198" customWidth="1" outlineLevel="1"/>
    <col min="28" max="28" width="12.3984375" style="143" customWidth="1"/>
    <col min="29" max="29" width="11.19921875" style="143" customWidth="1" outlineLevel="1"/>
    <col min="30" max="32" width="8" style="198" customWidth="1" outlineLevel="1"/>
    <col min="33" max="33" width="6.59765625" style="198" customWidth="1" outlineLevel="1"/>
    <col min="34" max="34" width="7.3984375" style="198" customWidth="1" outlineLevel="1"/>
    <col min="35" max="36" width="9.3984375" style="198" customWidth="1" outlineLevel="1"/>
    <col min="37" max="37" width="10" style="143" customWidth="1" outlineLevel="1"/>
    <col min="38" max="38" width="10" style="198" customWidth="1" outlineLevel="1"/>
    <col min="39" max="39" width="12.19921875" style="143" customWidth="1"/>
    <col min="40" max="40" width="10.19921875" style="143" customWidth="1" outlineLevel="1"/>
    <col min="41" max="41" width="7.19921875" style="198" customWidth="1" outlineLevel="1"/>
    <col min="42" max="42" width="7.59765625" style="198" customWidth="1" outlineLevel="1"/>
    <col min="43" max="43" width="9" style="198" customWidth="1" outlineLevel="1"/>
    <col min="44" max="44" width="8" style="198" customWidth="1" outlineLevel="1"/>
    <col min="45" max="45" width="7.3984375" style="198" customWidth="1" outlineLevel="1"/>
    <col min="46" max="46" width="8.3984375" style="198" customWidth="1" outlineLevel="1"/>
    <col min="47" max="47" width="9.3984375" style="198" customWidth="1" outlineLevel="1"/>
    <col min="48" max="48" width="10" style="143" customWidth="1" outlineLevel="1"/>
    <col min="49" max="49" width="10.3984375" style="198" customWidth="1" outlineLevel="1"/>
    <col min="50" max="50" width="11.19921875" style="198" bestFit="1" customWidth="1"/>
    <col min="51" max="51" width="14.59765625" style="137" customWidth="1"/>
    <col min="52" max="52" width="4.59765625" style="143" customWidth="1"/>
    <col min="53" max="16384" width="9" style="143"/>
  </cols>
  <sheetData>
    <row r="1" spans="1:53" ht="12.75" customHeight="1">
      <c r="A1" s="788" t="s">
        <v>0</v>
      </c>
      <c r="B1" s="788" t="s">
        <v>1</v>
      </c>
      <c r="C1" s="788"/>
      <c r="D1" s="795" t="s">
        <v>4</v>
      </c>
      <c r="E1" s="795" t="s">
        <v>1085</v>
      </c>
      <c r="F1" s="793" t="s">
        <v>1472</v>
      </c>
      <c r="G1" s="788" t="s">
        <v>811</v>
      </c>
      <c r="H1" s="790" t="s">
        <v>812</v>
      </c>
      <c r="I1" s="791"/>
      <c r="J1" s="791"/>
      <c r="K1" s="791"/>
      <c r="L1" s="791"/>
      <c r="M1" s="791"/>
      <c r="N1" s="792"/>
      <c r="O1" s="784" t="s">
        <v>813</v>
      </c>
      <c r="P1" s="784" t="s">
        <v>814</v>
      </c>
      <c r="Q1" s="786" t="s">
        <v>1468</v>
      </c>
      <c r="R1" s="788" t="s">
        <v>816</v>
      </c>
      <c r="S1" s="790" t="s">
        <v>812</v>
      </c>
      <c r="T1" s="791"/>
      <c r="U1" s="791"/>
      <c r="V1" s="791"/>
      <c r="W1" s="791"/>
      <c r="X1" s="791"/>
      <c r="Y1" s="792"/>
      <c r="Z1" s="786" t="s">
        <v>1146</v>
      </c>
      <c r="AA1" s="784" t="s">
        <v>814</v>
      </c>
      <c r="AB1" s="786" t="s">
        <v>1469</v>
      </c>
      <c r="AC1" s="788" t="s">
        <v>818</v>
      </c>
      <c r="AD1" s="790" t="s">
        <v>812</v>
      </c>
      <c r="AE1" s="791"/>
      <c r="AF1" s="791"/>
      <c r="AG1" s="791"/>
      <c r="AH1" s="791"/>
      <c r="AI1" s="791"/>
      <c r="AJ1" s="792"/>
      <c r="AK1" s="786" t="s">
        <v>813</v>
      </c>
      <c r="AL1" s="784" t="s">
        <v>814</v>
      </c>
      <c r="AM1" s="786" t="s">
        <v>1470</v>
      </c>
      <c r="AN1" s="788" t="s">
        <v>820</v>
      </c>
      <c r="AO1" s="790" t="s">
        <v>812</v>
      </c>
      <c r="AP1" s="791"/>
      <c r="AQ1" s="791"/>
      <c r="AR1" s="791"/>
      <c r="AS1" s="791"/>
      <c r="AT1" s="791"/>
      <c r="AU1" s="792"/>
      <c r="AV1" s="786" t="s">
        <v>813</v>
      </c>
      <c r="AW1" s="784" t="s">
        <v>814</v>
      </c>
      <c r="AX1" s="784" t="s">
        <v>1471</v>
      </c>
    </row>
    <row r="2" spans="1:53" ht="11.25" customHeight="1">
      <c r="A2" s="789"/>
      <c r="B2" s="789"/>
      <c r="C2" s="789"/>
      <c r="D2" s="796"/>
      <c r="E2" s="796"/>
      <c r="F2" s="794"/>
      <c r="G2" s="789"/>
      <c r="H2" s="355" t="s">
        <v>822</v>
      </c>
      <c r="I2" s="355" t="s">
        <v>823</v>
      </c>
      <c r="J2" s="355" t="s">
        <v>824</v>
      </c>
      <c r="K2" s="355" t="s">
        <v>826</v>
      </c>
      <c r="L2" s="355" t="s">
        <v>1299</v>
      </c>
      <c r="M2" s="355" t="s">
        <v>1379</v>
      </c>
      <c r="N2" s="355" t="s">
        <v>1474</v>
      </c>
      <c r="O2" s="785"/>
      <c r="P2" s="785"/>
      <c r="Q2" s="787"/>
      <c r="R2" s="789"/>
      <c r="S2" s="355" t="s">
        <v>822</v>
      </c>
      <c r="T2" s="355" t="s">
        <v>823</v>
      </c>
      <c r="U2" s="355" t="s">
        <v>824</v>
      </c>
      <c r="V2" s="355" t="s">
        <v>826</v>
      </c>
      <c r="W2" s="355" t="s">
        <v>1299</v>
      </c>
      <c r="X2" s="355" t="s">
        <v>1379</v>
      </c>
      <c r="Y2" s="355" t="s">
        <v>1475</v>
      </c>
      <c r="Z2" s="787"/>
      <c r="AA2" s="785"/>
      <c r="AB2" s="787"/>
      <c r="AC2" s="789"/>
      <c r="AD2" s="355" t="s">
        <v>822</v>
      </c>
      <c r="AE2" s="355" t="s">
        <v>823</v>
      </c>
      <c r="AF2" s="355" t="s">
        <v>824</v>
      </c>
      <c r="AG2" s="355" t="s">
        <v>826</v>
      </c>
      <c r="AH2" s="355" t="s">
        <v>1299</v>
      </c>
      <c r="AI2" s="355" t="s">
        <v>1379</v>
      </c>
      <c r="AJ2" s="355" t="s">
        <v>1474</v>
      </c>
      <c r="AK2" s="787"/>
      <c r="AL2" s="785"/>
      <c r="AM2" s="787"/>
      <c r="AN2" s="789"/>
      <c r="AO2" s="355" t="s">
        <v>822</v>
      </c>
      <c r="AP2" s="355" t="s">
        <v>823</v>
      </c>
      <c r="AQ2" s="355" t="s">
        <v>824</v>
      </c>
      <c r="AR2" s="355" t="s">
        <v>826</v>
      </c>
      <c r="AS2" s="355" t="s">
        <v>1299</v>
      </c>
      <c r="AT2" s="355" t="s">
        <v>1379</v>
      </c>
      <c r="AU2" s="355" t="s">
        <v>1474</v>
      </c>
      <c r="AV2" s="787"/>
      <c r="AW2" s="785"/>
      <c r="AX2" s="785"/>
    </row>
    <row r="3" spans="1:53" ht="12">
      <c r="A3" s="288">
        <v>1</v>
      </c>
      <c r="B3" s="289" t="s">
        <v>13</v>
      </c>
      <c r="C3" s="290" t="s">
        <v>14</v>
      </c>
      <c r="D3" s="290" t="s">
        <v>16</v>
      </c>
      <c r="E3" s="291">
        <v>195</v>
      </c>
      <c r="F3" s="292"/>
      <c r="G3" s="292">
        <f>E3*3</f>
        <v>585</v>
      </c>
      <c r="H3" s="293"/>
      <c r="I3" s="293"/>
      <c r="J3" s="293"/>
      <c r="K3" s="293"/>
      <c r="L3" s="293">
        <v>100</v>
      </c>
      <c r="M3" s="293"/>
      <c r="N3" s="293"/>
      <c r="O3" s="292">
        <f t="shared" ref="O3:O36" si="0">SUM(G3:N3)</f>
        <v>685</v>
      </c>
      <c r="P3" s="293">
        <v>685</v>
      </c>
      <c r="Q3" s="292">
        <f t="shared" ref="Q3:Q35" si="1">F3+O3-P3</f>
        <v>0</v>
      </c>
      <c r="R3" s="292">
        <f t="shared" ref="R3:R14" si="2">E3*3</f>
        <v>585</v>
      </c>
      <c r="S3" s="293"/>
      <c r="T3" s="293"/>
      <c r="U3" s="293"/>
      <c r="V3" s="293"/>
      <c r="W3" s="293"/>
      <c r="X3" s="293"/>
      <c r="Y3" s="293"/>
      <c r="Z3" s="292">
        <f t="shared" ref="Z3:Z35" si="3">SUM(R3:Y3)</f>
        <v>585</v>
      </c>
      <c r="AA3" s="293">
        <v>585</v>
      </c>
      <c r="AB3" s="292">
        <f t="shared" ref="AB3:AB35" si="4">Q3+Z3-AA3</f>
        <v>0</v>
      </c>
      <c r="AC3" s="292">
        <f t="shared" ref="AC3:AC14" si="5">$E3*3</f>
        <v>585</v>
      </c>
      <c r="AD3" s="293"/>
      <c r="AE3" s="293"/>
      <c r="AF3" s="293"/>
      <c r="AG3" s="293"/>
      <c r="AH3" s="293"/>
      <c r="AI3" s="293"/>
      <c r="AJ3" s="293"/>
      <c r="AK3" s="292">
        <f t="shared" ref="AK3:AK66" si="6">SUM(AC3:AJ3)</f>
        <v>585</v>
      </c>
      <c r="AL3" s="293">
        <v>1100</v>
      </c>
      <c r="AM3" s="292">
        <f t="shared" ref="AM3:AM34" si="7">AB3+AK3-AL3</f>
        <v>-515</v>
      </c>
      <c r="AN3" s="292">
        <f t="shared" ref="AN3:AN14" si="8">$E3*3</f>
        <v>585</v>
      </c>
      <c r="AO3" s="293"/>
      <c r="AP3" s="293"/>
      <c r="AQ3" s="293"/>
      <c r="AR3" s="293"/>
      <c r="AS3" s="293"/>
      <c r="AT3" s="293"/>
      <c r="AU3" s="293"/>
      <c r="AV3" s="292">
        <f t="shared" ref="AV3:AV66" si="9">SUM(AN3:AU3)</f>
        <v>585</v>
      </c>
      <c r="AW3" s="293">
        <v>70</v>
      </c>
      <c r="AX3" s="292">
        <f t="shared" ref="AX3:AX66" si="10">AM3+AV3-AW3</f>
        <v>0</v>
      </c>
      <c r="AY3" s="137" t="str">
        <f t="shared" ref="AY3:AY71" si="11">IF(AX3=0,"*","")</f>
        <v>*</v>
      </c>
      <c r="BA3" s="143" t="str">
        <f t="shared" ref="BA3:BA69" si="12">IF(AC3=E3*3,"","!!!")</f>
        <v/>
      </c>
    </row>
    <row r="4" spans="1:53" ht="12">
      <c r="A4" s="288">
        <v>2</v>
      </c>
      <c r="B4" s="289" t="s">
        <v>1306</v>
      </c>
      <c r="C4" s="290" t="s">
        <v>23</v>
      </c>
      <c r="D4" s="290"/>
      <c r="E4" s="291">
        <v>50</v>
      </c>
      <c r="F4" s="292"/>
      <c r="G4" s="292">
        <f>E4*3</f>
        <v>150</v>
      </c>
      <c r="H4" s="293"/>
      <c r="I4" s="293">
        <v>100</v>
      </c>
      <c r="J4" s="293"/>
      <c r="K4" s="293">
        <v>300</v>
      </c>
      <c r="L4" s="293"/>
      <c r="M4" s="293"/>
      <c r="N4" s="293"/>
      <c r="O4" s="292">
        <f t="shared" si="0"/>
        <v>550</v>
      </c>
      <c r="P4" s="293">
        <v>555</v>
      </c>
      <c r="Q4" s="292">
        <f t="shared" si="1"/>
        <v>-5</v>
      </c>
      <c r="R4" s="292">
        <f t="shared" si="2"/>
        <v>150</v>
      </c>
      <c r="S4" s="293"/>
      <c r="T4" s="293"/>
      <c r="U4" s="293"/>
      <c r="V4" s="293"/>
      <c r="W4" s="293">
        <v>100</v>
      </c>
      <c r="X4" s="293"/>
      <c r="Y4" s="293"/>
      <c r="Z4" s="292">
        <f t="shared" si="3"/>
        <v>250</v>
      </c>
      <c r="AA4" s="293">
        <v>250</v>
      </c>
      <c r="AB4" s="292">
        <f t="shared" si="4"/>
        <v>-5</v>
      </c>
      <c r="AC4" s="292">
        <f t="shared" si="5"/>
        <v>150</v>
      </c>
      <c r="AD4" s="293"/>
      <c r="AE4" s="293"/>
      <c r="AF4" s="293"/>
      <c r="AG4" s="293"/>
      <c r="AH4" s="293"/>
      <c r="AI4" s="293"/>
      <c r="AJ4" s="293"/>
      <c r="AK4" s="292">
        <f t="shared" si="6"/>
        <v>150</v>
      </c>
      <c r="AL4" s="293"/>
      <c r="AM4" s="292">
        <f t="shared" si="7"/>
        <v>145</v>
      </c>
      <c r="AN4" s="292">
        <f t="shared" si="8"/>
        <v>150</v>
      </c>
      <c r="AO4" s="293"/>
      <c r="AP4" s="293"/>
      <c r="AQ4" s="293"/>
      <c r="AR4" s="293"/>
      <c r="AS4" s="293"/>
      <c r="AT4" s="293"/>
      <c r="AU4" s="293"/>
      <c r="AV4" s="292">
        <f t="shared" si="9"/>
        <v>150</v>
      </c>
      <c r="AW4" s="293">
        <v>295</v>
      </c>
      <c r="AX4" s="292">
        <f t="shared" si="10"/>
        <v>0</v>
      </c>
      <c r="AY4" s="137" t="str">
        <f t="shared" si="11"/>
        <v>*</v>
      </c>
      <c r="BA4" s="143" t="str">
        <f t="shared" si="12"/>
        <v/>
      </c>
    </row>
    <row r="5" spans="1:53" ht="12">
      <c r="A5" s="288">
        <v>3</v>
      </c>
      <c r="B5" s="289" t="s">
        <v>938</v>
      </c>
      <c r="C5" s="290" t="s">
        <v>23</v>
      </c>
      <c r="D5" s="290" t="s">
        <v>944</v>
      </c>
      <c r="E5" s="291">
        <v>65</v>
      </c>
      <c r="F5" s="292"/>
      <c r="G5" s="292">
        <v>150</v>
      </c>
      <c r="H5" s="293"/>
      <c r="I5" s="293"/>
      <c r="J5" s="293"/>
      <c r="K5" s="293"/>
      <c r="L5" s="293"/>
      <c r="M5" s="293"/>
      <c r="N5" s="293"/>
      <c r="O5" s="292">
        <f t="shared" si="0"/>
        <v>150</v>
      </c>
      <c r="P5" s="293">
        <v>600</v>
      </c>
      <c r="Q5" s="292">
        <f t="shared" si="1"/>
        <v>-450</v>
      </c>
      <c r="R5" s="292">
        <f t="shared" si="2"/>
        <v>195</v>
      </c>
      <c r="S5" s="293"/>
      <c r="T5" s="293"/>
      <c r="U5" s="293"/>
      <c r="V5" s="293"/>
      <c r="W5" s="293"/>
      <c r="X5" s="293"/>
      <c r="Y5" s="293"/>
      <c r="Z5" s="292">
        <f t="shared" si="3"/>
        <v>195</v>
      </c>
      <c r="AA5" s="293"/>
      <c r="AB5" s="292">
        <f t="shared" si="4"/>
        <v>-255</v>
      </c>
      <c r="AC5" s="292">
        <f t="shared" si="5"/>
        <v>195</v>
      </c>
      <c r="AD5" s="293"/>
      <c r="AE5" s="293"/>
      <c r="AF5" s="293"/>
      <c r="AG5" s="293"/>
      <c r="AH5" s="293"/>
      <c r="AI5" s="293"/>
      <c r="AJ5" s="293"/>
      <c r="AK5" s="292">
        <f t="shared" si="6"/>
        <v>195</v>
      </c>
      <c r="AL5" s="293"/>
      <c r="AM5" s="292">
        <f t="shared" si="7"/>
        <v>-60</v>
      </c>
      <c r="AN5" s="292">
        <f t="shared" si="8"/>
        <v>195</v>
      </c>
      <c r="AO5" s="293"/>
      <c r="AP5" s="293"/>
      <c r="AQ5" s="293"/>
      <c r="AR5" s="293"/>
      <c r="AS5" s="293"/>
      <c r="AT5" s="293"/>
      <c r="AU5" s="293"/>
      <c r="AV5" s="292">
        <f t="shared" si="9"/>
        <v>195</v>
      </c>
      <c r="AW5" s="293">
        <v>135</v>
      </c>
      <c r="AX5" s="292">
        <f t="shared" si="10"/>
        <v>0</v>
      </c>
      <c r="AY5" s="137" t="str">
        <f t="shared" si="11"/>
        <v>*</v>
      </c>
      <c r="BA5" s="143" t="str">
        <f t="shared" si="12"/>
        <v/>
      </c>
    </row>
    <row r="6" spans="1:53" ht="12">
      <c r="A6" s="288">
        <v>4</v>
      </c>
      <c r="B6" s="289" t="s">
        <v>992</v>
      </c>
      <c r="C6" s="290" t="s">
        <v>23</v>
      </c>
      <c r="D6" s="290" t="s">
        <v>74</v>
      </c>
      <c r="E6" s="291">
        <v>65</v>
      </c>
      <c r="F6" s="292"/>
      <c r="G6" s="292">
        <v>150</v>
      </c>
      <c r="H6" s="293"/>
      <c r="I6" s="293"/>
      <c r="J6" s="293"/>
      <c r="K6" s="293"/>
      <c r="L6" s="293">
        <v>100</v>
      </c>
      <c r="M6" s="293"/>
      <c r="N6" s="293"/>
      <c r="O6" s="292">
        <f t="shared" si="0"/>
        <v>250</v>
      </c>
      <c r="P6" s="293">
        <v>150</v>
      </c>
      <c r="Q6" s="292">
        <f t="shared" si="1"/>
        <v>100</v>
      </c>
      <c r="R6" s="292">
        <f t="shared" si="2"/>
        <v>195</v>
      </c>
      <c r="S6" s="293"/>
      <c r="T6" s="293">
        <v>100</v>
      </c>
      <c r="U6" s="293"/>
      <c r="V6" s="293"/>
      <c r="W6" s="293"/>
      <c r="X6" s="293"/>
      <c r="Y6" s="293"/>
      <c r="Z6" s="292">
        <f t="shared" si="3"/>
        <v>295</v>
      </c>
      <c r="AA6" s="293">
        <v>395</v>
      </c>
      <c r="AB6" s="292">
        <f t="shared" si="4"/>
        <v>0</v>
      </c>
      <c r="AC6" s="292">
        <f t="shared" si="5"/>
        <v>195</v>
      </c>
      <c r="AD6" s="293">
        <v>50</v>
      </c>
      <c r="AE6" s="293"/>
      <c r="AF6" s="293"/>
      <c r="AG6" s="293"/>
      <c r="AH6" s="293"/>
      <c r="AI6" s="293"/>
      <c r="AJ6" s="293"/>
      <c r="AK6" s="292">
        <f t="shared" si="6"/>
        <v>245</v>
      </c>
      <c r="AL6" s="293">
        <v>245</v>
      </c>
      <c r="AM6" s="292">
        <f t="shared" si="7"/>
        <v>0</v>
      </c>
      <c r="AN6" s="292">
        <f t="shared" si="8"/>
        <v>195</v>
      </c>
      <c r="AO6" s="293"/>
      <c r="AP6" s="293"/>
      <c r="AQ6" s="293"/>
      <c r="AR6" s="293"/>
      <c r="AS6" s="293"/>
      <c r="AT6" s="293"/>
      <c r="AU6" s="293"/>
      <c r="AV6" s="292">
        <f t="shared" si="9"/>
        <v>195</v>
      </c>
      <c r="AW6" s="293">
        <v>195</v>
      </c>
      <c r="AX6" s="292">
        <f t="shared" si="10"/>
        <v>0</v>
      </c>
      <c r="AY6" s="137" t="str">
        <f t="shared" si="11"/>
        <v>*</v>
      </c>
      <c r="BA6" s="143" t="str">
        <f t="shared" si="12"/>
        <v/>
      </c>
    </row>
    <row r="7" spans="1:53" ht="12">
      <c r="A7" s="288">
        <v>5</v>
      </c>
      <c r="B7" s="294" t="s">
        <v>18</v>
      </c>
      <c r="C7" s="290" t="s">
        <v>10</v>
      </c>
      <c r="D7" s="290" t="s">
        <v>20</v>
      </c>
      <c r="E7" s="295">
        <v>315</v>
      </c>
      <c r="F7" s="292"/>
      <c r="G7" s="292">
        <f>E7*3</f>
        <v>945</v>
      </c>
      <c r="H7" s="293"/>
      <c r="I7" s="293"/>
      <c r="J7" s="293"/>
      <c r="K7" s="293"/>
      <c r="L7" s="293"/>
      <c r="M7" s="293"/>
      <c r="N7" s="293"/>
      <c r="O7" s="292">
        <f t="shared" si="0"/>
        <v>945</v>
      </c>
      <c r="P7" s="293">
        <v>3205</v>
      </c>
      <c r="Q7" s="292">
        <f t="shared" si="1"/>
        <v>-2260</v>
      </c>
      <c r="R7" s="292">
        <f t="shared" si="2"/>
        <v>945</v>
      </c>
      <c r="S7" s="293"/>
      <c r="T7" s="293">
        <v>100</v>
      </c>
      <c r="U7" s="293">
        <v>2260.1999999999998</v>
      </c>
      <c r="V7" s="293"/>
      <c r="W7" s="293">
        <v>100</v>
      </c>
      <c r="X7" s="293"/>
      <c r="Y7" s="293"/>
      <c r="Z7" s="292">
        <f t="shared" si="3"/>
        <v>3405.2</v>
      </c>
      <c r="AA7" s="293">
        <v>10145.200000000001</v>
      </c>
      <c r="AB7" s="292">
        <f t="shared" si="4"/>
        <v>-9000</v>
      </c>
      <c r="AC7" s="292">
        <f t="shared" si="5"/>
        <v>945</v>
      </c>
      <c r="AD7" s="293"/>
      <c r="AE7" s="293"/>
      <c r="AF7" s="293"/>
      <c r="AG7" s="293"/>
      <c r="AH7" s="293"/>
      <c r="AI7" s="293">
        <v>11600</v>
      </c>
      <c r="AJ7" s="293"/>
      <c r="AK7" s="292">
        <f t="shared" si="6"/>
        <v>12545</v>
      </c>
      <c r="AL7" s="293">
        <v>3545</v>
      </c>
      <c r="AM7" s="292">
        <f t="shared" si="7"/>
        <v>0</v>
      </c>
      <c r="AN7" s="292">
        <f t="shared" si="8"/>
        <v>945</v>
      </c>
      <c r="AO7" s="293"/>
      <c r="AP7" s="293"/>
      <c r="AQ7" s="293"/>
      <c r="AR7" s="293"/>
      <c r="AS7" s="293"/>
      <c r="AT7" s="293"/>
      <c r="AU7" s="293"/>
      <c r="AV7" s="292">
        <f t="shared" si="9"/>
        <v>945</v>
      </c>
      <c r="AW7" s="293">
        <v>945</v>
      </c>
      <c r="AX7" s="292">
        <f t="shared" si="10"/>
        <v>0</v>
      </c>
      <c r="AY7" s="137" t="str">
        <f t="shared" si="11"/>
        <v>*</v>
      </c>
      <c r="BA7" s="143" t="str">
        <f t="shared" si="12"/>
        <v/>
      </c>
    </row>
    <row r="8" spans="1:53" ht="12">
      <c r="A8" s="288">
        <v>6</v>
      </c>
      <c r="B8" s="289" t="s">
        <v>1124</v>
      </c>
      <c r="C8" s="290" t="s">
        <v>23</v>
      </c>
      <c r="D8" s="290" t="s">
        <v>25</v>
      </c>
      <c r="E8" s="291">
        <v>75</v>
      </c>
      <c r="F8" s="292">
        <v>-120</v>
      </c>
      <c r="G8" s="292">
        <f>E8*3</f>
        <v>225</v>
      </c>
      <c r="H8" s="293"/>
      <c r="I8" s="293"/>
      <c r="J8" s="293"/>
      <c r="K8" s="293"/>
      <c r="L8" s="293"/>
      <c r="M8" s="293"/>
      <c r="N8" s="293"/>
      <c r="O8" s="292">
        <f t="shared" si="0"/>
        <v>225</v>
      </c>
      <c r="P8" s="293"/>
      <c r="Q8" s="292">
        <f t="shared" si="1"/>
        <v>105</v>
      </c>
      <c r="R8" s="292">
        <f t="shared" si="2"/>
        <v>225</v>
      </c>
      <c r="S8" s="293"/>
      <c r="T8" s="293"/>
      <c r="U8" s="293"/>
      <c r="V8" s="293"/>
      <c r="W8" s="293"/>
      <c r="X8" s="293"/>
      <c r="Y8" s="293"/>
      <c r="Z8" s="292">
        <f t="shared" si="3"/>
        <v>225</v>
      </c>
      <c r="AA8" s="293">
        <v>780</v>
      </c>
      <c r="AB8" s="292">
        <f t="shared" si="4"/>
        <v>-450</v>
      </c>
      <c r="AC8" s="292">
        <f t="shared" si="5"/>
        <v>225</v>
      </c>
      <c r="AD8" s="293"/>
      <c r="AE8" s="293"/>
      <c r="AF8" s="293"/>
      <c r="AG8" s="293"/>
      <c r="AH8" s="293"/>
      <c r="AI8" s="293"/>
      <c r="AJ8" s="293"/>
      <c r="AK8" s="292">
        <f t="shared" si="6"/>
        <v>225</v>
      </c>
      <c r="AL8" s="293"/>
      <c r="AM8" s="292">
        <f t="shared" si="7"/>
        <v>-225</v>
      </c>
      <c r="AN8" s="292">
        <f t="shared" si="8"/>
        <v>225</v>
      </c>
      <c r="AO8" s="293"/>
      <c r="AP8" s="293"/>
      <c r="AQ8" s="293"/>
      <c r="AR8" s="293"/>
      <c r="AS8" s="293"/>
      <c r="AT8" s="293"/>
      <c r="AU8" s="293"/>
      <c r="AV8" s="292">
        <f t="shared" si="9"/>
        <v>225</v>
      </c>
      <c r="AW8" s="293"/>
      <c r="AX8" s="292">
        <f t="shared" si="10"/>
        <v>0</v>
      </c>
      <c r="AY8" s="137" t="str">
        <f t="shared" si="11"/>
        <v>*</v>
      </c>
      <c r="BA8" s="143" t="str">
        <f t="shared" si="12"/>
        <v/>
      </c>
    </row>
    <row r="9" spans="1:53" ht="12">
      <c r="A9" s="288">
        <v>7</v>
      </c>
      <c r="B9" s="289" t="s">
        <v>26</v>
      </c>
      <c r="C9" s="290" t="s">
        <v>23</v>
      </c>
      <c r="D9" s="290" t="s">
        <v>28</v>
      </c>
      <c r="E9" s="291">
        <v>100</v>
      </c>
      <c r="F9" s="292"/>
      <c r="G9" s="292">
        <v>255</v>
      </c>
      <c r="H9" s="293"/>
      <c r="I9" s="293"/>
      <c r="J9" s="293"/>
      <c r="K9" s="293"/>
      <c r="L9" s="293"/>
      <c r="M9" s="293"/>
      <c r="N9" s="293"/>
      <c r="O9" s="292">
        <f t="shared" si="0"/>
        <v>255</v>
      </c>
      <c r="P9" s="293">
        <v>555</v>
      </c>
      <c r="Q9" s="292">
        <f t="shared" si="1"/>
        <v>-300</v>
      </c>
      <c r="R9" s="292">
        <f t="shared" si="2"/>
        <v>300</v>
      </c>
      <c r="S9" s="293"/>
      <c r="T9" s="293"/>
      <c r="U9" s="293"/>
      <c r="V9" s="293"/>
      <c r="W9" s="293">
        <v>100</v>
      </c>
      <c r="X9" s="293"/>
      <c r="Y9" s="293"/>
      <c r="Z9" s="292">
        <f t="shared" si="3"/>
        <v>400</v>
      </c>
      <c r="AA9" s="293">
        <v>700</v>
      </c>
      <c r="AB9" s="292">
        <f t="shared" si="4"/>
        <v>-600</v>
      </c>
      <c r="AC9" s="292">
        <f t="shared" si="5"/>
        <v>300</v>
      </c>
      <c r="AD9" s="293"/>
      <c r="AE9" s="293"/>
      <c r="AF9" s="293"/>
      <c r="AG9" s="293"/>
      <c r="AH9" s="293"/>
      <c r="AI9" s="293"/>
      <c r="AJ9" s="293"/>
      <c r="AK9" s="292">
        <f t="shared" si="6"/>
        <v>300</v>
      </c>
      <c r="AL9" s="293"/>
      <c r="AM9" s="292">
        <f t="shared" si="7"/>
        <v>-300</v>
      </c>
      <c r="AN9" s="292">
        <f t="shared" si="8"/>
        <v>300</v>
      </c>
      <c r="AO9" s="293"/>
      <c r="AP9" s="293">
        <v>100</v>
      </c>
      <c r="AQ9" s="293"/>
      <c r="AR9" s="293"/>
      <c r="AS9" s="293"/>
      <c r="AT9" s="293"/>
      <c r="AU9" s="293"/>
      <c r="AV9" s="292">
        <f t="shared" si="9"/>
        <v>400</v>
      </c>
      <c r="AW9" s="293">
        <v>100</v>
      </c>
      <c r="AX9" s="292">
        <f t="shared" si="10"/>
        <v>0</v>
      </c>
      <c r="AY9" s="137" t="str">
        <f t="shared" si="11"/>
        <v>*</v>
      </c>
      <c r="BA9" s="143" t="str">
        <f t="shared" si="12"/>
        <v/>
      </c>
    </row>
    <row r="10" spans="1:53" ht="12">
      <c r="A10" s="288">
        <v>8</v>
      </c>
      <c r="B10" s="289" t="s">
        <v>31</v>
      </c>
      <c r="C10" s="290" t="s">
        <v>14</v>
      </c>
      <c r="D10" s="290" t="s">
        <v>33</v>
      </c>
      <c r="E10" s="291">
        <v>150</v>
      </c>
      <c r="F10" s="292"/>
      <c r="G10" s="292">
        <f>E10*3</f>
        <v>450</v>
      </c>
      <c r="H10" s="293"/>
      <c r="I10" s="293"/>
      <c r="J10" s="293"/>
      <c r="K10" s="293"/>
      <c r="L10" s="293"/>
      <c r="M10" s="293"/>
      <c r="N10" s="293"/>
      <c r="O10" s="292">
        <f t="shared" si="0"/>
        <v>450</v>
      </c>
      <c r="P10" s="293">
        <v>450</v>
      </c>
      <c r="Q10" s="292">
        <f t="shared" si="1"/>
        <v>0</v>
      </c>
      <c r="R10" s="292">
        <f t="shared" si="2"/>
        <v>450</v>
      </c>
      <c r="S10" s="293"/>
      <c r="T10" s="293"/>
      <c r="U10" s="293"/>
      <c r="V10" s="293"/>
      <c r="W10" s="293">
        <v>100</v>
      </c>
      <c r="X10" s="293"/>
      <c r="Y10" s="293"/>
      <c r="Z10" s="292">
        <f t="shared" si="3"/>
        <v>550</v>
      </c>
      <c r="AA10" s="293">
        <v>450</v>
      </c>
      <c r="AB10" s="292">
        <f t="shared" si="4"/>
        <v>100</v>
      </c>
      <c r="AC10" s="292">
        <f t="shared" si="5"/>
        <v>450</v>
      </c>
      <c r="AD10" s="293"/>
      <c r="AE10" s="293"/>
      <c r="AF10" s="293"/>
      <c r="AG10" s="293"/>
      <c r="AH10" s="293"/>
      <c r="AI10" s="293"/>
      <c r="AJ10" s="293"/>
      <c r="AK10" s="292">
        <f t="shared" si="6"/>
        <v>450</v>
      </c>
      <c r="AL10" s="293">
        <v>450</v>
      </c>
      <c r="AM10" s="292">
        <f t="shared" si="7"/>
        <v>100</v>
      </c>
      <c r="AN10" s="292">
        <f t="shared" si="8"/>
        <v>450</v>
      </c>
      <c r="AO10" s="293"/>
      <c r="AP10" s="293"/>
      <c r="AQ10" s="293"/>
      <c r="AR10" s="293"/>
      <c r="AS10" s="293"/>
      <c r="AT10" s="293"/>
      <c r="AU10" s="293"/>
      <c r="AV10" s="292">
        <f t="shared" si="9"/>
        <v>450</v>
      </c>
      <c r="AW10" s="293">
        <v>550</v>
      </c>
      <c r="AX10" s="292">
        <f t="shared" si="10"/>
        <v>0</v>
      </c>
      <c r="AY10" s="137" t="str">
        <f t="shared" si="11"/>
        <v>*</v>
      </c>
      <c r="BA10" s="143" t="str">
        <f t="shared" si="12"/>
        <v/>
      </c>
    </row>
    <row r="11" spans="1:53" ht="12">
      <c r="A11" s="288">
        <v>9</v>
      </c>
      <c r="B11" s="294" t="s">
        <v>36</v>
      </c>
      <c r="C11" s="290" t="s">
        <v>10</v>
      </c>
      <c r="D11" s="290" t="s">
        <v>38</v>
      </c>
      <c r="E11" s="295">
        <v>95</v>
      </c>
      <c r="F11" s="292"/>
      <c r="G11" s="292">
        <f>E11*3</f>
        <v>285</v>
      </c>
      <c r="H11" s="293"/>
      <c r="I11" s="293"/>
      <c r="J11" s="293"/>
      <c r="K11" s="293"/>
      <c r="L11" s="293"/>
      <c r="M11" s="293"/>
      <c r="N11" s="293"/>
      <c r="O11" s="292">
        <f t="shared" si="0"/>
        <v>285</v>
      </c>
      <c r="P11" s="293">
        <v>285</v>
      </c>
      <c r="Q11" s="292">
        <f t="shared" si="1"/>
        <v>0</v>
      </c>
      <c r="R11" s="292">
        <f t="shared" si="2"/>
        <v>285</v>
      </c>
      <c r="S11" s="293"/>
      <c r="T11" s="293"/>
      <c r="U11" s="293"/>
      <c r="V11" s="293"/>
      <c r="W11" s="293"/>
      <c r="X11" s="293"/>
      <c r="Y11" s="293"/>
      <c r="Z11" s="292">
        <f t="shared" si="3"/>
        <v>285</v>
      </c>
      <c r="AA11" s="293">
        <v>500</v>
      </c>
      <c r="AB11" s="292">
        <f t="shared" si="4"/>
        <v>-215</v>
      </c>
      <c r="AC11" s="292">
        <f t="shared" si="5"/>
        <v>285</v>
      </c>
      <c r="AD11" s="293"/>
      <c r="AE11" s="293">
        <v>100</v>
      </c>
      <c r="AF11" s="293"/>
      <c r="AG11" s="293"/>
      <c r="AH11" s="293"/>
      <c r="AI11" s="293"/>
      <c r="AJ11" s="293"/>
      <c r="AK11" s="292">
        <f t="shared" si="6"/>
        <v>385</v>
      </c>
      <c r="AL11" s="293">
        <v>425</v>
      </c>
      <c r="AM11" s="292">
        <f t="shared" si="7"/>
        <v>-255</v>
      </c>
      <c r="AN11" s="292">
        <f t="shared" si="8"/>
        <v>285</v>
      </c>
      <c r="AO11" s="293"/>
      <c r="AP11" s="293"/>
      <c r="AQ11" s="293"/>
      <c r="AR11" s="293"/>
      <c r="AS11" s="293"/>
      <c r="AT11" s="293"/>
      <c r="AU11" s="293"/>
      <c r="AV11" s="292">
        <f t="shared" si="9"/>
        <v>285</v>
      </c>
      <c r="AW11" s="293">
        <v>30</v>
      </c>
      <c r="AX11" s="292">
        <f t="shared" si="10"/>
        <v>0</v>
      </c>
      <c r="AY11" s="137" t="str">
        <f t="shared" si="11"/>
        <v>*</v>
      </c>
      <c r="BA11" s="143" t="str">
        <f t="shared" si="12"/>
        <v/>
      </c>
    </row>
    <row r="12" spans="1:53" s="168" customFormat="1" ht="12">
      <c r="A12" s="288">
        <v>10</v>
      </c>
      <c r="B12" s="289" t="s">
        <v>39</v>
      </c>
      <c r="C12" s="290" t="s">
        <v>14</v>
      </c>
      <c r="D12" s="290" t="s">
        <v>41</v>
      </c>
      <c r="E12" s="291">
        <v>240</v>
      </c>
      <c r="F12" s="292"/>
      <c r="G12" s="292">
        <f>E12*3</f>
        <v>720</v>
      </c>
      <c r="H12" s="293"/>
      <c r="I12" s="293"/>
      <c r="J12" s="293"/>
      <c r="K12" s="293"/>
      <c r="L12" s="293">
        <v>100</v>
      </c>
      <c r="M12" s="293"/>
      <c r="N12" s="293"/>
      <c r="O12" s="292">
        <f t="shared" si="0"/>
        <v>820</v>
      </c>
      <c r="P12" s="293">
        <v>720</v>
      </c>
      <c r="Q12" s="292">
        <f t="shared" si="1"/>
        <v>100</v>
      </c>
      <c r="R12" s="292">
        <f t="shared" si="2"/>
        <v>720</v>
      </c>
      <c r="S12" s="293"/>
      <c r="T12" s="293"/>
      <c r="U12" s="293"/>
      <c r="V12" s="293"/>
      <c r="W12" s="293"/>
      <c r="X12" s="293"/>
      <c r="Y12" s="293"/>
      <c r="Z12" s="292">
        <f t="shared" si="3"/>
        <v>720</v>
      </c>
      <c r="AA12" s="293">
        <v>820</v>
      </c>
      <c r="AB12" s="292">
        <f t="shared" si="4"/>
        <v>0</v>
      </c>
      <c r="AC12" s="292">
        <f t="shared" si="5"/>
        <v>720</v>
      </c>
      <c r="AD12" s="293"/>
      <c r="AE12" s="293"/>
      <c r="AF12" s="293"/>
      <c r="AG12" s="293"/>
      <c r="AH12" s="293"/>
      <c r="AI12" s="293"/>
      <c r="AJ12" s="293"/>
      <c r="AK12" s="292">
        <f t="shared" si="6"/>
        <v>720</v>
      </c>
      <c r="AL12" s="293">
        <v>1440</v>
      </c>
      <c r="AM12" s="292">
        <f t="shared" si="7"/>
        <v>-720</v>
      </c>
      <c r="AN12" s="292">
        <f t="shared" si="8"/>
        <v>720</v>
      </c>
      <c r="AO12" s="293"/>
      <c r="AP12" s="293"/>
      <c r="AQ12" s="293"/>
      <c r="AR12" s="293"/>
      <c r="AS12" s="293"/>
      <c r="AT12" s="293"/>
      <c r="AU12" s="293"/>
      <c r="AV12" s="292">
        <f t="shared" si="9"/>
        <v>720</v>
      </c>
      <c r="AW12" s="293"/>
      <c r="AX12" s="292">
        <f t="shared" si="10"/>
        <v>0</v>
      </c>
      <c r="AY12" s="137" t="str">
        <f t="shared" si="11"/>
        <v>*</v>
      </c>
      <c r="BA12" s="143" t="str">
        <f t="shared" si="12"/>
        <v/>
      </c>
    </row>
    <row r="13" spans="1:53" ht="12">
      <c r="A13" s="288">
        <v>11</v>
      </c>
      <c r="B13" s="294" t="s">
        <v>42</v>
      </c>
      <c r="C13" s="290" t="s">
        <v>10</v>
      </c>
      <c r="D13" s="290" t="s">
        <v>44</v>
      </c>
      <c r="E13" s="295">
        <v>200</v>
      </c>
      <c r="F13" s="292"/>
      <c r="G13" s="292">
        <f>E13*3</f>
        <v>600</v>
      </c>
      <c r="H13" s="293"/>
      <c r="I13" s="293"/>
      <c r="J13" s="293"/>
      <c r="K13" s="293"/>
      <c r="L13" s="293"/>
      <c r="M13" s="293"/>
      <c r="N13" s="293"/>
      <c r="O13" s="292">
        <f t="shared" si="0"/>
        <v>600</v>
      </c>
      <c r="P13" s="293"/>
      <c r="Q13" s="292">
        <f t="shared" si="1"/>
        <v>600</v>
      </c>
      <c r="R13" s="292">
        <f t="shared" si="2"/>
        <v>600</v>
      </c>
      <c r="S13" s="293"/>
      <c r="T13" s="293"/>
      <c r="U13" s="293"/>
      <c r="V13" s="293"/>
      <c r="W13" s="293"/>
      <c r="X13" s="293"/>
      <c r="Y13" s="293"/>
      <c r="Z13" s="292">
        <f t="shared" si="3"/>
        <v>600</v>
      </c>
      <c r="AA13" s="293">
        <v>2400</v>
      </c>
      <c r="AB13" s="292">
        <f t="shared" si="4"/>
        <v>-1200</v>
      </c>
      <c r="AC13" s="292">
        <f t="shared" si="5"/>
        <v>600</v>
      </c>
      <c r="AD13" s="293"/>
      <c r="AE13" s="293"/>
      <c r="AF13" s="293"/>
      <c r="AG13" s="293"/>
      <c r="AH13" s="293"/>
      <c r="AI13" s="293"/>
      <c r="AJ13" s="293"/>
      <c r="AK13" s="292">
        <f t="shared" si="6"/>
        <v>600</v>
      </c>
      <c r="AL13" s="293"/>
      <c r="AM13" s="292">
        <f t="shared" si="7"/>
        <v>-600</v>
      </c>
      <c r="AN13" s="292">
        <f t="shared" si="8"/>
        <v>600</v>
      </c>
      <c r="AO13" s="293"/>
      <c r="AP13" s="293"/>
      <c r="AQ13" s="293"/>
      <c r="AR13" s="293"/>
      <c r="AS13" s="293"/>
      <c r="AT13" s="293"/>
      <c r="AU13" s="293"/>
      <c r="AV13" s="292">
        <f t="shared" si="9"/>
        <v>600</v>
      </c>
      <c r="AW13" s="293"/>
      <c r="AX13" s="292">
        <f t="shared" si="10"/>
        <v>0</v>
      </c>
      <c r="AY13" s="137" t="str">
        <f t="shared" si="11"/>
        <v>*</v>
      </c>
      <c r="BA13" s="143" t="str">
        <f t="shared" si="12"/>
        <v/>
      </c>
    </row>
    <row r="14" spans="1:53" ht="12">
      <c r="A14" s="288">
        <v>12</v>
      </c>
      <c r="B14" s="294" t="s">
        <v>986</v>
      </c>
      <c r="C14" s="290" t="s">
        <v>10</v>
      </c>
      <c r="D14" s="290" t="s">
        <v>49</v>
      </c>
      <c r="E14" s="295">
        <v>85</v>
      </c>
      <c r="F14" s="292"/>
      <c r="G14" s="292">
        <f>E14*3</f>
        <v>255</v>
      </c>
      <c r="H14" s="293"/>
      <c r="I14" s="293"/>
      <c r="J14" s="293"/>
      <c r="K14" s="293"/>
      <c r="L14" s="293"/>
      <c r="M14" s="293"/>
      <c r="N14" s="293"/>
      <c r="O14" s="292">
        <f t="shared" si="0"/>
        <v>255</v>
      </c>
      <c r="P14" s="293">
        <v>510</v>
      </c>
      <c r="Q14" s="292">
        <f t="shared" si="1"/>
        <v>-255</v>
      </c>
      <c r="R14" s="292">
        <f t="shared" si="2"/>
        <v>255</v>
      </c>
      <c r="S14" s="293"/>
      <c r="T14" s="293"/>
      <c r="U14" s="293"/>
      <c r="V14" s="293"/>
      <c r="W14" s="293"/>
      <c r="X14" s="293"/>
      <c r="Y14" s="293"/>
      <c r="Z14" s="292">
        <f t="shared" si="3"/>
        <v>255</v>
      </c>
      <c r="AA14" s="293"/>
      <c r="AB14" s="292">
        <f t="shared" si="4"/>
        <v>0</v>
      </c>
      <c r="AC14" s="292">
        <f t="shared" si="5"/>
        <v>255</v>
      </c>
      <c r="AD14" s="293"/>
      <c r="AE14" s="293"/>
      <c r="AF14" s="293"/>
      <c r="AG14" s="293"/>
      <c r="AH14" s="293"/>
      <c r="AI14" s="293"/>
      <c r="AJ14" s="293"/>
      <c r="AK14" s="292">
        <f t="shared" si="6"/>
        <v>255</v>
      </c>
      <c r="AL14" s="293">
        <v>510</v>
      </c>
      <c r="AM14" s="292">
        <f t="shared" si="7"/>
        <v>-255</v>
      </c>
      <c r="AN14" s="292">
        <f t="shared" si="8"/>
        <v>255</v>
      </c>
      <c r="AO14" s="293"/>
      <c r="AP14" s="293"/>
      <c r="AQ14" s="293"/>
      <c r="AR14" s="293"/>
      <c r="AS14" s="293"/>
      <c r="AT14" s="293"/>
      <c r="AU14" s="293"/>
      <c r="AV14" s="292">
        <f t="shared" si="9"/>
        <v>255</v>
      </c>
      <c r="AW14" s="293"/>
      <c r="AX14" s="292">
        <f t="shared" si="10"/>
        <v>0</v>
      </c>
      <c r="AY14" s="137" t="str">
        <f t="shared" si="11"/>
        <v>*</v>
      </c>
      <c r="BA14" s="143" t="str">
        <f t="shared" si="12"/>
        <v/>
      </c>
    </row>
    <row r="15" spans="1:53" ht="12">
      <c r="A15" s="288">
        <v>13</v>
      </c>
      <c r="B15" s="296" t="s">
        <v>45</v>
      </c>
      <c r="C15" s="297" t="s">
        <v>14</v>
      </c>
      <c r="D15" s="297" t="s">
        <v>12</v>
      </c>
      <c r="E15" s="298">
        <v>110</v>
      </c>
      <c r="F15" s="299">
        <v>2310</v>
      </c>
      <c r="G15" s="299"/>
      <c r="H15" s="300"/>
      <c r="I15" s="300"/>
      <c r="J15" s="300"/>
      <c r="K15" s="300"/>
      <c r="L15" s="300"/>
      <c r="M15" s="300"/>
      <c r="N15" s="300"/>
      <c r="O15" s="299">
        <f t="shared" si="0"/>
        <v>0</v>
      </c>
      <c r="P15" s="300"/>
      <c r="Q15" s="299">
        <f t="shared" si="1"/>
        <v>2310</v>
      </c>
      <c r="R15" s="299"/>
      <c r="S15" s="300"/>
      <c r="T15" s="300"/>
      <c r="U15" s="300"/>
      <c r="V15" s="300"/>
      <c r="W15" s="300"/>
      <c r="X15" s="300"/>
      <c r="Y15" s="300"/>
      <c r="Z15" s="299">
        <f t="shared" si="3"/>
        <v>0</v>
      </c>
      <c r="AA15" s="300"/>
      <c r="AB15" s="299">
        <f t="shared" si="4"/>
        <v>2310</v>
      </c>
      <c r="AC15" s="299"/>
      <c r="AD15" s="300"/>
      <c r="AE15" s="300"/>
      <c r="AF15" s="300"/>
      <c r="AG15" s="300"/>
      <c r="AH15" s="300"/>
      <c r="AI15" s="300"/>
      <c r="AJ15" s="300"/>
      <c r="AK15" s="299">
        <f t="shared" si="6"/>
        <v>0</v>
      </c>
      <c r="AL15" s="300"/>
      <c r="AM15" s="299">
        <f t="shared" si="7"/>
        <v>2310</v>
      </c>
      <c r="AN15" s="299"/>
      <c r="AO15" s="300"/>
      <c r="AP15" s="300"/>
      <c r="AQ15" s="300"/>
      <c r="AR15" s="300"/>
      <c r="AS15" s="300"/>
      <c r="AT15" s="300"/>
      <c r="AU15" s="300"/>
      <c r="AV15" s="299">
        <f t="shared" si="9"/>
        <v>0</v>
      </c>
      <c r="AW15" s="300"/>
      <c r="AX15" s="299">
        <f t="shared" si="10"/>
        <v>2310</v>
      </c>
      <c r="AY15" s="137" t="str">
        <f t="shared" si="11"/>
        <v/>
      </c>
      <c r="BA15" s="143" t="str">
        <f t="shared" si="12"/>
        <v>!!!</v>
      </c>
    </row>
    <row r="16" spans="1:53" ht="12">
      <c r="A16" s="288">
        <v>14</v>
      </c>
      <c r="B16" s="289" t="s">
        <v>1020</v>
      </c>
      <c r="C16" s="290" t="s">
        <v>23</v>
      </c>
      <c r="D16" s="290"/>
      <c r="E16" s="291">
        <v>0</v>
      </c>
      <c r="F16" s="292"/>
      <c r="G16" s="292">
        <f t="shared" ref="G16:G21" si="13">E16*3</f>
        <v>0</v>
      </c>
      <c r="H16" s="293"/>
      <c r="I16" s="293"/>
      <c r="J16" s="293"/>
      <c r="K16" s="293"/>
      <c r="L16" s="293"/>
      <c r="M16" s="293"/>
      <c r="N16" s="293"/>
      <c r="O16" s="292">
        <f t="shared" si="0"/>
        <v>0</v>
      </c>
      <c r="P16" s="293"/>
      <c r="Q16" s="292">
        <f t="shared" si="1"/>
        <v>0</v>
      </c>
      <c r="R16" s="292">
        <f t="shared" ref="R16:R29" si="14">E16*3</f>
        <v>0</v>
      </c>
      <c r="S16" s="293"/>
      <c r="T16" s="293"/>
      <c r="U16" s="293"/>
      <c r="V16" s="293"/>
      <c r="W16" s="293"/>
      <c r="X16" s="293"/>
      <c r="Y16" s="293"/>
      <c r="Z16" s="292">
        <f t="shared" si="3"/>
        <v>0</v>
      </c>
      <c r="AA16" s="293"/>
      <c r="AB16" s="292">
        <f t="shared" si="4"/>
        <v>0</v>
      </c>
      <c r="AC16" s="292">
        <f t="shared" ref="AC16:AC29" si="15">$E16*3</f>
        <v>0</v>
      </c>
      <c r="AD16" s="293"/>
      <c r="AE16" s="293"/>
      <c r="AF16" s="293"/>
      <c r="AG16" s="293"/>
      <c r="AH16" s="293"/>
      <c r="AI16" s="293"/>
      <c r="AJ16" s="293"/>
      <c r="AK16" s="292">
        <f t="shared" si="6"/>
        <v>0</v>
      </c>
      <c r="AL16" s="293"/>
      <c r="AM16" s="292">
        <f t="shared" si="7"/>
        <v>0</v>
      </c>
      <c r="AN16" s="292">
        <f t="shared" ref="AN16:AN47" si="16">$E16*3</f>
        <v>0</v>
      </c>
      <c r="AO16" s="293"/>
      <c r="AP16" s="293"/>
      <c r="AQ16" s="293"/>
      <c r="AR16" s="293"/>
      <c r="AS16" s="293"/>
      <c r="AT16" s="293"/>
      <c r="AU16" s="293"/>
      <c r="AV16" s="292">
        <f t="shared" si="9"/>
        <v>0</v>
      </c>
      <c r="AW16" s="293"/>
      <c r="AX16" s="292">
        <f t="shared" si="10"/>
        <v>0</v>
      </c>
      <c r="AY16" s="137" t="str">
        <f t="shared" si="11"/>
        <v>*</v>
      </c>
      <c r="BA16" s="143" t="str">
        <f t="shared" si="12"/>
        <v/>
      </c>
    </row>
    <row r="17" spans="1:53" ht="12">
      <c r="A17" s="288">
        <v>15</v>
      </c>
      <c r="B17" s="289" t="s">
        <v>52</v>
      </c>
      <c r="C17" s="290" t="s">
        <v>14</v>
      </c>
      <c r="D17" s="290" t="s">
        <v>829</v>
      </c>
      <c r="E17" s="291">
        <v>95</v>
      </c>
      <c r="F17" s="292">
        <v>-875</v>
      </c>
      <c r="G17" s="292">
        <f t="shared" si="13"/>
        <v>285</v>
      </c>
      <c r="H17" s="293"/>
      <c r="I17" s="293"/>
      <c r="J17" s="293"/>
      <c r="K17" s="293"/>
      <c r="L17" s="293">
        <v>100</v>
      </c>
      <c r="M17" s="293"/>
      <c r="N17" s="293"/>
      <c r="O17" s="292">
        <f t="shared" si="0"/>
        <v>385</v>
      </c>
      <c r="P17" s="293"/>
      <c r="Q17" s="292">
        <f t="shared" si="1"/>
        <v>-490</v>
      </c>
      <c r="R17" s="292">
        <f t="shared" si="14"/>
        <v>285</v>
      </c>
      <c r="S17" s="293"/>
      <c r="T17" s="293"/>
      <c r="U17" s="293"/>
      <c r="V17" s="293"/>
      <c r="W17" s="293"/>
      <c r="X17" s="293"/>
      <c r="Y17" s="293"/>
      <c r="Z17" s="292">
        <f t="shared" si="3"/>
        <v>285</v>
      </c>
      <c r="AA17" s="293"/>
      <c r="AB17" s="292">
        <f t="shared" si="4"/>
        <v>-205</v>
      </c>
      <c r="AC17" s="292">
        <f t="shared" si="15"/>
        <v>285</v>
      </c>
      <c r="AD17" s="293"/>
      <c r="AE17" s="293">
        <v>100</v>
      </c>
      <c r="AF17" s="293">
        <v>210</v>
      </c>
      <c r="AG17" s="293"/>
      <c r="AH17" s="293"/>
      <c r="AI17" s="293"/>
      <c r="AJ17" s="293"/>
      <c r="AK17" s="292">
        <f t="shared" si="6"/>
        <v>595</v>
      </c>
      <c r="AL17" s="293">
        <v>645</v>
      </c>
      <c r="AM17" s="292">
        <f t="shared" si="7"/>
        <v>-255</v>
      </c>
      <c r="AN17" s="292">
        <f t="shared" si="16"/>
        <v>285</v>
      </c>
      <c r="AO17" s="293"/>
      <c r="AP17" s="293"/>
      <c r="AQ17" s="293"/>
      <c r="AR17" s="293"/>
      <c r="AS17" s="293"/>
      <c r="AT17" s="293"/>
      <c r="AU17" s="293"/>
      <c r="AV17" s="292">
        <f t="shared" si="9"/>
        <v>285</v>
      </c>
      <c r="AW17" s="293"/>
      <c r="AX17" s="292">
        <f t="shared" si="10"/>
        <v>30</v>
      </c>
      <c r="AY17" s="137" t="str">
        <f t="shared" si="11"/>
        <v/>
      </c>
      <c r="BA17" s="143" t="str">
        <f t="shared" si="12"/>
        <v/>
      </c>
    </row>
    <row r="18" spans="1:53" s="172" customFormat="1" ht="12">
      <c r="A18" s="288">
        <v>16</v>
      </c>
      <c r="B18" s="289" t="s">
        <v>55</v>
      </c>
      <c r="C18" s="290" t="s">
        <v>23</v>
      </c>
      <c r="D18" s="290" t="s">
        <v>57</v>
      </c>
      <c r="E18" s="291">
        <v>80</v>
      </c>
      <c r="F18" s="292"/>
      <c r="G18" s="292">
        <f t="shared" si="13"/>
        <v>240</v>
      </c>
      <c r="H18" s="293"/>
      <c r="I18" s="293"/>
      <c r="J18" s="293"/>
      <c r="K18" s="293"/>
      <c r="L18" s="293"/>
      <c r="M18" s="293"/>
      <c r="N18" s="293"/>
      <c r="O18" s="292">
        <f t="shared" si="0"/>
        <v>240</v>
      </c>
      <c r="P18" s="293">
        <v>240</v>
      </c>
      <c r="Q18" s="292">
        <f t="shared" si="1"/>
        <v>0</v>
      </c>
      <c r="R18" s="292">
        <f t="shared" si="14"/>
        <v>240</v>
      </c>
      <c r="S18" s="293"/>
      <c r="T18" s="293">
        <v>100</v>
      </c>
      <c r="U18" s="293"/>
      <c r="V18" s="293"/>
      <c r="W18" s="293"/>
      <c r="X18" s="293"/>
      <c r="Y18" s="293"/>
      <c r="Z18" s="292">
        <f t="shared" si="3"/>
        <v>340</v>
      </c>
      <c r="AA18" s="293">
        <v>820</v>
      </c>
      <c r="AB18" s="292">
        <f t="shared" si="4"/>
        <v>-480</v>
      </c>
      <c r="AC18" s="292">
        <f t="shared" si="15"/>
        <v>240</v>
      </c>
      <c r="AD18" s="293"/>
      <c r="AE18" s="293"/>
      <c r="AF18" s="293"/>
      <c r="AG18" s="293"/>
      <c r="AH18" s="293"/>
      <c r="AI18" s="293"/>
      <c r="AJ18" s="293"/>
      <c r="AK18" s="292">
        <f t="shared" si="6"/>
        <v>240</v>
      </c>
      <c r="AL18" s="293"/>
      <c r="AM18" s="292">
        <f t="shared" si="7"/>
        <v>-240</v>
      </c>
      <c r="AN18" s="292">
        <f t="shared" si="16"/>
        <v>240</v>
      </c>
      <c r="AO18" s="293"/>
      <c r="AP18" s="293"/>
      <c r="AQ18" s="293"/>
      <c r="AR18" s="293"/>
      <c r="AS18" s="293"/>
      <c r="AT18" s="293"/>
      <c r="AU18" s="293"/>
      <c r="AV18" s="292">
        <f t="shared" si="9"/>
        <v>240</v>
      </c>
      <c r="AW18" s="293"/>
      <c r="AX18" s="292">
        <f t="shared" si="10"/>
        <v>0</v>
      </c>
      <c r="AY18" s="137" t="str">
        <f t="shared" si="11"/>
        <v>*</v>
      </c>
      <c r="BA18" s="143" t="str">
        <f t="shared" si="12"/>
        <v/>
      </c>
    </row>
    <row r="19" spans="1:53" ht="12">
      <c r="A19" s="288">
        <v>17</v>
      </c>
      <c r="B19" s="289" t="s">
        <v>879</v>
      </c>
      <c r="C19" s="290" t="s">
        <v>23</v>
      </c>
      <c r="D19" s="290" t="s">
        <v>880</v>
      </c>
      <c r="E19" s="291">
        <v>50</v>
      </c>
      <c r="F19" s="292"/>
      <c r="G19" s="292">
        <f t="shared" si="13"/>
        <v>150</v>
      </c>
      <c r="H19" s="293"/>
      <c r="I19" s="293"/>
      <c r="J19" s="293"/>
      <c r="K19" s="293"/>
      <c r="L19" s="293"/>
      <c r="M19" s="293"/>
      <c r="N19" s="293"/>
      <c r="O19" s="292">
        <f t="shared" si="0"/>
        <v>150</v>
      </c>
      <c r="P19" s="293"/>
      <c r="Q19" s="292">
        <f t="shared" si="1"/>
        <v>150</v>
      </c>
      <c r="R19" s="292">
        <f t="shared" si="14"/>
        <v>150</v>
      </c>
      <c r="S19" s="293"/>
      <c r="T19" s="293"/>
      <c r="U19" s="293"/>
      <c r="V19" s="293"/>
      <c r="W19" s="293"/>
      <c r="X19" s="293"/>
      <c r="Y19" s="293"/>
      <c r="Z19" s="292">
        <f t="shared" si="3"/>
        <v>150</v>
      </c>
      <c r="AA19" s="293">
        <v>600</v>
      </c>
      <c r="AB19" s="292">
        <f t="shared" si="4"/>
        <v>-300</v>
      </c>
      <c r="AC19" s="292">
        <f t="shared" si="15"/>
        <v>150</v>
      </c>
      <c r="AD19" s="293"/>
      <c r="AE19" s="293"/>
      <c r="AF19" s="293"/>
      <c r="AG19" s="293"/>
      <c r="AH19" s="293"/>
      <c r="AI19" s="293"/>
      <c r="AJ19" s="293"/>
      <c r="AK19" s="292">
        <f t="shared" si="6"/>
        <v>150</v>
      </c>
      <c r="AL19" s="293"/>
      <c r="AM19" s="292">
        <f t="shared" si="7"/>
        <v>-150</v>
      </c>
      <c r="AN19" s="292">
        <f t="shared" si="16"/>
        <v>150</v>
      </c>
      <c r="AO19" s="293"/>
      <c r="AP19" s="293"/>
      <c r="AQ19" s="293"/>
      <c r="AR19" s="293"/>
      <c r="AS19" s="293"/>
      <c r="AT19" s="293"/>
      <c r="AU19" s="293"/>
      <c r="AV19" s="292">
        <f t="shared" si="9"/>
        <v>150</v>
      </c>
      <c r="AW19" s="293"/>
      <c r="AX19" s="292">
        <f t="shared" si="10"/>
        <v>0</v>
      </c>
      <c r="AY19" s="137" t="str">
        <f t="shared" si="11"/>
        <v>*</v>
      </c>
      <c r="BA19" s="143" t="str">
        <f t="shared" si="12"/>
        <v/>
      </c>
    </row>
    <row r="20" spans="1:53" ht="12">
      <c r="A20" s="288">
        <v>18</v>
      </c>
      <c r="B20" s="289" t="s">
        <v>1334</v>
      </c>
      <c r="C20" s="290" t="s">
        <v>23</v>
      </c>
      <c r="D20" s="290"/>
      <c r="E20" s="291">
        <v>55</v>
      </c>
      <c r="F20" s="292">
        <v>330</v>
      </c>
      <c r="G20" s="292">
        <f t="shared" si="13"/>
        <v>165</v>
      </c>
      <c r="H20" s="293"/>
      <c r="I20" s="293"/>
      <c r="J20" s="293"/>
      <c r="K20" s="293"/>
      <c r="L20" s="293"/>
      <c r="M20" s="293"/>
      <c r="N20" s="293"/>
      <c r="O20" s="292">
        <f t="shared" si="0"/>
        <v>165</v>
      </c>
      <c r="P20" s="293"/>
      <c r="Q20" s="292">
        <f t="shared" si="1"/>
        <v>495</v>
      </c>
      <c r="R20" s="292">
        <f t="shared" si="14"/>
        <v>165</v>
      </c>
      <c r="S20" s="293"/>
      <c r="T20" s="293"/>
      <c r="U20" s="293"/>
      <c r="V20" s="293"/>
      <c r="W20" s="293"/>
      <c r="X20" s="293"/>
      <c r="Y20" s="293"/>
      <c r="Z20" s="292">
        <f t="shared" si="3"/>
        <v>165</v>
      </c>
      <c r="AA20" s="293"/>
      <c r="AB20" s="292">
        <f t="shared" si="4"/>
        <v>660</v>
      </c>
      <c r="AC20" s="292">
        <f t="shared" si="15"/>
        <v>165</v>
      </c>
      <c r="AD20" s="293"/>
      <c r="AE20" s="293"/>
      <c r="AF20" s="293"/>
      <c r="AG20" s="293"/>
      <c r="AH20" s="293"/>
      <c r="AI20" s="293"/>
      <c r="AJ20" s="293"/>
      <c r="AK20" s="292">
        <f t="shared" si="6"/>
        <v>165</v>
      </c>
      <c r="AL20" s="293">
        <v>990</v>
      </c>
      <c r="AM20" s="292">
        <f t="shared" si="7"/>
        <v>-165</v>
      </c>
      <c r="AN20" s="292">
        <f t="shared" si="16"/>
        <v>165</v>
      </c>
      <c r="AO20" s="293"/>
      <c r="AP20" s="293"/>
      <c r="AQ20" s="293"/>
      <c r="AR20" s="293"/>
      <c r="AS20" s="293"/>
      <c r="AT20" s="293"/>
      <c r="AU20" s="293"/>
      <c r="AV20" s="292">
        <f t="shared" si="9"/>
        <v>165</v>
      </c>
      <c r="AW20" s="293"/>
      <c r="AX20" s="292">
        <f t="shared" si="10"/>
        <v>0</v>
      </c>
      <c r="BA20" s="143" t="str">
        <f t="shared" si="12"/>
        <v/>
      </c>
    </row>
    <row r="21" spans="1:53" ht="12">
      <c r="A21" s="288">
        <v>19</v>
      </c>
      <c r="B21" s="289" t="s">
        <v>58</v>
      </c>
      <c r="C21" s="290" t="s">
        <v>23</v>
      </c>
      <c r="D21" s="290" t="s">
        <v>60</v>
      </c>
      <c r="E21" s="291">
        <v>55</v>
      </c>
      <c r="F21" s="292"/>
      <c r="G21" s="292">
        <f t="shared" si="13"/>
        <v>165</v>
      </c>
      <c r="H21" s="293"/>
      <c r="I21" s="293"/>
      <c r="J21" s="293"/>
      <c r="K21" s="293"/>
      <c r="L21" s="293"/>
      <c r="M21" s="293"/>
      <c r="N21" s="293"/>
      <c r="O21" s="292">
        <f t="shared" si="0"/>
        <v>165</v>
      </c>
      <c r="P21" s="293">
        <v>403</v>
      </c>
      <c r="Q21" s="292">
        <f t="shared" si="1"/>
        <v>-238</v>
      </c>
      <c r="R21" s="292">
        <f t="shared" si="14"/>
        <v>165</v>
      </c>
      <c r="S21" s="293"/>
      <c r="T21" s="293"/>
      <c r="U21" s="293"/>
      <c r="V21" s="293"/>
      <c r="W21" s="293">
        <v>100</v>
      </c>
      <c r="X21" s="293"/>
      <c r="Y21" s="293"/>
      <c r="Z21" s="292">
        <f t="shared" si="3"/>
        <v>265</v>
      </c>
      <c r="AA21" s="293">
        <v>27</v>
      </c>
      <c r="AB21" s="292">
        <f t="shared" si="4"/>
        <v>0</v>
      </c>
      <c r="AC21" s="292">
        <f t="shared" si="15"/>
        <v>165</v>
      </c>
      <c r="AD21" s="293"/>
      <c r="AE21" s="293"/>
      <c r="AF21" s="293"/>
      <c r="AG21" s="293"/>
      <c r="AH21" s="293"/>
      <c r="AI21" s="293"/>
      <c r="AJ21" s="293"/>
      <c r="AK21" s="292">
        <f t="shared" si="6"/>
        <v>165</v>
      </c>
      <c r="AL21" s="293">
        <v>165</v>
      </c>
      <c r="AM21" s="292">
        <f t="shared" si="7"/>
        <v>0</v>
      </c>
      <c r="AN21" s="292">
        <f t="shared" si="16"/>
        <v>165</v>
      </c>
      <c r="AO21" s="293"/>
      <c r="AP21" s="293"/>
      <c r="AQ21" s="293"/>
      <c r="AR21" s="293"/>
      <c r="AS21" s="293"/>
      <c r="AT21" s="293"/>
      <c r="AU21" s="293"/>
      <c r="AV21" s="292">
        <f t="shared" si="9"/>
        <v>165</v>
      </c>
      <c r="AW21" s="293">
        <v>330</v>
      </c>
      <c r="AX21" s="292">
        <f t="shared" si="10"/>
        <v>-165</v>
      </c>
      <c r="AY21" s="137" t="str">
        <f t="shared" si="11"/>
        <v/>
      </c>
      <c r="BA21" s="143" t="str">
        <f t="shared" si="12"/>
        <v/>
      </c>
    </row>
    <row r="22" spans="1:53" ht="12">
      <c r="A22" s="288">
        <v>20</v>
      </c>
      <c r="B22" s="301" t="s">
        <v>61</v>
      </c>
      <c r="C22" s="290" t="s">
        <v>23</v>
      </c>
      <c r="D22" s="302"/>
      <c r="E22" s="291">
        <v>85</v>
      </c>
      <c r="F22" s="303">
        <v>630</v>
      </c>
      <c r="G22" s="292">
        <v>210</v>
      </c>
      <c r="H22" s="293"/>
      <c r="I22" s="293"/>
      <c r="J22" s="293"/>
      <c r="K22" s="293"/>
      <c r="L22" s="293"/>
      <c r="M22" s="293"/>
      <c r="N22" s="293"/>
      <c r="O22" s="292">
        <f t="shared" si="0"/>
        <v>210</v>
      </c>
      <c r="P22" s="293"/>
      <c r="Q22" s="292">
        <f t="shared" si="1"/>
        <v>840</v>
      </c>
      <c r="R22" s="292">
        <f t="shared" si="14"/>
        <v>255</v>
      </c>
      <c r="S22" s="293"/>
      <c r="T22" s="293"/>
      <c r="U22" s="293"/>
      <c r="V22" s="293"/>
      <c r="W22" s="293"/>
      <c r="X22" s="293"/>
      <c r="Y22" s="293"/>
      <c r="Z22" s="292">
        <f t="shared" si="3"/>
        <v>255</v>
      </c>
      <c r="AA22" s="293"/>
      <c r="AB22" s="292">
        <f t="shared" si="4"/>
        <v>1095</v>
      </c>
      <c r="AC22" s="292">
        <f t="shared" si="15"/>
        <v>255</v>
      </c>
      <c r="AD22" s="293"/>
      <c r="AE22" s="293"/>
      <c r="AF22" s="293"/>
      <c r="AG22" s="293"/>
      <c r="AH22" s="293"/>
      <c r="AI22" s="293"/>
      <c r="AJ22" s="293"/>
      <c r="AK22" s="292">
        <f t="shared" si="6"/>
        <v>255</v>
      </c>
      <c r="AL22" s="293"/>
      <c r="AM22" s="292">
        <f t="shared" si="7"/>
        <v>1350</v>
      </c>
      <c r="AN22" s="292">
        <f t="shared" si="16"/>
        <v>255</v>
      </c>
      <c r="AO22" s="293"/>
      <c r="AP22" s="293"/>
      <c r="AQ22" s="293"/>
      <c r="AR22" s="293"/>
      <c r="AS22" s="293"/>
      <c r="AT22" s="293"/>
      <c r="AU22" s="293"/>
      <c r="AV22" s="292">
        <f t="shared" si="9"/>
        <v>255</v>
      </c>
      <c r="AW22" s="293"/>
      <c r="AX22" s="292">
        <f t="shared" si="10"/>
        <v>1605</v>
      </c>
      <c r="BA22" s="143" t="str">
        <f t="shared" si="12"/>
        <v/>
      </c>
    </row>
    <row r="23" spans="1:53" ht="12">
      <c r="A23" s="288">
        <v>21</v>
      </c>
      <c r="B23" s="289" t="s">
        <v>1373</v>
      </c>
      <c r="C23" s="290" t="s">
        <v>23</v>
      </c>
      <c r="D23" s="290"/>
      <c r="E23" s="291">
        <v>60</v>
      </c>
      <c r="F23" s="292"/>
      <c r="G23" s="292">
        <f t="shared" ref="G23:G29" si="17">E23*3</f>
        <v>180</v>
      </c>
      <c r="H23" s="293"/>
      <c r="I23" s="293"/>
      <c r="J23" s="293"/>
      <c r="K23" s="293"/>
      <c r="L23" s="293"/>
      <c r="M23" s="293"/>
      <c r="N23" s="293"/>
      <c r="O23" s="292">
        <f t="shared" si="0"/>
        <v>180</v>
      </c>
      <c r="P23" s="293"/>
      <c r="Q23" s="292">
        <f t="shared" si="1"/>
        <v>180</v>
      </c>
      <c r="R23" s="292">
        <f t="shared" si="14"/>
        <v>180</v>
      </c>
      <c r="S23" s="293"/>
      <c r="T23" s="293"/>
      <c r="U23" s="293"/>
      <c r="V23" s="293"/>
      <c r="W23" s="293">
        <v>100</v>
      </c>
      <c r="X23" s="293"/>
      <c r="Y23" s="293"/>
      <c r="Z23" s="292">
        <f t="shared" si="3"/>
        <v>280</v>
      </c>
      <c r="AA23" s="293">
        <v>180</v>
      </c>
      <c r="AB23" s="292">
        <f t="shared" si="4"/>
        <v>280</v>
      </c>
      <c r="AC23" s="292">
        <f t="shared" si="15"/>
        <v>180</v>
      </c>
      <c r="AD23" s="293"/>
      <c r="AE23" s="293"/>
      <c r="AF23" s="293"/>
      <c r="AG23" s="293"/>
      <c r="AH23" s="293"/>
      <c r="AI23" s="293"/>
      <c r="AJ23" s="293"/>
      <c r="AK23" s="292">
        <f t="shared" si="6"/>
        <v>180</v>
      </c>
      <c r="AL23" s="293">
        <v>280</v>
      </c>
      <c r="AM23" s="292">
        <f t="shared" si="7"/>
        <v>180</v>
      </c>
      <c r="AN23" s="292">
        <f t="shared" si="16"/>
        <v>180</v>
      </c>
      <c r="AO23" s="293"/>
      <c r="AP23" s="293"/>
      <c r="AQ23" s="293"/>
      <c r="AR23" s="293"/>
      <c r="AS23" s="293"/>
      <c r="AT23" s="293"/>
      <c r="AU23" s="293"/>
      <c r="AV23" s="292">
        <f t="shared" si="9"/>
        <v>180</v>
      </c>
      <c r="AW23" s="293">
        <v>360</v>
      </c>
      <c r="AX23" s="292">
        <f t="shared" si="10"/>
        <v>0</v>
      </c>
      <c r="AY23" s="137" t="str">
        <f t="shared" si="11"/>
        <v>*</v>
      </c>
      <c r="BA23" s="143" t="str">
        <f t="shared" si="12"/>
        <v/>
      </c>
    </row>
    <row r="24" spans="1:53" ht="12">
      <c r="A24" s="288">
        <v>22</v>
      </c>
      <c r="B24" s="289" t="s">
        <v>62</v>
      </c>
      <c r="C24" s="290" t="s">
        <v>23</v>
      </c>
      <c r="D24" s="290" t="s">
        <v>64</v>
      </c>
      <c r="E24" s="291">
        <v>60</v>
      </c>
      <c r="F24" s="292"/>
      <c r="G24" s="292">
        <f t="shared" si="17"/>
        <v>180</v>
      </c>
      <c r="H24" s="293"/>
      <c r="I24" s="293"/>
      <c r="J24" s="293"/>
      <c r="K24" s="293"/>
      <c r="L24" s="293"/>
      <c r="M24" s="293"/>
      <c r="N24" s="293"/>
      <c r="O24" s="292">
        <f t="shared" si="0"/>
        <v>180</v>
      </c>
      <c r="P24" s="293">
        <v>180</v>
      </c>
      <c r="Q24" s="292">
        <f t="shared" si="1"/>
        <v>0</v>
      </c>
      <c r="R24" s="292">
        <f t="shared" si="14"/>
        <v>180</v>
      </c>
      <c r="S24" s="293"/>
      <c r="T24" s="293">
        <v>100</v>
      </c>
      <c r="U24" s="293"/>
      <c r="V24" s="293"/>
      <c r="W24" s="293"/>
      <c r="X24" s="293"/>
      <c r="Y24" s="293"/>
      <c r="Z24" s="292">
        <f t="shared" si="3"/>
        <v>280</v>
      </c>
      <c r="AA24" s="293">
        <v>280</v>
      </c>
      <c r="AB24" s="292">
        <f t="shared" si="4"/>
        <v>0</v>
      </c>
      <c r="AC24" s="292">
        <f t="shared" si="15"/>
        <v>180</v>
      </c>
      <c r="AD24" s="293"/>
      <c r="AE24" s="293"/>
      <c r="AF24" s="293"/>
      <c r="AG24" s="293"/>
      <c r="AH24" s="293"/>
      <c r="AI24" s="293"/>
      <c r="AJ24" s="293"/>
      <c r="AK24" s="292">
        <f t="shared" si="6"/>
        <v>180</v>
      </c>
      <c r="AL24" s="293">
        <v>180</v>
      </c>
      <c r="AM24" s="292">
        <f t="shared" si="7"/>
        <v>0</v>
      </c>
      <c r="AN24" s="292">
        <f t="shared" si="16"/>
        <v>180</v>
      </c>
      <c r="AO24" s="293"/>
      <c r="AP24" s="293"/>
      <c r="AQ24" s="293"/>
      <c r="AR24" s="293"/>
      <c r="AS24" s="293"/>
      <c r="AT24" s="293"/>
      <c r="AU24" s="293"/>
      <c r="AV24" s="292">
        <f t="shared" si="9"/>
        <v>180</v>
      </c>
      <c r="AW24" s="293">
        <v>180</v>
      </c>
      <c r="AX24" s="292">
        <f t="shared" si="10"/>
        <v>0</v>
      </c>
      <c r="AY24" s="137" t="str">
        <f t="shared" si="11"/>
        <v>*</v>
      </c>
      <c r="BA24" s="143" t="str">
        <f t="shared" si="12"/>
        <v/>
      </c>
    </row>
    <row r="25" spans="1:53" ht="12">
      <c r="A25" s="288">
        <v>23</v>
      </c>
      <c r="B25" s="289" t="s">
        <v>65</v>
      </c>
      <c r="C25" s="290" t="s">
        <v>14</v>
      </c>
      <c r="D25" s="290" t="s">
        <v>67</v>
      </c>
      <c r="E25" s="291">
        <v>60</v>
      </c>
      <c r="F25" s="292">
        <v>-1200</v>
      </c>
      <c r="G25" s="292">
        <v>300</v>
      </c>
      <c r="H25" s="293"/>
      <c r="I25" s="293"/>
      <c r="J25" s="293"/>
      <c r="K25" s="293"/>
      <c r="L25" s="293"/>
      <c r="M25" s="293"/>
      <c r="N25" s="293"/>
      <c r="O25" s="292">
        <f t="shared" si="0"/>
        <v>300</v>
      </c>
      <c r="P25" s="293"/>
      <c r="Q25" s="292">
        <f t="shared" si="1"/>
        <v>-900</v>
      </c>
      <c r="R25" s="292">
        <v>300</v>
      </c>
      <c r="S25" s="293"/>
      <c r="T25" s="293"/>
      <c r="U25" s="293"/>
      <c r="V25" s="293"/>
      <c r="W25" s="293"/>
      <c r="X25" s="293"/>
      <c r="Y25" s="293"/>
      <c r="Z25" s="292">
        <f t="shared" si="3"/>
        <v>300</v>
      </c>
      <c r="AA25" s="293"/>
      <c r="AB25" s="292">
        <f t="shared" si="4"/>
        <v>-600</v>
      </c>
      <c r="AC25" s="292">
        <v>300</v>
      </c>
      <c r="AD25" s="293"/>
      <c r="AE25" s="293"/>
      <c r="AF25" s="293"/>
      <c r="AG25" s="293"/>
      <c r="AH25" s="293"/>
      <c r="AI25" s="293"/>
      <c r="AJ25" s="293"/>
      <c r="AK25" s="292">
        <f t="shared" si="6"/>
        <v>300</v>
      </c>
      <c r="AL25" s="293">
        <v>1440</v>
      </c>
      <c r="AM25" s="292">
        <f t="shared" si="7"/>
        <v>-1740</v>
      </c>
      <c r="AN25" s="292">
        <v>300</v>
      </c>
      <c r="AO25" s="293"/>
      <c r="AP25" s="293"/>
      <c r="AQ25" s="293"/>
      <c r="AR25" s="293"/>
      <c r="AS25" s="293"/>
      <c r="AT25" s="293"/>
      <c r="AU25" s="293"/>
      <c r="AV25" s="292">
        <f t="shared" si="9"/>
        <v>300</v>
      </c>
      <c r="AW25" s="293"/>
      <c r="AX25" s="292">
        <f t="shared" si="10"/>
        <v>-1440</v>
      </c>
      <c r="AY25" s="137" t="str">
        <f t="shared" si="11"/>
        <v/>
      </c>
      <c r="BA25" s="143" t="str">
        <f t="shared" si="12"/>
        <v>!!!</v>
      </c>
    </row>
    <row r="26" spans="1:53" ht="12">
      <c r="A26" s="288">
        <v>24</v>
      </c>
      <c r="B26" s="289" t="s">
        <v>68</v>
      </c>
      <c r="C26" s="290" t="s">
        <v>14</v>
      </c>
      <c r="D26" s="290" t="s">
        <v>12</v>
      </c>
      <c r="E26" s="291">
        <v>85</v>
      </c>
      <c r="F26" s="292">
        <v>-255</v>
      </c>
      <c r="G26" s="292">
        <f t="shared" si="17"/>
        <v>255</v>
      </c>
      <c r="H26" s="293"/>
      <c r="I26" s="293"/>
      <c r="J26" s="293"/>
      <c r="K26" s="293"/>
      <c r="L26" s="293"/>
      <c r="M26" s="293"/>
      <c r="N26" s="293"/>
      <c r="O26" s="292">
        <f t="shared" si="0"/>
        <v>255</v>
      </c>
      <c r="P26" s="293">
        <v>255</v>
      </c>
      <c r="Q26" s="292">
        <f t="shared" si="1"/>
        <v>-255</v>
      </c>
      <c r="R26" s="292">
        <f t="shared" si="14"/>
        <v>255</v>
      </c>
      <c r="S26" s="293"/>
      <c r="T26" s="293">
        <v>200</v>
      </c>
      <c r="U26" s="293">
        <v>365.4</v>
      </c>
      <c r="V26" s="293"/>
      <c r="W26" s="293"/>
      <c r="X26" s="293">
        <v>800</v>
      </c>
      <c r="Y26" s="293"/>
      <c r="Z26" s="292">
        <f t="shared" si="3"/>
        <v>1620.4</v>
      </c>
      <c r="AA26" s="293">
        <v>2165.4</v>
      </c>
      <c r="AB26" s="292">
        <f t="shared" si="4"/>
        <v>-800</v>
      </c>
      <c r="AC26" s="292">
        <f t="shared" si="15"/>
        <v>255</v>
      </c>
      <c r="AD26" s="293"/>
      <c r="AE26" s="293">
        <v>100</v>
      </c>
      <c r="AF26" s="293">
        <v>180</v>
      </c>
      <c r="AG26" s="293">
        <v>300</v>
      </c>
      <c r="AH26" s="293"/>
      <c r="AI26" s="293">
        <v>800</v>
      </c>
      <c r="AJ26" s="293"/>
      <c r="AK26" s="292">
        <f t="shared" si="6"/>
        <v>1635</v>
      </c>
      <c r="AL26" s="293">
        <v>1090</v>
      </c>
      <c r="AM26" s="292">
        <f t="shared" si="7"/>
        <v>-255</v>
      </c>
      <c r="AN26" s="292">
        <f t="shared" si="16"/>
        <v>255</v>
      </c>
      <c r="AO26" s="293"/>
      <c r="AP26" s="293">
        <v>100</v>
      </c>
      <c r="AQ26" s="293"/>
      <c r="AR26" s="293"/>
      <c r="AS26" s="293"/>
      <c r="AT26" s="293"/>
      <c r="AU26" s="293"/>
      <c r="AV26" s="292">
        <f t="shared" si="9"/>
        <v>355</v>
      </c>
      <c r="AW26" s="293">
        <v>100</v>
      </c>
      <c r="AX26" s="292">
        <f t="shared" si="10"/>
        <v>0</v>
      </c>
      <c r="AY26" s="137" t="str">
        <f t="shared" si="11"/>
        <v>*</v>
      </c>
      <c r="BA26" s="143" t="str">
        <f t="shared" si="12"/>
        <v/>
      </c>
    </row>
    <row r="27" spans="1:53" s="172" customFormat="1" ht="12">
      <c r="A27" s="288">
        <v>25</v>
      </c>
      <c r="B27" s="289" t="s">
        <v>1335</v>
      </c>
      <c r="C27" s="290" t="s">
        <v>23</v>
      </c>
      <c r="D27" s="290" t="s">
        <v>72</v>
      </c>
      <c r="E27" s="291">
        <v>125</v>
      </c>
      <c r="F27" s="292"/>
      <c r="G27" s="292">
        <f t="shared" si="17"/>
        <v>375</v>
      </c>
      <c r="H27" s="293"/>
      <c r="I27" s="293"/>
      <c r="J27" s="293"/>
      <c r="K27" s="293"/>
      <c r="L27" s="293"/>
      <c r="M27" s="293"/>
      <c r="N27" s="293"/>
      <c r="O27" s="292">
        <f t="shared" si="0"/>
        <v>375</v>
      </c>
      <c r="P27" s="293">
        <v>375</v>
      </c>
      <c r="Q27" s="292">
        <f t="shared" si="1"/>
        <v>0</v>
      </c>
      <c r="R27" s="292">
        <f t="shared" si="14"/>
        <v>375</v>
      </c>
      <c r="S27" s="293"/>
      <c r="T27" s="293">
        <v>100</v>
      </c>
      <c r="U27" s="293"/>
      <c r="V27" s="293"/>
      <c r="W27" s="293">
        <v>100</v>
      </c>
      <c r="X27" s="293"/>
      <c r="Y27" s="293"/>
      <c r="Z27" s="292">
        <f t="shared" si="3"/>
        <v>575</v>
      </c>
      <c r="AA27" s="293">
        <v>575</v>
      </c>
      <c r="AB27" s="292">
        <f t="shared" si="4"/>
        <v>0</v>
      </c>
      <c r="AC27" s="292">
        <f t="shared" si="15"/>
        <v>375</v>
      </c>
      <c r="AD27" s="293"/>
      <c r="AE27" s="293"/>
      <c r="AF27" s="293"/>
      <c r="AG27" s="293"/>
      <c r="AH27" s="293"/>
      <c r="AI27" s="293"/>
      <c r="AJ27" s="293"/>
      <c r="AK27" s="292">
        <f t="shared" si="6"/>
        <v>375</v>
      </c>
      <c r="AL27" s="293">
        <v>750</v>
      </c>
      <c r="AM27" s="292">
        <f t="shared" si="7"/>
        <v>-375</v>
      </c>
      <c r="AN27" s="292">
        <f t="shared" si="16"/>
        <v>375</v>
      </c>
      <c r="AO27" s="293"/>
      <c r="AP27" s="293"/>
      <c r="AQ27" s="293"/>
      <c r="AR27" s="293"/>
      <c r="AS27" s="293"/>
      <c r="AT27" s="293"/>
      <c r="AU27" s="293"/>
      <c r="AV27" s="292">
        <f t="shared" si="9"/>
        <v>375</v>
      </c>
      <c r="AW27" s="293"/>
      <c r="AX27" s="292">
        <f t="shared" si="10"/>
        <v>0</v>
      </c>
      <c r="AY27" s="137" t="str">
        <f t="shared" si="11"/>
        <v>*</v>
      </c>
      <c r="BA27" s="143" t="str">
        <f t="shared" si="12"/>
        <v/>
      </c>
    </row>
    <row r="28" spans="1:53" ht="12">
      <c r="A28" s="288">
        <v>26</v>
      </c>
      <c r="B28" s="301" t="s">
        <v>73</v>
      </c>
      <c r="C28" s="290" t="s">
        <v>23</v>
      </c>
      <c r="D28" s="302"/>
      <c r="E28" s="291">
        <v>70</v>
      </c>
      <c r="F28" s="303"/>
      <c r="G28" s="292">
        <f t="shared" si="17"/>
        <v>210</v>
      </c>
      <c r="H28" s="293"/>
      <c r="I28" s="293"/>
      <c r="J28" s="293"/>
      <c r="K28" s="293"/>
      <c r="L28" s="293"/>
      <c r="M28" s="293"/>
      <c r="N28" s="293"/>
      <c r="O28" s="292">
        <f t="shared" si="0"/>
        <v>210</v>
      </c>
      <c r="P28" s="293">
        <v>210</v>
      </c>
      <c r="Q28" s="292">
        <f t="shared" si="1"/>
        <v>0</v>
      </c>
      <c r="R28" s="292">
        <f t="shared" si="14"/>
        <v>210</v>
      </c>
      <c r="S28" s="293"/>
      <c r="T28" s="293"/>
      <c r="U28" s="293"/>
      <c r="V28" s="293"/>
      <c r="W28" s="293"/>
      <c r="X28" s="293"/>
      <c r="Y28" s="293"/>
      <c r="Z28" s="292">
        <f t="shared" si="3"/>
        <v>210</v>
      </c>
      <c r="AA28" s="293">
        <v>210</v>
      </c>
      <c r="AB28" s="292">
        <f t="shared" si="4"/>
        <v>0</v>
      </c>
      <c r="AC28" s="292">
        <f t="shared" si="15"/>
        <v>210</v>
      </c>
      <c r="AD28" s="293"/>
      <c r="AE28" s="293"/>
      <c r="AF28" s="293"/>
      <c r="AG28" s="293"/>
      <c r="AH28" s="293"/>
      <c r="AI28" s="293"/>
      <c r="AJ28" s="293"/>
      <c r="AK28" s="292">
        <f t="shared" si="6"/>
        <v>210</v>
      </c>
      <c r="AL28" s="293">
        <v>420</v>
      </c>
      <c r="AM28" s="292">
        <f t="shared" si="7"/>
        <v>-210</v>
      </c>
      <c r="AN28" s="292">
        <f t="shared" si="16"/>
        <v>210</v>
      </c>
      <c r="AO28" s="293"/>
      <c r="AP28" s="293"/>
      <c r="AQ28" s="293"/>
      <c r="AR28" s="293"/>
      <c r="AS28" s="293"/>
      <c r="AT28" s="293"/>
      <c r="AU28" s="293"/>
      <c r="AV28" s="292">
        <f t="shared" si="9"/>
        <v>210</v>
      </c>
      <c r="AW28" s="293"/>
      <c r="AX28" s="292">
        <f t="shared" si="10"/>
        <v>0</v>
      </c>
      <c r="AY28" s="137" t="str">
        <f t="shared" si="11"/>
        <v>*</v>
      </c>
      <c r="BA28" s="143" t="str">
        <f t="shared" si="12"/>
        <v/>
      </c>
    </row>
    <row r="29" spans="1:53" ht="12">
      <c r="A29" s="288">
        <v>27</v>
      </c>
      <c r="B29" s="289" t="s">
        <v>75</v>
      </c>
      <c r="C29" s="290" t="s">
        <v>14</v>
      </c>
      <c r="D29" s="290" t="s">
        <v>77</v>
      </c>
      <c r="E29" s="291">
        <v>70</v>
      </c>
      <c r="F29" s="292"/>
      <c r="G29" s="292">
        <f t="shared" si="17"/>
        <v>210</v>
      </c>
      <c r="H29" s="293"/>
      <c r="I29" s="293"/>
      <c r="J29" s="293"/>
      <c r="K29" s="293"/>
      <c r="L29" s="293"/>
      <c r="M29" s="293"/>
      <c r="N29" s="293"/>
      <c r="O29" s="292">
        <f t="shared" si="0"/>
        <v>210</v>
      </c>
      <c r="P29" s="293">
        <v>350</v>
      </c>
      <c r="Q29" s="292">
        <f t="shared" si="1"/>
        <v>-140</v>
      </c>
      <c r="R29" s="292">
        <f t="shared" si="14"/>
        <v>210</v>
      </c>
      <c r="S29" s="293"/>
      <c r="T29" s="293"/>
      <c r="U29" s="293"/>
      <c r="V29" s="293"/>
      <c r="W29" s="293"/>
      <c r="X29" s="293"/>
      <c r="Y29" s="293"/>
      <c r="Z29" s="292">
        <f t="shared" si="3"/>
        <v>210</v>
      </c>
      <c r="AA29" s="293">
        <v>70</v>
      </c>
      <c r="AB29" s="292">
        <f t="shared" si="4"/>
        <v>0</v>
      </c>
      <c r="AC29" s="292">
        <f t="shared" si="15"/>
        <v>210</v>
      </c>
      <c r="AD29" s="293"/>
      <c r="AE29" s="293"/>
      <c r="AF29" s="293"/>
      <c r="AG29" s="293"/>
      <c r="AH29" s="293">
        <v>100</v>
      </c>
      <c r="AI29" s="293"/>
      <c r="AJ29" s="293"/>
      <c r="AK29" s="292">
        <f t="shared" si="6"/>
        <v>310</v>
      </c>
      <c r="AL29" s="293">
        <v>210</v>
      </c>
      <c r="AM29" s="292">
        <f t="shared" si="7"/>
        <v>100</v>
      </c>
      <c r="AN29" s="292">
        <f t="shared" si="16"/>
        <v>210</v>
      </c>
      <c r="AO29" s="293"/>
      <c r="AP29" s="293"/>
      <c r="AQ29" s="293"/>
      <c r="AR29" s="293"/>
      <c r="AS29" s="293"/>
      <c r="AT29" s="293"/>
      <c r="AU29" s="293"/>
      <c r="AV29" s="292">
        <f t="shared" si="9"/>
        <v>210</v>
      </c>
      <c r="AW29" s="293">
        <v>210</v>
      </c>
      <c r="AX29" s="292">
        <f t="shared" si="10"/>
        <v>100</v>
      </c>
      <c r="AY29" s="137" t="str">
        <f t="shared" si="11"/>
        <v/>
      </c>
      <c r="BA29" s="143" t="str">
        <f t="shared" si="12"/>
        <v/>
      </c>
    </row>
    <row r="30" spans="1:53" ht="12">
      <c r="A30" s="288">
        <v>28</v>
      </c>
      <c r="B30" s="289" t="s">
        <v>1483</v>
      </c>
      <c r="C30" s="290" t="s">
        <v>14</v>
      </c>
      <c r="D30" s="290"/>
      <c r="E30" s="291">
        <v>85</v>
      </c>
      <c r="F30" s="292"/>
      <c r="G30" s="292"/>
      <c r="H30" s="293"/>
      <c r="I30" s="293"/>
      <c r="J30" s="293"/>
      <c r="K30" s="293"/>
      <c r="L30" s="293"/>
      <c r="M30" s="293"/>
      <c r="N30" s="293"/>
      <c r="O30" s="292">
        <f t="shared" si="0"/>
        <v>0</v>
      </c>
      <c r="P30" s="293"/>
      <c r="Q30" s="292">
        <f t="shared" si="1"/>
        <v>0</v>
      </c>
      <c r="R30" s="292"/>
      <c r="S30" s="293"/>
      <c r="T30" s="293"/>
      <c r="U30" s="293"/>
      <c r="V30" s="293"/>
      <c r="W30" s="293"/>
      <c r="X30" s="293"/>
      <c r="Y30" s="293"/>
      <c r="Z30" s="292">
        <f t="shared" si="3"/>
        <v>0</v>
      </c>
      <c r="AA30" s="293">
        <v>255</v>
      </c>
      <c r="AB30" s="292">
        <f t="shared" si="4"/>
        <v>-255</v>
      </c>
      <c r="AC30" s="292">
        <v>85</v>
      </c>
      <c r="AD30" s="293"/>
      <c r="AE30" s="293">
        <v>100</v>
      </c>
      <c r="AF30" s="293"/>
      <c r="AG30" s="293"/>
      <c r="AH30" s="293"/>
      <c r="AI30" s="293"/>
      <c r="AJ30" s="293"/>
      <c r="AK30" s="292">
        <f t="shared" si="6"/>
        <v>185</v>
      </c>
      <c r="AL30" s="293"/>
      <c r="AM30" s="292">
        <f t="shared" si="7"/>
        <v>-70</v>
      </c>
      <c r="AN30" s="292">
        <f t="shared" si="16"/>
        <v>255</v>
      </c>
      <c r="AO30" s="293"/>
      <c r="AP30" s="293"/>
      <c r="AQ30" s="293"/>
      <c r="AR30" s="293"/>
      <c r="AS30" s="293"/>
      <c r="AT30" s="293"/>
      <c r="AU30" s="293"/>
      <c r="AV30" s="292">
        <f t="shared" si="9"/>
        <v>255</v>
      </c>
      <c r="AW30" s="293">
        <v>185</v>
      </c>
      <c r="AX30" s="292">
        <f t="shared" si="10"/>
        <v>0</v>
      </c>
      <c r="BA30" s="143" t="str">
        <f t="shared" si="12"/>
        <v>!!!</v>
      </c>
    </row>
    <row r="31" spans="1:53" ht="12">
      <c r="A31" s="288">
        <v>29</v>
      </c>
      <c r="B31" s="289" t="s">
        <v>78</v>
      </c>
      <c r="C31" s="290" t="s">
        <v>23</v>
      </c>
      <c r="D31" s="290" t="s">
        <v>80</v>
      </c>
      <c r="E31" s="291">
        <v>90</v>
      </c>
      <c r="F31" s="292"/>
      <c r="G31" s="292">
        <f>E31*3</f>
        <v>270</v>
      </c>
      <c r="H31" s="293"/>
      <c r="I31" s="293"/>
      <c r="J31" s="293"/>
      <c r="K31" s="293"/>
      <c r="L31" s="293"/>
      <c r="M31" s="293"/>
      <c r="N31" s="293"/>
      <c r="O31" s="292">
        <f t="shared" si="0"/>
        <v>270</v>
      </c>
      <c r="P31" s="293"/>
      <c r="Q31" s="292">
        <f t="shared" si="1"/>
        <v>270</v>
      </c>
      <c r="R31" s="292">
        <f>E31*3</f>
        <v>270</v>
      </c>
      <c r="S31" s="293"/>
      <c r="T31" s="293"/>
      <c r="U31" s="293"/>
      <c r="V31" s="293"/>
      <c r="W31" s="293"/>
      <c r="X31" s="293"/>
      <c r="Y31" s="293"/>
      <c r="Z31" s="292">
        <f t="shared" si="3"/>
        <v>270</v>
      </c>
      <c r="AA31" s="293">
        <v>1080</v>
      </c>
      <c r="AB31" s="292">
        <f t="shared" si="4"/>
        <v>-540</v>
      </c>
      <c r="AC31" s="292">
        <f>$E31*3</f>
        <v>270</v>
      </c>
      <c r="AD31" s="293"/>
      <c r="AE31" s="293"/>
      <c r="AF31" s="293"/>
      <c r="AG31" s="293"/>
      <c r="AH31" s="293"/>
      <c r="AI31" s="293"/>
      <c r="AJ31" s="293"/>
      <c r="AK31" s="292">
        <f t="shared" si="6"/>
        <v>270</v>
      </c>
      <c r="AL31" s="293"/>
      <c r="AM31" s="292">
        <f t="shared" si="7"/>
        <v>-270</v>
      </c>
      <c r="AN31" s="292">
        <f t="shared" si="16"/>
        <v>270</v>
      </c>
      <c r="AO31" s="293"/>
      <c r="AP31" s="293"/>
      <c r="AQ31" s="293"/>
      <c r="AR31" s="293"/>
      <c r="AS31" s="293"/>
      <c r="AT31" s="293"/>
      <c r="AU31" s="293"/>
      <c r="AV31" s="292">
        <f t="shared" si="9"/>
        <v>270</v>
      </c>
      <c r="AW31" s="293"/>
      <c r="AX31" s="292">
        <f t="shared" si="10"/>
        <v>0</v>
      </c>
    </row>
    <row r="32" spans="1:53" ht="12">
      <c r="A32" s="288">
        <v>30</v>
      </c>
      <c r="B32" s="289" t="s">
        <v>1459</v>
      </c>
      <c r="C32" s="290" t="s">
        <v>23</v>
      </c>
      <c r="D32" s="290"/>
      <c r="E32" s="291">
        <v>85</v>
      </c>
      <c r="F32" s="292">
        <v>425</v>
      </c>
      <c r="G32" s="292">
        <f>E32*3</f>
        <v>255</v>
      </c>
      <c r="H32" s="293"/>
      <c r="I32" s="293"/>
      <c r="J32" s="293"/>
      <c r="K32" s="293"/>
      <c r="L32" s="293"/>
      <c r="M32" s="293"/>
      <c r="N32" s="293"/>
      <c r="O32" s="292">
        <f t="shared" si="0"/>
        <v>255</v>
      </c>
      <c r="P32" s="293">
        <v>680</v>
      </c>
      <c r="Q32" s="292">
        <f t="shared" si="1"/>
        <v>0</v>
      </c>
      <c r="R32" s="292">
        <f>E32*3</f>
        <v>255</v>
      </c>
      <c r="S32" s="293"/>
      <c r="T32" s="293">
        <v>100</v>
      </c>
      <c r="U32" s="293"/>
      <c r="V32" s="293"/>
      <c r="W32" s="293"/>
      <c r="X32" s="293"/>
      <c r="Y32" s="293"/>
      <c r="Z32" s="292">
        <f t="shared" si="3"/>
        <v>355</v>
      </c>
      <c r="AA32" s="293"/>
      <c r="AB32" s="292">
        <f t="shared" si="4"/>
        <v>355</v>
      </c>
      <c r="AC32" s="292">
        <f>$E32*3</f>
        <v>255</v>
      </c>
      <c r="AD32" s="293"/>
      <c r="AE32" s="293"/>
      <c r="AF32" s="293"/>
      <c r="AG32" s="293"/>
      <c r="AH32" s="293"/>
      <c r="AI32" s="293"/>
      <c r="AJ32" s="293"/>
      <c r="AK32" s="292">
        <f t="shared" si="6"/>
        <v>255</v>
      </c>
      <c r="AL32" s="293">
        <v>865</v>
      </c>
      <c r="AM32" s="292">
        <f t="shared" si="7"/>
        <v>-255</v>
      </c>
      <c r="AN32" s="292">
        <f t="shared" si="16"/>
        <v>255</v>
      </c>
      <c r="AO32" s="293"/>
      <c r="AP32" s="293"/>
      <c r="AQ32" s="293"/>
      <c r="AR32" s="293"/>
      <c r="AS32" s="293"/>
      <c r="AT32" s="293"/>
      <c r="AU32" s="293"/>
      <c r="AV32" s="292">
        <f t="shared" si="9"/>
        <v>255</v>
      </c>
      <c r="AW32" s="293"/>
      <c r="AX32" s="292">
        <f t="shared" si="10"/>
        <v>0</v>
      </c>
      <c r="AY32" s="137" t="str">
        <f t="shared" si="11"/>
        <v>*</v>
      </c>
      <c r="BA32" s="143" t="str">
        <f t="shared" si="12"/>
        <v/>
      </c>
    </row>
    <row r="33" spans="1:53" ht="12">
      <c r="A33" s="288">
        <v>31</v>
      </c>
      <c r="B33" s="289" t="s">
        <v>81</v>
      </c>
      <c r="C33" s="290" t="s">
        <v>14</v>
      </c>
      <c r="D33" s="290" t="s">
        <v>83</v>
      </c>
      <c r="E33" s="291">
        <v>165</v>
      </c>
      <c r="F33" s="292"/>
      <c r="G33" s="292">
        <f>E33*3</f>
        <v>495</v>
      </c>
      <c r="H33" s="293"/>
      <c r="I33" s="293"/>
      <c r="J33" s="293"/>
      <c r="K33" s="293"/>
      <c r="L33" s="293"/>
      <c r="M33" s="293"/>
      <c r="N33" s="293"/>
      <c r="O33" s="292">
        <f t="shared" si="0"/>
        <v>495</v>
      </c>
      <c r="P33" s="293">
        <v>495</v>
      </c>
      <c r="Q33" s="292">
        <f t="shared" si="1"/>
        <v>0</v>
      </c>
      <c r="R33" s="292">
        <f>E33*3</f>
        <v>495</v>
      </c>
      <c r="S33" s="293"/>
      <c r="T33" s="293"/>
      <c r="U33" s="293"/>
      <c r="V33" s="293"/>
      <c r="W33" s="293">
        <v>100</v>
      </c>
      <c r="X33" s="293"/>
      <c r="Y33" s="293"/>
      <c r="Z33" s="292">
        <f t="shared" si="3"/>
        <v>595</v>
      </c>
      <c r="AA33" s="293">
        <v>595</v>
      </c>
      <c r="AB33" s="292">
        <f t="shared" si="4"/>
        <v>0</v>
      </c>
      <c r="AC33" s="292">
        <f>$E33*3</f>
        <v>495</v>
      </c>
      <c r="AD33" s="293">
        <v>50</v>
      </c>
      <c r="AE33" s="293"/>
      <c r="AF33" s="293"/>
      <c r="AG33" s="293"/>
      <c r="AH33" s="293"/>
      <c r="AI33" s="293"/>
      <c r="AJ33" s="293"/>
      <c r="AK33" s="292">
        <f t="shared" si="6"/>
        <v>545</v>
      </c>
      <c r="AL33" s="293">
        <v>1040</v>
      </c>
      <c r="AM33" s="292">
        <f t="shared" si="7"/>
        <v>-495</v>
      </c>
      <c r="AN33" s="292">
        <f t="shared" si="16"/>
        <v>495</v>
      </c>
      <c r="AO33" s="293"/>
      <c r="AP33" s="293"/>
      <c r="AQ33" s="293"/>
      <c r="AR33" s="293"/>
      <c r="AS33" s="293"/>
      <c r="AT33" s="293"/>
      <c r="AU33" s="293"/>
      <c r="AV33" s="292">
        <f t="shared" si="9"/>
        <v>495</v>
      </c>
      <c r="AW33" s="293"/>
      <c r="AX33" s="292">
        <f t="shared" si="10"/>
        <v>0</v>
      </c>
      <c r="AY33" s="137" t="str">
        <f t="shared" si="11"/>
        <v>*</v>
      </c>
      <c r="BA33" s="143" t="str">
        <f t="shared" si="12"/>
        <v/>
      </c>
    </row>
    <row r="34" spans="1:53" ht="12">
      <c r="A34" s="288">
        <v>32</v>
      </c>
      <c r="B34" s="289" t="s">
        <v>84</v>
      </c>
      <c r="C34" s="290" t="s">
        <v>23</v>
      </c>
      <c r="D34" s="290" t="s">
        <v>12</v>
      </c>
      <c r="E34" s="291">
        <v>85</v>
      </c>
      <c r="F34" s="292"/>
      <c r="G34" s="292">
        <v>210</v>
      </c>
      <c r="H34" s="293"/>
      <c r="I34" s="293"/>
      <c r="J34" s="293"/>
      <c r="K34" s="293"/>
      <c r="L34" s="293"/>
      <c r="M34" s="293"/>
      <c r="N34" s="293"/>
      <c r="O34" s="292">
        <f t="shared" si="0"/>
        <v>210</v>
      </c>
      <c r="P34" s="293"/>
      <c r="Q34" s="292">
        <f t="shared" si="1"/>
        <v>210</v>
      </c>
      <c r="R34" s="292">
        <f>E34*3</f>
        <v>255</v>
      </c>
      <c r="S34" s="293"/>
      <c r="T34" s="293"/>
      <c r="U34" s="293"/>
      <c r="V34" s="293"/>
      <c r="W34" s="293"/>
      <c r="X34" s="293"/>
      <c r="Y34" s="293"/>
      <c r="Z34" s="292">
        <f t="shared" si="3"/>
        <v>255</v>
      </c>
      <c r="AA34" s="293">
        <v>465</v>
      </c>
      <c r="AB34" s="292">
        <f t="shared" si="4"/>
        <v>0</v>
      </c>
      <c r="AC34" s="292">
        <f>$E34*3</f>
        <v>255</v>
      </c>
      <c r="AD34" s="293"/>
      <c r="AE34" s="293"/>
      <c r="AF34" s="293"/>
      <c r="AG34" s="293"/>
      <c r="AH34" s="293"/>
      <c r="AI34" s="293"/>
      <c r="AJ34" s="293"/>
      <c r="AK34" s="292">
        <f t="shared" si="6"/>
        <v>255</v>
      </c>
      <c r="AL34" s="293">
        <v>255</v>
      </c>
      <c r="AM34" s="292">
        <f t="shared" si="7"/>
        <v>0</v>
      </c>
      <c r="AN34" s="292">
        <f t="shared" si="16"/>
        <v>255</v>
      </c>
      <c r="AO34" s="293"/>
      <c r="AP34" s="293"/>
      <c r="AQ34" s="293"/>
      <c r="AR34" s="293"/>
      <c r="AS34" s="293"/>
      <c r="AT34" s="293"/>
      <c r="AU34" s="293"/>
      <c r="AV34" s="292">
        <f t="shared" si="9"/>
        <v>255</v>
      </c>
      <c r="AW34" s="293">
        <v>255</v>
      </c>
      <c r="AX34" s="292">
        <f t="shared" si="10"/>
        <v>0</v>
      </c>
      <c r="AY34" s="137" t="str">
        <f t="shared" si="11"/>
        <v>*</v>
      </c>
      <c r="BA34" s="143" t="str">
        <f t="shared" si="12"/>
        <v/>
      </c>
    </row>
    <row r="35" spans="1:53" ht="12">
      <c r="A35" s="288">
        <v>33</v>
      </c>
      <c r="B35" s="289" t="s">
        <v>86</v>
      </c>
      <c r="C35" s="290" t="s">
        <v>14</v>
      </c>
      <c r="D35" s="290" t="s">
        <v>88</v>
      </c>
      <c r="E35" s="291">
        <v>140</v>
      </c>
      <c r="F35" s="292"/>
      <c r="G35" s="292">
        <f>E35*3</f>
        <v>420</v>
      </c>
      <c r="H35" s="293"/>
      <c r="I35" s="293"/>
      <c r="J35" s="293"/>
      <c r="K35" s="293"/>
      <c r="L35" s="293"/>
      <c r="M35" s="293"/>
      <c r="N35" s="293"/>
      <c r="O35" s="292">
        <f t="shared" si="0"/>
        <v>420</v>
      </c>
      <c r="P35" s="293">
        <v>420</v>
      </c>
      <c r="Q35" s="292">
        <f t="shared" si="1"/>
        <v>0</v>
      </c>
      <c r="R35" s="292">
        <f>E35*3</f>
        <v>420</v>
      </c>
      <c r="S35" s="293">
        <v>50</v>
      </c>
      <c r="T35" s="293"/>
      <c r="U35" s="293">
        <v>293.60000000000002</v>
      </c>
      <c r="V35" s="293"/>
      <c r="W35" s="293">
        <v>100</v>
      </c>
      <c r="X35" s="293"/>
      <c r="Y35" s="293"/>
      <c r="Z35" s="292">
        <f t="shared" si="3"/>
        <v>863.6</v>
      </c>
      <c r="AA35" s="293">
        <v>863.6</v>
      </c>
      <c r="AB35" s="292">
        <f t="shared" si="4"/>
        <v>0</v>
      </c>
      <c r="AC35" s="292">
        <f>$E35*3</f>
        <v>420</v>
      </c>
      <c r="AD35" s="293"/>
      <c r="AE35" s="293"/>
      <c r="AF35" s="293"/>
      <c r="AG35" s="293"/>
      <c r="AH35" s="293"/>
      <c r="AI35" s="293"/>
      <c r="AJ35" s="293"/>
      <c r="AK35" s="292">
        <f t="shared" si="6"/>
        <v>420</v>
      </c>
      <c r="AL35" s="293">
        <v>420</v>
      </c>
      <c r="AM35" s="292">
        <f t="shared" ref="AM35:AM66" si="18">AB35+AK35-AL35</f>
        <v>0</v>
      </c>
      <c r="AN35" s="292">
        <f t="shared" si="16"/>
        <v>420</v>
      </c>
      <c r="AO35" s="293"/>
      <c r="AP35" s="293"/>
      <c r="AQ35" s="293"/>
      <c r="AR35" s="293"/>
      <c r="AS35" s="293"/>
      <c r="AT35" s="293"/>
      <c r="AU35" s="293"/>
      <c r="AV35" s="292">
        <f t="shared" si="9"/>
        <v>420</v>
      </c>
      <c r="AW35" s="293">
        <v>420</v>
      </c>
      <c r="AX35" s="292">
        <f t="shared" si="10"/>
        <v>0</v>
      </c>
      <c r="AY35" s="137" t="str">
        <f t="shared" si="11"/>
        <v>*</v>
      </c>
      <c r="BA35" s="143" t="str">
        <f t="shared" si="12"/>
        <v/>
      </c>
    </row>
    <row r="36" spans="1:53" ht="12">
      <c r="A36" s="288">
        <v>34</v>
      </c>
      <c r="B36" s="289" t="s">
        <v>1484</v>
      </c>
      <c r="C36" s="290" t="s">
        <v>14</v>
      </c>
      <c r="D36" s="290" t="s">
        <v>1485</v>
      </c>
      <c r="E36" s="291">
        <v>50</v>
      </c>
      <c r="F36" s="292"/>
      <c r="G36" s="292"/>
      <c r="H36" s="293"/>
      <c r="I36" s="293"/>
      <c r="J36" s="293"/>
      <c r="K36" s="293"/>
      <c r="L36" s="293"/>
      <c r="M36" s="293"/>
      <c r="N36" s="293"/>
      <c r="O36" s="292">
        <f t="shared" si="0"/>
        <v>0</v>
      </c>
      <c r="P36" s="293"/>
      <c r="Q36" s="292"/>
      <c r="R36" s="292"/>
      <c r="S36" s="293"/>
      <c r="T36" s="293"/>
      <c r="U36" s="293"/>
      <c r="V36" s="293"/>
      <c r="W36" s="293"/>
      <c r="X36" s="293"/>
      <c r="Y36" s="293"/>
      <c r="Z36" s="292"/>
      <c r="AA36" s="293"/>
      <c r="AB36" s="292"/>
      <c r="AC36" s="292">
        <v>33</v>
      </c>
      <c r="AD36" s="293"/>
      <c r="AE36" s="293"/>
      <c r="AF36" s="293">
        <v>37.6</v>
      </c>
      <c r="AG36" s="293">
        <v>150</v>
      </c>
      <c r="AH36" s="293"/>
      <c r="AI36" s="293">
        <v>2040</v>
      </c>
      <c r="AJ36" s="293"/>
      <c r="AK36" s="292">
        <f t="shared" si="6"/>
        <v>2260.6</v>
      </c>
      <c r="AL36" s="293">
        <v>2040</v>
      </c>
      <c r="AM36" s="292">
        <f t="shared" si="18"/>
        <v>220.59999999999991</v>
      </c>
      <c r="AN36" s="292">
        <f t="shared" si="16"/>
        <v>150</v>
      </c>
      <c r="AO36" s="293"/>
      <c r="AP36" s="293"/>
      <c r="AQ36" s="293"/>
      <c r="AR36" s="293"/>
      <c r="AS36" s="293"/>
      <c r="AT36" s="293"/>
      <c r="AU36" s="293"/>
      <c r="AV36" s="292">
        <f t="shared" si="9"/>
        <v>150</v>
      </c>
      <c r="AW36" s="293">
        <v>370.6</v>
      </c>
      <c r="AX36" s="292">
        <f t="shared" si="10"/>
        <v>0</v>
      </c>
      <c r="BA36" s="143" t="str">
        <f t="shared" si="12"/>
        <v>!!!</v>
      </c>
    </row>
    <row r="37" spans="1:53" ht="12">
      <c r="A37" s="288">
        <v>35</v>
      </c>
      <c r="B37" s="289" t="s">
        <v>89</v>
      </c>
      <c r="C37" s="290" t="s">
        <v>23</v>
      </c>
      <c r="D37" s="290" t="s">
        <v>90</v>
      </c>
      <c r="E37" s="291">
        <v>50</v>
      </c>
      <c r="F37" s="292"/>
      <c r="G37" s="292">
        <f>E37*3</f>
        <v>150</v>
      </c>
      <c r="H37" s="293"/>
      <c r="I37" s="293"/>
      <c r="J37" s="293"/>
      <c r="K37" s="293"/>
      <c r="L37" s="293"/>
      <c r="M37" s="293"/>
      <c r="N37" s="293"/>
      <c r="O37" s="292">
        <f t="shared" ref="O37:O68" si="19">SUM(G37:N37)</f>
        <v>150</v>
      </c>
      <c r="P37" s="293">
        <v>300</v>
      </c>
      <c r="Q37" s="292">
        <f t="shared" ref="Q37:Q68" si="20">F37+O37-P37</f>
        <v>-150</v>
      </c>
      <c r="R37" s="292">
        <f t="shared" ref="R37:R66" si="21">E37*3</f>
        <v>150</v>
      </c>
      <c r="S37" s="293"/>
      <c r="T37" s="293"/>
      <c r="U37" s="293"/>
      <c r="V37" s="293"/>
      <c r="W37" s="293"/>
      <c r="X37" s="293"/>
      <c r="Y37" s="293"/>
      <c r="Z37" s="292">
        <f t="shared" ref="Z37:Z100" si="22">SUM(R37:Y37)</f>
        <v>150</v>
      </c>
      <c r="AA37" s="293"/>
      <c r="AB37" s="292">
        <f t="shared" ref="AB37:AB100" si="23">Q37+Z37-AA37</f>
        <v>0</v>
      </c>
      <c r="AC37" s="292">
        <f t="shared" ref="AC37:AC66" si="24">$E37*3</f>
        <v>150</v>
      </c>
      <c r="AD37" s="293"/>
      <c r="AE37" s="293">
        <v>100</v>
      </c>
      <c r="AF37" s="293"/>
      <c r="AG37" s="293"/>
      <c r="AH37" s="293"/>
      <c r="AI37" s="293"/>
      <c r="AJ37" s="293"/>
      <c r="AK37" s="292">
        <f t="shared" si="6"/>
        <v>250</v>
      </c>
      <c r="AL37" s="293">
        <v>400</v>
      </c>
      <c r="AM37" s="292">
        <f t="shared" si="18"/>
        <v>-150</v>
      </c>
      <c r="AN37" s="292">
        <f t="shared" si="16"/>
        <v>150</v>
      </c>
      <c r="AO37" s="293"/>
      <c r="AP37" s="293"/>
      <c r="AQ37" s="293"/>
      <c r="AR37" s="293"/>
      <c r="AS37" s="293"/>
      <c r="AT37" s="293"/>
      <c r="AU37" s="293"/>
      <c r="AV37" s="292">
        <f t="shared" si="9"/>
        <v>150</v>
      </c>
      <c r="AW37" s="293"/>
      <c r="AX37" s="292">
        <f t="shared" si="10"/>
        <v>0</v>
      </c>
      <c r="AY37" s="137" t="str">
        <f t="shared" si="11"/>
        <v>*</v>
      </c>
      <c r="BA37" s="143" t="str">
        <f t="shared" si="12"/>
        <v/>
      </c>
    </row>
    <row r="38" spans="1:53" ht="12">
      <c r="A38" s="288">
        <v>36</v>
      </c>
      <c r="B38" s="289" t="s">
        <v>91</v>
      </c>
      <c r="C38" s="290" t="s">
        <v>14</v>
      </c>
      <c r="D38" s="290" t="s">
        <v>93</v>
      </c>
      <c r="E38" s="291">
        <v>285</v>
      </c>
      <c r="F38" s="292">
        <v>50</v>
      </c>
      <c r="G38" s="292">
        <f>E38*3</f>
        <v>855</v>
      </c>
      <c r="H38" s="293">
        <v>50</v>
      </c>
      <c r="I38" s="293"/>
      <c r="J38" s="293"/>
      <c r="K38" s="293"/>
      <c r="L38" s="293"/>
      <c r="M38" s="293"/>
      <c r="N38" s="293"/>
      <c r="O38" s="292">
        <f t="shared" si="19"/>
        <v>905</v>
      </c>
      <c r="P38" s="293">
        <v>1810</v>
      </c>
      <c r="Q38" s="292">
        <f t="shared" si="20"/>
        <v>-855</v>
      </c>
      <c r="R38" s="292">
        <f t="shared" si="21"/>
        <v>855</v>
      </c>
      <c r="S38" s="293">
        <v>50</v>
      </c>
      <c r="T38" s="293"/>
      <c r="U38" s="293">
        <v>5468.1</v>
      </c>
      <c r="V38" s="293"/>
      <c r="W38" s="293">
        <v>100</v>
      </c>
      <c r="X38" s="293"/>
      <c r="Y38" s="293"/>
      <c r="Z38" s="292">
        <f t="shared" si="22"/>
        <v>6473.1</v>
      </c>
      <c r="AA38" s="293">
        <v>5618.1</v>
      </c>
      <c r="AB38" s="292">
        <f t="shared" si="23"/>
        <v>0</v>
      </c>
      <c r="AC38" s="292">
        <f t="shared" si="24"/>
        <v>855</v>
      </c>
      <c r="AD38" s="293">
        <v>50</v>
      </c>
      <c r="AE38" s="293"/>
      <c r="AF38" s="293"/>
      <c r="AG38" s="293"/>
      <c r="AH38" s="293"/>
      <c r="AI38" s="293"/>
      <c r="AJ38" s="293"/>
      <c r="AK38" s="292">
        <f t="shared" si="6"/>
        <v>905</v>
      </c>
      <c r="AL38" s="293">
        <v>1760</v>
      </c>
      <c r="AM38" s="292">
        <f t="shared" si="18"/>
        <v>-855</v>
      </c>
      <c r="AN38" s="292">
        <f t="shared" si="16"/>
        <v>855</v>
      </c>
      <c r="AO38" s="293">
        <v>100</v>
      </c>
      <c r="AP38" s="293">
        <v>332.9</v>
      </c>
      <c r="AQ38" s="293">
        <v>5468.1</v>
      </c>
      <c r="AR38" s="293"/>
      <c r="AS38" s="293"/>
      <c r="AT38" s="293"/>
      <c r="AU38" s="293">
        <v>150</v>
      </c>
      <c r="AV38" s="292">
        <f t="shared" si="9"/>
        <v>6906</v>
      </c>
      <c r="AW38" s="293">
        <v>5851</v>
      </c>
      <c r="AX38" s="292">
        <f t="shared" si="10"/>
        <v>200</v>
      </c>
      <c r="AY38" s="137" t="str">
        <f t="shared" si="11"/>
        <v/>
      </c>
      <c r="BA38" s="143" t="str">
        <f t="shared" si="12"/>
        <v/>
      </c>
    </row>
    <row r="39" spans="1:53" ht="12">
      <c r="A39" s="288">
        <v>37</v>
      </c>
      <c r="B39" s="289" t="s">
        <v>94</v>
      </c>
      <c r="C39" s="290" t="s">
        <v>14</v>
      </c>
      <c r="D39" s="290" t="s">
        <v>12</v>
      </c>
      <c r="E39" s="291">
        <v>100</v>
      </c>
      <c r="F39" s="292"/>
      <c r="G39" s="292">
        <f>E39*3</f>
        <v>300</v>
      </c>
      <c r="H39" s="293"/>
      <c r="I39" s="293"/>
      <c r="J39" s="293"/>
      <c r="K39" s="293"/>
      <c r="L39" s="293"/>
      <c r="M39" s="293"/>
      <c r="N39" s="293"/>
      <c r="O39" s="292">
        <f t="shared" si="19"/>
        <v>300</v>
      </c>
      <c r="P39" s="293">
        <v>300</v>
      </c>
      <c r="Q39" s="292">
        <f t="shared" si="20"/>
        <v>0</v>
      </c>
      <c r="R39" s="292">
        <f t="shared" si="21"/>
        <v>300</v>
      </c>
      <c r="S39" s="293"/>
      <c r="T39" s="293"/>
      <c r="U39" s="293"/>
      <c r="V39" s="293"/>
      <c r="W39" s="293">
        <v>100</v>
      </c>
      <c r="X39" s="293"/>
      <c r="Y39" s="293"/>
      <c r="Z39" s="292">
        <f t="shared" si="22"/>
        <v>400</v>
      </c>
      <c r="AA39" s="293">
        <v>2600</v>
      </c>
      <c r="AB39" s="292">
        <f t="shared" si="23"/>
        <v>-2200</v>
      </c>
      <c r="AC39" s="292">
        <f t="shared" si="24"/>
        <v>300</v>
      </c>
      <c r="AD39" s="293"/>
      <c r="AE39" s="293">
        <v>100</v>
      </c>
      <c r="AF39" s="293">
        <v>253</v>
      </c>
      <c r="AG39" s="293"/>
      <c r="AH39" s="293"/>
      <c r="AI39" s="293">
        <v>2200</v>
      </c>
      <c r="AJ39" s="293"/>
      <c r="AK39" s="292">
        <f t="shared" si="6"/>
        <v>2853</v>
      </c>
      <c r="AL39" s="293">
        <v>400</v>
      </c>
      <c r="AM39" s="292">
        <f t="shared" si="18"/>
        <v>253</v>
      </c>
      <c r="AN39" s="292">
        <f t="shared" si="16"/>
        <v>300</v>
      </c>
      <c r="AO39" s="293"/>
      <c r="AP39" s="293"/>
      <c r="AQ39" s="293"/>
      <c r="AR39" s="293"/>
      <c r="AS39" s="293"/>
      <c r="AT39" s="293"/>
      <c r="AU39" s="293"/>
      <c r="AV39" s="292">
        <f t="shared" si="9"/>
        <v>300</v>
      </c>
      <c r="AW39" s="293">
        <v>553</v>
      </c>
      <c r="AX39" s="292">
        <f t="shared" si="10"/>
        <v>0</v>
      </c>
      <c r="AY39" s="137" t="str">
        <f t="shared" si="11"/>
        <v>*</v>
      </c>
      <c r="BA39" s="143" t="str">
        <f t="shared" si="12"/>
        <v/>
      </c>
    </row>
    <row r="40" spans="1:53" ht="12">
      <c r="A40" s="288">
        <v>38</v>
      </c>
      <c r="B40" s="289" t="s">
        <v>96</v>
      </c>
      <c r="C40" s="290" t="s">
        <v>14</v>
      </c>
      <c r="D40" s="290" t="s">
        <v>98</v>
      </c>
      <c r="E40" s="291">
        <v>145</v>
      </c>
      <c r="F40" s="292"/>
      <c r="G40" s="292">
        <f>E40*3</f>
        <v>435</v>
      </c>
      <c r="H40" s="293"/>
      <c r="I40" s="293"/>
      <c r="J40" s="293"/>
      <c r="K40" s="293"/>
      <c r="L40" s="293"/>
      <c r="M40" s="293"/>
      <c r="N40" s="293"/>
      <c r="O40" s="292">
        <f t="shared" si="19"/>
        <v>435</v>
      </c>
      <c r="P40" s="293">
        <v>435</v>
      </c>
      <c r="Q40" s="292">
        <f t="shared" si="20"/>
        <v>0</v>
      </c>
      <c r="R40" s="292">
        <f t="shared" si="21"/>
        <v>435</v>
      </c>
      <c r="S40" s="293"/>
      <c r="T40" s="293"/>
      <c r="U40" s="293">
        <v>150</v>
      </c>
      <c r="V40" s="293"/>
      <c r="W40" s="293">
        <v>100</v>
      </c>
      <c r="X40" s="293"/>
      <c r="Y40" s="293"/>
      <c r="Z40" s="292">
        <f t="shared" si="22"/>
        <v>685</v>
      </c>
      <c r="AA40" s="293">
        <v>685</v>
      </c>
      <c r="AB40" s="292">
        <f t="shared" si="23"/>
        <v>0</v>
      </c>
      <c r="AC40" s="292">
        <f t="shared" si="24"/>
        <v>435</v>
      </c>
      <c r="AD40" s="293"/>
      <c r="AE40" s="293"/>
      <c r="AF40" s="293"/>
      <c r="AG40" s="293"/>
      <c r="AH40" s="293"/>
      <c r="AI40" s="293"/>
      <c r="AJ40" s="293"/>
      <c r="AK40" s="292">
        <f t="shared" si="6"/>
        <v>435</v>
      </c>
      <c r="AL40" s="293">
        <v>435</v>
      </c>
      <c r="AM40" s="292">
        <f t="shared" si="18"/>
        <v>0</v>
      </c>
      <c r="AN40" s="292">
        <f t="shared" si="16"/>
        <v>435</v>
      </c>
      <c r="AO40" s="293"/>
      <c r="AP40" s="293"/>
      <c r="AQ40" s="293"/>
      <c r="AR40" s="293"/>
      <c r="AS40" s="293"/>
      <c r="AT40" s="293"/>
      <c r="AU40" s="293"/>
      <c r="AV40" s="292">
        <f t="shared" si="9"/>
        <v>435</v>
      </c>
      <c r="AW40" s="293">
        <v>435</v>
      </c>
      <c r="AX40" s="292">
        <f t="shared" si="10"/>
        <v>0</v>
      </c>
      <c r="AY40" s="137" t="str">
        <f t="shared" si="11"/>
        <v>*</v>
      </c>
      <c r="BA40" s="143" t="str">
        <f t="shared" si="12"/>
        <v/>
      </c>
    </row>
    <row r="41" spans="1:53" ht="12">
      <c r="A41" s="288">
        <v>39</v>
      </c>
      <c r="B41" s="289" t="s">
        <v>99</v>
      </c>
      <c r="C41" s="290" t="s">
        <v>14</v>
      </c>
      <c r="D41" s="290" t="s">
        <v>100</v>
      </c>
      <c r="E41" s="291">
        <v>250</v>
      </c>
      <c r="F41" s="292">
        <v>-1550</v>
      </c>
      <c r="G41" s="292">
        <v>750</v>
      </c>
      <c r="H41" s="293"/>
      <c r="I41" s="293"/>
      <c r="J41" s="293"/>
      <c r="K41" s="293"/>
      <c r="L41" s="293">
        <v>50</v>
      </c>
      <c r="M41" s="293"/>
      <c r="N41" s="293"/>
      <c r="O41" s="292">
        <f t="shared" si="19"/>
        <v>800</v>
      </c>
      <c r="P41" s="293"/>
      <c r="Q41" s="292">
        <f t="shared" si="20"/>
        <v>-750</v>
      </c>
      <c r="R41" s="292">
        <f t="shared" si="21"/>
        <v>750</v>
      </c>
      <c r="S41" s="293"/>
      <c r="T41" s="293"/>
      <c r="U41" s="293"/>
      <c r="V41" s="293"/>
      <c r="W41" s="293"/>
      <c r="X41" s="293"/>
      <c r="Y41" s="293"/>
      <c r="Z41" s="292">
        <f t="shared" si="22"/>
        <v>750</v>
      </c>
      <c r="AA41" s="293"/>
      <c r="AB41" s="292">
        <f t="shared" si="23"/>
        <v>0</v>
      </c>
      <c r="AC41" s="292">
        <f t="shared" si="24"/>
        <v>750</v>
      </c>
      <c r="AD41" s="293"/>
      <c r="AE41" s="293"/>
      <c r="AF41" s="293"/>
      <c r="AG41" s="293"/>
      <c r="AH41" s="293"/>
      <c r="AI41" s="293"/>
      <c r="AJ41" s="293"/>
      <c r="AK41" s="292">
        <f t="shared" si="6"/>
        <v>750</v>
      </c>
      <c r="AL41" s="293"/>
      <c r="AM41" s="292">
        <f t="shared" si="18"/>
        <v>750</v>
      </c>
      <c r="AN41" s="292">
        <f t="shared" si="16"/>
        <v>750</v>
      </c>
      <c r="AO41" s="293"/>
      <c r="AP41" s="293"/>
      <c r="AQ41" s="293"/>
      <c r="AR41" s="293"/>
      <c r="AS41" s="293"/>
      <c r="AT41" s="293"/>
      <c r="AU41" s="293"/>
      <c r="AV41" s="292">
        <f t="shared" si="9"/>
        <v>750</v>
      </c>
      <c r="AW41" s="293"/>
      <c r="AX41" s="292">
        <f t="shared" si="10"/>
        <v>1500</v>
      </c>
      <c r="AY41" s="137" t="str">
        <f t="shared" si="11"/>
        <v/>
      </c>
      <c r="BA41" s="143" t="str">
        <f t="shared" si="12"/>
        <v/>
      </c>
    </row>
    <row r="42" spans="1:53" ht="12">
      <c r="A42" s="288">
        <v>40</v>
      </c>
      <c r="B42" s="289" t="s">
        <v>101</v>
      </c>
      <c r="C42" s="290" t="s">
        <v>23</v>
      </c>
      <c r="D42" s="290" t="s">
        <v>103</v>
      </c>
      <c r="E42" s="291">
        <v>95</v>
      </c>
      <c r="F42" s="292"/>
      <c r="G42" s="292">
        <f>E42*3</f>
        <v>285</v>
      </c>
      <c r="H42" s="293"/>
      <c r="I42" s="293"/>
      <c r="J42" s="293"/>
      <c r="K42" s="293"/>
      <c r="L42" s="293"/>
      <c r="M42" s="293"/>
      <c r="N42" s="293"/>
      <c r="O42" s="292">
        <f t="shared" si="19"/>
        <v>285</v>
      </c>
      <c r="P42" s="293">
        <v>285</v>
      </c>
      <c r="Q42" s="292">
        <f t="shared" si="20"/>
        <v>0</v>
      </c>
      <c r="R42" s="292">
        <f t="shared" si="21"/>
        <v>285</v>
      </c>
      <c r="S42" s="293"/>
      <c r="T42" s="293"/>
      <c r="U42" s="293"/>
      <c r="V42" s="293"/>
      <c r="W42" s="293"/>
      <c r="X42" s="293"/>
      <c r="Y42" s="293"/>
      <c r="Z42" s="292">
        <f t="shared" si="22"/>
        <v>285</v>
      </c>
      <c r="AA42" s="293">
        <v>285</v>
      </c>
      <c r="AB42" s="292">
        <f t="shared" si="23"/>
        <v>0</v>
      </c>
      <c r="AC42" s="292">
        <f t="shared" si="24"/>
        <v>285</v>
      </c>
      <c r="AD42" s="293"/>
      <c r="AE42" s="293">
        <v>100</v>
      </c>
      <c r="AF42" s="293"/>
      <c r="AG42" s="293"/>
      <c r="AH42" s="293"/>
      <c r="AI42" s="293"/>
      <c r="AJ42" s="293"/>
      <c r="AK42" s="292">
        <f t="shared" si="6"/>
        <v>385</v>
      </c>
      <c r="AL42" s="293">
        <v>385</v>
      </c>
      <c r="AM42" s="292">
        <f t="shared" si="18"/>
        <v>0</v>
      </c>
      <c r="AN42" s="292">
        <f t="shared" si="16"/>
        <v>285</v>
      </c>
      <c r="AO42" s="293"/>
      <c r="AP42" s="293"/>
      <c r="AQ42" s="293"/>
      <c r="AR42" s="293"/>
      <c r="AS42" s="293"/>
      <c r="AT42" s="293"/>
      <c r="AU42" s="293"/>
      <c r="AV42" s="292">
        <f t="shared" si="9"/>
        <v>285</v>
      </c>
      <c r="AW42" s="293">
        <v>285</v>
      </c>
      <c r="AX42" s="292">
        <f t="shared" si="10"/>
        <v>0</v>
      </c>
      <c r="AY42" s="137" t="str">
        <f t="shared" si="11"/>
        <v>*</v>
      </c>
      <c r="BA42" s="143" t="str">
        <f t="shared" si="12"/>
        <v/>
      </c>
    </row>
    <row r="43" spans="1:53" ht="12">
      <c r="A43" s="288">
        <v>41</v>
      </c>
      <c r="B43" s="289" t="s">
        <v>104</v>
      </c>
      <c r="C43" s="290" t="s">
        <v>14</v>
      </c>
      <c r="D43" s="290" t="s">
        <v>898</v>
      </c>
      <c r="E43" s="291">
        <v>135</v>
      </c>
      <c r="F43" s="292"/>
      <c r="G43" s="292">
        <f>E43*3</f>
        <v>405</v>
      </c>
      <c r="H43" s="293"/>
      <c r="I43" s="293"/>
      <c r="J43" s="293"/>
      <c r="K43" s="293"/>
      <c r="L43" s="293"/>
      <c r="M43" s="293"/>
      <c r="N43" s="293"/>
      <c r="O43" s="292">
        <f t="shared" si="19"/>
        <v>405</v>
      </c>
      <c r="P43" s="293">
        <v>405</v>
      </c>
      <c r="Q43" s="292">
        <f t="shared" si="20"/>
        <v>0</v>
      </c>
      <c r="R43" s="292">
        <f t="shared" si="21"/>
        <v>405</v>
      </c>
      <c r="S43" s="293"/>
      <c r="T43" s="293"/>
      <c r="U43" s="293"/>
      <c r="V43" s="293"/>
      <c r="W43" s="293">
        <v>100</v>
      </c>
      <c r="X43" s="293"/>
      <c r="Y43" s="293"/>
      <c r="Z43" s="292">
        <f t="shared" si="22"/>
        <v>505</v>
      </c>
      <c r="AA43" s="293">
        <v>405</v>
      </c>
      <c r="AB43" s="292">
        <f t="shared" si="23"/>
        <v>100</v>
      </c>
      <c r="AC43" s="292">
        <f t="shared" si="24"/>
        <v>405</v>
      </c>
      <c r="AD43" s="293"/>
      <c r="AE43" s="293"/>
      <c r="AF43" s="293"/>
      <c r="AG43" s="293"/>
      <c r="AH43" s="293"/>
      <c r="AI43" s="293"/>
      <c r="AJ43" s="293"/>
      <c r="AK43" s="292">
        <f t="shared" si="6"/>
        <v>405</v>
      </c>
      <c r="AL43" s="293"/>
      <c r="AM43" s="292">
        <f t="shared" si="18"/>
        <v>505</v>
      </c>
      <c r="AN43" s="292">
        <f t="shared" si="16"/>
        <v>405</v>
      </c>
      <c r="AO43" s="293"/>
      <c r="AP43" s="293"/>
      <c r="AQ43" s="293"/>
      <c r="AR43" s="293"/>
      <c r="AS43" s="293"/>
      <c r="AT43" s="293"/>
      <c r="AU43" s="293"/>
      <c r="AV43" s="292">
        <f t="shared" si="9"/>
        <v>405</v>
      </c>
      <c r="AW43" s="293">
        <v>910</v>
      </c>
      <c r="AX43" s="292">
        <f t="shared" si="10"/>
        <v>0</v>
      </c>
      <c r="AY43" s="137" t="str">
        <f t="shared" si="11"/>
        <v>*</v>
      </c>
      <c r="BA43" s="143" t="str">
        <f t="shared" si="12"/>
        <v/>
      </c>
    </row>
    <row r="44" spans="1:53" ht="12">
      <c r="A44" s="288">
        <v>42</v>
      </c>
      <c r="B44" s="289" t="s">
        <v>1337</v>
      </c>
      <c r="C44" s="290" t="s">
        <v>23</v>
      </c>
      <c r="D44" s="290" t="s">
        <v>108</v>
      </c>
      <c r="E44" s="291">
        <v>115</v>
      </c>
      <c r="F44" s="292"/>
      <c r="G44" s="292">
        <f>E44*3</f>
        <v>345</v>
      </c>
      <c r="H44" s="293"/>
      <c r="I44" s="293"/>
      <c r="J44" s="293"/>
      <c r="K44" s="293"/>
      <c r="L44" s="293"/>
      <c r="M44" s="293"/>
      <c r="N44" s="293"/>
      <c r="O44" s="292">
        <f t="shared" si="19"/>
        <v>345</v>
      </c>
      <c r="P44" s="293"/>
      <c r="Q44" s="292">
        <f t="shared" si="20"/>
        <v>345</v>
      </c>
      <c r="R44" s="292">
        <f t="shared" si="21"/>
        <v>345</v>
      </c>
      <c r="S44" s="293"/>
      <c r="T44" s="293"/>
      <c r="U44" s="293"/>
      <c r="V44" s="293"/>
      <c r="W44" s="293"/>
      <c r="X44" s="293"/>
      <c r="Y44" s="293"/>
      <c r="Z44" s="292">
        <f t="shared" si="22"/>
        <v>345</v>
      </c>
      <c r="AA44" s="293"/>
      <c r="AB44" s="292">
        <f t="shared" si="23"/>
        <v>690</v>
      </c>
      <c r="AC44" s="292">
        <f t="shared" si="24"/>
        <v>345</v>
      </c>
      <c r="AD44" s="293">
        <v>50</v>
      </c>
      <c r="AE44" s="293"/>
      <c r="AF44" s="293"/>
      <c r="AG44" s="293"/>
      <c r="AH44" s="293"/>
      <c r="AI44" s="293"/>
      <c r="AJ44" s="293"/>
      <c r="AK44" s="292">
        <f t="shared" si="6"/>
        <v>395</v>
      </c>
      <c r="AL44" s="293">
        <v>1430</v>
      </c>
      <c r="AM44" s="292">
        <f t="shared" si="18"/>
        <v>-345</v>
      </c>
      <c r="AN44" s="292">
        <f t="shared" si="16"/>
        <v>345</v>
      </c>
      <c r="AO44" s="293"/>
      <c r="AP44" s="293"/>
      <c r="AQ44" s="293"/>
      <c r="AR44" s="293"/>
      <c r="AS44" s="293"/>
      <c r="AT44" s="293"/>
      <c r="AU44" s="293"/>
      <c r="AV44" s="292">
        <f t="shared" si="9"/>
        <v>345</v>
      </c>
      <c r="AW44" s="293"/>
      <c r="AX44" s="292">
        <f t="shared" si="10"/>
        <v>0</v>
      </c>
      <c r="AY44" s="137" t="str">
        <f t="shared" si="11"/>
        <v>*</v>
      </c>
      <c r="BA44" s="143" t="str">
        <f t="shared" si="12"/>
        <v/>
      </c>
    </row>
    <row r="45" spans="1:53" ht="12">
      <c r="A45" s="288">
        <v>43</v>
      </c>
      <c r="B45" s="289" t="s">
        <v>853</v>
      </c>
      <c r="C45" s="290" t="s">
        <v>14</v>
      </c>
      <c r="D45" s="290" t="s">
        <v>803</v>
      </c>
      <c r="E45" s="291">
        <v>70</v>
      </c>
      <c r="F45" s="292"/>
      <c r="G45" s="292">
        <f>E45*3</f>
        <v>210</v>
      </c>
      <c r="H45" s="293"/>
      <c r="I45" s="293">
        <v>200</v>
      </c>
      <c r="J45" s="293"/>
      <c r="K45" s="293"/>
      <c r="L45" s="293"/>
      <c r="M45" s="293"/>
      <c r="N45" s="293"/>
      <c r="O45" s="292">
        <f t="shared" si="19"/>
        <v>410</v>
      </c>
      <c r="P45" s="293">
        <v>410</v>
      </c>
      <c r="Q45" s="292">
        <f t="shared" si="20"/>
        <v>0</v>
      </c>
      <c r="R45" s="292">
        <f t="shared" si="21"/>
        <v>210</v>
      </c>
      <c r="S45" s="293"/>
      <c r="T45" s="293"/>
      <c r="U45" s="293"/>
      <c r="V45" s="293"/>
      <c r="W45" s="293">
        <v>100</v>
      </c>
      <c r="X45" s="293"/>
      <c r="Y45" s="293"/>
      <c r="Z45" s="292">
        <f t="shared" si="22"/>
        <v>310</v>
      </c>
      <c r="AA45" s="293">
        <v>310</v>
      </c>
      <c r="AB45" s="292">
        <f t="shared" si="23"/>
        <v>0</v>
      </c>
      <c r="AC45" s="292">
        <f t="shared" si="24"/>
        <v>210</v>
      </c>
      <c r="AD45" s="293"/>
      <c r="AE45" s="293">
        <v>200</v>
      </c>
      <c r="AF45" s="293"/>
      <c r="AG45" s="293"/>
      <c r="AH45" s="293"/>
      <c r="AI45" s="293"/>
      <c r="AJ45" s="293"/>
      <c r="AK45" s="292">
        <f t="shared" si="6"/>
        <v>410</v>
      </c>
      <c r="AL45" s="293">
        <v>410</v>
      </c>
      <c r="AM45" s="292">
        <f t="shared" si="18"/>
        <v>0</v>
      </c>
      <c r="AN45" s="292">
        <f t="shared" si="16"/>
        <v>210</v>
      </c>
      <c r="AO45" s="293"/>
      <c r="AP45" s="293">
        <v>100</v>
      </c>
      <c r="AQ45" s="293"/>
      <c r="AR45" s="293"/>
      <c r="AS45" s="293"/>
      <c r="AT45" s="293"/>
      <c r="AU45" s="293"/>
      <c r="AV45" s="292">
        <f t="shared" si="9"/>
        <v>310</v>
      </c>
      <c r="AW45" s="293">
        <v>310</v>
      </c>
      <c r="AX45" s="292">
        <f t="shared" si="10"/>
        <v>0</v>
      </c>
      <c r="AY45" s="137" t="str">
        <f t="shared" si="11"/>
        <v>*</v>
      </c>
      <c r="BA45" s="143" t="str">
        <f t="shared" si="12"/>
        <v/>
      </c>
    </row>
    <row r="46" spans="1:53" ht="12">
      <c r="A46" s="288">
        <v>44</v>
      </c>
      <c r="B46" s="289" t="s">
        <v>109</v>
      </c>
      <c r="C46" s="290" t="s">
        <v>14</v>
      </c>
      <c r="D46" s="290" t="s">
        <v>111</v>
      </c>
      <c r="E46" s="291">
        <v>140</v>
      </c>
      <c r="F46" s="292">
        <v>-200</v>
      </c>
      <c r="G46" s="292">
        <v>300</v>
      </c>
      <c r="H46" s="293">
        <v>50</v>
      </c>
      <c r="I46" s="293"/>
      <c r="J46" s="293"/>
      <c r="K46" s="293"/>
      <c r="L46" s="293">
        <v>10</v>
      </c>
      <c r="M46" s="293"/>
      <c r="N46" s="293">
        <v>10</v>
      </c>
      <c r="O46" s="292">
        <f t="shared" si="19"/>
        <v>370</v>
      </c>
      <c r="P46" s="293">
        <v>300</v>
      </c>
      <c r="Q46" s="292">
        <f t="shared" si="20"/>
        <v>-130</v>
      </c>
      <c r="R46" s="292">
        <f t="shared" si="21"/>
        <v>420</v>
      </c>
      <c r="S46" s="293"/>
      <c r="T46" s="293">
        <v>100</v>
      </c>
      <c r="U46" s="293"/>
      <c r="V46" s="293"/>
      <c r="W46" s="293">
        <v>100</v>
      </c>
      <c r="X46" s="293"/>
      <c r="Y46" s="293"/>
      <c r="Z46" s="292">
        <f t="shared" si="22"/>
        <v>620</v>
      </c>
      <c r="AA46" s="293">
        <v>490</v>
      </c>
      <c r="AB46" s="292">
        <f t="shared" si="23"/>
        <v>0</v>
      </c>
      <c r="AC46" s="292">
        <f t="shared" si="24"/>
        <v>420</v>
      </c>
      <c r="AD46" s="293"/>
      <c r="AE46" s="293"/>
      <c r="AF46" s="293"/>
      <c r="AG46" s="293"/>
      <c r="AH46" s="293"/>
      <c r="AI46" s="293"/>
      <c r="AJ46" s="293"/>
      <c r="AK46" s="292">
        <f t="shared" si="6"/>
        <v>420</v>
      </c>
      <c r="AL46" s="293">
        <v>500</v>
      </c>
      <c r="AM46" s="292">
        <f t="shared" si="18"/>
        <v>-80</v>
      </c>
      <c r="AN46" s="292">
        <f t="shared" si="16"/>
        <v>420</v>
      </c>
      <c r="AO46" s="293"/>
      <c r="AP46" s="293"/>
      <c r="AQ46" s="293"/>
      <c r="AR46" s="293"/>
      <c r="AS46" s="293"/>
      <c r="AT46" s="293"/>
      <c r="AU46" s="293"/>
      <c r="AV46" s="292">
        <f t="shared" si="9"/>
        <v>420</v>
      </c>
      <c r="AW46" s="293">
        <v>340</v>
      </c>
      <c r="AX46" s="292">
        <f t="shared" si="10"/>
        <v>0</v>
      </c>
      <c r="AY46" s="137" t="str">
        <f t="shared" si="11"/>
        <v>*</v>
      </c>
      <c r="BA46" s="143" t="str">
        <f t="shared" si="12"/>
        <v/>
      </c>
    </row>
    <row r="47" spans="1:53" ht="12">
      <c r="A47" s="288">
        <v>45</v>
      </c>
      <c r="B47" s="289" t="s">
        <v>112</v>
      </c>
      <c r="C47" s="290" t="s">
        <v>14</v>
      </c>
      <c r="D47" s="290" t="s">
        <v>113</v>
      </c>
      <c r="E47" s="291">
        <v>200</v>
      </c>
      <c r="F47" s="292"/>
      <c r="G47" s="292">
        <f>E47*3</f>
        <v>600</v>
      </c>
      <c r="H47" s="293"/>
      <c r="I47" s="293"/>
      <c r="J47" s="293"/>
      <c r="K47" s="293"/>
      <c r="L47" s="293"/>
      <c r="M47" s="293"/>
      <c r="N47" s="293">
        <v>598</v>
      </c>
      <c r="O47" s="292">
        <f t="shared" si="19"/>
        <v>1198</v>
      </c>
      <c r="P47" s="293">
        <v>1098</v>
      </c>
      <c r="Q47" s="292">
        <f t="shared" si="20"/>
        <v>100</v>
      </c>
      <c r="R47" s="292">
        <f t="shared" si="21"/>
        <v>600</v>
      </c>
      <c r="S47" s="293"/>
      <c r="T47" s="293"/>
      <c r="U47" s="293"/>
      <c r="V47" s="293"/>
      <c r="W47" s="293">
        <v>100</v>
      </c>
      <c r="X47" s="293"/>
      <c r="Y47" s="293"/>
      <c r="Z47" s="292">
        <f t="shared" si="22"/>
        <v>700</v>
      </c>
      <c r="AA47" s="293">
        <v>700</v>
      </c>
      <c r="AB47" s="292">
        <f t="shared" si="23"/>
        <v>100</v>
      </c>
      <c r="AC47" s="292">
        <f t="shared" si="24"/>
        <v>600</v>
      </c>
      <c r="AD47" s="293"/>
      <c r="AE47" s="293">
        <v>100</v>
      </c>
      <c r="AF47" s="293"/>
      <c r="AG47" s="293"/>
      <c r="AH47" s="293"/>
      <c r="AI47" s="293"/>
      <c r="AJ47" s="293"/>
      <c r="AK47" s="292">
        <f t="shared" si="6"/>
        <v>700</v>
      </c>
      <c r="AL47" s="293">
        <v>800</v>
      </c>
      <c r="AM47" s="292">
        <f t="shared" si="18"/>
        <v>0</v>
      </c>
      <c r="AN47" s="292">
        <f t="shared" si="16"/>
        <v>600</v>
      </c>
      <c r="AO47" s="293">
        <v>50</v>
      </c>
      <c r="AP47" s="293"/>
      <c r="AQ47" s="293"/>
      <c r="AR47" s="293"/>
      <c r="AS47" s="293"/>
      <c r="AT47" s="293"/>
      <c r="AU47" s="293"/>
      <c r="AV47" s="292">
        <f t="shared" si="9"/>
        <v>650</v>
      </c>
      <c r="AW47" s="293">
        <v>650</v>
      </c>
      <c r="AX47" s="292">
        <f t="shared" si="10"/>
        <v>0</v>
      </c>
      <c r="AY47" s="137" t="str">
        <f t="shared" si="11"/>
        <v>*</v>
      </c>
      <c r="BA47" s="143" t="str">
        <f t="shared" si="12"/>
        <v/>
      </c>
    </row>
    <row r="48" spans="1:53" ht="12">
      <c r="A48" s="288">
        <v>46</v>
      </c>
      <c r="B48" s="289" t="s">
        <v>114</v>
      </c>
      <c r="C48" s="290" t="s">
        <v>23</v>
      </c>
      <c r="D48" s="290" t="s">
        <v>116</v>
      </c>
      <c r="E48" s="291">
        <v>85</v>
      </c>
      <c r="F48" s="292"/>
      <c r="G48" s="292">
        <f>E48*3</f>
        <v>255</v>
      </c>
      <c r="H48" s="293"/>
      <c r="I48" s="293"/>
      <c r="J48" s="293"/>
      <c r="K48" s="293"/>
      <c r="L48" s="293"/>
      <c r="M48" s="293"/>
      <c r="N48" s="293"/>
      <c r="O48" s="292">
        <f t="shared" si="19"/>
        <v>255</v>
      </c>
      <c r="P48" s="293">
        <v>255</v>
      </c>
      <c r="Q48" s="292">
        <f t="shared" si="20"/>
        <v>0</v>
      </c>
      <c r="R48" s="292">
        <f t="shared" si="21"/>
        <v>255</v>
      </c>
      <c r="S48" s="293"/>
      <c r="T48" s="293"/>
      <c r="U48" s="293"/>
      <c r="V48" s="293"/>
      <c r="W48" s="293"/>
      <c r="X48" s="293"/>
      <c r="Y48" s="293"/>
      <c r="Z48" s="292">
        <f t="shared" si="22"/>
        <v>255</v>
      </c>
      <c r="AA48" s="293">
        <v>765</v>
      </c>
      <c r="AB48" s="292">
        <f t="shared" si="23"/>
        <v>-510</v>
      </c>
      <c r="AC48" s="292">
        <f t="shared" si="24"/>
        <v>255</v>
      </c>
      <c r="AD48" s="293"/>
      <c r="AE48" s="293"/>
      <c r="AF48" s="293"/>
      <c r="AG48" s="293"/>
      <c r="AH48" s="293"/>
      <c r="AI48" s="293"/>
      <c r="AJ48" s="293"/>
      <c r="AK48" s="292">
        <f t="shared" si="6"/>
        <v>255</v>
      </c>
      <c r="AL48" s="293"/>
      <c r="AM48" s="292">
        <f t="shared" si="18"/>
        <v>-255</v>
      </c>
      <c r="AN48" s="292">
        <f t="shared" ref="AN48:AN66" si="25">$E48*3</f>
        <v>255</v>
      </c>
      <c r="AO48" s="293"/>
      <c r="AP48" s="293">
        <v>100</v>
      </c>
      <c r="AQ48" s="293"/>
      <c r="AR48" s="293"/>
      <c r="AS48" s="293"/>
      <c r="AT48" s="293"/>
      <c r="AU48" s="293"/>
      <c r="AV48" s="292">
        <f t="shared" si="9"/>
        <v>355</v>
      </c>
      <c r="AW48" s="293">
        <v>100</v>
      </c>
      <c r="AX48" s="292">
        <f t="shared" si="10"/>
        <v>0</v>
      </c>
      <c r="AY48" s="137" t="str">
        <f t="shared" si="11"/>
        <v>*</v>
      </c>
      <c r="BA48" s="143" t="str">
        <f t="shared" si="12"/>
        <v/>
      </c>
    </row>
    <row r="49" spans="1:53" ht="12">
      <c r="A49" s="288">
        <v>47</v>
      </c>
      <c r="B49" s="289" t="s">
        <v>117</v>
      </c>
      <c r="C49" s="290" t="s">
        <v>14</v>
      </c>
      <c r="D49" s="290" t="s">
        <v>119</v>
      </c>
      <c r="E49" s="291">
        <v>30</v>
      </c>
      <c r="F49" s="292">
        <v>1575</v>
      </c>
      <c r="G49" s="292">
        <f>E49*3</f>
        <v>90</v>
      </c>
      <c r="H49" s="293"/>
      <c r="I49" s="293"/>
      <c r="J49" s="293"/>
      <c r="K49" s="293"/>
      <c r="L49" s="293"/>
      <c r="M49" s="293"/>
      <c r="N49" s="293"/>
      <c r="O49" s="292">
        <f t="shared" si="19"/>
        <v>90</v>
      </c>
      <c r="P49" s="293"/>
      <c r="Q49" s="292">
        <f t="shared" si="20"/>
        <v>1665</v>
      </c>
      <c r="R49" s="292">
        <f t="shared" si="21"/>
        <v>90</v>
      </c>
      <c r="S49" s="293"/>
      <c r="T49" s="293"/>
      <c r="U49" s="293"/>
      <c r="V49" s="293"/>
      <c r="W49" s="293"/>
      <c r="X49" s="293"/>
      <c r="Y49" s="293"/>
      <c r="Z49" s="292">
        <f t="shared" si="22"/>
        <v>90</v>
      </c>
      <c r="AA49" s="293">
        <v>600</v>
      </c>
      <c r="AB49" s="292">
        <f t="shared" si="23"/>
        <v>1155</v>
      </c>
      <c r="AC49" s="292">
        <f t="shared" si="24"/>
        <v>90</v>
      </c>
      <c r="AD49" s="293"/>
      <c r="AE49" s="293"/>
      <c r="AF49" s="293"/>
      <c r="AG49" s="293"/>
      <c r="AH49" s="293"/>
      <c r="AI49" s="293"/>
      <c r="AJ49" s="293"/>
      <c r="AK49" s="292">
        <f t="shared" si="6"/>
        <v>90</v>
      </c>
      <c r="AL49" s="293"/>
      <c r="AM49" s="292">
        <f t="shared" si="18"/>
        <v>1245</v>
      </c>
      <c r="AN49" s="292">
        <f t="shared" si="25"/>
        <v>90</v>
      </c>
      <c r="AO49" s="293"/>
      <c r="AP49" s="293"/>
      <c r="AQ49" s="293"/>
      <c r="AR49" s="293"/>
      <c r="AS49" s="293"/>
      <c r="AT49" s="293"/>
      <c r="AU49" s="293"/>
      <c r="AV49" s="292">
        <f t="shared" si="9"/>
        <v>90</v>
      </c>
      <c r="AW49" s="293"/>
      <c r="AX49" s="292">
        <f t="shared" si="10"/>
        <v>1335</v>
      </c>
      <c r="AY49" s="137" t="str">
        <f t="shared" si="11"/>
        <v/>
      </c>
      <c r="BA49" s="143" t="str">
        <f t="shared" si="12"/>
        <v/>
      </c>
    </row>
    <row r="50" spans="1:53" ht="12">
      <c r="A50" s="288">
        <v>48</v>
      </c>
      <c r="B50" s="289" t="s">
        <v>120</v>
      </c>
      <c r="C50" s="290" t="s">
        <v>14</v>
      </c>
      <c r="D50" s="290" t="s">
        <v>899</v>
      </c>
      <c r="E50" s="291">
        <v>105</v>
      </c>
      <c r="F50" s="292"/>
      <c r="G50" s="292">
        <v>255</v>
      </c>
      <c r="H50" s="293"/>
      <c r="I50" s="293"/>
      <c r="J50" s="293"/>
      <c r="K50" s="293"/>
      <c r="L50" s="293">
        <v>100</v>
      </c>
      <c r="M50" s="293"/>
      <c r="N50" s="293"/>
      <c r="O50" s="292">
        <f t="shared" si="19"/>
        <v>355</v>
      </c>
      <c r="P50" s="293">
        <v>255</v>
      </c>
      <c r="Q50" s="292">
        <f t="shared" si="20"/>
        <v>100</v>
      </c>
      <c r="R50" s="292">
        <f t="shared" si="21"/>
        <v>315</v>
      </c>
      <c r="S50" s="293"/>
      <c r="T50" s="293">
        <v>100</v>
      </c>
      <c r="U50" s="293"/>
      <c r="V50" s="293"/>
      <c r="W50" s="293"/>
      <c r="X50" s="293"/>
      <c r="Y50" s="293"/>
      <c r="Z50" s="292">
        <f t="shared" si="22"/>
        <v>415</v>
      </c>
      <c r="AA50" s="293">
        <v>515</v>
      </c>
      <c r="AB50" s="292">
        <f t="shared" si="23"/>
        <v>0</v>
      </c>
      <c r="AC50" s="292">
        <f t="shared" si="24"/>
        <v>315</v>
      </c>
      <c r="AD50" s="293">
        <v>50</v>
      </c>
      <c r="AE50" s="293"/>
      <c r="AF50" s="293"/>
      <c r="AG50" s="293"/>
      <c r="AH50" s="293"/>
      <c r="AI50" s="293"/>
      <c r="AJ50" s="293"/>
      <c r="AK50" s="292">
        <f t="shared" si="6"/>
        <v>365</v>
      </c>
      <c r="AL50" s="293">
        <v>365</v>
      </c>
      <c r="AM50" s="292">
        <f t="shared" si="18"/>
        <v>0</v>
      </c>
      <c r="AN50" s="292">
        <f t="shared" si="25"/>
        <v>315</v>
      </c>
      <c r="AO50" s="293"/>
      <c r="AP50" s="293"/>
      <c r="AQ50" s="293"/>
      <c r="AR50" s="293"/>
      <c r="AS50" s="293"/>
      <c r="AT50" s="293"/>
      <c r="AU50" s="293"/>
      <c r="AV50" s="292">
        <f t="shared" si="9"/>
        <v>315</v>
      </c>
      <c r="AW50" s="293">
        <v>315</v>
      </c>
      <c r="AX50" s="292">
        <f t="shared" si="10"/>
        <v>0</v>
      </c>
      <c r="AY50" s="137" t="str">
        <f t="shared" si="11"/>
        <v>*</v>
      </c>
      <c r="BA50" s="143" t="str">
        <f t="shared" si="12"/>
        <v/>
      </c>
    </row>
    <row r="51" spans="1:53" ht="12">
      <c r="A51" s="288">
        <v>49</v>
      </c>
      <c r="B51" s="289" t="s">
        <v>886</v>
      </c>
      <c r="C51" s="290" t="s">
        <v>23</v>
      </c>
      <c r="D51" s="290" t="s">
        <v>887</v>
      </c>
      <c r="E51" s="291">
        <v>70</v>
      </c>
      <c r="F51" s="292"/>
      <c r="G51" s="292">
        <f t="shared" ref="G51:G59" si="26">E51*3</f>
        <v>210</v>
      </c>
      <c r="H51" s="293"/>
      <c r="I51" s="293"/>
      <c r="J51" s="293"/>
      <c r="K51" s="293"/>
      <c r="L51" s="293"/>
      <c r="M51" s="293"/>
      <c r="N51" s="293"/>
      <c r="O51" s="292">
        <f t="shared" si="19"/>
        <v>210</v>
      </c>
      <c r="P51" s="293">
        <v>840</v>
      </c>
      <c r="Q51" s="292">
        <f t="shared" si="20"/>
        <v>-630</v>
      </c>
      <c r="R51" s="292">
        <f t="shared" si="21"/>
        <v>210</v>
      </c>
      <c r="S51" s="293"/>
      <c r="T51" s="293"/>
      <c r="U51" s="293"/>
      <c r="V51" s="293"/>
      <c r="W51" s="293"/>
      <c r="X51" s="293"/>
      <c r="Y51" s="293"/>
      <c r="Z51" s="292">
        <f t="shared" si="22"/>
        <v>210</v>
      </c>
      <c r="AA51" s="293"/>
      <c r="AB51" s="292">
        <f t="shared" si="23"/>
        <v>-420</v>
      </c>
      <c r="AC51" s="292">
        <f t="shared" si="24"/>
        <v>210</v>
      </c>
      <c r="AD51" s="293"/>
      <c r="AE51" s="293"/>
      <c r="AF51" s="293"/>
      <c r="AG51" s="293"/>
      <c r="AH51" s="293"/>
      <c r="AI51" s="293"/>
      <c r="AJ51" s="293"/>
      <c r="AK51" s="292">
        <f t="shared" si="6"/>
        <v>210</v>
      </c>
      <c r="AL51" s="293"/>
      <c r="AM51" s="292">
        <f t="shared" si="18"/>
        <v>-210</v>
      </c>
      <c r="AN51" s="292">
        <f t="shared" si="25"/>
        <v>210</v>
      </c>
      <c r="AO51" s="293"/>
      <c r="AP51" s="293"/>
      <c r="AQ51" s="293"/>
      <c r="AR51" s="293"/>
      <c r="AS51" s="293"/>
      <c r="AT51" s="293"/>
      <c r="AU51" s="293"/>
      <c r="AV51" s="292">
        <f t="shared" si="9"/>
        <v>210</v>
      </c>
      <c r="AW51" s="293"/>
      <c r="AX51" s="292">
        <f t="shared" si="10"/>
        <v>0</v>
      </c>
      <c r="AY51" s="137" t="str">
        <f t="shared" si="11"/>
        <v>*</v>
      </c>
      <c r="BA51" s="143" t="str">
        <f t="shared" si="12"/>
        <v/>
      </c>
    </row>
    <row r="52" spans="1:53" ht="12">
      <c r="A52" s="288">
        <v>50</v>
      </c>
      <c r="B52" s="304" t="s">
        <v>122</v>
      </c>
      <c r="C52" s="290" t="s">
        <v>14</v>
      </c>
      <c r="D52" s="290" t="s">
        <v>339</v>
      </c>
      <c r="E52" s="291">
        <v>40</v>
      </c>
      <c r="F52" s="292"/>
      <c r="G52" s="292">
        <f t="shared" si="26"/>
        <v>120</v>
      </c>
      <c r="H52" s="293"/>
      <c r="I52" s="293"/>
      <c r="J52" s="293"/>
      <c r="K52" s="293"/>
      <c r="L52" s="293"/>
      <c r="M52" s="293"/>
      <c r="N52" s="293"/>
      <c r="O52" s="292">
        <f t="shared" si="19"/>
        <v>120</v>
      </c>
      <c r="P52" s="293">
        <v>240</v>
      </c>
      <c r="Q52" s="292">
        <f t="shared" si="20"/>
        <v>-120</v>
      </c>
      <c r="R52" s="292">
        <f t="shared" si="21"/>
        <v>120</v>
      </c>
      <c r="S52" s="293"/>
      <c r="T52" s="293"/>
      <c r="U52" s="293"/>
      <c r="V52" s="293"/>
      <c r="W52" s="293"/>
      <c r="X52" s="293"/>
      <c r="Y52" s="293"/>
      <c r="Z52" s="292">
        <f t="shared" si="22"/>
        <v>120</v>
      </c>
      <c r="AA52" s="293"/>
      <c r="AB52" s="292">
        <f t="shared" si="23"/>
        <v>0</v>
      </c>
      <c r="AC52" s="292">
        <f t="shared" si="24"/>
        <v>120</v>
      </c>
      <c r="AD52" s="293"/>
      <c r="AE52" s="293"/>
      <c r="AF52" s="293"/>
      <c r="AG52" s="293"/>
      <c r="AH52" s="293"/>
      <c r="AI52" s="293"/>
      <c r="AJ52" s="293"/>
      <c r="AK52" s="292">
        <f t="shared" si="6"/>
        <v>120</v>
      </c>
      <c r="AL52" s="293">
        <v>240</v>
      </c>
      <c r="AM52" s="292">
        <f t="shared" si="18"/>
        <v>-120</v>
      </c>
      <c r="AN52" s="292">
        <f t="shared" si="25"/>
        <v>120</v>
      </c>
      <c r="AO52" s="293"/>
      <c r="AP52" s="293"/>
      <c r="AQ52" s="293"/>
      <c r="AR52" s="293"/>
      <c r="AS52" s="293"/>
      <c r="AT52" s="293"/>
      <c r="AU52" s="293"/>
      <c r="AV52" s="292">
        <f t="shared" si="9"/>
        <v>120</v>
      </c>
      <c r="AW52" s="293"/>
      <c r="AX52" s="292">
        <f t="shared" si="10"/>
        <v>0</v>
      </c>
      <c r="AY52" s="137" t="str">
        <f t="shared" si="11"/>
        <v>*</v>
      </c>
      <c r="BA52" s="143" t="str">
        <f t="shared" si="12"/>
        <v/>
      </c>
    </row>
    <row r="53" spans="1:53" ht="12">
      <c r="A53" s="288">
        <v>51</v>
      </c>
      <c r="B53" s="304" t="s">
        <v>124</v>
      </c>
      <c r="C53" s="290" t="s">
        <v>14</v>
      </c>
      <c r="D53" s="290" t="s">
        <v>12</v>
      </c>
      <c r="E53" s="291">
        <v>475</v>
      </c>
      <c r="F53" s="292"/>
      <c r="G53" s="292">
        <f t="shared" si="26"/>
        <v>1425</v>
      </c>
      <c r="H53" s="293"/>
      <c r="I53" s="293"/>
      <c r="J53" s="293"/>
      <c r="K53" s="293"/>
      <c r="L53" s="293"/>
      <c r="M53" s="293"/>
      <c r="N53" s="293"/>
      <c r="O53" s="292">
        <f t="shared" si="19"/>
        <v>1425</v>
      </c>
      <c r="P53" s="293">
        <v>14119.7</v>
      </c>
      <c r="Q53" s="292">
        <f t="shared" si="20"/>
        <v>-12694.7</v>
      </c>
      <c r="R53" s="292">
        <f t="shared" si="21"/>
        <v>1425</v>
      </c>
      <c r="S53" s="293">
        <v>50</v>
      </c>
      <c r="T53" s="293">
        <v>150</v>
      </c>
      <c r="U53" s="293">
        <v>11424.7</v>
      </c>
      <c r="V53" s="293"/>
      <c r="W53" s="293">
        <v>110</v>
      </c>
      <c r="X53" s="293"/>
      <c r="Y53" s="293">
        <v>10</v>
      </c>
      <c r="Z53" s="292">
        <f t="shared" si="22"/>
        <v>13169.7</v>
      </c>
      <c r="AA53" s="293">
        <v>475</v>
      </c>
      <c r="AB53" s="292">
        <f t="shared" si="23"/>
        <v>0</v>
      </c>
      <c r="AC53" s="292">
        <f t="shared" si="24"/>
        <v>1425</v>
      </c>
      <c r="AD53" s="293"/>
      <c r="AE53" s="293"/>
      <c r="AF53" s="293"/>
      <c r="AG53" s="293"/>
      <c r="AH53" s="293"/>
      <c r="AI53" s="293"/>
      <c r="AJ53" s="293"/>
      <c r="AK53" s="292">
        <f t="shared" si="6"/>
        <v>1425</v>
      </c>
      <c r="AL53" s="293">
        <v>1425</v>
      </c>
      <c r="AM53" s="292">
        <f t="shared" si="18"/>
        <v>0</v>
      </c>
      <c r="AN53" s="292">
        <f t="shared" si="25"/>
        <v>1425</v>
      </c>
      <c r="AO53" s="293"/>
      <c r="AP53" s="293"/>
      <c r="AQ53" s="293"/>
      <c r="AR53" s="293"/>
      <c r="AS53" s="293"/>
      <c r="AT53" s="293"/>
      <c r="AU53" s="293"/>
      <c r="AV53" s="292">
        <f t="shared" si="9"/>
        <v>1425</v>
      </c>
      <c r="AW53" s="293">
        <v>1425</v>
      </c>
      <c r="AX53" s="292">
        <f t="shared" si="10"/>
        <v>0</v>
      </c>
      <c r="AY53" s="137" t="str">
        <f t="shared" si="11"/>
        <v>*</v>
      </c>
      <c r="BA53" s="143" t="str">
        <f t="shared" si="12"/>
        <v/>
      </c>
    </row>
    <row r="54" spans="1:53" ht="12">
      <c r="A54" s="288">
        <v>52</v>
      </c>
      <c r="B54" s="304" t="s">
        <v>1464</v>
      </c>
      <c r="C54" s="290" t="s">
        <v>23</v>
      </c>
      <c r="D54" s="290"/>
      <c r="E54" s="291">
        <v>1000</v>
      </c>
      <c r="F54" s="292"/>
      <c r="G54" s="292">
        <f t="shared" si="26"/>
        <v>3000</v>
      </c>
      <c r="H54" s="293">
        <v>100</v>
      </c>
      <c r="I54" s="293">
        <v>50</v>
      </c>
      <c r="J54" s="293"/>
      <c r="K54" s="293"/>
      <c r="L54" s="293">
        <v>10</v>
      </c>
      <c r="M54" s="293"/>
      <c r="N54" s="293">
        <v>20</v>
      </c>
      <c r="O54" s="292">
        <f t="shared" si="19"/>
        <v>3180</v>
      </c>
      <c r="P54" s="293">
        <v>7487.8</v>
      </c>
      <c r="Q54" s="292">
        <f t="shared" si="20"/>
        <v>-4307.8</v>
      </c>
      <c r="R54" s="292">
        <f t="shared" si="21"/>
        <v>3000</v>
      </c>
      <c r="S54" s="293">
        <v>50</v>
      </c>
      <c r="T54" s="293">
        <v>250</v>
      </c>
      <c r="U54" s="293">
        <v>4307.8</v>
      </c>
      <c r="V54" s="293"/>
      <c r="W54" s="293">
        <v>100</v>
      </c>
      <c r="X54" s="293"/>
      <c r="Y54" s="293"/>
      <c r="Z54" s="292">
        <f t="shared" si="22"/>
        <v>7707.8</v>
      </c>
      <c r="AA54" s="293">
        <v>7657.8</v>
      </c>
      <c r="AB54" s="292">
        <f t="shared" si="23"/>
        <v>-4257.8</v>
      </c>
      <c r="AC54" s="292">
        <f t="shared" si="24"/>
        <v>3000</v>
      </c>
      <c r="AD54" s="293"/>
      <c r="AE54" s="293">
        <v>1131.5999999999999</v>
      </c>
      <c r="AF54" s="293">
        <v>4308</v>
      </c>
      <c r="AG54" s="293"/>
      <c r="AH54" s="293"/>
      <c r="AI54" s="293"/>
      <c r="AJ54" s="293">
        <v>199.5</v>
      </c>
      <c r="AK54" s="292">
        <f t="shared" si="6"/>
        <v>8639.1</v>
      </c>
      <c r="AL54" s="293">
        <v>3961.1</v>
      </c>
      <c r="AM54" s="292">
        <f t="shared" si="18"/>
        <v>420.20000000000027</v>
      </c>
      <c r="AN54" s="292">
        <f t="shared" si="25"/>
        <v>3000</v>
      </c>
      <c r="AO54" s="293"/>
      <c r="AP54" s="293">
        <v>275</v>
      </c>
      <c r="AQ54" s="293"/>
      <c r="AR54" s="293"/>
      <c r="AS54" s="293"/>
      <c r="AT54" s="293"/>
      <c r="AU54" s="293">
        <v>7</v>
      </c>
      <c r="AV54" s="292">
        <f t="shared" si="9"/>
        <v>3282</v>
      </c>
      <c r="AW54" s="293">
        <v>3702.2</v>
      </c>
      <c r="AX54" s="292">
        <f t="shared" si="10"/>
        <v>0</v>
      </c>
      <c r="BA54" s="143" t="str">
        <f t="shared" si="12"/>
        <v/>
      </c>
    </row>
    <row r="55" spans="1:53" ht="12">
      <c r="A55" s="288">
        <v>53</v>
      </c>
      <c r="B55" s="304" t="s">
        <v>1380</v>
      </c>
      <c r="C55" s="290" t="s">
        <v>23</v>
      </c>
      <c r="D55" s="290"/>
      <c r="E55" s="291">
        <v>2900</v>
      </c>
      <c r="F55" s="292">
        <v>-1428.8</v>
      </c>
      <c r="G55" s="292">
        <f t="shared" si="26"/>
        <v>8700</v>
      </c>
      <c r="H55" s="293"/>
      <c r="I55" s="293">
        <v>1398.8</v>
      </c>
      <c r="J55" s="293"/>
      <c r="K55" s="293"/>
      <c r="L55" s="293"/>
      <c r="M55" s="293"/>
      <c r="N55" s="293">
        <v>30</v>
      </c>
      <c r="O55" s="292">
        <f t="shared" si="19"/>
        <v>10128.799999999999</v>
      </c>
      <c r="P55" s="293">
        <v>9614</v>
      </c>
      <c r="Q55" s="292">
        <f t="shared" si="20"/>
        <v>-914</v>
      </c>
      <c r="R55" s="292">
        <f t="shared" si="21"/>
        <v>8700</v>
      </c>
      <c r="S55" s="293">
        <v>100</v>
      </c>
      <c r="T55" s="293"/>
      <c r="U55" s="293">
        <v>914.1</v>
      </c>
      <c r="V55" s="293"/>
      <c r="W55" s="293"/>
      <c r="X55" s="293"/>
      <c r="Y55" s="293"/>
      <c r="Z55" s="292">
        <f t="shared" si="22"/>
        <v>9714.1</v>
      </c>
      <c r="AA55" s="293">
        <v>17500.099999999999</v>
      </c>
      <c r="AB55" s="292">
        <f t="shared" si="23"/>
        <v>-8699.9999999999982</v>
      </c>
      <c r="AC55" s="292">
        <f t="shared" si="24"/>
        <v>8700</v>
      </c>
      <c r="AD55" s="293">
        <v>50</v>
      </c>
      <c r="AE55" s="293"/>
      <c r="AF55" s="293"/>
      <c r="AG55" s="293"/>
      <c r="AH55" s="293"/>
      <c r="AI55" s="293"/>
      <c r="AJ55" s="293">
        <v>10</v>
      </c>
      <c r="AK55" s="292">
        <f t="shared" si="6"/>
        <v>8760</v>
      </c>
      <c r="AL55" s="293">
        <v>2960</v>
      </c>
      <c r="AM55" s="292">
        <f t="shared" si="18"/>
        <v>-2899.9999999999982</v>
      </c>
      <c r="AN55" s="292">
        <f t="shared" si="25"/>
        <v>8700</v>
      </c>
      <c r="AO55" s="293"/>
      <c r="AP55" s="293">
        <v>1151</v>
      </c>
      <c r="AQ55" s="293"/>
      <c r="AR55" s="293"/>
      <c r="AS55" s="293"/>
      <c r="AT55" s="293"/>
      <c r="AU55" s="293"/>
      <c r="AV55" s="292">
        <f t="shared" si="9"/>
        <v>9851</v>
      </c>
      <c r="AW55" s="293">
        <v>6951</v>
      </c>
      <c r="AX55" s="292">
        <f t="shared" si="10"/>
        <v>0</v>
      </c>
      <c r="BA55" s="143" t="str">
        <f t="shared" si="12"/>
        <v/>
      </c>
    </row>
    <row r="56" spans="1:53" ht="12">
      <c r="A56" s="288">
        <v>54</v>
      </c>
      <c r="B56" s="294" t="s">
        <v>126</v>
      </c>
      <c r="C56" s="290" t="s">
        <v>10</v>
      </c>
      <c r="D56" s="290" t="s">
        <v>830</v>
      </c>
      <c r="E56" s="295">
        <v>135</v>
      </c>
      <c r="F56" s="292">
        <v>-205</v>
      </c>
      <c r="G56" s="292">
        <f t="shared" si="26"/>
        <v>405</v>
      </c>
      <c r="H56" s="293"/>
      <c r="I56" s="293"/>
      <c r="J56" s="293"/>
      <c r="K56" s="293"/>
      <c r="L56" s="293"/>
      <c r="M56" s="293"/>
      <c r="N56" s="293"/>
      <c r="O56" s="292">
        <f t="shared" si="19"/>
        <v>405</v>
      </c>
      <c r="P56" s="293">
        <v>200</v>
      </c>
      <c r="Q56" s="292">
        <f t="shared" si="20"/>
        <v>0</v>
      </c>
      <c r="R56" s="292">
        <f t="shared" si="21"/>
        <v>405</v>
      </c>
      <c r="S56" s="293"/>
      <c r="T56" s="293"/>
      <c r="U56" s="293"/>
      <c r="V56" s="293"/>
      <c r="W56" s="293">
        <v>100</v>
      </c>
      <c r="X56" s="293"/>
      <c r="Y56" s="293"/>
      <c r="Z56" s="292">
        <f t="shared" si="22"/>
        <v>505</v>
      </c>
      <c r="AA56" s="293">
        <v>1315</v>
      </c>
      <c r="AB56" s="292">
        <f t="shared" si="23"/>
        <v>-810</v>
      </c>
      <c r="AC56" s="292">
        <f t="shared" si="24"/>
        <v>405</v>
      </c>
      <c r="AD56" s="293"/>
      <c r="AE56" s="293"/>
      <c r="AF56" s="293"/>
      <c r="AG56" s="293"/>
      <c r="AH56" s="293"/>
      <c r="AI56" s="293"/>
      <c r="AJ56" s="293"/>
      <c r="AK56" s="292">
        <f t="shared" si="6"/>
        <v>405</v>
      </c>
      <c r="AL56" s="293"/>
      <c r="AM56" s="292">
        <f t="shared" si="18"/>
        <v>-405</v>
      </c>
      <c r="AN56" s="292">
        <f t="shared" si="25"/>
        <v>405</v>
      </c>
      <c r="AO56" s="293"/>
      <c r="AP56" s="293">
        <v>100</v>
      </c>
      <c r="AQ56" s="293"/>
      <c r="AR56" s="293"/>
      <c r="AS56" s="293"/>
      <c r="AT56" s="293"/>
      <c r="AU56" s="293"/>
      <c r="AV56" s="292">
        <f t="shared" si="9"/>
        <v>505</v>
      </c>
      <c r="AW56" s="293"/>
      <c r="AX56" s="292">
        <f t="shared" si="10"/>
        <v>100</v>
      </c>
      <c r="AY56" s="137" t="str">
        <f t="shared" si="11"/>
        <v/>
      </c>
      <c r="BA56" s="143" t="str">
        <f t="shared" si="12"/>
        <v/>
      </c>
    </row>
    <row r="57" spans="1:53" ht="12">
      <c r="A57" s="288">
        <v>55</v>
      </c>
      <c r="B57" s="294" t="s">
        <v>128</v>
      </c>
      <c r="C57" s="290" t="s">
        <v>10</v>
      </c>
      <c r="D57" s="290" t="s">
        <v>130</v>
      </c>
      <c r="E57" s="295">
        <v>170</v>
      </c>
      <c r="F57" s="292"/>
      <c r="G57" s="292">
        <f t="shared" si="26"/>
        <v>510</v>
      </c>
      <c r="H57" s="293"/>
      <c r="I57" s="293"/>
      <c r="J57" s="293"/>
      <c r="K57" s="293"/>
      <c r="L57" s="293"/>
      <c r="M57" s="293"/>
      <c r="N57" s="293"/>
      <c r="O57" s="292">
        <f t="shared" si="19"/>
        <v>510</v>
      </c>
      <c r="P57" s="293">
        <v>1020</v>
      </c>
      <c r="Q57" s="292">
        <f t="shared" si="20"/>
        <v>-510</v>
      </c>
      <c r="R57" s="292">
        <f t="shared" si="21"/>
        <v>510</v>
      </c>
      <c r="S57" s="293"/>
      <c r="T57" s="293"/>
      <c r="U57" s="293"/>
      <c r="V57" s="293"/>
      <c r="W57" s="293"/>
      <c r="X57" s="293"/>
      <c r="Y57" s="293"/>
      <c r="Z57" s="292">
        <f t="shared" si="22"/>
        <v>510</v>
      </c>
      <c r="AA57" s="293"/>
      <c r="AB57" s="292">
        <f t="shared" si="23"/>
        <v>0</v>
      </c>
      <c r="AC57" s="292">
        <f t="shared" si="24"/>
        <v>510</v>
      </c>
      <c r="AD57" s="293"/>
      <c r="AE57" s="293"/>
      <c r="AF57" s="293"/>
      <c r="AG57" s="293"/>
      <c r="AH57" s="293"/>
      <c r="AI57" s="293"/>
      <c r="AJ57" s="293"/>
      <c r="AK57" s="292">
        <f t="shared" si="6"/>
        <v>510</v>
      </c>
      <c r="AL57" s="293">
        <v>510</v>
      </c>
      <c r="AM57" s="292">
        <f t="shared" si="18"/>
        <v>0</v>
      </c>
      <c r="AN57" s="292">
        <f t="shared" si="25"/>
        <v>510</v>
      </c>
      <c r="AO57" s="293"/>
      <c r="AP57" s="293"/>
      <c r="AQ57" s="293"/>
      <c r="AR57" s="293"/>
      <c r="AS57" s="293">
        <v>100</v>
      </c>
      <c r="AT57" s="293"/>
      <c r="AU57" s="293"/>
      <c r="AV57" s="292">
        <f t="shared" si="9"/>
        <v>610</v>
      </c>
      <c r="AW57" s="293">
        <v>610</v>
      </c>
      <c r="AX57" s="292">
        <f t="shared" si="10"/>
        <v>0</v>
      </c>
      <c r="AY57" s="137" t="str">
        <f t="shared" si="11"/>
        <v>*</v>
      </c>
      <c r="BA57" s="143" t="str">
        <f t="shared" si="12"/>
        <v/>
      </c>
    </row>
    <row r="58" spans="1:53" ht="12">
      <c r="A58" s="288">
        <v>56</v>
      </c>
      <c r="B58" s="289" t="s">
        <v>1400</v>
      </c>
      <c r="C58" s="290" t="s">
        <v>23</v>
      </c>
      <c r="D58" s="290"/>
      <c r="E58" s="291">
        <v>300</v>
      </c>
      <c r="F58" s="292"/>
      <c r="G58" s="292">
        <f t="shared" si="26"/>
        <v>900</v>
      </c>
      <c r="H58" s="293"/>
      <c r="I58" s="293"/>
      <c r="J58" s="293"/>
      <c r="K58" s="293"/>
      <c r="L58" s="293">
        <v>100</v>
      </c>
      <c r="M58" s="293"/>
      <c r="N58" s="293"/>
      <c r="O58" s="292">
        <f t="shared" si="19"/>
        <v>1000</v>
      </c>
      <c r="P58" s="293">
        <v>900</v>
      </c>
      <c r="Q58" s="292">
        <f t="shared" si="20"/>
        <v>100</v>
      </c>
      <c r="R58" s="292">
        <f t="shared" si="21"/>
        <v>900</v>
      </c>
      <c r="S58" s="293"/>
      <c r="T58" s="293"/>
      <c r="U58" s="293"/>
      <c r="V58" s="293"/>
      <c r="W58" s="293"/>
      <c r="X58" s="293"/>
      <c r="Y58" s="293"/>
      <c r="Z58" s="292">
        <f t="shared" si="22"/>
        <v>900</v>
      </c>
      <c r="AA58" s="293">
        <v>1000</v>
      </c>
      <c r="AB58" s="292">
        <f t="shared" si="23"/>
        <v>0</v>
      </c>
      <c r="AC58" s="292">
        <f t="shared" si="24"/>
        <v>900</v>
      </c>
      <c r="AD58" s="293"/>
      <c r="AE58" s="293"/>
      <c r="AF58" s="293"/>
      <c r="AG58" s="293"/>
      <c r="AH58" s="293"/>
      <c r="AI58" s="293"/>
      <c r="AJ58" s="293"/>
      <c r="AK58" s="292">
        <f t="shared" si="6"/>
        <v>900</v>
      </c>
      <c r="AL58" s="293">
        <v>900</v>
      </c>
      <c r="AM58" s="292">
        <f t="shared" si="18"/>
        <v>0</v>
      </c>
      <c r="AN58" s="292">
        <f t="shared" si="25"/>
        <v>900</v>
      </c>
      <c r="AO58" s="293"/>
      <c r="AP58" s="293"/>
      <c r="AQ58" s="293"/>
      <c r="AR58" s="293"/>
      <c r="AS58" s="293"/>
      <c r="AT58" s="293"/>
      <c r="AU58" s="293"/>
      <c r="AV58" s="292">
        <f t="shared" si="9"/>
        <v>900</v>
      </c>
      <c r="AW58" s="293">
        <v>900</v>
      </c>
      <c r="AX58" s="292">
        <f t="shared" si="10"/>
        <v>0</v>
      </c>
      <c r="AY58" s="137" t="str">
        <f t="shared" si="11"/>
        <v>*</v>
      </c>
      <c r="BA58" s="143" t="str">
        <f t="shared" si="12"/>
        <v/>
      </c>
    </row>
    <row r="59" spans="1:53" ht="12">
      <c r="A59" s="288">
        <v>57</v>
      </c>
      <c r="B59" s="289" t="s">
        <v>131</v>
      </c>
      <c r="C59" s="290" t="s">
        <v>23</v>
      </c>
      <c r="D59" s="290" t="s">
        <v>133</v>
      </c>
      <c r="E59" s="291">
        <v>90</v>
      </c>
      <c r="F59" s="292"/>
      <c r="G59" s="292">
        <f t="shared" si="26"/>
        <v>270</v>
      </c>
      <c r="H59" s="293">
        <v>50</v>
      </c>
      <c r="I59" s="293"/>
      <c r="J59" s="293"/>
      <c r="K59" s="293"/>
      <c r="L59" s="293"/>
      <c r="M59" s="293"/>
      <c r="N59" s="293"/>
      <c r="O59" s="292">
        <f t="shared" si="19"/>
        <v>320</v>
      </c>
      <c r="P59" s="293">
        <v>320</v>
      </c>
      <c r="Q59" s="292">
        <f t="shared" si="20"/>
        <v>0</v>
      </c>
      <c r="R59" s="292">
        <f t="shared" si="21"/>
        <v>270</v>
      </c>
      <c r="S59" s="293"/>
      <c r="T59" s="293">
        <v>500</v>
      </c>
      <c r="U59" s="293"/>
      <c r="V59" s="293"/>
      <c r="W59" s="293"/>
      <c r="X59" s="293"/>
      <c r="Y59" s="293"/>
      <c r="Z59" s="292">
        <f t="shared" si="22"/>
        <v>770</v>
      </c>
      <c r="AA59" s="293">
        <v>770</v>
      </c>
      <c r="AB59" s="292">
        <f t="shared" si="23"/>
        <v>0</v>
      </c>
      <c r="AC59" s="292">
        <f t="shared" si="24"/>
        <v>270</v>
      </c>
      <c r="AD59" s="293"/>
      <c r="AE59" s="293">
        <v>200</v>
      </c>
      <c r="AF59" s="293"/>
      <c r="AG59" s="293"/>
      <c r="AH59" s="293"/>
      <c r="AI59" s="293"/>
      <c r="AJ59" s="293"/>
      <c r="AK59" s="292">
        <f t="shared" si="6"/>
        <v>470</v>
      </c>
      <c r="AL59" s="293">
        <v>470</v>
      </c>
      <c r="AM59" s="292">
        <f t="shared" si="18"/>
        <v>0</v>
      </c>
      <c r="AN59" s="292">
        <f t="shared" si="25"/>
        <v>270</v>
      </c>
      <c r="AO59" s="293"/>
      <c r="AP59" s="293">
        <v>100</v>
      </c>
      <c r="AQ59" s="293"/>
      <c r="AR59" s="293"/>
      <c r="AS59" s="293"/>
      <c r="AT59" s="293"/>
      <c r="AU59" s="293"/>
      <c r="AV59" s="292">
        <f t="shared" si="9"/>
        <v>370</v>
      </c>
      <c r="AW59" s="293">
        <v>370</v>
      </c>
      <c r="AX59" s="292">
        <f t="shared" si="10"/>
        <v>0</v>
      </c>
      <c r="AY59" s="137" t="str">
        <f t="shared" si="11"/>
        <v>*</v>
      </c>
      <c r="BA59" s="143" t="str">
        <f t="shared" si="12"/>
        <v/>
      </c>
    </row>
    <row r="60" spans="1:53" ht="12">
      <c r="A60" s="288">
        <v>58</v>
      </c>
      <c r="B60" s="289" t="s">
        <v>134</v>
      </c>
      <c r="C60" s="290" t="s">
        <v>23</v>
      </c>
      <c r="D60" s="290" t="s">
        <v>136</v>
      </c>
      <c r="E60" s="291">
        <v>100</v>
      </c>
      <c r="F60" s="292"/>
      <c r="G60" s="292">
        <v>255</v>
      </c>
      <c r="H60" s="293"/>
      <c r="I60" s="293"/>
      <c r="J60" s="293"/>
      <c r="K60" s="293"/>
      <c r="L60" s="293"/>
      <c r="M60" s="293"/>
      <c r="N60" s="293"/>
      <c r="O60" s="292">
        <f t="shared" si="19"/>
        <v>255</v>
      </c>
      <c r="P60" s="293">
        <v>1020</v>
      </c>
      <c r="Q60" s="292">
        <f t="shared" si="20"/>
        <v>-765</v>
      </c>
      <c r="R60" s="292">
        <f t="shared" si="21"/>
        <v>300</v>
      </c>
      <c r="S60" s="293"/>
      <c r="T60" s="293">
        <v>100</v>
      </c>
      <c r="U60" s="293"/>
      <c r="V60" s="293"/>
      <c r="W60" s="293"/>
      <c r="X60" s="293"/>
      <c r="Y60" s="293"/>
      <c r="Z60" s="292">
        <f t="shared" si="22"/>
        <v>400</v>
      </c>
      <c r="AA60" s="293"/>
      <c r="AB60" s="292">
        <f t="shared" si="23"/>
        <v>-365</v>
      </c>
      <c r="AC60" s="292">
        <f t="shared" si="24"/>
        <v>300</v>
      </c>
      <c r="AD60" s="293"/>
      <c r="AE60" s="293"/>
      <c r="AF60" s="293"/>
      <c r="AG60" s="293"/>
      <c r="AH60" s="293"/>
      <c r="AI60" s="293"/>
      <c r="AJ60" s="293"/>
      <c r="AK60" s="292">
        <f t="shared" si="6"/>
        <v>300</v>
      </c>
      <c r="AL60" s="293"/>
      <c r="AM60" s="292">
        <f t="shared" si="18"/>
        <v>-65</v>
      </c>
      <c r="AN60" s="292">
        <f t="shared" si="25"/>
        <v>300</v>
      </c>
      <c r="AO60" s="293"/>
      <c r="AP60" s="293"/>
      <c r="AQ60" s="293"/>
      <c r="AR60" s="293"/>
      <c r="AS60" s="293"/>
      <c r="AT60" s="293"/>
      <c r="AU60" s="293"/>
      <c r="AV60" s="292">
        <f t="shared" si="9"/>
        <v>300</v>
      </c>
      <c r="AW60" s="293"/>
      <c r="AX60" s="292">
        <f t="shared" si="10"/>
        <v>235</v>
      </c>
      <c r="AY60" s="137" t="str">
        <f t="shared" si="11"/>
        <v/>
      </c>
      <c r="BA60" s="143" t="str">
        <f t="shared" si="12"/>
        <v/>
      </c>
    </row>
    <row r="61" spans="1:53" ht="12">
      <c r="A61" s="288">
        <v>59</v>
      </c>
      <c r="B61" s="306" t="s">
        <v>137</v>
      </c>
      <c r="C61" s="307" t="s">
        <v>23</v>
      </c>
      <c r="D61" s="308"/>
      <c r="E61" s="309">
        <v>50</v>
      </c>
      <c r="F61" s="292"/>
      <c r="G61" s="292">
        <f>E61*3</f>
        <v>150</v>
      </c>
      <c r="H61" s="293"/>
      <c r="I61" s="293"/>
      <c r="J61" s="293"/>
      <c r="K61" s="293"/>
      <c r="L61" s="293"/>
      <c r="M61" s="293"/>
      <c r="N61" s="293"/>
      <c r="O61" s="292">
        <f t="shared" si="19"/>
        <v>150</v>
      </c>
      <c r="P61" s="293"/>
      <c r="Q61" s="292">
        <f t="shared" si="20"/>
        <v>150</v>
      </c>
      <c r="R61" s="292">
        <f t="shared" si="21"/>
        <v>150</v>
      </c>
      <c r="S61" s="293"/>
      <c r="T61" s="293"/>
      <c r="U61" s="293"/>
      <c r="V61" s="293"/>
      <c r="W61" s="293"/>
      <c r="X61" s="293"/>
      <c r="Y61" s="293"/>
      <c r="Z61" s="292">
        <f t="shared" si="22"/>
        <v>150</v>
      </c>
      <c r="AA61" s="293"/>
      <c r="AB61" s="292">
        <f t="shared" si="23"/>
        <v>300</v>
      </c>
      <c r="AC61" s="292">
        <f t="shared" si="24"/>
        <v>150</v>
      </c>
      <c r="AD61" s="293"/>
      <c r="AE61" s="293"/>
      <c r="AF61" s="293"/>
      <c r="AG61" s="293"/>
      <c r="AH61" s="293"/>
      <c r="AI61" s="293"/>
      <c r="AJ61" s="293"/>
      <c r="AK61" s="292">
        <f t="shared" si="6"/>
        <v>150</v>
      </c>
      <c r="AL61" s="293">
        <v>600</v>
      </c>
      <c r="AM61" s="292">
        <f t="shared" si="18"/>
        <v>-150</v>
      </c>
      <c r="AN61" s="292">
        <f t="shared" si="25"/>
        <v>150</v>
      </c>
      <c r="AO61" s="293"/>
      <c r="AP61" s="293"/>
      <c r="AQ61" s="293"/>
      <c r="AR61" s="293"/>
      <c r="AS61" s="293"/>
      <c r="AT61" s="293"/>
      <c r="AU61" s="293"/>
      <c r="AV61" s="292">
        <f t="shared" si="9"/>
        <v>150</v>
      </c>
      <c r="AW61" s="293"/>
      <c r="AX61" s="292">
        <f t="shared" si="10"/>
        <v>0</v>
      </c>
      <c r="AY61" s="137" t="str">
        <f t="shared" si="11"/>
        <v>*</v>
      </c>
      <c r="BA61" s="143" t="str">
        <f t="shared" si="12"/>
        <v/>
      </c>
    </row>
    <row r="62" spans="1:53" ht="12">
      <c r="A62" s="288">
        <v>60</v>
      </c>
      <c r="B62" s="289" t="s">
        <v>1055</v>
      </c>
      <c r="C62" s="290" t="s">
        <v>23</v>
      </c>
      <c r="D62" s="290" t="s">
        <v>863</v>
      </c>
      <c r="E62" s="291">
        <v>125</v>
      </c>
      <c r="F62" s="292"/>
      <c r="G62" s="292">
        <v>300</v>
      </c>
      <c r="H62" s="293"/>
      <c r="I62" s="293"/>
      <c r="J62" s="293"/>
      <c r="K62" s="293"/>
      <c r="L62" s="293"/>
      <c r="M62" s="293"/>
      <c r="N62" s="293"/>
      <c r="O62" s="292">
        <f t="shared" si="19"/>
        <v>300</v>
      </c>
      <c r="P62" s="293">
        <v>300</v>
      </c>
      <c r="Q62" s="292">
        <f t="shared" si="20"/>
        <v>0</v>
      </c>
      <c r="R62" s="292">
        <f t="shared" si="21"/>
        <v>375</v>
      </c>
      <c r="S62" s="293">
        <v>50</v>
      </c>
      <c r="T62" s="293"/>
      <c r="U62" s="293"/>
      <c r="V62" s="293"/>
      <c r="W62" s="293">
        <v>110</v>
      </c>
      <c r="X62" s="293"/>
      <c r="Y62" s="293">
        <v>10</v>
      </c>
      <c r="Z62" s="292">
        <f t="shared" si="22"/>
        <v>545</v>
      </c>
      <c r="AA62" s="293">
        <v>1295</v>
      </c>
      <c r="AB62" s="292">
        <f t="shared" si="23"/>
        <v>-750</v>
      </c>
      <c r="AC62" s="292">
        <f t="shared" si="24"/>
        <v>375</v>
      </c>
      <c r="AD62" s="293"/>
      <c r="AE62" s="293"/>
      <c r="AF62" s="293"/>
      <c r="AG62" s="293"/>
      <c r="AH62" s="293"/>
      <c r="AI62" s="293"/>
      <c r="AJ62" s="293"/>
      <c r="AK62" s="292">
        <f t="shared" si="6"/>
        <v>375</v>
      </c>
      <c r="AL62" s="293"/>
      <c r="AM62" s="292">
        <f t="shared" si="18"/>
        <v>-375</v>
      </c>
      <c r="AN62" s="292">
        <f t="shared" si="25"/>
        <v>375</v>
      </c>
      <c r="AO62" s="293"/>
      <c r="AP62" s="293"/>
      <c r="AQ62" s="293"/>
      <c r="AR62" s="293"/>
      <c r="AS62" s="293"/>
      <c r="AT62" s="293"/>
      <c r="AU62" s="293"/>
      <c r="AV62" s="292">
        <f t="shared" si="9"/>
        <v>375</v>
      </c>
      <c r="AW62" s="293"/>
      <c r="AX62" s="292">
        <f t="shared" si="10"/>
        <v>0</v>
      </c>
      <c r="AY62" s="137" t="str">
        <f t="shared" si="11"/>
        <v>*</v>
      </c>
      <c r="BA62" s="143" t="str">
        <f t="shared" si="12"/>
        <v/>
      </c>
    </row>
    <row r="63" spans="1:53" ht="12">
      <c r="A63" s="288">
        <v>61</v>
      </c>
      <c r="B63" s="289" t="s">
        <v>138</v>
      </c>
      <c r="C63" s="290" t="s">
        <v>23</v>
      </c>
      <c r="D63" s="290" t="s">
        <v>913</v>
      </c>
      <c r="E63" s="291">
        <v>115</v>
      </c>
      <c r="F63" s="292"/>
      <c r="G63" s="292">
        <f>E63*3</f>
        <v>345</v>
      </c>
      <c r="H63" s="293"/>
      <c r="I63" s="293"/>
      <c r="J63" s="293"/>
      <c r="K63" s="293"/>
      <c r="L63" s="293"/>
      <c r="M63" s="293"/>
      <c r="N63" s="293"/>
      <c r="O63" s="292">
        <f t="shared" si="19"/>
        <v>345</v>
      </c>
      <c r="P63" s="293"/>
      <c r="Q63" s="292">
        <f t="shared" si="20"/>
        <v>345</v>
      </c>
      <c r="R63" s="292">
        <f t="shared" si="21"/>
        <v>345</v>
      </c>
      <c r="S63" s="293"/>
      <c r="T63" s="293"/>
      <c r="U63" s="293"/>
      <c r="V63" s="293"/>
      <c r="W63" s="293"/>
      <c r="X63" s="293"/>
      <c r="Y63" s="293"/>
      <c r="Z63" s="292">
        <f t="shared" si="22"/>
        <v>345</v>
      </c>
      <c r="AA63" s="293">
        <v>690</v>
      </c>
      <c r="AB63" s="292">
        <f t="shared" si="23"/>
        <v>0</v>
      </c>
      <c r="AC63" s="292">
        <f t="shared" si="24"/>
        <v>345</v>
      </c>
      <c r="AD63" s="293"/>
      <c r="AE63" s="293"/>
      <c r="AF63" s="293"/>
      <c r="AG63" s="293"/>
      <c r="AH63" s="293">
        <v>100</v>
      </c>
      <c r="AI63" s="293"/>
      <c r="AJ63" s="293"/>
      <c r="AK63" s="292">
        <f t="shared" si="6"/>
        <v>445</v>
      </c>
      <c r="AL63" s="293"/>
      <c r="AM63" s="292">
        <f t="shared" si="18"/>
        <v>445</v>
      </c>
      <c r="AN63" s="292">
        <f t="shared" si="25"/>
        <v>345</v>
      </c>
      <c r="AO63" s="293">
        <v>50</v>
      </c>
      <c r="AP63" s="293"/>
      <c r="AQ63" s="293"/>
      <c r="AR63" s="293"/>
      <c r="AS63" s="293"/>
      <c r="AT63" s="293"/>
      <c r="AU63" s="293"/>
      <c r="AV63" s="292">
        <f t="shared" si="9"/>
        <v>395</v>
      </c>
      <c r="AW63" s="293"/>
      <c r="AX63" s="292">
        <f t="shared" si="10"/>
        <v>840</v>
      </c>
      <c r="AY63" s="137" t="str">
        <f t="shared" si="11"/>
        <v/>
      </c>
      <c r="BA63" s="143" t="str">
        <f t="shared" si="12"/>
        <v/>
      </c>
    </row>
    <row r="64" spans="1:53" ht="12">
      <c r="A64" s="288">
        <v>62</v>
      </c>
      <c r="B64" s="289" t="s">
        <v>1486</v>
      </c>
      <c r="C64" s="290" t="s">
        <v>23</v>
      </c>
      <c r="D64" s="290" t="s">
        <v>1158</v>
      </c>
      <c r="E64" s="291">
        <v>60</v>
      </c>
      <c r="F64" s="292">
        <v>-10</v>
      </c>
      <c r="G64" s="292">
        <f>E64*3</f>
        <v>180</v>
      </c>
      <c r="H64" s="293"/>
      <c r="I64" s="293"/>
      <c r="J64" s="293"/>
      <c r="K64" s="293"/>
      <c r="L64" s="293"/>
      <c r="M64" s="293"/>
      <c r="N64" s="293"/>
      <c r="O64" s="292">
        <f t="shared" si="19"/>
        <v>180</v>
      </c>
      <c r="P64" s="293"/>
      <c r="Q64" s="292">
        <f t="shared" si="20"/>
        <v>170</v>
      </c>
      <c r="R64" s="292">
        <f t="shared" si="21"/>
        <v>180</v>
      </c>
      <c r="S64" s="293"/>
      <c r="T64" s="293"/>
      <c r="U64" s="293"/>
      <c r="V64" s="293"/>
      <c r="W64" s="293"/>
      <c r="X64" s="293"/>
      <c r="Y64" s="293"/>
      <c r="Z64" s="292">
        <f t="shared" si="22"/>
        <v>180</v>
      </c>
      <c r="AA64" s="293"/>
      <c r="AB64" s="292">
        <f t="shared" si="23"/>
        <v>350</v>
      </c>
      <c r="AC64" s="292">
        <f t="shared" si="24"/>
        <v>180</v>
      </c>
      <c r="AD64" s="293"/>
      <c r="AE64" s="293"/>
      <c r="AF64" s="293"/>
      <c r="AG64" s="293"/>
      <c r="AH64" s="293"/>
      <c r="AI64" s="293"/>
      <c r="AJ64" s="293"/>
      <c r="AK64" s="292">
        <f t="shared" si="6"/>
        <v>180</v>
      </c>
      <c r="AL64" s="293">
        <v>710</v>
      </c>
      <c r="AM64" s="292">
        <f t="shared" si="18"/>
        <v>-180</v>
      </c>
      <c r="AN64" s="292">
        <f t="shared" si="25"/>
        <v>180</v>
      </c>
      <c r="AO64" s="293"/>
      <c r="AP64" s="293"/>
      <c r="AQ64" s="293"/>
      <c r="AR64" s="293"/>
      <c r="AS64" s="293"/>
      <c r="AT64" s="293"/>
      <c r="AU64" s="293"/>
      <c r="AV64" s="292">
        <f t="shared" si="9"/>
        <v>180</v>
      </c>
      <c r="AW64" s="293"/>
      <c r="AX64" s="292">
        <f t="shared" si="10"/>
        <v>0</v>
      </c>
      <c r="AY64" s="137" t="str">
        <f t="shared" si="11"/>
        <v>*</v>
      </c>
      <c r="BA64" s="143" t="str">
        <f t="shared" si="12"/>
        <v/>
      </c>
    </row>
    <row r="65" spans="1:53" ht="12">
      <c r="A65" s="288">
        <v>63</v>
      </c>
      <c r="B65" s="289" t="s">
        <v>140</v>
      </c>
      <c r="C65" s="290" t="s">
        <v>23</v>
      </c>
      <c r="D65" s="290" t="s">
        <v>142</v>
      </c>
      <c r="E65" s="291">
        <v>50</v>
      </c>
      <c r="F65" s="292"/>
      <c r="G65" s="292">
        <f>E65*3</f>
        <v>150</v>
      </c>
      <c r="H65" s="293"/>
      <c r="I65" s="293"/>
      <c r="J65" s="293"/>
      <c r="K65" s="293"/>
      <c r="L65" s="293"/>
      <c r="M65" s="293"/>
      <c r="N65" s="293"/>
      <c r="O65" s="292">
        <f t="shared" si="19"/>
        <v>150</v>
      </c>
      <c r="P65" s="293"/>
      <c r="Q65" s="292">
        <f t="shared" si="20"/>
        <v>150</v>
      </c>
      <c r="R65" s="292">
        <f t="shared" si="21"/>
        <v>150</v>
      </c>
      <c r="S65" s="293"/>
      <c r="T65" s="293"/>
      <c r="U65" s="293"/>
      <c r="V65" s="293"/>
      <c r="W65" s="293"/>
      <c r="X65" s="293"/>
      <c r="Y65" s="293"/>
      <c r="Z65" s="292">
        <f t="shared" si="22"/>
        <v>150</v>
      </c>
      <c r="AA65" s="293"/>
      <c r="AB65" s="292">
        <f t="shared" si="23"/>
        <v>300</v>
      </c>
      <c r="AC65" s="292">
        <f t="shared" si="24"/>
        <v>150</v>
      </c>
      <c r="AD65" s="293"/>
      <c r="AE65" s="293"/>
      <c r="AF65" s="293"/>
      <c r="AG65" s="293"/>
      <c r="AH65" s="293"/>
      <c r="AI65" s="293"/>
      <c r="AJ65" s="293"/>
      <c r="AK65" s="292">
        <f t="shared" si="6"/>
        <v>150</v>
      </c>
      <c r="AL65" s="293"/>
      <c r="AM65" s="292">
        <f t="shared" si="18"/>
        <v>450</v>
      </c>
      <c r="AN65" s="292">
        <f t="shared" si="25"/>
        <v>150</v>
      </c>
      <c r="AO65" s="293"/>
      <c r="AP65" s="293"/>
      <c r="AQ65" s="293"/>
      <c r="AR65" s="293"/>
      <c r="AS65" s="293"/>
      <c r="AT65" s="293"/>
      <c r="AU65" s="293"/>
      <c r="AV65" s="292">
        <f t="shared" si="9"/>
        <v>150</v>
      </c>
      <c r="AW65" s="293">
        <v>600</v>
      </c>
      <c r="AX65" s="292">
        <f t="shared" si="10"/>
        <v>0</v>
      </c>
      <c r="AY65" s="137" t="str">
        <f t="shared" si="11"/>
        <v>*</v>
      </c>
      <c r="BA65" s="143" t="str">
        <f t="shared" si="12"/>
        <v/>
      </c>
    </row>
    <row r="66" spans="1:53" ht="12">
      <c r="A66" s="288">
        <v>64</v>
      </c>
      <c r="B66" s="289" t="s">
        <v>143</v>
      </c>
      <c r="C66" s="290" t="s">
        <v>23</v>
      </c>
      <c r="D66" s="290" t="s">
        <v>145</v>
      </c>
      <c r="E66" s="291">
        <v>65</v>
      </c>
      <c r="F66" s="292"/>
      <c r="G66" s="292">
        <f>E66*3</f>
        <v>195</v>
      </c>
      <c r="H66" s="293"/>
      <c r="I66" s="293"/>
      <c r="J66" s="293"/>
      <c r="K66" s="293"/>
      <c r="L66" s="293"/>
      <c r="M66" s="293"/>
      <c r="N66" s="293"/>
      <c r="O66" s="292">
        <f t="shared" si="19"/>
        <v>195</v>
      </c>
      <c r="P66" s="293">
        <v>780</v>
      </c>
      <c r="Q66" s="292">
        <f t="shared" si="20"/>
        <v>-585</v>
      </c>
      <c r="R66" s="292">
        <f t="shared" si="21"/>
        <v>195</v>
      </c>
      <c r="S66" s="293"/>
      <c r="T66" s="293"/>
      <c r="U66" s="293"/>
      <c r="V66" s="293"/>
      <c r="W66" s="293"/>
      <c r="X66" s="293"/>
      <c r="Y66" s="293"/>
      <c r="Z66" s="292">
        <f t="shared" si="22"/>
        <v>195</v>
      </c>
      <c r="AA66" s="293"/>
      <c r="AB66" s="292">
        <f t="shared" si="23"/>
        <v>-390</v>
      </c>
      <c r="AC66" s="292">
        <f t="shared" si="24"/>
        <v>195</v>
      </c>
      <c r="AD66" s="293"/>
      <c r="AE66" s="293"/>
      <c r="AF66" s="293"/>
      <c r="AG66" s="293"/>
      <c r="AH66" s="293"/>
      <c r="AI66" s="293"/>
      <c r="AJ66" s="293"/>
      <c r="AK66" s="292">
        <f t="shared" si="6"/>
        <v>195</v>
      </c>
      <c r="AL66" s="293"/>
      <c r="AM66" s="292">
        <f t="shared" si="18"/>
        <v>-195</v>
      </c>
      <c r="AN66" s="292">
        <f t="shared" si="25"/>
        <v>195</v>
      </c>
      <c r="AO66" s="293"/>
      <c r="AP66" s="293"/>
      <c r="AQ66" s="293"/>
      <c r="AR66" s="293"/>
      <c r="AS66" s="293"/>
      <c r="AT66" s="293"/>
      <c r="AU66" s="293"/>
      <c r="AV66" s="292">
        <f t="shared" si="9"/>
        <v>195</v>
      </c>
      <c r="AW66" s="293"/>
      <c r="AX66" s="292">
        <f t="shared" si="10"/>
        <v>0</v>
      </c>
      <c r="AY66" s="137" t="str">
        <f t="shared" si="11"/>
        <v>*</v>
      </c>
      <c r="BA66" s="143" t="str">
        <f t="shared" si="12"/>
        <v/>
      </c>
    </row>
    <row r="67" spans="1:53" ht="12">
      <c r="A67" s="288">
        <v>65</v>
      </c>
      <c r="B67" s="310" t="s">
        <v>1295</v>
      </c>
      <c r="C67" s="311" t="s">
        <v>10</v>
      </c>
      <c r="D67" s="311" t="s">
        <v>12</v>
      </c>
      <c r="E67" s="404">
        <v>100</v>
      </c>
      <c r="F67" s="299">
        <v>1400</v>
      </c>
      <c r="G67" s="299"/>
      <c r="H67" s="300"/>
      <c r="I67" s="300"/>
      <c r="J67" s="300"/>
      <c r="K67" s="300"/>
      <c r="L67" s="300"/>
      <c r="M67" s="300"/>
      <c r="N67" s="300"/>
      <c r="O67" s="299">
        <f t="shared" si="19"/>
        <v>0</v>
      </c>
      <c r="P67" s="300"/>
      <c r="Q67" s="299">
        <f t="shared" si="20"/>
        <v>1400</v>
      </c>
      <c r="R67" s="299"/>
      <c r="S67" s="300"/>
      <c r="T67" s="300"/>
      <c r="U67" s="300"/>
      <c r="V67" s="300"/>
      <c r="W67" s="300"/>
      <c r="X67" s="300"/>
      <c r="Y67" s="300"/>
      <c r="Z67" s="299">
        <f t="shared" si="22"/>
        <v>0</v>
      </c>
      <c r="AA67" s="300"/>
      <c r="AB67" s="299">
        <f t="shared" si="23"/>
        <v>1400</v>
      </c>
      <c r="AC67" s="299"/>
      <c r="AD67" s="300"/>
      <c r="AE67" s="300"/>
      <c r="AF67" s="300"/>
      <c r="AG67" s="300"/>
      <c r="AH67" s="300"/>
      <c r="AI67" s="300"/>
      <c r="AJ67" s="300"/>
      <c r="AK67" s="299">
        <f t="shared" ref="AK67:AK130" si="27">SUM(AC67:AJ67)</f>
        <v>0</v>
      </c>
      <c r="AL67" s="300"/>
      <c r="AM67" s="299">
        <f t="shared" ref="AM67:AM98" si="28">AB67+AK67-AL67</f>
        <v>1400</v>
      </c>
      <c r="AN67" s="299"/>
      <c r="AO67" s="300"/>
      <c r="AP67" s="300"/>
      <c r="AQ67" s="300"/>
      <c r="AR67" s="300"/>
      <c r="AS67" s="300"/>
      <c r="AT67" s="300"/>
      <c r="AU67" s="300"/>
      <c r="AV67" s="299">
        <f t="shared" ref="AV67:AV130" si="29">SUM(AN67:AU67)</f>
        <v>0</v>
      </c>
      <c r="AW67" s="300"/>
      <c r="AX67" s="299">
        <f t="shared" ref="AX67:AX130" si="30">AM67+AV67-AW67</f>
        <v>1400</v>
      </c>
      <c r="AY67" s="137" t="str">
        <f t="shared" si="11"/>
        <v/>
      </c>
      <c r="BA67" s="143" t="str">
        <f t="shared" si="12"/>
        <v>!!!</v>
      </c>
    </row>
    <row r="68" spans="1:53" ht="12">
      <c r="A68" s="288">
        <v>66</v>
      </c>
      <c r="B68" s="289" t="s">
        <v>864</v>
      </c>
      <c r="C68" s="290" t="s">
        <v>23</v>
      </c>
      <c r="D68" s="290" t="s">
        <v>865</v>
      </c>
      <c r="E68" s="291">
        <v>60</v>
      </c>
      <c r="F68" s="292"/>
      <c r="G68" s="292">
        <f>E68*3</f>
        <v>180</v>
      </c>
      <c r="H68" s="293"/>
      <c r="I68" s="293"/>
      <c r="J68" s="293"/>
      <c r="K68" s="293"/>
      <c r="L68" s="293"/>
      <c r="M68" s="293"/>
      <c r="N68" s="293"/>
      <c r="O68" s="292">
        <f t="shared" si="19"/>
        <v>180</v>
      </c>
      <c r="P68" s="293"/>
      <c r="Q68" s="292">
        <f t="shared" si="20"/>
        <v>180</v>
      </c>
      <c r="R68" s="292">
        <f t="shared" ref="R68:R97" si="31">E68*3</f>
        <v>180</v>
      </c>
      <c r="S68" s="293"/>
      <c r="T68" s="293"/>
      <c r="U68" s="293"/>
      <c r="V68" s="293"/>
      <c r="W68" s="293">
        <v>100</v>
      </c>
      <c r="X68" s="293"/>
      <c r="Y68" s="293"/>
      <c r="Z68" s="292">
        <f t="shared" si="22"/>
        <v>280</v>
      </c>
      <c r="AA68" s="293">
        <v>360</v>
      </c>
      <c r="AB68" s="292">
        <f t="shared" si="23"/>
        <v>100</v>
      </c>
      <c r="AC68" s="292">
        <f t="shared" ref="AC68:AC107" si="32">$E68*3</f>
        <v>180</v>
      </c>
      <c r="AD68" s="293"/>
      <c r="AE68" s="293"/>
      <c r="AF68" s="293"/>
      <c r="AG68" s="293"/>
      <c r="AH68" s="293"/>
      <c r="AI68" s="293"/>
      <c r="AJ68" s="293"/>
      <c r="AK68" s="292">
        <f t="shared" si="27"/>
        <v>180</v>
      </c>
      <c r="AL68" s="293">
        <v>460</v>
      </c>
      <c r="AM68" s="292">
        <f t="shared" si="28"/>
        <v>-180</v>
      </c>
      <c r="AN68" s="292">
        <f t="shared" ref="AN68:AN107" si="33">$E68*3</f>
        <v>180</v>
      </c>
      <c r="AO68" s="293"/>
      <c r="AP68" s="293"/>
      <c r="AQ68" s="293"/>
      <c r="AR68" s="293"/>
      <c r="AS68" s="293"/>
      <c r="AT68" s="293"/>
      <c r="AU68" s="293"/>
      <c r="AV68" s="292">
        <f t="shared" si="29"/>
        <v>180</v>
      </c>
      <c r="AW68" s="293"/>
      <c r="AX68" s="292">
        <f t="shared" si="30"/>
        <v>0</v>
      </c>
      <c r="BA68" s="143" t="str">
        <f t="shared" si="12"/>
        <v/>
      </c>
    </row>
    <row r="69" spans="1:53" ht="12">
      <c r="A69" s="288">
        <v>67</v>
      </c>
      <c r="B69" s="289" t="s">
        <v>1329</v>
      </c>
      <c r="C69" s="290" t="s">
        <v>23</v>
      </c>
      <c r="D69" s="290"/>
      <c r="E69" s="291">
        <v>20</v>
      </c>
      <c r="F69" s="292"/>
      <c r="G69" s="292">
        <f>E69*3</f>
        <v>60</v>
      </c>
      <c r="H69" s="293"/>
      <c r="I69" s="293"/>
      <c r="J69" s="293"/>
      <c r="K69" s="293"/>
      <c r="L69" s="293"/>
      <c r="M69" s="293"/>
      <c r="N69" s="293"/>
      <c r="O69" s="292">
        <f t="shared" ref="O69:O100" si="34">SUM(G69:N69)</f>
        <v>60</v>
      </c>
      <c r="P69" s="293"/>
      <c r="Q69" s="292">
        <f t="shared" ref="Q69:Q100" si="35">F69+O69-P69</f>
        <v>60</v>
      </c>
      <c r="R69" s="292">
        <f t="shared" si="31"/>
        <v>60</v>
      </c>
      <c r="S69" s="293"/>
      <c r="T69" s="293"/>
      <c r="U69" s="293"/>
      <c r="V69" s="293"/>
      <c r="W69" s="293"/>
      <c r="X69" s="293"/>
      <c r="Y69" s="293"/>
      <c r="Z69" s="292">
        <f t="shared" si="22"/>
        <v>60</v>
      </c>
      <c r="AA69" s="293">
        <v>120</v>
      </c>
      <c r="AB69" s="292">
        <f t="shared" si="23"/>
        <v>0</v>
      </c>
      <c r="AC69" s="292">
        <f t="shared" si="32"/>
        <v>60</v>
      </c>
      <c r="AD69" s="293"/>
      <c r="AE69" s="293"/>
      <c r="AF69" s="293"/>
      <c r="AG69" s="293"/>
      <c r="AH69" s="293"/>
      <c r="AI69" s="293"/>
      <c r="AJ69" s="293"/>
      <c r="AK69" s="292">
        <f t="shared" si="27"/>
        <v>60</v>
      </c>
      <c r="AL69" s="293">
        <v>120</v>
      </c>
      <c r="AM69" s="292">
        <f t="shared" si="28"/>
        <v>-60</v>
      </c>
      <c r="AN69" s="292">
        <f t="shared" si="33"/>
        <v>60</v>
      </c>
      <c r="AO69" s="293">
        <v>50</v>
      </c>
      <c r="AP69" s="293"/>
      <c r="AQ69" s="293"/>
      <c r="AR69" s="293"/>
      <c r="AS69" s="293"/>
      <c r="AT69" s="293"/>
      <c r="AU69" s="293"/>
      <c r="AV69" s="292">
        <f t="shared" si="29"/>
        <v>110</v>
      </c>
      <c r="AW69" s="293">
        <v>50</v>
      </c>
      <c r="AX69" s="292">
        <f t="shared" si="30"/>
        <v>0</v>
      </c>
      <c r="AY69" s="137" t="str">
        <f t="shared" si="11"/>
        <v>*</v>
      </c>
      <c r="BA69" s="143" t="str">
        <f t="shared" si="12"/>
        <v/>
      </c>
    </row>
    <row r="70" spans="1:53" ht="12">
      <c r="A70" s="288">
        <v>68</v>
      </c>
      <c r="B70" s="289" t="s">
        <v>151</v>
      </c>
      <c r="C70" s="290" t="s">
        <v>14</v>
      </c>
      <c r="D70" s="290" t="s">
        <v>152</v>
      </c>
      <c r="E70" s="291">
        <v>190</v>
      </c>
      <c r="F70" s="292">
        <v>-100</v>
      </c>
      <c r="G70" s="292">
        <f>E70*3</f>
        <v>570</v>
      </c>
      <c r="H70" s="293"/>
      <c r="I70" s="293"/>
      <c r="J70" s="293"/>
      <c r="K70" s="293"/>
      <c r="L70" s="293"/>
      <c r="M70" s="293"/>
      <c r="N70" s="293"/>
      <c r="O70" s="292">
        <f t="shared" si="34"/>
        <v>570</v>
      </c>
      <c r="P70" s="293">
        <v>470</v>
      </c>
      <c r="Q70" s="292">
        <f t="shared" si="35"/>
        <v>0</v>
      </c>
      <c r="R70" s="292">
        <f t="shared" si="31"/>
        <v>570</v>
      </c>
      <c r="S70" s="293"/>
      <c r="T70" s="293"/>
      <c r="U70" s="293"/>
      <c r="V70" s="293"/>
      <c r="W70" s="293">
        <v>100</v>
      </c>
      <c r="X70" s="293"/>
      <c r="Y70" s="293"/>
      <c r="Z70" s="292">
        <f t="shared" si="22"/>
        <v>670</v>
      </c>
      <c r="AA70" s="293">
        <v>1810</v>
      </c>
      <c r="AB70" s="292">
        <f t="shared" si="23"/>
        <v>-1140</v>
      </c>
      <c r="AC70" s="292">
        <f t="shared" si="32"/>
        <v>570</v>
      </c>
      <c r="AD70" s="293"/>
      <c r="AE70" s="293"/>
      <c r="AF70" s="293"/>
      <c r="AG70" s="293"/>
      <c r="AH70" s="293"/>
      <c r="AI70" s="293"/>
      <c r="AJ70" s="293"/>
      <c r="AK70" s="292">
        <f t="shared" si="27"/>
        <v>570</v>
      </c>
      <c r="AL70" s="293"/>
      <c r="AM70" s="292">
        <f t="shared" si="28"/>
        <v>-570</v>
      </c>
      <c r="AN70" s="292">
        <f t="shared" si="33"/>
        <v>570</v>
      </c>
      <c r="AO70" s="293">
        <v>50</v>
      </c>
      <c r="AP70" s="293"/>
      <c r="AQ70" s="293"/>
      <c r="AR70" s="293"/>
      <c r="AS70" s="293"/>
      <c r="AT70" s="293"/>
      <c r="AU70" s="293"/>
      <c r="AV70" s="292">
        <f t="shared" si="29"/>
        <v>620</v>
      </c>
      <c r="AW70" s="293"/>
      <c r="AX70" s="292">
        <f t="shared" si="30"/>
        <v>50</v>
      </c>
      <c r="AY70" s="137" t="str">
        <f t="shared" si="11"/>
        <v/>
      </c>
      <c r="BA70" s="143" t="str">
        <f t="shared" ref="BA70:BA135" si="36">IF(AC70=E70*3,"","!!!")</f>
        <v/>
      </c>
    </row>
    <row r="71" spans="1:53" ht="12">
      <c r="A71" s="288">
        <v>69</v>
      </c>
      <c r="B71" s="289" t="s">
        <v>153</v>
      </c>
      <c r="C71" s="290" t="s">
        <v>14</v>
      </c>
      <c r="D71" s="290" t="s">
        <v>905</v>
      </c>
      <c r="E71" s="291">
        <v>100</v>
      </c>
      <c r="F71" s="292"/>
      <c r="G71" s="292">
        <v>255</v>
      </c>
      <c r="H71" s="293"/>
      <c r="I71" s="293"/>
      <c r="J71" s="293"/>
      <c r="K71" s="293"/>
      <c r="L71" s="293">
        <v>100</v>
      </c>
      <c r="M71" s="293"/>
      <c r="N71" s="293"/>
      <c r="O71" s="292">
        <f t="shared" si="34"/>
        <v>355</v>
      </c>
      <c r="P71" s="293">
        <v>255</v>
      </c>
      <c r="Q71" s="292">
        <f t="shared" si="35"/>
        <v>100</v>
      </c>
      <c r="R71" s="292">
        <f t="shared" si="31"/>
        <v>300</v>
      </c>
      <c r="S71" s="293"/>
      <c r="T71" s="293">
        <v>100</v>
      </c>
      <c r="U71" s="293"/>
      <c r="V71" s="293"/>
      <c r="W71" s="293"/>
      <c r="X71" s="293"/>
      <c r="Y71" s="293"/>
      <c r="Z71" s="292">
        <f t="shared" si="22"/>
        <v>400</v>
      </c>
      <c r="AA71" s="293">
        <v>500</v>
      </c>
      <c r="AB71" s="292">
        <f t="shared" si="23"/>
        <v>0</v>
      </c>
      <c r="AC71" s="292">
        <f t="shared" si="32"/>
        <v>300</v>
      </c>
      <c r="AD71" s="293">
        <v>50</v>
      </c>
      <c r="AE71" s="293"/>
      <c r="AF71" s="293"/>
      <c r="AG71" s="293"/>
      <c r="AH71" s="293"/>
      <c r="AI71" s="293"/>
      <c r="AJ71" s="293"/>
      <c r="AK71" s="292">
        <f t="shared" si="27"/>
        <v>350</v>
      </c>
      <c r="AL71" s="293">
        <v>350</v>
      </c>
      <c r="AM71" s="292">
        <f t="shared" si="28"/>
        <v>0</v>
      </c>
      <c r="AN71" s="292">
        <f t="shared" si="33"/>
        <v>300</v>
      </c>
      <c r="AO71" s="293"/>
      <c r="AP71" s="293"/>
      <c r="AQ71" s="293"/>
      <c r="AR71" s="293"/>
      <c r="AS71" s="293"/>
      <c r="AT71" s="293"/>
      <c r="AU71" s="293"/>
      <c r="AV71" s="292">
        <f t="shared" si="29"/>
        <v>300</v>
      </c>
      <c r="AW71" s="293">
        <v>300</v>
      </c>
      <c r="AX71" s="292">
        <f t="shared" si="30"/>
        <v>0</v>
      </c>
      <c r="AY71" s="137" t="str">
        <f t="shared" si="11"/>
        <v>*</v>
      </c>
      <c r="BA71" s="143" t="str">
        <f t="shared" si="36"/>
        <v/>
      </c>
    </row>
    <row r="72" spans="1:53" ht="12">
      <c r="A72" s="288">
        <v>70</v>
      </c>
      <c r="B72" s="294" t="s">
        <v>980</v>
      </c>
      <c r="C72" s="290" t="s">
        <v>23</v>
      </c>
      <c r="D72" s="290" t="s">
        <v>973</v>
      </c>
      <c r="E72" s="291">
        <v>65</v>
      </c>
      <c r="F72" s="292"/>
      <c r="G72" s="292">
        <v>150</v>
      </c>
      <c r="H72" s="293"/>
      <c r="I72" s="293"/>
      <c r="J72" s="293"/>
      <c r="K72" s="293"/>
      <c r="L72" s="293"/>
      <c r="M72" s="293"/>
      <c r="N72" s="293"/>
      <c r="O72" s="292">
        <f t="shared" si="34"/>
        <v>150</v>
      </c>
      <c r="P72" s="293"/>
      <c r="Q72" s="292">
        <f t="shared" si="35"/>
        <v>150</v>
      </c>
      <c r="R72" s="292">
        <f t="shared" si="31"/>
        <v>195</v>
      </c>
      <c r="S72" s="293"/>
      <c r="T72" s="293"/>
      <c r="U72" s="293"/>
      <c r="V72" s="293"/>
      <c r="W72" s="293"/>
      <c r="X72" s="293"/>
      <c r="Y72" s="293"/>
      <c r="Z72" s="292">
        <f t="shared" si="22"/>
        <v>195</v>
      </c>
      <c r="AA72" s="293">
        <v>540</v>
      </c>
      <c r="AB72" s="292">
        <f t="shared" si="23"/>
        <v>-195</v>
      </c>
      <c r="AC72" s="292">
        <f t="shared" si="32"/>
        <v>195</v>
      </c>
      <c r="AD72" s="293"/>
      <c r="AE72" s="293"/>
      <c r="AF72" s="293"/>
      <c r="AG72" s="293"/>
      <c r="AH72" s="293"/>
      <c r="AI72" s="293"/>
      <c r="AJ72" s="293"/>
      <c r="AK72" s="292">
        <f t="shared" si="27"/>
        <v>195</v>
      </c>
      <c r="AL72" s="293"/>
      <c r="AM72" s="292">
        <f t="shared" si="28"/>
        <v>0</v>
      </c>
      <c r="AN72" s="292">
        <f t="shared" si="33"/>
        <v>195</v>
      </c>
      <c r="AO72" s="293"/>
      <c r="AP72" s="293"/>
      <c r="AQ72" s="293"/>
      <c r="AR72" s="293"/>
      <c r="AS72" s="293"/>
      <c r="AT72" s="293"/>
      <c r="AU72" s="293"/>
      <c r="AV72" s="292">
        <f t="shared" si="29"/>
        <v>195</v>
      </c>
      <c r="AW72" s="293">
        <v>195</v>
      </c>
      <c r="AX72" s="292">
        <f t="shared" si="30"/>
        <v>0</v>
      </c>
      <c r="AY72" s="137" t="str">
        <f t="shared" ref="AY72:AY137" si="37">IF(AX72=0,"*","")</f>
        <v>*</v>
      </c>
      <c r="BA72" s="143" t="str">
        <f t="shared" si="36"/>
        <v/>
      </c>
    </row>
    <row r="73" spans="1:53" ht="12">
      <c r="A73" s="288">
        <v>71</v>
      </c>
      <c r="B73" s="289" t="s">
        <v>155</v>
      </c>
      <c r="C73" s="290" t="s">
        <v>14</v>
      </c>
      <c r="D73" s="290" t="s">
        <v>157</v>
      </c>
      <c r="E73" s="291">
        <v>230</v>
      </c>
      <c r="F73" s="292"/>
      <c r="G73" s="292">
        <v>570</v>
      </c>
      <c r="H73" s="293">
        <v>50</v>
      </c>
      <c r="I73" s="293"/>
      <c r="J73" s="293">
        <v>655.4</v>
      </c>
      <c r="K73" s="293"/>
      <c r="L73" s="293">
        <v>10</v>
      </c>
      <c r="M73" s="293"/>
      <c r="N73" s="293">
        <v>10</v>
      </c>
      <c r="O73" s="292">
        <f t="shared" si="34"/>
        <v>1295.4000000000001</v>
      </c>
      <c r="P73" s="293">
        <v>1295.4000000000001</v>
      </c>
      <c r="Q73" s="292">
        <f t="shared" si="35"/>
        <v>0</v>
      </c>
      <c r="R73" s="292">
        <f t="shared" si="31"/>
        <v>690</v>
      </c>
      <c r="S73" s="293"/>
      <c r="T73" s="293"/>
      <c r="U73" s="293"/>
      <c r="V73" s="293"/>
      <c r="W73" s="293">
        <v>100</v>
      </c>
      <c r="X73" s="293"/>
      <c r="Y73" s="293"/>
      <c r="Z73" s="292">
        <f t="shared" si="22"/>
        <v>790</v>
      </c>
      <c r="AA73" s="293">
        <v>2170</v>
      </c>
      <c r="AB73" s="292">
        <f t="shared" si="23"/>
        <v>-1380</v>
      </c>
      <c r="AC73" s="292">
        <f t="shared" si="32"/>
        <v>690</v>
      </c>
      <c r="AD73" s="293"/>
      <c r="AE73" s="293"/>
      <c r="AF73" s="293"/>
      <c r="AG73" s="293"/>
      <c r="AH73" s="293"/>
      <c r="AI73" s="293"/>
      <c r="AJ73" s="293"/>
      <c r="AK73" s="292">
        <f t="shared" si="27"/>
        <v>690</v>
      </c>
      <c r="AL73" s="293"/>
      <c r="AM73" s="292">
        <f t="shared" si="28"/>
        <v>-690</v>
      </c>
      <c r="AN73" s="292">
        <f t="shared" si="33"/>
        <v>690</v>
      </c>
      <c r="AO73" s="293"/>
      <c r="AP73" s="293"/>
      <c r="AQ73" s="293"/>
      <c r="AR73" s="293"/>
      <c r="AS73" s="293"/>
      <c r="AT73" s="293"/>
      <c r="AU73" s="293"/>
      <c r="AV73" s="292">
        <f t="shared" si="29"/>
        <v>690</v>
      </c>
      <c r="AW73" s="293"/>
      <c r="AX73" s="292">
        <f t="shared" si="30"/>
        <v>0</v>
      </c>
      <c r="AY73" s="137" t="str">
        <f t="shared" si="37"/>
        <v>*</v>
      </c>
      <c r="BA73" s="143" t="str">
        <f t="shared" si="36"/>
        <v/>
      </c>
    </row>
    <row r="74" spans="1:53" ht="12">
      <c r="A74" s="288">
        <v>72</v>
      </c>
      <c r="B74" s="289" t="s">
        <v>158</v>
      </c>
      <c r="C74" s="290" t="s">
        <v>14</v>
      </c>
      <c r="D74" s="290" t="s">
        <v>49</v>
      </c>
      <c r="E74" s="291">
        <v>145</v>
      </c>
      <c r="F74" s="292">
        <v>-295</v>
      </c>
      <c r="G74" s="292">
        <v>345</v>
      </c>
      <c r="H74" s="293"/>
      <c r="I74" s="293"/>
      <c r="J74" s="293"/>
      <c r="K74" s="293"/>
      <c r="L74" s="293"/>
      <c r="M74" s="293"/>
      <c r="N74" s="293"/>
      <c r="O74" s="292">
        <f t="shared" si="34"/>
        <v>345</v>
      </c>
      <c r="P74" s="293">
        <v>395</v>
      </c>
      <c r="Q74" s="292">
        <f t="shared" si="35"/>
        <v>-345</v>
      </c>
      <c r="R74" s="292">
        <f t="shared" si="31"/>
        <v>435</v>
      </c>
      <c r="S74" s="293"/>
      <c r="T74" s="293"/>
      <c r="U74" s="293"/>
      <c r="V74" s="293"/>
      <c r="W74" s="293">
        <v>100</v>
      </c>
      <c r="X74" s="293"/>
      <c r="Y74" s="293"/>
      <c r="Z74" s="292">
        <f t="shared" si="22"/>
        <v>535</v>
      </c>
      <c r="AA74" s="293">
        <v>1110</v>
      </c>
      <c r="AB74" s="292">
        <f t="shared" si="23"/>
        <v>-920</v>
      </c>
      <c r="AC74" s="292">
        <f t="shared" si="32"/>
        <v>435</v>
      </c>
      <c r="AD74" s="293"/>
      <c r="AE74" s="293"/>
      <c r="AF74" s="293"/>
      <c r="AG74" s="293"/>
      <c r="AH74" s="293"/>
      <c r="AI74" s="293"/>
      <c r="AJ74" s="293"/>
      <c r="AK74" s="292">
        <f t="shared" si="27"/>
        <v>435</v>
      </c>
      <c r="AL74" s="293"/>
      <c r="AM74" s="292">
        <f t="shared" si="28"/>
        <v>-485</v>
      </c>
      <c r="AN74" s="292">
        <f t="shared" si="33"/>
        <v>435</v>
      </c>
      <c r="AO74" s="293"/>
      <c r="AP74" s="293"/>
      <c r="AQ74" s="293"/>
      <c r="AR74" s="293"/>
      <c r="AS74" s="293"/>
      <c r="AT74" s="293"/>
      <c r="AU74" s="293"/>
      <c r="AV74" s="292">
        <f t="shared" si="29"/>
        <v>435</v>
      </c>
      <c r="AW74" s="293"/>
      <c r="AX74" s="292">
        <f t="shared" si="30"/>
        <v>-50</v>
      </c>
      <c r="AY74" s="137" t="str">
        <f t="shared" si="37"/>
        <v/>
      </c>
      <c r="BA74" s="143" t="str">
        <f t="shared" si="36"/>
        <v/>
      </c>
    </row>
    <row r="75" spans="1:53" ht="12">
      <c r="A75" s="288">
        <v>73</v>
      </c>
      <c r="B75" s="289" t="s">
        <v>159</v>
      </c>
      <c r="C75" s="290" t="s">
        <v>14</v>
      </c>
      <c r="D75" s="290" t="s">
        <v>161</v>
      </c>
      <c r="E75" s="291">
        <v>270</v>
      </c>
      <c r="F75" s="292"/>
      <c r="G75" s="292">
        <v>690</v>
      </c>
      <c r="H75" s="293"/>
      <c r="I75" s="293"/>
      <c r="J75" s="293">
        <v>1180.5999999999999</v>
      </c>
      <c r="K75" s="293"/>
      <c r="L75" s="293">
        <v>100</v>
      </c>
      <c r="M75" s="293"/>
      <c r="N75" s="293"/>
      <c r="O75" s="292">
        <f t="shared" si="34"/>
        <v>1970.6</v>
      </c>
      <c r="P75" s="293">
        <v>1870.6</v>
      </c>
      <c r="Q75" s="292">
        <f t="shared" si="35"/>
        <v>100</v>
      </c>
      <c r="R75" s="292">
        <f t="shared" si="31"/>
        <v>810</v>
      </c>
      <c r="S75" s="293"/>
      <c r="T75" s="293"/>
      <c r="U75" s="293"/>
      <c r="V75" s="293"/>
      <c r="W75" s="293"/>
      <c r="X75" s="293"/>
      <c r="Y75" s="293"/>
      <c r="Z75" s="292">
        <f t="shared" si="22"/>
        <v>810</v>
      </c>
      <c r="AA75" s="293">
        <v>910</v>
      </c>
      <c r="AB75" s="292">
        <f t="shared" si="23"/>
        <v>0</v>
      </c>
      <c r="AC75" s="292">
        <f t="shared" si="32"/>
        <v>810</v>
      </c>
      <c r="AD75" s="293"/>
      <c r="AE75" s="293"/>
      <c r="AF75" s="293"/>
      <c r="AG75" s="293"/>
      <c r="AH75" s="293"/>
      <c r="AI75" s="293"/>
      <c r="AJ75" s="293"/>
      <c r="AK75" s="292">
        <f t="shared" si="27"/>
        <v>810</v>
      </c>
      <c r="AL75" s="293">
        <v>810</v>
      </c>
      <c r="AM75" s="292">
        <f t="shared" si="28"/>
        <v>0</v>
      </c>
      <c r="AN75" s="292">
        <f t="shared" si="33"/>
        <v>810</v>
      </c>
      <c r="AO75" s="293"/>
      <c r="AP75" s="293"/>
      <c r="AQ75" s="293"/>
      <c r="AR75" s="293"/>
      <c r="AS75" s="293"/>
      <c r="AT75" s="293"/>
      <c r="AU75" s="293"/>
      <c r="AV75" s="292">
        <f t="shared" si="29"/>
        <v>810</v>
      </c>
      <c r="AW75" s="293">
        <v>810</v>
      </c>
      <c r="AX75" s="292">
        <f t="shared" si="30"/>
        <v>0</v>
      </c>
      <c r="AY75" s="137" t="str">
        <f t="shared" si="37"/>
        <v>*</v>
      </c>
      <c r="BA75" s="143" t="str">
        <f t="shared" si="36"/>
        <v/>
      </c>
    </row>
    <row r="76" spans="1:53" ht="12">
      <c r="A76" s="288">
        <v>74</v>
      </c>
      <c r="B76" s="289" t="s">
        <v>162</v>
      </c>
      <c r="C76" s="290" t="s">
        <v>14</v>
      </c>
      <c r="D76" s="290" t="s">
        <v>164</v>
      </c>
      <c r="E76" s="291">
        <v>250</v>
      </c>
      <c r="F76" s="292">
        <v>-3100</v>
      </c>
      <c r="G76" s="292">
        <f>E76*3</f>
        <v>750</v>
      </c>
      <c r="H76" s="293"/>
      <c r="I76" s="293">
        <v>100</v>
      </c>
      <c r="J76" s="293"/>
      <c r="K76" s="293"/>
      <c r="L76" s="293">
        <v>100</v>
      </c>
      <c r="M76" s="293"/>
      <c r="N76" s="293"/>
      <c r="O76" s="292">
        <f t="shared" si="34"/>
        <v>950</v>
      </c>
      <c r="P76" s="293">
        <v>100</v>
      </c>
      <c r="Q76" s="292">
        <f t="shared" si="35"/>
        <v>-2250</v>
      </c>
      <c r="R76" s="292">
        <f t="shared" si="31"/>
        <v>750</v>
      </c>
      <c r="S76" s="293"/>
      <c r="T76" s="293"/>
      <c r="U76" s="293"/>
      <c r="V76" s="293"/>
      <c r="W76" s="293"/>
      <c r="X76" s="293"/>
      <c r="Y76" s="293"/>
      <c r="Z76" s="292">
        <f t="shared" si="22"/>
        <v>750</v>
      </c>
      <c r="AA76" s="293"/>
      <c r="AB76" s="292">
        <f t="shared" si="23"/>
        <v>-1500</v>
      </c>
      <c r="AC76" s="292">
        <f t="shared" si="32"/>
        <v>750</v>
      </c>
      <c r="AD76" s="293"/>
      <c r="AE76" s="293"/>
      <c r="AF76" s="293"/>
      <c r="AG76" s="293"/>
      <c r="AH76" s="293"/>
      <c r="AI76" s="293"/>
      <c r="AJ76" s="293"/>
      <c r="AK76" s="292">
        <f t="shared" si="27"/>
        <v>750</v>
      </c>
      <c r="AL76" s="293"/>
      <c r="AM76" s="292">
        <f t="shared" si="28"/>
        <v>-750</v>
      </c>
      <c r="AN76" s="292">
        <f t="shared" si="33"/>
        <v>750</v>
      </c>
      <c r="AO76" s="293"/>
      <c r="AP76" s="293"/>
      <c r="AQ76" s="293"/>
      <c r="AR76" s="293"/>
      <c r="AS76" s="293"/>
      <c r="AT76" s="293"/>
      <c r="AU76" s="293"/>
      <c r="AV76" s="292">
        <f t="shared" si="29"/>
        <v>750</v>
      </c>
      <c r="AW76" s="293"/>
      <c r="AX76" s="292">
        <f t="shared" si="30"/>
        <v>0</v>
      </c>
      <c r="BA76" s="143" t="str">
        <f t="shared" si="36"/>
        <v/>
      </c>
    </row>
    <row r="77" spans="1:53" ht="12">
      <c r="A77" s="288">
        <v>75</v>
      </c>
      <c r="B77" s="294" t="s">
        <v>987</v>
      </c>
      <c r="C77" s="290" t="s">
        <v>10</v>
      </c>
      <c r="D77" s="290" t="s">
        <v>150</v>
      </c>
      <c r="E77" s="295">
        <v>180</v>
      </c>
      <c r="F77" s="292"/>
      <c r="G77" s="292">
        <f>E77*3</f>
        <v>540</v>
      </c>
      <c r="H77" s="293"/>
      <c r="I77" s="293"/>
      <c r="J77" s="293"/>
      <c r="K77" s="293"/>
      <c r="L77" s="293"/>
      <c r="M77" s="293"/>
      <c r="N77" s="293"/>
      <c r="O77" s="292">
        <f t="shared" si="34"/>
        <v>540</v>
      </c>
      <c r="P77" s="293">
        <v>540</v>
      </c>
      <c r="Q77" s="292">
        <f t="shared" si="35"/>
        <v>0</v>
      </c>
      <c r="R77" s="292">
        <f t="shared" si="31"/>
        <v>540</v>
      </c>
      <c r="S77" s="293"/>
      <c r="T77" s="293"/>
      <c r="U77" s="293"/>
      <c r="V77" s="293"/>
      <c r="W77" s="293">
        <v>100</v>
      </c>
      <c r="X77" s="293"/>
      <c r="Y77" s="293"/>
      <c r="Z77" s="292">
        <f t="shared" si="22"/>
        <v>640</v>
      </c>
      <c r="AA77" s="293">
        <v>1720</v>
      </c>
      <c r="AB77" s="292">
        <f t="shared" si="23"/>
        <v>-1080</v>
      </c>
      <c r="AC77" s="292">
        <f t="shared" si="32"/>
        <v>540</v>
      </c>
      <c r="AD77" s="293"/>
      <c r="AE77" s="293"/>
      <c r="AF77" s="293"/>
      <c r="AG77" s="293"/>
      <c r="AH77" s="293"/>
      <c r="AI77" s="293"/>
      <c r="AJ77" s="293"/>
      <c r="AK77" s="292">
        <f t="shared" si="27"/>
        <v>540</v>
      </c>
      <c r="AL77" s="293"/>
      <c r="AM77" s="292">
        <f t="shared" si="28"/>
        <v>-540</v>
      </c>
      <c r="AN77" s="292">
        <f t="shared" si="33"/>
        <v>540</v>
      </c>
      <c r="AO77" s="293"/>
      <c r="AP77" s="293"/>
      <c r="AQ77" s="293"/>
      <c r="AR77" s="293"/>
      <c r="AS77" s="293"/>
      <c r="AT77" s="293"/>
      <c r="AU77" s="293"/>
      <c r="AV77" s="292">
        <f t="shared" si="29"/>
        <v>540</v>
      </c>
      <c r="AW77" s="293"/>
      <c r="AX77" s="292">
        <f t="shared" si="30"/>
        <v>0</v>
      </c>
      <c r="AY77" s="137" t="str">
        <f t="shared" si="37"/>
        <v>*</v>
      </c>
      <c r="BA77" s="143" t="str">
        <f t="shared" si="36"/>
        <v/>
      </c>
    </row>
    <row r="78" spans="1:53" ht="12">
      <c r="A78" s="288">
        <v>76</v>
      </c>
      <c r="B78" s="294" t="s">
        <v>1167</v>
      </c>
      <c r="C78" s="290" t="s">
        <v>14</v>
      </c>
      <c r="D78" s="290"/>
      <c r="E78" s="295">
        <v>85</v>
      </c>
      <c r="F78" s="292">
        <v>255</v>
      </c>
      <c r="G78" s="292">
        <f>E78*3</f>
        <v>255</v>
      </c>
      <c r="H78" s="293"/>
      <c r="I78" s="293"/>
      <c r="J78" s="293"/>
      <c r="K78" s="293"/>
      <c r="L78" s="293"/>
      <c r="M78" s="293"/>
      <c r="N78" s="293"/>
      <c r="O78" s="292">
        <f t="shared" si="34"/>
        <v>255</v>
      </c>
      <c r="P78" s="293">
        <v>765</v>
      </c>
      <c r="Q78" s="292">
        <f t="shared" si="35"/>
        <v>-255</v>
      </c>
      <c r="R78" s="292">
        <f t="shared" si="31"/>
        <v>255</v>
      </c>
      <c r="S78" s="293"/>
      <c r="T78" s="293"/>
      <c r="U78" s="293"/>
      <c r="V78" s="293"/>
      <c r="W78" s="293"/>
      <c r="X78" s="293"/>
      <c r="Y78" s="293"/>
      <c r="Z78" s="292">
        <f t="shared" si="22"/>
        <v>255</v>
      </c>
      <c r="AA78" s="293"/>
      <c r="AB78" s="292">
        <f t="shared" si="23"/>
        <v>0</v>
      </c>
      <c r="AC78" s="292">
        <f t="shared" si="32"/>
        <v>255</v>
      </c>
      <c r="AD78" s="293"/>
      <c r="AE78" s="293"/>
      <c r="AF78" s="293"/>
      <c r="AG78" s="293"/>
      <c r="AH78" s="293"/>
      <c r="AI78" s="293"/>
      <c r="AJ78" s="293"/>
      <c r="AK78" s="292">
        <f t="shared" si="27"/>
        <v>255</v>
      </c>
      <c r="AL78" s="293">
        <v>255</v>
      </c>
      <c r="AM78" s="292">
        <f t="shared" si="28"/>
        <v>0</v>
      </c>
      <c r="AN78" s="292">
        <f t="shared" si="33"/>
        <v>255</v>
      </c>
      <c r="AO78" s="293"/>
      <c r="AP78" s="293"/>
      <c r="AQ78" s="293"/>
      <c r="AR78" s="293"/>
      <c r="AS78" s="293"/>
      <c r="AT78" s="293"/>
      <c r="AU78" s="293"/>
      <c r="AV78" s="292">
        <f t="shared" si="29"/>
        <v>255</v>
      </c>
      <c r="AW78" s="293">
        <v>255</v>
      </c>
      <c r="AX78" s="292">
        <f t="shared" si="30"/>
        <v>0</v>
      </c>
      <c r="AY78" s="137" t="str">
        <f t="shared" si="37"/>
        <v>*</v>
      </c>
      <c r="BA78" s="143" t="str">
        <f t="shared" si="36"/>
        <v/>
      </c>
    </row>
    <row r="79" spans="1:53" ht="12">
      <c r="A79" s="288">
        <v>77</v>
      </c>
      <c r="B79" s="289" t="s">
        <v>1118</v>
      </c>
      <c r="C79" s="290" t="s">
        <v>14</v>
      </c>
      <c r="D79" s="290" t="s">
        <v>168</v>
      </c>
      <c r="E79" s="291">
        <v>75</v>
      </c>
      <c r="F79" s="292"/>
      <c r="G79" s="292">
        <v>180</v>
      </c>
      <c r="H79" s="293"/>
      <c r="I79" s="293"/>
      <c r="J79" s="293"/>
      <c r="K79" s="293"/>
      <c r="L79" s="293">
        <v>100</v>
      </c>
      <c r="M79" s="293"/>
      <c r="N79" s="293"/>
      <c r="O79" s="292">
        <f t="shared" si="34"/>
        <v>280</v>
      </c>
      <c r="P79" s="293">
        <v>180</v>
      </c>
      <c r="Q79" s="292">
        <f t="shared" si="35"/>
        <v>100</v>
      </c>
      <c r="R79" s="292">
        <f t="shared" si="31"/>
        <v>225</v>
      </c>
      <c r="S79" s="293"/>
      <c r="T79" s="293">
        <v>100</v>
      </c>
      <c r="U79" s="293"/>
      <c r="V79" s="293"/>
      <c r="W79" s="293"/>
      <c r="X79" s="293"/>
      <c r="Y79" s="293"/>
      <c r="Z79" s="292">
        <f t="shared" si="22"/>
        <v>325</v>
      </c>
      <c r="AA79" s="293">
        <v>425</v>
      </c>
      <c r="AB79" s="292">
        <f t="shared" si="23"/>
        <v>0</v>
      </c>
      <c r="AC79" s="292">
        <f t="shared" si="32"/>
        <v>225</v>
      </c>
      <c r="AD79" s="293">
        <v>50</v>
      </c>
      <c r="AE79" s="293"/>
      <c r="AF79" s="293"/>
      <c r="AG79" s="293"/>
      <c r="AH79" s="293"/>
      <c r="AI79" s="293"/>
      <c r="AJ79" s="293"/>
      <c r="AK79" s="292">
        <f t="shared" si="27"/>
        <v>275</v>
      </c>
      <c r="AL79" s="293">
        <v>275</v>
      </c>
      <c r="AM79" s="292">
        <f t="shared" si="28"/>
        <v>0</v>
      </c>
      <c r="AN79" s="292">
        <f t="shared" si="33"/>
        <v>225</v>
      </c>
      <c r="AO79" s="293"/>
      <c r="AP79" s="293"/>
      <c r="AQ79" s="293"/>
      <c r="AR79" s="293"/>
      <c r="AS79" s="293"/>
      <c r="AT79" s="293"/>
      <c r="AU79" s="293"/>
      <c r="AV79" s="292">
        <f t="shared" si="29"/>
        <v>225</v>
      </c>
      <c r="AW79" s="293">
        <v>225</v>
      </c>
      <c r="AX79" s="292">
        <f t="shared" si="30"/>
        <v>0</v>
      </c>
      <c r="AY79" s="137" t="str">
        <f t="shared" si="37"/>
        <v>*</v>
      </c>
      <c r="BA79" s="143" t="str">
        <f t="shared" si="36"/>
        <v/>
      </c>
    </row>
    <row r="80" spans="1:53" ht="12">
      <c r="A80" s="288">
        <v>78</v>
      </c>
      <c r="B80" s="289" t="s">
        <v>849</v>
      </c>
      <c r="C80" s="290" t="s">
        <v>23</v>
      </c>
      <c r="D80" s="290" t="s">
        <v>874</v>
      </c>
      <c r="E80" s="291">
        <v>50</v>
      </c>
      <c r="F80" s="292">
        <v>400</v>
      </c>
      <c r="G80" s="292">
        <f>E80*3</f>
        <v>150</v>
      </c>
      <c r="H80" s="293"/>
      <c r="I80" s="293"/>
      <c r="J80" s="293"/>
      <c r="K80" s="293"/>
      <c r="L80" s="293"/>
      <c r="M80" s="293"/>
      <c r="N80" s="293"/>
      <c r="O80" s="292">
        <f t="shared" si="34"/>
        <v>150</v>
      </c>
      <c r="P80" s="293"/>
      <c r="Q80" s="292">
        <f t="shared" si="35"/>
        <v>550</v>
      </c>
      <c r="R80" s="292">
        <f t="shared" si="31"/>
        <v>150</v>
      </c>
      <c r="S80" s="293"/>
      <c r="T80" s="293"/>
      <c r="U80" s="293"/>
      <c r="V80" s="293"/>
      <c r="W80" s="293"/>
      <c r="X80" s="293"/>
      <c r="Y80" s="293"/>
      <c r="Z80" s="292">
        <f t="shared" si="22"/>
        <v>150</v>
      </c>
      <c r="AA80" s="293"/>
      <c r="AB80" s="292">
        <f t="shared" si="23"/>
        <v>700</v>
      </c>
      <c r="AC80" s="292">
        <f t="shared" si="32"/>
        <v>150</v>
      </c>
      <c r="AD80" s="293"/>
      <c r="AE80" s="293"/>
      <c r="AF80" s="293"/>
      <c r="AG80" s="293"/>
      <c r="AH80" s="293"/>
      <c r="AI80" s="293"/>
      <c r="AJ80" s="293"/>
      <c r="AK80" s="292">
        <f t="shared" si="27"/>
        <v>150</v>
      </c>
      <c r="AL80" s="293"/>
      <c r="AM80" s="292">
        <f t="shared" si="28"/>
        <v>850</v>
      </c>
      <c r="AN80" s="292">
        <f t="shared" si="33"/>
        <v>150</v>
      </c>
      <c r="AO80" s="293"/>
      <c r="AP80" s="293"/>
      <c r="AQ80" s="293"/>
      <c r="AR80" s="293"/>
      <c r="AS80" s="293"/>
      <c r="AT80" s="293"/>
      <c r="AU80" s="293"/>
      <c r="AV80" s="292">
        <f t="shared" si="29"/>
        <v>150</v>
      </c>
      <c r="AW80" s="293"/>
      <c r="AX80" s="292">
        <f t="shared" si="30"/>
        <v>1000</v>
      </c>
      <c r="AY80" s="137" t="str">
        <f t="shared" si="37"/>
        <v/>
      </c>
      <c r="BA80" s="143" t="str">
        <f t="shared" si="36"/>
        <v/>
      </c>
    </row>
    <row r="81" spans="1:53" ht="12">
      <c r="A81" s="288">
        <v>79</v>
      </c>
      <c r="B81" s="289" t="s">
        <v>169</v>
      </c>
      <c r="C81" s="290" t="s">
        <v>23</v>
      </c>
      <c r="D81" s="290" t="s">
        <v>12</v>
      </c>
      <c r="E81" s="291">
        <v>85</v>
      </c>
      <c r="F81" s="292"/>
      <c r="G81" s="292">
        <f>E81*3</f>
        <v>255</v>
      </c>
      <c r="H81" s="293"/>
      <c r="I81" s="293"/>
      <c r="J81" s="293"/>
      <c r="K81" s="293"/>
      <c r="L81" s="293"/>
      <c r="M81" s="293"/>
      <c r="N81" s="293"/>
      <c r="O81" s="292">
        <f t="shared" si="34"/>
        <v>255</v>
      </c>
      <c r="P81" s="293"/>
      <c r="Q81" s="292">
        <f t="shared" si="35"/>
        <v>255</v>
      </c>
      <c r="R81" s="292">
        <f t="shared" si="31"/>
        <v>255</v>
      </c>
      <c r="S81" s="293"/>
      <c r="T81" s="293"/>
      <c r="U81" s="293"/>
      <c r="V81" s="293"/>
      <c r="W81" s="293"/>
      <c r="X81" s="293"/>
      <c r="Y81" s="293"/>
      <c r="Z81" s="292">
        <f t="shared" si="22"/>
        <v>255</v>
      </c>
      <c r="AA81" s="293"/>
      <c r="AB81" s="292">
        <f t="shared" si="23"/>
        <v>510</v>
      </c>
      <c r="AC81" s="292">
        <f t="shared" si="32"/>
        <v>255</v>
      </c>
      <c r="AD81" s="293"/>
      <c r="AE81" s="293"/>
      <c r="AF81" s="293"/>
      <c r="AG81" s="293"/>
      <c r="AH81" s="293"/>
      <c r="AI81" s="293"/>
      <c r="AJ81" s="293"/>
      <c r="AK81" s="292">
        <f t="shared" si="27"/>
        <v>255</v>
      </c>
      <c r="AL81" s="293"/>
      <c r="AM81" s="292">
        <f t="shared" si="28"/>
        <v>765</v>
      </c>
      <c r="AN81" s="292">
        <f t="shared" si="33"/>
        <v>255</v>
      </c>
      <c r="AO81" s="293"/>
      <c r="AP81" s="293"/>
      <c r="AQ81" s="293"/>
      <c r="AR81" s="293"/>
      <c r="AS81" s="293"/>
      <c r="AT81" s="293"/>
      <c r="AU81" s="293"/>
      <c r="AV81" s="292">
        <f t="shared" si="29"/>
        <v>255</v>
      </c>
      <c r="AW81" s="293">
        <v>1020</v>
      </c>
      <c r="AX81" s="292">
        <f t="shared" si="30"/>
        <v>0</v>
      </c>
      <c r="AY81" s="137" t="str">
        <f t="shared" si="37"/>
        <v>*</v>
      </c>
      <c r="BA81" s="143" t="str">
        <f t="shared" si="36"/>
        <v/>
      </c>
    </row>
    <row r="82" spans="1:53" ht="12">
      <c r="A82" s="288">
        <v>80</v>
      </c>
      <c r="B82" s="294" t="s">
        <v>173</v>
      </c>
      <c r="C82" s="290" t="s">
        <v>10</v>
      </c>
      <c r="D82" s="290" t="s">
        <v>12</v>
      </c>
      <c r="E82" s="295">
        <v>120</v>
      </c>
      <c r="F82" s="292"/>
      <c r="G82" s="292">
        <f>E82*3</f>
        <v>360</v>
      </c>
      <c r="H82" s="293"/>
      <c r="I82" s="293"/>
      <c r="J82" s="293"/>
      <c r="K82" s="293"/>
      <c r="L82" s="293"/>
      <c r="M82" s="293"/>
      <c r="N82" s="293"/>
      <c r="O82" s="292">
        <f t="shared" si="34"/>
        <v>360</v>
      </c>
      <c r="P82" s="293">
        <v>720</v>
      </c>
      <c r="Q82" s="292">
        <f t="shared" si="35"/>
        <v>-360</v>
      </c>
      <c r="R82" s="292">
        <f t="shared" si="31"/>
        <v>360</v>
      </c>
      <c r="S82" s="293"/>
      <c r="T82" s="293"/>
      <c r="U82" s="293"/>
      <c r="V82" s="293"/>
      <c r="W82" s="293">
        <v>100</v>
      </c>
      <c r="X82" s="293"/>
      <c r="Y82" s="293"/>
      <c r="Z82" s="292">
        <f t="shared" si="22"/>
        <v>460</v>
      </c>
      <c r="AA82" s="293">
        <v>100</v>
      </c>
      <c r="AB82" s="292">
        <f t="shared" si="23"/>
        <v>0</v>
      </c>
      <c r="AC82" s="292">
        <f t="shared" si="32"/>
        <v>360</v>
      </c>
      <c r="AD82" s="293"/>
      <c r="AE82" s="293"/>
      <c r="AF82" s="293"/>
      <c r="AG82" s="293"/>
      <c r="AH82" s="293"/>
      <c r="AI82" s="293"/>
      <c r="AJ82" s="293"/>
      <c r="AK82" s="292">
        <f t="shared" si="27"/>
        <v>360</v>
      </c>
      <c r="AL82" s="293">
        <v>720</v>
      </c>
      <c r="AM82" s="292">
        <f t="shared" si="28"/>
        <v>-360</v>
      </c>
      <c r="AN82" s="292">
        <f t="shared" si="33"/>
        <v>360</v>
      </c>
      <c r="AO82" s="293"/>
      <c r="AP82" s="293"/>
      <c r="AQ82" s="293"/>
      <c r="AR82" s="293"/>
      <c r="AS82" s="293"/>
      <c r="AT82" s="293"/>
      <c r="AU82" s="293"/>
      <c r="AV82" s="292">
        <f t="shared" si="29"/>
        <v>360</v>
      </c>
      <c r="AW82" s="293"/>
      <c r="AX82" s="292">
        <f t="shared" si="30"/>
        <v>0</v>
      </c>
      <c r="AY82" s="137" t="str">
        <f t="shared" si="37"/>
        <v>*</v>
      </c>
      <c r="BA82" s="143" t="str">
        <f t="shared" si="36"/>
        <v/>
      </c>
    </row>
    <row r="83" spans="1:53" ht="12">
      <c r="A83" s="288">
        <v>81</v>
      </c>
      <c r="B83" s="289" t="s">
        <v>175</v>
      </c>
      <c r="C83" s="290" t="s">
        <v>23</v>
      </c>
      <c r="D83" s="290" t="s">
        <v>176</v>
      </c>
      <c r="E83" s="291">
        <v>35</v>
      </c>
      <c r="F83" s="292"/>
      <c r="G83" s="292">
        <f>E83*3</f>
        <v>105</v>
      </c>
      <c r="H83" s="293"/>
      <c r="I83" s="293"/>
      <c r="J83" s="293"/>
      <c r="K83" s="293"/>
      <c r="L83" s="293"/>
      <c r="M83" s="293"/>
      <c r="N83" s="293"/>
      <c r="O83" s="292">
        <f t="shared" si="34"/>
        <v>105</v>
      </c>
      <c r="P83" s="293"/>
      <c r="Q83" s="292">
        <f t="shared" si="35"/>
        <v>105</v>
      </c>
      <c r="R83" s="292">
        <f t="shared" si="31"/>
        <v>105</v>
      </c>
      <c r="S83" s="293">
        <v>50</v>
      </c>
      <c r="T83" s="293"/>
      <c r="U83" s="293"/>
      <c r="V83" s="293"/>
      <c r="W83" s="293"/>
      <c r="X83" s="293"/>
      <c r="Y83" s="293"/>
      <c r="Z83" s="292">
        <f t="shared" si="22"/>
        <v>155</v>
      </c>
      <c r="AA83" s="293"/>
      <c r="AB83" s="292">
        <f t="shared" si="23"/>
        <v>260</v>
      </c>
      <c r="AC83" s="292">
        <f t="shared" si="32"/>
        <v>105</v>
      </c>
      <c r="AD83" s="293">
        <v>50</v>
      </c>
      <c r="AE83" s="293"/>
      <c r="AF83" s="293"/>
      <c r="AG83" s="293"/>
      <c r="AH83" s="293"/>
      <c r="AI83" s="293"/>
      <c r="AJ83" s="293"/>
      <c r="AK83" s="292">
        <f t="shared" si="27"/>
        <v>155</v>
      </c>
      <c r="AL83" s="293">
        <v>520</v>
      </c>
      <c r="AM83" s="292">
        <f t="shared" si="28"/>
        <v>-105</v>
      </c>
      <c r="AN83" s="292">
        <f t="shared" si="33"/>
        <v>105</v>
      </c>
      <c r="AO83" s="293"/>
      <c r="AP83" s="293"/>
      <c r="AQ83" s="293"/>
      <c r="AR83" s="293"/>
      <c r="AS83" s="293"/>
      <c r="AT83" s="293"/>
      <c r="AU83" s="293"/>
      <c r="AV83" s="292">
        <f t="shared" si="29"/>
        <v>105</v>
      </c>
      <c r="AW83" s="293"/>
      <c r="AX83" s="292">
        <f t="shared" si="30"/>
        <v>0</v>
      </c>
      <c r="AY83" s="137" t="str">
        <f t="shared" si="37"/>
        <v>*</v>
      </c>
      <c r="BA83" s="143" t="str">
        <f t="shared" si="36"/>
        <v/>
      </c>
    </row>
    <row r="84" spans="1:53" ht="12">
      <c r="A84" s="288">
        <v>82</v>
      </c>
      <c r="B84" s="313" t="s">
        <v>179</v>
      </c>
      <c r="C84" s="290" t="s">
        <v>14</v>
      </c>
      <c r="D84" s="290" t="s">
        <v>12</v>
      </c>
      <c r="E84" s="291">
        <v>30</v>
      </c>
      <c r="F84" s="292"/>
      <c r="G84" s="292">
        <f>E84*3</f>
        <v>90</v>
      </c>
      <c r="H84" s="293"/>
      <c r="I84" s="293"/>
      <c r="J84" s="293"/>
      <c r="K84" s="293"/>
      <c r="L84" s="293"/>
      <c r="M84" s="293"/>
      <c r="N84" s="293"/>
      <c r="O84" s="292">
        <f t="shared" si="34"/>
        <v>90</v>
      </c>
      <c r="P84" s="293">
        <v>190</v>
      </c>
      <c r="Q84" s="292">
        <f t="shared" si="35"/>
        <v>-100</v>
      </c>
      <c r="R84" s="292">
        <f t="shared" si="31"/>
        <v>90</v>
      </c>
      <c r="S84" s="293"/>
      <c r="T84" s="293">
        <v>100</v>
      </c>
      <c r="U84" s="293"/>
      <c r="V84" s="293"/>
      <c r="W84" s="293"/>
      <c r="X84" s="293"/>
      <c r="Y84" s="293"/>
      <c r="Z84" s="292">
        <f t="shared" si="22"/>
        <v>190</v>
      </c>
      <c r="AA84" s="293"/>
      <c r="AB84" s="292">
        <f t="shared" si="23"/>
        <v>90</v>
      </c>
      <c r="AC84" s="292">
        <f t="shared" si="32"/>
        <v>90</v>
      </c>
      <c r="AD84" s="293"/>
      <c r="AE84" s="293"/>
      <c r="AF84" s="293"/>
      <c r="AG84" s="293"/>
      <c r="AH84" s="293"/>
      <c r="AI84" s="293"/>
      <c r="AJ84" s="293"/>
      <c r="AK84" s="292">
        <f t="shared" si="27"/>
        <v>90</v>
      </c>
      <c r="AL84" s="293">
        <v>270</v>
      </c>
      <c r="AM84" s="292">
        <f t="shared" si="28"/>
        <v>-90</v>
      </c>
      <c r="AN84" s="292">
        <f t="shared" si="33"/>
        <v>90</v>
      </c>
      <c r="AO84" s="293"/>
      <c r="AP84" s="293"/>
      <c r="AQ84" s="293"/>
      <c r="AR84" s="293"/>
      <c r="AS84" s="293"/>
      <c r="AT84" s="293"/>
      <c r="AU84" s="293"/>
      <c r="AV84" s="292">
        <f t="shared" si="29"/>
        <v>90</v>
      </c>
      <c r="AW84" s="293"/>
      <c r="AX84" s="292">
        <f t="shared" si="30"/>
        <v>0</v>
      </c>
      <c r="AY84" s="137" t="str">
        <f t="shared" si="37"/>
        <v>*</v>
      </c>
      <c r="BA84" s="143" t="str">
        <f t="shared" si="36"/>
        <v/>
      </c>
    </row>
    <row r="85" spans="1:53" ht="12">
      <c r="A85" s="288">
        <v>83</v>
      </c>
      <c r="B85" s="289" t="s">
        <v>937</v>
      </c>
      <c r="C85" s="290" t="s">
        <v>14</v>
      </c>
      <c r="D85" s="290" t="s">
        <v>955</v>
      </c>
      <c r="E85" s="291">
        <v>50</v>
      </c>
      <c r="F85" s="292"/>
      <c r="G85" s="292">
        <v>90</v>
      </c>
      <c r="H85" s="293"/>
      <c r="I85" s="293"/>
      <c r="J85" s="293"/>
      <c r="K85" s="293"/>
      <c r="L85" s="293"/>
      <c r="M85" s="293"/>
      <c r="N85" s="293"/>
      <c r="O85" s="292">
        <f t="shared" si="34"/>
        <v>90</v>
      </c>
      <c r="P85" s="293">
        <v>240</v>
      </c>
      <c r="Q85" s="292">
        <f t="shared" si="35"/>
        <v>-150</v>
      </c>
      <c r="R85" s="292">
        <f t="shared" si="31"/>
        <v>150</v>
      </c>
      <c r="S85" s="293"/>
      <c r="T85" s="293">
        <v>100</v>
      </c>
      <c r="U85" s="293">
        <v>136.05000000000001</v>
      </c>
      <c r="V85" s="293"/>
      <c r="W85" s="293"/>
      <c r="X85" s="293"/>
      <c r="Y85" s="293"/>
      <c r="Z85" s="292">
        <f t="shared" si="22"/>
        <v>386.05</v>
      </c>
      <c r="AA85" s="293"/>
      <c r="AB85" s="292">
        <f t="shared" si="23"/>
        <v>236.05</v>
      </c>
      <c r="AC85" s="292">
        <f t="shared" si="32"/>
        <v>150</v>
      </c>
      <c r="AD85" s="293"/>
      <c r="AE85" s="293">
        <v>100</v>
      </c>
      <c r="AF85" s="293"/>
      <c r="AG85" s="293"/>
      <c r="AH85" s="293"/>
      <c r="AI85" s="293"/>
      <c r="AJ85" s="293"/>
      <c r="AK85" s="292">
        <f t="shared" si="27"/>
        <v>250</v>
      </c>
      <c r="AL85" s="293">
        <v>636.04999999999995</v>
      </c>
      <c r="AM85" s="292">
        <f t="shared" si="28"/>
        <v>-149.99999999999994</v>
      </c>
      <c r="AN85" s="292">
        <f t="shared" si="33"/>
        <v>150</v>
      </c>
      <c r="AO85" s="293"/>
      <c r="AP85" s="293"/>
      <c r="AQ85" s="293"/>
      <c r="AR85" s="293"/>
      <c r="AS85" s="293"/>
      <c r="AT85" s="293"/>
      <c r="AU85" s="293"/>
      <c r="AV85" s="292">
        <f t="shared" si="29"/>
        <v>150</v>
      </c>
      <c r="AW85" s="293"/>
      <c r="AX85" s="292">
        <f t="shared" si="30"/>
        <v>5.6843418860808015E-14</v>
      </c>
      <c r="AY85" s="137" t="str">
        <f t="shared" si="37"/>
        <v/>
      </c>
      <c r="BA85" s="143" t="str">
        <f t="shared" si="36"/>
        <v/>
      </c>
    </row>
    <row r="86" spans="1:53" ht="12">
      <c r="A86" s="288">
        <v>84</v>
      </c>
      <c r="B86" s="289" t="s">
        <v>855</v>
      </c>
      <c r="C86" s="290" t="s">
        <v>14</v>
      </c>
      <c r="D86" s="290" t="s">
        <v>805</v>
      </c>
      <c r="E86" s="291">
        <v>70</v>
      </c>
      <c r="F86" s="292"/>
      <c r="G86" s="292">
        <f>E86*3</f>
        <v>210</v>
      </c>
      <c r="H86" s="293"/>
      <c r="I86" s="293"/>
      <c r="J86" s="293"/>
      <c r="K86" s="293"/>
      <c r="L86" s="293"/>
      <c r="M86" s="293"/>
      <c r="N86" s="293"/>
      <c r="O86" s="292">
        <f t="shared" si="34"/>
        <v>210</v>
      </c>
      <c r="P86" s="293">
        <v>210</v>
      </c>
      <c r="Q86" s="292">
        <f t="shared" si="35"/>
        <v>0</v>
      </c>
      <c r="R86" s="292">
        <f t="shared" si="31"/>
        <v>210</v>
      </c>
      <c r="S86" s="293"/>
      <c r="T86" s="293"/>
      <c r="U86" s="293"/>
      <c r="V86" s="293"/>
      <c r="W86" s="293">
        <v>100</v>
      </c>
      <c r="X86" s="293"/>
      <c r="Y86" s="293"/>
      <c r="Z86" s="292">
        <f t="shared" si="22"/>
        <v>310</v>
      </c>
      <c r="AA86" s="293">
        <v>310</v>
      </c>
      <c r="AB86" s="292">
        <f t="shared" si="23"/>
        <v>0</v>
      </c>
      <c r="AC86" s="292">
        <f t="shared" si="32"/>
        <v>210</v>
      </c>
      <c r="AD86" s="293"/>
      <c r="AE86" s="293"/>
      <c r="AF86" s="293"/>
      <c r="AG86" s="293"/>
      <c r="AH86" s="293"/>
      <c r="AI86" s="293"/>
      <c r="AJ86" s="293"/>
      <c r="AK86" s="292">
        <f t="shared" si="27"/>
        <v>210</v>
      </c>
      <c r="AL86" s="293">
        <v>260</v>
      </c>
      <c r="AM86" s="292">
        <f t="shared" si="28"/>
        <v>-50</v>
      </c>
      <c r="AN86" s="292">
        <f t="shared" si="33"/>
        <v>210</v>
      </c>
      <c r="AO86" s="293">
        <v>50</v>
      </c>
      <c r="AP86" s="293"/>
      <c r="AQ86" s="293"/>
      <c r="AR86" s="293"/>
      <c r="AS86" s="293"/>
      <c r="AT86" s="293"/>
      <c r="AU86" s="293"/>
      <c r="AV86" s="292">
        <f t="shared" si="29"/>
        <v>260</v>
      </c>
      <c r="AW86" s="293"/>
      <c r="AX86" s="292">
        <f t="shared" si="30"/>
        <v>210</v>
      </c>
      <c r="AY86" s="137" t="str">
        <f t="shared" si="37"/>
        <v/>
      </c>
      <c r="BA86" s="143" t="str">
        <f t="shared" si="36"/>
        <v/>
      </c>
    </row>
    <row r="87" spans="1:53" ht="12">
      <c r="A87" s="288">
        <v>85</v>
      </c>
      <c r="B87" s="289" t="s">
        <v>1328</v>
      </c>
      <c r="C87" s="290" t="s">
        <v>23</v>
      </c>
      <c r="D87" s="290"/>
      <c r="E87" s="291">
        <v>50</v>
      </c>
      <c r="F87" s="292"/>
      <c r="G87" s="292">
        <f>E87*3</f>
        <v>150</v>
      </c>
      <c r="H87" s="293"/>
      <c r="I87" s="293"/>
      <c r="J87" s="293"/>
      <c r="K87" s="293"/>
      <c r="L87" s="293"/>
      <c r="M87" s="293"/>
      <c r="N87" s="293"/>
      <c r="O87" s="292">
        <f t="shared" si="34"/>
        <v>150</v>
      </c>
      <c r="P87" s="293">
        <v>150</v>
      </c>
      <c r="Q87" s="292">
        <f t="shared" si="35"/>
        <v>0</v>
      </c>
      <c r="R87" s="292">
        <f t="shared" si="31"/>
        <v>150</v>
      </c>
      <c r="S87" s="293"/>
      <c r="T87" s="293"/>
      <c r="U87" s="293"/>
      <c r="V87" s="293"/>
      <c r="W87" s="293"/>
      <c r="X87" s="293"/>
      <c r="Y87" s="293"/>
      <c r="Z87" s="292">
        <f t="shared" si="22"/>
        <v>150</v>
      </c>
      <c r="AA87" s="293">
        <v>450</v>
      </c>
      <c r="AB87" s="292">
        <f t="shared" si="23"/>
        <v>-300</v>
      </c>
      <c r="AC87" s="292">
        <f t="shared" si="32"/>
        <v>150</v>
      </c>
      <c r="AD87" s="293"/>
      <c r="AE87" s="293"/>
      <c r="AF87" s="293"/>
      <c r="AG87" s="293"/>
      <c r="AH87" s="293"/>
      <c r="AI87" s="293"/>
      <c r="AJ87" s="293"/>
      <c r="AK87" s="292">
        <f t="shared" si="27"/>
        <v>150</v>
      </c>
      <c r="AL87" s="293"/>
      <c r="AM87" s="292">
        <f t="shared" si="28"/>
        <v>-150</v>
      </c>
      <c r="AN87" s="292">
        <f t="shared" si="33"/>
        <v>150</v>
      </c>
      <c r="AO87" s="293"/>
      <c r="AP87" s="293"/>
      <c r="AQ87" s="293"/>
      <c r="AR87" s="293"/>
      <c r="AS87" s="293"/>
      <c r="AT87" s="293"/>
      <c r="AU87" s="293"/>
      <c r="AV87" s="292">
        <f t="shared" si="29"/>
        <v>150</v>
      </c>
      <c r="AW87" s="293"/>
      <c r="AX87" s="292">
        <f t="shared" si="30"/>
        <v>0</v>
      </c>
      <c r="AY87" s="137" t="str">
        <f t="shared" si="37"/>
        <v>*</v>
      </c>
      <c r="BA87" s="143" t="str">
        <f t="shared" si="36"/>
        <v/>
      </c>
    </row>
    <row r="88" spans="1:53" ht="12">
      <c r="A88" s="288">
        <v>86</v>
      </c>
      <c r="B88" s="289" t="s">
        <v>181</v>
      </c>
      <c r="C88" s="290" t="s">
        <v>14</v>
      </c>
      <c r="D88" s="290" t="s">
        <v>183</v>
      </c>
      <c r="E88" s="291">
        <v>190</v>
      </c>
      <c r="F88" s="292">
        <v>560</v>
      </c>
      <c r="G88" s="292">
        <v>510</v>
      </c>
      <c r="H88" s="293">
        <v>100</v>
      </c>
      <c r="I88" s="293">
        <v>138.4</v>
      </c>
      <c r="J88" s="293"/>
      <c r="K88" s="293"/>
      <c r="L88" s="293"/>
      <c r="M88" s="293"/>
      <c r="N88" s="293"/>
      <c r="O88" s="292">
        <f t="shared" si="34"/>
        <v>748.4</v>
      </c>
      <c r="P88" s="293">
        <v>1070</v>
      </c>
      <c r="Q88" s="292">
        <f t="shared" si="35"/>
        <v>238.40000000000009</v>
      </c>
      <c r="R88" s="292">
        <f t="shared" si="31"/>
        <v>570</v>
      </c>
      <c r="S88" s="293"/>
      <c r="T88" s="293"/>
      <c r="U88" s="293"/>
      <c r="V88" s="293"/>
      <c r="W88" s="293">
        <v>100</v>
      </c>
      <c r="X88" s="293"/>
      <c r="Y88" s="293"/>
      <c r="Z88" s="292">
        <f t="shared" si="22"/>
        <v>670</v>
      </c>
      <c r="AA88" s="293">
        <v>1000</v>
      </c>
      <c r="AB88" s="292">
        <f t="shared" si="23"/>
        <v>-91.599999999999909</v>
      </c>
      <c r="AC88" s="292">
        <f t="shared" si="32"/>
        <v>570</v>
      </c>
      <c r="AD88" s="293"/>
      <c r="AE88" s="293"/>
      <c r="AF88" s="293"/>
      <c r="AG88" s="293"/>
      <c r="AH88" s="293"/>
      <c r="AI88" s="293"/>
      <c r="AJ88" s="293"/>
      <c r="AK88" s="292">
        <f t="shared" si="27"/>
        <v>570</v>
      </c>
      <c r="AL88" s="293">
        <v>528.4</v>
      </c>
      <c r="AM88" s="292">
        <f t="shared" si="28"/>
        <v>-49.999999999999886</v>
      </c>
      <c r="AN88" s="292">
        <f t="shared" si="33"/>
        <v>570</v>
      </c>
      <c r="AO88" s="293"/>
      <c r="AP88" s="293">
        <v>100</v>
      </c>
      <c r="AQ88" s="293"/>
      <c r="AR88" s="293"/>
      <c r="AS88" s="293"/>
      <c r="AT88" s="293"/>
      <c r="AU88" s="293"/>
      <c r="AV88" s="292">
        <f t="shared" si="29"/>
        <v>670</v>
      </c>
      <c r="AW88" s="293"/>
      <c r="AX88" s="292">
        <f t="shared" si="30"/>
        <v>620.00000000000011</v>
      </c>
      <c r="AY88" s="137" t="str">
        <f t="shared" si="37"/>
        <v/>
      </c>
      <c r="BA88" s="143" t="str">
        <f t="shared" si="36"/>
        <v/>
      </c>
    </row>
    <row r="89" spans="1:53" ht="12">
      <c r="A89" s="288">
        <v>87</v>
      </c>
      <c r="B89" s="289" t="s">
        <v>1428</v>
      </c>
      <c r="C89" s="290" t="s">
        <v>23</v>
      </c>
      <c r="D89" s="290" t="s">
        <v>186</v>
      </c>
      <c r="E89" s="291">
        <v>125</v>
      </c>
      <c r="F89" s="292"/>
      <c r="G89" s="292">
        <f t="shared" ref="G89:G97" si="38">E89*3</f>
        <v>375</v>
      </c>
      <c r="H89" s="293"/>
      <c r="I89" s="293"/>
      <c r="J89" s="293"/>
      <c r="K89" s="293"/>
      <c r="L89" s="293"/>
      <c r="M89" s="293"/>
      <c r="N89" s="293"/>
      <c r="O89" s="292">
        <f t="shared" si="34"/>
        <v>375</v>
      </c>
      <c r="P89" s="293">
        <v>1500</v>
      </c>
      <c r="Q89" s="292">
        <f t="shared" si="35"/>
        <v>-1125</v>
      </c>
      <c r="R89" s="292">
        <f t="shared" si="31"/>
        <v>375</v>
      </c>
      <c r="S89" s="293"/>
      <c r="T89" s="293"/>
      <c r="U89" s="293"/>
      <c r="V89" s="293"/>
      <c r="W89" s="293">
        <v>100</v>
      </c>
      <c r="X89" s="293"/>
      <c r="Y89" s="293"/>
      <c r="Z89" s="292">
        <f t="shared" si="22"/>
        <v>475</v>
      </c>
      <c r="AA89" s="293"/>
      <c r="AB89" s="292">
        <f t="shared" si="23"/>
        <v>-650</v>
      </c>
      <c r="AC89" s="292">
        <f t="shared" si="32"/>
        <v>375</v>
      </c>
      <c r="AD89" s="293"/>
      <c r="AE89" s="293"/>
      <c r="AF89" s="293"/>
      <c r="AG89" s="293"/>
      <c r="AH89" s="293"/>
      <c r="AI89" s="293"/>
      <c r="AJ89" s="293"/>
      <c r="AK89" s="292">
        <f t="shared" si="27"/>
        <v>375</v>
      </c>
      <c r="AL89" s="293">
        <v>100</v>
      </c>
      <c r="AM89" s="292">
        <f t="shared" si="28"/>
        <v>-375</v>
      </c>
      <c r="AN89" s="292">
        <f t="shared" si="33"/>
        <v>375</v>
      </c>
      <c r="AO89" s="293"/>
      <c r="AP89" s="293"/>
      <c r="AQ89" s="293"/>
      <c r="AR89" s="293"/>
      <c r="AS89" s="293"/>
      <c r="AT89" s="293"/>
      <c r="AU89" s="293"/>
      <c r="AV89" s="292">
        <f t="shared" si="29"/>
        <v>375</v>
      </c>
      <c r="AW89" s="293"/>
      <c r="AX89" s="292">
        <f t="shared" si="30"/>
        <v>0</v>
      </c>
      <c r="AY89" s="137" t="str">
        <f t="shared" si="37"/>
        <v>*</v>
      </c>
      <c r="BA89" s="143" t="str">
        <f t="shared" si="36"/>
        <v/>
      </c>
    </row>
    <row r="90" spans="1:53" ht="12">
      <c r="A90" s="288">
        <v>88</v>
      </c>
      <c r="B90" s="289" t="s">
        <v>187</v>
      </c>
      <c r="C90" s="290" t="s">
        <v>23</v>
      </c>
      <c r="D90" s="290" t="s">
        <v>189</v>
      </c>
      <c r="E90" s="291">
        <v>95</v>
      </c>
      <c r="F90" s="292"/>
      <c r="G90" s="292">
        <f t="shared" si="38"/>
        <v>285</v>
      </c>
      <c r="H90" s="293"/>
      <c r="I90" s="293"/>
      <c r="J90" s="293"/>
      <c r="K90" s="293"/>
      <c r="L90" s="293"/>
      <c r="M90" s="293"/>
      <c r="N90" s="293"/>
      <c r="O90" s="292">
        <f t="shared" si="34"/>
        <v>285</v>
      </c>
      <c r="P90" s="293">
        <v>380</v>
      </c>
      <c r="Q90" s="292">
        <f t="shared" si="35"/>
        <v>-95</v>
      </c>
      <c r="R90" s="292">
        <f t="shared" si="31"/>
        <v>285</v>
      </c>
      <c r="S90" s="293"/>
      <c r="T90" s="293"/>
      <c r="U90" s="293"/>
      <c r="V90" s="293"/>
      <c r="W90" s="293"/>
      <c r="X90" s="293"/>
      <c r="Y90" s="293"/>
      <c r="Z90" s="292">
        <f t="shared" si="22"/>
        <v>285</v>
      </c>
      <c r="AA90" s="293">
        <v>960</v>
      </c>
      <c r="AB90" s="292">
        <f t="shared" si="23"/>
        <v>-770</v>
      </c>
      <c r="AC90" s="292">
        <f t="shared" si="32"/>
        <v>285</v>
      </c>
      <c r="AD90" s="293"/>
      <c r="AE90" s="293">
        <v>200</v>
      </c>
      <c r="AF90" s="293"/>
      <c r="AG90" s="293"/>
      <c r="AH90" s="293"/>
      <c r="AI90" s="293"/>
      <c r="AJ90" s="293"/>
      <c r="AK90" s="292">
        <f t="shared" si="27"/>
        <v>485</v>
      </c>
      <c r="AL90" s="293"/>
      <c r="AM90" s="292">
        <f t="shared" si="28"/>
        <v>-285</v>
      </c>
      <c r="AN90" s="292">
        <f t="shared" si="33"/>
        <v>285</v>
      </c>
      <c r="AO90" s="293"/>
      <c r="AP90" s="293"/>
      <c r="AQ90" s="293"/>
      <c r="AR90" s="293"/>
      <c r="AS90" s="293"/>
      <c r="AT90" s="293"/>
      <c r="AU90" s="293"/>
      <c r="AV90" s="292">
        <f t="shared" si="29"/>
        <v>285</v>
      </c>
      <c r="AW90" s="293"/>
      <c r="AX90" s="292">
        <f t="shared" si="30"/>
        <v>0</v>
      </c>
      <c r="BA90" s="143" t="str">
        <f t="shared" si="36"/>
        <v/>
      </c>
    </row>
    <row r="91" spans="1:53" ht="12">
      <c r="A91" s="288">
        <v>89</v>
      </c>
      <c r="B91" s="289" t="s">
        <v>190</v>
      </c>
      <c r="C91" s="290" t="s">
        <v>14</v>
      </c>
      <c r="D91" s="290" t="s">
        <v>192</v>
      </c>
      <c r="E91" s="291">
        <v>145</v>
      </c>
      <c r="F91" s="292">
        <v>50</v>
      </c>
      <c r="G91" s="292">
        <f t="shared" si="38"/>
        <v>435</v>
      </c>
      <c r="H91" s="293">
        <v>50</v>
      </c>
      <c r="I91" s="293">
        <v>50</v>
      </c>
      <c r="J91" s="293"/>
      <c r="K91" s="293"/>
      <c r="L91" s="293">
        <v>10</v>
      </c>
      <c r="M91" s="293"/>
      <c r="N91" s="293">
        <v>10</v>
      </c>
      <c r="O91" s="292">
        <f t="shared" si="34"/>
        <v>555</v>
      </c>
      <c r="P91" s="293">
        <v>605</v>
      </c>
      <c r="Q91" s="292">
        <f t="shared" si="35"/>
        <v>0</v>
      </c>
      <c r="R91" s="292">
        <f t="shared" si="31"/>
        <v>435</v>
      </c>
      <c r="S91" s="293"/>
      <c r="T91" s="293">
        <v>100</v>
      </c>
      <c r="U91" s="293"/>
      <c r="V91" s="293"/>
      <c r="W91" s="293">
        <v>100</v>
      </c>
      <c r="X91" s="293"/>
      <c r="Y91" s="293"/>
      <c r="Z91" s="292">
        <f t="shared" si="22"/>
        <v>635</v>
      </c>
      <c r="AA91" s="293"/>
      <c r="AB91" s="292">
        <f t="shared" si="23"/>
        <v>635</v>
      </c>
      <c r="AC91" s="292">
        <f t="shared" si="32"/>
        <v>435</v>
      </c>
      <c r="AD91" s="293"/>
      <c r="AE91" s="293"/>
      <c r="AF91" s="293"/>
      <c r="AG91" s="293"/>
      <c r="AH91" s="293"/>
      <c r="AI91" s="293"/>
      <c r="AJ91" s="293"/>
      <c r="AK91" s="292">
        <f t="shared" si="27"/>
        <v>435</v>
      </c>
      <c r="AL91" s="293"/>
      <c r="AM91" s="292">
        <f t="shared" si="28"/>
        <v>1070</v>
      </c>
      <c r="AN91" s="292">
        <f t="shared" si="33"/>
        <v>435</v>
      </c>
      <c r="AO91" s="293"/>
      <c r="AP91" s="293"/>
      <c r="AQ91" s="293"/>
      <c r="AR91" s="293"/>
      <c r="AS91" s="293"/>
      <c r="AT91" s="293"/>
      <c r="AU91" s="293"/>
      <c r="AV91" s="292">
        <f t="shared" si="29"/>
        <v>435</v>
      </c>
      <c r="AW91" s="293">
        <v>1505</v>
      </c>
      <c r="AX91" s="292">
        <f t="shared" si="30"/>
        <v>0</v>
      </c>
      <c r="AY91" s="137" t="str">
        <f t="shared" si="37"/>
        <v>*</v>
      </c>
      <c r="BA91" s="143" t="str">
        <f t="shared" si="36"/>
        <v/>
      </c>
    </row>
    <row r="92" spans="1:53" ht="12">
      <c r="A92" s="288">
        <v>90</v>
      </c>
      <c r="B92" s="289" t="s">
        <v>1320</v>
      </c>
      <c r="C92" s="290" t="s">
        <v>23</v>
      </c>
      <c r="D92" s="290" t="s">
        <v>1321</v>
      </c>
      <c r="E92" s="291">
        <v>250</v>
      </c>
      <c r="F92" s="292"/>
      <c r="G92" s="292">
        <f t="shared" si="38"/>
        <v>750</v>
      </c>
      <c r="H92" s="293">
        <v>50</v>
      </c>
      <c r="I92" s="293"/>
      <c r="J92" s="293">
        <v>1899.7</v>
      </c>
      <c r="K92" s="293"/>
      <c r="L92" s="293">
        <v>100</v>
      </c>
      <c r="M92" s="293"/>
      <c r="N92" s="293"/>
      <c r="O92" s="292">
        <f t="shared" si="34"/>
        <v>2799.7</v>
      </c>
      <c r="P92" s="293">
        <v>2649.7</v>
      </c>
      <c r="Q92" s="292">
        <f t="shared" si="35"/>
        <v>150</v>
      </c>
      <c r="R92" s="292">
        <f t="shared" si="31"/>
        <v>750</v>
      </c>
      <c r="S92" s="293"/>
      <c r="T92" s="293"/>
      <c r="U92" s="293"/>
      <c r="V92" s="293"/>
      <c r="W92" s="293"/>
      <c r="X92" s="293"/>
      <c r="Y92" s="293"/>
      <c r="Z92" s="292">
        <f t="shared" si="22"/>
        <v>750</v>
      </c>
      <c r="AA92" s="293">
        <v>2400</v>
      </c>
      <c r="AB92" s="292">
        <f t="shared" si="23"/>
        <v>-1500</v>
      </c>
      <c r="AC92" s="292">
        <f t="shared" si="32"/>
        <v>750</v>
      </c>
      <c r="AD92" s="293"/>
      <c r="AE92" s="293"/>
      <c r="AF92" s="293"/>
      <c r="AG92" s="293"/>
      <c r="AH92" s="293"/>
      <c r="AI92" s="293"/>
      <c r="AJ92" s="293"/>
      <c r="AK92" s="292">
        <f t="shared" si="27"/>
        <v>750</v>
      </c>
      <c r="AL92" s="293"/>
      <c r="AM92" s="292">
        <f t="shared" si="28"/>
        <v>-750</v>
      </c>
      <c r="AN92" s="292">
        <f t="shared" si="33"/>
        <v>750</v>
      </c>
      <c r="AO92" s="293"/>
      <c r="AP92" s="293"/>
      <c r="AQ92" s="293"/>
      <c r="AR92" s="293"/>
      <c r="AS92" s="293"/>
      <c r="AT92" s="293"/>
      <c r="AU92" s="293"/>
      <c r="AV92" s="292">
        <f t="shared" si="29"/>
        <v>750</v>
      </c>
      <c r="AW92" s="293"/>
      <c r="AX92" s="292">
        <f t="shared" si="30"/>
        <v>0</v>
      </c>
      <c r="AY92" s="137" t="str">
        <f t="shared" si="37"/>
        <v>*</v>
      </c>
      <c r="BA92" s="143" t="str">
        <f t="shared" si="36"/>
        <v/>
      </c>
    </row>
    <row r="93" spans="1:53" ht="12">
      <c r="A93" s="288">
        <v>91</v>
      </c>
      <c r="B93" s="289" t="s">
        <v>193</v>
      </c>
      <c r="C93" s="290" t="s">
        <v>14</v>
      </c>
      <c r="D93" s="290" t="s">
        <v>195</v>
      </c>
      <c r="E93" s="291">
        <v>95</v>
      </c>
      <c r="F93" s="292">
        <v>-570</v>
      </c>
      <c r="G93" s="292">
        <f t="shared" si="38"/>
        <v>285</v>
      </c>
      <c r="H93" s="293"/>
      <c r="I93" s="293"/>
      <c r="J93" s="293"/>
      <c r="K93" s="293"/>
      <c r="L93" s="293"/>
      <c r="M93" s="293"/>
      <c r="N93" s="293"/>
      <c r="O93" s="292">
        <f t="shared" si="34"/>
        <v>285</v>
      </c>
      <c r="P93" s="293"/>
      <c r="Q93" s="292">
        <f t="shared" si="35"/>
        <v>-285</v>
      </c>
      <c r="R93" s="292">
        <f t="shared" si="31"/>
        <v>285</v>
      </c>
      <c r="S93" s="293"/>
      <c r="T93" s="293"/>
      <c r="U93" s="293"/>
      <c r="V93" s="293"/>
      <c r="W93" s="293"/>
      <c r="X93" s="293"/>
      <c r="Y93" s="293"/>
      <c r="Z93" s="292">
        <f t="shared" si="22"/>
        <v>285</v>
      </c>
      <c r="AA93" s="293"/>
      <c r="AB93" s="292">
        <f t="shared" si="23"/>
        <v>0</v>
      </c>
      <c r="AC93" s="292">
        <f t="shared" si="32"/>
        <v>285</v>
      </c>
      <c r="AD93" s="293"/>
      <c r="AE93" s="293"/>
      <c r="AF93" s="293"/>
      <c r="AG93" s="293"/>
      <c r="AH93" s="293"/>
      <c r="AI93" s="293"/>
      <c r="AJ93" s="293"/>
      <c r="AK93" s="292">
        <f t="shared" si="27"/>
        <v>285</v>
      </c>
      <c r="AL93" s="293">
        <v>570</v>
      </c>
      <c r="AM93" s="292">
        <f t="shared" si="28"/>
        <v>-285</v>
      </c>
      <c r="AN93" s="292">
        <f t="shared" si="33"/>
        <v>285</v>
      </c>
      <c r="AO93" s="293"/>
      <c r="AP93" s="293"/>
      <c r="AQ93" s="293"/>
      <c r="AR93" s="293"/>
      <c r="AS93" s="293"/>
      <c r="AT93" s="293"/>
      <c r="AU93" s="293"/>
      <c r="AV93" s="292">
        <f t="shared" si="29"/>
        <v>285</v>
      </c>
      <c r="AW93" s="293"/>
      <c r="AX93" s="292">
        <f t="shared" si="30"/>
        <v>0</v>
      </c>
      <c r="AY93" s="137" t="str">
        <f t="shared" si="37"/>
        <v>*</v>
      </c>
      <c r="BA93" s="143" t="str">
        <f t="shared" si="36"/>
        <v/>
      </c>
    </row>
    <row r="94" spans="1:53" ht="12">
      <c r="A94" s="288">
        <v>92</v>
      </c>
      <c r="B94" s="294" t="s">
        <v>201</v>
      </c>
      <c r="C94" s="290" t="s">
        <v>10</v>
      </c>
      <c r="D94" s="290" t="s">
        <v>203</v>
      </c>
      <c r="E94" s="295">
        <v>230</v>
      </c>
      <c r="F94" s="292"/>
      <c r="G94" s="292">
        <f t="shared" si="38"/>
        <v>690</v>
      </c>
      <c r="H94" s="293"/>
      <c r="I94" s="293"/>
      <c r="J94" s="293"/>
      <c r="K94" s="293"/>
      <c r="L94" s="293"/>
      <c r="M94" s="293"/>
      <c r="N94" s="293"/>
      <c r="O94" s="292">
        <f t="shared" si="34"/>
        <v>690</v>
      </c>
      <c r="P94" s="293">
        <v>698.2</v>
      </c>
      <c r="Q94" s="292">
        <f t="shared" si="35"/>
        <v>-8.2000000000000455</v>
      </c>
      <c r="R94" s="292">
        <f t="shared" si="31"/>
        <v>690</v>
      </c>
      <c r="S94" s="293">
        <v>50</v>
      </c>
      <c r="T94" s="293"/>
      <c r="U94" s="293"/>
      <c r="V94" s="293"/>
      <c r="W94" s="293"/>
      <c r="X94" s="293"/>
      <c r="Y94" s="293"/>
      <c r="Z94" s="292">
        <f t="shared" si="22"/>
        <v>740</v>
      </c>
      <c r="AA94" s="293">
        <v>731.8</v>
      </c>
      <c r="AB94" s="292">
        <f t="shared" si="23"/>
        <v>0</v>
      </c>
      <c r="AC94" s="292">
        <f t="shared" si="32"/>
        <v>690</v>
      </c>
      <c r="AD94" s="293"/>
      <c r="AE94" s="293"/>
      <c r="AF94" s="293"/>
      <c r="AG94" s="293"/>
      <c r="AH94" s="293"/>
      <c r="AI94" s="293"/>
      <c r="AJ94" s="293"/>
      <c r="AK94" s="292">
        <f t="shared" si="27"/>
        <v>690</v>
      </c>
      <c r="AL94" s="293">
        <v>690</v>
      </c>
      <c r="AM94" s="292">
        <f t="shared" si="28"/>
        <v>0</v>
      </c>
      <c r="AN94" s="292">
        <f t="shared" si="33"/>
        <v>690</v>
      </c>
      <c r="AO94" s="293"/>
      <c r="AP94" s="293"/>
      <c r="AQ94" s="293"/>
      <c r="AR94" s="293"/>
      <c r="AS94" s="293"/>
      <c r="AT94" s="293"/>
      <c r="AU94" s="293"/>
      <c r="AV94" s="292">
        <f t="shared" si="29"/>
        <v>690</v>
      </c>
      <c r="AW94" s="293">
        <v>690</v>
      </c>
      <c r="AX94" s="292">
        <f t="shared" si="30"/>
        <v>0</v>
      </c>
      <c r="AY94" s="137" t="str">
        <f t="shared" si="37"/>
        <v>*</v>
      </c>
      <c r="BA94" s="143" t="str">
        <f t="shared" si="36"/>
        <v/>
      </c>
    </row>
    <row r="95" spans="1:53" s="172" customFormat="1" ht="12">
      <c r="A95" s="288">
        <v>93</v>
      </c>
      <c r="B95" s="289" t="s">
        <v>204</v>
      </c>
      <c r="C95" s="290" t="s">
        <v>14</v>
      </c>
      <c r="D95" s="290" t="s">
        <v>205</v>
      </c>
      <c r="E95" s="291">
        <v>290</v>
      </c>
      <c r="F95" s="292"/>
      <c r="G95" s="292">
        <f t="shared" si="38"/>
        <v>870</v>
      </c>
      <c r="H95" s="293"/>
      <c r="I95" s="293"/>
      <c r="J95" s="293"/>
      <c r="K95" s="293"/>
      <c r="L95" s="293"/>
      <c r="M95" s="293"/>
      <c r="N95" s="293"/>
      <c r="O95" s="292">
        <f t="shared" si="34"/>
        <v>870</v>
      </c>
      <c r="P95" s="293">
        <v>1740</v>
      </c>
      <c r="Q95" s="292">
        <f t="shared" si="35"/>
        <v>-870</v>
      </c>
      <c r="R95" s="292">
        <f t="shared" si="31"/>
        <v>870</v>
      </c>
      <c r="S95" s="293"/>
      <c r="T95" s="293"/>
      <c r="U95" s="293"/>
      <c r="V95" s="293"/>
      <c r="W95" s="293"/>
      <c r="X95" s="293"/>
      <c r="Y95" s="293"/>
      <c r="Z95" s="292">
        <f t="shared" si="22"/>
        <v>870</v>
      </c>
      <c r="AA95" s="293"/>
      <c r="AB95" s="292">
        <f t="shared" si="23"/>
        <v>0</v>
      </c>
      <c r="AC95" s="292">
        <f t="shared" si="32"/>
        <v>870</v>
      </c>
      <c r="AD95" s="293"/>
      <c r="AE95" s="293"/>
      <c r="AF95" s="293"/>
      <c r="AG95" s="293"/>
      <c r="AH95" s="293"/>
      <c r="AI95" s="293"/>
      <c r="AJ95" s="293"/>
      <c r="AK95" s="292">
        <f t="shared" si="27"/>
        <v>870</v>
      </c>
      <c r="AL95" s="293">
        <v>1740</v>
      </c>
      <c r="AM95" s="292">
        <f t="shared" si="28"/>
        <v>-870</v>
      </c>
      <c r="AN95" s="292">
        <f t="shared" si="33"/>
        <v>870</v>
      </c>
      <c r="AO95" s="293"/>
      <c r="AP95" s="293"/>
      <c r="AQ95" s="293"/>
      <c r="AR95" s="293"/>
      <c r="AS95" s="293"/>
      <c r="AT95" s="293"/>
      <c r="AU95" s="293"/>
      <c r="AV95" s="292">
        <f t="shared" si="29"/>
        <v>870</v>
      </c>
      <c r="AW95" s="293"/>
      <c r="AX95" s="292">
        <f t="shared" si="30"/>
        <v>0</v>
      </c>
      <c r="AY95" s="137" t="str">
        <f t="shared" si="37"/>
        <v>*</v>
      </c>
      <c r="BA95" s="143" t="str">
        <f t="shared" si="36"/>
        <v/>
      </c>
    </row>
    <row r="96" spans="1:53" ht="12">
      <c r="A96" s="288">
        <v>94</v>
      </c>
      <c r="B96" s="289" t="s">
        <v>206</v>
      </c>
      <c r="C96" s="290" t="s">
        <v>23</v>
      </c>
      <c r="D96" s="290" t="s">
        <v>208</v>
      </c>
      <c r="E96" s="291">
        <v>85</v>
      </c>
      <c r="F96" s="292"/>
      <c r="G96" s="292">
        <f t="shared" si="38"/>
        <v>255</v>
      </c>
      <c r="H96" s="293"/>
      <c r="I96" s="293"/>
      <c r="J96" s="293"/>
      <c r="K96" s="293"/>
      <c r="L96" s="293"/>
      <c r="M96" s="293"/>
      <c r="N96" s="293"/>
      <c r="O96" s="292">
        <f t="shared" si="34"/>
        <v>255</v>
      </c>
      <c r="P96" s="293">
        <v>255</v>
      </c>
      <c r="Q96" s="292">
        <f t="shared" si="35"/>
        <v>0</v>
      </c>
      <c r="R96" s="292">
        <f t="shared" si="31"/>
        <v>255</v>
      </c>
      <c r="S96" s="293"/>
      <c r="T96" s="293"/>
      <c r="U96" s="293"/>
      <c r="V96" s="293"/>
      <c r="W96" s="293"/>
      <c r="X96" s="293"/>
      <c r="Y96" s="293"/>
      <c r="Z96" s="292">
        <f t="shared" si="22"/>
        <v>255</v>
      </c>
      <c r="AA96" s="293"/>
      <c r="AB96" s="292">
        <f t="shared" si="23"/>
        <v>255</v>
      </c>
      <c r="AC96" s="292">
        <f t="shared" si="32"/>
        <v>255</v>
      </c>
      <c r="AD96" s="293"/>
      <c r="AE96" s="293"/>
      <c r="AF96" s="293"/>
      <c r="AG96" s="293"/>
      <c r="AH96" s="293"/>
      <c r="AI96" s="293"/>
      <c r="AJ96" s="293"/>
      <c r="AK96" s="292">
        <f t="shared" si="27"/>
        <v>255</v>
      </c>
      <c r="AL96" s="293">
        <v>1020</v>
      </c>
      <c r="AM96" s="292">
        <f t="shared" si="28"/>
        <v>-510</v>
      </c>
      <c r="AN96" s="292">
        <f t="shared" si="33"/>
        <v>255</v>
      </c>
      <c r="AO96" s="293"/>
      <c r="AP96" s="293"/>
      <c r="AQ96" s="293"/>
      <c r="AR96" s="293"/>
      <c r="AS96" s="293"/>
      <c r="AT96" s="293"/>
      <c r="AU96" s="293"/>
      <c r="AV96" s="292">
        <f t="shared" si="29"/>
        <v>255</v>
      </c>
      <c r="AW96" s="293"/>
      <c r="AX96" s="292">
        <f t="shared" si="30"/>
        <v>-255</v>
      </c>
      <c r="AY96" s="137" t="str">
        <f t="shared" si="37"/>
        <v/>
      </c>
      <c r="BA96" s="143" t="str">
        <f t="shared" si="36"/>
        <v/>
      </c>
    </row>
    <row r="97" spans="1:53" ht="12">
      <c r="A97" s="288">
        <v>95</v>
      </c>
      <c r="B97" s="289" t="s">
        <v>1398</v>
      </c>
      <c r="C97" s="290" t="s">
        <v>23</v>
      </c>
      <c r="D97" s="290"/>
      <c r="E97" s="291">
        <v>50</v>
      </c>
      <c r="F97" s="292"/>
      <c r="G97" s="292">
        <f t="shared" si="38"/>
        <v>150</v>
      </c>
      <c r="H97" s="293"/>
      <c r="I97" s="293"/>
      <c r="J97" s="293"/>
      <c r="K97" s="293"/>
      <c r="L97" s="293"/>
      <c r="M97" s="293"/>
      <c r="N97" s="293"/>
      <c r="O97" s="292">
        <f t="shared" si="34"/>
        <v>150</v>
      </c>
      <c r="P97" s="293"/>
      <c r="Q97" s="292">
        <f t="shared" si="35"/>
        <v>150</v>
      </c>
      <c r="R97" s="292">
        <f t="shared" si="31"/>
        <v>150</v>
      </c>
      <c r="S97" s="293"/>
      <c r="T97" s="293"/>
      <c r="U97" s="293"/>
      <c r="V97" s="293"/>
      <c r="W97" s="293"/>
      <c r="X97" s="293"/>
      <c r="Y97" s="293"/>
      <c r="Z97" s="292">
        <f t="shared" si="22"/>
        <v>150</v>
      </c>
      <c r="AA97" s="293">
        <v>600</v>
      </c>
      <c r="AB97" s="292">
        <f t="shared" si="23"/>
        <v>-300</v>
      </c>
      <c r="AC97" s="292">
        <f t="shared" si="32"/>
        <v>150</v>
      </c>
      <c r="AD97" s="293"/>
      <c r="AE97" s="293"/>
      <c r="AF97" s="293"/>
      <c r="AG97" s="293"/>
      <c r="AH97" s="293"/>
      <c r="AI97" s="293"/>
      <c r="AJ97" s="293"/>
      <c r="AK97" s="292">
        <f t="shared" si="27"/>
        <v>150</v>
      </c>
      <c r="AL97" s="293"/>
      <c r="AM97" s="292">
        <f t="shared" si="28"/>
        <v>-150</v>
      </c>
      <c r="AN97" s="292">
        <f t="shared" si="33"/>
        <v>150</v>
      </c>
      <c r="AO97" s="293"/>
      <c r="AP97" s="293"/>
      <c r="AQ97" s="293"/>
      <c r="AR97" s="293"/>
      <c r="AS97" s="293"/>
      <c r="AT97" s="293"/>
      <c r="AU97" s="293"/>
      <c r="AV97" s="292">
        <f t="shared" si="29"/>
        <v>150</v>
      </c>
      <c r="AW97" s="293"/>
      <c r="AX97" s="292">
        <f t="shared" si="30"/>
        <v>0</v>
      </c>
      <c r="AY97" s="137" t="str">
        <f t="shared" si="37"/>
        <v>*</v>
      </c>
      <c r="BA97" s="143" t="str">
        <f t="shared" si="36"/>
        <v/>
      </c>
    </row>
    <row r="98" spans="1:53" ht="12">
      <c r="A98" s="288">
        <v>96</v>
      </c>
      <c r="B98" s="289" t="s">
        <v>212</v>
      </c>
      <c r="C98" s="290" t="s">
        <v>14</v>
      </c>
      <c r="D98" s="290" t="s">
        <v>214</v>
      </c>
      <c r="E98" s="291">
        <v>150</v>
      </c>
      <c r="F98" s="292"/>
      <c r="G98" s="292">
        <v>300</v>
      </c>
      <c r="H98" s="293">
        <v>50</v>
      </c>
      <c r="I98" s="293"/>
      <c r="J98" s="293"/>
      <c r="K98" s="293"/>
      <c r="L98" s="293"/>
      <c r="M98" s="293"/>
      <c r="N98" s="293"/>
      <c r="O98" s="292">
        <f t="shared" si="34"/>
        <v>350</v>
      </c>
      <c r="P98" s="293">
        <v>5590.8</v>
      </c>
      <c r="Q98" s="292">
        <f t="shared" si="35"/>
        <v>-5240.8</v>
      </c>
      <c r="R98" s="292">
        <v>350</v>
      </c>
      <c r="S98" s="293">
        <v>100</v>
      </c>
      <c r="T98" s="293">
        <v>100</v>
      </c>
      <c r="U98" s="293">
        <v>5240.8</v>
      </c>
      <c r="V98" s="293"/>
      <c r="W98" s="293">
        <v>100</v>
      </c>
      <c r="X98" s="293">
        <v>300</v>
      </c>
      <c r="Y98" s="314"/>
      <c r="Z98" s="292">
        <f t="shared" si="22"/>
        <v>6190.8</v>
      </c>
      <c r="AA98" s="293">
        <v>950</v>
      </c>
      <c r="AB98" s="292">
        <f t="shared" si="23"/>
        <v>0</v>
      </c>
      <c r="AC98" s="292">
        <f t="shared" si="32"/>
        <v>450</v>
      </c>
      <c r="AD98" s="293">
        <v>50</v>
      </c>
      <c r="AE98" s="293"/>
      <c r="AF98" s="293"/>
      <c r="AG98" s="293"/>
      <c r="AH98" s="293"/>
      <c r="AI98" s="293"/>
      <c r="AJ98" s="293"/>
      <c r="AK98" s="292">
        <f t="shared" si="27"/>
        <v>500</v>
      </c>
      <c r="AL98" s="293">
        <v>500</v>
      </c>
      <c r="AM98" s="292">
        <f t="shared" si="28"/>
        <v>0</v>
      </c>
      <c r="AN98" s="292">
        <f t="shared" si="33"/>
        <v>450</v>
      </c>
      <c r="AO98" s="293">
        <v>50</v>
      </c>
      <c r="AP98" s="293"/>
      <c r="AQ98" s="293"/>
      <c r="AR98" s="293"/>
      <c r="AS98" s="293"/>
      <c r="AT98" s="293"/>
      <c r="AU98" s="293"/>
      <c r="AV98" s="292">
        <f t="shared" si="29"/>
        <v>500</v>
      </c>
      <c r="AW98" s="293"/>
      <c r="AX98" s="292">
        <f t="shared" si="30"/>
        <v>500</v>
      </c>
      <c r="AY98" s="137" t="str">
        <f t="shared" si="37"/>
        <v/>
      </c>
      <c r="BA98" s="143" t="str">
        <f t="shared" si="36"/>
        <v/>
      </c>
    </row>
    <row r="99" spans="1:53" ht="12">
      <c r="A99" s="288">
        <v>97</v>
      </c>
      <c r="B99" s="301" t="s">
        <v>215</v>
      </c>
      <c r="C99" s="290" t="s">
        <v>23</v>
      </c>
      <c r="D99" s="302"/>
      <c r="E99" s="291">
        <v>50</v>
      </c>
      <c r="F99" s="303"/>
      <c r="G99" s="292">
        <f>E99*3</f>
        <v>150</v>
      </c>
      <c r="H99" s="293"/>
      <c r="I99" s="293"/>
      <c r="J99" s="293"/>
      <c r="K99" s="293"/>
      <c r="L99" s="293"/>
      <c r="M99" s="293"/>
      <c r="N99" s="293"/>
      <c r="O99" s="292">
        <f t="shared" si="34"/>
        <v>150</v>
      </c>
      <c r="P99" s="293"/>
      <c r="Q99" s="292">
        <f t="shared" si="35"/>
        <v>150</v>
      </c>
      <c r="R99" s="292">
        <f>E99*3</f>
        <v>150</v>
      </c>
      <c r="S99" s="293"/>
      <c r="T99" s="293"/>
      <c r="U99" s="293"/>
      <c r="V99" s="293"/>
      <c r="W99" s="293"/>
      <c r="X99" s="293"/>
      <c r="Y99" s="293"/>
      <c r="Z99" s="292">
        <f t="shared" si="22"/>
        <v>150</v>
      </c>
      <c r="AA99" s="293">
        <v>600</v>
      </c>
      <c r="AB99" s="292">
        <f t="shared" si="23"/>
        <v>-300</v>
      </c>
      <c r="AC99" s="292">
        <f t="shared" si="32"/>
        <v>150</v>
      </c>
      <c r="AD99" s="293"/>
      <c r="AE99" s="293"/>
      <c r="AF99" s="293"/>
      <c r="AG99" s="293"/>
      <c r="AH99" s="293"/>
      <c r="AI99" s="293"/>
      <c r="AJ99" s="293"/>
      <c r="AK99" s="292">
        <f t="shared" si="27"/>
        <v>150</v>
      </c>
      <c r="AL99" s="293"/>
      <c r="AM99" s="292">
        <f t="shared" ref="AM99:AM130" si="39">AB99+AK99-AL99</f>
        <v>-150</v>
      </c>
      <c r="AN99" s="292">
        <f t="shared" si="33"/>
        <v>150</v>
      </c>
      <c r="AO99" s="293"/>
      <c r="AP99" s="293"/>
      <c r="AQ99" s="293"/>
      <c r="AR99" s="293"/>
      <c r="AS99" s="293"/>
      <c r="AT99" s="293"/>
      <c r="AU99" s="293"/>
      <c r="AV99" s="292">
        <f t="shared" si="29"/>
        <v>150</v>
      </c>
      <c r="AW99" s="293"/>
      <c r="AX99" s="292">
        <f t="shared" si="30"/>
        <v>0</v>
      </c>
      <c r="AY99" s="137" t="str">
        <f t="shared" si="37"/>
        <v>*</v>
      </c>
      <c r="BA99" s="143" t="str">
        <f t="shared" si="36"/>
        <v/>
      </c>
    </row>
    <row r="100" spans="1:53" ht="12">
      <c r="A100" s="288">
        <v>98</v>
      </c>
      <c r="B100" s="294" t="s">
        <v>218</v>
      </c>
      <c r="C100" s="290" t="s">
        <v>10</v>
      </c>
      <c r="D100" s="290" t="s">
        <v>195</v>
      </c>
      <c r="E100" s="295">
        <v>165</v>
      </c>
      <c r="F100" s="292"/>
      <c r="G100" s="292">
        <f>E100*3</f>
        <v>495</v>
      </c>
      <c r="H100" s="293"/>
      <c r="I100" s="293"/>
      <c r="J100" s="293"/>
      <c r="K100" s="293"/>
      <c r="L100" s="293"/>
      <c r="M100" s="293"/>
      <c r="N100" s="293"/>
      <c r="O100" s="292">
        <f t="shared" si="34"/>
        <v>495</v>
      </c>
      <c r="P100" s="293"/>
      <c r="Q100" s="292">
        <f t="shared" si="35"/>
        <v>495</v>
      </c>
      <c r="R100" s="292">
        <f>E100*3</f>
        <v>495</v>
      </c>
      <c r="S100" s="293"/>
      <c r="T100" s="293"/>
      <c r="U100" s="293"/>
      <c r="V100" s="293"/>
      <c r="W100" s="293"/>
      <c r="X100" s="293"/>
      <c r="Y100" s="293"/>
      <c r="Z100" s="292">
        <f t="shared" si="22"/>
        <v>495</v>
      </c>
      <c r="AA100" s="293">
        <v>495</v>
      </c>
      <c r="AB100" s="292">
        <f t="shared" si="23"/>
        <v>495</v>
      </c>
      <c r="AC100" s="292">
        <f t="shared" si="32"/>
        <v>495</v>
      </c>
      <c r="AD100" s="293"/>
      <c r="AE100" s="293"/>
      <c r="AF100" s="293"/>
      <c r="AG100" s="293"/>
      <c r="AH100" s="293"/>
      <c r="AI100" s="293"/>
      <c r="AJ100" s="293"/>
      <c r="AK100" s="292">
        <f t="shared" si="27"/>
        <v>495</v>
      </c>
      <c r="AL100" s="293"/>
      <c r="AM100" s="292">
        <f t="shared" si="39"/>
        <v>990</v>
      </c>
      <c r="AN100" s="292">
        <f t="shared" si="33"/>
        <v>495</v>
      </c>
      <c r="AO100" s="293"/>
      <c r="AP100" s="293">
        <v>133</v>
      </c>
      <c r="AQ100" s="293"/>
      <c r="AR100" s="293"/>
      <c r="AS100" s="293"/>
      <c r="AT100" s="293"/>
      <c r="AU100" s="293"/>
      <c r="AV100" s="292">
        <f t="shared" si="29"/>
        <v>628</v>
      </c>
      <c r="AW100" s="293">
        <v>1618</v>
      </c>
      <c r="AX100" s="292">
        <f t="shared" si="30"/>
        <v>0</v>
      </c>
      <c r="AY100" s="137" t="str">
        <f t="shared" si="37"/>
        <v>*</v>
      </c>
      <c r="BA100" s="143" t="str">
        <f t="shared" si="36"/>
        <v/>
      </c>
    </row>
    <row r="101" spans="1:53" ht="12">
      <c r="A101" s="288">
        <v>99</v>
      </c>
      <c r="B101" s="294" t="s">
        <v>220</v>
      </c>
      <c r="C101" s="290" t="s">
        <v>10</v>
      </c>
      <c r="D101" s="290" t="s">
        <v>222</v>
      </c>
      <c r="E101" s="295">
        <v>150</v>
      </c>
      <c r="F101" s="292"/>
      <c r="G101" s="292">
        <f>E101*3</f>
        <v>450</v>
      </c>
      <c r="H101" s="293"/>
      <c r="I101" s="293"/>
      <c r="J101" s="293"/>
      <c r="K101" s="293"/>
      <c r="L101" s="293"/>
      <c r="M101" s="293"/>
      <c r="N101" s="293"/>
      <c r="O101" s="292">
        <f>SUM(G101:N101)</f>
        <v>450</v>
      </c>
      <c r="P101" s="293">
        <v>450</v>
      </c>
      <c r="Q101" s="292">
        <f>F101+O101-P101</f>
        <v>0</v>
      </c>
      <c r="R101" s="292">
        <f>E101*3</f>
        <v>450</v>
      </c>
      <c r="S101" s="293"/>
      <c r="T101" s="293"/>
      <c r="U101" s="293">
        <v>150</v>
      </c>
      <c r="V101" s="293"/>
      <c r="W101" s="293">
        <v>100</v>
      </c>
      <c r="X101" s="293"/>
      <c r="Y101" s="293"/>
      <c r="Z101" s="292">
        <f t="shared" ref="Z101:Z162" si="40">SUM(R101:Y101)</f>
        <v>700</v>
      </c>
      <c r="AA101" s="293">
        <v>700</v>
      </c>
      <c r="AB101" s="292">
        <f t="shared" ref="AB101:AB162" si="41">Q101+Z101-AA101</f>
        <v>0</v>
      </c>
      <c r="AC101" s="292">
        <f t="shared" si="32"/>
        <v>450</v>
      </c>
      <c r="AD101" s="293"/>
      <c r="AE101" s="293"/>
      <c r="AF101" s="293"/>
      <c r="AG101" s="293"/>
      <c r="AH101" s="293"/>
      <c r="AI101" s="293"/>
      <c r="AJ101" s="293"/>
      <c r="AK101" s="292">
        <f t="shared" si="27"/>
        <v>450</v>
      </c>
      <c r="AL101" s="293">
        <v>450</v>
      </c>
      <c r="AM101" s="292">
        <f t="shared" si="39"/>
        <v>0</v>
      </c>
      <c r="AN101" s="292">
        <f t="shared" si="33"/>
        <v>450</v>
      </c>
      <c r="AO101" s="293"/>
      <c r="AP101" s="293"/>
      <c r="AQ101" s="293"/>
      <c r="AR101" s="293"/>
      <c r="AS101" s="293"/>
      <c r="AT101" s="293"/>
      <c r="AU101" s="293"/>
      <c r="AV101" s="292">
        <f t="shared" si="29"/>
        <v>450</v>
      </c>
      <c r="AW101" s="293">
        <v>450</v>
      </c>
      <c r="AX101" s="292">
        <f t="shared" si="30"/>
        <v>0</v>
      </c>
      <c r="AY101" s="137" t="str">
        <f t="shared" si="37"/>
        <v>*</v>
      </c>
      <c r="BA101" s="143" t="str">
        <f t="shared" si="36"/>
        <v/>
      </c>
    </row>
    <row r="102" spans="1:53" ht="12">
      <c r="A102" s="288">
        <v>100</v>
      </c>
      <c r="B102" s="294" t="s">
        <v>1478</v>
      </c>
      <c r="C102" s="290" t="s">
        <v>14</v>
      </c>
      <c r="D102" s="290"/>
      <c r="E102" s="295">
        <v>50</v>
      </c>
      <c r="F102" s="292"/>
      <c r="G102" s="292"/>
      <c r="H102" s="293"/>
      <c r="I102" s="293"/>
      <c r="J102" s="293"/>
      <c r="K102" s="293"/>
      <c r="L102" s="293"/>
      <c r="M102" s="293">
        <v>1125</v>
      </c>
      <c r="N102" s="293"/>
      <c r="O102" s="292">
        <f>SUM(G102:N102)</f>
        <v>1125</v>
      </c>
      <c r="P102" s="293">
        <v>1275</v>
      </c>
      <c r="Q102" s="292">
        <f>F102+O102-P102</f>
        <v>-150</v>
      </c>
      <c r="R102" s="292">
        <f>E102*3</f>
        <v>150</v>
      </c>
      <c r="S102" s="293"/>
      <c r="T102" s="293"/>
      <c r="U102" s="293"/>
      <c r="V102" s="293"/>
      <c r="W102" s="293"/>
      <c r="X102" s="293"/>
      <c r="Y102" s="293"/>
      <c r="Z102" s="292">
        <f t="shared" si="40"/>
        <v>150</v>
      </c>
      <c r="AA102" s="293"/>
      <c r="AB102" s="292">
        <f t="shared" si="41"/>
        <v>0</v>
      </c>
      <c r="AC102" s="292">
        <f t="shared" si="32"/>
        <v>150</v>
      </c>
      <c r="AD102" s="293"/>
      <c r="AE102" s="293"/>
      <c r="AF102" s="293"/>
      <c r="AG102" s="293"/>
      <c r="AH102" s="293"/>
      <c r="AI102" s="293"/>
      <c r="AJ102" s="293"/>
      <c r="AK102" s="292">
        <f t="shared" si="27"/>
        <v>150</v>
      </c>
      <c r="AL102" s="293">
        <v>300</v>
      </c>
      <c r="AM102" s="292">
        <f t="shared" si="39"/>
        <v>-150</v>
      </c>
      <c r="AN102" s="292">
        <f t="shared" si="33"/>
        <v>150</v>
      </c>
      <c r="AO102" s="293"/>
      <c r="AP102" s="293"/>
      <c r="AQ102" s="293"/>
      <c r="AR102" s="293"/>
      <c r="AS102" s="293"/>
      <c r="AT102" s="293"/>
      <c r="AU102" s="293"/>
      <c r="AV102" s="292">
        <f t="shared" si="29"/>
        <v>150</v>
      </c>
      <c r="AW102" s="293"/>
      <c r="AX102" s="292">
        <f t="shared" si="30"/>
        <v>0</v>
      </c>
      <c r="AY102" s="137" t="str">
        <f t="shared" si="37"/>
        <v>*</v>
      </c>
      <c r="BA102" s="143" t="str">
        <f t="shared" si="36"/>
        <v/>
      </c>
    </row>
    <row r="103" spans="1:53" ht="12">
      <c r="A103" s="288">
        <v>101</v>
      </c>
      <c r="B103" s="289" t="s">
        <v>223</v>
      </c>
      <c r="C103" s="290" t="s">
        <v>23</v>
      </c>
      <c r="D103" s="290" t="s">
        <v>225</v>
      </c>
      <c r="E103" s="291">
        <v>85</v>
      </c>
      <c r="F103" s="292"/>
      <c r="G103" s="292">
        <f>E103*3</f>
        <v>255</v>
      </c>
      <c r="H103" s="293"/>
      <c r="I103" s="293"/>
      <c r="J103" s="293"/>
      <c r="K103" s="293"/>
      <c r="L103" s="293"/>
      <c r="M103" s="293"/>
      <c r="N103" s="293"/>
      <c r="O103" s="292">
        <f>SUM(G103:N103)</f>
        <v>255</v>
      </c>
      <c r="P103" s="293">
        <v>510</v>
      </c>
      <c r="Q103" s="292">
        <f>F103+O103-P103</f>
        <v>-255</v>
      </c>
      <c r="R103" s="292">
        <f>E103*3</f>
        <v>255</v>
      </c>
      <c r="S103" s="293"/>
      <c r="T103" s="293"/>
      <c r="U103" s="293"/>
      <c r="V103" s="293"/>
      <c r="W103" s="293"/>
      <c r="X103" s="293"/>
      <c r="Y103" s="293"/>
      <c r="Z103" s="292">
        <f t="shared" si="40"/>
        <v>255</v>
      </c>
      <c r="AA103" s="293">
        <v>510</v>
      </c>
      <c r="AB103" s="292">
        <f t="shared" si="41"/>
        <v>-510</v>
      </c>
      <c r="AC103" s="292">
        <f t="shared" si="32"/>
        <v>255</v>
      </c>
      <c r="AD103" s="293"/>
      <c r="AE103" s="293"/>
      <c r="AF103" s="293"/>
      <c r="AG103" s="293"/>
      <c r="AH103" s="293"/>
      <c r="AI103" s="293"/>
      <c r="AJ103" s="293"/>
      <c r="AK103" s="292">
        <f t="shared" si="27"/>
        <v>255</v>
      </c>
      <c r="AL103" s="293"/>
      <c r="AM103" s="292">
        <f t="shared" si="39"/>
        <v>-255</v>
      </c>
      <c r="AN103" s="292">
        <f t="shared" si="33"/>
        <v>255</v>
      </c>
      <c r="AO103" s="293"/>
      <c r="AP103" s="293"/>
      <c r="AQ103" s="293"/>
      <c r="AR103" s="293"/>
      <c r="AS103" s="293"/>
      <c r="AT103" s="293"/>
      <c r="AU103" s="293"/>
      <c r="AV103" s="292">
        <f t="shared" si="29"/>
        <v>255</v>
      </c>
      <c r="AW103" s="293"/>
      <c r="AX103" s="292">
        <f t="shared" si="30"/>
        <v>0</v>
      </c>
      <c r="AY103" s="137" t="str">
        <f t="shared" si="37"/>
        <v>*</v>
      </c>
      <c r="BA103" s="143" t="str">
        <f t="shared" si="36"/>
        <v/>
      </c>
    </row>
    <row r="104" spans="1:53" ht="12">
      <c r="A104" s="288">
        <v>102</v>
      </c>
      <c r="B104" s="289" t="s">
        <v>1480</v>
      </c>
      <c r="C104" s="290" t="s">
        <v>23</v>
      </c>
      <c r="D104" s="290"/>
      <c r="E104" s="291">
        <v>100</v>
      </c>
      <c r="F104" s="292"/>
      <c r="G104" s="292"/>
      <c r="H104" s="293"/>
      <c r="I104" s="293"/>
      <c r="J104" s="293"/>
      <c r="K104" s="293"/>
      <c r="L104" s="293"/>
      <c r="M104" s="293"/>
      <c r="N104" s="293"/>
      <c r="O104" s="292"/>
      <c r="P104" s="293"/>
      <c r="Q104" s="292"/>
      <c r="R104" s="292">
        <v>50</v>
      </c>
      <c r="S104" s="293"/>
      <c r="T104" s="293"/>
      <c r="U104" s="293"/>
      <c r="V104" s="293"/>
      <c r="W104" s="293"/>
      <c r="X104" s="293"/>
      <c r="Y104" s="293"/>
      <c r="Z104" s="292">
        <f t="shared" si="40"/>
        <v>50</v>
      </c>
      <c r="AA104" s="293"/>
      <c r="AB104" s="292">
        <f t="shared" si="41"/>
        <v>50</v>
      </c>
      <c r="AC104" s="292">
        <f t="shared" si="32"/>
        <v>300</v>
      </c>
      <c r="AD104" s="293"/>
      <c r="AE104" s="293"/>
      <c r="AF104" s="293"/>
      <c r="AG104" s="293"/>
      <c r="AH104" s="293"/>
      <c r="AI104" s="293"/>
      <c r="AJ104" s="293"/>
      <c r="AK104" s="292">
        <f t="shared" si="27"/>
        <v>300</v>
      </c>
      <c r="AL104" s="293">
        <v>650</v>
      </c>
      <c r="AM104" s="292">
        <f t="shared" si="39"/>
        <v>-300</v>
      </c>
      <c r="AN104" s="292">
        <f t="shared" si="33"/>
        <v>300</v>
      </c>
      <c r="AO104" s="293"/>
      <c r="AP104" s="293"/>
      <c r="AQ104" s="293"/>
      <c r="AR104" s="293"/>
      <c r="AS104" s="293"/>
      <c r="AT104" s="293"/>
      <c r="AU104" s="293"/>
      <c r="AV104" s="292">
        <f t="shared" si="29"/>
        <v>300</v>
      </c>
      <c r="AW104" s="293"/>
      <c r="AX104" s="292">
        <f t="shared" si="30"/>
        <v>0</v>
      </c>
      <c r="BA104" s="143" t="str">
        <f t="shared" si="36"/>
        <v/>
      </c>
    </row>
    <row r="105" spans="1:53" ht="12">
      <c r="A105" s="288">
        <v>103</v>
      </c>
      <c r="B105" s="289" t="s">
        <v>229</v>
      </c>
      <c r="C105" s="290" t="s">
        <v>23</v>
      </c>
      <c r="D105" s="290" t="s">
        <v>231</v>
      </c>
      <c r="E105" s="291">
        <v>65</v>
      </c>
      <c r="F105" s="292">
        <v>-195</v>
      </c>
      <c r="G105" s="292">
        <f>E105*3</f>
        <v>195</v>
      </c>
      <c r="H105" s="293"/>
      <c r="I105" s="293"/>
      <c r="J105" s="293"/>
      <c r="K105" s="293"/>
      <c r="L105" s="293"/>
      <c r="M105" s="293"/>
      <c r="N105" s="293"/>
      <c r="O105" s="292">
        <f t="shared" ref="O105:O136" si="42">SUM(G105:N105)</f>
        <v>195</v>
      </c>
      <c r="P105" s="293"/>
      <c r="Q105" s="292">
        <f t="shared" ref="Q105:Q136" si="43">F105+O105-P105</f>
        <v>0</v>
      </c>
      <c r="R105" s="292">
        <f>E105*3</f>
        <v>195</v>
      </c>
      <c r="S105" s="293"/>
      <c r="T105" s="293"/>
      <c r="U105" s="293"/>
      <c r="V105" s="293"/>
      <c r="W105" s="293"/>
      <c r="X105" s="293"/>
      <c r="Y105" s="293"/>
      <c r="Z105" s="292">
        <f t="shared" si="40"/>
        <v>195</v>
      </c>
      <c r="AA105" s="293"/>
      <c r="AB105" s="292">
        <f t="shared" si="41"/>
        <v>195</v>
      </c>
      <c r="AC105" s="292">
        <f t="shared" si="32"/>
        <v>195</v>
      </c>
      <c r="AD105" s="293"/>
      <c r="AE105" s="293"/>
      <c r="AF105" s="293"/>
      <c r="AG105" s="293"/>
      <c r="AH105" s="293"/>
      <c r="AI105" s="293"/>
      <c r="AJ105" s="293"/>
      <c r="AK105" s="292">
        <f t="shared" si="27"/>
        <v>195</v>
      </c>
      <c r="AL105" s="293">
        <v>585</v>
      </c>
      <c r="AM105" s="292">
        <f t="shared" si="39"/>
        <v>-195</v>
      </c>
      <c r="AN105" s="292">
        <f t="shared" si="33"/>
        <v>195</v>
      </c>
      <c r="AO105" s="293"/>
      <c r="AP105" s="293">
        <v>100</v>
      </c>
      <c r="AQ105" s="293"/>
      <c r="AR105" s="293"/>
      <c r="AS105" s="293"/>
      <c r="AT105" s="293"/>
      <c r="AU105" s="293"/>
      <c r="AV105" s="292">
        <f t="shared" si="29"/>
        <v>295</v>
      </c>
      <c r="AW105" s="293">
        <v>100</v>
      </c>
      <c r="AX105" s="292">
        <f t="shared" si="30"/>
        <v>0</v>
      </c>
      <c r="AY105" s="137" t="str">
        <f t="shared" si="37"/>
        <v>*</v>
      </c>
      <c r="BA105" s="143" t="str">
        <f t="shared" si="36"/>
        <v/>
      </c>
    </row>
    <row r="106" spans="1:53" ht="12">
      <c r="A106" s="288">
        <v>104</v>
      </c>
      <c r="B106" s="289" t="s">
        <v>232</v>
      </c>
      <c r="C106" s="290" t="s">
        <v>23</v>
      </c>
      <c r="D106" s="290" t="s">
        <v>234</v>
      </c>
      <c r="E106" s="291">
        <v>85</v>
      </c>
      <c r="F106" s="292"/>
      <c r="G106" s="292">
        <f>E106*3</f>
        <v>255</v>
      </c>
      <c r="H106" s="293"/>
      <c r="I106" s="293"/>
      <c r="J106" s="293"/>
      <c r="K106" s="293"/>
      <c r="L106" s="293"/>
      <c r="M106" s="293"/>
      <c r="N106" s="293"/>
      <c r="O106" s="292">
        <f t="shared" si="42"/>
        <v>255</v>
      </c>
      <c r="P106" s="293">
        <v>510</v>
      </c>
      <c r="Q106" s="292">
        <f t="shared" si="43"/>
        <v>-255</v>
      </c>
      <c r="R106" s="292">
        <f>E106*3</f>
        <v>255</v>
      </c>
      <c r="S106" s="293"/>
      <c r="T106" s="293">
        <v>100</v>
      </c>
      <c r="U106" s="293"/>
      <c r="V106" s="293"/>
      <c r="W106" s="293"/>
      <c r="X106" s="293"/>
      <c r="Y106" s="293"/>
      <c r="Z106" s="292">
        <f t="shared" si="40"/>
        <v>355</v>
      </c>
      <c r="AA106" s="293"/>
      <c r="AB106" s="292">
        <f t="shared" si="41"/>
        <v>100</v>
      </c>
      <c r="AC106" s="292">
        <f t="shared" si="32"/>
        <v>255</v>
      </c>
      <c r="AD106" s="293"/>
      <c r="AE106" s="293"/>
      <c r="AF106" s="293"/>
      <c r="AG106" s="293"/>
      <c r="AH106" s="293"/>
      <c r="AI106" s="293"/>
      <c r="AJ106" s="293"/>
      <c r="AK106" s="292">
        <f t="shared" si="27"/>
        <v>255</v>
      </c>
      <c r="AL106" s="293">
        <v>255</v>
      </c>
      <c r="AM106" s="292">
        <f t="shared" si="39"/>
        <v>100</v>
      </c>
      <c r="AN106" s="292">
        <f t="shared" si="33"/>
        <v>255</v>
      </c>
      <c r="AO106" s="293"/>
      <c r="AP106" s="293"/>
      <c r="AQ106" s="293"/>
      <c r="AR106" s="293"/>
      <c r="AS106" s="293"/>
      <c r="AT106" s="293"/>
      <c r="AU106" s="293"/>
      <c r="AV106" s="292">
        <f t="shared" si="29"/>
        <v>255</v>
      </c>
      <c r="AW106" s="293">
        <v>355</v>
      </c>
      <c r="AX106" s="292">
        <f t="shared" si="30"/>
        <v>0</v>
      </c>
      <c r="AY106" s="137" t="str">
        <f t="shared" si="37"/>
        <v>*</v>
      </c>
      <c r="BA106" s="143" t="str">
        <f t="shared" si="36"/>
        <v/>
      </c>
    </row>
    <row r="107" spans="1:53" ht="12">
      <c r="A107" s="288">
        <v>105</v>
      </c>
      <c r="B107" s="289" t="s">
        <v>235</v>
      </c>
      <c r="C107" s="290" t="s">
        <v>23</v>
      </c>
      <c r="D107" s="290" t="s">
        <v>237</v>
      </c>
      <c r="E107" s="291">
        <v>80</v>
      </c>
      <c r="F107" s="292">
        <v>820</v>
      </c>
      <c r="G107" s="292">
        <f>E107*3</f>
        <v>240</v>
      </c>
      <c r="H107" s="293"/>
      <c r="I107" s="293"/>
      <c r="J107" s="293"/>
      <c r="K107" s="293"/>
      <c r="L107" s="293"/>
      <c r="M107" s="293"/>
      <c r="N107" s="293"/>
      <c r="O107" s="292">
        <f t="shared" si="42"/>
        <v>240</v>
      </c>
      <c r="P107" s="293"/>
      <c r="Q107" s="292">
        <f t="shared" si="43"/>
        <v>1060</v>
      </c>
      <c r="R107" s="292">
        <f>E107*3</f>
        <v>240</v>
      </c>
      <c r="S107" s="293"/>
      <c r="T107" s="293"/>
      <c r="U107" s="293"/>
      <c r="V107" s="293"/>
      <c r="W107" s="293"/>
      <c r="X107" s="293"/>
      <c r="Y107" s="293"/>
      <c r="Z107" s="292">
        <f t="shared" si="40"/>
        <v>240</v>
      </c>
      <c r="AA107" s="293"/>
      <c r="AB107" s="292">
        <f t="shared" si="41"/>
        <v>1300</v>
      </c>
      <c r="AC107" s="292">
        <f t="shared" si="32"/>
        <v>240</v>
      </c>
      <c r="AD107" s="293"/>
      <c r="AE107" s="293"/>
      <c r="AF107" s="293"/>
      <c r="AG107" s="293"/>
      <c r="AH107" s="293"/>
      <c r="AI107" s="293"/>
      <c r="AJ107" s="293"/>
      <c r="AK107" s="292">
        <f t="shared" si="27"/>
        <v>240</v>
      </c>
      <c r="AL107" s="293"/>
      <c r="AM107" s="292">
        <f t="shared" si="39"/>
        <v>1540</v>
      </c>
      <c r="AN107" s="292">
        <f t="shared" si="33"/>
        <v>240</v>
      </c>
      <c r="AO107" s="293"/>
      <c r="AP107" s="293"/>
      <c r="AQ107" s="293"/>
      <c r="AR107" s="293"/>
      <c r="AS107" s="293"/>
      <c r="AT107" s="293"/>
      <c r="AU107" s="293"/>
      <c r="AV107" s="292">
        <f t="shared" si="29"/>
        <v>240</v>
      </c>
      <c r="AW107" s="293">
        <v>960</v>
      </c>
      <c r="AX107" s="292">
        <f t="shared" si="30"/>
        <v>820</v>
      </c>
      <c r="AY107" s="137" t="str">
        <f t="shared" si="37"/>
        <v/>
      </c>
      <c r="BA107" s="143" t="str">
        <f t="shared" si="36"/>
        <v/>
      </c>
    </row>
    <row r="108" spans="1:53" ht="12">
      <c r="A108" s="288">
        <v>106</v>
      </c>
      <c r="B108" s="296" t="s">
        <v>1385</v>
      </c>
      <c r="C108" s="297" t="s">
        <v>23</v>
      </c>
      <c r="D108" s="297" t="s">
        <v>12</v>
      </c>
      <c r="E108" s="298">
        <v>200</v>
      </c>
      <c r="F108" s="299">
        <v>2400</v>
      </c>
      <c r="G108" s="299"/>
      <c r="H108" s="300"/>
      <c r="I108" s="300"/>
      <c r="J108" s="300"/>
      <c r="K108" s="300"/>
      <c r="L108" s="300"/>
      <c r="M108" s="300"/>
      <c r="N108" s="300"/>
      <c r="O108" s="299">
        <f t="shared" si="42"/>
        <v>0</v>
      </c>
      <c r="P108" s="300"/>
      <c r="Q108" s="299">
        <f t="shared" si="43"/>
        <v>2400</v>
      </c>
      <c r="R108" s="299"/>
      <c r="S108" s="300"/>
      <c r="T108" s="300"/>
      <c r="U108" s="300"/>
      <c r="V108" s="300"/>
      <c r="W108" s="300"/>
      <c r="X108" s="300"/>
      <c r="Y108" s="300"/>
      <c r="Z108" s="299">
        <f t="shared" si="40"/>
        <v>0</v>
      </c>
      <c r="AA108" s="300"/>
      <c r="AB108" s="299">
        <f t="shared" si="41"/>
        <v>2400</v>
      </c>
      <c r="AC108" s="299"/>
      <c r="AD108" s="300"/>
      <c r="AE108" s="300"/>
      <c r="AF108" s="300"/>
      <c r="AG108" s="300"/>
      <c r="AH108" s="300"/>
      <c r="AI108" s="300"/>
      <c r="AJ108" s="300"/>
      <c r="AK108" s="299">
        <f t="shared" si="27"/>
        <v>0</v>
      </c>
      <c r="AL108" s="300"/>
      <c r="AM108" s="299">
        <f t="shared" si="39"/>
        <v>2400</v>
      </c>
      <c r="AN108" s="299"/>
      <c r="AO108" s="300"/>
      <c r="AP108" s="300"/>
      <c r="AQ108" s="300"/>
      <c r="AR108" s="300"/>
      <c r="AS108" s="300"/>
      <c r="AT108" s="300"/>
      <c r="AU108" s="300"/>
      <c r="AV108" s="299">
        <f t="shared" si="29"/>
        <v>0</v>
      </c>
      <c r="AW108" s="300"/>
      <c r="AX108" s="299">
        <f t="shared" si="30"/>
        <v>2400</v>
      </c>
      <c r="AY108" s="137" t="str">
        <f t="shared" si="37"/>
        <v/>
      </c>
      <c r="BA108" s="143" t="str">
        <f t="shared" si="36"/>
        <v>!!!</v>
      </c>
    </row>
    <row r="109" spans="1:53" ht="12">
      <c r="A109" s="288">
        <v>107</v>
      </c>
      <c r="B109" s="289" t="s">
        <v>241</v>
      </c>
      <c r="C109" s="290" t="s">
        <v>23</v>
      </c>
      <c r="D109" s="290" t="s">
        <v>243</v>
      </c>
      <c r="E109" s="291">
        <v>35</v>
      </c>
      <c r="F109" s="292"/>
      <c r="G109" s="292">
        <f t="shared" ref="G109:G114" si="44">E109*3</f>
        <v>105</v>
      </c>
      <c r="H109" s="293"/>
      <c r="I109" s="293"/>
      <c r="J109" s="293"/>
      <c r="K109" s="293"/>
      <c r="L109" s="293"/>
      <c r="M109" s="293"/>
      <c r="N109" s="293"/>
      <c r="O109" s="292">
        <f t="shared" si="42"/>
        <v>105</v>
      </c>
      <c r="P109" s="293">
        <v>105</v>
      </c>
      <c r="Q109" s="292">
        <f t="shared" si="43"/>
        <v>0</v>
      </c>
      <c r="R109" s="292">
        <f t="shared" ref="R109:R114" si="45">E109*3</f>
        <v>105</v>
      </c>
      <c r="S109" s="293"/>
      <c r="T109" s="293"/>
      <c r="U109" s="293"/>
      <c r="V109" s="293"/>
      <c r="W109" s="293"/>
      <c r="X109" s="293"/>
      <c r="Y109" s="293"/>
      <c r="Z109" s="292">
        <f t="shared" si="40"/>
        <v>105</v>
      </c>
      <c r="AA109" s="293"/>
      <c r="AB109" s="292">
        <f t="shared" si="41"/>
        <v>105</v>
      </c>
      <c r="AC109" s="292">
        <f t="shared" ref="AC109:AC114" si="46">$E109*3</f>
        <v>105</v>
      </c>
      <c r="AD109" s="293">
        <v>50</v>
      </c>
      <c r="AE109" s="293"/>
      <c r="AF109" s="293"/>
      <c r="AG109" s="293"/>
      <c r="AH109" s="293"/>
      <c r="AI109" s="293"/>
      <c r="AJ109" s="293"/>
      <c r="AK109" s="292">
        <f t="shared" si="27"/>
        <v>155</v>
      </c>
      <c r="AL109" s="293">
        <v>260</v>
      </c>
      <c r="AM109" s="292">
        <f t="shared" si="39"/>
        <v>0</v>
      </c>
      <c r="AN109" s="292">
        <f t="shared" ref="AN109:AN114" si="47">$E109*3</f>
        <v>105</v>
      </c>
      <c r="AO109" s="293"/>
      <c r="AP109" s="293"/>
      <c r="AQ109" s="293"/>
      <c r="AR109" s="293"/>
      <c r="AS109" s="293"/>
      <c r="AT109" s="293"/>
      <c r="AU109" s="293"/>
      <c r="AV109" s="292">
        <f t="shared" si="29"/>
        <v>105</v>
      </c>
      <c r="AW109" s="293">
        <v>105</v>
      </c>
      <c r="AX109" s="292">
        <f t="shared" si="30"/>
        <v>0</v>
      </c>
      <c r="AY109" s="137" t="str">
        <f t="shared" si="37"/>
        <v>*</v>
      </c>
      <c r="BA109" s="143" t="str">
        <f t="shared" si="36"/>
        <v/>
      </c>
    </row>
    <row r="110" spans="1:53" ht="12">
      <c r="A110" s="288">
        <v>108</v>
      </c>
      <c r="B110" s="289" t="s">
        <v>248</v>
      </c>
      <c r="C110" s="290" t="s">
        <v>23</v>
      </c>
      <c r="D110" s="290" t="s">
        <v>12</v>
      </c>
      <c r="E110" s="291">
        <v>65</v>
      </c>
      <c r="F110" s="292"/>
      <c r="G110" s="292">
        <f t="shared" si="44"/>
        <v>195</v>
      </c>
      <c r="H110" s="293"/>
      <c r="I110" s="293"/>
      <c r="J110" s="293"/>
      <c r="K110" s="293"/>
      <c r="L110" s="293"/>
      <c r="M110" s="293"/>
      <c r="N110" s="293"/>
      <c r="O110" s="292">
        <f t="shared" si="42"/>
        <v>195</v>
      </c>
      <c r="P110" s="293">
        <v>390</v>
      </c>
      <c r="Q110" s="292">
        <f t="shared" si="43"/>
        <v>-195</v>
      </c>
      <c r="R110" s="292">
        <f t="shared" si="45"/>
        <v>195</v>
      </c>
      <c r="S110" s="293"/>
      <c r="T110" s="293">
        <v>100</v>
      </c>
      <c r="U110" s="293"/>
      <c r="V110" s="293"/>
      <c r="W110" s="293"/>
      <c r="X110" s="293"/>
      <c r="Y110" s="293"/>
      <c r="Z110" s="292">
        <f t="shared" si="40"/>
        <v>295</v>
      </c>
      <c r="AA110" s="293"/>
      <c r="AB110" s="292">
        <f t="shared" si="41"/>
        <v>100</v>
      </c>
      <c r="AC110" s="292">
        <f t="shared" si="46"/>
        <v>195</v>
      </c>
      <c r="AD110" s="293"/>
      <c r="AE110" s="293"/>
      <c r="AF110" s="293"/>
      <c r="AG110" s="293"/>
      <c r="AH110" s="293"/>
      <c r="AI110" s="293"/>
      <c r="AJ110" s="293"/>
      <c r="AK110" s="292">
        <f t="shared" si="27"/>
        <v>195</v>
      </c>
      <c r="AL110" s="293">
        <v>490</v>
      </c>
      <c r="AM110" s="292">
        <f t="shared" si="39"/>
        <v>-195</v>
      </c>
      <c r="AN110" s="292">
        <f t="shared" si="47"/>
        <v>195</v>
      </c>
      <c r="AO110" s="293"/>
      <c r="AP110" s="293"/>
      <c r="AQ110" s="293"/>
      <c r="AR110" s="293"/>
      <c r="AS110" s="293"/>
      <c r="AT110" s="293"/>
      <c r="AU110" s="293"/>
      <c r="AV110" s="292">
        <f t="shared" si="29"/>
        <v>195</v>
      </c>
      <c r="AW110" s="293"/>
      <c r="AX110" s="292">
        <f t="shared" si="30"/>
        <v>0</v>
      </c>
      <c r="AY110" s="137" t="str">
        <f t="shared" si="37"/>
        <v>*</v>
      </c>
      <c r="BA110" s="143" t="str">
        <f t="shared" si="36"/>
        <v/>
      </c>
    </row>
    <row r="111" spans="1:53" ht="12">
      <c r="A111" s="288">
        <v>109</v>
      </c>
      <c r="B111" s="289" t="s">
        <v>866</v>
      </c>
      <c r="C111" s="290" t="s">
        <v>14</v>
      </c>
      <c r="D111" s="290" t="s">
        <v>867</v>
      </c>
      <c r="E111" s="291">
        <v>25</v>
      </c>
      <c r="F111" s="292">
        <v>300</v>
      </c>
      <c r="G111" s="292">
        <f t="shared" si="44"/>
        <v>75</v>
      </c>
      <c r="H111" s="293"/>
      <c r="I111" s="293"/>
      <c r="J111" s="293"/>
      <c r="K111" s="293"/>
      <c r="L111" s="293"/>
      <c r="M111" s="293"/>
      <c r="N111" s="293"/>
      <c r="O111" s="292">
        <f t="shared" si="42"/>
        <v>75</v>
      </c>
      <c r="P111" s="293"/>
      <c r="Q111" s="292">
        <f t="shared" si="43"/>
        <v>375</v>
      </c>
      <c r="R111" s="292">
        <f t="shared" si="45"/>
        <v>75</v>
      </c>
      <c r="S111" s="293"/>
      <c r="T111" s="293"/>
      <c r="U111" s="293"/>
      <c r="V111" s="293"/>
      <c r="W111" s="293"/>
      <c r="X111" s="293"/>
      <c r="Y111" s="293"/>
      <c r="Z111" s="292">
        <f t="shared" si="40"/>
        <v>75</v>
      </c>
      <c r="AA111" s="293"/>
      <c r="AB111" s="292">
        <f t="shared" si="41"/>
        <v>450</v>
      </c>
      <c r="AC111" s="292">
        <f t="shared" si="46"/>
        <v>75</v>
      </c>
      <c r="AD111" s="293"/>
      <c r="AE111" s="293"/>
      <c r="AF111" s="293"/>
      <c r="AG111" s="293"/>
      <c r="AH111" s="293"/>
      <c r="AI111" s="293"/>
      <c r="AJ111" s="293"/>
      <c r="AK111" s="292">
        <f t="shared" si="27"/>
        <v>75</v>
      </c>
      <c r="AL111" s="293"/>
      <c r="AM111" s="292">
        <f t="shared" si="39"/>
        <v>525</v>
      </c>
      <c r="AN111" s="292">
        <f t="shared" si="47"/>
        <v>75</v>
      </c>
      <c r="AO111" s="293"/>
      <c r="AP111" s="293"/>
      <c r="AQ111" s="293"/>
      <c r="AR111" s="293"/>
      <c r="AS111" s="293"/>
      <c r="AT111" s="293"/>
      <c r="AU111" s="293"/>
      <c r="AV111" s="292">
        <f t="shared" si="29"/>
        <v>75</v>
      </c>
      <c r="AW111" s="293"/>
      <c r="AX111" s="292">
        <f t="shared" si="30"/>
        <v>600</v>
      </c>
      <c r="AY111" s="137" t="str">
        <f t="shared" si="37"/>
        <v/>
      </c>
      <c r="BA111" s="143" t="str">
        <f t="shared" si="36"/>
        <v/>
      </c>
    </row>
    <row r="112" spans="1:53" ht="12">
      <c r="A112" s="288">
        <v>110</v>
      </c>
      <c r="B112" s="294" t="s">
        <v>250</v>
      </c>
      <c r="C112" s="290" t="s">
        <v>10</v>
      </c>
      <c r="D112" s="290" t="s">
        <v>900</v>
      </c>
      <c r="E112" s="295">
        <v>85</v>
      </c>
      <c r="F112" s="292"/>
      <c r="G112" s="292">
        <f t="shared" si="44"/>
        <v>255</v>
      </c>
      <c r="H112" s="293"/>
      <c r="I112" s="293"/>
      <c r="J112" s="293"/>
      <c r="K112" s="293"/>
      <c r="L112" s="293"/>
      <c r="M112" s="293"/>
      <c r="N112" s="293"/>
      <c r="O112" s="292">
        <f t="shared" si="42"/>
        <v>255</v>
      </c>
      <c r="P112" s="293">
        <v>255</v>
      </c>
      <c r="Q112" s="292">
        <f t="shared" si="43"/>
        <v>0</v>
      </c>
      <c r="R112" s="292">
        <f t="shared" si="45"/>
        <v>255</v>
      </c>
      <c r="S112" s="293"/>
      <c r="T112" s="293"/>
      <c r="U112" s="293"/>
      <c r="V112" s="293"/>
      <c r="W112" s="293"/>
      <c r="X112" s="293"/>
      <c r="Y112" s="293"/>
      <c r="Z112" s="292">
        <f t="shared" si="40"/>
        <v>255</v>
      </c>
      <c r="AA112" s="293">
        <v>255</v>
      </c>
      <c r="AB112" s="292">
        <f t="shared" si="41"/>
        <v>0</v>
      </c>
      <c r="AC112" s="292">
        <f t="shared" si="46"/>
        <v>255</v>
      </c>
      <c r="AD112" s="293"/>
      <c r="AE112" s="293"/>
      <c r="AF112" s="293"/>
      <c r="AG112" s="293"/>
      <c r="AH112" s="293"/>
      <c r="AI112" s="293"/>
      <c r="AJ112" s="293"/>
      <c r="AK112" s="292">
        <f t="shared" si="27"/>
        <v>255</v>
      </c>
      <c r="AL112" s="293">
        <v>255</v>
      </c>
      <c r="AM112" s="292">
        <f t="shared" si="39"/>
        <v>0</v>
      </c>
      <c r="AN112" s="292">
        <f t="shared" si="47"/>
        <v>255</v>
      </c>
      <c r="AO112" s="293"/>
      <c r="AP112" s="293">
        <v>100</v>
      </c>
      <c r="AQ112" s="293"/>
      <c r="AR112" s="293"/>
      <c r="AS112" s="293"/>
      <c r="AT112" s="293"/>
      <c r="AU112" s="293"/>
      <c r="AV112" s="292">
        <f t="shared" si="29"/>
        <v>355</v>
      </c>
      <c r="AW112" s="293">
        <v>355</v>
      </c>
      <c r="AX112" s="292">
        <f t="shared" si="30"/>
        <v>0</v>
      </c>
      <c r="AY112" s="137" t="str">
        <f t="shared" si="37"/>
        <v>*</v>
      </c>
      <c r="BA112" s="143" t="str">
        <f t="shared" si="36"/>
        <v/>
      </c>
    </row>
    <row r="113" spans="1:53" ht="12">
      <c r="A113" s="288">
        <v>111</v>
      </c>
      <c r="B113" s="289" t="s">
        <v>252</v>
      </c>
      <c r="C113" s="290" t="s">
        <v>23</v>
      </c>
      <c r="D113" s="290" t="s">
        <v>254</v>
      </c>
      <c r="E113" s="291">
        <v>65</v>
      </c>
      <c r="F113" s="292"/>
      <c r="G113" s="292">
        <f t="shared" si="44"/>
        <v>195</v>
      </c>
      <c r="H113" s="293"/>
      <c r="I113" s="293"/>
      <c r="J113" s="293"/>
      <c r="K113" s="293"/>
      <c r="L113" s="293"/>
      <c r="M113" s="293"/>
      <c r="N113" s="293"/>
      <c r="O113" s="292">
        <f t="shared" si="42"/>
        <v>195</v>
      </c>
      <c r="P113" s="293">
        <v>195</v>
      </c>
      <c r="Q113" s="292">
        <f t="shared" si="43"/>
        <v>0</v>
      </c>
      <c r="R113" s="292">
        <f t="shared" si="45"/>
        <v>195</v>
      </c>
      <c r="S113" s="293"/>
      <c r="T113" s="293"/>
      <c r="U113" s="293"/>
      <c r="V113" s="293"/>
      <c r="W113" s="293">
        <v>100</v>
      </c>
      <c r="X113" s="293"/>
      <c r="Y113" s="293"/>
      <c r="Z113" s="292">
        <f t="shared" si="40"/>
        <v>295</v>
      </c>
      <c r="AA113" s="293">
        <v>685</v>
      </c>
      <c r="AB113" s="292">
        <f t="shared" si="41"/>
        <v>-390</v>
      </c>
      <c r="AC113" s="292">
        <f t="shared" si="46"/>
        <v>195</v>
      </c>
      <c r="AD113" s="293"/>
      <c r="AE113" s="293"/>
      <c r="AF113" s="293"/>
      <c r="AG113" s="293"/>
      <c r="AH113" s="293"/>
      <c r="AI113" s="293"/>
      <c r="AJ113" s="293"/>
      <c r="AK113" s="292">
        <f t="shared" si="27"/>
        <v>195</v>
      </c>
      <c r="AL113" s="293"/>
      <c r="AM113" s="292">
        <f t="shared" si="39"/>
        <v>-195</v>
      </c>
      <c r="AN113" s="292">
        <f t="shared" si="47"/>
        <v>195</v>
      </c>
      <c r="AO113" s="293"/>
      <c r="AP113" s="293"/>
      <c r="AQ113" s="293"/>
      <c r="AR113" s="293"/>
      <c r="AS113" s="293"/>
      <c r="AT113" s="293"/>
      <c r="AU113" s="293"/>
      <c r="AV113" s="292">
        <f t="shared" si="29"/>
        <v>195</v>
      </c>
      <c r="AW113" s="293"/>
      <c r="AX113" s="292">
        <f t="shared" si="30"/>
        <v>0</v>
      </c>
      <c r="AY113" s="137" t="str">
        <f t="shared" si="37"/>
        <v>*</v>
      </c>
      <c r="BA113" s="143" t="str">
        <f t="shared" si="36"/>
        <v/>
      </c>
    </row>
    <row r="114" spans="1:53" ht="12">
      <c r="A114" s="288">
        <v>112</v>
      </c>
      <c r="B114" s="315" t="s">
        <v>1310</v>
      </c>
      <c r="C114" s="290" t="s">
        <v>14</v>
      </c>
      <c r="D114" s="290" t="s">
        <v>897</v>
      </c>
      <c r="E114" s="291">
        <v>100</v>
      </c>
      <c r="F114" s="292"/>
      <c r="G114" s="292">
        <f t="shared" si="44"/>
        <v>300</v>
      </c>
      <c r="H114" s="293"/>
      <c r="I114" s="293"/>
      <c r="J114" s="293"/>
      <c r="K114" s="293"/>
      <c r="L114" s="293"/>
      <c r="M114" s="293"/>
      <c r="N114" s="293"/>
      <c r="O114" s="292">
        <f t="shared" si="42"/>
        <v>300</v>
      </c>
      <c r="P114" s="293">
        <v>1200</v>
      </c>
      <c r="Q114" s="292">
        <f t="shared" si="43"/>
        <v>-900</v>
      </c>
      <c r="R114" s="292">
        <f t="shared" si="45"/>
        <v>300</v>
      </c>
      <c r="S114" s="293"/>
      <c r="T114" s="293"/>
      <c r="U114" s="293"/>
      <c r="V114" s="293"/>
      <c r="W114" s="293"/>
      <c r="X114" s="293"/>
      <c r="Y114" s="293"/>
      <c r="Z114" s="292">
        <f t="shared" si="40"/>
        <v>300</v>
      </c>
      <c r="AA114" s="293"/>
      <c r="AB114" s="292">
        <f t="shared" si="41"/>
        <v>-600</v>
      </c>
      <c r="AC114" s="292">
        <f t="shared" si="46"/>
        <v>300</v>
      </c>
      <c r="AD114" s="293"/>
      <c r="AE114" s="293"/>
      <c r="AF114" s="293"/>
      <c r="AG114" s="293"/>
      <c r="AH114" s="293"/>
      <c r="AI114" s="293"/>
      <c r="AJ114" s="293"/>
      <c r="AK114" s="292">
        <f t="shared" si="27"/>
        <v>300</v>
      </c>
      <c r="AL114" s="293"/>
      <c r="AM114" s="292">
        <f t="shared" si="39"/>
        <v>-300</v>
      </c>
      <c r="AN114" s="292">
        <f t="shared" si="47"/>
        <v>300</v>
      </c>
      <c r="AO114" s="293"/>
      <c r="AP114" s="293"/>
      <c r="AQ114" s="293"/>
      <c r="AR114" s="293"/>
      <c r="AS114" s="293"/>
      <c r="AT114" s="293"/>
      <c r="AU114" s="293"/>
      <c r="AV114" s="292">
        <f t="shared" si="29"/>
        <v>300</v>
      </c>
      <c r="AW114" s="293"/>
      <c r="AX114" s="292">
        <f t="shared" si="30"/>
        <v>0</v>
      </c>
      <c r="AY114" s="137" t="str">
        <f t="shared" si="37"/>
        <v>*</v>
      </c>
      <c r="BA114" s="143" t="str">
        <f t="shared" si="36"/>
        <v/>
      </c>
    </row>
    <row r="115" spans="1:53" ht="12">
      <c r="A115" s="288">
        <v>113</v>
      </c>
      <c r="B115" s="296" t="s">
        <v>1386</v>
      </c>
      <c r="C115" s="297" t="s">
        <v>23</v>
      </c>
      <c r="D115" s="297" t="s">
        <v>12</v>
      </c>
      <c r="E115" s="298">
        <v>50</v>
      </c>
      <c r="F115" s="299">
        <v>900</v>
      </c>
      <c r="G115" s="299"/>
      <c r="H115" s="300"/>
      <c r="I115" s="300"/>
      <c r="J115" s="300"/>
      <c r="K115" s="300"/>
      <c r="L115" s="300"/>
      <c r="M115" s="300"/>
      <c r="N115" s="300"/>
      <c r="O115" s="299">
        <f t="shared" si="42"/>
        <v>0</v>
      </c>
      <c r="P115" s="300"/>
      <c r="Q115" s="299">
        <f t="shared" si="43"/>
        <v>900</v>
      </c>
      <c r="R115" s="299"/>
      <c r="S115" s="300"/>
      <c r="T115" s="300"/>
      <c r="U115" s="300"/>
      <c r="V115" s="300"/>
      <c r="W115" s="300"/>
      <c r="X115" s="300"/>
      <c r="Y115" s="300"/>
      <c r="Z115" s="299">
        <f t="shared" si="40"/>
        <v>0</v>
      </c>
      <c r="AA115" s="300"/>
      <c r="AB115" s="299">
        <f t="shared" si="41"/>
        <v>900</v>
      </c>
      <c r="AC115" s="299"/>
      <c r="AD115" s="300"/>
      <c r="AE115" s="300"/>
      <c r="AF115" s="300"/>
      <c r="AG115" s="300"/>
      <c r="AH115" s="300"/>
      <c r="AI115" s="300"/>
      <c r="AJ115" s="300"/>
      <c r="AK115" s="299">
        <f t="shared" si="27"/>
        <v>0</v>
      </c>
      <c r="AL115" s="300"/>
      <c r="AM115" s="299">
        <f t="shared" si="39"/>
        <v>900</v>
      </c>
      <c r="AN115" s="299"/>
      <c r="AO115" s="300"/>
      <c r="AP115" s="300"/>
      <c r="AQ115" s="300"/>
      <c r="AR115" s="300"/>
      <c r="AS115" s="300"/>
      <c r="AT115" s="300"/>
      <c r="AU115" s="300"/>
      <c r="AV115" s="299">
        <f t="shared" si="29"/>
        <v>0</v>
      </c>
      <c r="AW115" s="300"/>
      <c r="AX115" s="299">
        <f t="shared" si="30"/>
        <v>900</v>
      </c>
      <c r="AY115" s="137" t="str">
        <f t="shared" si="37"/>
        <v/>
      </c>
      <c r="BA115" s="143" t="str">
        <f t="shared" si="36"/>
        <v>!!!</v>
      </c>
    </row>
    <row r="116" spans="1:53" ht="12">
      <c r="A116" s="288">
        <v>114</v>
      </c>
      <c r="B116" s="289" t="s">
        <v>909</v>
      </c>
      <c r="C116" s="290" t="s">
        <v>23</v>
      </c>
      <c r="D116" s="290" t="s">
        <v>910</v>
      </c>
      <c r="E116" s="291">
        <v>75</v>
      </c>
      <c r="F116" s="292">
        <v>300</v>
      </c>
      <c r="G116" s="292">
        <v>150</v>
      </c>
      <c r="H116" s="293"/>
      <c r="I116" s="293"/>
      <c r="J116" s="293"/>
      <c r="K116" s="293"/>
      <c r="L116" s="293"/>
      <c r="M116" s="293"/>
      <c r="N116" s="293"/>
      <c r="O116" s="292">
        <f t="shared" si="42"/>
        <v>150</v>
      </c>
      <c r="P116" s="293"/>
      <c r="Q116" s="292">
        <f t="shared" si="43"/>
        <v>450</v>
      </c>
      <c r="R116" s="292">
        <f>E116*3</f>
        <v>225</v>
      </c>
      <c r="S116" s="293"/>
      <c r="T116" s="293"/>
      <c r="U116" s="293"/>
      <c r="V116" s="293"/>
      <c r="W116" s="293"/>
      <c r="X116" s="293"/>
      <c r="Y116" s="293"/>
      <c r="Z116" s="292">
        <f t="shared" si="40"/>
        <v>225</v>
      </c>
      <c r="AA116" s="293">
        <v>825</v>
      </c>
      <c r="AB116" s="292">
        <f t="shared" si="41"/>
        <v>-150</v>
      </c>
      <c r="AC116" s="292">
        <f>$E116*3</f>
        <v>225</v>
      </c>
      <c r="AD116" s="293"/>
      <c r="AE116" s="293"/>
      <c r="AF116" s="293"/>
      <c r="AG116" s="293"/>
      <c r="AH116" s="293"/>
      <c r="AI116" s="293"/>
      <c r="AJ116" s="293"/>
      <c r="AK116" s="292">
        <f t="shared" si="27"/>
        <v>225</v>
      </c>
      <c r="AL116" s="293">
        <v>700</v>
      </c>
      <c r="AM116" s="292">
        <f t="shared" si="39"/>
        <v>-625</v>
      </c>
      <c r="AN116" s="292">
        <f>$E116*3</f>
        <v>225</v>
      </c>
      <c r="AO116" s="293"/>
      <c r="AP116" s="293"/>
      <c r="AQ116" s="293"/>
      <c r="AR116" s="293"/>
      <c r="AS116" s="293"/>
      <c r="AT116" s="293"/>
      <c r="AU116" s="293"/>
      <c r="AV116" s="292">
        <f t="shared" si="29"/>
        <v>225</v>
      </c>
      <c r="AW116" s="293"/>
      <c r="AX116" s="292">
        <f t="shared" si="30"/>
        <v>-400</v>
      </c>
      <c r="AY116" s="137" t="str">
        <f t="shared" si="37"/>
        <v/>
      </c>
      <c r="BA116" s="143" t="str">
        <f t="shared" si="36"/>
        <v/>
      </c>
    </row>
    <row r="117" spans="1:53" ht="12">
      <c r="A117" s="288">
        <v>115</v>
      </c>
      <c r="B117" s="289" t="s">
        <v>259</v>
      </c>
      <c r="C117" s="290" t="s">
        <v>23</v>
      </c>
      <c r="D117" s="290" t="s">
        <v>261</v>
      </c>
      <c r="E117" s="291">
        <v>100</v>
      </c>
      <c r="F117" s="292"/>
      <c r="G117" s="292">
        <f>E117*3</f>
        <v>300</v>
      </c>
      <c r="H117" s="293"/>
      <c r="I117" s="293"/>
      <c r="J117" s="293"/>
      <c r="K117" s="293"/>
      <c r="L117" s="293"/>
      <c r="M117" s="293"/>
      <c r="N117" s="293"/>
      <c r="O117" s="292">
        <f t="shared" si="42"/>
        <v>300</v>
      </c>
      <c r="P117" s="293">
        <v>300</v>
      </c>
      <c r="Q117" s="292">
        <f t="shared" si="43"/>
        <v>0</v>
      </c>
      <c r="R117" s="292">
        <f>E117*3</f>
        <v>300</v>
      </c>
      <c r="S117" s="293"/>
      <c r="T117" s="293"/>
      <c r="U117" s="293"/>
      <c r="V117" s="293"/>
      <c r="W117" s="293"/>
      <c r="X117" s="293"/>
      <c r="Y117" s="293"/>
      <c r="Z117" s="292">
        <f t="shared" si="40"/>
        <v>300</v>
      </c>
      <c r="AA117" s="293">
        <v>300</v>
      </c>
      <c r="AB117" s="292">
        <f t="shared" si="41"/>
        <v>0</v>
      </c>
      <c r="AC117" s="292">
        <f>$E117*3</f>
        <v>300</v>
      </c>
      <c r="AD117" s="293"/>
      <c r="AE117" s="293"/>
      <c r="AF117" s="293"/>
      <c r="AG117" s="293"/>
      <c r="AH117" s="293"/>
      <c r="AI117" s="293"/>
      <c r="AJ117" s="293"/>
      <c r="AK117" s="292">
        <f t="shared" si="27"/>
        <v>300</v>
      </c>
      <c r="AL117" s="293">
        <v>300</v>
      </c>
      <c r="AM117" s="292">
        <f t="shared" si="39"/>
        <v>0</v>
      </c>
      <c r="AN117" s="292">
        <f>$E117*3</f>
        <v>300</v>
      </c>
      <c r="AO117" s="293"/>
      <c r="AP117" s="293"/>
      <c r="AQ117" s="293"/>
      <c r="AR117" s="293"/>
      <c r="AS117" s="293"/>
      <c r="AT117" s="293"/>
      <c r="AU117" s="293"/>
      <c r="AV117" s="292">
        <f t="shared" si="29"/>
        <v>300</v>
      </c>
      <c r="AW117" s="293">
        <v>300</v>
      </c>
      <c r="AX117" s="292">
        <f t="shared" si="30"/>
        <v>0</v>
      </c>
      <c r="AY117" s="137" t="str">
        <f t="shared" si="37"/>
        <v>*</v>
      </c>
      <c r="BA117" s="143" t="str">
        <f t="shared" si="36"/>
        <v/>
      </c>
    </row>
    <row r="118" spans="1:53" ht="12">
      <c r="A118" s="288">
        <v>116</v>
      </c>
      <c r="B118" s="319" t="s">
        <v>262</v>
      </c>
      <c r="C118" s="320" t="s">
        <v>30</v>
      </c>
      <c r="D118" s="321" t="s">
        <v>12</v>
      </c>
      <c r="E118" s="320">
        <v>0</v>
      </c>
      <c r="F118" s="322"/>
      <c r="G118" s="299">
        <f>E118*3</f>
        <v>0</v>
      </c>
      <c r="H118" s="300"/>
      <c r="I118" s="300"/>
      <c r="J118" s="300"/>
      <c r="K118" s="300"/>
      <c r="L118" s="300"/>
      <c r="M118" s="300"/>
      <c r="N118" s="300"/>
      <c r="O118" s="299">
        <f t="shared" si="42"/>
        <v>0</v>
      </c>
      <c r="P118" s="300"/>
      <c r="Q118" s="299">
        <f t="shared" si="43"/>
        <v>0</v>
      </c>
      <c r="R118" s="299"/>
      <c r="S118" s="300"/>
      <c r="T118" s="300"/>
      <c r="U118" s="300"/>
      <c r="V118" s="300"/>
      <c r="W118" s="300"/>
      <c r="X118" s="300"/>
      <c r="Y118" s="300"/>
      <c r="Z118" s="299">
        <f t="shared" si="40"/>
        <v>0</v>
      </c>
      <c r="AA118" s="300"/>
      <c r="AB118" s="299">
        <f t="shared" si="41"/>
        <v>0</v>
      </c>
      <c r="AC118" s="299"/>
      <c r="AD118" s="300"/>
      <c r="AE118" s="300"/>
      <c r="AF118" s="300"/>
      <c r="AG118" s="300"/>
      <c r="AH118" s="300"/>
      <c r="AI118" s="300"/>
      <c r="AJ118" s="300"/>
      <c r="AK118" s="299">
        <f t="shared" si="27"/>
        <v>0</v>
      </c>
      <c r="AL118" s="300"/>
      <c r="AM118" s="299">
        <f t="shared" si="39"/>
        <v>0</v>
      </c>
      <c r="AN118" s="299"/>
      <c r="AO118" s="300"/>
      <c r="AP118" s="300"/>
      <c r="AQ118" s="300"/>
      <c r="AR118" s="300"/>
      <c r="AS118" s="300"/>
      <c r="AT118" s="300"/>
      <c r="AU118" s="300"/>
      <c r="AV118" s="299">
        <f t="shared" si="29"/>
        <v>0</v>
      </c>
      <c r="AW118" s="300"/>
      <c r="AX118" s="299">
        <f t="shared" si="30"/>
        <v>0</v>
      </c>
      <c r="AY118" s="137" t="str">
        <f t="shared" si="37"/>
        <v>*</v>
      </c>
      <c r="BA118" s="143" t="str">
        <f t="shared" si="36"/>
        <v/>
      </c>
    </row>
    <row r="119" spans="1:53" ht="12">
      <c r="A119" s="288">
        <v>117</v>
      </c>
      <c r="B119" s="319" t="s">
        <v>265</v>
      </c>
      <c r="C119" s="320" t="s">
        <v>30</v>
      </c>
      <c r="D119" s="321"/>
      <c r="E119" s="320">
        <v>0</v>
      </c>
      <c r="F119" s="322"/>
      <c r="G119" s="299">
        <f>E119*3</f>
        <v>0</v>
      </c>
      <c r="H119" s="300"/>
      <c r="I119" s="300"/>
      <c r="J119" s="300"/>
      <c r="K119" s="300"/>
      <c r="L119" s="300"/>
      <c r="M119" s="300"/>
      <c r="N119" s="300"/>
      <c r="O119" s="299">
        <f t="shared" si="42"/>
        <v>0</v>
      </c>
      <c r="P119" s="300"/>
      <c r="Q119" s="299">
        <f t="shared" si="43"/>
        <v>0</v>
      </c>
      <c r="R119" s="299"/>
      <c r="S119" s="300"/>
      <c r="T119" s="300"/>
      <c r="U119" s="300"/>
      <c r="V119" s="300"/>
      <c r="W119" s="300"/>
      <c r="X119" s="300"/>
      <c r="Y119" s="300"/>
      <c r="Z119" s="299">
        <f t="shared" si="40"/>
        <v>0</v>
      </c>
      <c r="AA119" s="300"/>
      <c r="AB119" s="299">
        <f t="shared" si="41"/>
        <v>0</v>
      </c>
      <c r="AC119" s="299"/>
      <c r="AD119" s="300"/>
      <c r="AE119" s="300"/>
      <c r="AF119" s="300"/>
      <c r="AG119" s="300"/>
      <c r="AH119" s="300"/>
      <c r="AI119" s="300"/>
      <c r="AJ119" s="300"/>
      <c r="AK119" s="299">
        <f t="shared" si="27"/>
        <v>0</v>
      </c>
      <c r="AL119" s="300"/>
      <c r="AM119" s="299">
        <f t="shared" si="39"/>
        <v>0</v>
      </c>
      <c r="AN119" s="299"/>
      <c r="AO119" s="300"/>
      <c r="AP119" s="300"/>
      <c r="AQ119" s="300"/>
      <c r="AR119" s="300"/>
      <c r="AS119" s="300"/>
      <c r="AT119" s="300"/>
      <c r="AU119" s="300"/>
      <c r="AV119" s="299">
        <f t="shared" si="29"/>
        <v>0</v>
      </c>
      <c r="AW119" s="300"/>
      <c r="AX119" s="299">
        <f t="shared" si="30"/>
        <v>0</v>
      </c>
      <c r="AY119" s="137" t="str">
        <f t="shared" si="37"/>
        <v>*</v>
      </c>
      <c r="BA119" s="143" t="str">
        <f t="shared" si="36"/>
        <v/>
      </c>
    </row>
    <row r="120" spans="1:53" ht="12">
      <c r="A120" s="288">
        <v>118</v>
      </c>
      <c r="B120" s="289" t="s">
        <v>266</v>
      </c>
      <c r="C120" s="290" t="s">
        <v>14</v>
      </c>
      <c r="D120" s="290" t="s">
        <v>268</v>
      </c>
      <c r="E120" s="291">
        <v>80</v>
      </c>
      <c r="F120" s="292"/>
      <c r="G120" s="292">
        <f>E120*3</f>
        <v>240</v>
      </c>
      <c r="H120" s="293"/>
      <c r="I120" s="293"/>
      <c r="J120" s="293"/>
      <c r="K120" s="293"/>
      <c r="L120" s="293"/>
      <c r="M120" s="293"/>
      <c r="N120" s="293"/>
      <c r="O120" s="292">
        <f t="shared" si="42"/>
        <v>240</v>
      </c>
      <c r="P120" s="293">
        <v>480</v>
      </c>
      <c r="Q120" s="292">
        <f t="shared" si="43"/>
        <v>-240</v>
      </c>
      <c r="R120" s="292">
        <f t="shared" ref="R120:R148" si="48">E120*3</f>
        <v>240</v>
      </c>
      <c r="S120" s="293"/>
      <c r="T120" s="293"/>
      <c r="U120" s="293"/>
      <c r="V120" s="293"/>
      <c r="W120" s="293"/>
      <c r="X120" s="293"/>
      <c r="Y120" s="293"/>
      <c r="Z120" s="292">
        <f t="shared" si="40"/>
        <v>240</v>
      </c>
      <c r="AA120" s="293"/>
      <c r="AB120" s="292">
        <f t="shared" si="41"/>
        <v>0</v>
      </c>
      <c r="AC120" s="292">
        <f t="shared" ref="AC120:AC148" si="49">$E120*3</f>
        <v>240</v>
      </c>
      <c r="AD120" s="293"/>
      <c r="AE120" s="293"/>
      <c r="AF120" s="293"/>
      <c r="AG120" s="293"/>
      <c r="AH120" s="293"/>
      <c r="AI120" s="293"/>
      <c r="AJ120" s="293"/>
      <c r="AK120" s="292">
        <f t="shared" si="27"/>
        <v>240</v>
      </c>
      <c r="AL120" s="293">
        <v>480</v>
      </c>
      <c r="AM120" s="292">
        <f t="shared" si="39"/>
        <v>-240</v>
      </c>
      <c r="AN120" s="292">
        <f t="shared" ref="AN120:AN148" si="50">$E120*3</f>
        <v>240</v>
      </c>
      <c r="AO120" s="293"/>
      <c r="AP120" s="293"/>
      <c r="AQ120" s="293"/>
      <c r="AR120" s="293"/>
      <c r="AS120" s="293"/>
      <c r="AT120" s="293"/>
      <c r="AU120" s="293"/>
      <c r="AV120" s="292">
        <f t="shared" si="29"/>
        <v>240</v>
      </c>
      <c r="AW120" s="293"/>
      <c r="AX120" s="292">
        <f t="shared" si="30"/>
        <v>0</v>
      </c>
      <c r="AY120" s="137" t="str">
        <f t="shared" si="37"/>
        <v>*</v>
      </c>
      <c r="BA120" s="143" t="str">
        <f t="shared" si="36"/>
        <v/>
      </c>
    </row>
    <row r="121" spans="1:53" ht="12">
      <c r="A121" s="288">
        <v>119</v>
      </c>
      <c r="B121" s="289" t="s">
        <v>269</v>
      </c>
      <c r="C121" s="290" t="s">
        <v>23</v>
      </c>
      <c r="D121" s="290" t="s">
        <v>271</v>
      </c>
      <c r="E121" s="291">
        <v>65</v>
      </c>
      <c r="F121" s="292">
        <v>-200</v>
      </c>
      <c r="G121" s="292">
        <v>150</v>
      </c>
      <c r="H121" s="293"/>
      <c r="I121" s="293"/>
      <c r="J121" s="293"/>
      <c r="K121" s="293"/>
      <c r="L121" s="293"/>
      <c r="M121" s="293"/>
      <c r="N121" s="293"/>
      <c r="O121" s="292">
        <f t="shared" si="42"/>
        <v>150</v>
      </c>
      <c r="P121" s="293"/>
      <c r="Q121" s="292">
        <f t="shared" si="43"/>
        <v>-50</v>
      </c>
      <c r="R121" s="292">
        <f t="shared" si="48"/>
        <v>195</v>
      </c>
      <c r="S121" s="293"/>
      <c r="T121" s="293"/>
      <c r="U121" s="293"/>
      <c r="V121" s="293"/>
      <c r="W121" s="293"/>
      <c r="X121" s="293"/>
      <c r="Y121" s="293"/>
      <c r="Z121" s="292">
        <f t="shared" si="40"/>
        <v>195</v>
      </c>
      <c r="AA121" s="293"/>
      <c r="AB121" s="292">
        <f t="shared" si="41"/>
        <v>145</v>
      </c>
      <c r="AC121" s="292">
        <f t="shared" si="49"/>
        <v>195</v>
      </c>
      <c r="AD121" s="293"/>
      <c r="AE121" s="293"/>
      <c r="AF121" s="293"/>
      <c r="AG121" s="293"/>
      <c r="AH121" s="293"/>
      <c r="AI121" s="293"/>
      <c r="AJ121" s="293"/>
      <c r="AK121" s="292">
        <f t="shared" si="27"/>
        <v>195</v>
      </c>
      <c r="AL121" s="293">
        <v>535</v>
      </c>
      <c r="AM121" s="292">
        <f t="shared" si="39"/>
        <v>-195</v>
      </c>
      <c r="AN121" s="292">
        <f t="shared" si="50"/>
        <v>195</v>
      </c>
      <c r="AO121" s="293"/>
      <c r="AP121" s="293"/>
      <c r="AQ121" s="293"/>
      <c r="AR121" s="293"/>
      <c r="AS121" s="293"/>
      <c r="AT121" s="293"/>
      <c r="AU121" s="293"/>
      <c r="AV121" s="292">
        <f t="shared" si="29"/>
        <v>195</v>
      </c>
      <c r="AW121" s="293"/>
      <c r="AX121" s="292">
        <f t="shared" si="30"/>
        <v>0</v>
      </c>
      <c r="AY121" s="137" t="str">
        <f t="shared" si="37"/>
        <v>*</v>
      </c>
      <c r="BA121" s="143" t="str">
        <f t="shared" si="36"/>
        <v/>
      </c>
    </row>
    <row r="122" spans="1:53" ht="12">
      <c r="A122" s="288">
        <v>120</v>
      </c>
      <c r="B122" s="289" t="s">
        <v>975</v>
      </c>
      <c r="C122" s="290" t="s">
        <v>23</v>
      </c>
      <c r="D122" s="290" t="s">
        <v>998</v>
      </c>
      <c r="E122" s="291">
        <v>85</v>
      </c>
      <c r="F122" s="292"/>
      <c r="G122" s="292">
        <v>210</v>
      </c>
      <c r="H122" s="293"/>
      <c r="I122" s="293"/>
      <c r="J122" s="293"/>
      <c r="K122" s="293"/>
      <c r="L122" s="293"/>
      <c r="M122" s="293"/>
      <c r="N122" s="293"/>
      <c r="O122" s="292">
        <f t="shared" si="42"/>
        <v>210</v>
      </c>
      <c r="P122" s="293"/>
      <c r="Q122" s="292">
        <f t="shared" si="43"/>
        <v>210</v>
      </c>
      <c r="R122" s="292">
        <f t="shared" si="48"/>
        <v>255</v>
      </c>
      <c r="S122" s="293"/>
      <c r="T122" s="293"/>
      <c r="U122" s="293"/>
      <c r="V122" s="293"/>
      <c r="W122" s="293">
        <v>100</v>
      </c>
      <c r="X122" s="293"/>
      <c r="Y122" s="293"/>
      <c r="Z122" s="292">
        <f t="shared" si="40"/>
        <v>355</v>
      </c>
      <c r="AA122" s="293">
        <v>1075</v>
      </c>
      <c r="AB122" s="292">
        <f t="shared" si="41"/>
        <v>-510</v>
      </c>
      <c r="AC122" s="292">
        <f t="shared" si="49"/>
        <v>255</v>
      </c>
      <c r="AD122" s="293"/>
      <c r="AE122" s="293"/>
      <c r="AF122" s="293"/>
      <c r="AG122" s="293"/>
      <c r="AH122" s="293"/>
      <c r="AI122" s="293"/>
      <c r="AJ122" s="293"/>
      <c r="AK122" s="292">
        <f t="shared" si="27"/>
        <v>255</v>
      </c>
      <c r="AL122" s="293"/>
      <c r="AM122" s="292">
        <f t="shared" si="39"/>
        <v>-255</v>
      </c>
      <c r="AN122" s="292">
        <f t="shared" si="50"/>
        <v>255</v>
      </c>
      <c r="AO122" s="293"/>
      <c r="AP122" s="293">
        <v>200</v>
      </c>
      <c r="AQ122" s="293"/>
      <c r="AR122" s="293">
        <v>150</v>
      </c>
      <c r="AS122" s="293"/>
      <c r="AT122" s="293"/>
      <c r="AU122" s="293"/>
      <c r="AV122" s="292">
        <f t="shared" si="29"/>
        <v>605</v>
      </c>
      <c r="AW122" s="293">
        <v>350</v>
      </c>
      <c r="AX122" s="292">
        <f t="shared" si="30"/>
        <v>0</v>
      </c>
      <c r="AY122" s="137" t="str">
        <f t="shared" si="37"/>
        <v>*</v>
      </c>
      <c r="BA122" s="143" t="str">
        <f t="shared" si="36"/>
        <v/>
      </c>
    </row>
    <row r="123" spans="1:53" ht="12">
      <c r="A123" s="288">
        <v>121</v>
      </c>
      <c r="B123" s="289" t="s">
        <v>272</v>
      </c>
      <c r="C123" s="290" t="s">
        <v>14</v>
      </c>
      <c r="D123" s="290" t="s">
        <v>12</v>
      </c>
      <c r="E123" s="291">
        <v>125</v>
      </c>
      <c r="F123" s="292">
        <v>50</v>
      </c>
      <c r="G123" s="292">
        <f>E123*3</f>
        <v>375</v>
      </c>
      <c r="H123" s="293"/>
      <c r="I123" s="293"/>
      <c r="J123" s="293"/>
      <c r="K123" s="293"/>
      <c r="L123" s="293"/>
      <c r="M123" s="293"/>
      <c r="N123" s="293"/>
      <c r="O123" s="292">
        <f t="shared" si="42"/>
        <v>375</v>
      </c>
      <c r="P123" s="293"/>
      <c r="Q123" s="292">
        <f t="shared" si="43"/>
        <v>425</v>
      </c>
      <c r="R123" s="292">
        <f t="shared" si="48"/>
        <v>375</v>
      </c>
      <c r="S123" s="293"/>
      <c r="T123" s="293"/>
      <c r="U123" s="293"/>
      <c r="V123" s="293"/>
      <c r="W123" s="293"/>
      <c r="X123" s="293"/>
      <c r="Y123" s="293"/>
      <c r="Z123" s="292">
        <f t="shared" si="40"/>
        <v>375</v>
      </c>
      <c r="AA123" s="293">
        <v>800</v>
      </c>
      <c r="AB123" s="292">
        <f t="shared" si="41"/>
        <v>0</v>
      </c>
      <c r="AC123" s="292">
        <f t="shared" si="49"/>
        <v>375</v>
      </c>
      <c r="AD123" s="293"/>
      <c r="AE123" s="293"/>
      <c r="AF123" s="293"/>
      <c r="AG123" s="293"/>
      <c r="AH123" s="293"/>
      <c r="AI123" s="293"/>
      <c r="AJ123" s="293"/>
      <c r="AK123" s="292">
        <f t="shared" si="27"/>
        <v>375</v>
      </c>
      <c r="AL123" s="293"/>
      <c r="AM123" s="292">
        <f t="shared" si="39"/>
        <v>375</v>
      </c>
      <c r="AN123" s="292">
        <f t="shared" si="50"/>
        <v>375</v>
      </c>
      <c r="AO123" s="293"/>
      <c r="AP123" s="293"/>
      <c r="AQ123" s="293"/>
      <c r="AR123" s="293"/>
      <c r="AS123" s="293"/>
      <c r="AT123" s="293"/>
      <c r="AU123" s="293"/>
      <c r="AV123" s="292">
        <f t="shared" si="29"/>
        <v>375</v>
      </c>
      <c r="AW123" s="293"/>
      <c r="AX123" s="292">
        <f t="shared" si="30"/>
        <v>750</v>
      </c>
      <c r="BA123" s="143" t="str">
        <f t="shared" si="36"/>
        <v/>
      </c>
    </row>
    <row r="124" spans="1:53" ht="12">
      <c r="A124" s="288">
        <v>122</v>
      </c>
      <c r="B124" s="289" t="s">
        <v>858</v>
      </c>
      <c r="C124" s="290" t="s">
        <v>23</v>
      </c>
      <c r="D124" s="290" t="s">
        <v>859</v>
      </c>
      <c r="E124" s="291">
        <v>125</v>
      </c>
      <c r="F124" s="292"/>
      <c r="G124" s="292">
        <f>E124*3</f>
        <v>375</v>
      </c>
      <c r="H124" s="293"/>
      <c r="I124" s="293"/>
      <c r="J124" s="293"/>
      <c r="K124" s="293"/>
      <c r="L124" s="293"/>
      <c r="M124" s="293"/>
      <c r="N124" s="293"/>
      <c r="O124" s="292">
        <f t="shared" si="42"/>
        <v>375</v>
      </c>
      <c r="P124" s="293">
        <v>375</v>
      </c>
      <c r="Q124" s="292">
        <f t="shared" si="43"/>
        <v>0</v>
      </c>
      <c r="R124" s="292">
        <f t="shared" si="48"/>
        <v>375</v>
      </c>
      <c r="S124" s="293"/>
      <c r="T124" s="293"/>
      <c r="U124" s="293"/>
      <c r="V124" s="293"/>
      <c r="W124" s="293">
        <v>100</v>
      </c>
      <c r="X124" s="293"/>
      <c r="Y124" s="293"/>
      <c r="Z124" s="292">
        <f t="shared" si="40"/>
        <v>475</v>
      </c>
      <c r="AA124" s="293"/>
      <c r="AB124" s="292">
        <f t="shared" si="41"/>
        <v>475</v>
      </c>
      <c r="AC124" s="292">
        <f t="shared" si="49"/>
        <v>375</v>
      </c>
      <c r="AD124" s="293"/>
      <c r="AE124" s="293"/>
      <c r="AF124" s="293"/>
      <c r="AG124" s="293"/>
      <c r="AH124" s="293"/>
      <c r="AI124" s="293"/>
      <c r="AJ124" s="293"/>
      <c r="AK124" s="292">
        <f t="shared" si="27"/>
        <v>375</v>
      </c>
      <c r="AL124" s="293">
        <v>1225</v>
      </c>
      <c r="AM124" s="292">
        <f t="shared" si="39"/>
        <v>-375</v>
      </c>
      <c r="AN124" s="292">
        <f t="shared" si="50"/>
        <v>375</v>
      </c>
      <c r="AO124" s="293"/>
      <c r="AP124" s="293"/>
      <c r="AQ124" s="293"/>
      <c r="AR124" s="293"/>
      <c r="AS124" s="293"/>
      <c r="AT124" s="293"/>
      <c r="AU124" s="293"/>
      <c r="AV124" s="292">
        <f t="shared" si="29"/>
        <v>375</v>
      </c>
      <c r="AW124" s="293"/>
      <c r="AX124" s="292">
        <f t="shared" si="30"/>
        <v>0</v>
      </c>
      <c r="AY124" s="137" t="str">
        <f t="shared" si="37"/>
        <v>*</v>
      </c>
      <c r="BA124" s="143" t="str">
        <f t="shared" si="36"/>
        <v/>
      </c>
    </row>
    <row r="125" spans="1:53" ht="12">
      <c r="A125" s="288">
        <v>123</v>
      </c>
      <c r="B125" s="289" t="s">
        <v>274</v>
      </c>
      <c r="C125" s="290" t="s">
        <v>14</v>
      </c>
      <c r="D125" s="290" t="s">
        <v>12</v>
      </c>
      <c r="E125" s="291">
        <v>185</v>
      </c>
      <c r="F125" s="292"/>
      <c r="G125" s="292">
        <v>465</v>
      </c>
      <c r="H125" s="293"/>
      <c r="I125" s="293"/>
      <c r="J125" s="293"/>
      <c r="K125" s="293"/>
      <c r="L125" s="293"/>
      <c r="M125" s="293"/>
      <c r="N125" s="293"/>
      <c r="O125" s="292">
        <f t="shared" si="42"/>
        <v>465</v>
      </c>
      <c r="P125" s="293">
        <v>930</v>
      </c>
      <c r="Q125" s="292">
        <f t="shared" si="43"/>
        <v>-465</v>
      </c>
      <c r="R125" s="292">
        <f t="shared" si="48"/>
        <v>555</v>
      </c>
      <c r="S125" s="293"/>
      <c r="T125" s="293"/>
      <c r="U125" s="293"/>
      <c r="V125" s="293"/>
      <c r="W125" s="293">
        <v>100</v>
      </c>
      <c r="X125" s="293"/>
      <c r="Y125" s="293"/>
      <c r="Z125" s="292">
        <f t="shared" si="40"/>
        <v>655</v>
      </c>
      <c r="AA125" s="293">
        <v>1300</v>
      </c>
      <c r="AB125" s="292">
        <f t="shared" si="41"/>
        <v>-1110</v>
      </c>
      <c r="AC125" s="292">
        <f t="shared" si="49"/>
        <v>555</v>
      </c>
      <c r="AD125" s="293"/>
      <c r="AE125" s="293"/>
      <c r="AF125" s="293"/>
      <c r="AG125" s="293"/>
      <c r="AH125" s="293"/>
      <c r="AI125" s="293"/>
      <c r="AJ125" s="293"/>
      <c r="AK125" s="292">
        <f t="shared" si="27"/>
        <v>555</v>
      </c>
      <c r="AL125" s="293"/>
      <c r="AM125" s="292">
        <f t="shared" si="39"/>
        <v>-555</v>
      </c>
      <c r="AN125" s="292">
        <f t="shared" si="50"/>
        <v>555</v>
      </c>
      <c r="AO125" s="293"/>
      <c r="AP125" s="293"/>
      <c r="AQ125" s="293"/>
      <c r="AR125" s="293"/>
      <c r="AS125" s="293"/>
      <c r="AT125" s="293"/>
      <c r="AU125" s="293"/>
      <c r="AV125" s="292">
        <f t="shared" si="29"/>
        <v>555</v>
      </c>
      <c r="AW125" s="293"/>
      <c r="AX125" s="292">
        <f t="shared" si="30"/>
        <v>0</v>
      </c>
      <c r="AY125" s="137" t="str">
        <f t="shared" si="37"/>
        <v>*</v>
      </c>
      <c r="BA125" s="143" t="str">
        <f t="shared" si="36"/>
        <v/>
      </c>
    </row>
    <row r="126" spans="1:53" ht="12">
      <c r="A126" s="288">
        <v>124</v>
      </c>
      <c r="B126" s="289" t="s">
        <v>1330</v>
      </c>
      <c r="C126" s="290" t="s">
        <v>23</v>
      </c>
      <c r="D126" s="290"/>
      <c r="E126" s="291">
        <v>80</v>
      </c>
      <c r="F126" s="292"/>
      <c r="G126" s="292">
        <v>180</v>
      </c>
      <c r="H126" s="293"/>
      <c r="I126" s="293">
        <v>100</v>
      </c>
      <c r="J126" s="293"/>
      <c r="K126" s="293"/>
      <c r="L126" s="293"/>
      <c r="M126" s="293"/>
      <c r="N126" s="293"/>
      <c r="O126" s="292">
        <f t="shared" si="42"/>
        <v>280</v>
      </c>
      <c r="P126" s="293">
        <v>280</v>
      </c>
      <c r="Q126" s="292">
        <f t="shared" si="43"/>
        <v>0</v>
      </c>
      <c r="R126" s="292">
        <f t="shared" si="48"/>
        <v>240</v>
      </c>
      <c r="S126" s="293"/>
      <c r="T126" s="293">
        <v>150</v>
      </c>
      <c r="U126" s="293"/>
      <c r="V126" s="293"/>
      <c r="W126" s="293">
        <v>100</v>
      </c>
      <c r="X126" s="293"/>
      <c r="Y126" s="293"/>
      <c r="Z126" s="292">
        <f t="shared" si="40"/>
        <v>490</v>
      </c>
      <c r="AA126" s="293"/>
      <c r="AB126" s="292">
        <f t="shared" si="41"/>
        <v>490</v>
      </c>
      <c r="AC126" s="292">
        <f t="shared" si="49"/>
        <v>240</v>
      </c>
      <c r="AD126" s="293"/>
      <c r="AE126" s="293"/>
      <c r="AF126" s="293"/>
      <c r="AG126" s="293"/>
      <c r="AH126" s="293"/>
      <c r="AI126" s="293"/>
      <c r="AJ126" s="293"/>
      <c r="AK126" s="292">
        <f t="shared" si="27"/>
        <v>240</v>
      </c>
      <c r="AL126" s="293">
        <v>970</v>
      </c>
      <c r="AM126" s="292">
        <f t="shared" si="39"/>
        <v>-240</v>
      </c>
      <c r="AN126" s="292">
        <f t="shared" si="50"/>
        <v>240</v>
      </c>
      <c r="AO126" s="293"/>
      <c r="AP126" s="293"/>
      <c r="AQ126" s="293"/>
      <c r="AR126" s="293"/>
      <c r="AS126" s="293"/>
      <c r="AT126" s="293"/>
      <c r="AU126" s="293"/>
      <c r="AV126" s="292">
        <f t="shared" si="29"/>
        <v>240</v>
      </c>
      <c r="AW126" s="293"/>
      <c r="AX126" s="292">
        <f t="shared" si="30"/>
        <v>0</v>
      </c>
      <c r="AY126" s="137" t="str">
        <f t="shared" si="37"/>
        <v>*</v>
      </c>
      <c r="BA126" s="143" t="str">
        <f t="shared" si="36"/>
        <v/>
      </c>
    </row>
    <row r="127" spans="1:53" ht="12">
      <c r="A127" s="288">
        <v>125</v>
      </c>
      <c r="B127" s="289" t="s">
        <v>832</v>
      </c>
      <c r="C127" s="290" t="s">
        <v>14</v>
      </c>
      <c r="D127" s="290" t="s">
        <v>277</v>
      </c>
      <c r="E127" s="291">
        <v>100</v>
      </c>
      <c r="F127" s="292">
        <v>900</v>
      </c>
      <c r="G127" s="292">
        <f>E127*3</f>
        <v>300</v>
      </c>
      <c r="H127" s="293"/>
      <c r="I127" s="293"/>
      <c r="J127" s="293"/>
      <c r="K127" s="293"/>
      <c r="L127" s="293"/>
      <c r="M127" s="293"/>
      <c r="N127" s="293"/>
      <c r="O127" s="292">
        <f t="shared" si="42"/>
        <v>300</v>
      </c>
      <c r="P127" s="293"/>
      <c r="Q127" s="292">
        <f t="shared" si="43"/>
        <v>1200</v>
      </c>
      <c r="R127" s="292">
        <f t="shared" si="48"/>
        <v>300</v>
      </c>
      <c r="S127" s="293"/>
      <c r="T127" s="293"/>
      <c r="U127" s="293"/>
      <c r="V127" s="293"/>
      <c r="W127" s="293"/>
      <c r="X127" s="293"/>
      <c r="Y127" s="293"/>
      <c r="Z127" s="292">
        <f t="shared" si="40"/>
        <v>300</v>
      </c>
      <c r="AA127" s="293">
        <v>2100</v>
      </c>
      <c r="AB127" s="292">
        <f t="shared" si="41"/>
        <v>-600</v>
      </c>
      <c r="AC127" s="292">
        <f t="shared" si="49"/>
        <v>300</v>
      </c>
      <c r="AD127" s="293"/>
      <c r="AE127" s="293"/>
      <c r="AF127" s="293"/>
      <c r="AG127" s="293"/>
      <c r="AH127" s="293"/>
      <c r="AI127" s="293"/>
      <c r="AJ127" s="293"/>
      <c r="AK127" s="292">
        <f t="shared" si="27"/>
        <v>300</v>
      </c>
      <c r="AL127" s="293"/>
      <c r="AM127" s="292">
        <f t="shared" si="39"/>
        <v>-300</v>
      </c>
      <c r="AN127" s="292">
        <f t="shared" si="50"/>
        <v>300</v>
      </c>
      <c r="AO127" s="293"/>
      <c r="AP127" s="293"/>
      <c r="AQ127" s="293"/>
      <c r="AR127" s="293"/>
      <c r="AS127" s="293"/>
      <c r="AT127" s="293"/>
      <c r="AU127" s="293"/>
      <c r="AV127" s="292">
        <f t="shared" si="29"/>
        <v>300</v>
      </c>
      <c r="AW127" s="293"/>
      <c r="AX127" s="292">
        <f t="shared" si="30"/>
        <v>0</v>
      </c>
      <c r="AY127" s="137" t="str">
        <f t="shared" si="37"/>
        <v>*</v>
      </c>
      <c r="BA127" s="143" t="str">
        <f t="shared" si="36"/>
        <v/>
      </c>
    </row>
    <row r="128" spans="1:53" ht="12">
      <c r="A128" s="288">
        <v>126</v>
      </c>
      <c r="B128" s="289" t="s">
        <v>1115</v>
      </c>
      <c r="C128" s="290" t="s">
        <v>14</v>
      </c>
      <c r="D128" s="290" t="s">
        <v>756</v>
      </c>
      <c r="E128" s="291">
        <v>185</v>
      </c>
      <c r="F128" s="292"/>
      <c r="G128" s="292">
        <v>450</v>
      </c>
      <c r="H128" s="293">
        <v>50</v>
      </c>
      <c r="I128" s="293"/>
      <c r="J128" s="293"/>
      <c r="K128" s="293"/>
      <c r="L128" s="293">
        <v>10</v>
      </c>
      <c r="M128" s="293"/>
      <c r="N128" s="293">
        <v>10</v>
      </c>
      <c r="O128" s="292">
        <f t="shared" si="42"/>
        <v>520</v>
      </c>
      <c r="P128" s="293">
        <v>520</v>
      </c>
      <c r="Q128" s="292">
        <f t="shared" si="43"/>
        <v>0</v>
      </c>
      <c r="R128" s="292">
        <f t="shared" si="48"/>
        <v>555</v>
      </c>
      <c r="S128" s="293"/>
      <c r="T128" s="293"/>
      <c r="U128" s="293"/>
      <c r="V128" s="293"/>
      <c r="W128" s="293">
        <v>100</v>
      </c>
      <c r="X128" s="293"/>
      <c r="Y128" s="293"/>
      <c r="Z128" s="292">
        <f t="shared" si="40"/>
        <v>655</v>
      </c>
      <c r="AA128" s="293">
        <v>655</v>
      </c>
      <c r="AB128" s="292">
        <f t="shared" si="41"/>
        <v>0</v>
      </c>
      <c r="AC128" s="292">
        <f t="shared" si="49"/>
        <v>555</v>
      </c>
      <c r="AD128" s="293"/>
      <c r="AE128" s="293"/>
      <c r="AF128" s="293"/>
      <c r="AG128" s="293"/>
      <c r="AH128" s="293"/>
      <c r="AI128" s="293"/>
      <c r="AJ128" s="293"/>
      <c r="AK128" s="292">
        <f t="shared" si="27"/>
        <v>555</v>
      </c>
      <c r="AL128" s="293">
        <v>555</v>
      </c>
      <c r="AM128" s="292">
        <f t="shared" si="39"/>
        <v>0</v>
      </c>
      <c r="AN128" s="292">
        <f t="shared" si="50"/>
        <v>555</v>
      </c>
      <c r="AO128" s="293"/>
      <c r="AP128" s="293"/>
      <c r="AQ128" s="293"/>
      <c r="AR128" s="293"/>
      <c r="AS128" s="293"/>
      <c r="AT128" s="293"/>
      <c r="AU128" s="293"/>
      <c r="AV128" s="292">
        <f t="shared" si="29"/>
        <v>555</v>
      </c>
      <c r="AW128" s="293">
        <v>555</v>
      </c>
      <c r="AX128" s="292">
        <f t="shared" si="30"/>
        <v>0</v>
      </c>
      <c r="AY128" s="137" t="str">
        <f t="shared" si="37"/>
        <v>*</v>
      </c>
      <c r="BA128" s="143" t="str">
        <f t="shared" si="36"/>
        <v/>
      </c>
    </row>
    <row r="129" spans="1:53" ht="12">
      <c r="A129" s="288">
        <v>127</v>
      </c>
      <c r="B129" s="294" t="s">
        <v>278</v>
      </c>
      <c r="C129" s="290" t="s">
        <v>10</v>
      </c>
      <c r="D129" s="290" t="s">
        <v>280</v>
      </c>
      <c r="E129" s="295">
        <v>90</v>
      </c>
      <c r="F129" s="292"/>
      <c r="G129" s="292">
        <f>E129*3</f>
        <v>270</v>
      </c>
      <c r="H129" s="293"/>
      <c r="I129" s="293"/>
      <c r="J129" s="293"/>
      <c r="K129" s="293"/>
      <c r="L129" s="293"/>
      <c r="M129" s="293"/>
      <c r="N129" s="293"/>
      <c r="O129" s="292">
        <f t="shared" si="42"/>
        <v>270</v>
      </c>
      <c r="P129" s="293">
        <v>1080</v>
      </c>
      <c r="Q129" s="292">
        <f t="shared" si="43"/>
        <v>-810</v>
      </c>
      <c r="R129" s="292">
        <f t="shared" si="48"/>
        <v>270</v>
      </c>
      <c r="S129" s="293"/>
      <c r="T129" s="293"/>
      <c r="U129" s="293"/>
      <c r="V129" s="293"/>
      <c r="W129" s="293"/>
      <c r="X129" s="293"/>
      <c r="Y129" s="293"/>
      <c r="Z129" s="292">
        <f t="shared" si="40"/>
        <v>270</v>
      </c>
      <c r="AA129" s="293"/>
      <c r="AB129" s="292">
        <f t="shared" si="41"/>
        <v>-540</v>
      </c>
      <c r="AC129" s="292">
        <f t="shared" si="49"/>
        <v>270</v>
      </c>
      <c r="AD129" s="293"/>
      <c r="AE129" s="293">
        <v>100</v>
      </c>
      <c r="AF129" s="293"/>
      <c r="AG129" s="293"/>
      <c r="AH129" s="293"/>
      <c r="AI129" s="293"/>
      <c r="AJ129" s="293"/>
      <c r="AK129" s="292">
        <f t="shared" si="27"/>
        <v>370</v>
      </c>
      <c r="AL129" s="293">
        <v>100</v>
      </c>
      <c r="AM129" s="292">
        <f t="shared" si="39"/>
        <v>-270</v>
      </c>
      <c r="AN129" s="292">
        <f t="shared" si="50"/>
        <v>270</v>
      </c>
      <c r="AO129" s="293">
        <v>50</v>
      </c>
      <c r="AP129" s="293"/>
      <c r="AQ129" s="293"/>
      <c r="AR129" s="293"/>
      <c r="AS129" s="293"/>
      <c r="AT129" s="293"/>
      <c r="AU129" s="293"/>
      <c r="AV129" s="292">
        <f t="shared" si="29"/>
        <v>320</v>
      </c>
      <c r="AW129" s="293"/>
      <c r="AX129" s="292">
        <f t="shared" si="30"/>
        <v>50</v>
      </c>
      <c r="AY129" s="137" t="str">
        <f t="shared" si="37"/>
        <v/>
      </c>
      <c r="BA129" s="143" t="str">
        <f t="shared" si="36"/>
        <v/>
      </c>
    </row>
    <row r="130" spans="1:53" ht="12">
      <c r="A130" s="288">
        <v>128</v>
      </c>
      <c r="B130" s="289" t="s">
        <v>281</v>
      </c>
      <c r="C130" s="290" t="s">
        <v>23</v>
      </c>
      <c r="D130" s="290" t="s">
        <v>283</v>
      </c>
      <c r="E130" s="291">
        <v>95</v>
      </c>
      <c r="F130" s="292"/>
      <c r="G130" s="292">
        <f>E130*3</f>
        <v>285</v>
      </c>
      <c r="H130" s="293"/>
      <c r="I130" s="293"/>
      <c r="J130" s="293"/>
      <c r="K130" s="293"/>
      <c r="L130" s="293"/>
      <c r="M130" s="293"/>
      <c r="N130" s="293"/>
      <c r="O130" s="292">
        <f t="shared" si="42"/>
        <v>285</v>
      </c>
      <c r="P130" s="293">
        <v>509</v>
      </c>
      <c r="Q130" s="292">
        <f t="shared" si="43"/>
        <v>-224</v>
      </c>
      <c r="R130" s="292">
        <f t="shared" si="48"/>
        <v>285</v>
      </c>
      <c r="S130" s="293"/>
      <c r="T130" s="293"/>
      <c r="U130" s="293"/>
      <c r="V130" s="293"/>
      <c r="W130" s="293">
        <v>100</v>
      </c>
      <c r="X130" s="293"/>
      <c r="Y130" s="293"/>
      <c r="Z130" s="292">
        <f t="shared" si="40"/>
        <v>385</v>
      </c>
      <c r="AA130" s="293">
        <v>161</v>
      </c>
      <c r="AB130" s="292">
        <f t="shared" si="41"/>
        <v>0</v>
      </c>
      <c r="AC130" s="292">
        <f t="shared" si="49"/>
        <v>285</v>
      </c>
      <c r="AD130" s="293"/>
      <c r="AE130" s="293"/>
      <c r="AF130" s="293"/>
      <c r="AG130" s="293"/>
      <c r="AH130" s="293"/>
      <c r="AI130" s="293"/>
      <c r="AJ130" s="293"/>
      <c r="AK130" s="292">
        <f t="shared" si="27"/>
        <v>285</v>
      </c>
      <c r="AL130" s="293">
        <v>285</v>
      </c>
      <c r="AM130" s="292">
        <f t="shared" si="39"/>
        <v>0</v>
      </c>
      <c r="AN130" s="292">
        <f t="shared" si="50"/>
        <v>285</v>
      </c>
      <c r="AO130" s="293"/>
      <c r="AP130" s="293"/>
      <c r="AQ130" s="293"/>
      <c r="AR130" s="293"/>
      <c r="AS130" s="293"/>
      <c r="AT130" s="293"/>
      <c r="AU130" s="293"/>
      <c r="AV130" s="292">
        <f t="shared" si="29"/>
        <v>285</v>
      </c>
      <c r="AW130" s="293">
        <v>570</v>
      </c>
      <c r="AX130" s="292">
        <f t="shared" si="30"/>
        <v>-285</v>
      </c>
      <c r="AY130" s="137" t="str">
        <f t="shared" si="37"/>
        <v/>
      </c>
      <c r="BA130" s="143" t="str">
        <f t="shared" si="36"/>
        <v/>
      </c>
    </row>
    <row r="131" spans="1:53" ht="12">
      <c r="A131" s="288">
        <v>129</v>
      </c>
      <c r="B131" s="289" t="s">
        <v>284</v>
      </c>
      <c r="C131" s="290" t="s">
        <v>23</v>
      </c>
      <c r="D131" s="290" t="s">
        <v>286</v>
      </c>
      <c r="E131" s="291">
        <v>150</v>
      </c>
      <c r="F131" s="292"/>
      <c r="G131" s="292">
        <f>E131*3</f>
        <v>450</v>
      </c>
      <c r="H131" s="293"/>
      <c r="I131" s="293"/>
      <c r="J131" s="293"/>
      <c r="K131" s="293"/>
      <c r="L131" s="293"/>
      <c r="M131" s="293"/>
      <c r="N131" s="293"/>
      <c r="O131" s="292">
        <f t="shared" si="42"/>
        <v>450</v>
      </c>
      <c r="P131" s="293">
        <v>450</v>
      </c>
      <c r="Q131" s="292">
        <f t="shared" si="43"/>
        <v>0</v>
      </c>
      <c r="R131" s="292">
        <f t="shared" si="48"/>
        <v>450</v>
      </c>
      <c r="S131" s="293"/>
      <c r="T131" s="293"/>
      <c r="U131" s="293"/>
      <c r="V131" s="293"/>
      <c r="W131" s="293">
        <v>100</v>
      </c>
      <c r="X131" s="293"/>
      <c r="Y131" s="293"/>
      <c r="Z131" s="292">
        <f t="shared" si="40"/>
        <v>550</v>
      </c>
      <c r="AA131" s="293">
        <v>1450</v>
      </c>
      <c r="AB131" s="292">
        <f t="shared" si="41"/>
        <v>-900</v>
      </c>
      <c r="AC131" s="292">
        <f t="shared" si="49"/>
        <v>450</v>
      </c>
      <c r="AD131" s="293"/>
      <c r="AE131" s="293"/>
      <c r="AF131" s="293"/>
      <c r="AG131" s="293"/>
      <c r="AH131" s="293"/>
      <c r="AI131" s="293"/>
      <c r="AJ131" s="293"/>
      <c r="AK131" s="292">
        <f t="shared" ref="AK131:AK191" si="51">SUM(AC131:AJ131)</f>
        <v>450</v>
      </c>
      <c r="AL131" s="293"/>
      <c r="AM131" s="292">
        <f t="shared" ref="AM131:AM161" si="52">AB131+AK131-AL131</f>
        <v>-450</v>
      </c>
      <c r="AN131" s="292">
        <f t="shared" si="50"/>
        <v>450</v>
      </c>
      <c r="AO131" s="293"/>
      <c r="AP131" s="293"/>
      <c r="AQ131" s="293"/>
      <c r="AR131" s="293"/>
      <c r="AS131" s="293"/>
      <c r="AT131" s="293"/>
      <c r="AU131" s="293"/>
      <c r="AV131" s="292">
        <f t="shared" ref="AV131:AV191" si="53">SUM(AN131:AU131)</f>
        <v>450</v>
      </c>
      <c r="AW131" s="293"/>
      <c r="AX131" s="292">
        <f t="shared" ref="AX131:AX191" si="54">AM131+AV131-AW131</f>
        <v>0</v>
      </c>
      <c r="AY131" s="137" t="str">
        <f t="shared" si="37"/>
        <v>*</v>
      </c>
      <c r="BA131" s="143" t="str">
        <f t="shared" si="36"/>
        <v/>
      </c>
    </row>
    <row r="132" spans="1:53" ht="12">
      <c r="A132" s="288">
        <v>130</v>
      </c>
      <c r="B132" s="289" t="s">
        <v>287</v>
      </c>
      <c r="C132" s="290" t="s">
        <v>23</v>
      </c>
      <c r="D132" s="290" t="s">
        <v>289</v>
      </c>
      <c r="E132" s="291">
        <v>145</v>
      </c>
      <c r="F132" s="292"/>
      <c r="G132" s="292">
        <f>E132*3</f>
        <v>435</v>
      </c>
      <c r="H132" s="293"/>
      <c r="I132" s="293"/>
      <c r="J132" s="293"/>
      <c r="K132" s="293"/>
      <c r="L132" s="293"/>
      <c r="M132" s="293"/>
      <c r="N132" s="293"/>
      <c r="O132" s="292">
        <f t="shared" si="42"/>
        <v>435</v>
      </c>
      <c r="P132" s="293">
        <v>435</v>
      </c>
      <c r="Q132" s="292">
        <f t="shared" si="43"/>
        <v>0</v>
      </c>
      <c r="R132" s="292">
        <f t="shared" si="48"/>
        <v>435</v>
      </c>
      <c r="S132" s="293"/>
      <c r="T132" s="293"/>
      <c r="U132" s="293"/>
      <c r="V132" s="293"/>
      <c r="W132" s="293">
        <v>100</v>
      </c>
      <c r="X132" s="293"/>
      <c r="Y132" s="293"/>
      <c r="Z132" s="292">
        <f t="shared" si="40"/>
        <v>535</v>
      </c>
      <c r="AA132" s="293">
        <v>1405</v>
      </c>
      <c r="AB132" s="292">
        <f t="shared" si="41"/>
        <v>-870</v>
      </c>
      <c r="AC132" s="292">
        <f t="shared" si="49"/>
        <v>435</v>
      </c>
      <c r="AD132" s="293"/>
      <c r="AE132" s="293"/>
      <c r="AF132" s="293"/>
      <c r="AG132" s="293"/>
      <c r="AH132" s="293"/>
      <c r="AI132" s="293"/>
      <c r="AJ132" s="293"/>
      <c r="AK132" s="292">
        <f t="shared" si="51"/>
        <v>435</v>
      </c>
      <c r="AL132" s="293"/>
      <c r="AM132" s="292">
        <f t="shared" si="52"/>
        <v>-435</v>
      </c>
      <c r="AN132" s="292">
        <f t="shared" si="50"/>
        <v>435</v>
      </c>
      <c r="AO132" s="293"/>
      <c r="AP132" s="293"/>
      <c r="AQ132" s="293"/>
      <c r="AR132" s="293"/>
      <c r="AS132" s="293"/>
      <c r="AT132" s="293"/>
      <c r="AU132" s="293"/>
      <c r="AV132" s="292">
        <f t="shared" si="53"/>
        <v>435</v>
      </c>
      <c r="AW132" s="293"/>
      <c r="AX132" s="292">
        <f t="shared" si="54"/>
        <v>0</v>
      </c>
      <c r="AY132" s="137" t="str">
        <f t="shared" si="37"/>
        <v>*</v>
      </c>
      <c r="BA132" s="143" t="str">
        <f t="shared" si="36"/>
        <v/>
      </c>
    </row>
    <row r="133" spans="1:53" ht="12">
      <c r="A133" s="288">
        <v>131</v>
      </c>
      <c r="B133" s="289" t="s">
        <v>290</v>
      </c>
      <c r="C133" s="290" t="s">
        <v>23</v>
      </c>
      <c r="D133" s="290" t="s">
        <v>292</v>
      </c>
      <c r="E133" s="291">
        <v>105</v>
      </c>
      <c r="F133" s="292"/>
      <c r="G133" s="292">
        <f>E133*3</f>
        <v>315</v>
      </c>
      <c r="H133" s="293"/>
      <c r="I133" s="293"/>
      <c r="J133" s="293"/>
      <c r="K133" s="293"/>
      <c r="L133" s="293"/>
      <c r="M133" s="293"/>
      <c r="N133" s="293"/>
      <c r="O133" s="292">
        <f t="shared" si="42"/>
        <v>315</v>
      </c>
      <c r="P133" s="293">
        <v>630</v>
      </c>
      <c r="Q133" s="292">
        <f t="shared" si="43"/>
        <v>-315</v>
      </c>
      <c r="R133" s="292">
        <f t="shared" si="48"/>
        <v>315</v>
      </c>
      <c r="S133" s="293"/>
      <c r="T133" s="293"/>
      <c r="U133" s="293"/>
      <c r="V133" s="293"/>
      <c r="W133" s="293"/>
      <c r="X133" s="293"/>
      <c r="Y133" s="293"/>
      <c r="Z133" s="292">
        <f t="shared" si="40"/>
        <v>315</v>
      </c>
      <c r="AA133" s="293"/>
      <c r="AB133" s="292">
        <f t="shared" si="41"/>
        <v>0</v>
      </c>
      <c r="AC133" s="292">
        <f t="shared" si="49"/>
        <v>315</v>
      </c>
      <c r="AD133" s="293">
        <v>50</v>
      </c>
      <c r="AE133" s="293">
        <v>100</v>
      </c>
      <c r="AF133" s="293"/>
      <c r="AG133" s="293"/>
      <c r="AH133" s="293"/>
      <c r="AI133" s="293"/>
      <c r="AJ133" s="293"/>
      <c r="AK133" s="292">
        <f t="shared" si="51"/>
        <v>465</v>
      </c>
      <c r="AL133" s="293">
        <v>780</v>
      </c>
      <c r="AM133" s="292">
        <f t="shared" si="52"/>
        <v>-315</v>
      </c>
      <c r="AN133" s="292">
        <f t="shared" si="50"/>
        <v>315</v>
      </c>
      <c r="AO133" s="293"/>
      <c r="AP133" s="293">
        <v>100</v>
      </c>
      <c r="AQ133" s="293"/>
      <c r="AR133" s="293"/>
      <c r="AS133" s="293"/>
      <c r="AT133" s="293"/>
      <c r="AU133" s="293"/>
      <c r="AV133" s="292">
        <f t="shared" si="53"/>
        <v>415</v>
      </c>
      <c r="AW133" s="293"/>
      <c r="AX133" s="292">
        <f t="shared" si="54"/>
        <v>100</v>
      </c>
      <c r="AY133" s="137" t="str">
        <f t="shared" si="37"/>
        <v/>
      </c>
      <c r="BA133" s="143" t="str">
        <f t="shared" si="36"/>
        <v/>
      </c>
    </row>
    <row r="134" spans="1:53" ht="12">
      <c r="A134" s="288">
        <v>132</v>
      </c>
      <c r="B134" s="289" t="s">
        <v>293</v>
      </c>
      <c r="C134" s="290" t="s">
        <v>14</v>
      </c>
      <c r="D134" s="290" t="s">
        <v>295</v>
      </c>
      <c r="E134" s="291">
        <v>200</v>
      </c>
      <c r="F134" s="292"/>
      <c r="G134" s="292">
        <v>525</v>
      </c>
      <c r="H134" s="293"/>
      <c r="I134" s="293">
        <v>100</v>
      </c>
      <c r="J134" s="293"/>
      <c r="K134" s="293"/>
      <c r="L134" s="293">
        <v>100</v>
      </c>
      <c r="M134" s="293"/>
      <c r="N134" s="293"/>
      <c r="O134" s="292">
        <f t="shared" si="42"/>
        <v>725</v>
      </c>
      <c r="P134" s="293">
        <v>625</v>
      </c>
      <c r="Q134" s="292">
        <f t="shared" si="43"/>
        <v>100</v>
      </c>
      <c r="R134" s="292">
        <f t="shared" si="48"/>
        <v>600</v>
      </c>
      <c r="S134" s="293"/>
      <c r="T134" s="293">
        <v>100</v>
      </c>
      <c r="U134" s="293"/>
      <c r="V134" s="293"/>
      <c r="W134" s="293"/>
      <c r="X134" s="293"/>
      <c r="Y134" s="293">
        <v>10</v>
      </c>
      <c r="Z134" s="292">
        <f t="shared" si="40"/>
        <v>710</v>
      </c>
      <c r="AA134" s="293">
        <v>810</v>
      </c>
      <c r="AB134" s="292">
        <f t="shared" si="41"/>
        <v>0</v>
      </c>
      <c r="AC134" s="292">
        <f t="shared" si="49"/>
        <v>600</v>
      </c>
      <c r="AD134" s="293"/>
      <c r="AE134" s="293">
        <v>300</v>
      </c>
      <c r="AF134" s="293"/>
      <c r="AG134" s="293"/>
      <c r="AH134" s="293"/>
      <c r="AI134" s="293"/>
      <c r="AJ134" s="293">
        <v>10</v>
      </c>
      <c r="AK134" s="292">
        <f t="shared" si="51"/>
        <v>910</v>
      </c>
      <c r="AL134" s="293">
        <v>910</v>
      </c>
      <c r="AM134" s="292">
        <f t="shared" si="52"/>
        <v>0</v>
      </c>
      <c r="AN134" s="292">
        <f t="shared" si="50"/>
        <v>600</v>
      </c>
      <c r="AO134" s="293"/>
      <c r="AP134" s="293"/>
      <c r="AQ134" s="293"/>
      <c r="AR134" s="293"/>
      <c r="AS134" s="293"/>
      <c r="AT134" s="293"/>
      <c r="AU134" s="293"/>
      <c r="AV134" s="292">
        <f t="shared" si="53"/>
        <v>600</v>
      </c>
      <c r="AW134" s="293">
        <v>600</v>
      </c>
      <c r="AX134" s="292">
        <f t="shared" si="54"/>
        <v>0</v>
      </c>
      <c r="AY134" s="137" t="str">
        <f t="shared" si="37"/>
        <v>*</v>
      </c>
      <c r="BA134" s="143" t="str">
        <f t="shared" si="36"/>
        <v/>
      </c>
    </row>
    <row r="135" spans="1:53" ht="12">
      <c r="A135" s="288">
        <v>133</v>
      </c>
      <c r="B135" s="294" t="s">
        <v>296</v>
      </c>
      <c r="C135" s="290" t="s">
        <v>10</v>
      </c>
      <c r="D135" s="290" t="s">
        <v>298</v>
      </c>
      <c r="E135" s="295">
        <v>135</v>
      </c>
      <c r="F135" s="292"/>
      <c r="G135" s="292">
        <v>345</v>
      </c>
      <c r="H135" s="293"/>
      <c r="I135" s="293"/>
      <c r="J135" s="293"/>
      <c r="K135" s="293"/>
      <c r="L135" s="293"/>
      <c r="M135" s="293"/>
      <c r="N135" s="293"/>
      <c r="O135" s="292">
        <f t="shared" si="42"/>
        <v>345</v>
      </c>
      <c r="P135" s="293">
        <v>345</v>
      </c>
      <c r="Q135" s="292">
        <f t="shared" si="43"/>
        <v>0</v>
      </c>
      <c r="R135" s="292">
        <f t="shared" si="48"/>
        <v>405</v>
      </c>
      <c r="S135" s="293"/>
      <c r="T135" s="293"/>
      <c r="U135" s="293"/>
      <c r="V135" s="293"/>
      <c r="W135" s="293"/>
      <c r="X135" s="293"/>
      <c r="Y135" s="293">
        <v>150</v>
      </c>
      <c r="Z135" s="292">
        <f t="shared" si="40"/>
        <v>555</v>
      </c>
      <c r="AA135" s="293">
        <v>555</v>
      </c>
      <c r="AB135" s="292">
        <f t="shared" si="41"/>
        <v>0</v>
      </c>
      <c r="AC135" s="292">
        <f t="shared" si="49"/>
        <v>405</v>
      </c>
      <c r="AD135" s="293"/>
      <c r="AE135" s="293"/>
      <c r="AF135" s="293"/>
      <c r="AG135" s="293"/>
      <c r="AH135" s="293"/>
      <c r="AI135" s="293"/>
      <c r="AJ135" s="293"/>
      <c r="AK135" s="292">
        <f t="shared" si="51"/>
        <v>405</v>
      </c>
      <c r="AL135" s="293">
        <v>405</v>
      </c>
      <c r="AM135" s="292">
        <f t="shared" si="52"/>
        <v>0</v>
      </c>
      <c r="AN135" s="292">
        <f t="shared" si="50"/>
        <v>405</v>
      </c>
      <c r="AO135" s="293"/>
      <c r="AP135" s="293"/>
      <c r="AQ135" s="293"/>
      <c r="AR135" s="293"/>
      <c r="AS135" s="293"/>
      <c r="AT135" s="293"/>
      <c r="AU135" s="293"/>
      <c r="AV135" s="292">
        <f t="shared" si="53"/>
        <v>405</v>
      </c>
      <c r="AW135" s="293">
        <v>405</v>
      </c>
      <c r="AX135" s="292">
        <f t="shared" si="54"/>
        <v>0</v>
      </c>
      <c r="BA135" s="143" t="str">
        <f t="shared" si="36"/>
        <v/>
      </c>
    </row>
    <row r="136" spans="1:53" ht="12">
      <c r="A136" s="288">
        <v>134</v>
      </c>
      <c r="B136" s="294" t="s">
        <v>299</v>
      </c>
      <c r="C136" s="290" t="s">
        <v>10</v>
      </c>
      <c r="D136" s="290" t="s">
        <v>12</v>
      </c>
      <c r="E136" s="295">
        <v>45</v>
      </c>
      <c r="F136" s="292"/>
      <c r="G136" s="292">
        <f>E136*3</f>
        <v>135</v>
      </c>
      <c r="H136" s="293"/>
      <c r="I136" s="293"/>
      <c r="J136" s="293"/>
      <c r="K136" s="293"/>
      <c r="L136" s="293"/>
      <c r="M136" s="293"/>
      <c r="N136" s="293"/>
      <c r="O136" s="292">
        <f t="shared" si="42"/>
        <v>135</v>
      </c>
      <c r="P136" s="293">
        <v>135</v>
      </c>
      <c r="Q136" s="292">
        <f t="shared" si="43"/>
        <v>0</v>
      </c>
      <c r="R136" s="292">
        <f t="shared" si="48"/>
        <v>135</v>
      </c>
      <c r="S136" s="293"/>
      <c r="T136" s="293"/>
      <c r="U136" s="293"/>
      <c r="V136" s="293"/>
      <c r="W136" s="293"/>
      <c r="X136" s="293"/>
      <c r="Y136" s="293"/>
      <c r="Z136" s="292">
        <f t="shared" si="40"/>
        <v>135</v>
      </c>
      <c r="AA136" s="293">
        <v>455</v>
      </c>
      <c r="AB136" s="292">
        <f t="shared" si="41"/>
        <v>-320</v>
      </c>
      <c r="AC136" s="292">
        <f t="shared" si="49"/>
        <v>135</v>
      </c>
      <c r="AD136" s="293">
        <v>50</v>
      </c>
      <c r="AE136" s="293"/>
      <c r="AF136" s="293"/>
      <c r="AG136" s="293"/>
      <c r="AH136" s="293"/>
      <c r="AI136" s="293"/>
      <c r="AJ136" s="293"/>
      <c r="AK136" s="292">
        <f t="shared" si="51"/>
        <v>185</v>
      </c>
      <c r="AL136" s="293"/>
      <c r="AM136" s="292">
        <f t="shared" si="52"/>
        <v>-135</v>
      </c>
      <c r="AN136" s="292">
        <f t="shared" si="50"/>
        <v>135</v>
      </c>
      <c r="AO136" s="293"/>
      <c r="AP136" s="293"/>
      <c r="AQ136" s="293"/>
      <c r="AR136" s="293"/>
      <c r="AS136" s="293"/>
      <c r="AT136" s="293"/>
      <c r="AU136" s="293"/>
      <c r="AV136" s="292">
        <f t="shared" si="53"/>
        <v>135</v>
      </c>
      <c r="AW136" s="293"/>
      <c r="AX136" s="292">
        <f t="shared" si="54"/>
        <v>0</v>
      </c>
      <c r="BA136" s="143" t="str">
        <f t="shared" ref="BA136:BA197" si="55">IF(AC136=E136*3,"","!!!")</f>
        <v/>
      </c>
    </row>
    <row r="137" spans="1:53" ht="12">
      <c r="A137" s="288">
        <v>135</v>
      </c>
      <c r="B137" s="294" t="s">
        <v>1382</v>
      </c>
      <c r="C137" s="290" t="s">
        <v>23</v>
      </c>
      <c r="D137" s="290" t="s">
        <v>1356</v>
      </c>
      <c r="E137" s="295">
        <v>65</v>
      </c>
      <c r="F137" s="292">
        <v>390</v>
      </c>
      <c r="G137" s="292">
        <f>E137*3</f>
        <v>195</v>
      </c>
      <c r="H137" s="293"/>
      <c r="I137" s="293"/>
      <c r="J137" s="293"/>
      <c r="K137" s="293"/>
      <c r="L137" s="293"/>
      <c r="M137" s="293"/>
      <c r="N137" s="293"/>
      <c r="O137" s="292">
        <f t="shared" ref="O137:O166" si="56">SUM(G137:N137)</f>
        <v>195</v>
      </c>
      <c r="P137" s="293"/>
      <c r="Q137" s="292">
        <f t="shared" ref="Q137:Q166" si="57">F137+O137-P137</f>
        <v>585</v>
      </c>
      <c r="R137" s="292">
        <f t="shared" si="48"/>
        <v>195</v>
      </c>
      <c r="S137" s="293"/>
      <c r="T137" s="293"/>
      <c r="U137" s="293"/>
      <c r="V137" s="293"/>
      <c r="W137" s="293"/>
      <c r="X137" s="293"/>
      <c r="Y137" s="293"/>
      <c r="Z137" s="292">
        <f t="shared" si="40"/>
        <v>195</v>
      </c>
      <c r="AA137" s="293"/>
      <c r="AB137" s="292">
        <f t="shared" si="41"/>
        <v>780</v>
      </c>
      <c r="AC137" s="292">
        <f t="shared" si="49"/>
        <v>195</v>
      </c>
      <c r="AD137" s="293"/>
      <c r="AE137" s="293"/>
      <c r="AF137" s="293"/>
      <c r="AG137" s="293"/>
      <c r="AH137" s="293"/>
      <c r="AI137" s="293"/>
      <c r="AJ137" s="293"/>
      <c r="AK137" s="292">
        <f t="shared" si="51"/>
        <v>195</v>
      </c>
      <c r="AL137" s="293"/>
      <c r="AM137" s="292">
        <f t="shared" si="52"/>
        <v>975</v>
      </c>
      <c r="AN137" s="292">
        <f t="shared" si="50"/>
        <v>195</v>
      </c>
      <c r="AO137" s="293"/>
      <c r="AP137" s="293"/>
      <c r="AQ137" s="293"/>
      <c r="AR137" s="293"/>
      <c r="AS137" s="293"/>
      <c r="AT137" s="293"/>
      <c r="AU137" s="293"/>
      <c r="AV137" s="292">
        <f t="shared" si="53"/>
        <v>195</v>
      </c>
      <c r="AW137" s="293">
        <v>1170</v>
      </c>
      <c r="AX137" s="292">
        <f t="shared" si="54"/>
        <v>0</v>
      </c>
      <c r="AY137" s="137" t="str">
        <f t="shared" si="37"/>
        <v>*</v>
      </c>
      <c r="BA137" s="143" t="str">
        <f t="shared" si="55"/>
        <v/>
      </c>
    </row>
    <row r="138" spans="1:53" ht="12">
      <c r="A138" s="288">
        <v>136</v>
      </c>
      <c r="B138" s="294" t="s">
        <v>1429</v>
      </c>
      <c r="C138" s="290" t="s">
        <v>23</v>
      </c>
      <c r="D138" s="290"/>
      <c r="E138" s="295">
        <v>350</v>
      </c>
      <c r="F138" s="292"/>
      <c r="G138" s="292">
        <f>E138*3</f>
        <v>1050</v>
      </c>
      <c r="H138" s="293"/>
      <c r="I138" s="293">
        <v>100</v>
      </c>
      <c r="J138" s="293"/>
      <c r="K138" s="293"/>
      <c r="L138" s="293">
        <v>100</v>
      </c>
      <c r="M138" s="293"/>
      <c r="N138" s="293">
        <v>40</v>
      </c>
      <c r="O138" s="292">
        <f t="shared" si="56"/>
        <v>1290</v>
      </c>
      <c r="P138" s="293">
        <v>1290</v>
      </c>
      <c r="Q138" s="292">
        <f t="shared" si="57"/>
        <v>0</v>
      </c>
      <c r="R138" s="292">
        <f t="shared" si="48"/>
        <v>1050</v>
      </c>
      <c r="S138" s="293"/>
      <c r="T138" s="293">
        <v>400.6</v>
      </c>
      <c r="U138" s="293"/>
      <c r="V138" s="293"/>
      <c r="W138" s="293"/>
      <c r="X138" s="293"/>
      <c r="Y138" s="293">
        <v>30</v>
      </c>
      <c r="Z138" s="292">
        <f t="shared" si="40"/>
        <v>1480.6</v>
      </c>
      <c r="AA138" s="293">
        <v>1480.6</v>
      </c>
      <c r="AB138" s="292">
        <f t="shared" si="41"/>
        <v>0</v>
      </c>
      <c r="AC138" s="292">
        <f t="shared" si="49"/>
        <v>1050</v>
      </c>
      <c r="AD138" s="293"/>
      <c r="AE138" s="293">
        <v>100</v>
      </c>
      <c r="AF138" s="293"/>
      <c r="AG138" s="293"/>
      <c r="AH138" s="293"/>
      <c r="AI138" s="293"/>
      <c r="AJ138" s="293">
        <v>30</v>
      </c>
      <c r="AK138" s="292">
        <f t="shared" si="51"/>
        <v>1180</v>
      </c>
      <c r="AL138" s="293">
        <v>2230</v>
      </c>
      <c r="AM138" s="292">
        <f t="shared" si="52"/>
        <v>-1050</v>
      </c>
      <c r="AN138" s="292">
        <f t="shared" si="50"/>
        <v>1050</v>
      </c>
      <c r="AO138" s="293"/>
      <c r="AP138" s="293"/>
      <c r="AQ138" s="293"/>
      <c r="AR138" s="293"/>
      <c r="AS138" s="293"/>
      <c r="AT138" s="293"/>
      <c r="AU138" s="293"/>
      <c r="AV138" s="292">
        <f t="shared" si="53"/>
        <v>1050</v>
      </c>
      <c r="AW138" s="293">
        <v>1230</v>
      </c>
      <c r="AX138" s="292">
        <f t="shared" si="54"/>
        <v>-1230</v>
      </c>
      <c r="AY138" s="137" t="str">
        <f t="shared" ref="AY138:AY206" si="58">IF(AX138=0,"*","")</f>
        <v/>
      </c>
      <c r="BA138" s="143" t="str">
        <f t="shared" si="55"/>
        <v/>
      </c>
    </row>
    <row r="139" spans="1:53" ht="12">
      <c r="A139" s="288">
        <v>137</v>
      </c>
      <c r="B139" s="289" t="s">
        <v>301</v>
      </c>
      <c r="C139" s="290" t="s">
        <v>23</v>
      </c>
      <c r="D139" s="290" t="s">
        <v>303</v>
      </c>
      <c r="E139" s="291">
        <v>135</v>
      </c>
      <c r="F139" s="292"/>
      <c r="G139" s="292">
        <f>E139*3</f>
        <v>405</v>
      </c>
      <c r="H139" s="293"/>
      <c r="I139" s="293"/>
      <c r="J139" s="293"/>
      <c r="K139" s="293">
        <v>300</v>
      </c>
      <c r="L139" s="293">
        <v>100</v>
      </c>
      <c r="M139" s="293"/>
      <c r="N139" s="293"/>
      <c r="O139" s="292">
        <f t="shared" si="56"/>
        <v>805</v>
      </c>
      <c r="P139" s="293">
        <v>805</v>
      </c>
      <c r="Q139" s="292">
        <f t="shared" si="57"/>
        <v>0</v>
      </c>
      <c r="R139" s="292">
        <f t="shared" si="48"/>
        <v>405</v>
      </c>
      <c r="S139" s="293"/>
      <c r="T139" s="293"/>
      <c r="U139" s="293"/>
      <c r="V139" s="293"/>
      <c r="W139" s="293"/>
      <c r="X139" s="293"/>
      <c r="Y139" s="293"/>
      <c r="Z139" s="292">
        <f t="shared" si="40"/>
        <v>405</v>
      </c>
      <c r="AA139" s="293">
        <v>405</v>
      </c>
      <c r="AB139" s="292">
        <f t="shared" si="41"/>
        <v>0</v>
      </c>
      <c r="AC139" s="292">
        <f t="shared" si="49"/>
        <v>405</v>
      </c>
      <c r="AD139" s="293"/>
      <c r="AE139" s="293"/>
      <c r="AF139" s="293"/>
      <c r="AG139" s="293"/>
      <c r="AH139" s="293"/>
      <c r="AI139" s="293"/>
      <c r="AJ139" s="293"/>
      <c r="AK139" s="292">
        <f t="shared" si="51"/>
        <v>405</v>
      </c>
      <c r="AL139" s="293">
        <v>405</v>
      </c>
      <c r="AM139" s="292">
        <f t="shared" si="52"/>
        <v>0</v>
      </c>
      <c r="AN139" s="292">
        <f t="shared" si="50"/>
        <v>405</v>
      </c>
      <c r="AO139" s="293"/>
      <c r="AP139" s="293">
        <v>100</v>
      </c>
      <c r="AQ139" s="293"/>
      <c r="AR139" s="293"/>
      <c r="AS139" s="293"/>
      <c r="AT139" s="293"/>
      <c r="AU139" s="293"/>
      <c r="AV139" s="292">
        <f t="shared" si="53"/>
        <v>505</v>
      </c>
      <c r="AW139" s="293">
        <v>505</v>
      </c>
      <c r="AX139" s="292">
        <f t="shared" si="54"/>
        <v>0</v>
      </c>
      <c r="AY139" s="137" t="str">
        <f t="shared" si="58"/>
        <v>*</v>
      </c>
      <c r="BA139" s="143" t="str">
        <f t="shared" si="55"/>
        <v/>
      </c>
    </row>
    <row r="140" spans="1:53" ht="12">
      <c r="A140" s="288">
        <v>138</v>
      </c>
      <c r="B140" s="289" t="s">
        <v>1116</v>
      </c>
      <c r="C140" s="290" t="s">
        <v>14</v>
      </c>
      <c r="D140" s="290" t="s">
        <v>894</v>
      </c>
      <c r="E140" s="291">
        <v>175</v>
      </c>
      <c r="F140" s="292"/>
      <c r="G140" s="292">
        <f>E140*3</f>
        <v>525</v>
      </c>
      <c r="H140" s="293"/>
      <c r="I140" s="293"/>
      <c r="J140" s="293"/>
      <c r="K140" s="293"/>
      <c r="L140" s="293"/>
      <c r="M140" s="293"/>
      <c r="N140" s="293"/>
      <c r="O140" s="292">
        <f t="shared" si="56"/>
        <v>525</v>
      </c>
      <c r="P140" s="293">
        <v>525</v>
      </c>
      <c r="Q140" s="292">
        <f t="shared" si="57"/>
        <v>0</v>
      </c>
      <c r="R140" s="292">
        <f t="shared" si="48"/>
        <v>525</v>
      </c>
      <c r="S140" s="293"/>
      <c r="T140" s="293"/>
      <c r="U140" s="293"/>
      <c r="V140" s="293"/>
      <c r="W140" s="293"/>
      <c r="X140" s="293"/>
      <c r="Y140" s="293"/>
      <c r="Z140" s="292">
        <f t="shared" si="40"/>
        <v>525</v>
      </c>
      <c r="AA140" s="293">
        <v>525</v>
      </c>
      <c r="AB140" s="292">
        <f t="shared" si="41"/>
        <v>0</v>
      </c>
      <c r="AC140" s="292">
        <f t="shared" si="49"/>
        <v>525</v>
      </c>
      <c r="AD140" s="293"/>
      <c r="AE140" s="293"/>
      <c r="AF140" s="293"/>
      <c r="AG140" s="293"/>
      <c r="AH140" s="293"/>
      <c r="AI140" s="293"/>
      <c r="AJ140" s="293"/>
      <c r="AK140" s="292">
        <f t="shared" si="51"/>
        <v>525</v>
      </c>
      <c r="AL140" s="293">
        <v>1050</v>
      </c>
      <c r="AM140" s="292">
        <f t="shared" si="52"/>
        <v>-525</v>
      </c>
      <c r="AN140" s="292">
        <f t="shared" si="50"/>
        <v>525</v>
      </c>
      <c r="AO140" s="293"/>
      <c r="AP140" s="293">
        <v>100</v>
      </c>
      <c r="AQ140" s="293"/>
      <c r="AR140" s="293"/>
      <c r="AS140" s="293"/>
      <c r="AT140" s="293"/>
      <c r="AU140" s="293"/>
      <c r="AV140" s="292">
        <f t="shared" si="53"/>
        <v>625</v>
      </c>
      <c r="AW140" s="293">
        <v>100</v>
      </c>
      <c r="AX140" s="292">
        <f t="shared" si="54"/>
        <v>0</v>
      </c>
      <c r="AY140" s="137" t="str">
        <f t="shared" si="58"/>
        <v>*</v>
      </c>
      <c r="BA140" s="143" t="str">
        <f t="shared" si="55"/>
        <v/>
      </c>
    </row>
    <row r="141" spans="1:53" ht="12">
      <c r="A141" s="288">
        <v>139</v>
      </c>
      <c r="B141" s="289" t="s">
        <v>304</v>
      </c>
      <c r="C141" s="290" t="s">
        <v>23</v>
      </c>
      <c r="D141" s="290" t="s">
        <v>305</v>
      </c>
      <c r="E141" s="291">
        <v>65</v>
      </c>
      <c r="F141" s="323"/>
      <c r="G141" s="292">
        <v>150</v>
      </c>
      <c r="H141" s="293"/>
      <c r="I141" s="293"/>
      <c r="J141" s="293"/>
      <c r="K141" s="293"/>
      <c r="L141" s="293"/>
      <c r="M141" s="293"/>
      <c r="N141" s="293"/>
      <c r="O141" s="292">
        <f t="shared" si="56"/>
        <v>150</v>
      </c>
      <c r="P141" s="293"/>
      <c r="Q141" s="292">
        <f t="shared" si="57"/>
        <v>150</v>
      </c>
      <c r="R141" s="292">
        <f t="shared" si="48"/>
        <v>195</v>
      </c>
      <c r="S141" s="293"/>
      <c r="T141" s="293"/>
      <c r="U141" s="293"/>
      <c r="V141" s="293"/>
      <c r="W141" s="293"/>
      <c r="X141" s="293"/>
      <c r="Y141" s="293"/>
      <c r="Z141" s="292">
        <f t="shared" si="40"/>
        <v>195</v>
      </c>
      <c r="AA141" s="293"/>
      <c r="AB141" s="292">
        <f t="shared" si="41"/>
        <v>345</v>
      </c>
      <c r="AC141" s="292">
        <f t="shared" si="49"/>
        <v>195</v>
      </c>
      <c r="AD141" s="293"/>
      <c r="AE141" s="293"/>
      <c r="AF141" s="293"/>
      <c r="AG141" s="293"/>
      <c r="AH141" s="293"/>
      <c r="AI141" s="293"/>
      <c r="AJ141" s="293"/>
      <c r="AK141" s="292">
        <f t="shared" si="51"/>
        <v>195</v>
      </c>
      <c r="AL141" s="293">
        <v>735</v>
      </c>
      <c r="AM141" s="292">
        <f t="shared" si="52"/>
        <v>-195</v>
      </c>
      <c r="AN141" s="292">
        <f t="shared" si="50"/>
        <v>195</v>
      </c>
      <c r="AO141" s="293"/>
      <c r="AP141" s="293"/>
      <c r="AQ141" s="293"/>
      <c r="AR141" s="293"/>
      <c r="AS141" s="293"/>
      <c r="AT141" s="293"/>
      <c r="AU141" s="293"/>
      <c r="AV141" s="292">
        <f t="shared" si="53"/>
        <v>195</v>
      </c>
      <c r="AW141" s="293"/>
      <c r="AX141" s="292">
        <f t="shared" si="54"/>
        <v>0</v>
      </c>
      <c r="AY141" s="137" t="str">
        <f t="shared" si="58"/>
        <v>*</v>
      </c>
      <c r="BA141" s="143" t="str">
        <f t="shared" si="55"/>
        <v/>
      </c>
    </row>
    <row r="142" spans="1:53" ht="12">
      <c r="A142" s="288">
        <v>140</v>
      </c>
      <c r="B142" s="289" t="s">
        <v>306</v>
      </c>
      <c r="C142" s="290" t="s">
        <v>23</v>
      </c>
      <c r="D142" s="290" t="s">
        <v>12</v>
      </c>
      <c r="E142" s="291">
        <v>70</v>
      </c>
      <c r="F142" s="292"/>
      <c r="G142" s="292">
        <f>E142*3</f>
        <v>210</v>
      </c>
      <c r="H142" s="293"/>
      <c r="I142" s="293"/>
      <c r="J142" s="293"/>
      <c r="K142" s="293"/>
      <c r="L142" s="293"/>
      <c r="M142" s="293"/>
      <c r="N142" s="293"/>
      <c r="O142" s="292">
        <f t="shared" si="56"/>
        <v>210</v>
      </c>
      <c r="P142" s="293">
        <v>210</v>
      </c>
      <c r="Q142" s="292">
        <f t="shared" si="57"/>
        <v>0</v>
      </c>
      <c r="R142" s="292">
        <f t="shared" si="48"/>
        <v>210</v>
      </c>
      <c r="S142" s="293"/>
      <c r="T142" s="293"/>
      <c r="U142" s="293"/>
      <c r="V142" s="293"/>
      <c r="W142" s="293"/>
      <c r="X142" s="293"/>
      <c r="Y142" s="293"/>
      <c r="Z142" s="292">
        <f t="shared" si="40"/>
        <v>210</v>
      </c>
      <c r="AA142" s="293">
        <v>210</v>
      </c>
      <c r="AB142" s="292">
        <f t="shared" si="41"/>
        <v>0</v>
      </c>
      <c r="AC142" s="292">
        <f t="shared" si="49"/>
        <v>210</v>
      </c>
      <c r="AD142" s="293"/>
      <c r="AE142" s="293"/>
      <c r="AF142" s="293"/>
      <c r="AG142" s="293"/>
      <c r="AH142" s="293"/>
      <c r="AI142" s="293"/>
      <c r="AJ142" s="293"/>
      <c r="AK142" s="292">
        <f t="shared" si="51"/>
        <v>210</v>
      </c>
      <c r="AL142" s="293">
        <v>420</v>
      </c>
      <c r="AM142" s="292">
        <f t="shared" si="52"/>
        <v>-210</v>
      </c>
      <c r="AN142" s="292">
        <f t="shared" si="50"/>
        <v>210</v>
      </c>
      <c r="AO142" s="293"/>
      <c r="AP142" s="293"/>
      <c r="AQ142" s="293"/>
      <c r="AR142" s="293"/>
      <c r="AS142" s="293"/>
      <c r="AT142" s="293"/>
      <c r="AU142" s="293"/>
      <c r="AV142" s="292">
        <f t="shared" si="53"/>
        <v>210</v>
      </c>
      <c r="AW142" s="293"/>
      <c r="AX142" s="292">
        <f t="shared" si="54"/>
        <v>0</v>
      </c>
      <c r="AY142" s="137" t="str">
        <f t="shared" si="58"/>
        <v>*</v>
      </c>
      <c r="BA142" s="143" t="str">
        <f t="shared" si="55"/>
        <v/>
      </c>
    </row>
    <row r="143" spans="1:53" ht="12">
      <c r="A143" s="288">
        <v>141</v>
      </c>
      <c r="B143" s="294" t="s">
        <v>308</v>
      </c>
      <c r="C143" s="290" t="s">
        <v>10</v>
      </c>
      <c r="D143" s="290" t="s">
        <v>310</v>
      </c>
      <c r="E143" s="295">
        <v>125</v>
      </c>
      <c r="F143" s="292"/>
      <c r="G143" s="292">
        <v>315</v>
      </c>
      <c r="H143" s="293"/>
      <c r="I143" s="293"/>
      <c r="J143" s="293"/>
      <c r="K143" s="293"/>
      <c r="L143" s="293"/>
      <c r="M143" s="293"/>
      <c r="N143" s="293"/>
      <c r="O143" s="292">
        <f t="shared" si="56"/>
        <v>315</v>
      </c>
      <c r="P143" s="293">
        <v>315</v>
      </c>
      <c r="Q143" s="292">
        <f t="shared" si="57"/>
        <v>0</v>
      </c>
      <c r="R143" s="292">
        <f t="shared" si="48"/>
        <v>375</v>
      </c>
      <c r="S143" s="293"/>
      <c r="T143" s="293">
        <v>100</v>
      </c>
      <c r="U143" s="293"/>
      <c r="V143" s="293"/>
      <c r="W143" s="293"/>
      <c r="X143" s="293"/>
      <c r="Y143" s="293"/>
      <c r="Z143" s="292">
        <f t="shared" si="40"/>
        <v>475</v>
      </c>
      <c r="AA143" s="293"/>
      <c r="AB143" s="292">
        <f t="shared" si="41"/>
        <v>475</v>
      </c>
      <c r="AC143" s="292">
        <f t="shared" si="49"/>
        <v>375</v>
      </c>
      <c r="AD143" s="293"/>
      <c r="AE143" s="293"/>
      <c r="AF143" s="293"/>
      <c r="AG143" s="293"/>
      <c r="AH143" s="293"/>
      <c r="AI143" s="293"/>
      <c r="AJ143" s="293"/>
      <c r="AK143" s="292">
        <f t="shared" si="51"/>
        <v>375</v>
      </c>
      <c r="AL143" s="293">
        <v>1225</v>
      </c>
      <c r="AM143" s="292">
        <f t="shared" si="52"/>
        <v>-375</v>
      </c>
      <c r="AN143" s="292">
        <f t="shared" si="50"/>
        <v>375</v>
      </c>
      <c r="AO143" s="293"/>
      <c r="AP143" s="293"/>
      <c r="AQ143" s="293"/>
      <c r="AR143" s="293"/>
      <c r="AS143" s="293"/>
      <c r="AT143" s="293"/>
      <c r="AU143" s="293"/>
      <c r="AV143" s="292">
        <f t="shared" si="53"/>
        <v>375</v>
      </c>
      <c r="AW143" s="293"/>
      <c r="AX143" s="292">
        <f t="shared" si="54"/>
        <v>0</v>
      </c>
      <c r="AY143" s="137" t="str">
        <f t="shared" si="58"/>
        <v>*</v>
      </c>
      <c r="BA143" s="143" t="str">
        <f t="shared" si="55"/>
        <v/>
      </c>
    </row>
    <row r="144" spans="1:53" ht="12">
      <c r="A144" s="288">
        <v>142</v>
      </c>
      <c r="B144" s="289" t="s">
        <v>1122</v>
      </c>
      <c r="C144" s="290" t="s">
        <v>14</v>
      </c>
      <c r="D144" s="290" t="s">
        <v>833</v>
      </c>
      <c r="E144" s="291">
        <v>340</v>
      </c>
      <c r="F144" s="292">
        <v>1020</v>
      </c>
      <c r="G144" s="292">
        <f>E144*3</f>
        <v>1020</v>
      </c>
      <c r="H144" s="293"/>
      <c r="I144" s="293"/>
      <c r="J144" s="293"/>
      <c r="K144" s="293"/>
      <c r="L144" s="293"/>
      <c r="M144" s="293"/>
      <c r="N144" s="293"/>
      <c r="O144" s="292">
        <f t="shared" si="56"/>
        <v>1020</v>
      </c>
      <c r="P144" s="293">
        <v>2040</v>
      </c>
      <c r="Q144" s="292">
        <f t="shared" si="57"/>
        <v>0</v>
      </c>
      <c r="R144" s="292">
        <f t="shared" si="48"/>
        <v>1020</v>
      </c>
      <c r="S144" s="293"/>
      <c r="T144" s="293"/>
      <c r="U144" s="293"/>
      <c r="V144" s="293"/>
      <c r="W144" s="293">
        <v>100</v>
      </c>
      <c r="X144" s="293"/>
      <c r="Y144" s="293"/>
      <c r="Z144" s="292">
        <f t="shared" si="40"/>
        <v>1120</v>
      </c>
      <c r="AA144" s="293">
        <v>1120</v>
      </c>
      <c r="AB144" s="292">
        <f t="shared" si="41"/>
        <v>0</v>
      </c>
      <c r="AC144" s="292">
        <f t="shared" si="49"/>
        <v>1020</v>
      </c>
      <c r="AD144" s="293"/>
      <c r="AE144" s="293"/>
      <c r="AF144" s="293"/>
      <c r="AG144" s="293"/>
      <c r="AH144" s="293"/>
      <c r="AI144" s="293"/>
      <c r="AJ144" s="293"/>
      <c r="AK144" s="292">
        <f t="shared" si="51"/>
        <v>1020</v>
      </c>
      <c r="AL144" s="293">
        <v>1020</v>
      </c>
      <c r="AM144" s="292">
        <f t="shared" si="52"/>
        <v>0</v>
      </c>
      <c r="AN144" s="292">
        <f t="shared" si="50"/>
        <v>1020</v>
      </c>
      <c r="AO144" s="293">
        <v>50</v>
      </c>
      <c r="AP144" s="293"/>
      <c r="AQ144" s="293"/>
      <c r="AR144" s="293"/>
      <c r="AS144" s="293"/>
      <c r="AT144" s="293"/>
      <c r="AU144" s="293"/>
      <c r="AV144" s="292">
        <f t="shared" si="53"/>
        <v>1070</v>
      </c>
      <c r="AW144" s="293">
        <v>1070</v>
      </c>
      <c r="AX144" s="292">
        <f t="shared" si="54"/>
        <v>0</v>
      </c>
      <c r="AY144" s="137" t="str">
        <f t="shared" si="58"/>
        <v>*</v>
      </c>
      <c r="BA144" s="143" t="str">
        <f t="shared" si="55"/>
        <v/>
      </c>
    </row>
    <row r="145" spans="1:53" ht="12">
      <c r="A145" s="288">
        <v>143</v>
      </c>
      <c r="B145" s="324" t="s">
        <v>1313</v>
      </c>
      <c r="C145" s="290" t="s">
        <v>14</v>
      </c>
      <c r="D145" s="290" t="s">
        <v>890</v>
      </c>
      <c r="E145" s="325">
        <v>100</v>
      </c>
      <c r="F145" s="292">
        <v>1800</v>
      </c>
      <c r="G145" s="292">
        <f>E145*3</f>
        <v>300</v>
      </c>
      <c r="H145" s="293"/>
      <c r="I145" s="293"/>
      <c r="J145" s="293"/>
      <c r="K145" s="293"/>
      <c r="L145" s="293"/>
      <c r="M145" s="293"/>
      <c r="N145" s="293"/>
      <c r="O145" s="292">
        <f t="shared" si="56"/>
        <v>300</v>
      </c>
      <c r="P145" s="293">
        <v>2100</v>
      </c>
      <c r="Q145" s="292">
        <f t="shared" si="57"/>
        <v>0</v>
      </c>
      <c r="R145" s="292">
        <f t="shared" si="48"/>
        <v>300</v>
      </c>
      <c r="S145" s="293"/>
      <c r="T145" s="293"/>
      <c r="U145" s="293"/>
      <c r="V145" s="293"/>
      <c r="W145" s="293"/>
      <c r="X145" s="293"/>
      <c r="Y145" s="293"/>
      <c r="Z145" s="292">
        <f t="shared" si="40"/>
        <v>300</v>
      </c>
      <c r="AA145" s="293">
        <v>600</v>
      </c>
      <c r="AB145" s="292">
        <f t="shared" si="41"/>
        <v>-300</v>
      </c>
      <c r="AC145" s="292">
        <f t="shared" si="49"/>
        <v>300</v>
      </c>
      <c r="AD145" s="293"/>
      <c r="AE145" s="293"/>
      <c r="AF145" s="293"/>
      <c r="AG145" s="293"/>
      <c r="AH145" s="293"/>
      <c r="AI145" s="293"/>
      <c r="AJ145" s="293"/>
      <c r="AK145" s="292">
        <f t="shared" si="51"/>
        <v>300</v>
      </c>
      <c r="AL145" s="293"/>
      <c r="AM145" s="292">
        <f t="shared" si="52"/>
        <v>0</v>
      </c>
      <c r="AN145" s="292">
        <f t="shared" si="50"/>
        <v>300</v>
      </c>
      <c r="AO145" s="293"/>
      <c r="AP145" s="293"/>
      <c r="AQ145" s="293"/>
      <c r="AR145" s="293"/>
      <c r="AS145" s="293"/>
      <c r="AT145" s="293"/>
      <c r="AU145" s="293"/>
      <c r="AV145" s="292">
        <f t="shared" si="53"/>
        <v>300</v>
      </c>
      <c r="AW145" s="293"/>
      <c r="AX145" s="292">
        <f t="shared" si="54"/>
        <v>300</v>
      </c>
      <c r="AY145" s="137" t="str">
        <f t="shared" si="58"/>
        <v/>
      </c>
      <c r="BA145" s="143" t="str">
        <f t="shared" si="55"/>
        <v/>
      </c>
    </row>
    <row r="146" spans="1:53" ht="12">
      <c r="A146" s="288">
        <v>144</v>
      </c>
      <c r="B146" s="294" t="s">
        <v>1139</v>
      </c>
      <c r="C146" s="290" t="s">
        <v>10</v>
      </c>
      <c r="D146" s="290" t="s">
        <v>41</v>
      </c>
      <c r="E146" s="295">
        <v>145</v>
      </c>
      <c r="F146" s="292"/>
      <c r="G146" s="292">
        <f>E146*3</f>
        <v>435</v>
      </c>
      <c r="H146" s="293"/>
      <c r="I146" s="293"/>
      <c r="J146" s="293"/>
      <c r="K146" s="293"/>
      <c r="L146" s="293"/>
      <c r="M146" s="293"/>
      <c r="N146" s="293"/>
      <c r="O146" s="292">
        <f t="shared" si="56"/>
        <v>435</v>
      </c>
      <c r="P146" s="293">
        <v>435</v>
      </c>
      <c r="Q146" s="292">
        <f t="shared" si="57"/>
        <v>0</v>
      </c>
      <c r="R146" s="292">
        <f t="shared" si="48"/>
        <v>435</v>
      </c>
      <c r="S146" s="293"/>
      <c r="T146" s="293"/>
      <c r="U146" s="293"/>
      <c r="V146" s="293"/>
      <c r="W146" s="293"/>
      <c r="X146" s="293"/>
      <c r="Y146" s="293"/>
      <c r="Z146" s="292">
        <f t="shared" si="40"/>
        <v>435</v>
      </c>
      <c r="AA146" s="293">
        <v>435</v>
      </c>
      <c r="AB146" s="292">
        <f t="shared" si="41"/>
        <v>0</v>
      </c>
      <c r="AC146" s="292">
        <f t="shared" si="49"/>
        <v>435</v>
      </c>
      <c r="AD146" s="293"/>
      <c r="AE146" s="293"/>
      <c r="AF146" s="293"/>
      <c r="AG146" s="293"/>
      <c r="AH146" s="293"/>
      <c r="AI146" s="293"/>
      <c r="AJ146" s="293"/>
      <c r="AK146" s="292">
        <f t="shared" si="51"/>
        <v>435</v>
      </c>
      <c r="AL146" s="293">
        <v>870</v>
      </c>
      <c r="AM146" s="292">
        <f t="shared" si="52"/>
        <v>-435</v>
      </c>
      <c r="AN146" s="292">
        <f t="shared" si="50"/>
        <v>435</v>
      </c>
      <c r="AO146" s="293"/>
      <c r="AP146" s="293"/>
      <c r="AQ146" s="293"/>
      <c r="AR146" s="293"/>
      <c r="AS146" s="293"/>
      <c r="AT146" s="293"/>
      <c r="AU146" s="293"/>
      <c r="AV146" s="292">
        <f t="shared" si="53"/>
        <v>435</v>
      </c>
      <c r="AW146" s="293"/>
      <c r="AX146" s="292">
        <f t="shared" si="54"/>
        <v>0</v>
      </c>
      <c r="AY146" s="137" t="str">
        <f t="shared" si="58"/>
        <v>*</v>
      </c>
      <c r="BA146" s="143" t="str">
        <f t="shared" si="55"/>
        <v/>
      </c>
    </row>
    <row r="147" spans="1:53" ht="12">
      <c r="A147" s="288">
        <v>145</v>
      </c>
      <c r="B147" s="294" t="s">
        <v>1138</v>
      </c>
      <c r="C147" s="290" t="s">
        <v>10</v>
      </c>
      <c r="D147" s="290" t="s">
        <v>834</v>
      </c>
      <c r="E147" s="295">
        <v>155</v>
      </c>
      <c r="F147" s="292">
        <v>-10</v>
      </c>
      <c r="G147" s="292">
        <f>E147*3</f>
        <v>465</v>
      </c>
      <c r="H147" s="293"/>
      <c r="I147" s="293"/>
      <c r="J147" s="293"/>
      <c r="K147" s="293"/>
      <c r="L147" s="293"/>
      <c r="M147" s="293"/>
      <c r="N147" s="293"/>
      <c r="O147" s="292">
        <f t="shared" si="56"/>
        <v>465</v>
      </c>
      <c r="P147" s="293">
        <v>465</v>
      </c>
      <c r="Q147" s="292">
        <f t="shared" si="57"/>
        <v>-10</v>
      </c>
      <c r="R147" s="292">
        <f t="shared" si="48"/>
        <v>465</v>
      </c>
      <c r="S147" s="293"/>
      <c r="T147" s="293"/>
      <c r="U147" s="293"/>
      <c r="V147" s="293"/>
      <c r="W147" s="293">
        <v>100</v>
      </c>
      <c r="X147" s="293"/>
      <c r="Y147" s="293"/>
      <c r="Z147" s="292">
        <f t="shared" si="40"/>
        <v>565</v>
      </c>
      <c r="AA147" s="293">
        <v>450</v>
      </c>
      <c r="AB147" s="292">
        <f t="shared" si="41"/>
        <v>105</v>
      </c>
      <c r="AC147" s="292">
        <f t="shared" si="49"/>
        <v>465</v>
      </c>
      <c r="AD147" s="293"/>
      <c r="AE147" s="293"/>
      <c r="AF147" s="293"/>
      <c r="AG147" s="293"/>
      <c r="AH147" s="293"/>
      <c r="AI147" s="293"/>
      <c r="AJ147" s="293"/>
      <c r="AK147" s="292">
        <f t="shared" si="51"/>
        <v>465</v>
      </c>
      <c r="AL147" s="293">
        <v>570</v>
      </c>
      <c r="AM147" s="292">
        <f t="shared" si="52"/>
        <v>0</v>
      </c>
      <c r="AN147" s="292">
        <f t="shared" si="50"/>
        <v>465</v>
      </c>
      <c r="AO147" s="293"/>
      <c r="AP147" s="293"/>
      <c r="AQ147" s="293"/>
      <c r="AR147" s="293"/>
      <c r="AS147" s="293"/>
      <c r="AT147" s="293"/>
      <c r="AU147" s="293"/>
      <c r="AV147" s="292">
        <f t="shared" si="53"/>
        <v>465</v>
      </c>
      <c r="AW147" s="293">
        <v>465</v>
      </c>
      <c r="AX147" s="292">
        <f t="shared" si="54"/>
        <v>0</v>
      </c>
      <c r="AY147" s="137" t="str">
        <f t="shared" si="58"/>
        <v>*</v>
      </c>
      <c r="BA147" s="143" t="str">
        <f t="shared" si="55"/>
        <v/>
      </c>
    </row>
    <row r="148" spans="1:53" ht="12">
      <c r="A148" s="288">
        <v>146</v>
      </c>
      <c r="B148" s="408" t="s">
        <v>1312</v>
      </c>
      <c r="C148" s="297" t="s">
        <v>30</v>
      </c>
      <c r="D148" s="297" t="s">
        <v>12</v>
      </c>
      <c r="E148" s="404"/>
      <c r="F148" s="299">
        <v>250</v>
      </c>
      <c r="G148" s="299">
        <f>E148*3</f>
        <v>0</v>
      </c>
      <c r="H148" s="300"/>
      <c r="I148" s="300"/>
      <c r="J148" s="300"/>
      <c r="K148" s="300"/>
      <c r="L148" s="300"/>
      <c r="M148" s="300"/>
      <c r="N148" s="300"/>
      <c r="O148" s="299">
        <f t="shared" si="56"/>
        <v>0</v>
      </c>
      <c r="P148" s="300"/>
      <c r="Q148" s="299">
        <f t="shared" si="57"/>
        <v>250</v>
      </c>
      <c r="R148" s="299">
        <f t="shared" si="48"/>
        <v>0</v>
      </c>
      <c r="S148" s="300"/>
      <c r="T148" s="300"/>
      <c r="U148" s="300"/>
      <c r="V148" s="300"/>
      <c r="W148" s="300"/>
      <c r="X148" s="300"/>
      <c r="Y148" s="300"/>
      <c r="Z148" s="299">
        <f t="shared" si="40"/>
        <v>0</v>
      </c>
      <c r="AA148" s="300"/>
      <c r="AB148" s="299">
        <f t="shared" si="41"/>
        <v>250</v>
      </c>
      <c r="AC148" s="299">
        <f t="shared" si="49"/>
        <v>0</v>
      </c>
      <c r="AD148" s="300"/>
      <c r="AE148" s="300"/>
      <c r="AF148" s="300"/>
      <c r="AG148" s="300"/>
      <c r="AH148" s="300"/>
      <c r="AI148" s="300"/>
      <c r="AJ148" s="300"/>
      <c r="AK148" s="299">
        <f t="shared" si="51"/>
        <v>0</v>
      </c>
      <c r="AL148" s="300"/>
      <c r="AM148" s="299">
        <f t="shared" si="52"/>
        <v>250</v>
      </c>
      <c r="AN148" s="299">
        <f t="shared" si="50"/>
        <v>0</v>
      </c>
      <c r="AO148" s="300"/>
      <c r="AP148" s="300"/>
      <c r="AQ148" s="300"/>
      <c r="AR148" s="300"/>
      <c r="AS148" s="300"/>
      <c r="AT148" s="300"/>
      <c r="AU148" s="300"/>
      <c r="AV148" s="299">
        <f t="shared" si="53"/>
        <v>0</v>
      </c>
      <c r="AW148" s="300"/>
      <c r="AX148" s="299">
        <f t="shared" si="54"/>
        <v>250</v>
      </c>
      <c r="AY148" s="137" t="str">
        <f t="shared" si="58"/>
        <v/>
      </c>
      <c r="BA148" s="143" t="str">
        <f t="shared" si="55"/>
        <v/>
      </c>
    </row>
    <row r="149" spans="1:53" ht="12">
      <c r="A149" s="288">
        <v>147</v>
      </c>
      <c r="B149" s="294" t="s">
        <v>1141</v>
      </c>
      <c r="C149" s="290" t="s">
        <v>10</v>
      </c>
      <c r="D149" s="290" t="s">
        <v>12</v>
      </c>
      <c r="E149" s="295">
        <v>135</v>
      </c>
      <c r="F149" s="292">
        <v>978.75</v>
      </c>
      <c r="G149" s="292">
        <f t="shared" ref="G149:G158" si="59">E149*3</f>
        <v>405</v>
      </c>
      <c r="H149" s="293"/>
      <c r="I149" s="293"/>
      <c r="J149" s="293"/>
      <c r="K149" s="293"/>
      <c r="L149" s="293"/>
      <c r="M149" s="293"/>
      <c r="N149" s="293"/>
      <c r="O149" s="292">
        <f t="shared" si="56"/>
        <v>405</v>
      </c>
      <c r="P149" s="293"/>
      <c r="Q149" s="292">
        <f t="shared" si="57"/>
        <v>1383.75</v>
      </c>
      <c r="R149" s="292">
        <f t="shared" ref="R149:R161" si="60">E149*3</f>
        <v>405</v>
      </c>
      <c r="S149" s="293"/>
      <c r="T149" s="293"/>
      <c r="U149" s="293"/>
      <c r="V149" s="293"/>
      <c r="W149" s="293"/>
      <c r="X149" s="293"/>
      <c r="Y149" s="293"/>
      <c r="Z149" s="292">
        <f t="shared" si="40"/>
        <v>405</v>
      </c>
      <c r="AA149" s="293"/>
      <c r="AB149" s="292">
        <f t="shared" si="41"/>
        <v>1788.75</v>
      </c>
      <c r="AC149" s="292">
        <f t="shared" ref="AC149:AC178" si="61">$E149*3</f>
        <v>405</v>
      </c>
      <c r="AD149" s="293"/>
      <c r="AE149" s="293"/>
      <c r="AF149" s="293"/>
      <c r="AG149" s="293"/>
      <c r="AH149" s="293"/>
      <c r="AI149" s="293"/>
      <c r="AJ149" s="293"/>
      <c r="AK149" s="292">
        <f t="shared" si="51"/>
        <v>405</v>
      </c>
      <c r="AL149" s="293"/>
      <c r="AM149" s="292">
        <f t="shared" si="52"/>
        <v>2193.75</v>
      </c>
      <c r="AN149" s="292">
        <f t="shared" ref="AN149:AN178" si="62">$E149*3</f>
        <v>405</v>
      </c>
      <c r="AO149" s="293"/>
      <c r="AP149" s="293"/>
      <c r="AQ149" s="293"/>
      <c r="AR149" s="293"/>
      <c r="AS149" s="293"/>
      <c r="AT149" s="293"/>
      <c r="AU149" s="293"/>
      <c r="AV149" s="292">
        <f t="shared" si="53"/>
        <v>405</v>
      </c>
      <c r="AW149" s="293"/>
      <c r="AX149" s="292">
        <f t="shared" si="54"/>
        <v>2598.75</v>
      </c>
      <c r="AY149" s="137" t="str">
        <f t="shared" si="58"/>
        <v/>
      </c>
      <c r="BA149" s="143" t="str">
        <f t="shared" si="55"/>
        <v/>
      </c>
    </row>
    <row r="150" spans="1:53" s="172" customFormat="1" ht="12">
      <c r="A150" s="288">
        <v>148</v>
      </c>
      <c r="B150" s="294" t="s">
        <v>1142</v>
      </c>
      <c r="C150" s="290" t="s">
        <v>10</v>
      </c>
      <c r="D150" s="290" t="s">
        <v>346</v>
      </c>
      <c r="E150" s="295">
        <v>120</v>
      </c>
      <c r="F150" s="292">
        <v>990</v>
      </c>
      <c r="G150" s="292">
        <f t="shared" si="59"/>
        <v>360</v>
      </c>
      <c r="H150" s="293"/>
      <c r="I150" s="293"/>
      <c r="J150" s="293"/>
      <c r="K150" s="293"/>
      <c r="L150" s="293"/>
      <c r="M150" s="293"/>
      <c r="N150" s="293"/>
      <c r="O150" s="292">
        <f t="shared" si="56"/>
        <v>360</v>
      </c>
      <c r="P150" s="293">
        <v>990</v>
      </c>
      <c r="Q150" s="292">
        <f t="shared" si="57"/>
        <v>360</v>
      </c>
      <c r="R150" s="292">
        <f t="shared" si="60"/>
        <v>360</v>
      </c>
      <c r="S150" s="293"/>
      <c r="T150" s="293"/>
      <c r="U150" s="293"/>
      <c r="V150" s="293"/>
      <c r="W150" s="293">
        <v>100</v>
      </c>
      <c r="X150" s="293"/>
      <c r="Y150" s="293"/>
      <c r="Z150" s="292">
        <f t="shared" si="40"/>
        <v>460</v>
      </c>
      <c r="AA150" s="293">
        <v>500</v>
      </c>
      <c r="AB150" s="292">
        <f t="shared" si="41"/>
        <v>320</v>
      </c>
      <c r="AC150" s="292">
        <f t="shared" si="61"/>
        <v>360</v>
      </c>
      <c r="AD150" s="293"/>
      <c r="AE150" s="293"/>
      <c r="AF150" s="293"/>
      <c r="AG150" s="293"/>
      <c r="AH150" s="293"/>
      <c r="AI150" s="293"/>
      <c r="AJ150" s="293"/>
      <c r="AK150" s="292">
        <f t="shared" si="51"/>
        <v>360</v>
      </c>
      <c r="AL150" s="293"/>
      <c r="AM150" s="292">
        <f t="shared" si="52"/>
        <v>680</v>
      </c>
      <c r="AN150" s="292">
        <f t="shared" si="62"/>
        <v>360</v>
      </c>
      <c r="AO150" s="293"/>
      <c r="AP150" s="293"/>
      <c r="AQ150" s="293"/>
      <c r="AR150" s="293"/>
      <c r="AS150" s="293"/>
      <c r="AT150" s="293"/>
      <c r="AU150" s="293"/>
      <c r="AV150" s="292">
        <f t="shared" si="53"/>
        <v>360</v>
      </c>
      <c r="AW150" s="293">
        <v>1000</v>
      </c>
      <c r="AX150" s="292">
        <f t="shared" si="54"/>
        <v>40</v>
      </c>
      <c r="AY150" s="137" t="str">
        <f t="shared" si="58"/>
        <v/>
      </c>
      <c r="BA150" s="143" t="str">
        <f t="shared" si="55"/>
        <v/>
      </c>
    </row>
    <row r="151" spans="1:53" ht="12">
      <c r="A151" s="288">
        <v>149</v>
      </c>
      <c r="B151" s="289" t="s">
        <v>1075</v>
      </c>
      <c r="C151" s="290" t="s">
        <v>14</v>
      </c>
      <c r="D151" s="290" t="s">
        <v>12</v>
      </c>
      <c r="E151" s="291">
        <v>185</v>
      </c>
      <c r="F151" s="292"/>
      <c r="G151" s="292">
        <f t="shared" si="59"/>
        <v>555</v>
      </c>
      <c r="H151" s="293"/>
      <c r="I151" s="293"/>
      <c r="J151" s="293"/>
      <c r="K151" s="293"/>
      <c r="L151" s="293"/>
      <c r="M151" s="293"/>
      <c r="N151" s="293"/>
      <c r="O151" s="292">
        <f t="shared" si="56"/>
        <v>555</v>
      </c>
      <c r="P151" s="293"/>
      <c r="Q151" s="292">
        <f t="shared" si="57"/>
        <v>555</v>
      </c>
      <c r="R151" s="292">
        <f t="shared" si="60"/>
        <v>555</v>
      </c>
      <c r="S151" s="293"/>
      <c r="T151" s="293"/>
      <c r="U151" s="293"/>
      <c r="V151" s="293"/>
      <c r="W151" s="293"/>
      <c r="X151" s="293"/>
      <c r="Y151" s="293"/>
      <c r="Z151" s="292">
        <f t="shared" si="40"/>
        <v>555</v>
      </c>
      <c r="AA151" s="293"/>
      <c r="AB151" s="292">
        <f t="shared" si="41"/>
        <v>1110</v>
      </c>
      <c r="AC151" s="292">
        <f t="shared" si="61"/>
        <v>555</v>
      </c>
      <c r="AD151" s="293"/>
      <c r="AE151" s="293"/>
      <c r="AF151" s="293"/>
      <c r="AG151" s="293"/>
      <c r="AH151" s="293"/>
      <c r="AI151" s="293"/>
      <c r="AJ151" s="293"/>
      <c r="AK151" s="292">
        <f t="shared" si="51"/>
        <v>555</v>
      </c>
      <c r="AL151" s="293"/>
      <c r="AM151" s="292">
        <f t="shared" si="52"/>
        <v>1665</v>
      </c>
      <c r="AN151" s="292">
        <f t="shared" si="62"/>
        <v>555</v>
      </c>
      <c r="AO151" s="293"/>
      <c r="AP151" s="293"/>
      <c r="AQ151" s="293"/>
      <c r="AR151" s="293"/>
      <c r="AS151" s="293"/>
      <c r="AT151" s="293"/>
      <c r="AU151" s="293"/>
      <c r="AV151" s="292">
        <f t="shared" si="53"/>
        <v>555</v>
      </c>
      <c r="AW151" s="293"/>
      <c r="AX151" s="292">
        <f t="shared" si="54"/>
        <v>2220</v>
      </c>
      <c r="AY151" s="137" t="str">
        <f t="shared" si="58"/>
        <v/>
      </c>
      <c r="BA151" s="143" t="str">
        <f t="shared" si="55"/>
        <v/>
      </c>
    </row>
    <row r="152" spans="1:53" ht="12">
      <c r="A152" s="288">
        <v>150</v>
      </c>
      <c r="B152" s="294" t="s">
        <v>313</v>
      </c>
      <c r="C152" s="290" t="s">
        <v>10</v>
      </c>
      <c r="D152" s="290" t="s">
        <v>315</v>
      </c>
      <c r="E152" s="295">
        <v>90</v>
      </c>
      <c r="F152" s="292"/>
      <c r="G152" s="292">
        <f t="shared" si="59"/>
        <v>270</v>
      </c>
      <c r="H152" s="293"/>
      <c r="I152" s="293"/>
      <c r="J152" s="293"/>
      <c r="K152" s="293"/>
      <c r="L152" s="293"/>
      <c r="M152" s="293"/>
      <c r="N152" s="293"/>
      <c r="O152" s="292">
        <f t="shared" si="56"/>
        <v>270</v>
      </c>
      <c r="P152" s="293">
        <v>270</v>
      </c>
      <c r="Q152" s="292">
        <f t="shared" si="57"/>
        <v>0</v>
      </c>
      <c r="R152" s="292">
        <f t="shared" si="60"/>
        <v>270</v>
      </c>
      <c r="S152" s="293"/>
      <c r="T152" s="293"/>
      <c r="U152" s="293"/>
      <c r="V152" s="293"/>
      <c r="W152" s="293">
        <v>100</v>
      </c>
      <c r="X152" s="293"/>
      <c r="Y152" s="293"/>
      <c r="Z152" s="292">
        <f t="shared" si="40"/>
        <v>370</v>
      </c>
      <c r="AA152" s="293">
        <v>640</v>
      </c>
      <c r="AB152" s="292">
        <f t="shared" si="41"/>
        <v>-270</v>
      </c>
      <c r="AC152" s="292">
        <f t="shared" si="61"/>
        <v>270</v>
      </c>
      <c r="AD152" s="293"/>
      <c r="AE152" s="293"/>
      <c r="AF152" s="293"/>
      <c r="AG152" s="293"/>
      <c r="AH152" s="293"/>
      <c r="AI152" s="293"/>
      <c r="AJ152" s="293"/>
      <c r="AK152" s="292">
        <f t="shared" si="51"/>
        <v>270</v>
      </c>
      <c r="AL152" s="293"/>
      <c r="AM152" s="292">
        <f t="shared" si="52"/>
        <v>0</v>
      </c>
      <c r="AN152" s="292">
        <f t="shared" si="62"/>
        <v>270</v>
      </c>
      <c r="AO152" s="293"/>
      <c r="AP152" s="293"/>
      <c r="AQ152" s="293"/>
      <c r="AR152" s="293"/>
      <c r="AS152" s="293"/>
      <c r="AT152" s="293"/>
      <c r="AU152" s="293"/>
      <c r="AV152" s="292">
        <f t="shared" si="53"/>
        <v>270</v>
      </c>
      <c r="AW152" s="293">
        <v>270</v>
      </c>
      <c r="AX152" s="292">
        <f t="shared" si="54"/>
        <v>0</v>
      </c>
      <c r="AY152" s="137" t="str">
        <f t="shared" si="58"/>
        <v>*</v>
      </c>
      <c r="BA152" s="143" t="str">
        <f t="shared" si="55"/>
        <v/>
      </c>
    </row>
    <row r="153" spans="1:53" ht="12">
      <c r="A153" s="288">
        <v>151</v>
      </c>
      <c r="B153" s="289" t="s">
        <v>316</v>
      </c>
      <c r="C153" s="290" t="s">
        <v>14</v>
      </c>
      <c r="D153" s="290" t="s">
        <v>318</v>
      </c>
      <c r="E153" s="291">
        <v>60</v>
      </c>
      <c r="F153" s="292">
        <v>-360</v>
      </c>
      <c r="G153" s="292">
        <f t="shared" si="59"/>
        <v>180</v>
      </c>
      <c r="H153" s="293"/>
      <c r="I153" s="293"/>
      <c r="J153" s="293"/>
      <c r="K153" s="293"/>
      <c r="L153" s="293"/>
      <c r="M153" s="293"/>
      <c r="N153" s="293"/>
      <c r="O153" s="292">
        <f t="shared" si="56"/>
        <v>180</v>
      </c>
      <c r="P153" s="293"/>
      <c r="Q153" s="292">
        <f t="shared" si="57"/>
        <v>-180</v>
      </c>
      <c r="R153" s="292">
        <f t="shared" si="60"/>
        <v>180</v>
      </c>
      <c r="S153" s="293"/>
      <c r="T153" s="293"/>
      <c r="U153" s="293"/>
      <c r="V153" s="293"/>
      <c r="W153" s="293"/>
      <c r="X153" s="293"/>
      <c r="Y153" s="293"/>
      <c r="Z153" s="292">
        <f t="shared" si="40"/>
        <v>180</v>
      </c>
      <c r="AA153" s="293"/>
      <c r="AB153" s="292">
        <f t="shared" si="41"/>
        <v>0</v>
      </c>
      <c r="AC153" s="292">
        <f t="shared" si="61"/>
        <v>180</v>
      </c>
      <c r="AD153" s="293"/>
      <c r="AE153" s="293"/>
      <c r="AF153" s="293"/>
      <c r="AG153" s="293"/>
      <c r="AH153" s="293">
        <v>100</v>
      </c>
      <c r="AI153" s="293"/>
      <c r="AJ153" s="293"/>
      <c r="AK153" s="292">
        <f t="shared" si="51"/>
        <v>280</v>
      </c>
      <c r="AL153" s="293">
        <v>180</v>
      </c>
      <c r="AM153" s="292">
        <f t="shared" si="52"/>
        <v>100</v>
      </c>
      <c r="AN153" s="292">
        <f t="shared" si="62"/>
        <v>180</v>
      </c>
      <c r="AO153" s="293"/>
      <c r="AP153" s="293"/>
      <c r="AQ153" s="293"/>
      <c r="AR153" s="293"/>
      <c r="AS153" s="293"/>
      <c r="AT153" s="293"/>
      <c r="AU153" s="293"/>
      <c r="AV153" s="292">
        <f t="shared" si="53"/>
        <v>180</v>
      </c>
      <c r="AW153" s="293">
        <v>280</v>
      </c>
      <c r="AX153" s="292">
        <f t="shared" si="54"/>
        <v>0</v>
      </c>
      <c r="AY153" s="137" t="str">
        <f t="shared" si="58"/>
        <v>*</v>
      </c>
      <c r="BA153" s="143" t="str">
        <f t="shared" si="55"/>
        <v/>
      </c>
    </row>
    <row r="154" spans="1:53" ht="12">
      <c r="A154" s="288">
        <v>152</v>
      </c>
      <c r="B154" s="289" t="s">
        <v>319</v>
      </c>
      <c r="C154" s="290" t="s">
        <v>14</v>
      </c>
      <c r="D154" s="290" t="s">
        <v>12</v>
      </c>
      <c r="E154" s="291">
        <v>340</v>
      </c>
      <c r="F154" s="292"/>
      <c r="G154" s="292">
        <f t="shared" si="59"/>
        <v>1020</v>
      </c>
      <c r="H154" s="293">
        <v>50</v>
      </c>
      <c r="I154" s="293"/>
      <c r="J154" s="293"/>
      <c r="K154" s="293"/>
      <c r="L154" s="293"/>
      <c r="M154" s="293"/>
      <c r="N154" s="293"/>
      <c r="O154" s="292">
        <f t="shared" si="56"/>
        <v>1070</v>
      </c>
      <c r="P154" s="293">
        <v>1020</v>
      </c>
      <c r="Q154" s="292">
        <f t="shared" si="57"/>
        <v>50</v>
      </c>
      <c r="R154" s="292">
        <f t="shared" si="60"/>
        <v>1020</v>
      </c>
      <c r="S154" s="293">
        <v>50</v>
      </c>
      <c r="T154" s="293">
        <v>100</v>
      </c>
      <c r="U154" s="293"/>
      <c r="V154" s="293"/>
      <c r="W154" s="293">
        <v>100</v>
      </c>
      <c r="X154" s="293"/>
      <c r="Y154" s="293"/>
      <c r="Z154" s="292">
        <f t="shared" si="40"/>
        <v>1270</v>
      </c>
      <c r="AA154" s="293">
        <v>1813.46</v>
      </c>
      <c r="AB154" s="292">
        <f t="shared" si="41"/>
        <v>-493.46000000000004</v>
      </c>
      <c r="AC154" s="292">
        <f t="shared" si="61"/>
        <v>1020</v>
      </c>
      <c r="AD154" s="293">
        <v>50</v>
      </c>
      <c r="AE154" s="293"/>
      <c r="AF154" s="293"/>
      <c r="AG154" s="293"/>
      <c r="AH154" s="293"/>
      <c r="AI154" s="293"/>
      <c r="AJ154" s="293"/>
      <c r="AK154" s="292">
        <f t="shared" si="51"/>
        <v>1070</v>
      </c>
      <c r="AL154" s="293">
        <v>576.54</v>
      </c>
      <c r="AM154" s="292">
        <f t="shared" si="52"/>
        <v>0</v>
      </c>
      <c r="AN154" s="292">
        <f t="shared" si="62"/>
        <v>1020</v>
      </c>
      <c r="AO154" s="293">
        <v>50</v>
      </c>
      <c r="AP154" s="293"/>
      <c r="AQ154" s="293"/>
      <c r="AR154" s="293"/>
      <c r="AS154" s="293"/>
      <c r="AT154" s="293"/>
      <c r="AU154" s="293"/>
      <c r="AV154" s="292">
        <f t="shared" si="53"/>
        <v>1070</v>
      </c>
      <c r="AW154" s="293"/>
      <c r="AX154" s="292">
        <f t="shared" si="54"/>
        <v>1070</v>
      </c>
      <c r="AY154" s="137" t="str">
        <f t="shared" si="58"/>
        <v/>
      </c>
      <c r="BA154" s="143" t="str">
        <f t="shared" si="55"/>
        <v/>
      </c>
    </row>
    <row r="155" spans="1:53" ht="12">
      <c r="A155" s="288">
        <v>153</v>
      </c>
      <c r="B155" s="289" t="s">
        <v>321</v>
      </c>
      <c r="C155" s="290" t="s">
        <v>14</v>
      </c>
      <c r="D155" s="290" t="s">
        <v>323</v>
      </c>
      <c r="E155" s="291">
        <v>60</v>
      </c>
      <c r="F155" s="292">
        <v>270</v>
      </c>
      <c r="G155" s="292">
        <f t="shared" si="59"/>
        <v>180</v>
      </c>
      <c r="H155" s="293"/>
      <c r="I155" s="293"/>
      <c r="J155" s="293"/>
      <c r="K155" s="293"/>
      <c r="L155" s="293"/>
      <c r="M155" s="293"/>
      <c r="N155" s="293"/>
      <c r="O155" s="292">
        <f t="shared" si="56"/>
        <v>180</v>
      </c>
      <c r="P155" s="293"/>
      <c r="Q155" s="292">
        <f t="shared" si="57"/>
        <v>450</v>
      </c>
      <c r="R155" s="292">
        <f t="shared" si="60"/>
        <v>180</v>
      </c>
      <c r="S155" s="293"/>
      <c r="T155" s="293"/>
      <c r="U155" s="293"/>
      <c r="V155" s="293"/>
      <c r="W155" s="293"/>
      <c r="X155" s="293"/>
      <c r="Y155" s="293"/>
      <c r="Z155" s="292">
        <f t="shared" si="40"/>
        <v>180</v>
      </c>
      <c r="AA155" s="293">
        <v>990</v>
      </c>
      <c r="AB155" s="292">
        <f t="shared" si="41"/>
        <v>-360</v>
      </c>
      <c r="AC155" s="292">
        <f t="shared" si="61"/>
        <v>180</v>
      </c>
      <c r="AD155" s="293"/>
      <c r="AE155" s="293"/>
      <c r="AF155" s="293"/>
      <c r="AG155" s="293"/>
      <c r="AH155" s="293"/>
      <c r="AI155" s="293"/>
      <c r="AJ155" s="293"/>
      <c r="AK155" s="292">
        <f t="shared" si="51"/>
        <v>180</v>
      </c>
      <c r="AL155" s="293"/>
      <c r="AM155" s="292">
        <f t="shared" si="52"/>
        <v>-180</v>
      </c>
      <c r="AN155" s="292">
        <f t="shared" si="62"/>
        <v>180</v>
      </c>
      <c r="AO155" s="293"/>
      <c r="AP155" s="293"/>
      <c r="AQ155" s="293"/>
      <c r="AR155" s="293"/>
      <c r="AS155" s="293"/>
      <c r="AT155" s="293"/>
      <c r="AU155" s="293"/>
      <c r="AV155" s="292">
        <f t="shared" si="53"/>
        <v>180</v>
      </c>
      <c r="AW155" s="293"/>
      <c r="AX155" s="292">
        <f t="shared" si="54"/>
        <v>0</v>
      </c>
      <c r="AY155" s="137" t="str">
        <f t="shared" si="58"/>
        <v>*</v>
      </c>
      <c r="BA155" s="143" t="str">
        <f t="shared" si="55"/>
        <v/>
      </c>
    </row>
    <row r="156" spans="1:53" ht="12">
      <c r="A156" s="288">
        <v>154</v>
      </c>
      <c r="B156" s="294" t="s">
        <v>1125</v>
      </c>
      <c r="C156" s="290" t="s">
        <v>10</v>
      </c>
      <c r="D156" s="290" t="s">
        <v>325</v>
      </c>
      <c r="E156" s="295">
        <v>110</v>
      </c>
      <c r="F156" s="292">
        <v>50</v>
      </c>
      <c r="G156" s="292">
        <f t="shared" si="59"/>
        <v>330</v>
      </c>
      <c r="H156" s="293"/>
      <c r="I156" s="293"/>
      <c r="J156" s="293"/>
      <c r="K156" s="293"/>
      <c r="L156" s="293"/>
      <c r="M156" s="293"/>
      <c r="N156" s="293"/>
      <c r="O156" s="292">
        <f t="shared" si="56"/>
        <v>330</v>
      </c>
      <c r="P156" s="293">
        <v>380</v>
      </c>
      <c r="Q156" s="292">
        <f t="shared" si="57"/>
        <v>0</v>
      </c>
      <c r="R156" s="292">
        <f t="shared" si="60"/>
        <v>330</v>
      </c>
      <c r="S156" s="293"/>
      <c r="T156" s="293"/>
      <c r="U156" s="293"/>
      <c r="V156" s="293"/>
      <c r="W156" s="293"/>
      <c r="X156" s="293"/>
      <c r="Y156" s="293"/>
      <c r="Z156" s="292">
        <f t="shared" si="40"/>
        <v>330</v>
      </c>
      <c r="AA156" s="293">
        <v>330</v>
      </c>
      <c r="AB156" s="292">
        <f t="shared" si="41"/>
        <v>0</v>
      </c>
      <c r="AC156" s="292">
        <f t="shared" si="61"/>
        <v>330</v>
      </c>
      <c r="AD156" s="293"/>
      <c r="AE156" s="293"/>
      <c r="AF156" s="293"/>
      <c r="AG156" s="293"/>
      <c r="AH156" s="293"/>
      <c r="AI156" s="293"/>
      <c r="AJ156" s="293"/>
      <c r="AK156" s="292">
        <f t="shared" si="51"/>
        <v>330</v>
      </c>
      <c r="AL156" s="293">
        <v>330</v>
      </c>
      <c r="AM156" s="292">
        <f t="shared" si="52"/>
        <v>0</v>
      </c>
      <c r="AN156" s="292">
        <f t="shared" si="62"/>
        <v>330</v>
      </c>
      <c r="AO156" s="293"/>
      <c r="AP156" s="293"/>
      <c r="AQ156" s="293"/>
      <c r="AR156" s="293"/>
      <c r="AS156" s="293"/>
      <c r="AT156" s="293"/>
      <c r="AU156" s="293"/>
      <c r="AV156" s="292">
        <f t="shared" si="53"/>
        <v>330</v>
      </c>
      <c r="AW156" s="293"/>
      <c r="AX156" s="292">
        <f t="shared" si="54"/>
        <v>330</v>
      </c>
      <c r="AY156" s="137" t="str">
        <f t="shared" si="58"/>
        <v/>
      </c>
      <c r="BA156" s="143" t="str">
        <f t="shared" si="55"/>
        <v/>
      </c>
    </row>
    <row r="157" spans="1:53" ht="12">
      <c r="A157" s="288">
        <v>155</v>
      </c>
      <c r="B157" s="294" t="s">
        <v>1126</v>
      </c>
      <c r="C157" s="290" t="s">
        <v>14</v>
      </c>
      <c r="D157" s="290" t="s">
        <v>978</v>
      </c>
      <c r="E157" s="291">
        <v>160</v>
      </c>
      <c r="F157" s="292"/>
      <c r="G157" s="292">
        <f t="shared" si="59"/>
        <v>480</v>
      </c>
      <c r="H157" s="293"/>
      <c r="I157" s="293"/>
      <c r="J157" s="293"/>
      <c r="K157" s="293"/>
      <c r="L157" s="293">
        <v>100</v>
      </c>
      <c r="M157" s="293"/>
      <c r="N157" s="293"/>
      <c r="O157" s="292">
        <f t="shared" si="56"/>
        <v>580</v>
      </c>
      <c r="P157" s="293">
        <v>480</v>
      </c>
      <c r="Q157" s="292">
        <f t="shared" si="57"/>
        <v>100</v>
      </c>
      <c r="R157" s="292">
        <f t="shared" si="60"/>
        <v>480</v>
      </c>
      <c r="S157" s="293"/>
      <c r="T157" s="293"/>
      <c r="U157" s="293"/>
      <c r="V157" s="293"/>
      <c r="W157" s="293"/>
      <c r="X157" s="293"/>
      <c r="Y157" s="293"/>
      <c r="Z157" s="292">
        <f t="shared" si="40"/>
        <v>480</v>
      </c>
      <c r="AA157" s="293">
        <v>1540</v>
      </c>
      <c r="AB157" s="292">
        <f t="shared" si="41"/>
        <v>-960</v>
      </c>
      <c r="AC157" s="292">
        <f t="shared" si="61"/>
        <v>480</v>
      </c>
      <c r="AD157" s="293"/>
      <c r="AE157" s="293"/>
      <c r="AF157" s="293"/>
      <c r="AG157" s="293"/>
      <c r="AH157" s="293"/>
      <c r="AI157" s="293"/>
      <c r="AJ157" s="293"/>
      <c r="AK157" s="292">
        <f t="shared" si="51"/>
        <v>480</v>
      </c>
      <c r="AL157" s="293"/>
      <c r="AM157" s="292">
        <f t="shared" si="52"/>
        <v>-480</v>
      </c>
      <c r="AN157" s="292">
        <f t="shared" si="62"/>
        <v>480</v>
      </c>
      <c r="AO157" s="293">
        <v>50</v>
      </c>
      <c r="AP157" s="293"/>
      <c r="AQ157" s="293"/>
      <c r="AR157" s="293"/>
      <c r="AS157" s="293"/>
      <c r="AT157" s="293"/>
      <c r="AU157" s="293"/>
      <c r="AV157" s="292">
        <f t="shared" si="53"/>
        <v>530</v>
      </c>
      <c r="AW157" s="293"/>
      <c r="AX157" s="292">
        <f t="shared" si="54"/>
        <v>50</v>
      </c>
      <c r="AY157" s="137" t="str">
        <f t="shared" si="58"/>
        <v/>
      </c>
      <c r="BA157" s="143" t="str">
        <f t="shared" si="55"/>
        <v/>
      </c>
    </row>
    <row r="158" spans="1:53" ht="12">
      <c r="A158" s="288">
        <v>156</v>
      </c>
      <c r="B158" s="294" t="s">
        <v>326</v>
      </c>
      <c r="C158" s="290" t="s">
        <v>10</v>
      </c>
      <c r="D158" s="290" t="s">
        <v>328</v>
      </c>
      <c r="E158" s="295">
        <v>70</v>
      </c>
      <c r="F158" s="292"/>
      <c r="G158" s="292">
        <f t="shared" si="59"/>
        <v>210</v>
      </c>
      <c r="H158" s="293"/>
      <c r="I158" s="293"/>
      <c r="J158" s="293"/>
      <c r="K158" s="293"/>
      <c r="L158" s="293"/>
      <c r="M158" s="293"/>
      <c r="N158" s="293"/>
      <c r="O158" s="292">
        <f t="shared" si="56"/>
        <v>210</v>
      </c>
      <c r="P158" s="293">
        <v>840</v>
      </c>
      <c r="Q158" s="292">
        <f t="shared" si="57"/>
        <v>-630</v>
      </c>
      <c r="R158" s="292">
        <f t="shared" si="60"/>
        <v>210</v>
      </c>
      <c r="S158" s="293"/>
      <c r="T158" s="293"/>
      <c r="U158" s="293"/>
      <c r="V158" s="293"/>
      <c r="W158" s="293"/>
      <c r="X158" s="293"/>
      <c r="Y158" s="293"/>
      <c r="Z158" s="292">
        <f t="shared" si="40"/>
        <v>210</v>
      </c>
      <c r="AA158" s="293"/>
      <c r="AB158" s="292">
        <f t="shared" si="41"/>
        <v>-420</v>
      </c>
      <c r="AC158" s="292">
        <f t="shared" si="61"/>
        <v>210</v>
      </c>
      <c r="AD158" s="293"/>
      <c r="AE158" s="293"/>
      <c r="AF158" s="293"/>
      <c r="AG158" s="293"/>
      <c r="AH158" s="293"/>
      <c r="AI158" s="293"/>
      <c r="AJ158" s="293"/>
      <c r="AK158" s="292">
        <f t="shared" si="51"/>
        <v>210</v>
      </c>
      <c r="AL158" s="293"/>
      <c r="AM158" s="292">
        <f t="shared" si="52"/>
        <v>-210</v>
      </c>
      <c r="AN158" s="292">
        <f t="shared" si="62"/>
        <v>210</v>
      </c>
      <c r="AO158" s="293"/>
      <c r="AP158" s="293"/>
      <c r="AQ158" s="293"/>
      <c r="AR158" s="293"/>
      <c r="AS158" s="293"/>
      <c r="AT158" s="293"/>
      <c r="AU158" s="293"/>
      <c r="AV158" s="292">
        <f t="shared" si="53"/>
        <v>210</v>
      </c>
      <c r="AW158" s="293"/>
      <c r="AX158" s="292">
        <f t="shared" si="54"/>
        <v>0</v>
      </c>
      <c r="AY158" s="137" t="str">
        <f t="shared" si="58"/>
        <v>*</v>
      </c>
      <c r="BA158" s="143" t="str">
        <f t="shared" si="55"/>
        <v/>
      </c>
    </row>
    <row r="159" spans="1:53" ht="12">
      <c r="A159" s="288">
        <v>157</v>
      </c>
      <c r="B159" s="289" t="s">
        <v>1143</v>
      </c>
      <c r="C159" s="290" t="s">
        <v>14</v>
      </c>
      <c r="D159" s="290" t="s">
        <v>892</v>
      </c>
      <c r="E159" s="291">
        <v>140</v>
      </c>
      <c r="F159" s="292">
        <v>150</v>
      </c>
      <c r="G159" s="292">
        <v>360</v>
      </c>
      <c r="H159" s="293"/>
      <c r="I159" s="293"/>
      <c r="J159" s="293"/>
      <c r="K159" s="293"/>
      <c r="L159" s="293"/>
      <c r="M159" s="293"/>
      <c r="N159" s="293"/>
      <c r="O159" s="292">
        <f t="shared" si="56"/>
        <v>360</v>
      </c>
      <c r="P159" s="293">
        <v>900</v>
      </c>
      <c r="Q159" s="292">
        <f t="shared" si="57"/>
        <v>-390</v>
      </c>
      <c r="R159" s="292">
        <f t="shared" si="60"/>
        <v>420</v>
      </c>
      <c r="S159" s="293"/>
      <c r="T159" s="293">
        <v>100</v>
      </c>
      <c r="U159" s="293"/>
      <c r="V159" s="293"/>
      <c r="W159" s="293">
        <v>100</v>
      </c>
      <c r="X159" s="293"/>
      <c r="Y159" s="293"/>
      <c r="Z159" s="292">
        <f t="shared" si="40"/>
        <v>620</v>
      </c>
      <c r="AA159" s="293"/>
      <c r="AB159" s="292">
        <f t="shared" si="41"/>
        <v>230</v>
      </c>
      <c r="AC159" s="292">
        <f t="shared" si="61"/>
        <v>420</v>
      </c>
      <c r="AD159" s="293"/>
      <c r="AE159" s="293"/>
      <c r="AF159" s="293"/>
      <c r="AG159" s="293"/>
      <c r="AH159" s="293"/>
      <c r="AI159" s="293"/>
      <c r="AJ159" s="293"/>
      <c r="AK159" s="292">
        <f t="shared" si="51"/>
        <v>420</v>
      </c>
      <c r="AL159" s="293">
        <v>1070</v>
      </c>
      <c r="AM159" s="292">
        <f t="shared" si="52"/>
        <v>-420</v>
      </c>
      <c r="AN159" s="292">
        <f t="shared" si="62"/>
        <v>420</v>
      </c>
      <c r="AO159" s="293"/>
      <c r="AP159" s="293"/>
      <c r="AQ159" s="293"/>
      <c r="AR159" s="293"/>
      <c r="AS159" s="293"/>
      <c r="AT159" s="293"/>
      <c r="AU159" s="293"/>
      <c r="AV159" s="292">
        <f t="shared" si="53"/>
        <v>420</v>
      </c>
      <c r="AW159" s="293"/>
      <c r="AX159" s="292">
        <f t="shared" si="54"/>
        <v>0</v>
      </c>
      <c r="AY159" s="137" t="str">
        <f t="shared" si="58"/>
        <v>*</v>
      </c>
      <c r="BA159" s="143" t="str">
        <f t="shared" si="55"/>
        <v/>
      </c>
    </row>
    <row r="160" spans="1:53" ht="12">
      <c r="A160" s="288">
        <v>158</v>
      </c>
      <c r="B160" s="289" t="s">
        <v>347</v>
      </c>
      <c r="C160" s="290" t="s">
        <v>14</v>
      </c>
      <c r="D160" s="290" t="s">
        <v>12</v>
      </c>
      <c r="E160" s="291">
        <v>110</v>
      </c>
      <c r="F160" s="292"/>
      <c r="G160" s="292">
        <f>E160*3</f>
        <v>330</v>
      </c>
      <c r="H160" s="293"/>
      <c r="I160" s="293"/>
      <c r="J160" s="293"/>
      <c r="K160" s="293"/>
      <c r="L160" s="293"/>
      <c r="M160" s="293"/>
      <c r="N160" s="293"/>
      <c r="O160" s="292">
        <f t="shared" si="56"/>
        <v>330</v>
      </c>
      <c r="P160" s="293"/>
      <c r="Q160" s="292">
        <f t="shared" si="57"/>
        <v>330</v>
      </c>
      <c r="R160" s="292">
        <f t="shared" si="60"/>
        <v>330</v>
      </c>
      <c r="S160" s="293"/>
      <c r="T160" s="293"/>
      <c r="U160" s="293"/>
      <c r="V160" s="293"/>
      <c r="W160" s="293"/>
      <c r="X160" s="293"/>
      <c r="Y160" s="293"/>
      <c r="Z160" s="292">
        <f t="shared" si="40"/>
        <v>330</v>
      </c>
      <c r="AA160" s="293"/>
      <c r="AB160" s="292">
        <f t="shared" si="41"/>
        <v>660</v>
      </c>
      <c r="AC160" s="292">
        <f t="shared" si="61"/>
        <v>330</v>
      </c>
      <c r="AD160" s="293"/>
      <c r="AE160" s="293"/>
      <c r="AF160" s="293"/>
      <c r="AG160" s="293"/>
      <c r="AH160" s="293"/>
      <c r="AI160" s="293"/>
      <c r="AJ160" s="293"/>
      <c r="AK160" s="292">
        <f t="shared" si="51"/>
        <v>330</v>
      </c>
      <c r="AL160" s="293">
        <v>1320</v>
      </c>
      <c r="AM160" s="292">
        <f t="shared" si="52"/>
        <v>-330</v>
      </c>
      <c r="AN160" s="292">
        <f t="shared" si="62"/>
        <v>330</v>
      </c>
      <c r="AO160" s="293"/>
      <c r="AP160" s="293"/>
      <c r="AQ160" s="293"/>
      <c r="AR160" s="293"/>
      <c r="AS160" s="293"/>
      <c r="AT160" s="293"/>
      <c r="AU160" s="293"/>
      <c r="AV160" s="292">
        <f t="shared" si="53"/>
        <v>330</v>
      </c>
      <c r="AW160" s="293"/>
      <c r="AX160" s="292">
        <f t="shared" si="54"/>
        <v>0</v>
      </c>
      <c r="AY160" s="137" t="str">
        <f t="shared" si="58"/>
        <v>*</v>
      </c>
      <c r="BA160" s="143" t="str">
        <f t="shared" si="55"/>
        <v/>
      </c>
    </row>
    <row r="161" spans="1:53" ht="12">
      <c r="A161" s="288">
        <v>159</v>
      </c>
      <c r="B161" s="289" t="s">
        <v>349</v>
      </c>
      <c r="C161" s="290" t="s">
        <v>14</v>
      </c>
      <c r="D161" s="290" t="s">
        <v>12</v>
      </c>
      <c r="E161" s="291">
        <v>175</v>
      </c>
      <c r="F161" s="292"/>
      <c r="G161" s="292">
        <f>E161*3</f>
        <v>525</v>
      </c>
      <c r="H161" s="293"/>
      <c r="I161" s="293"/>
      <c r="J161" s="293"/>
      <c r="K161" s="293"/>
      <c r="L161" s="293"/>
      <c r="M161" s="293"/>
      <c r="N161" s="293"/>
      <c r="O161" s="292">
        <f t="shared" si="56"/>
        <v>525</v>
      </c>
      <c r="P161" s="293">
        <v>525</v>
      </c>
      <c r="Q161" s="292">
        <f t="shared" si="57"/>
        <v>0</v>
      </c>
      <c r="R161" s="292">
        <f t="shared" si="60"/>
        <v>525</v>
      </c>
      <c r="S161" s="293"/>
      <c r="T161" s="293"/>
      <c r="U161" s="293"/>
      <c r="V161" s="293"/>
      <c r="W161" s="293">
        <v>100</v>
      </c>
      <c r="X161" s="293"/>
      <c r="Y161" s="293"/>
      <c r="Z161" s="292">
        <f t="shared" si="40"/>
        <v>625</v>
      </c>
      <c r="AA161" s="293">
        <v>625</v>
      </c>
      <c r="AB161" s="292">
        <f t="shared" si="41"/>
        <v>0</v>
      </c>
      <c r="AC161" s="292">
        <f t="shared" si="61"/>
        <v>525</v>
      </c>
      <c r="AD161" s="293"/>
      <c r="AE161" s="293"/>
      <c r="AF161" s="293"/>
      <c r="AG161" s="293"/>
      <c r="AH161" s="293"/>
      <c r="AI161" s="293"/>
      <c r="AJ161" s="293"/>
      <c r="AK161" s="292">
        <f t="shared" si="51"/>
        <v>525</v>
      </c>
      <c r="AL161" s="293">
        <v>1150</v>
      </c>
      <c r="AM161" s="292">
        <f t="shared" si="52"/>
        <v>-625</v>
      </c>
      <c r="AN161" s="292">
        <f t="shared" si="62"/>
        <v>525</v>
      </c>
      <c r="AO161" s="293"/>
      <c r="AP161" s="293">
        <v>100</v>
      </c>
      <c r="AQ161" s="293"/>
      <c r="AR161" s="293"/>
      <c r="AS161" s="293"/>
      <c r="AT161" s="293"/>
      <c r="AU161" s="293"/>
      <c r="AV161" s="292">
        <f t="shared" si="53"/>
        <v>625</v>
      </c>
      <c r="AW161" s="293"/>
      <c r="AX161" s="292">
        <f t="shared" si="54"/>
        <v>0</v>
      </c>
      <c r="AY161" s="137" t="str">
        <f t="shared" si="58"/>
        <v>*</v>
      </c>
      <c r="BA161" s="143" t="str">
        <f t="shared" si="55"/>
        <v/>
      </c>
    </row>
    <row r="162" spans="1:53" ht="12">
      <c r="A162" s="288">
        <v>160</v>
      </c>
      <c r="B162" s="289" t="s">
        <v>351</v>
      </c>
      <c r="C162" s="290" t="s">
        <v>14</v>
      </c>
      <c r="D162" s="290" t="s">
        <v>353</v>
      </c>
      <c r="E162" s="291">
        <v>100</v>
      </c>
      <c r="F162" s="292">
        <v>225</v>
      </c>
      <c r="G162" s="292">
        <v>225</v>
      </c>
      <c r="H162" s="293">
        <v>50</v>
      </c>
      <c r="I162" s="293"/>
      <c r="J162" s="293"/>
      <c r="K162" s="293"/>
      <c r="L162" s="293">
        <v>110</v>
      </c>
      <c r="M162" s="293"/>
      <c r="N162" s="293">
        <v>10</v>
      </c>
      <c r="O162" s="292">
        <f t="shared" si="56"/>
        <v>395</v>
      </c>
      <c r="P162" s="293">
        <v>520</v>
      </c>
      <c r="Q162" s="292">
        <f t="shared" si="57"/>
        <v>100</v>
      </c>
      <c r="R162" s="292">
        <v>300</v>
      </c>
      <c r="S162" s="293">
        <v>50</v>
      </c>
      <c r="T162" s="293">
        <v>50</v>
      </c>
      <c r="U162" s="293"/>
      <c r="V162" s="293"/>
      <c r="W162" s="293"/>
      <c r="X162" s="293">
        <v>700</v>
      </c>
      <c r="Y162" s="293"/>
      <c r="Z162" s="292">
        <f t="shared" si="40"/>
        <v>1100</v>
      </c>
      <c r="AA162" s="293">
        <v>1200</v>
      </c>
      <c r="AB162" s="292">
        <f t="shared" si="41"/>
        <v>0</v>
      </c>
      <c r="AC162" s="292">
        <f t="shared" si="61"/>
        <v>300</v>
      </c>
      <c r="AD162" s="293"/>
      <c r="AE162" s="293"/>
      <c r="AF162" s="293"/>
      <c r="AG162" s="293"/>
      <c r="AH162" s="293"/>
      <c r="AI162" s="293"/>
      <c r="AJ162" s="293"/>
      <c r="AK162" s="292">
        <f t="shared" si="51"/>
        <v>300</v>
      </c>
      <c r="AL162" s="293">
        <v>1400</v>
      </c>
      <c r="AM162" s="292">
        <f t="shared" ref="AM162:AM191" si="63">AB162+AK162-AL162</f>
        <v>-1100</v>
      </c>
      <c r="AN162" s="292">
        <f t="shared" si="62"/>
        <v>300</v>
      </c>
      <c r="AO162" s="293"/>
      <c r="AP162" s="293"/>
      <c r="AQ162" s="293"/>
      <c r="AR162" s="293"/>
      <c r="AS162" s="293"/>
      <c r="AT162" s="293"/>
      <c r="AU162" s="293"/>
      <c r="AV162" s="292">
        <f t="shared" si="53"/>
        <v>300</v>
      </c>
      <c r="AW162" s="293"/>
      <c r="AX162" s="292">
        <f t="shared" si="54"/>
        <v>-800</v>
      </c>
      <c r="BA162" s="143" t="str">
        <f t="shared" si="55"/>
        <v/>
      </c>
    </row>
    <row r="163" spans="1:53" ht="12">
      <c r="A163" s="288">
        <v>161</v>
      </c>
      <c r="B163" s="289" t="s">
        <v>354</v>
      </c>
      <c r="C163" s="290" t="s">
        <v>14</v>
      </c>
      <c r="D163" s="290" t="s">
        <v>12</v>
      </c>
      <c r="E163" s="291">
        <v>350</v>
      </c>
      <c r="F163" s="292"/>
      <c r="G163" s="292">
        <f>E163*3</f>
        <v>1050</v>
      </c>
      <c r="H163" s="293"/>
      <c r="I163" s="293"/>
      <c r="J163" s="293"/>
      <c r="K163" s="293"/>
      <c r="L163" s="293"/>
      <c r="M163" s="293"/>
      <c r="N163" s="293"/>
      <c r="O163" s="292">
        <f t="shared" si="56"/>
        <v>1050</v>
      </c>
      <c r="P163" s="293">
        <v>1050</v>
      </c>
      <c r="Q163" s="292">
        <f t="shared" si="57"/>
        <v>0</v>
      </c>
      <c r="R163" s="292">
        <f t="shared" ref="R163:R178" si="64">E163*3</f>
        <v>1050</v>
      </c>
      <c r="S163" s="293"/>
      <c r="T163" s="293"/>
      <c r="U163" s="293">
        <v>11057.9</v>
      </c>
      <c r="V163" s="293"/>
      <c r="W163" s="293">
        <v>100</v>
      </c>
      <c r="X163" s="293">
        <v>10000</v>
      </c>
      <c r="Y163" s="293"/>
      <c r="Z163" s="292">
        <f t="shared" ref="Z163:Z225" si="65">SUM(R163:Y163)</f>
        <v>22207.9</v>
      </c>
      <c r="AA163" s="293">
        <v>18607.900000000001</v>
      </c>
      <c r="AB163" s="292">
        <f t="shared" ref="AB163:AB225" si="66">Q163+Z163-AA163</f>
        <v>3600</v>
      </c>
      <c r="AC163" s="292">
        <f t="shared" si="61"/>
        <v>1050</v>
      </c>
      <c r="AD163" s="293">
        <v>100</v>
      </c>
      <c r="AE163" s="293"/>
      <c r="AF163" s="293"/>
      <c r="AG163" s="293"/>
      <c r="AH163" s="293"/>
      <c r="AI163" s="293"/>
      <c r="AJ163" s="293"/>
      <c r="AK163" s="292">
        <f t="shared" si="51"/>
        <v>1150</v>
      </c>
      <c r="AL163" s="293">
        <v>5800</v>
      </c>
      <c r="AM163" s="292">
        <f t="shared" si="63"/>
        <v>-1050</v>
      </c>
      <c r="AN163" s="292">
        <f t="shared" si="62"/>
        <v>1050</v>
      </c>
      <c r="AO163" s="293"/>
      <c r="AP163" s="293"/>
      <c r="AQ163" s="293"/>
      <c r="AR163" s="293"/>
      <c r="AS163" s="293"/>
      <c r="AT163" s="293"/>
      <c r="AU163" s="293"/>
      <c r="AV163" s="292">
        <f t="shared" si="53"/>
        <v>1050</v>
      </c>
      <c r="AW163" s="293"/>
      <c r="AX163" s="292">
        <f t="shared" si="54"/>
        <v>0</v>
      </c>
      <c r="AY163" s="137" t="str">
        <f t="shared" si="58"/>
        <v>*</v>
      </c>
      <c r="BA163" s="143" t="str">
        <f t="shared" si="55"/>
        <v/>
      </c>
    </row>
    <row r="164" spans="1:53" ht="12">
      <c r="A164" s="288">
        <v>162</v>
      </c>
      <c r="B164" s="289" t="s">
        <v>1369</v>
      </c>
      <c r="C164" s="290" t="s">
        <v>23</v>
      </c>
      <c r="D164" s="290"/>
      <c r="E164" s="291">
        <v>120</v>
      </c>
      <c r="F164" s="292"/>
      <c r="G164" s="292">
        <v>300</v>
      </c>
      <c r="H164" s="293"/>
      <c r="I164" s="293"/>
      <c r="J164" s="293"/>
      <c r="K164" s="293"/>
      <c r="L164" s="293">
        <v>100</v>
      </c>
      <c r="M164" s="293"/>
      <c r="N164" s="293"/>
      <c r="O164" s="292">
        <f t="shared" si="56"/>
        <v>400</v>
      </c>
      <c r="P164" s="293">
        <v>1480</v>
      </c>
      <c r="Q164" s="292">
        <f t="shared" si="57"/>
        <v>-1080</v>
      </c>
      <c r="R164" s="292">
        <f t="shared" si="64"/>
        <v>360</v>
      </c>
      <c r="S164" s="293"/>
      <c r="T164" s="293"/>
      <c r="U164" s="293"/>
      <c r="V164" s="293"/>
      <c r="W164" s="293"/>
      <c r="X164" s="293"/>
      <c r="Y164" s="293"/>
      <c r="Z164" s="292">
        <f t="shared" si="65"/>
        <v>360</v>
      </c>
      <c r="AA164" s="293"/>
      <c r="AB164" s="292">
        <f t="shared" si="66"/>
        <v>-720</v>
      </c>
      <c r="AC164" s="292">
        <f t="shared" si="61"/>
        <v>360</v>
      </c>
      <c r="AD164" s="293"/>
      <c r="AE164" s="293"/>
      <c r="AF164" s="293"/>
      <c r="AG164" s="293"/>
      <c r="AH164" s="293"/>
      <c r="AI164" s="293"/>
      <c r="AJ164" s="293"/>
      <c r="AK164" s="292">
        <f t="shared" si="51"/>
        <v>360</v>
      </c>
      <c r="AL164" s="293"/>
      <c r="AM164" s="292">
        <f t="shared" si="63"/>
        <v>-360</v>
      </c>
      <c r="AN164" s="292">
        <f t="shared" si="62"/>
        <v>360</v>
      </c>
      <c r="AO164" s="293"/>
      <c r="AP164" s="293"/>
      <c r="AQ164" s="293"/>
      <c r="AR164" s="293"/>
      <c r="AS164" s="293"/>
      <c r="AT164" s="293"/>
      <c r="AU164" s="293"/>
      <c r="AV164" s="292">
        <f t="shared" si="53"/>
        <v>360</v>
      </c>
      <c r="AW164" s="293"/>
      <c r="AX164" s="292">
        <f t="shared" si="54"/>
        <v>0</v>
      </c>
      <c r="AY164" s="137" t="str">
        <f t="shared" si="58"/>
        <v>*</v>
      </c>
      <c r="BA164" s="143" t="str">
        <f t="shared" si="55"/>
        <v/>
      </c>
    </row>
    <row r="165" spans="1:53" ht="12">
      <c r="A165" s="288">
        <v>163</v>
      </c>
      <c r="B165" s="319" t="s">
        <v>356</v>
      </c>
      <c r="C165" s="320" t="s">
        <v>23</v>
      </c>
      <c r="D165" s="320" t="s">
        <v>12</v>
      </c>
      <c r="E165" s="403"/>
      <c r="F165" s="322"/>
      <c r="G165" s="299">
        <f t="shared" ref="G165:G178" si="67">E165*3</f>
        <v>0</v>
      </c>
      <c r="H165" s="300"/>
      <c r="I165" s="300"/>
      <c r="J165" s="300"/>
      <c r="K165" s="300"/>
      <c r="L165" s="300"/>
      <c r="M165" s="300"/>
      <c r="N165" s="300"/>
      <c r="O165" s="299">
        <f t="shared" si="56"/>
        <v>0</v>
      </c>
      <c r="P165" s="300"/>
      <c r="Q165" s="299">
        <f t="shared" si="57"/>
        <v>0</v>
      </c>
      <c r="R165" s="299">
        <f t="shared" si="64"/>
        <v>0</v>
      </c>
      <c r="S165" s="300"/>
      <c r="T165" s="300"/>
      <c r="U165" s="300"/>
      <c r="V165" s="300"/>
      <c r="W165" s="300"/>
      <c r="X165" s="300"/>
      <c r="Y165" s="300"/>
      <c r="Z165" s="299">
        <f t="shared" si="65"/>
        <v>0</v>
      </c>
      <c r="AA165" s="300"/>
      <c r="AB165" s="299">
        <f t="shared" si="66"/>
        <v>0</v>
      </c>
      <c r="AC165" s="299">
        <f t="shared" si="61"/>
        <v>0</v>
      </c>
      <c r="AD165" s="300"/>
      <c r="AE165" s="300"/>
      <c r="AF165" s="300"/>
      <c r="AG165" s="300"/>
      <c r="AH165" s="300"/>
      <c r="AI165" s="300"/>
      <c r="AJ165" s="300"/>
      <c r="AK165" s="299">
        <f t="shared" si="51"/>
        <v>0</v>
      </c>
      <c r="AL165" s="300"/>
      <c r="AM165" s="299">
        <f t="shared" si="63"/>
        <v>0</v>
      </c>
      <c r="AN165" s="299">
        <f t="shared" si="62"/>
        <v>0</v>
      </c>
      <c r="AO165" s="300"/>
      <c r="AP165" s="300"/>
      <c r="AQ165" s="300"/>
      <c r="AR165" s="300"/>
      <c r="AS165" s="300"/>
      <c r="AT165" s="300"/>
      <c r="AU165" s="300"/>
      <c r="AV165" s="299">
        <f t="shared" si="53"/>
        <v>0</v>
      </c>
      <c r="AW165" s="300"/>
      <c r="AX165" s="299">
        <f t="shared" si="54"/>
        <v>0</v>
      </c>
      <c r="AY165" s="137" t="str">
        <f t="shared" si="58"/>
        <v>*</v>
      </c>
      <c r="BA165" s="143" t="str">
        <f t="shared" si="55"/>
        <v/>
      </c>
    </row>
    <row r="166" spans="1:53" ht="12">
      <c r="A166" s="288">
        <v>164</v>
      </c>
      <c r="B166" s="289" t="s">
        <v>358</v>
      </c>
      <c r="C166" s="290" t="s">
        <v>14</v>
      </c>
      <c r="D166" s="290" t="s">
        <v>360</v>
      </c>
      <c r="E166" s="291">
        <v>150</v>
      </c>
      <c r="F166" s="292"/>
      <c r="G166" s="292">
        <f t="shared" si="67"/>
        <v>450</v>
      </c>
      <c r="H166" s="293"/>
      <c r="I166" s="293"/>
      <c r="J166" s="293"/>
      <c r="K166" s="293"/>
      <c r="L166" s="293"/>
      <c r="M166" s="293"/>
      <c r="N166" s="293"/>
      <c r="O166" s="292">
        <f t="shared" si="56"/>
        <v>450</v>
      </c>
      <c r="P166" s="293">
        <v>750</v>
      </c>
      <c r="Q166" s="292">
        <f t="shared" si="57"/>
        <v>-300</v>
      </c>
      <c r="R166" s="292">
        <f t="shared" si="64"/>
        <v>450</v>
      </c>
      <c r="S166" s="293">
        <v>50</v>
      </c>
      <c r="T166" s="293">
        <v>100</v>
      </c>
      <c r="U166" s="293"/>
      <c r="V166" s="293"/>
      <c r="W166" s="293">
        <v>100</v>
      </c>
      <c r="X166" s="293">
        <v>300</v>
      </c>
      <c r="Y166" s="293"/>
      <c r="Z166" s="292">
        <f t="shared" si="65"/>
        <v>1000</v>
      </c>
      <c r="AA166" s="293">
        <v>650</v>
      </c>
      <c r="AB166" s="292">
        <f t="shared" si="66"/>
        <v>50</v>
      </c>
      <c r="AC166" s="292">
        <f t="shared" si="61"/>
        <v>450</v>
      </c>
      <c r="AD166" s="293"/>
      <c r="AE166" s="293"/>
      <c r="AF166" s="293"/>
      <c r="AG166" s="293">
        <v>300</v>
      </c>
      <c r="AH166" s="293"/>
      <c r="AI166" s="293"/>
      <c r="AJ166" s="293"/>
      <c r="AK166" s="292">
        <f t="shared" si="51"/>
        <v>750</v>
      </c>
      <c r="AL166" s="293">
        <v>1250</v>
      </c>
      <c r="AM166" s="292">
        <f t="shared" si="63"/>
        <v>-450</v>
      </c>
      <c r="AN166" s="292">
        <f t="shared" si="62"/>
        <v>450</v>
      </c>
      <c r="AO166" s="293">
        <v>50</v>
      </c>
      <c r="AP166" s="293"/>
      <c r="AQ166" s="293"/>
      <c r="AR166" s="293"/>
      <c r="AS166" s="293"/>
      <c r="AT166" s="293"/>
      <c r="AU166" s="293"/>
      <c r="AV166" s="292">
        <f t="shared" si="53"/>
        <v>500</v>
      </c>
      <c r="AW166" s="293"/>
      <c r="AX166" s="292">
        <f t="shared" si="54"/>
        <v>50</v>
      </c>
      <c r="BA166" s="143" t="str">
        <f t="shared" si="55"/>
        <v/>
      </c>
    </row>
    <row r="167" spans="1:53" ht="12">
      <c r="A167" s="288">
        <v>165</v>
      </c>
      <c r="B167" s="289" t="s">
        <v>361</v>
      </c>
      <c r="C167" s="290" t="s">
        <v>14</v>
      </c>
      <c r="D167" s="290" t="s">
        <v>12</v>
      </c>
      <c r="E167" s="291">
        <v>200</v>
      </c>
      <c r="F167" s="292">
        <v>-1250</v>
      </c>
      <c r="G167" s="292">
        <f t="shared" si="67"/>
        <v>600</v>
      </c>
      <c r="H167" s="293">
        <v>50</v>
      </c>
      <c r="I167" s="293"/>
      <c r="J167" s="293"/>
      <c r="K167" s="293"/>
      <c r="L167" s="293">
        <v>50</v>
      </c>
      <c r="M167" s="293"/>
      <c r="N167" s="293"/>
      <c r="O167" s="292">
        <f t="shared" ref="O167:O197" si="68">SUM(G167:N167)</f>
        <v>700</v>
      </c>
      <c r="P167" s="293"/>
      <c r="Q167" s="292">
        <f t="shared" ref="Q167:Q197" si="69">F167+O167-P167</f>
        <v>-550</v>
      </c>
      <c r="R167" s="292">
        <f t="shared" si="64"/>
        <v>600</v>
      </c>
      <c r="S167" s="293"/>
      <c r="T167" s="293"/>
      <c r="U167" s="293"/>
      <c r="V167" s="293"/>
      <c r="W167" s="293"/>
      <c r="X167" s="293"/>
      <c r="Y167" s="293"/>
      <c r="Z167" s="292">
        <f t="shared" si="65"/>
        <v>600</v>
      </c>
      <c r="AA167" s="293"/>
      <c r="AB167" s="292">
        <f t="shared" si="66"/>
        <v>50</v>
      </c>
      <c r="AC167" s="292">
        <f t="shared" si="61"/>
        <v>600</v>
      </c>
      <c r="AD167" s="293"/>
      <c r="AE167" s="293"/>
      <c r="AF167" s="293"/>
      <c r="AG167" s="293"/>
      <c r="AH167" s="293"/>
      <c r="AI167" s="293"/>
      <c r="AJ167" s="293"/>
      <c r="AK167" s="292">
        <f t="shared" si="51"/>
        <v>600</v>
      </c>
      <c r="AL167" s="293">
        <v>1250</v>
      </c>
      <c r="AM167" s="292">
        <f t="shared" si="63"/>
        <v>-600</v>
      </c>
      <c r="AN167" s="292">
        <f t="shared" si="62"/>
        <v>600</v>
      </c>
      <c r="AO167" s="293"/>
      <c r="AP167" s="293"/>
      <c r="AQ167" s="293"/>
      <c r="AR167" s="293"/>
      <c r="AS167" s="293"/>
      <c r="AT167" s="293"/>
      <c r="AU167" s="293"/>
      <c r="AV167" s="292">
        <f t="shared" si="53"/>
        <v>600</v>
      </c>
      <c r="AW167" s="293"/>
      <c r="AX167" s="292">
        <f t="shared" si="54"/>
        <v>0</v>
      </c>
      <c r="AY167" s="137" t="str">
        <f t="shared" si="58"/>
        <v>*</v>
      </c>
      <c r="BA167" s="143" t="str">
        <f t="shared" si="55"/>
        <v/>
      </c>
    </row>
    <row r="168" spans="1:53" ht="12">
      <c r="A168" s="288">
        <v>166</v>
      </c>
      <c r="B168" s="294" t="s">
        <v>363</v>
      </c>
      <c r="C168" s="290" t="s">
        <v>10</v>
      </c>
      <c r="D168" s="290" t="s">
        <v>365</v>
      </c>
      <c r="E168" s="295">
        <v>125</v>
      </c>
      <c r="F168" s="292"/>
      <c r="G168" s="292">
        <f t="shared" si="67"/>
        <v>375</v>
      </c>
      <c r="H168" s="293"/>
      <c r="I168" s="293"/>
      <c r="J168" s="293"/>
      <c r="K168" s="293"/>
      <c r="L168" s="293"/>
      <c r="M168" s="293"/>
      <c r="N168" s="293"/>
      <c r="O168" s="292">
        <f t="shared" si="68"/>
        <v>375</v>
      </c>
      <c r="P168" s="293">
        <v>375</v>
      </c>
      <c r="Q168" s="292">
        <f t="shared" si="69"/>
        <v>0</v>
      </c>
      <c r="R168" s="292">
        <f t="shared" si="64"/>
        <v>375</v>
      </c>
      <c r="S168" s="293"/>
      <c r="T168" s="293">
        <v>200</v>
      </c>
      <c r="U168" s="293"/>
      <c r="V168" s="293"/>
      <c r="W168" s="293"/>
      <c r="X168" s="293"/>
      <c r="Y168" s="293"/>
      <c r="Z168" s="292">
        <f t="shared" si="65"/>
        <v>575</v>
      </c>
      <c r="AA168" s="293">
        <v>475</v>
      </c>
      <c r="AB168" s="292">
        <f t="shared" si="66"/>
        <v>100</v>
      </c>
      <c r="AC168" s="292">
        <f t="shared" si="61"/>
        <v>375</v>
      </c>
      <c r="AD168" s="293"/>
      <c r="AE168" s="293"/>
      <c r="AF168" s="293"/>
      <c r="AG168" s="293"/>
      <c r="AH168" s="293"/>
      <c r="AI168" s="293"/>
      <c r="AJ168" s="293"/>
      <c r="AK168" s="292">
        <f t="shared" si="51"/>
        <v>375</v>
      </c>
      <c r="AL168" s="293">
        <v>475</v>
      </c>
      <c r="AM168" s="292">
        <f t="shared" si="63"/>
        <v>0</v>
      </c>
      <c r="AN168" s="292">
        <f t="shared" si="62"/>
        <v>375</v>
      </c>
      <c r="AO168" s="293"/>
      <c r="AP168" s="293"/>
      <c r="AQ168" s="293"/>
      <c r="AR168" s="293"/>
      <c r="AS168" s="293"/>
      <c r="AT168" s="293"/>
      <c r="AU168" s="293"/>
      <c r="AV168" s="292">
        <f t="shared" si="53"/>
        <v>375</v>
      </c>
      <c r="AW168" s="293">
        <v>375</v>
      </c>
      <c r="AX168" s="292">
        <f t="shared" si="54"/>
        <v>0</v>
      </c>
      <c r="AY168" s="137" t="str">
        <f t="shared" si="58"/>
        <v>*</v>
      </c>
      <c r="BA168" s="143" t="str">
        <f t="shared" si="55"/>
        <v/>
      </c>
    </row>
    <row r="169" spans="1:53" ht="12">
      <c r="A169" s="288">
        <v>167</v>
      </c>
      <c r="B169" s="289" t="s">
        <v>1465</v>
      </c>
      <c r="C169" s="290" t="s">
        <v>23</v>
      </c>
      <c r="D169" s="290"/>
      <c r="E169" s="291">
        <v>500</v>
      </c>
      <c r="F169" s="292"/>
      <c r="G169" s="292">
        <f t="shared" si="67"/>
        <v>1500</v>
      </c>
      <c r="H169" s="293">
        <v>100</v>
      </c>
      <c r="I169" s="293">
        <v>178</v>
      </c>
      <c r="J169" s="293"/>
      <c r="K169" s="293"/>
      <c r="L169" s="293"/>
      <c r="M169" s="293">
        <v>3000</v>
      </c>
      <c r="N169" s="293">
        <v>10</v>
      </c>
      <c r="O169" s="292">
        <f t="shared" si="68"/>
        <v>4788</v>
      </c>
      <c r="P169" s="293">
        <v>7788</v>
      </c>
      <c r="Q169" s="292">
        <f t="shared" si="69"/>
        <v>-3000</v>
      </c>
      <c r="R169" s="292">
        <f t="shared" si="64"/>
        <v>1500</v>
      </c>
      <c r="S169" s="293">
        <v>50</v>
      </c>
      <c r="T169" s="293">
        <v>100</v>
      </c>
      <c r="U169" s="293">
        <v>2062.4</v>
      </c>
      <c r="V169" s="293"/>
      <c r="W169" s="293">
        <v>110</v>
      </c>
      <c r="X169" s="293">
        <v>6000</v>
      </c>
      <c r="Y169" s="293">
        <v>10</v>
      </c>
      <c r="Z169" s="292">
        <f t="shared" si="65"/>
        <v>9832.4</v>
      </c>
      <c r="AA169" s="293">
        <v>6832.4</v>
      </c>
      <c r="AB169" s="292">
        <f t="shared" si="66"/>
        <v>0</v>
      </c>
      <c r="AC169" s="292">
        <f t="shared" si="61"/>
        <v>1500</v>
      </c>
      <c r="AD169" s="293"/>
      <c r="AE169" s="293">
        <v>178</v>
      </c>
      <c r="AF169" s="293"/>
      <c r="AG169" s="293"/>
      <c r="AH169" s="293"/>
      <c r="AI169" s="293">
        <v>3000</v>
      </c>
      <c r="AJ169" s="293">
        <v>10</v>
      </c>
      <c r="AK169" s="292">
        <f t="shared" si="51"/>
        <v>4688</v>
      </c>
      <c r="AL169" s="293">
        <v>4688</v>
      </c>
      <c r="AM169" s="292">
        <f t="shared" si="63"/>
        <v>0</v>
      </c>
      <c r="AN169" s="292">
        <f t="shared" si="62"/>
        <v>1500</v>
      </c>
      <c r="AO169" s="293"/>
      <c r="AP169" s="293">
        <v>178</v>
      </c>
      <c r="AQ169" s="293"/>
      <c r="AR169" s="293"/>
      <c r="AS169" s="293"/>
      <c r="AT169" s="293">
        <v>3000</v>
      </c>
      <c r="AU169" s="293"/>
      <c r="AV169" s="292">
        <f t="shared" si="53"/>
        <v>4678</v>
      </c>
      <c r="AW169" s="293">
        <v>4678</v>
      </c>
      <c r="AX169" s="292">
        <f t="shared" si="54"/>
        <v>0</v>
      </c>
      <c r="AY169" s="137" t="str">
        <f t="shared" si="58"/>
        <v>*</v>
      </c>
      <c r="BA169" s="143" t="str">
        <f t="shared" si="55"/>
        <v/>
      </c>
    </row>
    <row r="170" spans="1:53" ht="12">
      <c r="A170" s="288">
        <v>168</v>
      </c>
      <c r="B170" s="289" t="s">
        <v>368</v>
      </c>
      <c r="C170" s="290" t="s">
        <v>14</v>
      </c>
      <c r="D170" s="290" t="s">
        <v>902</v>
      </c>
      <c r="E170" s="291">
        <v>95</v>
      </c>
      <c r="F170" s="292"/>
      <c r="G170" s="292">
        <f t="shared" si="67"/>
        <v>285</v>
      </c>
      <c r="H170" s="293"/>
      <c r="I170" s="293"/>
      <c r="J170" s="293"/>
      <c r="K170" s="293"/>
      <c r="L170" s="293"/>
      <c r="M170" s="293"/>
      <c r="N170" s="293"/>
      <c r="O170" s="292">
        <f t="shared" si="68"/>
        <v>285</v>
      </c>
      <c r="P170" s="293"/>
      <c r="Q170" s="292">
        <f t="shared" si="69"/>
        <v>285</v>
      </c>
      <c r="R170" s="292">
        <f t="shared" si="64"/>
        <v>285</v>
      </c>
      <c r="S170" s="293"/>
      <c r="T170" s="293"/>
      <c r="U170" s="293"/>
      <c r="V170" s="293"/>
      <c r="W170" s="293"/>
      <c r="X170" s="293"/>
      <c r="Y170" s="293"/>
      <c r="Z170" s="292">
        <f t="shared" si="65"/>
        <v>285</v>
      </c>
      <c r="AA170" s="293"/>
      <c r="AB170" s="292">
        <f t="shared" si="66"/>
        <v>570</v>
      </c>
      <c r="AC170" s="292">
        <f t="shared" si="61"/>
        <v>285</v>
      </c>
      <c r="AD170" s="293"/>
      <c r="AE170" s="293"/>
      <c r="AF170" s="293"/>
      <c r="AG170" s="293"/>
      <c r="AH170" s="293"/>
      <c r="AI170" s="293"/>
      <c r="AJ170" s="293"/>
      <c r="AK170" s="292">
        <f t="shared" si="51"/>
        <v>285</v>
      </c>
      <c r="AL170" s="293">
        <v>1140</v>
      </c>
      <c r="AM170" s="292">
        <f t="shared" si="63"/>
        <v>-285</v>
      </c>
      <c r="AN170" s="292">
        <f t="shared" si="62"/>
        <v>285</v>
      </c>
      <c r="AO170" s="293"/>
      <c r="AP170" s="293"/>
      <c r="AQ170" s="293"/>
      <c r="AR170" s="293"/>
      <c r="AS170" s="293">
        <v>100</v>
      </c>
      <c r="AT170" s="293"/>
      <c r="AU170" s="293"/>
      <c r="AV170" s="292">
        <f t="shared" si="53"/>
        <v>385</v>
      </c>
      <c r="AW170" s="293">
        <v>100</v>
      </c>
      <c r="AX170" s="292">
        <f t="shared" si="54"/>
        <v>0</v>
      </c>
      <c r="AY170" s="137" t="str">
        <f t="shared" si="58"/>
        <v>*</v>
      </c>
      <c r="BA170" s="143" t="str">
        <f t="shared" si="55"/>
        <v/>
      </c>
    </row>
    <row r="171" spans="1:53" ht="12">
      <c r="A171" s="288">
        <v>169</v>
      </c>
      <c r="B171" s="289" t="s">
        <v>1399</v>
      </c>
      <c r="C171" s="290" t="s">
        <v>23</v>
      </c>
      <c r="D171" s="290"/>
      <c r="E171" s="291">
        <v>55</v>
      </c>
      <c r="F171" s="292"/>
      <c r="G171" s="292">
        <f t="shared" si="67"/>
        <v>165</v>
      </c>
      <c r="H171" s="293"/>
      <c r="I171" s="293"/>
      <c r="J171" s="293"/>
      <c r="K171" s="293"/>
      <c r="L171" s="293"/>
      <c r="M171" s="293"/>
      <c r="N171" s="293"/>
      <c r="O171" s="292">
        <f t="shared" si="68"/>
        <v>165</v>
      </c>
      <c r="P171" s="293"/>
      <c r="Q171" s="292">
        <f t="shared" si="69"/>
        <v>165</v>
      </c>
      <c r="R171" s="292">
        <f t="shared" si="64"/>
        <v>165</v>
      </c>
      <c r="S171" s="293"/>
      <c r="T171" s="293"/>
      <c r="U171" s="293"/>
      <c r="V171" s="293"/>
      <c r="W171" s="293"/>
      <c r="X171" s="293"/>
      <c r="Y171" s="293"/>
      <c r="Z171" s="292">
        <f t="shared" si="65"/>
        <v>165</v>
      </c>
      <c r="AA171" s="293"/>
      <c r="AB171" s="292">
        <f t="shared" si="66"/>
        <v>330</v>
      </c>
      <c r="AC171" s="292">
        <f t="shared" si="61"/>
        <v>165</v>
      </c>
      <c r="AD171" s="293"/>
      <c r="AE171" s="293"/>
      <c r="AF171" s="293"/>
      <c r="AG171" s="293"/>
      <c r="AH171" s="293"/>
      <c r="AI171" s="293"/>
      <c r="AJ171" s="293"/>
      <c r="AK171" s="292">
        <f t="shared" si="51"/>
        <v>165</v>
      </c>
      <c r="AL171" s="293"/>
      <c r="AM171" s="292">
        <f t="shared" si="63"/>
        <v>495</v>
      </c>
      <c r="AN171" s="292">
        <f t="shared" si="62"/>
        <v>165</v>
      </c>
      <c r="AO171" s="293"/>
      <c r="AP171" s="293"/>
      <c r="AQ171" s="293"/>
      <c r="AR171" s="293"/>
      <c r="AS171" s="293"/>
      <c r="AT171" s="293"/>
      <c r="AU171" s="293"/>
      <c r="AV171" s="292">
        <f t="shared" si="53"/>
        <v>165</v>
      </c>
      <c r="AW171" s="293">
        <v>660</v>
      </c>
      <c r="AX171" s="292">
        <f t="shared" si="54"/>
        <v>0</v>
      </c>
      <c r="AY171" s="137" t="str">
        <f t="shared" si="58"/>
        <v>*</v>
      </c>
      <c r="BA171" s="143" t="str">
        <f t="shared" si="55"/>
        <v/>
      </c>
    </row>
    <row r="172" spans="1:53" ht="12">
      <c r="A172" s="288">
        <v>170</v>
      </c>
      <c r="B172" s="319" t="s">
        <v>370</v>
      </c>
      <c r="C172" s="320" t="s">
        <v>30</v>
      </c>
      <c r="D172" s="321"/>
      <c r="E172" s="319"/>
      <c r="F172" s="322"/>
      <c r="G172" s="299">
        <f t="shared" si="67"/>
        <v>0</v>
      </c>
      <c r="H172" s="300"/>
      <c r="I172" s="300"/>
      <c r="J172" s="300"/>
      <c r="K172" s="300"/>
      <c r="L172" s="300"/>
      <c r="M172" s="300"/>
      <c r="N172" s="300"/>
      <c r="O172" s="299">
        <f t="shared" si="68"/>
        <v>0</v>
      </c>
      <c r="P172" s="300"/>
      <c r="Q172" s="299">
        <f t="shared" si="69"/>
        <v>0</v>
      </c>
      <c r="R172" s="299">
        <f t="shared" si="64"/>
        <v>0</v>
      </c>
      <c r="S172" s="300"/>
      <c r="T172" s="300"/>
      <c r="U172" s="300"/>
      <c r="V172" s="300"/>
      <c r="W172" s="300"/>
      <c r="X172" s="300"/>
      <c r="Y172" s="300"/>
      <c r="Z172" s="299">
        <f t="shared" si="65"/>
        <v>0</v>
      </c>
      <c r="AA172" s="300"/>
      <c r="AB172" s="299">
        <f t="shared" si="66"/>
        <v>0</v>
      </c>
      <c r="AC172" s="299">
        <f t="shared" si="61"/>
        <v>0</v>
      </c>
      <c r="AD172" s="300"/>
      <c r="AE172" s="300"/>
      <c r="AF172" s="300"/>
      <c r="AG172" s="300"/>
      <c r="AH172" s="300"/>
      <c r="AI172" s="300"/>
      <c r="AJ172" s="300"/>
      <c r="AK172" s="299">
        <f t="shared" si="51"/>
        <v>0</v>
      </c>
      <c r="AL172" s="300"/>
      <c r="AM172" s="299">
        <f t="shared" si="63"/>
        <v>0</v>
      </c>
      <c r="AN172" s="299">
        <f t="shared" si="62"/>
        <v>0</v>
      </c>
      <c r="AO172" s="300"/>
      <c r="AP172" s="300"/>
      <c r="AQ172" s="300"/>
      <c r="AR172" s="300"/>
      <c r="AS172" s="300"/>
      <c r="AT172" s="300"/>
      <c r="AU172" s="300"/>
      <c r="AV172" s="299">
        <f t="shared" si="53"/>
        <v>0</v>
      </c>
      <c r="AW172" s="300"/>
      <c r="AX172" s="299">
        <f t="shared" si="54"/>
        <v>0</v>
      </c>
      <c r="AY172" s="137" t="str">
        <f t="shared" si="58"/>
        <v>*</v>
      </c>
      <c r="BA172" s="143" t="str">
        <f t="shared" si="55"/>
        <v/>
      </c>
    </row>
    <row r="173" spans="1:53" ht="12">
      <c r="A173" s="288">
        <v>171</v>
      </c>
      <c r="B173" s="289" t="s">
        <v>371</v>
      </c>
      <c r="C173" s="290" t="s">
        <v>23</v>
      </c>
      <c r="D173" s="290" t="s">
        <v>373</v>
      </c>
      <c r="E173" s="291">
        <v>85</v>
      </c>
      <c r="F173" s="292"/>
      <c r="G173" s="292">
        <f t="shared" si="67"/>
        <v>255</v>
      </c>
      <c r="H173" s="293"/>
      <c r="I173" s="293"/>
      <c r="J173" s="293"/>
      <c r="K173" s="293"/>
      <c r="L173" s="293"/>
      <c r="M173" s="293"/>
      <c r="N173" s="293"/>
      <c r="O173" s="292">
        <f t="shared" si="68"/>
        <v>255</v>
      </c>
      <c r="P173" s="293">
        <v>255</v>
      </c>
      <c r="Q173" s="292">
        <f t="shared" si="69"/>
        <v>0</v>
      </c>
      <c r="R173" s="292">
        <f t="shared" si="64"/>
        <v>255</v>
      </c>
      <c r="S173" s="293"/>
      <c r="T173" s="293"/>
      <c r="U173" s="293"/>
      <c r="V173" s="293"/>
      <c r="W173" s="293"/>
      <c r="X173" s="293"/>
      <c r="Y173" s="293"/>
      <c r="Z173" s="292">
        <f t="shared" si="65"/>
        <v>255</v>
      </c>
      <c r="AA173" s="293">
        <v>765</v>
      </c>
      <c r="AB173" s="292">
        <f t="shared" si="66"/>
        <v>-510</v>
      </c>
      <c r="AC173" s="292">
        <f t="shared" si="61"/>
        <v>255</v>
      </c>
      <c r="AD173" s="293">
        <v>50</v>
      </c>
      <c r="AE173" s="293"/>
      <c r="AF173" s="293"/>
      <c r="AG173" s="293"/>
      <c r="AH173" s="293"/>
      <c r="AI173" s="293"/>
      <c r="AJ173" s="293"/>
      <c r="AK173" s="292">
        <f t="shared" si="51"/>
        <v>305</v>
      </c>
      <c r="AL173" s="293">
        <v>50</v>
      </c>
      <c r="AM173" s="292">
        <f t="shared" si="63"/>
        <v>-255</v>
      </c>
      <c r="AN173" s="292">
        <f t="shared" si="62"/>
        <v>255</v>
      </c>
      <c r="AO173" s="293"/>
      <c r="AP173" s="293"/>
      <c r="AQ173" s="293"/>
      <c r="AR173" s="293"/>
      <c r="AS173" s="293"/>
      <c r="AT173" s="293"/>
      <c r="AU173" s="293"/>
      <c r="AV173" s="292">
        <f t="shared" si="53"/>
        <v>255</v>
      </c>
      <c r="AW173" s="293"/>
      <c r="AX173" s="292">
        <f t="shared" si="54"/>
        <v>0</v>
      </c>
      <c r="AY173" s="137" t="str">
        <f t="shared" si="58"/>
        <v>*</v>
      </c>
      <c r="BA173" s="143" t="str">
        <f t="shared" si="55"/>
        <v/>
      </c>
    </row>
    <row r="174" spans="1:53" ht="12">
      <c r="A174" s="288">
        <v>172</v>
      </c>
      <c r="B174" s="294" t="s">
        <v>1267</v>
      </c>
      <c r="C174" s="290" t="s">
        <v>10</v>
      </c>
      <c r="D174" s="290" t="s">
        <v>12</v>
      </c>
      <c r="E174" s="295">
        <v>70</v>
      </c>
      <c r="F174" s="292"/>
      <c r="G174" s="292">
        <f t="shared" si="67"/>
        <v>210</v>
      </c>
      <c r="H174" s="293"/>
      <c r="I174" s="293"/>
      <c r="J174" s="293"/>
      <c r="K174" s="293"/>
      <c r="L174" s="293"/>
      <c r="M174" s="293"/>
      <c r="N174" s="293"/>
      <c r="O174" s="292">
        <f t="shared" si="68"/>
        <v>210</v>
      </c>
      <c r="P174" s="293">
        <v>840</v>
      </c>
      <c r="Q174" s="292">
        <f t="shared" si="69"/>
        <v>-630</v>
      </c>
      <c r="R174" s="292">
        <f t="shared" si="64"/>
        <v>210</v>
      </c>
      <c r="S174" s="293"/>
      <c r="T174" s="293">
        <v>100</v>
      </c>
      <c r="U174" s="293"/>
      <c r="V174" s="293"/>
      <c r="W174" s="293"/>
      <c r="X174" s="293"/>
      <c r="Y174" s="314"/>
      <c r="Z174" s="292">
        <f t="shared" si="65"/>
        <v>310</v>
      </c>
      <c r="AA174" s="293"/>
      <c r="AB174" s="292">
        <f t="shared" si="66"/>
        <v>-320</v>
      </c>
      <c r="AC174" s="292">
        <f t="shared" si="61"/>
        <v>210</v>
      </c>
      <c r="AD174" s="293"/>
      <c r="AE174" s="293"/>
      <c r="AF174" s="293"/>
      <c r="AG174" s="293"/>
      <c r="AH174" s="293"/>
      <c r="AI174" s="293"/>
      <c r="AJ174" s="293"/>
      <c r="AK174" s="292">
        <f t="shared" si="51"/>
        <v>210</v>
      </c>
      <c r="AL174" s="293"/>
      <c r="AM174" s="292">
        <f t="shared" si="63"/>
        <v>-110</v>
      </c>
      <c r="AN174" s="292">
        <f t="shared" si="62"/>
        <v>210</v>
      </c>
      <c r="AO174" s="293">
        <v>50</v>
      </c>
      <c r="AP174" s="293"/>
      <c r="AQ174" s="293"/>
      <c r="AR174" s="293"/>
      <c r="AS174" s="293"/>
      <c r="AT174" s="293"/>
      <c r="AU174" s="293"/>
      <c r="AV174" s="292">
        <f t="shared" si="53"/>
        <v>260</v>
      </c>
      <c r="AW174" s="293">
        <v>150</v>
      </c>
      <c r="AX174" s="292">
        <f t="shared" si="54"/>
        <v>0</v>
      </c>
      <c r="AY174" s="137" t="str">
        <f t="shared" si="58"/>
        <v>*</v>
      </c>
      <c r="BA174" s="143" t="str">
        <f t="shared" si="55"/>
        <v/>
      </c>
    </row>
    <row r="175" spans="1:53" ht="12">
      <c r="A175" s="288">
        <v>173</v>
      </c>
      <c r="B175" s="289" t="s">
        <v>375</v>
      </c>
      <c r="C175" s="290" t="s">
        <v>23</v>
      </c>
      <c r="D175" s="290" t="s">
        <v>377</v>
      </c>
      <c r="E175" s="291">
        <v>40</v>
      </c>
      <c r="F175" s="292"/>
      <c r="G175" s="292">
        <f t="shared" si="67"/>
        <v>120</v>
      </c>
      <c r="H175" s="293"/>
      <c r="I175" s="293"/>
      <c r="J175" s="293"/>
      <c r="K175" s="293"/>
      <c r="L175" s="293"/>
      <c r="M175" s="293"/>
      <c r="N175" s="293"/>
      <c r="O175" s="292">
        <f t="shared" si="68"/>
        <v>120</v>
      </c>
      <c r="P175" s="293"/>
      <c r="Q175" s="292">
        <f t="shared" si="69"/>
        <v>120</v>
      </c>
      <c r="R175" s="292">
        <f t="shared" si="64"/>
        <v>120</v>
      </c>
      <c r="S175" s="293"/>
      <c r="T175" s="293"/>
      <c r="U175" s="293"/>
      <c r="V175" s="293"/>
      <c r="W175" s="293"/>
      <c r="X175" s="293"/>
      <c r="Y175" s="293"/>
      <c r="Z175" s="292">
        <f t="shared" si="65"/>
        <v>120</v>
      </c>
      <c r="AA175" s="293"/>
      <c r="AB175" s="292">
        <f t="shared" si="66"/>
        <v>240</v>
      </c>
      <c r="AC175" s="292">
        <f t="shared" si="61"/>
        <v>120</v>
      </c>
      <c r="AD175" s="293"/>
      <c r="AE175" s="293"/>
      <c r="AF175" s="293"/>
      <c r="AG175" s="293"/>
      <c r="AH175" s="293"/>
      <c r="AI175" s="293"/>
      <c r="AJ175" s="293"/>
      <c r="AK175" s="292">
        <f t="shared" si="51"/>
        <v>120</v>
      </c>
      <c r="AL175" s="293"/>
      <c r="AM175" s="292">
        <f t="shared" si="63"/>
        <v>360</v>
      </c>
      <c r="AN175" s="292">
        <f t="shared" si="62"/>
        <v>120</v>
      </c>
      <c r="AO175" s="293"/>
      <c r="AP175" s="293"/>
      <c r="AQ175" s="293"/>
      <c r="AR175" s="293"/>
      <c r="AS175" s="293"/>
      <c r="AT175" s="293"/>
      <c r="AU175" s="293"/>
      <c r="AV175" s="292">
        <f t="shared" si="53"/>
        <v>120</v>
      </c>
      <c r="AW175" s="293">
        <v>480</v>
      </c>
      <c r="AX175" s="292">
        <f t="shared" si="54"/>
        <v>0</v>
      </c>
      <c r="AY175" s="137" t="str">
        <f t="shared" si="58"/>
        <v>*</v>
      </c>
      <c r="BA175" s="143" t="str">
        <f t="shared" si="55"/>
        <v/>
      </c>
    </row>
    <row r="176" spans="1:53" ht="12">
      <c r="A176" s="288">
        <v>174</v>
      </c>
      <c r="B176" s="289" t="s">
        <v>378</v>
      </c>
      <c r="C176" s="290" t="s">
        <v>23</v>
      </c>
      <c r="D176" s="290" t="s">
        <v>835</v>
      </c>
      <c r="E176" s="291">
        <v>250</v>
      </c>
      <c r="F176" s="292">
        <v>-1</v>
      </c>
      <c r="G176" s="292">
        <f t="shared" si="67"/>
        <v>750</v>
      </c>
      <c r="H176" s="293"/>
      <c r="I176" s="293"/>
      <c r="J176" s="293"/>
      <c r="K176" s="293"/>
      <c r="L176" s="293"/>
      <c r="M176" s="293"/>
      <c r="N176" s="293"/>
      <c r="O176" s="292">
        <f t="shared" si="68"/>
        <v>750</v>
      </c>
      <c r="P176" s="293">
        <v>750</v>
      </c>
      <c r="Q176" s="292">
        <f t="shared" si="69"/>
        <v>-1</v>
      </c>
      <c r="R176" s="292">
        <f t="shared" si="64"/>
        <v>750</v>
      </c>
      <c r="S176" s="293"/>
      <c r="T176" s="293"/>
      <c r="U176" s="293"/>
      <c r="V176" s="293"/>
      <c r="W176" s="293">
        <v>100</v>
      </c>
      <c r="X176" s="293"/>
      <c r="Y176" s="293"/>
      <c r="Z176" s="292">
        <f t="shared" si="65"/>
        <v>850</v>
      </c>
      <c r="AA176" s="293">
        <v>850</v>
      </c>
      <c r="AB176" s="292">
        <f t="shared" si="66"/>
        <v>-1</v>
      </c>
      <c r="AC176" s="292">
        <f t="shared" si="61"/>
        <v>750</v>
      </c>
      <c r="AD176" s="293"/>
      <c r="AE176" s="293"/>
      <c r="AF176" s="293"/>
      <c r="AG176" s="293">
        <v>300</v>
      </c>
      <c r="AH176" s="293"/>
      <c r="AI176" s="293"/>
      <c r="AJ176" s="293"/>
      <c r="AK176" s="292">
        <f t="shared" si="51"/>
        <v>1050</v>
      </c>
      <c r="AL176" s="293">
        <v>1050</v>
      </c>
      <c r="AM176" s="292">
        <f t="shared" si="63"/>
        <v>-1</v>
      </c>
      <c r="AN176" s="292">
        <f t="shared" si="62"/>
        <v>750</v>
      </c>
      <c r="AO176" s="293"/>
      <c r="AP176" s="293"/>
      <c r="AQ176" s="293"/>
      <c r="AR176" s="293"/>
      <c r="AS176" s="293"/>
      <c r="AT176" s="293"/>
      <c r="AU176" s="293"/>
      <c r="AV176" s="292">
        <f t="shared" si="53"/>
        <v>750</v>
      </c>
      <c r="AW176" s="293">
        <v>750</v>
      </c>
      <c r="AX176" s="292">
        <f t="shared" si="54"/>
        <v>-1</v>
      </c>
      <c r="AY176" s="137" t="str">
        <f t="shared" si="58"/>
        <v/>
      </c>
      <c r="BA176" s="143" t="str">
        <f t="shared" si="55"/>
        <v/>
      </c>
    </row>
    <row r="177" spans="1:53" ht="12">
      <c r="A177" s="288">
        <v>175</v>
      </c>
      <c r="B177" s="294" t="s">
        <v>1383</v>
      </c>
      <c r="C177" s="290" t="s">
        <v>10</v>
      </c>
      <c r="D177" s="290" t="s">
        <v>382</v>
      </c>
      <c r="E177" s="295">
        <v>115</v>
      </c>
      <c r="F177" s="292"/>
      <c r="G177" s="292">
        <f t="shared" si="67"/>
        <v>345</v>
      </c>
      <c r="H177" s="293"/>
      <c r="I177" s="293"/>
      <c r="J177" s="293"/>
      <c r="K177" s="293"/>
      <c r="L177" s="293">
        <v>100</v>
      </c>
      <c r="M177" s="293"/>
      <c r="N177" s="293"/>
      <c r="O177" s="292">
        <f t="shared" si="68"/>
        <v>445</v>
      </c>
      <c r="P177" s="293">
        <v>445</v>
      </c>
      <c r="Q177" s="292">
        <f t="shared" si="69"/>
        <v>0</v>
      </c>
      <c r="R177" s="292">
        <f t="shared" si="64"/>
        <v>345</v>
      </c>
      <c r="S177" s="293"/>
      <c r="T177" s="293"/>
      <c r="U177" s="293"/>
      <c r="V177" s="293"/>
      <c r="W177" s="293"/>
      <c r="X177" s="293"/>
      <c r="Y177" s="293"/>
      <c r="Z177" s="292">
        <f t="shared" si="65"/>
        <v>345</v>
      </c>
      <c r="AA177" s="293"/>
      <c r="AB177" s="292">
        <f t="shared" si="66"/>
        <v>345</v>
      </c>
      <c r="AC177" s="292">
        <f t="shared" si="61"/>
        <v>345</v>
      </c>
      <c r="AD177" s="293"/>
      <c r="AE177" s="293"/>
      <c r="AF177" s="293"/>
      <c r="AG177" s="293"/>
      <c r="AH177" s="293"/>
      <c r="AI177" s="293"/>
      <c r="AJ177" s="293"/>
      <c r="AK177" s="292">
        <f t="shared" si="51"/>
        <v>345</v>
      </c>
      <c r="AL177" s="293"/>
      <c r="AM177" s="292">
        <f t="shared" si="63"/>
        <v>690</v>
      </c>
      <c r="AN177" s="292">
        <f t="shared" si="62"/>
        <v>345</v>
      </c>
      <c r="AO177" s="293"/>
      <c r="AP177" s="293"/>
      <c r="AQ177" s="293"/>
      <c r="AR177" s="293"/>
      <c r="AS177" s="293"/>
      <c r="AT177" s="293"/>
      <c r="AU177" s="293"/>
      <c r="AV177" s="292">
        <f t="shared" si="53"/>
        <v>345</v>
      </c>
      <c r="AW177" s="293"/>
      <c r="AX177" s="292">
        <f t="shared" si="54"/>
        <v>1035</v>
      </c>
      <c r="AY177" s="137" t="str">
        <f t="shared" si="58"/>
        <v/>
      </c>
      <c r="BA177" s="143" t="str">
        <f t="shared" si="55"/>
        <v/>
      </c>
    </row>
    <row r="178" spans="1:53" ht="12">
      <c r="A178" s="288">
        <v>176</v>
      </c>
      <c r="B178" s="294" t="s">
        <v>383</v>
      </c>
      <c r="C178" s="290" t="s">
        <v>263</v>
      </c>
      <c r="D178" s="290" t="s">
        <v>385</v>
      </c>
      <c r="E178" s="334">
        <v>50</v>
      </c>
      <c r="F178" s="292"/>
      <c r="G178" s="292">
        <f t="shared" si="67"/>
        <v>150</v>
      </c>
      <c r="H178" s="293"/>
      <c r="I178" s="293"/>
      <c r="J178" s="293"/>
      <c r="K178" s="293"/>
      <c r="L178" s="293"/>
      <c r="M178" s="293"/>
      <c r="N178" s="293"/>
      <c r="O178" s="292">
        <f t="shared" si="68"/>
        <v>150</v>
      </c>
      <c r="P178" s="293">
        <v>300</v>
      </c>
      <c r="Q178" s="292">
        <f t="shared" si="69"/>
        <v>-150</v>
      </c>
      <c r="R178" s="292">
        <f t="shared" si="64"/>
        <v>150</v>
      </c>
      <c r="S178" s="293"/>
      <c r="T178" s="293">
        <v>100</v>
      </c>
      <c r="U178" s="293"/>
      <c r="V178" s="293"/>
      <c r="W178" s="293"/>
      <c r="X178" s="293"/>
      <c r="Y178" s="293"/>
      <c r="Z178" s="292">
        <f t="shared" si="65"/>
        <v>250</v>
      </c>
      <c r="AA178" s="293">
        <v>400</v>
      </c>
      <c r="AB178" s="292">
        <f t="shared" si="66"/>
        <v>-300</v>
      </c>
      <c r="AC178" s="292">
        <f t="shared" si="61"/>
        <v>150</v>
      </c>
      <c r="AD178" s="293"/>
      <c r="AE178" s="293"/>
      <c r="AF178" s="293"/>
      <c r="AG178" s="293"/>
      <c r="AH178" s="293"/>
      <c r="AI178" s="293"/>
      <c r="AJ178" s="293"/>
      <c r="AK178" s="292">
        <f t="shared" si="51"/>
        <v>150</v>
      </c>
      <c r="AL178" s="293"/>
      <c r="AM178" s="292">
        <f t="shared" si="63"/>
        <v>-150</v>
      </c>
      <c r="AN178" s="292">
        <f t="shared" si="62"/>
        <v>150</v>
      </c>
      <c r="AO178" s="293"/>
      <c r="AP178" s="293">
        <v>200</v>
      </c>
      <c r="AQ178" s="293"/>
      <c r="AR178" s="293"/>
      <c r="AS178" s="293"/>
      <c r="AT178" s="293"/>
      <c r="AU178" s="293"/>
      <c r="AV178" s="292">
        <f t="shared" si="53"/>
        <v>350</v>
      </c>
      <c r="AW178" s="293"/>
      <c r="AX178" s="292">
        <f t="shared" si="54"/>
        <v>200</v>
      </c>
      <c r="AY178" s="137" t="str">
        <f t="shared" si="58"/>
        <v/>
      </c>
      <c r="BA178" s="143" t="str">
        <f t="shared" si="55"/>
        <v/>
      </c>
    </row>
    <row r="179" spans="1:53" ht="12">
      <c r="A179" s="288">
        <v>177</v>
      </c>
      <c r="B179" s="294" t="s">
        <v>1387</v>
      </c>
      <c r="C179" s="290" t="s">
        <v>263</v>
      </c>
      <c r="D179" s="290" t="s">
        <v>836</v>
      </c>
      <c r="E179" s="334">
        <v>67</v>
      </c>
      <c r="F179" s="292">
        <v>603</v>
      </c>
      <c r="G179" s="292"/>
      <c r="H179" s="293"/>
      <c r="I179" s="293"/>
      <c r="J179" s="293"/>
      <c r="K179" s="293"/>
      <c r="L179" s="293"/>
      <c r="M179" s="293"/>
      <c r="N179" s="293"/>
      <c r="O179" s="292">
        <f t="shared" si="68"/>
        <v>0</v>
      </c>
      <c r="P179" s="293"/>
      <c r="Q179" s="292">
        <f t="shared" si="69"/>
        <v>603</v>
      </c>
      <c r="R179" s="292"/>
      <c r="S179" s="293"/>
      <c r="T179" s="293"/>
      <c r="U179" s="293"/>
      <c r="V179" s="293"/>
      <c r="W179" s="293"/>
      <c r="X179" s="293"/>
      <c r="Y179" s="293"/>
      <c r="Z179" s="292">
        <f t="shared" si="65"/>
        <v>0</v>
      </c>
      <c r="AA179" s="293"/>
      <c r="AB179" s="292">
        <f t="shared" si="66"/>
        <v>603</v>
      </c>
      <c r="AC179" s="292"/>
      <c r="AD179" s="293"/>
      <c r="AE179" s="293"/>
      <c r="AF179" s="293"/>
      <c r="AG179" s="293"/>
      <c r="AH179" s="293"/>
      <c r="AI179" s="293"/>
      <c r="AJ179" s="293"/>
      <c r="AK179" s="292">
        <f t="shared" si="51"/>
        <v>0</v>
      </c>
      <c r="AL179" s="293"/>
      <c r="AM179" s="292">
        <f t="shared" si="63"/>
        <v>603</v>
      </c>
      <c r="AN179" s="292"/>
      <c r="AO179" s="293"/>
      <c r="AP179" s="293"/>
      <c r="AQ179" s="293"/>
      <c r="AR179" s="293"/>
      <c r="AS179" s="293"/>
      <c r="AT179" s="293"/>
      <c r="AU179" s="293"/>
      <c r="AV179" s="292">
        <f t="shared" si="53"/>
        <v>0</v>
      </c>
      <c r="AW179" s="293"/>
      <c r="AX179" s="292">
        <f t="shared" si="54"/>
        <v>603</v>
      </c>
      <c r="AY179" s="137" t="str">
        <f t="shared" si="58"/>
        <v/>
      </c>
      <c r="BA179" s="143" t="str">
        <f t="shared" si="55"/>
        <v>!!!</v>
      </c>
    </row>
    <row r="180" spans="1:53" ht="12">
      <c r="A180" s="288">
        <v>178</v>
      </c>
      <c r="B180" s="335" t="s">
        <v>388</v>
      </c>
      <c r="C180" s="336" t="s">
        <v>30</v>
      </c>
      <c r="D180" s="337"/>
      <c r="E180" s="335"/>
      <c r="F180" s="292"/>
      <c r="G180" s="292">
        <f>E180*3</f>
        <v>0</v>
      </c>
      <c r="H180" s="293"/>
      <c r="I180" s="293"/>
      <c r="J180" s="293"/>
      <c r="K180" s="293"/>
      <c r="L180" s="293"/>
      <c r="M180" s="293"/>
      <c r="N180" s="293"/>
      <c r="O180" s="292">
        <f t="shared" si="68"/>
        <v>0</v>
      </c>
      <c r="P180" s="293"/>
      <c r="Q180" s="292">
        <f t="shared" si="69"/>
        <v>0</v>
      </c>
      <c r="R180" s="292">
        <f>E180*3</f>
        <v>0</v>
      </c>
      <c r="S180" s="293"/>
      <c r="T180" s="293"/>
      <c r="U180" s="293"/>
      <c r="V180" s="293"/>
      <c r="W180" s="293"/>
      <c r="X180" s="293"/>
      <c r="Y180" s="293"/>
      <c r="Z180" s="292">
        <f t="shared" si="65"/>
        <v>0</v>
      </c>
      <c r="AA180" s="293"/>
      <c r="AB180" s="292">
        <f t="shared" si="66"/>
        <v>0</v>
      </c>
      <c r="AC180" s="292">
        <f>$E180*3</f>
        <v>0</v>
      </c>
      <c r="AD180" s="293"/>
      <c r="AE180" s="293"/>
      <c r="AF180" s="293"/>
      <c r="AG180" s="293"/>
      <c r="AH180" s="293"/>
      <c r="AI180" s="293"/>
      <c r="AJ180" s="293"/>
      <c r="AK180" s="292">
        <f t="shared" si="51"/>
        <v>0</v>
      </c>
      <c r="AL180" s="293"/>
      <c r="AM180" s="292">
        <f t="shared" si="63"/>
        <v>0</v>
      </c>
      <c r="AN180" s="292">
        <f>$E180*3</f>
        <v>0</v>
      </c>
      <c r="AO180" s="293"/>
      <c r="AP180" s="293"/>
      <c r="AQ180" s="293"/>
      <c r="AR180" s="293"/>
      <c r="AS180" s="293"/>
      <c r="AT180" s="293"/>
      <c r="AU180" s="293"/>
      <c r="AV180" s="292">
        <f t="shared" si="53"/>
        <v>0</v>
      </c>
      <c r="AW180" s="293"/>
      <c r="AX180" s="292">
        <f t="shared" si="54"/>
        <v>0</v>
      </c>
      <c r="AY180" s="137" t="str">
        <f t="shared" si="58"/>
        <v>*</v>
      </c>
      <c r="BA180" s="143" t="str">
        <f t="shared" si="55"/>
        <v/>
      </c>
    </row>
    <row r="181" spans="1:53" ht="12">
      <c r="A181" s="288">
        <v>179</v>
      </c>
      <c r="B181" s="296" t="s">
        <v>1401</v>
      </c>
      <c r="C181" s="297" t="s">
        <v>23</v>
      </c>
      <c r="D181" s="297" t="s">
        <v>391</v>
      </c>
      <c r="E181" s="298">
        <v>85</v>
      </c>
      <c r="F181" s="299">
        <v>1020</v>
      </c>
      <c r="G181" s="299"/>
      <c r="H181" s="300"/>
      <c r="I181" s="300"/>
      <c r="J181" s="300"/>
      <c r="K181" s="300"/>
      <c r="L181" s="300"/>
      <c r="M181" s="300"/>
      <c r="N181" s="300"/>
      <c r="O181" s="299">
        <f t="shared" si="68"/>
        <v>0</v>
      </c>
      <c r="P181" s="300"/>
      <c r="Q181" s="299">
        <f t="shared" si="69"/>
        <v>1020</v>
      </c>
      <c r="R181" s="299"/>
      <c r="S181" s="300"/>
      <c r="T181" s="300"/>
      <c r="U181" s="300"/>
      <c r="V181" s="300"/>
      <c r="W181" s="300"/>
      <c r="X181" s="300"/>
      <c r="Y181" s="300"/>
      <c r="Z181" s="299">
        <f t="shared" si="65"/>
        <v>0</v>
      </c>
      <c r="AA181" s="300"/>
      <c r="AB181" s="299">
        <f t="shared" si="66"/>
        <v>1020</v>
      </c>
      <c r="AC181" s="299"/>
      <c r="AD181" s="300"/>
      <c r="AE181" s="300"/>
      <c r="AF181" s="300"/>
      <c r="AG181" s="300"/>
      <c r="AH181" s="300"/>
      <c r="AI181" s="300"/>
      <c r="AJ181" s="300"/>
      <c r="AK181" s="299">
        <f t="shared" si="51"/>
        <v>0</v>
      </c>
      <c r="AL181" s="300"/>
      <c r="AM181" s="299">
        <f t="shared" si="63"/>
        <v>1020</v>
      </c>
      <c r="AN181" s="299"/>
      <c r="AO181" s="300"/>
      <c r="AP181" s="300"/>
      <c r="AQ181" s="300"/>
      <c r="AR181" s="300"/>
      <c r="AS181" s="300"/>
      <c r="AT181" s="300"/>
      <c r="AU181" s="300"/>
      <c r="AV181" s="299">
        <f t="shared" si="53"/>
        <v>0</v>
      </c>
      <c r="AW181" s="300"/>
      <c r="AX181" s="299">
        <f t="shared" si="54"/>
        <v>1020</v>
      </c>
      <c r="AY181" s="137" t="str">
        <f t="shared" si="58"/>
        <v/>
      </c>
      <c r="BA181" s="143" t="str">
        <f t="shared" si="55"/>
        <v>!!!</v>
      </c>
    </row>
    <row r="182" spans="1:53" ht="12">
      <c r="A182" s="288">
        <v>180</v>
      </c>
      <c r="B182" s="294" t="s">
        <v>981</v>
      </c>
      <c r="C182" s="290" t="s">
        <v>14</v>
      </c>
      <c r="D182" s="290"/>
      <c r="E182" s="291">
        <v>65</v>
      </c>
      <c r="F182" s="292"/>
      <c r="G182" s="292">
        <f>E182*3</f>
        <v>195</v>
      </c>
      <c r="H182" s="293"/>
      <c r="I182" s="293"/>
      <c r="J182" s="293"/>
      <c r="K182" s="293"/>
      <c r="L182" s="293"/>
      <c r="M182" s="293"/>
      <c r="N182" s="293"/>
      <c r="O182" s="292">
        <f t="shared" si="68"/>
        <v>195</v>
      </c>
      <c r="P182" s="293"/>
      <c r="Q182" s="292">
        <f t="shared" si="69"/>
        <v>195</v>
      </c>
      <c r="R182" s="292">
        <f t="shared" ref="R182:R192" si="70">E182*3</f>
        <v>195</v>
      </c>
      <c r="S182" s="293"/>
      <c r="T182" s="293"/>
      <c r="U182" s="293"/>
      <c r="V182" s="293"/>
      <c r="W182" s="293"/>
      <c r="X182" s="293"/>
      <c r="Y182" s="293"/>
      <c r="Z182" s="292">
        <f t="shared" si="65"/>
        <v>195</v>
      </c>
      <c r="AA182" s="293"/>
      <c r="AB182" s="292">
        <f t="shared" si="66"/>
        <v>390</v>
      </c>
      <c r="AC182" s="292">
        <f t="shared" ref="AC182:AC192" si="71">$E182*3</f>
        <v>195</v>
      </c>
      <c r="AD182" s="293"/>
      <c r="AE182" s="293"/>
      <c r="AF182" s="293"/>
      <c r="AG182" s="293"/>
      <c r="AH182" s="293"/>
      <c r="AI182" s="293"/>
      <c r="AJ182" s="293"/>
      <c r="AK182" s="292">
        <f t="shared" si="51"/>
        <v>195</v>
      </c>
      <c r="AL182" s="293"/>
      <c r="AM182" s="292">
        <f t="shared" si="63"/>
        <v>585</v>
      </c>
      <c r="AN182" s="292">
        <f t="shared" ref="AN182:AN192" si="72">$E182*3</f>
        <v>195</v>
      </c>
      <c r="AO182" s="293"/>
      <c r="AP182" s="293"/>
      <c r="AQ182" s="293"/>
      <c r="AR182" s="293"/>
      <c r="AS182" s="293"/>
      <c r="AT182" s="293"/>
      <c r="AU182" s="293"/>
      <c r="AV182" s="292">
        <f t="shared" si="53"/>
        <v>195</v>
      </c>
      <c r="AW182" s="293"/>
      <c r="AX182" s="292">
        <f t="shared" si="54"/>
        <v>780</v>
      </c>
      <c r="AY182" s="137" t="str">
        <f t="shared" si="58"/>
        <v/>
      </c>
      <c r="BA182" s="143" t="str">
        <f t="shared" si="55"/>
        <v/>
      </c>
    </row>
    <row r="183" spans="1:53" ht="12">
      <c r="A183" s="288">
        <v>181</v>
      </c>
      <c r="B183" s="289" t="s">
        <v>395</v>
      </c>
      <c r="C183" s="290" t="s">
        <v>14</v>
      </c>
      <c r="D183" s="290" t="s">
        <v>396</v>
      </c>
      <c r="E183" s="291">
        <v>240</v>
      </c>
      <c r="F183" s="292"/>
      <c r="G183" s="292">
        <f>E183*3</f>
        <v>720</v>
      </c>
      <c r="H183" s="293"/>
      <c r="I183" s="293"/>
      <c r="J183" s="293"/>
      <c r="K183" s="293"/>
      <c r="L183" s="293"/>
      <c r="M183" s="293"/>
      <c r="N183" s="293"/>
      <c r="O183" s="292">
        <f t="shared" si="68"/>
        <v>720</v>
      </c>
      <c r="P183" s="293">
        <v>1440</v>
      </c>
      <c r="Q183" s="292">
        <f t="shared" si="69"/>
        <v>-720</v>
      </c>
      <c r="R183" s="292">
        <f t="shared" si="70"/>
        <v>720</v>
      </c>
      <c r="S183" s="293"/>
      <c r="T183" s="293"/>
      <c r="U183" s="293"/>
      <c r="V183" s="293"/>
      <c r="W183" s="293"/>
      <c r="X183" s="293"/>
      <c r="Y183" s="293"/>
      <c r="Z183" s="292">
        <f t="shared" si="65"/>
        <v>720</v>
      </c>
      <c r="AA183" s="293"/>
      <c r="AB183" s="292">
        <f t="shared" si="66"/>
        <v>0</v>
      </c>
      <c r="AC183" s="292">
        <f t="shared" si="71"/>
        <v>720</v>
      </c>
      <c r="AD183" s="293"/>
      <c r="AE183" s="293"/>
      <c r="AF183" s="293"/>
      <c r="AG183" s="293"/>
      <c r="AH183" s="293"/>
      <c r="AI183" s="293"/>
      <c r="AJ183" s="293"/>
      <c r="AK183" s="292">
        <f t="shared" si="51"/>
        <v>720</v>
      </c>
      <c r="AL183" s="293">
        <v>1440</v>
      </c>
      <c r="AM183" s="292">
        <f t="shared" si="63"/>
        <v>-720</v>
      </c>
      <c r="AN183" s="292">
        <f t="shared" si="72"/>
        <v>720</v>
      </c>
      <c r="AO183" s="293"/>
      <c r="AP183" s="293"/>
      <c r="AQ183" s="293"/>
      <c r="AR183" s="293"/>
      <c r="AS183" s="293"/>
      <c r="AT183" s="293"/>
      <c r="AU183" s="293"/>
      <c r="AV183" s="292">
        <f t="shared" si="53"/>
        <v>720</v>
      </c>
      <c r="AW183" s="293"/>
      <c r="AX183" s="292">
        <f t="shared" si="54"/>
        <v>0</v>
      </c>
      <c r="AY183" s="137" t="str">
        <f t="shared" si="58"/>
        <v>*</v>
      </c>
      <c r="BA183" s="143" t="str">
        <f t="shared" si="55"/>
        <v/>
      </c>
    </row>
    <row r="184" spans="1:53" ht="12">
      <c r="A184" s="288">
        <v>182</v>
      </c>
      <c r="B184" s="294" t="s">
        <v>985</v>
      </c>
      <c r="C184" s="290" t="s">
        <v>14</v>
      </c>
      <c r="D184" s="290" t="s">
        <v>967</v>
      </c>
      <c r="E184" s="291">
        <v>175</v>
      </c>
      <c r="F184" s="292"/>
      <c r="G184" s="292">
        <f>E184*3</f>
        <v>525</v>
      </c>
      <c r="H184" s="293"/>
      <c r="I184" s="293"/>
      <c r="J184" s="293"/>
      <c r="K184" s="293"/>
      <c r="L184" s="293"/>
      <c r="M184" s="293"/>
      <c r="N184" s="293"/>
      <c r="O184" s="292">
        <f t="shared" si="68"/>
        <v>525</v>
      </c>
      <c r="P184" s="293">
        <v>525</v>
      </c>
      <c r="Q184" s="292">
        <f t="shared" si="69"/>
        <v>0</v>
      </c>
      <c r="R184" s="292">
        <f t="shared" si="70"/>
        <v>525</v>
      </c>
      <c r="S184" s="293"/>
      <c r="T184" s="293"/>
      <c r="U184" s="293"/>
      <c r="V184" s="293"/>
      <c r="W184" s="293"/>
      <c r="X184" s="293"/>
      <c r="Y184" s="293"/>
      <c r="Z184" s="292">
        <f t="shared" si="65"/>
        <v>525</v>
      </c>
      <c r="AA184" s="293">
        <v>575</v>
      </c>
      <c r="AB184" s="292">
        <f t="shared" si="66"/>
        <v>-50</v>
      </c>
      <c r="AC184" s="292">
        <f t="shared" si="71"/>
        <v>525</v>
      </c>
      <c r="AD184" s="293"/>
      <c r="AE184" s="293"/>
      <c r="AF184" s="293"/>
      <c r="AG184" s="293"/>
      <c r="AH184" s="293">
        <v>100</v>
      </c>
      <c r="AI184" s="293"/>
      <c r="AJ184" s="293"/>
      <c r="AK184" s="292">
        <f t="shared" si="51"/>
        <v>625</v>
      </c>
      <c r="AL184" s="293">
        <v>575</v>
      </c>
      <c r="AM184" s="292">
        <f t="shared" si="63"/>
        <v>0</v>
      </c>
      <c r="AN184" s="292">
        <f t="shared" si="72"/>
        <v>525</v>
      </c>
      <c r="AO184" s="293"/>
      <c r="AP184" s="293"/>
      <c r="AQ184" s="293"/>
      <c r="AR184" s="293"/>
      <c r="AS184" s="293"/>
      <c r="AT184" s="293"/>
      <c r="AU184" s="293"/>
      <c r="AV184" s="292">
        <f t="shared" si="53"/>
        <v>525</v>
      </c>
      <c r="AW184" s="293"/>
      <c r="AX184" s="292">
        <f t="shared" si="54"/>
        <v>525</v>
      </c>
      <c r="AY184" s="137" t="str">
        <f t="shared" si="58"/>
        <v/>
      </c>
      <c r="BA184" s="143" t="str">
        <f t="shared" si="55"/>
        <v/>
      </c>
    </row>
    <row r="185" spans="1:53" ht="12">
      <c r="A185" s="288">
        <v>183</v>
      </c>
      <c r="B185" s="289" t="s">
        <v>884</v>
      </c>
      <c r="C185" s="290" t="s">
        <v>14</v>
      </c>
      <c r="D185" s="290" t="s">
        <v>885</v>
      </c>
      <c r="E185" s="291">
        <v>65</v>
      </c>
      <c r="F185" s="292">
        <v>50</v>
      </c>
      <c r="G185" s="292">
        <v>150</v>
      </c>
      <c r="H185" s="293"/>
      <c r="I185" s="293"/>
      <c r="J185" s="293"/>
      <c r="K185" s="293"/>
      <c r="L185" s="293"/>
      <c r="M185" s="293"/>
      <c r="N185" s="293"/>
      <c r="O185" s="292">
        <f t="shared" si="68"/>
        <v>150</v>
      </c>
      <c r="P185" s="293">
        <v>835</v>
      </c>
      <c r="Q185" s="292">
        <f t="shared" si="69"/>
        <v>-635</v>
      </c>
      <c r="R185" s="292">
        <f t="shared" si="70"/>
        <v>195</v>
      </c>
      <c r="S185" s="293"/>
      <c r="T185" s="293"/>
      <c r="U185" s="293"/>
      <c r="V185" s="293"/>
      <c r="W185" s="293">
        <v>50</v>
      </c>
      <c r="X185" s="293"/>
      <c r="Y185" s="293"/>
      <c r="Z185" s="292">
        <f t="shared" si="65"/>
        <v>245</v>
      </c>
      <c r="AA185" s="293"/>
      <c r="AB185" s="292">
        <f t="shared" si="66"/>
        <v>-390</v>
      </c>
      <c r="AC185" s="292">
        <f t="shared" si="71"/>
        <v>195</v>
      </c>
      <c r="AD185" s="293"/>
      <c r="AE185" s="293"/>
      <c r="AF185" s="293"/>
      <c r="AG185" s="293"/>
      <c r="AH185" s="293"/>
      <c r="AI185" s="293"/>
      <c r="AJ185" s="293"/>
      <c r="AK185" s="292">
        <f t="shared" si="51"/>
        <v>195</v>
      </c>
      <c r="AL185" s="293"/>
      <c r="AM185" s="292">
        <f t="shared" si="63"/>
        <v>-195</v>
      </c>
      <c r="AN185" s="292">
        <f t="shared" si="72"/>
        <v>195</v>
      </c>
      <c r="AO185" s="293"/>
      <c r="AP185" s="293"/>
      <c r="AQ185" s="293"/>
      <c r="AR185" s="293"/>
      <c r="AS185" s="293"/>
      <c r="AT185" s="293"/>
      <c r="AU185" s="293"/>
      <c r="AV185" s="292">
        <f t="shared" si="53"/>
        <v>195</v>
      </c>
      <c r="AW185" s="293"/>
      <c r="AX185" s="292">
        <f t="shared" si="54"/>
        <v>0</v>
      </c>
      <c r="AY185" s="137" t="str">
        <f t="shared" si="58"/>
        <v>*</v>
      </c>
      <c r="BA185" s="143" t="str">
        <f t="shared" si="55"/>
        <v/>
      </c>
    </row>
    <row r="186" spans="1:53" ht="12">
      <c r="A186" s="288">
        <v>184</v>
      </c>
      <c r="B186" s="414" t="s">
        <v>1374</v>
      </c>
      <c r="C186" s="297" t="s">
        <v>10</v>
      </c>
      <c r="D186" s="297" t="s">
        <v>838</v>
      </c>
      <c r="E186" s="404"/>
      <c r="F186" s="299">
        <v>3420</v>
      </c>
      <c r="G186" s="299">
        <f>E186*3</f>
        <v>0</v>
      </c>
      <c r="H186" s="300"/>
      <c r="I186" s="300"/>
      <c r="J186" s="300"/>
      <c r="K186" s="300"/>
      <c r="L186" s="300"/>
      <c r="M186" s="300"/>
      <c r="N186" s="300"/>
      <c r="O186" s="299">
        <f t="shared" si="68"/>
        <v>0</v>
      </c>
      <c r="P186" s="300"/>
      <c r="Q186" s="299">
        <f t="shared" si="69"/>
        <v>3420</v>
      </c>
      <c r="R186" s="299">
        <f t="shared" si="70"/>
        <v>0</v>
      </c>
      <c r="S186" s="300"/>
      <c r="T186" s="300"/>
      <c r="U186" s="300"/>
      <c r="V186" s="300"/>
      <c r="W186" s="300"/>
      <c r="X186" s="300"/>
      <c r="Y186" s="300"/>
      <c r="Z186" s="299">
        <f t="shared" si="65"/>
        <v>0</v>
      </c>
      <c r="AA186" s="300"/>
      <c r="AB186" s="299">
        <f t="shared" si="66"/>
        <v>3420</v>
      </c>
      <c r="AC186" s="299">
        <f t="shared" si="71"/>
        <v>0</v>
      </c>
      <c r="AD186" s="300"/>
      <c r="AE186" s="300"/>
      <c r="AF186" s="300"/>
      <c r="AG186" s="300"/>
      <c r="AH186" s="300"/>
      <c r="AI186" s="300"/>
      <c r="AJ186" s="300"/>
      <c r="AK186" s="299">
        <f t="shared" si="51"/>
        <v>0</v>
      </c>
      <c r="AL186" s="300"/>
      <c r="AM186" s="299">
        <f t="shared" si="63"/>
        <v>3420</v>
      </c>
      <c r="AN186" s="299">
        <f t="shared" si="72"/>
        <v>0</v>
      </c>
      <c r="AO186" s="300"/>
      <c r="AP186" s="300"/>
      <c r="AQ186" s="300"/>
      <c r="AR186" s="300"/>
      <c r="AS186" s="300"/>
      <c r="AT186" s="300"/>
      <c r="AU186" s="300"/>
      <c r="AV186" s="299">
        <f t="shared" si="53"/>
        <v>0</v>
      </c>
      <c r="AW186" s="300"/>
      <c r="AX186" s="299">
        <f t="shared" si="54"/>
        <v>3420</v>
      </c>
      <c r="AY186" s="137" t="str">
        <f t="shared" si="58"/>
        <v/>
      </c>
      <c r="BA186" s="143" t="str">
        <f t="shared" si="55"/>
        <v/>
      </c>
    </row>
    <row r="187" spans="1:53" ht="12">
      <c r="A187" s="288">
        <v>185</v>
      </c>
      <c r="B187" s="289" t="s">
        <v>1062</v>
      </c>
      <c r="C187" s="290" t="s">
        <v>14</v>
      </c>
      <c r="D187" s="290" t="s">
        <v>1149</v>
      </c>
      <c r="E187" s="291">
        <v>70</v>
      </c>
      <c r="F187" s="292"/>
      <c r="G187" s="292">
        <f>E187*3</f>
        <v>210</v>
      </c>
      <c r="H187" s="293"/>
      <c r="I187" s="293"/>
      <c r="J187" s="293"/>
      <c r="K187" s="293"/>
      <c r="L187" s="293"/>
      <c r="M187" s="293"/>
      <c r="N187" s="293"/>
      <c r="O187" s="292">
        <f t="shared" si="68"/>
        <v>210</v>
      </c>
      <c r="P187" s="293">
        <v>210</v>
      </c>
      <c r="Q187" s="292">
        <f t="shared" si="69"/>
        <v>0</v>
      </c>
      <c r="R187" s="292">
        <f t="shared" si="70"/>
        <v>210</v>
      </c>
      <c r="S187" s="293"/>
      <c r="T187" s="293"/>
      <c r="U187" s="293"/>
      <c r="V187" s="293"/>
      <c r="W187" s="293"/>
      <c r="X187" s="293"/>
      <c r="Y187" s="293"/>
      <c r="Z187" s="292">
        <f t="shared" si="65"/>
        <v>210</v>
      </c>
      <c r="AA187" s="293"/>
      <c r="AB187" s="292">
        <f t="shared" si="66"/>
        <v>210</v>
      </c>
      <c r="AC187" s="292">
        <f t="shared" si="71"/>
        <v>210</v>
      </c>
      <c r="AD187" s="293"/>
      <c r="AE187" s="293"/>
      <c r="AF187" s="293"/>
      <c r="AG187" s="293"/>
      <c r="AH187" s="293"/>
      <c r="AI187" s="293"/>
      <c r="AJ187" s="293"/>
      <c r="AK187" s="292">
        <f t="shared" si="51"/>
        <v>210</v>
      </c>
      <c r="AL187" s="293"/>
      <c r="AM187" s="292">
        <f t="shared" si="63"/>
        <v>420</v>
      </c>
      <c r="AN187" s="292">
        <f t="shared" si="72"/>
        <v>210</v>
      </c>
      <c r="AO187" s="293"/>
      <c r="AP187" s="293"/>
      <c r="AQ187" s="293"/>
      <c r="AR187" s="293"/>
      <c r="AS187" s="293"/>
      <c r="AT187" s="293"/>
      <c r="AU187" s="293"/>
      <c r="AV187" s="292">
        <f t="shared" si="53"/>
        <v>210</v>
      </c>
      <c r="AW187" s="293"/>
      <c r="AX187" s="292">
        <f t="shared" si="54"/>
        <v>630</v>
      </c>
      <c r="AY187" s="137" t="str">
        <f t="shared" si="58"/>
        <v/>
      </c>
      <c r="BA187" s="143" t="str">
        <f t="shared" si="55"/>
        <v/>
      </c>
    </row>
    <row r="188" spans="1:53" ht="12">
      <c r="A188" s="288">
        <v>186</v>
      </c>
      <c r="B188" s="294" t="s">
        <v>397</v>
      </c>
      <c r="C188" s="290" t="s">
        <v>10</v>
      </c>
      <c r="D188" s="290" t="s">
        <v>399</v>
      </c>
      <c r="E188" s="295">
        <v>365</v>
      </c>
      <c r="F188" s="292"/>
      <c r="G188" s="292">
        <f>E188*3</f>
        <v>1095</v>
      </c>
      <c r="H188" s="293"/>
      <c r="I188" s="293"/>
      <c r="J188" s="293"/>
      <c r="K188" s="293"/>
      <c r="L188" s="293"/>
      <c r="M188" s="293"/>
      <c r="N188" s="293"/>
      <c r="O188" s="292">
        <f t="shared" si="68"/>
        <v>1095</v>
      </c>
      <c r="P188" s="293">
        <v>1095</v>
      </c>
      <c r="Q188" s="292">
        <f t="shared" si="69"/>
        <v>0</v>
      </c>
      <c r="R188" s="292">
        <f t="shared" si="70"/>
        <v>1095</v>
      </c>
      <c r="S188" s="293"/>
      <c r="T188" s="293"/>
      <c r="U188" s="293"/>
      <c r="V188" s="293"/>
      <c r="W188" s="293"/>
      <c r="X188" s="293"/>
      <c r="Y188" s="293"/>
      <c r="Z188" s="292">
        <f t="shared" si="65"/>
        <v>1095</v>
      </c>
      <c r="AA188" s="293">
        <v>1095</v>
      </c>
      <c r="AB188" s="292">
        <f t="shared" si="66"/>
        <v>0</v>
      </c>
      <c r="AC188" s="292">
        <f t="shared" si="71"/>
        <v>1095</v>
      </c>
      <c r="AD188" s="293"/>
      <c r="AE188" s="293"/>
      <c r="AF188" s="293"/>
      <c r="AG188" s="293"/>
      <c r="AH188" s="293"/>
      <c r="AI188" s="293"/>
      <c r="AJ188" s="293"/>
      <c r="AK188" s="292">
        <f t="shared" si="51"/>
        <v>1095</v>
      </c>
      <c r="AL188" s="293">
        <v>2190</v>
      </c>
      <c r="AM188" s="292">
        <f t="shared" si="63"/>
        <v>-1095</v>
      </c>
      <c r="AN188" s="292">
        <f t="shared" si="72"/>
        <v>1095</v>
      </c>
      <c r="AO188" s="293">
        <v>50</v>
      </c>
      <c r="AP188" s="293"/>
      <c r="AQ188" s="293"/>
      <c r="AR188" s="293"/>
      <c r="AS188" s="293"/>
      <c r="AT188" s="293"/>
      <c r="AU188" s="293"/>
      <c r="AV188" s="292">
        <f t="shared" si="53"/>
        <v>1145</v>
      </c>
      <c r="AW188" s="293"/>
      <c r="AX188" s="292">
        <f t="shared" si="54"/>
        <v>50</v>
      </c>
      <c r="BA188" s="143" t="str">
        <f t="shared" si="55"/>
        <v/>
      </c>
    </row>
    <row r="189" spans="1:53" ht="12">
      <c r="A189" s="288">
        <v>187</v>
      </c>
      <c r="B189" s="289" t="s">
        <v>400</v>
      </c>
      <c r="C189" s="290" t="s">
        <v>14</v>
      </c>
      <c r="D189" s="290" t="s">
        <v>839</v>
      </c>
      <c r="E189" s="291">
        <v>175</v>
      </c>
      <c r="F189" s="292"/>
      <c r="G189" s="292">
        <f>E189*3</f>
        <v>525</v>
      </c>
      <c r="H189" s="293"/>
      <c r="I189" s="293"/>
      <c r="J189" s="293"/>
      <c r="K189" s="293"/>
      <c r="L189" s="293"/>
      <c r="M189" s="293"/>
      <c r="N189" s="293"/>
      <c r="O189" s="292">
        <f t="shared" si="68"/>
        <v>525</v>
      </c>
      <c r="P189" s="293">
        <v>525</v>
      </c>
      <c r="Q189" s="292">
        <f t="shared" si="69"/>
        <v>0</v>
      </c>
      <c r="R189" s="292">
        <f t="shared" si="70"/>
        <v>525</v>
      </c>
      <c r="S189" s="293">
        <v>50</v>
      </c>
      <c r="T189" s="293"/>
      <c r="U189" s="293"/>
      <c r="V189" s="293"/>
      <c r="W189" s="293">
        <v>120</v>
      </c>
      <c r="X189" s="293"/>
      <c r="Y189" s="293">
        <v>20</v>
      </c>
      <c r="Z189" s="292">
        <f t="shared" si="65"/>
        <v>715</v>
      </c>
      <c r="AA189" s="293">
        <v>1240</v>
      </c>
      <c r="AB189" s="292">
        <f t="shared" si="66"/>
        <v>-525</v>
      </c>
      <c r="AC189" s="292">
        <f t="shared" si="71"/>
        <v>525</v>
      </c>
      <c r="AD189" s="293"/>
      <c r="AE189" s="293"/>
      <c r="AF189" s="293"/>
      <c r="AG189" s="293"/>
      <c r="AH189" s="293"/>
      <c r="AI189" s="293"/>
      <c r="AJ189" s="293"/>
      <c r="AK189" s="292">
        <f t="shared" si="51"/>
        <v>525</v>
      </c>
      <c r="AL189" s="293"/>
      <c r="AM189" s="292">
        <f t="shared" si="63"/>
        <v>0</v>
      </c>
      <c r="AN189" s="292">
        <f t="shared" si="72"/>
        <v>525</v>
      </c>
      <c r="AO189" s="293"/>
      <c r="AP189" s="293"/>
      <c r="AQ189" s="293"/>
      <c r="AR189" s="293"/>
      <c r="AS189" s="293"/>
      <c r="AT189" s="293"/>
      <c r="AU189" s="293"/>
      <c r="AV189" s="292">
        <f t="shared" si="53"/>
        <v>525</v>
      </c>
      <c r="AW189" s="293">
        <v>525</v>
      </c>
      <c r="AX189" s="292">
        <f t="shared" si="54"/>
        <v>0</v>
      </c>
      <c r="BA189" s="143" t="str">
        <f t="shared" si="55"/>
        <v/>
      </c>
    </row>
    <row r="190" spans="1:53" ht="12">
      <c r="A190" s="288">
        <v>188</v>
      </c>
      <c r="B190" s="289" t="s">
        <v>1397</v>
      </c>
      <c r="C190" s="290" t="s">
        <v>23</v>
      </c>
      <c r="D190" s="290"/>
      <c r="E190" s="291">
        <v>300</v>
      </c>
      <c r="F190" s="292">
        <v>900</v>
      </c>
      <c r="G190" s="292">
        <f>E190*3</f>
        <v>900</v>
      </c>
      <c r="H190" s="293"/>
      <c r="I190" s="293"/>
      <c r="J190" s="293"/>
      <c r="K190" s="293"/>
      <c r="L190" s="293"/>
      <c r="M190" s="293"/>
      <c r="N190" s="293"/>
      <c r="O190" s="292">
        <f t="shared" si="68"/>
        <v>900</v>
      </c>
      <c r="P190" s="293">
        <v>1800</v>
      </c>
      <c r="Q190" s="292">
        <f t="shared" si="69"/>
        <v>0</v>
      </c>
      <c r="R190" s="292">
        <f t="shared" si="70"/>
        <v>900</v>
      </c>
      <c r="S190" s="293">
        <v>50</v>
      </c>
      <c r="T190" s="293"/>
      <c r="U190" s="293">
        <v>669.2</v>
      </c>
      <c r="V190" s="293"/>
      <c r="W190" s="293">
        <v>100</v>
      </c>
      <c r="X190" s="293"/>
      <c r="Y190" s="293"/>
      <c r="Z190" s="292">
        <f t="shared" si="65"/>
        <v>1719.2</v>
      </c>
      <c r="AA190" s="293">
        <v>3519.2</v>
      </c>
      <c r="AB190" s="292">
        <f t="shared" si="66"/>
        <v>-1799.9999999999998</v>
      </c>
      <c r="AC190" s="292">
        <f t="shared" si="71"/>
        <v>900</v>
      </c>
      <c r="AD190" s="293"/>
      <c r="AE190" s="293"/>
      <c r="AF190" s="293"/>
      <c r="AG190" s="293"/>
      <c r="AH190" s="293"/>
      <c r="AI190" s="293"/>
      <c r="AJ190" s="293"/>
      <c r="AK190" s="292">
        <f t="shared" si="51"/>
        <v>900</v>
      </c>
      <c r="AL190" s="293"/>
      <c r="AM190" s="292">
        <f t="shared" si="63"/>
        <v>-899.99999999999977</v>
      </c>
      <c r="AN190" s="292">
        <f t="shared" si="72"/>
        <v>900</v>
      </c>
      <c r="AO190" s="293"/>
      <c r="AP190" s="293"/>
      <c r="AQ190" s="293"/>
      <c r="AR190" s="293"/>
      <c r="AS190" s="293"/>
      <c r="AT190" s="293"/>
      <c r="AU190" s="293"/>
      <c r="AV190" s="292">
        <f t="shared" si="53"/>
        <v>900</v>
      </c>
      <c r="AW190" s="293"/>
      <c r="AX190" s="292">
        <f t="shared" si="54"/>
        <v>2.2737367544323206E-13</v>
      </c>
      <c r="BA190" s="143" t="str">
        <f t="shared" si="55"/>
        <v/>
      </c>
    </row>
    <row r="191" spans="1:53" ht="12">
      <c r="A191" s="288">
        <v>189</v>
      </c>
      <c r="B191" s="289" t="s">
        <v>402</v>
      </c>
      <c r="C191" s="290" t="s">
        <v>14</v>
      </c>
      <c r="D191" s="290" t="s">
        <v>404</v>
      </c>
      <c r="E191" s="291">
        <v>200</v>
      </c>
      <c r="F191" s="292"/>
      <c r="G191" s="292">
        <v>495</v>
      </c>
      <c r="H191" s="293">
        <v>50</v>
      </c>
      <c r="I191" s="293"/>
      <c r="J191" s="293"/>
      <c r="K191" s="293"/>
      <c r="L191" s="293"/>
      <c r="M191" s="293"/>
      <c r="N191" s="293"/>
      <c r="O191" s="292">
        <f t="shared" si="68"/>
        <v>545</v>
      </c>
      <c r="P191" s="293">
        <v>545</v>
      </c>
      <c r="Q191" s="292">
        <f t="shared" si="69"/>
        <v>0</v>
      </c>
      <c r="R191" s="292">
        <f t="shared" si="70"/>
        <v>600</v>
      </c>
      <c r="S191" s="293"/>
      <c r="T191" s="293">
        <v>100</v>
      </c>
      <c r="U191" s="293">
        <v>1050.3</v>
      </c>
      <c r="V191" s="293"/>
      <c r="W191" s="293">
        <v>100</v>
      </c>
      <c r="X191" s="293">
        <v>400</v>
      </c>
      <c r="Y191" s="293"/>
      <c r="Z191" s="292">
        <f t="shared" si="65"/>
        <v>2250.3000000000002</v>
      </c>
      <c r="AA191" s="293">
        <v>2250.3000000000002</v>
      </c>
      <c r="AB191" s="292">
        <f t="shared" si="66"/>
        <v>0</v>
      </c>
      <c r="AC191" s="292">
        <f t="shared" si="71"/>
        <v>600</v>
      </c>
      <c r="AD191" s="293"/>
      <c r="AE191" s="293"/>
      <c r="AF191" s="293"/>
      <c r="AG191" s="293"/>
      <c r="AH191" s="293"/>
      <c r="AI191" s="293"/>
      <c r="AJ191" s="293"/>
      <c r="AK191" s="292">
        <f t="shared" si="51"/>
        <v>600</v>
      </c>
      <c r="AL191" s="293">
        <v>600</v>
      </c>
      <c r="AM191" s="292">
        <f t="shared" si="63"/>
        <v>0</v>
      </c>
      <c r="AN191" s="292">
        <f t="shared" si="72"/>
        <v>600</v>
      </c>
      <c r="AO191" s="293">
        <v>50</v>
      </c>
      <c r="AP191" s="293"/>
      <c r="AQ191" s="293"/>
      <c r="AR191" s="293"/>
      <c r="AS191" s="293"/>
      <c r="AT191" s="293"/>
      <c r="AU191" s="293"/>
      <c r="AV191" s="292">
        <f t="shared" si="53"/>
        <v>650</v>
      </c>
      <c r="AW191" s="293"/>
      <c r="AX191" s="292">
        <f t="shared" si="54"/>
        <v>650</v>
      </c>
      <c r="BA191" s="143" t="str">
        <f t="shared" si="55"/>
        <v/>
      </c>
    </row>
    <row r="192" spans="1:53" ht="12">
      <c r="A192" s="288">
        <v>190</v>
      </c>
      <c r="B192" s="289" t="s">
        <v>872</v>
      </c>
      <c r="C192" s="290" t="s">
        <v>14</v>
      </c>
      <c r="D192" s="290" t="s">
        <v>873</v>
      </c>
      <c r="E192" s="291">
        <v>50</v>
      </c>
      <c r="F192" s="292"/>
      <c r="G192" s="292">
        <f>E192*3</f>
        <v>150</v>
      </c>
      <c r="H192" s="293"/>
      <c r="I192" s="293"/>
      <c r="J192" s="293"/>
      <c r="K192" s="293"/>
      <c r="L192" s="293"/>
      <c r="M192" s="293"/>
      <c r="N192" s="293"/>
      <c r="O192" s="292">
        <f t="shared" si="68"/>
        <v>150</v>
      </c>
      <c r="P192" s="293">
        <v>300</v>
      </c>
      <c r="Q192" s="292">
        <f t="shared" si="69"/>
        <v>-150</v>
      </c>
      <c r="R192" s="292">
        <f t="shared" si="70"/>
        <v>150</v>
      </c>
      <c r="S192" s="293"/>
      <c r="T192" s="293"/>
      <c r="U192" s="293"/>
      <c r="V192" s="293"/>
      <c r="W192" s="293"/>
      <c r="X192" s="293"/>
      <c r="Y192" s="293"/>
      <c r="Z192" s="292">
        <f t="shared" si="65"/>
        <v>150</v>
      </c>
      <c r="AA192" s="293"/>
      <c r="AB192" s="292">
        <f t="shared" si="66"/>
        <v>0</v>
      </c>
      <c r="AC192" s="292">
        <f t="shared" si="71"/>
        <v>150</v>
      </c>
      <c r="AD192" s="293"/>
      <c r="AE192" s="293"/>
      <c r="AF192" s="293"/>
      <c r="AG192" s="293"/>
      <c r="AH192" s="293">
        <v>100</v>
      </c>
      <c r="AI192" s="293"/>
      <c r="AJ192" s="293"/>
      <c r="AK192" s="292">
        <f t="shared" ref="AK192:AK255" si="73">SUM(AC192:AJ192)</f>
        <v>250</v>
      </c>
      <c r="AL192" s="293"/>
      <c r="AM192" s="292">
        <f>AB192+AK192-AL192</f>
        <v>250</v>
      </c>
      <c r="AN192" s="292">
        <f t="shared" si="72"/>
        <v>150</v>
      </c>
      <c r="AO192" s="293"/>
      <c r="AP192" s="293"/>
      <c r="AQ192" s="293"/>
      <c r="AR192" s="293"/>
      <c r="AS192" s="293"/>
      <c r="AT192" s="293"/>
      <c r="AU192" s="293"/>
      <c r="AV192" s="292">
        <f t="shared" ref="AV192:AV255" si="74">SUM(AN192:AU192)</f>
        <v>150</v>
      </c>
      <c r="AW192" s="293">
        <v>400</v>
      </c>
      <c r="AX192" s="292">
        <f t="shared" ref="AX192:AX255" si="75">AM192+AV192-AW192</f>
        <v>0</v>
      </c>
      <c r="AY192" s="137" t="str">
        <f t="shared" si="58"/>
        <v>*</v>
      </c>
      <c r="BA192" s="143" t="str">
        <f t="shared" si="55"/>
        <v/>
      </c>
    </row>
    <row r="193" spans="1:53" ht="12">
      <c r="A193" s="288">
        <v>191</v>
      </c>
      <c r="B193" s="289" t="s">
        <v>1338</v>
      </c>
      <c r="C193" s="290" t="s">
        <v>23</v>
      </c>
      <c r="D193" s="290" t="s">
        <v>411</v>
      </c>
      <c r="E193" s="291">
        <v>85</v>
      </c>
      <c r="F193" s="292"/>
      <c r="G193" s="292"/>
      <c r="H193" s="293"/>
      <c r="I193" s="293"/>
      <c r="J193" s="293"/>
      <c r="K193" s="293"/>
      <c r="L193" s="293"/>
      <c r="M193" s="293"/>
      <c r="N193" s="293"/>
      <c r="O193" s="292">
        <f t="shared" si="68"/>
        <v>0</v>
      </c>
      <c r="P193" s="293"/>
      <c r="Q193" s="292">
        <f t="shared" si="69"/>
        <v>0</v>
      </c>
      <c r="R193" s="292"/>
      <c r="S193" s="293"/>
      <c r="T193" s="293"/>
      <c r="U193" s="293"/>
      <c r="V193" s="293"/>
      <c r="W193" s="293"/>
      <c r="X193" s="293"/>
      <c r="Y193" s="293"/>
      <c r="Z193" s="292">
        <f t="shared" si="65"/>
        <v>0</v>
      </c>
      <c r="AA193" s="293"/>
      <c r="AB193" s="292">
        <f t="shared" si="66"/>
        <v>0</v>
      </c>
      <c r="AC193" s="292"/>
      <c r="AD193" s="293"/>
      <c r="AE193" s="293"/>
      <c r="AF193" s="293"/>
      <c r="AG193" s="293"/>
      <c r="AH193" s="293"/>
      <c r="AI193" s="293"/>
      <c r="AJ193" s="293"/>
      <c r="AK193" s="292">
        <f t="shared" si="73"/>
        <v>0</v>
      </c>
      <c r="AL193" s="293"/>
      <c r="AM193" s="292">
        <f>AB193+AK193-AL193</f>
        <v>0</v>
      </c>
      <c r="AN193" s="292"/>
      <c r="AO193" s="293"/>
      <c r="AP193" s="293"/>
      <c r="AQ193" s="293"/>
      <c r="AR193" s="293"/>
      <c r="AS193" s="293"/>
      <c r="AT193" s="293"/>
      <c r="AU193" s="293"/>
      <c r="AV193" s="292">
        <f t="shared" si="74"/>
        <v>0</v>
      </c>
      <c r="AW193" s="293"/>
      <c r="AX193" s="292">
        <f t="shared" si="75"/>
        <v>0</v>
      </c>
      <c r="AY193" s="137" t="str">
        <f t="shared" si="58"/>
        <v>*</v>
      </c>
      <c r="BA193" s="143" t="str">
        <f t="shared" si="55"/>
        <v>!!!</v>
      </c>
    </row>
    <row r="194" spans="1:53" ht="12">
      <c r="A194" s="288">
        <v>192</v>
      </c>
      <c r="B194" s="289" t="s">
        <v>412</v>
      </c>
      <c r="C194" s="290" t="s">
        <v>23</v>
      </c>
      <c r="D194" s="290" t="s">
        <v>414</v>
      </c>
      <c r="E194" s="291">
        <v>95</v>
      </c>
      <c r="F194" s="292"/>
      <c r="G194" s="292">
        <f>E194*3</f>
        <v>285</v>
      </c>
      <c r="H194" s="293"/>
      <c r="I194" s="293"/>
      <c r="J194" s="293"/>
      <c r="K194" s="293"/>
      <c r="L194" s="293"/>
      <c r="M194" s="293"/>
      <c r="N194" s="293"/>
      <c r="O194" s="292">
        <f t="shared" si="68"/>
        <v>285</v>
      </c>
      <c r="P194" s="293"/>
      <c r="Q194" s="292">
        <f t="shared" si="69"/>
        <v>285</v>
      </c>
      <c r="R194" s="292">
        <f>E194*3</f>
        <v>285</v>
      </c>
      <c r="S194" s="293"/>
      <c r="T194" s="293"/>
      <c r="U194" s="293"/>
      <c r="V194" s="293"/>
      <c r="W194" s="293"/>
      <c r="X194" s="293"/>
      <c r="Y194" s="293"/>
      <c r="Z194" s="292">
        <f t="shared" si="65"/>
        <v>285</v>
      </c>
      <c r="AA194" s="293">
        <v>855</v>
      </c>
      <c r="AB194" s="292">
        <f t="shared" si="66"/>
        <v>-285</v>
      </c>
      <c r="AC194" s="292">
        <f t="shared" ref="AC194:AC225" si="76">$E194*3</f>
        <v>285</v>
      </c>
      <c r="AD194" s="293"/>
      <c r="AE194" s="293"/>
      <c r="AF194" s="293"/>
      <c r="AG194" s="293"/>
      <c r="AH194" s="293"/>
      <c r="AI194" s="293"/>
      <c r="AJ194" s="293"/>
      <c r="AK194" s="292">
        <f t="shared" si="73"/>
        <v>285</v>
      </c>
      <c r="AL194" s="293"/>
      <c r="AM194" s="292">
        <f>AB194+AK194-AL194</f>
        <v>0</v>
      </c>
      <c r="AN194" s="292">
        <f>$E194*3</f>
        <v>285</v>
      </c>
      <c r="AO194" s="293"/>
      <c r="AP194" s="293"/>
      <c r="AQ194" s="293"/>
      <c r="AR194" s="293"/>
      <c r="AS194" s="293"/>
      <c r="AT194" s="293"/>
      <c r="AU194" s="293"/>
      <c r="AV194" s="292">
        <f t="shared" si="74"/>
        <v>285</v>
      </c>
      <c r="AW194" s="293">
        <v>285</v>
      </c>
      <c r="AX194" s="292">
        <f t="shared" si="75"/>
        <v>0</v>
      </c>
      <c r="AY194" s="137" t="str">
        <f t="shared" si="58"/>
        <v>*</v>
      </c>
      <c r="BA194" s="143" t="str">
        <f t="shared" si="55"/>
        <v/>
      </c>
    </row>
    <row r="195" spans="1:53" ht="12">
      <c r="A195" s="288">
        <v>193</v>
      </c>
      <c r="B195" s="294" t="s">
        <v>1319</v>
      </c>
      <c r="C195" s="290" t="s">
        <v>10</v>
      </c>
      <c r="D195" s="290" t="s">
        <v>417</v>
      </c>
      <c r="E195" s="295">
        <v>115</v>
      </c>
      <c r="F195" s="292"/>
      <c r="G195" s="292"/>
      <c r="H195" s="293"/>
      <c r="I195" s="293"/>
      <c r="J195" s="293"/>
      <c r="K195" s="293"/>
      <c r="L195" s="293"/>
      <c r="M195" s="293"/>
      <c r="N195" s="293"/>
      <c r="O195" s="292">
        <f t="shared" si="68"/>
        <v>0</v>
      </c>
      <c r="P195" s="293"/>
      <c r="Q195" s="292">
        <f t="shared" si="69"/>
        <v>0</v>
      </c>
      <c r="R195" s="292"/>
      <c r="S195" s="293"/>
      <c r="T195" s="293"/>
      <c r="U195" s="293"/>
      <c r="V195" s="293"/>
      <c r="W195" s="293"/>
      <c r="X195" s="293"/>
      <c r="Y195" s="293"/>
      <c r="Z195" s="292">
        <f t="shared" si="65"/>
        <v>0</v>
      </c>
      <c r="AA195" s="293"/>
      <c r="AB195" s="292">
        <f t="shared" si="66"/>
        <v>0</v>
      </c>
      <c r="AC195" s="292">
        <f t="shared" si="76"/>
        <v>345</v>
      </c>
      <c r="AD195" s="293"/>
      <c r="AE195" s="293"/>
      <c r="AF195" s="293"/>
      <c r="AG195" s="293"/>
      <c r="AH195" s="293"/>
      <c r="AI195" s="293"/>
      <c r="AJ195" s="293"/>
      <c r="AK195" s="292">
        <f t="shared" si="73"/>
        <v>345</v>
      </c>
      <c r="AL195" s="293"/>
      <c r="AM195" s="292"/>
      <c r="AN195" s="292"/>
      <c r="AO195" s="293"/>
      <c r="AP195" s="293"/>
      <c r="AQ195" s="293"/>
      <c r="AR195" s="293"/>
      <c r="AS195" s="293"/>
      <c r="AT195" s="293"/>
      <c r="AU195" s="293"/>
      <c r="AV195" s="292">
        <f t="shared" si="74"/>
        <v>0</v>
      </c>
      <c r="AW195" s="293"/>
      <c r="AX195" s="292">
        <f t="shared" si="75"/>
        <v>0</v>
      </c>
      <c r="AY195" s="137" t="str">
        <f t="shared" si="58"/>
        <v>*</v>
      </c>
      <c r="BA195" s="143" t="str">
        <f t="shared" si="55"/>
        <v/>
      </c>
    </row>
    <row r="196" spans="1:53" ht="12">
      <c r="A196" s="288">
        <v>194</v>
      </c>
      <c r="B196" s="289" t="s">
        <v>418</v>
      </c>
      <c r="C196" s="290" t="s">
        <v>14</v>
      </c>
      <c r="D196" s="290" t="s">
        <v>12</v>
      </c>
      <c r="E196" s="338">
        <v>3500</v>
      </c>
      <c r="F196" s="292"/>
      <c r="G196" s="292">
        <f>E196*3</f>
        <v>10500</v>
      </c>
      <c r="H196" s="293">
        <v>50</v>
      </c>
      <c r="I196" s="293"/>
      <c r="J196" s="293"/>
      <c r="K196" s="293"/>
      <c r="L196" s="293"/>
      <c r="M196" s="293"/>
      <c r="N196" s="293"/>
      <c r="O196" s="292">
        <f t="shared" si="68"/>
        <v>10550</v>
      </c>
      <c r="P196" s="293">
        <v>11615</v>
      </c>
      <c r="Q196" s="292">
        <f t="shared" si="69"/>
        <v>-1065</v>
      </c>
      <c r="R196" s="292">
        <f t="shared" ref="R196:R227" si="77">E196*3</f>
        <v>10500</v>
      </c>
      <c r="S196" s="293"/>
      <c r="T196" s="293">
        <v>200</v>
      </c>
      <c r="U196" s="293"/>
      <c r="V196" s="293"/>
      <c r="W196" s="293">
        <v>100</v>
      </c>
      <c r="X196" s="293">
        <v>1065</v>
      </c>
      <c r="Y196" s="293">
        <v>1045</v>
      </c>
      <c r="Z196" s="292">
        <f t="shared" si="65"/>
        <v>12910</v>
      </c>
      <c r="AA196" s="293">
        <v>11845</v>
      </c>
      <c r="AB196" s="292">
        <f t="shared" si="66"/>
        <v>0</v>
      </c>
      <c r="AC196" s="292">
        <f t="shared" si="76"/>
        <v>10500</v>
      </c>
      <c r="AD196" s="293">
        <v>50</v>
      </c>
      <c r="AE196" s="293"/>
      <c r="AF196" s="293"/>
      <c r="AG196" s="293"/>
      <c r="AH196" s="293"/>
      <c r="AI196" s="293"/>
      <c r="AJ196" s="293"/>
      <c r="AK196" s="292">
        <f t="shared" si="73"/>
        <v>10550</v>
      </c>
      <c r="AL196" s="293">
        <v>10550</v>
      </c>
      <c r="AM196" s="292">
        <f t="shared" ref="AM196:AM227" si="78">AB196+AK196-AL196</f>
        <v>0</v>
      </c>
      <c r="AN196" s="292">
        <f t="shared" ref="AN196:AN227" si="79">$E196*3</f>
        <v>10500</v>
      </c>
      <c r="AO196" s="293">
        <v>50</v>
      </c>
      <c r="AP196" s="293"/>
      <c r="AQ196" s="293"/>
      <c r="AR196" s="293"/>
      <c r="AS196" s="293"/>
      <c r="AT196" s="293"/>
      <c r="AU196" s="293"/>
      <c r="AV196" s="292">
        <f t="shared" si="74"/>
        <v>10550</v>
      </c>
      <c r="AW196" s="293">
        <v>10550</v>
      </c>
      <c r="AX196" s="292">
        <f t="shared" si="75"/>
        <v>0</v>
      </c>
      <c r="AY196" s="137" t="str">
        <f t="shared" si="58"/>
        <v>*</v>
      </c>
      <c r="BA196" s="143" t="str">
        <f t="shared" si="55"/>
        <v/>
      </c>
    </row>
    <row r="197" spans="1:53" ht="12">
      <c r="A197" s="288">
        <v>195</v>
      </c>
      <c r="B197" s="289" t="s">
        <v>1166</v>
      </c>
      <c r="C197" s="290" t="s">
        <v>23</v>
      </c>
      <c r="D197" s="290" t="s">
        <v>421</v>
      </c>
      <c r="E197" s="291">
        <v>85</v>
      </c>
      <c r="F197" s="292"/>
      <c r="G197" s="292">
        <f>E197*3</f>
        <v>255</v>
      </c>
      <c r="H197" s="293"/>
      <c r="I197" s="293"/>
      <c r="J197" s="293"/>
      <c r="K197" s="293"/>
      <c r="L197" s="293"/>
      <c r="M197" s="293"/>
      <c r="N197" s="293"/>
      <c r="O197" s="292">
        <f t="shared" si="68"/>
        <v>255</v>
      </c>
      <c r="P197" s="293">
        <v>255</v>
      </c>
      <c r="Q197" s="292">
        <f t="shared" si="69"/>
        <v>0</v>
      </c>
      <c r="R197" s="292">
        <f t="shared" si="77"/>
        <v>255</v>
      </c>
      <c r="S197" s="293"/>
      <c r="T197" s="293">
        <v>100</v>
      </c>
      <c r="U197" s="293"/>
      <c r="V197" s="293"/>
      <c r="W197" s="293"/>
      <c r="X197" s="293"/>
      <c r="Y197" s="293"/>
      <c r="Z197" s="292">
        <f t="shared" si="65"/>
        <v>355</v>
      </c>
      <c r="AA197" s="293"/>
      <c r="AB197" s="292">
        <f t="shared" si="66"/>
        <v>355</v>
      </c>
      <c r="AC197" s="292">
        <f t="shared" si="76"/>
        <v>255</v>
      </c>
      <c r="AD197" s="293"/>
      <c r="AE197" s="293"/>
      <c r="AF197" s="293"/>
      <c r="AG197" s="293"/>
      <c r="AH197" s="293"/>
      <c r="AI197" s="293"/>
      <c r="AJ197" s="293"/>
      <c r="AK197" s="292">
        <f t="shared" si="73"/>
        <v>255</v>
      </c>
      <c r="AL197" s="293">
        <v>510</v>
      </c>
      <c r="AM197" s="292">
        <f t="shared" si="78"/>
        <v>100</v>
      </c>
      <c r="AN197" s="292">
        <f t="shared" si="79"/>
        <v>255</v>
      </c>
      <c r="AO197" s="293"/>
      <c r="AP197" s="293"/>
      <c r="AQ197" s="293"/>
      <c r="AR197" s="293"/>
      <c r="AS197" s="293"/>
      <c r="AT197" s="293"/>
      <c r="AU197" s="293"/>
      <c r="AV197" s="292">
        <f t="shared" si="74"/>
        <v>255</v>
      </c>
      <c r="AW197" s="293">
        <v>355</v>
      </c>
      <c r="AX197" s="292">
        <f t="shared" si="75"/>
        <v>0</v>
      </c>
      <c r="AY197" s="137" t="str">
        <f t="shared" si="58"/>
        <v>*</v>
      </c>
      <c r="BA197" s="143" t="str">
        <f t="shared" si="55"/>
        <v/>
      </c>
    </row>
    <row r="198" spans="1:53" ht="12">
      <c r="A198" s="288">
        <v>196</v>
      </c>
      <c r="B198" s="289" t="s">
        <v>422</v>
      </c>
      <c r="C198" s="290" t="s">
        <v>14</v>
      </c>
      <c r="D198" s="290" t="s">
        <v>12</v>
      </c>
      <c r="E198" s="291">
        <v>355</v>
      </c>
      <c r="F198" s="292"/>
      <c r="G198" s="292">
        <f>E198*3</f>
        <v>1065</v>
      </c>
      <c r="H198" s="293">
        <v>50</v>
      </c>
      <c r="I198" s="293"/>
      <c r="J198" s="293"/>
      <c r="K198" s="293"/>
      <c r="L198" s="293"/>
      <c r="M198" s="293"/>
      <c r="N198" s="293"/>
      <c r="O198" s="292">
        <f t="shared" ref="O198:O229" si="80">SUM(G198:N198)</f>
        <v>1115</v>
      </c>
      <c r="P198" s="293">
        <v>2572.3000000000002</v>
      </c>
      <c r="Q198" s="292">
        <f t="shared" ref="Q198:Q229" si="81">F198+O198-P198</f>
        <v>-1457.3000000000002</v>
      </c>
      <c r="R198" s="292">
        <f t="shared" si="77"/>
        <v>1065</v>
      </c>
      <c r="S198" s="293"/>
      <c r="T198" s="293">
        <v>100</v>
      </c>
      <c r="U198" s="293">
        <v>1507.3</v>
      </c>
      <c r="V198" s="293"/>
      <c r="W198" s="293">
        <v>100</v>
      </c>
      <c r="X198" s="293"/>
      <c r="Y198" s="293"/>
      <c r="Z198" s="292">
        <f t="shared" si="65"/>
        <v>2772.3</v>
      </c>
      <c r="AA198" s="293">
        <v>1315</v>
      </c>
      <c r="AB198" s="292">
        <f t="shared" si="66"/>
        <v>0</v>
      </c>
      <c r="AC198" s="292">
        <f t="shared" si="76"/>
        <v>1065</v>
      </c>
      <c r="AD198" s="293"/>
      <c r="AE198" s="293"/>
      <c r="AF198" s="293"/>
      <c r="AG198" s="293"/>
      <c r="AH198" s="293"/>
      <c r="AI198" s="293"/>
      <c r="AJ198" s="293"/>
      <c r="AK198" s="292">
        <f t="shared" si="73"/>
        <v>1065</v>
      </c>
      <c r="AL198" s="293">
        <v>1065</v>
      </c>
      <c r="AM198" s="292">
        <f t="shared" si="78"/>
        <v>0</v>
      </c>
      <c r="AN198" s="292">
        <f t="shared" si="79"/>
        <v>1065</v>
      </c>
      <c r="AO198" s="293">
        <v>50</v>
      </c>
      <c r="AP198" s="293"/>
      <c r="AQ198" s="293"/>
      <c r="AR198" s="293"/>
      <c r="AS198" s="293"/>
      <c r="AT198" s="293"/>
      <c r="AU198" s="293"/>
      <c r="AV198" s="292">
        <f t="shared" si="74"/>
        <v>1115</v>
      </c>
      <c r="AW198" s="293">
        <v>1115</v>
      </c>
      <c r="AX198" s="292">
        <f t="shared" si="75"/>
        <v>0</v>
      </c>
      <c r="AY198" s="137" t="str">
        <f t="shared" si="58"/>
        <v>*</v>
      </c>
      <c r="BA198" s="143" t="str">
        <f t="shared" ref="BA198:BA260" si="82">IF(AC198=E198*3,"","!!!")</f>
        <v/>
      </c>
    </row>
    <row r="199" spans="1:53" ht="12">
      <c r="A199" s="288">
        <v>197</v>
      </c>
      <c r="B199" s="289" t="s">
        <v>424</v>
      </c>
      <c r="C199" s="290" t="s">
        <v>23</v>
      </c>
      <c r="D199" s="290" t="s">
        <v>426</v>
      </c>
      <c r="E199" s="291">
        <v>110</v>
      </c>
      <c r="F199" s="292"/>
      <c r="G199" s="292">
        <v>285</v>
      </c>
      <c r="H199" s="293"/>
      <c r="I199" s="293"/>
      <c r="J199" s="293"/>
      <c r="K199" s="293"/>
      <c r="L199" s="293"/>
      <c r="M199" s="293"/>
      <c r="N199" s="293"/>
      <c r="O199" s="292">
        <f t="shared" si="80"/>
        <v>285</v>
      </c>
      <c r="P199" s="293">
        <v>1275</v>
      </c>
      <c r="Q199" s="292">
        <f t="shared" si="81"/>
        <v>-990</v>
      </c>
      <c r="R199" s="292">
        <f t="shared" si="77"/>
        <v>330</v>
      </c>
      <c r="S199" s="293"/>
      <c r="T199" s="293"/>
      <c r="U199" s="293"/>
      <c r="V199" s="293"/>
      <c r="W199" s="293"/>
      <c r="X199" s="293"/>
      <c r="Y199" s="293"/>
      <c r="Z199" s="292">
        <f t="shared" si="65"/>
        <v>330</v>
      </c>
      <c r="AA199" s="293"/>
      <c r="AB199" s="292">
        <f t="shared" si="66"/>
        <v>-660</v>
      </c>
      <c r="AC199" s="292">
        <f t="shared" si="76"/>
        <v>330</v>
      </c>
      <c r="AD199" s="293"/>
      <c r="AE199" s="293"/>
      <c r="AF199" s="293"/>
      <c r="AG199" s="293"/>
      <c r="AH199" s="293"/>
      <c r="AI199" s="293"/>
      <c r="AJ199" s="293"/>
      <c r="AK199" s="292">
        <f t="shared" si="73"/>
        <v>330</v>
      </c>
      <c r="AL199" s="293"/>
      <c r="AM199" s="292">
        <f t="shared" si="78"/>
        <v>-330</v>
      </c>
      <c r="AN199" s="292">
        <f t="shared" si="79"/>
        <v>330</v>
      </c>
      <c r="AO199" s="293"/>
      <c r="AP199" s="293"/>
      <c r="AQ199" s="293"/>
      <c r="AR199" s="293"/>
      <c r="AS199" s="293"/>
      <c r="AT199" s="293"/>
      <c r="AU199" s="293"/>
      <c r="AV199" s="292">
        <f t="shared" si="74"/>
        <v>330</v>
      </c>
      <c r="AW199" s="293"/>
      <c r="AX199" s="292">
        <f t="shared" si="75"/>
        <v>0</v>
      </c>
      <c r="AY199" s="137" t="str">
        <f t="shared" si="58"/>
        <v>*</v>
      </c>
      <c r="BA199" s="143" t="str">
        <f t="shared" si="82"/>
        <v/>
      </c>
    </row>
    <row r="200" spans="1:53" ht="12">
      <c r="A200" s="288">
        <v>198</v>
      </c>
      <c r="B200" s="289" t="s">
        <v>427</v>
      </c>
      <c r="C200" s="290" t="s">
        <v>14</v>
      </c>
      <c r="D200" s="290" t="s">
        <v>429</v>
      </c>
      <c r="E200" s="291">
        <v>475</v>
      </c>
      <c r="F200" s="292">
        <v>-6025</v>
      </c>
      <c r="G200" s="292">
        <f>E200*3</f>
        <v>1425</v>
      </c>
      <c r="H200" s="293">
        <v>50</v>
      </c>
      <c r="I200" s="293"/>
      <c r="J200" s="293">
        <v>4600</v>
      </c>
      <c r="K200" s="293"/>
      <c r="L200" s="293"/>
      <c r="M200" s="293"/>
      <c r="N200" s="293"/>
      <c r="O200" s="292">
        <f t="shared" si="80"/>
        <v>6075</v>
      </c>
      <c r="P200" s="293"/>
      <c r="Q200" s="292">
        <f t="shared" si="81"/>
        <v>50</v>
      </c>
      <c r="R200" s="292">
        <f t="shared" si="77"/>
        <v>1425</v>
      </c>
      <c r="S200" s="293">
        <v>50</v>
      </c>
      <c r="T200" s="293">
        <v>100</v>
      </c>
      <c r="U200" s="293"/>
      <c r="V200" s="293"/>
      <c r="W200" s="293">
        <v>100</v>
      </c>
      <c r="X200" s="293"/>
      <c r="Y200" s="293"/>
      <c r="Z200" s="292">
        <f t="shared" si="65"/>
        <v>1675</v>
      </c>
      <c r="AA200" s="293">
        <v>1725</v>
      </c>
      <c r="AB200" s="292">
        <f t="shared" si="66"/>
        <v>0</v>
      </c>
      <c r="AC200" s="292">
        <f t="shared" si="76"/>
        <v>1425</v>
      </c>
      <c r="AD200" s="293"/>
      <c r="AE200" s="293"/>
      <c r="AF200" s="293"/>
      <c r="AG200" s="293"/>
      <c r="AH200" s="293"/>
      <c r="AI200" s="293"/>
      <c r="AJ200" s="293"/>
      <c r="AK200" s="292">
        <f t="shared" si="73"/>
        <v>1425</v>
      </c>
      <c r="AL200" s="293">
        <v>1425</v>
      </c>
      <c r="AM200" s="292">
        <f t="shared" si="78"/>
        <v>0</v>
      </c>
      <c r="AN200" s="292">
        <f t="shared" si="79"/>
        <v>1425</v>
      </c>
      <c r="AO200" s="293"/>
      <c r="AP200" s="293"/>
      <c r="AQ200" s="293"/>
      <c r="AR200" s="293">
        <v>300</v>
      </c>
      <c r="AS200" s="293"/>
      <c r="AT200" s="293"/>
      <c r="AU200" s="293"/>
      <c r="AV200" s="292">
        <f t="shared" si="74"/>
        <v>1725</v>
      </c>
      <c r="AW200" s="293">
        <v>1725</v>
      </c>
      <c r="AX200" s="292">
        <f t="shared" si="75"/>
        <v>0</v>
      </c>
      <c r="AY200" s="137" t="str">
        <f t="shared" si="58"/>
        <v>*</v>
      </c>
      <c r="BA200" s="143" t="str">
        <f t="shared" si="82"/>
        <v/>
      </c>
    </row>
    <row r="201" spans="1:53" ht="12">
      <c r="A201" s="288">
        <v>199</v>
      </c>
      <c r="B201" s="289" t="s">
        <v>431</v>
      </c>
      <c r="C201" s="290" t="s">
        <v>23</v>
      </c>
      <c r="D201" s="290" t="s">
        <v>840</v>
      </c>
      <c r="E201" s="291">
        <v>85</v>
      </c>
      <c r="F201" s="292"/>
      <c r="G201" s="292">
        <f>E201*3</f>
        <v>255</v>
      </c>
      <c r="H201" s="293"/>
      <c r="I201" s="293"/>
      <c r="J201" s="293"/>
      <c r="K201" s="293"/>
      <c r="L201" s="293"/>
      <c r="M201" s="293"/>
      <c r="N201" s="293"/>
      <c r="O201" s="292">
        <f t="shared" si="80"/>
        <v>255</v>
      </c>
      <c r="P201" s="293">
        <v>255</v>
      </c>
      <c r="Q201" s="292">
        <f t="shared" si="81"/>
        <v>0</v>
      </c>
      <c r="R201" s="292">
        <f t="shared" si="77"/>
        <v>255</v>
      </c>
      <c r="S201" s="293"/>
      <c r="T201" s="293"/>
      <c r="U201" s="293"/>
      <c r="V201" s="293"/>
      <c r="W201" s="293"/>
      <c r="X201" s="293"/>
      <c r="Y201" s="293"/>
      <c r="Z201" s="292">
        <f t="shared" si="65"/>
        <v>255</v>
      </c>
      <c r="AA201" s="293">
        <v>255</v>
      </c>
      <c r="AB201" s="292">
        <f t="shared" si="66"/>
        <v>0</v>
      </c>
      <c r="AC201" s="292">
        <f t="shared" si="76"/>
        <v>255</v>
      </c>
      <c r="AD201" s="293"/>
      <c r="AE201" s="293"/>
      <c r="AF201" s="293"/>
      <c r="AG201" s="293"/>
      <c r="AH201" s="293"/>
      <c r="AI201" s="293"/>
      <c r="AJ201" s="293"/>
      <c r="AK201" s="292">
        <f t="shared" si="73"/>
        <v>255</v>
      </c>
      <c r="AL201" s="293">
        <v>255</v>
      </c>
      <c r="AM201" s="292">
        <f t="shared" si="78"/>
        <v>0</v>
      </c>
      <c r="AN201" s="292">
        <f t="shared" si="79"/>
        <v>255</v>
      </c>
      <c r="AO201" s="293"/>
      <c r="AP201" s="293"/>
      <c r="AQ201" s="293"/>
      <c r="AR201" s="293"/>
      <c r="AS201" s="293"/>
      <c r="AT201" s="293"/>
      <c r="AU201" s="293"/>
      <c r="AV201" s="292">
        <f t="shared" si="74"/>
        <v>255</v>
      </c>
      <c r="AW201" s="293">
        <v>255</v>
      </c>
      <c r="AX201" s="292">
        <f t="shared" si="75"/>
        <v>0</v>
      </c>
      <c r="AY201" s="137" t="str">
        <f t="shared" si="58"/>
        <v>*</v>
      </c>
      <c r="BA201" s="143" t="str">
        <f t="shared" si="82"/>
        <v/>
      </c>
    </row>
    <row r="202" spans="1:53" ht="12">
      <c r="A202" s="288">
        <v>200</v>
      </c>
      <c r="B202" s="289" t="s">
        <v>433</v>
      </c>
      <c r="C202" s="290" t="s">
        <v>14</v>
      </c>
      <c r="D202" s="290" t="s">
        <v>435</v>
      </c>
      <c r="E202" s="291">
        <v>165</v>
      </c>
      <c r="F202" s="292"/>
      <c r="G202" s="292">
        <f>E202*3</f>
        <v>495</v>
      </c>
      <c r="H202" s="293"/>
      <c r="I202" s="293"/>
      <c r="J202" s="293"/>
      <c r="K202" s="293"/>
      <c r="L202" s="293"/>
      <c r="M202" s="293"/>
      <c r="N202" s="293"/>
      <c r="O202" s="292">
        <f t="shared" si="80"/>
        <v>495</v>
      </c>
      <c r="P202" s="293">
        <v>495</v>
      </c>
      <c r="Q202" s="292">
        <f t="shared" si="81"/>
        <v>0</v>
      </c>
      <c r="R202" s="292">
        <f t="shared" si="77"/>
        <v>495</v>
      </c>
      <c r="S202" s="293"/>
      <c r="T202" s="293">
        <v>100</v>
      </c>
      <c r="U202" s="293">
        <v>366.6</v>
      </c>
      <c r="V202" s="293"/>
      <c r="W202" s="293">
        <v>100</v>
      </c>
      <c r="X202" s="293"/>
      <c r="Y202" s="293"/>
      <c r="Z202" s="292">
        <f t="shared" si="65"/>
        <v>1061.5999999999999</v>
      </c>
      <c r="AA202" s="293">
        <v>1061.5999999999999</v>
      </c>
      <c r="AB202" s="292">
        <f t="shared" si="66"/>
        <v>0</v>
      </c>
      <c r="AC202" s="292">
        <f t="shared" si="76"/>
        <v>495</v>
      </c>
      <c r="AD202" s="293"/>
      <c r="AE202" s="293"/>
      <c r="AF202" s="293"/>
      <c r="AG202" s="293"/>
      <c r="AH202" s="293"/>
      <c r="AI202" s="293"/>
      <c r="AJ202" s="293"/>
      <c r="AK202" s="292">
        <f t="shared" si="73"/>
        <v>495</v>
      </c>
      <c r="AL202" s="293">
        <v>495</v>
      </c>
      <c r="AM202" s="292">
        <f t="shared" si="78"/>
        <v>0</v>
      </c>
      <c r="AN202" s="292">
        <f t="shared" si="79"/>
        <v>495</v>
      </c>
      <c r="AO202" s="293"/>
      <c r="AP202" s="293"/>
      <c r="AQ202" s="293"/>
      <c r="AR202" s="293"/>
      <c r="AS202" s="293"/>
      <c r="AT202" s="293"/>
      <c r="AU202" s="293"/>
      <c r="AV202" s="292">
        <f t="shared" si="74"/>
        <v>495</v>
      </c>
      <c r="AW202" s="293">
        <v>495</v>
      </c>
      <c r="AX202" s="292">
        <f t="shared" si="75"/>
        <v>0</v>
      </c>
      <c r="AY202" s="137" t="str">
        <f t="shared" si="58"/>
        <v>*</v>
      </c>
      <c r="BA202" s="143" t="str">
        <f t="shared" si="82"/>
        <v/>
      </c>
    </row>
    <row r="203" spans="1:53" ht="12">
      <c r="A203" s="288">
        <v>201</v>
      </c>
      <c r="B203" s="294" t="s">
        <v>436</v>
      </c>
      <c r="C203" s="290" t="s">
        <v>10</v>
      </c>
      <c r="D203" s="290" t="s">
        <v>16</v>
      </c>
      <c r="E203" s="295">
        <v>120</v>
      </c>
      <c r="F203" s="292"/>
      <c r="G203" s="292">
        <v>300</v>
      </c>
      <c r="H203" s="293"/>
      <c r="I203" s="293"/>
      <c r="J203" s="293"/>
      <c r="K203" s="293"/>
      <c r="L203" s="293"/>
      <c r="M203" s="293"/>
      <c r="N203" s="293"/>
      <c r="O203" s="292">
        <f t="shared" si="80"/>
        <v>300</v>
      </c>
      <c r="P203" s="293">
        <v>660</v>
      </c>
      <c r="Q203" s="292">
        <f t="shared" si="81"/>
        <v>-360</v>
      </c>
      <c r="R203" s="292">
        <f t="shared" si="77"/>
        <v>360</v>
      </c>
      <c r="S203" s="293"/>
      <c r="T203" s="293"/>
      <c r="U203" s="293"/>
      <c r="V203" s="293"/>
      <c r="W203" s="293"/>
      <c r="X203" s="293"/>
      <c r="Y203" s="293"/>
      <c r="Z203" s="292">
        <f t="shared" si="65"/>
        <v>360</v>
      </c>
      <c r="AA203" s="293"/>
      <c r="AB203" s="292">
        <f t="shared" si="66"/>
        <v>0</v>
      </c>
      <c r="AC203" s="292">
        <f t="shared" si="76"/>
        <v>360</v>
      </c>
      <c r="AD203" s="293"/>
      <c r="AE203" s="293"/>
      <c r="AF203" s="293"/>
      <c r="AG203" s="293"/>
      <c r="AH203" s="293"/>
      <c r="AI203" s="293"/>
      <c r="AJ203" s="293"/>
      <c r="AK203" s="292">
        <f t="shared" si="73"/>
        <v>360</v>
      </c>
      <c r="AL203" s="293">
        <v>720</v>
      </c>
      <c r="AM203" s="292">
        <f t="shared" si="78"/>
        <v>-360</v>
      </c>
      <c r="AN203" s="292">
        <f t="shared" si="79"/>
        <v>360</v>
      </c>
      <c r="AO203" s="293"/>
      <c r="AP203" s="293"/>
      <c r="AQ203" s="293"/>
      <c r="AR203" s="293"/>
      <c r="AS203" s="293"/>
      <c r="AT203" s="293"/>
      <c r="AU203" s="293"/>
      <c r="AV203" s="292">
        <f t="shared" si="74"/>
        <v>360</v>
      </c>
      <c r="AW203" s="293"/>
      <c r="AX203" s="292">
        <f t="shared" si="75"/>
        <v>0</v>
      </c>
      <c r="AY203" s="137" t="str">
        <f t="shared" si="58"/>
        <v>*</v>
      </c>
      <c r="BA203" s="143" t="str">
        <f t="shared" si="82"/>
        <v/>
      </c>
    </row>
    <row r="204" spans="1:53" ht="12">
      <c r="A204" s="288">
        <v>202</v>
      </c>
      <c r="B204" s="289" t="s">
        <v>437</v>
      </c>
      <c r="C204" s="290" t="s">
        <v>14</v>
      </c>
      <c r="D204" s="290" t="s">
        <v>438</v>
      </c>
      <c r="E204" s="291">
        <v>100</v>
      </c>
      <c r="F204" s="292">
        <v>300</v>
      </c>
      <c r="G204" s="292">
        <f>E204*3</f>
        <v>300</v>
      </c>
      <c r="H204" s="293"/>
      <c r="I204" s="293"/>
      <c r="J204" s="293"/>
      <c r="K204" s="293"/>
      <c r="L204" s="293"/>
      <c r="M204" s="293"/>
      <c r="N204" s="293"/>
      <c r="O204" s="292">
        <f t="shared" si="80"/>
        <v>300</v>
      </c>
      <c r="P204" s="293">
        <v>300</v>
      </c>
      <c r="Q204" s="292">
        <f t="shared" si="81"/>
        <v>300</v>
      </c>
      <c r="R204" s="292">
        <f t="shared" si="77"/>
        <v>300</v>
      </c>
      <c r="S204" s="293"/>
      <c r="T204" s="293"/>
      <c r="U204" s="293"/>
      <c r="V204" s="293"/>
      <c r="W204" s="293"/>
      <c r="X204" s="293"/>
      <c r="Y204" s="293"/>
      <c r="Z204" s="292">
        <f t="shared" si="65"/>
        <v>300</v>
      </c>
      <c r="AA204" s="293">
        <v>600</v>
      </c>
      <c r="AB204" s="292">
        <f t="shared" si="66"/>
        <v>0</v>
      </c>
      <c r="AC204" s="292">
        <f t="shared" si="76"/>
        <v>300</v>
      </c>
      <c r="AD204" s="293"/>
      <c r="AE204" s="293"/>
      <c r="AF204" s="293"/>
      <c r="AG204" s="293"/>
      <c r="AH204" s="293"/>
      <c r="AI204" s="293"/>
      <c r="AJ204" s="293"/>
      <c r="AK204" s="292">
        <f t="shared" si="73"/>
        <v>300</v>
      </c>
      <c r="AL204" s="293"/>
      <c r="AM204" s="292">
        <f t="shared" si="78"/>
        <v>300</v>
      </c>
      <c r="AN204" s="292">
        <f t="shared" si="79"/>
        <v>300</v>
      </c>
      <c r="AO204" s="293"/>
      <c r="AP204" s="293"/>
      <c r="AQ204" s="293"/>
      <c r="AR204" s="293"/>
      <c r="AS204" s="293"/>
      <c r="AT204" s="293"/>
      <c r="AU204" s="293"/>
      <c r="AV204" s="292">
        <f t="shared" si="74"/>
        <v>300</v>
      </c>
      <c r="AW204" s="293"/>
      <c r="AX204" s="292">
        <f t="shared" si="75"/>
        <v>600</v>
      </c>
      <c r="AY204" s="137" t="str">
        <f t="shared" si="58"/>
        <v/>
      </c>
      <c r="BA204" s="143" t="str">
        <f t="shared" si="82"/>
        <v/>
      </c>
    </row>
    <row r="205" spans="1:53" ht="12">
      <c r="A205" s="288">
        <v>203</v>
      </c>
      <c r="B205" s="289" t="s">
        <v>440</v>
      </c>
      <c r="C205" s="290" t="s">
        <v>14</v>
      </c>
      <c r="D205" s="290" t="s">
        <v>150</v>
      </c>
      <c r="E205" s="291">
        <v>250</v>
      </c>
      <c r="F205" s="292">
        <v>50</v>
      </c>
      <c r="G205" s="292">
        <v>675</v>
      </c>
      <c r="H205" s="293"/>
      <c r="I205" s="293"/>
      <c r="J205" s="293"/>
      <c r="K205" s="293"/>
      <c r="L205" s="293"/>
      <c r="M205" s="293"/>
      <c r="N205" s="293"/>
      <c r="O205" s="292">
        <f t="shared" si="80"/>
        <v>675</v>
      </c>
      <c r="P205" s="293">
        <v>725</v>
      </c>
      <c r="Q205" s="292">
        <f t="shared" si="81"/>
        <v>0</v>
      </c>
      <c r="R205" s="292">
        <f t="shared" si="77"/>
        <v>750</v>
      </c>
      <c r="S205" s="293">
        <v>50</v>
      </c>
      <c r="T205" s="293"/>
      <c r="U205" s="293"/>
      <c r="V205" s="293"/>
      <c r="W205" s="293">
        <v>100</v>
      </c>
      <c r="X205" s="293"/>
      <c r="Y205" s="293"/>
      <c r="Z205" s="292">
        <f t="shared" si="65"/>
        <v>900</v>
      </c>
      <c r="AA205" s="293">
        <v>900</v>
      </c>
      <c r="AB205" s="292">
        <f t="shared" si="66"/>
        <v>0</v>
      </c>
      <c r="AC205" s="292">
        <f t="shared" si="76"/>
        <v>750</v>
      </c>
      <c r="AD205" s="293"/>
      <c r="AE205" s="293"/>
      <c r="AF205" s="293"/>
      <c r="AG205" s="293"/>
      <c r="AH205" s="293"/>
      <c r="AI205" s="293"/>
      <c r="AJ205" s="293"/>
      <c r="AK205" s="292">
        <f t="shared" si="73"/>
        <v>750</v>
      </c>
      <c r="AL205" s="293">
        <v>750</v>
      </c>
      <c r="AM205" s="292">
        <f t="shared" si="78"/>
        <v>0</v>
      </c>
      <c r="AN205" s="292">
        <f t="shared" si="79"/>
        <v>750</v>
      </c>
      <c r="AO205" s="293"/>
      <c r="AP205" s="293"/>
      <c r="AQ205" s="293"/>
      <c r="AR205" s="293"/>
      <c r="AS205" s="293"/>
      <c r="AT205" s="293"/>
      <c r="AU205" s="293"/>
      <c r="AV205" s="292">
        <f t="shared" si="74"/>
        <v>750</v>
      </c>
      <c r="AW205" s="293"/>
      <c r="AX205" s="292">
        <f t="shared" si="75"/>
        <v>750</v>
      </c>
      <c r="AY205" s="137" t="str">
        <f t="shared" si="58"/>
        <v/>
      </c>
      <c r="BA205" s="143" t="str">
        <f t="shared" si="82"/>
        <v/>
      </c>
    </row>
    <row r="206" spans="1:53" ht="12">
      <c r="A206" s="288">
        <v>204</v>
      </c>
      <c r="B206" s="294" t="s">
        <v>1460</v>
      </c>
      <c r="C206" s="290" t="s">
        <v>23</v>
      </c>
      <c r="D206" s="290"/>
      <c r="E206" s="291">
        <v>100</v>
      </c>
      <c r="F206" s="292"/>
      <c r="G206" s="292">
        <f>E206*3</f>
        <v>300</v>
      </c>
      <c r="H206" s="293"/>
      <c r="I206" s="293"/>
      <c r="J206" s="293"/>
      <c r="K206" s="293"/>
      <c r="L206" s="293"/>
      <c r="M206" s="293"/>
      <c r="N206" s="293"/>
      <c r="O206" s="292">
        <f t="shared" si="80"/>
        <v>300</v>
      </c>
      <c r="P206" s="293">
        <v>300</v>
      </c>
      <c r="Q206" s="292">
        <f t="shared" si="81"/>
        <v>0</v>
      </c>
      <c r="R206" s="292">
        <f t="shared" si="77"/>
        <v>300</v>
      </c>
      <c r="S206" s="293"/>
      <c r="T206" s="293"/>
      <c r="U206" s="293">
        <v>192.9</v>
      </c>
      <c r="V206" s="293"/>
      <c r="W206" s="293">
        <v>100</v>
      </c>
      <c r="X206" s="293"/>
      <c r="Y206" s="293"/>
      <c r="Z206" s="292">
        <f t="shared" si="65"/>
        <v>592.9</v>
      </c>
      <c r="AA206" s="293">
        <v>592.9</v>
      </c>
      <c r="AB206" s="292">
        <f t="shared" si="66"/>
        <v>0</v>
      </c>
      <c r="AC206" s="292">
        <f t="shared" si="76"/>
        <v>300</v>
      </c>
      <c r="AD206" s="293"/>
      <c r="AE206" s="293">
        <v>100</v>
      </c>
      <c r="AF206" s="293">
        <v>213</v>
      </c>
      <c r="AG206" s="293"/>
      <c r="AH206" s="293"/>
      <c r="AI206" s="293"/>
      <c r="AJ206" s="293"/>
      <c r="AK206" s="292">
        <f t="shared" si="73"/>
        <v>613</v>
      </c>
      <c r="AL206" s="293">
        <v>613</v>
      </c>
      <c r="AM206" s="292">
        <f t="shared" si="78"/>
        <v>0</v>
      </c>
      <c r="AN206" s="292">
        <f t="shared" si="79"/>
        <v>300</v>
      </c>
      <c r="AO206" s="293"/>
      <c r="AP206" s="293"/>
      <c r="AQ206" s="293"/>
      <c r="AR206" s="293"/>
      <c r="AS206" s="293"/>
      <c r="AT206" s="293"/>
      <c r="AU206" s="293"/>
      <c r="AV206" s="292">
        <f t="shared" si="74"/>
        <v>300</v>
      </c>
      <c r="AW206" s="293">
        <v>300</v>
      </c>
      <c r="AX206" s="292">
        <f t="shared" si="75"/>
        <v>0</v>
      </c>
      <c r="AY206" s="137" t="str">
        <f t="shared" si="58"/>
        <v>*</v>
      </c>
      <c r="BA206" s="143" t="str">
        <f t="shared" si="82"/>
        <v/>
      </c>
    </row>
    <row r="207" spans="1:53" ht="12">
      <c r="A207" s="288">
        <v>205</v>
      </c>
      <c r="B207" s="306" t="s">
        <v>445</v>
      </c>
      <c r="C207" s="307" t="s">
        <v>23</v>
      </c>
      <c r="D207" s="307" t="s">
        <v>447</v>
      </c>
      <c r="E207" s="309">
        <v>85</v>
      </c>
      <c r="F207" s="292"/>
      <c r="G207" s="292">
        <f>E207*3</f>
        <v>255</v>
      </c>
      <c r="H207" s="293"/>
      <c r="I207" s="293"/>
      <c r="J207" s="293"/>
      <c r="K207" s="293"/>
      <c r="L207" s="293"/>
      <c r="M207" s="293"/>
      <c r="N207" s="293"/>
      <c r="O207" s="292">
        <f t="shared" si="80"/>
        <v>255</v>
      </c>
      <c r="P207" s="293"/>
      <c r="Q207" s="292">
        <f t="shared" si="81"/>
        <v>255</v>
      </c>
      <c r="R207" s="292">
        <f t="shared" si="77"/>
        <v>255</v>
      </c>
      <c r="S207" s="293"/>
      <c r="T207" s="293"/>
      <c r="U207" s="293"/>
      <c r="V207" s="293"/>
      <c r="W207" s="293"/>
      <c r="X207" s="293"/>
      <c r="Y207" s="293"/>
      <c r="Z207" s="292">
        <f t="shared" si="65"/>
        <v>255</v>
      </c>
      <c r="AA207" s="293">
        <v>1020</v>
      </c>
      <c r="AB207" s="292">
        <f t="shared" si="66"/>
        <v>-510</v>
      </c>
      <c r="AC207" s="292">
        <f t="shared" si="76"/>
        <v>255</v>
      </c>
      <c r="AD207" s="293"/>
      <c r="AE207" s="293"/>
      <c r="AF207" s="293"/>
      <c r="AG207" s="293"/>
      <c r="AH207" s="293"/>
      <c r="AI207" s="293"/>
      <c r="AJ207" s="293"/>
      <c r="AK207" s="292">
        <f t="shared" si="73"/>
        <v>255</v>
      </c>
      <c r="AL207" s="293"/>
      <c r="AM207" s="292">
        <f t="shared" si="78"/>
        <v>-255</v>
      </c>
      <c r="AN207" s="292">
        <f t="shared" si="79"/>
        <v>255</v>
      </c>
      <c r="AO207" s="293"/>
      <c r="AP207" s="293"/>
      <c r="AQ207" s="293"/>
      <c r="AR207" s="293"/>
      <c r="AS207" s="293"/>
      <c r="AT207" s="293"/>
      <c r="AU207" s="293"/>
      <c r="AV207" s="292">
        <f t="shared" si="74"/>
        <v>255</v>
      </c>
      <c r="AW207" s="293"/>
      <c r="AX207" s="292">
        <f t="shared" si="75"/>
        <v>0</v>
      </c>
      <c r="AY207" s="137" t="str">
        <f t="shared" ref="AY207:AY257" si="83">IF(AX207=0,"*","")</f>
        <v>*</v>
      </c>
      <c r="BA207" s="143" t="str">
        <f t="shared" si="82"/>
        <v/>
      </c>
    </row>
    <row r="208" spans="1:53" ht="12">
      <c r="A208" s="288">
        <v>206</v>
      </c>
      <c r="B208" s="289" t="s">
        <v>448</v>
      </c>
      <c r="C208" s="290" t="s">
        <v>14</v>
      </c>
      <c r="D208" s="290" t="s">
        <v>450</v>
      </c>
      <c r="E208" s="291">
        <v>95</v>
      </c>
      <c r="F208" s="292">
        <v>50</v>
      </c>
      <c r="G208" s="292">
        <v>225</v>
      </c>
      <c r="H208" s="293"/>
      <c r="I208" s="293"/>
      <c r="J208" s="293"/>
      <c r="K208" s="293"/>
      <c r="L208" s="293"/>
      <c r="M208" s="293"/>
      <c r="N208" s="293"/>
      <c r="O208" s="292">
        <f t="shared" si="80"/>
        <v>225</v>
      </c>
      <c r="P208" s="293">
        <v>225</v>
      </c>
      <c r="Q208" s="292">
        <f t="shared" si="81"/>
        <v>50</v>
      </c>
      <c r="R208" s="292">
        <f t="shared" si="77"/>
        <v>285</v>
      </c>
      <c r="S208" s="293"/>
      <c r="T208" s="293"/>
      <c r="U208" s="293"/>
      <c r="V208" s="293"/>
      <c r="W208" s="293">
        <v>100</v>
      </c>
      <c r="X208" s="293"/>
      <c r="Y208" s="293"/>
      <c r="Z208" s="292">
        <f t="shared" si="65"/>
        <v>385</v>
      </c>
      <c r="AA208" s="293">
        <v>435</v>
      </c>
      <c r="AB208" s="292">
        <f t="shared" si="66"/>
        <v>0</v>
      </c>
      <c r="AC208" s="292">
        <f t="shared" si="76"/>
        <v>285</v>
      </c>
      <c r="AD208" s="293"/>
      <c r="AE208" s="293"/>
      <c r="AF208" s="293"/>
      <c r="AG208" s="293"/>
      <c r="AH208" s="293"/>
      <c r="AI208" s="293"/>
      <c r="AJ208" s="293"/>
      <c r="AK208" s="292">
        <f t="shared" si="73"/>
        <v>285</v>
      </c>
      <c r="AL208" s="293">
        <v>285</v>
      </c>
      <c r="AM208" s="292">
        <f t="shared" si="78"/>
        <v>0</v>
      </c>
      <c r="AN208" s="292">
        <f t="shared" si="79"/>
        <v>285</v>
      </c>
      <c r="AO208" s="293"/>
      <c r="AP208" s="293"/>
      <c r="AQ208" s="293"/>
      <c r="AR208" s="293"/>
      <c r="AS208" s="293"/>
      <c r="AT208" s="293"/>
      <c r="AU208" s="293"/>
      <c r="AV208" s="292">
        <f t="shared" si="74"/>
        <v>285</v>
      </c>
      <c r="AW208" s="293">
        <v>285</v>
      </c>
      <c r="AX208" s="292">
        <f t="shared" si="75"/>
        <v>0</v>
      </c>
      <c r="AY208" s="137" t="str">
        <f t="shared" si="83"/>
        <v>*</v>
      </c>
      <c r="BA208" s="143" t="str">
        <f t="shared" si="82"/>
        <v/>
      </c>
    </row>
    <row r="209" spans="1:53" ht="12">
      <c r="A209" s="288">
        <v>207</v>
      </c>
      <c r="B209" s="289" t="s">
        <v>941</v>
      </c>
      <c r="C209" s="290" t="s">
        <v>14</v>
      </c>
      <c r="D209" s="290" t="s">
        <v>947</v>
      </c>
      <c r="E209" s="291">
        <v>65</v>
      </c>
      <c r="F209" s="292"/>
      <c r="G209" s="292">
        <v>150</v>
      </c>
      <c r="H209" s="293"/>
      <c r="I209" s="293"/>
      <c r="J209" s="293"/>
      <c r="K209" s="293"/>
      <c r="L209" s="293">
        <v>100</v>
      </c>
      <c r="M209" s="293"/>
      <c r="N209" s="293"/>
      <c r="O209" s="292">
        <f t="shared" si="80"/>
        <v>250</v>
      </c>
      <c r="P209" s="293">
        <v>400</v>
      </c>
      <c r="Q209" s="292">
        <f t="shared" si="81"/>
        <v>-150</v>
      </c>
      <c r="R209" s="292">
        <f t="shared" si="77"/>
        <v>195</v>
      </c>
      <c r="S209" s="293"/>
      <c r="T209" s="293"/>
      <c r="U209" s="293"/>
      <c r="V209" s="293"/>
      <c r="W209" s="293"/>
      <c r="X209" s="293"/>
      <c r="Y209" s="293"/>
      <c r="Z209" s="292">
        <f t="shared" si="65"/>
        <v>195</v>
      </c>
      <c r="AA209" s="293"/>
      <c r="AB209" s="292">
        <f t="shared" si="66"/>
        <v>45</v>
      </c>
      <c r="AC209" s="292">
        <f t="shared" si="76"/>
        <v>195</v>
      </c>
      <c r="AD209" s="293"/>
      <c r="AE209" s="293"/>
      <c r="AF209" s="293"/>
      <c r="AG209" s="293"/>
      <c r="AH209" s="293"/>
      <c r="AI209" s="293"/>
      <c r="AJ209" s="293"/>
      <c r="AK209" s="292">
        <f t="shared" si="73"/>
        <v>195</v>
      </c>
      <c r="AL209" s="293">
        <v>240</v>
      </c>
      <c r="AM209" s="292">
        <f t="shared" si="78"/>
        <v>0</v>
      </c>
      <c r="AN209" s="292">
        <f t="shared" si="79"/>
        <v>195</v>
      </c>
      <c r="AO209" s="293"/>
      <c r="AP209" s="293"/>
      <c r="AQ209" s="293"/>
      <c r="AR209" s="293"/>
      <c r="AS209" s="293"/>
      <c r="AT209" s="293"/>
      <c r="AU209" s="293"/>
      <c r="AV209" s="292">
        <f t="shared" si="74"/>
        <v>195</v>
      </c>
      <c r="AW209" s="293"/>
      <c r="AX209" s="292">
        <f t="shared" si="75"/>
        <v>195</v>
      </c>
      <c r="AY209" s="137" t="str">
        <f t="shared" si="83"/>
        <v/>
      </c>
      <c r="BA209" s="143" t="str">
        <f t="shared" si="82"/>
        <v/>
      </c>
    </row>
    <row r="210" spans="1:53" ht="12">
      <c r="A210" s="288">
        <v>208</v>
      </c>
      <c r="B210" s="289" t="s">
        <v>451</v>
      </c>
      <c r="C210" s="290" t="s">
        <v>23</v>
      </c>
      <c r="D210" s="290" t="s">
        <v>1145</v>
      </c>
      <c r="E210" s="291">
        <v>85</v>
      </c>
      <c r="F210" s="292"/>
      <c r="G210" s="292">
        <f t="shared" ref="G210:G219" si="84">E210*3</f>
        <v>255</v>
      </c>
      <c r="H210" s="293"/>
      <c r="I210" s="293"/>
      <c r="J210" s="293"/>
      <c r="K210" s="293"/>
      <c r="L210" s="293"/>
      <c r="M210" s="293"/>
      <c r="N210" s="293"/>
      <c r="O210" s="292">
        <f t="shared" si="80"/>
        <v>255</v>
      </c>
      <c r="P210" s="293">
        <v>255</v>
      </c>
      <c r="Q210" s="292">
        <f t="shared" si="81"/>
        <v>0</v>
      </c>
      <c r="R210" s="292">
        <f t="shared" si="77"/>
        <v>255</v>
      </c>
      <c r="S210" s="293"/>
      <c r="T210" s="293"/>
      <c r="U210" s="293"/>
      <c r="V210" s="293"/>
      <c r="W210" s="293">
        <v>100</v>
      </c>
      <c r="X210" s="293"/>
      <c r="Y210" s="293"/>
      <c r="Z210" s="292">
        <f t="shared" si="65"/>
        <v>355</v>
      </c>
      <c r="AA210" s="293">
        <v>865</v>
      </c>
      <c r="AB210" s="292">
        <f t="shared" si="66"/>
        <v>-510</v>
      </c>
      <c r="AC210" s="292">
        <f t="shared" si="76"/>
        <v>255</v>
      </c>
      <c r="AD210" s="293"/>
      <c r="AE210" s="293"/>
      <c r="AF210" s="293"/>
      <c r="AG210" s="293"/>
      <c r="AH210" s="293"/>
      <c r="AI210" s="293"/>
      <c r="AJ210" s="293"/>
      <c r="AK210" s="292">
        <f t="shared" si="73"/>
        <v>255</v>
      </c>
      <c r="AL210" s="293"/>
      <c r="AM210" s="292">
        <f t="shared" si="78"/>
        <v>-255</v>
      </c>
      <c r="AN210" s="292">
        <f t="shared" si="79"/>
        <v>255</v>
      </c>
      <c r="AO210" s="293"/>
      <c r="AP210" s="293"/>
      <c r="AQ210" s="293"/>
      <c r="AR210" s="293"/>
      <c r="AS210" s="293"/>
      <c r="AT210" s="293"/>
      <c r="AU210" s="293"/>
      <c r="AV210" s="292">
        <f t="shared" si="74"/>
        <v>255</v>
      </c>
      <c r="AW210" s="293"/>
      <c r="AX210" s="292">
        <f t="shared" si="75"/>
        <v>0</v>
      </c>
      <c r="AY210" s="137" t="str">
        <f t="shared" si="83"/>
        <v>*</v>
      </c>
      <c r="BA210" s="143" t="str">
        <f t="shared" si="82"/>
        <v/>
      </c>
    </row>
    <row r="211" spans="1:53" ht="12">
      <c r="A211" s="288">
        <v>209</v>
      </c>
      <c r="B211" s="294" t="s">
        <v>453</v>
      </c>
      <c r="C211" s="290" t="s">
        <v>10</v>
      </c>
      <c r="D211" s="290" t="s">
        <v>454</v>
      </c>
      <c r="E211" s="295">
        <v>315</v>
      </c>
      <c r="F211" s="292"/>
      <c r="G211" s="292">
        <f t="shared" si="84"/>
        <v>945</v>
      </c>
      <c r="H211" s="293">
        <v>50</v>
      </c>
      <c r="I211" s="293"/>
      <c r="J211" s="293"/>
      <c r="K211" s="293"/>
      <c r="L211" s="293">
        <v>210</v>
      </c>
      <c r="M211" s="293"/>
      <c r="N211" s="293">
        <v>10</v>
      </c>
      <c r="O211" s="292">
        <f t="shared" si="80"/>
        <v>1215</v>
      </c>
      <c r="P211" s="293">
        <v>945</v>
      </c>
      <c r="Q211" s="292">
        <f t="shared" si="81"/>
        <v>270</v>
      </c>
      <c r="R211" s="292">
        <f t="shared" si="77"/>
        <v>945</v>
      </c>
      <c r="S211" s="293"/>
      <c r="T211" s="293"/>
      <c r="U211" s="293"/>
      <c r="V211" s="293"/>
      <c r="W211" s="293"/>
      <c r="X211" s="293"/>
      <c r="Y211" s="293"/>
      <c r="Z211" s="292">
        <f t="shared" si="65"/>
        <v>945</v>
      </c>
      <c r="AA211" s="293">
        <v>945</v>
      </c>
      <c r="AB211" s="292">
        <f t="shared" si="66"/>
        <v>270</v>
      </c>
      <c r="AC211" s="292">
        <f t="shared" si="76"/>
        <v>945</v>
      </c>
      <c r="AD211" s="293"/>
      <c r="AE211" s="293"/>
      <c r="AF211" s="293"/>
      <c r="AG211" s="293"/>
      <c r="AH211" s="293"/>
      <c r="AI211" s="293"/>
      <c r="AJ211" s="293"/>
      <c r="AK211" s="292">
        <f t="shared" si="73"/>
        <v>945</v>
      </c>
      <c r="AL211" s="293">
        <v>945</v>
      </c>
      <c r="AM211" s="292">
        <f t="shared" si="78"/>
        <v>270</v>
      </c>
      <c r="AN211" s="292">
        <f t="shared" si="79"/>
        <v>945</v>
      </c>
      <c r="AO211" s="293"/>
      <c r="AP211" s="293"/>
      <c r="AQ211" s="293"/>
      <c r="AR211" s="293"/>
      <c r="AS211" s="293"/>
      <c r="AT211" s="293"/>
      <c r="AU211" s="293"/>
      <c r="AV211" s="292">
        <f t="shared" si="74"/>
        <v>945</v>
      </c>
      <c r="AW211" s="293">
        <v>1215</v>
      </c>
      <c r="AX211" s="292">
        <f t="shared" si="75"/>
        <v>0</v>
      </c>
      <c r="AY211" s="137" t="str">
        <f t="shared" si="83"/>
        <v>*</v>
      </c>
      <c r="BA211" s="143" t="str">
        <f t="shared" si="82"/>
        <v/>
      </c>
    </row>
    <row r="212" spans="1:53" ht="12">
      <c r="A212" s="288">
        <v>210</v>
      </c>
      <c r="B212" s="289" t="s">
        <v>457</v>
      </c>
      <c r="C212" s="290" t="s">
        <v>23</v>
      </c>
      <c r="D212" s="290" t="s">
        <v>459</v>
      </c>
      <c r="E212" s="291">
        <v>90</v>
      </c>
      <c r="F212" s="292"/>
      <c r="G212" s="292">
        <f t="shared" si="84"/>
        <v>270</v>
      </c>
      <c r="H212" s="293"/>
      <c r="I212" s="293"/>
      <c r="J212" s="293"/>
      <c r="K212" s="293"/>
      <c r="L212" s="293"/>
      <c r="M212" s="293"/>
      <c r="N212" s="293"/>
      <c r="O212" s="292">
        <f t="shared" si="80"/>
        <v>270</v>
      </c>
      <c r="P212" s="293">
        <v>540</v>
      </c>
      <c r="Q212" s="292">
        <f t="shared" si="81"/>
        <v>-270</v>
      </c>
      <c r="R212" s="292">
        <f t="shared" si="77"/>
        <v>270</v>
      </c>
      <c r="S212" s="293"/>
      <c r="T212" s="293"/>
      <c r="U212" s="293"/>
      <c r="V212" s="293"/>
      <c r="W212" s="293"/>
      <c r="X212" s="293"/>
      <c r="Y212" s="293"/>
      <c r="Z212" s="292">
        <f t="shared" si="65"/>
        <v>270</v>
      </c>
      <c r="AA212" s="293"/>
      <c r="AB212" s="292">
        <f t="shared" si="66"/>
        <v>0</v>
      </c>
      <c r="AC212" s="292">
        <f t="shared" si="76"/>
        <v>270</v>
      </c>
      <c r="AD212" s="293"/>
      <c r="AE212" s="293"/>
      <c r="AF212" s="293"/>
      <c r="AG212" s="293"/>
      <c r="AH212" s="293"/>
      <c r="AI212" s="293"/>
      <c r="AJ212" s="293"/>
      <c r="AK212" s="292">
        <f t="shared" si="73"/>
        <v>270</v>
      </c>
      <c r="AL212" s="293"/>
      <c r="AM212" s="292">
        <f t="shared" si="78"/>
        <v>270</v>
      </c>
      <c r="AN212" s="292">
        <f t="shared" si="79"/>
        <v>270</v>
      </c>
      <c r="AO212" s="293"/>
      <c r="AP212" s="293"/>
      <c r="AQ212" s="293"/>
      <c r="AR212" s="293"/>
      <c r="AS212" s="293"/>
      <c r="AT212" s="293"/>
      <c r="AU212" s="293"/>
      <c r="AV212" s="292">
        <f t="shared" si="74"/>
        <v>270</v>
      </c>
      <c r="AW212" s="293">
        <v>540</v>
      </c>
      <c r="AX212" s="292">
        <f t="shared" si="75"/>
        <v>0</v>
      </c>
      <c r="AY212" s="137" t="str">
        <f t="shared" si="83"/>
        <v>*</v>
      </c>
      <c r="BA212" s="143" t="str">
        <f t="shared" si="82"/>
        <v/>
      </c>
    </row>
    <row r="213" spans="1:53" ht="12">
      <c r="A213" s="288">
        <v>211</v>
      </c>
      <c r="B213" s="289" t="s">
        <v>460</v>
      </c>
      <c r="C213" s="290" t="s">
        <v>23</v>
      </c>
      <c r="D213" s="290" t="s">
        <v>462</v>
      </c>
      <c r="E213" s="291">
        <v>95</v>
      </c>
      <c r="F213" s="292"/>
      <c r="G213" s="292">
        <f t="shared" si="84"/>
        <v>285</v>
      </c>
      <c r="H213" s="293"/>
      <c r="I213" s="293"/>
      <c r="J213" s="293"/>
      <c r="K213" s="293"/>
      <c r="L213" s="293"/>
      <c r="M213" s="293"/>
      <c r="N213" s="293"/>
      <c r="O213" s="292">
        <f t="shared" si="80"/>
        <v>285</v>
      </c>
      <c r="P213" s="293">
        <v>285</v>
      </c>
      <c r="Q213" s="292">
        <f t="shared" si="81"/>
        <v>0</v>
      </c>
      <c r="R213" s="292">
        <f t="shared" si="77"/>
        <v>285</v>
      </c>
      <c r="S213" s="293"/>
      <c r="T213" s="293"/>
      <c r="U213" s="293"/>
      <c r="V213" s="293"/>
      <c r="W213" s="293"/>
      <c r="X213" s="293"/>
      <c r="Y213" s="293"/>
      <c r="Z213" s="292">
        <f t="shared" si="65"/>
        <v>285</v>
      </c>
      <c r="AA213" s="293">
        <v>285</v>
      </c>
      <c r="AB213" s="292">
        <f t="shared" si="66"/>
        <v>0</v>
      </c>
      <c r="AC213" s="292">
        <f t="shared" si="76"/>
        <v>285</v>
      </c>
      <c r="AD213" s="293"/>
      <c r="AE213" s="293">
        <v>100</v>
      </c>
      <c r="AF213" s="293"/>
      <c r="AG213" s="293"/>
      <c r="AH213" s="293"/>
      <c r="AI213" s="293"/>
      <c r="AJ213" s="293"/>
      <c r="AK213" s="292">
        <f t="shared" si="73"/>
        <v>385</v>
      </c>
      <c r="AL213" s="293">
        <v>385</v>
      </c>
      <c r="AM213" s="292">
        <f t="shared" si="78"/>
        <v>0</v>
      </c>
      <c r="AN213" s="292">
        <f t="shared" si="79"/>
        <v>285</v>
      </c>
      <c r="AO213" s="293"/>
      <c r="AP213" s="293"/>
      <c r="AQ213" s="293"/>
      <c r="AR213" s="293"/>
      <c r="AS213" s="293"/>
      <c r="AT213" s="293"/>
      <c r="AU213" s="293"/>
      <c r="AV213" s="292">
        <f t="shared" si="74"/>
        <v>285</v>
      </c>
      <c r="AW213" s="293">
        <v>285</v>
      </c>
      <c r="AX213" s="292">
        <f t="shared" si="75"/>
        <v>0</v>
      </c>
      <c r="AY213" s="137" t="str">
        <f t="shared" si="83"/>
        <v>*</v>
      </c>
      <c r="BA213" s="143" t="str">
        <f t="shared" si="82"/>
        <v/>
      </c>
    </row>
    <row r="214" spans="1:53" ht="12">
      <c r="A214" s="288">
        <v>212</v>
      </c>
      <c r="B214" s="289" t="s">
        <v>463</v>
      </c>
      <c r="C214" s="290" t="s">
        <v>14</v>
      </c>
      <c r="D214" s="290" t="s">
        <v>465</v>
      </c>
      <c r="E214" s="291">
        <v>230</v>
      </c>
      <c r="F214" s="292"/>
      <c r="G214" s="292">
        <f t="shared" si="84"/>
        <v>690</v>
      </c>
      <c r="H214" s="293"/>
      <c r="I214" s="293"/>
      <c r="J214" s="293">
        <v>567.29999999999995</v>
      </c>
      <c r="K214" s="293"/>
      <c r="L214" s="293">
        <v>100</v>
      </c>
      <c r="M214" s="293"/>
      <c r="N214" s="293"/>
      <c r="O214" s="292">
        <f t="shared" si="80"/>
        <v>1357.3</v>
      </c>
      <c r="P214" s="293">
        <v>1357.3</v>
      </c>
      <c r="Q214" s="292">
        <f t="shared" si="81"/>
        <v>0</v>
      </c>
      <c r="R214" s="292">
        <f t="shared" si="77"/>
        <v>690</v>
      </c>
      <c r="S214" s="293"/>
      <c r="T214" s="293"/>
      <c r="U214" s="293"/>
      <c r="V214" s="293"/>
      <c r="W214" s="293"/>
      <c r="X214" s="293"/>
      <c r="Y214" s="293"/>
      <c r="Z214" s="292">
        <f t="shared" si="65"/>
        <v>690</v>
      </c>
      <c r="AA214" s="293">
        <v>690</v>
      </c>
      <c r="AB214" s="292">
        <f t="shared" si="66"/>
        <v>0</v>
      </c>
      <c r="AC214" s="292">
        <f t="shared" si="76"/>
        <v>690</v>
      </c>
      <c r="AD214" s="293">
        <v>50</v>
      </c>
      <c r="AE214" s="293"/>
      <c r="AF214" s="293"/>
      <c r="AG214" s="293"/>
      <c r="AH214" s="293"/>
      <c r="AI214" s="293"/>
      <c r="AJ214" s="293"/>
      <c r="AK214" s="292">
        <f t="shared" si="73"/>
        <v>740</v>
      </c>
      <c r="AL214" s="293">
        <v>1430</v>
      </c>
      <c r="AM214" s="292">
        <f t="shared" si="78"/>
        <v>-690</v>
      </c>
      <c r="AN214" s="292">
        <f t="shared" si="79"/>
        <v>690</v>
      </c>
      <c r="AO214" s="293"/>
      <c r="AP214" s="293"/>
      <c r="AQ214" s="293"/>
      <c r="AR214" s="293"/>
      <c r="AS214" s="293"/>
      <c r="AT214" s="293"/>
      <c r="AU214" s="293"/>
      <c r="AV214" s="292">
        <f t="shared" si="74"/>
        <v>690</v>
      </c>
      <c r="AW214" s="293"/>
      <c r="AX214" s="292">
        <f t="shared" si="75"/>
        <v>0</v>
      </c>
      <c r="AY214" s="137" t="str">
        <f t="shared" si="83"/>
        <v>*</v>
      </c>
      <c r="BA214" s="143" t="str">
        <f t="shared" si="82"/>
        <v/>
      </c>
    </row>
    <row r="215" spans="1:53" ht="12">
      <c r="A215" s="288">
        <v>213</v>
      </c>
      <c r="B215" s="294" t="s">
        <v>466</v>
      </c>
      <c r="C215" s="290" t="s">
        <v>10</v>
      </c>
      <c r="D215" s="290" t="s">
        <v>468</v>
      </c>
      <c r="E215" s="295">
        <v>155</v>
      </c>
      <c r="F215" s="292">
        <v>465</v>
      </c>
      <c r="G215" s="292">
        <f t="shared" si="84"/>
        <v>465</v>
      </c>
      <c r="H215" s="293">
        <v>50</v>
      </c>
      <c r="I215" s="293"/>
      <c r="J215" s="293"/>
      <c r="K215" s="293"/>
      <c r="L215" s="293">
        <v>100</v>
      </c>
      <c r="M215" s="293"/>
      <c r="N215" s="293">
        <v>10</v>
      </c>
      <c r="O215" s="292">
        <f t="shared" si="80"/>
        <v>625</v>
      </c>
      <c r="P215" s="293">
        <v>930</v>
      </c>
      <c r="Q215" s="292">
        <f t="shared" si="81"/>
        <v>160</v>
      </c>
      <c r="R215" s="292">
        <f t="shared" si="77"/>
        <v>465</v>
      </c>
      <c r="S215" s="293"/>
      <c r="T215" s="293"/>
      <c r="U215" s="293"/>
      <c r="V215" s="293"/>
      <c r="W215" s="293"/>
      <c r="X215" s="293"/>
      <c r="Y215" s="293"/>
      <c r="Z215" s="292">
        <f t="shared" si="65"/>
        <v>465</v>
      </c>
      <c r="AA215" s="293"/>
      <c r="AB215" s="292">
        <f t="shared" si="66"/>
        <v>625</v>
      </c>
      <c r="AC215" s="292">
        <f t="shared" si="76"/>
        <v>465</v>
      </c>
      <c r="AD215" s="293"/>
      <c r="AE215" s="293"/>
      <c r="AF215" s="293"/>
      <c r="AG215" s="293"/>
      <c r="AH215" s="293"/>
      <c r="AI215" s="293"/>
      <c r="AJ215" s="293"/>
      <c r="AK215" s="292">
        <f t="shared" si="73"/>
        <v>465</v>
      </c>
      <c r="AL215" s="293">
        <v>1555</v>
      </c>
      <c r="AM215" s="292">
        <f t="shared" si="78"/>
        <v>-465</v>
      </c>
      <c r="AN215" s="292">
        <f t="shared" si="79"/>
        <v>465</v>
      </c>
      <c r="AO215" s="293"/>
      <c r="AP215" s="293"/>
      <c r="AQ215" s="293"/>
      <c r="AR215" s="293"/>
      <c r="AS215" s="293"/>
      <c r="AT215" s="293"/>
      <c r="AU215" s="293"/>
      <c r="AV215" s="292">
        <f t="shared" si="74"/>
        <v>465</v>
      </c>
      <c r="AW215" s="293"/>
      <c r="AX215" s="292">
        <f t="shared" si="75"/>
        <v>0</v>
      </c>
      <c r="AY215" s="137" t="str">
        <f t="shared" si="83"/>
        <v>*</v>
      </c>
      <c r="BA215" s="143" t="str">
        <f t="shared" si="82"/>
        <v/>
      </c>
    </row>
    <row r="216" spans="1:53" ht="12">
      <c r="A216" s="288">
        <v>214</v>
      </c>
      <c r="B216" s="289" t="s">
        <v>856</v>
      </c>
      <c r="C216" s="290" t="s">
        <v>14</v>
      </c>
      <c r="D216" s="290" t="s">
        <v>807</v>
      </c>
      <c r="E216" s="291">
        <v>50</v>
      </c>
      <c r="F216" s="292">
        <v>150</v>
      </c>
      <c r="G216" s="292">
        <f t="shared" si="84"/>
        <v>150</v>
      </c>
      <c r="H216" s="293"/>
      <c r="I216" s="293"/>
      <c r="J216" s="293"/>
      <c r="K216" s="293"/>
      <c r="L216" s="293"/>
      <c r="M216" s="293"/>
      <c r="N216" s="293"/>
      <c r="O216" s="292">
        <f t="shared" si="80"/>
        <v>150</v>
      </c>
      <c r="P216" s="293"/>
      <c r="Q216" s="292">
        <f t="shared" si="81"/>
        <v>300</v>
      </c>
      <c r="R216" s="292">
        <f t="shared" si="77"/>
        <v>150</v>
      </c>
      <c r="S216" s="293"/>
      <c r="T216" s="293"/>
      <c r="U216" s="293"/>
      <c r="V216" s="293"/>
      <c r="W216" s="293"/>
      <c r="X216" s="293"/>
      <c r="Y216" s="293"/>
      <c r="Z216" s="292">
        <f t="shared" si="65"/>
        <v>150</v>
      </c>
      <c r="AA216" s="293">
        <v>750</v>
      </c>
      <c r="AB216" s="292">
        <f t="shared" si="66"/>
        <v>-300</v>
      </c>
      <c r="AC216" s="292">
        <f t="shared" si="76"/>
        <v>150</v>
      </c>
      <c r="AD216" s="293"/>
      <c r="AE216" s="293"/>
      <c r="AF216" s="293"/>
      <c r="AG216" s="293"/>
      <c r="AH216" s="293"/>
      <c r="AI216" s="293"/>
      <c r="AJ216" s="293"/>
      <c r="AK216" s="292">
        <f t="shared" si="73"/>
        <v>150</v>
      </c>
      <c r="AL216" s="293"/>
      <c r="AM216" s="292">
        <f t="shared" si="78"/>
        <v>-150</v>
      </c>
      <c r="AN216" s="292">
        <f t="shared" si="79"/>
        <v>150</v>
      </c>
      <c r="AO216" s="293"/>
      <c r="AP216" s="293"/>
      <c r="AQ216" s="293"/>
      <c r="AR216" s="293"/>
      <c r="AS216" s="293"/>
      <c r="AT216" s="293"/>
      <c r="AU216" s="293"/>
      <c r="AV216" s="292">
        <f t="shared" si="74"/>
        <v>150</v>
      </c>
      <c r="AW216" s="293"/>
      <c r="AX216" s="292">
        <f t="shared" si="75"/>
        <v>0</v>
      </c>
      <c r="AY216" s="137" t="str">
        <f t="shared" si="83"/>
        <v>*</v>
      </c>
      <c r="BA216" s="143" t="str">
        <f t="shared" si="82"/>
        <v/>
      </c>
    </row>
    <row r="217" spans="1:53" ht="12">
      <c r="A217" s="288">
        <v>215</v>
      </c>
      <c r="B217" s="289" t="s">
        <v>857</v>
      </c>
      <c r="C217" s="290" t="s">
        <v>14</v>
      </c>
      <c r="D217" s="290" t="s">
        <v>809</v>
      </c>
      <c r="E217" s="291">
        <v>50</v>
      </c>
      <c r="F217" s="292">
        <v>150</v>
      </c>
      <c r="G217" s="292">
        <f t="shared" si="84"/>
        <v>150</v>
      </c>
      <c r="H217" s="293"/>
      <c r="I217" s="293">
        <v>100</v>
      </c>
      <c r="J217" s="293"/>
      <c r="K217" s="293"/>
      <c r="L217" s="293"/>
      <c r="M217" s="293"/>
      <c r="N217" s="293"/>
      <c r="O217" s="292">
        <f t="shared" si="80"/>
        <v>250</v>
      </c>
      <c r="P217" s="293"/>
      <c r="Q217" s="292">
        <f t="shared" si="81"/>
        <v>400</v>
      </c>
      <c r="R217" s="292">
        <f t="shared" si="77"/>
        <v>150</v>
      </c>
      <c r="S217" s="293"/>
      <c r="T217" s="293"/>
      <c r="U217" s="293"/>
      <c r="V217" s="293"/>
      <c r="W217" s="293"/>
      <c r="X217" s="293"/>
      <c r="Y217" s="293"/>
      <c r="Z217" s="292">
        <f t="shared" si="65"/>
        <v>150</v>
      </c>
      <c r="AA217" s="293">
        <v>550</v>
      </c>
      <c r="AB217" s="292">
        <f t="shared" si="66"/>
        <v>0</v>
      </c>
      <c r="AC217" s="292">
        <f t="shared" si="76"/>
        <v>150</v>
      </c>
      <c r="AD217" s="293"/>
      <c r="AE217" s="293"/>
      <c r="AF217" s="293"/>
      <c r="AG217" s="293"/>
      <c r="AH217" s="293"/>
      <c r="AI217" s="293"/>
      <c r="AJ217" s="293"/>
      <c r="AK217" s="292">
        <f t="shared" si="73"/>
        <v>150</v>
      </c>
      <c r="AL217" s="293"/>
      <c r="AM217" s="292">
        <f t="shared" si="78"/>
        <v>150</v>
      </c>
      <c r="AN217" s="292">
        <f t="shared" si="79"/>
        <v>150</v>
      </c>
      <c r="AO217" s="293"/>
      <c r="AP217" s="293"/>
      <c r="AQ217" s="293"/>
      <c r="AR217" s="293"/>
      <c r="AS217" s="293"/>
      <c r="AT217" s="293"/>
      <c r="AU217" s="293"/>
      <c r="AV217" s="292">
        <f t="shared" si="74"/>
        <v>150</v>
      </c>
      <c r="AW217" s="293"/>
      <c r="AX217" s="292">
        <f t="shared" si="75"/>
        <v>300</v>
      </c>
      <c r="AY217" s="137" t="str">
        <f t="shared" si="83"/>
        <v/>
      </c>
      <c r="BA217" s="143" t="str">
        <f t="shared" si="82"/>
        <v/>
      </c>
    </row>
    <row r="218" spans="1:53" ht="12">
      <c r="A218" s="288">
        <v>216</v>
      </c>
      <c r="B218" s="329" t="s">
        <v>1388</v>
      </c>
      <c r="C218" s="320" t="s">
        <v>30</v>
      </c>
      <c r="D218" s="322"/>
      <c r="E218" s="322"/>
      <c r="F218" s="322">
        <v>630</v>
      </c>
      <c r="G218" s="299">
        <f t="shared" si="84"/>
        <v>0</v>
      </c>
      <c r="H218" s="300"/>
      <c r="I218" s="300"/>
      <c r="J218" s="300"/>
      <c r="K218" s="300"/>
      <c r="L218" s="300"/>
      <c r="M218" s="300"/>
      <c r="N218" s="300"/>
      <c r="O218" s="299">
        <f t="shared" si="80"/>
        <v>0</v>
      </c>
      <c r="P218" s="300"/>
      <c r="Q218" s="299">
        <f t="shared" si="81"/>
        <v>630</v>
      </c>
      <c r="R218" s="299">
        <f t="shared" si="77"/>
        <v>0</v>
      </c>
      <c r="S218" s="300"/>
      <c r="T218" s="300"/>
      <c r="U218" s="300"/>
      <c r="V218" s="300"/>
      <c r="W218" s="300"/>
      <c r="X218" s="300"/>
      <c r="Y218" s="300"/>
      <c r="Z218" s="299">
        <f t="shared" si="65"/>
        <v>0</v>
      </c>
      <c r="AA218" s="300"/>
      <c r="AB218" s="299">
        <f t="shared" si="66"/>
        <v>630</v>
      </c>
      <c r="AC218" s="299">
        <f t="shared" si="76"/>
        <v>0</v>
      </c>
      <c r="AD218" s="300"/>
      <c r="AE218" s="300"/>
      <c r="AF218" s="300"/>
      <c r="AG218" s="300"/>
      <c r="AH218" s="300"/>
      <c r="AI218" s="300"/>
      <c r="AJ218" s="300"/>
      <c r="AK218" s="299">
        <f t="shared" si="73"/>
        <v>0</v>
      </c>
      <c r="AL218" s="300"/>
      <c r="AM218" s="299">
        <f t="shared" si="78"/>
        <v>630</v>
      </c>
      <c r="AN218" s="299">
        <f t="shared" si="79"/>
        <v>0</v>
      </c>
      <c r="AO218" s="300"/>
      <c r="AP218" s="300"/>
      <c r="AQ218" s="300"/>
      <c r="AR218" s="300"/>
      <c r="AS218" s="300"/>
      <c r="AT218" s="300"/>
      <c r="AU218" s="300"/>
      <c r="AV218" s="299">
        <f t="shared" si="74"/>
        <v>0</v>
      </c>
      <c r="AW218" s="300"/>
      <c r="AX218" s="299">
        <f t="shared" si="75"/>
        <v>630</v>
      </c>
      <c r="AY218" s="137" t="str">
        <f t="shared" si="83"/>
        <v/>
      </c>
      <c r="BA218" s="143" t="str">
        <f t="shared" si="82"/>
        <v/>
      </c>
    </row>
    <row r="219" spans="1:53" ht="12">
      <c r="A219" s="288">
        <v>217</v>
      </c>
      <c r="B219" s="316" t="s">
        <v>471</v>
      </c>
      <c r="C219" s="297" t="s">
        <v>23</v>
      </c>
      <c r="D219" s="297" t="s">
        <v>12</v>
      </c>
      <c r="E219" s="298"/>
      <c r="F219" s="299"/>
      <c r="G219" s="299">
        <f t="shared" si="84"/>
        <v>0</v>
      </c>
      <c r="H219" s="300"/>
      <c r="I219" s="300"/>
      <c r="J219" s="300"/>
      <c r="K219" s="300"/>
      <c r="L219" s="300"/>
      <c r="M219" s="300"/>
      <c r="N219" s="300"/>
      <c r="O219" s="299">
        <f t="shared" si="80"/>
        <v>0</v>
      </c>
      <c r="P219" s="300"/>
      <c r="Q219" s="299">
        <f t="shared" si="81"/>
        <v>0</v>
      </c>
      <c r="R219" s="299">
        <f t="shared" si="77"/>
        <v>0</v>
      </c>
      <c r="S219" s="300"/>
      <c r="T219" s="300"/>
      <c r="U219" s="300"/>
      <c r="V219" s="300"/>
      <c r="W219" s="300"/>
      <c r="X219" s="300"/>
      <c r="Y219" s="300"/>
      <c r="Z219" s="299">
        <f t="shared" si="65"/>
        <v>0</v>
      </c>
      <c r="AA219" s="300"/>
      <c r="AB219" s="299">
        <f t="shared" si="66"/>
        <v>0</v>
      </c>
      <c r="AC219" s="299">
        <f t="shared" si="76"/>
        <v>0</v>
      </c>
      <c r="AD219" s="300"/>
      <c r="AE219" s="300"/>
      <c r="AF219" s="300"/>
      <c r="AG219" s="300"/>
      <c r="AH219" s="300"/>
      <c r="AI219" s="300"/>
      <c r="AJ219" s="300"/>
      <c r="AK219" s="299">
        <f t="shared" si="73"/>
        <v>0</v>
      </c>
      <c r="AL219" s="300"/>
      <c r="AM219" s="299">
        <f t="shared" si="78"/>
        <v>0</v>
      </c>
      <c r="AN219" s="299">
        <f t="shared" si="79"/>
        <v>0</v>
      </c>
      <c r="AO219" s="300"/>
      <c r="AP219" s="300"/>
      <c r="AQ219" s="300"/>
      <c r="AR219" s="300"/>
      <c r="AS219" s="300"/>
      <c r="AT219" s="300"/>
      <c r="AU219" s="300"/>
      <c r="AV219" s="299">
        <f t="shared" si="74"/>
        <v>0</v>
      </c>
      <c r="AW219" s="300"/>
      <c r="AX219" s="299">
        <f t="shared" si="75"/>
        <v>0</v>
      </c>
      <c r="AY219" s="137" t="str">
        <f t="shared" si="83"/>
        <v>*</v>
      </c>
      <c r="BA219" s="143" t="str">
        <f t="shared" si="82"/>
        <v/>
      </c>
    </row>
    <row r="220" spans="1:53" s="172" customFormat="1" ht="12">
      <c r="A220" s="288">
        <v>218</v>
      </c>
      <c r="B220" s="289" t="s">
        <v>1467</v>
      </c>
      <c r="C220" s="290" t="s">
        <v>23</v>
      </c>
      <c r="D220" s="290" t="s">
        <v>475</v>
      </c>
      <c r="E220" s="291">
        <v>80</v>
      </c>
      <c r="F220" s="292"/>
      <c r="G220" s="292">
        <v>195</v>
      </c>
      <c r="H220" s="293"/>
      <c r="I220" s="293"/>
      <c r="J220" s="293"/>
      <c r="K220" s="293"/>
      <c r="L220" s="293"/>
      <c r="M220" s="293"/>
      <c r="N220" s="293"/>
      <c r="O220" s="292">
        <f t="shared" si="80"/>
        <v>195</v>
      </c>
      <c r="P220" s="293">
        <v>780</v>
      </c>
      <c r="Q220" s="292">
        <f t="shared" si="81"/>
        <v>-585</v>
      </c>
      <c r="R220" s="292">
        <f t="shared" si="77"/>
        <v>240</v>
      </c>
      <c r="S220" s="293"/>
      <c r="T220" s="293"/>
      <c r="U220" s="293"/>
      <c r="V220" s="293"/>
      <c r="W220" s="293"/>
      <c r="X220" s="293"/>
      <c r="Y220" s="293"/>
      <c r="Z220" s="292">
        <f t="shared" si="65"/>
        <v>240</v>
      </c>
      <c r="AA220" s="293"/>
      <c r="AB220" s="292">
        <f t="shared" si="66"/>
        <v>-345</v>
      </c>
      <c r="AC220" s="292">
        <f t="shared" si="76"/>
        <v>240</v>
      </c>
      <c r="AD220" s="293"/>
      <c r="AE220" s="293"/>
      <c r="AF220" s="293"/>
      <c r="AG220" s="293"/>
      <c r="AH220" s="293"/>
      <c r="AI220" s="293"/>
      <c r="AJ220" s="293"/>
      <c r="AK220" s="292">
        <f t="shared" si="73"/>
        <v>240</v>
      </c>
      <c r="AL220" s="293">
        <v>135</v>
      </c>
      <c r="AM220" s="292">
        <f t="shared" si="78"/>
        <v>-240</v>
      </c>
      <c r="AN220" s="292">
        <f t="shared" si="79"/>
        <v>240</v>
      </c>
      <c r="AO220" s="293"/>
      <c r="AP220" s="293"/>
      <c r="AQ220" s="293"/>
      <c r="AR220" s="293"/>
      <c r="AS220" s="293"/>
      <c r="AT220" s="293"/>
      <c r="AU220" s="293"/>
      <c r="AV220" s="292">
        <f t="shared" si="74"/>
        <v>240</v>
      </c>
      <c r="AW220" s="293"/>
      <c r="AX220" s="292">
        <f t="shared" si="75"/>
        <v>0</v>
      </c>
      <c r="AY220" s="137" t="str">
        <f t="shared" si="83"/>
        <v>*</v>
      </c>
      <c r="BA220" s="143" t="str">
        <f t="shared" si="82"/>
        <v/>
      </c>
    </row>
    <row r="221" spans="1:53" ht="12">
      <c r="A221" s="288">
        <v>219</v>
      </c>
      <c r="B221" s="289" t="s">
        <v>1466</v>
      </c>
      <c r="C221" s="290" t="s">
        <v>23</v>
      </c>
      <c r="D221" s="290" t="s">
        <v>478</v>
      </c>
      <c r="E221" s="291">
        <v>80</v>
      </c>
      <c r="F221" s="292"/>
      <c r="G221" s="292">
        <v>195</v>
      </c>
      <c r="H221" s="293"/>
      <c r="I221" s="293"/>
      <c r="J221" s="293"/>
      <c r="K221" s="293"/>
      <c r="L221" s="293"/>
      <c r="M221" s="293"/>
      <c r="N221" s="293"/>
      <c r="O221" s="292">
        <f t="shared" si="80"/>
        <v>195</v>
      </c>
      <c r="P221" s="293">
        <v>915</v>
      </c>
      <c r="Q221" s="292">
        <f t="shared" si="81"/>
        <v>-720</v>
      </c>
      <c r="R221" s="292">
        <f t="shared" si="77"/>
        <v>240</v>
      </c>
      <c r="S221" s="293"/>
      <c r="T221" s="293"/>
      <c r="U221" s="293"/>
      <c r="V221" s="293"/>
      <c r="W221" s="293"/>
      <c r="X221" s="293"/>
      <c r="Y221" s="293"/>
      <c r="Z221" s="292">
        <f t="shared" si="65"/>
        <v>240</v>
      </c>
      <c r="AA221" s="293"/>
      <c r="AB221" s="292">
        <f t="shared" si="66"/>
        <v>-480</v>
      </c>
      <c r="AC221" s="292">
        <f t="shared" si="76"/>
        <v>240</v>
      </c>
      <c r="AD221" s="293"/>
      <c r="AE221" s="293"/>
      <c r="AF221" s="293"/>
      <c r="AG221" s="293"/>
      <c r="AH221" s="293"/>
      <c r="AI221" s="293"/>
      <c r="AJ221" s="293"/>
      <c r="AK221" s="292">
        <f t="shared" si="73"/>
        <v>240</v>
      </c>
      <c r="AL221" s="293"/>
      <c r="AM221" s="292">
        <f t="shared" si="78"/>
        <v>-240</v>
      </c>
      <c r="AN221" s="292">
        <f t="shared" si="79"/>
        <v>240</v>
      </c>
      <c r="AO221" s="293"/>
      <c r="AP221" s="293"/>
      <c r="AQ221" s="293"/>
      <c r="AR221" s="293"/>
      <c r="AS221" s="293"/>
      <c r="AT221" s="293"/>
      <c r="AU221" s="293"/>
      <c r="AV221" s="292">
        <f t="shared" si="74"/>
        <v>240</v>
      </c>
      <c r="AW221" s="293"/>
      <c r="AX221" s="292">
        <f t="shared" si="75"/>
        <v>0</v>
      </c>
      <c r="AY221" s="137" t="str">
        <f t="shared" si="83"/>
        <v>*</v>
      </c>
      <c r="BA221" s="143" t="str">
        <f t="shared" si="82"/>
        <v/>
      </c>
    </row>
    <row r="222" spans="1:53" ht="12">
      <c r="A222" s="288">
        <v>220</v>
      </c>
      <c r="B222" s="289" t="s">
        <v>1481</v>
      </c>
      <c r="C222" s="290" t="s">
        <v>23</v>
      </c>
      <c r="D222" s="290" t="s">
        <v>1157</v>
      </c>
      <c r="E222" s="291">
        <v>95</v>
      </c>
      <c r="F222" s="292"/>
      <c r="G222" s="292">
        <v>240</v>
      </c>
      <c r="H222" s="293">
        <v>50</v>
      </c>
      <c r="I222" s="293"/>
      <c r="J222" s="293"/>
      <c r="K222" s="293"/>
      <c r="L222" s="293">
        <v>10</v>
      </c>
      <c r="M222" s="293"/>
      <c r="N222" s="293">
        <v>10</v>
      </c>
      <c r="O222" s="292">
        <f t="shared" si="80"/>
        <v>310</v>
      </c>
      <c r="P222" s="293">
        <v>240</v>
      </c>
      <c r="Q222" s="292">
        <f t="shared" si="81"/>
        <v>70</v>
      </c>
      <c r="R222" s="292">
        <f t="shared" si="77"/>
        <v>285</v>
      </c>
      <c r="S222" s="293"/>
      <c r="T222" s="293">
        <v>100</v>
      </c>
      <c r="U222" s="293"/>
      <c r="V222" s="293"/>
      <c r="W222" s="293">
        <v>100</v>
      </c>
      <c r="X222" s="293"/>
      <c r="Y222" s="293"/>
      <c r="Z222" s="292">
        <f t="shared" si="65"/>
        <v>485</v>
      </c>
      <c r="AA222" s="293">
        <v>555</v>
      </c>
      <c r="AB222" s="292">
        <f t="shared" si="66"/>
        <v>0</v>
      </c>
      <c r="AC222" s="292">
        <f t="shared" si="76"/>
        <v>285</v>
      </c>
      <c r="AD222" s="293"/>
      <c r="AE222" s="293"/>
      <c r="AF222" s="293"/>
      <c r="AG222" s="293"/>
      <c r="AH222" s="293"/>
      <c r="AI222" s="293"/>
      <c r="AJ222" s="293"/>
      <c r="AK222" s="292">
        <f t="shared" si="73"/>
        <v>285</v>
      </c>
      <c r="AL222" s="293">
        <v>285</v>
      </c>
      <c r="AM222" s="292">
        <f t="shared" si="78"/>
        <v>0</v>
      </c>
      <c r="AN222" s="292">
        <f t="shared" si="79"/>
        <v>285</v>
      </c>
      <c r="AO222" s="293"/>
      <c r="AP222" s="293"/>
      <c r="AQ222" s="293"/>
      <c r="AR222" s="293"/>
      <c r="AS222" s="293"/>
      <c r="AT222" s="293"/>
      <c r="AU222" s="293"/>
      <c r="AV222" s="292">
        <f t="shared" si="74"/>
        <v>285</v>
      </c>
      <c r="AW222" s="293">
        <v>285</v>
      </c>
      <c r="AX222" s="292">
        <f t="shared" si="75"/>
        <v>0</v>
      </c>
      <c r="AY222" s="137" t="str">
        <f t="shared" si="83"/>
        <v>*</v>
      </c>
      <c r="BA222" s="143" t="str">
        <f t="shared" si="82"/>
        <v/>
      </c>
    </row>
    <row r="223" spans="1:53" ht="12">
      <c r="A223" s="288">
        <v>221</v>
      </c>
      <c r="B223" s="329" t="s">
        <v>1389</v>
      </c>
      <c r="C223" s="330" t="s">
        <v>30</v>
      </c>
      <c r="D223" s="333"/>
      <c r="E223" s="319"/>
      <c r="F223" s="322">
        <v>1260</v>
      </c>
      <c r="G223" s="299">
        <f>E223*3</f>
        <v>0</v>
      </c>
      <c r="H223" s="300"/>
      <c r="I223" s="300"/>
      <c r="J223" s="300"/>
      <c r="K223" s="300"/>
      <c r="L223" s="300"/>
      <c r="M223" s="300"/>
      <c r="N223" s="300"/>
      <c r="O223" s="299">
        <f t="shared" si="80"/>
        <v>0</v>
      </c>
      <c r="P223" s="300"/>
      <c r="Q223" s="299">
        <f t="shared" si="81"/>
        <v>1260</v>
      </c>
      <c r="R223" s="299">
        <f t="shared" si="77"/>
        <v>0</v>
      </c>
      <c r="S223" s="300"/>
      <c r="T223" s="300"/>
      <c r="U223" s="300"/>
      <c r="V223" s="300"/>
      <c r="W223" s="300"/>
      <c r="X223" s="300"/>
      <c r="Y223" s="300"/>
      <c r="Z223" s="299">
        <f t="shared" si="65"/>
        <v>0</v>
      </c>
      <c r="AA223" s="300"/>
      <c r="AB223" s="299">
        <f t="shared" si="66"/>
        <v>1260</v>
      </c>
      <c r="AC223" s="299">
        <f t="shared" si="76"/>
        <v>0</v>
      </c>
      <c r="AD223" s="300"/>
      <c r="AE223" s="300"/>
      <c r="AF223" s="300"/>
      <c r="AG223" s="300"/>
      <c r="AH223" s="300"/>
      <c r="AI223" s="300"/>
      <c r="AJ223" s="300"/>
      <c r="AK223" s="299">
        <f t="shared" si="73"/>
        <v>0</v>
      </c>
      <c r="AL223" s="300"/>
      <c r="AM223" s="299">
        <f t="shared" si="78"/>
        <v>1260</v>
      </c>
      <c r="AN223" s="299">
        <f t="shared" si="79"/>
        <v>0</v>
      </c>
      <c r="AO223" s="300"/>
      <c r="AP223" s="300"/>
      <c r="AQ223" s="300"/>
      <c r="AR223" s="300"/>
      <c r="AS223" s="300"/>
      <c r="AT223" s="300"/>
      <c r="AU223" s="300"/>
      <c r="AV223" s="299">
        <f t="shared" si="74"/>
        <v>0</v>
      </c>
      <c r="AW223" s="300"/>
      <c r="AX223" s="299">
        <f t="shared" si="75"/>
        <v>1260</v>
      </c>
      <c r="AY223" s="137" t="str">
        <f t="shared" si="83"/>
        <v/>
      </c>
      <c r="BA223" s="143" t="str">
        <f t="shared" si="82"/>
        <v/>
      </c>
    </row>
    <row r="224" spans="1:53" ht="12">
      <c r="A224" s="288">
        <v>222</v>
      </c>
      <c r="B224" s="289" t="s">
        <v>480</v>
      </c>
      <c r="C224" s="290" t="s">
        <v>23</v>
      </c>
      <c r="D224" s="290" t="s">
        <v>482</v>
      </c>
      <c r="E224" s="291">
        <v>95</v>
      </c>
      <c r="F224" s="292">
        <v>-300</v>
      </c>
      <c r="G224" s="292">
        <f>E224*3</f>
        <v>285</v>
      </c>
      <c r="H224" s="293"/>
      <c r="I224" s="293"/>
      <c r="J224" s="293"/>
      <c r="K224" s="293">
        <v>300</v>
      </c>
      <c r="L224" s="293"/>
      <c r="M224" s="293"/>
      <c r="N224" s="293"/>
      <c r="O224" s="292">
        <f t="shared" si="80"/>
        <v>585</v>
      </c>
      <c r="P224" s="293"/>
      <c r="Q224" s="292">
        <f t="shared" si="81"/>
        <v>285</v>
      </c>
      <c r="R224" s="292">
        <f t="shared" si="77"/>
        <v>285</v>
      </c>
      <c r="S224" s="293"/>
      <c r="T224" s="293">
        <v>200</v>
      </c>
      <c r="U224" s="293"/>
      <c r="V224" s="293">
        <v>300</v>
      </c>
      <c r="W224" s="293"/>
      <c r="X224" s="293"/>
      <c r="Y224" s="293"/>
      <c r="Z224" s="292">
        <f t="shared" si="65"/>
        <v>785</v>
      </c>
      <c r="AA224" s="293">
        <v>1070</v>
      </c>
      <c r="AB224" s="292">
        <f t="shared" si="66"/>
        <v>0</v>
      </c>
      <c r="AC224" s="292">
        <f t="shared" si="76"/>
        <v>285</v>
      </c>
      <c r="AD224" s="293"/>
      <c r="AE224" s="293"/>
      <c r="AF224" s="293"/>
      <c r="AG224" s="293"/>
      <c r="AH224" s="293"/>
      <c r="AI224" s="293"/>
      <c r="AJ224" s="293"/>
      <c r="AK224" s="292">
        <f t="shared" si="73"/>
        <v>285</v>
      </c>
      <c r="AL224" s="293">
        <v>570</v>
      </c>
      <c r="AM224" s="292">
        <f t="shared" si="78"/>
        <v>-285</v>
      </c>
      <c r="AN224" s="292">
        <f t="shared" si="79"/>
        <v>285</v>
      </c>
      <c r="AO224" s="293"/>
      <c r="AP224" s="293">
        <v>100</v>
      </c>
      <c r="AQ224" s="293"/>
      <c r="AR224" s="293">
        <v>300</v>
      </c>
      <c r="AS224" s="293"/>
      <c r="AT224" s="293"/>
      <c r="AU224" s="293"/>
      <c r="AV224" s="292">
        <f t="shared" si="74"/>
        <v>685</v>
      </c>
      <c r="AW224" s="293">
        <v>400</v>
      </c>
      <c r="AX224" s="292">
        <f t="shared" si="75"/>
        <v>0</v>
      </c>
      <c r="AY224" s="137" t="str">
        <f t="shared" si="83"/>
        <v>*</v>
      </c>
      <c r="BA224" s="143" t="str">
        <f t="shared" si="82"/>
        <v/>
      </c>
    </row>
    <row r="225" spans="1:53" ht="12">
      <c r="A225" s="288">
        <v>223</v>
      </c>
      <c r="B225" s="289" t="s">
        <v>1056</v>
      </c>
      <c r="C225" s="290" t="s">
        <v>14</v>
      </c>
      <c r="D225" s="290"/>
      <c r="E225" s="291">
        <v>170</v>
      </c>
      <c r="F225" s="292"/>
      <c r="G225" s="292">
        <v>450</v>
      </c>
      <c r="H225" s="293">
        <v>50</v>
      </c>
      <c r="I225" s="293"/>
      <c r="J225" s="293"/>
      <c r="K225" s="293"/>
      <c r="L225" s="293"/>
      <c r="M225" s="293"/>
      <c r="N225" s="293"/>
      <c r="O225" s="292">
        <f t="shared" si="80"/>
        <v>500</v>
      </c>
      <c r="P225" s="293">
        <v>1000</v>
      </c>
      <c r="Q225" s="292">
        <f t="shared" si="81"/>
        <v>-500</v>
      </c>
      <c r="R225" s="292">
        <f t="shared" si="77"/>
        <v>510</v>
      </c>
      <c r="S225" s="293"/>
      <c r="T225" s="293">
        <v>100</v>
      </c>
      <c r="U225" s="293"/>
      <c r="V225" s="293"/>
      <c r="W225" s="293">
        <v>100</v>
      </c>
      <c r="X225" s="293"/>
      <c r="Y225" s="293"/>
      <c r="Z225" s="292">
        <f t="shared" si="65"/>
        <v>710</v>
      </c>
      <c r="AA225" s="293">
        <v>210</v>
      </c>
      <c r="AB225" s="292">
        <f t="shared" si="66"/>
        <v>0</v>
      </c>
      <c r="AC225" s="292">
        <f t="shared" si="76"/>
        <v>510</v>
      </c>
      <c r="AD225" s="293"/>
      <c r="AE225" s="293"/>
      <c r="AF225" s="293"/>
      <c r="AG225" s="293"/>
      <c r="AH225" s="293"/>
      <c r="AI225" s="293"/>
      <c r="AJ225" s="293"/>
      <c r="AK225" s="292">
        <f t="shared" si="73"/>
        <v>510</v>
      </c>
      <c r="AL225" s="293"/>
      <c r="AM225" s="292">
        <f t="shared" si="78"/>
        <v>510</v>
      </c>
      <c r="AN225" s="292">
        <f t="shared" si="79"/>
        <v>510</v>
      </c>
      <c r="AO225" s="293"/>
      <c r="AP225" s="293"/>
      <c r="AQ225" s="293"/>
      <c r="AR225" s="293"/>
      <c r="AS225" s="293"/>
      <c r="AT225" s="293"/>
      <c r="AU225" s="293"/>
      <c r="AV225" s="292">
        <f t="shared" si="74"/>
        <v>510</v>
      </c>
      <c r="AW225" s="293"/>
      <c r="AX225" s="292">
        <f t="shared" si="75"/>
        <v>1020</v>
      </c>
      <c r="AY225" s="137" t="str">
        <f t="shared" si="83"/>
        <v/>
      </c>
      <c r="BA225" s="143" t="str">
        <f t="shared" si="82"/>
        <v/>
      </c>
    </row>
    <row r="226" spans="1:53" ht="12">
      <c r="A226" s="288">
        <v>224</v>
      </c>
      <c r="B226" s="289" t="s">
        <v>483</v>
      </c>
      <c r="C226" s="290" t="s">
        <v>23</v>
      </c>
      <c r="D226" s="290" t="s">
        <v>485</v>
      </c>
      <c r="E226" s="291">
        <v>100</v>
      </c>
      <c r="F226" s="292"/>
      <c r="G226" s="292">
        <f>E226*3</f>
        <v>300</v>
      </c>
      <c r="H226" s="293"/>
      <c r="I226" s="293"/>
      <c r="J226" s="293"/>
      <c r="K226" s="293"/>
      <c r="L226" s="293"/>
      <c r="M226" s="293"/>
      <c r="N226" s="293"/>
      <c r="O226" s="292">
        <f t="shared" si="80"/>
        <v>300</v>
      </c>
      <c r="P226" s="293">
        <v>300</v>
      </c>
      <c r="Q226" s="292">
        <f t="shared" si="81"/>
        <v>0</v>
      </c>
      <c r="R226" s="292">
        <f t="shared" si="77"/>
        <v>300</v>
      </c>
      <c r="S226" s="293"/>
      <c r="T226" s="293">
        <v>100</v>
      </c>
      <c r="U226" s="293"/>
      <c r="V226" s="293"/>
      <c r="W226" s="293">
        <v>100</v>
      </c>
      <c r="X226" s="293"/>
      <c r="Y226" s="293"/>
      <c r="Z226" s="292">
        <f t="shared" ref="Z226:Z289" si="85">SUM(R226:Y226)</f>
        <v>500</v>
      </c>
      <c r="AA226" s="293">
        <v>1100</v>
      </c>
      <c r="AB226" s="292">
        <f t="shared" ref="AB226:AB289" si="86">Q226+Z226-AA226</f>
        <v>-600</v>
      </c>
      <c r="AC226" s="292">
        <f t="shared" ref="AC226:AC257" si="87">$E226*3</f>
        <v>300</v>
      </c>
      <c r="AD226" s="293">
        <v>50</v>
      </c>
      <c r="AE226" s="293"/>
      <c r="AF226" s="293"/>
      <c r="AG226" s="293"/>
      <c r="AH226" s="293"/>
      <c r="AI226" s="293"/>
      <c r="AJ226" s="293"/>
      <c r="AK226" s="292">
        <f t="shared" si="73"/>
        <v>350</v>
      </c>
      <c r="AL226" s="293"/>
      <c r="AM226" s="292">
        <f t="shared" si="78"/>
        <v>-250</v>
      </c>
      <c r="AN226" s="292">
        <f t="shared" si="79"/>
        <v>300</v>
      </c>
      <c r="AO226" s="293"/>
      <c r="AP226" s="293">
        <v>400</v>
      </c>
      <c r="AQ226" s="293"/>
      <c r="AR226" s="293"/>
      <c r="AS226" s="293"/>
      <c r="AT226" s="293"/>
      <c r="AU226" s="293"/>
      <c r="AV226" s="292">
        <f t="shared" si="74"/>
        <v>700</v>
      </c>
      <c r="AW226" s="293">
        <v>350</v>
      </c>
      <c r="AX226" s="292">
        <f t="shared" si="75"/>
        <v>100</v>
      </c>
      <c r="AY226" s="137" t="str">
        <f t="shared" si="83"/>
        <v/>
      </c>
      <c r="BA226" s="143" t="str">
        <f t="shared" si="82"/>
        <v/>
      </c>
    </row>
    <row r="227" spans="1:53" ht="12">
      <c r="A227" s="288">
        <v>225</v>
      </c>
      <c r="B227" s="289" t="s">
        <v>486</v>
      </c>
      <c r="C227" s="290" t="s">
        <v>23</v>
      </c>
      <c r="D227" s="290"/>
      <c r="E227" s="291"/>
      <c r="F227" s="292"/>
      <c r="G227" s="292">
        <f>E227*3</f>
        <v>0</v>
      </c>
      <c r="H227" s="293"/>
      <c r="I227" s="293"/>
      <c r="J227" s="293"/>
      <c r="K227" s="293"/>
      <c r="L227" s="293"/>
      <c r="M227" s="293"/>
      <c r="N227" s="293"/>
      <c r="O227" s="292">
        <f t="shared" si="80"/>
        <v>0</v>
      </c>
      <c r="P227" s="293"/>
      <c r="Q227" s="292">
        <f t="shared" si="81"/>
        <v>0</v>
      </c>
      <c r="R227" s="292">
        <f t="shared" si="77"/>
        <v>0</v>
      </c>
      <c r="S227" s="293"/>
      <c r="T227" s="293"/>
      <c r="U227" s="293"/>
      <c r="V227" s="293"/>
      <c r="W227" s="293"/>
      <c r="X227" s="293"/>
      <c r="Y227" s="293"/>
      <c r="Z227" s="292">
        <f t="shared" si="85"/>
        <v>0</v>
      </c>
      <c r="AA227" s="293"/>
      <c r="AB227" s="292">
        <f t="shared" si="86"/>
        <v>0</v>
      </c>
      <c r="AC227" s="292">
        <f t="shared" si="87"/>
        <v>0</v>
      </c>
      <c r="AD227" s="293"/>
      <c r="AE227" s="293"/>
      <c r="AF227" s="293"/>
      <c r="AG227" s="293"/>
      <c r="AH227" s="293"/>
      <c r="AI227" s="293"/>
      <c r="AJ227" s="293"/>
      <c r="AK227" s="292">
        <f t="shared" si="73"/>
        <v>0</v>
      </c>
      <c r="AL227" s="293"/>
      <c r="AM227" s="292">
        <f t="shared" si="78"/>
        <v>0</v>
      </c>
      <c r="AN227" s="292">
        <f t="shared" si="79"/>
        <v>0</v>
      </c>
      <c r="AO227" s="293"/>
      <c r="AP227" s="293"/>
      <c r="AQ227" s="293"/>
      <c r="AR227" s="293"/>
      <c r="AS227" s="293"/>
      <c r="AT227" s="293"/>
      <c r="AU227" s="293"/>
      <c r="AV227" s="292">
        <f t="shared" si="74"/>
        <v>0</v>
      </c>
      <c r="AW227" s="293"/>
      <c r="AX227" s="292">
        <f t="shared" si="75"/>
        <v>0</v>
      </c>
      <c r="AY227" s="137" t="str">
        <f t="shared" si="83"/>
        <v>*</v>
      </c>
      <c r="BA227" s="143" t="str">
        <f t="shared" si="82"/>
        <v/>
      </c>
    </row>
    <row r="228" spans="1:53" s="172" customFormat="1" ht="12">
      <c r="A228" s="288">
        <v>226</v>
      </c>
      <c r="B228" s="294" t="s">
        <v>489</v>
      </c>
      <c r="C228" s="290" t="s">
        <v>10</v>
      </c>
      <c r="D228" s="290" t="s">
        <v>12</v>
      </c>
      <c r="E228" s="295">
        <v>240</v>
      </c>
      <c r="F228" s="292">
        <v>-720</v>
      </c>
      <c r="G228" s="292">
        <f>E228*3</f>
        <v>720</v>
      </c>
      <c r="H228" s="293"/>
      <c r="I228" s="293"/>
      <c r="J228" s="293"/>
      <c r="K228" s="293"/>
      <c r="L228" s="293"/>
      <c r="M228" s="293"/>
      <c r="N228" s="293"/>
      <c r="O228" s="292">
        <f t="shared" si="80"/>
        <v>720</v>
      </c>
      <c r="P228" s="293"/>
      <c r="Q228" s="292">
        <f t="shared" si="81"/>
        <v>0</v>
      </c>
      <c r="R228" s="292">
        <f t="shared" ref="R228:R259" si="88">E228*3</f>
        <v>720</v>
      </c>
      <c r="S228" s="293"/>
      <c r="T228" s="293"/>
      <c r="U228" s="293"/>
      <c r="V228" s="293"/>
      <c r="W228" s="293"/>
      <c r="X228" s="293"/>
      <c r="Y228" s="293"/>
      <c r="Z228" s="292">
        <f t="shared" si="85"/>
        <v>720</v>
      </c>
      <c r="AA228" s="293"/>
      <c r="AB228" s="292">
        <f t="shared" si="86"/>
        <v>720</v>
      </c>
      <c r="AC228" s="292">
        <f t="shared" si="87"/>
        <v>720</v>
      </c>
      <c r="AD228" s="293"/>
      <c r="AE228" s="293"/>
      <c r="AF228" s="293"/>
      <c r="AG228" s="293"/>
      <c r="AH228" s="293"/>
      <c r="AI228" s="293"/>
      <c r="AJ228" s="293"/>
      <c r="AK228" s="292">
        <f t="shared" si="73"/>
        <v>720</v>
      </c>
      <c r="AL228" s="293"/>
      <c r="AM228" s="292">
        <f t="shared" ref="AM228:AM259" si="89">AB228+AK228-AL228</f>
        <v>1440</v>
      </c>
      <c r="AN228" s="292">
        <f t="shared" ref="AN228:AN259" si="90">$E228*3</f>
        <v>720</v>
      </c>
      <c r="AO228" s="293"/>
      <c r="AP228" s="293"/>
      <c r="AQ228" s="293"/>
      <c r="AR228" s="293"/>
      <c r="AS228" s="293"/>
      <c r="AT228" s="293"/>
      <c r="AU228" s="293"/>
      <c r="AV228" s="292">
        <f t="shared" si="74"/>
        <v>720</v>
      </c>
      <c r="AW228" s="293"/>
      <c r="AX228" s="292">
        <f t="shared" si="75"/>
        <v>2160</v>
      </c>
      <c r="AY228" s="137" t="str">
        <f t="shared" si="83"/>
        <v/>
      </c>
      <c r="BA228" s="143" t="str">
        <f t="shared" si="82"/>
        <v/>
      </c>
    </row>
    <row r="229" spans="1:53" ht="12">
      <c r="A229" s="288">
        <v>227</v>
      </c>
      <c r="B229" s="289" t="s">
        <v>882</v>
      </c>
      <c r="C229" s="290" t="s">
        <v>14</v>
      </c>
      <c r="D229" s="290" t="s">
        <v>883</v>
      </c>
      <c r="E229" s="291">
        <v>35</v>
      </c>
      <c r="F229" s="292">
        <v>-210</v>
      </c>
      <c r="G229" s="292">
        <f>E229*3</f>
        <v>105</v>
      </c>
      <c r="H229" s="293"/>
      <c r="I229" s="293"/>
      <c r="J229" s="293"/>
      <c r="K229" s="293"/>
      <c r="L229" s="293"/>
      <c r="M229" s="293"/>
      <c r="N229" s="293"/>
      <c r="O229" s="292">
        <f t="shared" si="80"/>
        <v>105</v>
      </c>
      <c r="P229" s="293"/>
      <c r="Q229" s="292">
        <f t="shared" si="81"/>
        <v>-105</v>
      </c>
      <c r="R229" s="292">
        <f t="shared" si="88"/>
        <v>105</v>
      </c>
      <c r="S229" s="293"/>
      <c r="T229" s="293"/>
      <c r="U229" s="293"/>
      <c r="V229" s="293"/>
      <c r="W229" s="293"/>
      <c r="X229" s="293"/>
      <c r="Y229" s="293"/>
      <c r="Z229" s="292">
        <f t="shared" si="85"/>
        <v>105</v>
      </c>
      <c r="AA229" s="293"/>
      <c r="AB229" s="292">
        <f t="shared" si="86"/>
        <v>0</v>
      </c>
      <c r="AC229" s="292">
        <f t="shared" si="87"/>
        <v>105</v>
      </c>
      <c r="AD229" s="293"/>
      <c r="AE229" s="293"/>
      <c r="AF229" s="293"/>
      <c r="AG229" s="293"/>
      <c r="AH229" s="293"/>
      <c r="AI229" s="293"/>
      <c r="AJ229" s="293"/>
      <c r="AK229" s="292">
        <f t="shared" si="73"/>
        <v>105</v>
      </c>
      <c r="AL229" s="293"/>
      <c r="AM229" s="292">
        <f t="shared" si="89"/>
        <v>105</v>
      </c>
      <c r="AN229" s="292">
        <f t="shared" si="90"/>
        <v>105</v>
      </c>
      <c r="AO229" s="293"/>
      <c r="AP229" s="293"/>
      <c r="AQ229" s="293"/>
      <c r="AR229" s="293"/>
      <c r="AS229" s="293"/>
      <c r="AT229" s="293"/>
      <c r="AU229" s="293"/>
      <c r="AV229" s="292">
        <f t="shared" si="74"/>
        <v>105</v>
      </c>
      <c r="AW229" s="293"/>
      <c r="AX229" s="292">
        <f t="shared" si="75"/>
        <v>210</v>
      </c>
      <c r="AY229" s="137" t="str">
        <f t="shared" si="83"/>
        <v/>
      </c>
      <c r="BA229" s="143" t="str">
        <f t="shared" si="82"/>
        <v/>
      </c>
    </row>
    <row r="230" spans="1:53" ht="12">
      <c r="A230" s="288">
        <v>228</v>
      </c>
      <c r="B230" s="294" t="s">
        <v>495</v>
      </c>
      <c r="C230" s="290" t="s">
        <v>10</v>
      </c>
      <c r="D230" s="290" t="s">
        <v>497</v>
      </c>
      <c r="E230" s="295">
        <v>145</v>
      </c>
      <c r="F230" s="292"/>
      <c r="G230" s="292">
        <f>E230*3</f>
        <v>435</v>
      </c>
      <c r="H230" s="293"/>
      <c r="I230" s="293"/>
      <c r="J230" s="293"/>
      <c r="K230" s="293"/>
      <c r="L230" s="293"/>
      <c r="M230" s="293"/>
      <c r="N230" s="293"/>
      <c r="O230" s="292">
        <f t="shared" ref="O230:O261" si="91">SUM(G230:N230)</f>
        <v>435</v>
      </c>
      <c r="P230" s="293"/>
      <c r="Q230" s="292">
        <f t="shared" ref="Q230:Q261" si="92">F230+O230-P230</f>
        <v>435</v>
      </c>
      <c r="R230" s="292">
        <f t="shared" si="88"/>
        <v>435</v>
      </c>
      <c r="S230" s="293"/>
      <c r="T230" s="293"/>
      <c r="U230" s="293"/>
      <c r="V230" s="293"/>
      <c r="W230" s="293"/>
      <c r="X230" s="293"/>
      <c r="Y230" s="293"/>
      <c r="Z230" s="292">
        <f t="shared" si="85"/>
        <v>435</v>
      </c>
      <c r="AA230" s="293"/>
      <c r="AB230" s="292">
        <f t="shared" si="86"/>
        <v>870</v>
      </c>
      <c r="AC230" s="292">
        <f t="shared" si="87"/>
        <v>435</v>
      </c>
      <c r="AD230" s="293"/>
      <c r="AE230" s="293"/>
      <c r="AF230" s="293"/>
      <c r="AG230" s="293"/>
      <c r="AH230" s="293"/>
      <c r="AI230" s="293"/>
      <c r="AJ230" s="293"/>
      <c r="AK230" s="292">
        <f t="shared" si="73"/>
        <v>435</v>
      </c>
      <c r="AL230" s="293">
        <v>870</v>
      </c>
      <c r="AM230" s="292">
        <f t="shared" si="89"/>
        <v>435</v>
      </c>
      <c r="AN230" s="292">
        <f t="shared" si="90"/>
        <v>435</v>
      </c>
      <c r="AO230" s="293"/>
      <c r="AP230" s="293"/>
      <c r="AQ230" s="293"/>
      <c r="AR230" s="293"/>
      <c r="AS230" s="293"/>
      <c r="AT230" s="293"/>
      <c r="AU230" s="293"/>
      <c r="AV230" s="292">
        <f t="shared" si="74"/>
        <v>435</v>
      </c>
      <c r="AW230" s="293"/>
      <c r="AX230" s="292">
        <f t="shared" si="75"/>
        <v>870</v>
      </c>
      <c r="AY230" s="137" t="str">
        <f t="shared" si="83"/>
        <v/>
      </c>
      <c r="BA230" s="143" t="str">
        <f t="shared" si="82"/>
        <v/>
      </c>
    </row>
    <row r="231" spans="1:53" ht="12">
      <c r="A231" s="288">
        <v>229</v>
      </c>
      <c r="B231" s="289" t="s">
        <v>498</v>
      </c>
      <c r="C231" s="290" t="s">
        <v>23</v>
      </c>
      <c r="D231" s="290" t="s">
        <v>500</v>
      </c>
      <c r="E231" s="291">
        <v>135</v>
      </c>
      <c r="F231" s="292"/>
      <c r="G231" s="292">
        <v>360</v>
      </c>
      <c r="H231" s="293"/>
      <c r="I231" s="293"/>
      <c r="J231" s="293"/>
      <c r="K231" s="293"/>
      <c r="L231" s="293"/>
      <c r="M231" s="293"/>
      <c r="N231" s="293"/>
      <c r="O231" s="292">
        <f t="shared" si="91"/>
        <v>360</v>
      </c>
      <c r="P231" s="293">
        <v>360</v>
      </c>
      <c r="Q231" s="292">
        <f t="shared" si="92"/>
        <v>0</v>
      </c>
      <c r="R231" s="292">
        <f t="shared" si="88"/>
        <v>405</v>
      </c>
      <c r="S231" s="293"/>
      <c r="T231" s="293">
        <v>100</v>
      </c>
      <c r="U231" s="293"/>
      <c r="V231" s="293"/>
      <c r="W231" s="293">
        <v>100</v>
      </c>
      <c r="X231" s="293"/>
      <c r="Y231" s="293"/>
      <c r="Z231" s="292">
        <f t="shared" si="85"/>
        <v>605</v>
      </c>
      <c r="AA231" s="293">
        <v>605</v>
      </c>
      <c r="AB231" s="292">
        <f t="shared" si="86"/>
        <v>0</v>
      </c>
      <c r="AC231" s="292">
        <f t="shared" si="87"/>
        <v>405</v>
      </c>
      <c r="AD231" s="293"/>
      <c r="AE231" s="293"/>
      <c r="AF231" s="293"/>
      <c r="AG231" s="293"/>
      <c r="AH231" s="293"/>
      <c r="AI231" s="293"/>
      <c r="AJ231" s="293"/>
      <c r="AK231" s="292">
        <f t="shared" si="73"/>
        <v>405</v>
      </c>
      <c r="AL231" s="293">
        <v>810</v>
      </c>
      <c r="AM231" s="292">
        <f t="shared" si="89"/>
        <v>-405</v>
      </c>
      <c r="AN231" s="292">
        <f t="shared" si="90"/>
        <v>405</v>
      </c>
      <c r="AO231" s="293"/>
      <c r="AP231" s="293"/>
      <c r="AQ231" s="293"/>
      <c r="AR231" s="293"/>
      <c r="AS231" s="293"/>
      <c r="AT231" s="293"/>
      <c r="AU231" s="293"/>
      <c r="AV231" s="292">
        <f t="shared" si="74"/>
        <v>405</v>
      </c>
      <c r="AW231" s="293"/>
      <c r="AX231" s="292">
        <f t="shared" si="75"/>
        <v>0</v>
      </c>
      <c r="AY231" s="137" t="str">
        <f t="shared" si="83"/>
        <v>*</v>
      </c>
      <c r="BA231" s="143" t="str">
        <f t="shared" si="82"/>
        <v/>
      </c>
    </row>
    <row r="232" spans="1:53" ht="12">
      <c r="A232" s="288">
        <v>230</v>
      </c>
      <c r="B232" s="301" t="s">
        <v>501</v>
      </c>
      <c r="C232" s="290" t="s">
        <v>10</v>
      </c>
      <c r="D232" s="290" t="s">
        <v>943</v>
      </c>
      <c r="E232" s="291">
        <v>85</v>
      </c>
      <c r="F232" s="303">
        <v>-30</v>
      </c>
      <c r="G232" s="292">
        <f>E232*3</f>
        <v>255</v>
      </c>
      <c r="H232" s="293"/>
      <c r="I232" s="293"/>
      <c r="J232" s="293"/>
      <c r="K232" s="293"/>
      <c r="L232" s="293"/>
      <c r="M232" s="293"/>
      <c r="N232" s="293"/>
      <c r="O232" s="292">
        <f t="shared" si="91"/>
        <v>255</v>
      </c>
      <c r="P232" s="293"/>
      <c r="Q232" s="292">
        <f t="shared" si="92"/>
        <v>225</v>
      </c>
      <c r="R232" s="292">
        <f t="shared" si="88"/>
        <v>255</v>
      </c>
      <c r="S232" s="293"/>
      <c r="T232" s="293"/>
      <c r="U232" s="293"/>
      <c r="V232" s="293"/>
      <c r="W232" s="293"/>
      <c r="X232" s="293"/>
      <c r="Y232" s="293"/>
      <c r="Z232" s="292">
        <f t="shared" si="85"/>
        <v>255</v>
      </c>
      <c r="AA232" s="293">
        <v>480</v>
      </c>
      <c r="AB232" s="292">
        <f t="shared" si="86"/>
        <v>0</v>
      </c>
      <c r="AC232" s="292">
        <f t="shared" si="87"/>
        <v>255</v>
      </c>
      <c r="AD232" s="293"/>
      <c r="AE232" s="293"/>
      <c r="AF232" s="293"/>
      <c r="AG232" s="293"/>
      <c r="AH232" s="293"/>
      <c r="AI232" s="293"/>
      <c r="AJ232" s="293"/>
      <c r="AK232" s="292">
        <f t="shared" si="73"/>
        <v>255</v>
      </c>
      <c r="AL232" s="293">
        <v>510</v>
      </c>
      <c r="AM232" s="292">
        <f t="shared" si="89"/>
        <v>-255</v>
      </c>
      <c r="AN232" s="292">
        <f t="shared" si="90"/>
        <v>255</v>
      </c>
      <c r="AO232" s="293"/>
      <c r="AP232" s="293"/>
      <c r="AQ232" s="293"/>
      <c r="AR232" s="293"/>
      <c r="AS232" s="293"/>
      <c r="AT232" s="293"/>
      <c r="AU232" s="293"/>
      <c r="AV232" s="292">
        <f t="shared" si="74"/>
        <v>255</v>
      </c>
      <c r="AW232" s="293"/>
      <c r="AX232" s="292">
        <f t="shared" si="75"/>
        <v>0</v>
      </c>
      <c r="AY232" s="137" t="str">
        <f t="shared" si="83"/>
        <v>*</v>
      </c>
      <c r="BA232" s="143" t="str">
        <f t="shared" si="82"/>
        <v/>
      </c>
    </row>
    <row r="233" spans="1:53" ht="12">
      <c r="A233" s="288">
        <v>231</v>
      </c>
      <c r="B233" s="289" t="s">
        <v>502</v>
      </c>
      <c r="C233" s="290" t="s">
        <v>23</v>
      </c>
      <c r="D233" s="290" t="s">
        <v>12</v>
      </c>
      <c r="E233" s="291">
        <v>85</v>
      </c>
      <c r="F233" s="292"/>
      <c r="G233" s="292">
        <v>210</v>
      </c>
      <c r="H233" s="293"/>
      <c r="I233" s="293"/>
      <c r="J233" s="293"/>
      <c r="K233" s="293"/>
      <c r="L233" s="293"/>
      <c r="M233" s="293"/>
      <c r="N233" s="293"/>
      <c r="O233" s="292">
        <f t="shared" si="91"/>
        <v>210</v>
      </c>
      <c r="P233" s="293"/>
      <c r="Q233" s="292">
        <f t="shared" si="92"/>
        <v>210</v>
      </c>
      <c r="R233" s="292">
        <f t="shared" si="88"/>
        <v>255</v>
      </c>
      <c r="S233" s="293"/>
      <c r="T233" s="293"/>
      <c r="U233" s="293"/>
      <c r="V233" s="293"/>
      <c r="W233" s="293"/>
      <c r="X233" s="293"/>
      <c r="Y233" s="293"/>
      <c r="Z233" s="292">
        <f t="shared" si="85"/>
        <v>255</v>
      </c>
      <c r="AA233" s="293"/>
      <c r="AB233" s="292">
        <f t="shared" si="86"/>
        <v>465</v>
      </c>
      <c r="AC233" s="292">
        <f t="shared" si="87"/>
        <v>255</v>
      </c>
      <c r="AD233" s="293"/>
      <c r="AE233" s="293"/>
      <c r="AF233" s="293"/>
      <c r="AG233" s="293"/>
      <c r="AH233" s="293"/>
      <c r="AI233" s="293"/>
      <c r="AJ233" s="293"/>
      <c r="AK233" s="292">
        <f t="shared" si="73"/>
        <v>255</v>
      </c>
      <c r="AL233" s="293">
        <v>975</v>
      </c>
      <c r="AM233" s="292">
        <f t="shared" si="89"/>
        <v>-255</v>
      </c>
      <c r="AN233" s="292">
        <f t="shared" si="90"/>
        <v>255</v>
      </c>
      <c r="AO233" s="293"/>
      <c r="AP233" s="293"/>
      <c r="AQ233" s="293"/>
      <c r="AR233" s="293"/>
      <c r="AS233" s="293"/>
      <c r="AT233" s="293"/>
      <c r="AU233" s="293"/>
      <c r="AV233" s="292">
        <f t="shared" si="74"/>
        <v>255</v>
      </c>
      <c r="AW233" s="293"/>
      <c r="AX233" s="292">
        <f t="shared" si="75"/>
        <v>0</v>
      </c>
      <c r="AY233" s="137" t="str">
        <f t="shared" si="83"/>
        <v>*</v>
      </c>
      <c r="BA233" s="143" t="str">
        <f t="shared" si="82"/>
        <v/>
      </c>
    </row>
    <row r="234" spans="1:53" ht="12">
      <c r="A234" s="288">
        <v>232</v>
      </c>
      <c r="B234" s="289" t="s">
        <v>1364</v>
      </c>
      <c r="C234" s="290" t="s">
        <v>23</v>
      </c>
      <c r="D234" s="290" t="s">
        <v>12</v>
      </c>
      <c r="E234" s="291"/>
      <c r="F234" s="328">
        <v>300</v>
      </c>
      <c r="G234" s="292"/>
      <c r="H234" s="293"/>
      <c r="I234" s="293"/>
      <c r="J234" s="293"/>
      <c r="K234" s="293"/>
      <c r="L234" s="293"/>
      <c r="M234" s="293"/>
      <c r="N234" s="293"/>
      <c r="O234" s="292">
        <f t="shared" si="91"/>
        <v>0</v>
      </c>
      <c r="P234" s="293"/>
      <c r="Q234" s="292">
        <f t="shared" si="92"/>
        <v>300</v>
      </c>
      <c r="R234" s="292">
        <f t="shared" si="88"/>
        <v>0</v>
      </c>
      <c r="S234" s="293"/>
      <c r="T234" s="293"/>
      <c r="U234" s="293"/>
      <c r="V234" s="293"/>
      <c r="W234" s="293"/>
      <c r="X234" s="293"/>
      <c r="Y234" s="293"/>
      <c r="Z234" s="292">
        <f t="shared" si="85"/>
        <v>0</v>
      </c>
      <c r="AA234" s="293"/>
      <c r="AB234" s="292">
        <f t="shared" si="86"/>
        <v>300</v>
      </c>
      <c r="AC234" s="292">
        <f t="shared" si="87"/>
        <v>0</v>
      </c>
      <c r="AD234" s="293"/>
      <c r="AE234" s="293"/>
      <c r="AF234" s="293"/>
      <c r="AG234" s="293"/>
      <c r="AH234" s="293"/>
      <c r="AI234" s="293"/>
      <c r="AJ234" s="293"/>
      <c r="AK234" s="292">
        <f t="shared" si="73"/>
        <v>0</v>
      </c>
      <c r="AL234" s="293"/>
      <c r="AM234" s="292">
        <f t="shared" si="89"/>
        <v>300</v>
      </c>
      <c r="AN234" s="292">
        <f t="shared" si="90"/>
        <v>0</v>
      </c>
      <c r="AO234" s="293"/>
      <c r="AP234" s="293"/>
      <c r="AQ234" s="293"/>
      <c r="AR234" s="293"/>
      <c r="AS234" s="293"/>
      <c r="AT234" s="293"/>
      <c r="AU234" s="293"/>
      <c r="AV234" s="292">
        <f t="shared" si="74"/>
        <v>0</v>
      </c>
      <c r="AW234" s="293"/>
      <c r="AX234" s="292">
        <f t="shared" si="75"/>
        <v>300</v>
      </c>
      <c r="AY234" s="137" t="str">
        <f t="shared" si="83"/>
        <v/>
      </c>
      <c r="BA234" s="143" t="str">
        <f t="shared" si="82"/>
        <v/>
      </c>
    </row>
    <row r="235" spans="1:53" ht="12">
      <c r="A235" s="288">
        <v>233</v>
      </c>
      <c r="B235" s="289" t="s">
        <v>507</v>
      </c>
      <c r="C235" s="290" t="s">
        <v>14</v>
      </c>
      <c r="D235" s="290" t="s">
        <v>12</v>
      </c>
      <c r="E235" s="291">
        <v>275</v>
      </c>
      <c r="F235" s="292">
        <v>825</v>
      </c>
      <c r="G235" s="292">
        <f>E235*3</f>
        <v>825</v>
      </c>
      <c r="H235" s="293">
        <v>300</v>
      </c>
      <c r="I235" s="293"/>
      <c r="J235" s="293"/>
      <c r="K235" s="293"/>
      <c r="L235" s="293"/>
      <c r="M235" s="293"/>
      <c r="N235" s="293"/>
      <c r="O235" s="292">
        <f t="shared" si="91"/>
        <v>1125</v>
      </c>
      <c r="P235" s="293">
        <v>1950</v>
      </c>
      <c r="Q235" s="292">
        <f t="shared" si="92"/>
        <v>0</v>
      </c>
      <c r="R235" s="292">
        <f t="shared" si="88"/>
        <v>825</v>
      </c>
      <c r="S235" s="293">
        <v>50</v>
      </c>
      <c r="T235" s="293"/>
      <c r="U235" s="293"/>
      <c r="V235" s="293"/>
      <c r="W235" s="293">
        <v>110</v>
      </c>
      <c r="X235" s="293"/>
      <c r="Y235" s="293">
        <v>10</v>
      </c>
      <c r="Z235" s="292">
        <f t="shared" si="85"/>
        <v>995</v>
      </c>
      <c r="AA235" s="293">
        <v>1045</v>
      </c>
      <c r="AB235" s="292">
        <f t="shared" si="86"/>
        <v>-50</v>
      </c>
      <c r="AC235" s="292">
        <f t="shared" si="87"/>
        <v>825</v>
      </c>
      <c r="AD235" s="293">
        <v>50</v>
      </c>
      <c r="AE235" s="293"/>
      <c r="AF235" s="293"/>
      <c r="AG235" s="293"/>
      <c r="AH235" s="293"/>
      <c r="AI235" s="293"/>
      <c r="AJ235" s="293"/>
      <c r="AK235" s="292">
        <f t="shared" si="73"/>
        <v>875</v>
      </c>
      <c r="AL235" s="293"/>
      <c r="AM235" s="292">
        <f t="shared" si="89"/>
        <v>825</v>
      </c>
      <c r="AN235" s="292">
        <f t="shared" si="90"/>
        <v>825</v>
      </c>
      <c r="AO235" s="293"/>
      <c r="AP235" s="293"/>
      <c r="AQ235" s="293"/>
      <c r="AR235" s="293"/>
      <c r="AS235" s="293"/>
      <c r="AT235" s="293"/>
      <c r="AU235" s="293"/>
      <c r="AV235" s="292">
        <f t="shared" si="74"/>
        <v>825</v>
      </c>
      <c r="AW235" s="293"/>
      <c r="AX235" s="292">
        <f t="shared" si="75"/>
        <v>1650</v>
      </c>
      <c r="AY235" s="137" t="str">
        <f t="shared" si="83"/>
        <v/>
      </c>
      <c r="BA235" s="143" t="str">
        <f t="shared" si="82"/>
        <v/>
      </c>
    </row>
    <row r="236" spans="1:53" ht="12">
      <c r="A236" s="288">
        <v>234</v>
      </c>
      <c r="B236" s="301" t="s">
        <v>509</v>
      </c>
      <c r="C236" s="290" t="s">
        <v>23</v>
      </c>
      <c r="D236" s="302"/>
      <c r="E236" s="291">
        <v>90</v>
      </c>
      <c r="F236" s="303"/>
      <c r="G236" s="292">
        <f>E236*3</f>
        <v>270</v>
      </c>
      <c r="H236" s="293"/>
      <c r="I236" s="293"/>
      <c r="J236" s="293"/>
      <c r="K236" s="293"/>
      <c r="L236" s="293"/>
      <c r="M236" s="293"/>
      <c r="N236" s="293"/>
      <c r="O236" s="292">
        <f t="shared" si="91"/>
        <v>270</v>
      </c>
      <c r="P236" s="293">
        <v>270</v>
      </c>
      <c r="Q236" s="292">
        <f t="shared" si="92"/>
        <v>0</v>
      </c>
      <c r="R236" s="292">
        <f t="shared" si="88"/>
        <v>270</v>
      </c>
      <c r="S236" s="293"/>
      <c r="T236" s="293"/>
      <c r="U236" s="293"/>
      <c r="V236" s="293"/>
      <c r="W236" s="293"/>
      <c r="X236" s="293"/>
      <c r="Y236" s="293"/>
      <c r="Z236" s="292">
        <f t="shared" si="85"/>
        <v>270</v>
      </c>
      <c r="AA236" s="293">
        <v>270</v>
      </c>
      <c r="AB236" s="292">
        <f t="shared" si="86"/>
        <v>0</v>
      </c>
      <c r="AC236" s="292">
        <f t="shared" si="87"/>
        <v>270</v>
      </c>
      <c r="AD236" s="293"/>
      <c r="AE236" s="293"/>
      <c r="AF236" s="293"/>
      <c r="AG236" s="293"/>
      <c r="AH236" s="293"/>
      <c r="AI236" s="293"/>
      <c r="AJ236" s="293"/>
      <c r="AK236" s="292">
        <f t="shared" si="73"/>
        <v>270</v>
      </c>
      <c r="AL236" s="293">
        <v>540</v>
      </c>
      <c r="AM236" s="292">
        <f t="shared" si="89"/>
        <v>-270</v>
      </c>
      <c r="AN236" s="292">
        <f t="shared" si="90"/>
        <v>270</v>
      </c>
      <c r="AO236" s="293"/>
      <c r="AP236" s="293"/>
      <c r="AQ236" s="293"/>
      <c r="AR236" s="293"/>
      <c r="AS236" s="293"/>
      <c r="AT236" s="293"/>
      <c r="AU236" s="293"/>
      <c r="AV236" s="292">
        <f t="shared" si="74"/>
        <v>270</v>
      </c>
      <c r="AW236" s="293"/>
      <c r="AX236" s="292">
        <f t="shared" si="75"/>
        <v>0</v>
      </c>
      <c r="AY236" s="137" t="str">
        <f t="shared" si="83"/>
        <v>*</v>
      </c>
      <c r="BA236" s="143" t="str">
        <f t="shared" si="82"/>
        <v/>
      </c>
    </row>
    <row r="237" spans="1:53" ht="12">
      <c r="A237" s="288">
        <v>235</v>
      </c>
      <c r="B237" s="289" t="s">
        <v>510</v>
      </c>
      <c r="C237" s="290" t="s">
        <v>14</v>
      </c>
      <c r="D237" s="290" t="s">
        <v>512</v>
      </c>
      <c r="E237" s="291">
        <v>185</v>
      </c>
      <c r="F237" s="292"/>
      <c r="G237" s="292">
        <f>E237*3</f>
        <v>555</v>
      </c>
      <c r="H237" s="293"/>
      <c r="I237" s="293"/>
      <c r="J237" s="293"/>
      <c r="K237" s="293"/>
      <c r="L237" s="293">
        <v>100</v>
      </c>
      <c r="M237" s="293"/>
      <c r="N237" s="293"/>
      <c r="O237" s="292">
        <f t="shared" si="91"/>
        <v>655</v>
      </c>
      <c r="P237" s="293">
        <v>1210</v>
      </c>
      <c r="Q237" s="292">
        <f t="shared" si="92"/>
        <v>-555</v>
      </c>
      <c r="R237" s="292">
        <f t="shared" si="88"/>
        <v>555</v>
      </c>
      <c r="S237" s="293"/>
      <c r="T237" s="293"/>
      <c r="U237" s="293"/>
      <c r="V237" s="293"/>
      <c r="W237" s="293"/>
      <c r="X237" s="293"/>
      <c r="Y237" s="293"/>
      <c r="Z237" s="292">
        <f t="shared" si="85"/>
        <v>555</v>
      </c>
      <c r="AA237" s="293"/>
      <c r="AB237" s="292">
        <f t="shared" si="86"/>
        <v>0</v>
      </c>
      <c r="AC237" s="292">
        <f t="shared" si="87"/>
        <v>555</v>
      </c>
      <c r="AD237" s="293"/>
      <c r="AE237" s="293"/>
      <c r="AF237" s="293"/>
      <c r="AG237" s="293"/>
      <c r="AH237" s="293"/>
      <c r="AI237" s="293"/>
      <c r="AJ237" s="293"/>
      <c r="AK237" s="292">
        <f t="shared" si="73"/>
        <v>555</v>
      </c>
      <c r="AL237" s="293">
        <v>555</v>
      </c>
      <c r="AM237" s="292">
        <f t="shared" si="89"/>
        <v>0</v>
      </c>
      <c r="AN237" s="292">
        <f t="shared" si="90"/>
        <v>555</v>
      </c>
      <c r="AO237" s="293"/>
      <c r="AP237" s="293"/>
      <c r="AQ237" s="293"/>
      <c r="AR237" s="293"/>
      <c r="AS237" s="293"/>
      <c r="AT237" s="293"/>
      <c r="AU237" s="293"/>
      <c r="AV237" s="292">
        <f t="shared" si="74"/>
        <v>555</v>
      </c>
      <c r="AW237" s="293">
        <v>555</v>
      </c>
      <c r="AX237" s="292">
        <f t="shared" si="75"/>
        <v>0</v>
      </c>
      <c r="AY237" s="137" t="str">
        <f t="shared" si="83"/>
        <v>*</v>
      </c>
      <c r="BA237" s="143" t="str">
        <f t="shared" si="82"/>
        <v/>
      </c>
    </row>
    <row r="238" spans="1:53" ht="12">
      <c r="A238" s="288">
        <v>236</v>
      </c>
      <c r="B238" s="289" t="s">
        <v>1362</v>
      </c>
      <c r="C238" s="290" t="s">
        <v>23</v>
      </c>
      <c r="D238" s="290" t="s">
        <v>1363</v>
      </c>
      <c r="E238" s="291">
        <v>50</v>
      </c>
      <c r="F238" s="292">
        <v>600</v>
      </c>
      <c r="G238" s="292">
        <f>E238*3</f>
        <v>150</v>
      </c>
      <c r="H238" s="293"/>
      <c r="I238" s="293"/>
      <c r="J238" s="293"/>
      <c r="K238" s="293"/>
      <c r="L238" s="293"/>
      <c r="M238" s="293"/>
      <c r="N238" s="293"/>
      <c r="O238" s="292">
        <f t="shared" si="91"/>
        <v>150</v>
      </c>
      <c r="P238" s="293"/>
      <c r="Q238" s="292">
        <f t="shared" si="92"/>
        <v>750</v>
      </c>
      <c r="R238" s="292">
        <f t="shared" si="88"/>
        <v>150</v>
      </c>
      <c r="S238" s="293"/>
      <c r="T238" s="293"/>
      <c r="U238" s="293"/>
      <c r="V238" s="293"/>
      <c r="W238" s="293"/>
      <c r="X238" s="293"/>
      <c r="Y238" s="293"/>
      <c r="Z238" s="292">
        <f t="shared" si="85"/>
        <v>150</v>
      </c>
      <c r="AA238" s="293"/>
      <c r="AB238" s="292">
        <f t="shared" si="86"/>
        <v>900</v>
      </c>
      <c r="AC238" s="292">
        <f t="shared" si="87"/>
        <v>150</v>
      </c>
      <c r="AD238" s="293"/>
      <c r="AE238" s="293"/>
      <c r="AF238" s="293"/>
      <c r="AG238" s="293"/>
      <c r="AH238" s="293"/>
      <c r="AI238" s="293"/>
      <c r="AJ238" s="293"/>
      <c r="AK238" s="292">
        <f t="shared" si="73"/>
        <v>150</v>
      </c>
      <c r="AL238" s="293"/>
      <c r="AM238" s="292">
        <f t="shared" si="89"/>
        <v>1050</v>
      </c>
      <c r="AN238" s="292">
        <f t="shared" si="90"/>
        <v>150</v>
      </c>
      <c r="AO238" s="293"/>
      <c r="AP238" s="293"/>
      <c r="AQ238" s="293"/>
      <c r="AR238" s="293"/>
      <c r="AS238" s="293"/>
      <c r="AT238" s="293"/>
      <c r="AU238" s="293"/>
      <c r="AV238" s="292">
        <f t="shared" si="74"/>
        <v>150</v>
      </c>
      <c r="AW238" s="293"/>
      <c r="AX238" s="292">
        <f t="shared" si="75"/>
        <v>1200</v>
      </c>
      <c r="BA238" s="143" t="str">
        <f t="shared" si="82"/>
        <v/>
      </c>
    </row>
    <row r="239" spans="1:53" ht="12">
      <c r="A239" s="288">
        <v>237</v>
      </c>
      <c r="B239" s="289" t="s">
        <v>1331</v>
      </c>
      <c r="C239" s="290" t="s">
        <v>14</v>
      </c>
      <c r="D239" s="290"/>
      <c r="E239" s="291">
        <v>55</v>
      </c>
      <c r="F239" s="292">
        <v>275</v>
      </c>
      <c r="G239" s="292">
        <f>E239*3</f>
        <v>165</v>
      </c>
      <c r="H239" s="293"/>
      <c r="I239" s="293"/>
      <c r="J239" s="293"/>
      <c r="K239" s="293"/>
      <c r="L239" s="293"/>
      <c r="M239" s="293"/>
      <c r="N239" s="293"/>
      <c r="O239" s="292">
        <f t="shared" si="91"/>
        <v>165</v>
      </c>
      <c r="P239" s="293">
        <v>440</v>
      </c>
      <c r="Q239" s="292">
        <f t="shared" si="92"/>
        <v>0</v>
      </c>
      <c r="R239" s="292">
        <f t="shared" si="88"/>
        <v>165</v>
      </c>
      <c r="S239" s="293"/>
      <c r="T239" s="293"/>
      <c r="U239" s="293"/>
      <c r="V239" s="293"/>
      <c r="W239" s="293">
        <v>100</v>
      </c>
      <c r="X239" s="293"/>
      <c r="Y239" s="293"/>
      <c r="Z239" s="292">
        <f t="shared" si="85"/>
        <v>265</v>
      </c>
      <c r="AA239" s="293"/>
      <c r="AB239" s="292">
        <f t="shared" si="86"/>
        <v>265</v>
      </c>
      <c r="AC239" s="292">
        <f t="shared" si="87"/>
        <v>165</v>
      </c>
      <c r="AD239" s="293"/>
      <c r="AE239" s="293">
        <v>150</v>
      </c>
      <c r="AF239" s="293"/>
      <c r="AG239" s="293"/>
      <c r="AH239" s="293"/>
      <c r="AI239" s="293"/>
      <c r="AJ239" s="293"/>
      <c r="AK239" s="292">
        <f t="shared" si="73"/>
        <v>315</v>
      </c>
      <c r="AL239" s="293">
        <v>745</v>
      </c>
      <c r="AM239" s="292">
        <f t="shared" si="89"/>
        <v>-165</v>
      </c>
      <c r="AN239" s="292">
        <f t="shared" si="90"/>
        <v>165</v>
      </c>
      <c r="AO239" s="293"/>
      <c r="AP239" s="293"/>
      <c r="AQ239" s="293"/>
      <c r="AR239" s="293"/>
      <c r="AS239" s="293"/>
      <c r="AT239" s="293"/>
      <c r="AU239" s="293"/>
      <c r="AV239" s="292">
        <f t="shared" si="74"/>
        <v>165</v>
      </c>
      <c r="AW239" s="293"/>
      <c r="AX239" s="292">
        <f t="shared" si="75"/>
        <v>0</v>
      </c>
      <c r="BA239" s="143" t="str">
        <f t="shared" si="82"/>
        <v/>
      </c>
    </row>
    <row r="240" spans="1:53" ht="12">
      <c r="A240" s="288">
        <v>238</v>
      </c>
      <c r="B240" s="289" t="s">
        <v>513</v>
      </c>
      <c r="C240" s="290" t="s">
        <v>23</v>
      </c>
      <c r="D240" s="290" t="s">
        <v>514</v>
      </c>
      <c r="E240" s="291">
        <v>150</v>
      </c>
      <c r="F240" s="292"/>
      <c r="G240" s="292">
        <v>360</v>
      </c>
      <c r="H240" s="293"/>
      <c r="I240" s="293">
        <v>200</v>
      </c>
      <c r="J240" s="293"/>
      <c r="K240" s="293"/>
      <c r="L240" s="293"/>
      <c r="M240" s="293"/>
      <c r="N240" s="293"/>
      <c r="O240" s="292">
        <f t="shared" si="91"/>
        <v>560</v>
      </c>
      <c r="P240" s="293"/>
      <c r="Q240" s="292">
        <f t="shared" si="92"/>
        <v>560</v>
      </c>
      <c r="R240" s="292">
        <f t="shared" si="88"/>
        <v>450</v>
      </c>
      <c r="S240" s="293">
        <v>100</v>
      </c>
      <c r="T240" s="293">
        <v>100</v>
      </c>
      <c r="U240" s="293"/>
      <c r="V240" s="293"/>
      <c r="W240" s="293">
        <v>100</v>
      </c>
      <c r="X240" s="293"/>
      <c r="Y240" s="293"/>
      <c r="Z240" s="292">
        <f t="shared" si="85"/>
        <v>750</v>
      </c>
      <c r="AA240" s="293">
        <v>2210</v>
      </c>
      <c r="AB240" s="292">
        <f t="shared" si="86"/>
        <v>-900</v>
      </c>
      <c r="AC240" s="292">
        <f t="shared" si="87"/>
        <v>450</v>
      </c>
      <c r="AD240" s="293"/>
      <c r="AE240" s="293">
        <v>200</v>
      </c>
      <c r="AF240" s="293"/>
      <c r="AG240" s="293"/>
      <c r="AH240" s="293"/>
      <c r="AI240" s="293"/>
      <c r="AJ240" s="293"/>
      <c r="AK240" s="292">
        <f t="shared" si="73"/>
        <v>650</v>
      </c>
      <c r="AL240" s="293">
        <v>200</v>
      </c>
      <c r="AM240" s="292">
        <f t="shared" si="89"/>
        <v>-450</v>
      </c>
      <c r="AN240" s="292">
        <f t="shared" si="90"/>
        <v>450</v>
      </c>
      <c r="AO240" s="293"/>
      <c r="AP240" s="293">
        <v>100</v>
      </c>
      <c r="AQ240" s="293"/>
      <c r="AR240" s="293"/>
      <c r="AS240" s="293"/>
      <c r="AT240" s="293"/>
      <c r="AU240" s="293">
        <v>10</v>
      </c>
      <c r="AV240" s="292">
        <f t="shared" si="74"/>
        <v>560</v>
      </c>
      <c r="AW240" s="293">
        <v>110</v>
      </c>
      <c r="AX240" s="292">
        <f t="shared" si="75"/>
        <v>0</v>
      </c>
      <c r="AY240" s="137" t="str">
        <f t="shared" si="83"/>
        <v>*</v>
      </c>
      <c r="BA240" s="143" t="str">
        <f t="shared" si="82"/>
        <v/>
      </c>
    </row>
    <row r="241" spans="1:53" ht="12">
      <c r="A241" s="288">
        <v>239</v>
      </c>
      <c r="B241" s="289" t="s">
        <v>515</v>
      </c>
      <c r="C241" s="290" t="s">
        <v>23</v>
      </c>
      <c r="D241" s="290" t="s">
        <v>517</v>
      </c>
      <c r="E241" s="291">
        <v>115</v>
      </c>
      <c r="F241" s="292"/>
      <c r="G241" s="292">
        <f>E241*3</f>
        <v>345</v>
      </c>
      <c r="H241" s="293"/>
      <c r="I241" s="293"/>
      <c r="J241" s="293"/>
      <c r="K241" s="293"/>
      <c r="L241" s="293"/>
      <c r="M241" s="293"/>
      <c r="N241" s="293"/>
      <c r="O241" s="292">
        <f t="shared" si="91"/>
        <v>345</v>
      </c>
      <c r="P241" s="293">
        <v>345</v>
      </c>
      <c r="Q241" s="292">
        <f t="shared" si="92"/>
        <v>0</v>
      </c>
      <c r="R241" s="292">
        <f t="shared" si="88"/>
        <v>345</v>
      </c>
      <c r="S241" s="293">
        <v>50</v>
      </c>
      <c r="T241" s="293"/>
      <c r="U241" s="293"/>
      <c r="V241" s="293"/>
      <c r="W241" s="293">
        <v>110</v>
      </c>
      <c r="X241" s="293"/>
      <c r="Y241" s="293">
        <v>10</v>
      </c>
      <c r="Z241" s="292">
        <f t="shared" si="85"/>
        <v>515</v>
      </c>
      <c r="AA241" s="293">
        <v>515</v>
      </c>
      <c r="AB241" s="292">
        <f t="shared" si="86"/>
        <v>0</v>
      </c>
      <c r="AC241" s="292">
        <f t="shared" si="87"/>
        <v>345</v>
      </c>
      <c r="AD241" s="293"/>
      <c r="AE241" s="293"/>
      <c r="AF241" s="293"/>
      <c r="AG241" s="293"/>
      <c r="AH241" s="293"/>
      <c r="AI241" s="293"/>
      <c r="AJ241" s="293"/>
      <c r="AK241" s="292">
        <f t="shared" si="73"/>
        <v>345</v>
      </c>
      <c r="AL241" s="293">
        <v>345</v>
      </c>
      <c r="AM241" s="292">
        <f t="shared" si="89"/>
        <v>0</v>
      </c>
      <c r="AN241" s="292">
        <f t="shared" si="90"/>
        <v>345</v>
      </c>
      <c r="AO241" s="293"/>
      <c r="AP241" s="293"/>
      <c r="AQ241" s="293"/>
      <c r="AR241" s="293"/>
      <c r="AS241" s="293"/>
      <c r="AT241" s="293"/>
      <c r="AU241" s="293"/>
      <c r="AV241" s="292">
        <f t="shared" si="74"/>
        <v>345</v>
      </c>
      <c r="AW241" s="293">
        <v>345</v>
      </c>
      <c r="AX241" s="292">
        <f t="shared" si="75"/>
        <v>0</v>
      </c>
      <c r="AY241" s="137" t="str">
        <f t="shared" si="83"/>
        <v>*</v>
      </c>
      <c r="BA241" s="143" t="str">
        <f t="shared" si="82"/>
        <v/>
      </c>
    </row>
    <row r="242" spans="1:53" ht="12">
      <c r="A242" s="288">
        <v>240</v>
      </c>
      <c r="B242" s="289" t="s">
        <v>518</v>
      </c>
      <c r="C242" s="290" t="s">
        <v>14</v>
      </c>
      <c r="D242" s="290" t="s">
        <v>1148</v>
      </c>
      <c r="E242" s="291">
        <v>70</v>
      </c>
      <c r="F242" s="292">
        <v>0</v>
      </c>
      <c r="G242" s="292">
        <v>150</v>
      </c>
      <c r="H242" s="293"/>
      <c r="I242" s="293"/>
      <c r="J242" s="293"/>
      <c r="K242" s="293"/>
      <c r="L242" s="293"/>
      <c r="M242" s="293"/>
      <c r="N242" s="293"/>
      <c r="O242" s="292">
        <f t="shared" si="91"/>
        <v>150</v>
      </c>
      <c r="P242" s="293">
        <v>150</v>
      </c>
      <c r="Q242" s="292">
        <f t="shared" si="92"/>
        <v>0</v>
      </c>
      <c r="R242" s="292">
        <f t="shared" si="88"/>
        <v>210</v>
      </c>
      <c r="S242" s="293"/>
      <c r="T242" s="293"/>
      <c r="U242" s="293"/>
      <c r="V242" s="293"/>
      <c r="W242" s="293"/>
      <c r="X242" s="293"/>
      <c r="Y242" s="293"/>
      <c r="Z242" s="292">
        <f t="shared" si="85"/>
        <v>210</v>
      </c>
      <c r="AA242" s="293">
        <v>630</v>
      </c>
      <c r="AB242" s="292">
        <f t="shared" si="86"/>
        <v>-420</v>
      </c>
      <c r="AC242" s="292">
        <f t="shared" si="87"/>
        <v>210</v>
      </c>
      <c r="AD242" s="293"/>
      <c r="AE242" s="293"/>
      <c r="AF242" s="293"/>
      <c r="AG242" s="293"/>
      <c r="AH242" s="293"/>
      <c r="AI242" s="293"/>
      <c r="AJ242" s="293"/>
      <c r="AK242" s="292">
        <f t="shared" si="73"/>
        <v>210</v>
      </c>
      <c r="AL242" s="293">
        <v>50</v>
      </c>
      <c r="AM242" s="292">
        <f t="shared" si="89"/>
        <v>-260</v>
      </c>
      <c r="AN242" s="292">
        <f t="shared" si="90"/>
        <v>210</v>
      </c>
      <c r="AO242" s="293">
        <v>50</v>
      </c>
      <c r="AP242" s="293"/>
      <c r="AQ242" s="293"/>
      <c r="AR242" s="293"/>
      <c r="AS242" s="293"/>
      <c r="AT242" s="293"/>
      <c r="AU242" s="293"/>
      <c r="AV242" s="292">
        <f t="shared" si="74"/>
        <v>260</v>
      </c>
      <c r="AW242" s="293"/>
      <c r="AX242" s="292">
        <f t="shared" si="75"/>
        <v>0</v>
      </c>
      <c r="AY242" s="137" t="str">
        <f t="shared" si="83"/>
        <v>*</v>
      </c>
      <c r="BA242" s="143" t="str">
        <f t="shared" si="82"/>
        <v/>
      </c>
    </row>
    <row r="243" spans="1:53" ht="12">
      <c r="A243" s="288">
        <v>241</v>
      </c>
      <c r="B243" s="289" t="s">
        <v>521</v>
      </c>
      <c r="C243" s="290" t="s">
        <v>14</v>
      </c>
      <c r="D243" s="290" t="s">
        <v>523</v>
      </c>
      <c r="E243" s="291">
        <v>175</v>
      </c>
      <c r="F243" s="292"/>
      <c r="G243" s="292">
        <f>E243*3</f>
        <v>525</v>
      </c>
      <c r="H243" s="293"/>
      <c r="I243" s="293"/>
      <c r="J243" s="293"/>
      <c r="K243" s="293"/>
      <c r="L243" s="293"/>
      <c r="M243" s="293"/>
      <c r="N243" s="293"/>
      <c r="O243" s="292">
        <f t="shared" si="91"/>
        <v>525</v>
      </c>
      <c r="P243" s="293">
        <v>525</v>
      </c>
      <c r="Q243" s="292">
        <f t="shared" si="92"/>
        <v>0</v>
      </c>
      <c r="R243" s="292">
        <f t="shared" si="88"/>
        <v>525</v>
      </c>
      <c r="S243" s="293"/>
      <c r="T243" s="293"/>
      <c r="U243" s="293"/>
      <c r="V243" s="293"/>
      <c r="W243" s="293"/>
      <c r="X243" s="293"/>
      <c r="Y243" s="293"/>
      <c r="Z243" s="292">
        <f t="shared" si="85"/>
        <v>525</v>
      </c>
      <c r="AA243" s="293">
        <v>525</v>
      </c>
      <c r="AB243" s="292">
        <f t="shared" si="86"/>
        <v>0</v>
      </c>
      <c r="AC243" s="292">
        <f t="shared" si="87"/>
        <v>525</v>
      </c>
      <c r="AD243" s="293"/>
      <c r="AE243" s="293"/>
      <c r="AF243" s="293"/>
      <c r="AG243" s="293"/>
      <c r="AH243" s="293"/>
      <c r="AI243" s="293"/>
      <c r="AJ243" s="293"/>
      <c r="AK243" s="292">
        <f t="shared" si="73"/>
        <v>525</v>
      </c>
      <c r="AL243" s="293">
        <v>1020</v>
      </c>
      <c r="AM243" s="292">
        <f t="shared" si="89"/>
        <v>-495</v>
      </c>
      <c r="AN243" s="292">
        <f t="shared" si="90"/>
        <v>525</v>
      </c>
      <c r="AO243" s="293"/>
      <c r="AP243" s="293"/>
      <c r="AQ243" s="293"/>
      <c r="AR243" s="293"/>
      <c r="AS243" s="293"/>
      <c r="AT243" s="293"/>
      <c r="AU243" s="293"/>
      <c r="AV243" s="292">
        <f t="shared" si="74"/>
        <v>525</v>
      </c>
      <c r="AW243" s="293">
        <v>30</v>
      </c>
      <c r="AX243" s="292">
        <f t="shared" si="75"/>
        <v>0</v>
      </c>
      <c r="AY243" s="137" t="str">
        <f t="shared" si="83"/>
        <v>*</v>
      </c>
      <c r="BA243" s="143" t="str">
        <f t="shared" si="82"/>
        <v/>
      </c>
    </row>
    <row r="244" spans="1:53" ht="12">
      <c r="A244" s="288">
        <v>242</v>
      </c>
      <c r="B244" s="289" t="s">
        <v>524</v>
      </c>
      <c r="C244" s="290" t="s">
        <v>23</v>
      </c>
      <c r="D244" s="290" t="s">
        <v>842</v>
      </c>
      <c r="E244" s="291">
        <v>70</v>
      </c>
      <c r="F244" s="292"/>
      <c r="G244" s="292">
        <f>E244*3</f>
        <v>210</v>
      </c>
      <c r="H244" s="293"/>
      <c r="I244" s="293"/>
      <c r="J244" s="293"/>
      <c r="K244" s="293"/>
      <c r="L244" s="293"/>
      <c r="M244" s="293"/>
      <c r="N244" s="293"/>
      <c r="O244" s="292">
        <f t="shared" si="91"/>
        <v>210</v>
      </c>
      <c r="P244" s="293">
        <v>210</v>
      </c>
      <c r="Q244" s="292">
        <f t="shared" si="92"/>
        <v>0</v>
      </c>
      <c r="R244" s="292">
        <f t="shared" si="88"/>
        <v>210</v>
      </c>
      <c r="S244" s="293"/>
      <c r="T244" s="293"/>
      <c r="U244" s="293"/>
      <c r="V244" s="293"/>
      <c r="W244" s="293"/>
      <c r="X244" s="293"/>
      <c r="Y244" s="293"/>
      <c r="Z244" s="292">
        <f t="shared" si="85"/>
        <v>210</v>
      </c>
      <c r="AA244" s="293">
        <v>630</v>
      </c>
      <c r="AB244" s="292">
        <f t="shared" si="86"/>
        <v>-420</v>
      </c>
      <c r="AC244" s="292">
        <f t="shared" si="87"/>
        <v>210</v>
      </c>
      <c r="AD244" s="293"/>
      <c r="AE244" s="293"/>
      <c r="AF244" s="293"/>
      <c r="AG244" s="293"/>
      <c r="AH244" s="293"/>
      <c r="AI244" s="293"/>
      <c r="AJ244" s="293"/>
      <c r="AK244" s="292">
        <f t="shared" si="73"/>
        <v>210</v>
      </c>
      <c r="AL244" s="293"/>
      <c r="AM244" s="292">
        <f t="shared" si="89"/>
        <v>-210</v>
      </c>
      <c r="AN244" s="292">
        <f t="shared" si="90"/>
        <v>210</v>
      </c>
      <c r="AO244" s="293"/>
      <c r="AP244" s="293">
        <v>100</v>
      </c>
      <c r="AQ244" s="293"/>
      <c r="AR244" s="293"/>
      <c r="AS244" s="293"/>
      <c r="AT244" s="293"/>
      <c r="AU244" s="293"/>
      <c r="AV244" s="292">
        <f t="shared" si="74"/>
        <v>310</v>
      </c>
      <c r="AW244" s="293">
        <v>100</v>
      </c>
      <c r="AX244" s="292">
        <f t="shared" si="75"/>
        <v>0</v>
      </c>
      <c r="AY244" s="137" t="str">
        <f t="shared" si="83"/>
        <v>*</v>
      </c>
      <c r="BA244" s="143" t="str">
        <f t="shared" si="82"/>
        <v/>
      </c>
    </row>
    <row r="245" spans="1:53" ht="12">
      <c r="A245" s="288">
        <v>243</v>
      </c>
      <c r="B245" s="306" t="s">
        <v>526</v>
      </c>
      <c r="C245" s="307" t="s">
        <v>14</v>
      </c>
      <c r="D245" s="307" t="s">
        <v>528</v>
      </c>
      <c r="E245" s="309">
        <v>235</v>
      </c>
      <c r="F245" s="292">
        <v>35</v>
      </c>
      <c r="G245" s="292">
        <f>E245*3</f>
        <v>705</v>
      </c>
      <c r="H245" s="293"/>
      <c r="I245" s="293"/>
      <c r="J245" s="293"/>
      <c r="K245" s="293">
        <v>300</v>
      </c>
      <c r="L245" s="293"/>
      <c r="M245" s="293"/>
      <c r="N245" s="293"/>
      <c r="O245" s="292">
        <f t="shared" si="91"/>
        <v>1005</v>
      </c>
      <c r="P245" s="293"/>
      <c r="Q245" s="292">
        <f t="shared" si="92"/>
        <v>1040</v>
      </c>
      <c r="R245" s="292">
        <f t="shared" si="88"/>
        <v>705</v>
      </c>
      <c r="S245" s="293"/>
      <c r="T245" s="293">
        <v>185.2</v>
      </c>
      <c r="U245" s="293"/>
      <c r="V245" s="293"/>
      <c r="W245" s="293"/>
      <c r="X245" s="293"/>
      <c r="Y245" s="293"/>
      <c r="Z245" s="292">
        <f t="shared" si="85"/>
        <v>890.2</v>
      </c>
      <c r="AA245" s="293">
        <v>1500</v>
      </c>
      <c r="AB245" s="292">
        <f t="shared" si="86"/>
        <v>430.20000000000005</v>
      </c>
      <c r="AC245" s="292">
        <f t="shared" si="87"/>
        <v>705</v>
      </c>
      <c r="AD245" s="293"/>
      <c r="AE245" s="293"/>
      <c r="AF245" s="293"/>
      <c r="AG245" s="293"/>
      <c r="AH245" s="293"/>
      <c r="AI245" s="293"/>
      <c r="AJ245" s="293"/>
      <c r="AK245" s="292">
        <f t="shared" si="73"/>
        <v>705</v>
      </c>
      <c r="AL245" s="293"/>
      <c r="AM245" s="292">
        <f t="shared" si="89"/>
        <v>1135.2</v>
      </c>
      <c r="AN245" s="292">
        <f t="shared" si="90"/>
        <v>705</v>
      </c>
      <c r="AO245" s="293"/>
      <c r="AP245" s="293"/>
      <c r="AQ245" s="293"/>
      <c r="AR245" s="293"/>
      <c r="AS245" s="293"/>
      <c r="AT245" s="293"/>
      <c r="AU245" s="293"/>
      <c r="AV245" s="292">
        <f t="shared" si="74"/>
        <v>705</v>
      </c>
      <c r="AW245" s="293">
        <v>1840.2</v>
      </c>
      <c r="AX245" s="292">
        <f t="shared" si="75"/>
        <v>0</v>
      </c>
      <c r="AY245" s="137" t="str">
        <f t="shared" si="83"/>
        <v>*</v>
      </c>
      <c r="BA245" s="143" t="str">
        <f t="shared" si="82"/>
        <v/>
      </c>
    </row>
    <row r="246" spans="1:53" ht="12">
      <c r="A246" s="288">
        <v>244</v>
      </c>
      <c r="B246" s="289" t="s">
        <v>529</v>
      </c>
      <c r="C246" s="290" t="s">
        <v>23</v>
      </c>
      <c r="D246" s="290" t="s">
        <v>531</v>
      </c>
      <c r="E246" s="291">
        <v>140</v>
      </c>
      <c r="F246" s="292"/>
      <c r="G246" s="292">
        <v>360</v>
      </c>
      <c r="H246" s="293"/>
      <c r="I246" s="293"/>
      <c r="J246" s="293">
        <v>134.4</v>
      </c>
      <c r="K246" s="293"/>
      <c r="L246" s="293"/>
      <c r="M246" s="293"/>
      <c r="N246" s="293"/>
      <c r="O246" s="292">
        <f t="shared" si="91"/>
        <v>494.4</v>
      </c>
      <c r="P246" s="293">
        <v>1574.4</v>
      </c>
      <c r="Q246" s="292">
        <f t="shared" si="92"/>
        <v>-1080</v>
      </c>
      <c r="R246" s="292">
        <f t="shared" si="88"/>
        <v>420</v>
      </c>
      <c r="S246" s="293"/>
      <c r="T246" s="293">
        <v>100</v>
      </c>
      <c r="U246" s="293"/>
      <c r="V246" s="293"/>
      <c r="W246" s="293">
        <v>100</v>
      </c>
      <c r="X246" s="293"/>
      <c r="Y246" s="293"/>
      <c r="Z246" s="292">
        <f t="shared" si="85"/>
        <v>620</v>
      </c>
      <c r="AA246" s="293">
        <v>380</v>
      </c>
      <c r="AB246" s="292">
        <f t="shared" si="86"/>
        <v>-840</v>
      </c>
      <c r="AC246" s="292">
        <f t="shared" si="87"/>
        <v>420</v>
      </c>
      <c r="AD246" s="293"/>
      <c r="AE246" s="293"/>
      <c r="AF246" s="293"/>
      <c r="AG246" s="293"/>
      <c r="AH246" s="293"/>
      <c r="AI246" s="293"/>
      <c r="AJ246" s="293"/>
      <c r="AK246" s="292">
        <f t="shared" si="73"/>
        <v>420</v>
      </c>
      <c r="AL246" s="293"/>
      <c r="AM246" s="292">
        <f t="shared" si="89"/>
        <v>-420</v>
      </c>
      <c r="AN246" s="292">
        <f t="shared" si="90"/>
        <v>420</v>
      </c>
      <c r="AO246" s="293"/>
      <c r="AP246" s="293"/>
      <c r="AQ246" s="293"/>
      <c r="AR246" s="293"/>
      <c r="AS246" s="293"/>
      <c r="AT246" s="293"/>
      <c r="AU246" s="293"/>
      <c r="AV246" s="292">
        <f t="shared" si="74"/>
        <v>420</v>
      </c>
      <c r="AW246" s="293"/>
      <c r="AX246" s="292">
        <f t="shared" si="75"/>
        <v>0</v>
      </c>
      <c r="AY246" s="137" t="str">
        <f t="shared" si="83"/>
        <v>*</v>
      </c>
      <c r="BA246" s="143" t="str">
        <f t="shared" si="82"/>
        <v/>
      </c>
    </row>
    <row r="247" spans="1:53" ht="12">
      <c r="A247" s="288">
        <v>245</v>
      </c>
      <c r="B247" s="289" t="s">
        <v>1077</v>
      </c>
      <c r="C247" s="290" t="s">
        <v>14</v>
      </c>
      <c r="D247" s="290" t="s">
        <v>1035</v>
      </c>
      <c r="E247" s="291">
        <v>45</v>
      </c>
      <c r="F247" s="292"/>
      <c r="G247" s="292">
        <v>105</v>
      </c>
      <c r="H247" s="293"/>
      <c r="I247" s="293"/>
      <c r="J247" s="293"/>
      <c r="K247" s="293"/>
      <c r="L247" s="293"/>
      <c r="M247" s="293"/>
      <c r="N247" s="293"/>
      <c r="O247" s="292">
        <f t="shared" si="91"/>
        <v>105</v>
      </c>
      <c r="P247" s="293">
        <v>105</v>
      </c>
      <c r="Q247" s="292">
        <f t="shared" si="92"/>
        <v>0</v>
      </c>
      <c r="R247" s="292">
        <f t="shared" si="88"/>
        <v>135</v>
      </c>
      <c r="S247" s="293"/>
      <c r="T247" s="293"/>
      <c r="U247" s="293"/>
      <c r="V247" s="293"/>
      <c r="W247" s="293"/>
      <c r="X247" s="293"/>
      <c r="Y247" s="293"/>
      <c r="Z247" s="292">
        <f t="shared" si="85"/>
        <v>135</v>
      </c>
      <c r="AA247" s="293">
        <v>405</v>
      </c>
      <c r="AB247" s="292">
        <f t="shared" si="86"/>
        <v>-270</v>
      </c>
      <c r="AC247" s="292">
        <f t="shared" si="87"/>
        <v>135</v>
      </c>
      <c r="AD247" s="293"/>
      <c r="AE247" s="293"/>
      <c r="AF247" s="293"/>
      <c r="AG247" s="293"/>
      <c r="AH247" s="293"/>
      <c r="AI247" s="293"/>
      <c r="AJ247" s="293"/>
      <c r="AK247" s="292">
        <f t="shared" si="73"/>
        <v>135</v>
      </c>
      <c r="AL247" s="293"/>
      <c r="AM247" s="292">
        <f t="shared" si="89"/>
        <v>-135</v>
      </c>
      <c r="AN247" s="292">
        <f t="shared" si="90"/>
        <v>135</v>
      </c>
      <c r="AO247" s="293"/>
      <c r="AP247" s="293"/>
      <c r="AQ247" s="293"/>
      <c r="AR247" s="293"/>
      <c r="AS247" s="293"/>
      <c r="AT247" s="293"/>
      <c r="AU247" s="293"/>
      <c r="AV247" s="292">
        <f t="shared" si="74"/>
        <v>135</v>
      </c>
      <c r="AW247" s="293"/>
      <c r="AX247" s="292">
        <f t="shared" si="75"/>
        <v>0</v>
      </c>
      <c r="AY247" s="137" t="str">
        <f t="shared" si="83"/>
        <v>*</v>
      </c>
      <c r="BA247" s="143" t="str">
        <f t="shared" si="82"/>
        <v/>
      </c>
    </row>
    <row r="248" spans="1:53" ht="12">
      <c r="A248" s="288">
        <v>246</v>
      </c>
      <c r="B248" s="329" t="s">
        <v>535</v>
      </c>
      <c r="C248" s="320" t="s">
        <v>30</v>
      </c>
      <c r="D248" s="321"/>
      <c r="E248" s="319"/>
      <c r="F248" s="322">
        <v>1680</v>
      </c>
      <c r="G248" s="299">
        <f t="shared" ref="G248:G257" si="93">E248*3</f>
        <v>0</v>
      </c>
      <c r="H248" s="300"/>
      <c r="I248" s="300"/>
      <c r="J248" s="300"/>
      <c r="K248" s="300"/>
      <c r="L248" s="300"/>
      <c r="M248" s="300"/>
      <c r="N248" s="300"/>
      <c r="O248" s="299">
        <f t="shared" si="91"/>
        <v>0</v>
      </c>
      <c r="P248" s="300"/>
      <c r="Q248" s="299">
        <f t="shared" si="92"/>
        <v>1680</v>
      </c>
      <c r="R248" s="299">
        <f t="shared" si="88"/>
        <v>0</v>
      </c>
      <c r="S248" s="300"/>
      <c r="T248" s="300"/>
      <c r="U248" s="300"/>
      <c r="V248" s="300"/>
      <c r="W248" s="300"/>
      <c r="X248" s="300"/>
      <c r="Y248" s="300"/>
      <c r="Z248" s="299">
        <f t="shared" si="85"/>
        <v>0</v>
      </c>
      <c r="AA248" s="300"/>
      <c r="AB248" s="299">
        <f t="shared" si="86"/>
        <v>1680</v>
      </c>
      <c r="AC248" s="299">
        <f t="shared" si="87"/>
        <v>0</v>
      </c>
      <c r="AD248" s="300"/>
      <c r="AE248" s="300"/>
      <c r="AF248" s="300"/>
      <c r="AG248" s="300"/>
      <c r="AH248" s="300"/>
      <c r="AI248" s="300"/>
      <c r="AJ248" s="300"/>
      <c r="AK248" s="299">
        <f t="shared" si="73"/>
        <v>0</v>
      </c>
      <c r="AL248" s="300"/>
      <c r="AM248" s="299">
        <f t="shared" si="89"/>
        <v>1680</v>
      </c>
      <c r="AN248" s="299">
        <f t="shared" si="90"/>
        <v>0</v>
      </c>
      <c r="AO248" s="300"/>
      <c r="AP248" s="300"/>
      <c r="AQ248" s="300"/>
      <c r="AR248" s="300"/>
      <c r="AS248" s="300"/>
      <c r="AT248" s="300"/>
      <c r="AU248" s="300"/>
      <c r="AV248" s="299">
        <f t="shared" si="74"/>
        <v>0</v>
      </c>
      <c r="AW248" s="300"/>
      <c r="AX248" s="299">
        <f t="shared" si="75"/>
        <v>1680</v>
      </c>
      <c r="AY248" s="137" t="str">
        <f t="shared" si="83"/>
        <v/>
      </c>
      <c r="BA248" s="143" t="str">
        <f t="shared" si="82"/>
        <v/>
      </c>
    </row>
    <row r="249" spans="1:53" ht="12">
      <c r="A249" s="288">
        <v>247</v>
      </c>
      <c r="B249" s="289" t="s">
        <v>536</v>
      </c>
      <c r="C249" s="290" t="s">
        <v>23</v>
      </c>
      <c r="D249" s="290" t="s">
        <v>12</v>
      </c>
      <c r="E249" s="291">
        <v>70</v>
      </c>
      <c r="F249" s="292"/>
      <c r="G249" s="292">
        <f t="shared" si="93"/>
        <v>210</v>
      </c>
      <c r="H249" s="293"/>
      <c r="I249" s="293"/>
      <c r="J249" s="293"/>
      <c r="K249" s="293"/>
      <c r="L249" s="293"/>
      <c r="M249" s="293"/>
      <c r="N249" s="293"/>
      <c r="O249" s="292">
        <f t="shared" si="91"/>
        <v>210</v>
      </c>
      <c r="P249" s="293"/>
      <c r="Q249" s="292">
        <f t="shared" si="92"/>
        <v>210</v>
      </c>
      <c r="R249" s="292">
        <f t="shared" si="88"/>
        <v>210</v>
      </c>
      <c r="S249" s="293"/>
      <c r="T249" s="293"/>
      <c r="U249" s="293"/>
      <c r="V249" s="293"/>
      <c r="W249" s="293"/>
      <c r="X249" s="293"/>
      <c r="Y249" s="293"/>
      <c r="Z249" s="292">
        <f t="shared" si="85"/>
        <v>210</v>
      </c>
      <c r="AA249" s="293"/>
      <c r="AB249" s="292">
        <f t="shared" si="86"/>
        <v>420</v>
      </c>
      <c r="AC249" s="292">
        <f t="shared" si="87"/>
        <v>210</v>
      </c>
      <c r="AD249" s="293"/>
      <c r="AE249" s="293"/>
      <c r="AF249" s="293"/>
      <c r="AG249" s="293"/>
      <c r="AH249" s="293"/>
      <c r="AI249" s="293"/>
      <c r="AJ249" s="293"/>
      <c r="AK249" s="292">
        <f t="shared" si="73"/>
        <v>210</v>
      </c>
      <c r="AL249" s="293"/>
      <c r="AM249" s="292">
        <f t="shared" si="89"/>
        <v>630</v>
      </c>
      <c r="AN249" s="292">
        <f t="shared" si="90"/>
        <v>210</v>
      </c>
      <c r="AO249" s="293"/>
      <c r="AP249" s="293"/>
      <c r="AQ249" s="293"/>
      <c r="AR249" s="293"/>
      <c r="AS249" s="293"/>
      <c r="AT249" s="293"/>
      <c r="AU249" s="293"/>
      <c r="AV249" s="292">
        <f t="shared" si="74"/>
        <v>210</v>
      </c>
      <c r="AW249" s="293">
        <v>840</v>
      </c>
      <c r="AX249" s="292">
        <f t="shared" si="75"/>
        <v>0</v>
      </c>
      <c r="AY249" s="137" t="str">
        <f t="shared" si="83"/>
        <v>*</v>
      </c>
      <c r="BA249" s="143" t="str">
        <f t="shared" si="82"/>
        <v/>
      </c>
    </row>
    <row r="250" spans="1:53" ht="12">
      <c r="A250" s="288">
        <v>248</v>
      </c>
      <c r="B250" s="289" t="s">
        <v>539</v>
      </c>
      <c r="C250" s="290" t="s">
        <v>23</v>
      </c>
      <c r="D250" s="290" t="s">
        <v>541</v>
      </c>
      <c r="E250" s="291">
        <v>70</v>
      </c>
      <c r="F250" s="292"/>
      <c r="G250" s="292">
        <f t="shared" si="93"/>
        <v>210</v>
      </c>
      <c r="H250" s="293"/>
      <c r="I250" s="293"/>
      <c r="J250" s="293"/>
      <c r="K250" s="293"/>
      <c r="L250" s="293"/>
      <c r="M250" s="293"/>
      <c r="N250" s="293"/>
      <c r="O250" s="292">
        <f t="shared" si="91"/>
        <v>210</v>
      </c>
      <c r="P250" s="293"/>
      <c r="Q250" s="292">
        <f t="shared" si="92"/>
        <v>210</v>
      </c>
      <c r="R250" s="292">
        <f t="shared" si="88"/>
        <v>210</v>
      </c>
      <c r="S250" s="293"/>
      <c r="T250" s="293"/>
      <c r="U250" s="293"/>
      <c r="V250" s="293"/>
      <c r="W250" s="293"/>
      <c r="X250" s="293"/>
      <c r="Y250" s="293"/>
      <c r="Z250" s="292">
        <f t="shared" si="85"/>
        <v>210</v>
      </c>
      <c r="AA250" s="293"/>
      <c r="AB250" s="292">
        <f t="shared" si="86"/>
        <v>420</v>
      </c>
      <c r="AC250" s="292">
        <f t="shared" si="87"/>
        <v>210</v>
      </c>
      <c r="AD250" s="293"/>
      <c r="AE250" s="293"/>
      <c r="AF250" s="293"/>
      <c r="AG250" s="293"/>
      <c r="AH250" s="293"/>
      <c r="AI250" s="293"/>
      <c r="AJ250" s="293"/>
      <c r="AK250" s="292">
        <f t="shared" si="73"/>
        <v>210</v>
      </c>
      <c r="AL250" s="293">
        <v>840</v>
      </c>
      <c r="AM250" s="292">
        <f t="shared" si="89"/>
        <v>-210</v>
      </c>
      <c r="AN250" s="292">
        <f t="shared" si="90"/>
        <v>210</v>
      </c>
      <c r="AO250" s="293"/>
      <c r="AP250" s="293"/>
      <c r="AQ250" s="293"/>
      <c r="AR250" s="293"/>
      <c r="AS250" s="293"/>
      <c r="AT250" s="293"/>
      <c r="AU250" s="293"/>
      <c r="AV250" s="292">
        <f t="shared" si="74"/>
        <v>210</v>
      </c>
      <c r="AW250" s="293"/>
      <c r="AX250" s="292">
        <f t="shared" si="75"/>
        <v>0</v>
      </c>
      <c r="AY250" s="137" t="str">
        <f t="shared" si="83"/>
        <v>*</v>
      </c>
      <c r="BA250" s="143" t="str">
        <f t="shared" si="82"/>
        <v/>
      </c>
    </row>
    <row r="251" spans="1:53" ht="12">
      <c r="A251" s="288">
        <v>249</v>
      </c>
      <c r="B251" s="289" t="s">
        <v>868</v>
      </c>
      <c r="C251" s="290" t="s">
        <v>14</v>
      </c>
      <c r="D251" s="290" t="s">
        <v>869</v>
      </c>
      <c r="E251" s="291">
        <v>85</v>
      </c>
      <c r="F251" s="292"/>
      <c r="G251" s="292">
        <f t="shared" si="93"/>
        <v>255</v>
      </c>
      <c r="H251" s="293"/>
      <c r="I251" s="293"/>
      <c r="J251" s="293"/>
      <c r="K251" s="293"/>
      <c r="L251" s="293"/>
      <c r="M251" s="293"/>
      <c r="N251" s="293"/>
      <c r="O251" s="292">
        <f t="shared" si="91"/>
        <v>255</v>
      </c>
      <c r="P251" s="293">
        <v>255</v>
      </c>
      <c r="Q251" s="292">
        <f t="shared" si="92"/>
        <v>0</v>
      </c>
      <c r="R251" s="292">
        <f t="shared" si="88"/>
        <v>255</v>
      </c>
      <c r="S251" s="293"/>
      <c r="T251" s="293"/>
      <c r="U251" s="293"/>
      <c r="V251" s="293"/>
      <c r="W251" s="293"/>
      <c r="X251" s="293"/>
      <c r="Y251" s="293"/>
      <c r="Z251" s="292">
        <f t="shared" si="85"/>
        <v>255</v>
      </c>
      <c r="AA251" s="293">
        <v>255</v>
      </c>
      <c r="AB251" s="292">
        <f t="shared" si="86"/>
        <v>0</v>
      </c>
      <c r="AC251" s="292">
        <f t="shared" si="87"/>
        <v>255</v>
      </c>
      <c r="AD251" s="293"/>
      <c r="AE251" s="293"/>
      <c r="AF251" s="293"/>
      <c r="AG251" s="293"/>
      <c r="AH251" s="293"/>
      <c r="AI251" s="293"/>
      <c r="AJ251" s="293"/>
      <c r="AK251" s="292">
        <f t="shared" si="73"/>
        <v>255</v>
      </c>
      <c r="AL251" s="293">
        <v>510</v>
      </c>
      <c r="AM251" s="292">
        <f t="shared" si="89"/>
        <v>-255</v>
      </c>
      <c r="AN251" s="292">
        <f t="shared" si="90"/>
        <v>255</v>
      </c>
      <c r="AO251" s="293"/>
      <c r="AP251" s="293"/>
      <c r="AQ251" s="293"/>
      <c r="AR251" s="293"/>
      <c r="AS251" s="293"/>
      <c r="AT251" s="293"/>
      <c r="AU251" s="293"/>
      <c r="AV251" s="292">
        <f t="shared" si="74"/>
        <v>255</v>
      </c>
      <c r="AW251" s="293"/>
      <c r="AX251" s="292">
        <f t="shared" si="75"/>
        <v>0</v>
      </c>
      <c r="AY251" s="137" t="str">
        <f t="shared" si="83"/>
        <v>*</v>
      </c>
      <c r="BA251" s="143" t="str">
        <f t="shared" si="82"/>
        <v/>
      </c>
    </row>
    <row r="252" spans="1:53" ht="12">
      <c r="A252" s="288">
        <v>250</v>
      </c>
      <c r="B252" s="289" t="s">
        <v>543</v>
      </c>
      <c r="C252" s="290" t="s">
        <v>23</v>
      </c>
      <c r="D252" s="290" t="s">
        <v>545</v>
      </c>
      <c r="E252" s="291">
        <v>95</v>
      </c>
      <c r="F252" s="292"/>
      <c r="G252" s="292">
        <f t="shared" si="93"/>
        <v>285</v>
      </c>
      <c r="H252" s="293"/>
      <c r="I252" s="293"/>
      <c r="J252" s="293"/>
      <c r="K252" s="293"/>
      <c r="L252" s="293"/>
      <c r="M252" s="293"/>
      <c r="N252" s="293"/>
      <c r="O252" s="292">
        <f t="shared" si="91"/>
        <v>285</v>
      </c>
      <c r="P252" s="293">
        <v>285</v>
      </c>
      <c r="Q252" s="292">
        <f t="shared" si="92"/>
        <v>0</v>
      </c>
      <c r="R252" s="292">
        <f t="shared" si="88"/>
        <v>285</v>
      </c>
      <c r="S252" s="293"/>
      <c r="T252" s="293">
        <v>200</v>
      </c>
      <c r="U252" s="293"/>
      <c r="V252" s="293"/>
      <c r="W252" s="293">
        <v>400</v>
      </c>
      <c r="X252" s="293"/>
      <c r="Y252" s="293">
        <v>20</v>
      </c>
      <c r="Z252" s="292">
        <f t="shared" si="85"/>
        <v>905</v>
      </c>
      <c r="AA252" s="293">
        <v>905</v>
      </c>
      <c r="AB252" s="292">
        <f t="shared" si="86"/>
        <v>0</v>
      </c>
      <c r="AC252" s="292">
        <f t="shared" si="87"/>
        <v>285</v>
      </c>
      <c r="AD252" s="293"/>
      <c r="AE252" s="293">
        <v>200</v>
      </c>
      <c r="AF252" s="293"/>
      <c r="AG252" s="293"/>
      <c r="AH252" s="293"/>
      <c r="AI252" s="293"/>
      <c r="AJ252" s="293"/>
      <c r="AK252" s="292">
        <f t="shared" si="73"/>
        <v>485</v>
      </c>
      <c r="AL252" s="293">
        <v>485</v>
      </c>
      <c r="AM252" s="292">
        <f t="shared" si="89"/>
        <v>0</v>
      </c>
      <c r="AN252" s="292">
        <f t="shared" si="90"/>
        <v>285</v>
      </c>
      <c r="AO252" s="293"/>
      <c r="AP252" s="293"/>
      <c r="AQ252" s="293"/>
      <c r="AR252" s="293"/>
      <c r="AS252" s="293"/>
      <c r="AT252" s="293"/>
      <c r="AU252" s="293"/>
      <c r="AV252" s="292">
        <f t="shared" si="74"/>
        <v>285</v>
      </c>
      <c r="AW252" s="293">
        <v>285</v>
      </c>
      <c r="AX252" s="292">
        <f t="shared" si="75"/>
        <v>0</v>
      </c>
      <c r="AY252" s="137" t="str">
        <f t="shared" si="83"/>
        <v>*</v>
      </c>
      <c r="BA252" s="143" t="str">
        <f t="shared" si="82"/>
        <v/>
      </c>
    </row>
    <row r="253" spans="1:53" ht="12">
      <c r="A253" s="288">
        <v>251</v>
      </c>
      <c r="B253" s="289" t="s">
        <v>546</v>
      </c>
      <c r="C253" s="290" t="s">
        <v>14</v>
      </c>
      <c r="D253" s="290" t="s">
        <v>548</v>
      </c>
      <c r="E253" s="291">
        <v>125</v>
      </c>
      <c r="F253" s="292"/>
      <c r="G253" s="292">
        <f t="shared" si="93"/>
        <v>375</v>
      </c>
      <c r="H253" s="293"/>
      <c r="I253" s="293"/>
      <c r="J253" s="293"/>
      <c r="K253" s="293"/>
      <c r="L253" s="293"/>
      <c r="M253" s="293"/>
      <c r="N253" s="293"/>
      <c r="O253" s="292">
        <f t="shared" si="91"/>
        <v>375</v>
      </c>
      <c r="P253" s="293">
        <v>750</v>
      </c>
      <c r="Q253" s="292">
        <f t="shared" si="92"/>
        <v>-375</v>
      </c>
      <c r="R253" s="292">
        <f t="shared" si="88"/>
        <v>375</v>
      </c>
      <c r="S253" s="293"/>
      <c r="T253" s="293"/>
      <c r="U253" s="293"/>
      <c r="V253" s="293"/>
      <c r="W253" s="293"/>
      <c r="X253" s="293"/>
      <c r="Y253" s="293"/>
      <c r="Z253" s="292">
        <f t="shared" si="85"/>
        <v>375</v>
      </c>
      <c r="AA253" s="293"/>
      <c r="AB253" s="292">
        <f t="shared" si="86"/>
        <v>0</v>
      </c>
      <c r="AC253" s="292">
        <f t="shared" si="87"/>
        <v>375</v>
      </c>
      <c r="AD253" s="293"/>
      <c r="AE253" s="293"/>
      <c r="AF253" s="293"/>
      <c r="AG253" s="293"/>
      <c r="AH253" s="293"/>
      <c r="AI253" s="293"/>
      <c r="AJ253" s="293"/>
      <c r="AK253" s="292">
        <f t="shared" si="73"/>
        <v>375</v>
      </c>
      <c r="AL253" s="293">
        <v>750</v>
      </c>
      <c r="AM253" s="292">
        <f t="shared" si="89"/>
        <v>-375</v>
      </c>
      <c r="AN253" s="292">
        <f t="shared" si="90"/>
        <v>375</v>
      </c>
      <c r="AO253" s="293"/>
      <c r="AP253" s="293"/>
      <c r="AQ253" s="293"/>
      <c r="AR253" s="293"/>
      <c r="AS253" s="293"/>
      <c r="AT253" s="293"/>
      <c r="AU253" s="293"/>
      <c r="AV253" s="292">
        <f t="shared" si="74"/>
        <v>375</v>
      </c>
      <c r="AW253" s="293"/>
      <c r="AX253" s="292">
        <f t="shared" si="75"/>
        <v>0</v>
      </c>
      <c r="AY253" s="137" t="str">
        <f t="shared" si="83"/>
        <v>*</v>
      </c>
      <c r="BA253" s="143" t="str">
        <f t="shared" si="82"/>
        <v/>
      </c>
    </row>
    <row r="254" spans="1:53" ht="12">
      <c r="A254" s="288">
        <v>252</v>
      </c>
      <c r="B254" s="289" t="s">
        <v>551</v>
      </c>
      <c r="C254" s="290" t="s">
        <v>23</v>
      </c>
      <c r="D254" s="290" t="s">
        <v>12</v>
      </c>
      <c r="E254" s="291">
        <v>50</v>
      </c>
      <c r="F254" s="292"/>
      <c r="G254" s="292">
        <f t="shared" si="93"/>
        <v>150</v>
      </c>
      <c r="H254" s="293"/>
      <c r="I254" s="293"/>
      <c r="J254" s="293"/>
      <c r="K254" s="293"/>
      <c r="L254" s="293"/>
      <c r="M254" s="293"/>
      <c r="N254" s="293"/>
      <c r="O254" s="292">
        <f t="shared" si="91"/>
        <v>150</v>
      </c>
      <c r="P254" s="293"/>
      <c r="Q254" s="292">
        <f t="shared" si="92"/>
        <v>150</v>
      </c>
      <c r="R254" s="292">
        <f t="shared" si="88"/>
        <v>150</v>
      </c>
      <c r="S254" s="293"/>
      <c r="T254" s="293"/>
      <c r="U254" s="293"/>
      <c r="V254" s="293"/>
      <c r="W254" s="293"/>
      <c r="X254" s="293"/>
      <c r="Y254" s="293"/>
      <c r="Z254" s="292">
        <f t="shared" si="85"/>
        <v>150</v>
      </c>
      <c r="AA254" s="293"/>
      <c r="AB254" s="292">
        <f t="shared" si="86"/>
        <v>300</v>
      </c>
      <c r="AC254" s="292">
        <f t="shared" si="87"/>
        <v>150</v>
      </c>
      <c r="AD254" s="293"/>
      <c r="AE254" s="293"/>
      <c r="AF254" s="293"/>
      <c r="AG254" s="293"/>
      <c r="AH254" s="293"/>
      <c r="AI254" s="293"/>
      <c r="AJ254" s="293"/>
      <c r="AK254" s="292">
        <f t="shared" si="73"/>
        <v>150</v>
      </c>
      <c r="AL254" s="293"/>
      <c r="AM254" s="292">
        <f t="shared" si="89"/>
        <v>450</v>
      </c>
      <c r="AN254" s="292">
        <f t="shared" si="90"/>
        <v>150</v>
      </c>
      <c r="AO254" s="293"/>
      <c r="AP254" s="293"/>
      <c r="AQ254" s="293"/>
      <c r="AR254" s="293"/>
      <c r="AS254" s="293"/>
      <c r="AT254" s="293"/>
      <c r="AU254" s="293"/>
      <c r="AV254" s="292">
        <f t="shared" si="74"/>
        <v>150</v>
      </c>
      <c r="AW254" s="293"/>
      <c r="AX254" s="292">
        <f t="shared" si="75"/>
        <v>600</v>
      </c>
      <c r="AY254" s="137" t="str">
        <f t="shared" si="83"/>
        <v/>
      </c>
      <c r="BA254" s="143" t="str">
        <f t="shared" si="82"/>
        <v/>
      </c>
    </row>
    <row r="255" spans="1:53" ht="12">
      <c r="A255" s="288">
        <v>253</v>
      </c>
      <c r="B255" s="289" t="s">
        <v>553</v>
      </c>
      <c r="C255" s="290" t="s">
        <v>14</v>
      </c>
      <c r="D255" s="290" t="s">
        <v>554</v>
      </c>
      <c r="E255" s="291">
        <v>120</v>
      </c>
      <c r="F255" s="292"/>
      <c r="G255" s="292">
        <f t="shared" si="93"/>
        <v>360</v>
      </c>
      <c r="H255" s="293"/>
      <c r="I255" s="293"/>
      <c r="J255" s="293"/>
      <c r="K255" s="293"/>
      <c r="L255" s="293"/>
      <c r="M255" s="293"/>
      <c r="N255" s="293"/>
      <c r="O255" s="292">
        <f t="shared" si="91"/>
        <v>360</v>
      </c>
      <c r="P255" s="293">
        <v>360</v>
      </c>
      <c r="Q255" s="292">
        <f t="shared" si="92"/>
        <v>0</v>
      </c>
      <c r="R255" s="292">
        <f t="shared" si="88"/>
        <v>360</v>
      </c>
      <c r="S255" s="293"/>
      <c r="T255" s="293"/>
      <c r="U255" s="293"/>
      <c r="V255" s="293"/>
      <c r="W255" s="293">
        <v>100</v>
      </c>
      <c r="X255" s="293"/>
      <c r="Y255" s="293"/>
      <c r="Z255" s="292">
        <f t="shared" si="85"/>
        <v>460</v>
      </c>
      <c r="AA255" s="293">
        <v>460</v>
      </c>
      <c r="AB255" s="292">
        <f t="shared" si="86"/>
        <v>0</v>
      </c>
      <c r="AC255" s="292">
        <f t="shared" si="87"/>
        <v>360</v>
      </c>
      <c r="AD255" s="293"/>
      <c r="AE255" s="293"/>
      <c r="AF255" s="293"/>
      <c r="AG255" s="293"/>
      <c r="AH255" s="293"/>
      <c r="AI255" s="293"/>
      <c r="AJ255" s="293"/>
      <c r="AK255" s="292">
        <f t="shared" si="73"/>
        <v>360</v>
      </c>
      <c r="AL255" s="293">
        <v>720</v>
      </c>
      <c r="AM255" s="292">
        <f t="shared" si="89"/>
        <v>-360</v>
      </c>
      <c r="AN255" s="292">
        <f t="shared" si="90"/>
        <v>360</v>
      </c>
      <c r="AO255" s="293"/>
      <c r="AP255" s="293"/>
      <c r="AQ255" s="293"/>
      <c r="AR255" s="293"/>
      <c r="AS255" s="293"/>
      <c r="AT255" s="293"/>
      <c r="AU255" s="293"/>
      <c r="AV255" s="292">
        <f t="shared" si="74"/>
        <v>360</v>
      </c>
      <c r="AW255" s="293"/>
      <c r="AX255" s="292">
        <f t="shared" si="75"/>
        <v>0</v>
      </c>
      <c r="AY255" s="137" t="str">
        <f t="shared" si="83"/>
        <v>*</v>
      </c>
      <c r="BA255" s="143" t="str">
        <f t="shared" si="82"/>
        <v/>
      </c>
    </row>
    <row r="256" spans="1:53" ht="12">
      <c r="A256" s="288">
        <v>254</v>
      </c>
      <c r="B256" s="289" t="s">
        <v>555</v>
      </c>
      <c r="C256" s="290" t="s">
        <v>14</v>
      </c>
      <c r="D256" s="290" t="s">
        <v>557</v>
      </c>
      <c r="E256" s="291">
        <v>170</v>
      </c>
      <c r="F256" s="292"/>
      <c r="G256" s="292">
        <f t="shared" si="93"/>
        <v>510</v>
      </c>
      <c r="H256" s="293">
        <v>150</v>
      </c>
      <c r="I256" s="293"/>
      <c r="J256" s="293"/>
      <c r="K256" s="293"/>
      <c r="L256" s="293">
        <v>110</v>
      </c>
      <c r="M256" s="293"/>
      <c r="N256" s="293">
        <v>10</v>
      </c>
      <c r="O256" s="292">
        <f t="shared" si="91"/>
        <v>780</v>
      </c>
      <c r="P256" s="293">
        <v>610</v>
      </c>
      <c r="Q256" s="292">
        <f t="shared" si="92"/>
        <v>170</v>
      </c>
      <c r="R256" s="292">
        <f t="shared" si="88"/>
        <v>510</v>
      </c>
      <c r="S256" s="293">
        <v>100</v>
      </c>
      <c r="T256" s="293">
        <v>100</v>
      </c>
      <c r="U256" s="293"/>
      <c r="V256" s="293"/>
      <c r="W256" s="293"/>
      <c r="X256" s="293"/>
      <c r="Y256" s="293"/>
      <c r="Z256" s="292">
        <f t="shared" si="85"/>
        <v>710</v>
      </c>
      <c r="AA256" s="293">
        <v>1000</v>
      </c>
      <c r="AB256" s="292">
        <f t="shared" si="86"/>
        <v>-120</v>
      </c>
      <c r="AC256" s="292">
        <f t="shared" si="87"/>
        <v>510</v>
      </c>
      <c r="AD256" s="293">
        <v>50</v>
      </c>
      <c r="AE256" s="293">
        <v>137</v>
      </c>
      <c r="AF256" s="293"/>
      <c r="AG256" s="293"/>
      <c r="AH256" s="293"/>
      <c r="AI256" s="293"/>
      <c r="AJ256" s="293"/>
      <c r="AK256" s="292">
        <f t="shared" ref="AK256:AK318" si="94">SUM(AC256:AJ256)</f>
        <v>697</v>
      </c>
      <c r="AL256" s="293">
        <v>1664</v>
      </c>
      <c r="AM256" s="292">
        <f t="shared" si="89"/>
        <v>-1087</v>
      </c>
      <c r="AN256" s="292">
        <f t="shared" si="90"/>
        <v>510</v>
      </c>
      <c r="AO256" s="293">
        <v>50</v>
      </c>
      <c r="AP256" s="293"/>
      <c r="AQ256" s="293"/>
      <c r="AR256" s="293"/>
      <c r="AS256" s="293"/>
      <c r="AT256" s="293"/>
      <c r="AU256" s="293"/>
      <c r="AV256" s="292">
        <f t="shared" ref="AV256:AV318" si="95">SUM(AN256:AU256)</f>
        <v>560</v>
      </c>
      <c r="AW256" s="293"/>
      <c r="AX256" s="292">
        <f t="shared" ref="AX256:AX318" si="96">AM256+AV256-AW256</f>
        <v>-527</v>
      </c>
      <c r="AY256" s="137" t="str">
        <f t="shared" si="83"/>
        <v/>
      </c>
      <c r="BA256" s="143" t="str">
        <f t="shared" si="82"/>
        <v/>
      </c>
    </row>
    <row r="257" spans="1:53" ht="12">
      <c r="A257" s="288">
        <v>255</v>
      </c>
      <c r="B257" s="294" t="s">
        <v>1367</v>
      </c>
      <c r="C257" s="290" t="s">
        <v>10</v>
      </c>
      <c r="D257" s="290" t="s">
        <v>12</v>
      </c>
      <c r="E257" s="295">
        <v>90</v>
      </c>
      <c r="F257" s="292"/>
      <c r="G257" s="292">
        <f t="shared" si="93"/>
        <v>270</v>
      </c>
      <c r="H257" s="293"/>
      <c r="I257" s="293"/>
      <c r="J257" s="293"/>
      <c r="K257" s="293"/>
      <c r="L257" s="293"/>
      <c r="M257" s="293"/>
      <c r="N257" s="293"/>
      <c r="O257" s="292">
        <f t="shared" si="91"/>
        <v>270</v>
      </c>
      <c r="P257" s="293">
        <v>540</v>
      </c>
      <c r="Q257" s="292">
        <f t="shared" si="92"/>
        <v>-270</v>
      </c>
      <c r="R257" s="292">
        <f t="shared" si="88"/>
        <v>270</v>
      </c>
      <c r="S257" s="293"/>
      <c r="T257" s="293"/>
      <c r="U257" s="293"/>
      <c r="V257" s="293"/>
      <c r="W257" s="293"/>
      <c r="X257" s="293"/>
      <c r="Y257" s="293"/>
      <c r="Z257" s="292">
        <f t="shared" si="85"/>
        <v>270</v>
      </c>
      <c r="AA257" s="293"/>
      <c r="AB257" s="292">
        <f t="shared" si="86"/>
        <v>0</v>
      </c>
      <c r="AC257" s="292">
        <f t="shared" si="87"/>
        <v>270</v>
      </c>
      <c r="AD257" s="293"/>
      <c r="AE257" s="293"/>
      <c r="AF257" s="293"/>
      <c r="AG257" s="293"/>
      <c r="AH257" s="293"/>
      <c r="AI257" s="293"/>
      <c r="AJ257" s="293"/>
      <c r="AK257" s="292">
        <f t="shared" si="94"/>
        <v>270</v>
      </c>
      <c r="AL257" s="293"/>
      <c r="AM257" s="292">
        <f t="shared" si="89"/>
        <v>270</v>
      </c>
      <c r="AN257" s="292">
        <f t="shared" si="90"/>
        <v>270</v>
      </c>
      <c r="AO257" s="293"/>
      <c r="AP257" s="293"/>
      <c r="AQ257" s="293"/>
      <c r="AR257" s="293"/>
      <c r="AS257" s="293"/>
      <c r="AT257" s="293"/>
      <c r="AU257" s="293"/>
      <c r="AV257" s="292">
        <f t="shared" si="95"/>
        <v>270</v>
      </c>
      <c r="AW257" s="293">
        <v>540</v>
      </c>
      <c r="AX257" s="292">
        <f t="shared" si="96"/>
        <v>0</v>
      </c>
      <c r="AY257" s="137" t="str">
        <f t="shared" si="83"/>
        <v>*</v>
      </c>
      <c r="BA257" s="143" t="str">
        <f t="shared" si="82"/>
        <v/>
      </c>
    </row>
    <row r="258" spans="1:53" ht="12">
      <c r="A258" s="288">
        <v>256</v>
      </c>
      <c r="B258" s="294" t="s">
        <v>1370</v>
      </c>
      <c r="C258" s="290" t="s">
        <v>23</v>
      </c>
      <c r="D258" s="290" t="s">
        <v>1368</v>
      </c>
      <c r="E258" s="295">
        <v>145</v>
      </c>
      <c r="F258" s="292"/>
      <c r="G258" s="292">
        <v>375</v>
      </c>
      <c r="H258" s="293">
        <v>50</v>
      </c>
      <c r="I258" s="293"/>
      <c r="J258" s="293">
        <v>734.4</v>
      </c>
      <c r="K258" s="293"/>
      <c r="L258" s="293">
        <v>100</v>
      </c>
      <c r="M258" s="293"/>
      <c r="N258" s="293"/>
      <c r="O258" s="292">
        <f t="shared" si="91"/>
        <v>1259.4000000000001</v>
      </c>
      <c r="P258" s="293"/>
      <c r="Q258" s="292">
        <f t="shared" si="92"/>
        <v>1259.4000000000001</v>
      </c>
      <c r="R258" s="292">
        <f t="shared" si="88"/>
        <v>435</v>
      </c>
      <c r="S258" s="293"/>
      <c r="T258" s="293">
        <v>100</v>
      </c>
      <c r="U258" s="293"/>
      <c r="V258" s="293"/>
      <c r="W258" s="293"/>
      <c r="X258" s="293"/>
      <c r="Y258" s="293"/>
      <c r="Z258" s="292">
        <f t="shared" si="85"/>
        <v>535</v>
      </c>
      <c r="AA258" s="293">
        <v>1794</v>
      </c>
      <c r="AB258" s="292">
        <f t="shared" si="86"/>
        <v>0.40000000000009095</v>
      </c>
      <c r="AC258" s="292">
        <f t="shared" ref="AC258:AC271" si="97">$E258*3</f>
        <v>435</v>
      </c>
      <c r="AD258" s="293"/>
      <c r="AE258" s="293"/>
      <c r="AF258" s="293"/>
      <c r="AG258" s="293"/>
      <c r="AH258" s="293"/>
      <c r="AI258" s="293"/>
      <c r="AJ258" s="293"/>
      <c r="AK258" s="292">
        <f t="shared" si="94"/>
        <v>435</v>
      </c>
      <c r="AL258" s="293">
        <v>870.4</v>
      </c>
      <c r="AM258" s="292">
        <f t="shared" si="89"/>
        <v>-434.99999999999989</v>
      </c>
      <c r="AN258" s="292">
        <f t="shared" si="90"/>
        <v>435</v>
      </c>
      <c r="AO258" s="293"/>
      <c r="AP258" s="293"/>
      <c r="AQ258" s="293"/>
      <c r="AR258" s="293"/>
      <c r="AS258" s="293"/>
      <c r="AT258" s="293"/>
      <c r="AU258" s="293"/>
      <c r="AV258" s="292">
        <f t="shared" si="95"/>
        <v>435</v>
      </c>
      <c r="AW258" s="293"/>
      <c r="AX258" s="292">
        <f t="shared" si="96"/>
        <v>1.1368683772161603E-13</v>
      </c>
      <c r="BA258" s="143" t="str">
        <f t="shared" si="82"/>
        <v/>
      </c>
    </row>
    <row r="259" spans="1:53" ht="12">
      <c r="A259" s="288">
        <v>257</v>
      </c>
      <c r="B259" s="289" t="s">
        <v>561</v>
      </c>
      <c r="C259" s="290" t="s">
        <v>23</v>
      </c>
      <c r="D259" s="290" t="s">
        <v>12</v>
      </c>
      <c r="E259" s="291">
        <v>50</v>
      </c>
      <c r="F259" s="292">
        <v>750</v>
      </c>
      <c r="G259" s="292">
        <f>E259*3</f>
        <v>150</v>
      </c>
      <c r="H259" s="293"/>
      <c r="I259" s="293"/>
      <c r="J259" s="293"/>
      <c r="K259" s="293"/>
      <c r="L259" s="293"/>
      <c r="M259" s="293"/>
      <c r="N259" s="293"/>
      <c r="O259" s="292">
        <f t="shared" si="91"/>
        <v>150</v>
      </c>
      <c r="P259" s="293"/>
      <c r="Q259" s="292">
        <f t="shared" si="92"/>
        <v>900</v>
      </c>
      <c r="R259" s="292">
        <f t="shared" si="88"/>
        <v>150</v>
      </c>
      <c r="S259" s="293"/>
      <c r="T259" s="293"/>
      <c r="U259" s="293"/>
      <c r="V259" s="293"/>
      <c r="W259" s="293"/>
      <c r="X259" s="293"/>
      <c r="Y259" s="293"/>
      <c r="Z259" s="292">
        <f t="shared" si="85"/>
        <v>150</v>
      </c>
      <c r="AA259" s="293"/>
      <c r="AB259" s="292">
        <f t="shared" si="86"/>
        <v>1050</v>
      </c>
      <c r="AC259" s="292">
        <f t="shared" si="97"/>
        <v>150</v>
      </c>
      <c r="AD259" s="293"/>
      <c r="AE259" s="293"/>
      <c r="AF259" s="293"/>
      <c r="AG259" s="293"/>
      <c r="AH259" s="293"/>
      <c r="AI259" s="293"/>
      <c r="AJ259" s="293"/>
      <c r="AK259" s="292">
        <f t="shared" si="94"/>
        <v>150</v>
      </c>
      <c r="AL259" s="293"/>
      <c r="AM259" s="292">
        <f t="shared" si="89"/>
        <v>1200</v>
      </c>
      <c r="AN259" s="292">
        <f t="shared" si="90"/>
        <v>150</v>
      </c>
      <c r="AO259" s="293"/>
      <c r="AP259" s="293"/>
      <c r="AQ259" s="293"/>
      <c r="AR259" s="293"/>
      <c r="AS259" s="293"/>
      <c r="AT259" s="293"/>
      <c r="AU259" s="293"/>
      <c r="AV259" s="292">
        <f t="shared" si="95"/>
        <v>150</v>
      </c>
      <c r="AW259" s="293"/>
      <c r="AX259" s="292">
        <f t="shared" si="96"/>
        <v>1350</v>
      </c>
      <c r="AY259" s="137" t="str">
        <f t="shared" ref="AY259:AY321" si="98">IF(AX259=0,"*","")</f>
        <v/>
      </c>
      <c r="BA259" s="143" t="str">
        <f t="shared" si="82"/>
        <v/>
      </c>
    </row>
    <row r="260" spans="1:53" ht="12">
      <c r="A260" s="288">
        <v>258</v>
      </c>
      <c r="B260" s="289" t="s">
        <v>563</v>
      </c>
      <c r="C260" s="290" t="s">
        <v>23</v>
      </c>
      <c r="D260" s="290" t="s">
        <v>565</v>
      </c>
      <c r="E260" s="291">
        <v>85</v>
      </c>
      <c r="F260" s="292"/>
      <c r="G260" s="292">
        <f>E260*3</f>
        <v>255</v>
      </c>
      <c r="H260" s="293"/>
      <c r="I260" s="293"/>
      <c r="J260" s="293"/>
      <c r="K260" s="293"/>
      <c r="L260" s="293"/>
      <c r="M260" s="293"/>
      <c r="N260" s="293"/>
      <c r="O260" s="292">
        <f t="shared" si="91"/>
        <v>255</v>
      </c>
      <c r="P260" s="293">
        <v>255</v>
      </c>
      <c r="Q260" s="292">
        <f t="shared" si="92"/>
        <v>0</v>
      </c>
      <c r="R260" s="292">
        <f t="shared" ref="R260:R271" si="99">E260*3</f>
        <v>255</v>
      </c>
      <c r="S260" s="293"/>
      <c r="T260" s="293"/>
      <c r="U260" s="293"/>
      <c r="V260" s="293"/>
      <c r="W260" s="293"/>
      <c r="X260" s="293"/>
      <c r="Y260" s="293"/>
      <c r="Z260" s="292">
        <f t="shared" si="85"/>
        <v>255</v>
      </c>
      <c r="AA260" s="293">
        <v>255</v>
      </c>
      <c r="AB260" s="292">
        <f t="shared" si="86"/>
        <v>0</v>
      </c>
      <c r="AC260" s="292">
        <f t="shared" si="97"/>
        <v>255</v>
      </c>
      <c r="AD260" s="293"/>
      <c r="AE260" s="293"/>
      <c r="AF260" s="293"/>
      <c r="AG260" s="293"/>
      <c r="AH260" s="293"/>
      <c r="AI260" s="293"/>
      <c r="AJ260" s="293"/>
      <c r="AK260" s="292">
        <f t="shared" si="94"/>
        <v>255</v>
      </c>
      <c r="AL260" s="293">
        <v>255</v>
      </c>
      <c r="AM260" s="292">
        <f t="shared" ref="AM260:AM291" si="100">AB260+AK260-AL260</f>
        <v>0</v>
      </c>
      <c r="AN260" s="292">
        <f t="shared" ref="AN260:AN291" si="101">$E260*3</f>
        <v>255</v>
      </c>
      <c r="AO260" s="293"/>
      <c r="AP260" s="293"/>
      <c r="AQ260" s="293"/>
      <c r="AR260" s="293"/>
      <c r="AS260" s="293"/>
      <c r="AT260" s="293"/>
      <c r="AU260" s="293"/>
      <c r="AV260" s="292">
        <f t="shared" si="95"/>
        <v>255</v>
      </c>
      <c r="AW260" s="293">
        <v>255</v>
      </c>
      <c r="AX260" s="292">
        <f t="shared" si="96"/>
        <v>0</v>
      </c>
      <c r="AY260" s="137" t="str">
        <f t="shared" si="98"/>
        <v>*</v>
      </c>
      <c r="BA260" s="143" t="str">
        <f t="shared" si="82"/>
        <v/>
      </c>
    </row>
    <row r="261" spans="1:53" ht="12">
      <c r="A261" s="288">
        <v>259</v>
      </c>
      <c r="B261" s="294" t="s">
        <v>566</v>
      </c>
      <c r="C261" s="290" t="s">
        <v>10</v>
      </c>
      <c r="D261" s="290" t="s">
        <v>568</v>
      </c>
      <c r="E261" s="295">
        <v>250</v>
      </c>
      <c r="F261" s="292">
        <v>250</v>
      </c>
      <c r="G261" s="292">
        <f>E261*3</f>
        <v>750</v>
      </c>
      <c r="H261" s="293"/>
      <c r="I261" s="293"/>
      <c r="J261" s="293"/>
      <c r="K261" s="293"/>
      <c r="L261" s="293"/>
      <c r="M261" s="293"/>
      <c r="N261" s="293"/>
      <c r="O261" s="292">
        <f t="shared" si="91"/>
        <v>750</v>
      </c>
      <c r="P261" s="293">
        <v>750</v>
      </c>
      <c r="Q261" s="292">
        <f t="shared" si="92"/>
        <v>250</v>
      </c>
      <c r="R261" s="292">
        <f t="shared" si="99"/>
        <v>750</v>
      </c>
      <c r="S261" s="293">
        <v>50</v>
      </c>
      <c r="T261" s="293"/>
      <c r="U261" s="293"/>
      <c r="V261" s="293"/>
      <c r="W261" s="293">
        <v>100</v>
      </c>
      <c r="X261" s="293"/>
      <c r="Y261" s="293"/>
      <c r="Z261" s="292">
        <f t="shared" si="85"/>
        <v>900</v>
      </c>
      <c r="AA261" s="293">
        <v>750</v>
      </c>
      <c r="AB261" s="292">
        <f t="shared" si="86"/>
        <v>400</v>
      </c>
      <c r="AC261" s="292">
        <f t="shared" si="97"/>
        <v>750</v>
      </c>
      <c r="AD261" s="293"/>
      <c r="AE261" s="293"/>
      <c r="AF261" s="293"/>
      <c r="AG261" s="293"/>
      <c r="AH261" s="293"/>
      <c r="AI261" s="293"/>
      <c r="AJ261" s="293"/>
      <c r="AK261" s="292">
        <f t="shared" si="94"/>
        <v>750</v>
      </c>
      <c r="AL261" s="293">
        <v>900</v>
      </c>
      <c r="AM261" s="292">
        <f t="shared" si="100"/>
        <v>250</v>
      </c>
      <c r="AN261" s="292">
        <f t="shared" si="101"/>
        <v>750</v>
      </c>
      <c r="AO261" s="293"/>
      <c r="AP261" s="293"/>
      <c r="AQ261" s="293"/>
      <c r="AR261" s="293"/>
      <c r="AS261" s="293"/>
      <c r="AT261" s="293"/>
      <c r="AU261" s="293"/>
      <c r="AV261" s="292">
        <f t="shared" si="95"/>
        <v>750</v>
      </c>
      <c r="AW261" s="293">
        <v>750</v>
      </c>
      <c r="AX261" s="292">
        <f t="shared" si="96"/>
        <v>250</v>
      </c>
      <c r="AY261" s="137" t="str">
        <f t="shared" si="98"/>
        <v/>
      </c>
      <c r="BA261" s="143" t="str">
        <f t="shared" ref="BA261:BA323" si="102">IF(AC261=E261*3,"","!!!")</f>
        <v/>
      </c>
    </row>
    <row r="262" spans="1:53" ht="12">
      <c r="A262" s="288">
        <v>260</v>
      </c>
      <c r="B262" s="289" t="s">
        <v>569</v>
      </c>
      <c r="C262" s="290" t="s">
        <v>14</v>
      </c>
      <c r="D262" s="290" t="s">
        <v>571</v>
      </c>
      <c r="E262" s="291">
        <v>480</v>
      </c>
      <c r="F262" s="292"/>
      <c r="G262" s="292">
        <f>E262*3</f>
        <v>1440</v>
      </c>
      <c r="H262" s="293"/>
      <c r="I262" s="293"/>
      <c r="J262" s="293">
        <v>9563.9500000000007</v>
      </c>
      <c r="K262" s="293"/>
      <c r="L262" s="293"/>
      <c r="M262" s="293"/>
      <c r="N262" s="293"/>
      <c r="O262" s="292">
        <f t="shared" ref="O262:O271" si="103">SUM(G262:N262)</f>
        <v>11003.95</v>
      </c>
      <c r="P262" s="293">
        <v>28007.95</v>
      </c>
      <c r="Q262" s="292">
        <f t="shared" ref="Q262:Q271" si="104">F262+O262-P262</f>
        <v>-17004</v>
      </c>
      <c r="R262" s="292">
        <f t="shared" si="99"/>
        <v>1440</v>
      </c>
      <c r="S262" s="293"/>
      <c r="T262" s="293">
        <v>735.6</v>
      </c>
      <c r="U262" s="293">
        <v>9564</v>
      </c>
      <c r="V262" s="293"/>
      <c r="W262" s="293">
        <v>100</v>
      </c>
      <c r="X262" s="293">
        <v>6000</v>
      </c>
      <c r="Y262" s="293"/>
      <c r="Z262" s="292">
        <f t="shared" si="85"/>
        <v>17839.599999999999</v>
      </c>
      <c r="AA262" s="293">
        <v>11366</v>
      </c>
      <c r="AB262" s="292">
        <f t="shared" si="86"/>
        <v>-10530.400000000001</v>
      </c>
      <c r="AC262" s="292">
        <f t="shared" si="97"/>
        <v>1440</v>
      </c>
      <c r="AD262" s="293">
        <v>50</v>
      </c>
      <c r="AE262" s="293">
        <v>635.4</v>
      </c>
      <c r="AF262" s="293">
        <v>9564</v>
      </c>
      <c r="AG262" s="293"/>
      <c r="AH262" s="293"/>
      <c r="AI262" s="293">
        <v>3000</v>
      </c>
      <c r="AJ262" s="293"/>
      <c r="AK262" s="292">
        <f t="shared" si="94"/>
        <v>14689.4</v>
      </c>
      <c r="AL262" s="293">
        <v>4158</v>
      </c>
      <c r="AM262" s="292">
        <f t="shared" si="100"/>
        <v>0.99999999999818101</v>
      </c>
      <c r="AN262" s="292">
        <f t="shared" si="101"/>
        <v>1440</v>
      </c>
      <c r="AO262" s="293"/>
      <c r="AP262" s="293"/>
      <c r="AQ262" s="293"/>
      <c r="AR262" s="293"/>
      <c r="AS262" s="293"/>
      <c r="AT262" s="293"/>
      <c r="AU262" s="293"/>
      <c r="AV262" s="292">
        <f t="shared" si="95"/>
        <v>1440</v>
      </c>
      <c r="AW262" s="293">
        <v>1440</v>
      </c>
      <c r="AX262" s="292">
        <f t="shared" si="96"/>
        <v>0.99999999999818101</v>
      </c>
      <c r="AY262" s="137" t="str">
        <f t="shared" si="98"/>
        <v/>
      </c>
      <c r="BA262" s="143" t="str">
        <f t="shared" si="102"/>
        <v/>
      </c>
    </row>
    <row r="263" spans="1:53" ht="12">
      <c r="A263" s="288">
        <v>261</v>
      </c>
      <c r="B263" s="289" t="s">
        <v>572</v>
      </c>
      <c r="C263" s="290" t="s">
        <v>14</v>
      </c>
      <c r="D263" s="290" t="s">
        <v>574</v>
      </c>
      <c r="E263" s="291">
        <v>100</v>
      </c>
      <c r="F263" s="292">
        <v>1715</v>
      </c>
      <c r="G263" s="292">
        <v>555</v>
      </c>
      <c r="H263" s="293"/>
      <c r="I263" s="293">
        <v>150</v>
      </c>
      <c r="J263" s="293"/>
      <c r="K263" s="293"/>
      <c r="L263" s="293"/>
      <c r="M263" s="293"/>
      <c r="N263" s="293"/>
      <c r="O263" s="292">
        <f t="shared" si="103"/>
        <v>705</v>
      </c>
      <c r="P263" s="293"/>
      <c r="Q263" s="292">
        <f t="shared" si="104"/>
        <v>2420</v>
      </c>
      <c r="R263" s="292">
        <f t="shared" si="99"/>
        <v>300</v>
      </c>
      <c r="S263" s="293"/>
      <c r="T263" s="293"/>
      <c r="U263" s="293"/>
      <c r="V263" s="293"/>
      <c r="W263" s="293"/>
      <c r="X263" s="293"/>
      <c r="Y263" s="293"/>
      <c r="Z263" s="292">
        <f t="shared" si="85"/>
        <v>300</v>
      </c>
      <c r="AA263" s="293"/>
      <c r="AB263" s="292">
        <f t="shared" si="86"/>
        <v>2720</v>
      </c>
      <c r="AC263" s="292">
        <f t="shared" si="97"/>
        <v>300</v>
      </c>
      <c r="AD263" s="293"/>
      <c r="AE263" s="293"/>
      <c r="AF263" s="293"/>
      <c r="AG263" s="293"/>
      <c r="AH263" s="293"/>
      <c r="AI263" s="293"/>
      <c r="AJ263" s="293"/>
      <c r="AK263" s="292">
        <f t="shared" si="94"/>
        <v>300</v>
      </c>
      <c r="AL263" s="293"/>
      <c r="AM263" s="292">
        <f t="shared" si="100"/>
        <v>3020</v>
      </c>
      <c r="AN263" s="292">
        <f t="shared" si="101"/>
        <v>300</v>
      </c>
      <c r="AO263" s="293"/>
      <c r="AP263" s="293"/>
      <c r="AQ263" s="293"/>
      <c r="AR263" s="293"/>
      <c r="AS263" s="293"/>
      <c r="AT263" s="293"/>
      <c r="AU263" s="293"/>
      <c r="AV263" s="292">
        <f t="shared" si="95"/>
        <v>300</v>
      </c>
      <c r="AW263" s="293">
        <v>3320</v>
      </c>
      <c r="AX263" s="292">
        <f t="shared" si="96"/>
        <v>0</v>
      </c>
      <c r="AY263" s="137" t="str">
        <f t="shared" si="98"/>
        <v>*</v>
      </c>
      <c r="BA263" s="143" t="str">
        <f t="shared" si="102"/>
        <v/>
      </c>
    </row>
    <row r="264" spans="1:53" ht="12">
      <c r="A264" s="288">
        <v>262</v>
      </c>
      <c r="B264" s="289" t="s">
        <v>575</v>
      </c>
      <c r="C264" s="290" t="s">
        <v>23</v>
      </c>
      <c r="D264" s="290" t="s">
        <v>577</v>
      </c>
      <c r="E264" s="291">
        <v>95</v>
      </c>
      <c r="F264" s="292">
        <v>-1140</v>
      </c>
      <c r="G264" s="292">
        <f>E264*3</f>
        <v>285</v>
      </c>
      <c r="H264" s="293"/>
      <c r="I264" s="293"/>
      <c r="J264" s="293"/>
      <c r="K264" s="293"/>
      <c r="L264" s="293"/>
      <c r="M264" s="293"/>
      <c r="N264" s="293"/>
      <c r="O264" s="292">
        <f t="shared" si="103"/>
        <v>285</v>
      </c>
      <c r="P264" s="293"/>
      <c r="Q264" s="292">
        <f t="shared" si="104"/>
        <v>-855</v>
      </c>
      <c r="R264" s="292">
        <f t="shared" si="99"/>
        <v>285</v>
      </c>
      <c r="S264" s="293"/>
      <c r="T264" s="293"/>
      <c r="U264" s="293"/>
      <c r="V264" s="293"/>
      <c r="W264" s="293"/>
      <c r="X264" s="293"/>
      <c r="Y264" s="293"/>
      <c r="Z264" s="292">
        <f t="shared" si="85"/>
        <v>285</v>
      </c>
      <c r="AA264" s="293"/>
      <c r="AB264" s="292">
        <f t="shared" si="86"/>
        <v>-570</v>
      </c>
      <c r="AC264" s="292">
        <f t="shared" si="97"/>
        <v>285</v>
      </c>
      <c r="AD264" s="293"/>
      <c r="AE264" s="293"/>
      <c r="AF264" s="293"/>
      <c r="AG264" s="293"/>
      <c r="AH264" s="293"/>
      <c r="AI264" s="293"/>
      <c r="AJ264" s="293"/>
      <c r="AK264" s="292">
        <f t="shared" si="94"/>
        <v>285</v>
      </c>
      <c r="AL264" s="293"/>
      <c r="AM264" s="292">
        <f t="shared" si="100"/>
        <v>-285</v>
      </c>
      <c r="AN264" s="292">
        <f t="shared" si="101"/>
        <v>285</v>
      </c>
      <c r="AO264" s="293"/>
      <c r="AP264" s="293"/>
      <c r="AQ264" s="293"/>
      <c r="AR264" s="293"/>
      <c r="AS264" s="293"/>
      <c r="AT264" s="293"/>
      <c r="AU264" s="293"/>
      <c r="AV264" s="292">
        <f t="shared" si="95"/>
        <v>285</v>
      </c>
      <c r="AW264" s="293"/>
      <c r="AX264" s="292">
        <f t="shared" si="96"/>
        <v>0</v>
      </c>
      <c r="AY264" s="137" t="str">
        <f t="shared" si="98"/>
        <v>*</v>
      </c>
      <c r="BA264" s="143" t="str">
        <f t="shared" si="102"/>
        <v/>
      </c>
    </row>
    <row r="265" spans="1:53" ht="12">
      <c r="A265" s="288">
        <v>263</v>
      </c>
      <c r="B265" s="294" t="s">
        <v>578</v>
      </c>
      <c r="C265" s="290" t="s">
        <v>10</v>
      </c>
      <c r="D265" s="290" t="s">
        <v>579</v>
      </c>
      <c r="E265" s="295">
        <v>70</v>
      </c>
      <c r="F265" s="292"/>
      <c r="G265" s="292">
        <f>E265*3</f>
        <v>210</v>
      </c>
      <c r="H265" s="293"/>
      <c r="I265" s="293"/>
      <c r="J265" s="293"/>
      <c r="K265" s="293"/>
      <c r="L265" s="293"/>
      <c r="M265" s="293"/>
      <c r="N265" s="293"/>
      <c r="O265" s="292">
        <f t="shared" si="103"/>
        <v>210</v>
      </c>
      <c r="P265" s="293"/>
      <c r="Q265" s="292">
        <f t="shared" si="104"/>
        <v>210</v>
      </c>
      <c r="R265" s="292">
        <f t="shared" si="99"/>
        <v>210</v>
      </c>
      <c r="S265" s="293"/>
      <c r="T265" s="293"/>
      <c r="U265" s="293"/>
      <c r="V265" s="293"/>
      <c r="W265" s="293"/>
      <c r="X265" s="293"/>
      <c r="Y265" s="293"/>
      <c r="Z265" s="292">
        <f t="shared" si="85"/>
        <v>210</v>
      </c>
      <c r="AA265" s="293">
        <v>420</v>
      </c>
      <c r="AB265" s="292">
        <f t="shared" si="86"/>
        <v>0</v>
      </c>
      <c r="AC265" s="292">
        <f t="shared" si="97"/>
        <v>210</v>
      </c>
      <c r="AD265" s="293"/>
      <c r="AE265" s="293"/>
      <c r="AF265" s="293"/>
      <c r="AG265" s="293"/>
      <c r="AH265" s="293"/>
      <c r="AI265" s="293"/>
      <c r="AJ265" s="293"/>
      <c r="AK265" s="292">
        <f t="shared" si="94"/>
        <v>210</v>
      </c>
      <c r="AL265" s="293">
        <v>420</v>
      </c>
      <c r="AM265" s="292">
        <f t="shared" si="100"/>
        <v>-210</v>
      </c>
      <c r="AN265" s="292">
        <f t="shared" si="101"/>
        <v>210</v>
      </c>
      <c r="AO265" s="293"/>
      <c r="AP265" s="293"/>
      <c r="AQ265" s="293"/>
      <c r="AR265" s="293"/>
      <c r="AS265" s="293"/>
      <c r="AT265" s="293"/>
      <c r="AU265" s="293"/>
      <c r="AV265" s="292">
        <f t="shared" si="95"/>
        <v>210</v>
      </c>
      <c r="AW265" s="293"/>
      <c r="AX265" s="292">
        <f t="shared" si="96"/>
        <v>0</v>
      </c>
      <c r="AY265" s="137" t="str">
        <f t="shared" si="98"/>
        <v>*</v>
      </c>
      <c r="BA265" s="143" t="str">
        <f t="shared" si="102"/>
        <v/>
      </c>
    </row>
    <row r="266" spans="1:53" ht="12">
      <c r="A266" s="288">
        <v>264</v>
      </c>
      <c r="B266" s="289" t="s">
        <v>934</v>
      </c>
      <c r="C266" s="290" t="s">
        <v>14</v>
      </c>
      <c r="D266" s="290" t="s">
        <v>948</v>
      </c>
      <c r="E266" s="291">
        <v>40</v>
      </c>
      <c r="F266" s="292"/>
      <c r="G266" s="292">
        <v>90</v>
      </c>
      <c r="H266" s="293"/>
      <c r="I266" s="293"/>
      <c r="J266" s="293"/>
      <c r="K266" s="293"/>
      <c r="L266" s="293"/>
      <c r="M266" s="293"/>
      <c r="N266" s="293"/>
      <c r="O266" s="292">
        <f t="shared" si="103"/>
        <v>90</v>
      </c>
      <c r="P266" s="293">
        <v>90</v>
      </c>
      <c r="Q266" s="292">
        <f t="shared" si="104"/>
        <v>0</v>
      </c>
      <c r="R266" s="292">
        <f t="shared" si="99"/>
        <v>120</v>
      </c>
      <c r="S266" s="293"/>
      <c r="T266" s="293"/>
      <c r="U266" s="293"/>
      <c r="V266" s="293"/>
      <c r="W266" s="293"/>
      <c r="X266" s="293"/>
      <c r="Y266" s="293"/>
      <c r="Z266" s="292">
        <f t="shared" si="85"/>
        <v>120</v>
      </c>
      <c r="AA266" s="293">
        <v>240</v>
      </c>
      <c r="AB266" s="292">
        <f t="shared" si="86"/>
        <v>-120</v>
      </c>
      <c r="AC266" s="292">
        <f t="shared" si="97"/>
        <v>120</v>
      </c>
      <c r="AD266" s="293"/>
      <c r="AE266" s="293"/>
      <c r="AF266" s="293"/>
      <c r="AG266" s="293"/>
      <c r="AH266" s="293"/>
      <c r="AI266" s="293"/>
      <c r="AJ266" s="293"/>
      <c r="AK266" s="292">
        <f t="shared" si="94"/>
        <v>120</v>
      </c>
      <c r="AL266" s="293"/>
      <c r="AM266" s="292">
        <f t="shared" si="100"/>
        <v>0</v>
      </c>
      <c r="AN266" s="292">
        <f t="shared" si="101"/>
        <v>120</v>
      </c>
      <c r="AO266" s="293"/>
      <c r="AP266" s="293"/>
      <c r="AQ266" s="293"/>
      <c r="AR266" s="293"/>
      <c r="AS266" s="293">
        <v>100</v>
      </c>
      <c r="AT266" s="293"/>
      <c r="AU266" s="293"/>
      <c r="AV266" s="292">
        <f t="shared" si="95"/>
        <v>220</v>
      </c>
      <c r="AW266" s="293">
        <v>220</v>
      </c>
      <c r="AX266" s="292">
        <f t="shared" si="96"/>
        <v>0</v>
      </c>
      <c r="AY266" s="137" t="str">
        <f t="shared" si="98"/>
        <v>*</v>
      </c>
      <c r="BA266" s="143" t="str">
        <f t="shared" si="102"/>
        <v/>
      </c>
    </row>
    <row r="267" spans="1:53" ht="12">
      <c r="A267" s="288">
        <v>265</v>
      </c>
      <c r="B267" s="289" t="s">
        <v>581</v>
      </c>
      <c r="C267" s="290" t="s">
        <v>14</v>
      </c>
      <c r="D267" s="290" t="s">
        <v>12</v>
      </c>
      <c r="E267" s="291">
        <v>0</v>
      </c>
      <c r="F267" s="292"/>
      <c r="G267" s="292">
        <f t="shared" ref="G267:G273" si="105">E267*3</f>
        <v>0</v>
      </c>
      <c r="H267" s="293"/>
      <c r="I267" s="293"/>
      <c r="J267" s="293"/>
      <c r="K267" s="293"/>
      <c r="L267" s="293"/>
      <c r="M267" s="293"/>
      <c r="N267" s="293"/>
      <c r="O267" s="292">
        <f t="shared" si="103"/>
        <v>0</v>
      </c>
      <c r="P267" s="293"/>
      <c r="Q267" s="292">
        <f t="shared" si="104"/>
        <v>0</v>
      </c>
      <c r="R267" s="292">
        <f t="shared" si="99"/>
        <v>0</v>
      </c>
      <c r="S267" s="293"/>
      <c r="T267" s="293"/>
      <c r="U267" s="293"/>
      <c r="V267" s="293"/>
      <c r="W267" s="293"/>
      <c r="X267" s="293"/>
      <c r="Y267" s="293"/>
      <c r="Z267" s="292">
        <f t="shared" si="85"/>
        <v>0</v>
      </c>
      <c r="AA267" s="293"/>
      <c r="AB267" s="292">
        <f t="shared" si="86"/>
        <v>0</v>
      </c>
      <c r="AC267" s="292">
        <f t="shared" si="97"/>
        <v>0</v>
      </c>
      <c r="AD267" s="293"/>
      <c r="AE267" s="293"/>
      <c r="AF267" s="293"/>
      <c r="AG267" s="293"/>
      <c r="AH267" s="293"/>
      <c r="AI267" s="293"/>
      <c r="AJ267" s="293"/>
      <c r="AK267" s="292">
        <f t="shared" si="94"/>
        <v>0</v>
      </c>
      <c r="AL267" s="293"/>
      <c r="AM267" s="292">
        <f t="shared" si="100"/>
        <v>0</v>
      </c>
      <c r="AN267" s="292">
        <f t="shared" si="101"/>
        <v>0</v>
      </c>
      <c r="AO267" s="293"/>
      <c r="AP267" s="293"/>
      <c r="AQ267" s="293"/>
      <c r="AR267" s="293"/>
      <c r="AS267" s="293"/>
      <c r="AT267" s="293"/>
      <c r="AU267" s="293"/>
      <c r="AV267" s="292">
        <f t="shared" si="95"/>
        <v>0</v>
      </c>
      <c r="AW267" s="293"/>
      <c r="AX267" s="292">
        <f t="shared" si="96"/>
        <v>0</v>
      </c>
      <c r="AY267" s="137" t="str">
        <f t="shared" si="98"/>
        <v>*</v>
      </c>
      <c r="BA267" s="143" t="str">
        <f t="shared" si="102"/>
        <v/>
      </c>
    </row>
    <row r="268" spans="1:53" ht="12">
      <c r="A268" s="288">
        <v>266</v>
      </c>
      <c r="B268" s="289" t="s">
        <v>1336</v>
      </c>
      <c r="C268" s="290" t="s">
        <v>23</v>
      </c>
      <c r="D268" s="290"/>
      <c r="E268" s="291">
        <v>200</v>
      </c>
      <c r="F268" s="292"/>
      <c r="G268" s="292">
        <f t="shared" si="105"/>
        <v>600</v>
      </c>
      <c r="H268" s="293"/>
      <c r="I268" s="293">
        <v>200</v>
      </c>
      <c r="J268" s="293"/>
      <c r="K268" s="293"/>
      <c r="L268" s="293">
        <v>100</v>
      </c>
      <c r="M268" s="293"/>
      <c r="N268" s="293"/>
      <c r="O268" s="292">
        <f t="shared" si="103"/>
        <v>900</v>
      </c>
      <c r="P268" s="293">
        <v>900</v>
      </c>
      <c r="Q268" s="292">
        <f t="shared" si="104"/>
        <v>0</v>
      </c>
      <c r="R268" s="292">
        <f t="shared" si="99"/>
        <v>600</v>
      </c>
      <c r="S268" s="293"/>
      <c r="T268" s="293"/>
      <c r="U268" s="293"/>
      <c r="V268" s="293"/>
      <c r="W268" s="293"/>
      <c r="X268" s="293"/>
      <c r="Y268" s="293"/>
      <c r="Z268" s="292">
        <f t="shared" si="85"/>
        <v>600</v>
      </c>
      <c r="AA268" s="293">
        <v>600</v>
      </c>
      <c r="AB268" s="292">
        <f t="shared" si="86"/>
        <v>0</v>
      </c>
      <c r="AC268" s="292">
        <f t="shared" si="97"/>
        <v>600</v>
      </c>
      <c r="AD268" s="293"/>
      <c r="AE268" s="293">
        <v>200</v>
      </c>
      <c r="AF268" s="293"/>
      <c r="AG268" s="293"/>
      <c r="AH268" s="293"/>
      <c r="AI268" s="293"/>
      <c r="AJ268" s="293"/>
      <c r="AK268" s="292">
        <f t="shared" si="94"/>
        <v>800</v>
      </c>
      <c r="AL268" s="293">
        <v>1400</v>
      </c>
      <c r="AM268" s="292">
        <f t="shared" si="100"/>
        <v>-600</v>
      </c>
      <c r="AN268" s="292">
        <f t="shared" si="101"/>
        <v>600</v>
      </c>
      <c r="AO268" s="293"/>
      <c r="AP268" s="293">
        <v>100</v>
      </c>
      <c r="AQ268" s="293"/>
      <c r="AR268" s="293"/>
      <c r="AS268" s="293"/>
      <c r="AT268" s="293"/>
      <c r="AU268" s="293"/>
      <c r="AV268" s="292">
        <f t="shared" si="95"/>
        <v>700</v>
      </c>
      <c r="AW268" s="293">
        <v>100</v>
      </c>
      <c r="AX268" s="292">
        <f t="shared" si="96"/>
        <v>0</v>
      </c>
      <c r="AY268" s="137" t="str">
        <f t="shared" si="98"/>
        <v>*</v>
      </c>
      <c r="BA268" s="143" t="str">
        <f t="shared" si="102"/>
        <v/>
      </c>
    </row>
    <row r="269" spans="1:53" ht="12">
      <c r="A269" s="288">
        <v>267</v>
      </c>
      <c r="B269" s="289" t="s">
        <v>960</v>
      </c>
      <c r="C269" s="290" t="s">
        <v>14</v>
      </c>
      <c r="D269" s="290" t="s">
        <v>961</v>
      </c>
      <c r="E269" s="291">
        <v>75</v>
      </c>
      <c r="F269" s="292"/>
      <c r="G269" s="292">
        <f t="shared" si="105"/>
        <v>225</v>
      </c>
      <c r="H269" s="293"/>
      <c r="I269" s="293"/>
      <c r="J269" s="293"/>
      <c r="K269" s="293"/>
      <c r="L269" s="293"/>
      <c r="M269" s="293"/>
      <c r="N269" s="293"/>
      <c r="O269" s="292">
        <f t="shared" si="103"/>
        <v>225</v>
      </c>
      <c r="P269" s="293">
        <v>225</v>
      </c>
      <c r="Q269" s="292">
        <f t="shared" si="104"/>
        <v>0</v>
      </c>
      <c r="R269" s="292">
        <f t="shared" si="99"/>
        <v>225</v>
      </c>
      <c r="S269" s="293"/>
      <c r="T269" s="293"/>
      <c r="U269" s="293"/>
      <c r="V269" s="293"/>
      <c r="W269" s="293"/>
      <c r="X269" s="293"/>
      <c r="Y269" s="293"/>
      <c r="Z269" s="292">
        <f t="shared" si="85"/>
        <v>225</v>
      </c>
      <c r="AA269" s="293">
        <v>225</v>
      </c>
      <c r="AB269" s="292">
        <f t="shared" si="86"/>
        <v>0</v>
      </c>
      <c r="AC269" s="292">
        <f t="shared" si="97"/>
        <v>225</v>
      </c>
      <c r="AD269" s="293"/>
      <c r="AE269" s="293"/>
      <c r="AF269" s="293"/>
      <c r="AG269" s="293"/>
      <c r="AH269" s="293"/>
      <c r="AI269" s="293"/>
      <c r="AJ269" s="293"/>
      <c r="AK269" s="292">
        <f t="shared" si="94"/>
        <v>225</v>
      </c>
      <c r="AL269" s="293">
        <v>450</v>
      </c>
      <c r="AM269" s="292">
        <f t="shared" si="100"/>
        <v>-225</v>
      </c>
      <c r="AN269" s="292">
        <f t="shared" si="101"/>
        <v>225</v>
      </c>
      <c r="AO269" s="293"/>
      <c r="AP269" s="293"/>
      <c r="AQ269" s="293"/>
      <c r="AR269" s="293"/>
      <c r="AS269" s="293"/>
      <c r="AT269" s="293"/>
      <c r="AU269" s="293"/>
      <c r="AV269" s="292">
        <f t="shared" si="95"/>
        <v>225</v>
      </c>
      <c r="AW269" s="293"/>
      <c r="AX269" s="292">
        <f t="shared" si="96"/>
        <v>0</v>
      </c>
      <c r="AY269" s="137" t="str">
        <f t="shared" si="98"/>
        <v>*</v>
      </c>
      <c r="BA269" s="143" t="str">
        <f t="shared" si="102"/>
        <v/>
      </c>
    </row>
    <row r="270" spans="1:53" ht="12">
      <c r="A270" s="288">
        <v>268</v>
      </c>
      <c r="B270" s="324" t="s">
        <v>1314</v>
      </c>
      <c r="C270" s="290" t="s">
        <v>14</v>
      </c>
      <c r="D270" s="290" t="s">
        <v>893</v>
      </c>
      <c r="E270" s="325">
        <v>50</v>
      </c>
      <c r="F270" s="292"/>
      <c r="G270" s="292">
        <f t="shared" si="105"/>
        <v>150</v>
      </c>
      <c r="H270" s="293"/>
      <c r="I270" s="293"/>
      <c r="J270" s="293"/>
      <c r="K270" s="293"/>
      <c r="L270" s="293"/>
      <c r="M270" s="293"/>
      <c r="N270" s="293"/>
      <c r="O270" s="292">
        <f t="shared" si="103"/>
        <v>150</v>
      </c>
      <c r="P270" s="293"/>
      <c r="Q270" s="292">
        <f t="shared" si="104"/>
        <v>150</v>
      </c>
      <c r="R270" s="292">
        <f t="shared" si="99"/>
        <v>150</v>
      </c>
      <c r="S270" s="293"/>
      <c r="T270" s="293"/>
      <c r="U270" s="293"/>
      <c r="V270" s="293"/>
      <c r="W270" s="293"/>
      <c r="X270" s="293"/>
      <c r="Y270" s="293"/>
      <c r="Z270" s="292">
        <f t="shared" si="85"/>
        <v>150</v>
      </c>
      <c r="AA270" s="293"/>
      <c r="AB270" s="292">
        <f t="shared" si="86"/>
        <v>300</v>
      </c>
      <c r="AC270" s="292">
        <f t="shared" si="97"/>
        <v>150</v>
      </c>
      <c r="AD270" s="293"/>
      <c r="AE270" s="293"/>
      <c r="AF270" s="293"/>
      <c r="AG270" s="293"/>
      <c r="AH270" s="293"/>
      <c r="AI270" s="293"/>
      <c r="AJ270" s="293"/>
      <c r="AK270" s="292">
        <f t="shared" si="94"/>
        <v>150</v>
      </c>
      <c r="AL270" s="293"/>
      <c r="AM270" s="292">
        <f t="shared" si="100"/>
        <v>450</v>
      </c>
      <c r="AN270" s="292">
        <f t="shared" si="101"/>
        <v>150</v>
      </c>
      <c r="AO270" s="293"/>
      <c r="AP270" s="293"/>
      <c r="AQ270" s="293"/>
      <c r="AR270" s="293"/>
      <c r="AS270" s="293"/>
      <c r="AT270" s="293"/>
      <c r="AU270" s="293"/>
      <c r="AV270" s="292">
        <f t="shared" si="95"/>
        <v>150</v>
      </c>
      <c r="AW270" s="293"/>
      <c r="AX270" s="292">
        <f t="shared" si="96"/>
        <v>600</v>
      </c>
      <c r="AY270" s="137" t="str">
        <f t="shared" si="98"/>
        <v/>
      </c>
      <c r="BA270" s="143" t="str">
        <f t="shared" si="102"/>
        <v/>
      </c>
    </row>
    <row r="271" spans="1:53" ht="12">
      <c r="A271" s="288">
        <v>269</v>
      </c>
      <c r="B271" s="289" t="s">
        <v>587</v>
      </c>
      <c r="C271" s="290" t="s">
        <v>14</v>
      </c>
      <c r="D271" s="290" t="s">
        <v>589</v>
      </c>
      <c r="E271" s="291">
        <v>500</v>
      </c>
      <c r="F271" s="292"/>
      <c r="G271" s="292">
        <f t="shared" si="105"/>
        <v>1500</v>
      </c>
      <c r="H271" s="293"/>
      <c r="I271" s="293"/>
      <c r="J271" s="293"/>
      <c r="K271" s="293"/>
      <c r="L271" s="293">
        <v>100</v>
      </c>
      <c r="M271" s="293"/>
      <c r="N271" s="293"/>
      <c r="O271" s="292">
        <f t="shared" si="103"/>
        <v>1600</v>
      </c>
      <c r="P271" s="293">
        <v>1500</v>
      </c>
      <c r="Q271" s="292">
        <f t="shared" si="104"/>
        <v>100</v>
      </c>
      <c r="R271" s="292">
        <f t="shared" si="99"/>
        <v>1500</v>
      </c>
      <c r="S271" s="293"/>
      <c r="T271" s="293"/>
      <c r="U271" s="293"/>
      <c r="V271" s="293"/>
      <c r="W271" s="293"/>
      <c r="X271" s="293"/>
      <c r="Y271" s="293"/>
      <c r="Z271" s="292">
        <f t="shared" si="85"/>
        <v>1500</v>
      </c>
      <c r="AA271" s="293">
        <v>1600</v>
      </c>
      <c r="AB271" s="292">
        <f t="shared" si="86"/>
        <v>0</v>
      </c>
      <c r="AC271" s="292">
        <f t="shared" si="97"/>
        <v>1500</v>
      </c>
      <c r="AD271" s="293"/>
      <c r="AE271" s="293"/>
      <c r="AF271" s="293"/>
      <c r="AG271" s="293"/>
      <c r="AH271" s="293"/>
      <c r="AI271" s="293"/>
      <c r="AJ271" s="293"/>
      <c r="AK271" s="292">
        <f t="shared" si="94"/>
        <v>1500</v>
      </c>
      <c r="AL271" s="293">
        <v>1500</v>
      </c>
      <c r="AM271" s="292">
        <f t="shared" si="100"/>
        <v>0</v>
      </c>
      <c r="AN271" s="292">
        <f t="shared" si="101"/>
        <v>1500</v>
      </c>
      <c r="AO271" s="293"/>
      <c r="AP271" s="293"/>
      <c r="AQ271" s="293"/>
      <c r="AR271" s="293"/>
      <c r="AS271" s="293"/>
      <c r="AT271" s="293"/>
      <c r="AU271" s="293"/>
      <c r="AV271" s="292">
        <f t="shared" si="95"/>
        <v>1500</v>
      </c>
      <c r="AW271" s="293">
        <v>1500</v>
      </c>
      <c r="AX271" s="292">
        <f t="shared" si="96"/>
        <v>0</v>
      </c>
      <c r="AY271" s="137" t="str">
        <f t="shared" si="98"/>
        <v>*</v>
      </c>
      <c r="BA271" s="143" t="str">
        <f t="shared" si="102"/>
        <v/>
      </c>
    </row>
    <row r="272" spans="1:53" ht="12">
      <c r="A272" s="288">
        <v>270</v>
      </c>
      <c r="B272" s="289" t="s">
        <v>1482</v>
      </c>
      <c r="C272" s="290" t="s">
        <v>14</v>
      </c>
      <c r="D272" s="290"/>
      <c r="E272" s="291">
        <v>230</v>
      </c>
      <c r="F272" s="292"/>
      <c r="G272" s="292">
        <f t="shared" si="105"/>
        <v>690</v>
      </c>
      <c r="H272" s="293"/>
      <c r="I272" s="293"/>
      <c r="J272" s="293"/>
      <c r="K272" s="293"/>
      <c r="L272" s="293"/>
      <c r="M272" s="293"/>
      <c r="N272" s="293"/>
      <c r="O272" s="292"/>
      <c r="P272" s="293"/>
      <c r="Q272" s="292"/>
      <c r="R272" s="292"/>
      <c r="S272" s="293"/>
      <c r="T272" s="293"/>
      <c r="U272" s="293"/>
      <c r="V272" s="293"/>
      <c r="W272" s="293"/>
      <c r="X272" s="293"/>
      <c r="Y272" s="293"/>
      <c r="Z272" s="292">
        <f t="shared" si="85"/>
        <v>0</v>
      </c>
      <c r="AA272" s="293"/>
      <c r="AB272" s="292">
        <f t="shared" si="86"/>
        <v>0</v>
      </c>
      <c r="AC272" s="292">
        <v>115</v>
      </c>
      <c r="AD272" s="293"/>
      <c r="AE272" s="293"/>
      <c r="AF272" s="293"/>
      <c r="AG272" s="293"/>
      <c r="AH272" s="293"/>
      <c r="AI272" s="293"/>
      <c r="AJ272" s="293"/>
      <c r="AK272" s="292">
        <f t="shared" si="94"/>
        <v>115</v>
      </c>
      <c r="AL272" s="293">
        <v>805</v>
      </c>
      <c r="AM272" s="292">
        <f t="shared" si="100"/>
        <v>-690</v>
      </c>
      <c r="AN272" s="292">
        <f t="shared" si="101"/>
        <v>690</v>
      </c>
      <c r="AO272" s="293"/>
      <c r="AP272" s="293">
        <v>111</v>
      </c>
      <c r="AQ272" s="293"/>
      <c r="AR272" s="293"/>
      <c r="AS272" s="293"/>
      <c r="AT272" s="293"/>
      <c r="AU272" s="293"/>
      <c r="AV272" s="292">
        <f t="shared" si="95"/>
        <v>801</v>
      </c>
      <c r="AW272" s="293">
        <v>111</v>
      </c>
      <c r="AX272" s="292">
        <f t="shared" si="96"/>
        <v>0</v>
      </c>
      <c r="BA272" s="143" t="str">
        <f t="shared" si="102"/>
        <v>!!!</v>
      </c>
    </row>
    <row r="273" spans="1:53" ht="12">
      <c r="A273" s="288">
        <v>271</v>
      </c>
      <c r="B273" s="289" t="s">
        <v>1282</v>
      </c>
      <c r="C273" s="290" t="s">
        <v>23</v>
      </c>
      <c r="D273" s="290" t="s">
        <v>12</v>
      </c>
      <c r="E273" s="291">
        <v>35</v>
      </c>
      <c r="F273" s="292">
        <v>1308.6500000000001</v>
      </c>
      <c r="G273" s="292">
        <f t="shared" si="105"/>
        <v>105</v>
      </c>
      <c r="H273" s="293"/>
      <c r="I273" s="293"/>
      <c r="J273" s="293"/>
      <c r="K273" s="293"/>
      <c r="L273" s="293"/>
      <c r="M273" s="293"/>
      <c r="N273" s="293"/>
      <c r="O273" s="292">
        <f t="shared" ref="O273:O304" si="106">SUM(G273:N273)</f>
        <v>105</v>
      </c>
      <c r="P273" s="293"/>
      <c r="Q273" s="292">
        <f t="shared" ref="Q273:Q304" si="107">F273+O273-P273</f>
        <v>1413.65</v>
      </c>
      <c r="R273" s="292">
        <f>E273*3</f>
        <v>105</v>
      </c>
      <c r="S273" s="293"/>
      <c r="T273" s="293"/>
      <c r="U273" s="293"/>
      <c r="V273" s="293"/>
      <c r="W273" s="293"/>
      <c r="X273" s="293"/>
      <c r="Y273" s="293"/>
      <c r="Z273" s="292">
        <f t="shared" si="85"/>
        <v>105</v>
      </c>
      <c r="AA273" s="293"/>
      <c r="AB273" s="292">
        <f t="shared" si="86"/>
        <v>1518.65</v>
      </c>
      <c r="AC273" s="292">
        <f t="shared" ref="AC273:AC293" si="108">$E273*3</f>
        <v>105</v>
      </c>
      <c r="AD273" s="293"/>
      <c r="AE273" s="293"/>
      <c r="AF273" s="293"/>
      <c r="AG273" s="293"/>
      <c r="AH273" s="293"/>
      <c r="AI273" s="293"/>
      <c r="AJ273" s="293"/>
      <c r="AK273" s="292">
        <f t="shared" si="94"/>
        <v>105</v>
      </c>
      <c r="AL273" s="293"/>
      <c r="AM273" s="292">
        <f t="shared" si="100"/>
        <v>1623.65</v>
      </c>
      <c r="AN273" s="292">
        <f t="shared" si="101"/>
        <v>105</v>
      </c>
      <c r="AO273" s="293"/>
      <c r="AP273" s="293"/>
      <c r="AQ273" s="293"/>
      <c r="AR273" s="293"/>
      <c r="AS273" s="293"/>
      <c r="AT273" s="293"/>
      <c r="AU273" s="293"/>
      <c r="AV273" s="292">
        <f t="shared" si="95"/>
        <v>105</v>
      </c>
      <c r="AW273" s="293">
        <v>707</v>
      </c>
      <c r="AX273" s="292">
        <f t="shared" si="96"/>
        <v>1021.6500000000001</v>
      </c>
      <c r="AY273" s="137" t="str">
        <f t="shared" si="98"/>
        <v/>
      </c>
      <c r="BA273" s="143" t="str">
        <f t="shared" si="102"/>
        <v/>
      </c>
    </row>
    <row r="274" spans="1:53" ht="12">
      <c r="A274" s="288">
        <v>272</v>
      </c>
      <c r="B274" s="289" t="s">
        <v>590</v>
      </c>
      <c r="C274" s="290" t="s">
        <v>14</v>
      </c>
      <c r="D274" s="290" t="s">
        <v>12</v>
      </c>
      <c r="E274" s="291">
        <v>65</v>
      </c>
      <c r="F274" s="292"/>
      <c r="G274" s="292">
        <v>165</v>
      </c>
      <c r="H274" s="293"/>
      <c r="I274" s="293"/>
      <c r="J274" s="293"/>
      <c r="K274" s="293"/>
      <c r="L274" s="293"/>
      <c r="M274" s="293"/>
      <c r="N274" s="293"/>
      <c r="O274" s="292">
        <f t="shared" si="106"/>
        <v>165</v>
      </c>
      <c r="P274" s="293">
        <v>165</v>
      </c>
      <c r="Q274" s="292">
        <f t="shared" si="107"/>
        <v>0</v>
      </c>
      <c r="R274" s="292">
        <v>175</v>
      </c>
      <c r="S274" s="293">
        <v>50</v>
      </c>
      <c r="T274" s="293"/>
      <c r="U274" s="293">
        <v>83.65</v>
      </c>
      <c r="V274" s="293"/>
      <c r="W274" s="293">
        <v>100</v>
      </c>
      <c r="X274" s="293"/>
      <c r="Y274" s="293"/>
      <c r="Z274" s="292">
        <f t="shared" si="85"/>
        <v>408.65</v>
      </c>
      <c r="AA274" s="293">
        <v>408.65</v>
      </c>
      <c r="AB274" s="292">
        <f t="shared" si="86"/>
        <v>0</v>
      </c>
      <c r="AC274" s="292">
        <f t="shared" si="108"/>
        <v>195</v>
      </c>
      <c r="AD274" s="293">
        <v>50</v>
      </c>
      <c r="AE274" s="293"/>
      <c r="AF274" s="293"/>
      <c r="AG274" s="293"/>
      <c r="AH274" s="293"/>
      <c r="AI274" s="293"/>
      <c r="AJ274" s="293"/>
      <c r="AK274" s="292">
        <f t="shared" si="94"/>
        <v>245</v>
      </c>
      <c r="AL274" s="293">
        <v>245</v>
      </c>
      <c r="AM274" s="292">
        <f t="shared" si="100"/>
        <v>0</v>
      </c>
      <c r="AN274" s="292">
        <f t="shared" si="101"/>
        <v>195</v>
      </c>
      <c r="AO274" s="293">
        <v>50</v>
      </c>
      <c r="AP274" s="293"/>
      <c r="AQ274" s="293"/>
      <c r="AR274" s="293"/>
      <c r="AS274" s="293"/>
      <c r="AT274" s="293"/>
      <c r="AU274" s="293"/>
      <c r="AV274" s="292">
        <f t="shared" si="95"/>
        <v>245</v>
      </c>
      <c r="AW274" s="293"/>
      <c r="AX274" s="292">
        <f t="shared" si="96"/>
        <v>245</v>
      </c>
      <c r="AY274" s="137" t="str">
        <f t="shared" si="98"/>
        <v/>
      </c>
      <c r="BA274" s="143" t="str">
        <f t="shared" si="102"/>
        <v/>
      </c>
    </row>
    <row r="275" spans="1:53" ht="12">
      <c r="A275" s="288">
        <v>273</v>
      </c>
      <c r="B275" s="294" t="s">
        <v>1018</v>
      </c>
      <c r="C275" s="290" t="s">
        <v>10</v>
      </c>
      <c r="D275" s="290" t="s">
        <v>12</v>
      </c>
      <c r="E275" s="295">
        <v>35</v>
      </c>
      <c r="F275" s="292"/>
      <c r="G275" s="292">
        <f t="shared" ref="G275:G280" si="109">E275*3</f>
        <v>105</v>
      </c>
      <c r="H275" s="293"/>
      <c r="I275" s="293"/>
      <c r="J275" s="293"/>
      <c r="K275" s="293"/>
      <c r="L275" s="293"/>
      <c r="M275" s="293"/>
      <c r="N275" s="293"/>
      <c r="O275" s="292">
        <f t="shared" si="106"/>
        <v>105</v>
      </c>
      <c r="P275" s="293">
        <v>105</v>
      </c>
      <c r="Q275" s="292">
        <f t="shared" si="107"/>
        <v>0</v>
      </c>
      <c r="R275" s="292">
        <f t="shared" ref="R275:R293" si="110">E275*3</f>
        <v>105</v>
      </c>
      <c r="S275" s="293"/>
      <c r="T275" s="293"/>
      <c r="U275" s="293"/>
      <c r="V275" s="293"/>
      <c r="W275" s="293"/>
      <c r="X275" s="293"/>
      <c r="Y275" s="293"/>
      <c r="Z275" s="292">
        <f t="shared" si="85"/>
        <v>105</v>
      </c>
      <c r="AA275" s="293"/>
      <c r="AB275" s="292">
        <f t="shared" si="86"/>
        <v>105</v>
      </c>
      <c r="AC275" s="292">
        <f t="shared" si="108"/>
        <v>105</v>
      </c>
      <c r="AD275" s="293"/>
      <c r="AE275" s="293"/>
      <c r="AF275" s="293"/>
      <c r="AG275" s="293"/>
      <c r="AH275" s="293"/>
      <c r="AI275" s="293"/>
      <c r="AJ275" s="293"/>
      <c r="AK275" s="292">
        <f t="shared" si="94"/>
        <v>105</v>
      </c>
      <c r="AL275" s="293">
        <v>200</v>
      </c>
      <c r="AM275" s="292">
        <f t="shared" si="100"/>
        <v>10</v>
      </c>
      <c r="AN275" s="292">
        <f t="shared" si="101"/>
        <v>105</v>
      </c>
      <c r="AO275" s="293"/>
      <c r="AP275" s="293"/>
      <c r="AQ275" s="293"/>
      <c r="AR275" s="293"/>
      <c r="AS275" s="293"/>
      <c r="AT275" s="293"/>
      <c r="AU275" s="293"/>
      <c r="AV275" s="292">
        <f t="shared" si="95"/>
        <v>105</v>
      </c>
      <c r="AW275" s="293"/>
      <c r="AX275" s="292">
        <f t="shared" si="96"/>
        <v>115</v>
      </c>
      <c r="AY275" s="137" t="str">
        <f t="shared" si="98"/>
        <v/>
      </c>
      <c r="BA275" s="143" t="str">
        <f t="shared" si="102"/>
        <v/>
      </c>
    </row>
    <row r="276" spans="1:53" ht="12">
      <c r="A276" s="288">
        <v>274</v>
      </c>
      <c r="B276" s="289" t="s">
        <v>595</v>
      </c>
      <c r="C276" s="290" t="s">
        <v>14</v>
      </c>
      <c r="D276" s="290" t="s">
        <v>579</v>
      </c>
      <c r="E276" s="291">
        <v>125</v>
      </c>
      <c r="F276" s="292"/>
      <c r="G276" s="292">
        <f t="shared" si="109"/>
        <v>375</v>
      </c>
      <c r="H276" s="293"/>
      <c r="I276" s="293"/>
      <c r="J276" s="293"/>
      <c r="K276" s="293"/>
      <c r="L276" s="293">
        <v>100</v>
      </c>
      <c r="M276" s="293"/>
      <c r="N276" s="293"/>
      <c r="O276" s="292">
        <f t="shared" si="106"/>
        <v>475</v>
      </c>
      <c r="P276" s="293">
        <v>375</v>
      </c>
      <c r="Q276" s="292">
        <f t="shared" si="107"/>
        <v>100</v>
      </c>
      <c r="R276" s="292">
        <f t="shared" si="110"/>
        <v>375</v>
      </c>
      <c r="S276" s="293"/>
      <c r="T276" s="293"/>
      <c r="U276" s="293"/>
      <c r="V276" s="293"/>
      <c r="W276" s="293"/>
      <c r="X276" s="293"/>
      <c r="Y276" s="293"/>
      <c r="Z276" s="292">
        <f t="shared" si="85"/>
        <v>375</v>
      </c>
      <c r="AA276" s="293">
        <v>1225</v>
      </c>
      <c r="AB276" s="292">
        <f t="shared" si="86"/>
        <v>-750</v>
      </c>
      <c r="AC276" s="292">
        <f t="shared" si="108"/>
        <v>375</v>
      </c>
      <c r="AD276" s="293"/>
      <c r="AE276" s="293"/>
      <c r="AF276" s="293"/>
      <c r="AG276" s="293"/>
      <c r="AH276" s="293"/>
      <c r="AI276" s="293"/>
      <c r="AJ276" s="293"/>
      <c r="AK276" s="292">
        <f t="shared" si="94"/>
        <v>375</v>
      </c>
      <c r="AL276" s="293"/>
      <c r="AM276" s="292">
        <f t="shared" si="100"/>
        <v>-375</v>
      </c>
      <c r="AN276" s="292">
        <f t="shared" si="101"/>
        <v>375</v>
      </c>
      <c r="AO276" s="293"/>
      <c r="AP276" s="293"/>
      <c r="AQ276" s="293"/>
      <c r="AR276" s="293"/>
      <c r="AS276" s="293"/>
      <c r="AT276" s="293"/>
      <c r="AU276" s="293"/>
      <c r="AV276" s="292">
        <f t="shared" si="95"/>
        <v>375</v>
      </c>
      <c r="AW276" s="293"/>
      <c r="AX276" s="292">
        <f t="shared" si="96"/>
        <v>0</v>
      </c>
      <c r="AY276" s="137" t="str">
        <f t="shared" si="98"/>
        <v>*</v>
      </c>
      <c r="BA276" s="143" t="str">
        <f t="shared" si="102"/>
        <v/>
      </c>
    </row>
    <row r="277" spans="1:53" ht="12">
      <c r="A277" s="288">
        <v>275</v>
      </c>
      <c r="B277" s="289" t="s">
        <v>597</v>
      </c>
      <c r="C277" s="290" t="s">
        <v>14</v>
      </c>
      <c r="D277" s="290" t="s">
        <v>12</v>
      </c>
      <c r="E277" s="291">
        <v>85</v>
      </c>
      <c r="F277" s="292"/>
      <c r="G277" s="292">
        <f t="shared" si="109"/>
        <v>255</v>
      </c>
      <c r="H277" s="293"/>
      <c r="I277" s="293"/>
      <c r="J277" s="293"/>
      <c r="K277" s="293"/>
      <c r="L277" s="293"/>
      <c r="M277" s="293"/>
      <c r="N277" s="293"/>
      <c r="O277" s="292">
        <f t="shared" si="106"/>
        <v>255</v>
      </c>
      <c r="P277" s="293">
        <v>1180.9000000000001</v>
      </c>
      <c r="Q277" s="292">
        <f t="shared" si="107"/>
        <v>-925.90000000000009</v>
      </c>
      <c r="R277" s="292">
        <f t="shared" si="110"/>
        <v>255</v>
      </c>
      <c r="S277" s="293"/>
      <c r="T277" s="293"/>
      <c r="U277" s="293">
        <v>60.9</v>
      </c>
      <c r="V277" s="293"/>
      <c r="W277" s="293">
        <v>100</v>
      </c>
      <c r="X277" s="293"/>
      <c r="Y277" s="293"/>
      <c r="Z277" s="292">
        <f t="shared" si="85"/>
        <v>415.9</v>
      </c>
      <c r="AA277" s="293"/>
      <c r="AB277" s="292">
        <f t="shared" si="86"/>
        <v>-510.00000000000011</v>
      </c>
      <c r="AC277" s="292">
        <f t="shared" si="108"/>
        <v>255</v>
      </c>
      <c r="AD277" s="293"/>
      <c r="AE277" s="293"/>
      <c r="AF277" s="293"/>
      <c r="AG277" s="293"/>
      <c r="AH277" s="293"/>
      <c r="AI277" s="293"/>
      <c r="AJ277" s="293"/>
      <c r="AK277" s="292">
        <f t="shared" si="94"/>
        <v>255</v>
      </c>
      <c r="AL277" s="293"/>
      <c r="AM277" s="292">
        <f t="shared" si="100"/>
        <v>-255.00000000000011</v>
      </c>
      <c r="AN277" s="292">
        <f t="shared" si="101"/>
        <v>255</v>
      </c>
      <c r="AO277" s="293"/>
      <c r="AP277" s="293"/>
      <c r="AQ277" s="293"/>
      <c r="AR277" s="293"/>
      <c r="AS277" s="293"/>
      <c r="AT277" s="293"/>
      <c r="AU277" s="293"/>
      <c r="AV277" s="292">
        <f t="shared" si="95"/>
        <v>255</v>
      </c>
      <c r="AW277" s="293"/>
      <c r="AX277" s="292">
        <f t="shared" si="96"/>
        <v>-1.1368683772161603E-13</v>
      </c>
      <c r="AY277" s="137" t="str">
        <f t="shared" si="98"/>
        <v/>
      </c>
      <c r="BA277" s="143" t="str">
        <f t="shared" si="102"/>
        <v/>
      </c>
    </row>
    <row r="278" spans="1:53" ht="12">
      <c r="A278" s="288">
        <v>276</v>
      </c>
      <c r="B278" s="319" t="s">
        <v>600</v>
      </c>
      <c r="C278" s="320" t="s">
        <v>30</v>
      </c>
      <c r="D278" s="321"/>
      <c r="E278" s="319"/>
      <c r="F278" s="322">
        <v>810</v>
      </c>
      <c r="G278" s="322">
        <f t="shared" si="109"/>
        <v>0</v>
      </c>
      <c r="H278" s="300"/>
      <c r="I278" s="300"/>
      <c r="J278" s="300"/>
      <c r="K278" s="300"/>
      <c r="L278" s="300"/>
      <c r="M278" s="300"/>
      <c r="N278" s="300"/>
      <c r="O278" s="299">
        <f t="shared" si="106"/>
        <v>0</v>
      </c>
      <c r="P278" s="300"/>
      <c r="Q278" s="299">
        <f t="shared" si="107"/>
        <v>810</v>
      </c>
      <c r="R278" s="299">
        <f t="shared" si="110"/>
        <v>0</v>
      </c>
      <c r="S278" s="300"/>
      <c r="T278" s="300"/>
      <c r="U278" s="300"/>
      <c r="V278" s="300"/>
      <c r="W278" s="300"/>
      <c r="X278" s="300"/>
      <c r="Y278" s="300"/>
      <c r="Z278" s="299">
        <f t="shared" si="85"/>
        <v>0</v>
      </c>
      <c r="AA278" s="300"/>
      <c r="AB278" s="299">
        <f t="shared" si="86"/>
        <v>810</v>
      </c>
      <c r="AC278" s="299">
        <f t="shared" si="108"/>
        <v>0</v>
      </c>
      <c r="AD278" s="300"/>
      <c r="AE278" s="300"/>
      <c r="AF278" s="300"/>
      <c r="AG278" s="300"/>
      <c r="AH278" s="300"/>
      <c r="AI278" s="300"/>
      <c r="AJ278" s="300"/>
      <c r="AK278" s="299">
        <f t="shared" si="94"/>
        <v>0</v>
      </c>
      <c r="AL278" s="300"/>
      <c r="AM278" s="299">
        <f t="shared" si="100"/>
        <v>810</v>
      </c>
      <c r="AN278" s="299">
        <f t="shared" si="101"/>
        <v>0</v>
      </c>
      <c r="AO278" s="300"/>
      <c r="AP278" s="300"/>
      <c r="AQ278" s="300"/>
      <c r="AR278" s="300"/>
      <c r="AS278" s="300"/>
      <c r="AT278" s="300"/>
      <c r="AU278" s="300"/>
      <c r="AV278" s="299">
        <f t="shared" si="95"/>
        <v>0</v>
      </c>
      <c r="AW278" s="300"/>
      <c r="AX278" s="299">
        <f t="shared" si="96"/>
        <v>810</v>
      </c>
      <c r="AY278" s="137" t="str">
        <f t="shared" si="98"/>
        <v/>
      </c>
      <c r="BA278" s="143" t="str">
        <f t="shared" si="102"/>
        <v/>
      </c>
    </row>
    <row r="279" spans="1:53" ht="12">
      <c r="A279" s="288">
        <v>277</v>
      </c>
      <c r="B279" s="296" t="s">
        <v>1390</v>
      </c>
      <c r="C279" s="297" t="s">
        <v>23</v>
      </c>
      <c r="D279" s="297" t="s">
        <v>602</v>
      </c>
      <c r="E279" s="298"/>
      <c r="F279" s="299">
        <v>-966</v>
      </c>
      <c r="G279" s="322">
        <f t="shared" si="109"/>
        <v>0</v>
      </c>
      <c r="H279" s="300"/>
      <c r="I279" s="300"/>
      <c r="J279" s="300"/>
      <c r="K279" s="300"/>
      <c r="L279" s="300"/>
      <c r="M279" s="300"/>
      <c r="N279" s="300"/>
      <c r="O279" s="299">
        <f t="shared" si="106"/>
        <v>0</v>
      </c>
      <c r="P279" s="300"/>
      <c r="Q279" s="299">
        <f t="shared" si="107"/>
        <v>-966</v>
      </c>
      <c r="R279" s="299">
        <f t="shared" si="110"/>
        <v>0</v>
      </c>
      <c r="S279" s="300"/>
      <c r="T279" s="300"/>
      <c r="U279" s="300"/>
      <c r="V279" s="300"/>
      <c r="W279" s="300">
        <v>100</v>
      </c>
      <c r="X279" s="300"/>
      <c r="Y279" s="300"/>
      <c r="Z279" s="299">
        <f t="shared" si="85"/>
        <v>100</v>
      </c>
      <c r="AA279" s="300"/>
      <c r="AB279" s="299">
        <f t="shared" si="86"/>
        <v>-866</v>
      </c>
      <c r="AC279" s="299">
        <f t="shared" si="108"/>
        <v>0</v>
      </c>
      <c r="AD279" s="300"/>
      <c r="AE279" s="300"/>
      <c r="AF279" s="300"/>
      <c r="AG279" s="300"/>
      <c r="AH279" s="300"/>
      <c r="AI279" s="300"/>
      <c r="AJ279" s="300"/>
      <c r="AK279" s="299">
        <f t="shared" si="94"/>
        <v>0</v>
      </c>
      <c r="AL279" s="300"/>
      <c r="AM279" s="299">
        <f t="shared" si="100"/>
        <v>-866</v>
      </c>
      <c r="AN279" s="299">
        <f t="shared" si="101"/>
        <v>0</v>
      </c>
      <c r="AO279" s="300"/>
      <c r="AP279" s="300"/>
      <c r="AQ279" s="300"/>
      <c r="AR279" s="300"/>
      <c r="AS279" s="300"/>
      <c r="AT279" s="300"/>
      <c r="AU279" s="300"/>
      <c r="AV279" s="299">
        <f t="shared" si="95"/>
        <v>0</v>
      </c>
      <c r="AW279" s="300"/>
      <c r="AX279" s="299">
        <f t="shared" si="96"/>
        <v>-866</v>
      </c>
      <c r="AY279" s="137" t="str">
        <f t="shared" si="98"/>
        <v/>
      </c>
      <c r="BA279" s="143" t="str">
        <f t="shared" si="102"/>
        <v/>
      </c>
    </row>
    <row r="280" spans="1:53" ht="12">
      <c r="A280" s="288">
        <v>278</v>
      </c>
      <c r="B280" s="289" t="s">
        <v>603</v>
      </c>
      <c r="C280" s="290" t="s">
        <v>23</v>
      </c>
      <c r="D280" s="290" t="s">
        <v>12</v>
      </c>
      <c r="E280" s="291">
        <v>70</v>
      </c>
      <c r="F280" s="292"/>
      <c r="G280" s="292">
        <f t="shared" si="109"/>
        <v>210</v>
      </c>
      <c r="H280" s="293"/>
      <c r="I280" s="293"/>
      <c r="J280" s="293"/>
      <c r="K280" s="293"/>
      <c r="L280" s="293"/>
      <c r="M280" s="293"/>
      <c r="N280" s="293"/>
      <c r="O280" s="292">
        <f t="shared" si="106"/>
        <v>210</v>
      </c>
      <c r="P280" s="293">
        <v>420</v>
      </c>
      <c r="Q280" s="292">
        <f t="shared" si="107"/>
        <v>-210</v>
      </c>
      <c r="R280" s="292">
        <f t="shared" si="110"/>
        <v>210</v>
      </c>
      <c r="S280" s="293"/>
      <c r="T280" s="293"/>
      <c r="U280" s="293"/>
      <c r="V280" s="293"/>
      <c r="W280" s="293"/>
      <c r="X280" s="293"/>
      <c r="Y280" s="293"/>
      <c r="Z280" s="292">
        <f t="shared" si="85"/>
        <v>210</v>
      </c>
      <c r="AA280" s="293"/>
      <c r="AB280" s="292">
        <f t="shared" si="86"/>
        <v>0</v>
      </c>
      <c r="AC280" s="292">
        <f t="shared" si="108"/>
        <v>210</v>
      </c>
      <c r="AD280" s="293"/>
      <c r="AE280" s="293"/>
      <c r="AF280" s="293"/>
      <c r="AG280" s="293"/>
      <c r="AH280" s="293"/>
      <c r="AI280" s="293"/>
      <c r="AJ280" s="293"/>
      <c r="AK280" s="292">
        <f t="shared" si="94"/>
        <v>210</v>
      </c>
      <c r="AL280" s="293"/>
      <c r="AM280" s="292">
        <f t="shared" si="100"/>
        <v>210</v>
      </c>
      <c r="AN280" s="292">
        <f t="shared" si="101"/>
        <v>210</v>
      </c>
      <c r="AO280" s="293"/>
      <c r="AP280" s="293"/>
      <c r="AQ280" s="293"/>
      <c r="AR280" s="293"/>
      <c r="AS280" s="293"/>
      <c r="AT280" s="293"/>
      <c r="AU280" s="293"/>
      <c r="AV280" s="292">
        <f t="shared" si="95"/>
        <v>210</v>
      </c>
      <c r="AW280" s="293">
        <v>420</v>
      </c>
      <c r="AX280" s="292">
        <f t="shared" si="96"/>
        <v>0</v>
      </c>
      <c r="AY280" s="137" t="str">
        <f t="shared" si="98"/>
        <v>*</v>
      </c>
      <c r="BA280" s="143" t="str">
        <f t="shared" si="102"/>
        <v/>
      </c>
    </row>
    <row r="281" spans="1:53" ht="12">
      <c r="A281" s="288">
        <v>279</v>
      </c>
      <c r="B281" s="289" t="s">
        <v>852</v>
      </c>
      <c r="C281" s="290" t="s">
        <v>23</v>
      </c>
      <c r="D281" s="290" t="s">
        <v>851</v>
      </c>
      <c r="E281" s="291">
        <v>90</v>
      </c>
      <c r="F281" s="292"/>
      <c r="G281" s="292">
        <v>210</v>
      </c>
      <c r="H281" s="293"/>
      <c r="I281" s="293"/>
      <c r="J281" s="293"/>
      <c r="K281" s="293"/>
      <c r="L281" s="293"/>
      <c r="M281" s="293"/>
      <c r="N281" s="293"/>
      <c r="O281" s="292">
        <f t="shared" si="106"/>
        <v>210</v>
      </c>
      <c r="P281" s="293">
        <v>1120</v>
      </c>
      <c r="Q281" s="292">
        <f t="shared" si="107"/>
        <v>-910</v>
      </c>
      <c r="R281" s="292">
        <f t="shared" si="110"/>
        <v>270</v>
      </c>
      <c r="S281" s="293"/>
      <c r="T281" s="293"/>
      <c r="U281" s="293"/>
      <c r="V281" s="293"/>
      <c r="W281" s="293">
        <v>100</v>
      </c>
      <c r="X281" s="293"/>
      <c r="Y281" s="293"/>
      <c r="Z281" s="292">
        <f t="shared" si="85"/>
        <v>370</v>
      </c>
      <c r="AA281" s="293"/>
      <c r="AB281" s="292">
        <f t="shared" si="86"/>
        <v>-540</v>
      </c>
      <c r="AC281" s="292">
        <f t="shared" si="108"/>
        <v>270</v>
      </c>
      <c r="AD281" s="293"/>
      <c r="AE281" s="293"/>
      <c r="AF281" s="293"/>
      <c r="AG281" s="293"/>
      <c r="AH281" s="293"/>
      <c r="AI281" s="293"/>
      <c r="AJ281" s="293"/>
      <c r="AK281" s="292">
        <f t="shared" si="94"/>
        <v>270</v>
      </c>
      <c r="AL281" s="293"/>
      <c r="AM281" s="292">
        <f t="shared" si="100"/>
        <v>-270</v>
      </c>
      <c r="AN281" s="292">
        <f t="shared" si="101"/>
        <v>270</v>
      </c>
      <c r="AO281" s="293"/>
      <c r="AP281" s="293"/>
      <c r="AQ281" s="293"/>
      <c r="AR281" s="293"/>
      <c r="AS281" s="293"/>
      <c r="AT281" s="293"/>
      <c r="AU281" s="293"/>
      <c r="AV281" s="292">
        <f t="shared" si="95"/>
        <v>270</v>
      </c>
      <c r="AW281" s="293"/>
      <c r="AX281" s="292">
        <f t="shared" si="96"/>
        <v>0</v>
      </c>
      <c r="AY281" s="137" t="str">
        <f t="shared" si="98"/>
        <v>*</v>
      </c>
      <c r="BA281" s="143" t="str">
        <f t="shared" si="102"/>
        <v/>
      </c>
    </row>
    <row r="282" spans="1:53" ht="12">
      <c r="A282" s="288">
        <v>280</v>
      </c>
      <c r="B282" s="289" t="s">
        <v>605</v>
      </c>
      <c r="C282" s="290" t="s">
        <v>23</v>
      </c>
      <c r="D282" s="290" t="s">
        <v>607</v>
      </c>
      <c r="E282" s="291">
        <v>40</v>
      </c>
      <c r="F282" s="292"/>
      <c r="G282" s="292">
        <f>E282*3</f>
        <v>120</v>
      </c>
      <c r="H282" s="293"/>
      <c r="I282" s="293"/>
      <c r="J282" s="293"/>
      <c r="K282" s="293"/>
      <c r="L282" s="293"/>
      <c r="M282" s="293"/>
      <c r="N282" s="293"/>
      <c r="O282" s="292">
        <f t="shared" si="106"/>
        <v>120</v>
      </c>
      <c r="P282" s="293">
        <v>480</v>
      </c>
      <c r="Q282" s="292">
        <f t="shared" si="107"/>
        <v>-360</v>
      </c>
      <c r="R282" s="292">
        <f t="shared" si="110"/>
        <v>120</v>
      </c>
      <c r="S282" s="293"/>
      <c r="T282" s="293"/>
      <c r="U282" s="293"/>
      <c r="V282" s="293"/>
      <c r="W282" s="293"/>
      <c r="X282" s="293"/>
      <c r="Y282" s="293"/>
      <c r="Z282" s="292">
        <f t="shared" si="85"/>
        <v>120</v>
      </c>
      <c r="AA282" s="293"/>
      <c r="AB282" s="292">
        <f t="shared" si="86"/>
        <v>-240</v>
      </c>
      <c r="AC282" s="292">
        <f t="shared" si="108"/>
        <v>120</v>
      </c>
      <c r="AD282" s="293"/>
      <c r="AE282" s="293"/>
      <c r="AF282" s="293"/>
      <c r="AG282" s="293"/>
      <c r="AH282" s="293"/>
      <c r="AI282" s="293"/>
      <c r="AJ282" s="293"/>
      <c r="AK282" s="292">
        <f t="shared" si="94"/>
        <v>120</v>
      </c>
      <c r="AL282" s="293"/>
      <c r="AM282" s="292">
        <f t="shared" si="100"/>
        <v>-120</v>
      </c>
      <c r="AN282" s="292">
        <f t="shared" si="101"/>
        <v>120</v>
      </c>
      <c r="AO282" s="293"/>
      <c r="AP282" s="293"/>
      <c r="AQ282" s="293"/>
      <c r="AR282" s="293"/>
      <c r="AS282" s="293"/>
      <c r="AT282" s="293"/>
      <c r="AU282" s="293"/>
      <c r="AV282" s="292">
        <f t="shared" si="95"/>
        <v>120</v>
      </c>
      <c r="AW282" s="293"/>
      <c r="AX282" s="292">
        <f t="shared" si="96"/>
        <v>0</v>
      </c>
      <c r="AY282" s="137" t="str">
        <f t="shared" si="98"/>
        <v>*</v>
      </c>
      <c r="BA282" s="143" t="str">
        <f t="shared" si="102"/>
        <v/>
      </c>
    </row>
    <row r="283" spans="1:53" ht="12">
      <c r="A283" s="288">
        <v>281</v>
      </c>
      <c r="B283" s="289" t="s">
        <v>608</v>
      </c>
      <c r="C283" s="290" t="s">
        <v>23</v>
      </c>
      <c r="D283" s="290" t="s">
        <v>610</v>
      </c>
      <c r="E283" s="291">
        <v>25</v>
      </c>
      <c r="F283" s="292"/>
      <c r="G283" s="292">
        <f>E283*3</f>
        <v>75</v>
      </c>
      <c r="H283" s="293"/>
      <c r="I283" s="293"/>
      <c r="J283" s="293"/>
      <c r="K283" s="293"/>
      <c r="L283" s="293"/>
      <c r="M283" s="293"/>
      <c r="N283" s="293"/>
      <c r="O283" s="292">
        <f t="shared" si="106"/>
        <v>75</v>
      </c>
      <c r="P283" s="293">
        <v>75</v>
      </c>
      <c r="Q283" s="292">
        <f t="shared" si="107"/>
        <v>0</v>
      </c>
      <c r="R283" s="292">
        <f t="shared" si="110"/>
        <v>75</v>
      </c>
      <c r="S283" s="293"/>
      <c r="T283" s="293"/>
      <c r="U283" s="293">
        <v>24.6</v>
      </c>
      <c r="V283" s="293"/>
      <c r="W283" s="293">
        <v>100</v>
      </c>
      <c r="X283" s="293"/>
      <c r="Y283" s="293"/>
      <c r="Z283" s="292">
        <f t="shared" si="85"/>
        <v>199.6</v>
      </c>
      <c r="AA283" s="293">
        <v>199.6</v>
      </c>
      <c r="AB283" s="292">
        <f t="shared" si="86"/>
        <v>0</v>
      </c>
      <c r="AC283" s="292">
        <f t="shared" si="108"/>
        <v>75</v>
      </c>
      <c r="AD283" s="293"/>
      <c r="AE283" s="293"/>
      <c r="AF283" s="293"/>
      <c r="AG283" s="293"/>
      <c r="AH283" s="293"/>
      <c r="AI283" s="293"/>
      <c r="AJ283" s="293"/>
      <c r="AK283" s="292">
        <f t="shared" si="94"/>
        <v>75</v>
      </c>
      <c r="AL283" s="293">
        <v>75</v>
      </c>
      <c r="AM283" s="292">
        <f t="shared" si="100"/>
        <v>0</v>
      </c>
      <c r="AN283" s="292">
        <f t="shared" si="101"/>
        <v>75</v>
      </c>
      <c r="AO283" s="293"/>
      <c r="AP283" s="293"/>
      <c r="AQ283" s="293"/>
      <c r="AR283" s="293"/>
      <c r="AS283" s="293"/>
      <c r="AT283" s="293"/>
      <c r="AU283" s="293"/>
      <c r="AV283" s="292">
        <f t="shared" si="95"/>
        <v>75</v>
      </c>
      <c r="AW283" s="293">
        <v>75</v>
      </c>
      <c r="AX283" s="292">
        <f t="shared" si="96"/>
        <v>0</v>
      </c>
      <c r="AY283" s="137" t="str">
        <f t="shared" si="98"/>
        <v>*</v>
      </c>
      <c r="BA283" s="143" t="str">
        <f t="shared" si="102"/>
        <v/>
      </c>
    </row>
    <row r="284" spans="1:53" ht="12">
      <c r="A284" s="288">
        <v>282</v>
      </c>
      <c r="B284" s="289" t="s">
        <v>611</v>
      </c>
      <c r="C284" s="290" t="s">
        <v>23</v>
      </c>
      <c r="D284" s="290" t="s">
        <v>613</v>
      </c>
      <c r="E284" s="291">
        <v>95</v>
      </c>
      <c r="F284" s="292"/>
      <c r="G284" s="292">
        <f>E284*3</f>
        <v>285</v>
      </c>
      <c r="H284" s="293"/>
      <c r="I284" s="293"/>
      <c r="J284" s="293"/>
      <c r="K284" s="293"/>
      <c r="L284" s="293"/>
      <c r="M284" s="293"/>
      <c r="N284" s="293"/>
      <c r="O284" s="292">
        <f t="shared" si="106"/>
        <v>285</v>
      </c>
      <c r="P284" s="293">
        <v>285</v>
      </c>
      <c r="Q284" s="292">
        <f t="shared" si="107"/>
        <v>0</v>
      </c>
      <c r="R284" s="292">
        <f t="shared" si="110"/>
        <v>285</v>
      </c>
      <c r="S284" s="293"/>
      <c r="T284" s="293"/>
      <c r="U284" s="293"/>
      <c r="V284" s="293"/>
      <c r="W284" s="293"/>
      <c r="X284" s="293"/>
      <c r="Y284" s="293"/>
      <c r="Z284" s="292">
        <f t="shared" si="85"/>
        <v>285</v>
      </c>
      <c r="AA284" s="293">
        <v>285</v>
      </c>
      <c r="AB284" s="292">
        <f t="shared" si="86"/>
        <v>0</v>
      </c>
      <c r="AC284" s="292">
        <f t="shared" si="108"/>
        <v>285</v>
      </c>
      <c r="AD284" s="293"/>
      <c r="AE284" s="293"/>
      <c r="AF284" s="293"/>
      <c r="AG284" s="293"/>
      <c r="AH284" s="293"/>
      <c r="AI284" s="293"/>
      <c r="AJ284" s="293"/>
      <c r="AK284" s="292">
        <f t="shared" si="94"/>
        <v>285</v>
      </c>
      <c r="AL284" s="293">
        <v>285</v>
      </c>
      <c r="AM284" s="292">
        <f t="shared" si="100"/>
        <v>0</v>
      </c>
      <c r="AN284" s="292">
        <f t="shared" si="101"/>
        <v>285</v>
      </c>
      <c r="AO284" s="293"/>
      <c r="AP284" s="293"/>
      <c r="AQ284" s="293"/>
      <c r="AR284" s="293"/>
      <c r="AS284" s="293"/>
      <c r="AT284" s="293"/>
      <c r="AU284" s="293"/>
      <c r="AV284" s="292">
        <f t="shared" si="95"/>
        <v>285</v>
      </c>
      <c r="AW284" s="293">
        <v>285</v>
      </c>
      <c r="AX284" s="292">
        <f t="shared" si="96"/>
        <v>0</v>
      </c>
      <c r="AY284" s="137" t="str">
        <f t="shared" si="98"/>
        <v>*</v>
      </c>
      <c r="BA284" s="143" t="str">
        <f t="shared" si="102"/>
        <v/>
      </c>
    </row>
    <row r="285" spans="1:53" ht="12">
      <c r="A285" s="288">
        <v>283</v>
      </c>
      <c r="B285" s="289" t="s">
        <v>614</v>
      </c>
      <c r="C285" s="290" t="s">
        <v>23</v>
      </c>
      <c r="D285" s="290" t="s">
        <v>616</v>
      </c>
      <c r="E285" s="291">
        <v>100</v>
      </c>
      <c r="F285" s="292">
        <v>-50</v>
      </c>
      <c r="G285" s="292">
        <v>255</v>
      </c>
      <c r="H285" s="293"/>
      <c r="I285" s="293"/>
      <c r="J285" s="293"/>
      <c r="K285" s="293"/>
      <c r="L285" s="293">
        <v>100</v>
      </c>
      <c r="M285" s="293"/>
      <c r="N285" s="293"/>
      <c r="O285" s="292">
        <f t="shared" si="106"/>
        <v>355</v>
      </c>
      <c r="P285" s="293">
        <v>1205</v>
      </c>
      <c r="Q285" s="292">
        <f t="shared" si="107"/>
        <v>-900</v>
      </c>
      <c r="R285" s="292">
        <f t="shared" si="110"/>
        <v>300</v>
      </c>
      <c r="S285" s="293"/>
      <c r="T285" s="293"/>
      <c r="U285" s="293"/>
      <c r="V285" s="293"/>
      <c r="W285" s="293"/>
      <c r="X285" s="293"/>
      <c r="Y285" s="293"/>
      <c r="Z285" s="292">
        <f t="shared" si="85"/>
        <v>300</v>
      </c>
      <c r="AA285" s="293"/>
      <c r="AB285" s="292">
        <f t="shared" si="86"/>
        <v>-600</v>
      </c>
      <c r="AC285" s="292">
        <f t="shared" si="108"/>
        <v>300</v>
      </c>
      <c r="AD285" s="293"/>
      <c r="AE285" s="293"/>
      <c r="AF285" s="293"/>
      <c r="AG285" s="293"/>
      <c r="AH285" s="293"/>
      <c r="AI285" s="293"/>
      <c r="AJ285" s="293"/>
      <c r="AK285" s="292">
        <f t="shared" si="94"/>
        <v>300</v>
      </c>
      <c r="AL285" s="293"/>
      <c r="AM285" s="292">
        <f t="shared" si="100"/>
        <v>-300</v>
      </c>
      <c r="AN285" s="292">
        <f t="shared" si="101"/>
        <v>300</v>
      </c>
      <c r="AO285" s="293"/>
      <c r="AP285" s="293"/>
      <c r="AQ285" s="293"/>
      <c r="AR285" s="293"/>
      <c r="AS285" s="293"/>
      <c r="AT285" s="293"/>
      <c r="AU285" s="293"/>
      <c r="AV285" s="292">
        <f t="shared" si="95"/>
        <v>300</v>
      </c>
      <c r="AW285" s="293"/>
      <c r="AX285" s="292">
        <f t="shared" si="96"/>
        <v>0</v>
      </c>
      <c r="AY285" s="137" t="str">
        <f t="shared" si="98"/>
        <v>*</v>
      </c>
      <c r="BA285" s="143" t="str">
        <f t="shared" si="102"/>
        <v/>
      </c>
    </row>
    <row r="286" spans="1:53" ht="12">
      <c r="A286" s="288">
        <v>284</v>
      </c>
      <c r="B286" s="294" t="s">
        <v>617</v>
      </c>
      <c r="C286" s="290" t="s">
        <v>10</v>
      </c>
      <c r="D286" s="290" t="s">
        <v>619</v>
      </c>
      <c r="E286" s="295">
        <v>110</v>
      </c>
      <c r="F286" s="292"/>
      <c r="G286" s="292">
        <f t="shared" ref="G286:G291" si="111">E286*3</f>
        <v>330</v>
      </c>
      <c r="H286" s="293"/>
      <c r="I286" s="293"/>
      <c r="J286" s="293">
        <v>57.4</v>
      </c>
      <c r="K286" s="293"/>
      <c r="L286" s="293">
        <v>100</v>
      </c>
      <c r="M286" s="293"/>
      <c r="N286" s="293"/>
      <c r="O286" s="292">
        <f t="shared" si="106"/>
        <v>487.4</v>
      </c>
      <c r="P286" s="293">
        <v>330</v>
      </c>
      <c r="Q286" s="292">
        <f t="shared" si="107"/>
        <v>157.39999999999998</v>
      </c>
      <c r="R286" s="292">
        <f t="shared" si="110"/>
        <v>330</v>
      </c>
      <c r="S286" s="293"/>
      <c r="T286" s="293"/>
      <c r="U286" s="293"/>
      <c r="V286" s="293"/>
      <c r="W286" s="293"/>
      <c r="X286" s="293"/>
      <c r="Y286" s="293"/>
      <c r="Z286" s="292">
        <f t="shared" si="85"/>
        <v>330</v>
      </c>
      <c r="AA286" s="293">
        <v>387.4</v>
      </c>
      <c r="AB286" s="292">
        <f t="shared" si="86"/>
        <v>100</v>
      </c>
      <c r="AC286" s="292">
        <f t="shared" si="108"/>
        <v>330</v>
      </c>
      <c r="AD286" s="293"/>
      <c r="AE286" s="293"/>
      <c r="AF286" s="293"/>
      <c r="AG286" s="293"/>
      <c r="AH286" s="293"/>
      <c r="AI286" s="293"/>
      <c r="AJ286" s="293"/>
      <c r="AK286" s="292">
        <f t="shared" si="94"/>
        <v>330</v>
      </c>
      <c r="AL286" s="293">
        <v>430</v>
      </c>
      <c r="AM286" s="292">
        <f t="shared" si="100"/>
        <v>0</v>
      </c>
      <c r="AN286" s="292">
        <f t="shared" si="101"/>
        <v>330</v>
      </c>
      <c r="AO286" s="293"/>
      <c r="AP286" s="293">
        <v>100</v>
      </c>
      <c r="AQ286" s="293"/>
      <c r="AR286" s="293"/>
      <c r="AS286" s="293"/>
      <c r="AT286" s="293"/>
      <c r="AU286" s="293"/>
      <c r="AV286" s="292">
        <f t="shared" si="95"/>
        <v>430</v>
      </c>
      <c r="AW286" s="293">
        <v>430</v>
      </c>
      <c r="AX286" s="292">
        <f t="shared" si="96"/>
        <v>0</v>
      </c>
      <c r="AY286" s="137" t="str">
        <f t="shared" si="98"/>
        <v>*</v>
      </c>
      <c r="BA286" s="143" t="str">
        <f t="shared" si="102"/>
        <v/>
      </c>
    </row>
    <row r="287" spans="1:53" ht="12">
      <c r="A287" s="288">
        <v>285</v>
      </c>
      <c r="B287" s="289" t="s">
        <v>620</v>
      </c>
      <c r="C287" s="290" t="s">
        <v>23</v>
      </c>
      <c r="D287" s="290" t="s">
        <v>622</v>
      </c>
      <c r="E287" s="291">
        <v>95</v>
      </c>
      <c r="F287" s="292">
        <v>285</v>
      </c>
      <c r="G287" s="292">
        <f t="shared" si="111"/>
        <v>285</v>
      </c>
      <c r="H287" s="293"/>
      <c r="I287" s="293"/>
      <c r="J287" s="293"/>
      <c r="K287" s="293"/>
      <c r="L287" s="293"/>
      <c r="M287" s="293"/>
      <c r="N287" s="293"/>
      <c r="O287" s="292">
        <f t="shared" si="106"/>
        <v>285</v>
      </c>
      <c r="P287" s="293">
        <v>570</v>
      </c>
      <c r="Q287" s="292">
        <f t="shared" si="107"/>
        <v>0</v>
      </c>
      <c r="R287" s="292">
        <f t="shared" si="110"/>
        <v>285</v>
      </c>
      <c r="S287" s="293"/>
      <c r="T287" s="293"/>
      <c r="U287" s="293"/>
      <c r="V287" s="293"/>
      <c r="W287" s="293"/>
      <c r="X287" s="293"/>
      <c r="Y287" s="293"/>
      <c r="Z287" s="292">
        <f t="shared" si="85"/>
        <v>285</v>
      </c>
      <c r="AA287" s="293"/>
      <c r="AB287" s="292">
        <f t="shared" si="86"/>
        <v>285</v>
      </c>
      <c r="AC287" s="292">
        <f t="shared" si="108"/>
        <v>285</v>
      </c>
      <c r="AD287" s="293"/>
      <c r="AE287" s="293"/>
      <c r="AF287" s="293"/>
      <c r="AG287" s="293"/>
      <c r="AH287" s="293"/>
      <c r="AI287" s="293"/>
      <c r="AJ287" s="293"/>
      <c r="AK287" s="292">
        <f t="shared" si="94"/>
        <v>285</v>
      </c>
      <c r="AL287" s="293">
        <v>570</v>
      </c>
      <c r="AM287" s="292">
        <f t="shared" si="100"/>
        <v>0</v>
      </c>
      <c r="AN287" s="292">
        <f t="shared" si="101"/>
        <v>285</v>
      </c>
      <c r="AO287" s="293"/>
      <c r="AP287" s="293"/>
      <c r="AQ287" s="293"/>
      <c r="AR287" s="293"/>
      <c r="AS287" s="293"/>
      <c r="AT287" s="293"/>
      <c r="AU287" s="293"/>
      <c r="AV287" s="292">
        <f t="shared" si="95"/>
        <v>285</v>
      </c>
      <c r="AW287" s="293">
        <v>285</v>
      </c>
      <c r="AX287" s="292">
        <f t="shared" si="96"/>
        <v>0</v>
      </c>
      <c r="AY287" s="137" t="str">
        <f t="shared" si="98"/>
        <v>*</v>
      </c>
      <c r="BA287" s="143" t="str">
        <f t="shared" si="102"/>
        <v/>
      </c>
    </row>
    <row r="288" spans="1:53" ht="12">
      <c r="A288" s="288">
        <v>286</v>
      </c>
      <c r="B288" s="289" t="s">
        <v>623</v>
      </c>
      <c r="C288" s="290" t="s">
        <v>23</v>
      </c>
      <c r="D288" s="290" t="s">
        <v>895</v>
      </c>
      <c r="E288" s="291">
        <v>50</v>
      </c>
      <c r="F288" s="292"/>
      <c r="G288" s="292">
        <f t="shared" si="111"/>
        <v>150</v>
      </c>
      <c r="H288" s="293"/>
      <c r="I288" s="293"/>
      <c r="J288" s="293"/>
      <c r="K288" s="293"/>
      <c r="L288" s="293"/>
      <c r="M288" s="293"/>
      <c r="N288" s="293"/>
      <c r="O288" s="292">
        <f t="shared" si="106"/>
        <v>150</v>
      </c>
      <c r="P288" s="293">
        <v>600</v>
      </c>
      <c r="Q288" s="292">
        <f t="shared" si="107"/>
        <v>-450</v>
      </c>
      <c r="R288" s="292">
        <f t="shared" si="110"/>
        <v>150</v>
      </c>
      <c r="S288" s="293"/>
      <c r="T288" s="293"/>
      <c r="U288" s="293"/>
      <c r="V288" s="293"/>
      <c r="W288" s="293"/>
      <c r="X288" s="293"/>
      <c r="Y288" s="293"/>
      <c r="Z288" s="292">
        <f t="shared" si="85"/>
        <v>150</v>
      </c>
      <c r="AA288" s="293"/>
      <c r="AB288" s="292">
        <f t="shared" si="86"/>
        <v>-300</v>
      </c>
      <c r="AC288" s="292">
        <f t="shared" si="108"/>
        <v>150</v>
      </c>
      <c r="AD288" s="293"/>
      <c r="AE288" s="293"/>
      <c r="AF288" s="293"/>
      <c r="AG288" s="293"/>
      <c r="AH288" s="293"/>
      <c r="AI288" s="293"/>
      <c r="AJ288" s="293"/>
      <c r="AK288" s="292">
        <f t="shared" si="94"/>
        <v>150</v>
      </c>
      <c r="AL288" s="293"/>
      <c r="AM288" s="292">
        <f t="shared" si="100"/>
        <v>-150</v>
      </c>
      <c r="AN288" s="292">
        <f t="shared" si="101"/>
        <v>150</v>
      </c>
      <c r="AO288" s="293"/>
      <c r="AP288" s="293"/>
      <c r="AQ288" s="293"/>
      <c r="AR288" s="293"/>
      <c r="AS288" s="293"/>
      <c r="AT288" s="293"/>
      <c r="AU288" s="293"/>
      <c r="AV288" s="292">
        <f t="shared" si="95"/>
        <v>150</v>
      </c>
      <c r="AW288" s="293"/>
      <c r="AX288" s="292">
        <f t="shared" si="96"/>
        <v>0</v>
      </c>
      <c r="AY288" s="137" t="str">
        <f t="shared" si="98"/>
        <v>*</v>
      </c>
      <c r="BA288" s="143" t="str">
        <f t="shared" si="102"/>
        <v/>
      </c>
    </row>
    <row r="289" spans="1:53" ht="12">
      <c r="A289" s="288">
        <v>287</v>
      </c>
      <c r="B289" s="289" t="s">
        <v>625</v>
      </c>
      <c r="C289" s="290" t="s">
        <v>23</v>
      </c>
      <c r="D289" s="290" t="s">
        <v>627</v>
      </c>
      <c r="E289" s="291">
        <v>100</v>
      </c>
      <c r="F289" s="292">
        <v>100</v>
      </c>
      <c r="G289" s="292">
        <f t="shared" si="111"/>
        <v>300</v>
      </c>
      <c r="H289" s="293"/>
      <c r="I289" s="293"/>
      <c r="J289" s="293"/>
      <c r="K289" s="293"/>
      <c r="L289" s="293"/>
      <c r="M289" s="293"/>
      <c r="N289" s="293"/>
      <c r="O289" s="292">
        <f t="shared" si="106"/>
        <v>300</v>
      </c>
      <c r="P289" s="293">
        <v>800</v>
      </c>
      <c r="Q289" s="292">
        <f t="shared" si="107"/>
        <v>-400</v>
      </c>
      <c r="R289" s="292">
        <f t="shared" si="110"/>
        <v>300</v>
      </c>
      <c r="S289" s="293"/>
      <c r="T289" s="293">
        <v>200</v>
      </c>
      <c r="U289" s="293"/>
      <c r="V289" s="293"/>
      <c r="W289" s="293"/>
      <c r="X289" s="293"/>
      <c r="Y289" s="293"/>
      <c r="Z289" s="292">
        <f t="shared" si="85"/>
        <v>500</v>
      </c>
      <c r="AA289" s="293"/>
      <c r="AB289" s="292">
        <f t="shared" si="86"/>
        <v>100</v>
      </c>
      <c r="AC289" s="292">
        <f t="shared" si="108"/>
        <v>300</v>
      </c>
      <c r="AD289" s="293"/>
      <c r="AE289" s="293"/>
      <c r="AF289" s="293"/>
      <c r="AG289" s="293"/>
      <c r="AH289" s="293"/>
      <c r="AI289" s="293"/>
      <c r="AJ289" s="293"/>
      <c r="AK289" s="292">
        <f t="shared" si="94"/>
        <v>300</v>
      </c>
      <c r="AL289" s="293"/>
      <c r="AM289" s="292">
        <f t="shared" si="100"/>
        <v>400</v>
      </c>
      <c r="AN289" s="292">
        <f t="shared" si="101"/>
        <v>300</v>
      </c>
      <c r="AO289" s="293"/>
      <c r="AP289" s="293"/>
      <c r="AQ289" s="293"/>
      <c r="AR289" s="293"/>
      <c r="AS289" s="293"/>
      <c r="AT289" s="293"/>
      <c r="AU289" s="293"/>
      <c r="AV289" s="292">
        <f t="shared" si="95"/>
        <v>300</v>
      </c>
      <c r="AW289" s="293">
        <v>700</v>
      </c>
      <c r="AX289" s="292">
        <f t="shared" si="96"/>
        <v>0</v>
      </c>
      <c r="AY289" s="137" t="str">
        <f t="shared" si="98"/>
        <v>*</v>
      </c>
      <c r="BA289" s="143" t="str">
        <f t="shared" si="102"/>
        <v/>
      </c>
    </row>
    <row r="290" spans="1:53" ht="12">
      <c r="A290" s="288">
        <v>288</v>
      </c>
      <c r="B290" s="329" t="s">
        <v>628</v>
      </c>
      <c r="C290" s="320" t="s">
        <v>30</v>
      </c>
      <c r="D290" s="321"/>
      <c r="E290" s="319"/>
      <c r="F290" s="322">
        <v>1350</v>
      </c>
      <c r="G290" s="322">
        <f t="shared" si="111"/>
        <v>0</v>
      </c>
      <c r="H290" s="300"/>
      <c r="I290" s="300"/>
      <c r="J290" s="300"/>
      <c r="K290" s="300"/>
      <c r="L290" s="300"/>
      <c r="M290" s="300"/>
      <c r="N290" s="300"/>
      <c r="O290" s="299">
        <f t="shared" si="106"/>
        <v>0</v>
      </c>
      <c r="P290" s="300"/>
      <c r="Q290" s="299">
        <f t="shared" si="107"/>
        <v>1350</v>
      </c>
      <c r="R290" s="299">
        <f t="shared" si="110"/>
        <v>0</v>
      </c>
      <c r="S290" s="300"/>
      <c r="T290" s="300"/>
      <c r="U290" s="300"/>
      <c r="V290" s="300"/>
      <c r="W290" s="300"/>
      <c r="X290" s="300"/>
      <c r="Y290" s="300"/>
      <c r="Z290" s="299">
        <f t="shared" ref="Z290:Z349" si="112">SUM(R290:Y290)</f>
        <v>0</v>
      </c>
      <c r="AA290" s="300"/>
      <c r="AB290" s="299">
        <f t="shared" ref="AB290:AB349" si="113">Q290+Z290-AA290</f>
        <v>1350</v>
      </c>
      <c r="AC290" s="299">
        <f t="shared" si="108"/>
        <v>0</v>
      </c>
      <c r="AD290" s="300"/>
      <c r="AE290" s="300"/>
      <c r="AF290" s="300"/>
      <c r="AG290" s="300"/>
      <c r="AH290" s="300"/>
      <c r="AI290" s="300"/>
      <c r="AJ290" s="300"/>
      <c r="AK290" s="299">
        <f t="shared" si="94"/>
        <v>0</v>
      </c>
      <c r="AL290" s="300"/>
      <c r="AM290" s="299">
        <f t="shared" si="100"/>
        <v>1350</v>
      </c>
      <c r="AN290" s="299">
        <f t="shared" si="101"/>
        <v>0</v>
      </c>
      <c r="AO290" s="300"/>
      <c r="AP290" s="300"/>
      <c r="AQ290" s="300"/>
      <c r="AR290" s="300"/>
      <c r="AS290" s="300"/>
      <c r="AT290" s="300"/>
      <c r="AU290" s="300"/>
      <c r="AV290" s="299">
        <f t="shared" si="95"/>
        <v>0</v>
      </c>
      <c r="AW290" s="300"/>
      <c r="AX290" s="299">
        <f t="shared" si="96"/>
        <v>1350</v>
      </c>
      <c r="AY290" s="137" t="str">
        <f t="shared" si="98"/>
        <v/>
      </c>
      <c r="BA290" s="143" t="str">
        <f t="shared" si="102"/>
        <v/>
      </c>
    </row>
    <row r="291" spans="1:53" ht="12">
      <c r="A291" s="288">
        <v>289</v>
      </c>
      <c r="B291" s="294" t="s">
        <v>629</v>
      </c>
      <c r="C291" s="290" t="s">
        <v>10</v>
      </c>
      <c r="D291" s="290" t="s">
        <v>631</v>
      </c>
      <c r="E291" s="295">
        <v>185</v>
      </c>
      <c r="F291" s="292"/>
      <c r="G291" s="292">
        <f t="shared" si="111"/>
        <v>555</v>
      </c>
      <c r="H291" s="293"/>
      <c r="I291" s="293"/>
      <c r="J291" s="293"/>
      <c r="K291" s="293"/>
      <c r="L291" s="293"/>
      <c r="M291" s="293"/>
      <c r="N291" s="293"/>
      <c r="O291" s="292">
        <f t="shared" si="106"/>
        <v>555</v>
      </c>
      <c r="P291" s="293">
        <v>555</v>
      </c>
      <c r="Q291" s="292">
        <f t="shared" si="107"/>
        <v>0</v>
      </c>
      <c r="R291" s="292">
        <f t="shared" si="110"/>
        <v>555</v>
      </c>
      <c r="S291" s="293"/>
      <c r="T291" s="293"/>
      <c r="U291" s="293"/>
      <c r="V291" s="293"/>
      <c r="W291" s="293"/>
      <c r="X291" s="293"/>
      <c r="Y291" s="293"/>
      <c r="Z291" s="292">
        <f t="shared" si="112"/>
        <v>555</v>
      </c>
      <c r="AA291" s="293">
        <v>1665</v>
      </c>
      <c r="AB291" s="292">
        <f t="shared" si="113"/>
        <v>-1110</v>
      </c>
      <c r="AC291" s="292">
        <f t="shared" si="108"/>
        <v>555</v>
      </c>
      <c r="AD291" s="293"/>
      <c r="AE291" s="293"/>
      <c r="AF291" s="293"/>
      <c r="AG291" s="293"/>
      <c r="AH291" s="293"/>
      <c r="AI291" s="293"/>
      <c r="AJ291" s="293"/>
      <c r="AK291" s="292">
        <f t="shared" si="94"/>
        <v>555</v>
      </c>
      <c r="AL291" s="293"/>
      <c r="AM291" s="292">
        <f t="shared" si="100"/>
        <v>-555</v>
      </c>
      <c r="AN291" s="292">
        <f t="shared" si="101"/>
        <v>555</v>
      </c>
      <c r="AO291" s="293"/>
      <c r="AP291" s="293"/>
      <c r="AQ291" s="293"/>
      <c r="AR291" s="293"/>
      <c r="AS291" s="293"/>
      <c r="AT291" s="293"/>
      <c r="AU291" s="293"/>
      <c r="AV291" s="292">
        <f t="shared" si="95"/>
        <v>555</v>
      </c>
      <c r="AW291" s="293"/>
      <c r="AX291" s="292">
        <f t="shared" si="96"/>
        <v>0</v>
      </c>
      <c r="AY291" s="137" t="str">
        <f t="shared" si="98"/>
        <v>*</v>
      </c>
      <c r="BA291" s="143" t="str">
        <f t="shared" si="102"/>
        <v/>
      </c>
    </row>
    <row r="292" spans="1:53" ht="12">
      <c r="A292" s="288">
        <v>290</v>
      </c>
      <c r="B292" s="289" t="s">
        <v>633</v>
      </c>
      <c r="C292" s="290" t="s">
        <v>14</v>
      </c>
      <c r="D292" s="290" t="s">
        <v>634</v>
      </c>
      <c r="E292" s="291">
        <v>85</v>
      </c>
      <c r="F292" s="292"/>
      <c r="G292" s="292">
        <v>210</v>
      </c>
      <c r="H292" s="293"/>
      <c r="I292" s="293"/>
      <c r="J292" s="293"/>
      <c r="K292" s="293"/>
      <c r="L292" s="293"/>
      <c r="M292" s="293"/>
      <c r="N292" s="293"/>
      <c r="O292" s="292">
        <f t="shared" si="106"/>
        <v>210</v>
      </c>
      <c r="P292" s="293"/>
      <c r="Q292" s="292">
        <f t="shared" si="107"/>
        <v>210</v>
      </c>
      <c r="R292" s="292">
        <f t="shared" si="110"/>
        <v>255</v>
      </c>
      <c r="S292" s="293"/>
      <c r="T292" s="293"/>
      <c r="U292" s="293"/>
      <c r="V292" s="293"/>
      <c r="W292" s="293"/>
      <c r="X292" s="293"/>
      <c r="Y292" s="293"/>
      <c r="Z292" s="292">
        <f t="shared" si="112"/>
        <v>255</v>
      </c>
      <c r="AA292" s="293"/>
      <c r="AB292" s="292">
        <f t="shared" si="113"/>
        <v>465</v>
      </c>
      <c r="AC292" s="292">
        <f t="shared" si="108"/>
        <v>255</v>
      </c>
      <c r="AD292" s="293"/>
      <c r="AE292" s="293"/>
      <c r="AF292" s="293"/>
      <c r="AG292" s="293"/>
      <c r="AH292" s="293"/>
      <c r="AI292" s="293"/>
      <c r="AJ292" s="293"/>
      <c r="AK292" s="292">
        <f t="shared" si="94"/>
        <v>255</v>
      </c>
      <c r="AL292" s="293"/>
      <c r="AM292" s="292">
        <f t="shared" ref="AM292:AM322" si="114">AB292+AK292-AL292</f>
        <v>720</v>
      </c>
      <c r="AN292" s="292">
        <f t="shared" ref="AN292:AN305" si="115">$E292*3</f>
        <v>255</v>
      </c>
      <c r="AO292" s="293"/>
      <c r="AP292" s="293"/>
      <c r="AQ292" s="293"/>
      <c r="AR292" s="293"/>
      <c r="AS292" s="293"/>
      <c r="AT292" s="293"/>
      <c r="AU292" s="293"/>
      <c r="AV292" s="292">
        <f t="shared" si="95"/>
        <v>255</v>
      </c>
      <c r="AW292" s="293"/>
      <c r="AX292" s="292">
        <f t="shared" si="96"/>
        <v>975</v>
      </c>
      <c r="AY292" s="137" t="str">
        <f t="shared" si="98"/>
        <v/>
      </c>
      <c r="BA292" s="143" t="str">
        <f t="shared" si="102"/>
        <v/>
      </c>
    </row>
    <row r="293" spans="1:53" ht="12">
      <c r="A293" s="288">
        <v>291</v>
      </c>
      <c r="B293" s="294" t="s">
        <v>964</v>
      </c>
      <c r="C293" s="290" t="s">
        <v>23</v>
      </c>
      <c r="D293" s="290" t="s">
        <v>965</v>
      </c>
      <c r="E293" s="291">
        <v>65</v>
      </c>
      <c r="F293" s="292">
        <v>100</v>
      </c>
      <c r="G293" s="292">
        <v>150</v>
      </c>
      <c r="H293" s="293"/>
      <c r="I293" s="293"/>
      <c r="J293" s="293"/>
      <c r="K293" s="293"/>
      <c r="L293" s="293"/>
      <c r="M293" s="293"/>
      <c r="N293" s="293"/>
      <c r="O293" s="292">
        <f t="shared" si="106"/>
        <v>150</v>
      </c>
      <c r="P293" s="293">
        <v>250</v>
      </c>
      <c r="Q293" s="292">
        <f t="shared" si="107"/>
        <v>0</v>
      </c>
      <c r="R293" s="292">
        <f t="shared" si="110"/>
        <v>195</v>
      </c>
      <c r="S293" s="293"/>
      <c r="T293" s="293">
        <v>100</v>
      </c>
      <c r="U293" s="293"/>
      <c r="V293" s="293"/>
      <c r="W293" s="293"/>
      <c r="X293" s="293"/>
      <c r="Y293" s="293"/>
      <c r="Z293" s="292">
        <f t="shared" si="112"/>
        <v>295</v>
      </c>
      <c r="AA293" s="293"/>
      <c r="AB293" s="292">
        <f t="shared" si="113"/>
        <v>295</v>
      </c>
      <c r="AC293" s="292">
        <f t="shared" si="108"/>
        <v>195</v>
      </c>
      <c r="AD293" s="293"/>
      <c r="AE293" s="293"/>
      <c r="AF293" s="293"/>
      <c r="AG293" s="293"/>
      <c r="AH293" s="293"/>
      <c r="AI293" s="293"/>
      <c r="AJ293" s="293"/>
      <c r="AK293" s="292">
        <f t="shared" si="94"/>
        <v>195</v>
      </c>
      <c r="AL293" s="293"/>
      <c r="AM293" s="292">
        <f t="shared" si="114"/>
        <v>490</v>
      </c>
      <c r="AN293" s="292">
        <f t="shared" si="115"/>
        <v>195</v>
      </c>
      <c r="AO293" s="293"/>
      <c r="AP293" s="293"/>
      <c r="AQ293" s="293"/>
      <c r="AR293" s="293"/>
      <c r="AS293" s="293"/>
      <c r="AT293" s="293"/>
      <c r="AU293" s="293"/>
      <c r="AV293" s="292">
        <f t="shared" si="95"/>
        <v>195</v>
      </c>
      <c r="AW293" s="293">
        <v>685</v>
      </c>
      <c r="AX293" s="292">
        <f t="shared" si="96"/>
        <v>0</v>
      </c>
      <c r="AY293" s="137" t="str">
        <f t="shared" si="98"/>
        <v>*</v>
      </c>
      <c r="BA293" s="143" t="str">
        <f t="shared" si="102"/>
        <v/>
      </c>
    </row>
    <row r="294" spans="1:53" ht="12">
      <c r="A294" s="288">
        <v>292</v>
      </c>
      <c r="B294" s="289" t="s">
        <v>635</v>
      </c>
      <c r="C294" s="290" t="s">
        <v>23</v>
      </c>
      <c r="D294" s="290" t="s">
        <v>12</v>
      </c>
      <c r="E294" s="291">
        <v>40</v>
      </c>
      <c r="F294" s="292"/>
      <c r="G294" s="292">
        <v>210</v>
      </c>
      <c r="H294" s="293"/>
      <c r="I294" s="293"/>
      <c r="J294" s="293"/>
      <c r="K294" s="293"/>
      <c r="L294" s="293"/>
      <c r="M294" s="293"/>
      <c r="N294" s="293"/>
      <c r="O294" s="292">
        <f t="shared" si="106"/>
        <v>210</v>
      </c>
      <c r="P294" s="293"/>
      <c r="Q294" s="292">
        <f t="shared" si="107"/>
        <v>210</v>
      </c>
      <c r="R294" s="292">
        <v>210</v>
      </c>
      <c r="S294" s="293"/>
      <c r="T294" s="293"/>
      <c r="U294" s="293"/>
      <c r="V294" s="293"/>
      <c r="W294" s="293"/>
      <c r="X294" s="293"/>
      <c r="Y294" s="293"/>
      <c r="Z294" s="292">
        <f t="shared" si="112"/>
        <v>210</v>
      </c>
      <c r="AA294" s="293">
        <v>200</v>
      </c>
      <c r="AB294" s="292">
        <f t="shared" si="113"/>
        <v>220</v>
      </c>
      <c r="AC294" s="292">
        <v>180</v>
      </c>
      <c r="AD294" s="293"/>
      <c r="AE294" s="293"/>
      <c r="AF294" s="293"/>
      <c r="AG294" s="293"/>
      <c r="AH294" s="293"/>
      <c r="AI294" s="293"/>
      <c r="AJ294" s="293"/>
      <c r="AK294" s="292">
        <f t="shared" si="94"/>
        <v>180</v>
      </c>
      <c r="AL294" s="293"/>
      <c r="AM294" s="292">
        <f t="shared" si="114"/>
        <v>400</v>
      </c>
      <c r="AN294" s="292">
        <f t="shared" si="115"/>
        <v>120</v>
      </c>
      <c r="AO294" s="293"/>
      <c r="AP294" s="293"/>
      <c r="AQ294" s="293"/>
      <c r="AR294" s="293"/>
      <c r="AS294" s="293"/>
      <c r="AT294" s="293"/>
      <c r="AU294" s="293"/>
      <c r="AV294" s="292">
        <f t="shared" si="95"/>
        <v>120</v>
      </c>
      <c r="AW294" s="293"/>
      <c r="AX294" s="292">
        <f t="shared" si="96"/>
        <v>520</v>
      </c>
      <c r="AY294" s="137" t="str">
        <f t="shared" si="98"/>
        <v/>
      </c>
      <c r="BA294" s="143" t="str">
        <f t="shared" si="102"/>
        <v>!!!</v>
      </c>
    </row>
    <row r="295" spans="1:53" ht="12">
      <c r="A295" s="288">
        <v>293</v>
      </c>
      <c r="B295" s="289" t="s">
        <v>637</v>
      </c>
      <c r="C295" s="290" t="s">
        <v>23</v>
      </c>
      <c r="D295" s="290" t="s">
        <v>1147</v>
      </c>
      <c r="E295" s="291">
        <v>50</v>
      </c>
      <c r="F295" s="292"/>
      <c r="G295" s="292">
        <f>E295*3</f>
        <v>150</v>
      </c>
      <c r="H295" s="293"/>
      <c r="I295" s="293"/>
      <c r="J295" s="293"/>
      <c r="K295" s="293"/>
      <c r="L295" s="293"/>
      <c r="M295" s="293"/>
      <c r="N295" s="293"/>
      <c r="O295" s="292">
        <f t="shared" si="106"/>
        <v>150</v>
      </c>
      <c r="P295" s="293">
        <v>150</v>
      </c>
      <c r="Q295" s="292">
        <f t="shared" si="107"/>
        <v>0</v>
      </c>
      <c r="R295" s="292">
        <f t="shared" ref="R295:R305" si="116">E295*3</f>
        <v>150</v>
      </c>
      <c r="S295" s="293"/>
      <c r="T295" s="293"/>
      <c r="U295" s="293"/>
      <c r="V295" s="293"/>
      <c r="W295" s="293"/>
      <c r="X295" s="293"/>
      <c r="Y295" s="293"/>
      <c r="Z295" s="292">
        <f t="shared" si="112"/>
        <v>150</v>
      </c>
      <c r="AA295" s="293"/>
      <c r="AB295" s="292">
        <f t="shared" si="113"/>
        <v>150</v>
      </c>
      <c r="AC295" s="292">
        <f t="shared" ref="AC295:AC305" si="117">$E295*3</f>
        <v>150</v>
      </c>
      <c r="AD295" s="293"/>
      <c r="AE295" s="293"/>
      <c r="AF295" s="293"/>
      <c r="AG295" s="293"/>
      <c r="AH295" s="293"/>
      <c r="AI295" s="293"/>
      <c r="AJ295" s="293"/>
      <c r="AK295" s="292">
        <f t="shared" si="94"/>
        <v>150</v>
      </c>
      <c r="AL295" s="293">
        <v>450</v>
      </c>
      <c r="AM295" s="292">
        <f t="shared" si="114"/>
        <v>-150</v>
      </c>
      <c r="AN295" s="292">
        <f t="shared" si="115"/>
        <v>150</v>
      </c>
      <c r="AO295" s="293"/>
      <c r="AP295" s="293"/>
      <c r="AQ295" s="293"/>
      <c r="AR295" s="293"/>
      <c r="AS295" s="293"/>
      <c r="AT295" s="293"/>
      <c r="AU295" s="293"/>
      <c r="AV295" s="292">
        <f t="shared" si="95"/>
        <v>150</v>
      </c>
      <c r="AW295" s="293"/>
      <c r="AX295" s="292">
        <f t="shared" si="96"/>
        <v>0</v>
      </c>
      <c r="AY295" s="137" t="str">
        <f t="shared" si="98"/>
        <v>*</v>
      </c>
      <c r="BA295" s="143" t="str">
        <f t="shared" si="102"/>
        <v/>
      </c>
    </row>
    <row r="296" spans="1:53" ht="12">
      <c r="A296" s="288">
        <v>294</v>
      </c>
      <c r="B296" s="289" t="s">
        <v>639</v>
      </c>
      <c r="C296" s="290" t="s">
        <v>14</v>
      </c>
      <c r="D296" s="290" t="s">
        <v>641</v>
      </c>
      <c r="E296" s="291">
        <v>135</v>
      </c>
      <c r="F296" s="292"/>
      <c r="G296" s="292">
        <v>345</v>
      </c>
      <c r="H296" s="293"/>
      <c r="I296" s="293"/>
      <c r="J296" s="293"/>
      <c r="K296" s="293"/>
      <c r="L296" s="293">
        <v>100</v>
      </c>
      <c r="M296" s="293"/>
      <c r="N296" s="293"/>
      <c r="O296" s="292">
        <f t="shared" si="106"/>
        <v>445</v>
      </c>
      <c r="P296" s="293">
        <v>445</v>
      </c>
      <c r="Q296" s="292">
        <f t="shared" si="107"/>
        <v>0</v>
      </c>
      <c r="R296" s="292">
        <f t="shared" si="116"/>
        <v>405</v>
      </c>
      <c r="S296" s="293"/>
      <c r="T296" s="293"/>
      <c r="U296" s="293"/>
      <c r="V296" s="293"/>
      <c r="W296" s="293"/>
      <c r="X296" s="293"/>
      <c r="Y296" s="293"/>
      <c r="Z296" s="292">
        <f t="shared" si="112"/>
        <v>405</v>
      </c>
      <c r="AA296" s="293">
        <v>1215</v>
      </c>
      <c r="AB296" s="292">
        <f t="shared" si="113"/>
        <v>-810</v>
      </c>
      <c r="AC296" s="292">
        <f t="shared" si="117"/>
        <v>405</v>
      </c>
      <c r="AD296" s="293"/>
      <c r="AE296" s="293"/>
      <c r="AF296" s="293"/>
      <c r="AG296" s="293"/>
      <c r="AH296" s="293"/>
      <c r="AI296" s="293"/>
      <c r="AJ296" s="293"/>
      <c r="AK296" s="292">
        <f t="shared" si="94"/>
        <v>405</v>
      </c>
      <c r="AL296" s="293"/>
      <c r="AM296" s="292">
        <f t="shared" si="114"/>
        <v>-405</v>
      </c>
      <c r="AN296" s="292">
        <f t="shared" si="115"/>
        <v>405</v>
      </c>
      <c r="AO296" s="293"/>
      <c r="AP296" s="293"/>
      <c r="AQ296" s="293"/>
      <c r="AR296" s="293"/>
      <c r="AS296" s="293"/>
      <c r="AT296" s="293"/>
      <c r="AU296" s="293"/>
      <c r="AV296" s="292">
        <f t="shared" si="95"/>
        <v>405</v>
      </c>
      <c r="AW296" s="293"/>
      <c r="AX296" s="292">
        <f t="shared" si="96"/>
        <v>0</v>
      </c>
      <c r="AY296" s="137" t="str">
        <f t="shared" si="98"/>
        <v>*</v>
      </c>
      <c r="BA296" s="143" t="str">
        <f t="shared" si="102"/>
        <v/>
      </c>
    </row>
    <row r="297" spans="1:53" ht="12">
      <c r="A297" s="288">
        <v>295</v>
      </c>
      <c r="B297" s="294" t="s">
        <v>642</v>
      </c>
      <c r="C297" s="290" t="s">
        <v>14</v>
      </c>
      <c r="D297" s="290" t="s">
        <v>12</v>
      </c>
      <c r="E297" s="295">
        <v>50</v>
      </c>
      <c r="F297" s="292"/>
      <c r="G297" s="292">
        <f t="shared" ref="G297:G303" si="118">E297*3</f>
        <v>150</v>
      </c>
      <c r="H297" s="293"/>
      <c r="I297" s="293"/>
      <c r="J297" s="293"/>
      <c r="K297" s="293"/>
      <c r="L297" s="293"/>
      <c r="M297" s="293"/>
      <c r="N297" s="293"/>
      <c r="O297" s="292">
        <f t="shared" si="106"/>
        <v>150</v>
      </c>
      <c r="P297" s="293"/>
      <c r="Q297" s="292">
        <f t="shared" si="107"/>
        <v>150</v>
      </c>
      <c r="R297" s="292">
        <f t="shared" si="116"/>
        <v>150</v>
      </c>
      <c r="S297" s="293"/>
      <c r="T297" s="293"/>
      <c r="U297" s="293"/>
      <c r="V297" s="293"/>
      <c r="W297" s="293"/>
      <c r="X297" s="293"/>
      <c r="Y297" s="293"/>
      <c r="Z297" s="292">
        <f t="shared" si="112"/>
        <v>150</v>
      </c>
      <c r="AA297" s="293">
        <v>300</v>
      </c>
      <c r="AB297" s="292">
        <f t="shared" si="113"/>
        <v>0</v>
      </c>
      <c r="AC297" s="292">
        <f t="shared" si="117"/>
        <v>150</v>
      </c>
      <c r="AD297" s="293"/>
      <c r="AE297" s="293"/>
      <c r="AF297" s="293"/>
      <c r="AG297" s="293"/>
      <c r="AH297" s="293"/>
      <c r="AI297" s="293"/>
      <c r="AJ297" s="293"/>
      <c r="AK297" s="292">
        <f t="shared" si="94"/>
        <v>150</v>
      </c>
      <c r="AL297" s="293">
        <v>300</v>
      </c>
      <c r="AM297" s="292">
        <f t="shared" si="114"/>
        <v>-150</v>
      </c>
      <c r="AN297" s="292">
        <f t="shared" si="115"/>
        <v>150</v>
      </c>
      <c r="AO297" s="293"/>
      <c r="AP297" s="293"/>
      <c r="AQ297" s="293"/>
      <c r="AR297" s="293"/>
      <c r="AS297" s="293"/>
      <c r="AT297" s="293"/>
      <c r="AU297" s="293"/>
      <c r="AV297" s="292">
        <f t="shared" si="95"/>
        <v>150</v>
      </c>
      <c r="AW297" s="293"/>
      <c r="AX297" s="292">
        <f t="shared" si="96"/>
        <v>0</v>
      </c>
      <c r="AY297" s="137" t="str">
        <f t="shared" si="98"/>
        <v>*</v>
      </c>
      <c r="BA297" s="143" t="str">
        <f t="shared" si="102"/>
        <v/>
      </c>
    </row>
    <row r="298" spans="1:53" ht="12">
      <c r="A298" s="288">
        <v>296</v>
      </c>
      <c r="B298" s="294" t="s">
        <v>988</v>
      </c>
      <c r="C298" s="290" t="s">
        <v>23</v>
      </c>
      <c r="D298" s="290"/>
      <c r="E298" s="295">
        <v>65</v>
      </c>
      <c r="F298" s="292"/>
      <c r="G298" s="292">
        <f t="shared" si="118"/>
        <v>195</v>
      </c>
      <c r="H298" s="293"/>
      <c r="I298" s="293"/>
      <c r="J298" s="293"/>
      <c r="K298" s="293"/>
      <c r="L298" s="293"/>
      <c r="M298" s="293"/>
      <c r="N298" s="293"/>
      <c r="O298" s="292">
        <f t="shared" si="106"/>
        <v>195</v>
      </c>
      <c r="P298" s="293"/>
      <c r="Q298" s="292">
        <f t="shared" si="107"/>
        <v>195</v>
      </c>
      <c r="R298" s="292">
        <f t="shared" si="116"/>
        <v>195</v>
      </c>
      <c r="S298" s="293"/>
      <c r="T298" s="293"/>
      <c r="U298" s="293"/>
      <c r="V298" s="293"/>
      <c r="W298" s="293"/>
      <c r="X298" s="293"/>
      <c r="Y298" s="293"/>
      <c r="Z298" s="292">
        <f t="shared" si="112"/>
        <v>195</v>
      </c>
      <c r="AA298" s="293"/>
      <c r="AB298" s="292">
        <f t="shared" si="113"/>
        <v>390</v>
      </c>
      <c r="AC298" s="292">
        <f t="shared" si="117"/>
        <v>195</v>
      </c>
      <c r="AD298" s="293"/>
      <c r="AE298" s="293"/>
      <c r="AF298" s="293"/>
      <c r="AG298" s="293"/>
      <c r="AH298" s="293"/>
      <c r="AI298" s="293"/>
      <c r="AJ298" s="293"/>
      <c r="AK298" s="292">
        <f t="shared" si="94"/>
        <v>195</v>
      </c>
      <c r="AL298" s="293">
        <v>780</v>
      </c>
      <c r="AM298" s="292">
        <f t="shared" si="114"/>
        <v>-195</v>
      </c>
      <c r="AN298" s="292">
        <f t="shared" si="115"/>
        <v>195</v>
      </c>
      <c r="AO298" s="293"/>
      <c r="AP298" s="293"/>
      <c r="AQ298" s="293"/>
      <c r="AR298" s="293"/>
      <c r="AS298" s="293"/>
      <c r="AT298" s="293"/>
      <c r="AU298" s="293"/>
      <c r="AV298" s="292">
        <f t="shared" si="95"/>
        <v>195</v>
      </c>
      <c r="AW298" s="293"/>
      <c r="AX298" s="292">
        <f t="shared" si="96"/>
        <v>0</v>
      </c>
      <c r="BA298" s="143" t="str">
        <f t="shared" si="102"/>
        <v/>
      </c>
    </row>
    <row r="299" spans="1:53" ht="12">
      <c r="A299" s="288">
        <v>297</v>
      </c>
      <c r="B299" s="289" t="s">
        <v>644</v>
      </c>
      <c r="C299" s="290" t="s">
        <v>23</v>
      </c>
      <c r="D299" s="290" t="s">
        <v>646</v>
      </c>
      <c r="E299" s="291">
        <v>80</v>
      </c>
      <c r="F299" s="292">
        <v>100</v>
      </c>
      <c r="G299" s="292">
        <f t="shared" si="118"/>
        <v>240</v>
      </c>
      <c r="H299" s="293"/>
      <c r="I299" s="293"/>
      <c r="J299" s="293"/>
      <c r="K299" s="293"/>
      <c r="L299" s="293"/>
      <c r="M299" s="293"/>
      <c r="N299" s="293"/>
      <c r="O299" s="292">
        <f t="shared" si="106"/>
        <v>240</v>
      </c>
      <c r="P299" s="293">
        <v>580</v>
      </c>
      <c r="Q299" s="292">
        <f t="shared" si="107"/>
        <v>-240</v>
      </c>
      <c r="R299" s="292">
        <f t="shared" si="116"/>
        <v>240</v>
      </c>
      <c r="S299" s="293"/>
      <c r="T299" s="293"/>
      <c r="U299" s="293"/>
      <c r="V299" s="293"/>
      <c r="W299" s="293"/>
      <c r="X299" s="293"/>
      <c r="Y299" s="293"/>
      <c r="Z299" s="292">
        <f t="shared" si="112"/>
        <v>240</v>
      </c>
      <c r="AA299" s="293"/>
      <c r="AB299" s="292">
        <f t="shared" si="113"/>
        <v>0</v>
      </c>
      <c r="AC299" s="292">
        <f t="shared" si="117"/>
        <v>240</v>
      </c>
      <c r="AD299" s="293"/>
      <c r="AE299" s="293">
        <v>100</v>
      </c>
      <c r="AF299" s="293"/>
      <c r="AG299" s="293"/>
      <c r="AH299" s="293"/>
      <c r="AI299" s="293"/>
      <c r="AJ299" s="293"/>
      <c r="AK299" s="292">
        <f t="shared" si="94"/>
        <v>340</v>
      </c>
      <c r="AL299" s="293"/>
      <c r="AM299" s="292">
        <f t="shared" si="114"/>
        <v>340</v>
      </c>
      <c r="AN299" s="292">
        <f t="shared" si="115"/>
        <v>240</v>
      </c>
      <c r="AO299" s="293"/>
      <c r="AP299" s="293"/>
      <c r="AQ299" s="293"/>
      <c r="AR299" s="293"/>
      <c r="AS299" s="293"/>
      <c r="AT299" s="293"/>
      <c r="AU299" s="293"/>
      <c r="AV299" s="292">
        <f t="shared" si="95"/>
        <v>240</v>
      </c>
      <c r="AW299" s="293">
        <v>580</v>
      </c>
      <c r="AX299" s="292">
        <f t="shared" si="96"/>
        <v>0</v>
      </c>
      <c r="AY299" s="137" t="str">
        <f t="shared" si="98"/>
        <v>*</v>
      </c>
      <c r="BA299" s="143" t="str">
        <f t="shared" si="102"/>
        <v/>
      </c>
    </row>
    <row r="300" spans="1:53" ht="12">
      <c r="A300" s="288">
        <v>298</v>
      </c>
      <c r="B300" s="289" t="s">
        <v>647</v>
      </c>
      <c r="C300" s="290" t="s">
        <v>23</v>
      </c>
      <c r="D300" s="290" t="s">
        <v>649</v>
      </c>
      <c r="E300" s="291">
        <v>90</v>
      </c>
      <c r="F300" s="292"/>
      <c r="G300" s="292">
        <f t="shared" si="118"/>
        <v>270</v>
      </c>
      <c r="H300" s="293"/>
      <c r="I300" s="293"/>
      <c r="J300" s="293"/>
      <c r="K300" s="293"/>
      <c r="L300" s="293"/>
      <c r="M300" s="293"/>
      <c r="N300" s="293"/>
      <c r="O300" s="292">
        <f t="shared" si="106"/>
        <v>270</v>
      </c>
      <c r="P300" s="293">
        <v>270</v>
      </c>
      <c r="Q300" s="292">
        <f t="shared" si="107"/>
        <v>0</v>
      </c>
      <c r="R300" s="292">
        <f t="shared" si="116"/>
        <v>270</v>
      </c>
      <c r="S300" s="293"/>
      <c r="T300" s="293"/>
      <c r="U300" s="293"/>
      <c r="V300" s="293"/>
      <c r="W300" s="293"/>
      <c r="X300" s="293"/>
      <c r="Y300" s="293"/>
      <c r="Z300" s="292">
        <f t="shared" si="112"/>
        <v>270</v>
      </c>
      <c r="AA300" s="293">
        <v>270</v>
      </c>
      <c r="AB300" s="292">
        <f t="shared" si="113"/>
        <v>0</v>
      </c>
      <c r="AC300" s="292">
        <f t="shared" si="117"/>
        <v>270</v>
      </c>
      <c r="AD300" s="293"/>
      <c r="AE300" s="293"/>
      <c r="AF300" s="293"/>
      <c r="AG300" s="293"/>
      <c r="AH300" s="293"/>
      <c r="AI300" s="293"/>
      <c r="AJ300" s="293"/>
      <c r="AK300" s="292">
        <f t="shared" si="94"/>
        <v>270</v>
      </c>
      <c r="AL300" s="293">
        <v>270</v>
      </c>
      <c r="AM300" s="292">
        <f t="shared" si="114"/>
        <v>0</v>
      </c>
      <c r="AN300" s="292">
        <f t="shared" si="115"/>
        <v>270</v>
      </c>
      <c r="AO300" s="293"/>
      <c r="AP300" s="293"/>
      <c r="AQ300" s="293"/>
      <c r="AR300" s="293"/>
      <c r="AS300" s="293"/>
      <c r="AT300" s="293"/>
      <c r="AU300" s="293"/>
      <c r="AV300" s="292">
        <f t="shared" si="95"/>
        <v>270</v>
      </c>
      <c r="AW300" s="293">
        <v>270</v>
      </c>
      <c r="AX300" s="292">
        <f t="shared" si="96"/>
        <v>0</v>
      </c>
      <c r="AY300" s="137" t="str">
        <f t="shared" si="98"/>
        <v>*</v>
      </c>
      <c r="BA300" s="143" t="str">
        <f t="shared" si="102"/>
        <v/>
      </c>
    </row>
    <row r="301" spans="1:53" ht="12">
      <c r="A301" s="288">
        <v>299</v>
      </c>
      <c r="B301" s="289" t="s">
        <v>650</v>
      </c>
      <c r="C301" s="290" t="s">
        <v>14</v>
      </c>
      <c r="D301" s="290" t="s">
        <v>44</v>
      </c>
      <c r="E301" s="291">
        <v>235</v>
      </c>
      <c r="F301" s="292"/>
      <c r="G301" s="292">
        <f t="shared" si="118"/>
        <v>705</v>
      </c>
      <c r="H301" s="293"/>
      <c r="I301" s="293"/>
      <c r="J301" s="293"/>
      <c r="K301" s="293"/>
      <c r="L301" s="293"/>
      <c r="M301" s="293"/>
      <c r="N301" s="293"/>
      <c r="O301" s="292">
        <f t="shared" si="106"/>
        <v>705</v>
      </c>
      <c r="P301" s="293">
        <v>705</v>
      </c>
      <c r="Q301" s="292">
        <f t="shared" si="107"/>
        <v>0</v>
      </c>
      <c r="R301" s="292">
        <f t="shared" si="116"/>
        <v>705</v>
      </c>
      <c r="S301" s="293"/>
      <c r="T301" s="293">
        <v>100</v>
      </c>
      <c r="U301" s="293">
        <v>2535.6999999999998</v>
      </c>
      <c r="V301" s="293"/>
      <c r="W301" s="293"/>
      <c r="X301" s="293"/>
      <c r="Y301" s="293"/>
      <c r="Z301" s="292">
        <f t="shared" si="112"/>
        <v>3340.7</v>
      </c>
      <c r="AA301" s="293">
        <v>4750.7</v>
      </c>
      <c r="AB301" s="292">
        <f t="shared" si="113"/>
        <v>-1410</v>
      </c>
      <c r="AC301" s="292">
        <f t="shared" si="117"/>
        <v>705</v>
      </c>
      <c r="AD301" s="293"/>
      <c r="AE301" s="293"/>
      <c r="AF301" s="293"/>
      <c r="AG301" s="293"/>
      <c r="AH301" s="293"/>
      <c r="AI301" s="293"/>
      <c r="AJ301" s="293"/>
      <c r="AK301" s="292">
        <f t="shared" si="94"/>
        <v>705</v>
      </c>
      <c r="AL301" s="293"/>
      <c r="AM301" s="292">
        <f t="shared" si="114"/>
        <v>-705</v>
      </c>
      <c r="AN301" s="292">
        <f t="shared" si="115"/>
        <v>705</v>
      </c>
      <c r="AO301" s="293"/>
      <c r="AP301" s="293"/>
      <c r="AQ301" s="293"/>
      <c r="AR301" s="293"/>
      <c r="AS301" s="293"/>
      <c r="AT301" s="293"/>
      <c r="AU301" s="293"/>
      <c r="AV301" s="292">
        <f t="shared" si="95"/>
        <v>705</v>
      </c>
      <c r="AW301" s="293"/>
      <c r="AX301" s="292">
        <f t="shared" si="96"/>
        <v>0</v>
      </c>
      <c r="AY301" s="137" t="str">
        <f t="shared" si="98"/>
        <v>*</v>
      </c>
      <c r="BA301" s="143" t="str">
        <f t="shared" si="102"/>
        <v/>
      </c>
    </row>
    <row r="302" spans="1:53" ht="12">
      <c r="A302" s="288">
        <v>300</v>
      </c>
      <c r="B302" s="304" t="s">
        <v>653</v>
      </c>
      <c r="C302" s="290" t="s">
        <v>23</v>
      </c>
      <c r="D302" s="290" t="s">
        <v>843</v>
      </c>
      <c r="E302" s="291">
        <v>85</v>
      </c>
      <c r="F302" s="292"/>
      <c r="G302" s="292">
        <f t="shared" si="118"/>
        <v>255</v>
      </c>
      <c r="H302" s="293"/>
      <c r="I302" s="293"/>
      <c r="J302" s="293"/>
      <c r="K302" s="293"/>
      <c r="L302" s="293"/>
      <c r="M302" s="293"/>
      <c r="N302" s="293"/>
      <c r="O302" s="292">
        <f t="shared" si="106"/>
        <v>255</v>
      </c>
      <c r="P302" s="293"/>
      <c r="Q302" s="292">
        <f t="shared" si="107"/>
        <v>255</v>
      </c>
      <c r="R302" s="292">
        <f t="shared" si="116"/>
        <v>255</v>
      </c>
      <c r="S302" s="293"/>
      <c r="T302" s="293"/>
      <c r="U302" s="293"/>
      <c r="V302" s="293"/>
      <c r="W302" s="293"/>
      <c r="X302" s="293"/>
      <c r="Y302" s="293"/>
      <c r="Z302" s="292">
        <f t="shared" si="112"/>
        <v>255</v>
      </c>
      <c r="AA302" s="293">
        <v>510</v>
      </c>
      <c r="AB302" s="292">
        <f t="shared" si="113"/>
        <v>0</v>
      </c>
      <c r="AC302" s="292">
        <f t="shared" si="117"/>
        <v>255</v>
      </c>
      <c r="AD302" s="293">
        <v>50</v>
      </c>
      <c r="AE302" s="293"/>
      <c r="AF302" s="293"/>
      <c r="AG302" s="293"/>
      <c r="AH302" s="293"/>
      <c r="AI302" s="293"/>
      <c r="AJ302" s="293"/>
      <c r="AK302" s="292">
        <f t="shared" si="94"/>
        <v>305</v>
      </c>
      <c r="AL302" s="293">
        <v>305</v>
      </c>
      <c r="AM302" s="292">
        <f t="shared" si="114"/>
        <v>0</v>
      </c>
      <c r="AN302" s="292">
        <f t="shared" si="115"/>
        <v>255</v>
      </c>
      <c r="AO302" s="293"/>
      <c r="AP302" s="293">
        <v>50</v>
      </c>
      <c r="AQ302" s="293"/>
      <c r="AR302" s="293"/>
      <c r="AS302" s="293"/>
      <c r="AT302" s="293"/>
      <c r="AU302" s="293"/>
      <c r="AV302" s="292">
        <f t="shared" si="95"/>
        <v>305</v>
      </c>
      <c r="AW302" s="293">
        <v>305</v>
      </c>
      <c r="AX302" s="292">
        <f t="shared" si="96"/>
        <v>0</v>
      </c>
      <c r="AY302" s="137" t="str">
        <f t="shared" si="98"/>
        <v>*</v>
      </c>
      <c r="BA302" s="143" t="str">
        <f t="shared" si="102"/>
        <v/>
      </c>
    </row>
    <row r="303" spans="1:53" ht="12">
      <c r="A303" s="288">
        <v>301</v>
      </c>
      <c r="B303" s="289" t="s">
        <v>1047</v>
      </c>
      <c r="C303" s="290" t="s">
        <v>23</v>
      </c>
      <c r="D303" s="290" t="s">
        <v>658</v>
      </c>
      <c r="E303" s="291">
        <v>70</v>
      </c>
      <c r="F303" s="292">
        <v>310</v>
      </c>
      <c r="G303" s="292">
        <f t="shared" si="118"/>
        <v>210</v>
      </c>
      <c r="H303" s="293"/>
      <c r="I303" s="293"/>
      <c r="J303" s="293"/>
      <c r="K303" s="293"/>
      <c r="L303" s="293"/>
      <c r="M303" s="293"/>
      <c r="N303" s="293"/>
      <c r="O303" s="292">
        <f t="shared" si="106"/>
        <v>210</v>
      </c>
      <c r="P303" s="293"/>
      <c r="Q303" s="292">
        <f t="shared" si="107"/>
        <v>520</v>
      </c>
      <c r="R303" s="292">
        <f t="shared" si="116"/>
        <v>210</v>
      </c>
      <c r="S303" s="293"/>
      <c r="T303" s="293"/>
      <c r="U303" s="293"/>
      <c r="V303" s="293"/>
      <c r="W303" s="293"/>
      <c r="X303" s="293"/>
      <c r="Y303" s="293"/>
      <c r="Z303" s="292">
        <f t="shared" si="112"/>
        <v>210</v>
      </c>
      <c r="AA303" s="293"/>
      <c r="AB303" s="292">
        <f t="shared" si="113"/>
        <v>730</v>
      </c>
      <c r="AC303" s="292">
        <f t="shared" si="117"/>
        <v>210</v>
      </c>
      <c r="AD303" s="293"/>
      <c r="AE303" s="293"/>
      <c r="AF303" s="293"/>
      <c r="AG303" s="293"/>
      <c r="AH303" s="293"/>
      <c r="AI303" s="293"/>
      <c r="AJ303" s="293"/>
      <c r="AK303" s="292">
        <f t="shared" si="94"/>
        <v>210</v>
      </c>
      <c r="AL303" s="293"/>
      <c r="AM303" s="292">
        <f t="shared" si="114"/>
        <v>940</v>
      </c>
      <c r="AN303" s="292">
        <f t="shared" si="115"/>
        <v>210</v>
      </c>
      <c r="AO303" s="293"/>
      <c r="AP303" s="293"/>
      <c r="AQ303" s="293"/>
      <c r="AR303" s="293"/>
      <c r="AS303" s="293"/>
      <c r="AT303" s="293"/>
      <c r="AU303" s="293"/>
      <c r="AV303" s="292">
        <f t="shared" si="95"/>
        <v>210</v>
      </c>
      <c r="AW303" s="293">
        <v>500</v>
      </c>
      <c r="AX303" s="292">
        <f t="shared" si="96"/>
        <v>650</v>
      </c>
      <c r="AY303" s="137" t="str">
        <f t="shared" si="98"/>
        <v/>
      </c>
      <c r="BA303" s="143" t="str">
        <f t="shared" si="102"/>
        <v/>
      </c>
    </row>
    <row r="304" spans="1:53" ht="12">
      <c r="A304" s="288">
        <v>302</v>
      </c>
      <c r="B304" s="294" t="s">
        <v>659</v>
      </c>
      <c r="C304" s="290" t="s">
        <v>10</v>
      </c>
      <c r="D304" s="290" t="s">
        <v>119</v>
      </c>
      <c r="E304" s="295">
        <v>100</v>
      </c>
      <c r="F304" s="292"/>
      <c r="G304" s="292">
        <v>255</v>
      </c>
      <c r="H304" s="293"/>
      <c r="I304" s="293">
        <v>100</v>
      </c>
      <c r="J304" s="293"/>
      <c r="K304" s="293"/>
      <c r="L304" s="293"/>
      <c r="M304" s="293"/>
      <c r="N304" s="293"/>
      <c r="O304" s="292">
        <f t="shared" si="106"/>
        <v>355</v>
      </c>
      <c r="P304" s="293"/>
      <c r="Q304" s="292">
        <f t="shared" si="107"/>
        <v>355</v>
      </c>
      <c r="R304" s="292">
        <f t="shared" si="116"/>
        <v>300</v>
      </c>
      <c r="S304" s="293"/>
      <c r="T304" s="293"/>
      <c r="U304" s="293"/>
      <c r="V304" s="293"/>
      <c r="W304" s="293"/>
      <c r="X304" s="293"/>
      <c r="Y304" s="293"/>
      <c r="Z304" s="292">
        <f t="shared" si="112"/>
        <v>300</v>
      </c>
      <c r="AA304" s="293">
        <v>655</v>
      </c>
      <c r="AB304" s="292">
        <f t="shared" si="113"/>
        <v>0</v>
      </c>
      <c r="AC304" s="292">
        <f t="shared" si="117"/>
        <v>300</v>
      </c>
      <c r="AD304" s="293"/>
      <c r="AE304" s="293">
        <v>100</v>
      </c>
      <c r="AF304" s="293"/>
      <c r="AG304" s="293"/>
      <c r="AH304" s="293"/>
      <c r="AI304" s="293"/>
      <c r="AJ304" s="293"/>
      <c r="AK304" s="292">
        <f t="shared" si="94"/>
        <v>400</v>
      </c>
      <c r="AL304" s="293">
        <v>700</v>
      </c>
      <c r="AM304" s="292">
        <f t="shared" si="114"/>
        <v>-300</v>
      </c>
      <c r="AN304" s="292">
        <f t="shared" si="115"/>
        <v>300</v>
      </c>
      <c r="AO304" s="293"/>
      <c r="AP304" s="293">
        <v>100</v>
      </c>
      <c r="AQ304" s="293"/>
      <c r="AR304" s="293"/>
      <c r="AS304" s="293"/>
      <c r="AT304" s="293"/>
      <c r="AU304" s="293"/>
      <c r="AV304" s="292">
        <f t="shared" si="95"/>
        <v>400</v>
      </c>
      <c r="AW304" s="293"/>
      <c r="AX304" s="292">
        <f t="shared" si="96"/>
        <v>100</v>
      </c>
      <c r="AY304" s="137" t="str">
        <f t="shared" si="98"/>
        <v/>
      </c>
      <c r="BA304" s="143" t="str">
        <f t="shared" si="102"/>
        <v/>
      </c>
    </row>
    <row r="305" spans="1:53" ht="12">
      <c r="A305" s="288">
        <v>303</v>
      </c>
      <c r="B305" s="294" t="s">
        <v>660</v>
      </c>
      <c r="C305" s="290" t="s">
        <v>10</v>
      </c>
      <c r="D305" s="290" t="s">
        <v>662</v>
      </c>
      <c r="E305" s="295">
        <v>175</v>
      </c>
      <c r="F305" s="292">
        <v>465</v>
      </c>
      <c r="G305" s="292">
        <v>465</v>
      </c>
      <c r="H305" s="293"/>
      <c r="I305" s="293"/>
      <c r="J305" s="293"/>
      <c r="K305" s="293"/>
      <c r="L305" s="293"/>
      <c r="M305" s="293"/>
      <c r="N305" s="293"/>
      <c r="O305" s="292">
        <f t="shared" ref="O305:O335" si="119">SUM(G305:N305)</f>
        <v>465</v>
      </c>
      <c r="P305" s="293">
        <v>930</v>
      </c>
      <c r="Q305" s="292">
        <f t="shared" ref="Q305:Q335" si="120">F305+O305-P305</f>
        <v>0</v>
      </c>
      <c r="R305" s="292">
        <f t="shared" si="116"/>
        <v>525</v>
      </c>
      <c r="S305" s="293"/>
      <c r="T305" s="293"/>
      <c r="U305" s="293"/>
      <c r="V305" s="293"/>
      <c r="W305" s="293">
        <v>100</v>
      </c>
      <c r="X305" s="293"/>
      <c r="Y305" s="293"/>
      <c r="Z305" s="292">
        <f t="shared" si="112"/>
        <v>625</v>
      </c>
      <c r="AA305" s="293">
        <v>1675</v>
      </c>
      <c r="AB305" s="292">
        <f t="shared" si="113"/>
        <v>-1050</v>
      </c>
      <c r="AC305" s="292">
        <f t="shared" si="117"/>
        <v>525</v>
      </c>
      <c r="AD305" s="293"/>
      <c r="AE305" s="293"/>
      <c r="AF305" s="293"/>
      <c r="AG305" s="293"/>
      <c r="AH305" s="293"/>
      <c r="AI305" s="293"/>
      <c r="AJ305" s="293"/>
      <c r="AK305" s="292">
        <f t="shared" si="94"/>
        <v>525</v>
      </c>
      <c r="AL305" s="293"/>
      <c r="AM305" s="292">
        <f t="shared" si="114"/>
        <v>-525</v>
      </c>
      <c r="AN305" s="292">
        <f t="shared" si="115"/>
        <v>525</v>
      </c>
      <c r="AO305" s="293"/>
      <c r="AP305" s="293"/>
      <c r="AQ305" s="293"/>
      <c r="AR305" s="293"/>
      <c r="AS305" s="293"/>
      <c r="AT305" s="293"/>
      <c r="AU305" s="293"/>
      <c r="AV305" s="292">
        <f t="shared" si="95"/>
        <v>525</v>
      </c>
      <c r="AW305" s="293"/>
      <c r="AX305" s="292">
        <f t="shared" si="96"/>
        <v>0</v>
      </c>
      <c r="AY305" s="137" t="str">
        <f t="shared" si="98"/>
        <v>*</v>
      </c>
      <c r="BA305" s="143" t="str">
        <f t="shared" si="102"/>
        <v/>
      </c>
    </row>
    <row r="306" spans="1:53" ht="12">
      <c r="A306" s="288">
        <v>304</v>
      </c>
      <c r="B306" s="294" t="s">
        <v>982</v>
      </c>
      <c r="C306" s="290" t="s">
        <v>23</v>
      </c>
      <c r="D306" s="290" t="s">
        <v>970</v>
      </c>
      <c r="E306" s="291">
        <v>20</v>
      </c>
      <c r="F306" s="292"/>
      <c r="G306" s="292"/>
      <c r="H306" s="293"/>
      <c r="I306" s="293"/>
      <c r="J306" s="293"/>
      <c r="K306" s="293"/>
      <c r="L306" s="293"/>
      <c r="M306" s="293"/>
      <c r="N306" s="293"/>
      <c r="O306" s="292">
        <f t="shared" si="119"/>
        <v>0</v>
      </c>
      <c r="P306" s="293"/>
      <c r="Q306" s="292">
        <f t="shared" si="120"/>
        <v>0</v>
      </c>
      <c r="R306" s="292"/>
      <c r="S306" s="293"/>
      <c r="T306" s="293"/>
      <c r="U306" s="293"/>
      <c r="V306" s="293"/>
      <c r="W306" s="293"/>
      <c r="X306" s="293"/>
      <c r="Y306" s="293"/>
      <c r="Z306" s="292">
        <f t="shared" si="112"/>
        <v>0</v>
      </c>
      <c r="AA306" s="293"/>
      <c r="AB306" s="292">
        <f t="shared" si="113"/>
        <v>0</v>
      </c>
      <c r="AC306" s="292"/>
      <c r="AD306" s="293"/>
      <c r="AE306" s="293"/>
      <c r="AF306" s="293"/>
      <c r="AG306" s="293"/>
      <c r="AH306" s="293"/>
      <c r="AI306" s="293"/>
      <c r="AJ306" s="293"/>
      <c r="AK306" s="292">
        <f t="shared" si="94"/>
        <v>0</v>
      </c>
      <c r="AL306" s="293"/>
      <c r="AM306" s="292">
        <f t="shared" si="114"/>
        <v>0</v>
      </c>
      <c r="AN306" s="292"/>
      <c r="AO306" s="293"/>
      <c r="AP306" s="293"/>
      <c r="AQ306" s="293"/>
      <c r="AR306" s="293"/>
      <c r="AS306" s="293"/>
      <c r="AT306" s="293"/>
      <c r="AU306" s="293"/>
      <c r="AV306" s="292">
        <f t="shared" si="95"/>
        <v>0</v>
      </c>
      <c r="AW306" s="293"/>
      <c r="AX306" s="292">
        <f t="shared" si="96"/>
        <v>0</v>
      </c>
      <c r="AY306" s="137" t="str">
        <f t="shared" si="98"/>
        <v>*</v>
      </c>
      <c r="BA306" s="143" t="str">
        <f t="shared" si="102"/>
        <v>!!!</v>
      </c>
    </row>
    <row r="307" spans="1:53" ht="12">
      <c r="A307" s="288">
        <v>305</v>
      </c>
      <c r="B307" s="294" t="s">
        <v>1332</v>
      </c>
      <c r="C307" s="290" t="s">
        <v>23</v>
      </c>
      <c r="D307" s="290"/>
      <c r="E307" s="291">
        <v>55</v>
      </c>
      <c r="F307" s="292">
        <v>495</v>
      </c>
      <c r="G307" s="292">
        <f>E307*3</f>
        <v>165</v>
      </c>
      <c r="H307" s="293"/>
      <c r="I307" s="293"/>
      <c r="J307" s="293"/>
      <c r="K307" s="293"/>
      <c r="L307" s="293"/>
      <c r="M307" s="293"/>
      <c r="N307" s="293"/>
      <c r="O307" s="292">
        <f t="shared" si="119"/>
        <v>165</v>
      </c>
      <c r="P307" s="293"/>
      <c r="Q307" s="292">
        <f t="shared" si="120"/>
        <v>660</v>
      </c>
      <c r="R307" s="292">
        <f t="shared" ref="R307:R313" si="121">E307*3</f>
        <v>165</v>
      </c>
      <c r="S307" s="293"/>
      <c r="T307" s="293"/>
      <c r="U307" s="293"/>
      <c r="V307" s="293"/>
      <c r="W307" s="293"/>
      <c r="X307" s="293"/>
      <c r="Y307" s="293"/>
      <c r="Z307" s="292">
        <f t="shared" si="112"/>
        <v>165</v>
      </c>
      <c r="AA307" s="293"/>
      <c r="AB307" s="292">
        <f t="shared" si="113"/>
        <v>825</v>
      </c>
      <c r="AC307" s="292">
        <f t="shared" ref="AC307:AC313" si="122">$E307*3</f>
        <v>165</v>
      </c>
      <c r="AD307" s="293"/>
      <c r="AE307" s="293"/>
      <c r="AF307" s="293"/>
      <c r="AG307" s="293"/>
      <c r="AH307" s="293"/>
      <c r="AI307" s="293"/>
      <c r="AJ307" s="293"/>
      <c r="AK307" s="292">
        <f t="shared" si="94"/>
        <v>165</v>
      </c>
      <c r="AL307" s="293"/>
      <c r="AM307" s="292">
        <f t="shared" si="114"/>
        <v>990</v>
      </c>
      <c r="AN307" s="292">
        <f t="shared" ref="AN307:AN313" si="123">$E307*3</f>
        <v>165</v>
      </c>
      <c r="AO307" s="293"/>
      <c r="AP307" s="293"/>
      <c r="AQ307" s="293"/>
      <c r="AR307" s="293"/>
      <c r="AS307" s="293"/>
      <c r="AT307" s="293"/>
      <c r="AU307" s="293"/>
      <c r="AV307" s="292">
        <f t="shared" si="95"/>
        <v>165</v>
      </c>
      <c r="AW307" s="293"/>
      <c r="AX307" s="292">
        <f t="shared" si="96"/>
        <v>1155</v>
      </c>
      <c r="BA307" s="143" t="str">
        <f t="shared" si="102"/>
        <v/>
      </c>
    </row>
    <row r="308" spans="1:53" ht="12">
      <c r="A308" s="288">
        <v>306</v>
      </c>
      <c r="B308" s="414" t="s">
        <v>996</v>
      </c>
      <c r="C308" s="297" t="s">
        <v>30</v>
      </c>
      <c r="D308" s="297" t="s">
        <v>997</v>
      </c>
      <c r="E308" s="298"/>
      <c r="F308" s="299"/>
      <c r="G308" s="299">
        <f>E308*3</f>
        <v>0</v>
      </c>
      <c r="H308" s="300"/>
      <c r="I308" s="300"/>
      <c r="J308" s="300"/>
      <c r="K308" s="300"/>
      <c r="L308" s="300"/>
      <c r="M308" s="300"/>
      <c r="N308" s="300"/>
      <c r="O308" s="299">
        <f t="shared" si="119"/>
        <v>0</v>
      </c>
      <c r="P308" s="300"/>
      <c r="Q308" s="299">
        <f t="shared" si="120"/>
        <v>0</v>
      </c>
      <c r="R308" s="299">
        <f t="shared" si="121"/>
        <v>0</v>
      </c>
      <c r="S308" s="300"/>
      <c r="T308" s="300"/>
      <c r="U308" s="300"/>
      <c r="V308" s="300"/>
      <c r="W308" s="300"/>
      <c r="X308" s="300"/>
      <c r="Y308" s="300"/>
      <c r="Z308" s="299">
        <f t="shared" si="112"/>
        <v>0</v>
      </c>
      <c r="AA308" s="300"/>
      <c r="AB308" s="299">
        <f t="shared" si="113"/>
        <v>0</v>
      </c>
      <c r="AC308" s="299">
        <f t="shared" si="122"/>
        <v>0</v>
      </c>
      <c r="AD308" s="300"/>
      <c r="AE308" s="300"/>
      <c r="AF308" s="300"/>
      <c r="AG308" s="300"/>
      <c r="AH308" s="300"/>
      <c r="AI308" s="300"/>
      <c r="AJ308" s="300"/>
      <c r="AK308" s="299">
        <f t="shared" si="94"/>
        <v>0</v>
      </c>
      <c r="AL308" s="300"/>
      <c r="AM308" s="299">
        <f t="shared" si="114"/>
        <v>0</v>
      </c>
      <c r="AN308" s="299">
        <f t="shared" si="123"/>
        <v>0</v>
      </c>
      <c r="AO308" s="300"/>
      <c r="AP308" s="300"/>
      <c r="AQ308" s="300"/>
      <c r="AR308" s="300"/>
      <c r="AS308" s="300"/>
      <c r="AT308" s="300"/>
      <c r="AU308" s="300"/>
      <c r="AV308" s="299">
        <f t="shared" si="95"/>
        <v>0</v>
      </c>
      <c r="AW308" s="300"/>
      <c r="AX308" s="299">
        <f t="shared" si="96"/>
        <v>0</v>
      </c>
      <c r="AY308" s="137" t="str">
        <f t="shared" si="98"/>
        <v>*</v>
      </c>
      <c r="BA308" s="143" t="str">
        <f t="shared" si="102"/>
        <v/>
      </c>
    </row>
    <row r="309" spans="1:53" ht="12">
      <c r="A309" s="288">
        <v>307</v>
      </c>
      <c r="B309" s="289" t="s">
        <v>666</v>
      </c>
      <c r="C309" s="290" t="s">
        <v>23</v>
      </c>
      <c r="D309" s="290" t="s">
        <v>668</v>
      </c>
      <c r="E309" s="291">
        <v>85</v>
      </c>
      <c r="F309" s="292"/>
      <c r="G309" s="292">
        <f>E309*3</f>
        <v>255</v>
      </c>
      <c r="H309" s="293"/>
      <c r="I309" s="293"/>
      <c r="J309" s="293"/>
      <c r="K309" s="293"/>
      <c r="L309" s="293"/>
      <c r="M309" s="293"/>
      <c r="N309" s="293"/>
      <c r="O309" s="292">
        <f t="shared" si="119"/>
        <v>255</v>
      </c>
      <c r="P309" s="293">
        <v>255</v>
      </c>
      <c r="Q309" s="292">
        <f t="shared" si="120"/>
        <v>0</v>
      </c>
      <c r="R309" s="292">
        <f t="shared" si="121"/>
        <v>255</v>
      </c>
      <c r="S309" s="293"/>
      <c r="T309" s="293"/>
      <c r="U309" s="293"/>
      <c r="V309" s="293"/>
      <c r="W309" s="293"/>
      <c r="X309" s="293"/>
      <c r="Y309" s="293"/>
      <c r="Z309" s="292">
        <f t="shared" si="112"/>
        <v>255</v>
      </c>
      <c r="AA309" s="293">
        <v>255</v>
      </c>
      <c r="AB309" s="292">
        <f t="shared" si="113"/>
        <v>0</v>
      </c>
      <c r="AC309" s="292">
        <f t="shared" si="122"/>
        <v>255</v>
      </c>
      <c r="AD309" s="293"/>
      <c r="AE309" s="293"/>
      <c r="AF309" s="293"/>
      <c r="AG309" s="293"/>
      <c r="AH309" s="293"/>
      <c r="AI309" s="293"/>
      <c r="AJ309" s="293"/>
      <c r="AK309" s="292">
        <f t="shared" si="94"/>
        <v>255</v>
      </c>
      <c r="AL309" s="293">
        <v>510</v>
      </c>
      <c r="AM309" s="292">
        <f t="shared" si="114"/>
        <v>-255</v>
      </c>
      <c r="AN309" s="292">
        <f t="shared" si="123"/>
        <v>255</v>
      </c>
      <c r="AO309" s="293"/>
      <c r="AP309" s="293"/>
      <c r="AQ309" s="293"/>
      <c r="AR309" s="293"/>
      <c r="AS309" s="293"/>
      <c r="AT309" s="293"/>
      <c r="AU309" s="293"/>
      <c r="AV309" s="292">
        <f t="shared" si="95"/>
        <v>255</v>
      </c>
      <c r="AW309" s="293"/>
      <c r="AX309" s="292">
        <f t="shared" si="96"/>
        <v>0</v>
      </c>
      <c r="AY309" s="137" t="str">
        <f t="shared" si="98"/>
        <v>*</v>
      </c>
      <c r="BA309" s="143" t="str">
        <f t="shared" si="102"/>
        <v/>
      </c>
    </row>
    <row r="310" spans="1:53" ht="12">
      <c r="A310" s="288">
        <v>308</v>
      </c>
      <c r="B310" s="289" t="s">
        <v>669</v>
      </c>
      <c r="C310" s="290" t="s">
        <v>23</v>
      </c>
      <c r="D310" s="290" t="s">
        <v>671</v>
      </c>
      <c r="E310" s="291">
        <v>70</v>
      </c>
      <c r="F310" s="292"/>
      <c r="G310" s="292">
        <f>E310*3</f>
        <v>210</v>
      </c>
      <c r="H310" s="293"/>
      <c r="I310" s="293"/>
      <c r="J310" s="293"/>
      <c r="K310" s="293"/>
      <c r="L310" s="293"/>
      <c r="M310" s="293"/>
      <c r="N310" s="293"/>
      <c r="O310" s="292">
        <f t="shared" si="119"/>
        <v>210</v>
      </c>
      <c r="P310" s="293"/>
      <c r="Q310" s="292">
        <f t="shared" si="120"/>
        <v>210</v>
      </c>
      <c r="R310" s="292">
        <f t="shared" si="121"/>
        <v>210</v>
      </c>
      <c r="S310" s="293">
        <v>50</v>
      </c>
      <c r="T310" s="293">
        <v>100</v>
      </c>
      <c r="U310" s="293"/>
      <c r="V310" s="293"/>
      <c r="W310" s="293"/>
      <c r="X310" s="293"/>
      <c r="Y310" s="293"/>
      <c r="Z310" s="292">
        <f t="shared" si="112"/>
        <v>360</v>
      </c>
      <c r="AA310" s="293">
        <v>1140</v>
      </c>
      <c r="AB310" s="292">
        <f t="shared" si="113"/>
        <v>-570</v>
      </c>
      <c r="AC310" s="292">
        <f t="shared" si="122"/>
        <v>210</v>
      </c>
      <c r="AD310" s="293"/>
      <c r="AE310" s="293"/>
      <c r="AF310" s="293">
        <v>300</v>
      </c>
      <c r="AG310" s="293"/>
      <c r="AH310" s="293"/>
      <c r="AI310" s="293"/>
      <c r="AJ310" s="293"/>
      <c r="AK310" s="292">
        <f t="shared" si="94"/>
        <v>510</v>
      </c>
      <c r="AL310" s="293"/>
      <c r="AM310" s="292">
        <f t="shared" si="114"/>
        <v>-60</v>
      </c>
      <c r="AN310" s="292">
        <f t="shared" si="123"/>
        <v>210</v>
      </c>
      <c r="AO310" s="293"/>
      <c r="AP310" s="293"/>
      <c r="AQ310" s="293"/>
      <c r="AR310" s="293"/>
      <c r="AS310" s="293"/>
      <c r="AT310" s="293"/>
      <c r="AU310" s="293"/>
      <c r="AV310" s="292">
        <f t="shared" si="95"/>
        <v>210</v>
      </c>
      <c r="AW310" s="293">
        <v>150</v>
      </c>
      <c r="AX310" s="292">
        <f t="shared" si="96"/>
        <v>0</v>
      </c>
      <c r="AY310" s="137" t="str">
        <f t="shared" si="98"/>
        <v>*</v>
      </c>
      <c r="BA310" s="143" t="str">
        <f t="shared" si="102"/>
        <v/>
      </c>
    </row>
    <row r="311" spans="1:53" ht="12">
      <c r="A311" s="288">
        <v>309</v>
      </c>
      <c r="B311" s="289" t="s">
        <v>896</v>
      </c>
      <c r="C311" s="290" t="s">
        <v>23</v>
      </c>
      <c r="D311" s="290" t="s">
        <v>845</v>
      </c>
      <c r="E311" s="291">
        <v>95</v>
      </c>
      <c r="F311" s="292">
        <v>-240</v>
      </c>
      <c r="G311" s="292">
        <v>240</v>
      </c>
      <c r="H311" s="293"/>
      <c r="I311" s="293"/>
      <c r="J311" s="293"/>
      <c r="K311" s="293"/>
      <c r="L311" s="293"/>
      <c r="M311" s="293"/>
      <c r="N311" s="293"/>
      <c r="O311" s="292">
        <f t="shared" si="119"/>
        <v>240</v>
      </c>
      <c r="P311" s="293">
        <v>385</v>
      </c>
      <c r="Q311" s="292">
        <f t="shared" si="120"/>
        <v>-385</v>
      </c>
      <c r="R311" s="292">
        <f t="shared" si="121"/>
        <v>285</v>
      </c>
      <c r="S311" s="293"/>
      <c r="T311" s="293"/>
      <c r="U311" s="293"/>
      <c r="V311" s="293"/>
      <c r="W311" s="293">
        <v>100</v>
      </c>
      <c r="X311" s="293"/>
      <c r="Y311" s="293"/>
      <c r="Z311" s="292">
        <f t="shared" si="112"/>
        <v>385</v>
      </c>
      <c r="AA311" s="293">
        <v>285</v>
      </c>
      <c r="AB311" s="292">
        <f t="shared" si="113"/>
        <v>-285</v>
      </c>
      <c r="AC311" s="292">
        <f t="shared" si="122"/>
        <v>285</v>
      </c>
      <c r="AD311" s="293"/>
      <c r="AE311" s="293"/>
      <c r="AF311" s="293"/>
      <c r="AG311" s="293"/>
      <c r="AH311" s="293"/>
      <c r="AI311" s="293"/>
      <c r="AJ311" s="293"/>
      <c r="AK311" s="292">
        <f t="shared" si="94"/>
        <v>285</v>
      </c>
      <c r="AL311" s="293">
        <v>285</v>
      </c>
      <c r="AM311" s="292">
        <f t="shared" si="114"/>
        <v>-285</v>
      </c>
      <c r="AN311" s="292">
        <f t="shared" si="123"/>
        <v>285</v>
      </c>
      <c r="AO311" s="293"/>
      <c r="AP311" s="293"/>
      <c r="AQ311" s="293"/>
      <c r="AR311" s="293"/>
      <c r="AS311" s="293"/>
      <c r="AT311" s="293"/>
      <c r="AU311" s="293"/>
      <c r="AV311" s="292">
        <f t="shared" si="95"/>
        <v>285</v>
      </c>
      <c r="AW311" s="293"/>
      <c r="AX311" s="292">
        <f t="shared" si="96"/>
        <v>0</v>
      </c>
      <c r="AY311" s="137" t="str">
        <f t="shared" si="98"/>
        <v>*</v>
      </c>
      <c r="BA311" s="143" t="str">
        <f t="shared" si="102"/>
        <v/>
      </c>
    </row>
    <row r="312" spans="1:53" ht="12">
      <c r="A312" s="288">
        <v>310</v>
      </c>
      <c r="B312" s="289" t="s">
        <v>679</v>
      </c>
      <c r="C312" s="290" t="s">
        <v>14</v>
      </c>
      <c r="D312" s="290" t="s">
        <v>904</v>
      </c>
      <c r="E312" s="291">
        <v>195</v>
      </c>
      <c r="F312" s="292"/>
      <c r="G312" s="292">
        <f>E312*3</f>
        <v>585</v>
      </c>
      <c r="H312" s="293"/>
      <c r="I312" s="293"/>
      <c r="J312" s="293"/>
      <c r="K312" s="293"/>
      <c r="L312" s="293"/>
      <c r="M312" s="293"/>
      <c r="N312" s="293"/>
      <c r="O312" s="292">
        <f t="shared" si="119"/>
        <v>585</v>
      </c>
      <c r="P312" s="293">
        <v>1170</v>
      </c>
      <c r="Q312" s="292">
        <f t="shared" si="120"/>
        <v>-585</v>
      </c>
      <c r="R312" s="292">
        <f t="shared" si="121"/>
        <v>585</v>
      </c>
      <c r="S312" s="293"/>
      <c r="T312" s="293">
        <v>100</v>
      </c>
      <c r="U312" s="293"/>
      <c r="V312" s="293"/>
      <c r="W312" s="293">
        <v>100</v>
      </c>
      <c r="X312" s="293"/>
      <c r="Y312" s="293"/>
      <c r="Z312" s="292">
        <f t="shared" si="112"/>
        <v>785</v>
      </c>
      <c r="AA312" s="293">
        <v>1170</v>
      </c>
      <c r="AB312" s="292">
        <f t="shared" si="113"/>
        <v>-970</v>
      </c>
      <c r="AC312" s="292">
        <f t="shared" si="122"/>
        <v>585</v>
      </c>
      <c r="AD312" s="293"/>
      <c r="AE312" s="293"/>
      <c r="AF312" s="293"/>
      <c r="AG312" s="293"/>
      <c r="AH312" s="293"/>
      <c r="AI312" s="293"/>
      <c r="AJ312" s="293"/>
      <c r="AK312" s="292">
        <f t="shared" si="94"/>
        <v>585</v>
      </c>
      <c r="AL312" s="293"/>
      <c r="AM312" s="292">
        <f t="shared" si="114"/>
        <v>-385</v>
      </c>
      <c r="AN312" s="292">
        <f t="shared" si="123"/>
        <v>585</v>
      </c>
      <c r="AO312" s="293"/>
      <c r="AP312" s="293"/>
      <c r="AQ312" s="293"/>
      <c r="AR312" s="293"/>
      <c r="AS312" s="293"/>
      <c r="AT312" s="293"/>
      <c r="AU312" s="293"/>
      <c r="AV312" s="292">
        <f t="shared" si="95"/>
        <v>585</v>
      </c>
      <c r="AW312" s="293">
        <v>200</v>
      </c>
      <c r="AX312" s="292">
        <f t="shared" si="96"/>
        <v>0</v>
      </c>
      <c r="AY312" s="137" t="str">
        <f t="shared" si="98"/>
        <v>*</v>
      </c>
      <c r="BA312" s="143" t="str">
        <f t="shared" si="102"/>
        <v/>
      </c>
    </row>
    <row r="313" spans="1:53" ht="12">
      <c r="A313" s="288">
        <v>311</v>
      </c>
      <c r="B313" s="289" t="s">
        <v>681</v>
      </c>
      <c r="C313" s="290" t="s">
        <v>14</v>
      </c>
      <c r="D313" s="290" t="s">
        <v>683</v>
      </c>
      <c r="E313" s="291">
        <v>75</v>
      </c>
      <c r="F313" s="292"/>
      <c r="G313" s="292">
        <f>E313*3</f>
        <v>225</v>
      </c>
      <c r="H313" s="293"/>
      <c r="I313" s="293"/>
      <c r="J313" s="293"/>
      <c r="K313" s="293"/>
      <c r="L313" s="293"/>
      <c r="M313" s="293"/>
      <c r="N313" s="293"/>
      <c r="O313" s="292">
        <f t="shared" si="119"/>
        <v>225</v>
      </c>
      <c r="P313" s="293">
        <v>450</v>
      </c>
      <c r="Q313" s="292">
        <f t="shared" si="120"/>
        <v>-225</v>
      </c>
      <c r="R313" s="292">
        <f t="shared" si="121"/>
        <v>225</v>
      </c>
      <c r="S313" s="293"/>
      <c r="T313" s="293"/>
      <c r="U313" s="293"/>
      <c r="V313" s="293"/>
      <c r="W313" s="293">
        <v>100</v>
      </c>
      <c r="X313" s="293"/>
      <c r="Y313" s="293"/>
      <c r="Z313" s="292">
        <f t="shared" si="112"/>
        <v>325</v>
      </c>
      <c r="AA313" s="293"/>
      <c r="AB313" s="292">
        <f t="shared" si="113"/>
        <v>100</v>
      </c>
      <c r="AC313" s="292">
        <f t="shared" si="122"/>
        <v>225</v>
      </c>
      <c r="AD313" s="293"/>
      <c r="AE313" s="293"/>
      <c r="AF313" s="293"/>
      <c r="AG313" s="293"/>
      <c r="AH313" s="293"/>
      <c r="AI313" s="293"/>
      <c r="AJ313" s="293"/>
      <c r="AK313" s="292">
        <f t="shared" si="94"/>
        <v>225</v>
      </c>
      <c r="AL313" s="293"/>
      <c r="AM313" s="292">
        <f t="shared" si="114"/>
        <v>325</v>
      </c>
      <c r="AN313" s="292">
        <f t="shared" si="123"/>
        <v>225</v>
      </c>
      <c r="AO313" s="293"/>
      <c r="AP313" s="293"/>
      <c r="AQ313" s="293"/>
      <c r="AR313" s="293"/>
      <c r="AS313" s="293"/>
      <c r="AT313" s="293"/>
      <c r="AU313" s="293"/>
      <c r="AV313" s="292">
        <f t="shared" si="95"/>
        <v>225</v>
      </c>
      <c r="AW313" s="293">
        <v>550</v>
      </c>
      <c r="AX313" s="292">
        <f t="shared" si="96"/>
        <v>0</v>
      </c>
      <c r="AY313" s="137" t="str">
        <f t="shared" si="98"/>
        <v>*</v>
      </c>
      <c r="BA313" s="143" t="str">
        <f t="shared" si="102"/>
        <v/>
      </c>
    </row>
    <row r="314" spans="1:53" ht="12">
      <c r="A314" s="288">
        <v>312</v>
      </c>
      <c r="B314" s="289" t="s">
        <v>1391</v>
      </c>
      <c r="C314" s="290" t="s">
        <v>14</v>
      </c>
      <c r="D314" s="290" t="s">
        <v>876</v>
      </c>
      <c r="E314" s="291">
        <v>50</v>
      </c>
      <c r="F314" s="292">
        <v>350</v>
      </c>
      <c r="G314" s="292"/>
      <c r="H314" s="293"/>
      <c r="I314" s="293"/>
      <c r="J314" s="293"/>
      <c r="K314" s="293"/>
      <c r="L314" s="293"/>
      <c r="M314" s="293"/>
      <c r="N314" s="293"/>
      <c r="O314" s="292">
        <f t="shared" si="119"/>
        <v>0</v>
      </c>
      <c r="P314" s="293"/>
      <c r="Q314" s="292">
        <f t="shared" si="120"/>
        <v>350</v>
      </c>
      <c r="R314" s="292"/>
      <c r="S314" s="293"/>
      <c r="T314" s="293"/>
      <c r="U314" s="293"/>
      <c r="V314" s="293"/>
      <c r="W314" s="293"/>
      <c r="X314" s="293"/>
      <c r="Y314" s="293"/>
      <c r="Z314" s="292">
        <f t="shared" si="112"/>
        <v>0</v>
      </c>
      <c r="AA314" s="293"/>
      <c r="AB314" s="292">
        <f t="shared" si="113"/>
        <v>350</v>
      </c>
      <c r="AC314" s="292"/>
      <c r="AD314" s="293"/>
      <c r="AE314" s="293"/>
      <c r="AF314" s="293"/>
      <c r="AG314" s="293"/>
      <c r="AH314" s="293"/>
      <c r="AI314" s="293"/>
      <c r="AJ314" s="293"/>
      <c r="AK314" s="292">
        <f t="shared" si="94"/>
        <v>0</v>
      </c>
      <c r="AL314" s="293"/>
      <c r="AM314" s="292">
        <f t="shared" si="114"/>
        <v>350</v>
      </c>
      <c r="AN314" s="292"/>
      <c r="AO314" s="293"/>
      <c r="AP314" s="293"/>
      <c r="AQ314" s="293"/>
      <c r="AR314" s="293"/>
      <c r="AS314" s="293"/>
      <c r="AT314" s="293"/>
      <c r="AU314" s="293"/>
      <c r="AV314" s="292">
        <f t="shared" si="95"/>
        <v>0</v>
      </c>
      <c r="AW314" s="293"/>
      <c r="AX314" s="292">
        <f t="shared" si="96"/>
        <v>350</v>
      </c>
      <c r="AY314" s="137" t="str">
        <f t="shared" si="98"/>
        <v/>
      </c>
      <c r="BA314" s="143" t="str">
        <f t="shared" si="102"/>
        <v>!!!</v>
      </c>
    </row>
    <row r="315" spans="1:53" ht="12">
      <c r="A315" s="288">
        <v>313</v>
      </c>
      <c r="B315" s="319" t="s">
        <v>684</v>
      </c>
      <c r="C315" s="320" t="s">
        <v>30</v>
      </c>
      <c r="D315" s="321"/>
      <c r="E315" s="319"/>
      <c r="F315" s="322"/>
      <c r="G315" s="299">
        <f>E315*3</f>
        <v>0</v>
      </c>
      <c r="H315" s="300"/>
      <c r="I315" s="300"/>
      <c r="J315" s="300"/>
      <c r="K315" s="300"/>
      <c r="L315" s="300"/>
      <c r="M315" s="300"/>
      <c r="N315" s="300"/>
      <c r="O315" s="299">
        <f t="shared" si="119"/>
        <v>0</v>
      </c>
      <c r="P315" s="300"/>
      <c r="Q315" s="299">
        <f t="shared" si="120"/>
        <v>0</v>
      </c>
      <c r="R315" s="299">
        <f t="shared" ref="R315:R343" si="124">E315*3</f>
        <v>0</v>
      </c>
      <c r="S315" s="300"/>
      <c r="T315" s="300"/>
      <c r="U315" s="300"/>
      <c r="V315" s="300"/>
      <c r="W315" s="300"/>
      <c r="X315" s="300"/>
      <c r="Y315" s="300"/>
      <c r="Z315" s="299">
        <f t="shared" si="112"/>
        <v>0</v>
      </c>
      <c r="AA315" s="300"/>
      <c r="AB315" s="299">
        <f t="shared" si="113"/>
        <v>0</v>
      </c>
      <c r="AC315" s="299">
        <f t="shared" ref="AC315:AC343" si="125">$E315*3</f>
        <v>0</v>
      </c>
      <c r="AD315" s="300"/>
      <c r="AE315" s="300"/>
      <c r="AF315" s="300"/>
      <c r="AG315" s="300"/>
      <c r="AH315" s="300"/>
      <c r="AI315" s="300"/>
      <c r="AJ315" s="300"/>
      <c r="AK315" s="299">
        <f t="shared" si="94"/>
        <v>0</v>
      </c>
      <c r="AL315" s="300"/>
      <c r="AM315" s="299">
        <f t="shared" si="114"/>
        <v>0</v>
      </c>
      <c r="AN315" s="299">
        <f t="shared" ref="AN315:AN343" si="126">$E315*3</f>
        <v>0</v>
      </c>
      <c r="AO315" s="300"/>
      <c r="AP315" s="300"/>
      <c r="AQ315" s="300"/>
      <c r="AR315" s="300"/>
      <c r="AS315" s="300"/>
      <c r="AT315" s="300"/>
      <c r="AU315" s="300"/>
      <c r="AV315" s="299">
        <f t="shared" si="95"/>
        <v>0</v>
      </c>
      <c r="AW315" s="300"/>
      <c r="AX315" s="299">
        <f t="shared" si="96"/>
        <v>0</v>
      </c>
      <c r="AY315" s="137" t="str">
        <f t="shared" si="98"/>
        <v>*</v>
      </c>
      <c r="BA315" s="143" t="str">
        <f t="shared" si="102"/>
        <v/>
      </c>
    </row>
    <row r="316" spans="1:53" ht="12">
      <c r="A316" s="288">
        <v>314</v>
      </c>
      <c r="B316" s="289" t="s">
        <v>686</v>
      </c>
      <c r="C316" s="290" t="s">
        <v>23</v>
      </c>
      <c r="D316" s="290" t="s">
        <v>688</v>
      </c>
      <c r="E316" s="291">
        <v>85</v>
      </c>
      <c r="F316" s="292"/>
      <c r="G316" s="292">
        <f>E316*3</f>
        <v>255</v>
      </c>
      <c r="H316" s="293"/>
      <c r="I316" s="293"/>
      <c r="J316" s="293"/>
      <c r="K316" s="293"/>
      <c r="L316" s="293"/>
      <c r="M316" s="293"/>
      <c r="N316" s="293"/>
      <c r="O316" s="292">
        <f t="shared" si="119"/>
        <v>255</v>
      </c>
      <c r="P316" s="293">
        <v>510</v>
      </c>
      <c r="Q316" s="292">
        <f t="shared" si="120"/>
        <v>-255</v>
      </c>
      <c r="R316" s="292">
        <f t="shared" si="124"/>
        <v>255</v>
      </c>
      <c r="S316" s="293"/>
      <c r="T316" s="293"/>
      <c r="U316" s="293"/>
      <c r="V316" s="293"/>
      <c r="W316" s="293"/>
      <c r="X316" s="293"/>
      <c r="Y316" s="293"/>
      <c r="Z316" s="292">
        <f t="shared" si="112"/>
        <v>255</v>
      </c>
      <c r="AA316" s="293"/>
      <c r="AB316" s="292">
        <f t="shared" si="113"/>
        <v>0</v>
      </c>
      <c r="AC316" s="292">
        <f t="shared" si="125"/>
        <v>255</v>
      </c>
      <c r="AD316" s="293"/>
      <c r="AE316" s="293"/>
      <c r="AF316" s="293"/>
      <c r="AG316" s="293"/>
      <c r="AH316" s="293"/>
      <c r="AI316" s="293"/>
      <c r="AJ316" s="293"/>
      <c r="AK316" s="292">
        <f t="shared" si="94"/>
        <v>255</v>
      </c>
      <c r="AL316" s="293">
        <v>510</v>
      </c>
      <c r="AM316" s="292">
        <f t="shared" si="114"/>
        <v>-255</v>
      </c>
      <c r="AN316" s="292">
        <f t="shared" si="126"/>
        <v>255</v>
      </c>
      <c r="AO316" s="293"/>
      <c r="AP316" s="293"/>
      <c r="AQ316" s="293"/>
      <c r="AR316" s="293"/>
      <c r="AS316" s="293"/>
      <c r="AT316" s="293"/>
      <c r="AU316" s="293"/>
      <c r="AV316" s="292">
        <f t="shared" si="95"/>
        <v>255</v>
      </c>
      <c r="AW316" s="293"/>
      <c r="AX316" s="292">
        <f t="shared" si="96"/>
        <v>0</v>
      </c>
      <c r="AY316" s="137" t="str">
        <f t="shared" si="98"/>
        <v>*</v>
      </c>
      <c r="BA316" s="143" t="str">
        <f t="shared" si="102"/>
        <v/>
      </c>
    </row>
    <row r="317" spans="1:53" ht="12">
      <c r="A317" s="288">
        <v>315</v>
      </c>
      <c r="B317" s="289" t="s">
        <v>1305</v>
      </c>
      <c r="C317" s="290" t="s">
        <v>14</v>
      </c>
      <c r="D317" s="290"/>
      <c r="E317" s="291">
        <v>50</v>
      </c>
      <c r="F317" s="292">
        <v>550</v>
      </c>
      <c r="G317" s="292">
        <f>E317*3</f>
        <v>150</v>
      </c>
      <c r="H317" s="293"/>
      <c r="I317" s="293"/>
      <c r="J317" s="293"/>
      <c r="K317" s="293"/>
      <c r="L317" s="293"/>
      <c r="M317" s="293"/>
      <c r="N317" s="293"/>
      <c r="O317" s="292">
        <f t="shared" si="119"/>
        <v>150</v>
      </c>
      <c r="P317" s="293"/>
      <c r="Q317" s="292">
        <f t="shared" si="120"/>
        <v>700</v>
      </c>
      <c r="R317" s="292">
        <f t="shared" si="124"/>
        <v>150</v>
      </c>
      <c r="S317" s="293"/>
      <c r="T317" s="293"/>
      <c r="U317" s="293"/>
      <c r="V317" s="293"/>
      <c r="W317" s="293"/>
      <c r="X317" s="293"/>
      <c r="Y317" s="293"/>
      <c r="Z317" s="292">
        <f t="shared" si="112"/>
        <v>150</v>
      </c>
      <c r="AA317" s="293"/>
      <c r="AB317" s="292">
        <f t="shared" si="113"/>
        <v>850</v>
      </c>
      <c r="AC317" s="292">
        <f t="shared" si="125"/>
        <v>150</v>
      </c>
      <c r="AD317" s="293"/>
      <c r="AE317" s="293"/>
      <c r="AF317" s="293"/>
      <c r="AG317" s="293"/>
      <c r="AH317" s="293"/>
      <c r="AI317" s="293"/>
      <c r="AJ317" s="293"/>
      <c r="AK317" s="292">
        <f t="shared" si="94"/>
        <v>150</v>
      </c>
      <c r="AL317" s="293"/>
      <c r="AM317" s="292">
        <f t="shared" si="114"/>
        <v>1000</v>
      </c>
      <c r="AN317" s="292">
        <f t="shared" si="126"/>
        <v>150</v>
      </c>
      <c r="AO317" s="293"/>
      <c r="AP317" s="293"/>
      <c r="AQ317" s="293"/>
      <c r="AR317" s="293"/>
      <c r="AS317" s="293"/>
      <c r="AT317" s="293"/>
      <c r="AU317" s="293"/>
      <c r="AV317" s="292">
        <f t="shared" si="95"/>
        <v>150</v>
      </c>
      <c r="AW317" s="293"/>
      <c r="AX317" s="292">
        <f t="shared" si="96"/>
        <v>1150</v>
      </c>
      <c r="AY317" s="137" t="str">
        <f t="shared" si="98"/>
        <v/>
      </c>
      <c r="BA317" s="143" t="str">
        <f t="shared" si="102"/>
        <v/>
      </c>
    </row>
    <row r="318" spans="1:53" ht="12">
      <c r="A318" s="288">
        <v>316</v>
      </c>
      <c r="B318" s="289" t="s">
        <v>689</v>
      </c>
      <c r="C318" s="290" t="s">
        <v>23</v>
      </c>
      <c r="D318" s="290" t="s">
        <v>691</v>
      </c>
      <c r="E318" s="291">
        <v>90</v>
      </c>
      <c r="F318" s="292">
        <v>-1080</v>
      </c>
      <c r="G318" s="292">
        <f>E318*3</f>
        <v>270</v>
      </c>
      <c r="H318" s="293"/>
      <c r="I318" s="293"/>
      <c r="J318" s="293"/>
      <c r="K318" s="293"/>
      <c r="L318" s="293"/>
      <c r="M318" s="293"/>
      <c r="N318" s="293"/>
      <c r="O318" s="292">
        <f t="shared" si="119"/>
        <v>270</v>
      </c>
      <c r="P318" s="293"/>
      <c r="Q318" s="292">
        <f t="shared" si="120"/>
        <v>-810</v>
      </c>
      <c r="R318" s="292">
        <f t="shared" si="124"/>
        <v>270</v>
      </c>
      <c r="S318" s="293"/>
      <c r="T318" s="293"/>
      <c r="U318" s="293"/>
      <c r="V318" s="293"/>
      <c r="W318" s="293"/>
      <c r="X318" s="293"/>
      <c r="Y318" s="293"/>
      <c r="Z318" s="292">
        <f t="shared" si="112"/>
        <v>270</v>
      </c>
      <c r="AA318" s="293"/>
      <c r="AB318" s="292">
        <f t="shared" si="113"/>
        <v>-540</v>
      </c>
      <c r="AC318" s="292">
        <f t="shared" si="125"/>
        <v>270</v>
      </c>
      <c r="AD318" s="293"/>
      <c r="AE318" s="293"/>
      <c r="AF318" s="293"/>
      <c r="AG318" s="293"/>
      <c r="AH318" s="293"/>
      <c r="AI318" s="293"/>
      <c r="AJ318" s="293"/>
      <c r="AK318" s="292">
        <f t="shared" si="94"/>
        <v>270</v>
      </c>
      <c r="AL318" s="293"/>
      <c r="AM318" s="292">
        <f t="shared" si="114"/>
        <v>-270</v>
      </c>
      <c r="AN318" s="292">
        <f t="shared" si="126"/>
        <v>270</v>
      </c>
      <c r="AO318" s="293"/>
      <c r="AP318" s="293"/>
      <c r="AQ318" s="293"/>
      <c r="AR318" s="293"/>
      <c r="AS318" s="293"/>
      <c r="AT318" s="293"/>
      <c r="AU318" s="293"/>
      <c r="AV318" s="292">
        <f t="shared" si="95"/>
        <v>270</v>
      </c>
      <c r="AW318" s="293"/>
      <c r="AX318" s="292">
        <f t="shared" si="96"/>
        <v>0</v>
      </c>
      <c r="AY318" s="137" t="str">
        <f t="shared" si="98"/>
        <v>*</v>
      </c>
      <c r="BA318" s="143" t="str">
        <f t="shared" si="102"/>
        <v/>
      </c>
    </row>
    <row r="319" spans="1:53" ht="12">
      <c r="A319" s="288">
        <v>317</v>
      </c>
      <c r="B319" s="289" t="s">
        <v>692</v>
      </c>
      <c r="C319" s="290" t="s">
        <v>14</v>
      </c>
      <c r="D319" s="290" t="s">
        <v>694</v>
      </c>
      <c r="E319" s="291">
        <v>165</v>
      </c>
      <c r="F319" s="292"/>
      <c r="G319" s="292">
        <v>420</v>
      </c>
      <c r="H319" s="293"/>
      <c r="I319" s="293"/>
      <c r="J319" s="293"/>
      <c r="K319" s="293"/>
      <c r="L319" s="293"/>
      <c r="M319" s="293"/>
      <c r="N319" s="293"/>
      <c r="O319" s="292">
        <f t="shared" si="119"/>
        <v>420</v>
      </c>
      <c r="P319" s="293">
        <v>840</v>
      </c>
      <c r="Q319" s="292">
        <f t="shared" si="120"/>
        <v>-420</v>
      </c>
      <c r="R319" s="292">
        <f t="shared" si="124"/>
        <v>495</v>
      </c>
      <c r="S319" s="293">
        <v>50</v>
      </c>
      <c r="T319" s="293">
        <v>50</v>
      </c>
      <c r="U319" s="293"/>
      <c r="V319" s="293"/>
      <c r="W319" s="293">
        <v>110</v>
      </c>
      <c r="X319" s="293"/>
      <c r="Y319" s="293">
        <v>10</v>
      </c>
      <c r="Z319" s="292">
        <f t="shared" si="112"/>
        <v>715</v>
      </c>
      <c r="AA319" s="293">
        <v>790</v>
      </c>
      <c r="AB319" s="292">
        <f t="shared" si="113"/>
        <v>-495</v>
      </c>
      <c r="AC319" s="292">
        <f t="shared" si="125"/>
        <v>495</v>
      </c>
      <c r="AD319" s="293"/>
      <c r="AE319" s="293"/>
      <c r="AF319" s="293"/>
      <c r="AG319" s="293"/>
      <c r="AH319" s="293"/>
      <c r="AI319" s="293"/>
      <c r="AJ319" s="293"/>
      <c r="AK319" s="292">
        <f t="shared" ref="AK319:AK349" si="127">SUM(AC319:AJ319)</f>
        <v>495</v>
      </c>
      <c r="AL319" s="293"/>
      <c r="AM319" s="292">
        <f t="shared" si="114"/>
        <v>0</v>
      </c>
      <c r="AN319" s="292">
        <f t="shared" si="126"/>
        <v>495</v>
      </c>
      <c r="AO319" s="293"/>
      <c r="AP319" s="293"/>
      <c r="AQ319" s="293"/>
      <c r="AR319" s="293"/>
      <c r="AS319" s="293"/>
      <c r="AT319" s="293"/>
      <c r="AU319" s="293"/>
      <c r="AV319" s="292">
        <f t="shared" ref="AV319:AV349" si="128">SUM(AN319:AU319)</f>
        <v>495</v>
      </c>
      <c r="AW319" s="293">
        <v>495</v>
      </c>
      <c r="AX319" s="292">
        <f t="shared" ref="AX319:AX349" si="129">AM319+AV319-AW319</f>
        <v>0</v>
      </c>
      <c r="AY319" s="137" t="str">
        <f t="shared" si="98"/>
        <v>*</v>
      </c>
      <c r="BA319" s="143" t="str">
        <f t="shared" si="102"/>
        <v/>
      </c>
    </row>
    <row r="320" spans="1:53" ht="12">
      <c r="A320" s="288">
        <v>318</v>
      </c>
      <c r="B320" s="319" t="s">
        <v>695</v>
      </c>
      <c r="C320" s="320" t="s">
        <v>30</v>
      </c>
      <c r="D320" s="321"/>
      <c r="E320" s="319"/>
      <c r="F320" s="322">
        <v>560</v>
      </c>
      <c r="G320" s="299">
        <f t="shared" ref="G320:G325" si="130">E320*3</f>
        <v>0</v>
      </c>
      <c r="H320" s="300"/>
      <c r="I320" s="300"/>
      <c r="J320" s="300"/>
      <c r="K320" s="300"/>
      <c r="L320" s="300"/>
      <c r="M320" s="300"/>
      <c r="N320" s="300"/>
      <c r="O320" s="299">
        <f t="shared" si="119"/>
        <v>0</v>
      </c>
      <c r="P320" s="300"/>
      <c r="Q320" s="299">
        <f t="shared" si="120"/>
        <v>560</v>
      </c>
      <c r="R320" s="299">
        <f t="shared" si="124"/>
        <v>0</v>
      </c>
      <c r="S320" s="300"/>
      <c r="T320" s="300"/>
      <c r="U320" s="300"/>
      <c r="V320" s="300"/>
      <c r="W320" s="300"/>
      <c r="X320" s="300"/>
      <c r="Y320" s="300"/>
      <c r="Z320" s="299">
        <f t="shared" si="112"/>
        <v>0</v>
      </c>
      <c r="AA320" s="300"/>
      <c r="AB320" s="299">
        <f t="shared" si="113"/>
        <v>560</v>
      </c>
      <c r="AC320" s="299">
        <f t="shared" si="125"/>
        <v>0</v>
      </c>
      <c r="AD320" s="300"/>
      <c r="AE320" s="300"/>
      <c r="AF320" s="300"/>
      <c r="AG320" s="300"/>
      <c r="AH320" s="300"/>
      <c r="AI320" s="300"/>
      <c r="AJ320" s="300"/>
      <c r="AK320" s="299">
        <f t="shared" si="127"/>
        <v>0</v>
      </c>
      <c r="AL320" s="300"/>
      <c r="AM320" s="299">
        <f t="shared" si="114"/>
        <v>560</v>
      </c>
      <c r="AN320" s="299">
        <f t="shared" si="126"/>
        <v>0</v>
      </c>
      <c r="AO320" s="300"/>
      <c r="AP320" s="300"/>
      <c r="AQ320" s="300"/>
      <c r="AR320" s="300"/>
      <c r="AS320" s="300"/>
      <c r="AT320" s="300"/>
      <c r="AU320" s="300"/>
      <c r="AV320" s="299">
        <f t="shared" si="128"/>
        <v>0</v>
      </c>
      <c r="AW320" s="300"/>
      <c r="AX320" s="299">
        <f t="shared" si="129"/>
        <v>560</v>
      </c>
      <c r="AY320" s="137" t="str">
        <f t="shared" si="98"/>
        <v/>
      </c>
      <c r="BA320" s="143" t="str">
        <f t="shared" si="102"/>
        <v/>
      </c>
    </row>
    <row r="321" spans="1:53" ht="12">
      <c r="A321" s="288">
        <v>319</v>
      </c>
      <c r="B321" s="319" t="s">
        <v>696</v>
      </c>
      <c r="C321" s="320" t="s">
        <v>30</v>
      </c>
      <c r="D321" s="321"/>
      <c r="E321" s="319"/>
      <c r="F321" s="322">
        <v>984.8</v>
      </c>
      <c r="G321" s="299">
        <f t="shared" si="130"/>
        <v>0</v>
      </c>
      <c r="H321" s="300"/>
      <c r="I321" s="300"/>
      <c r="J321" s="300"/>
      <c r="K321" s="300"/>
      <c r="L321" s="300"/>
      <c r="M321" s="300"/>
      <c r="N321" s="300"/>
      <c r="O321" s="299">
        <f t="shared" si="119"/>
        <v>0</v>
      </c>
      <c r="P321" s="300"/>
      <c r="Q321" s="299">
        <f t="shared" si="120"/>
        <v>984.8</v>
      </c>
      <c r="R321" s="299">
        <f t="shared" si="124"/>
        <v>0</v>
      </c>
      <c r="S321" s="300"/>
      <c r="T321" s="300"/>
      <c r="U321" s="300"/>
      <c r="V321" s="300"/>
      <c r="W321" s="300"/>
      <c r="X321" s="300"/>
      <c r="Y321" s="300"/>
      <c r="Z321" s="299">
        <f t="shared" si="112"/>
        <v>0</v>
      </c>
      <c r="AA321" s="300"/>
      <c r="AB321" s="299">
        <f t="shared" si="113"/>
        <v>984.8</v>
      </c>
      <c r="AC321" s="299">
        <f t="shared" si="125"/>
        <v>0</v>
      </c>
      <c r="AD321" s="300"/>
      <c r="AE321" s="300"/>
      <c r="AF321" s="300"/>
      <c r="AG321" s="300"/>
      <c r="AH321" s="300"/>
      <c r="AI321" s="300"/>
      <c r="AJ321" s="300"/>
      <c r="AK321" s="299">
        <f t="shared" si="127"/>
        <v>0</v>
      </c>
      <c r="AL321" s="300"/>
      <c r="AM321" s="299">
        <f t="shared" si="114"/>
        <v>984.8</v>
      </c>
      <c r="AN321" s="299">
        <f t="shared" si="126"/>
        <v>0</v>
      </c>
      <c r="AO321" s="300"/>
      <c r="AP321" s="300"/>
      <c r="AQ321" s="300"/>
      <c r="AR321" s="300"/>
      <c r="AS321" s="300"/>
      <c r="AT321" s="300"/>
      <c r="AU321" s="300"/>
      <c r="AV321" s="299">
        <f t="shared" si="128"/>
        <v>0</v>
      </c>
      <c r="AW321" s="300"/>
      <c r="AX321" s="299">
        <f t="shared" si="129"/>
        <v>984.8</v>
      </c>
      <c r="AY321" s="137" t="str">
        <f t="shared" si="98"/>
        <v/>
      </c>
      <c r="BA321" s="143" t="str">
        <f t="shared" si="102"/>
        <v/>
      </c>
    </row>
    <row r="322" spans="1:53" ht="12">
      <c r="A322" s="288">
        <v>320</v>
      </c>
      <c r="B322" s="294" t="s">
        <v>697</v>
      </c>
      <c r="C322" s="290" t="s">
        <v>10</v>
      </c>
      <c r="D322" s="290" t="s">
        <v>12</v>
      </c>
      <c r="E322" s="295">
        <v>1500</v>
      </c>
      <c r="F322" s="292"/>
      <c r="G322" s="292">
        <f t="shared" si="130"/>
        <v>4500</v>
      </c>
      <c r="H322" s="293"/>
      <c r="I322" s="293"/>
      <c r="J322" s="293"/>
      <c r="K322" s="293"/>
      <c r="L322" s="293"/>
      <c r="M322" s="293">
        <v>817</v>
      </c>
      <c r="N322" s="293"/>
      <c r="O322" s="292">
        <f t="shared" si="119"/>
        <v>5317</v>
      </c>
      <c r="P322" s="293">
        <v>5317</v>
      </c>
      <c r="Q322" s="292">
        <f t="shared" si="120"/>
        <v>0</v>
      </c>
      <c r="R322" s="292">
        <f t="shared" si="124"/>
        <v>4500</v>
      </c>
      <c r="S322" s="293"/>
      <c r="T322" s="293"/>
      <c r="U322" s="293"/>
      <c r="V322" s="293"/>
      <c r="W322" s="293"/>
      <c r="X322" s="293"/>
      <c r="Y322" s="293"/>
      <c r="Z322" s="292">
        <f t="shared" si="112"/>
        <v>4500</v>
      </c>
      <c r="AA322" s="293">
        <v>4500</v>
      </c>
      <c r="AB322" s="292">
        <f t="shared" si="113"/>
        <v>0</v>
      </c>
      <c r="AC322" s="292">
        <f t="shared" si="125"/>
        <v>4500</v>
      </c>
      <c r="AD322" s="293"/>
      <c r="AE322" s="293"/>
      <c r="AF322" s="293"/>
      <c r="AG322" s="293"/>
      <c r="AH322" s="293"/>
      <c r="AI322" s="293"/>
      <c r="AJ322" s="293">
        <v>564</v>
      </c>
      <c r="AK322" s="292">
        <f t="shared" si="127"/>
        <v>5064</v>
      </c>
      <c r="AL322" s="293">
        <v>5064</v>
      </c>
      <c r="AM322" s="292">
        <f t="shared" si="114"/>
        <v>0</v>
      </c>
      <c r="AN322" s="292">
        <f t="shared" si="126"/>
        <v>4500</v>
      </c>
      <c r="AO322" s="293"/>
      <c r="AP322" s="293"/>
      <c r="AQ322" s="293"/>
      <c r="AR322" s="293"/>
      <c r="AS322" s="293"/>
      <c r="AT322" s="293"/>
      <c r="AU322" s="293"/>
      <c r="AV322" s="292">
        <f t="shared" si="128"/>
        <v>4500</v>
      </c>
      <c r="AW322" s="293">
        <v>4500</v>
      </c>
      <c r="AX322" s="292">
        <f t="shared" si="129"/>
        <v>0</v>
      </c>
      <c r="AY322" s="137" t="str">
        <f t="shared" ref="AY322:AY371" si="131">IF(AX322=0,"*","")</f>
        <v>*</v>
      </c>
      <c r="BA322" s="143" t="str">
        <f t="shared" si="102"/>
        <v/>
      </c>
    </row>
    <row r="323" spans="1:53" ht="12">
      <c r="A323" s="288">
        <v>321</v>
      </c>
      <c r="B323" s="289" t="s">
        <v>699</v>
      </c>
      <c r="C323" s="290" t="s">
        <v>23</v>
      </c>
      <c r="D323" s="290" t="s">
        <v>701</v>
      </c>
      <c r="E323" s="291">
        <v>95</v>
      </c>
      <c r="F323" s="292"/>
      <c r="G323" s="292">
        <f t="shared" si="130"/>
        <v>285</v>
      </c>
      <c r="H323" s="293"/>
      <c r="I323" s="293"/>
      <c r="J323" s="293"/>
      <c r="K323" s="293"/>
      <c r="L323" s="293"/>
      <c r="M323" s="293"/>
      <c r="N323" s="293"/>
      <c r="O323" s="292">
        <f t="shared" si="119"/>
        <v>285</v>
      </c>
      <c r="P323" s="293">
        <v>285</v>
      </c>
      <c r="Q323" s="292">
        <f t="shared" si="120"/>
        <v>0</v>
      </c>
      <c r="R323" s="292">
        <f t="shared" si="124"/>
        <v>285</v>
      </c>
      <c r="S323" s="293"/>
      <c r="T323" s="293"/>
      <c r="U323" s="293"/>
      <c r="V323" s="293"/>
      <c r="W323" s="293"/>
      <c r="X323" s="293"/>
      <c r="Y323" s="293"/>
      <c r="Z323" s="292">
        <f t="shared" si="112"/>
        <v>285</v>
      </c>
      <c r="AA323" s="293">
        <v>285</v>
      </c>
      <c r="AB323" s="292">
        <f t="shared" si="113"/>
        <v>0</v>
      </c>
      <c r="AC323" s="292">
        <f t="shared" si="125"/>
        <v>285</v>
      </c>
      <c r="AD323" s="293"/>
      <c r="AE323" s="293"/>
      <c r="AF323" s="293"/>
      <c r="AG323" s="293"/>
      <c r="AH323" s="293"/>
      <c r="AI323" s="293"/>
      <c r="AJ323" s="293"/>
      <c r="AK323" s="292">
        <f t="shared" si="127"/>
        <v>285</v>
      </c>
      <c r="AL323" s="293">
        <v>285</v>
      </c>
      <c r="AM323" s="292">
        <f t="shared" ref="AM323:AM349" si="132">AB323+AK323-AL323</f>
        <v>0</v>
      </c>
      <c r="AN323" s="292">
        <f t="shared" si="126"/>
        <v>285</v>
      </c>
      <c r="AO323" s="293"/>
      <c r="AP323" s="293">
        <v>100</v>
      </c>
      <c r="AQ323" s="293"/>
      <c r="AR323" s="293"/>
      <c r="AS323" s="293"/>
      <c r="AT323" s="293"/>
      <c r="AU323" s="293"/>
      <c r="AV323" s="292">
        <f t="shared" si="128"/>
        <v>385</v>
      </c>
      <c r="AW323" s="293">
        <v>385</v>
      </c>
      <c r="AX323" s="292">
        <f t="shared" si="129"/>
        <v>0</v>
      </c>
      <c r="AY323" s="137" t="str">
        <f t="shared" si="131"/>
        <v>*</v>
      </c>
      <c r="BA323" s="143" t="str">
        <f t="shared" si="102"/>
        <v/>
      </c>
    </row>
    <row r="324" spans="1:53" ht="12">
      <c r="A324" s="288">
        <v>322</v>
      </c>
      <c r="B324" s="289" t="s">
        <v>870</v>
      </c>
      <c r="C324" s="290" t="s">
        <v>23</v>
      </c>
      <c r="D324" s="290" t="s">
        <v>871</v>
      </c>
      <c r="E324" s="291">
        <v>25</v>
      </c>
      <c r="F324" s="292">
        <v>300</v>
      </c>
      <c r="G324" s="292">
        <f t="shared" si="130"/>
        <v>75</v>
      </c>
      <c r="H324" s="293"/>
      <c r="I324" s="293"/>
      <c r="J324" s="293"/>
      <c r="K324" s="293"/>
      <c r="L324" s="293"/>
      <c r="M324" s="293"/>
      <c r="N324" s="293"/>
      <c r="O324" s="292">
        <f t="shared" si="119"/>
        <v>75</v>
      </c>
      <c r="P324" s="293"/>
      <c r="Q324" s="292">
        <f t="shared" si="120"/>
        <v>375</v>
      </c>
      <c r="R324" s="292">
        <f t="shared" si="124"/>
        <v>75</v>
      </c>
      <c r="S324" s="293"/>
      <c r="T324" s="293"/>
      <c r="U324" s="293"/>
      <c r="V324" s="293"/>
      <c r="W324" s="293"/>
      <c r="X324" s="293"/>
      <c r="Y324" s="293"/>
      <c r="Z324" s="292">
        <f t="shared" si="112"/>
        <v>75</v>
      </c>
      <c r="AA324" s="293"/>
      <c r="AB324" s="292">
        <f t="shared" si="113"/>
        <v>450</v>
      </c>
      <c r="AC324" s="292">
        <f t="shared" si="125"/>
        <v>75</v>
      </c>
      <c r="AD324" s="293"/>
      <c r="AE324" s="293"/>
      <c r="AF324" s="293"/>
      <c r="AG324" s="293"/>
      <c r="AH324" s="293"/>
      <c r="AI324" s="293"/>
      <c r="AJ324" s="293"/>
      <c r="AK324" s="292">
        <f t="shared" si="127"/>
        <v>75</v>
      </c>
      <c r="AL324" s="293"/>
      <c r="AM324" s="292">
        <f t="shared" si="132"/>
        <v>525</v>
      </c>
      <c r="AN324" s="292">
        <f t="shared" si="126"/>
        <v>75</v>
      </c>
      <c r="AO324" s="293"/>
      <c r="AP324" s="293"/>
      <c r="AQ324" s="293"/>
      <c r="AR324" s="293"/>
      <c r="AS324" s="293"/>
      <c r="AT324" s="293"/>
      <c r="AU324" s="293"/>
      <c r="AV324" s="292">
        <f t="shared" si="128"/>
        <v>75</v>
      </c>
      <c r="AW324" s="293"/>
      <c r="AX324" s="292">
        <f t="shared" si="129"/>
        <v>600</v>
      </c>
      <c r="AY324" s="137" t="str">
        <f t="shared" si="131"/>
        <v/>
      </c>
      <c r="BA324" s="143" t="str">
        <f t="shared" ref="BA324:BA377" si="133">IF(AC324=E324*3,"","!!!")</f>
        <v/>
      </c>
    </row>
    <row r="325" spans="1:53" ht="12">
      <c r="A325" s="288">
        <v>323</v>
      </c>
      <c r="B325" s="294" t="s">
        <v>702</v>
      </c>
      <c r="C325" s="290" t="s">
        <v>10</v>
      </c>
      <c r="D325" s="290" t="s">
        <v>704</v>
      </c>
      <c r="E325" s="295">
        <v>25</v>
      </c>
      <c r="F325" s="292"/>
      <c r="G325" s="292">
        <f t="shared" si="130"/>
        <v>75</v>
      </c>
      <c r="H325" s="293"/>
      <c r="I325" s="293"/>
      <c r="J325" s="293"/>
      <c r="K325" s="293"/>
      <c r="L325" s="293"/>
      <c r="M325" s="293"/>
      <c r="N325" s="293"/>
      <c r="O325" s="292">
        <f t="shared" si="119"/>
        <v>75</v>
      </c>
      <c r="P325" s="293"/>
      <c r="Q325" s="292">
        <f t="shared" si="120"/>
        <v>75</v>
      </c>
      <c r="R325" s="292">
        <f t="shared" si="124"/>
        <v>75</v>
      </c>
      <c r="S325" s="293"/>
      <c r="T325" s="293"/>
      <c r="U325" s="293"/>
      <c r="V325" s="293"/>
      <c r="W325" s="293"/>
      <c r="X325" s="293"/>
      <c r="Y325" s="293"/>
      <c r="Z325" s="292">
        <f t="shared" si="112"/>
        <v>75</v>
      </c>
      <c r="AA325" s="293"/>
      <c r="AB325" s="292">
        <f t="shared" si="113"/>
        <v>150</v>
      </c>
      <c r="AC325" s="292">
        <f t="shared" si="125"/>
        <v>75</v>
      </c>
      <c r="AD325" s="293"/>
      <c r="AE325" s="293"/>
      <c r="AF325" s="293"/>
      <c r="AG325" s="293"/>
      <c r="AH325" s="293"/>
      <c r="AI325" s="293"/>
      <c r="AJ325" s="293"/>
      <c r="AK325" s="292">
        <f t="shared" si="127"/>
        <v>75</v>
      </c>
      <c r="AL325" s="293">
        <v>150</v>
      </c>
      <c r="AM325" s="292">
        <f t="shared" si="132"/>
        <v>75</v>
      </c>
      <c r="AN325" s="292">
        <f t="shared" si="126"/>
        <v>75</v>
      </c>
      <c r="AO325" s="293"/>
      <c r="AP325" s="293"/>
      <c r="AQ325" s="293"/>
      <c r="AR325" s="293"/>
      <c r="AS325" s="293"/>
      <c r="AT325" s="293"/>
      <c r="AU325" s="293"/>
      <c r="AV325" s="292">
        <f t="shared" si="128"/>
        <v>75</v>
      </c>
      <c r="AW325" s="293"/>
      <c r="AX325" s="292">
        <f t="shared" si="129"/>
        <v>150</v>
      </c>
      <c r="AY325" s="137" t="str">
        <f t="shared" si="131"/>
        <v/>
      </c>
      <c r="BA325" s="143" t="str">
        <f t="shared" si="133"/>
        <v/>
      </c>
    </row>
    <row r="326" spans="1:53" ht="12">
      <c r="A326" s="288">
        <v>324</v>
      </c>
      <c r="B326" s="289" t="s">
        <v>705</v>
      </c>
      <c r="C326" s="290" t="s">
        <v>23</v>
      </c>
      <c r="D326" s="290" t="s">
        <v>12</v>
      </c>
      <c r="E326" s="291">
        <v>70</v>
      </c>
      <c r="F326" s="292"/>
      <c r="G326" s="292">
        <v>150</v>
      </c>
      <c r="H326" s="293">
        <v>50</v>
      </c>
      <c r="I326" s="293"/>
      <c r="J326" s="293"/>
      <c r="K326" s="293"/>
      <c r="L326" s="293"/>
      <c r="M326" s="293"/>
      <c r="N326" s="293"/>
      <c r="O326" s="292">
        <f t="shared" si="119"/>
        <v>200</v>
      </c>
      <c r="P326" s="293"/>
      <c r="Q326" s="292">
        <f t="shared" si="120"/>
        <v>200</v>
      </c>
      <c r="R326" s="292">
        <f t="shared" si="124"/>
        <v>210</v>
      </c>
      <c r="S326" s="293"/>
      <c r="T326" s="293"/>
      <c r="U326" s="293"/>
      <c r="V326" s="293"/>
      <c r="W326" s="293"/>
      <c r="X326" s="293"/>
      <c r="Y326" s="293"/>
      <c r="Z326" s="292">
        <f t="shared" si="112"/>
        <v>210</v>
      </c>
      <c r="AA326" s="293"/>
      <c r="AB326" s="292">
        <f t="shared" si="113"/>
        <v>410</v>
      </c>
      <c r="AC326" s="292">
        <f t="shared" si="125"/>
        <v>210</v>
      </c>
      <c r="AD326" s="293"/>
      <c r="AE326" s="293"/>
      <c r="AF326" s="293"/>
      <c r="AG326" s="293"/>
      <c r="AH326" s="293"/>
      <c r="AI326" s="293"/>
      <c r="AJ326" s="293"/>
      <c r="AK326" s="292">
        <f t="shared" si="127"/>
        <v>210</v>
      </c>
      <c r="AL326" s="293">
        <v>830</v>
      </c>
      <c r="AM326" s="292">
        <f t="shared" si="132"/>
        <v>-210</v>
      </c>
      <c r="AN326" s="292">
        <f t="shared" si="126"/>
        <v>210</v>
      </c>
      <c r="AO326" s="293"/>
      <c r="AP326" s="293"/>
      <c r="AQ326" s="293"/>
      <c r="AR326" s="293"/>
      <c r="AS326" s="293"/>
      <c r="AT326" s="293"/>
      <c r="AU326" s="293"/>
      <c r="AV326" s="292">
        <f t="shared" si="128"/>
        <v>210</v>
      </c>
      <c r="AW326" s="293"/>
      <c r="AX326" s="292">
        <f t="shared" si="129"/>
        <v>0</v>
      </c>
      <c r="AY326" s="137" t="str">
        <f t="shared" si="131"/>
        <v>*</v>
      </c>
      <c r="BA326" s="143" t="str">
        <f t="shared" si="133"/>
        <v/>
      </c>
    </row>
    <row r="327" spans="1:53" ht="12">
      <c r="A327" s="288">
        <v>325</v>
      </c>
      <c r="B327" s="294" t="s">
        <v>983</v>
      </c>
      <c r="C327" s="290" t="s">
        <v>30</v>
      </c>
      <c r="D327" s="290"/>
      <c r="E327" s="291"/>
      <c r="F327" s="292"/>
      <c r="G327" s="292">
        <f>E327*3</f>
        <v>0</v>
      </c>
      <c r="H327" s="293"/>
      <c r="I327" s="293"/>
      <c r="J327" s="293"/>
      <c r="K327" s="293"/>
      <c r="L327" s="293"/>
      <c r="M327" s="293"/>
      <c r="N327" s="293"/>
      <c r="O327" s="292">
        <f t="shared" si="119"/>
        <v>0</v>
      </c>
      <c r="P327" s="293"/>
      <c r="Q327" s="292">
        <f t="shared" si="120"/>
        <v>0</v>
      </c>
      <c r="R327" s="292">
        <f t="shared" si="124"/>
        <v>0</v>
      </c>
      <c r="S327" s="293"/>
      <c r="T327" s="293"/>
      <c r="U327" s="293"/>
      <c r="V327" s="293"/>
      <c r="W327" s="293"/>
      <c r="X327" s="293"/>
      <c r="Y327" s="293"/>
      <c r="Z327" s="292">
        <f t="shared" si="112"/>
        <v>0</v>
      </c>
      <c r="AA327" s="293"/>
      <c r="AB327" s="292">
        <f t="shared" si="113"/>
        <v>0</v>
      </c>
      <c r="AC327" s="292">
        <f t="shared" si="125"/>
        <v>0</v>
      </c>
      <c r="AD327" s="293"/>
      <c r="AE327" s="293"/>
      <c r="AF327" s="293"/>
      <c r="AG327" s="293"/>
      <c r="AH327" s="293"/>
      <c r="AI327" s="293"/>
      <c r="AJ327" s="293"/>
      <c r="AK327" s="292">
        <f t="shared" si="127"/>
        <v>0</v>
      </c>
      <c r="AL327" s="293"/>
      <c r="AM327" s="292">
        <f t="shared" si="132"/>
        <v>0</v>
      </c>
      <c r="AN327" s="292">
        <f t="shared" si="126"/>
        <v>0</v>
      </c>
      <c r="AO327" s="293"/>
      <c r="AP327" s="293"/>
      <c r="AQ327" s="293"/>
      <c r="AR327" s="293"/>
      <c r="AS327" s="293"/>
      <c r="AT327" s="293"/>
      <c r="AU327" s="293"/>
      <c r="AV327" s="292">
        <f t="shared" si="128"/>
        <v>0</v>
      </c>
      <c r="AW327" s="293"/>
      <c r="AX327" s="292">
        <f t="shared" si="129"/>
        <v>0</v>
      </c>
      <c r="AY327" s="137" t="str">
        <f t="shared" si="131"/>
        <v>*</v>
      </c>
      <c r="BA327" s="143" t="str">
        <f t="shared" si="133"/>
        <v/>
      </c>
    </row>
    <row r="328" spans="1:53" ht="12">
      <c r="A328" s="288">
        <v>326</v>
      </c>
      <c r="B328" s="289" t="s">
        <v>957</v>
      </c>
      <c r="C328" s="290" t="s">
        <v>23</v>
      </c>
      <c r="D328" s="290" t="s">
        <v>956</v>
      </c>
      <c r="E328" s="291">
        <v>100</v>
      </c>
      <c r="F328" s="292">
        <v>-250</v>
      </c>
      <c r="G328" s="292">
        <v>225</v>
      </c>
      <c r="H328" s="293"/>
      <c r="I328" s="293"/>
      <c r="J328" s="293"/>
      <c r="K328" s="293"/>
      <c r="L328" s="293"/>
      <c r="M328" s="293"/>
      <c r="N328" s="293"/>
      <c r="O328" s="292">
        <f t="shared" si="119"/>
        <v>225</v>
      </c>
      <c r="P328" s="293">
        <v>850</v>
      </c>
      <c r="Q328" s="292">
        <f t="shared" si="120"/>
        <v>-875</v>
      </c>
      <c r="R328" s="292">
        <f t="shared" si="124"/>
        <v>300</v>
      </c>
      <c r="S328" s="293"/>
      <c r="T328" s="293"/>
      <c r="U328" s="293"/>
      <c r="V328" s="293"/>
      <c r="W328" s="293"/>
      <c r="X328" s="293"/>
      <c r="Y328" s="293"/>
      <c r="Z328" s="292">
        <f t="shared" si="112"/>
        <v>300</v>
      </c>
      <c r="AA328" s="293"/>
      <c r="AB328" s="292">
        <f t="shared" si="113"/>
        <v>-575</v>
      </c>
      <c r="AC328" s="292">
        <f t="shared" si="125"/>
        <v>300</v>
      </c>
      <c r="AD328" s="293"/>
      <c r="AE328" s="293"/>
      <c r="AF328" s="293"/>
      <c r="AG328" s="293"/>
      <c r="AH328" s="293"/>
      <c r="AI328" s="293"/>
      <c r="AJ328" s="293"/>
      <c r="AK328" s="292">
        <f t="shared" si="127"/>
        <v>300</v>
      </c>
      <c r="AL328" s="293">
        <v>25</v>
      </c>
      <c r="AM328" s="292">
        <f t="shared" si="132"/>
        <v>-300</v>
      </c>
      <c r="AN328" s="292">
        <f t="shared" si="126"/>
        <v>300</v>
      </c>
      <c r="AO328" s="293"/>
      <c r="AP328" s="293"/>
      <c r="AQ328" s="293"/>
      <c r="AR328" s="293"/>
      <c r="AS328" s="293"/>
      <c r="AT328" s="293"/>
      <c r="AU328" s="293"/>
      <c r="AV328" s="292">
        <f t="shared" si="128"/>
        <v>300</v>
      </c>
      <c r="AW328" s="293"/>
      <c r="AX328" s="292">
        <f t="shared" si="129"/>
        <v>0</v>
      </c>
      <c r="AY328" s="137" t="str">
        <f t="shared" si="131"/>
        <v>*</v>
      </c>
      <c r="BA328" s="143" t="str">
        <f t="shared" si="133"/>
        <v/>
      </c>
    </row>
    <row r="329" spans="1:53" ht="12">
      <c r="A329" s="288">
        <v>327</v>
      </c>
      <c r="B329" s="296" t="s">
        <v>707</v>
      </c>
      <c r="C329" s="297" t="s">
        <v>30</v>
      </c>
      <c r="D329" s="297" t="s">
        <v>12</v>
      </c>
      <c r="E329" s="298"/>
      <c r="F329" s="299"/>
      <c r="G329" s="299"/>
      <c r="H329" s="300"/>
      <c r="I329" s="300"/>
      <c r="J329" s="300"/>
      <c r="K329" s="300"/>
      <c r="L329" s="300"/>
      <c r="M329" s="300"/>
      <c r="N329" s="300">
        <v>450</v>
      </c>
      <c r="O329" s="299">
        <f t="shared" si="119"/>
        <v>450</v>
      </c>
      <c r="P329" s="300">
        <v>450</v>
      </c>
      <c r="Q329" s="299">
        <f t="shared" si="120"/>
        <v>0</v>
      </c>
      <c r="R329" s="299">
        <f t="shared" si="124"/>
        <v>0</v>
      </c>
      <c r="S329" s="300"/>
      <c r="T329" s="300"/>
      <c r="U329" s="300"/>
      <c r="V329" s="300"/>
      <c r="W329" s="300"/>
      <c r="X329" s="300"/>
      <c r="Y329" s="300"/>
      <c r="Z329" s="299">
        <f t="shared" si="112"/>
        <v>0</v>
      </c>
      <c r="AA329" s="300"/>
      <c r="AB329" s="299">
        <f t="shared" si="113"/>
        <v>0</v>
      </c>
      <c r="AC329" s="299">
        <f t="shared" si="125"/>
        <v>0</v>
      </c>
      <c r="AD329" s="300"/>
      <c r="AE329" s="300"/>
      <c r="AF329" s="300"/>
      <c r="AG329" s="300"/>
      <c r="AH329" s="300"/>
      <c r="AI329" s="300"/>
      <c r="AJ329" s="300"/>
      <c r="AK329" s="299">
        <f t="shared" si="127"/>
        <v>0</v>
      </c>
      <c r="AL329" s="300"/>
      <c r="AM329" s="299">
        <f t="shared" si="132"/>
        <v>0</v>
      </c>
      <c r="AN329" s="299">
        <f t="shared" si="126"/>
        <v>0</v>
      </c>
      <c r="AO329" s="300"/>
      <c r="AP329" s="300"/>
      <c r="AQ329" s="300"/>
      <c r="AR329" s="300"/>
      <c r="AS329" s="300"/>
      <c r="AT329" s="300"/>
      <c r="AU329" s="300"/>
      <c r="AV329" s="299">
        <f t="shared" si="128"/>
        <v>0</v>
      </c>
      <c r="AW329" s="300"/>
      <c r="AX329" s="299">
        <f t="shared" si="129"/>
        <v>0</v>
      </c>
      <c r="AY329" s="137" t="str">
        <f t="shared" si="131"/>
        <v>*</v>
      </c>
      <c r="BA329" s="143" t="str">
        <f t="shared" si="133"/>
        <v/>
      </c>
    </row>
    <row r="330" spans="1:53" ht="12">
      <c r="A330" s="288">
        <v>328</v>
      </c>
      <c r="B330" s="289" t="s">
        <v>709</v>
      </c>
      <c r="C330" s="290" t="s">
        <v>14</v>
      </c>
      <c r="D330" s="290" t="s">
        <v>711</v>
      </c>
      <c r="E330" s="291">
        <v>100</v>
      </c>
      <c r="F330" s="292"/>
      <c r="G330" s="292">
        <f t="shared" ref="G330:G343" si="134">E330*3</f>
        <v>300</v>
      </c>
      <c r="H330" s="293"/>
      <c r="I330" s="293"/>
      <c r="J330" s="293"/>
      <c r="K330" s="293"/>
      <c r="L330" s="293"/>
      <c r="M330" s="293"/>
      <c r="N330" s="293"/>
      <c r="O330" s="292">
        <f t="shared" si="119"/>
        <v>300</v>
      </c>
      <c r="P330" s="293">
        <v>1250</v>
      </c>
      <c r="Q330" s="292">
        <f t="shared" si="120"/>
        <v>-950</v>
      </c>
      <c r="R330" s="292">
        <f t="shared" si="124"/>
        <v>300</v>
      </c>
      <c r="S330" s="293"/>
      <c r="T330" s="293"/>
      <c r="U330" s="293"/>
      <c r="V330" s="293"/>
      <c r="W330" s="293">
        <v>50</v>
      </c>
      <c r="X330" s="293"/>
      <c r="Y330" s="293"/>
      <c r="Z330" s="292">
        <f t="shared" si="112"/>
        <v>350</v>
      </c>
      <c r="AA330" s="293"/>
      <c r="AB330" s="292">
        <f t="shared" si="113"/>
        <v>-600</v>
      </c>
      <c r="AC330" s="292">
        <f t="shared" si="125"/>
        <v>300</v>
      </c>
      <c r="AD330" s="293"/>
      <c r="AE330" s="293"/>
      <c r="AF330" s="293"/>
      <c r="AG330" s="293"/>
      <c r="AH330" s="293"/>
      <c r="AI330" s="293"/>
      <c r="AJ330" s="293"/>
      <c r="AK330" s="292">
        <f t="shared" si="127"/>
        <v>300</v>
      </c>
      <c r="AL330" s="293"/>
      <c r="AM330" s="292">
        <f t="shared" si="132"/>
        <v>-300</v>
      </c>
      <c r="AN330" s="292">
        <f t="shared" si="126"/>
        <v>300</v>
      </c>
      <c r="AO330" s="293"/>
      <c r="AP330" s="293"/>
      <c r="AQ330" s="293"/>
      <c r="AR330" s="293"/>
      <c r="AS330" s="293"/>
      <c r="AT330" s="293"/>
      <c r="AU330" s="293"/>
      <c r="AV330" s="292">
        <f t="shared" si="128"/>
        <v>300</v>
      </c>
      <c r="AW330" s="293"/>
      <c r="AX330" s="292">
        <f t="shared" si="129"/>
        <v>0</v>
      </c>
      <c r="AY330" s="137" t="str">
        <f t="shared" si="131"/>
        <v>*</v>
      </c>
      <c r="BA330" s="143" t="str">
        <f t="shared" si="133"/>
        <v/>
      </c>
    </row>
    <row r="331" spans="1:53" ht="12">
      <c r="A331" s="288">
        <v>329</v>
      </c>
      <c r="B331" s="289" t="s">
        <v>712</v>
      </c>
      <c r="C331" s="290" t="s">
        <v>14</v>
      </c>
      <c r="D331" s="290" t="s">
        <v>12</v>
      </c>
      <c r="E331" s="291">
        <v>70</v>
      </c>
      <c r="F331" s="292"/>
      <c r="G331" s="292">
        <f t="shared" si="134"/>
        <v>210</v>
      </c>
      <c r="H331" s="293"/>
      <c r="I331" s="293"/>
      <c r="J331" s="293"/>
      <c r="K331" s="293"/>
      <c r="L331" s="293">
        <v>100</v>
      </c>
      <c r="M331" s="293"/>
      <c r="N331" s="293"/>
      <c r="O331" s="292">
        <f t="shared" si="119"/>
        <v>310</v>
      </c>
      <c r="P331" s="293">
        <v>260</v>
      </c>
      <c r="Q331" s="292">
        <f t="shared" si="120"/>
        <v>50</v>
      </c>
      <c r="R331" s="292">
        <f t="shared" si="124"/>
        <v>210</v>
      </c>
      <c r="S331" s="293"/>
      <c r="T331" s="293"/>
      <c r="U331" s="293"/>
      <c r="V331" s="293"/>
      <c r="W331" s="293"/>
      <c r="X331" s="293"/>
      <c r="Y331" s="293"/>
      <c r="Z331" s="292">
        <f t="shared" si="112"/>
        <v>210</v>
      </c>
      <c r="AA331" s="293">
        <v>210</v>
      </c>
      <c r="AB331" s="292">
        <f t="shared" si="113"/>
        <v>50</v>
      </c>
      <c r="AC331" s="292">
        <f t="shared" si="125"/>
        <v>210</v>
      </c>
      <c r="AD331" s="293"/>
      <c r="AE331" s="293"/>
      <c r="AF331" s="293"/>
      <c r="AG331" s="293"/>
      <c r="AH331" s="293"/>
      <c r="AI331" s="293"/>
      <c r="AJ331" s="293"/>
      <c r="AK331" s="292">
        <f t="shared" si="127"/>
        <v>210</v>
      </c>
      <c r="AL331" s="293"/>
      <c r="AM331" s="292">
        <f t="shared" si="132"/>
        <v>260</v>
      </c>
      <c r="AN331" s="292">
        <f t="shared" si="126"/>
        <v>210</v>
      </c>
      <c r="AO331" s="293"/>
      <c r="AP331" s="293"/>
      <c r="AQ331" s="293"/>
      <c r="AR331" s="293"/>
      <c r="AS331" s="293"/>
      <c r="AT331" s="293"/>
      <c r="AU331" s="293"/>
      <c r="AV331" s="292">
        <f t="shared" si="128"/>
        <v>210</v>
      </c>
      <c r="AW331" s="293"/>
      <c r="AX331" s="292">
        <f t="shared" si="129"/>
        <v>470</v>
      </c>
      <c r="AY331" s="137" t="str">
        <f t="shared" si="131"/>
        <v/>
      </c>
      <c r="BA331" s="143" t="str">
        <f t="shared" si="133"/>
        <v/>
      </c>
    </row>
    <row r="332" spans="1:53" ht="12">
      <c r="A332" s="288">
        <v>330</v>
      </c>
      <c r="B332" s="289" t="s">
        <v>1285</v>
      </c>
      <c r="C332" s="290" t="s">
        <v>14</v>
      </c>
      <c r="D332" s="290" t="s">
        <v>717</v>
      </c>
      <c r="E332" s="291">
        <v>70</v>
      </c>
      <c r="F332" s="292"/>
      <c r="G332" s="292">
        <f t="shared" si="134"/>
        <v>210</v>
      </c>
      <c r="H332" s="293"/>
      <c r="I332" s="293"/>
      <c r="J332" s="293"/>
      <c r="K332" s="293"/>
      <c r="L332" s="293"/>
      <c r="M332" s="293"/>
      <c r="N332" s="293"/>
      <c r="O332" s="292">
        <f t="shared" si="119"/>
        <v>210</v>
      </c>
      <c r="P332" s="293">
        <v>210</v>
      </c>
      <c r="Q332" s="292">
        <f t="shared" si="120"/>
        <v>0</v>
      </c>
      <c r="R332" s="292">
        <f t="shared" si="124"/>
        <v>210</v>
      </c>
      <c r="S332" s="293"/>
      <c r="T332" s="293"/>
      <c r="U332" s="293"/>
      <c r="V332" s="293"/>
      <c r="W332" s="293"/>
      <c r="X332" s="293"/>
      <c r="Y332" s="293"/>
      <c r="Z332" s="292">
        <f t="shared" si="112"/>
        <v>210</v>
      </c>
      <c r="AA332" s="293">
        <v>210</v>
      </c>
      <c r="AB332" s="292">
        <f t="shared" si="113"/>
        <v>0</v>
      </c>
      <c r="AC332" s="292">
        <f t="shared" si="125"/>
        <v>210</v>
      </c>
      <c r="AD332" s="293"/>
      <c r="AE332" s="293"/>
      <c r="AF332" s="293"/>
      <c r="AG332" s="293"/>
      <c r="AH332" s="293"/>
      <c r="AI332" s="293"/>
      <c r="AJ332" s="293"/>
      <c r="AK332" s="292">
        <f t="shared" si="127"/>
        <v>210</v>
      </c>
      <c r="AL332" s="293">
        <v>210</v>
      </c>
      <c r="AM332" s="292">
        <f t="shared" si="132"/>
        <v>0</v>
      </c>
      <c r="AN332" s="292">
        <f t="shared" si="126"/>
        <v>210</v>
      </c>
      <c r="AO332" s="293"/>
      <c r="AP332" s="293"/>
      <c r="AQ332" s="293"/>
      <c r="AR332" s="293"/>
      <c r="AS332" s="293"/>
      <c r="AT332" s="293"/>
      <c r="AU332" s="293"/>
      <c r="AV332" s="292">
        <f t="shared" si="128"/>
        <v>210</v>
      </c>
      <c r="AW332" s="293">
        <v>210</v>
      </c>
      <c r="AX332" s="292">
        <f t="shared" si="129"/>
        <v>0</v>
      </c>
      <c r="AY332" s="137" t="str">
        <f t="shared" si="131"/>
        <v>*</v>
      </c>
      <c r="BA332" s="143" t="str">
        <f t="shared" si="133"/>
        <v/>
      </c>
    </row>
    <row r="333" spans="1:53" ht="12">
      <c r="A333" s="288">
        <v>331</v>
      </c>
      <c r="B333" s="289" t="s">
        <v>718</v>
      </c>
      <c r="C333" s="290" t="s">
        <v>14</v>
      </c>
      <c r="D333" s="290" t="s">
        <v>720</v>
      </c>
      <c r="E333" s="291">
        <v>145</v>
      </c>
      <c r="F333" s="292">
        <v>1840</v>
      </c>
      <c r="G333" s="292">
        <f t="shared" si="134"/>
        <v>435</v>
      </c>
      <c r="H333" s="293"/>
      <c r="I333" s="293"/>
      <c r="J333" s="293"/>
      <c r="K333" s="293"/>
      <c r="L333" s="293"/>
      <c r="M333" s="293"/>
      <c r="N333" s="293"/>
      <c r="O333" s="292">
        <f t="shared" si="119"/>
        <v>435</v>
      </c>
      <c r="P333" s="293"/>
      <c r="Q333" s="292">
        <f t="shared" si="120"/>
        <v>2275</v>
      </c>
      <c r="R333" s="292">
        <f t="shared" si="124"/>
        <v>435</v>
      </c>
      <c r="S333" s="293"/>
      <c r="T333" s="293"/>
      <c r="U333" s="293"/>
      <c r="V333" s="293"/>
      <c r="W333" s="293"/>
      <c r="X333" s="293"/>
      <c r="Y333" s="293"/>
      <c r="Z333" s="292">
        <f t="shared" si="112"/>
        <v>435</v>
      </c>
      <c r="AA333" s="293"/>
      <c r="AB333" s="292">
        <f t="shared" si="113"/>
        <v>2710</v>
      </c>
      <c r="AC333" s="292">
        <f t="shared" si="125"/>
        <v>435</v>
      </c>
      <c r="AD333" s="293"/>
      <c r="AE333" s="293"/>
      <c r="AF333" s="293"/>
      <c r="AG333" s="293"/>
      <c r="AH333" s="293"/>
      <c r="AI333" s="293"/>
      <c r="AJ333" s="293"/>
      <c r="AK333" s="292">
        <f t="shared" si="127"/>
        <v>435</v>
      </c>
      <c r="AL333" s="293"/>
      <c r="AM333" s="292">
        <f t="shared" si="132"/>
        <v>3145</v>
      </c>
      <c r="AN333" s="292">
        <f t="shared" si="126"/>
        <v>435</v>
      </c>
      <c r="AO333" s="293"/>
      <c r="AP333" s="293"/>
      <c r="AQ333" s="293"/>
      <c r="AR333" s="293"/>
      <c r="AS333" s="293"/>
      <c r="AT333" s="293"/>
      <c r="AU333" s="293"/>
      <c r="AV333" s="292">
        <f t="shared" si="128"/>
        <v>435</v>
      </c>
      <c r="AW333" s="293"/>
      <c r="AX333" s="292">
        <f t="shared" si="129"/>
        <v>3580</v>
      </c>
      <c r="AY333" s="137" t="str">
        <f t="shared" si="131"/>
        <v/>
      </c>
      <c r="BA333" s="143" t="str">
        <f t="shared" si="133"/>
        <v/>
      </c>
    </row>
    <row r="334" spans="1:53" ht="12">
      <c r="A334" s="288">
        <v>332</v>
      </c>
      <c r="B334" s="289" t="s">
        <v>1461</v>
      </c>
      <c r="C334" s="290" t="s">
        <v>23</v>
      </c>
      <c r="D334" s="290"/>
      <c r="E334" s="291">
        <v>50</v>
      </c>
      <c r="F334" s="292"/>
      <c r="G334" s="292">
        <f t="shared" si="134"/>
        <v>150</v>
      </c>
      <c r="H334" s="293"/>
      <c r="I334" s="293"/>
      <c r="J334" s="293"/>
      <c r="K334" s="293"/>
      <c r="L334" s="293"/>
      <c r="M334" s="293"/>
      <c r="N334" s="293"/>
      <c r="O334" s="292">
        <f t="shared" si="119"/>
        <v>150</v>
      </c>
      <c r="P334" s="293">
        <v>150</v>
      </c>
      <c r="Q334" s="292">
        <f t="shared" si="120"/>
        <v>0</v>
      </c>
      <c r="R334" s="292">
        <f t="shared" si="124"/>
        <v>150</v>
      </c>
      <c r="S334" s="293"/>
      <c r="T334" s="293"/>
      <c r="U334" s="293"/>
      <c r="V334" s="293"/>
      <c r="W334" s="293"/>
      <c r="X334" s="293"/>
      <c r="Y334" s="293"/>
      <c r="Z334" s="292">
        <f t="shared" si="112"/>
        <v>150</v>
      </c>
      <c r="AA334" s="293"/>
      <c r="AB334" s="292">
        <f t="shared" si="113"/>
        <v>150</v>
      </c>
      <c r="AC334" s="292">
        <f t="shared" si="125"/>
        <v>150</v>
      </c>
      <c r="AD334" s="293"/>
      <c r="AE334" s="293"/>
      <c r="AF334" s="293"/>
      <c r="AG334" s="293"/>
      <c r="AH334" s="293"/>
      <c r="AI334" s="293"/>
      <c r="AJ334" s="293"/>
      <c r="AK334" s="292">
        <f t="shared" si="127"/>
        <v>150</v>
      </c>
      <c r="AL334" s="293">
        <v>450</v>
      </c>
      <c r="AM334" s="292">
        <f t="shared" si="132"/>
        <v>-150</v>
      </c>
      <c r="AN334" s="292">
        <f t="shared" si="126"/>
        <v>150</v>
      </c>
      <c r="AO334" s="293"/>
      <c r="AP334" s="293"/>
      <c r="AQ334" s="293"/>
      <c r="AR334" s="293"/>
      <c r="AS334" s="293"/>
      <c r="AT334" s="293"/>
      <c r="AU334" s="293"/>
      <c r="AV334" s="292">
        <f t="shared" si="128"/>
        <v>150</v>
      </c>
      <c r="AW334" s="293"/>
      <c r="AX334" s="292">
        <f t="shared" si="129"/>
        <v>0</v>
      </c>
      <c r="BA334" s="143" t="str">
        <f t="shared" si="133"/>
        <v/>
      </c>
    </row>
    <row r="335" spans="1:53" ht="12">
      <c r="A335" s="288">
        <v>333</v>
      </c>
      <c r="B335" s="294" t="s">
        <v>721</v>
      </c>
      <c r="C335" s="290" t="s">
        <v>10</v>
      </c>
      <c r="D335" s="290" t="s">
        <v>723</v>
      </c>
      <c r="E335" s="295">
        <v>320</v>
      </c>
      <c r="F335" s="292">
        <v>100</v>
      </c>
      <c r="G335" s="292">
        <f t="shared" si="134"/>
        <v>960</v>
      </c>
      <c r="H335" s="293"/>
      <c r="I335" s="293"/>
      <c r="J335" s="293"/>
      <c r="K335" s="293"/>
      <c r="L335" s="293"/>
      <c r="M335" s="293"/>
      <c r="N335" s="293"/>
      <c r="O335" s="292">
        <f t="shared" si="119"/>
        <v>960</v>
      </c>
      <c r="P335" s="293">
        <v>1160</v>
      </c>
      <c r="Q335" s="292">
        <f t="shared" si="120"/>
        <v>-100</v>
      </c>
      <c r="R335" s="292">
        <f t="shared" si="124"/>
        <v>960</v>
      </c>
      <c r="S335" s="293"/>
      <c r="T335" s="293"/>
      <c r="U335" s="293"/>
      <c r="V335" s="293"/>
      <c r="W335" s="293">
        <v>100</v>
      </c>
      <c r="X335" s="293"/>
      <c r="Y335" s="293"/>
      <c r="Z335" s="292">
        <f t="shared" si="112"/>
        <v>1060</v>
      </c>
      <c r="AA335" s="293">
        <v>2780</v>
      </c>
      <c r="AB335" s="292">
        <f t="shared" si="113"/>
        <v>-1820</v>
      </c>
      <c r="AC335" s="292">
        <f t="shared" si="125"/>
        <v>960</v>
      </c>
      <c r="AD335" s="293"/>
      <c r="AE335" s="293"/>
      <c r="AF335" s="293"/>
      <c r="AG335" s="293"/>
      <c r="AH335" s="293"/>
      <c r="AI335" s="293"/>
      <c r="AJ335" s="293"/>
      <c r="AK335" s="292">
        <f t="shared" si="127"/>
        <v>960</v>
      </c>
      <c r="AL335" s="293"/>
      <c r="AM335" s="292">
        <f t="shared" si="132"/>
        <v>-860</v>
      </c>
      <c r="AN335" s="292">
        <f t="shared" si="126"/>
        <v>960</v>
      </c>
      <c r="AO335" s="293"/>
      <c r="AP335" s="293"/>
      <c r="AQ335" s="293"/>
      <c r="AR335" s="293"/>
      <c r="AS335" s="293"/>
      <c r="AT335" s="293"/>
      <c r="AU335" s="293"/>
      <c r="AV335" s="292">
        <f t="shared" si="128"/>
        <v>960</v>
      </c>
      <c r="AW335" s="293">
        <v>100</v>
      </c>
      <c r="AX335" s="292">
        <f t="shared" si="129"/>
        <v>0</v>
      </c>
      <c r="AY335" s="137" t="str">
        <f t="shared" si="131"/>
        <v>*</v>
      </c>
      <c r="BA335" s="143" t="str">
        <f t="shared" si="133"/>
        <v/>
      </c>
    </row>
    <row r="336" spans="1:53" ht="12">
      <c r="A336" s="288">
        <v>334</v>
      </c>
      <c r="B336" s="289" t="s">
        <v>724</v>
      </c>
      <c r="C336" s="290" t="s">
        <v>23</v>
      </c>
      <c r="D336" s="290" t="s">
        <v>726</v>
      </c>
      <c r="E336" s="291">
        <v>70</v>
      </c>
      <c r="F336" s="292"/>
      <c r="G336" s="292">
        <f t="shared" si="134"/>
        <v>210</v>
      </c>
      <c r="H336" s="293"/>
      <c r="I336" s="293"/>
      <c r="J336" s="293"/>
      <c r="K336" s="293"/>
      <c r="L336" s="293"/>
      <c r="M336" s="293"/>
      <c r="N336" s="293"/>
      <c r="O336" s="292">
        <f t="shared" ref="O336:O349" si="135">SUM(G336:N336)</f>
        <v>210</v>
      </c>
      <c r="P336" s="293">
        <v>210</v>
      </c>
      <c r="Q336" s="292">
        <f t="shared" ref="Q336:Q349" si="136">F336+O336-P336</f>
        <v>0</v>
      </c>
      <c r="R336" s="292">
        <f t="shared" si="124"/>
        <v>210</v>
      </c>
      <c r="S336" s="293"/>
      <c r="T336" s="293"/>
      <c r="U336" s="293"/>
      <c r="V336" s="293"/>
      <c r="W336" s="293"/>
      <c r="X336" s="293"/>
      <c r="Y336" s="293"/>
      <c r="Z336" s="292">
        <f t="shared" si="112"/>
        <v>210</v>
      </c>
      <c r="AA336" s="293"/>
      <c r="AB336" s="292">
        <f t="shared" si="113"/>
        <v>210</v>
      </c>
      <c r="AC336" s="292">
        <f t="shared" si="125"/>
        <v>210</v>
      </c>
      <c r="AD336" s="293"/>
      <c r="AE336" s="293"/>
      <c r="AF336" s="293"/>
      <c r="AG336" s="293"/>
      <c r="AH336" s="293"/>
      <c r="AI336" s="293"/>
      <c r="AJ336" s="293"/>
      <c r="AK336" s="292">
        <f t="shared" si="127"/>
        <v>210</v>
      </c>
      <c r="AL336" s="293">
        <v>630</v>
      </c>
      <c r="AM336" s="292">
        <f t="shared" si="132"/>
        <v>-210</v>
      </c>
      <c r="AN336" s="292">
        <f t="shared" si="126"/>
        <v>210</v>
      </c>
      <c r="AO336" s="293"/>
      <c r="AP336" s="293"/>
      <c r="AQ336" s="293"/>
      <c r="AR336" s="293"/>
      <c r="AS336" s="293"/>
      <c r="AT336" s="293"/>
      <c r="AU336" s="293"/>
      <c r="AV336" s="292">
        <f t="shared" si="128"/>
        <v>210</v>
      </c>
      <c r="AW336" s="293"/>
      <c r="AX336" s="292">
        <f t="shared" si="129"/>
        <v>0</v>
      </c>
      <c r="AY336" s="137" t="str">
        <f t="shared" si="131"/>
        <v>*</v>
      </c>
      <c r="BA336" s="143" t="str">
        <f t="shared" si="133"/>
        <v/>
      </c>
    </row>
    <row r="337" spans="1:53" ht="12">
      <c r="A337" s="288">
        <v>335</v>
      </c>
      <c r="B337" s="294" t="s">
        <v>727</v>
      </c>
      <c r="C337" s="290" t="s">
        <v>10</v>
      </c>
      <c r="D337" s="290" t="s">
        <v>729</v>
      </c>
      <c r="E337" s="295">
        <v>185</v>
      </c>
      <c r="F337" s="292"/>
      <c r="G337" s="292">
        <f t="shared" si="134"/>
        <v>555</v>
      </c>
      <c r="H337" s="293">
        <v>50</v>
      </c>
      <c r="I337" s="293"/>
      <c r="J337" s="293"/>
      <c r="K337" s="293"/>
      <c r="L337" s="293"/>
      <c r="M337" s="293"/>
      <c r="N337" s="293"/>
      <c r="O337" s="292">
        <f t="shared" si="135"/>
        <v>605</v>
      </c>
      <c r="P337" s="293">
        <v>605</v>
      </c>
      <c r="Q337" s="292">
        <f t="shared" si="136"/>
        <v>0</v>
      </c>
      <c r="R337" s="292">
        <f t="shared" si="124"/>
        <v>555</v>
      </c>
      <c r="S337" s="293"/>
      <c r="T337" s="293"/>
      <c r="U337" s="293"/>
      <c r="V337" s="293"/>
      <c r="W337" s="293"/>
      <c r="X337" s="293">
        <v>1500</v>
      </c>
      <c r="Y337" s="293"/>
      <c r="Z337" s="292">
        <f t="shared" si="112"/>
        <v>2055</v>
      </c>
      <c r="AA337" s="293">
        <v>1500</v>
      </c>
      <c r="AB337" s="292">
        <f t="shared" si="113"/>
        <v>555</v>
      </c>
      <c r="AC337" s="292">
        <f t="shared" si="125"/>
        <v>555</v>
      </c>
      <c r="AD337" s="293">
        <v>100</v>
      </c>
      <c r="AE337" s="293"/>
      <c r="AF337" s="293"/>
      <c r="AG337" s="293"/>
      <c r="AH337" s="293"/>
      <c r="AI337" s="293"/>
      <c r="AJ337" s="293"/>
      <c r="AK337" s="292">
        <f t="shared" si="127"/>
        <v>655</v>
      </c>
      <c r="AL337" s="293">
        <v>1210</v>
      </c>
      <c r="AM337" s="292">
        <f t="shared" si="132"/>
        <v>0</v>
      </c>
      <c r="AN337" s="292">
        <f t="shared" si="126"/>
        <v>555</v>
      </c>
      <c r="AO337" s="293">
        <v>50</v>
      </c>
      <c r="AP337" s="293"/>
      <c r="AQ337" s="293"/>
      <c r="AR337" s="293"/>
      <c r="AS337" s="293"/>
      <c r="AT337" s="293"/>
      <c r="AU337" s="293"/>
      <c r="AV337" s="292">
        <f t="shared" si="128"/>
        <v>605</v>
      </c>
      <c r="AW337" s="293">
        <v>605</v>
      </c>
      <c r="AX337" s="292">
        <f t="shared" si="129"/>
        <v>0</v>
      </c>
      <c r="AY337" s="137" t="str">
        <f t="shared" si="131"/>
        <v>*</v>
      </c>
      <c r="BA337" s="143" t="str">
        <f t="shared" si="133"/>
        <v/>
      </c>
    </row>
    <row r="338" spans="1:53" ht="12">
      <c r="A338" s="288">
        <v>336</v>
      </c>
      <c r="B338" s="289" t="s">
        <v>888</v>
      </c>
      <c r="C338" s="290" t="s">
        <v>14</v>
      </c>
      <c r="D338" s="290" t="s">
        <v>889</v>
      </c>
      <c r="E338" s="291">
        <v>150</v>
      </c>
      <c r="F338" s="292"/>
      <c r="G338" s="292">
        <f t="shared" si="134"/>
        <v>450</v>
      </c>
      <c r="H338" s="293"/>
      <c r="I338" s="293"/>
      <c r="J338" s="293">
        <v>139.6</v>
      </c>
      <c r="K338" s="293"/>
      <c r="L338" s="293">
        <v>100</v>
      </c>
      <c r="M338" s="293"/>
      <c r="N338" s="293"/>
      <c r="O338" s="292">
        <f t="shared" si="135"/>
        <v>689.6</v>
      </c>
      <c r="P338" s="293">
        <v>689.6</v>
      </c>
      <c r="Q338" s="292">
        <f t="shared" si="136"/>
        <v>0</v>
      </c>
      <c r="R338" s="292">
        <f t="shared" si="124"/>
        <v>450</v>
      </c>
      <c r="S338" s="293"/>
      <c r="T338" s="293"/>
      <c r="U338" s="293"/>
      <c r="V338" s="293"/>
      <c r="W338" s="293"/>
      <c r="X338" s="293"/>
      <c r="Y338" s="293"/>
      <c r="Z338" s="292">
        <f t="shared" si="112"/>
        <v>450</v>
      </c>
      <c r="AA338" s="293">
        <v>450</v>
      </c>
      <c r="AB338" s="292">
        <f t="shared" si="113"/>
        <v>0</v>
      </c>
      <c r="AC338" s="292">
        <f t="shared" si="125"/>
        <v>450</v>
      </c>
      <c r="AD338" s="293"/>
      <c r="AE338" s="293"/>
      <c r="AF338" s="293"/>
      <c r="AG338" s="293"/>
      <c r="AH338" s="293"/>
      <c r="AI338" s="293"/>
      <c r="AJ338" s="293"/>
      <c r="AK338" s="292">
        <f t="shared" si="127"/>
        <v>450</v>
      </c>
      <c r="AL338" s="293">
        <v>450</v>
      </c>
      <c r="AM338" s="292">
        <f t="shared" si="132"/>
        <v>0</v>
      </c>
      <c r="AN338" s="292">
        <f t="shared" si="126"/>
        <v>450</v>
      </c>
      <c r="AO338" s="293"/>
      <c r="AP338" s="293"/>
      <c r="AQ338" s="293"/>
      <c r="AR338" s="293"/>
      <c r="AS338" s="293"/>
      <c r="AT338" s="293"/>
      <c r="AU338" s="293"/>
      <c r="AV338" s="292">
        <f t="shared" si="128"/>
        <v>450</v>
      </c>
      <c r="AW338" s="293">
        <v>450</v>
      </c>
      <c r="AX338" s="292">
        <f t="shared" si="129"/>
        <v>0</v>
      </c>
      <c r="AY338" s="137" t="str">
        <f t="shared" si="131"/>
        <v>*</v>
      </c>
      <c r="BA338" s="143" t="str">
        <f t="shared" si="133"/>
        <v/>
      </c>
    </row>
    <row r="339" spans="1:53" ht="12">
      <c r="A339" s="288">
        <v>337</v>
      </c>
      <c r="B339" s="289" t="s">
        <v>730</v>
      </c>
      <c r="C339" s="290" t="s">
        <v>14</v>
      </c>
      <c r="D339" s="290" t="s">
        <v>846</v>
      </c>
      <c r="E339" s="291">
        <v>100</v>
      </c>
      <c r="F339" s="292"/>
      <c r="G339" s="292">
        <f t="shared" si="134"/>
        <v>300</v>
      </c>
      <c r="H339" s="293"/>
      <c r="I339" s="293"/>
      <c r="J339" s="293"/>
      <c r="K339" s="293"/>
      <c r="L339" s="293"/>
      <c r="M339" s="293"/>
      <c r="N339" s="293"/>
      <c r="O339" s="292">
        <f t="shared" si="135"/>
        <v>300</v>
      </c>
      <c r="P339" s="293">
        <v>300</v>
      </c>
      <c r="Q339" s="292">
        <f t="shared" si="136"/>
        <v>0</v>
      </c>
      <c r="R339" s="292">
        <f t="shared" si="124"/>
        <v>300</v>
      </c>
      <c r="S339" s="293"/>
      <c r="T339" s="293"/>
      <c r="U339" s="293"/>
      <c r="V339" s="293"/>
      <c r="W339" s="293">
        <v>100</v>
      </c>
      <c r="X339" s="293"/>
      <c r="Y339" s="293"/>
      <c r="Z339" s="292">
        <f t="shared" si="112"/>
        <v>400</v>
      </c>
      <c r="AA339" s="293">
        <v>400</v>
      </c>
      <c r="AB339" s="292">
        <f t="shared" si="113"/>
        <v>0</v>
      </c>
      <c r="AC339" s="292">
        <f t="shared" si="125"/>
        <v>300</v>
      </c>
      <c r="AD339" s="293"/>
      <c r="AE339" s="293"/>
      <c r="AF339" s="293"/>
      <c r="AG339" s="293"/>
      <c r="AH339" s="293"/>
      <c r="AI339" s="293"/>
      <c r="AJ339" s="293"/>
      <c r="AK339" s="292">
        <f t="shared" si="127"/>
        <v>300</v>
      </c>
      <c r="AL339" s="293">
        <v>300</v>
      </c>
      <c r="AM339" s="292">
        <f t="shared" si="132"/>
        <v>0</v>
      </c>
      <c r="AN339" s="292">
        <f t="shared" si="126"/>
        <v>300</v>
      </c>
      <c r="AO339" s="293"/>
      <c r="AP339" s="293">
        <v>200</v>
      </c>
      <c r="AQ339" s="293"/>
      <c r="AR339" s="293"/>
      <c r="AS339" s="293"/>
      <c r="AT339" s="293"/>
      <c r="AU339" s="293"/>
      <c r="AV339" s="292">
        <f t="shared" si="128"/>
        <v>500</v>
      </c>
      <c r="AW339" s="293">
        <v>800</v>
      </c>
      <c r="AX339" s="292">
        <f t="shared" si="129"/>
        <v>-300</v>
      </c>
      <c r="AY339" s="137" t="str">
        <f t="shared" si="131"/>
        <v/>
      </c>
      <c r="BA339" s="143" t="str">
        <f t="shared" si="133"/>
        <v/>
      </c>
    </row>
    <row r="340" spans="1:53" ht="12">
      <c r="A340" s="288">
        <v>338</v>
      </c>
      <c r="B340" s="289" t="s">
        <v>1333</v>
      </c>
      <c r="C340" s="290" t="s">
        <v>23</v>
      </c>
      <c r="D340" s="290"/>
      <c r="E340" s="291">
        <v>70</v>
      </c>
      <c r="F340" s="292"/>
      <c r="G340" s="292">
        <f t="shared" si="134"/>
        <v>210</v>
      </c>
      <c r="H340" s="293"/>
      <c r="I340" s="293"/>
      <c r="J340" s="293"/>
      <c r="K340" s="293"/>
      <c r="L340" s="293"/>
      <c r="M340" s="293"/>
      <c r="N340" s="293"/>
      <c r="O340" s="292">
        <f t="shared" si="135"/>
        <v>210</v>
      </c>
      <c r="P340" s="293">
        <v>210</v>
      </c>
      <c r="Q340" s="292">
        <f t="shared" si="136"/>
        <v>0</v>
      </c>
      <c r="R340" s="292">
        <f t="shared" si="124"/>
        <v>210</v>
      </c>
      <c r="S340" s="293"/>
      <c r="T340" s="293"/>
      <c r="U340" s="293"/>
      <c r="V340" s="293"/>
      <c r="W340" s="293"/>
      <c r="X340" s="293"/>
      <c r="Y340" s="293"/>
      <c r="Z340" s="292">
        <f t="shared" si="112"/>
        <v>210</v>
      </c>
      <c r="AA340" s="293">
        <v>210</v>
      </c>
      <c r="AB340" s="292">
        <f t="shared" si="113"/>
        <v>0</v>
      </c>
      <c r="AC340" s="292">
        <f t="shared" si="125"/>
        <v>210</v>
      </c>
      <c r="AD340" s="293"/>
      <c r="AE340" s="293">
        <v>100</v>
      </c>
      <c r="AF340" s="293"/>
      <c r="AG340" s="293"/>
      <c r="AH340" s="293">
        <v>100</v>
      </c>
      <c r="AI340" s="293"/>
      <c r="AJ340" s="293"/>
      <c r="AK340" s="292">
        <f t="shared" si="127"/>
        <v>410</v>
      </c>
      <c r="AL340" s="293">
        <v>620</v>
      </c>
      <c r="AM340" s="292">
        <f t="shared" si="132"/>
        <v>-210</v>
      </c>
      <c r="AN340" s="292">
        <f t="shared" si="126"/>
        <v>210</v>
      </c>
      <c r="AO340" s="293"/>
      <c r="AP340" s="293"/>
      <c r="AQ340" s="293"/>
      <c r="AR340" s="293"/>
      <c r="AS340" s="293"/>
      <c r="AT340" s="293"/>
      <c r="AU340" s="293"/>
      <c r="AV340" s="292">
        <f t="shared" si="128"/>
        <v>210</v>
      </c>
      <c r="AW340" s="293"/>
      <c r="AX340" s="292">
        <f t="shared" si="129"/>
        <v>0</v>
      </c>
      <c r="BA340" s="143" t="str">
        <f t="shared" si="133"/>
        <v/>
      </c>
    </row>
    <row r="341" spans="1:53" ht="12">
      <c r="A341" s="288">
        <v>339</v>
      </c>
      <c r="B341" s="289" t="s">
        <v>732</v>
      </c>
      <c r="C341" s="290" t="s">
        <v>14</v>
      </c>
      <c r="D341" s="290" t="s">
        <v>734</v>
      </c>
      <c r="E341" s="291">
        <v>105</v>
      </c>
      <c r="F341" s="292">
        <v>315</v>
      </c>
      <c r="G341" s="292">
        <f t="shared" si="134"/>
        <v>315</v>
      </c>
      <c r="H341" s="293"/>
      <c r="I341" s="293"/>
      <c r="J341" s="293"/>
      <c r="K341" s="293"/>
      <c r="L341" s="293"/>
      <c r="M341" s="293"/>
      <c r="N341" s="293"/>
      <c r="O341" s="292">
        <f t="shared" si="135"/>
        <v>315</v>
      </c>
      <c r="P341" s="293">
        <v>630</v>
      </c>
      <c r="Q341" s="292">
        <f t="shared" si="136"/>
        <v>0</v>
      </c>
      <c r="R341" s="292">
        <f t="shared" si="124"/>
        <v>315</v>
      </c>
      <c r="S341" s="293"/>
      <c r="T341" s="293">
        <v>100</v>
      </c>
      <c r="U341" s="293"/>
      <c r="V341" s="293"/>
      <c r="W341" s="293"/>
      <c r="X341" s="293"/>
      <c r="Y341" s="293"/>
      <c r="Z341" s="292">
        <f t="shared" si="112"/>
        <v>415</v>
      </c>
      <c r="AA341" s="293">
        <v>415</v>
      </c>
      <c r="AB341" s="292">
        <f t="shared" si="113"/>
        <v>0</v>
      </c>
      <c r="AC341" s="292">
        <f t="shared" si="125"/>
        <v>315</v>
      </c>
      <c r="AD341" s="293"/>
      <c r="AE341" s="293"/>
      <c r="AF341" s="293"/>
      <c r="AG341" s="293"/>
      <c r="AH341" s="293"/>
      <c r="AI341" s="293"/>
      <c r="AJ341" s="293"/>
      <c r="AK341" s="292">
        <f t="shared" si="127"/>
        <v>315</v>
      </c>
      <c r="AL341" s="293"/>
      <c r="AM341" s="292">
        <f t="shared" si="132"/>
        <v>315</v>
      </c>
      <c r="AN341" s="292">
        <f t="shared" si="126"/>
        <v>315</v>
      </c>
      <c r="AO341" s="293"/>
      <c r="AP341" s="293"/>
      <c r="AQ341" s="293"/>
      <c r="AR341" s="293"/>
      <c r="AS341" s="293"/>
      <c r="AT341" s="293"/>
      <c r="AU341" s="293"/>
      <c r="AV341" s="292">
        <f t="shared" si="128"/>
        <v>315</v>
      </c>
      <c r="AW341" s="293">
        <v>630</v>
      </c>
      <c r="AX341" s="292">
        <f t="shared" si="129"/>
        <v>0</v>
      </c>
      <c r="AY341" s="137" t="str">
        <f t="shared" si="131"/>
        <v>*</v>
      </c>
      <c r="BA341" s="143" t="str">
        <f t="shared" si="133"/>
        <v/>
      </c>
    </row>
    <row r="342" spans="1:53" ht="12">
      <c r="A342" s="288">
        <v>340</v>
      </c>
      <c r="B342" s="289" t="s">
        <v>735</v>
      </c>
      <c r="C342" s="290" t="s">
        <v>23</v>
      </c>
      <c r="D342" s="290" t="s">
        <v>12</v>
      </c>
      <c r="E342" s="291">
        <v>250</v>
      </c>
      <c r="F342" s="292">
        <v>-750</v>
      </c>
      <c r="G342" s="292">
        <f t="shared" si="134"/>
        <v>750</v>
      </c>
      <c r="H342" s="293"/>
      <c r="I342" s="293"/>
      <c r="J342" s="293"/>
      <c r="K342" s="293"/>
      <c r="L342" s="293"/>
      <c r="M342" s="293"/>
      <c r="N342" s="293"/>
      <c r="O342" s="292">
        <f t="shared" si="135"/>
        <v>750</v>
      </c>
      <c r="P342" s="293"/>
      <c r="Q342" s="292">
        <f t="shared" si="136"/>
        <v>0</v>
      </c>
      <c r="R342" s="292">
        <f t="shared" si="124"/>
        <v>750</v>
      </c>
      <c r="S342" s="293"/>
      <c r="T342" s="293"/>
      <c r="U342" s="293"/>
      <c r="V342" s="293"/>
      <c r="W342" s="293"/>
      <c r="X342" s="293"/>
      <c r="Y342" s="293"/>
      <c r="Z342" s="292">
        <f t="shared" si="112"/>
        <v>750</v>
      </c>
      <c r="AA342" s="293"/>
      <c r="AB342" s="292">
        <f t="shared" si="113"/>
        <v>750</v>
      </c>
      <c r="AC342" s="292">
        <f t="shared" si="125"/>
        <v>750</v>
      </c>
      <c r="AD342" s="293"/>
      <c r="AE342" s="293"/>
      <c r="AF342" s="293"/>
      <c r="AG342" s="293"/>
      <c r="AH342" s="293"/>
      <c r="AI342" s="293"/>
      <c r="AJ342" s="293"/>
      <c r="AK342" s="292">
        <f t="shared" si="127"/>
        <v>750</v>
      </c>
      <c r="AL342" s="293">
        <v>1500</v>
      </c>
      <c r="AM342" s="292">
        <f t="shared" si="132"/>
        <v>0</v>
      </c>
      <c r="AN342" s="292">
        <f t="shared" si="126"/>
        <v>750</v>
      </c>
      <c r="AO342" s="293"/>
      <c r="AP342" s="293"/>
      <c r="AQ342" s="293"/>
      <c r="AR342" s="293"/>
      <c r="AS342" s="293"/>
      <c r="AT342" s="293"/>
      <c r="AU342" s="293"/>
      <c r="AV342" s="292">
        <f t="shared" si="128"/>
        <v>750</v>
      </c>
      <c r="AW342" s="293"/>
      <c r="AX342" s="292">
        <f t="shared" si="129"/>
        <v>750</v>
      </c>
      <c r="AY342" s="137" t="str">
        <f t="shared" si="131"/>
        <v/>
      </c>
      <c r="BA342" s="143" t="str">
        <f t="shared" si="133"/>
        <v/>
      </c>
    </row>
    <row r="343" spans="1:53" ht="12">
      <c r="A343" s="288">
        <v>341</v>
      </c>
      <c r="B343" s="289" t="s">
        <v>737</v>
      </c>
      <c r="C343" s="290" t="s">
        <v>14</v>
      </c>
      <c r="D343" s="290" t="s">
        <v>847</v>
      </c>
      <c r="E343" s="291">
        <v>96</v>
      </c>
      <c r="F343" s="292"/>
      <c r="G343" s="292">
        <f t="shared" si="134"/>
        <v>288</v>
      </c>
      <c r="H343" s="293"/>
      <c r="I343" s="293"/>
      <c r="J343" s="293"/>
      <c r="K343" s="293"/>
      <c r="L343" s="293"/>
      <c r="M343" s="293"/>
      <c r="N343" s="293"/>
      <c r="O343" s="292">
        <f t="shared" si="135"/>
        <v>288</v>
      </c>
      <c r="P343" s="293">
        <v>576</v>
      </c>
      <c r="Q343" s="292">
        <f t="shared" si="136"/>
        <v>-288</v>
      </c>
      <c r="R343" s="292">
        <f t="shared" si="124"/>
        <v>288</v>
      </c>
      <c r="S343" s="293"/>
      <c r="T343" s="293"/>
      <c r="U343" s="293"/>
      <c r="V343" s="293"/>
      <c r="W343" s="293"/>
      <c r="X343" s="293"/>
      <c r="Y343" s="293"/>
      <c r="Z343" s="292">
        <f t="shared" si="112"/>
        <v>288</v>
      </c>
      <c r="AA343" s="293"/>
      <c r="AB343" s="292">
        <f t="shared" si="113"/>
        <v>0</v>
      </c>
      <c r="AC343" s="292">
        <f t="shared" si="125"/>
        <v>288</v>
      </c>
      <c r="AD343" s="293"/>
      <c r="AE343" s="293"/>
      <c r="AF343" s="293"/>
      <c r="AG343" s="293"/>
      <c r="AH343" s="293"/>
      <c r="AI343" s="293"/>
      <c r="AJ343" s="293"/>
      <c r="AK343" s="292">
        <f t="shared" si="127"/>
        <v>288</v>
      </c>
      <c r="AL343" s="293"/>
      <c r="AM343" s="292">
        <f t="shared" si="132"/>
        <v>288</v>
      </c>
      <c r="AN343" s="292">
        <f t="shared" si="126"/>
        <v>288</v>
      </c>
      <c r="AO343" s="293"/>
      <c r="AP343" s="293"/>
      <c r="AQ343" s="293"/>
      <c r="AR343" s="293"/>
      <c r="AS343" s="293"/>
      <c r="AT343" s="293"/>
      <c r="AU343" s="293"/>
      <c r="AV343" s="292">
        <f t="shared" si="128"/>
        <v>288</v>
      </c>
      <c r="AW343" s="293">
        <v>288</v>
      </c>
      <c r="AX343" s="292">
        <f t="shared" si="129"/>
        <v>288</v>
      </c>
      <c r="AY343" s="137" t="str">
        <f t="shared" si="131"/>
        <v/>
      </c>
      <c r="BA343" s="143" t="str">
        <f t="shared" si="133"/>
        <v/>
      </c>
    </row>
    <row r="344" spans="1:53" ht="12">
      <c r="A344" s="288">
        <v>342</v>
      </c>
      <c r="B344" s="289" t="s">
        <v>739</v>
      </c>
      <c r="C344" s="290" t="s">
        <v>14</v>
      </c>
      <c r="D344" s="290" t="s">
        <v>741</v>
      </c>
      <c r="E344" s="291">
        <v>150</v>
      </c>
      <c r="F344" s="292">
        <v>1200</v>
      </c>
      <c r="G344" s="292"/>
      <c r="H344" s="293"/>
      <c r="I344" s="293"/>
      <c r="J344" s="293"/>
      <c r="K344" s="293"/>
      <c r="L344" s="293"/>
      <c r="M344" s="293"/>
      <c r="N344" s="293"/>
      <c r="O344" s="292">
        <f t="shared" si="135"/>
        <v>0</v>
      </c>
      <c r="P344" s="293"/>
      <c r="Q344" s="292">
        <f t="shared" si="136"/>
        <v>1200</v>
      </c>
      <c r="R344" s="292"/>
      <c r="S344" s="293"/>
      <c r="T344" s="293"/>
      <c r="U344" s="293"/>
      <c r="V344" s="293"/>
      <c r="W344" s="293"/>
      <c r="X344" s="293"/>
      <c r="Y344" s="293"/>
      <c r="Z344" s="292">
        <f t="shared" si="112"/>
        <v>0</v>
      </c>
      <c r="AA344" s="293"/>
      <c r="AB344" s="292">
        <f t="shared" si="113"/>
        <v>1200</v>
      </c>
      <c r="AC344" s="292"/>
      <c r="AD344" s="293"/>
      <c r="AE344" s="293"/>
      <c r="AF344" s="293"/>
      <c r="AG344" s="293"/>
      <c r="AH344" s="293"/>
      <c r="AI344" s="293"/>
      <c r="AJ344" s="293"/>
      <c r="AK344" s="292">
        <f t="shared" si="127"/>
        <v>0</v>
      </c>
      <c r="AL344" s="293">
        <v>1200</v>
      </c>
      <c r="AM344" s="292">
        <f t="shared" si="132"/>
        <v>0</v>
      </c>
      <c r="AN344" s="292">
        <v>300</v>
      </c>
      <c r="AO344" s="293"/>
      <c r="AP344" s="293"/>
      <c r="AQ344" s="293"/>
      <c r="AR344" s="293"/>
      <c r="AS344" s="293"/>
      <c r="AT344" s="293"/>
      <c r="AU344" s="293"/>
      <c r="AV344" s="292">
        <f t="shared" si="128"/>
        <v>300</v>
      </c>
      <c r="AW344" s="293"/>
      <c r="AX344" s="292">
        <f t="shared" si="129"/>
        <v>300</v>
      </c>
      <c r="AY344" s="137" t="str">
        <f t="shared" si="131"/>
        <v/>
      </c>
      <c r="BA344" s="143" t="str">
        <f t="shared" si="133"/>
        <v>!!!</v>
      </c>
    </row>
    <row r="345" spans="1:53" ht="12">
      <c r="A345" s="288">
        <v>343</v>
      </c>
      <c r="B345" s="289" t="s">
        <v>742</v>
      </c>
      <c r="C345" s="290" t="s">
        <v>14</v>
      </c>
      <c r="D345" s="290" t="s">
        <v>744</v>
      </c>
      <c r="E345" s="291">
        <v>125</v>
      </c>
      <c r="F345" s="292">
        <v>100</v>
      </c>
      <c r="G345" s="292">
        <f>E345*3</f>
        <v>375</v>
      </c>
      <c r="H345" s="293"/>
      <c r="I345" s="293"/>
      <c r="J345" s="293"/>
      <c r="K345" s="293"/>
      <c r="L345" s="293"/>
      <c r="M345" s="293"/>
      <c r="N345" s="293"/>
      <c r="O345" s="292">
        <f t="shared" si="135"/>
        <v>375</v>
      </c>
      <c r="P345" s="293"/>
      <c r="Q345" s="292">
        <f t="shared" si="136"/>
        <v>475</v>
      </c>
      <c r="R345" s="292">
        <f>E345*3</f>
        <v>375</v>
      </c>
      <c r="S345" s="293"/>
      <c r="T345" s="293"/>
      <c r="U345" s="293"/>
      <c r="V345" s="293"/>
      <c r="W345" s="293"/>
      <c r="X345" s="293"/>
      <c r="Y345" s="293"/>
      <c r="Z345" s="292">
        <f t="shared" si="112"/>
        <v>375</v>
      </c>
      <c r="AA345" s="293">
        <v>850</v>
      </c>
      <c r="AB345" s="292">
        <f t="shared" si="113"/>
        <v>0</v>
      </c>
      <c r="AC345" s="292">
        <f>$E345*3</f>
        <v>375</v>
      </c>
      <c r="AD345" s="293"/>
      <c r="AE345" s="293"/>
      <c r="AF345" s="293"/>
      <c r="AG345" s="293"/>
      <c r="AH345" s="293"/>
      <c r="AI345" s="293"/>
      <c r="AJ345" s="293"/>
      <c r="AK345" s="292">
        <f t="shared" si="127"/>
        <v>375</v>
      </c>
      <c r="AL345" s="293"/>
      <c r="AM345" s="292">
        <f t="shared" si="132"/>
        <v>375</v>
      </c>
      <c r="AN345" s="292">
        <f>$E345*3</f>
        <v>375</v>
      </c>
      <c r="AO345" s="293"/>
      <c r="AP345" s="293"/>
      <c r="AQ345" s="293"/>
      <c r="AR345" s="293"/>
      <c r="AS345" s="293"/>
      <c r="AT345" s="293"/>
      <c r="AU345" s="293"/>
      <c r="AV345" s="292">
        <f t="shared" si="128"/>
        <v>375</v>
      </c>
      <c r="AW345" s="293"/>
      <c r="AX345" s="292">
        <f t="shared" si="129"/>
        <v>750</v>
      </c>
      <c r="AY345" s="137" t="str">
        <f t="shared" si="131"/>
        <v/>
      </c>
      <c r="BA345" s="143" t="str">
        <f t="shared" si="133"/>
        <v/>
      </c>
    </row>
    <row r="346" spans="1:53" ht="12">
      <c r="A346" s="288">
        <v>344</v>
      </c>
      <c r="B346" s="289" t="s">
        <v>745</v>
      </c>
      <c r="C346" s="290" t="s">
        <v>14</v>
      </c>
      <c r="D346" s="290" t="s">
        <v>365</v>
      </c>
      <c r="E346" s="291">
        <v>240</v>
      </c>
      <c r="F346" s="292"/>
      <c r="G346" s="292">
        <f>E346*3</f>
        <v>720</v>
      </c>
      <c r="H346" s="293">
        <v>50</v>
      </c>
      <c r="I346" s="293"/>
      <c r="J346" s="293"/>
      <c r="K346" s="293"/>
      <c r="L346" s="293"/>
      <c r="M346" s="293"/>
      <c r="N346" s="293"/>
      <c r="O346" s="292">
        <f t="shared" si="135"/>
        <v>770</v>
      </c>
      <c r="P346" s="293">
        <v>770</v>
      </c>
      <c r="Q346" s="292">
        <f t="shared" si="136"/>
        <v>0</v>
      </c>
      <c r="R346" s="292">
        <f>E346*3</f>
        <v>720</v>
      </c>
      <c r="S346" s="293"/>
      <c r="T346" s="293">
        <v>100</v>
      </c>
      <c r="U346" s="293"/>
      <c r="V346" s="293"/>
      <c r="W346" s="293">
        <v>100</v>
      </c>
      <c r="X346" s="293"/>
      <c r="Y346" s="293"/>
      <c r="Z346" s="292">
        <f t="shared" si="112"/>
        <v>920</v>
      </c>
      <c r="AA346" s="293">
        <v>920</v>
      </c>
      <c r="AB346" s="292">
        <f t="shared" si="113"/>
        <v>0</v>
      </c>
      <c r="AC346" s="292">
        <f>$E346*3</f>
        <v>720</v>
      </c>
      <c r="AD346" s="293"/>
      <c r="AE346" s="293"/>
      <c r="AF346" s="293"/>
      <c r="AG346" s="293"/>
      <c r="AH346" s="293"/>
      <c r="AI346" s="293"/>
      <c r="AJ346" s="293"/>
      <c r="AK346" s="292">
        <f t="shared" si="127"/>
        <v>720</v>
      </c>
      <c r="AL346" s="293">
        <v>720</v>
      </c>
      <c r="AM346" s="292">
        <f t="shared" si="132"/>
        <v>0</v>
      </c>
      <c r="AN346" s="292">
        <f>$E346*3</f>
        <v>720</v>
      </c>
      <c r="AO346" s="293"/>
      <c r="AP346" s="293"/>
      <c r="AQ346" s="293"/>
      <c r="AR346" s="293"/>
      <c r="AS346" s="293"/>
      <c r="AT346" s="293"/>
      <c r="AU346" s="293"/>
      <c r="AV346" s="292">
        <f t="shared" si="128"/>
        <v>720</v>
      </c>
      <c r="AW346" s="293">
        <v>720</v>
      </c>
      <c r="AX346" s="292">
        <f t="shared" si="129"/>
        <v>0</v>
      </c>
      <c r="AY346" s="137" t="str">
        <f t="shared" si="131"/>
        <v>*</v>
      </c>
      <c r="BA346" s="143" t="str">
        <f t="shared" si="133"/>
        <v/>
      </c>
    </row>
    <row r="347" spans="1:53" ht="12">
      <c r="A347" s="288">
        <v>345</v>
      </c>
      <c r="B347" s="289" t="s">
        <v>746</v>
      </c>
      <c r="C347" s="290" t="s">
        <v>23</v>
      </c>
      <c r="D347" s="290" t="s">
        <v>748</v>
      </c>
      <c r="E347" s="291">
        <v>100</v>
      </c>
      <c r="F347" s="292"/>
      <c r="G347" s="292">
        <f>E347*3</f>
        <v>300</v>
      </c>
      <c r="H347" s="293"/>
      <c r="I347" s="293"/>
      <c r="J347" s="293"/>
      <c r="K347" s="293"/>
      <c r="L347" s="293"/>
      <c r="M347" s="293"/>
      <c r="N347" s="293"/>
      <c r="O347" s="292">
        <f t="shared" si="135"/>
        <v>300</v>
      </c>
      <c r="P347" s="293">
        <v>1200</v>
      </c>
      <c r="Q347" s="292">
        <f t="shared" si="136"/>
        <v>-900</v>
      </c>
      <c r="R347" s="292">
        <f>E347*3</f>
        <v>300</v>
      </c>
      <c r="S347" s="293"/>
      <c r="T347" s="293"/>
      <c r="U347" s="293"/>
      <c r="V347" s="293"/>
      <c r="W347" s="293"/>
      <c r="X347" s="293"/>
      <c r="Y347" s="293"/>
      <c r="Z347" s="292">
        <f t="shared" si="112"/>
        <v>300</v>
      </c>
      <c r="AA347" s="293"/>
      <c r="AB347" s="292">
        <f t="shared" si="113"/>
        <v>-600</v>
      </c>
      <c r="AC347" s="292">
        <f>$E347*3</f>
        <v>300</v>
      </c>
      <c r="AD347" s="293"/>
      <c r="AE347" s="293"/>
      <c r="AF347" s="293"/>
      <c r="AG347" s="293"/>
      <c r="AH347" s="293"/>
      <c r="AI347" s="293"/>
      <c r="AJ347" s="293"/>
      <c r="AK347" s="292">
        <f t="shared" si="127"/>
        <v>300</v>
      </c>
      <c r="AL347" s="293"/>
      <c r="AM347" s="292">
        <f t="shared" si="132"/>
        <v>-300</v>
      </c>
      <c r="AN347" s="292">
        <f>$E347*3</f>
        <v>300</v>
      </c>
      <c r="AO347" s="293"/>
      <c r="AP347" s="293"/>
      <c r="AQ347" s="293"/>
      <c r="AR347" s="293"/>
      <c r="AS347" s="293"/>
      <c r="AT347" s="293"/>
      <c r="AU347" s="293"/>
      <c r="AV347" s="292">
        <f t="shared" si="128"/>
        <v>300</v>
      </c>
      <c r="AW347" s="293"/>
      <c r="AX347" s="292">
        <f t="shared" si="129"/>
        <v>0</v>
      </c>
      <c r="BA347" s="143" t="str">
        <f t="shared" si="133"/>
        <v/>
      </c>
    </row>
    <row r="348" spans="1:53" ht="12">
      <c r="A348" s="288">
        <v>346</v>
      </c>
      <c r="B348" s="294" t="s">
        <v>749</v>
      </c>
      <c r="C348" s="290" t="s">
        <v>10</v>
      </c>
      <c r="D348" s="290" t="s">
        <v>12</v>
      </c>
      <c r="E348" s="295">
        <v>140</v>
      </c>
      <c r="F348" s="292"/>
      <c r="G348" s="292">
        <f>E348*3</f>
        <v>420</v>
      </c>
      <c r="H348" s="293"/>
      <c r="I348" s="293"/>
      <c r="J348" s="293"/>
      <c r="K348" s="293"/>
      <c r="L348" s="293"/>
      <c r="M348" s="293"/>
      <c r="N348" s="293"/>
      <c r="O348" s="292">
        <f t="shared" si="135"/>
        <v>420</v>
      </c>
      <c r="P348" s="293"/>
      <c r="Q348" s="292">
        <f t="shared" si="136"/>
        <v>420</v>
      </c>
      <c r="R348" s="292">
        <f>E348*3</f>
        <v>420</v>
      </c>
      <c r="S348" s="293"/>
      <c r="T348" s="293"/>
      <c r="U348" s="293"/>
      <c r="V348" s="293"/>
      <c r="W348" s="293"/>
      <c r="X348" s="293"/>
      <c r="Y348" s="293"/>
      <c r="Z348" s="292">
        <f t="shared" si="112"/>
        <v>420</v>
      </c>
      <c r="AA348" s="293"/>
      <c r="AB348" s="292">
        <f t="shared" si="113"/>
        <v>840</v>
      </c>
      <c r="AC348" s="292">
        <f>$E348*3</f>
        <v>420</v>
      </c>
      <c r="AD348" s="293"/>
      <c r="AE348" s="293"/>
      <c r="AF348" s="293"/>
      <c r="AG348" s="293"/>
      <c r="AH348" s="293"/>
      <c r="AI348" s="293"/>
      <c r="AJ348" s="293"/>
      <c r="AK348" s="292">
        <f t="shared" si="127"/>
        <v>420</v>
      </c>
      <c r="AL348" s="293">
        <v>1680</v>
      </c>
      <c r="AM348" s="292">
        <f t="shared" si="132"/>
        <v>-420</v>
      </c>
      <c r="AN348" s="292">
        <f>$E348*3</f>
        <v>420</v>
      </c>
      <c r="AO348" s="293"/>
      <c r="AP348" s="293"/>
      <c r="AQ348" s="293"/>
      <c r="AR348" s="293"/>
      <c r="AS348" s="293"/>
      <c r="AT348" s="293"/>
      <c r="AU348" s="293"/>
      <c r="AV348" s="292">
        <f t="shared" si="128"/>
        <v>420</v>
      </c>
      <c r="AW348" s="293"/>
      <c r="AX348" s="292">
        <f t="shared" si="129"/>
        <v>0</v>
      </c>
      <c r="AY348" s="137" t="str">
        <f t="shared" si="131"/>
        <v>*</v>
      </c>
      <c r="BA348" s="143" t="str">
        <f t="shared" si="133"/>
        <v/>
      </c>
    </row>
    <row r="349" spans="1:53" ht="12">
      <c r="A349" s="288">
        <v>347</v>
      </c>
      <c r="B349" s="289" t="s">
        <v>1381</v>
      </c>
      <c r="C349" s="290" t="s">
        <v>23</v>
      </c>
      <c r="D349" s="290" t="s">
        <v>1355</v>
      </c>
      <c r="E349" s="291">
        <v>300</v>
      </c>
      <c r="F349" s="292"/>
      <c r="G349" s="292">
        <v>900</v>
      </c>
      <c r="H349" s="293">
        <v>50</v>
      </c>
      <c r="I349" s="293">
        <v>50</v>
      </c>
      <c r="J349" s="293"/>
      <c r="K349" s="293"/>
      <c r="L349" s="293">
        <v>110</v>
      </c>
      <c r="M349" s="293"/>
      <c r="N349" s="293">
        <v>10</v>
      </c>
      <c r="O349" s="292">
        <f t="shared" si="135"/>
        <v>1120</v>
      </c>
      <c r="P349" s="293">
        <v>1120</v>
      </c>
      <c r="Q349" s="292">
        <f t="shared" si="136"/>
        <v>0</v>
      </c>
      <c r="R349" s="292">
        <v>930</v>
      </c>
      <c r="S349" s="293"/>
      <c r="T349" s="293">
        <v>100</v>
      </c>
      <c r="U349" s="293"/>
      <c r="V349" s="293"/>
      <c r="W349" s="293"/>
      <c r="X349" s="293"/>
      <c r="Y349" s="293"/>
      <c r="Z349" s="292">
        <f t="shared" si="112"/>
        <v>1030</v>
      </c>
      <c r="AA349" s="293">
        <v>1030</v>
      </c>
      <c r="AB349" s="292">
        <f t="shared" si="113"/>
        <v>0</v>
      </c>
      <c r="AC349" s="292">
        <f>$E349*3</f>
        <v>900</v>
      </c>
      <c r="AD349" s="293"/>
      <c r="AE349" s="293"/>
      <c r="AF349" s="293"/>
      <c r="AG349" s="293"/>
      <c r="AH349" s="293"/>
      <c r="AI349" s="293"/>
      <c r="AJ349" s="293"/>
      <c r="AK349" s="292">
        <f t="shared" si="127"/>
        <v>900</v>
      </c>
      <c r="AL349" s="293">
        <v>900</v>
      </c>
      <c r="AM349" s="292">
        <f t="shared" si="132"/>
        <v>0</v>
      </c>
      <c r="AN349" s="292">
        <f>$E349*3</f>
        <v>900</v>
      </c>
      <c r="AO349" s="293">
        <v>50</v>
      </c>
      <c r="AP349" s="293"/>
      <c r="AQ349" s="293"/>
      <c r="AR349" s="293"/>
      <c r="AS349" s="293"/>
      <c r="AT349" s="293"/>
      <c r="AU349" s="293"/>
      <c r="AV349" s="292">
        <f t="shared" si="128"/>
        <v>950</v>
      </c>
      <c r="AW349" s="293">
        <v>950</v>
      </c>
      <c r="AX349" s="292">
        <f t="shared" si="129"/>
        <v>0</v>
      </c>
      <c r="AY349" s="137" t="str">
        <f t="shared" si="131"/>
        <v>*</v>
      </c>
      <c r="BA349" s="143" t="str">
        <f t="shared" si="133"/>
        <v/>
      </c>
    </row>
    <row r="350" spans="1:53" ht="12">
      <c r="A350" s="288">
        <v>348</v>
      </c>
      <c r="B350" s="316" t="s">
        <v>1392</v>
      </c>
      <c r="C350" s="311" t="s">
        <v>23</v>
      </c>
      <c r="D350" s="311" t="s">
        <v>1051</v>
      </c>
      <c r="E350" s="317"/>
      <c r="F350" s="299"/>
      <c r="G350" s="299"/>
      <c r="H350" s="299"/>
      <c r="I350" s="299"/>
      <c r="J350" s="299"/>
      <c r="K350" s="299"/>
      <c r="L350" s="299"/>
      <c r="M350" s="299"/>
      <c r="N350" s="299"/>
      <c r="O350" s="299"/>
      <c r="P350" s="299"/>
      <c r="Q350" s="299"/>
      <c r="R350" s="299"/>
      <c r="S350" s="299"/>
      <c r="T350" s="299"/>
      <c r="U350" s="299"/>
      <c r="V350" s="299"/>
      <c r="W350" s="299"/>
      <c r="X350" s="299"/>
      <c r="Y350" s="299"/>
      <c r="Z350" s="299"/>
      <c r="AA350" s="299"/>
      <c r="AB350" s="299"/>
      <c r="AC350" s="299"/>
      <c r="AD350" s="299"/>
      <c r="AE350" s="299"/>
      <c r="AF350" s="299"/>
      <c r="AG350" s="299"/>
      <c r="AH350" s="299"/>
      <c r="AI350" s="299"/>
      <c r="AJ350" s="299"/>
      <c r="AK350" s="299"/>
      <c r="AL350" s="299"/>
      <c r="AM350" s="299"/>
      <c r="AN350" s="299"/>
      <c r="AO350" s="299"/>
      <c r="AP350" s="299"/>
      <c r="AQ350" s="299"/>
      <c r="AR350" s="299"/>
      <c r="AS350" s="299"/>
      <c r="AT350" s="299"/>
      <c r="AU350" s="299"/>
      <c r="AV350" s="299"/>
      <c r="AW350" s="299"/>
      <c r="AX350" s="299"/>
      <c r="AY350" s="137" t="str">
        <f t="shared" si="131"/>
        <v>*</v>
      </c>
      <c r="BA350" s="143" t="str">
        <f t="shared" si="133"/>
        <v/>
      </c>
    </row>
    <row r="351" spans="1:53" ht="12">
      <c r="A351" s="288">
        <v>349</v>
      </c>
      <c r="B351" s="296" t="s">
        <v>751</v>
      </c>
      <c r="C351" s="297" t="s">
        <v>30</v>
      </c>
      <c r="D351" s="297"/>
      <c r="E351" s="298"/>
      <c r="F351" s="299">
        <v>1050</v>
      </c>
      <c r="G351" s="299">
        <f>E351*3</f>
        <v>0</v>
      </c>
      <c r="H351" s="300"/>
      <c r="I351" s="300"/>
      <c r="J351" s="300"/>
      <c r="K351" s="300"/>
      <c r="L351" s="300"/>
      <c r="M351" s="300"/>
      <c r="N351" s="300"/>
      <c r="O351" s="299">
        <f>SUM(G351:N351)</f>
        <v>0</v>
      </c>
      <c r="P351" s="300"/>
      <c r="Q351" s="299">
        <f>F351+O351-P351</f>
        <v>1050</v>
      </c>
      <c r="R351" s="299">
        <f>E351*3</f>
        <v>0</v>
      </c>
      <c r="S351" s="300"/>
      <c r="T351" s="300"/>
      <c r="U351" s="300"/>
      <c r="V351" s="300"/>
      <c r="W351" s="300"/>
      <c r="X351" s="300"/>
      <c r="Y351" s="300"/>
      <c r="Z351" s="299">
        <f>SUM(R351:Y351)</f>
        <v>0</v>
      </c>
      <c r="AA351" s="300"/>
      <c r="AB351" s="299">
        <f>Q351+Z351-AA351</f>
        <v>1050</v>
      </c>
      <c r="AC351" s="299">
        <f>$E351*3</f>
        <v>0</v>
      </c>
      <c r="AD351" s="300"/>
      <c r="AE351" s="300"/>
      <c r="AF351" s="300"/>
      <c r="AG351" s="300"/>
      <c r="AH351" s="300"/>
      <c r="AI351" s="300"/>
      <c r="AJ351" s="300"/>
      <c r="AK351" s="299">
        <f>SUM(AC351:AJ351)</f>
        <v>0</v>
      </c>
      <c r="AL351" s="300"/>
      <c r="AM351" s="299">
        <f>AB351+AK351-AL351</f>
        <v>1050</v>
      </c>
      <c r="AN351" s="299">
        <f>$E351*3</f>
        <v>0</v>
      </c>
      <c r="AO351" s="300"/>
      <c r="AP351" s="300"/>
      <c r="AQ351" s="300"/>
      <c r="AR351" s="300"/>
      <c r="AS351" s="300"/>
      <c r="AT351" s="300"/>
      <c r="AU351" s="300"/>
      <c r="AV351" s="299">
        <f>SUM(AN351:AU351)</f>
        <v>0</v>
      </c>
      <c r="AW351" s="300"/>
      <c r="AX351" s="299">
        <f>AM351+AV351-AW351</f>
        <v>1050</v>
      </c>
      <c r="AY351" s="137" t="str">
        <f t="shared" si="131"/>
        <v/>
      </c>
      <c r="BA351" s="143" t="str">
        <f t="shared" si="133"/>
        <v/>
      </c>
    </row>
    <row r="352" spans="1:53" ht="12">
      <c r="A352" s="288">
        <v>350</v>
      </c>
      <c r="B352" s="289" t="s">
        <v>752</v>
      </c>
      <c r="C352" s="290" t="s">
        <v>14</v>
      </c>
      <c r="D352" s="290" t="s">
        <v>754</v>
      </c>
      <c r="E352" s="291">
        <v>120</v>
      </c>
      <c r="F352" s="292">
        <v>50</v>
      </c>
      <c r="G352" s="292">
        <v>270</v>
      </c>
      <c r="H352" s="293"/>
      <c r="I352" s="293"/>
      <c r="J352" s="293"/>
      <c r="K352" s="293"/>
      <c r="L352" s="293">
        <v>100</v>
      </c>
      <c r="M352" s="293"/>
      <c r="N352" s="293"/>
      <c r="O352" s="292">
        <f>SUM(G352:N352)</f>
        <v>370</v>
      </c>
      <c r="P352" s="293">
        <v>420</v>
      </c>
      <c r="Q352" s="292">
        <f>F352+O352-P352</f>
        <v>0</v>
      </c>
      <c r="R352" s="292">
        <f>E352*3</f>
        <v>360</v>
      </c>
      <c r="S352" s="293"/>
      <c r="T352" s="293"/>
      <c r="U352" s="293"/>
      <c r="V352" s="293"/>
      <c r="W352" s="293"/>
      <c r="X352" s="293"/>
      <c r="Y352" s="293"/>
      <c r="Z352" s="292">
        <f>SUM(R352:Y352)</f>
        <v>360</v>
      </c>
      <c r="AA352" s="293">
        <v>360</v>
      </c>
      <c r="AB352" s="292">
        <f>Q352+Z352-AA352</f>
        <v>0</v>
      </c>
      <c r="AC352" s="292">
        <f>$E352*3</f>
        <v>360</v>
      </c>
      <c r="AD352" s="293"/>
      <c r="AE352" s="293"/>
      <c r="AF352" s="293"/>
      <c r="AG352" s="293"/>
      <c r="AH352" s="293"/>
      <c r="AI352" s="293"/>
      <c r="AJ352" s="293"/>
      <c r="AK352" s="292">
        <f>SUM(AC352:AJ352)</f>
        <v>360</v>
      </c>
      <c r="AL352" s="293"/>
      <c r="AM352" s="292">
        <f>AB352+AK352-AL352</f>
        <v>360</v>
      </c>
      <c r="AN352" s="292">
        <f>$E352*3</f>
        <v>360</v>
      </c>
      <c r="AO352" s="293"/>
      <c r="AP352" s="293"/>
      <c r="AQ352" s="293"/>
      <c r="AR352" s="293"/>
      <c r="AS352" s="293"/>
      <c r="AT352" s="293"/>
      <c r="AU352" s="293"/>
      <c r="AV352" s="292">
        <f>SUM(AN352:AU352)</f>
        <v>360</v>
      </c>
      <c r="AW352" s="293">
        <v>720</v>
      </c>
      <c r="AX352" s="292">
        <f>AM352+AV352-AW352</f>
        <v>0</v>
      </c>
      <c r="AY352" s="137" t="str">
        <f t="shared" si="131"/>
        <v>*</v>
      </c>
      <c r="BA352" s="143" t="str">
        <f t="shared" si="133"/>
        <v/>
      </c>
    </row>
    <row r="353" spans="1:53" ht="12">
      <c r="A353" s="288">
        <v>351</v>
      </c>
      <c r="B353" s="329" t="s">
        <v>1393</v>
      </c>
      <c r="C353" s="330" t="s">
        <v>30</v>
      </c>
      <c r="D353" s="333"/>
      <c r="E353" s="329"/>
      <c r="F353" s="322">
        <v>1980</v>
      </c>
      <c r="G353" s="299"/>
      <c r="H353" s="299"/>
      <c r="I353" s="299"/>
      <c r="J353" s="299"/>
      <c r="K353" s="299"/>
      <c r="L353" s="299"/>
      <c r="M353" s="299"/>
      <c r="N353" s="299"/>
      <c r="O353" s="299"/>
      <c r="P353" s="299"/>
      <c r="Q353" s="299"/>
      <c r="R353" s="299"/>
      <c r="S353" s="299"/>
      <c r="T353" s="299"/>
      <c r="U353" s="299"/>
      <c r="V353" s="299"/>
      <c r="W353" s="299"/>
      <c r="X353" s="299"/>
      <c r="Y353" s="299"/>
      <c r="Z353" s="299"/>
      <c r="AA353" s="299"/>
      <c r="AB353" s="299"/>
      <c r="AC353" s="299"/>
      <c r="AD353" s="299"/>
      <c r="AE353" s="299"/>
      <c r="AF353" s="299"/>
      <c r="AG353" s="299"/>
      <c r="AH353" s="299"/>
      <c r="AI353" s="299"/>
      <c r="AJ353" s="299"/>
      <c r="AK353" s="299"/>
      <c r="AL353" s="299"/>
      <c r="AM353" s="299"/>
      <c r="AN353" s="299"/>
      <c r="AO353" s="299"/>
      <c r="AP353" s="299"/>
      <c r="AQ353" s="299"/>
      <c r="AR353" s="299"/>
      <c r="AS353" s="299"/>
      <c r="AT353" s="299"/>
      <c r="AU353" s="299"/>
      <c r="AV353" s="299"/>
      <c r="AW353" s="299"/>
      <c r="AX353" s="299"/>
      <c r="AY353" s="137" t="str">
        <f t="shared" si="131"/>
        <v>*</v>
      </c>
      <c r="BA353" s="143" t="str">
        <f t="shared" si="133"/>
        <v/>
      </c>
    </row>
    <row r="354" spans="1:53" ht="12">
      <c r="A354" s="288">
        <v>352</v>
      </c>
      <c r="B354" s="289" t="s">
        <v>758</v>
      </c>
      <c r="C354" s="290" t="s">
        <v>14</v>
      </c>
      <c r="D354" s="290" t="s">
        <v>12</v>
      </c>
      <c r="E354" s="291">
        <v>85</v>
      </c>
      <c r="F354" s="292">
        <v>1020</v>
      </c>
      <c r="G354" s="292">
        <f>E354*3</f>
        <v>255</v>
      </c>
      <c r="H354" s="293"/>
      <c r="I354" s="293"/>
      <c r="J354" s="293"/>
      <c r="K354" s="293"/>
      <c r="L354" s="293"/>
      <c r="M354" s="293"/>
      <c r="N354" s="293"/>
      <c r="O354" s="292">
        <f t="shared" ref="O354:O370" si="137">SUM(G354:N354)</f>
        <v>255</v>
      </c>
      <c r="P354" s="293"/>
      <c r="Q354" s="292">
        <f>F354+O354-P354</f>
        <v>1275</v>
      </c>
      <c r="R354" s="292">
        <f>E354*3</f>
        <v>255</v>
      </c>
      <c r="S354" s="293"/>
      <c r="T354" s="293"/>
      <c r="U354" s="293"/>
      <c r="V354" s="293"/>
      <c r="W354" s="293"/>
      <c r="X354" s="293"/>
      <c r="Y354" s="293"/>
      <c r="Z354" s="292">
        <f t="shared" ref="Z354:Z370" si="138">SUM(R354:Y354)</f>
        <v>255</v>
      </c>
      <c r="AA354" s="293"/>
      <c r="AB354" s="292">
        <f t="shared" ref="AB354:AB370" si="139">Q354+Z354-AA354</f>
        <v>1530</v>
      </c>
      <c r="AC354" s="292">
        <f t="shared" ref="AC354:AC370" si="140">$E354*3</f>
        <v>255</v>
      </c>
      <c r="AD354" s="293"/>
      <c r="AE354" s="293"/>
      <c r="AF354" s="293"/>
      <c r="AG354" s="293"/>
      <c r="AH354" s="293"/>
      <c r="AI354" s="293"/>
      <c r="AJ354" s="293"/>
      <c r="AK354" s="292">
        <f t="shared" ref="AK354:AK370" si="141">SUM(AC354:AJ354)</f>
        <v>255</v>
      </c>
      <c r="AL354" s="293"/>
      <c r="AM354" s="292">
        <f t="shared" ref="AM354:AM370" si="142">AB354+AK354-AL354</f>
        <v>1785</v>
      </c>
      <c r="AN354" s="292">
        <f t="shared" ref="AN354:AN370" si="143">$E354*3</f>
        <v>255</v>
      </c>
      <c r="AO354" s="293"/>
      <c r="AP354" s="293"/>
      <c r="AQ354" s="293"/>
      <c r="AR354" s="293"/>
      <c r="AS354" s="293"/>
      <c r="AT354" s="293"/>
      <c r="AU354" s="293"/>
      <c r="AV354" s="292">
        <f t="shared" ref="AV354:AV370" si="144">SUM(AN354:AU354)</f>
        <v>255</v>
      </c>
      <c r="AW354" s="293"/>
      <c r="AX354" s="292">
        <f t="shared" ref="AX354:AX370" si="145">AM354+AV354-AW354</f>
        <v>2040</v>
      </c>
      <c r="AY354" s="137" t="str">
        <f t="shared" si="131"/>
        <v/>
      </c>
      <c r="BA354" s="143" t="str">
        <f t="shared" si="133"/>
        <v/>
      </c>
    </row>
    <row r="355" spans="1:53" ht="12">
      <c r="A355" s="288">
        <v>353</v>
      </c>
      <c r="B355" s="289" t="s">
        <v>1394</v>
      </c>
      <c r="C355" s="290" t="s">
        <v>23</v>
      </c>
      <c r="D355" s="290" t="s">
        <v>12</v>
      </c>
      <c r="E355" s="291">
        <v>40</v>
      </c>
      <c r="F355" s="292"/>
      <c r="G355" s="292">
        <v>75</v>
      </c>
      <c r="H355" s="293"/>
      <c r="I355" s="293"/>
      <c r="J355" s="293"/>
      <c r="K355" s="293"/>
      <c r="L355" s="293"/>
      <c r="M355" s="293"/>
      <c r="N355" s="293"/>
      <c r="O355" s="292">
        <f t="shared" si="137"/>
        <v>75</v>
      </c>
      <c r="P355" s="293"/>
      <c r="Q355" s="292">
        <f>F355+O355-P355</f>
        <v>75</v>
      </c>
      <c r="R355" s="292">
        <v>75</v>
      </c>
      <c r="S355" s="293"/>
      <c r="T355" s="293"/>
      <c r="U355" s="293"/>
      <c r="V355" s="293"/>
      <c r="W355" s="293"/>
      <c r="X355" s="293"/>
      <c r="Y355" s="293"/>
      <c r="Z355" s="292">
        <f t="shared" si="138"/>
        <v>75</v>
      </c>
      <c r="AA355" s="293">
        <v>390</v>
      </c>
      <c r="AB355" s="292">
        <f t="shared" si="139"/>
        <v>-240</v>
      </c>
      <c r="AC355" s="292">
        <f t="shared" si="140"/>
        <v>120</v>
      </c>
      <c r="AD355" s="293"/>
      <c r="AE355" s="293"/>
      <c r="AF355" s="293"/>
      <c r="AG355" s="293"/>
      <c r="AH355" s="293"/>
      <c r="AI355" s="293"/>
      <c r="AJ355" s="293"/>
      <c r="AK355" s="292">
        <f t="shared" si="141"/>
        <v>120</v>
      </c>
      <c r="AL355" s="293"/>
      <c r="AM355" s="292">
        <f t="shared" si="142"/>
        <v>-120</v>
      </c>
      <c r="AN355" s="292">
        <f t="shared" si="143"/>
        <v>120</v>
      </c>
      <c r="AO355" s="293"/>
      <c r="AP355" s="293"/>
      <c r="AQ355" s="293"/>
      <c r="AR355" s="293"/>
      <c r="AS355" s="293"/>
      <c r="AT355" s="293"/>
      <c r="AU355" s="293"/>
      <c r="AV355" s="292">
        <f t="shared" si="144"/>
        <v>120</v>
      </c>
      <c r="AW355" s="293"/>
      <c r="AX355" s="292">
        <f t="shared" si="145"/>
        <v>0</v>
      </c>
      <c r="AY355" s="137" t="str">
        <f t="shared" si="131"/>
        <v>*</v>
      </c>
      <c r="BA355" s="143" t="str">
        <f t="shared" si="133"/>
        <v/>
      </c>
    </row>
    <row r="356" spans="1:53" ht="12">
      <c r="A356" s="288">
        <v>354</v>
      </c>
      <c r="B356" s="289" t="s">
        <v>1169</v>
      </c>
      <c r="C356" s="290" t="s">
        <v>23</v>
      </c>
      <c r="D356" s="290" t="s">
        <v>1120</v>
      </c>
      <c r="E356" s="291">
        <v>80</v>
      </c>
      <c r="F356" s="292">
        <v>-0.5</v>
      </c>
      <c r="G356" s="292">
        <f>E356*3</f>
        <v>240</v>
      </c>
      <c r="H356" s="293"/>
      <c r="I356" s="293"/>
      <c r="J356" s="293"/>
      <c r="K356" s="293"/>
      <c r="L356" s="293"/>
      <c r="M356" s="293"/>
      <c r="N356" s="293"/>
      <c r="O356" s="292">
        <f t="shared" si="137"/>
        <v>240</v>
      </c>
      <c r="P356" s="293">
        <v>240</v>
      </c>
      <c r="Q356" s="292">
        <f>F356+O356-P356</f>
        <v>-0.5</v>
      </c>
      <c r="R356" s="292">
        <f>E356*3</f>
        <v>240</v>
      </c>
      <c r="S356" s="293"/>
      <c r="T356" s="293"/>
      <c r="U356" s="293">
        <v>599.29999999999995</v>
      </c>
      <c r="V356" s="293"/>
      <c r="W356" s="293">
        <v>100</v>
      </c>
      <c r="X356" s="293"/>
      <c r="Y356" s="293"/>
      <c r="Z356" s="292">
        <f t="shared" si="138"/>
        <v>939.3</v>
      </c>
      <c r="AA356" s="293"/>
      <c r="AB356" s="292">
        <f t="shared" si="139"/>
        <v>938.8</v>
      </c>
      <c r="AC356" s="292">
        <f t="shared" si="140"/>
        <v>240</v>
      </c>
      <c r="AD356" s="293"/>
      <c r="AE356" s="293"/>
      <c r="AF356" s="293"/>
      <c r="AG356" s="293"/>
      <c r="AH356" s="293"/>
      <c r="AI356" s="293"/>
      <c r="AJ356" s="293"/>
      <c r="AK356" s="292">
        <f t="shared" si="141"/>
        <v>240</v>
      </c>
      <c r="AL356" s="293">
        <v>1420</v>
      </c>
      <c r="AM356" s="292">
        <f t="shared" si="142"/>
        <v>-241.20000000000005</v>
      </c>
      <c r="AN356" s="292">
        <f t="shared" si="143"/>
        <v>240</v>
      </c>
      <c r="AO356" s="293"/>
      <c r="AP356" s="293"/>
      <c r="AQ356" s="293"/>
      <c r="AR356" s="293"/>
      <c r="AS356" s="293"/>
      <c r="AT356" s="293"/>
      <c r="AU356" s="293"/>
      <c r="AV356" s="292">
        <f t="shared" si="144"/>
        <v>240</v>
      </c>
      <c r="AW356" s="293"/>
      <c r="AX356" s="292">
        <f t="shared" si="145"/>
        <v>-1.2000000000000455</v>
      </c>
      <c r="AY356" s="137" t="str">
        <f t="shared" si="131"/>
        <v/>
      </c>
      <c r="BA356" s="143" t="str">
        <f t="shared" si="133"/>
        <v/>
      </c>
    </row>
    <row r="357" spans="1:53" ht="12">
      <c r="A357" s="288">
        <v>355</v>
      </c>
      <c r="B357" s="289" t="s">
        <v>761</v>
      </c>
      <c r="C357" s="290" t="s">
        <v>14</v>
      </c>
      <c r="D357" s="290" t="s">
        <v>12</v>
      </c>
      <c r="E357" s="291">
        <v>50</v>
      </c>
      <c r="F357" s="292"/>
      <c r="G357" s="292">
        <f>E357*3</f>
        <v>150</v>
      </c>
      <c r="H357" s="293"/>
      <c r="I357" s="293"/>
      <c r="J357" s="293"/>
      <c r="K357" s="293"/>
      <c r="L357" s="293"/>
      <c r="M357" s="293"/>
      <c r="N357" s="293"/>
      <c r="O357" s="292">
        <f t="shared" si="137"/>
        <v>150</v>
      </c>
      <c r="P357" s="293">
        <v>150</v>
      </c>
      <c r="Q357" s="292">
        <f>F357+O357-P357</f>
        <v>0</v>
      </c>
      <c r="R357" s="292">
        <f>E357*3</f>
        <v>150</v>
      </c>
      <c r="S357" s="293"/>
      <c r="T357" s="293"/>
      <c r="U357" s="293"/>
      <c r="V357" s="293"/>
      <c r="W357" s="293"/>
      <c r="X357" s="293"/>
      <c r="Y357" s="293"/>
      <c r="Z357" s="292">
        <f t="shared" si="138"/>
        <v>150</v>
      </c>
      <c r="AA357" s="293">
        <v>450</v>
      </c>
      <c r="AB357" s="292">
        <f t="shared" si="139"/>
        <v>-300</v>
      </c>
      <c r="AC357" s="292">
        <f t="shared" si="140"/>
        <v>150</v>
      </c>
      <c r="AD357" s="293"/>
      <c r="AE357" s="293"/>
      <c r="AF357" s="293"/>
      <c r="AG357" s="293"/>
      <c r="AH357" s="293"/>
      <c r="AI357" s="293"/>
      <c r="AJ357" s="293"/>
      <c r="AK357" s="292">
        <f t="shared" si="141"/>
        <v>150</v>
      </c>
      <c r="AL357" s="293"/>
      <c r="AM357" s="292">
        <f t="shared" si="142"/>
        <v>-150</v>
      </c>
      <c r="AN357" s="292">
        <f t="shared" si="143"/>
        <v>150</v>
      </c>
      <c r="AO357" s="293"/>
      <c r="AP357" s="293"/>
      <c r="AQ357" s="293"/>
      <c r="AR357" s="293"/>
      <c r="AS357" s="293"/>
      <c r="AT357" s="293"/>
      <c r="AU357" s="293"/>
      <c r="AV357" s="292">
        <f t="shared" si="144"/>
        <v>150</v>
      </c>
      <c r="AW357" s="293"/>
      <c r="AX357" s="292">
        <f t="shared" si="145"/>
        <v>0</v>
      </c>
      <c r="AY357" s="137" t="str">
        <f t="shared" si="131"/>
        <v>*</v>
      </c>
      <c r="BA357" s="143" t="str">
        <f t="shared" si="133"/>
        <v/>
      </c>
    </row>
    <row r="358" spans="1:53" ht="12">
      <c r="A358" s="288">
        <v>356</v>
      </c>
      <c r="B358" s="294" t="s">
        <v>763</v>
      </c>
      <c r="C358" s="290" t="s">
        <v>10</v>
      </c>
      <c r="D358" s="290" t="s">
        <v>765</v>
      </c>
      <c r="E358" s="295">
        <v>180</v>
      </c>
      <c r="F358" s="292"/>
      <c r="G358" s="292">
        <f>E358*3</f>
        <v>540</v>
      </c>
      <c r="H358" s="293"/>
      <c r="I358" s="293"/>
      <c r="J358" s="293"/>
      <c r="K358" s="293"/>
      <c r="L358" s="293"/>
      <c r="M358" s="293"/>
      <c r="N358" s="293"/>
      <c r="O358" s="292">
        <f t="shared" si="137"/>
        <v>540</v>
      </c>
      <c r="P358" s="293">
        <v>540</v>
      </c>
      <c r="Q358" s="292">
        <f>F358+O358-P358</f>
        <v>0</v>
      </c>
      <c r="R358" s="292">
        <f>E358*3</f>
        <v>540</v>
      </c>
      <c r="S358" s="293"/>
      <c r="T358" s="293"/>
      <c r="U358" s="293">
        <v>132.1</v>
      </c>
      <c r="V358" s="293"/>
      <c r="W358" s="293">
        <v>100</v>
      </c>
      <c r="X358" s="293"/>
      <c r="Y358" s="293"/>
      <c r="Z358" s="292">
        <f t="shared" si="138"/>
        <v>772.1</v>
      </c>
      <c r="AA358" s="293">
        <v>772.1</v>
      </c>
      <c r="AB358" s="292">
        <f t="shared" si="139"/>
        <v>0</v>
      </c>
      <c r="AC358" s="292">
        <f t="shared" si="140"/>
        <v>540</v>
      </c>
      <c r="AD358" s="293"/>
      <c r="AE358" s="293"/>
      <c r="AF358" s="293"/>
      <c r="AG358" s="293"/>
      <c r="AH358" s="293"/>
      <c r="AI358" s="293"/>
      <c r="AJ358" s="293"/>
      <c r="AK358" s="292">
        <f t="shared" si="141"/>
        <v>540</v>
      </c>
      <c r="AL358" s="293">
        <v>1080</v>
      </c>
      <c r="AM358" s="292">
        <f t="shared" si="142"/>
        <v>-540</v>
      </c>
      <c r="AN358" s="292">
        <f t="shared" si="143"/>
        <v>540</v>
      </c>
      <c r="AO358" s="293"/>
      <c r="AP358" s="293"/>
      <c r="AQ358" s="293"/>
      <c r="AR358" s="293"/>
      <c r="AS358" s="293"/>
      <c r="AT358" s="293"/>
      <c r="AU358" s="293"/>
      <c r="AV358" s="292">
        <f t="shared" si="144"/>
        <v>540</v>
      </c>
      <c r="AW358" s="293"/>
      <c r="AX358" s="292">
        <f t="shared" si="145"/>
        <v>0</v>
      </c>
      <c r="AY358" s="137" t="str">
        <f t="shared" si="131"/>
        <v>*</v>
      </c>
      <c r="BA358" s="143" t="str">
        <f t="shared" si="133"/>
        <v/>
      </c>
    </row>
    <row r="359" spans="1:53" ht="12">
      <c r="A359" s="288">
        <v>357</v>
      </c>
      <c r="B359" s="294" t="s">
        <v>1479</v>
      </c>
      <c r="C359" s="290" t="s">
        <v>23</v>
      </c>
      <c r="D359" s="290"/>
      <c r="E359" s="295">
        <v>400</v>
      </c>
      <c r="F359" s="292"/>
      <c r="G359" s="292"/>
      <c r="H359" s="293"/>
      <c r="I359" s="293"/>
      <c r="J359" s="293"/>
      <c r="K359" s="293"/>
      <c r="L359" s="293"/>
      <c r="M359" s="293"/>
      <c r="N359" s="293"/>
      <c r="O359" s="292">
        <f t="shared" si="137"/>
        <v>0</v>
      </c>
      <c r="P359" s="293"/>
      <c r="Q359" s="292"/>
      <c r="R359" s="292">
        <v>503</v>
      </c>
      <c r="S359" s="293">
        <v>100</v>
      </c>
      <c r="T359" s="293"/>
      <c r="U359" s="293"/>
      <c r="V359" s="293"/>
      <c r="W359" s="293"/>
      <c r="X359" s="293"/>
      <c r="Y359" s="293">
        <v>10</v>
      </c>
      <c r="Z359" s="292">
        <f t="shared" si="138"/>
        <v>613</v>
      </c>
      <c r="AA359" s="293">
        <v>613</v>
      </c>
      <c r="AB359" s="292">
        <f t="shared" si="139"/>
        <v>0</v>
      </c>
      <c r="AC359" s="292">
        <f t="shared" si="140"/>
        <v>1200</v>
      </c>
      <c r="AD359" s="293">
        <v>200</v>
      </c>
      <c r="AE359" s="293">
        <v>120.6</v>
      </c>
      <c r="AF359" s="293"/>
      <c r="AG359" s="293"/>
      <c r="AH359" s="293"/>
      <c r="AI359" s="293"/>
      <c r="AJ359" s="293"/>
      <c r="AK359" s="292">
        <f t="shared" si="141"/>
        <v>1520.6</v>
      </c>
      <c r="AL359" s="293">
        <v>1250</v>
      </c>
      <c r="AM359" s="292">
        <f t="shared" si="142"/>
        <v>270.59999999999991</v>
      </c>
      <c r="AN359" s="292">
        <f t="shared" si="143"/>
        <v>1200</v>
      </c>
      <c r="AO359" s="293">
        <v>150</v>
      </c>
      <c r="AP359" s="293">
        <v>100</v>
      </c>
      <c r="AQ359" s="293"/>
      <c r="AR359" s="293"/>
      <c r="AS359" s="293"/>
      <c r="AT359" s="293"/>
      <c r="AU359" s="293">
        <v>10</v>
      </c>
      <c r="AV359" s="292">
        <f t="shared" si="144"/>
        <v>1460</v>
      </c>
      <c r="AW359" s="293">
        <v>1730.6</v>
      </c>
      <c r="AX359" s="292">
        <f t="shared" si="145"/>
        <v>0</v>
      </c>
      <c r="BA359" s="143" t="str">
        <f t="shared" si="133"/>
        <v/>
      </c>
    </row>
    <row r="360" spans="1:53" ht="12">
      <c r="A360" s="288">
        <v>358</v>
      </c>
      <c r="B360" s="289" t="s">
        <v>766</v>
      </c>
      <c r="C360" s="290" t="s">
        <v>14</v>
      </c>
      <c r="D360" s="290" t="s">
        <v>328</v>
      </c>
      <c r="E360" s="291">
        <v>125</v>
      </c>
      <c r="F360" s="292"/>
      <c r="G360" s="292">
        <f t="shared" ref="G360:G366" si="146">E360*3</f>
        <v>375</v>
      </c>
      <c r="H360" s="293"/>
      <c r="I360" s="293"/>
      <c r="J360" s="293"/>
      <c r="K360" s="293"/>
      <c r="L360" s="293"/>
      <c r="M360" s="293"/>
      <c r="N360" s="293"/>
      <c r="O360" s="292">
        <f t="shared" si="137"/>
        <v>375</v>
      </c>
      <c r="P360" s="293">
        <v>375</v>
      </c>
      <c r="Q360" s="292">
        <f t="shared" ref="Q360:Q370" si="147">F360+O360-P360</f>
        <v>0</v>
      </c>
      <c r="R360" s="292">
        <f t="shared" ref="R360:R370" si="148">E360*3</f>
        <v>375</v>
      </c>
      <c r="S360" s="293"/>
      <c r="T360" s="293"/>
      <c r="U360" s="293"/>
      <c r="V360" s="293"/>
      <c r="W360" s="293"/>
      <c r="X360" s="293"/>
      <c r="Y360" s="293"/>
      <c r="Z360" s="292">
        <f t="shared" si="138"/>
        <v>375</v>
      </c>
      <c r="AA360" s="293">
        <v>1125</v>
      </c>
      <c r="AB360" s="292">
        <f t="shared" si="139"/>
        <v>-750</v>
      </c>
      <c r="AC360" s="292">
        <f t="shared" si="140"/>
        <v>375</v>
      </c>
      <c r="AD360" s="293"/>
      <c r="AE360" s="293"/>
      <c r="AF360" s="293"/>
      <c r="AG360" s="293"/>
      <c r="AH360" s="293"/>
      <c r="AI360" s="293"/>
      <c r="AJ360" s="293"/>
      <c r="AK360" s="292">
        <f t="shared" si="141"/>
        <v>375</v>
      </c>
      <c r="AL360" s="293"/>
      <c r="AM360" s="292">
        <f t="shared" si="142"/>
        <v>-375</v>
      </c>
      <c r="AN360" s="292">
        <f t="shared" si="143"/>
        <v>375</v>
      </c>
      <c r="AO360" s="293"/>
      <c r="AP360" s="293"/>
      <c r="AQ360" s="293"/>
      <c r="AR360" s="293"/>
      <c r="AS360" s="293"/>
      <c r="AT360" s="293"/>
      <c r="AU360" s="293"/>
      <c r="AV360" s="292">
        <f t="shared" si="144"/>
        <v>375</v>
      </c>
      <c r="AW360" s="293"/>
      <c r="AX360" s="292">
        <f t="shared" si="145"/>
        <v>0</v>
      </c>
      <c r="AY360" s="137" t="str">
        <f t="shared" si="131"/>
        <v>*</v>
      </c>
      <c r="BA360" s="143" t="str">
        <f t="shared" si="133"/>
        <v/>
      </c>
    </row>
    <row r="361" spans="1:53" ht="12">
      <c r="A361" s="288">
        <v>359</v>
      </c>
      <c r="B361" s="294" t="s">
        <v>770</v>
      </c>
      <c r="C361" s="290" t="s">
        <v>10</v>
      </c>
      <c r="D361" s="290" t="s">
        <v>100</v>
      </c>
      <c r="E361" s="295">
        <v>375</v>
      </c>
      <c r="F361" s="292"/>
      <c r="G361" s="292">
        <f t="shared" si="146"/>
        <v>1125</v>
      </c>
      <c r="H361" s="293">
        <v>50</v>
      </c>
      <c r="I361" s="293"/>
      <c r="J361" s="293">
        <v>1387.4</v>
      </c>
      <c r="K361" s="293"/>
      <c r="L361" s="293">
        <v>10</v>
      </c>
      <c r="M361" s="293"/>
      <c r="N361" s="293">
        <v>10</v>
      </c>
      <c r="O361" s="292">
        <f t="shared" si="137"/>
        <v>2582.4</v>
      </c>
      <c r="P361" s="293">
        <v>2512.4</v>
      </c>
      <c r="Q361" s="292">
        <f t="shared" si="147"/>
        <v>70</v>
      </c>
      <c r="R361" s="292">
        <f t="shared" si="148"/>
        <v>1125</v>
      </c>
      <c r="S361" s="293"/>
      <c r="T361" s="293">
        <v>100</v>
      </c>
      <c r="U361" s="293"/>
      <c r="V361" s="293"/>
      <c r="W361" s="293">
        <v>100</v>
      </c>
      <c r="X361" s="293"/>
      <c r="Y361" s="293"/>
      <c r="Z361" s="292">
        <f t="shared" si="138"/>
        <v>1325</v>
      </c>
      <c r="AA361" s="293"/>
      <c r="AB361" s="292">
        <f t="shared" si="139"/>
        <v>1395</v>
      </c>
      <c r="AC361" s="292">
        <f t="shared" si="140"/>
        <v>1125</v>
      </c>
      <c r="AD361" s="293"/>
      <c r="AE361" s="293"/>
      <c r="AF361" s="293"/>
      <c r="AG361" s="293"/>
      <c r="AH361" s="293"/>
      <c r="AI361" s="293"/>
      <c r="AJ361" s="293"/>
      <c r="AK361" s="292">
        <f t="shared" si="141"/>
        <v>1125</v>
      </c>
      <c r="AL361" s="293">
        <v>2520</v>
      </c>
      <c r="AM361" s="292">
        <f t="shared" si="142"/>
        <v>0</v>
      </c>
      <c r="AN361" s="292">
        <f t="shared" si="143"/>
        <v>1125</v>
      </c>
      <c r="AO361" s="293"/>
      <c r="AP361" s="293"/>
      <c r="AQ361" s="293"/>
      <c r="AR361" s="293"/>
      <c r="AS361" s="293"/>
      <c r="AT361" s="293"/>
      <c r="AU361" s="293"/>
      <c r="AV361" s="292">
        <f t="shared" si="144"/>
        <v>1125</v>
      </c>
      <c r="AW361" s="293">
        <v>1125</v>
      </c>
      <c r="AX361" s="292">
        <f t="shared" si="145"/>
        <v>0</v>
      </c>
      <c r="AY361" s="137" t="str">
        <f t="shared" si="131"/>
        <v>*</v>
      </c>
      <c r="BA361" s="143" t="str">
        <f t="shared" si="133"/>
        <v/>
      </c>
    </row>
    <row r="362" spans="1:53" ht="12">
      <c r="A362" s="288">
        <v>360</v>
      </c>
      <c r="B362" s="289" t="s">
        <v>936</v>
      </c>
      <c r="C362" s="290" t="s">
        <v>14</v>
      </c>
      <c r="D362" s="290" t="s">
        <v>954</v>
      </c>
      <c r="E362" s="291">
        <v>20</v>
      </c>
      <c r="F362" s="292"/>
      <c r="G362" s="292">
        <f t="shared" si="146"/>
        <v>60</v>
      </c>
      <c r="H362" s="293"/>
      <c r="I362" s="293"/>
      <c r="J362" s="293"/>
      <c r="K362" s="293"/>
      <c r="L362" s="293"/>
      <c r="M362" s="293"/>
      <c r="N362" s="293"/>
      <c r="O362" s="292">
        <f t="shared" si="137"/>
        <v>60</v>
      </c>
      <c r="P362" s="293"/>
      <c r="Q362" s="292">
        <f t="shared" si="147"/>
        <v>60</v>
      </c>
      <c r="R362" s="292">
        <f t="shared" si="148"/>
        <v>60</v>
      </c>
      <c r="S362" s="293"/>
      <c r="T362" s="293"/>
      <c r="U362" s="293"/>
      <c r="V362" s="293"/>
      <c r="W362" s="293"/>
      <c r="X362" s="293"/>
      <c r="Y362" s="293"/>
      <c r="Z362" s="292">
        <f t="shared" si="138"/>
        <v>60</v>
      </c>
      <c r="AA362" s="293"/>
      <c r="AB362" s="292">
        <f t="shared" si="139"/>
        <v>120</v>
      </c>
      <c r="AC362" s="292">
        <f t="shared" si="140"/>
        <v>60</v>
      </c>
      <c r="AD362" s="293"/>
      <c r="AE362" s="293"/>
      <c r="AF362" s="293"/>
      <c r="AG362" s="293"/>
      <c r="AH362" s="293"/>
      <c r="AI362" s="293"/>
      <c r="AJ362" s="293"/>
      <c r="AK362" s="292">
        <f t="shared" si="141"/>
        <v>60</v>
      </c>
      <c r="AL362" s="293"/>
      <c r="AM362" s="292">
        <f t="shared" si="142"/>
        <v>180</v>
      </c>
      <c r="AN362" s="292">
        <f t="shared" si="143"/>
        <v>60</v>
      </c>
      <c r="AO362" s="293"/>
      <c r="AP362" s="293"/>
      <c r="AQ362" s="293"/>
      <c r="AR362" s="293"/>
      <c r="AS362" s="293"/>
      <c r="AT362" s="293"/>
      <c r="AU362" s="293"/>
      <c r="AV362" s="292">
        <f t="shared" si="144"/>
        <v>60</v>
      </c>
      <c r="AW362" s="293"/>
      <c r="AX362" s="292">
        <f t="shared" si="145"/>
        <v>240</v>
      </c>
      <c r="AY362" s="137" t="str">
        <f t="shared" si="131"/>
        <v/>
      </c>
      <c r="BA362" s="143" t="str">
        <f t="shared" si="133"/>
        <v/>
      </c>
    </row>
    <row r="363" spans="1:53" ht="12">
      <c r="A363" s="288">
        <v>361</v>
      </c>
      <c r="B363" s="294" t="s">
        <v>773</v>
      </c>
      <c r="C363" s="290" t="s">
        <v>10</v>
      </c>
      <c r="D363" s="290" t="s">
        <v>775</v>
      </c>
      <c r="E363" s="295">
        <v>140</v>
      </c>
      <c r="F363" s="292"/>
      <c r="G363" s="292">
        <f t="shared" si="146"/>
        <v>420</v>
      </c>
      <c r="H363" s="293">
        <v>100</v>
      </c>
      <c r="I363" s="293"/>
      <c r="J363" s="293"/>
      <c r="K363" s="293"/>
      <c r="L363" s="293"/>
      <c r="M363" s="293"/>
      <c r="N363" s="293"/>
      <c r="O363" s="292">
        <f t="shared" si="137"/>
        <v>520</v>
      </c>
      <c r="P363" s="293"/>
      <c r="Q363" s="292">
        <f t="shared" si="147"/>
        <v>520</v>
      </c>
      <c r="R363" s="292">
        <f t="shared" si="148"/>
        <v>420</v>
      </c>
      <c r="S363" s="293"/>
      <c r="T363" s="293"/>
      <c r="U363" s="293"/>
      <c r="V363" s="293"/>
      <c r="W363" s="293">
        <v>100</v>
      </c>
      <c r="X363" s="293"/>
      <c r="Y363" s="293"/>
      <c r="Z363" s="292">
        <f t="shared" si="138"/>
        <v>520</v>
      </c>
      <c r="AA363" s="293">
        <v>1040</v>
      </c>
      <c r="AB363" s="292">
        <f t="shared" si="139"/>
        <v>0</v>
      </c>
      <c r="AC363" s="292">
        <f t="shared" si="140"/>
        <v>420</v>
      </c>
      <c r="AD363" s="293"/>
      <c r="AE363" s="293"/>
      <c r="AF363" s="293"/>
      <c r="AG363" s="293"/>
      <c r="AH363" s="293"/>
      <c r="AI363" s="293"/>
      <c r="AJ363" s="293"/>
      <c r="AK363" s="292">
        <f t="shared" si="141"/>
        <v>420</v>
      </c>
      <c r="AL363" s="293">
        <v>840</v>
      </c>
      <c r="AM363" s="292">
        <f t="shared" si="142"/>
        <v>-420</v>
      </c>
      <c r="AN363" s="292">
        <f t="shared" si="143"/>
        <v>420</v>
      </c>
      <c r="AO363" s="293"/>
      <c r="AP363" s="293"/>
      <c r="AQ363" s="293"/>
      <c r="AR363" s="293"/>
      <c r="AS363" s="293"/>
      <c r="AT363" s="293"/>
      <c r="AU363" s="293"/>
      <c r="AV363" s="292">
        <f t="shared" si="144"/>
        <v>420</v>
      </c>
      <c r="AW363" s="293"/>
      <c r="AX363" s="292">
        <f t="shared" si="145"/>
        <v>0</v>
      </c>
      <c r="AY363" s="137" t="str">
        <f t="shared" si="131"/>
        <v>*</v>
      </c>
      <c r="BA363" s="143" t="str">
        <f t="shared" si="133"/>
        <v/>
      </c>
    </row>
    <row r="364" spans="1:53" ht="12">
      <c r="A364" s="288">
        <v>362</v>
      </c>
      <c r="B364" s="379" t="s">
        <v>776</v>
      </c>
      <c r="C364" s="290" t="s">
        <v>14</v>
      </c>
      <c r="D364" s="380"/>
      <c r="E364" s="295">
        <v>85</v>
      </c>
      <c r="F364" s="381"/>
      <c r="G364" s="292">
        <f t="shared" si="146"/>
        <v>255</v>
      </c>
      <c r="H364" s="383"/>
      <c r="I364" s="383"/>
      <c r="J364" s="383"/>
      <c r="K364" s="383"/>
      <c r="L364" s="383"/>
      <c r="M364" s="383"/>
      <c r="N364" s="383"/>
      <c r="O364" s="382">
        <f t="shared" si="137"/>
        <v>255</v>
      </c>
      <c r="P364" s="383"/>
      <c r="Q364" s="292">
        <f t="shared" si="147"/>
        <v>255</v>
      </c>
      <c r="R364" s="292">
        <f t="shared" si="148"/>
        <v>255</v>
      </c>
      <c r="S364" s="383"/>
      <c r="T364" s="383"/>
      <c r="U364" s="383"/>
      <c r="V364" s="383"/>
      <c r="W364" s="383"/>
      <c r="X364" s="383"/>
      <c r="Y364" s="383"/>
      <c r="Z364" s="292">
        <f t="shared" si="138"/>
        <v>255</v>
      </c>
      <c r="AA364" s="383"/>
      <c r="AB364" s="292">
        <f t="shared" si="139"/>
        <v>510</v>
      </c>
      <c r="AC364" s="292">
        <f t="shared" si="140"/>
        <v>255</v>
      </c>
      <c r="AD364" s="293"/>
      <c r="AE364" s="293"/>
      <c r="AF364" s="293"/>
      <c r="AG364" s="293"/>
      <c r="AH364" s="293"/>
      <c r="AI364" s="293"/>
      <c r="AJ364" s="293"/>
      <c r="AK364" s="292">
        <f t="shared" si="141"/>
        <v>255</v>
      </c>
      <c r="AL364" s="293"/>
      <c r="AM364" s="292">
        <f t="shared" si="142"/>
        <v>765</v>
      </c>
      <c r="AN364" s="292">
        <f t="shared" si="143"/>
        <v>255</v>
      </c>
      <c r="AO364" s="293"/>
      <c r="AP364" s="293"/>
      <c r="AQ364" s="293"/>
      <c r="AR364" s="293"/>
      <c r="AS364" s="293"/>
      <c r="AT364" s="293"/>
      <c r="AU364" s="293"/>
      <c r="AV364" s="292">
        <f t="shared" si="144"/>
        <v>255</v>
      </c>
      <c r="AW364" s="293">
        <v>1020</v>
      </c>
      <c r="AX364" s="292">
        <f t="shared" si="145"/>
        <v>0</v>
      </c>
      <c r="AY364" s="137" t="str">
        <f t="shared" si="131"/>
        <v>*</v>
      </c>
      <c r="BA364" s="143" t="str">
        <f t="shared" si="133"/>
        <v/>
      </c>
    </row>
    <row r="365" spans="1:53" ht="12">
      <c r="A365" s="288">
        <v>363</v>
      </c>
      <c r="B365" s="289" t="s">
        <v>777</v>
      </c>
      <c r="C365" s="290" t="s">
        <v>23</v>
      </c>
      <c r="D365" s="290" t="s">
        <v>911</v>
      </c>
      <c r="E365" s="291">
        <v>70</v>
      </c>
      <c r="F365" s="292">
        <v>-840</v>
      </c>
      <c r="G365" s="292">
        <f t="shared" si="146"/>
        <v>210</v>
      </c>
      <c r="H365" s="293"/>
      <c r="I365" s="293"/>
      <c r="J365" s="293"/>
      <c r="K365" s="293"/>
      <c r="L365" s="293"/>
      <c r="M365" s="293"/>
      <c r="N365" s="293"/>
      <c r="O365" s="292">
        <f t="shared" si="137"/>
        <v>210</v>
      </c>
      <c r="P365" s="293"/>
      <c r="Q365" s="292">
        <f t="shared" si="147"/>
        <v>-630</v>
      </c>
      <c r="R365" s="292">
        <f t="shared" si="148"/>
        <v>210</v>
      </c>
      <c r="S365" s="293"/>
      <c r="T365" s="293"/>
      <c r="U365" s="293"/>
      <c r="V365" s="293"/>
      <c r="W365" s="293"/>
      <c r="X365" s="293"/>
      <c r="Y365" s="293"/>
      <c r="Z365" s="292">
        <f t="shared" si="138"/>
        <v>210</v>
      </c>
      <c r="AA365" s="293"/>
      <c r="AB365" s="292">
        <f t="shared" si="139"/>
        <v>-420</v>
      </c>
      <c r="AC365" s="292">
        <f t="shared" si="140"/>
        <v>210</v>
      </c>
      <c r="AD365" s="293"/>
      <c r="AE365" s="293"/>
      <c r="AF365" s="293"/>
      <c r="AG365" s="293"/>
      <c r="AH365" s="293"/>
      <c r="AI365" s="293"/>
      <c r="AJ365" s="293"/>
      <c r="AK365" s="292">
        <f t="shared" si="141"/>
        <v>210</v>
      </c>
      <c r="AL365" s="293"/>
      <c r="AM365" s="292">
        <f t="shared" si="142"/>
        <v>-210</v>
      </c>
      <c r="AN365" s="292">
        <f t="shared" si="143"/>
        <v>210</v>
      </c>
      <c r="AO365" s="293"/>
      <c r="AP365" s="293"/>
      <c r="AQ365" s="293"/>
      <c r="AR365" s="293"/>
      <c r="AS365" s="293"/>
      <c r="AT365" s="293"/>
      <c r="AU365" s="293"/>
      <c r="AV365" s="292">
        <f t="shared" si="144"/>
        <v>210</v>
      </c>
      <c r="AW365" s="293"/>
      <c r="AX365" s="292">
        <f t="shared" si="145"/>
        <v>0</v>
      </c>
      <c r="AY365" s="137" t="str">
        <f t="shared" si="131"/>
        <v>*</v>
      </c>
      <c r="BA365" s="143" t="str">
        <f t="shared" si="133"/>
        <v/>
      </c>
    </row>
    <row r="366" spans="1:53" ht="12">
      <c r="A366" s="288">
        <v>364</v>
      </c>
      <c r="B366" s="289" t="s">
        <v>781</v>
      </c>
      <c r="C366" s="290" t="s">
        <v>14</v>
      </c>
      <c r="D366" s="290" t="s">
        <v>298</v>
      </c>
      <c r="E366" s="291">
        <v>120</v>
      </c>
      <c r="F366" s="292"/>
      <c r="G366" s="292">
        <f t="shared" si="146"/>
        <v>360</v>
      </c>
      <c r="H366" s="293"/>
      <c r="I366" s="293"/>
      <c r="J366" s="293"/>
      <c r="K366" s="293"/>
      <c r="L366" s="293"/>
      <c r="M366" s="293"/>
      <c r="N366" s="293"/>
      <c r="O366" s="292">
        <f t="shared" si="137"/>
        <v>360</v>
      </c>
      <c r="P366" s="293">
        <v>360</v>
      </c>
      <c r="Q366" s="292">
        <f t="shared" si="147"/>
        <v>0</v>
      </c>
      <c r="R366" s="292">
        <f t="shared" si="148"/>
        <v>360</v>
      </c>
      <c r="S366" s="293"/>
      <c r="T366" s="293"/>
      <c r="U366" s="293"/>
      <c r="V366" s="293"/>
      <c r="W366" s="293">
        <v>100</v>
      </c>
      <c r="X366" s="293"/>
      <c r="Y366" s="293"/>
      <c r="Z366" s="292">
        <f t="shared" si="138"/>
        <v>460</v>
      </c>
      <c r="AA366" s="293">
        <v>1180</v>
      </c>
      <c r="AB366" s="292">
        <f t="shared" si="139"/>
        <v>-720</v>
      </c>
      <c r="AC366" s="292">
        <f t="shared" si="140"/>
        <v>360</v>
      </c>
      <c r="AD366" s="293"/>
      <c r="AE366" s="293"/>
      <c r="AF366" s="293"/>
      <c r="AG366" s="293"/>
      <c r="AH366" s="293"/>
      <c r="AI366" s="293"/>
      <c r="AJ366" s="293"/>
      <c r="AK366" s="292">
        <f t="shared" si="141"/>
        <v>360</v>
      </c>
      <c r="AL366" s="293"/>
      <c r="AM366" s="292">
        <f t="shared" si="142"/>
        <v>-360</v>
      </c>
      <c r="AN366" s="292">
        <f t="shared" si="143"/>
        <v>360</v>
      </c>
      <c r="AO366" s="293"/>
      <c r="AP366" s="293"/>
      <c r="AQ366" s="293"/>
      <c r="AR366" s="293"/>
      <c r="AS366" s="293"/>
      <c r="AT366" s="293"/>
      <c r="AU366" s="293"/>
      <c r="AV366" s="292">
        <f t="shared" si="144"/>
        <v>360</v>
      </c>
      <c r="AW366" s="293"/>
      <c r="AX366" s="292">
        <f t="shared" si="145"/>
        <v>0</v>
      </c>
      <c r="BA366" s="143" t="str">
        <f t="shared" si="133"/>
        <v/>
      </c>
    </row>
    <row r="367" spans="1:53" ht="12">
      <c r="A367" s="288">
        <v>365</v>
      </c>
      <c r="B367" s="289" t="s">
        <v>1473</v>
      </c>
      <c r="C367" s="290" t="s">
        <v>23</v>
      </c>
      <c r="D367" s="290"/>
      <c r="E367" s="291">
        <v>100</v>
      </c>
      <c r="F367" s="292"/>
      <c r="G367" s="354">
        <v>100</v>
      </c>
      <c r="H367" s="293"/>
      <c r="I367" s="293"/>
      <c r="J367" s="293"/>
      <c r="K367" s="293"/>
      <c r="L367" s="293"/>
      <c r="M367" s="293"/>
      <c r="N367" s="293"/>
      <c r="O367" s="292">
        <f t="shared" si="137"/>
        <v>100</v>
      </c>
      <c r="P367" s="293"/>
      <c r="Q367" s="292">
        <f t="shared" si="147"/>
        <v>100</v>
      </c>
      <c r="R367" s="292">
        <f t="shared" si="148"/>
        <v>300</v>
      </c>
      <c r="S367" s="293"/>
      <c r="T367" s="293"/>
      <c r="U367" s="293"/>
      <c r="V367" s="293"/>
      <c r="W367" s="293"/>
      <c r="X367" s="293"/>
      <c r="Y367" s="293"/>
      <c r="Z367" s="292">
        <f t="shared" si="138"/>
        <v>300</v>
      </c>
      <c r="AA367" s="293">
        <v>1000</v>
      </c>
      <c r="AB367" s="292">
        <f t="shared" si="139"/>
        <v>-600</v>
      </c>
      <c r="AC367" s="292">
        <f t="shared" si="140"/>
        <v>300</v>
      </c>
      <c r="AD367" s="293"/>
      <c r="AE367" s="293"/>
      <c r="AF367" s="293"/>
      <c r="AG367" s="293"/>
      <c r="AH367" s="293"/>
      <c r="AI367" s="293"/>
      <c r="AJ367" s="293"/>
      <c r="AK367" s="292">
        <f t="shared" si="141"/>
        <v>300</v>
      </c>
      <c r="AL367" s="293"/>
      <c r="AM367" s="292">
        <f t="shared" si="142"/>
        <v>-300</v>
      </c>
      <c r="AN367" s="292">
        <f t="shared" si="143"/>
        <v>300</v>
      </c>
      <c r="AO367" s="293"/>
      <c r="AP367" s="293"/>
      <c r="AQ367" s="293"/>
      <c r="AR367" s="293"/>
      <c r="AS367" s="293"/>
      <c r="AT367" s="293"/>
      <c r="AU367" s="293"/>
      <c r="AV367" s="292">
        <f t="shared" si="144"/>
        <v>300</v>
      </c>
      <c r="AW367" s="293"/>
      <c r="AX367" s="292">
        <f t="shared" si="145"/>
        <v>0</v>
      </c>
      <c r="AY367" s="137" t="str">
        <f t="shared" si="131"/>
        <v>*</v>
      </c>
      <c r="BA367" s="143" t="str">
        <f t="shared" si="133"/>
        <v/>
      </c>
    </row>
    <row r="368" spans="1:53" ht="12">
      <c r="A368" s="288">
        <v>366</v>
      </c>
      <c r="B368" s="294" t="s">
        <v>783</v>
      </c>
      <c r="C368" s="290" t="s">
        <v>10</v>
      </c>
      <c r="D368" s="290" t="s">
        <v>784</v>
      </c>
      <c r="E368" s="295">
        <v>105</v>
      </c>
      <c r="F368" s="292"/>
      <c r="G368" s="292">
        <f>E368*3</f>
        <v>315</v>
      </c>
      <c r="H368" s="293"/>
      <c r="I368" s="293"/>
      <c r="J368" s="293"/>
      <c r="K368" s="293"/>
      <c r="L368" s="293"/>
      <c r="M368" s="293"/>
      <c r="N368" s="293"/>
      <c r="O368" s="292">
        <f t="shared" si="137"/>
        <v>315</v>
      </c>
      <c r="P368" s="293">
        <v>630</v>
      </c>
      <c r="Q368" s="292">
        <f t="shared" si="147"/>
        <v>-315</v>
      </c>
      <c r="R368" s="292">
        <f t="shared" si="148"/>
        <v>315</v>
      </c>
      <c r="S368" s="293"/>
      <c r="T368" s="293"/>
      <c r="U368" s="293"/>
      <c r="V368" s="293"/>
      <c r="W368" s="293"/>
      <c r="X368" s="293"/>
      <c r="Y368" s="293"/>
      <c r="Z368" s="292">
        <f t="shared" si="138"/>
        <v>315</v>
      </c>
      <c r="AA368" s="293">
        <v>315</v>
      </c>
      <c r="AB368" s="292">
        <f t="shared" si="139"/>
        <v>-315</v>
      </c>
      <c r="AC368" s="292">
        <f t="shared" si="140"/>
        <v>315</v>
      </c>
      <c r="AD368" s="293"/>
      <c r="AE368" s="293"/>
      <c r="AF368" s="293"/>
      <c r="AG368" s="293"/>
      <c r="AH368" s="293"/>
      <c r="AI368" s="293"/>
      <c r="AJ368" s="293"/>
      <c r="AK368" s="292">
        <f t="shared" si="141"/>
        <v>315</v>
      </c>
      <c r="AL368" s="293"/>
      <c r="AM368" s="292">
        <f t="shared" si="142"/>
        <v>0</v>
      </c>
      <c r="AN368" s="292">
        <f t="shared" si="143"/>
        <v>315</v>
      </c>
      <c r="AO368" s="293"/>
      <c r="AP368" s="293"/>
      <c r="AQ368" s="293"/>
      <c r="AR368" s="293"/>
      <c r="AS368" s="293"/>
      <c r="AT368" s="293"/>
      <c r="AU368" s="293"/>
      <c r="AV368" s="292">
        <f t="shared" si="144"/>
        <v>315</v>
      </c>
      <c r="AW368" s="293">
        <v>315</v>
      </c>
      <c r="AX368" s="292">
        <f t="shared" si="145"/>
        <v>0</v>
      </c>
      <c r="AY368" s="137" t="str">
        <f t="shared" si="131"/>
        <v>*</v>
      </c>
      <c r="BA368" s="143" t="str">
        <f t="shared" si="133"/>
        <v/>
      </c>
    </row>
    <row r="369" spans="1:53" ht="12">
      <c r="A369" s="288">
        <v>367</v>
      </c>
      <c r="B369" s="289" t="s">
        <v>785</v>
      </c>
      <c r="C369" s="290" t="s">
        <v>14</v>
      </c>
      <c r="D369" s="290" t="s">
        <v>12</v>
      </c>
      <c r="E369" s="291">
        <v>390</v>
      </c>
      <c r="F369" s="292"/>
      <c r="G369" s="292">
        <f>E369*3</f>
        <v>1170</v>
      </c>
      <c r="H369" s="293">
        <v>50</v>
      </c>
      <c r="I369" s="293"/>
      <c r="J369" s="293"/>
      <c r="K369" s="293"/>
      <c r="L369" s="293">
        <v>10</v>
      </c>
      <c r="M369" s="293"/>
      <c r="N369" s="293">
        <v>10</v>
      </c>
      <c r="O369" s="292">
        <f t="shared" si="137"/>
        <v>1240</v>
      </c>
      <c r="P369" s="293">
        <v>1240</v>
      </c>
      <c r="Q369" s="292">
        <f t="shared" si="147"/>
        <v>0</v>
      </c>
      <c r="R369" s="292">
        <f t="shared" si="148"/>
        <v>1170</v>
      </c>
      <c r="S369" s="293"/>
      <c r="T369" s="293"/>
      <c r="U369" s="293"/>
      <c r="V369" s="293"/>
      <c r="W369" s="293">
        <v>100</v>
      </c>
      <c r="X369" s="293"/>
      <c r="Y369" s="293"/>
      <c r="Z369" s="292">
        <f t="shared" si="138"/>
        <v>1270</v>
      </c>
      <c r="AA369" s="293">
        <v>1270</v>
      </c>
      <c r="AB369" s="292">
        <f t="shared" si="139"/>
        <v>0</v>
      </c>
      <c r="AC369" s="292">
        <f t="shared" si="140"/>
        <v>1170</v>
      </c>
      <c r="AD369" s="293"/>
      <c r="AE369" s="293"/>
      <c r="AF369" s="293"/>
      <c r="AG369" s="293"/>
      <c r="AH369" s="293"/>
      <c r="AI369" s="293"/>
      <c r="AJ369" s="293"/>
      <c r="AK369" s="292">
        <f t="shared" si="141"/>
        <v>1170</v>
      </c>
      <c r="AL369" s="293">
        <v>1170</v>
      </c>
      <c r="AM369" s="292">
        <f t="shared" si="142"/>
        <v>0</v>
      </c>
      <c r="AN369" s="292">
        <f t="shared" si="143"/>
        <v>1170</v>
      </c>
      <c r="AO369" s="293"/>
      <c r="AP369" s="293"/>
      <c r="AQ369" s="293"/>
      <c r="AR369" s="293"/>
      <c r="AS369" s="293"/>
      <c r="AT369" s="293"/>
      <c r="AU369" s="293"/>
      <c r="AV369" s="292">
        <f t="shared" si="144"/>
        <v>1170</v>
      </c>
      <c r="AW369" s="293">
        <v>1170</v>
      </c>
      <c r="AX369" s="292">
        <f t="shared" si="145"/>
        <v>0</v>
      </c>
      <c r="AY369" s="137" t="str">
        <f t="shared" si="131"/>
        <v>*</v>
      </c>
      <c r="BA369" s="143" t="str">
        <f t="shared" si="133"/>
        <v/>
      </c>
    </row>
    <row r="370" spans="1:53" ht="12">
      <c r="A370" s="288">
        <v>368</v>
      </c>
      <c r="B370" s="294" t="s">
        <v>786</v>
      </c>
      <c r="C370" s="290" t="s">
        <v>10</v>
      </c>
      <c r="D370" s="290" t="s">
        <v>788</v>
      </c>
      <c r="E370" s="295">
        <v>165</v>
      </c>
      <c r="F370" s="292"/>
      <c r="G370" s="292">
        <f>E370*3</f>
        <v>495</v>
      </c>
      <c r="H370" s="293">
        <v>50</v>
      </c>
      <c r="I370" s="293"/>
      <c r="J370" s="293"/>
      <c r="K370" s="293"/>
      <c r="L370" s="293">
        <v>110</v>
      </c>
      <c r="M370" s="293"/>
      <c r="N370" s="293">
        <v>10</v>
      </c>
      <c r="O370" s="292">
        <f t="shared" si="137"/>
        <v>665</v>
      </c>
      <c r="P370" s="293">
        <v>665</v>
      </c>
      <c r="Q370" s="292">
        <f t="shared" si="147"/>
        <v>0</v>
      </c>
      <c r="R370" s="292">
        <f t="shared" si="148"/>
        <v>495</v>
      </c>
      <c r="S370" s="293"/>
      <c r="T370" s="293"/>
      <c r="U370" s="293"/>
      <c r="V370" s="293"/>
      <c r="W370" s="293"/>
      <c r="X370" s="293"/>
      <c r="Y370" s="293"/>
      <c r="Z370" s="292">
        <f t="shared" si="138"/>
        <v>495</v>
      </c>
      <c r="AA370" s="293"/>
      <c r="AB370" s="292">
        <f t="shared" si="139"/>
        <v>495</v>
      </c>
      <c r="AC370" s="292">
        <f t="shared" si="140"/>
        <v>495</v>
      </c>
      <c r="AD370" s="293"/>
      <c r="AE370" s="293">
        <v>100</v>
      </c>
      <c r="AF370" s="293"/>
      <c r="AG370" s="293"/>
      <c r="AH370" s="293"/>
      <c r="AI370" s="293"/>
      <c r="AJ370" s="293"/>
      <c r="AK370" s="292">
        <f t="shared" si="141"/>
        <v>595</v>
      </c>
      <c r="AL370" s="293">
        <v>990</v>
      </c>
      <c r="AM370" s="292">
        <f t="shared" si="142"/>
        <v>100</v>
      </c>
      <c r="AN370" s="292">
        <f t="shared" si="143"/>
        <v>495</v>
      </c>
      <c r="AO370" s="293"/>
      <c r="AP370" s="293">
        <v>100</v>
      </c>
      <c r="AQ370" s="293"/>
      <c r="AR370" s="293"/>
      <c r="AS370" s="293"/>
      <c r="AT370" s="293"/>
      <c r="AU370" s="293"/>
      <c r="AV370" s="292">
        <f t="shared" si="144"/>
        <v>595</v>
      </c>
      <c r="AW370" s="293"/>
      <c r="AX370" s="292">
        <f t="shared" si="145"/>
        <v>695</v>
      </c>
      <c r="AY370" s="137" t="str">
        <f t="shared" si="131"/>
        <v/>
      </c>
      <c r="BA370" s="143" t="str">
        <f t="shared" si="133"/>
        <v/>
      </c>
    </row>
    <row r="371" spans="1:53" ht="12">
      <c r="A371" s="288">
        <v>369</v>
      </c>
      <c r="B371" s="316" t="s">
        <v>1395</v>
      </c>
      <c r="C371" s="311" t="s">
        <v>14</v>
      </c>
      <c r="D371" s="311" t="s">
        <v>959</v>
      </c>
      <c r="E371" s="298"/>
      <c r="F371" s="299">
        <v>900</v>
      </c>
      <c r="G371" s="299"/>
      <c r="H371" s="300"/>
      <c r="I371" s="300"/>
      <c r="J371" s="300"/>
      <c r="K371" s="300"/>
      <c r="L371" s="300"/>
      <c r="M371" s="300"/>
      <c r="N371" s="300"/>
      <c r="O371" s="299"/>
      <c r="P371" s="300"/>
      <c r="Q371" s="299"/>
      <c r="R371" s="299"/>
      <c r="S371" s="300"/>
      <c r="T371" s="300"/>
      <c r="U371" s="300"/>
      <c r="V371" s="300"/>
      <c r="W371" s="300"/>
      <c r="X371" s="300"/>
      <c r="Y371" s="300"/>
      <c r="Z371" s="299"/>
      <c r="AA371" s="300"/>
      <c r="AB371" s="300"/>
      <c r="AC371" s="300"/>
      <c r="AD371" s="300"/>
      <c r="AE371" s="300"/>
      <c r="AF371" s="300"/>
      <c r="AG371" s="300"/>
      <c r="AH371" s="300"/>
      <c r="AI371" s="300"/>
      <c r="AJ371" s="300"/>
      <c r="AK371" s="300"/>
      <c r="AL371" s="300"/>
      <c r="AM371" s="300"/>
      <c r="AN371" s="300"/>
      <c r="AO371" s="300"/>
      <c r="AP371" s="300"/>
      <c r="AQ371" s="300"/>
      <c r="AR371" s="300"/>
      <c r="AS371" s="300"/>
      <c r="AT371" s="300"/>
      <c r="AU371" s="300"/>
      <c r="AV371" s="300"/>
      <c r="AW371" s="300"/>
      <c r="AX371" s="300"/>
      <c r="AY371" s="137" t="str">
        <f t="shared" si="131"/>
        <v>*</v>
      </c>
      <c r="BA371" s="143" t="str">
        <f t="shared" si="133"/>
        <v/>
      </c>
    </row>
    <row r="372" spans="1:53" ht="12">
      <c r="A372" s="288">
        <v>370</v>
      </c>
      <c r="B372" s="339" t="s">
        <v>789</v>
      </c>
      <c r="C372" s="290" t="s">
        <v>23</v>
      </c>
      <c r="D372" s="290" t="s">
        <v>791</v>
      </c>
      <c r="E372" s="291">
        <v>95</v>
      </c>
      <c r="F372" s="292"/>
      <c r="G372" s="292">
        <f>E372*3</f>
        <v>285</v>
      </c>
      <c r="H372" s="293">
        <v>50</v>
      </c>
      <c r="I372" s="293"/>
      <c r="J372" s="293"/>
      <c r="K372" s="293"/>
      <c r="L372" s="293"/>
      <c r="M372" s="293"/>
      <c r="N372" s="293"/>
      <c r="O372" s="292">
        <f t="shared" ref="O372:O377" si="149">SUM(G372:N372)</f>
        <v>335</v>
      </c>
      <c r="P372" s="293">
        <v>335</v>
      </c>
      <c r="Q372" s="292">
        <f t="shared" ref="Q372:Q377" si="150">F372+O372-P372</f>
        <v>0</v>
      </c>
      <c r="R372" s="292">
        <f t="shared" ref="R372:R377" si="151">E372*3</f>
        <v>285</v>
      </c>
      <c r="S372" s="293"/>
      <c r="T372" s="293"/>
      <c r="U372" s="293"/>
      <c r="V372" s="293"/>
      <c r="W372" s="293"/>
      <c r="X372" s="293"/>
      <c r="Y372" s="293"/>
      <c r="Z372" s="292">
        <f t="shared" ref="Z372:Z377" si="152">SUM(R372:Y372)</f>
        <v>285</v>
      </c>
      <c r="AA372" s="293"/>
      <c r="AB372" s="292">
        <f t="shared" ref="AB372:AB377" si="153">Q372+Z372-AA372</f>
        <v>285</v>
      </c>
      <c r="AC372" s="292">
        <f t="shared" ref="AC372:AC377" si="154">$E372*3</f>
        <v>285</v>
      </c>
      <c r="AD372" s="293"/>
      <c r="AE372" s="293"/>
      <c r="AF372" s="293"/>
      <c r="AG372" s="293"/>
      <c r="AH372" s="293"/>
      <c r="AI372" s="293"/>
      <c r="AJ372" s="293"/>
      <c r="AK372" s="292">
        <f t="shared" ref="AK372:AK377" si="155">SUM(AC372:AJ372)</f>
        <v>285</v>
      </c>
      <c r="AL372" s="293">
        <v>855</v>
      </c>
      <c r="AM372" s="292">
        <f t="shared" ref="AM372:AM377" si="156">AB372+AK372-AL372</f>
        <v>-285</v>
      </c>
      <c r="AN372" s="292">
        <f t="shared" ref="AN372:AN377" si="157">$E372*3</f>
        <v>285</v>
      </c>
      <c r="AO372" s="293"/>
      <c r="AP372" s="293"/>
      <c r="AQ372" s="293"/>
      <c r="AR372" s="293"/>
      <c r="AS372" s="293"/>
      <c r="AT372" s="293"/>
      <c r="AU372" s="293"/>
      <c r="AV372" s="292">
        <f t="shared" ref="AV372:AV377" si="158">SUM(AN372:AU372)</f>
        <v>285</v>
      </c>
      <c r="AW372" s="293"/>
      <c r="AX372" s="292">
        <f t="shared" ref="AX372:AX377" si="159">AM372+AV372-AW372</f>
        <v>0</v>
      </c>
      <c r="BA372" s="143" t="str">
        <f t="shared" si="133"/>
        <v/>
      </c>
    </row>
    <row r="373" spans="1:53" ht="12">
      <c r="A373" s="288">
        <v>371</v>
      </c>
      <c r="B373" s="339" t="s">
        <v>792</v>
      </c>
      <c r="C373" s="290" t="s">
        <v>14</v>
      </c>
      <c r="D373" s="290" t="s">
        <v>12</v>
      </c>
      <c r="E373" s="291">
        <v>95</v>
      </c>
      <c r="F373" s="292"/>
      <c r="G373" s="292">
        <v>180</v>
      </c>
      <c r="H373" s="293"/>
      <c r="I373" s="293"/>
      <c r="J373" s="293"/>
      <c r="K373" s="293"/>
      <c r="L373" s="293">
        <v>100</v>
      </c>
      <c r="M373" s="293"/>
      <c r="N373" s="293"/>
      <c r="O373" s="292">
        <f t="shared" si="149"/>
        <v>280</v>
      </c>
      <c r="P373" s="293">
        <v>180</v>
      </c>
      <c r="Q373" s="292">
        <f t="shared" si="150"/>
        <v>100</v>
      </c>
      <c r="R373" s="292">
        <f t="shared" si="151"/>
        <v>285</v>
      </c>
      <c r="S373" s="293"/>
      <c r="T373" s="293"/>
      <c r="U373" s="293"/>
      <c r="V373" s="293"/>
      <c r="W373" s="293"/>
      <c r="X373" s="293"/>
      <c r="Y373" s="293"/>
      <c r="Z373" s="292">
        <f t="shared" si="152"/>
        <v>285</v>
      </c>
      <c r="AA373" s="293">
        <v>385</v>
      </c>
      <c r="AB373" s="292">
        <f t="shared" si="153"/>
        <v>0</v>
      </c>
      <c r="AC373" s="292">
        <f t="shared" si="154"/>
        <v>285</v>
      </c>
      <c r="AD373" s="293">
        <v>50</v>
      </c>
      <c r="AE373" s="293"/>
      <c r="AF373" s="293"/>
      <c r="AG373" s="293"/>
      <c r="AH373" s="293"/>
      <c r="AI373" s="293"/>
      <c r="AJ373" s="293"/>
      <c r="AK373" s="292">
        <f t="shared" si="155"/>
        <v>335</v>
      </c>
      <c r="AL373" s="293">
        <v>335</v>
      </c>
      <c r="AM373" s="292">
        <f t="shared" si="156"/>
        <v>0</v>
      </c>
      <c r="AN373" s="292">
        <f t="shared" si="157"/>
        <v>285</v>
      </c>
      <c r="AO373" s="293"/>
      <c r="AP373" s="293"/>
      <c r="AQ373" s="293"/>
      <c r="AR373" s="293"/>
      <c r="AS373" s="293"/>
      <c r="AT373" s="293"/>
      <c r="AU373" s="293"/>
      <c r="AV373" s="292">
        <f t="shared" si="158"/>
        <v>285</v>
      </c>
      <c r="AW373" s="293">
        <v>285</v>
      </c>
      <c r="AX373" s="292">
        <f t="shared" si="159"/>
        <v>0</v>
      </c>
      <c r="BA373" s="143" t="str">
        <f t="shared" si="133"/>
        <v/>
      </c>
    </row>
    <row r="374" spans="1:53" ht="12">
      <c r="A374" s="288">
        <v>372</v>
      </c>
      <c r="B374" s="339" t="s">
        <v>794</v>
      </c>
      <c r="C374" s="290" t="s">
        <v>14</v>
      </c>
      <c r="D374" s="290" t="s">
        <v>796</v>
      </c>
      <c r="E374" s="291">
        <v>165</v>
      </c>
      <c r="F374" s="292">
        <v>-990</v>
      </c>
      <c r="G374" s="292">
        <f>E374*3</f>
        <v>495</v>
      </c>
      <c r="H374" s="293"/>
      <c r="I374" s="293"/>
      <c r="J374" s="293"/>
      <c r="K374" s="293"/>
      <c r="L374" s="293"/>
      <c r="M374" s="293"/>
      <c r="N374" s="293"/>
      <c r="O374" s="292">
        <f t="shared" si="149"/>
        <v>495</v>
      </c>
      <c r="P374" s="293"/>
      <c r="Q374" s="292">
        <f t="shared" si="150"/>
        <v>-495</v>
      </c>
      <c r="R374" s="292">
        <f t="shared" si="151"/>
        <v>495</v>
      </c>
      <c r="S374" s="293"/>
      <c r="T374" s="293"/>
      <c r="U374" s="293"/>
      <c r="V374" s="293"/>
      <c r="W374" s="293">
        <v>100</v>
      </c>
      <c r="X374" s="293"/>
      <c r="Y374" s="293"/>
      <c r="Z374" s="292">
        <f t="shared" si="152"/>
        <v>595</v>
      </c>
      <c r="AA374" s="293"/>
      <c r="AB374" s="292">
        <f t="shared" si="153"/>
        <v>100</v>
      </c>
      <c r="AC374" s="292">
        <f t="shared" si="154"/>
        <v>495</v>
      </c>
      <c r="AD374" s="293"/>
      <c r="AE374" s="293"/>
      <c r="AF374" s="293"/>
      <c r="AG374" s="293"/>
      <c r="AH374" s="293"/>
      <c r="AI374" s="293"/>
      <c r="AJ374" s="293"/>
      <c r="AK374" s="292">
        <f t="shared" si="155"/>
        <v>495</v>
      </c>
      <c r="AL374" s="293"/>
      <c r="AM374" s="292">
        <f t="shared" si="156"/>
        <v>595</v>
      </c>
      <c r="AN374" s="292">
        <f t="shared" si="157"/>
        <v>495</v>
      </c>
      <c r="AO374" s="293"/>
      <c r="AP374" s="293"/>
      <c r="AQ374" s="293"/>
      <c r="AR374" s="293"/>
      <c r="AS374" s="293"/>
      <c r="AT374" s="293"/>
      <c r="AU374" s="293"/>
      <c r="AV374" s="292">
        <f t="shared" si="158"/>
        <v>495</v>
      </c>
      <c r="AW374" s="293">
        <v>1090</v>
      </c>
      <c r="AX374" s="292">
        <f t="shared" si="159"/>
        <v>0</v>
      </c>
      <c r="BA374" s="143" t="str">
        <f t="shared" si="133"/>
        <v/>
      </c>
    </row>
    <row r="375" spans="1:53" ht="12">
      <c r="A375" s="288">
        <v>373</v>
      </c>
      <c r="B375" s="340" t="s">
        <v>799</v>
      </c>
      <c r="C375" s="341" t="s">
        <v>10</v>
      </c>
      <c r="D375" s="341" t="s">
        <v>111</v>
      </c>
      <c r="E375" s="342">
        <v>140</v>
      </c>
      <c r="F375" s="343"/>
      <c r="G375" s="292">
        <f>E375*3</f>
        <v>420</v>
      </c>
      <c r="H375" s="293"/>
      <c r="I375" s="293"/>
      <c r="J375" s="293"/>
      <c r="K375" s="293"/>
      <c r="L375" s="293"/>
      <c r="M375" s="293"/>
      <c r="N375" s="293"/>
      <c r="O375" s="292">
        <f t="shared" si="149"/>
        <v>420</v>
      </c>
      <c r="P375" s="293">
        <v>420</v>
      </c>
      <c r="Q375" s="292">
        <f t="shared" si="150"/>
        <v>0</v>
      </c>
      <c r="R375" s="292">
        <f t="shared" si="151"/>
        <v>420</v>
      </c>
      <c r="S375" s="293"/>
      <c r="T375" s="293"/>
      <c r="U375" s="293"/>
      <c r="V375" s="293"/>
      <c r="W375" s="293">
        <v>100</v>
      </c>
      <c r="X375" s="293"/>
      <c r="Y375" s="293"/>
      <c r="Z375" s="292">
        <f t="shared" si="152"/>
        <v>520</v>
      </c>
      <c r="AA375" s="293">
        <v>520</v>
      </c>
      <c r="AB375" s="292">
        <f t="shared" si="153"/>
        <v>0</v>
      </c>
      <c r="AC375" s="292">
        <f t="shared" si="154"/>
        <v>420</v>
      </c>
      <c r="AD375" s="293"/>
      <c r="AE375" s="293"/>
      <c r="AF375" s="293"/>
      <c r="AG375" s="293"/>
      <c r="AH375" s="293"/>
      <c r="AI375" s="293"/>
      <c r="AJ375" s="293"/>
      <c r="AK375" s="292">
        <f t="shared" si="155"/>
        <v>420</v>
      </c>
      <c r="AL375" s="293">
        <v>420</v>
      </c>
      <c r="AM375" s="292">
        <f t="shared" si="156"/>
        <v>0</v>
      </c>
      <c r="AN375" s="292">
        <f t="shared" si="157"/>
        <v>420</v>
      </c>
      <c r="AO375" s="293"/>
      <c r="AP375" s="293"/>
      <c r="AQ375" s="293"/>
      <c r="AR375" s="293"/>
      <c r="AS375" s="293"/>
      <c r="AT375" s="293"/>
      <c r="AU375" s="293"/>
      <c r="AV375" s="292">
        <f t="shared" si="158"/>
        <v>420</v>
      </c>
      <c r="AW375" s="293">
        <v>420</v>
      </c>
      <c r="AX375" s="292">
        <f t="shared" si="159"/>
        <v>0</v>
      </c>
      <c r="BA375" s="143" t="str">
        <f t="shared" si="133"/>
        <v/>
      </c>
    </row>
    <row r="376" spans="1:53" ht="12">
      <c r="A376" s="288">
        <v>374</v>
      </c>
      <c r="B376" s="410" t="s">
        <v>993</v>
      </c>
      <c r="C376" s="297" t="s">
        <v>30</v>
      </c>
      <c r="D376" s="411" t="s">
        <v>994</v>
      </c>
      <c r="E376" s="412"/>
      <c r="F376" s="413">
        <v>600</v>
      </c>
      <c r="G376" s="299">
        <f>E376*3</f>
        <v>0</v>
      </c>
      <c r="H376" s="300"/>
      <c r="I376" s="300"/>
      <c r="J376" s="300"/>
      <c r="K376" s="300"/>
      <c r="L376" s="300"/>
      <c r="M376" s="300"/>
      <c r="N376" s="300"/>
      <c r="O376" s="299">
        <f t="shared" si="149"/>
        <v>0</v>
      </c>
      <c r="P376" s="300"/>
      <c r="Q376" s="299">
        <f t="shared" si="150"/>
        <v>600</v>
      </c>
      <c r="R376" s="299">
        <f t="shared" si="151"/>
        <v>0</v>
      </c>
      <c r="S376" s="300"/>
      <c r="T376" s="300"/>
      <c r="U376" s="300"/>
      <c r="V376" s="300"/>
      <c r="W376" s="300"/>
      <c r="X376" s="300"/>
      <c r="Y376" s="300"/>
      <c r="Z376" s="299">
        <f t="shared" si="152"/>
        <v>0</v>
      </c>
      <c r="AA376" s="300"/>
      <c r="AB376" s="299">
        <f t="shared" si="153"/>
        <v>600</v>
      </c>
      <c r="AC376" s="299">
        <f t="shared" si="154"/>
        <v>0</v>
      </c>
      <c r="AD376" s="300"/>
      <c r="AE376" s="300"/>
      <c r="AF376" s="300"/>
      <c r="AG376" s="300"/>
      <c r="AH376" s="300"/>
      <c r="AI376" s="300"/>
      <c r="AJ376" s="300"/>
      <c r="AK376" s="299">
        <f t="shared" si="155"/>
        <v>0</v>
      </c>
      <c r="AL376" s="300"/>
      <c r="AM376" s="299">
        <f t="shared" si="156"/>
        <v>600</v>
      </c>
      <c r="AN376" s="299">
        <f t="shared" si="157"/>
        <v>0</v>
      </c>
      <c r="AO376" s="300"/>
      <c r="AP376" s="300"/>
      <c r="AQ376" s="300"/>
      <c r="AR376" s="300"/>
      <c r="AS376" s="300"/>
      <c r="AT376" s="300"/>
      <c r="AU376" s="300"/>
      <c r="AV376" s="299">
        <f t="shared" si="158"/>
        <v>0</v>
      </c>
      <c r="AW376" s="300"/>
      <c r="AX376" s="299">
        <f t="shared" si="159"/>
        <v>600</v>
      </c>
      <c r="BA376" s="143" t="str">
        <f t="shared" si="133"/>
        <v/>
      </c>
    </row>
    <row r="377" spans="1:53" ht="12">
      <c r="A377" s="288">
        <v>375</v>
      </c>
      <c r="B377" s="348" t="s">
        <v>801</v>
      </c>
      <c r="C377" s="290" t="s">
        <v>23</v>
      </c>
      <c r="D377" s="345" t="s">
        <v>12</v>
      </c>
      <c r="E377" s="346">
        <v>70</v>
      </c>
      <c r="F377" s="347"/>
      <c r="G377" s="292">
        <f>E377*3</f>
        <v>210</v>
      </c>
      <c r="H377" s="293"/>
      <c r="I377" s="293"/>
      <c r="J377" s="293"/>
      <c r="K377" s="293"/>
      <c r="L377" s="293"/>
      <c r="M377" s="293"/>
      <c r="N377" s="293"/>
      <c r="O377" s="292">
        <f t="shared" si="149"/>
        <v>210</v>
      </c>
      <c r="P377" s="293">
        <v>210</v>
      </c>
      <c r="Q377" s="292">
        <f t="shared" si="150"/>
        <v>0</v>
      </c>
      <c r="R377" s="292">
        <f t="shared" si="151"/>
        <v>210</v>
      </c>
      <c r="S377" s="293"/>
      <c r="T377" s="293"/>
      <c r="U377" s="293"/>
      <c r="V377" s="293"/>
      <c r="W377" s="293"/>
      <c r="X377" s="293"/>
      <c r="Y377" s="293"/>
      <c r="Z377" s="292">
        <f t="shared" si="152"/>
        <v>210</v>
      </c>
      <c r="AA377" s="293">
        <v>210</v>
      </c>
      <c r="AB377" s="292">
        <f t="shared" si="153"/>
        <v>0</v>
      </c>
      <c r="AC377" s="292">
        <f t="shared" si="154"/>
        <v>210</v>
      </c>
      <c r="AD377" s="293"/>
      <c r="AE377" s="293"/>
      <c r="AF377" s="293"/>
      <c r="AG377" s="293"/>
      <c r="AH377" s="293"/>
      <c r="AI377" s="293"/>
      <c r="AJ377" s="293"/>
      <c r="AK377" s="292">
        <f t="shared" si="155"/>
        <v>210</v>
      </c>
      <c r="AL377" s="293">
        <v>210</v>
      </c>
      <c r="AM377" s="292">
        <f t="shared" si="156"/>
        <v>0</v>
      </c>
      <c r="AN377" s="292">
        <f t="shared" si="157"/>
        <v>210</v>
      </c>
      <c r="AO377" s="293"/>
      <c r="AP377" s="293"/>
      <c r="AQ377" s="293"/>
      <c r="AR377" s="293"/>
      <c r="AS377" s="293"/>
      <c r="AT377" s="293"/>
      <c r="AU377" s="293"/>
      <c r="AV377" s="292">
        <f t="shared" si="158"/>
        <v>210</v>
      </c>
      <c r="AW377" s="293">
        <v>210</v>
      </c>
      <c r="AX377" s="292">
        <f t="shared" si="159"/>
        <v>0</v>
      </c>
      <c r="BA377" s="143" t="str">
        <f t="shared" si="133"/>
        <v/>
      </c>
    </row>
    <row r="378" spans="1:53" ht="12">
      <c r="A378" s="349"/>
      <c r="B378" s="350"/>
      <c r="C378" s="350"/>
      <c r="D378" s="351"/>
      <c r="E378" s="352"/>
      <c r="F378" s="353">
        <f t="shared" ref="F378:L378" si="160">SUM(F3:F377)</f>
        <v>26963.899999999998</v>
      </c>
      <c r="G378" s="353">
        <f t="shared" si="160"/>
        <v>143788</v>
      </c>
      <c r="H378" s="353">
        <f t="shared" si="160"/>
        <v>2250</v>
      </c>
      <c r="I378" s="292">
        <f t="shared" si="160"/>
        <v>3315.2</v>
      </c>
      <c r="J378" s="292">
        <f t="shared" si="160"/>
        <v>20920.150000000001</v>
      </c>
      <c r="K378" s="292">
        <f t="shared" si="160"/>
        <v>1200</v>
      </c>
      <c r="L378" s="292">
        <f t="shared" si="160"/>
        <v>4030</v>
      </c>
      <c r="M378" s="292"/>
      <c r="N378" s="292">
        <f t="shared" ref="N378:AH378" si="161">SUM(N3:N377)</f>
        <v>1278</v>
      </c>
      <c r="O378" s="292">
        <f t="shared" si="161"/>
        <v>181033.34999999998</v>
      </c>
      <c r="P378" s="292">
        <f t="shared" si="161"/>
        <v>231307.05</v>
      </c>
      <c r="Q378" s="292">
        <f t="shared" si="161"/>
        <v>-26189.8</v>
      </c>
      <c r="R378" s="292">
        <f t="shared" si="161"/>
        <v>147661</v>
      </c>
      <c r="S378" s="292">
        <f t="shared" si="161"/>
        <v>1550</v>
      </c>
      <c r="T378" s="292">
        <f t="shared" si="161"/>
        <v>8271.4000000000015</v>
      </c>
      <c r="U378" s="292">
        <f t="shared" si="161"/>
        <v>60617.599999999999</v>
      </c>
      <c r="V378" s="292">
        <f t="shared" si="161"/>
        <v>300</v>
      </c>
      <c r="W378" s="292">
        <f t="shared" si="161"/>
        <v>10180</v>
      </c>
      <c r="X378" s="292">
        <f t="shared" si="161"/>
        <v>27065</v>
      </c>
      <c r="Y378" s="292">
        <f t="shared" si="161"/>
        <v>1345</v>
      </c>
      <c r="Z378" s="292">
        <f t="shared" si="161"/>
        <v>256990</v>
      </c>
      <c r="AA378" s="292">
        <f t="shared" si="161"/>
        <v>248779.81000000003</v>
      </c>
      <c r="AB378" s="292">
        <f t="shared" si="161"/>
        <v>-17979.609999999993</v>
      </c>
      <c r="AC378" s="292">
        <f t="shared" si="161"/>
        <v>149291</v>
      </c>
      <c r="AD378" s="292">
        <f t="shared" si="161"/>
        <v>1600</v>
      </c>
      <c r="AE378" s="292">
        <f t="shared" si="161"/>
        <v>5652.6</v>
      </c>
      <c r="AF378" s="292">
        <f t="shared" si="161"/>
        <v>15065.6</v>
      </c>
      <c r="AG378" s="292">
        <f t="shared" si="161"/>
        <v>1050</v>
      </c>
      <c r="AH378" s="292">
        <f t="shared" si="161"/>
        <v>600</v>
      </c>
      <c r="AI378" s="292"/>
      <c r="AJ378" s="292">
        <f t="shared" ref="AJ378:AS378" si="162">SUM(AJ3:AJ377)</f>
        <v>823.5</v>
      </c>
      <c r="AK378" s="292">
        <f t="shared" si="162"/>
        <v>196722.7</v>
      </c>
      <c r="AL378" s="292">
        <f t="shared" si="162"/>
        <v>170329.49</v>
      </c>
      <c r="AM378" s="292">
        <f t="shared" si="162"/>
        <v>8068.6</v>
      </c>
      <c r="AN378" s="292">
        <f t="shared" si="162"/>
        <v>150048</v>
      </c>
      <c r="AO378" s="292">
        <f t="shared" si="162"/>
        <v>1300</v>
      </c>
      <c r="AP378" s="292">
        <f t="shared" si="162"/>
        <v>5430.9</v>
      </c>
      <c r="AQ378" s="292">
        <f t="shared" si="162"/>
        <v>5468.1</v>
      </c>
      <c r="AR378" s="292">
        <f t="shared" si="162"/>
        <v>750</v>
      </c>
      <c r="AS378" s="292">
        <f t="shared" si="162"/>
        <v>300</v>
      </c>
      <c r="AT378" s="292"/>
      <c r="AU378" s="292">
        <f>SUM(AU3:AU377)</f>
        <v>177</v>
      </c>
      <c r="AV378" s="292">
        <f>SUM(AV3:AV377)</f>
        <v>166474</v>
      </c>
      <c r="AW378" s="292">
        <f>SUM(AW3:AW377)</f>
        <v>110160.6</v>
      </c>
      <c r="AX378" s="292">
        <f>SUM(AX3:AX377)</f>
        <v>64382.000000000007</v>
      </c>
    </row>
    <row r="379" spans="1:53">
      <c r="A379" s="141"/>
      <c r="P379" s="199" t="str">
        <f>CONCATENATE(ROUND(P378*100/O378,2),"%")</f>
        <v>127,77%</v>
      </c>
      <c r="AA379" s="199" t="str">
        <f>CONCATENATE(ROUND(AA378*100/Z378,2),"%")</f>
        <v>96,81%</v>
      </c>
      <c r="AL379" s="199" t="str">
        <f>CONCATENATE(ROUND(AL378*100/AK378,2),"%")</f>
        <v>86,58%</v>
      </c>
      <c r="AW379" s="199" t="str">
        <f>CONCATENATE(ROUND(AW378*100/AV378,2),"%")</f>
        <v>66,17%</v>
      </c>
      <c r="AX379" s="158">
        <f>AW378*100/AX378</f>
        <v>171.10465658103195</v>
      </c>
    </row>
    <row r="380" spans="1:53">
      <c r="J380" s="806" t="s">
        <v>1044</v>
      </c>
      <c r="K380" s="807"/>
      <c r="L380" s="807"/>
      <c r="M380" s="807"/>
      <c r="N380" s="808"/>
      <c r="O380" s="200">
        <f>F378</f>
        <v>26963.899999999998</v>
      </c>
      <c r="P380" s="201"/>
      <c r="AA380" s="201"/>
      <c r="AL380" s="201"/>
      <c r="AW380" s="201"/>
      <c r="AX380" s="202"/>
    </row>
    <row r="381" spans="1:53">
      <c r="A381" s="145" t="str">
        <f>CONCATENATE("Всего должны ",COUNTIF($F$3:$F$377,"&gt;0")," АО. Общая сумма ",SUMIF($F$3:$F$377,"&gt;0",$F$3:$F$377)," лей")</f>
        <v>Всего должны 76 АО. Общая сумма 52480,2 лей</v>
      </c>
      <c r="D381" s="196"/>
      <c r="E381" s="202"/>
      <c r="G381" s="198"/>
      <c r="J381" s="806" t="s">
        <v>1040</v>
      </c>
      <c r="K381" s="807"/>
      <c r="L381" s="807"/>
      <c r="M381" s="807"/>
      <c r="N381" s="808"/>
      <c r="O381" s="203">
        <f>SUM(O$3:O$377)</f>
        <v>181033.34999999998</v>
      </c>
      <c r="P381" s="143"/>
      <c r="R381" s="198"/>
      <c r="Y381" s="143"/>
      <c r="Z381" s="198"/>
      <c r="AA381" s="143"/>
      <c r="AC381" s="198"/>
      <c r="AJ381" s="143"/>
      <c r="AK381" s="198"/>
      <c r="AL381" s="143"/>
      <c r="AN381" s="198"/>
      <c r="AU381" s="143"/>
      <c r="AV381" s="198"/>
      <c r="AX381" s="418">
        <f>O378+Z378+AK378+AV378</f>
        <v>801220.05</v>
      </c>
      <c r="AY381" s="153"/>
    </row>
    <row r="382" spans="1:53">
      <c r="A382" s="145" t="str">
        <f>CONCATENATE("Переплатили ",COUNTIF($F$3:$F$377,"&lt;0")," АО. Общая сумма ",SUMIF($F$3:$F$377,"&lt;0",$F$3:$F$377)," лей")</f>
        <v>Переплатили 34 АО. Общая сумма -25516,3 лей</v>
      </c>
      <c r="D382" s="196"/>
      <c r="E382" s="202"/>
      <c r="F382" s="233" t="s">
        <v>1416</v>
      </c>
      <c r="G382" s="198"/>
      <c r="J382" s="809" t="s">
        <v>1046</v>
      </c>
      <c r="K382" s="810"/>
      <c r="L382" s="810"/>
      <c r="M382" s="810"/>
      <c r="N382" s="811"/>
      <c r="O382" s="205">
        <f>O$381-SUM(G$3:G$377)</f>
        <v>37245.349999999977</v>
      </c>
      <c r="P382" s="143"/>
      <c r="R382" s="198"/>
      <c r="Y382" s="143"/>
      <c r="Z382" s="198"/>
      <c r="AA382" s="143"/>
      <c r="AC382" s="198"/>
      <c r="AJ382" s="143"/>
      <c r="AK382" s="198"/>
      <c r="AL382" s="143"/>
      <c r="AN382" s="198"/>
      <c r="AO382" s="198" t="str">
        <f>CONCATENATE("Всего АО - ")</f>
        <v xml:space="preserve">Всего АО - </v>
      </c>
      <c r="AU382" s="143"/>
      <c r="AV382" s="198"/>
      <c r="AX382" s="419">
        <f>P378+AA378+AL378+AW378</f>
        <v>760576.95</v>
      </c>
    </row>
    <row r="383" spans="1:53">
      <c r="A383" s="145" t="str">
        <f>CONCATENATE("Полный расчёт у ",COUNTIF($F$3:$F$377,"=0")," АО")</f>
        <v>Полный расчёт у 1 АО</v>
      </c>
      <c r="D383" s="196"/>
      <c r="E383" s="143"/>
      <c r="G383" s="198"/>
      <c r="J383" s="146" t="s">
        <v>1041</v>
      </c>
      <c r="K383" s="147"/>
      <c r="L383" s="147"/>
      <c r="M383" s="147"/>
      <c r="N383" s="147"/>
      <c r="O383" s="206">
        <f>SUM(P$3:P$377)</f>
        <v>231307.05</v>
      </c>
      <c r="P383" s="143"/>
      <c r="R383" s="198"/>
      <c r="Y383" s="143"/>
      <c r="Z383" s="198"/>
      <c r="AA383" s="143"/>
      <c r="AC383" s="198"/>
      <c r="AJ383" s="143"/>
      <c r="AK383" s="198"/>
      <c r="AL383" s="143"/>
      <c r="AN383" s="198"/>
      <c r="AO383" s="198" t="s">
        <v>1004</v>
      </c>
      <c r="AU383" s="143"/>
      <c r="AV383" s="198"/>
      <c r="AX383" s="420" t="str">
        <f>CONCATENATE(ROUND(AX382*100/AX381,2),"%")</f>
        <v>94,93%</v>
      </c>
    </row>
    <row r="384" spans="1:53">
      <c r="J384" s="148" t="s">
        <v>1045</v>
      </c>
      <c r="K384" s="149"/>
      <c r="L384" s="149"/>
      <c r="M384" s="149"/>
      <c r="N384" s="149"/>
      <c r="O384" s="207" t="str">
        <f>CONCATENATE(ROUND(O$383*100/O$381,2),"%")</f>
        <v>127,77%</v>
      </c>
      <c r="AP384" s="198" t="s">
        <v>1005</v>
      </c>
      <c r="AR384" s="209">
        <f>AV378</f>
        <v>166474</v>
      </c>
      <c r="AS384" s="209"/>
      <c r="AT384" s="209"/>
      <c r="AX384" s="416"/>
    </row>
    <row r="385" spans="1:51">
      <c r="J385" s="150"/>
      <c r="K385" s="151"/>
      <c r="L385" s="151"/>
      <c r="M385" s="151"/>
      <c r="N385" s="151"/>
      <c r="O385" s="208"/>
      <c r="AR385" s="357"/>
      <c r="AS385" s="209"/>
      <c r="AT385" s="209"/>
      <c r="AU385" s="812" t="s">
        <v>1273</v>
      </c>
      <c r="AV385" s="813"/>
      <c r="AX385" s="417"/>
    </row>
    <row r="386" spans="1:51">
      <c r="J386" s="150"/>
      <c r="K386" s="151"/>
      <c r="L386" s="151"/>
      <c r="M386" s="151"/>
      <c r="N386" s="151"/>
      <c r="O386" s="208"/>
      <c r="AP386" s="152" t="s">
        <v>1008</v>
      </c>
      <c r="AQ386" s="153">
        <f>COUNTIF(C2:C374,"=Baza 1")</f>
        <v>139</v>
      </c>
      <c r="AR386" s="356"/>
      <c r="AS386" s="153"/>
      <c r="AT386" s="153"/>
      <c r="AU386" s="805">
        <f>SUMIF($C$3:$C$374,"=Baza 1",$AX$3:$AX$374)</f>
        <v>27077</v>
      </c>
      <c r="AV386" s="805"/>
      <c r="AX386" s="210"/>
    </row>
    <row r="387" spans="1:51">
      <c r="A387" s="212"/>
      <c r="B387" s="143"/>
      <c r="C387" s="219"/>
      <c r="D387" s="143"/>
      <c r="E387" s="143"/>
      <c r="H387" s="143"/>
      <c r="I387" s="143"/>
      <c r="J387" s="146" t="s">
        <v>1042</v>
      </c>
      <c r="K387" s="147"/>
      <c r="L387" s="147"/>
      <c r="M387" s="147"/>
      <c r="N387" s="147"/>
      <c r="O387" s="206">
        <f>SUM(Q$3:Q$377)</f>
        <v>-26189.8</v>
      </c>
      <c r="P387" s="143"/>
      <c r="S387" s="143"/>
      <c r="T387" s="143"/>
      <c r="U387" s="143"/>
      <c r="V387" s="143"/>
      <c r="W387" s="143"/>
      <c r="X387" s="143"/>
      <c r="Y387" s="143"/>
      <c r="AA387" s="143"/>
      <c r="AD387" s="143"/>
      <c r="AE387" s="143"/>
      <c r="AF387" s="143"/>
      <c r="AG387" s="143"/>
      <c r="AH387" s="143"/>
      <c r="AI387" s="143"/>
      <c r="AJ387" s="143"/>
      <c r="AL387" s="143"/>
      <c r="AO387" s="143"/>
      <c r="AP387" s="152" t="s">
        <v>1009</v>
      </c>
      <c r="AQ387" s="153">
        <f>COUNTIF(C3:C374,"=Baza 2")</f>
        <v>159</v>
      </c>
      <c r="AR387" s="356"/>
      <c r="AS387" s="153"/>
      <c r="AT387" s="153"/>
      <c r="AU387" s="805">
        <f>SUMIF($C$3:$C$374,"=Baza 2",$AW$3:$AW$374)</f>
        <v>41353.799999999996</v>
      </c>
      <c r="AV387" s="805"/>
      <c r="AW387" s="204"/>
      <c r="AX387" s="210"/>
      <c r="AY387" s="153"/>
    </row>
    <row r="388" spans="1:51">
      <c r="A388" s="212"/>
      <c r="B388" s="143"/>
      <c r="C388" s="219"/>
      <c r="D388" s="143"/>
      <c r="E388" s="143"/>
      <c r="H388" s="143"/>
      <c r="I388" s="143"/>
      <c r="J388" s="148" t="str">
        <f ca="1">CONCATENATE("Оплатили авансом ",COUNTIF($Q$3:$Q$372,"&lt;0")," АО. Сумма аванса ",SUMIF($Q$3:$Q$372,"&lt;0",Q$3:Q$367))</f>
        <v>Оплатили авансом 98 АО. Сумма аванса -89515,2</v>
      </c>
      <c r="K388" s="211"/>
      <c r="L388" s="211"/>
      <c r="M388" s="211"/>
      <c r="N388" s="211"/>
      <c r="O388" s="211"/>
      <c r="P388" s="143"/>
      <c r="S388" s="143"/>
      <c r="T388" s="143"/>
      <c r="U388" s="143"/>
      <c r="V388" s="143"/>
      <c r="W388" s="143"/>
      <c r="X388" s="143"/>
      <c r="Y388" s="143"/>
      <c r="AA388" s="143"/>
      <c r="AD388" s="143"/>
      <c r="AE388" s="143"/>
      <c r="AF388" s="143"/>
      <c r="AG388" s="143"/>
      <c r="AH388" s="143"/>
      <c r="AI388" s="143"/>
      <c r="AJ388" s="143"/>
      <c r="AL388" s="143"/>
      <c r="AO388" s="143"/>
      <c r="AP388" s="152" t="s">
        <v>1010</v>
      </c>
      <c r="AQ388" s="153">
        <f>COUNTIF(C3:C374,"=Recom")</f>
        <v>54</v>
      </c>
      <c r="AR388" s="356"/>
      <c r="AS388" s="153"/>
      <c r="AT388" s="153"/>
      <c r="AU388" s="805">
        <f>SUMIF($C$3:$C$374,"=Recom",$AX$3:$AX$374)</f>
        <v>13363.75</v>
      </c>
      <c r="AV388" s="805"/>
      <c r="AW388" s="143"/>
      <c r="AY388" s="153"/>
    </row>
    <row r="389" spans="1:51">
      <c r="A389" s="212"/>
      <c r="B389" s="143"/>
      <c r="C389" s="219"/>
      <c r="D389" s="143"/>
      <c r="E389" s="143"/>
      <c r="H389" s="143"/>
      <c r="I389" s="143"/>
      <c r="P389" s="143"/>
      <c r="S389" s="143"/>
      <c r="T389" s="143"/>
      <c r="U389" s="143"/>
      <c r="V389" s="143"/>
      <c r="W389" s="143"/>
      <c r="X389" s="143"/>
      <c r="Y389" s="143"/>
      <c r="AA389" s="143"/>
      <c r="AD389" s="143"/>
      <c r="AE389" s="143"/>
      <c r="AF389" s="143"/>
      <c r="AG389" s="143"/>
      <c r="AH389" s="143"/>
      <c r="AI389" s="143"/>
      <c r="AJ389" s="143"/>
      <c r="AL389" s="143"/>
      <c r="AO389" s="143"/>
      <c r="AP389" s="152" t="s">
        <v>1011</v>
      </c>
      <c r="AQ389" s="153">
        <f>COUNTIF(C3:C374,"=Recom (A)")</f>
        <v>2</v>
      </c>
      <c r="AR389" s="356"/>
      <c r="AS389" s="153"/>
      <c r="AT389" s="153"/>
      <c r="AU389" s="805">
        <f>SUMIF($C$3:$C$374,"=Recom (A)",$AX$3:$AX$374)</f>
        <v>803</v>
      </c>
      <c r="AV389" s="805"/>
      <c r="AW389" s="143"/>
      <c r="AY389" s="153"/>
    </row>
    <row r="390" spans="1:51">
      <c r="O390" s="206">
        <f>SUMIF($Q$3:$Q$377,"&gt;0")</f>
        <v>63820.400000000009</v>
      </c>
      <c r="AP390" s="152" t="s">
        <v>30</v>
      </c>
      <c r="AQ390" s="153">
        <f>COUNTIF(C3:C374,"=STOP")</f>
        <v>18</v>
      </c>
      <c r="AR390" s="356"/>
      <c r="AS390" s="153"/>
      <c r="AT390" s="153"/>
      <c r="AU390" s="805">
        <f>SUMIF($C$3:$C$374,"=STOP",$AX$3:$AX$374)</f>
        <v>8574.7999999999993</v>
      </c>
      <c r="AV390" s="805"/>
    </row>
  </sheetData>
  <sheetProtection selectLockedCells="1" selectUnlockedCells="1"/>
  <sortState xmlns:xlrd2="http://schemas.microsoft.com/office/spreadsheetml/2017/richdata2" ref="B3:AX381">
    <sortCondition ref="B3"/>
  </sortState>
  <dataConsolidate/>
  <mergeCells count="35">
    <mergeCell ref="F1:F2"/>
    <mergeCell ref="A1:A2"/>
    <mergeCell ref="B1:B2"/>
    <mergeCell ref="C1:C2"/>
    <mergeCell ref="D1:D2"/>
    <mergeCell ref="E1:E2"/>
    <mergeCell ref="G1:G2"/>
    <mergeCell ref="H1:N1"/>
    <mergeCell ref="O1:O2"/>
    <mergeCell ref="P1:P2"/>
    <mergeCell ref="Q1:Q2"/>
    <mergeCell ref="AU385:AV385"/>
    <mergeCell ref="AK1:AK2"/>
    <mergeCell ref="AL1:AL2"/>
    <mergeCell ref="AM1:AM2"/>
    <mergeCell ref="AN1:AN2"/>
    <mergeCell ref="AO1:AU1"/>
    <mergeCell ref="AV1:AV2"/>
    <mergeCell ref="AW1:AW2"/>
    <mergeCell ref="AX1:AX2"/>
    <mergeCell ref="J380:N380"/>
    <mergeCell ref="J381:N381"/>
    <mergeCell ref="J382:N382"/>
    <mergeCell ref="S1:Y1"/>
    <mergeCell ref="Z1:Z2"/>
    <mergeCell ref="AA1:AA2"/>
    <mergeCell ref="AB1:AB2"/>
    <mergeCell ref="AC1:AC2"/>
    <mergeCell ref="AD1:AJ1"/>
    <mergeCell ref="R1:R2"/>
    <mergeCell ref="AU386:AV386"/>
    <mergeCell ref="AU387:AV387"/>
    <mergeCell ref="AU388:AV388"/>
    <mergeCell ref="AU389:AV389"/>
    <mergeCell ref="AU390:AV390"/>
  </mergeCells>
  <conditionalFormatting sqref="Q351:Q352 Q354:Q377 Q166:Q349 AB166:AB349 AM166:AM349 AX166:AX349 Q3:Q164 AB3:AB164 AM3:AM164 AX3:AX164">
    <cfRule type="cellIs" dxfId="88" priority="48" operator="lessThanOrEqual">
      <formula>0</formula>
    </cfRule>
  </conditionalFormatting>
  <conditionalFormatting sqref="AB372:AB377 AB351:AB352 AB354:AB370">
    <cfRule type="cellIs" dxfId="87" priority="47" operator="lessThanOrEqual">
      <formula>0</formula>
    </cfRule>
  </conditionalFormatting>
  <conditionalFormatting sqref="AM372:AM377 AM351:AM352 AM354:AM370">
    <cfRule type="cellIs" dxfId="86" priority="46" operator="lessThanOrEqual">
      <formula>0</formula>
    </cfRule>
  </conditionalFormatting>
  <conditionalFormatting sqref="AX372:AX377 AX351:AX352 AX354:AX370">
    <cfRule type="cellIs" dxfId="85" priority="45" operator="lessThanOrEqual">
      <formula>0</formula>
    </cfRule>
  </conditionalFormatting>
  <conditionalFormatting sqref="AK66">
    <cfRule type="cellIs" dxfId="84" priority="20" operator="lessThanOrEqual">
      <formula>0</formula>
    </cfRule>
  </conditionalFormatting>
  <conditionalFormatting sqref="Q165">
    <cfRule type="cellIs" dxfId="83" priority="4" operator="lessThanOrEqual">
      <formula>0</formula>
    </cfRule>
  </conditionalFormatting>
  <conditionalFormatting sqref="AB165">
    <cfRule type="cellIs" dxfId="82" priority="3" operator="lessThanOrEqual">
      <formula>0</formula>
    </cfRule>
  </conditionalFormatting>
  <conditionalFormatting sqref="AM165">
    <cfRule type="cellIs" dxfId="81" priority="2" operator="lessThanOrEqual">
      <formula>0</formula>
    </cfRule>
  </conditionalFormatting>
  <conditionalFormatting sqref="AX165">
    <cfRule type="cellIs" dxfId="80" priority="1" operator="lessThanOrEqual">
      <formula>0</formula>
    </cfRule>
  </conditionalFormatting>
  <pageMargins left="0.19685039370078741" right="0.19685039370078741" top="0.19685039370078741" bottom="0.19685039370078741" header="0.51181102362204722" footer="0.51181102362204722"/>
  <pageSetup paperSize="9" scale="32" firstPageNumber="0" fitToHeight="0" orientation="landscape" r:id="rId1"/>
  <headerFooter alignWithMargins="0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">
    <pageSetUpPr fitToPage="1"/>
  </sheetPr>
  <dimension ref="A1:AW389"/>
  <sheetViews>
    <sheetView topLeftCell="A3" zoomScale="85" zoomScaleNormal="85" zoomScalePageLayoutView="85" workbookViewId="0">
      <pane xSplit="4980" ySplit="1060" topLeftCell="AK282" activePane="bottomRight"/>
      <selection activeCell="A3" sqref="A3:AT376"/>
      <selection pane="topRight" activeCell="AL1" sqref="AL1:AQ1"/>
      <selection pane="bottomLeft" activeCell="E302" sqref="E302"/>
      <selection pane="bottomRight" activeCell="AL303" sqref="AL303"/>
    </sheetView>
  </sheetViews>
  <sheetFormatPr baseColWidth="10" defaultColWidth="9" defaultRowHeight="11" outlineLevelCol="1"/>
  <cols>
    <col min="1" max="1" width="4.59765625" style="144" customWidth="1"/>
    <col min="2" max="2" width="28.19921875" style="194" customWidth="1"/>
    <col min="3" max="3" width="8.59765625" style="142" customWidth="1"/>
    <col min="4" max="4" width="15" style="195" hidden="1" customWidth="1" outlineLevel="1"/>
    <col min="5" max="5" width="9" style="196" customWidth="1" collapsed="1"/>
    <col min="6" max="6" width="10" style="143" customWidth="1"/>
    <col min="7" max="7" width="10.796875" style="143" customWidth="1" outlineLevel="1"/>
    <col min="8" max="9" width="8.796875" style="198" customWidth="1" outlineLevel="1"/>
    <col min="10" max="10" width="9.59765625" style="198" customWidth="1" outlineLevel="1"/>
    <col min="11" max="11" width="7.796875" style="198" customWidth="1" outlineLevel="1"/>
    <col min="12" max="13" width="10.3984375" style="198" customWidth="1" outlineLevel="1"/>
    <col min="14" max="14" width="11.19921875" style="143" customWidth="1" outlineLevel="1"/>
    <col min="15" max="15" width="11.19921875" style="198" customWidth="1" outlineLevel="1"/>
    <col min="16" max="16" width="10.796875" style="143" bestFit="1" customWidth="1"/>
    <col min="17" max="17" width="11.19921875" style="143" customWidth="1" outlineLevel="1"/>
    <col min="18" max="18" width="8" style="198" customWidth="1" outlineLevel="1"/>
    <col min="19" max="19" width="9" style="198" customWidth="1" outlineLevel="1"/>
    <col min="20" max="20" width="10" style="198" customWidth="1" outlineLevel="1"/>
    <col min="21" max="21" width="7" style="198" customWidth="1" outlineLevel="1"/>
    <col min="22" max="22" width="10.3984375" style="198" customWidth="1" outlineLevel="1"/>
    <col min="23" max="23" width="9.3984375" style="198" customWidth="1" outlineLevel="1"/>
    <col min="24" max="24" width="11.19921875" style="143" customWidth="1" outlineLevel="1"/>
    <col min="25" max="25" width="10" style="198" customWidth="1" outlineLevel="1"/>
    <col min="26" max="26" width="12.3984375" style="143" customWidth="1"/>
    <col min="27" max="27" width="11.19921875" style="143" customWidth="1" outlineLevel="1"/>
    <col min="28" max="30" width="8" style="198" customWidth="1" outlineLevel="1"/>
    <col min="31" max="31" width="6.59765625" style="198" customWidth="1" outlineLevel="1"/>
    <col min="32" max="32" width="7.3984375" style="198" customWidth="1" outlineLevel="1"/>
    <col min="33" max="33" width="9.3984375" style="198" customWidth="1" outlineLevel="1"/>
    <col min="34" max="34" width="10" style="143" customWidth="1" outlineLevel="1"/>
    <col min="35" max="35" width="10" style="198" customWidth="1" outlineLevel="1"/>
    <col min="36" max="36" width="12.19921875" style="143" customWidth="1"/>
    <col min="37" max="37" width="10.19921875" style="143" customWidth="1" outlineLevel="1"/>
    <col min="38" max="38" width="7.19921875" style="198" customWidth="1" outlineLevel="1"/>
    <col min="39" max="39" width="9.796875" style="198" customWidth="1" outlineLevel="1"/>
    <col min="40" max="40" width="9" style="198" customWidth="1" outlineLevel="1"/>
    <col min="41" max="41" width="8" style="198" customWidth="1" outlineLevel="1"/>
    <col min="42" max="42" width="7.3984375" style="198" customWidth="1" outlineLevel="1"/>
    <col min="43" max="43" width="9.3984375" style="198" customWidth="1" outlineLevel="1"/>
    <col min="44" max="44" width="10" style="143" customWidth="1" outlineLevel="1"/>
    <col min="45" max="45" width="10.3984375" style="198" customWidth="1" outlineLevel="1"/>
    <col min="46" max="46" width="11.19921875" style="198" bestFit="1" customWidth="1"/>
    <col min="47" max="47" width="14.59765625" style="137" customWidth="1"/>
    <col min="48" max="48" width="4.59765625" style="143" customWidth="1"/>
    <col min="49" max="16384" width="9" style="143"/>
  </cols>
  <sheetData>
    <row r="1" spans="1:49" ht="12.75" customHeight="1">
      <c r="A1" s="788" t="s">
        <v>0</v>
      </c>
      <c r="B1" s="788" t="s">
        <v>1</v>
      </c>
      <c r="C1" s="788"/>
      <c r="D1" s="795" t="s">
        <v>4</v>
      </c>
      <c r="E1" s="795" t="s">
        <v>1085</v>
      </c>
      <c r="F1" s="793" t="s">
        <v>1396</v>
      </c>
      <c r="G1" s="788" t="s">
        <v>811</v>
      </c>
      <c r="H1" s="790" t="s">
        <v>812</v>
      </c>
      <c r="I1" s="791"/>
      <c r="J1" s="791"/>
      <c r="K1" s="791"/>
      <c r="L1" s="791"/>
      <c r="M1" s="792"/>
      <c r="N1" s="784" t="s">
        <v>813</v>
      </c>
      <c r="O1" s="784" t="s">
        <v>814</v>
      </c>
      <c r="P1" s="786" t="s">
        <v>1375</v>
      </c>
      <c r="Q1" s="788" t="s">
        <v>816</v>
      </c>
      <c r="R1" s="790" t="s">
        <v>812</v>
      </c>
      <c r="S1" s="791"/>
      <c r="T1" s="791"/>
      <c r="U1" s="791"/>
      <c r="V1" s="791"/>
      <c r="W1" s="792"/>
      <c r="X1" s="786" t="s">
        <v>1146</v>
      </c>
      <c r="Y1" s="784" t="s">
        <v>814</v>
      </c>
      <c r="Z1" s="786" t="s">
        <v>1376</v>
      </c>
      <c r="AA1" s="788" t="s">
        <v>818</v>
      </c>
      <c r="AB1" s="790" t="s">
        <v>812</v>
      </c>
      <c r="AC1" s="791"/>
      <c r="AD1" s="791"/>
      <c r="AE1" s="791"/>
      <c r="AF1" s="791"/>
      <c r="AG1" s="792"/>
      <c r="AH1" s="786" t="s">
        <v>813</v>
      </c>
      <c r="AI1" s="784" t="s">
        <v>814</v>
      </c>
      <c r="AJ1" s="786" t="s">
        <v>1377</v>
      </c>
      <c r="AK1" s="788" t="s">
        <v>820</v>
      </c>
      <c r="AL1" s="790" t="s">
        <v>812</v>
      </c>
      <c r="AM1" s="791"/>
      <c r="AN1" s="791"/>
      <c r="AO1" s="791"/>
      <c r="AP1" s="791"/>
      <c r="AQ1" s="792"/>
      <c r="AR1" s="786" t="s">
        <v>813</v>
      </c>
      <c r="AS1" s="784" t="s">
        <v>814</v>
      </c>
      <c r="AT1" s="784" t="s">
        <v>1378</v>
      </c>
    </row>
    <row r="2" spans="1:49" ht="11.25" customHeight="1">
      <c r="A2" s="789"/>
      <c r="B2" s="789"/>
      <c r="C2" s="789"/>
      <c r="D2" s="796"/>
      <c r="E2" s="796"/>
      <c r="F2" s="794"/>
      <c r="G2" s="789"/>
      <c r="H2" s="355" t="s">
        <v>822</v>
      </c>
      <c r="I2" s="355" t="s">
        <v>823</v>
      </c>
      <c r="J2" s="355" t="s">
        <v>824</v>
      </c>
      <c r="K2" s="355" t="s">
        <v>826</v>
      </c>
      <c r="L2" s="355" t="s">
        <v>1299</v>
      </c>
      <c r="M2" s="355" t="s">
        <v>1379</v>
      </c>
      <c r="N2" s="785"/>
      <c r="O2" s="785"/>
      <c r="P2" s="787"/>
      <c r="Q2" s="789"/>
      <c r="R2" s="355" t="s">
        <v>822</v>
      </c>
      <c r="S2" s="355" t="s">
        <v>823</v>
      </c>
      <c r="T2" s="355" t="s">
        <v>824</v>
      </c>
      <c r="U2" s="355" t="s">
        <v>826</v>
      </c>
      <c r="V2" s="355" t="s">
        <v>1299</v>
      </c>
      <c r="W2" s="355" t="s">
        <v>1379</v>
      </c>
      <c r="X2" s="787"/>
      <c r="Y2" s="785"/>
      <c r="Z2" s="787"/>
      <c r="AA2" s="789"/>
      <c r="AB2" s="355" t="s">
        <v>822</v>
      </c>
      <c r="AC2" s="355" t="s">
        <v>823</v>
      </c>
      <c r="AD2" s="355" t="s">
        <v>824</v>
      </c>
      <c r="AE2" s="355" t="s">
        <v>826</v>
      </c>
      <c r="AF2" s="355" t="s">
        <v>1299</v>
      </c>
      <c r="AG2" s="355" t="s">
        <v>1379</v>
      </c>
      <c r="AH2" s="787"/>
      <c r="AI2" s="785"/>
      <c r="AJ2" s="787"/>
      <c r="AK2" s="789"/>
      <c r="AL2" s="355" t="s">
        <v>822</v>
      </c>
      <c r="AM2" s="355" t="s">
        <v>823</v>
      </c>
      <c r="AN2" s="355" t="s">
        <v>824</v>
      </c>
      <c r="AO2" s="355" t="s">
        <v>826</v>
      </c>
      <c r="AP2" s="355" t="s">
        <v>1299</v>
      </c>
      <c r="AQ2" s="355" t="s">
        <v>1379</v>
      </c>
      <c r="AR2" s="787"/>
      <c r="AS2" s="785"/>
      <c r="AT2" s="785"/>
    </row>
    <row r="3" spans="1:49" ht="12">
      <c r="A3" s="288">
        <v>1</v>
      </c>
      <c r="B3" s="289" t="s">
        <v>13</v>
      </c>
      <c r="C3" s="290" t="s">
        <v>14</v>
      </c>
      <c r="D3" s="290" t="s">
        <v>16</v>
      </c>
      <c r="E3" s="291">
        <v>195</v>
      </c>
      <c r="F3" s="292">
        <v>-525</v>
      </c>
      <c r="G3" s="292">
        <f t="shared" ref="G3:G14" si="0">E3*3</f>
        <v>585</v>
      </c>
      <c r="H3" s="293"/>
      <c r="I3" s="293"/>
      <c r="J3" s="293"/>
      <c r="K3" s="293"/>
      <c r="L3" s="293">
        <v>50</v>
      </c>
      <c r="M3" s="293"/>
      <c r="N3" s="292">
        <f t="shared" ref="N3:N34" si="1">SUM(G3:M3)</f>
        <v>635</v>
      </c>
      <c r="O3" s="293"/>
      <c r="P3" s="292">
        <f t="shared" ref="P3:P29" si="2">F3+N3-O3</f>
        <v>110</v>
      </c>
      <c r="Q3" s="292">
        <f t="shared" ref="Q3:Q14" si="3">E3*3</f>
        <v>585</v>
      </c>
      <c r="R3" s="293"/>
      <c r="S3" s="293"/>
      <c r="T3" s="293"/>
      <c r="U3" s="293"/>
      <c r="V3" s="293"/>
      <c r="W3" s="293"/>
      <c r="X3" s="292">
        <f t="shared" ref="X3:X34" si="4">SUM(Q3:W3)</f>
        <v>585</v>
      </c>
      <c r="Y3" s="293">
        <v>695</v>
      </c>
      <c r="Z3" s="292">
        <f t="shared" ref="Z3:Z34" si="5">P3+X3-Y3</f>
        <v>0</v>
      </c>
      <c r="AA3" s="292">
        <f t="shared" ref="AA3:AA14" si="6">$E3*3</f>
        <v>585</v>
      </c>
      <c r="AB3" s="293"/>
      <c r="AC3" s="293"/>
      <c r="AD3" s="293"/>
      <c r="AE3" s="293"/>
      <c r="AF3" s="293"/>
      <c r="AG3" s="293"/>
      <c r="AH3" s="292">
        <f t="shared" ref="AH3:AH66" si="7">SUM(AA3:AG3)</f>
        <v>585</v>
      </c>
      <c r="AI3" s="293">
        <v>1170</v>
      </c>
      <c r="AJ3" s="292">
        <f t="shared" ref="AJ3:AJ66" si="8">Z3+AH3-AI3</f>
        <v>-585</v>
      </c>
      <c r="AK3" s="292">
        <f t="shared" ref="AK3:AK14" si="9">$E3*3</f>
        <v>585</v>
      </c>
      <c r="AL3" s="293"/>
      <c r="AM3" s="293"/>
      <c r="AN3" s="293"/>
      <c r="AO3" s="293"/>
      <c r="AP3" s="293"/>
      <c r="AQ3" s="293"/>
      <c r="AR3" s="292">
        <f t="shared" ref="AR3:AR66" si="10">SUM(AK3:AQ3)</f>
        <v>585</v>
      </c>
      <c r="AS3" s="293"/>
      <c r="AT3" s="292">
        <f t="shared" ref="AT3:AT66" si="11">AJ3+AR3-AS3</f>
        <v>0</v>
      </c>
      <c r="AU3" s="137" t="str">
        <f t="shared" ref="AU3:AU69" si="12">IF(AT3=0,"*","")</f>
        <v>*</v>
      </c>
      <c r="AW3" s="143" t="str">
        <f t="shared" ref="AW3:AW67" si="13">IF(AA3=E3*3,"","!!!")</f>
        <v/>
      </c>
    </row>
    <row r="4" spans="1:49" ht="12">
      <c r="A4" s="288">
        <v>2</v>
      </c>
      <c r="B4" s="289" t="s">
        <v>1306</v>
      </c>
      <c r="C4" s="290" t="s">
        <v>23</v>
      </c>
      <c r="D4" s="290"/>
      <c r="E4" s="291">
        <v>50</v>
      </c>
      <c r="F4" s="292">
        <v>-950</v>
      </c>
      <c r="G4" s="292">
        <f t="shared" si="0"/>
        <v>150</v>
      </c>
      <c r="H4" s="293">
        <v>50</v>
      </c>
      <c r="I4" s="293">
        <v>200</v>
      </c>
      <c r="J4" s="293"/>
      <c r="K4" s="293"/>
      <c r="L4" s="293"/>
      <c r="M4" s="293"/>
      <c r="N4" s="292">
        <f t="shared" si="1"/>
        <v>400</v>
      </c>
      <c r="O4" s="293"/>
      <c r="P4" s="292">
        <f t="shared" si="2"/>
        <v>-550</v>
      </c>
      <c r="Q4" s="292">
        <f t="shared" si="3"/>
        <v>150</v>
      </c>
      <c r="R4" s="293"/>
      <c r="S4" s="293"/>
      <c r="T4" s="293"/>
      <c r="U4" s="293"/>
      <c r="V4" s="293">
        <v>50</v>
      </c>
      <c r="W4" s="293"/>
      <c r="X4" s="292">
        <f t="shared" si="4"/>
        <v>200</v>
      </c>
      <c r="Y4" s="293"/>
      <c r="Z4" s="292">
        <f t="shared" si="5"/>
        <v>-350</v>
      </c>
      <c r="AA4" s="292">
        <f t="shared" si="6"/>
        <v>150</v>
      </c>
      <c r="AB4" s="293"/>
      <c r="AC4" s="293"/>
      <c r="AD4" s="293"/>
      <c r="AE4" s="293"/>
      <c r="AF4" s="293"/>
      <c r="AG4" s="293"/>
      <c r="AH4" s="292">
        <f t="shared" si="7"/>
        <v>150</v>
      </c>
      <c r="AI4" s="293"/>
      <c r="AJ4" s="292">
        <f t="shared" si="8"/>
        <v>-200</v>
      </c>
      <c r="AK4" s="292">
        <f t="shared" si="9"/>
        <v>150</v>
      </c>
      <c r="AL4" s="293"/>
      <c r="AM4" s="293">
        <v>400</v>
      </c>
      <c r="AN4" s="293"/>
      <c r="AO4" s="293">
        <v>300</v>
      </c>
      <c r="AP4" s="293"/>
      <c r="AQ4" s="293"/>
      <c r="AR4" s="292">
        <f t="shared" si="10"/>
        <v>850</v>
      </c>
      <c r="AS4" s="293">
        <v>650</v>
      </c>
      <c r="AT4" s="292">
        <f t="shared" si="11"/>
        <v>0</v>
      </c>
      <c r="AU4" s="137" t="str">
        <f t="shared" si="12"/>
        <v>*</v>
      </c>
      <c r="AW4" s="143" t="str">
        <f t="shared" si="13"/>
        <v/>
      </c>
    </row>
    <row r="5" spans="1:49" ht="12">
      <c r="A5" s="288">
        <v>3</v>
      </c>
      <c r="B5" s="289" t="s">
        <v>938</v>
      </c>
      <c r="C5" s="290" t="s">
        <v>23</v>
      </c>
      <c r="D5" s="290" t="s">
        <v>944</v>
      </c>
      <c r="E5" s="291">
        <v>50</v>
      </c>
      <c r="F5" s="292"/>
      <c r="G5" s="292">
        <f t="shared" si="0"/>
        <v>150</v>
      </c>
      <c r="H5" s="293"/>
      <c r="I5" s="293"/>
      <c r="J5" s="293"/>
      <c r="K5" s="293"/>
      <c r="L5" s="293"/>
      <c r="M5" s="293"/>
      <c r="N5" s="292">
        <f t="shared" si="1"/>
        <v>150</v>
      </c>
      <c r="O5" s="293">
        <v>600</v>
      </c>
      <c r="P5" s="292">
        <f t="shared" si="2"/>
        <v>-450</v>
      </c>
      <c r="Q5" s="292">
        <f t="shared" si="3"/>
        <v>150</v>
      </c>
      <c r="R5" s="293"/>
      <c r="S5" s="293"/>
      <c r="T5" s="293"/>
      <c r="U5" s="293"/>
      <c r="V5" s="293"/>
      <c r="W5" s="293"/>
      <c r="X5" s="292">
        <f t="shared" si="4"/>
        <v>150</v>
      </c>
      <c r="Y5" s="293"/>
      <c r="Z5" s="292">
        <f t="shared" si="5"/>
        <v>-300</v>
      </c>
      <c r="AA5" s="292">
        <f t="shared" si="6"/>
        <v>150</v>
      </c>
      <c r="AB5" s="293"/>
      <c r="AC5" s="293"/>
      <c r="AD5" s="293"/>
      <c r="AE5" s="293"/>
      <c r="AF5" s="293"/>
      <c r="AG5" s="293"/>
      <c r="AH5" s="292">
        <f t="shared" si="7"/>
        <v>150</v>
      </c>
      <c r="AI5" s="293"/>
      <c r="AJ5" s="292">
        <f t="shared" si="8"/>
        <v>-150</v>
      </c>
      <c r="AK5" s="292">
        <f t="shared" si="9"/>
        <v>150</v>
      </c>
      <c r="AL5" s="293"/>
      <c r="AM5" s="293"/>
      <c r="AN5" s="293"/>
      <c r="AO5" s="293"/>
      <c r="AP5" s="293"/>
      <c r="AQ5" s="293"/>
      <c r="AR5" s="292">
        <f t="shared" si="10"/>
        <v>150</v>
      </c>
      <c r="AS5" s="293"/>
      <c r="AT5" s="292">
        <f t="shared" si="11"/>
        <v>0</v>
      </c>
      <c r="AU5" s="137" t="str">
        <f t="shared" si="12"/>
        <v>*</v>
      </c>
      <c r="AW5" s="143" t="str">
        <f t="shared" si="13"/>
        <v/>
      </c>
    </row>
    <row r="6" spans="1:49" ht="12">
      <c r="A6" s="288">
        <v>4</v>
      </c>
      <c r="B6" s="289" t="s">
        <v>992</v>
      </c>
      <c r="C6" s="290" t="s">
        <v>23</v>
      </c>
      <c r="D6" s="290" t="s">
        <v>74</v>
      </c>
      <c r="E6" s="291">
        <v>50</v>
      </c>
      <c r="F6" s="292"/>
      <c r="G6" s="292">
        <f t="shared" si="0"/>
        <v>150</v>
      </c>
      <c r="H6" s="293">
        <v>50</v>
      </c>
      <c r="I6" s="293"/>
      <c r="J6" s="293"/>
      <c r="K6" s="293"/>
      <c r="L6" s="293">
        <v>50</v>
      </c>
      <c r="M6" s="293"/>
      <c r="N6" s="292">
        <f t="shared" si="1"/>
        <v>250</v>
      </c>
      <c r="O6" s="293">
        <v>250</v>
      </c>
      <c r="P6" s="292">
        <f t="shared" si="2"/>
        <v>0</v>
      </c>
      <c r="Q6" s="292">
        <f t="shared" si="3"/>
        <v>150</v>
      </c>
      <c r="R6" s="293"/>
      <c r="S6" s="293">
        <v>50</v>
      </c>
      <c r="T6" s="293"/>
      <c r="U6" s="293"/>
      <c r="V6" s="293"/>
      <c r="W6" s="293"/>
      <c r="X6" s="292">
        <f t="shared" si="4"/>
        <v>200</v>
      </c>
      <c r="Y6" s="293">
        <v>200</v>
      </c>
      <c r="Z6" s="292">
        <f t="shared" si="5"/>
        <v>0</v>
      </c>
      <c r="AA6" s="292">
        <f t="shared" si="6"/>
        <v>150</v>
      </c>
      <c r="AB6" s="293"/>
      <c r="AC6" s="293"/>
      <c r="AD6" s="293"/>
      <c r="AE6" s="293"/>
      <c r="AF6" s="293"/>
      <c r="AG6" s="293"/>
      <c r="AH6" s="292">
        <f t="shared" si="7"/>
        <v>150</v>
      </c>
      <c r="AI6" s="293">
        <v>150</v>
      </c>
      <c r="AJ6" s="292">
        <f t="shared" si="8"/>
        <v>0</v>
      </c>
      <c r="AK6" s="292">
        <f t="shared" si="9"/>
        <v>150</v>
      </c>
      <c r="AL6" s="293"/>
      <c r="AM6" s="293"/>
      <c r="AN6" s="293"/>
      <c r="AO6" s="293"/>
      <c r="AP6" s="293"/>
      <c r="AQ6" s="293"/>
      <c r="AR6" s="292">
        <f t="shared" si="10"/>
        <v>150</v>
      </c>
      <c r="AS6" s="293">
        <v>150</v>
      </c>
      <c r="AT6" s="292">
        <f t="shared" si="11"/>
        <v>0</v>
      </c>
      <c r="AU6" s="137" t="str">
        <f t="shared" si="12"/>
        <v>*</v>
      </c>
      <c r="AW6" s="143" t="str">
        <f t="shared" si="13"/>
        <v/>
      </c>
    </row>
    <row r="7" spans="1:49" ht="12">
      <c r="A7" s="288">
        <v>5</v>
      </c>
      <c r="B7" s="294" t="s">
        <v>18</v>
      </c>
      <c r="C7" s="290" t="s">
        <v>10</v>
      </c>
      <c r="D7" s="290" t="s">
        <v>20</v>
      </c>
      <c r="E7" s="295">
        <v>315</v>
      </c>
      <c r="F7" s="292"/>
      <c r="G7" s="292">
        <f t="shared" si="0"/>
        <v>945</v>
      </c>
      <c r="H7" s="293">
        <v>50</v>
      </c>
      <c r="I7" s="293"/>
      <c r="J7" s="293"/>
      <c r="K7" s="293"/>
      <c r="L7" s="293"/>
      <c r="M7" s="293"/>
      <c r="N7" s="292">
        <f t="shared" si="1"/>
        <v>995</v>
      </c>
      <c r="O7" s="293">
        <v>995</v>
      </c>
      <c r="P7" s="292">
        <f t="shared" si="2"/>
        <v>0</v>
      </c>
      <c r="Q7" s="292">
        <f t="shared" si="3"/>
        <v>945</v>
      </c>
      <c r="R7" s="293"/>
      <c r="S7" s="293">
        <v>100</v>
      </c>
      <c r="T7" s="293">
        <v>2270</v>
      </c>
      <c r="U7" s="293"/>
      <c r="V7" s="293">
        <v>50</v>
      </c>
      <c r="W7" s="293"/>
      <c r="X7" s="292">
        <f t="shared" si="4"/>
        <v>3365</v>
      </c>
      <c r="Y7" s="293"/>
      <c r="Z7" s="292">
        <f t="shared" si="5"/>
        <v>3365</v>
      </c>
      <c r="AA7" s="292">
        <f t="shared" si="6"/>
        <v>945</v>
      </c>
      <c r="AB7" s="293"/>
      <c r="AC7" s="293"/>
      <c r="AD7" s="293"/>
      <c r="AE7" s="293"/>
      <c r="AF7" s="293"/>
      <c r="AG7" s="293"/>
      <c r="AH7" s="292">
        <f t="shared" si="7"/>
        <v>945</v>
      </c>
      <c r="AI7" s="293">
        <v>4310</v>
      </c>
      <c r="AJ7" s="292">
        <f t="shared" si="8"/>
        <v>0</v>
      </c>
      <c r="AK7" s="292">
        <f t="shared" si="9"/>
        <v>945</v>
      </c>
      <c r="AL7" s="293"/>
      <c r="AM7" s="293"/>
      <c r="AN7" s="293"/>
      <c r="AO7" s="293"/>
      <c r="AP7" s="293"/>
      <c r="AQ7" s="293"/>
      <c r="AR7" s="292">
        <f t="shared" si="10"/>
        <v>945</v>
      </c>
      <c r="AS7" s="293">
        <v>945</v>
      </c>
      <c r="AT7" s="292">
        <f t="shared" si="11"/>
        <v>0</v>
      </c>
      <c r="AU7" s="137" t="str">
        <f t="shared" si="12"/>
        <v>*</v>
      </c>
      <c r="AW7" s="143" t="str">
        <f t="shared" si="13"/>
        <v/>
      </c>
    </row>
    <row r="8" spans="1:49" ht="12">
      <c r="A8" s="288">
        <v>6</v>
      </c>
      <c r="B8" s="289" t="s">
        <v>1124</v>
      </c>
      <c r="C8" s="290" t="s">
        <v>23</v>
      </c>
      <c r="D8" s="290" t="s">
        <v>25</v>
      </c>
      <c r="E8" s="291">
        <v>75</v>
      </c>
      <c r="F8" s="292"/>
      <c r="G8" s="292">
        <f t="shared" si="0"/>
        <v>225</v>
      </c>
      <c r="H8" s="293"/>
      <c r="I8" s="293"/>
      <c r="J8" s="293"/>
      <c r="K8" s="293"/>
      <c r="L8" s="293"/>
      <c r="M8" s="293"/>
      <c r="N8" s="292">
        <f t="shared" si="1"/>
        <v>225</v>
      </c>
      <c r="O8" s="293">
        <v>1020</v>
      </c>
      <c r="P8" s="292">
        <f t="shared" si="2"/>
        <v>-795</v>
      </c>
      <c r="Q8" s="292">
        <f t="shared" si="3"/>
        <v>225</v>
      </c>
      <c r="R8" s="293"/>
      <c r="S8" s="293"/>
      <c r="T8" s="293"/>
      <c r="U8" s="293"/>
      <c r="V8" s="293"/>
      <c r="W8" s="293"/>
      <c r="X8" s="292">
        <f t="shared" si="4"/>
        <v>225</v>
      </c>
      <c r="Y8" s="293"/>
      <c r="Z8" s="292">
        <f t="shared" si="5"/>
        <v>-570</v>
      </c>
      <c r="AA8" s="292">
        <f t="shared" si="6"/>
        <v>225</v>
      </c>
      <c r="AB8" s="293"/>
      <c r="AC8" s="293"/>
      <c r="AD8" s="293"/>
      <c r="AE8" s="293"/>
      <c r="AF8" s="293"/>
      <c r="AG8" s="293"/>
      <c r="AH8" s="292">
        <f t="shared" si="7"/>
        <v>225</v>
      </c>
      <c r="AI8" s="293"/>
      <c r="AJ8" s="292">
        <f t="shared" si="8"/>
        <v>-345</v>
      </c>
      <c r="AK8" s="292">
        <f t="shared" si="9"/>
        <v>225</v>
      </c>
      <c r="AL8" s="293"/>
      <c r="AM8" s="293"/>
      <c r="AN8" s="293"/>
      <c r="AO8" s="293"/>
      <c r="AP8" s="293"/>
      <c r="AQ8" s="293"/>
      <c r="AR8" s="292">
        <f t="shared" si="10"/>
        <v>225</v>
      </c>
      <c r="AS8" s="293"/>
      <c r="AT8" s="292">
        <f t="shared" si="11"/>
        <v>-120</v>
      </c>
      <c r="AU8" s="137" t="str">
        <f t="shared" si="12"/>
        <v/>
      </c>
      <c r="AW8" s="143" t="str">
        <f t="shared" si="13"/>
        <v/>
      </c>
    </row>
    <row r="9" spans="1:49" ht="12">
      <c r="A9" s="288">
        <v>7</v>
      </c>
      <c r="B9" s="289" t="s">
        <v>26</v>
      </c>
      <c r="C9" s="290" t="s">
        <v>23</v>
      </c>
      <c r="D9" s="290" t="s">
        <v>28</v>
      </c>
      <c r="E9" s="291">
        <v>85</v>
      </c>
      <c r="F9" s="292"/>
      <c r="G9" s="292">
        <f t="shared" si="0"/>
        <v>255</v>
      </c>
      <c r="H9" s="293"/>
      <c r="I9" s="293"/>
      <c r="J9" s="293"/>
      <c r="K9" s="293"/>
      <c r="L9" s="293"/>
      <c r="M9" s="293"/>
      <c r="N9" s="292">
        <f t="shared" si="1"/>
        <v>255</v>
      </c>
      <c r="O9" s="293">
        <v>1020</v>
      </c>
      <c r="P9" s="292">
        <f t="shared" si="2"/>
        <v>-765</v>
      </c>
      <c r="Q9" s="292">
        <f t="shared" si="3"/>
        <v>255</v>
      </c>
      <c r="R9" s="293"/>
      <c r="S9" s="293"/>
      <c r="T9" s="293"/>
      <c r="U9" s="293"/>
      <c r="V9" s="293"/>
      <c r="W9" s="293"/>
      <c r="X9" s="292">
        <f t="shared" si="4"/>
        <v>255</v>
      </c>
      <c r="Y9" s="293"/>
      <c r="Z9" s="292">
        <f t="shared" si="5"/>
        <v>-510</v>
      </c>
      <c r="AA9" s="292">
        <f t="shared" si="6"/>
        <v>255</v>
      </c>
      <c r="AB9" s="293"/>
      <c r="AC9" s="293"/>
      <c r="AD9" s="293"/>
      <c r="AE9" s="293"/>
      <c r="AF9" s="293"/>
      <c r="AG9" s="293"/>
      <c r="AH9" s="292">
        <f t="shared" si="7"/>
        <v>255</v>
      </c>
      <c r="AI9" s="293"/>
      <c r="AJ9" s="292">
        <f t="shared" si="8"/>
        <v>-255</v>
      </c>
      <c r="AK9" s="292">
        <f t="shared" si="9"/>
        <v>255</v>
      </c>
      <c r="AL9" s="293"/>
      <c r="AM9" s="293"/>
      <c r="AN9" s="293"/>
      <c r="AO9" s="293"/>
      <c r="AP9" s="293"/>
      <c r="AQ9" s="293"/>
      <c r="AR9" s="292">
        <f t="shared" si="10"/>
        <v>255</v>
      </c>
      <c r="AS9" s="293"/>
      <c r="AT9" s="292">
        <f t="shared" si="11"/>
        <v>0</v>
      </c>
      <c r="AU9" s="137" t="str">
        <f t="shared" si="12"/>
        <v>*</v>
      </c>
      <c r="AW9" s="143" t="str">
        <f t="shared" si="13"/>
        <v/>
      </c>
    </row>
    <row r="10" spans="1:49" ht="12">
      <c r="A10" s="288">
        <v>8</v>
      </c>
      <c r="B10" s="289" t="s">
        <v>31</v>
      </c>
      <c r="C10" s="290" t="s">
        <v>14</v>
      </c>
      <c r="D10" s="290" t="s">
        <v>33</v>
      </c>
      <c r="E10" s="291">
        <v>150</v>
      </c>
      <c r="F10" s="292"/>
      <c r="G10" s="292">
        <f t="shared" si="0"/>
        <v>450</v>
      </c>
      <c r="H10" s="293">
        <v>50</v>
      </c>
      <c r="I10" s="293"/>
      <c r="J10" s="293"/>
      <c r="K10" s="293"/>
      <c r="L10" s="293"/>
      <c r="M10" s="293"/>
      <c r="N10" s="292">
        <f t="shared" si="1"/>
        <v>500</v>
      </c>
      <c r="O10" s="293">
        <v>500</v>
      </c>
      <c r="P10" s="292">
        <f t="shared" si="2"/>
        <v>0</v>
      </c>
      <c r="Q10" s="292">
        <f t="shared" si="3"/>
        <v>450</v>
      </c>
      <c r="R10" s="293"/>
      <c r="S10" s="293"/>
      <c r="T10" s="293"/>
      <c r="U10" s="293"/>
      <c r="V10" s="293">
        <v>50</v>
      </c>
      <c r="W10" s="293"/>
      <c r="X10" s="292">
        <f t="shared" si="4"/>
        <v>500</v>
      </c>
      <c r="Y10" s="293">
        <v>500</v>
      </c>
      <c r="Z10" s="292">
        <f t="shared" si="5"/>
        <v>0</v>
      </c>
      <c r="AA10" s="292">
        <f t="shared" si="6"/>
        <v>450</v>
      </c>
      <c r="AB10" s="293"/>
      <c r="AC10" s="293"/>
      <c r="AD10" s="293"/>
      <c r="AE10" s="293"/>
      <c r="AF10" s="293"/>
      <c r="AG10" s="293"/>
      <c r="AH10" s="292">
        <f t="shared" si="7"/>
        <v>450</v>
      </c>
      <c r="AI10" s="293">
        <v>450</v>
      </c>
      <c r="AJ10" s="292">
        <f t="shared" si="8"/>
        <v>0</v>
      </c>
      <c r="AK10" s="292">
        <f t="shared" si="9"/>
        <v>450</v>
      </c>
      <c r="AL10" s="293"/>
      <c r="AM10" s="293"/>
      <c r="AN10" s="293"/>
      <c r="AO10" s="293"/>
      <c r="AP10" s="293"/>
      <c r="AQ10" s="293"/>
      <c r="AR10" s="292">
        <f t="shared" si="10"/>
        <v>450</v>
      </c>
      <c r="AS10" s="293">
        <v>450</v>
      </c>
      <c r="AT10" s="292">
        <f t="shared" si="11"/>
        <v>0</v>
      </c>
      <c r="AU10" s="137" t="str">
        <f t="shared" si="12"/>
        <v>*</v>
      </c>
      <c r="AW10" s="143" t="str">
        <f t="shared" si="13"/>
        <v/>
      </c>
    </row>
    <row r="11" spans="1:49" ht="12">
      <c r="A11" s="288">
        <v>9</v>
      </c>
      <c r="B11" s="294" t="s">
        <v>36</v>
      </c>
      <c r="C11" s="290" t="s">
        <v>10</v>
      </c>
      <c r="D11" s="290" t="s">
        <v>38</v>
      </c>
      <c r="E11" s="295">
        <v>95</v>
      </c>
      <c r="F11" s="292"/>
      <c r="G11" s="292">
        <f t="shared" si="0"/>
        <v>285</v>
      </c>
      <c r="H11" s="293"/>
      <c r="I11" s="293"/>
      <c r="J11" s="293"/>
      <c r="K11" s="293"/>
      <c r="L11" s="293"/>
      <c r="M11" s="293"/>
      <c r="N11" s="292">
        <f t="shared" si="1"/>
        <v>285</v>
      </c>
      <c r="O11" s="293">
        <v>285</v>
      </c>
      <c r="P11" s="292">
        <f t="shared" si="2"/>
        <v>0</v>
      </c>
      <c r="Q11" s="292">
        <f t="shared" si="3"/>
        <v>285</v>
      </c>
      <c r="R11" s="293"/>
      <c r="S11" s="293"/>
      <c r="T11" s="293"/>
      <c r="U11" s="293"/>
      <c r="V11" s="293"/>
      <c r="W11" s="293"/>
      <c r="X11" s="292">
        <f t="shared" si="4"/>
        <v>285</v>
      </c>
      <c r="Y11" s="293"/>
      <c r="Z11" s="292">
        <f t="shared" si="5"/>
        <v>285</v>
      </c>
      <c r="AA11" s="292">
        <f t="shared" si="6"/>
        <v>285</v>
      </c>
      <c r="AB11" s="293"/>
      <c r="AC11" s="293"/>
      <c r="AD11" s="293"/>
      <c r="AE11" s="293"/>
      <c r="AF11" s="293">
        <v>50</v>
      </c>
      <c r="AG11" s="293"/>
      <c r="AH11" s="292">
        <f t="shared" si="7"/>
        <v>335</v>
      </c>
      <c r="AI11" s="293">
        <v>905</v>
      </c>
      <c r="AJ11" s="292">
        <f t="shared" si="8"/>
        <v>-285</v>
      </c>
      <c r="AK11" s="292">
        <f t="shared" si="9"/>
        <v>285</v>
      </c>
      <c r="AL11" s="293"/>
      <c r="AM11" s="293"/>
      <c r="AN11" s="293"/>
      <c r="AO11" s="293"/>
      <c r="AP11" s="293"/>
      <c r="AQ11" s="293"/>
      <c r="AR11" s="292">
        <f t="shared" si="10"/>
        <v>285</v>
      </c>
      <c r="AS11" s="293"/>
      <c r="AT11" s="292">
        <f t="shared" si="11"/>
        <v>0</v>
      </c>
      <c r="AU11" s="137" t="str">
        <f t="shared" si="12"/>
        <v>*</v>
      </c>
      <c r="AW11" s="143" t="str">
        <f t="shared" si="13"/>
        <v/>
      </c>
    </row>
    <row r="12" spans="1:49" s="168" customFormat="1" ht="12">
      <c r="A12" s="288">
        <v>10</v>
      </c>
      <c r="B12" s="289" t="s">
        <v>39</v>
      </c>
      <c r="C12" s="290" t="s">
        <v>14</v>
      </c>
      <c r="D12" s="290" t="s">
        <v>41</v>
      </c>
      <c r="E12" s="291">
        <v>240</v>
      </c>
      <c r="F12" s="292"/>
      <c r="G12" s="292">
        <f t="shared" si="0"/>
        <v>720</v>
      </c>
      <c r="H12" s="293"/>
      <c r="I12" s="293"/>
      <c r="J12" s="293"/>
      <c r="K12" s="293"/>
      <c r="L12" s="293"/>
      <c r="M12" s="293"/>
      <c r="N12" s="292">
        <f t="shared" si="1"/>
        <v>720</v>
      </c>
      <c r="O12" s="293">
        <v>720</v>
      </c>
      <c r="P12" s="292">
        <f t="shared" si="2"/>
        <v>0</v>
      </c>
      <c r="Q12" s="292">
        <f t="shared" si="3"/>
        <v>720</v>
      </c>
      <c r="R12" s="293"/>
      <c r="S12" s="293">
        <v>100</v>
      </c>
      <c r="T12" s="293"/>
      <c r="U12" s="293"/>
      <c r="V12" s="293">
        <v>50</v>
      </c>
      <c r="W12" s="293"/>
      <c r="X12" s="292">
        <f t="shared" si="4"/>
        <v>870</v>
      </c>
      <c r="Y12" s="293"/>
      <c r="Z12" s="292">
        <f t="shared" si="5"/>
        <v>870</v>
      </c>
      <c r="AA12" s="292">
        <f t="shared" si="6"/>
        <v>720</v>
      </c>
      <c r="AB12" s="293"/>
      <c r="AC12" s="293"/>
      <c r="AD12" s="293"/>
      <c r="AE12" s="293"/>
      <c r="AF12" s="293"/>
      <c r="AG12" s="293"/>
      <c r="AH12" s="292">
        <f t="shared" si="7"/>
        <v>720</v>
      </c>
      <c r="AI12" s="293">
        <v>2310</v>
      </c>
      <c r="AJ12" s="292">
        <f t="shared" si="8"/>
        <v>-720</v>
      </c>
      <c r="AK12" s="292">
        <f t="shared" si="9"/>
        <v>720</v>
      </c>
      <c r="AL12" s="293"/>
      <c r="AM12" s="293"/>
      <c r="AN12" s="293"/>
      <c r="AO12" s="293"/>
      <c r="AP12" s="293"/>
      <c r="AQ12" s="293"/>
      <c r="AR12" s="292">
        <f t="shared" si="10"/>
        <v>720</v>
      </c>
      <c r="AS12" s="293"/>
      <c r="AT12" s="292">
        <f t="shared" si="11"/>
        <v>0</v>
      </c>
      <c r="AU12" s="137" t="str">
        <f t="shared" si="12"/>
        <v>*</v>
      </c>
      <c r="AW12" s="143" t="str">
        <f t="shared" si="13"/>
        <v/>
      </c>
    </row>
    <row r="13" spans="1:49" ht="12">
      <c r="A13" s="288">
        <v>11</v>
      </c>
      <c r="B13" s="294" t="s">
        <v>42</v>
      </c>
      <c r="C13" s="290" t="s">
        <v>10</v>
      </c>
      <c r="D13" s="290" t="s">
        <v>44</v>
      </c>
      <c r="E13" s="295">
        <v>200</v>
      </c>
      <c r="F13" s="292">
        <v>-2750</v>
      </c>
      <c r="G13" s="292">
        <f t="shared" si="0"/>
        <v>600</v>
      </c>
      <c r="H13" s="293">
        <v>50</v>
      </c>
      <c r="I13" s="293">
        <v>20</v>
      </c>
      <c r="J13" s="293"/>
      <c r="K13" s="293"/>
      <c r="L13" s="293">
        <v>50</v>
      </c>
      <c r="M13" s="293">
        <v>1500</v>
      </c>
      <c r="N13" s="292">
        <f t="shared" si="1"/>
        <v>2220</v>
      </c>
      <c r="O13" s="293"/>
      <c r="P13" s="292">
        <f t="shared" si="2"/>
        <v>-530</v>
      </c>
      <c r="Q13" s="292">
        <f t="shared" si="3"/>
        <v>600</v>
      </c>
      <c r="R13" s="293"/>
      <c r="S13" s="293"/>
      <c r="T13" s="293"/>
      <c r="U13" s="293"/>
      <c r="V13" s="293"/>
      <c r="W13" s="293"/>
      <c r="X13" s="292">
        <f t="shared" si="4"/>
        <v>600</v>
      </c>
      <c r="Y13" s="293"/>
      <c r="Z13" s="292">
        <f t="shared" si="5"/>
        <v>70</v>
      </c>
      <c r="AA13" s="292">
        <f t="shared" si="6"/>
        <v>600</v>
      </c>
      <c r="AB13" s="293"/>
      <c r="AC13" s="293"/>
      <c r="AD13" s="293"/>
      <c r="AE13" s="293"/>
      <c r="AF13" s="293"/>
      <c r="AG13" s="293"/>
      <c r="AH13" s="292">
        <f t="shared" si="7"/>
        <v>600</v>
      </c>
      <c r="AI13" s="293">
        <v>1270</v>
      </c>
      <c r="AJ13" s="292">
        <f t="shared" si="8"/>
        <v>-600</v>
      </c>
      <c r="AK13" s="292">
        <f t="shared" si="9"/>
        <v>600</v>
      </c>
      <c r="AL13" s="293"/>
      <c r="AM13" s="293"/>
      <c r="AN13" s="293"/>
      <c r="AO13" s="293"/>
      <c r="AP13" s="293"/>
      <c r="AQ13" s="293"/>
      <c r="AR13" s="292">
        <f t="shared" si="10"/>
        <v>600</v>
      </c>
      <c r="AS13" s="293"/>
      <c r="AT13" s="292">
        <f t="shared" si="11"/>
        <v>0</v>
      </c>
      <c r="AU13" s="137" t="str">
        <f t="shared" si="12"/>
        <v>*</v>
      </c>
      <c r="AW13" s="143" t="str">
        <f t="shared" si="13"/>
        <v/>
      </c>
    </row>
    <row r="14" spans="1:49" ht="12">
      <c r="A14" s="288">
        <v>12</v>
      </c>
      <c r="B14" s="294" t="s">
        <v>986</v>
      </c>
      <c r="C14" s="290" t="s">
        <v>10</v>
      </c>
      <c r="D14" s="290" t="s">
        <v>49</v>
      </c>
      <c r="E14" s="295">
        <v>85</v>
      </c>
      <c r="F14" s="292"/>
      <c r="G14" s="292">
        <f t="shared" si="0"/>
        <v>255</v>
      </c>
      <c r="H14" s="293"/>
      <c r="I14" s="293"/>
      <c r="J14" s="293"/>
      <c r="K14" s="293"/>
      <c r="L14" s="293"/>
      <c r="M14" s="293"/>
      <c r="N14" s="292">
        <f t="shared" si="1"/>
        <v>255</v>
      </c>
      <c r="O14" s="293">
        <v>1020</v>
      </c>
      <c r="P14" s="292">
        <f t="shared" si="2"/>
        <v>-765</v>
      </c>
      <c r="Q14" s="292">
        <f t="shared" si="3"/>
        <v>255</v>
      </c>
      <c r="R14" s="293"/>
      <c r="S14" s="293"/>
      <c r="T14" s="293"/>
      <c r="U14" s="293"/>
      <c r="V14" s="293"/>
      <c r="W14" s="293"/>
      <c r="X14" s="292">
        <f t="shared" si="4"/>
        <v>255</v>
      </c>
      <c r="Y14" s="293"/>
      <c r="Z14" s="292">
        <f t="shared" si="5"/>
        <v>-510</v>
      </c>
      <c r="AA14" s="292">
        <f t="shared" si="6"/>
        <v>255</v>
      </c>
      <c r="AB14" s="293"/>
      <c r="AC14" s="293"/>
      <c r="AD14" s="293"/>
      <c r="AE14" s="293"/>
      <c r="AF14" s="293"/>
      <c r="AG14" s="293"/>
      <c r="AH14" s="292">
        <f t="shared" si="7"/>
        <v>255</v>
      </c>
      <c r="AI14" s="293"/>
      <c r="AJ14" s="292">
        <f t="shared" si="8"/>
        <v>-255</v>
      </c>
      <c r="AK14" s="292">
        <f t="shared" si="9"/>
        <v>255</v>
      </c>
      <c r="AL14" s="293"/>
      <c r="AM14" s="293"/>
      <c r="AN14" s="293"/>
      <c r="AO14" s="293"/>
      <c r="AP14" s="293"/>
      <c r="AQ14" s="293"/>
      <c r="AR14" s="292">
        <f t="shared" si="10"/>
        <v>255</v>
      </c>
      <c r="AS14" s="293"/>
      <c r="AT14" s="292">
        <f t="shared" si="11"/>
        <v>0</v>
      </c>
      <c r="AU14" s="137" t="str">
        <f t="shared" si="12"/>
        <v>*</v>
      </c>
      <c r="AW14" s="143" t="str">
        <f t="shared" si="13"/>
        <v/>
      </c>
    </row>
    <row r="15" spans="1:49" ht="12">
      <c r="A15" s="288">
        <v>13</v>
      </c>
      <c r="B15" s="296" t="s">
        <v>45</v>
      </c>
      <c r="C15" s="297" t="s">
        <v>14</v>
      </c>
      <c r="D15" s="297" t="s">
        <v>12</v>
      </c>
      <c r="E15" s="298">
        <v>110</v>
      </c>
      <c r="F15" s="299">
        <v>2310</v>
      </c>
      <c r="G15" s="299"/>
      <c r="H15" s="300"/>
      <c r="I15" s="300"/>
      <c r="J15" s="300"/>
      <c r="K15" s="300"/>
      <c r="L15" s="300"/>
      <c r="M15" s="300"/>
      <c r="N15" s="299">
        <f t="shared" si="1"/>
        <v>0</v>
      </c>
      <c r="O15" s="300"/>
      <c r="P15" s="299">
        <f t="shared" si="2"/>
        <v>2310</v>
      </c>
      <c r="Q15" s="299"/>
      <c r="R15" s="300"/>
      <c r="S15" s="300"/>
      <c r="T15" s="300"/>
      <c r="U15" s="300"/>
      <c r="V15" s="300"/>
      <c r="W15" s="300"/>
      <c r="X15" s="299">
        <f t="shared" si="4"/>
        <v>0</v>
      </c>
      <c r="Y15" s="300"/>
      <c r="Z15" s="299">
        <f t="shared" si="5"/>
        <v>2310</v>
      </c>
      <c r="AA15" s="299"/>
      <c r="AB15" s="300"/>
      <c r="AC15" s="300"/>
      <c r="AD15" s="300"/>
      <c r="AE15" s="300"/>
      <c r="AF15" s="300"/>
      <c r="AG15" s="300"/>
      <c r="AH15" s="299">
        <f t="shared" si="7"/>
        <v>0</v>
      </c>
      <c r="AI15" s="300"/>
      <c r="AJ15" s="299">
        <f t="shared" si="8"/>
        <v>2310</v>
      </c>
      <c r="AK15" s="299"/>
      <c r="AL15" s="300"/>
      <c r="AM15" s="300"/>
      <c r="AN15" s="300"/>
      <c r="AO15" s="300"/>
      <c r="AP15" s="300"/>
      <c r="AQ15" s="300"/>
      <c r="AR15" s="299">
        <f t="shared" si="10"/>
        <v>0</v>
      </c>
      <c r="AS15" s="300"/>
      <c r="AT15" s="300">
        <f t="shared" si="11"/>
        <v>2310</v>
      </c>
      <c r="AU15" s="137" t="str">
        <f t="shared" si="12"/>
        <v/>
      </c>
      <c r="AW15" s="143" t="str">
        <f t="shared" si="13"/>
        <v>!!!</v>
      </c>
    </row>
    <row r="16" spans="1:49" ht="12">
      <c r="A16" s="288">
        <v>14</v>
      </c>
      <c r="B16" s="289" t="s">
        <v>1020</v>
      </c>
      <c r="C16" s="290" t="s">
        <v>23</v>
      </c>
      <c r="D16" s="290"/>
      <c r="E16" s="291">
        <v>0</v>
      </c>
      <c r="F16" s="292"/>
      <c r="G16" s="292">
        <f t="shared" ref="G16:G23" si="14">E16*3</f>
        <v>0</v>
      </c>
      <c r="H16" s="293"/>
      <c r="I16" s="293"/>
      <c r="J16" s="293"/>
      <c r="K16" s="293"/>
      <c r="L16" s="293"/>
      <c r="M16" s="293"/>
      <c r="N16" s="292">
        <f t="shared" si="1"/>
        <v>0</v>
      </c>
      <c r="O16" s="293"/>
      <c r="P16" s="292">
        <f t="shared" si="2"/>
        <v>0</v>
      </c>
      <c r="Q16" s="292">
        <f t="shared" ref="Q16:Q23" si="15">E16*3</f>
        <v>0</v>
      </c>
      <c r="R16" s="293"/>
      <c r="S16" s="293"/>
      <c r="T16" s="293"/>
      <c r="U16" s="293"/>
      <c r="V16" s="293"/>
      <c r="W16" s="293"/>
      <c r="X16" s="292">
        <f t="shared" si="4"/>
        <v>0</v>
      </c>
      <c r="Y16" s="293"/>
      <c r="Z16" s="292">
        <f t="shared" si="5"/>
        <v>0</v>
      </c>
      <c r="AA16" s="292">
        <f t="shared" ref="AA16:AA23" si="16">$E16*3</f>
        <v>0</v>
      </c>
      <c r="AB16" s="293"/>
      <c r="AC16" s="293"/>
      <c r="AD16" s="293"/>
      <c r="AE16" s="293"/>
      <c r="AF16" s="293"/>
      <c r="AG16" s="293"/>
      <c r="AH16" s="292">
        <f t="shared" si="7"/>
        <v>0</v>
      </c>
      <c r="AI16" s="293"/>
      <c r="AJ16" s="292">
        <f t="shared" si="8"/>
        <v>0</v>
      </c>
      <c r="AK16" s="292">
        <f t="shared" ref="AK16:AK47" si="17">$E16*3</f>
        <v>0</v>
      </c>
      <c r="AL16" s="293"/>
      <c r="AM16" s="293"/>
      <c r="AN16" s="293"/>
      <c r="AO16" s="293"/>
      <c r="AP16" s="293"/>
      <c r="AQ16" s="293"/>
      <c r="AR16" s="292">
        <f t="shared" si="10"/>
        <v>0</v>
      </c>
      <c r="AS16" s="293"/>
      <c r="AT16" s="292">
        <f t="shared" si="11"/>
        <v>0</v>
      </c>
      <c r="AU16" s="137" t="str">
        <f t="shared" si="12"/>
        <v>*</v>
      </c>
      <c r="AW16" s="143" t="str">
        <f t="shared" si="13"/>
        <v/>
      </c>
    </row>
    <row r="17" spans="1:49" ht="12">
      <c r="A17" s="288">
        <v>15</v>
      </c>
      <c r="B17" s="289" t="s">
        <v>52</v>
      </c>
      <c r="C17" s="290" t="s">
        <v>14</v>
      </c>
      <c r="D17" s="290" t="s">
        <v>829</v>
      </c>
      <c r="E17" s="291">
        <v>95</v>
      </c>
      <c r="F17" s="292">
        <v>20</v>
      </c>
      <c r="G17" s="292">
        <f t="shared" si="14"/>
        <v>285</v>
      </c>
      <c r="H17" s="293"/>
      <c r="I17" s="293"/>
      <c r="J17" s="293"/>
      <c r="K17" s="293"/>
      <c r="L17" s="293"/>
      <c r="M17" s="293"/>
      <c r="N17" s="292">
        <f t="shared" si="1"/>
        <v>285</v>
      </c>
      <c r="O17" s="293"/>
      <c r="P17" s="292">
        <f t="shared" si="2"/>
        <v>305</v>
      </c>
      <c r="Q17" s="292">
        <f t="shared" si="15"/>
        <v>285</v>
      </c>
      <c r="R17" s="293"/>
      <c r="S17" s="293"/>
      <c r="T17" s="293"/>
      <c r="U17" s="293"/>
      <c r="V17" s="293"/>
      <c r="W17" s="293"/>
      <c r="X17" s="292">
        <f t="shared" si="4"/>
        <v>285</v>
      </c>
      <c r="Y17" s="293"/>
      <c r="Z17" s="292">
        <f t="shared" si="5"/>
        <v>590</v>
      </c>
      <c r="AA17" s="292">
        <f t="shared" si="16"/>
        <v>285</v>
      </c>
      <c r="AB17" s="293"/>
      <c r="AC17" s="293"/>
      <c r="AD17" s="293"/>
      <c r="AE17" s="293"/>
      <c r="AF17" s="293"/>
      <c r="AG17" s="293"/>
      <c r="AH17" s="292">
        <f t="shared" si="7"/>
        <v>285</v>
      </c>
      <c r="AI17" s="293">
        <v>2035</v>
      </c>
      <c r="AJ17" s="292">
        <f t="shared" si="8"/>
        <v>-1160</v>
      </c>
      <c r="AK17" s="292">
        <f t="shared" si="17"/>
        <v>285</v>
      </c>
      <c r="AL17" s="293"/>
      <c r="AM17" s="293"/>
      <c r="AN17" s="293"/>
      <c r="AO17" s="293"/>
      <c r="AP17" s="293"/>
      <c r="AQ17" s="293"/>
      <c r="AR17" s="292">
        <f t="shared" si="10"/>
        <v>285</v>
      </c>
      <c r="AS17" s="293"/>
      <c r="AT17" s="292">
        <f t="shared" si="11"/>
        <v>-875</v>
      </c>
      <c r="AU17" s="137" t="str">
        <f t="shared" si="12"/>
        <v/>
      </c>
      <c r="AW17" s="143" t="str">
        <f t="shared" si="13"/>
        <v/>
      </c>
    </row>
    <row r="18" spans="1:49" s="172" customFormat="1" ht="12">
      <c r="A18" s="288">
        <v>16</v>
      </c>
      <c r="B18" s="289" t="s">
        <v>55</v>
      </c>
      <c r="C18" s="290" t="s">
        <v>23</v>
      </c>
      <c r="D18" s="290" t="s">
        <v>57</v>
      </c>
      <c r="E18" s="291">
        <v>80</v>
      </c>
      <c r="F18" s="292"/>
      <c r="G18" s="292">
        <f t="shared" si="14"/>
        <v>240</v>
      </c>
      <c r="H18" s="293"/>
      <c r="I18" s="293"/>
      <c r="J18" s="293"/>
      <c r="K18" s="293"/>
      <c r="L18" s="293">
        <v>50</v>
      </c>
      <c r="M18" s="293"/>
      <c r="N18" s="292">
        <f t="shared" si="1"/>
        <v>290</v>
      </c>
      <c r="O18" s="293">
        <v>290</v>
      </c>
      <c r="P18" s="292">
        <f t="shared" si="2"/>
        <v>0</v>
      </c>
      <c r="Q18" s="292">
        <f t="shared" si="15"/>
        <v>240</v>
      </c>
      <c r="R18" s="293"/>
      <c r="S18" s="293"/>
      <c r="T18" s="293"/>
      <c r="U18" s="293"/>
      <c r="V18" s="293"/>
      <c r="W18" s="293"/>
      <c r="X18" s="292">
        <f t="shared" si="4"/>
        <v>240</v>
      </c>
      <c r="Y18" s="293">
        <v>720</v>
      </c>
      <c r="Z18" s="292">
        <f t="shared" si="5"/>
        <v>-480</v>
      </c>
      <c r="AA18" s="292">
        <f t="shared" si="16"/>
        <v>240</v>
      </c>
      <c r="AB18" s="293"/>
      <c r="AC18" s="293">
        <v>100</v>
      </c>
      <c r="AD18" s="293"/>
      <c r="AE18" s="293"/>
      <c r="AF18" s="293"/>
      <c r="AG18" s="293"/>
      <c r="AH18" s="292">
        <f t="shared" si="7"/>
        <v>340</v>
      </c>
      <c r="AI18" s="293">
        <v>200</v>
      </c>
      <c r="AJ18" s="292">
        <f t="shared" si="8"/>
        <v>-340</v>
      </c>
      <c r="AK18" s="292">
        <f t="shared" si="17"/>
        <v>240</v>
      </c>
      <c r="AL18" s="293"/>
      <c r="AM18" s="293">
        <v>100</v>
      </c>
      <c r="AN18" s="293"/>
      <c r="AO18" s="293"/>
      <c r="AP18" s="293"/>
      <c r="AQ18" s="293"/>
      <c r="AR18" s="292">
        <f t="shared" si="10"/>
        <v>340</v>
      </c>
      <c r="AS18" s="293"/>
      <c r="AT18" s="292">
        <f t="shared" si="11"/>
        <v>0</v>
      </c>
      <c r="AU18" s="137" t="str">
        <f t="shared" si="12"/>
        <v>*</v>
      </c>
      <c r="AW18" s="143" t="str">
        <f t="shared" si="13"/>
        <v/>
      </c>
    </row>
    <row r="19" spans="1:49" ht="12">
      <c r="A19" s="288">
        <v>17</v>
      </c>
      <c r="B19" s="289" t="s">
        <v>879</v>
      </c>
      <c r="C19" s="290" t="s">
        <v>23</v>
      </c>
      <c r="D19" s="290" t="s">
        <v>880</v>
      </c>
      <c r="E19" s="291">
        <v>50</v>
      </c>
      <c r="F19" s="292"/>
      <c r="G19" s="292">
        <f t="shared" si="14"/>
        <v>150</v>
      </c>
      <c r="H19" s="293"/>
      <c r="I19" s="293"/>
      <c r="J19" s="293"/>
      <c r="K19" s="293"/>
      <c r="L19" s="293"/>
      <c r="M19" s="293"/>
      <c r="N19" s="292">
        <f t="shared" si="1"/>
        <v>150</v>
      </c>
      <c r="O19" s="293">
        <v>600</v>
      </c>
      <c r="P19" s="292">
        <f t="shared" si="2"/>
        <v>-450</v>
      </c>
      <c r="Q19" s="292">
        <f t="shared" si="15"/>
        <v>150</v>
      </c>
      <c r="R19" s="293"/>
      <c r="S19" s="293"/>
      <c r="T19" s="293"/>
      <c r="U19" s="293"/>
      <c r="V19" s="293"/>
      <c r="W19" s="293"/>
      <c r="X19" s="292">
        <f t="shared" si="4"/>
        <v>150</v>
      </c>
      <c r="Y19" s="293"/>
      <c r="Z19" s="292">
        <f t="shared" si="5"/>
        <v>-300</v>
      </c>
      <c r="AA19" s="292">
        <f t="shared" si="16"/>
        <v>150</v>
      </c>
      <c r="AB19" s="293"/>
      <c r="AC19" s="293"/>
      <c r="AD19" s="293"/>
      <c r="AE19" s="293"/>
      <c r="AF19" s="293"/>
      <c r="AG19" s="293"/>
      <c r="AH19" s="292">
        <f t="shared" si="7"/>
        <v>150</v>
      </c>
      <c r="AI19" s="293"/>
      <c r="AJ19" s="292">
        <f t="shared" si="8"/>
        <v>-150</v>
      </c>
      <c r="AK19" s="292">
        <f t="shared" si="17"/>
        <v>150</v>
      </c>
      <c r="AL19" s="293"/>
      <c r="AM19" s="293"/>
      <c r="AN19" s="293"/>
      <c r="AO19" s="293"/>
      <c r="AP19" s="293"/>
      <c r="AQ19" s="293"/>
      <c r="AR19" s="292">
        <f t="shared" si="10"/>
        <v>150</v>
      </c>
      <c r="AS19" s="293"/>
      <c r="AT19" s="292">
        <f t="shared" si="11"/>
        <v>0</v>
      </c>
      <c r="AU19" s="137" t="str">
        <f t="shared" si="12"/>
        <v>*</v>
      </c>
      <c r="AW19" s="143" t="str">
        <f t="shared" si="13"/>
        <v/>
      </c>
    </row>
    <row r="20" spans="1:49" ht="12">
      <c r="A20" s="288">
        <v>18</v>
      </c>
      <c r="B20" s="289" t="s">
        <v>1334</v>
      </c>
      <c r="C20" s="290" t="s">
        <v>23</v>
      </c>
      <c r="D20" s="290"/>
      <c r="E20" s="291">
        <v>55</v>
      </c>
      <c r="F20" s="292"/>
      <c r="G20" s="292">
        <f t="shared" si="14"/>
        <v>165</v>
      </c>
      <c r="H20" s="293"/>
      <c r="I20" s="293"/>
      <c r="J20" s="293"/>
      <c r="K20" s="293"/>
      <c r="L20" s="293"/>
      <c r="M20" s="293"/>
      <c r="N20" s="292">
        <f t="shared" si="1"/>
        <v>165</v>
      </c>
      <c r="O20" s="293">
        <v>330</v>
      </c>
      <c r="P20" s="292">
        <f t="shared" si="2"/>
        <v>-165</v>
      </c>
      <c r="Q20" s="292">
        <f t="shared" si="15"/>
        <v>165</v>
      </c>
      <c r="R20" s="293"/>
      <c r="S20" s="293"/>
      <c r="T20" s="293"/>
      <c r="U20" s="293"/>
      <c r="V20" s="293"/>
      <c r="W20" s="293"/>
      <c r="X20" s="292">
        <f t="shared" si="4"/>
        <v>165</v>
      </c>
      <c r="Y20" s="293"/>
      <c r="Z20" s="292">
        <f t="shared" si="5"/>
        <v>0</v>
      </c>
      <c r="AA20" s="292">
        <f t="shared" si="16"/>
        <v>165</v>
      </c>
      <c r="AB20" s="293"/>
      <c r="AC20" s="293"/>
      <c r="AD20" s="293"/>
      <c r="AE20" s="293"/>
      <c r="AF20" s="293"/>
      <c r="AG20" s="293"/>
      <c r="AH20" s="292">
        <f t="shared" si="7"/>
        <v>165</v>
      </c>
      <c r="AI20" s="293"/>
      <c r="AJ20" s="292">
        <f t="shared" si="8"/>
        <v>165</v>
      </c>
      <c r="AK20" s="292">
        <f t="shared" si="17"/>
        <v>165</v>
      </c>
      <c r="AL20" s="293"/>
      <c r="AM20" s="293"/>
      <c r="AN20" s="293"/>
      <c r="AO20" s="293"/>
      <c r="AP20" s="293"/>
      <c r="AQ20" s="293"/>
      <c r="AR20" s="292">
        <f t="shared" si="10"/>
        <v>165</v>
      </c>
      <c r="AS20" s="293"/>
      <c r="AT20" s="292">
        <f t="shared" si="11"/>
        <v>330</v>
      </c>
      <c r="AW20" s="143" t="str">
        <f t="shared" si="13"/>
        <v/>
      </c>
    </row>
    <row r="21" spans="1:49" ht="12">
      <c r="A21" s="288">
        <v>19</v>
      </c>
      <c r="B21" s="289" t="s">
        <v>58</v>
      </c>
      <c r="C21" s="290" t="s">
        <v>23</v>
      </c>
      <c r="D21" s="290" t="s">
        <v>60</v>
      </c>
      <c r="E21" s="291">
        <v>55</v>
      </c>
      <c r="F21" s="292">
        <v>-165</v>
      </c>
      <c r="G21" s="292">
        <f t="shared" si="14"/>
        <v>165</v>
      </c>
      <c r="H21" s="293"/>
      <c r="I21" s="293"/>
      <c r="J21" s="293"/>
      <c r="K21" s="293"/>
      <c r="L21" s="293"/>
      <c r="M21" s="293"/>
      <c r="N21" s="292">
        <f t="shared" si="1"/>
        <v>165</v>
      </c>
      <c r="O21" s="293"/>
      <c r="P21" s="292">
        <f t="shared" si="2"/>
        <v>0</v>
      </c>
      <c r="Q21" s="292">
        <f t="shared" si="15"/>
        <v>165</v>
      </c>
      <c r="R21" s="293"/>
      <c r="S21" s="293"/>
      <c r="T21" s="293"/>
      <c r="U21" s="293"/>
      <c r="V21" s="293">
        <v>50</v>
      </c>
      <c r="W21" s="293"/>
      <c r="X21" s="292">
        <f t="shared" si="4"/>
        <v>215</v>
      </c>
      <c r="Y21" s="293">
        <v>215</v>
      </c>
      <c r="Z21" s="292">
        <f t="shared" si="5"/>
        <v>0</v>
      </c>
      <c r="AA21" s="292">
        <f t="shared" si="16"/>
        <v>165</v>
      </c>
      <c r="AB21" s="293"/>
      <c r="AC21" s="293"/>
      <c r="AD21" s="293"/>
      <c r="AE21" s="293"/>
      <c r="AF21" s="293"/>
      <c r="AG21" s="293"/>
      <c r="AH21" s="292">
        <f t="shared" si="7"/>
        <v>165</v>
      </c>
      <c r="AI21" s="293">
        <v>165</v>
      </c>
      <c r="AJ21" s="292">
        <f t="shared" si="8"/>
        <v>0</v>
      </c>
      <c r="AK21" s="292">
        <f t="shared" si="17"/>
        <v>165</v>
      </c>
      <c r="AL21" s="293"/>
      <c r="AM21" s="293"/>
      <c r="AN21" s="293"/>
      <c r="AO21" s="293"/>
      <c r="AP21" s="293"/>
      <c r="AQ21" s="293"/>
      <c r="AR21" s="292">
        <f t="shared" si="10"/>
        <v>165</v>
      </c>
      <c r="AS21" s="293">
        <v>165</v>
      </c>
      <c r="AT21" s="292">
        <f t="shared" si="11"/>
        <v>0</v>
      </c>
      <c r="AU21" s="137" t="str">
        <f t="shared" si="12"/>
        <v>*</v>
      </c>
      <c r="AW21" s="143" t="str">
        <f t="shared" si="13"/>
        <v/>
      </c>
    </row>
    <row r="22" spans="1:49" ht="12">
      <c r="A22" s="288">
        <v>20</v>
      </c>
      <c r="B22" s="301" t="s">
        <v>61</v>
      </c>
      <c r="C22" s="290" t="s">
        <v>23</v>
      </c>
      <c r="D22" s="302"/>
      <c r="E22" s="291">
        <v>70</v>
      </c>
      <c r="F22" s="303">
        <v>210</v>
      </c>
      <c r="G22" s="292">
        <f t="shared" si="14"/>
        <v>210</v>
      </c>
      <c r="H22" s="293"/>
      <c r="I22" s="293"/>
      <c r="J22" s="293"/>
      <c r="K22" s="293"/>
      <c r="L22" s="293"/>
      <c r="M22" s="293"/>
      <c r="N22" s="292">
        <f t="shared" si="1"/>
        <v>210</v>
      </c>
      <c r="O22" s="293"/>
      <c r="P22" s="292">
        <f t="shared" si="2"/>
        <v>420</v>
      </c>
      <c r="Q22" s="292">
        <f t="shared" si="15"/>
        <v>210</v>
      </c>
      <c r="R22" s="293"/>
      <c r="S22" s="293"/>
      <c r="T22" s="293"/>
      <c r="U22" s="293"/>
      <c r="V22" s="293"/>
      <c r="W22" s="293"/>
      <c r="X22" s="292">
        <f t="shared" si="4"/>
        <v>210</v>
      </c>
      <c r="Y22" s="293"/>
      <c r="Z22" s="292">
        <f t="shared" si="5"/>
        <v>630</v>
      </c>
      <c r="AA22" s="292">
        <f t="shared" si="16"/>
        <v>210</v>
      </c>
      <c r="AB22" s="293"/>
      <c r="AC22" s="293"/>
      <c r="AD22" s="293"/>
      <c r="AE22" s="293"/>
      <c r="AF22" s="293"/>
      <c r="AG22" s="293"/>
      <c r="AH22" s="292">
        <f t="shared" si="7"/>
        <v>210</v>
      </c>
      <c r="AI22" s="293">
        <v>420</v>
      </c>
      <c r="AJ22" s="292">
        <f t="shared" si="8"/>
        <v>420</v>
      </c>
      <c r="AK22" s="292">
        <f t="shared" si="17"/>
        <v>210</v>
      </c>
      <c r="AL22" s="293"/>
      <c r="AM22" s="293"/>
      <c r="AN22" s="293"/>
      <c r="AO22" s="293"/>
      <c r="AP22" s="293"/>
      <c r="AQ22" s="293"/>
      <c r="AR22" s="292">
        <f t="shared" si="10"/>
        <v>210</v>
      </c>
      <c r="AS22" s="293"/>
      <c r="AT22" s="292">
        <f t="shared" si="11"/>
        <v>630</v>
      </c>
      <c r="AW22" s="143" t="str">
        <f t="shared" si="13"/>
        <v/>
      </c>
    </row>
    <row r="23" spans="1:49" ht="12">
      <c r="A23" s="288">
        <v>21</v>
      </c>
      <c r="B23" s="289" t="s">
        <v>1373</v>
      </c>
      <c r="C23" s="290" t="s">
        <v>23</v>
      </c>
      <c r="D23" s="290"/>
      <c r="E23" s="291">
        <v>60</v>
      </c>
      <c r="F23" s="292"/>
      <c r="G23" s="292">
        <f t="shared" si="14"/>
        <v>180</v>
      </c>
      <c r="H23" s="293"/>
      <c r="I23" s="293"/>
      <c r="J23" s="293"/>
      <c r="K23" s="293"/>
      <c r="L23" s="293"/>
      <c r="M23" s="293"/>
      <c r="N23" s="292">
        <f t="shared" si="1"/>
        <v>180</v>
      </c>
      <c r="O23" s="293">
        <v>180</v>
      </c>
      <c r="P23" s="292">
        <f t="shared" si="2"/>
        <v>0</v>
      </c>
      <c r="Q23" s="292">
        <f t="shared" si="15"/>
        <v>180</v>
      </c>
      <c r="R23" s="293"/>
      <c r="S23" s="293"/>
      <c r="T23" s="293"/>
      <c r="U23" s="293"/>
      <c r="V23" s="293">
        <v>50</v>
      </c>
      <c r="W23" s="293"/>
      <c r="X23" s="292">
        <f t="shared" si="4"/>
        <v>230</v>
      </c>
      <c r="Y23" s="293"/>
      <c r="Z23" s="292">
        <f t="shared" si="5"/>
        <v>230</v>
      </c>
      <c r="AA23" s="292">
        <f t="shared" si="16"/>
        <v>180</v>
      </c>
      <c r="AB23" s="293"/>
      <c r="AC23" s="293"/>
      <c r="AD23" s="293"/>
      <c r="AE23" s="293"/>
      <c r="AF23" s="293"/>
      <c r="AG23" s="293"/>
      <c r="AH23" s="292">
        <f t="shared" si="7"/>
        <v>180</v>
      </c>
      <c r="AI23" s="293">
        <v>230</v>
      </c>
      <c r="AJ23" s="292">
        <f t="shared" si="8"/>
        <v>180</v>
      </c>
      <c r="AK23" s="292">
        <f t="shared" si="17"/>
        <v>180</v>
      </c>
      <c r="AL23" s="293"/>
      <c r="AM23" s="293"/>
      <c r="AN23" s="293"/>
      <c r="AO23" s="293"/>
      <c r="AP23" s="293"/>
      <c r="AQ23" s="293"/>
      <c r="AR23" s="292">
        <f t="shared" si="10"/>
        <v>180</v>
      </c>
      <c r="AS23" s="293">
        <v>360</v>
      </c>
      <c r="AT23" s="292">
        <f t="shared" si="11"/>
        <v>0</v>
      </c>
      <c r="AU23" s="137" t="str">
        <f t="shared" si="12"/>
        <v>*</v>
      </c>
      <c r="AW23" s="143" t="str">
        <f t="shared" si="13"/>
        <v/>
      </c>
    </row>
    <row r="24" spans="1:49" ht="12">
      <c r="A24" s="288">
        <v>22</v>
      </c>
      <c r="B24" s="289" t="s">
        <v>62</v>
      </c>
      <c r="C24" s="290" t="s">
        <v>23</v>
      </c>
      <c r="D24" s="290" t="s">
        <v>64</v>
      </c>
      <c r="E24" s="291">
        <v>60</v>
      </c>
      <c r="F24" s="292"/>
      <c r="G24" s="354">
        <v>255</v>
      </c>
      <c r="H24" s="293"/>
      <c r="I24" s="293"/>
      <c r="J24" s="293"/>
      <c r="K24" s="293"/>
      <c r="L24" s="293"/>
      <c r="M24" s="293"/>
      <c r="N24" s="292">
        <f t="shared" si="1"/>
        <v>255</v>
      </c>
      <c r="O24" s="293">
        <v>255</v>
      </c>
      <c r="P24" s="292">
        <f t="shared" si="2"/>
        <v>0</v>
      </c>
      <c r="Q24" s="354">
        <v>255</v>
      </c>
      <c r="R24" s="293"/>
      <c r="S24" s="293"/>
      <c r="T24" s="293"/>
      <c r="U24" s="293"/>
      <c r="V24" s="293"/>
      <c r="W24" s="293"/>
      <c r="X24" s="292">
        <f t="shared" si="4"/>
        <v>255</v>
      </c>
      <c r="Y24" s="293"/>
      <c r="Z24" s="292">
        <f t="shared" si="5"/>
        <v>255</v>
      </c>
      <c r="AA24" s="354">
        <v>255</v>
      </c>
      <c r="AB24" s="293"/>
      <c r="AC24" s="293"/>
      <c r="AD24" s="293"/>
      <c r="AE24" s="293"/>
      <c r="AF24" s="293"/>
      <c r="AG24" s="293"/>
      <c r="AH24" s="292">
        <f t="shared" si="7"/>
        <v>255</v>
      </c>
      <c r="AI24" s="293">
        <v>510</v>
      </c>
      <c r="AJ24" s="292">
        <f t="shared" si="8"/>
        <v>0</v>
      </c>
      <c r="AK24" s="292">
        <f t="shared" si="17"/>
        <v>180</v>
      </c>
      <c r="AL24" s="293"/>
      <c r="AM24" s="293"/>
      <c r="AN24" s="293"/>
      <c r="AO24" s="293"/>
      <c r="AP24" s="293"/>
      <c r="AQ24" s="293"/>
      <c r="AR24" s="292">
        <f t="shared" si="10"/>
        <v>180</v>
      </c>
      <c r="AS24" s="293">
        <v>180</v>
      </c>
      <c r="AT24" s="292">
        <f t="shared" si="11"/>
        <v>0</v>
      </c>
      <c r="AU24" s="137" t="str">
        <f t="shared" si="12"/>
        <v>*</v>
      </c>
      <c r="AW24" s="143" t="str">
        <f t="shared" si="13"/>
        <v>!!!</v>
      </c>
    </row>
    <row r="25" spans="1:49" ht="12">
      <c r="A25" s="288">
        <v>23</v>
      </c>
      <c r="B25" s="289" t="s">
        <v>65</v>
      </c>
      <c r="C25" s="290" t="s">
        <v>14</v>
      </c>
      <c r="D25" s="290" t="s">
        <v>67</v>
      </c>
      <c r="E25" s="291">
        <v>100</v>
      </c>
      <c r="F25" s="292"/>
      <c r="G25" s="292">
        <f t="shared" ref="G25:G38" si="18">E25*3</f>
        <v>300</v>
      </c>
      <c r="H25" s="293"/>
      <c r="I25" s="293"/>
      <c r="J25" s="293"/>
      <c r="K25" s="293"/>
      <c r="L25" s="293"/>
      <c r="M25" s="293"/>
      <c r="N25" s="292">
        <f t="shared" si="1"/>
        <v>300</v>
      </c>
      <c r="O25" s="293">
        <v>1200</v>
      </c>
      <c r="P25" s="292">
        <f t="shared" si="2"/>
        <v>-900</v>
      </c>
      <c r="Q25" s="292">
        <f>E25*3</f>
        <v>300</v>
      </c>
      <c r="R25" s="293"/>
      <c r="S25" s="293"/>
      <c r="T25" s="293"/>
      <c r="U25" s="293"/>
      <c r="V25" s="293"/>
      <c r="W25" s="293"/>
      <c r="X25" s="292">
        <f t="shared" si="4"/>
        <v>300</v>
      </c>
      <c r="Y25" s="293"/>
      <c r="Z25" s="292">
        <f t="shared" si="5"/>
        <v>-600</v>
      </c>
      <c r="AA25" s="292">
        <f>$E25*3</f>
        <v>300</v>
      </c>
      <c r="AB25" s="293"/>
      <c r="AC25" s="293"/>
      <c r="AD25" s="293"/>
      <c r="AE25" s="293"/>
      <c r="AF25" s="293"/>
      <c r="AG25" s="293"/>
      <c r="AH25" s="292">
        <f t="shared" si="7"/>
        <v>300</v>
      </c>
      <c r="AI25" s="293"/>
      <c r="AJ25" s="292">
        <f t="shared" si="8"/>
        <v>-300</v>
      </c>
      <c r="AK25" s="292">
        <f t="shared" si="17"/>
        <v>300</v>
      </c>
      <c r="AL25" s="293"/>
      <c r="AM25" s="293"/>
      <c r="AN25" s="293"/>
      <c r="AO25" s="293"/>
      <c r="AP25" s="293"/>
      <c r="AQ25" s="293"/>
      <c r="AR25" s="292">
        <f t="shared" si="10"/>
        <v>300</v>
      </c>
      <c r="AS25" s="293">
        <v>1200</v>
      </c>
      <c r="AT25" s="292">
        <f t="shared" si="11"/>
        <v>-1200</v>
      </c>
      <c r="AU25" s="137" t="str">
        <f t="shared" si="12"/>
        <v/>
      </c>
      <c r="AW25" s="143" t="str">
        <f t="shared" si="13"/>
        <v/>
      </c>
    </row>
    <row r="26" spans="1:49" ht="12">
      <c r="A26" s="288">
        <v>24</v>
      </c>
      <c r="B26" s="289" t="s">
        <v>68</v>
      </c>
      <c r="C26" s="290" t="s">
        <v>14</v>
      </c>
      <c r="D26" s="290" t="s">
        <v>12</v>
      </c>
      <c r="E26" s="291">
        <v>85</v>
      </c>
      <c r="F26" s="292"/>
      <c r="G26" s="292">
        <f t="shared" si="18"/>
        <v>255</v>
      </c>
      <c r="H26" s="293"/>
      <c r="I26" s="293"/>
      <c r="J26" s="293"/>
      <c r="K26" s="293"/>
      <c r="L26" s="293"/>
      <c r="M26" s="293"/>
      <c r="N26" s="292">
        <f t="shared" si="1"/>
        <v>255</v>
      </c>
      <c r="O26" s="293">
        <v>510</v>
      </c>
      <c r="P26" s="292">
        <f t="shared" si="2"/>
        <v>-255</v>
      </c>
      <c r="Q26" s="292">
        <f>E26*3</f>
        <v>255</v>
      </c>
      <c r="R26" s="293"/>
      <c r="S26" s="293"/>
      <c r="T26" s="293"/>
      <c r="U26" s="293"/>
      <c r="V26" s="293"/>
      <c r="W26" s="293"/>
      <c r="X26" s="292">
        <f t="shared" si="4"/>
        <v>255</v>
      </c>
      <c r="Y26" s="293"/>
      <c r="Z26" s="292">
        <f t="shared" si="5"/>
        <v>0</v>
      </c>
      <c r="AA26" s="292">
        <f>$E26*3</f>
        <v>255</v>
      </c>
      <c r="AB26" s="293"/>
      <c r="AC26" s="293"/>
      <c r="AD26" s="293"/>
      <c r="AE26" s="293"/>
      <c r="AF26" s="293"/>
      <c r="AG26" s="293"/>
      <c r="AH26" s="292">
        <f t="shared" si="7"/>
        <v>255</v>
      </c>
      <c r="AI26" s="293">
        <v>510</v>
      </c>
      <c r="AJ26" s="292">
        <f t="shared" si="8"/>
        <v>-255</v>
      </c>
      <c r="AK26" s="292">
        <f t="shared" si="17"/>
        <v>255</v>
      </c>
      <c r="AL26" s="293"/>
      <c r="AM26" s="293"/>
      <c r="AN26" s="293"/>
      <c r="AO26" s="293"/>
      <c r="AP26" s="293"/>
      <c r="AQ26" s="293"/>
      <c r="AR26" s="292">
        <f t="shared" si="10"/>
        <v>255</v>
      </c>
      <c r="AS26" s="293">
        <v>255</v>
      </c>
      <c r="AT26" s="292">
        <f t="shared" si="11"/>
        <v>-255</v>
      </c>
      <c r="AU26" s="137" t="str">
        <f t="shared" si="12"/>
        <v/>
      </c>
      <c r="AW26" s="143" t="str">
        <f t="shared" si="13"/>
        <v/>
      </c>
    </row>
    <row r="27" spans="1:49" s="172" customFormat="1" ht="12">
      <c r="A27" s="288">
        <v>25</v>
      </c>
      <c r="B27" s="289" t="s">
        <v>1335</v>
      </c>
      <c r="C27" s="290" t="s">
        <v>23</v>
      </c>
      <c r="D27" s="290" t="s">
        <v>72</v>
      </c>
      <c r="E27" s="291">
        <v>125</v>
      </c>
      <c r="F27" s="292"/>
      <c r="G27" s="292">
        <f t="shared" si="18"/>
        <v>375</v>
      </c>
      <c r="H27" s="293">
        <v>50</v>
      </c>
      <c r="I27" s="293"/>
      <c r="J27" s="293"/>
      <c r="K27" s="293"/>
      <c r="L27" s="293">
        <v>300</v>
      </c>
      <c r="M27" s="293"/>
      <c r="N27" s="292">
        <f t="shared" si="1"/>
        <v>725</v>
      </c>
      <c r="O27" s="293">
        <v>1850</v>
      </c>
      <c r="P27" s="292">
        <f t="shared" si="2"/>
        <v>-1125</v>
      </c>
      <c r="Q27" s="292">
        <f>E27*3</f>
        <v>375</v>
      </c>
      <c r="R27" s="293"/>
      <c r="S27" s="293">
        <v>200</v>
      </c>
      <c r="T27" s="293"/>
      <c r="U27" s="293"/>
      <c r="V27" s="293">
        <v>50</v>
      </c>
      <c r="W27" s="293"/>
      <c r="X27" s="292">
        <f t="shared" si="4"/>
        <v>625</v>
      </c>
      <c r="Y27" s="293"/>
      <c r="Z27" s="292">
        <f t="shared" si="5"/>
        <v>-500</v>
      </c>
      <c r="AA27" s="292">
        <f>$E27*3</f>
        <v>375</v>
      </c>
      <c r="AB27" s="293"/>
      <c r="AC27" s="293"/>
      <c r="AD27" s="293"/>
      <c r="AE27" s="293"/>
      <c r="AF27" s="293"/>
      <c r="AG27" s="293"/>
      <c r="AH27" s="292">
        <f t="shared" si="7"/>
        <v>375</v>
      </c>
      <c r="AI27" s="293">
        <v>250</v>
      </c>
      <c r="AJ27" s="292">
        <f t="shared" si="8"/>
        <v>-375</v>
      </c>
      <c r="AK27" s="292">
        <f t="shared" si="17"/>
        <v>375</v>
      </c>
      <c r="AL27" s="293"/>
      <c r="AM27" s="293">
        <v>100</v>
      </c>
      <c r="AN27" s="293"/>
      <c r="AO27" s="293"/>
      <c r="AP27" s="293"/>
      <c r="AQ27" s="293"/>
      <c r="AR27" s="292">
        <f t="shared" si="10"/>
        <v>475</v>
      </c>
      <c r="AS27" s="293">
        <v>100</v>
      </c>
      <c r="AT27" s="292">
        <f t="shared" si="11"/>
        <v>0</v>
      </c>
      <c r="AU27" s="137" t="str">
        <f t="shared" si="12"/>
        <v>*</v>
      </c>
      <c r="AW27" s="143" t="str">
        <f t="shared" si="13"/>
        <v/>
      </c>
    </row>
    <row r="28" spans="1:49" ht="12">
      <c r="A28" s="288">
        <v>26</v>
      </c>
      <c r="B28" s="301" t="s">
        <v>73</v>
      </c>
      <c r="C28" s="290" t="s">
        <v>23</v>
      </c>
      <c r="D28" s="302"/>
      <c r="E28" s="291">
        <v>70</v>
      </c>
      <c r="F28" s="303"/>
      <c r="G28" s="292">
        <f t="shared" si="18"/>
        <v>210</v>
      </c>
      <c r="H28" s="293"/>
      <c r="I28" s="293"/>
      <c r="J28" s="293"/>
      <c r="K28" s="293"/>
      <c r="L28" s="293"/>
      <c r="M28" s="293"/>
      <c r="N28" s="292">
        <f t="shared" si="1"/>
        <v>210</v>
      </c>
      <c r="O28" s="293">
        <v>420</v>
      </c>
      <c r="P28" s="292">
        <f t="shared" si="2"/>
        <v>-210</v>
      </c>
      <c r="Q28" s="292">
        <f>E28*3</f>
        <v>210</v>
      </c>
      <c r="R28" s="293"/>
      <c r="S28" s="293"/>
      <c r="T28" s="293"/>
      <c r="U28" s="293"/>
      <c r="V28" s="293"/>
      <c r="W28" s="293"/>
      <c r="X28" s="292">
        <f t="shared" si="4"/>
        <v>210</v>
      </c>
      <c r="Y28" s="293"/>
      <c r="Z28" s="292">
        <f t="shared" si="5"/>
        <v>0</v>
      </c>
      <c r="AA28" s="292">
        <f>$E28*3</f>
        <v>210</v>
      </c>
      <c r="AB28" s="293"/>
      <c r="AC28" s="293"/>
      <c r="AD28" s="293"/>
      <c r="AE28" s="293"/>
      <c r="AF28" s="293"/>
      <c r="AG28" s="293"/>
      <c r="AH28" s="292">
        <f t="shared" si="7"/>
        <v>210</v>
      </c>
      <c r="AI28" s="293">
        <v>210</v>
      </c>
      <c r="AJ28" s="292">
        <f t="shared" si="8"/>
        <v>0</v>
      </c>
      <c r="AK28" s="292">
        <f t="shared" si="17"/>
        <v>210</v>
      </c>
      <c r="AL28" s="293"/>
      <c r="AM28" s="293"/>
      <c r="AN28" s="293"/>
      <c r="AO28" s="293"/>
      <c r="AP28" s="293"/>
      <c r="AQ28" s="293"/>
      <c r="AR28" s="292">
        <f t="shared" si="10"/>
        <v>210</v>
      </c>
      <c r="AS28" s="293">
        <v>210</v>
      </c>
      <c r="AT28" s="292">
        <f t="shared" si="11"/>
        <v>0</v>
      </c>
      <c r="AU28" s="137" t="str">
        <f t="shared" si="12"/>
        <v>*</v>
      </c>
      <c r="AW28" s="143" t="str">
        <f t="shared" si="13"/>
        <v/>
      </c>
    </row>
    <row r="29" spans="1:49" ht="12">
      <c r="A29" s="288">
        <v>27</v>
      </c>
      <c r="B29" s="289" t="s">
        <v>75</v>
      </c>
      <c r="C29" s="290" t="s">
        <v>14</v>
      </c>
      <c r="D29" s="290" t="s">
        <v>77</v>
      </c>
      <c r="E29" s="291">
        <v>70</v>
      </c>
      <c r="F29" s="292"/>
      <c r="G29" s="292">
        <f t="shared" si="18"/>
        <v>210</v>
      </c>
      <c r="H29" s="293"/>
      <c r="I29" s="293"/>
      <c r="J29" s="293"/>
      <c r="K29" s="293"/>
      <c r="L29" s="293"/>
      <c r="M29" s="293"/>
      <c r="N29" s="292">
        <f t="shared" si="1"/>
        <v>210</v>
      </c>
      <c r="O29" s="293">
        <v>140</v>
      </c>
      <c r="P29" s="292">
        <f t="shared" si="2"/>
        <v>70</v>
      </c>
      <c r="Q29" s="292">
        <f>E29*3</f>
        <v>210</v>
      </c>
      <c r="R29" s="293"/>
      <c r="S29" s="293"/>
      <c r="T29" s="293"/>
      <c r="U29" s="293"/>
      <c r="V29" s="293"/>
      <c r="W29" s="293"/>
      <c r="X29" s="292">
        <f t="shared" si="4"/>
        <v>210</v>
      </c>
      <c r="Y29" s="293">
        <v>280</v>
      </c>
      <c r="Z29" s="292">
        <f t="shared" si="5"/>
        <v>0</v>
      </c>
      <c r="AA29" s="292">
        <f>$E29*3</f>
        <v>210</v>
      </c>
      <c r="AB29" s="293"/>
      <c r="AC29" s="293"/>
      <c r="AD29" s="293"/>
      <c r="AE29" s="293"/>
      <c r="AF29" s="293"/>
      <c r="AG29" s="293"/>
      <c r="AH29" s="292">
        <f t="shared" si="7"/>
        <v>210</v>
      </c>
      <c r="AI29" s="293">
        <v>420</v>
      </c>
      <c r="AJ29" s="292">
        <f t="shared" si="8"/>
        <v>-210</v>
      </c>
      <c r="AK29" s="292">
        <f t="shared" si="17"/>
        <v>210</v>
      </c>
      <c r="AL29" s="293"/>
      <c r="AM29" s="293"/>
      <c r="AN29" s="293"/>
      <c r="AO29" s="293"/>
      <c r="AP29" s="293"/>
      <c r="AQ29" s="293"/>
      <c r="AR29" s="292">
        <f t="shared" si="10"/>
        <v>210</v>
      </c>
      <c r="AS29" s="293"/>
      <c r="AT29" s="292">
        <f t="shared" si="11"/>
        <v>0</v>
      </c>
      <c r="AU29" s="137" t="str">
        <f t="shared" si="12"/>
        <v>*</v>
      </c>
      <c r="AW29" s="143" t="str">
        <f t="shared" si="13"/>
        <v/>
      </c>
    </row>
    <row r="30" spans="1:49" ht="12">
      <c r="A30" s="288">
        <v>28</v>
      </c>
      <c r="B30" s="289" t="s">
        <v>1459</v>
      </c>
      <c r="C30" s="290" t="s">
        <v>23</v>
      </c>
      <c r="D30" s="290"/>
      <c r="E30" s="291">
        <v>85</v>
      </c>
      <c r="F30" s="292"/>
      <c r="G30" s="292">
        <f t="shared" si="18"/>
        <v>255</v>
      </c>
      <c r="H30" s="293"/>
      <c r="I30" s="293"/>
      <c r="J30" s="293"/>
      <c r="K30" s="293"/>
      <c r="L30" s="293"/>
      <c r="M30" s="293"/>
      <c r="N30" s="292">
        <f t="shared" si="1"/>
        <v>255</v>
      </c>
      <c r="O30" s="293"/>
      <c r="P30" s="292"/>
      <c r="Q30" s="292"/>
      <c r="R30" s="293"/>
      <c r="S30" s="293"/>
      <c r="T30" s="293"/>
      <c r="U30" s="293"/>
      <c r="V30" s="293"/>
      <c r="W30" s="293"/>
      <c r="X30" s="292">
        <f t="shared" si="4"/>
        <v>0</v>
      </c>
      <c r="Y30" s="293"/>
      <c r="Z30" s="292">
        <f t="shared" si="5"/>
        <v>0</v>
      </c>
      <c r="AA30" s="354">
        <v>170</v>
      </c>
      <c r="AB30" s="293"/>
      <c r="AC30" s="293"/>
      <c r="AD30" s="293"/>
      <c r="AE30" s="293"/>
      <c r="AF30" s="293"/>
      <c r="AG30" s="293"/>
      <c r="AH30" s="292">
        <f t="shared" si="7"/>
        <v>170</v>
      </c>
      <c r="AI30" s="293"/>
      <c r="AJ30" s="292">
        <f t="shared" si="8"/>
        <v>170</v>
      </c>
      <c r="AK30" s="292">
        <f t="shared" si="17"/>
        <v>255</v>
      </c>
      <c r="AL30" s="293"/>
      <c r="AM30" s="293"/>
      <c r="AN30" s="293"/>
      <c r="AO30" s="293"/>
      <c r="AP30" s="293"/>
      <c r="AQ30" s="293"/>
      <c r="AR30" s="292">
        <f t="shared" si="10"/>
        <v>255</v>
      </c>
      <c r="AS30" s="293"/>
      <c r="AT30" s="292">
        <f t="shared" si="11"/>
        <v>425</v>
      </c>
    </row>
    <row r="31" spans="1:49" ht="12">
      <c r="A31" s="288">
        <v>29</v>
      </c>
      <c r="B31" s="289" t="s">
        <v>78</v>
      </c>
      <c r="C31" s="290" t="s">
        <v>23</v>
      </c>
      <c r="D31" s="290" t="s">
        <v>80</v>
      </c>
      <c r="E31" s="291">
        <v>90</v>
      </c>
      <c r="F31" s="292"/>
      <c r="G31" s="292">
        <f t="shared" si="18"/>
        <v>270</v>
      </c>
      <c r="H31" s="293"/>
      <c r="I31" s="293"/>
      <c r="J31" s="293"/>
      <c r="K31" s="293"/>
      <c r="L31" s="293"/>
      <c r="M31" s="293"/>
      <c r="N31" s="292">
        <f t="shared" si="1"/>
        <v>270</v>
      </c>
      <c r="O31" s="293">
        <v>1080</v>
      </c>
      <c r="P31" s="292">
        <f t="shared" ref="P31:P62" si="19">F31+N31-O31</f>
        <v>-810</v>
      </c>
      <c r="Q31" s="292">
        <f t="shared" ref="Q31:Q38" si="20">E31*3</f>
        <v>270</v>
      </c>
      <c r="R31" s="293"/>
      <c r="S31" s="293"/>
      <c r="T31" s="293"/>
      <c r="U31" s="293"/>
      <c r="V31" s="293">
        <v>50</v>
      </c>
      <c r="W31" s="293"/>
      <c r="X31" s="292">
        <f t="shared" si="4"/>
        <v>320</v>
      </c>
      <c r="Y31" s="293">
        <v>50</v>
      </c>
      <c r="Z31" s="292">
        <f t="shared" si="5"/>
        <v>-540</v>
      </c>
      <c r="AA31" s="292">
        <f t="shared" ref="AA31:AA64" si="21">$E31*3</f>
        <v>270</v>
      </c>
      <c r="AB31" s="293"/>
      <c r="AC31" s="293"/>
      <c r="AD31" s="293"/>
      <c r="AE31" s="293"/>
      <c r="AF31" s="293"/>
      <c r="AG31" s="293"/>
      <c r="AH31" s="292">
        <f t="shared" si="7"/>
        <v>270</v>
      </c>
      <c r="AI31" s="293"/>
      <c r="AJ31" s="292">
        <f t="shared" si="8"/>
        <v>-270</v>
      </c>
      <c r="AK31" s="292">
        <f t="shared" si="17"/>
        <v>270</v>
      </c>
      <c r="AL31" s="293"/>
      <c r="AM31" s="293"/>
      <c r="AN31" s="293"/>
      <c r="AO31" s="293"/>
      <c r="AP31" s="293"/>
      <c r="AQ31" s="293"/>
      <c r="AR31" s="292">
        <f t="shared" si="10"/>
        <v>270</v>
      </c>
      <c r="AS31" s="293"/>
      <c r="AT31" s="292">
        <f t="shared" si="11"/>
        <v>0</v>
      </c>
      <c r="AU31" s="137" t="str">
        <f t="shared" si="12"/>
        <v>*</v>
      </c>
      <c r="AW31" s="143" t="str">
        <f t="shared" si="13"/>
        <v/>
      </c>
    </row>
    <row r="32" spans="1:49" ht="12">
      <c r="A32" s="288">
        <v>30</v>
      </c>
      <c r="B32" s="289" t="s">
        <v>81</v>
      </c>
      <c r="C32" s="290" t="s">
        <v>14</v>
      </c>
      <c r="D32" s="290" t="s">
        <v>83</v>
      </c>
      <c r="E32" s="291">
        <v>165</v>
      </c>
      <c r="F32" s="292"/>
      <c r="G32" s="292">
        <f t="shared" si="18"/>
        <v>495</v>
      </c>
      <c r="H32" s="293"/>
      <c r="I32" s="293"/>
      <c r="J32" s="293"/>
      <c r="K32" s="293"/>
      <c r="L32" s="293"/>
      <c r="M32" s="293"/>
      <c r="N32" s="292">
        <f t="shared" si="1"/>
        <v>495</v>
      </c>
      <c r="O32" s="293">
        <v>495</v>
      </c>
      <c r="P32" s="292">
        <f t="shared" si="19"/>
        <v>0</v>
      </c>
      <c r="Q32" s="292">
        <f t="shared" si="20"/>
        <v>495</v>
      </c>
      <c r="R32" s="293"/>
      <c r="S32" s="293">
        <v>100</v>
      </c>
      <c r="T32" s="293"/>
      <c r="U32" s="293"/>
      <c r="V32" s="293">
        <v>50</v>
      </c>
      <c r="W32" s="293"/>
      <c r="X32" s="292">
        <f t="shared" si="4"/>
        <v>645</v>
      </c>
      <c r="Y32" s="293">
        <v>645</v>
      </c>
      <c r="Z32" s="292">
        <f t="shared" si="5"/>
        <v>0</v>
      </c>
      <c r="AA32" s="292">
        <f t="shared" si="21"/>
        <v>495</v>
      </c>
      <c r="AB32" s="293"/>
      <c r="AC32" s="293"/>
      <c r="AD32" s="293"/>
      <c r="AE32" s="293"/>
      <c r="AF32" s="293"/>
      <c r="AG32" s="293"/>
      <c r="AH32" s="292">
        <f t="shared" si="7"/>
        <v>495</v>
      </c>
      <c r="AI32" s="293">
        <v>495</v>
      </c>
      <c r="AJ32" s="292">
        <f t="shared" si="8"/>
        <v>0</v>
      </c>
      <c r="AK32" s="292">
        <f t="shared" si="17"/>
        <v>495</v>
      </c>
      <c r="AL32" s="293"/>
      <c r="AM32" s="293">
        <v>100</v>
      </c>
      <c r="AN32" s="293"/>
      <c r="AO32" s="293"/>
      <c r="AP32" s="293"/>
      <c r="AQ32" s="293"/>
      <c r="AR32" s="292">
        <f t="shared" si="10"/>
        <v>595</v>
      </c>
      <c r="AS32" s="293">
        <v>595</v>
      </c>
      <c r="AT32" s="292">
        <f t="shared" si="11"/>
        <v>0</v>
      </c>
      <c r="AU32" s="137" t="str">
        <f t="shared" si="12"/>
        <v>*</v>
      </c>
      <c r="AW32" s="143" t="str">
        <f t="shared" si="13"/>
        <v/>
      </c>
    </row>
    <row r="33" spans="1:49" ht="12">
      <c r="A33" s="288">
        <v>31</v>
      </c>
      <c r="B33" s="289" t="s">
        <v>84</v>
      </c>
      <c r="C33" s="290" t="s">
        <v>23</v>
      </c>
      <c r="D33" s="290" t="s">
        <v>12</v>
      </c>
      <c r="E33" s="291">
        <v>70</v>
      </c>
      <c r="F33" s="292"/>
      <c r="G33" s="292">
        <f t="shared" si="18"/>
        <v>210</v>
      </c>
      <c r="H33" s="293"/>
      <c r="I33" s="293">
        <v>100</v>
      </c>
      <c r="J33" s="293"/>
      <c r="K33" s="293"/>
      <c r="L33" s="293"/>
      <c r="M33" s="293"/>
      <c r="N33" s="292">
        <f t="shared" si="1"/>
        <v>310</v>
      </c>
      <c r="O33" s="293">
        <v>310</v>
      </c>
      <c r="P33" s="292">
        <f t="shared" si="19"/>
        <v>0</v>
      </c>
      <c r="Q33" s="292">
        <f t="shared" si="20"/>
        <v>210</v>
      </c>
      <c r="R33" s="293"/>
      <c r="S33" s="293"/>
      <c r="T33" s="293"/>
      <c r="U33" s="293">
        <v>300</v>
      </c>
      <c r="V33" s="293"/>
      <c r="W33" s="293"/>
      <c r="X33" s="292">
        <f t="shared" si="4"/>
        <v>510</v>
      </c>
      <c r="Y33" s="293">
        <v>930</v>
      </c>
      <c r="Z33" s="292">
        <f t="shared" si="5"/>
        <v>-420</v>
      </c>
      <c r="AA33" s="292">
        <f t="shared" si="21"/>
        <v>210</v>
      </c>
      <c r="AB33" s="293"/>
      <c r="AC33" s="293"/>
      <c r="AD33" s="293"/>
      <c r="AE33" s="293"/>
      <c r="AF33" s="293"/>
      <c r="AG33" s="293"/>
      <c r="AH33" s="292">
        <f t="shared" si="7"/>
        <v>210</v>
      </c>
      <c r="AI33" s="293"/>
      <c r="AJ33" s="292">
        <f t="shared" si="8"/>
        <v>-210</v>
      </c>
      <c r="AK33" s="292">
        <f t="shared" si="17"/>
        <v>210</v>
      </c>
      <c r="AL33" s="293">
        <v>50</v>
      </c>
      <c r="AM33" s="293"/>
      <c r="AN33" s="293"/>
      <c r="AO33" s="293"/>
      <c r="AP33" s="293"/>
      <c r="AQ33" s="293"/>
      <c r="AR33" s="292">
        <f t="shared" si="10"/>
        <v>260</v>
      </c>
      <c r="AS33" s="293">
        <v>50</v>
      </c>
      <c r="AT33" s="292">
        <f t="shared" si="11"/>
        <v>0</v>
      </c>
      <c r="AU33" s="137" t="str">
        <f t="shared" si="12"/>
        <v>*</v>
      </c>
      <c r="AW33" s="143" t="str">
        <f t="shared" si="13"/>
        <v/>
      </c>
    </row>
    <row r="34" spans="1:49" ht="12">
      <c r="A34" s="288">
        <v>32</v>
      </c>
      <c r="B34" s="289" t="s">
        <v>86</v>
      </c>
      <c r="C34" s="290" t="s">
        <v>14</v>
      </c>
      <c r="D34" s="290" t="s">
        <v>88</v>
      </c>
      <c r="E34" s="291">
        <v>140</v>
      </c>
      <c r="F34" s="292"/>
      <c r="G34" s="292">
        <f t="shared" si="18"/>
        <v>420</v>
      </c>
      <c r="H34" s="293"/>
      <c r="I34" s="293"/>
      <c r="J34" s="293"/>
      <c r="K34" s="293"/>
      <c r="L34" s="293"/>
      <c r="M34" s="293"/>
      <c r="N34" s="292">
        <f t="shared" si="1"/>
        <v>420</v>
      </c>
      <c r="O34" s="293">
        <v>420</v>
      </c>
      <c r="P34" s="292">
        <f t="shared" si="19"/>
        <v>0</v>
      </c>
      <c r="Q34" s="292">
        <f t="shared" si="20"/>
        <v>420</v>
      </c>
      <c r="R34" s="293">
        <v>50</v>
      </c>
      <c r="S34" s="293"/>
      <c r="T34" s="293">
        <v>289.2</v>
      </c>
      <c r="U34" s="293"/>
      <c r="V34" s="293">
        <v>50</v>
      </c>
      <c r="W34" s="293"/>
      <c r="X34" s="292">
        <f t="shared" si="4"/>
        <v>809.2</v>
      </c>
      <c r="Y34" s="293"/>
      <c r="Z34" s="292">
        <f t="shared" si="5"/>
        <v>809.2</v>
      </c>
      <c r="AA34" s="292">
        <f t="shared" si="21"/>
        <v>420</v>
      </c>
      <c r="AB34" s="293"/>
      <c r="AC34" s="293"/>
      <c r="AD34" s="293"/>
      <c r="AE34" s="293"/>
      <c r="AF34" s="293"/>
      <c r="AG34" s="293"/>
      <c r="AH34" s="292">
        <f t="shared" si="7"/>
        <v>420</v>
      </c>
      <c r="AI34" s="293">
        <v>1260</v>
      </c>
      <c r="AJ34" s="292">
        <f t="shared" si="8"/>
        <v>-30.799999999999955</v>
      </c>
      <c r="AK34" s="292">
        <f t="shared" si="17"/>
        <v>420</v>
      </c>
      <c r="AL34" s="293"/>
      <c r="AM34" s="293"/>
      <c r="AN34" s="293"/>
      <c r="AO34" s="293"/>
      <c r="AP34" s="293"/>
      <c r="AQ34" s="293"/>
      <c r="AR34" s="292">
        <f t="shared" si="10"/>
        <v>420</v>
      </c>
      <c r="AS34" s="293">
        <v>389.2</v>
      </c>
      <c r="AT34" s="292">
        <f t="shared" si="11"/>
        <v>0</v>
      </c>
      <c r="AU34" s="137" t="str">
        <f t="shared" si="12"/>
        <v>*</v>
      </c>
      <c r="AW34" s="143" t="str">
        <f t="shared" si="13"/>
        <v/>
      </c>
    </row>
    <row r="35" spans="1:49" ht="12">
      <c r="A35" s="288">
        <v>33</v>
      </c>
      <c r="B35" s="289" t="s">
        <v>89</v>
      </c>
      <c r="C35" s="290" t="s">
        <v>23</v>
      </c>
      <c r="D35" s="290" t="s">
        <v>90</v>
      </c>
      <c r="E35" s="291">
        <v>50</v>
      </c>
      <c r="F35" s="292"/>
      <c r="G35" s="292">
        <f t="shared" si="18"/>
        <v>150</v>
      </c>
      <c r="H35" s="293"/>
      <c r="I35" s="293"/>
      <c r="J35" s="293"/>
      <c r="K35" s="293"/>
      <c r="L35" s="293"/>
      <c r="M35" s="293"/>
      <c r="N35" s="292">
        <f t="shared" ref="N35:N66" si="22">SUM(G35:M35)</f>
        <v>150</v>
      </c>
      <c r="O35" s="293">
        <v>450</v>
      </c>
      <c r="P35" s="292">
        <f t="shared" si="19"/>
        <v>-300</v>
      </c>
      <c r="Q35" s="292">
        <f t="shared" si="20"/>
        <v>150</v>
      </c>
      <c r="R35" s="293"/>
      <c r="S35" s="293"/>
      <c r="T35" s="293"/>
      <c r="U35" s="293"/>
      <c r="V35" s="293"/>
      <c r="W35" s="293"/>
      <c r="X35" s="292">
        <f t="shared" ref="X35:X66" si="23">SUM(Q35:W35)</f>
        <v>150</v>
      </c>
      <c r="Y35" s="293"/>
      <c r="Z35" s="292">
        <f t="shared" ref="Z35:Z66" si="24">P35+X35-Y35</f>
        <v>-150</v>
      </c>
      <c r="AA35" s="292">
        <f t="shared" si="21"/>
        <v>150</v>
      </c>
      <c r="AB35" s="293"/>
      <c r="AC35" s="293"/>
      <c r="AD35" s="293"/>
      <c r="AE35" s="293"/>
      <c r="AF35" s="293"/>
      <c r="AG35" s="293"/>
      <c r="AH35" s="292">
        <f t="shared" si="7"/>
        <v>150</v>
      </c>
      <c r="AI35" s="293"/>
      <c r="AJ35" s="292">
        <f t="shared" si="8"/>
        <v>0</v>
      </c>
      <c r="AK35" s="292">
        <f t="shared" si="17"/>
        <v>150</v>
      </c>
      <c r="AL35" s="293"/>
      <c r="AM35" s="293"/>
      <c r="AN35" s="293"/>
      <c r="AO35" s="293"/>
      <c r="AP35" s="293"/>
      <c r="AQ35" s="293"/>
      <c r="AR35" s="292">
        <f t="shared" si="10"/>
        <v>150</v>
      </c>
      <c r="AS35" s="293">
        <v>150</v>
      </c>
      <c r="AT35" s="292">
        <f t="shared" si="11"/>
        <v>0</v>
      </c>
      <c r="AU35" s="137" t="str">
        <f t="shared" si="12"/>
        <v>*</v>
      </c>
      <c r="AW35" s="143" t="str">
        <f t="shared" si="13"/>
        <v/>
      </c>
    </row>
    <row r="36" spans="1:49" ht="12">
      <c r="A36" s="288">
        <v>34</v>
      </c>
      <c r="B36" s="289" t="s">
        <v>91</v>
      </c>
      <c r="C36" s="290" t="s">
        <v>14</v>
      </c>
      <c r="D36" s="290" t="s">
        <v>93</v>
      </c>
      <c r="E36" s="291">
        <v>285</v>
      </c>
      <c r="F36" s="292"/>
      <c r="G36" s="292">
        <f t="shared" si="18"/>
        <v>855</v>
      </c>
      <c r="H36" s="293"/>
      <c r="I36" s="293"/>
      <c r="J36" s="293"/>
      <c r="K36" s="293"/>
      <c r="L36" s="293"/>
      <c r="M36" s="293"/>
      <c r="N36" s="292">
        <f t="shared" si="22"/>
        <v>855</v>
      </c>
      <c r="O36" s="293">
        <v>13313.6</v>
      </c>
      <c r="P36" s="292">
        <f t="shared" si="19"/>
        <v>-12458.6</v>
      </c>
      <c r="Q36" s="292">
        <f t="shared" si="20"/>
        <v>855</v>
      </c>
      <c r="R36" s="293">
        <v>150</v>
      </c>
      <c r="S36" s="293">
        <v>439.4</v>
      </c>
      <c r="T36" s="293">
        <v>5614.2</v>
      </c>
      <c r="U36" s="293"/>
      <c r="V36" s="293">
        <v>50</v>
      </c>
      <c r="W36" s="293"/>
      <c r="X36" s="292">
        <f t="shared" si="23"/>
        <v>7108.6</v>
      </c>
      <c r="Y36" s="293"/>
      <c r="Z36" s="292">
        <f t="shared" si="24"/>
        <v>-5350</v>
      </c>
      <c r="AA36" s="292">
        <f t="shared" si="21"/>
        <v>855</v>
      </c>
      <c r="AB36" s="293">
        <v>50</v>
      </c>
      <c r="AC36" s="293"/>
      <c r="AD36" s="293">
        <v>5614.2</v>
      </c>
      <c r="AE36" s="293"/>
      <c r="AF36" s="293"/>
      <c r="AG36" s="293"/>
      <c r="AH36" s="292">
        <f t="shared" si="7"/>
        <v>6519.2</v>
      </c>
      <c r="AI36" s="293">
        <v>2024.2</v>
      </c>
      <c r="AJ36" s="292">
        <f t="shared" si="8"/>
        <v>-855.00000000000023</v>
      </c>
      <c r="AK36" s="292">
        <f t="shared" si="17"/>
        <v>855</v>
      </c>
      <c r="AL36" s="293">
        <v>50</v>
      </c>
      <c r="AM36" s="293"/>
      <c r="AN36" s="293"/>
      <c r="AO36" s="293"/>
      <c r="AP36" s="293"/>
      <c r="AQ36" s="293"/>
      <c r="AR36" s="292">
        <f t="shared" si="10"/>
        <v>905</v>
      </c>
      <c r="AS36" s="293"/>
      <c r="AT36" s="292">
        <f t="shared" si="11"/>
        <v>49.999999999999773</v>
      </c>
      <c r="AU36" s="137" t="str">
        <f t="shared" si="12"/>
        <v/>
      </c>
      <c r="AW36" s="143" t="str">
        <f t="shared" si="13"/>
        <v/>
      </c>
    </row>
    <row r="37" spans="1:49" ht="12">
      <c r="A37" s="288">
        <v>35</v>
      </c>
      <c r="B37" s="289" t="s">
        <v>94</v>
      </c>
      <c r="C37" s="290" t="s">
        <v>14</v>
      </c>
      <c r="D37" s="290" t="s">
        <v>12</v>
      </c>
      <c r="E37" s="291">
        <v>100</v>
      </c>
      <c r="F37" s="292"/>
      <c r="G37" s="292">
        <f t="shared" si="18"/>
        <v>300</v>
      </c>
      <c r="H37" s="293"/>
      <c r="I37" s="293"/>
      <c r="J37" s="293"/>
      <c r="K37" s="293"/>
      <c r="L37" s="293"/>
      <c r="M37" s="293"/>
      <c r="N37" s="292">
        <f t="shared" si="22"/>
        <v>300</v>
      </c>
      <c r="O37" s="293">
        <v>600</v>
      </c>
      <c r="P37" s="292">
        <f t="shared" si="19"/>
        <v>-300</v>
      </c>
      <c r="Q37" s="292">
        <f t="shared" si="20"/>
        <v>300</v>
      </c>
      <c r="R37" s="293"/>
      <c r="S37" s="293"/>
      <c r="T37" s="293"/>
      <c r="U37" s="293"/>
      <c r="V37" s="293">
        <v>50</v>
      </c>
      <c r="W37" s="293"/>
      <c r="X37" s="292">
        <f t="shared" si="23"/>
        <v>350</v>
      </c>
      <c r="Y37" s="293"/>
      <c r="Z37" s="292">
        <f t="shared" si="24"/>
        <v>50</v>
      </c>
      <c r="AA37" s="292">
        <f t="shared" si="21"/>
        <v>300</v>
      </c>
      <c r="AB37" s="293"/>
      <c r="AC37" s="293"/>
      <c r="AD37" s="293"/>
      <c r="AE37" s="293"/>
      <c r="AF37" s="293"/>
      <c r="AG37" s="293"/>
      <c r="AH37" s="292">
        <f t="shared" si="7"/>
        <v>300</v>
      </c>
      <c r="AI37" s="293">
        <v>350</v>
      </c>
      <c r="AJ37" s="292">
        <f t="shared" si="8"/>
        <v>0</v>
      </c>
      <c r="AK37" s="292">
        <f t="shared" si="17"/>
        <v>300</v>
      </c>
      <c r="AL37" s="293"/>
      <c r="AM37" s="293"/>
      <c r="AN37" s="293"/>
      <c r="AO37" s="293"/>
      <c r="AP37" s="293"/>
      <c r="AQ37" s="293"/>
      <c r="AR37" s="292">
        <f t="shared" si="10"/>
        <v>300</v>
      </c>
      <c r="AS37" s="293">
        <v>300</v>
      </c>
      <c r="AT37" s="292">
        <f t="shared" si="11"/>
        <v>0</v>
      </c>
      <c r="AU37" s="137" t="str">
        <f t="shared" si="12"/>
        <v>*</v>
      </c>
      <c r="AW37" s="143" t="str">
        <f t="shared" si="13"/>
        <v/>
      </c>
    </row>
    <row r="38" spans="1:49" ht="12">
      <c r="A38" s="288">
        <v>36</v>
      </c>
      <c r="B38" s="289" t="s">
        <v>96</v>
      </c>
      <c r="C38" s="290" t="s">
        <v>14</v>
      </c>
      <c r="D38" s="290" t="s">
        <v>98</v>
      </c>
      <c r="E38" s="291">
        <v>145</v>
      </c>
      <c r="F38" s="292"/>
      <c r="G38" s="292">
        <f t="shared" si="18"/>
        <v>435</v>
      </c>
      <c r="H38" s="293"/>
      <c r="I38" s="293">
        <v>50</v>
      </c>
      <c r="J38" s="293"/>
      <c r="K38" s="293"/>
      <c r="L38" s="293">
        <v>100</v>
      </c>
      <c r="M38" s="293"/>
      <c r="N38" s="292">
        <f t="shared" si="22"/>
        <v>585</v>
      </c>
      <c r="O38" s="293">
        <v>585</v>
      </c>
      <c r="P38" s="292">
        <f t="shared" si="19"/>
        <v>0</v>
      </c>
      <c r="Q38" s="292">
        <f t="shared" si="20"/>
        <v>435</v>
      </c>
      <c r="R38" s="293"/>
      <c r="S38" s="293"/>
      <c r="T38" s="293"/>
      <c r="U38" s="293"/>
      <c r="V38" s="293"/>
      <c r="W38" s="293"/>
      <c r="X38" s="292">
        <f t="shared" si="23"/>
        <v>435</v>
      </c>
      <c r="Y38" s="293"/>
      <c r="Z38" s="292">
        <f t="shared" si="24"/>
        <v>435</v>
      </c>
      <c r="AA38" s="292">
        <f t="shared" si="21"/>
        <v>435</v>
      </c>
      <c r="AB38" s="293"/>
      <c r="AC38" s="293"/>
      <c r="AD38" s="293"/>
      <c r="AE38" s="293"/>
      <c r="AF38" s="293"/>
      <c r="AG38" s="293"/>
      <c r="AH38" s="292">
        <f t="shared" si="7"/>
        <v>435</v>
      </c>
      <c r="AI38" s="293">
        <v>870</v>
      </c>
      <c r="AJ38" s="292">
        <f t="shared" si="8"/>
        <v>0</v>
      </c>
      <c r="AK38" s="292">
        <f t="shared" si="17"/>
        <v>435</v>
      </c>
      <c r="AL38" s="293"/>
      <c r="AM38" s="293"/>
      <c r="AN38" s="293"/>
      <c r="AO38" s="293"/>
      <c r="AP38" s="293"/>
      <c r="AQ38" s="293"/>
      <c r="AR38" s="292">
        <f t="shared" si="10"/>
        <v>435</v>
      </c>
      <c r="AS38" s="293">
        <v>435</v>
      </c>
      <c r="AT38" s="292">
        <f t="shared" si="11"/>
        <v>0</v>
      </c>
      <c r="AU38" s="137" t="str">
        <f t="shared" si="12"/>
        <v>*</v>
      </c>
      <c r="AW38" s="143" t="str">
        <f t="shared" si="13"/>
        <v/>
      </c>
    </row>
    <row r="39" spans="1:49" ht="12">
      <c r="A39" s="288">
        <v>37</v>
      </c>
      <c r="B39" s="289" t="s">
        <v>99</v>
      </c>
      <c r="C39" s="290" t="s">
        <v>14</v>
      </c>
      <c r="D39" s="290" t="s">
        <v>100</v>
      </c>
      <c r="E39" s="291">
        <v>250</v>
      </c>
      <c r="F39" s="292">
        <v>3050</v>
      </c>
      <c r="G39" s="292"/>
      <c r="H39" s="293"/>
      <c r="I39" s="293"/>
      <c r="J39" s="293"/>
      <c r="K39" s="293"/>
      <c r="L39" s="293"/>
      <c r="M39" s="293"/>
      <c r="N39" s="292">
        <f t="shared" si="22"/>
        <v>0</v>
      </c>
      <c r="O39" s="293"/>
      <c r="P39" s="292">
        <f t="shared" si="19"/>
        <v>3050</v>
      </c>
      <c r="Q39" s="292"/>
      <c r="R39" s="293"/>
      <c r="S39" s="293"/>
      <c r="T39" s="293"/>
      <c r="U39" s="293"/>
      <c r="V39" s="293"/>
      <c r="W39" s="293"/>
      <c r="X39" s="292">
        <f t="shared" si="23"/>
        <v>0</v>
      </c>
      <c r="Y39" s="293">
        <v>4550</v>
      </c>
      <c r="Z39" s="292">
        <f t="shared" si="24"/>
        <v>-1500</v>
      </c>
      <c r="AA39" s="292">
        <f t="shared" si="21"/>
        <v>750</v>
      </c>
      <c r="AB39" s="293"/>
      <c r="AC39" s="293"/>
      <c r="AD39" s="293"/>
      <c r="AE39" s="293"/>
      <c r="AF39" s="293"/>
      <c r="AG39" s="293"/>
      <c r="AH39" s="292">
        <f t="shared" si="7"/>
        <v>750</v>
      </c>
      <c r="AI39" s="293"/>
      <c r="AJ39" s="292">
        <f t="shared" si="8"/>
        <v>-750</v>
      </c>
      <c r="AK39" s="292">
        <f t="shared" si="17"/>
        <v>750</v>
      </c>
      <c r="AL39" s="293"/>
      <c r="AM39" s="293"/>
      <c r="AN39" s="293"/>
      <c r="AO39" s="293"/>
      <c r="AP39" s="293"/>
      <c r="AQ39" s="293"/>
      <c r="AR39" s="292">
        <f t="shared" si="10"/>
        <v>750</v>
      </c>
      <c r="AS39" s="293">
        <v>1550</v>
      </c>
      <c r="AT39" s="292">
        <f t="shared" si="11"/>
        <v>-1550</v>
      </c>
      <c r="AU39" s="137" t="str">
        <f t="shared" si="12"/>
        <v/>
      </c>
      <c r="AW39" s="143" t="str">
        <f t="shared" si="13"/>
        <v/>
      </c>
    </row>
    <row r="40" spans="1:49" ht="12">
      <c r="A40" s="288">
        <v>38</v>
      </c>
      <c r="B40" s="289" t="s">
        <v>101</v>
      </c>
      <c r="C40" s="290" t="s">
        <v>23</v>
      </c>
      <c r="D40" s="290" t="s">
        <v>103</v>
      </c>
      <c r="E40" s="291">
        <v>95</v>
      </c>
      <c r="F40" s="292">
        <v>-285</v>
      </c>
      <c r="G40" s="292">
        <f t="shared" ref="G40:G51" si="25">E40*3</f>
        <v>285</v>
      </c>
      <c r="H40" s="293"/>
      <c r="I40" s="293"/>
      <c r="J40" s="293"/>
      <c r="K40" s="293"/>
      <c r="L40" s="293"/>
      <c r="M40" s="293"/>
      <c r="N40" s="292">
        <f t="shared" si="22"/>
        <v>285</v>
      </c>
      <c r="O40" s="293"/>
      <c r="P40" s="292">
        <f t="shared" si="19"/>
        <v>0</v>
      </c>
      <c r="Q40" s="292">
        <f t="shared" ref="Q40:Q55" si="26">E40*3</f>
        <v>285</v>
      </c>
      <c r="R40" s="293"/>
      <c r="S40" s="293">
        <v>100</v>
      </c>
      <c r="T40" s="293"/>
      <c r="U40" s="293"/>
      <c r="V40" s="293"/>
      <c r="W40" s="293"/>
      <c r="X40" s="292">
        <f t="shared" si="23"/>
        <v>385</v>
      </c>
      <c r="Y40" s="293">
        <v>385</v>
      </c>
      <c r="Z40" s="292">
        <f t="shared" si="24"/>
        <v>0</v>
      </c>
      <c r="AA40" s="292">
        <f t="shared" si="21"/>
        <v>285</v>
      </c>
      <c r="AB40" s="293"/>
      <c r="AC40" s="293"/>
      <c r="AD40" s="293"/>
      <c r="AE40" s="293"/>
      <c r="AF40" s="293"/>
      <c r="AG40" s="293"/>
      <c r="AH40" s="292">
        <f t="shared" si="7"/>
        <v>285</v>
      </c>
      <c r="AI40" s="293">
        <v>285</v>
      </c>
      <c r="AJ40" s="292">
        <f t="shared" si="8"/>
        <v>0</v>
      </c>
      <c r="AK40" s="292">
        <f t="shared" si="17"/>
        <v>285</v>
      </c>
      <c r="AL40" s="293"/>
      <c r="AM40" s="293"/>
      <c r="AN40" s="293"/>
      <c r="AO40" s="293"/>
      <c r="AP40" s="293"/>
      <c r="AQ40" s="293"/>
      <c r="AR40" s="292">
        <f t="shared" si="10"/>
        <v>285</v>
      </c>
      <c r="AS40" s="293">
        <v>285</v>
      </c>
      <c r="AT40" s="292">
        <f t="shared" si="11"/>
        <v>0</v>
      </c>
      <c r="AU40" s="137" t="str">
        <f t="shared" si="12"/>
        <v>*</v>
      </c>
      <c r="AW40" s="143" t="str">
        <f t="shared" si="13"/>
        <v/>
      </c>
    </row>
    <row r="41" spans="1:49" ht="12">
      <c r="A41" s="288">
        <v>39</v>
      </c>
      <c r="B41" s="289" t="s">
        <v>104</v>
      </c>
      <c r="C41" s="290" t="s">
        <v>14</v>
      </c>
      <c r="D41" s="290" t="s">
        <v>898</v>
      </c>
      <c r="E41" s="291">
        <v>135</v>
      </c>
      <c r="F41" s="292"/>
      <c r="G41" s="292">
        <f t="shared" si="25"/>
        <v>405</v>
      </c>
      <c r="H41" s="293"/>
      <c r="I41" s="293"/>
      <c r="J41" s="293"/>
      <c r="K41" s="293"/>
      <c r="L41" s="293"/>
      <c r="M41" s="293"/>
      <c r="N41" s="292">
        <f t="shared" si="22"/>
        <v>405</v>
      </c>
      <c r="O41" s="293">
        <v>405</v>
      </c>
      <c r="P41" s="292">
        <f t="shared" si="19"/>
        <v>0</v>
      </c>
      <c r="Q41" s="292">
        <f t="shared" si="26"/>
        <v>405</v>
      </c>
      <c r="R41" s="293"/>
      <c r="S41" s="293"/>
      <c r="T41" s="293"/>
      <c r="U41" s="293"/>
      <c r="V41" s="293">
        <v>50</v>
      </c>
      <c r="W41" s="293"/>
      <c r="X41" s="292">
        <f t="shared" si="23"/>
        <v>455</v>
      </c>
      <c r="Y41" s="293"/>
      <c r="Z41" s="292">
        <f t="shared" si="24"/>
        <v>455</v>
      </c>
      <c r="AA41" s="292">
        <f t="shared" si="21"/>
        <v>405</v>
      </c>
      <c r="AB41" s="293"/>
      <c r="AC41" s="293"/>
      <c r="AD41" s="293"/>
      <c r="AE41" s="293"/>
      <c r="AF41" s="293"/>
      <c r="AG41" s="293"/>
      <c r="AH41" s="292">
        <f t="shared" si="7"/>
        <v>405</v>
      </c>
      <c r="AI41" s="293">
        <v>860</v>
      </c>
      <c r="AJ41" s="292">
        <f t="shared" si="8"/>
        <v>0</v>
      </c>
      <c r="AK41" s="292">
        <f t="shared" si="17"/>
        <v>405</v>
      </c>
      <c r="AL41" s="293"/>
      <c r="AM41" s="293"/>
      <c r="AN41" s="293"/>
      <c r="AO41" s="293"/>
      <c r="AP41" s="293"/>
      <c r="AQ41" s="293"/>
      <c r="AR41" s="292">
        <f t="shared" si="10"/>
        <v>405</v>
      </c>
      <c r="AS41" s="293">
        <v>405</v>
      </c>
      <c r="AT41" s="292">
        <f t="shared" si="11"/>
        <v>0</v>
      </c>
      <c r="AU41" s="137" t="str">
        <f t="shared" si="12"/>
        <v>*</v>
      </c>
      <c r="AW41" s="143" t="str">
        <f t="shared" si="13"/>
        <v/>
      </c>
    </row>
    <row r="42" spans="1:49" ht="12">
      <c r="A42" s="288">
        <v>40</v>
      </c>
      <c r="B42" s="289" t="s">
        <v>1337</v>
      </c>
      <c r="C42" s="290" t="s">
        <v>23</v>
      </c>
      <c r="D42" s="290" t="s">
        <v>108</v>
      </c>
      <c r="E42" s="291">
        <v>115</v>
      </c>
      <c r="F42" s="292"/>
      <c r="G42" s="292">
        <f t="shared" si="25"/>
        <v>345</v>
      </c>
      <c r="H42" s="293"/>
      <c r="I42" s="293"/>
      <c r="J42" s="293"/>
      <c r="K42" s="293"/>
      <c r="L42" s="293"/>
      <c r="M42" s="293"/>
      <c r="N42" s="292">
        <f t="shared" si="22"/>
        <v>345</v>
      </c>
      <c r="O42" s="293">
        <v>345</v>
      </c>
      <c r="P42" s="292">
        <f t="shared" si="19"/>
        <v>0</v>
      </c>
      <c r="Q42" s="292">
        <f t="shared" si="26"/>
        <v>345</v>
      </c>
      <c r="R42" s="293"/>
      <c r="S42" s="293"/>
      <c r="T42" s="293"/>
      <c r="U42" s="293"/>
      <c r="V42" s="293"/>
      <c r="W42" s="293"/>
      <c r="X42" s="292">
        <f t="shared" si="23"/>
        <v>345</v>
      </c>
      <c r="Y42" s="293"/>
      <c r="Z42" s="292">
        <f t="shared" si="24"/>
        <v>345</v>
      </c>
      <c r="AA42" s="292">
        <f t="shared" si="21"/>
        <v>345</v>
      </c>
      <c r="AB42" s="293"/>
      <c r="AC42" s="293"/>
      <c r="AD42" s="293"/>
      <c r="AE42" s="293"/>
      <c r="AF42" s="293"/>
      <c r="AG42" s="293"/>
      <c r="AH42" s="292">
        <f t="shared" si="7"/>
        <v>345</v>
      </c>
      <c r="AI42" s="293">
        <v>1035</v>
      </c>
      <c r="AJ42" s="292">
        <f t="shared" si="8"/>
        <v>-345</v>
      </c>
      <c r="AK42" s="292">
        <f t="shared" si="17"/>
        <v>345</v>
      </c>
      <c r="AL42" s="293"/>
      <c r="AM42" s="293"/>
      <c r="AN42" s="293"/>
      <c r="AO42" s="293"/>
      <c r="AP42" s="293"/>
      <c r="AQ42" s="293"/>
      <c r="AR42" s="292">
        <f t="shared" si="10"/>
        <v>345</v>
      </c>
      <c r="AS42" s="293"/>
      <c r="AT42" s="292">
        <f t="shared" si="11"/>
        <v>0</v>
      </c>
      <c r="AU42" s="137" t="str">
        <f t="shared" si="12"/>
        <v>*</v>
      </c>
      <c r="AW42" s="143" t="str">
        <f t="shared" si="13"/>
        <v/>
      </c>
    </row>
    <row r="43" spans="1:49" ht="12">
      <c r="A43" s="288">
        <v>41</v>
      </c>
      <c r="B43" s="289" t="s">
        <v>853</v>
      </c>
      <c r="C43" s="290" t="s">
        <v>14</v>
      </c>
      <c r="D43" s="290" t="s">
        <v>803</v>
      </c>
      <c r="E43" s="291">
        <v>70</v>
      </c>
      <c r="F43" s="292"/>
      <c r="G43" s="292">
        <f t="shared" si="25"/>
        <v>210</v>
      </c>
      <c r="H43" s="293"/>
      <c r="I43" s="293"/>
      <c r="J43" s="293"/>
      <c r="K43" s="293"/>
      <c r="L43" s="293">
        <v>50</v>
      </c>
      <c r="M43" s="293"/>
      <c r="N43" s="292">
        <f t="shared" si="22"/>
        <v>260</v>
      </c>
      <c r="O43" s="293">
        <v>260</v>
      </c>
      <c r="P43" s="292">
        <f t="shared" si="19"/>
        <v>0</v>
      </c>
      <c r="Q43" s="292">
        <f t="shared" si="26"/>
        <v>210</v>
      </c>
      <c r="R43" s="293"/>
      <c r="S43" s="293"/>
      <c r="T43" s="293"/>
      <c r="U43" s="293"/>
      <c r="V43" s="293"/>
      <c r="W43" s="293"/>
      <c r="X43" s="292">
        <f t="shared" si="23"/>
        <v>210</v>
      </c>
      <c r="Y43" s="293">
        <v>210</v>
      </c>
      <c r="Z43" s="292">
        <f t="shared" si="24"/>
        <v>0</v>
      </c>
      <c r="AA43" s="292">
        <f t="shared" si="21"/>
        <v>210</v>
      </c>
      <c r="AB43" s="293"/>
      <c r="AC43" s="293">
        <v>300</v>
      </c>
      <c r="AD43" s="293"/>
      <c r="AE43" s="293"/>
      <c r="AF43" s="293"/>
      <c r="AG43" s="293"/>
      <c r="AH43" s="292">
        <f t="shared" si="7"/>
        <v>510</v>
      </c>
      <c r="AI43" s="293">
        <v>510</v>
      </c>
      <c r="AJ43" s="292">
        <f t="shared" si="8"/>
        <v>0</v>
      </c>
      <c r="AK43" s="292">
        <f t="shared" si="17"/>
        <v>210</v>
      </c>
      <c r="AL43" s="293"/>
      <c r="AM43" s="293">
        <v>300</v>
      </c>
      <c r="AN43" s="293"/>
      <c r="AO43" s="293"/>
      <c r="AP43" s="293"/>
      <c r="AQ43" s="293"/>
      <c r="AR43" s="292">
        <f t="shared" si="10"/>
        <v>510</v>
      </c>
      <c r="AS43" s="293">
        <v>510</v>
      </c>
      <c r="AT43" s="292">
        <f t="shared" si="11"/>
        <v>0</v>
      </c>
      <c r="AU43" s="137" t="str">
        <f t="shared" si="12"/>
        <v>*</v>
      </c>
      <c r="AW43" s="143" t="str">
        <f t="shared" si="13"/>
        <v/>
      </c>
    </row>
    <row r="44" spans="1:49" ht="12">
      <c r="A44" s="288">
        <v>42</v>
      </c>
      <c r="B44" s="289" t="s">
        <v>109</v>
      </c>
      <c r="C44" s="290" t="s">
        <v>14</v>
      </c>
      <c r="D44" s="290" t="s">
        <v>111</v>
      </c>
      <c r="E44" s="291">
        <v>100</v>
      </c>
      <c r="F44" s="292"/>
      <c r="G44" s="292">
        <f t="shared" si="25"/>
        <v>300</v>
      </c>
      <c r="H44" s="293">
        <v>50</v>
      </c>
      <c r="I44" s="293"/>
      <c r="J44" s="293"/>
      <c r="K44" s="293"/>
      <c r="L44" s="293">
        <v>20</v>
      </c>
      <c r="M44" s="293"/>
      <c r="N44" s="292">
        <f t="shared" si="22"/>
        <v>370</v>
      </c>
      <c r="O44" s="293">
        <v>500</v>
      </c>
      <c r="P44" s="292">
        <f t="shared" si="19"/>
        <v>-130</v>
      </c>
      <c r="Q44" s="292">
        <f t="shared" si="26"/>
        <v>300</v>
      </c>
      <c r="R44" s="293"/>
      <c r="S44" s="293">
        <v>100</v>
      </c>
      <c r="T44" s="293"/>
      <c r="U44" s="293"/>
      <c r="V44" s="293">
        <v>50</v>
      </c>
      <c r="W44" s="293"/>
      <c r="X44" s="292">
        <f t="shared" si="23"/>
        <v>450</v>
      </c>
      <c r="Y44" s="293">
        <v>820</v>
      </c>
      <c r="Z44" s="292">
        <f t="shared" si="24"/>
        <v>-500</v>
      </c>
      <c r="AA44" s="292">
        <f t="shared" si="21"/>
        <v>300</v>
      </c>
      <c r="AB44" s="293"/>
      <c r="AC44" s="293">
        <v>200</v>
      </c>
      <c r="AD44" s="293"/>
      <c r="AE44" s="293"/>
      <c r="AF44" s="293"/>
      <c r="AG44" s="293"/>
      <c r="AH44" s="292">
        <f t="shared" si="7"/>
        <v>500</v>
      </c>
      <c r="AI44" s="293"/>
      <c r="AJ44" s="292">
        <f t="shared" si="8"/>
        <v>0</v>
      </c>
      <c r="AK44" s="292">
        <f t="shared" si="17"/>
        <v>300</v>
      </c>
      <c r="AL44" s="293"/>
      <c r="AM44" s="293"/>
      <c r="AN44" s="293"/>
      <c r="AO44" s="293"/>
      <c r="AP44" s="293"/>
      <c r="AQ44" s="293"/>
      <c r="AR44" s="292">
        <f t="shared" si="10"/>
        <v>300</v>
      </c>
      <c r="AS44" s="293">
        <v>500</v>
      </c>
      <c r="AT44" s="292">
        <f t="shared" si="11"/>
        <v>-200</v>
      </c>
      <c r="AU44" s="137" t="str">
        <f t="shared" si="12"/>
        <v/>
      </c>
      <c r="AW44" s="143" t="str">
        <f t="shared" si="13"/>
        <v/>
      </c>
    </row>
    <row r="45" spans="1:49" ht="12">
      <c r="A45" s="288">
        <v>43</v>
      </c>
      <c r="B45" s="289" t="s">
        <v>112</v>
      </c>
      <c r="C45" s="290" t="s">
        <v>14</v>
      </c>
      <c r="D45" s="290" t="s">
        <v>113</v>
      </c>
      <c r="E45" s="291">
        <v>200</v>
      </c>
      <c r="F45" s="292"/>
      <c r="G45" s="292">
        <f t="shared" si="25"/>
        <v>600</v>
      </c>
      <c r="H45" s="293"/>
      <c r="I45" s="293"/>
      <c r="J45" s="293"/>
      <c r="K45" s="293"/>
      <c r="L45" s="293"/>
      <c r="M45" s="293"/>
      <c r="N45" s="292">
        <f t="shared" si="22"/>
        <v>600</v>
      </c>
      <c r="O45" s="293">
        <v>1200</v>
      </c>
      <c r="P45" s="292">
        <f t="shared" si="19"/>
        <v>-600</v>
      </c>
      <c r="Q45" s="292">
        <f t="shared" si="26"/>
        <v>600</v>
      </c>
      <c r="R45" s="293"/>
      <c r="S45" s="293"/>
      <c r="T45" s="293"/>
      <c r="U45" s="293"/>
      <c r="V45" s="293"/>
      <c r="W45" s="293"/>
      <c r="X45" s="292">
        <f t="shared" si="23"/>
        <v>600</v>
      </c>
      <c r="Y45" s="293">
        <v>1250</v>
      </c>
      <c r="Z45" s="292">
        <f t="shared" si="24"/>
        <v>-1250</v>
      </c>
      <c r="AA45" s="292">
        <f t="shared" si="21"/>
        <v>600</v>
      </c>
      <c r="AB45" s="293"/>
      <c r="AC45" s="293"/>
      <c r="AD45" s="293"/>
      <c r="AE45" s="293"/>
      <c r="AF45" s="293">
        <v>50</v>
      </c>
      <c r="AG45" s="293"/>
      <c r="AH45" s="292">
        <f t="shared" si="7"/>
        <v>650</v>
      </c>
      <c r="AI45" s="293"/>
      <c r="AJ45" s="292">
        <f t="shared" si="8"/>
        <v>-600</v>
      </c>
      <c r="AK45" s="292">
        <f t="shared" si="17"/>
        <v>600</v>
      </c>
      <c r="AL45" s="293"/>
      <c r="AM45" s="293"/>
      <c r="AN45" s="293"/>
      <c r="AO45" s="293"/>
      <c r="AP45" s="293">
        <v>463</v>
      </c>
      <c r="AQ45" s="293">
        <v>124.8</v>
      </c>
      <c r="AR45" s="292">
        <f t="shared" si="10"/>
        <v>1187.8</v>
      </c>
      <c r="AS45" s="293">
        <v>687.8</v>
      </c>
      <c r="AT45" s="292">
        <f t="shared" si="11"/>
        <v>-100</v>
      </c>
      <c r="AU45" s="137" t="str">
        <f t="shared" si="12"/>
        <v/>
      </c>
      <c r="AW45" s="143" t="str">
        <f t="shared" si="13"/>
        <v/>
      </c>
    </row>
    <row r="46" spans="1:49" ht="12">
      <c r="A46" s="288">
        <v>44</v>
      </c>
      <c r="B46" s="289" t="s">
        <v>114</v>
      </c>
      <c r="C46" s="290" t="s">
        <v>23</v>
      </c>
      <c r="D46" s="290" t="s">
        <v>116</v>
      </c>
      <c r="E46" s="291">
        <v>85</v>
      </c>
      <c r="F46" s="292">
        <v>-155</v>
      </c>
      <c r="G46" s="292">
        <f t="shared" si="25"/>
        <v>255</v>
      </c>
      <c r="H46" s="293"/>
      <c r="I46" s="293"/>
      <c r="J46" s="293"/>
      <c r="K46" s="293"/>
      <c r="L46" s="293"/>
      <c r="M46" s="293"/>
      <c r="N46" s="292">
        <f t="shared" si="22"/>
        <v>255</v>
      </c>
      <c r="O46" s="293"/>
      <c r="P46" s="292">
        <f t="shared" si="19"/>
        <v>100</v>
      </c>
      <c r="Q46" s="292">
        <f t="shared" si="26"/>
        <v>255</v>
      </c>
      <c r="R46" s="293"/>
      <c r="S46" s="293">
        <v>100</v>
      </c>
      <c r="T46" s="293"/>
      <c r="U46" s="293"/>
      <c r="V46" s="293"/>
      <c r="W46" s="293"/>
      <c r="X46" s="292">
        <f t="shared" si="23"/>
        <v>355</v>
      </c>
      <c r="Y46" s="293">
        <v>965</v>
      </c>
      <c r="Z46" s="292">
        <f t="shared" si="24"/>
        <v>-510</v>
      </c>
      <c r="AA46" s="292">
        <f t="shared" si="21"/>
        <v>255</v>
      </c>
      <c r="AB46" s="293"/>
      <c r="AC46" s="293"/>
      <c r="AD46" s="293"/>
      <c r="AE46" s="293"/>
      <c r="AF46" s="293"/>
      <c r="AG46" s="293"/>
      <c r="AH46" s="292">
        <f t="shared" si="7"/>
        <v>255</v>
      </c>
      <c r="AI46" s="293"/>
      <c r="AJ46" s="292">
        <f t="shared" si="8"/>
        <v>-255</v>
      </c>
      <c r="AK46" s="292">
        <f t="shared" si="17"/>
        <v>255</v>
      </c>
      <c r="AL46" s="293"/>
      <c r="AM46" s="293">
        <v>100</v>
      </c>
      <c r="AN46" s="293"/>
      <c r="AO46" s="293"/>
      <c r="AP46" s="293"/>
      <c r="AQ46" s="293"/>
      <c r="AR46" s="292">
        <f t="shared" si="10"/>
        <v>355</v>
      </c>
      <c r="AS46" s="293">
        <v>100</v>
      </c>
      <c r="AT46" s="292">
        <f t="shared" si="11"/>
        <v>0</v>
      </c>
      <c r="AU46" s="137" t="str">
        <f t="shared" si="12"/>
        <v>*</v>
      </c>
      <c r="AW46" s="143" t="str">
        <f t="shared" si="13"/>
        <v/>
      </c>
    </row>
    <row r="47" spans="1:49" ht="12">
      <c r="A47" s="288">
        <v>45</v>
      </c>
      <c r="B47" s="289" t="s">
        <v>117</v>
      </c>
      <c r="C47" s="290" t="s">
        <v>14</v>
      </c>
      <c r="D47" s="290" t="s">
        <v>119</v>
      </c>
      <c r="E47" s="291">
        <v>125</v>
      </c>
      <c r="F47" s="292">
        <v>75</v>
      </c>
      <c r="G47" s="292">
        <f t="shared" si="25"/>
        <v>375</v>
      </c>
      <c r="H47" s="293"/>
      <c r="I47" s="293"/>
      <c r="J47" s="293"/>
      <c r="K47" s="293"/>
      <c r="L47" s="293"/>
      <c r="M47" s="293"/>
      <c r="N47" s="292">
        <f t="shared" si="22"/>
        <v>375</v>
      </c>
      <c r="O47" s="293"/>
      <c r="P47" s="292">
        <f t="shared" si="19"/>
        <v>450</v>
      </c>
      <c r="Q47" s="292">
        <f t="shared" si="26"/>
        <v>375</v>
      </c>
      <c r="R47" s="293"/>
      <c r="S47" s="293"/>
      <c r="T47" s="293"/>
      <c r="U47" s="293"/>
      <c r="V47" s="293"/>
      <c r="W47" s="293"/>
      <c r="X47" s="292">
        <f t="shared" si="23"/>
        <v>375</v>
      </c>
      <c r="Y47" s="293"/>
      <c r="Z47" s="292">
        <f t="shared" si="24"/>
        <v>825</v>
      </c>
      <c r="AA47" s="292">
        <f t="shared" si="21"/>
        <v>375</v>
      </c>
      <c r="AB47" s="293"/>
      <c r="AC47" s="293"/>
      <c r="AD47" s="293"/>
      <c r="AE47" s="293"/>
      <c r="AF47" s="293"/>
      <c r="AG47" s="293"/>
      <c r="AH47" s="292">
        <f t="shared" si="7"/>
        <v>375</v>
      </c>
      <c r="AI47" s="293"/>
      <c r="AJ47" s="292">
        <f t="shared" si="8"/>
        <v>1200</v>
      </c>
      <c r="AK47" s="292">
        <f t="shared" si="17"/>
        <v>375</v>
      </c>
      <c r="AL47" s="293"/>
      <c r="AM47" s="293"/>
      <c r="AN47" s="293"/>
      <c r="AO47" s="293"/>
      <c r="AP47" s="293"/>
      <c r="AQ47" s="293"/>
      <c r="AR47" s="292">
        <f t="shared" si="10"/>
        <v>375</v>
      </c>
      <c r="AS47" s="293"/>
      <c r="AT47" s="292">
        <f t="shared" si="11"/>
        <v>1575</v>
      </c>
      <c r="AU47" s="137" t="str">
        <f t="shared" si="12"/>
        <v/>
      </c>
      <c r="AW47" s="143" t="str">
        <f t="shared" si="13"/>
        <v/>
      </c>
    </row>
    <row r="48" spans="1:49" ht="12">
      <c r="A48" s="288">
        <v>46</v>
      </c>
      <c r="B48" s="289" t="s">
        <v>120</v>
      </c>
      <c r="C48" s="290" t="s">
        <v>14</v>
      </c>
      <c r="D48" s="290" t="s">
        <v>899</v>
      </c>
      <c r="E48" s="291">
        <v>85</v>
      </c>
      <c r="F48" s="292"/>
      <c r="G48" s="292">
        <f t="shared" si="25"/>
        <v>255</v>
      </c>
      <c r="H48" s="293">
        <v>50</v>
      </c>
      <c r="I48" s="293"/>
      <c r="J48" s="293"/>
      <c r="K48" s="293"/>
      <c r="L48" s="293">
        <v>50</v>
      </c>
      <c r="M48" s="293"/>
      <c r="N48" s="292">
        <f t="shared" si="22"/>
        <v>355</v>
      </c>
      <c r="O48" s="293">
        <v>355</v>
      </c>
      <c r="P48" s="292">
        <f t="shared" si="19"/>
        <v>0</v>
      </c>
      <c r="Q48" s="292">
        <f t="shared" si="26"/>
        <v>255</v>
      </c>
      <c r="R48" s="293"/>
      <c r="S48" s="293">
        <v>50</v>
      </c>
      <c r="T48" s="293"/>
      <c r="U48" s="293"/>
      <c r="V48" s="293"/>
      <c r="W48" s="293"/>
      <c r="X48" s="292">
        <f t="shared" si="23"/>
        <v>305</v>
      </c>
      <c r="Y48" s="293">
        <v>305</v>
      </c>
      <c r="Z48" s="292">
        <f t="shared" si="24"/>
        <v>0</v>
      </c>
      <c r="AA48" s="292">
        <f t="shared" si="21"/>
        <v>255</v>
      </c>
      <c r="AB48" s="293"/>
      <c r="AC48" s="293"/>
      <c r="AD48" s="293"/>
      <c r="AE48" s="293"/>
      <c r="AF48" s="293"/>
      <c r="AG48" s="293"/>
      <c r="AH48" s="292">
        <f t="shared" si="7"/>
        <v>255</v>
      </c>
      <c r="AI48" s="293">
        <v>255</v>
      </c>
      <c r="AJ48" s="292">
        <f t="shared" si="8"/>
        <v>0</v>
      </c>
      <c r="AK48" s="292">
        <f t="shared" ref="AK48:AK64" si="27">$E48*3</f>
        <v>255</v>
      </c>
      <c r="AL48" s="293"/>
      <c r="AM48" s="293"/>
      <c r="AN48" s="293"/>
      <c r="AO48" s="293"/>
      <c r="AP48" s="293"/>
      <c r="AQ48" s="293"/>
      <c r="AR48" s="292">
        <f t="shared" si="10"/>
        <v>255</v>
      </c>
      <c r="AS48" s="293">
        <v>255</v>
      </c>
      <c r="AT48" s="292">
        <f t="shared" si="11"/>
        <v>0</v>
      </c>
      <c r="AU48" s="137" t="str">
        <f t="shared" si="12"/>
        <v>*</v>
      </c>
      <c r="AW48" s="143" t="str">
        <f t="shared" si="13"/>
        <v/>
      </c>
    </row>
    <row r="49" spans="1:49" ht="12">
      <c r="A49" s="288">
        <v>47</v>
      </c>
      <c r="B49" s="289" t="s">
        <v>886</v>
      </c>
      <c r="C49" s="290" t="s">
        <v>23</v>
      </c>
      <c r="D49" s="290" t="s">
        <v>887</v>
      </c>
      <c r="E49" s="291">
        <v>70</v>
      </c>
      <c r="F49" s="292"/>
      <c r="G49" s="292">
        <f t="shared" si="25"/>
        <v>210</v>
      </c>
      <c r="H49" s="293"/>
      <c r="I49" s="293"/>
      <c r="J49" s="293"/>
      <c r="K49" s="293"/>
      <c r="L49" s="293"/>
      <c r="M49" s="293"/>
      <c r="N49" s="292">
        <f t="shared" si="22"/>
        <v>210</v>
      </c>
      <c r="O49" s="293">
        <v>840</v>
      </c>
      <c r="P49" s="292">
        <f t="shared" si="19"/>
        <v>-630</v>
      </c>
      <c r="Q49" s="292">
        <f t="shared" si="26"/>
        <v>210</v>
      </c>
      <c r="R49" s="293"/>
      <c r="S49" s="293"/>
      <c r="T49" s="293"/>
      <c r="U49" s="293"/>
      <c r="V49" s="293"/>
      <c r="W49" s="293"/>
      <c r="X49" s="292">
        <f t="shared" si="23"/>
        <v>210</v>
      </c>
      <c r="Y49" s="293"/>
      <c r="Z49" s="292">
        <f t="shared" si="24"/>
        <v>-420</v>
      </c>
      <c r="AA49" s="292">
        <f t="shared" si="21"/>
        <v>210</v>
      </c>
      <c r="AB49" s="293"/>
      <c r="AC49" s="293"/>
      <c r="AD49" s="293"/>
      <c r="AE49" s="293"/>
      <c r="AF49" s="293"/>
      <c r="AG49" s="293"/>
      <c r="AH49" s="292">
        <f t="shared" si="7"/>
        <v>210</v>
      </c>
      <c r="AI49" s="293"/>
      <c r="AJ49" s="292">
        <f t="shared" si="8"/>
        <v>-210</v>
      </c>
      <c r="AK49" s="292">
        <f t="shared" si="27"/>
        <v>210</v>
      </c>
      <c r="AL49" s="293"/>
      <c r="AM49" s="293"/>
      <c r="AN49" s="293"/>
      <c r="AO49" s="293"/>
      <c r="AP49" s="293"/>
      <c r="AQ49" s="293"/>
      <c r="AR49" s="292">
        <f t="shared" si="10"/>
        <v>210</v>
      </c>
      <c r="AS49" s="293"/>
      <c r="AT49" s="292">
        <f t="shared" si="11"/>
        <v>0</v>
      </c>
      <c r="AU49" s="137" t="str">
        <f t="shared" si="12"/>
        <v>*</v>
      </c>
      <c r="AW49" s="143" t="str">
        <f t="shared" si="13"/>
        <v/>
      </c>
    </row>
    <row r="50" spans="1:49" ht="12">
      <c r="A50" s="288">
        <v>48</v>
      </c>
      <c r="B50" s="304" t="s">
        <v>122</v>
      </c>
      <c r="C50" s="290" t="s">
        <v>14</v>
      </c>
      <c r="D50" s="290" t="s">
        <v>339</v>
      </c>
      <c r="E50" s="291">
        <v>40</v>
      </c>
      <c r="F50" s="292">
        <v>50</v>
      </c>
      <c r="G50" s="292">
        <f t="shared" si="25"/>
        <v>120</v>
      </c>
      <c r="H50" s="293"/>
      <c r="I50" s="293"/>
      <c r="J50" s="293"/>
      <c r="K50" s="293"/>
      <c r="L50" s="293"/>
      <c r="M50" s="293"/>
      <c r="N50" s="292">
        <f t="shared" si="22"/>
        <v>120</v>
      </c>
      <c r="O50" s="293">
        <v>580</v>
      </c>
      <c r="P50" s="292">
        <f t="shared" si="19"/>
        <v>-410</v>
      </c>
      <c r="Q50" s="292">
        <f t="shared" si="26"/>
        <v>120</v>
      </c>
      <c r="R50" s="293"/>
      <c r="S50" s="293"/>
      <c r="T50" s="293"/>
      <c r="U50" s="293"/>
      <c r="V50" s="293">
        <v>50</v>
      </c>
      <c r="W50" s="293"/>
      <c r="X50" s="292">
        <f t="shared" si="23"/>
        <v>170</v>
      </c>
      <c r="Y50" s="293"/>
      <c r="Z50" s="292">
        <f t="shared" si="24"/>
        <v>-240</v>
      </c>
      <c r="AA50" s="292">
        <f t="shared" si="21"/>
        <v>120</v>
      </c>
      <c r="AB50" s="293"/>
      <c r="AC50" s="293"/>
      <c r="AD50" s="293"/>
      <c r="AE50" s="293"/>
      <c r="AF50" s="293"/>
      <c r="AG50" s="293"/>
      <c r="AH50" s="292">
        <f t="shared" si="7"/>
        <v>120</v>
      </c>
      <c r="AI50" s="293"/>
      <c r="AJ50" s="292">
        <f t="shared" si="8"/>
        <v>-120</v>
      </c>
      <c r="AK50" s="292">
        <f t="shared" si="27"/>
        <v>120</v>
      </c>
      <c r="AL50" s="293"/>
      <c r="AM50" s="293"/>
      <c r="AN50" s="293"/>
      <c r="AO50" s="293"/>
      <c r="AP50" s="293"/>
      <c r="AQ50" s="293"/>
      <c r="AR50" s="292">
        <f t="shared" si="10"/>
        <v>120</v>
      </c>
      <c r="AS50" s="293"/>
      <c r="AT50" s="292">
        <f t="shared" si="11"/>
        <v>0</v>
      </c>
      <c r="AU50" s="137" t="str">
        <f t="shared" si="12"/>
        <v>*</v>
      </c>
      <c r="AW50" s="143" t="str">
        <f t="shared" si="13"/>
        <v/>
      </c>
    </row>
    <row r="51" spans="1:49" ht="12">
      <c r="A51" s="288">
        <v>49</v>
      </c>
      <c r="B51" s="304" t="s">
        <v>124</v>
      </c>
      <c r="C51" s="290" t="s">
        <v>14</v>
      </c>
      <c r="D51" s="290" t="s">
        <v>12</v>
      </c>
      <c r="E51" s="291">
        <v>475</v>
      </c>
      <c r="F51" s="292"/>
      <c r="G51" s="292">
        <f t="shared" si="25"/>
        <v>1425</v>
      </c>
      <c r="H51" s="293"/>
      <c r="I51" s="293"/>
      <c r="J51" s="293"/>
      <c r="K51" s="293"/>
      <c r="L51" s="293"/>
      <c r="M51" s="293"/>
      <c r="N51" s="292">
        <f t="shared" si="22"/>
        <v>1425</v>
      </c>
      <c r="O51" s="293">
        <v>12834.9</v>
      </c>
      <c r="P51" s="292">
        <f t="shared" si="19"/>
        <v>-11409.9</v>
      </c>
      <c r="Q51" s="292">
        <f t="shared" si="26"/>
        <v>1425</v>
      </c>
      <c r="R51" s="293">
        <v>100</v>
      </c>
      <c r="S51" s="293">
        <v>100</v>
      </c>
      <c r="T51" s="293">
        <v>11409.9</v>
      </c>
      <c r="U51" s="293"/>
      <c r="V51" s="293">
        <v>50</v>
      </c>
      <c r="W51" s="293"/>
      <c r="X51" s="292">
        <f t="shared" si="23"/>
        <v>13084.9</v>
      </c>
      <c r="Y51" s="293">
        <v>1675</v>
      </c>
      <c r="Z51" s="292">
        <f t="shared" si="24"/>
        <v>0</v>
      </c>
      <c r="AA51" s="292">
        <f t="shared" si="21"/>
        <v>1425</v>
      </c>
      <c r="AB51" s="293"/>
      <c r="AC51" s="293"/>
      <c r="AD51" s="293"/>
      <c r="AE51" s="293"/>
      <c r="AF51" s="293"/>
      <c r="AG51" s="293"/>
      <c r="AH51" s="292">
        <f t="shared" si="7"/>
        <v>1425</v>
      </c>
      <c r="AI51" s="293">
        <v>2850</v>
      </c>
      <c r="AJ51" s="292">
        <f t="shared" si="8"/>
        <v>-1425</v>
      </c>
      <c r="AK51" s="292">
        <f t="shared" si="27"/>
        <v>1425</v>
      </c>
      <c r="AL51" s="293"/>
      <c r="AM51" s="293"/>
      <c r="AN51" s="293"/>
      <c r="AO51" s="293"/>
      <c r="AP51" s="293"/>
      <c r="AQ51" s="293"/>
      <c r="AR51" s="292">
        <f t="shared" si="10"/>
        <v>1425</v>
      </c>
      <c r="AS51" s="293"/>
      <c r="AT51" s="292">
        <f t="shared" si="11"/>
        <v>0</v>
      </c>
      <c r="AU51" s="137" t="str">
        <f t="shared" si="12"/>
        <v>*</v>
      </c>
      <c r="AW51" s="143" t="str">
        <f t="shared" si="13"/>
        <v/>
      </c>
    </row>
    <row r="52" spans="1:49" ht="12">
      <c r="A52" s="288">
        <v>50</v>
      </c>
      <c r="B52" s="304" t="s">
        <v>1464</v>
      </c>
      <c r="C52" s="290" t="s">
        <v>23</v>
      </c>
      <c r="D52" s="290"/>
      <c r="E52" s="291">
        <v>1000</v>
      </c>
      <c r="F52" s="292"/>
      <c r="G52" s="305">
        <v>580</v>
      </c>
      <c r="H52" s="293"/>
      <c r="I52" s="293"/>
      <c r="J52" s="293"/>
      <c r="K52" s="293"/>
      <c r="L52" s="293"/>
      <c r="M52" s="293"/>
      <c r="N52" s="292">
        <f t="shared" si="22"/>
        <v>580</v>
      </c>
      <c r="O52" s="293">
        <v>7952.5</v>
      </c>
      <c r="P52" s="292">
        <f t="shared" si="19"/>
        <v>-7372.5</v>
      </c>
      <c r="Q52" s="292">
        <f t="shared" si="26"/>
        <v>3000</v>
      </c>
      <c r="R52" s="293"/>
      <c r="S52" s="293"/>
      <c r="T52" s="293">
        <v>4322.5</v>
      </c>
      <c r="U52" s="293"/>
      <c r="V52" s="293">
        <v>50</v>
      </c>
      <c r="W52" s="293"/>
      <c r="X52" s="292">
        <f t="shared" si="23"/>
        <v>7372.5</v>
      </c>
      <c r="Y52" s="293"/>
      <c r="Z52" s="292">
        <f t="shared" si="24"/>
        <v>0</v>
      </c>
      <c r="AA52" s="292">
        <f t="shared" si="21"/>
        <v>3000</v>
      </c>
      <c r="AB52" s="293"/>
      <c r="AC52" s="293"/>
      <c r="AD52" s="293"/>
      <c r="AE52" s="293"/>
      <c r="AF52" s="293"/>
      <c r="AG52" s="293"/>
      <c r="AH52" s="292">
        <f t="shared" si="7"/>
        <v>3000</v>
      </c>
      <c r="AI52" s="293">
        <v>3000</v>
      </c>
      <c r="AJ52" s="292">
        <f t="shared" si="8"/>
        <v>0</v>
      </c>
      <c r="AK52" s="292">
        <f t="shared" si="27"/>
        <v>3000</v>
      </c>
      <c r="AL52" s="293"/>
      <c r="AM52" s="293"/>
      <c r="AN52" s="293"/>
      <c r="AO52" s="293"/>
      <c r="AP52" s="293"/>
      <c r="AQ52" s="293"/>
      <c r="AR52" s="292">
        <f t="shared" si="10"/>
        <v>3000</v>
      </c>
      <c r="AS52" s="293">
        <v>3000</v>
      </c>
      <c r="AT52" s="292">
        <f t="shared" si="11"/>
        <v>0</v>
      </c>
      <c r="AW52" s="143" t="str">
        <f t="shared" si="13"/>
        <v/>
      </c>
    </row>
    <row r="53" spans="1:49" ht="12">
      <c r="A53" s="288">
        <v>51</v>
      </c>
      <c r="B53" s="304" t="s">
        <v>1380</v>
      </c>
      <c r="C53" s="290" t="s">
        <v>23</v>
      </c>
      <c r="D53" s="290"/>
      <c r="E53" s="291">
        <v>2900</v>
      </c>
      <c r="F53" s="292"/>
      <c r="G53" s="305">
        <v>561</v>
      </c>
      <c r="H53" s="293"/>
      <c r="I53" s="293"/>
      <c r="J53" s="293"/>
      <c r="K53" s="293"/>
      <c r="L53" s="293"/>
      <c r="M53" s="293"/>
      <c r="N53" s="292">
        <f t="shared" si="22"/>
        <v>561</v>
      </c>
      <c r="O53" s="293">
        <v>9631</v>
      </c>
      <c r="P53" s="292">
        <f t="shared" si="19"/>
        <v>-9070</v>
      </c>
      <c r="Q53" s="292">
        <f t="shared" si="26"/>
        <v>8700</v>
      </c>
      <c r="R53" s="293">
        <v>250</v>
      </c>
      <c r="S53" s="293">
        <v>744.2</v>
      </c>
      <c r="T53" s="293"/>
      <c r="U53" s="293"/>
      <c r="V53" s="293"/>
      <c r="W53" s="293"/>
      <c r="X53" s="292">
        <f t="shared" si="23"/>
        <v>9694.2000000000007</v>
      </c>
      <c r="Y53" s="293">
        <v>574.20000000000005</v>
      </c>
      <c r="Z53" s="292">
        <f t="shared" si="24"/>
        <v>50.000000000000682</v>
      </c>
      <c r="AA53" s="292">
        <f t="shared" si="21"/>
        <v>8700</v>
      </c>
      <c r="AB53" s="293">
        <v>190</v>
      </c>
      <c r="AC53" s="293">
        <v>1722.6</v>
      </c>
      <c r="AD53" s="293"/>
      <c r="AE53" s="293"/>
      <c r="AF53" s="293"/>
      <c r="AG53" s="293"/>
      <c r="AH53" s="292">
        <f t="shared" si="7"/>
        <v>10612.6</v>
      </c>
      <c r="AI53" s="293">
        <v>10662.6</v>
      </c>
      <c r="AJ53" s="292">
        <f t="shared" si="8"/>
        <v>0</v>
      </c>
      <c r="AK53" s="292">
        <f t="shared" si="27"/>
        <v>8700</v>
      </c>
      <c r="AL53" s="293">
        <v>60</v>
      </c>
      <c r="AM53" s="293"/>
      <c r="AN53" s="293"/>
      <c r="AO53" s="293"/>
      <c r="AP53" s="293"/>
      <c r="AQ53" s="293"/>
      <c r="AR53" s="292">
        <f t="shared" si="10"/>
        <v>8760</v>
      </c>
      <c r="AS53" s="293">
        <v>10188.799999999999</v>
      </c>
      <c r="AT53" s="292">
        <f t="shared" si="11"/>
        <v>-1428.7999999999993</v>
      </c>
      <c r="AW53" s="143" t="str">
        <f t="shared" si="13"/>
        <v/>
      </c>
    </row>
    <row r="54" spans="1:49" ht="12">
      <c r="A54" s="288">
        <v>52</v>
      </c>
      <c r="B54" s="294" t="s">
        <v>126</v>
      </c>
      <c r="C54" s="290" t="s">
        <v>10</v>
      </c>
      <c r="D54" s="290" t="s">
        <v>830</v>
      </c>
      <c r="E54" s="295">
        <v>135</v>
      </c>
      <c r="F54" s="292">
        <v>100</v>
      </c>
      <c r="G54" s="292">
        <f>E54*3</f>
        <v>405</v>
      </c>
      <c r="H54" s="293"/>
      <c r="I54" s="293"/>
      <c r="J54" s="293"/>
      <c r="K54" s="293"/>
      <c r="L54" s="293"/>
      <c r="M54" s="293"/>
      <c r="N54" s="292">
        <f t="shared" si="22"/>
        <v>405</v>
      </c>
      <c r="O54" s="293">
        <v>2225</v>
      </c>
      <c r="P54" s="292">
        <f t="shared" si="19"/>
        <v>-1720</v>
      </c>
      <c r="Q54" s="292">
        <f t="shared" si="26"/>
        <v>405</v>
      </c>
      <c r="R54" s="293">
        <v>50</v>
      </c>
      <c r="S54" s="293">
        <v>100</v>
      </c>
      <c r="T54" s="293"/>
      <c r="U54" s="293"/>
      <c r="V54" s="293">
        <v>50</v>
      </c>
      <c r="W54" s="293"/>
      <c r="X54" s="292">
        <f t="shared" si="23"/>
        <v>605</v>
      </c>
      <c r="Y54" s="293"/>
      <c r="Z54" s="292">
        <f t="shared" si="24"/>
        <v>-1115</v>
      </c>
      <c r="AA54" s="292">
        <f t="shared" si="21"/>
        <v>405</v>
      </c>
      <c r="AB54" s="293"/>
      <c r="AC54" s="293"/>
      <c r="AD54" s="293"/>
      <c r="AE54" s="293"/>
      <c r="AF54" s="293"/>
      <c r="AG54" s="293"/>
      <c r="AH54" s="292">
        <f t="shared" si="7"/>
        <v>405</v>
      </c>
      <c r="AI54" s="293"/>
      <c r="AJ54" s="292">
        <f t="shared" si="8"/>
        <v>-710</v>
      </c>
      <c r="AK54" s="292">
        <f t="shared" si="27"/>
        <v>405</v>
      </c>
      <c r="AL54" s="293"/>
      <c r="AM54" s="293">
        <v>100</v>
      </c>
      <c r="AN54" s="293"/>
      <c r="AO54" s="293"/>
      <c r="AP54" s="293"/>
      <c r="AQ54" s="293"/>
      <c r="AR54" s="292">
        <f t="shared" si="10"/>
        <v>505</v>
      </c>
      <c r="AS54" s="293"/>
      <c r="AT54" s="292">
        <f t="shared" si="11"/>
        <v>-205</v>
      </c>
      <c r="AU54" s="137" t="str">
        <f t="shared" si="12"/>
        <v/>
      </c>
      <c r="AW54" s="143" t="str">
        <f t="shared" si="13"/>
        <v/>
      </c>
    </row>
    <row r="55" spans="1:49" ht="12">
      <c r="A55" s="288">
        <v>53</v>
      </c>
      <c r="B55" s="294" t="s">
        <v>128</v>
      </c>
      <c r="C55" s="290" t="s">
        <v>10</v>
      </c>
      <c r="D55" s="290" t="s">
        <v>130</v>
      </c>
      <c r="E55" s="295">
        <v>170</v>
      </c>
      <c r="F55" s="292"/>
      <c r="G55" s="292">
        <f>E55*3</f>
        <v>510</v>
      </c>
      <c r="H55" s="293"/>
      <c r="I55" s="293"/>
      <c r="J55" s="293"/>
      <c r="K55" s="293"/>
      <c r="L55" s="293"/>
      <c r="M55" s="293"/>
      <c r="N55" s="292">
        <f t="shared" si="22"/>
        <v>510</v>
      </c>
      <c r="O55" s="293">
        <v>1070</v>
      </c>
      <c r="P55" s="292">
        <f t="shared" si="19"/>
        <v>-560</v>
      </c>
      <c r="Q55" s="292">
        <f t="shared" si="26"/>
        <v>510</v>
      </c>
      <c r="R55" s="293"/>
      <c r="S55" s="293"/>
      <c r="T55" s="293"/>
      <c r="U55" s="293"/>
      <c r="V55" s="293"/>
      <c r="W55" s="293"/>
      <c r="X55" s="292">
        <f t="shared" si="23"/>
        <v>510</v>
      </c>
      <c r="Y55" s="293">
        <v>460</v>
      </c>
      <c r="Z55" s="292">
        <f t="shared" si="24"/>
        <v>-510</v>
      </c>
      <c r="AA55" s="292">
        <f t="shared" si="21"/>
        <v>510</v>
      </c>
      <c r="AB55" s="293"/>
      <c r="AC55" s="293"/>
      <c r="AD55" s="293"/>
      <c r="AE55" s="293"/>
      <c r="AF55" s="293"/>
      <c r="AG55" s="293"/>
      <c r="AH55" s="292">
        <f t="shared" si="7"/>
        <v>510</v>
      </c>
      <c r="AI55" s="293"/>
      <c r="AJ55" s="292">
        <f t="shared" si="8"/>
        <v>0</v>
      </c>
      <c r="AK55" s="292">
        <f t="shared" si="27"/>
        <v>510</v>
      </c>
      <c r="AL55" s="293"/>
      <c r="AM55" s="293"/>
      <c r="AN55" s="293"/>
      <c r="AO55" s="293"/>
      <c r="AP55" s="293"/>
      <c r="AQ55" s="293"/>
      <c r="AR55" s="292">
        <f t="shared" si="10"/>
        <v>510</v>
      </c>
      <c r="AS55" s="293">
        <v>510</v>
      </c>
      <c r="AT55" s="292">
        <f t="shared" si="11"/>
        <v>0</v>
      </c>
      <c r="AU55" s="137" t="str">
        <f t="shared" si="12"/>
        <v>*</v>
      </c>
      <c r="AW55" s="143" t="str">
        <f t="shared" si="13"/>
        <v/>
      </c>
    </row>
    <row r="56" spans="1:49" ht="12">
      <c r="A56" s="288">
        <v>54</v>
      </c>
      <c r="B56" s="289" t="s">
        <v>1400</v>
      </c>
      <c r="C56" s="290" t="s">
        <v>23</v>
      </c>
      <c r="D56" s="290"/>
      <c r="E56" s="291">
        <v>300</v>
      </c>
      <c r="F56" s="292"/>
      <c r="G56" s="354"/>
      <c r="H56" s="293"/>
      <c r="I56" s="293"/>
      <c r="J56" s="293"/>
      <c r="K56" s="293"/>
      <c r="L56" s="293"/>
      <c r="M56" s="293"/>
      <c r="N56" s="292">
        <f t="shared" si="22"/>
        <v>0</v>
      </c>
      <c r="O56" s="293"/>
      <c r="P56" s="292">
        <f t="shared" si="19"/>
        <v>0</v>
      </c>
      <c r="Q56" s="354">
        <v>750</v>
      </c>
      <c r="R56" s="293"/>
      <c r="S56" s="293"/>
      <c r="T56" s="293"/>
      <c r="U56" s="293"/>
      <c r="V56" s="293"/>
      <c r="W56" s="293"/>
      <c r="X56" s="292">
        <f t="shared" si="23"/>
        <v>750</v>
      </c>
      <c r="Y56" s="293">
        <v>750</v>
      </c>
      <c r="Z56" s="292">
        <f t="shared" si="24"/>
        <v>0</v>
      </c>
      <c r="AA56" s="292">
        <f t="shared" si="21"/>
        <v>900</v>
      </c>
      <c r="AB56" s="293"/>
      <c r="AC56" s="293"/>
      <c r="AD56" s="293"/>
      <c r="AE56" s="293"/>
      <c r="AF56" s="293"/>
      <c r="AG56" s="293"/>
      <c r="AH56" s="292">
        <f t="shared" si="7"/>
        <v>900</v>
      </c>
      <c r="AI56" s="293">
        <v>900</v>
      </c>
      <c r="AJ56" s="292">
        <f t="shared" si="8"/>
        <v>0</v>
      </c>
      <c r="AK56" s="292">
        <f t="shared" si="27"/>
        <v>900</v>
      </c>
      <c r="AL56" s="293"/>
      <c r="AM56" s="293"/>
      <c r="AN56" s="293"/>
      <c r="AO56" s="293"/>
      <c r="AP56" s="293"/>
      <c r="AQ56" s="293"/>
      <c r="AR56" s="292">
        <f t="shared" si="10"/>
        <v>900</v>
      </c>
      <c r="AS56" s="293">
        <v>900</v>
      </c>
      <c r="AT56" s="292">
        <f t="shared" si="11"/>
        <v>0</v>
      </c>
      <c r="AU56" s="137" t="str">
        <f t="shared" si="12"/>
        <v>*</v>
      </c>
      <c r="AW56" s="143" t="str">
        <f t="shared" si="13"/>
        <v/>
      </c>
    </row>
    <row r="57" spans="1:49" ht="12">
      <c r="A57" s="288">
        <v>55</v>
      </c>
      <c r="B57" s="289" t="s">
        <v>131</v>
      </c>
      <c r="C57" s="290" t="s">
        <v>23</v>
      </c>
      <c r="D57" s="290" t="s">
        <v>133</v>
      </c>
      <c r="E57" s="291">
        <v>90</v>
      </c>
      <c r="F57" s="292"/>
      <c r="G57" s="292">
        <f t="shared" ref="G57:G63" si="28">E57*3</f>
        <v>270</v>
      </c>
      <c r="H57" s="293">
        <v>50</v>
      </c>
      <c r="I57" s="293"/>
      <c r="J57" s="293"/>
      <c r="K57" s="293"/>
      <c r="L57" s="293"/>
      <c r="M57" s="293"/>
      <c r="N57" s="292">
        <f t="shared" si="22"/>
        <v>320</v>
      </c>
      <c r="O57" s="293">
        <v>420</v>
      </c>
      <c r="P57" s="292">
        <f t="shared" si="19"/>
        <v>-100</v>
      </c>
      <c r="Q57" s="292">
        <f t="shared" ref="Q57:Q64" si="29">E57*3</f>
        <v>270</v>
      </c>
      <c r="R57" s="293"/>
      <c r="S57" s="293">
        <v>300</v>
      </c>
      <c r="T57" s="293"/>
      <c r="U57" s="293"/>
      <c r="V57" s="293">
        <v>50</v>
      </c>
      <c r="W57" s="293"/>
      <c r="X57" s="292">
        <f t="shared" si="23"/>
        <v>620</v>
      </c>
      <c r="Y57" s="293"/>
      <c r="Z57" s="292">
        <f t="shared" si="24"/>
        <v>520</v>
      </c>
      <c r="AA57" s="292">
        <f t="shared" si="21"/>
        <v>270</v>
      </c>
      <c r="AB57" s="293"/>
      <c r="AC57" s="293"/>
      <c r="AD57" s="293"/>
      <c r="AE57" s="293"/>
      <c r="AF57" s="293"/>
      <c r="AG57" s="293"/>
      <c r="AH57" s="292">
        <f t="shared" si="7"/>
        <v>270</v>
      </c>
      <c r="AI57" s="293">
        <v>790</v>
      </c>
      <c r="AJ57" s="292">
        <f t="shared" si="8"/>
        <v>0</v>
      </c>
      <c r="AK57" s="292">
        <f t="shared" si="27"/>
        <v>270</v>
      </c>
      <c r="AL57" s="293"/>
      <c r="AM57" s="293">
        <v>100</v>
      </c>
      <c r="AN57" s="293"/>
      <c r="AO57" s="293"/>
      <c r="AP57" s="293"/>
      <c r="AQ57" s="293"/>
      <c r="AR57" s="292">
        <f t="shared" si="10"/>
        <v>370</v>
      </c>
      <c r="AS57" s="293">
        <v>370</v>
      </c>
      <c r="AT57" s="292">
        <f t="shared" si="11"/>
        <v>0</v>
      </c>
      <c r="AU57" s="137" t="str">
        <f t="shared" si="12"/>
        <v>*</v>
      </c>
      <c r="AW57" s="143" t="str">
        <f t="shared" si="13"/>
        <v/>
      </c>
    </row>
    <row r="58" spans="1:49" ht="12">
      <c r="A58" s="288">
        <v>56</v>
      </c>
      <c r="B58" s="289" t="s">
        <v>134</v>
      </c>
      <c r="C58" s="290" t="s">
        <v>23</v>
      </c>
      <c r="D58" s="290" t="s">
        <v>136</v>
      </c>
      <c r="E58" s="291">
        <v>85</v>
      </c>
      <c r="F58" s="292">
        <v>-255</v>
      </c>
      <c r="G58" s="292">
        <f t="shared" si="28"/>
        <v>255</v>
      </c>
      <c r="H58" s="293"/>
      <c r="I58" s="293"/>
      <c r="J58" s="293"/>
      <c r="K58" s="293"/>
      <c r="L58" s="293"/>
      <c r="M58" s="293"/>
      <c r="N58" s="292">
        <f t="shared" si="22"/>
        <v>255</v>
      </c>
      <c r="O58" s="293"/>
      <c r="P58" s="292">
        <f t="shared" si="19"/>
        <v>0</v>
      </c>
      <c r="Q58" s="292">
        <f t="shared" si="29"/>
        <v>255</v>
      </c>
      <c r="R58" s="293"/>
      <c r="S58" s="293"/>
      <c r="T58" s="293"/>
      <c r="U58" s="293"/>
      <c r="V58" s="293"/>
      <c r="W58" s="293"/>
      <c r="X58" s="292">
        <f t="shared" si="23"/>
        <v>255</v>
      </c>
      <c r="Y58" s="293">
        <v>765</v>
      </c>
      <c r="Z58" s="292">
        <f t="shared" si="24"/>
        <v>-510</v>
      </c>
      <c r="AA58" s="292">
        <f t="shared" si="21"/>
        <v>255</v>
      </c>
      <c r="AB58" s="293"/>
      <c r="AC58" s="293"/>
      <c r="AD58" s="293"/>
      <c r="AE58" s="293"/>
      <c r="AF58" s="293"/>
      <c r="AG58" s="293"/>
      <c r="AH58" s="292">
        <f t="shared" si="7"/>
        <v>255</v>
      </c>
      <c r="AI58" s="293"/>
      <c r="AJ58" s="292">
        <f t="shared" si="8"/>
        <v>-255</v>
      </c>
      <c r="AK58" s="292">
        <f t="shared" si="27"/>
        <v>255</v>
      </c>
      <c r="AL58" s="293"/>
      <c r="AM58" s="293"/>
      <c r="AN58" s="293"/>
      <c r="AO58" s="293"/>
      <c r="AP58" s="293"/>
      <c r="AQ58" s="293"/>
      <c r="AR58" s="292">
        <f t="shared" si="10"/>
        <v>255</v>
      </c>
      <c r="AS58" s="293"/>
      <c r="AT58" s="292">
        <f t="shared" si="11"/>
        <v>0</v>
      </c>
      <c r="AU58" s="137" t="str">
        <f t="shared" si="12"/>
        <v>*</v>
      </c>
      <c r="AW58" s="143" t="str">
        <f t="shared" si="13"/>
        <v/>
      </c>
    </row>
    <row r="59" spans="1:49" ht="12">
      <c r="A59" s="288">
        <v>57</v>
      </c>
      <c r="B59" s="306" t="s">
        <v>137</v>
      </c>
      <c r="C59" s="307" t="s">
        <v>23</v>
      </c>
      <c r="D59" s="308"/>
      <c r="E59" s="309">
        <v>50</v>
      </c>
      <c r="F59" s="292"/>
      <c r="G59" s="292">
        <f t="shared" si="28"/>
        <v>150</v>
      </c>
      <c r="H59" s="293"/>
      <c r="I59" s="293"/>
      <c r="J59" s="293"/>
      <c r="K59" s="293"/>
      <c r="L59" s="293"/>
      <c r="M59" s="293"/>
      <c r="N59" s="292">
        <f t="shared" si="22"/>
        <v>150</v>
      </c>
      <c r="O59" s="293"/>
      <c r="P59" s="292">
        <f t="shared" si="19"/>
        <v>150</v>
      </c>
      <c r="Q59" s="292">
        <f t="shared" si="29"/>
        <v>150</v>
      </c>
      <c r="R59" s="293"/>
      <c r="S59" s="293"/>
      <c r="T59" s="293"/>
      <c r="U59" s="293"/>
      <c r="V59" s="293"/>
      <c r="W59" s="293"/>
      <c r="X59" s="292">
        <f t="shared" si="23"/>
        <v>150</v>
      </c>
      <c r="Y59" s="293"/>
      <c r="Z59" s="292">
        <f t="shared" si="24"/>
        <v>300</v>
      </c>
      <c r="AA59" s="292">
        <f t="shared" si="21"/>
        <v>150</v>
      </c>
      <c r="AB59" s="293"/>
      <c r="AC59" s="293"/>
      <c r="AD59" s="293"/>
      <c r="AE59" s="293"/>
      <c r="AF59" s="293"/>
      <c r="AG59" s="293"/>
      <c r="AH59" s="292">
        <f t="shared" si="7"/>
        <v>150</v>
      </c>
      <c r="AI59" s="293">
        <v>600</v>
      </c>
      <c r="AJ59" s="292">
        <f t="shared" si="8"/>
        <v>-150</v>
      </c>
      <c r="AK59" s="292">
        <f t="shared" si="27"/>
        <v>150</v>
      </c>
      <c r="AL59" s="293"/>
      <c r="AM59" s="293"/>
      <c r="AN59" s="293"/>
      <c r="AO59" s="293"/>
      <c r="AP59" s="293"/>
      <c r="AQ59" s="293"/>
      <c r="AR59" s="292">
        <f t="shared" si="10"/>
        <v>150</v>
      </c>
      <c r="AS59" s="293"/>
      <c r="AT59" s="292">
        <f t="shared" si="11"/>
        <v>0</v>
      </c>
      <c r="AU59" s="137" t="str">
        <f t="shared" si="12"/>
        <v>*</v>
      </c>
      <c r="AW59" s="143" t="str">
        <f t="shared" si="13"/>
        <v/>
      </c>
    </row>
    <row r="60" spans="1:49" ht="12">
      <c r="A60" s="288">
        <v>58</v>
      </c>
      <c r="B60" s="289" t="s">
        <v>1055</v>
      </c>
      <c r="C60" s="290" t="s">
        <v>23</v>
      </c>
      <c r="D60" s="290" t="s">
        <v>863</v>
      </c>
      <c r="E60" s="291">
        <v>100</v>
      </c>
      <c r="F60" s="292"/>
      <c r="G60" s="292">
        <f t="shared" si="28"/>
        <v>300</v>
      </c>
      <c r="H60" s="293">
        <v>50</v>
      </c>
      <c r="I60" s="293"/>
      <c r="J60" s="293"/>
      <c r="K60" s="293"/>
      <c r="L60" s="293"/>
      <c r="M60" s="293"/>
      <c r="N60" s="292">
        <f t="shared" si="22"/>
        <v>350</v>
      </c>
      <c r="O60" s="293">
        <v>1250</v>
      </c>
      <c r="P60" s="292">
        <f t="shared" si="19"/>
        <v>-900</v>
      </c>
      <c r="Q60" s="292">
        <f t="shared" si="29"/>
        <v>300</v>
      </c>
      <c r="R60" s="293">
        <v>50</v>
      </c>
      <c r="S60" s="293"/>
      <c r="T60" s="293"/>
      <c r="U60" s="293"/>
      <c r="V60" s="293">
        <v>50</v>
      </c>
      <c r="W60" s="293"/>
      <c r="X60" s="292">
        <f t="shared" si="23"/>
        <v>400</v>
      </c>
      <c r="Y60" s="293">
        <v>100</v>
      </c>
      <c r="Z60" s="292">
        <f t="shared" si="24"/>
        <v>-600</v>
      </c>
      <c r="AA60" s="292">
        <f t="shared" si="21"/>
        <v>300</v>
      </c>
      <c r="AB60" s="293"/>
      <c r="AC60" s="293"/>
      <c r="AD60" s="293"/>
      <c r="AE60" s="293"/>
      <c r="AF60" s="293"/>
      <c r="AG60" s="293"/>
      <c r="AH60" s="292">
        <f t="shared" si="7"/>
        <v>300</v>
      </c>
      <c r="AI60" s="293"/>
      <c r="AJ60" s="292">
        <f t="shared" si="8"/>
        <v>-300</v>
      </c>
      <c r="AK60" s="292">
        <f t="shared" si="27"/>
        <v>300</v>
      </c>
      <c r="AL60" s="293"/>
      <c r="AM60" s="293"/>
      <c r="AN60" s="293"/>
      <c r="AO60" s="293"/>
      <c r="AP60" s="293"/>
      <c r="AQ60" s="293"/>
      <c r="AR60" s="292">
        <f t="shared" si="10"/>
        <v>300</v>
      </c>
      <c r="AS60" s="293"/>
      <c r="AT60" s="292">
        <f t="shared" si="11"/>
        <v>0</v>
      </c>
      <c r="AU60" s="137" t="str">
        <f t="shared" si="12"/>
        <v>*</v>
      </c>
      <c r="AW60" s="143" t="str">
        <f t="shared" si="13"/>
        <v/>
      </c>
    </row>
    <row r="61" spans="1:49" ht="12">
      <c r="A61" s="288">
        <v>59</v>
      </c>
      <c r="B61" s="289" t="s">
        <v>138</v>
      </c>
      <c r="C61" s="290" t="s">
        <v>23</v>
      </c>
      <c r="D61" s="290" t="s">
        <v>913</v>
      </c>
      <c r="E61" s="291">
        <v>115</v>
      </c>
      <c r="F61" s="292">
        <v>40</v>
      </c>
      <c r="G61" s="292">
        <f t="shared" si="28"/>
        <v>345</v>
      </c>
      <c r="H61" s="293"/>
      <c r="I61" s="293"/>
      <c r="J61" s="293"/>
      <c r="K61" s="293"/>
      <c r="L61" s="293"/>
      <c r="M61" s="293"/>
      <c r="N61" s="292">
        <f t="shared" si="22"/>
        <v>345</v>
      </c>
      <c r="O61" s="293"/>
      <c r="P61" s="292">
        <f t="shared" si="19"/>
        <v>385</v>
      </c>
      <c r="Q61" s="292">
        <f t="shared" si="29"/>
        <v>345</v>
      </c>
      <c r="R61" s="293"/>
      <c r="S61" s="293"/>
      <c r="T61" s="293"/>
      <c r="U61" s="293"/>
      <c r="V61" s="293"/>
      <c r="W61" s="293"/>
      <c r="X61" s="292">
        <f t="shared" si="23"/>
        <v>345</v>
      </c>
      <c r="Y61" s="293"/>
      <c r="Z61" s="292">
        <f t="shared" si="24"/>
        <v>730</v>
      </c>
      <c r="AA61" s="292">
        <f t="shared" si="21"/>
        <v>345</v>
      </c>
      <c r="AB61" s="293"/>
      <c r="AC61" s="293"/>
      <c r="AD61" s="293"/>
      <c r="AE61" s="293"/>
      <c r="AF61" s="293"/>
      <c r="AG61" s="293"/>
      <c r="AH61" s="292">
        <f t="shared" si="7"/>
        <v>345</v>
      </c>
      <c r="AI61" s="293">
        <v>1420</v>
      </c>
      <c r="AJ61" s="292">
        <f t="shared" si="8"/>
        <v>-345</v>
      </c>
      <c r="AK61" s="292">
        <f t="shared" si="27"/>
        <v>345</v>
      </c>
      <c r="AL61" s="293"/>
      <c r="AM61" s="293"/>
      <c r="AN61" s="293"/>
      <c r="AO61" s="293"/>
      <c r="AP61" s="293"/>
      <c r="AQ61" s="293"/>
      <c r="AR61" s="292">
        <f t="shared" si="10"/>
        <v>345</v>
      </c>
      <c r="AS61" s="293"/>
      <c r="AT61" s="292">
        <f t="shared" si="11"/>
        <v>0</v>
      </c>
      <c r="AU61" s="137" t="str">
        <f t="shared" si="12"/>
        <v>*</v>
      </c>
      <c r="AW61" s="143" t="str">
        <f t="shared" si="13"/>
        <v/>
      </c>
    </row>
    <row r="62" spans="1:49" ht="12">
      <c r="A62" s="288">
        <v>60</v>
      </c>
      <c r="B62" s="289" t="s">
        <v>1156</v>
      </c>
      <c r="C62" s="290" t="s">
        <v>23</v>
      </c>
      <c r="D62" s="290" t="s">
        <v>1158</v>
      </c>
      <c r="E62" s="291">
        <v>60</v>
      </c>
      <c r="F62" s="292">
        <v>360</v>
      </c>
      <c r="G62" s="292">
        <f t="shared" si="28"/>
        <v>180</v>
      </c>
      <c r="H62" s="293"/>
      <c r="I62" s="293"/>
      <c r="J62" s="293"/>
      <c r="K62" s="293"/>
      <c r="L62" s="293"/>
      <c r="M62" s="293"/>
      <c r="N62" s="292">
        <f t="shared" si="22"/>
        <v>180</v>
      </c>
      <c r="O62" s="293">
        <v>540</v>
      </c>
      <c r="P62" s="292">
        <f t="shared" si="19"/>
        <v>0</v>
      </c>
      <c r="Q62" s="292">
        <f t="shared" si="29"/>
        <v>180</v>
      </c>
      <c r="R62" s="293"/>
      <c r="S62" s="293">
        <v>100</v>
      </c>
      <c r="T62" s="293"/>
      <c r="U62" s="293"/>
      <c r="V62" s="293"/>
      <c r="W62" s="293"/>
      <c r="X62" s="292">
        <f t="shared" si="23"/>
        <v>280</v>
      </c>
      <c r="Y62" s="293"/>
      <c r="Z62" s="292">
        <f t="shared" si="24"/>
        <v>280</v>
      </c>
      <c r="AA62" s="292">
        <f t="shared" si="21"/>
        <v>180</v>
      </c>
      <c r="AB62" s="293"/>
      <c r="AC62" s="293"/>
      <c r="AD62" s="293"/>
      <c r="AE62" s="293"/>
      <c r="AF62" s="293"/>
      <c r="AG62" s="293"/>
      <c r="AH62" s="292">
        <f t="shared" si="7"/>
        <v>180</v>
      </c>
      <c r="AI62" s="293"/>
      <c r="AJ62" s="292">
        <f t="shared" si="8"/>
        <v>460</v>
      </c>
      <c r="AK62" s="292">
        <f t="shared" si="27"/>
        <v>180</v>
      </c>
      <c r="AL62" s="293"/>
      <c r="AM62" s="293"/>
      <c r="AN62" s="293"/>
      <c r="AO62" s="293"/>
      <c r="AP62" s="293"/>
      <c r="AQ62" s="293"/>
      <c r="AR62" s="292">
        <f t="shared" si="10"/>
        <v>180</v>
      </c>
      <c r="AS62" s="293">
        <v>650</v>
      </c>
      <c r="AT62" s="292">
        <f t="shared" si="11"/>
        <v>-10</v>
      </c>
      <c r="AU62" s="137" t="str">
        <f t="shared" si="12"/>
        <v/>
      </c>
      <c r="AW62" s="143" t="str">
        <f t="shared" si="13"/>
        <v/>
      </c>
    </row>
    <row r="63" spans="1:49" ht="12">
      <c r="A63" s="288">
        <v>61</v>
      </c>
      <c r="B63" s="289" t="s">
        <v>140</v>
      </c>
      <c r="C63" s="290" t="s">
        <v>23</v>
      </c>
      <c r="D63" s="290" t="s">
        <v>142</v>
      </c>
      <c r="E63" s="291">
        <v>50</v>
      </c>
      <c r="F63" s="292"/>
      <c r="G63" s="292">
        <f t="shared" si="28"/>
        <v>150</v>
      </c>
      <c r="H63" s="293"/>
      <c r="I63" s="293"/>
      <c r="J63" s="293"/>
      <c r="K63" s="293"/>
      <c r="L63" s="293"/>
      <c r="M63" s="293"/>
      <c r="N63" s="292">
        <f t="shared" si="22"/>
        <v>150</v>
      </c>
      <c r="O63" s="293">
        <v>300</v>
      </c>
      <c r="P63" s="292">
        <f t="shared" ref="P63:P92" si="30">F63+N63-O63</f>
        <v>-150</v>
      </c>
      <c r="Q63" s="292">
        <f t="shared" si="29"/>
        <v>150</v>
      </c>
      <c r="R63" s="293"/>
      <c r="S63" s="293"/>
      <c r="T63" s="293"/>
      <c r="U63" s="293"/>
      <c r="V63" s="293"/>
      <c r="W63" s="293"/>
      <c r="X63" s="292">
        <f t="shared" si="23"/>
        <v>150</v>
      </c>
      <c r="Y63" s="293"/>
      <c r="Z63" s="292">
        <f t="shared" si="24"/>
        <v>0</v>
      </c>
      <c r="AA63" s="292">
        <f t="shared" si="21"/>
        <v>150</v>
      </c>
      <c r="AB63" s="293"/>
      <c r="AC63" s="293"/>
      <c r="AD63" s="293"/>
      <c r="AE63" s="293"/>
      <c r="AF63" s="293"/>
      <c r="AG63" s="293"/>
      <c r="AH63" s="292">
        <f t="shared" si="7"/>
        <v>150</v>
      </c>
      <c r="AI63" s="293"/>
      <c r="AJ63" s="292">
        <f t="shared" si="8"/>
        <v>150</v>
      </c>
      <c r="AK63" s="292">
        <f t="shared" si="27"/>
        <v>150</v>
      </c>
      <c r="AL63" s="293"/>
      <c r="AM63" s="293"/>
      <c r="AN63" s="293"/>
      <c r="AO63" s="293"/>
      <c r="AP63" s="293"/>
      <c r="AQ63" s="293"/>
      <c r="AR63" s="292">
        <f t="shared" si="10"/>
        <v>150</v>
      </c>
      <c r="AS63" s="293">
        <v>300</v>
      </c>
      <c r="AT63" s="292">
        <f t="shared" si="11"/>
        <v>0</v>
      </c>
      <c r="AU63" s="137" t="str">
        <f t="shared" si="12"/>
        <v>*</v>
      </c>
      <c r="AW63" s="143" t="str">
        <f t="shared" si="13"/>
        <v/>
      </c>
    </row>
    <row r="64" spans="1:49" ht="12">
      <c r="A64" s="288">
        <v>62</v>
      </c>
      <c r="B64" s="289" t="s">
        <v>143</v>
      </c>
      <c r="C64" s="290" t="s">
        <v>23</v>
      </c>
      <c r="D64" s="290" t="s">
        <v>145</v>
      </c>
      <c r="E64" s="291">
        <v>65</v>
      </c>
      <c r="F64" s="292"/>
      <c r="G64" s="292">
        <v>195</v>
      </c>
      <c r="H64" s="293"/>
      <c r="I64" s="293"/>
      <c r="J64" s="293"/>
      <c r="K64" s="293"/>
      <c r="L64" s="293"/>
      <c r="M64" s="293"/>
      <c r="N64" s="292">
        <f t="shared" si="22"/>
        <v>195</v>
      </c>
      <c r="O64" s="293">
        <v>780</v>
      </c>
      <c r="P64" s="292">
        <f t="shared" si="30"/>
        <v>-585</v>
      </c>
      <c r="Q64" s="292">
        <f t="shared" si="29"/>
        <v>195</v>
      </c>
      <c r="R64" s="293"/>
      <c r="S64" s="293"/>
      <c r="T64" s="293"/>
      <c r="U64" s="293"/>
      <c r="V64" s="293"/>
      <c r="W64" s="293"/>
      <c r="X64" s="292">
        <f t="shared" si="23"/>
        <v>195</v>
      </c>
      <c r="Y64" s="293"/>
      <c r="Z64" s="292">
        <f t="shared" si="24"/>
        <v>-390</v>
      </c>
      <c r="AA64" s="292">
        <f t="shared" si="21"/>
        <v>195</v>
      </c>
      <c r="AB64" s="292"/>
      <c r="AC64" s="292"/>
      <c r="AD64" s="292"/>
      <c r="AE64" s="292"/>
      <c r="AF64" s="292"/>
      <c r="AG64" s="292"/>
      <c r="AH64" s="292">
        <f t="shared" si="7"/>
        <v>195</v>
      </c>
      <c r="AI64" s="292"/>
      <c r="AJ64" s="292">
        <f t="shared" si="8"/>
        <v>-195</v>
      </c>
      <c r="AK64" s="292">
        <f t="shared" si="27"/>
        <v>195</v>
      </c>
      <c r="AL64" s="293"/>
      <c r="AM64" s="293"/>
      <c r="AN64" s="293"/>
      <c r="AO64" s="293"/>
      <c r="AP64" s="293"/>
      <c r="AQ64" s="293"/>
      <c r="AR64" s="292">
        <f t="shared" si="10"/>
        <v>195</v>
      </c>
      <c r="AS64" s="293"/>
      <c r="AT64" s="292">
        <f t="shared" si="11"/>
        <v>0</v>
      </c>
      <c r="AU64" s="137" t="str">
        <f t="shared" si="12"/>
        <v>*</v>
      </c>
      <c r="AW64" s="143" t="str">
        <f t="shared" si="13"/>
        <v/>
      </c>
    </row>
    <row r="65" spans="1:49" ht="12">
      <c r="A65" s="288">
        <v>63</v>
      </c>
      <c r="B65" s="310" t="s">
        <v>1295</v>
      </c>
      <c r="C65" s="311" t="s">
        <v>10</v>
      </c>
      <c r="D65" s="311" t="s">
        <v>12</v>
      </c>
      <c r="E65" s="312">
        <v>100</v>
      </c>
      <c r="F65" s="299">
        <v>1400</v>
      </c>
      <c r="G65" s="299"/>
      <c r="H65" s="300"/>
      <c r="I65" s="300"/>
      <c r="J65" s="300"/>
      <c r="K65" s="300"/>
      <c r="L65" s="300"/>
      <c r="M65" s="300"/>
      <c r="N65" s="299">
        <f t="shared" si="22"/>
        <v>0</v>
      </c>
      <c r="O65" s="300"/>
      <c r="P65" s="299">
        <f t="shared" si="30"/>
        <v>1400</v>
      </c>
      <c r="Q65" s="299"/>
      <c r="R65" s="300"/>
      <c r="S65" s="300"/>
      <c r="T65" s="300"/>
      <c r="U65" s="300"/>
      <c r="V65" s="300"/>
      <c r="W65" s="300"/>
      <c r="X65" s="299">
        <f t="shared" si="23"/>
        <v>0</v>
      </c>
      <c r="Y65" s="300"/>
      <c r="Z65" s="299">
        <f t="shared" si="24"/>
        <v>1400</v>
      </c>
      <c r="AA65" s="299"/>
      <c r="AB65" s="300"/>
      <c r="AC65" s="300"/>
      <c r="AD65" s="300"/>
      <c r="AE65" s="300"/>
      <c r="AF65" s="300"/>
      <c r="AG65" s="300"/>
      <c r="AH65" s="299">
        <f t="shared" si="7"/>
        <v>0</v>
      </c>
      <c r="AI65" s="300"/>
      <c r="AJ65" s="299">
        <f t="shared" si="8"/>
        <v>1400</v>
      </c>
      <c r="AK65" s="299"/>
      <c r="AL65" s="300"/>
      <c r="AM65" s="300"/>
      <c r="AN65" s="300"/>
      <c r="AO65" s="300"/>
      <c r="AP65" s="300"/>
      <c r="AQ65" s="300"/>
      <c r="AR65" s="299">
        <f t="shared" si="10"/>
        <v>0</v>
      </c>
      <c r="AS65" s="300"/>
      <c r="AT65" s="300">
        <f t="shared" si="11"/>
        <v>1400</v>
      </c>
      <c r="AU65" s="137" t="str">
        <f t="shared" si="12"/>
        <v/>
      </c>
      <c r="AW65" s="143" t="str">
        <f t="shared" si="13"/>
        <v>!!!</v>
      </c>
    </row>
    <row r="66" spans="1:49" ht="12">
      <c r="A66" s="288">
        <v>64</v>
      </c>
      <c r="B66" s="289" t="s">
        <v>864</v>
      </c>
      <c r="C66" s="290" t="s">
        <v>23</v>
      </c>
      <c r="D66" s="290" t="s">
        <v>865</v>
      </c>
      <c r="E66" s="291">
        <v>60</v>
      </c>
      <c r="F66" s="292"/>
      <c r="G66" s="292">
        <f t="shared" ref="G66:G94" si="31">E66*3</f>
        <v>180</v>
      </c>
      <c r="H66" s="293"/>
      <c r="I66" s="293"/>
      <c r="J66" s="293"/>
      <c r="K66" s="293"/>
      <c r="L66" s="293"/>
      <c r="M66" s="293"/>
      <c r="N66" s="292">
        <f t="shared" si="22"/>
        <v>180</v>
      </c>
      <c r="O66" s="293">
        <v>770</v>
      </c>
      <c r="P66" s="292">
        <f t="shared" si="30"/>
        <v>-590</v>
      </c>
      <c r="Q66" s="292">
        <f t="shared" ref="Q66:Q81" si="32">E66*3</f>
        <v>180</v>
      </c>
      <c r="R66" s="293"/>
      <c r="S66" s="293">
        <v>100</v>
      </c>
      <c r="T66" s="293"/>
      <c r="U66" s="293"/>
      <c r="V66" s="293">
        <v>50</v>
      </c>
      <c r="W66" s="293"/>
      <c r="X66" s="292">
        <f t="shared" si="23"/>
        <v>330</v>
      </c>
      <c r="Y66" s="293"/>
      <c r="Z66" s="292">
        <f t="shared" si="24"/>
        <v>-260</v>
      </c>
      <c r="AA66" s="292">
        <f t="shared" ref="AA66:AA81" si="33">$E66*3</f>
        <v>180</v>
      </c>
      <c r="AB66" s="293"/>
      <c r="AC66" s="293"/>
      <c r="AD66" s="293"/>
      <c r="AE66" s="293"/>
      <c r="AF66" s="293"/>
      <c r="AG66" s="293"/>
      <c r="AH66" s="292">
        <f t="shared" si="7"/>
        <v>180</v>
      </c>
      <c r="AI66" s="293">
        <v>100</v>
      </c>
      <c r="AJ66" s="292">
        <f t="shared" si="8"/>
        <v>-180</v>
      </c>
      <c r="AK66" s="292">
        <f t="shared" ref="AK66:AK81" si="34">$E66*3</f>
        <v>180</v>
      </c>
      <c r="AL66" s="293"/>
      <c r="AM66" s="293"/>
      <c r="AN66" s="293"/>
      <c r="AO66" s="293"/>
      <c r="AP66" s="293"/>
      <c r="AQ66" s="293"/>
      <c r="AR66" s="292">
        <f t="shared" si="10"/>
        <v>180</v>
      </c>
      <c r="AS66" s="293"/>
      <c r="AT66" s="292">
        <f t="shared" si="11"/>
        <v>0</v>
      </c>
      <c r="AW66" s="143" t="str">
        <f t="shared" si="13"/>
        <v/>
      </c>
    </row>
    <row r="67" spans="1:49" ht="12">
      <c r="A67" s="288">
        <v>65</v>
      </c>
      <c r="B67" s="289" t="s">
        <v>1329</v>
      </c>
      <c r="C67" s="290" t="s">
        <v>23</v>
      </c>
      <c r="D67" s="290"/>
      <c r="E67" s="291">
        <v>20</v>
      </c>
      <c r="F67" s="292"/>
      <c r="G67" s="292">
        <f t="shared" si="31"/>
        <v>60</v>
      </c>
      <c r="H67" s="293">
        <v>50</v>
      </c>
      <c r="I67" s="293">
        <v>50</v>
      </c>
      <c r="J67" s="293"/>
      <c r="K67" s="293"/>
      <c r="L67" s="293"/>
      <c r="M67" s="293"/>
      <c r="N67" s="292">
        <f t="shared" ref="N67:N95" si="35">SUM(G67:M67)</f>
        <v>160</v>
      </c>
      <c r="O67" s="293">
        <v>60</v>
      </c>
      <c r="P67" s="292">
        <f t="shared" si="30"/>
        <v>100</v>
      </c>
      <c r="Q67" s="292">
        <f t="shared" si="32"/>
        <v>60</v>
      </c>
      <c r="R67" s="293"/>
      <c r="S67" s="293"/>
      <c r="T67" s="293"/>
      <c r="U67" s="293"/>
      <c r="V67" s="293"/>
      <c r="W67" s="293"/>
      <c r="X67" s="292">
        <f t="shared" ref="X67:X95" si="36">SUM(Q67:W67)</f>
        <v>60</v>
      </c>
      <c r="Y67" s="293"/>
      <c r="Z67" s="292">
        <f t="shared" ref="Z67:Z95" si="37">P67+X67-Y67</f>
        <v>160</v>
      </c>
      <c r="AA67" s="292">
        <f t="shared" si="33"/>
        <v>60</v>
      </c>
      <c r="AB67" s="293"/>
      <c r="AC67" s="293">
        <v>100</v>
      </c>
      <c r="AD67" s="293"/>
      <c r="AE67" s="293"/>
      <c r="AF67" s="293"/>
      <c r="AG67" s="293"/>
      <c r="AH67" s="292">
        <f t="shared" ref="AH67:AH127" si="38">SUM(AA67:AG67)</f>
        <v>160</v>
      </c>
      <c r="AI67" s="293"/>
      <c r="AJ67" s="292">
        <f t="shared" ref="AJ67:AJ127" si="39">Z67+AH67-AI67</f>
        <v>320</v>
      </c>
      <c r="AK67" s="292">
        <f t="shared" si="34"/>
        <v>60</v>
      </c>
      <c r="AL67" s="293"/>
      <c r="AM67" s="293"/>
      <c r="AN67" s="293"/>
      <c r="AO67" s="293"/>
      <c r="AP67" s="293"/>
      <c r="AQ67" s="293"/>
      <c r="AR67" s="292">
        <f t="shared" ref="AR67:AR127" si="40">SUM(AK67:AQ67)</f>
        <v>60</v>
      </c>
      <c r="AS67" s="293">
        <v>380</v>
      </c>
      <c r="AT67" s="292">
        <f t="shared" ref="AT67:AT127" si="41">AJ67+AR67-AS67</f>
        <v>0</v>
      </c>
      <c r="AU67" s="137" t="str">
        <f t="shared" si="12"/>
        <v>*</v>
      </c>
      <c r="AW67" s="143" t="str">
        <f t="shared" si="13"/>
        <v/>
      </c>
    </row>
    <row r="68" spans="1:49" ht="12">
      <c r="A68" s="288">
        <v>66</v>
      </c>
      <c r="B68" s="289" t="s">
        <v>151</v>
      </c>
      <c r="C68" s="290" t="s">
        <v>14</v>
      </c>
      <c r="D68" s="290" t="s">
        <v>152</v>
      </c>
      <c r="E68" s="291">
        <v>190</v>
      </c>
      <c r="F68" s="292"/>
      <c r="G68" s="292">
        <f t="shared" si="31"/>
        <v>570</v>
      </c>
      <c r="H68" s="293"/>
      <c r="I68" s="293"/>
      <c r="J68" s="293"/>
      <c r="K68" s="293"/>
      <c r="L68" s="293"/>
      <c r="M68" s="293"/>
      <c r="N68" s="292">
        <f t="shared" si="35"/>
        <v>570</v>
      </c>
      <c r="O68" s="293">
        <v>570</v>
      </c>
      <c r="P68" s="292">
        <f t="shared" si="30"/>
        <v>0</v>
      </c>
      <c r="Q68" s="292">
        <f t="shared" si="32"/>
        <v>570</v>
      </c>
      <c r="R68" s="293"/>
      <c r="S68" s="293"/>
      <c r="T68" s="293"/>
      <c r="U68" s="293"/>
      <c r="V68" s="293">
        <v>50</v>
      </c>
      <c r="W68" s="293"/>
      <c r="X68" s="292">
        <f t="shared" si="36"/>
        <v>620</v>
      </c>
      <c r="Y68" s="293">
        <v>1760</v>
      </c>
      <c r="Z68" s="292">
        <f t="shared" si="37"/>
        <v>-1140</v>
      </c>
      <c r="AA68" s="292">
        <f t="shared" si="33"/>
        <v>570</v>
      </c>
      <c r="AB68" s="293"/>
      <c r="AC68" s="293"/>
      <c r="AD68" s="293"/>
      <c r="AE68" s="293"/>
      <c r="AF68" s="293"/>
      <c r="AG68" s="293"/>
      <c r="AH68" s="292">
        <f t="shared" si="38"/>
        <v>570</v>
      </c>
      <c r="AI68" s="293"/>
      <c r="AJ68" s="292">
        <f t="shared" si="39"/>
        <v>-570</v>
      </c>
      <c r="AK68" s="292">
        <f t="shared" si="34"/>
        <v>570</v>
      </c>
      <c r="AL68" s="293"/>
      <c r="AM68" s="293"/>
      <c r="AN68" s="293"/>
      <c r="AO68" s="293"/>
      <c r="AP68" s="293"/>
      <c r="AQ68" s="293"/>
      <c r="AR68" s="292">
        <f t="shared" si="40"/>
        <v>570</v>
      </c>
      <c r="AS68" s="293">
        <v>100</v>
      </c>
      <c r="AT68" s="292">
        <f t="shared" si="41"/>
        <v>-100</v>
      </c>
      <c r="AU68" s="137" t="str">
        <f t="shared" si="12"/>
        <v/>
      </c>
      <c r="AW68" s="143" t="str">
        <f t="shared" ref="AW68:AW128" si="42">IF(AA68=E68*3,"","!!!")</f>
        <v/>
      </c>
    </row>
    <row r="69" spans="1:49" ht="12">
      <c r="A69" s="288">
        <v>67</v>
      </c>
      <c r="B69" s="289" t="s">
        <v>153</v>
      </c>
      <c r="C69" s="290" t="s">
        <v>14</v>
      </c>
      <c r="D69" s="290" t="s">
        <v>905</v>
      </c>
      <c r="E69" s="291">
        <v>85</v>
      </c>
      <c r="F69" s="292"/>
      <c r="G69" s="292">
        <f t="shared" si="31"/>
        <v>255</v>
      </c>
      <c r="H69" s="293">
        <v>50</v>
      </c>
      <c r="I69" s="293"/>
      <c r="J69" s="293"/>
      <c r="K69" s="293"/>
      <c r="L69" s="293">
        <v>50</v>
      </c>
      <c r="M69" s="293"/>
      <c r="N69" s="292">
        <f t="shared" si="35"/>
        <v>355</v>
      </c>
      <c r="O69" s="293">
        <v>355</v>
      </c>
      <c r="P69" s="292">
        <f t="shared" si="30"/>
        <v>0</v>
      </c>
      <c r="Q69" s="292">
        <f t="shared" si="32"/>
        <v>255</v>
      </c>
      <c r="R69" s="293"/>
      <c r="S69" s="293">
        <v>50</v>
      </c>
      <c r="T69" s="293"/>
      <c r="U69" s="293"/>
      <c r="V69" s="293"/>
      <c r="W69" s="293"/>
      <c r="X69" s="292">
        <f t="shared" si="36"/>
        <v>305</v>
      </c>
      <c r="Y69" s="293">
        <v>560</v>
      </c>
      <c r="Z69" s="292">
        <f t="shared" si="37"/>
        <v>-255</v>
      </c>
      <c r="AA69" s="292">
        <f t="shared" si="33"/>
        <v>255</v>
      </c>
      <c r="AB69" s="293"/>
      <c r="AC69" s="293"/>
      <c r="AD69" s="293"/>
      <c r="AE69" s="293"/>
      <c r="AF69" s="293"/>
      <c r="AG69" s="293"/>
      <c r="AH69" s="292">
        <f t="shared" si="38"/>
        <v>255</v>
      </c>
      <c r="AI69" s="293"/>
      <c r="AJ69" s="292">
        <f t="shared" si="39"/>
        <v>0</v>
      </c>
      <c r="AK69" s="292">
        <f t="shared" si="34"/>
        <v>255</v>
      </c>
      <c r="AL69" s="293"/>
      <c r="AM69" s="293"/>
      <c r="AN69" s="293"/>
      <c r="AO69" s="293"/>
      <c r="AP69" s="293"/>
      <c r="AQ69" s="293"/>
      <c r="AR69" s="292">
        <f t="shared" si="40"/>
        <v>255</v>
      </c>
      <c r="AS69" s="293">
        <v>255</v>
      </c>
      <c r="AT69" s="292">
        <f t="shared" si="41"/>
        <v>0</v>
      </c>
      <c r="AU69" s="137" t="str">
        <f t="shared" si="12"/>
        <v>*</v>
      </c>
      <c r="AW69" s="143" t="str">
        <f t="shared" si="42"/>
        <v/>
      </c>
    </row>
    <row r="70" spans="1:49" ht="12">
      <c r="A70" s="288">
        <v>68</v>
      </c>
      <c r="B70" s="294" t="s">
        <v>980</v>
      </c>
      <c r="C70" s="290" t="s">
        <v>23</v>
      </c>
      <c r="D70" s="290" t="s">
        <v>973</v>
      </c>
      <c r="E70" s="291">
        <v>50</v>
      </c>
      <c r="F70" s="292">
        <v>-600</v>
      </c>
      <c r="G70" s="292">
        <f t="shared" si="31"/>
        <v>150</v>
      </c>
      <c r="H70" s="293"/>
      <c r="I70" s="293"/>
      <c r="J70" s="293"/>
      <c r="K70" s="293"/>
      <c r="L70" s="293"/>
      <c r="M70" s="293"/>
      <c r="N70" s="292">
        <f t="shared" si="35"/>
        <v>150</v>
      </c>
      <c r="O70" s="293"/>
      <c r="P70" s="292">
        <f t="shared" si="30"/>
        <v>-450</v>
      </c>
      <c r="Q70" s="292">
        <f t="shared" si="32"/>
        <v>150</v>
      </c>
      <c r="R70" s="293"/>
      <c r="S70" s="293"/>
      <c r="T70" s="293"/>
      <c r="U70" s="293"/>
      <c r="V70" s="293"/>
      <c r="W70" s="293"/>
      <c r="X70" s="292">
        <f t="shared" si="36"/>
        <v>150</v>
      </c>
      <c r="Y70" s="293"/>
      <c r="Z70" s="292">
        <f t="shared" si="37"/>
        <v>-300</v>
      </c>
      <c r="AA70" s="292">
        <f t="shared" si="33"/>
        <v>150</v>
      </c>
      <c r="AB70" s="293"/>
      <c r="AC70" s="293"/>
      <c r="AD70" s="293"/>
      <c r="AE70" s="293"/>
      <c r="AF70" s="293"/>
      <c r="AG70" s="293"/>
      <c r="AH70" s="292">
        <f t="shared" si="38"/>
        <v>150</v>
      </c>
      <c r="AI70" s="293"/>
      <c r="AJ70" s="292">
        <f t="shared" si="39"/>
        <v>-150</v>
      </c>
      <c r="AK70" s="292">
        <f t="shared" si="34"/>
        <v>150</v>
      </c>
      <c r="AL70" s="293"/>
      <c r="AM70" s="293"/>
      <c r="AN70" s="293"/>
      <c r="AO70" s="293"/>
      <c r="AP70" s="293"/>
      <c r="AQ70" s="293"/>
      <c r="AR70" s="292">
        <f t="shared" si="40"/>
        <v>150</v>
      </c>
      <c r="AS70" s="293"/>
      <c r="AT70" s="292">
        <f t="shared" si="41"/>
        <v>0</v>
      </c>
      <c r="AU70" s="137" t="str">
        <f t="shared" ref="AU70:AU127" si="43">IF(AT70=0,"*","")</f>
        <v>*</v>
      </c>
      <c r="AW70" s="143" t="str">
        <f t="shared" si="42"/>
        <v/>
      </c>
    </row>
    <row r="71" spans="1:49" ht="12">
      <c r="A71" s="288">
        <v>69</v>
      </c>
      <c r="B71" s="289" t="s">
        <v>155</v>
      </c>
      <c r="C71" s="290" t="s">
        <v>14</v>
      </c>
      <c r="D71" s="290" t="s">
        <v>157</v>
      </c>
      <c r="E71" s="291">
        <v>190</v>
      </c>
      <c r="F71" s="292">
        <v>-645.95000000000005</v>
      </c>
      <c r="G71" s="292">
        <f t="shared" si="31"/>
        <v>570</v>
      </c>
      <c r="H71" s="293">
        <v>50</v>
      </c>
      <c r="I71" s="293">
        <v>110</v>
      </c>
      <c r="J71" s="293">
        <v>645.9</v>
      </c>
      <c r="K71" s="293"/>
      <c r="L71" s="293">
        <v>20</v>
      </c>
      <c r="M71" s="293"/>
      <c r="N71" s="292">
        <f t="shared" si="35"/>
        <v>1395.9</v>
      </c>
      <c r="O71" s="293">
        <v>1970.85</v>
      </c>
      <c r="P71" s="292">
        <f t="shared" si="30"/>
        <v>-1220.8999999999999</v>
      </c>
      <c r="Q71" s="292">
        <f t="shared" si="32"/>
        <v>570</v>
      </c>
      <c r="R71" s="293"/>
      <c r="S71" s="293"/>
      <c r="T71" s="293">
        <v>650.9</v>
      </c>
      <c r="U71" s="293"/>
      <c r="V71" s="293">
        <v>50</v>
      </c>
      <c r="W71" s="293"/>
      <c r="X71" s="292">
        <f t="shared" si="36"/>
        <v>1270.9000000000001</v>
      </c>
      <c r="Y71" s="293">
        <v>570</v>
      </c>
      <c r="Z71" s="292">
        <f t="shared" si="37"/>
        <v>-519.99999999999977</v>
      </c>
      <c r="AA71" s="292">
        <f t="shared" si="33"/>
        <v>570</v>
      </c>
      <c r="AB71" s="293"/>
      <c r="AC71" s="293"/>
      <c r="AD71" s="293"/>
      <c r="AE71" s="293"/>
      <c r="AF71" s="293"/>
      <c r="AG71" s="293"/>
      <c r="AH71" s="292">
        <f t="shared" si="38"/>
        <v>570</v>
      </c>
      <c r="AI71" s="293">
        <v>620</v>
      </c>
      <c r="AJ71" s="292">
        <f t="shared" si="39"/>
        <v>-569.99999999999977</v>
      </c>
      <c r="AK71" s="292">
        <f t="shared" si="34"/>
        <v>570</v>
      </c>
      <c r="AL71" s="293"/>
      <c r="AM71" s="293"/>
      <c r="AN71" s="293"/>
      <c r="AO71" s="293"/>
      <c r="AP71" s="293"/>
      <c r="AQ71" s="293"/>
      <c r="AR71" s="292">
        <f t="shared" si="40"/>
        <v>570</v>
      </c>
      <c r="AS71" s="293"/>
      <c r="AT71" s="292">
        <f t="shared" si="41"/>
        <v>2.2737367544323206E-13</v>
      </c>
      <c r="AU71" s="137" t="str">
        <f t="shared" si="43"/>
        <v/>
      </c>
      <c r="AW71" s="143" t="str">
        <f t="shared" si="42"/>
        <v/>
      </c>
    </row>
    <row r="72" spans="1:49" ht="12">
      <c r="A72" s="288">
        <v>70</v>
      </c>
      <c r="B72" s="289" t="s">
        <v>158</v>
      </c>
      <c r="C72" s="290" t="s">
        <v>14</v>
      </c>
      <c r="D72" s="290" t="s">
        <v>49</v>
      </c>
      <c r="E72" s="291">
        <v>115</v>
      </c>
      <c r="F72" s="292"/>
      <c r="G72" s="292">
        <f t="shared" si="31"/>
        <v>345</v>
      </c>
      <c r="H72" s="293"/>
      <c r="I72" s="293"/>
      <c r="J72" s="293"/>
      <c r="K72" s="293"/>
      <c r="L72" s="293">
        <v>50</v>
      </c>
      <c r="M72" s="293"/>
      <c r="N72" s="292">
        <f t="shared" si="35"/>
        <v>395</v>
      </c>
      <c r="O72" s="293">
        <v>1825</v>
      </c>
      <c r="P72" s="292">
        <f t="shared" si="30"/>
        <v>-1430</v>
      </c>
      <c r="Q72" s="292">
        <f t="shared" si="32"/>
        <v>345</v>
      </c>
      <c r="R72" s="293"/>
      <c r="S72" s="293">
        <v>100</v>
      </c>
      <c r="T72" s="293"/>
      <c r="U72" s="293"/>
      <c r="V72" s="293"/>
      <c r="W72" s="293"/>
      <c r="X72" s="292">
        <f t="shared" si="36"/>
        <v>445</v>
      </c>
      <c r="Y72" s="293"/>
      <c r="Z72" s="292">
        <f t="shared" si="37"/>
        <v>-985</v>
      </c>
      <c r="AA72" s="292">
        <f t="shared" si="33"/>
        <v>345</v>
      </c>
      <c r="AB72" s="293"/>
      <c r="AC72" s="293"/>
      <c r="AD72" s="293"/>
      <c r="AE72" s="293"/>
      <c r="AF72" s="293"/>
      <c r="AG72" s="293"/>
      <c r="AH72" s="292">
        <f t="shared" si="38"/>
        <v>345</v>
      </c>
      <c r="AI72" s="293"/>
      <c r="AJ72" s="292">
        <f t="shared" si="39"/>
        <v>-640</v>
      </c>
      <c r="AK72" s="292">
        <f t="shared" si="34"/>
        <v>345</v>
      </c>
      <c r="AL72" s="293"/>
      <c r="AM72" s="293"/>
      <c r="AN72" s="293"/>
      <c r="AO72" s="293"/>
      <c r="AP72" s="293"/>
      <c r="AQ72" s="293"/>
      <c r="AR72" s="292">
        <f t="shared" si="40"/>
        <v>345</v>
      </c>
      <c r="AS72" s="293"/>
      <c r="AT72" s="292">
        <f t="shared" si="41"/>
        <v>-295</v>
      </c>
      <c r="AU72" s="137" t="str">
        <f t="shared" si="43"/>
        <v/>
      </c>
      <c r="AW72" s="143" t="str">
        <f t="shared" si="42"/>
        <v/>
      </c>
    </row>
    <row r="73" spans="1:49" ht="12">
      <c r="A73" s="288">
        <v>71</v>
      </c>
      <c r="B73" s="289" t="s">
        <v>159</v>
      </c>
      <c r="C73" s="290" t="s">
        <v>14</v>
      </c>
      <c r="D73" s="290" t="s">
        <v>161</v>
      </c>
      <c r="E73" s="291">
        <v>230</v>
      </c>
      <c r="F73" s="292"/>
      <c r="G73" s="292">
        <f t="shared" si="31"/>
        <v>690</v>
      </c>
      <c r="H73" s="293"/>
      <c r="I73" s="293"/>
      <c r="J73" s="293">
        <v>536.29999999999995</v>
      </c>
      <c r="K73" s="293"/>
      <c r="L73" s="293">
        <v>50</v>
      </c>
      <c r="M73" s="293"/>
      <c r="N73" s="292">
        <f t="shared" si="35"/>
        <v>1276.3</v>
      </c>
      <c r="O73" s="293">
        <v>1966.3</v>
      </c>
      <c r="P73" s="292">
        <f t="shared" si="30"/>
        <v>-690</v>
      </c>
      <c r="Q73" s="292">
        <f t="shared" si="32"/>
        <v>690</v>
      </c>
      <c r="R73" s="293"/>
      <c r="S73" s="293">
        <v>100</v>
      </c>
      <c r="T73" s="293"/>
      <c r="U73" s="293"/>
      <c r="V73" s="293"/>
      <c r="W73" s="293"/>
      <c r="X73" s="292">
        <f t="shared" si="36"/>
        <v>790</v>
      </c>
      <c r="Y73" s="293"/>
      <c r="Z73" s="292">
        <f t="shared" si="37"/>
        <v>100</v>
      </c>
      <c r="AA73" s="292">
        <f t="shared" si="33"/>
        <v>690</v>
      </c>
      <c r="AB73" s="293"/>
      <c r="AC73" s="293"/>
      <c r="AD73" s="293"/>
      <c r="AE73" s="293"/>
      <c r="AF73" s="293"/>
      <c r="AG73" s="293"/>
      <c r="AH73" s="292">
        <f t="shared" si="38"/>
        <v>690</v>
      </c>
      <c r="AI73" s="293">
        <v>790</v>
      </c>
      <c r="AJ73" s="292">
        <f t="shared" si="39"/>
        <v>0</v>
      </c>
      <c r="AK73" s="292">
        <f t="shared" si="34"/>
        <v>690</v>
      </c>
      <c r="AL73" s="293"/>
      <c r="AM73" s="293">
        <v>132</v>
      </c>
      <c r="AN73" s="293"/>
      <c r="AO73" s="293"/>
      <c r="AP73" s="293"/>
      <c r="AQ73" s="293"/>
      <c r="AR73" s="292">
        <f t="shared" si="40"/>
        <v>822</v>
      </c>
      <c r="AS73" s="293">
        <v>822</v>
      </c>
      <c r="AT73" s="292">
        <f t="shared" si="41"/>
        <v>0</v>
      </c>
      <c r="AU73" s="137" t="str">
        <f t="shared" si="43"/>
        <v>*</v>
      </c>
      <c r="AW73" s="143" t="str">
        <f t="shared" si="42"/>
        <v/>
      </c>
    </row>
    <row r="74" spans="1:49" ht="12">
      <c r="A74" s="288">
        <v>72</v>
      </c>
      <c r="B74" s="289" t="s">
        <v>162</v>
      </c>
      <c r="C74" s="290" t="s">
        <v>14</v>
      </c>
      <c r="D74" s="290" t="s">
        <v>164</v>
      </c>
      <c r="E74" s="291">
        <v>250</v>
      </c>
      <c r="F74" s="292"/>
      <c r="G74" s="292">
        <f t="shared" si="31"/>
        <v>750</v>
      </c>
      <c r="H74" s="293"/>
      <c r="I74" s="293"/>
      <c r="J74" s="293"/>
      <c r="K74" s="293"/>
      <c r="L74" s="293">
        <v>50</v>
      </c>
      <c r="M74" s="293"/>
      <c r="N74" s="292">
        <f t="shared" si="35"/>
        <v>800</v>
      </c>
      <c r="O74" s="293">
        <v>3050</v>
      </c>
      <c r="P74" s="292">
        <f t="shared" si="30"/>
        <v>-2250</v>
      </c>
      <c r="Q74" s="292">
        <f t="shared" si="32"/>
        <v>750</v>
      </c>
      <c r="R74" s="293"/>
      <c r="S74" s="293">
        <v>50</v>
      </c>
      <c r="T74" s="293"/>
      <c r="U74" s="293"/>
      <c r="V74" s="293"/>
      <c r="W74" s="293"/>
      <c r="X74" s="292">
        <f t="shared" si="36"/>
        <v>800</v>
      </c>
      <c r="Y74" s="293">
        <v>50</v>
      </c>
      <c r="Z74" s="292">
        <f t="shared" si="37"/>
        <v>-1500</v>
      </c>
      <c r="AA74" s="292">
        <f t="shared" si="33"/>
        <v>750</v>
      </c>
      <c r="AB74" s="293"/>
      <c r="AC74" s="293"/>
      <c r="AD74" s="293"/>
      <c r="AE74" s="293"/>
      <c r="AF74" s="293"/>
      <c r="AG74" s="293"/>
      <c r="AH74" s="292">
        <f t="shared" si="38"/>
        <v>750</v>
      </c>
      <c r="AI74" s="293"/>
      <c r="AJ74" s="292">
        <f t="shared" si="39"/>
        <v>-750</v>
      </c>
      <c r="AK74" s="292">
        <f t="shared" si="34"/>
        <v>750</v>
      </c>
      <c r="AL74" s="293"/>
      <c r="AM74" s="293"/>
      <c r="AN74" s="293"/>
      <c r="AO74" s="293"/>
      <c r="AP74" s="293"/>
      <c r="AQ74" s="293"/>
      <c r="AR74" s="292">
        <f t="shared" si="40"/>
        <v>750</v>
      </c>
      <c r="AS74" s="293">
        <v>3100</v>
      </c>
      <c r="AT74" s="292">
        <f t="shared" si="41"/>
        <v>-3100</v>
      </c>
      <c r="AW74" s="143" t="str">
        <f t="shared" si="42"/>
        <v/>
      </c>
    </row>
    <row r="75" spans="1:49" ht="12">
      <c r="A75" s="288">
        <v>73</v>
      </c>
      <c r="B75" s="294" t="s">
        <v>987</v>
      </c>
      <c r="C75" s="290" t="s">
        <v>10</v>
      </c>
      <c r="D75" s="290" t="s">
        <v>150</v>
      </c>
      <c r="E75" s="295">
        <v>180</v>
      </c>
      <c r="F75" s="292"/>
      <c r="G75" s="292">
        <f t="shared" si="31"/>
        <v>540</v>
      </c>
      <c r="H75" s="293"/>
      <c r="I75" s="293"/>
      <c r="J75" s="293"/>
      <c r="K75" s="293"/>
      <c r="L75" s="293">
        <v>50</v>
      </c>
      <c r="M75" s="293"/>
      <c r="N75" s="292">
        <f t="shared" si="35"/>
        <v>590</v>
      </c>
      <c r="O75" s="293">
        <v>590</v>
      </c>
      <c r="P75" s="292">
        <f t="shared" si="30"/>
        <v>0</v>
      </c>
      <c r="Q75" s="292">
        <f t="shared" si="32"/>
        <v>540</v>
      </c>
      <c r="R75" s="293"/>
      <c r="S75" s="293"/>
      <c r="T75" s="293"/>
      <c r="U75" s="293"/>
      <c r="V75" s="293"/>
      <c r="W75" s="293"/>
      <c r="X75" s="292">
        <f t="shared" si="36"/>
        <v>540</v>
      </c>
      <c r="Y75" s="293">
        <v>1620</v>
      </c>
      <c r="Z75" s="292">
        <f t="shared" si="37"/>
        <v>-1080</v>
      </c>
      <c r="AA75" s="292">
        <f t="shared" si="33"/>
        <v>540</v>
      </c>
      <c r="AB75" s="293"/>
      <c r="AC75" s="293"/>
      <c r="AD75" s="293"/>
      <c r="AE75" s="293"/>
      <c r="AF75" s="293"/>
      <c r="AG75" s="293"/>
      <c r="AH75" s="292">
        <f t="shared" si="38"/>
        <v>540</v>
      </c>
      <c r="AI75" s="293"/>
      <c r="AJ75" s="292">
        <f t="shared" si="39"/>
        <v>-540</v>
      </c>
      <c r="AK75" s="292">
        <f t="shared" si="34"/>
        <v>540</v>
      </c>
      <c r="AL75" s="293"/>
      <c r="AM75" s="293"/>
      <c r="AN75" s="293"/>
      <c r="AO75" s="293"/>
      <c r="AP75" s="293"/>
      <c r="AQ75" s="293"/>
      <c r="AR75" s="292">
        <f t="shared" si="40"/>
        <v>540</v>
      </c>
      <c r="AS75" s="293"/>
      <c r="AT75" s="292">
        <f t="shared" si="41"/>
        <v>0</v>
      </c>
      <c r="AU75" s="137" t="str">
        <f t="shared" si="43"/>
        <v>*</v>
      </c>
      <c r="AW75" s="143" t="str">
        <f t="shared" si="42"/>
        <v/>
      </c>
    </row>
    <row r="76" spans="1:49" ht="12">
      <c r="A76" s="288">
        <v>74</v>
      </c>
      <c r="B76" s="294" t="s">
        <v>1167</v>
      </c>
      <c r="C76" s="290" t="s">
        <v>14</v>
      </c>
      <c r="D76" s="290"/>
      <c r="E76" s="295">
        <v>85</v>
      </c>
      <c r="F76" s="292"/>
      <c r="G76" s="292">
        <f t="shared" si="31"/>
        <v>255</v>
      </c>
      <c r="H76" s="293"/>
      <c r="I76" s="293"/>
      <c r="J76" s="293"/>
      <c r="K76" s="293"/>
      <c r="L76" s="293"/>
      <c r="M76" s="293"/>
      <c r="N76" s="292">
        <f t="shared" si="35"/>
        <v>255</v>
      </c>
      <c r="O76" s="293">
        <v>255</v>
      </c>
      <c r="P76" s="292">
        <f t="shared" si="30"/>
        <v>0</v>
      </c>
      <c r="Q76" s="292">
        <f t="shared" si="32"/>
        <v>255</v>
      </c>
      <c r="R76" s="293"/>
      <c r="S76" s="293"/>
      <c r="T76" s="293"/>
      <c r="U76" s="293"/>
      <c r="V76" s="293"/>
      <c r="W76" s="293"/>
      <c r="X76" s="292">
        <f t="shared" si="36"/>
        <v>255</v>
      </c>
      <c r="Y76" s="293"/>
      <c r="Z76" s="292">
        <f t="shared" si="37"/>
        <v>255</v>
      </c>
      <c r="AA76" s="292">
        <f t="shared" si="33"/>
        <v>255</v>
      </c>
      <c r="AB76" s="293"/>
      <c r="AC76" s="293"/>
      <c r="AD76" s="293"/>
      <c r="AE76" s="293"/>
      <c r="AF76" s="293"/>
      <c r="AG76" s="293"/>
      <c r="AH76" s="292">
        <f t="shared" si="38"/>
        <v>255</v>
      </c>
      <c r="AI76" s="293">
        <v>510</v>
      </c>
      <c r="AJ76" s="292">
        <f t="shared" si="39"/>
        <v>0</v>
      </c>
      <c r="AK76" s="292">
        <f t="shared" si="34"/>
        <v>255</v>
      </c>
      <c r="AL76" s="293"/>
      <c r="AM76" s="293"/>
      <c r="AN76" s="293"/>
      <c r="AO76" s="293"/>
      <c r="AP76" s="293"/>
      <c r="AQ76" s="293"/>
      <c r="AR76" s="292">
        <f t="shared" si="40"/>
        <v>255</v>
      </c>
      <c r="AS76" s="293"/>
      <c r="AT76" s="292">
        <f t="shared" si="41"/>
        <v>255</v>
      </c>
      <c r="AU76" s="137" t="str">
        <f t="shared" si="43"/>
        <v/>
      </c>
      <c r="AW76" s="143" t="str">
        <f t="shared" si="42"/>
        <v/>
      </c>
    </row>
    <row r="77" spans="1:49" ht="12">
      <c r="A77" s="288">
        <v>75</v>
      </c>
      <c r="B77" s="289" t="s">
        <v>1118</v>
      </c>
      <c r="C77" s="290" t="s">
        <v>14</v>
      </c>
      <c r="D77" s="290" t="s">
        <v>168</v>
      </c>
      <c r="E77" s="291">
        <v>60</v>
      </c>
      <c r="F77" s="292"/>
      <c r="G77" s="292">
        <f t="shared" si="31"/>
        <v>180</v>
      </c>
      <c r="H77" s="293">
        <v>50</v>
      </c>
      <c r="I77" s="293"/>
      <c r="J77" s="293"/>
      <c r="K77" s="293"/>
      <c r="L77" s="293">
        <v>50</v>
      </c>
      <c r="M77" s="293"/>
      <c r="N77" s="292">
        <f t="shared" si="35"/>
        <v>280</v>
      </c>
      <c r="O77" s="293">
        <v>280</v>
      </c>
      <c r="P77" s="292">
        <f t="shared" si="30"/>
        <v>0</v>
      </c>
      <c r="Q77" s="292">
        <f t="shared" si="32"/>
        <v>180</v>
      </c>
      <c r="R77" s="293"/>
      <c r="S77" s="293">
        <v>50</v>
      </c>
      <c r="T77" s="293"/>
      <c r="U77" s="293"/>
      <c r="V77" s="293"/>
      <c r="W77" s="293"/>
      <c r="X77" s="292">
        <f t="shared" si="36"/>
        <v>230</v>
      </c>
      <c r="Y77" s="293">
        <v>230</v>
      </c>
      <c r="Z77" s="292">
        <f t="shared" si="37"/>
        <v>0</v>
      </c>
      <c r="AA77" s="292">
        <f t="shared" si="33"/>
        <v>180</v>
      </c>
      <c r="AB77" s="293"/>
      <c r="AC77" s="293"/>
      <c r="AD77" s="293"/>
      <c r="AE77" s="293"/>
      <c r="AF77" s="293"/>
      <c r="AG77" s="293"/>
      <c r="AH77" s="292">
        <f t="shared" si="38"/>
        <v>180</v>
      </c>
      <c r="AI77" s="293">
        <v>180</v>
      </c>
      <c r="AJ77" s="292">
        <f t="shared" si="39"/>
        <v>0</v>
      </c>
      <c r="AK77" s="292">
        <f t="shared" si="34"/>
        <v>180</v>
      </c>
      <c r="AL77" s="293"/>
      <c r="AM77" s="293"/>
      <c r="AN77" s="293"/>
      <c r="AO77" s="293"/>
      <c r="AP77" s="293"/>
      <c r="AQ77" s="293"/>
      <c r="AR77" s="292">
        <f t="shared" si="40"/>
        <v>180</v>
      </c>
      <c r="AS77" s="293">
        <v>180</v>
      </c>
      <c r="AT77" s="292">
        <f t="shared" si="41"/>
        <v>0</v>
      </c>
      <c r="AU77" s="137" t="str">
        <f t="shared" si="43"/>
        <v>*</v>
      </c>
      <c r="AW77" s="143" t="str">
        <f t="shared" si="42"/>
        <v/>
      </c>
    </row>
    <row r="78" spans="1:49" ht="12">
      <c r="A78" s="288">
        <v>76</v>
      </c>
      <c r="B78" s="289" t="s">
        <v>849</v>
      </c>
      <c r="C78" s="290" t="s">
        <v>23</v>
      </c>
      <c r="D78" s="290" t="s">
        <v>874</v>
      </c>
      <c r="E78" s="291">
        <v>50</v>
      </c>
      <c r="F78" s="292"/>
      <c r="G78" s="292">
        <f t="shared" si="31"/>
        <v>150</v>
      </c>
      <c r="H78" s="293"/>
      <c r="I78" s="293"/>
      <c r="J78" s="293"/>
      <c r="K78" s="293"/>
      <c r="L78" s="293"/>
      <c r="M78" s="293"/>
      <c r="N78" s="292">
        <f t="shared" si="35"/>
        <v>150</v>
      </c>
      <c r="O78" s="293">
        <v>300</v>
      </c>
      <c r="P78" s="292">
        <f t="shared" si="30"/>
        <v>-150</v>
      </c>
      <c r="Q78" s="292">
        <f t="shared" si="32"/>
        <v>150</v>
      </c>
      <c r="R78" s="293"/>
      <c r="S78" s="293">
        <v>100</v>
      </c>
      <c r="T78" s="293"/>
      <c r="U78" s="293"/>
      <c r="V78" s="293"/>
      <c r="W78" s="293"/>
      <c r="X78" s="292">
        <f t="shared" si="36"/>
        <v>250</v>
      </c>
      <c r="Y78" s="293"/>
      <c r="Z78" s="292">
        <f t="shared" si="37"/>
        <v>100</v>
      </c>
      <c r="AA78" s="292">
        <f t="shared" si="33"/>
        <v>150</v>
      </c>
      <c r="AB78" s="293"/>
      <c r="AC78" s="293"/>
      <c r="AD78" s="293"/>
      <c r="AE78" s="293"/>
      <c r="AF78" s="293"/>
      <c r="AG78" s="293"/>
      <c r="AH78" s="292">
        <f t="shared" si="38"/>
        <v>150</v>
      </c>
      <c r="AI78" s="293"/>
      <c r="AJ78" s="292">
        <f t="shared" si="39"/>
        <v>250</v>
      </c>
      <c r="AK78" s="292">
        <f t="shared" si="34"/>
        <v>150</v>
      </c>
      <c r="AL78" s="293"/>
      <c r="AM78" s="293"/>
      <c r="AN78" s="293"/>
      <c r="AO78" s="293"/>
      <c r="AP78" s="293"/>
      <c r="AQ78" s="293"/>
      <c r="AR78" s="292">
        <f t="shared" si="40"/>
        <v>150</v>
      </c>
      <c r="AS78" s="293"/>
      <c r="AT78" s="292">
        <f t="shared" si="41"/>
        <v>400</v>
      </c>
      <c r="AU78" s="137" t="str">
        <f t="shared" si="43"/>
        <v/>
      </c>
      <c r="AW78" s="143" t="str">
        <f t="shared" si="42"/>
        <v/>
      </c>
    </row>
    <row r="79" spans="1:49" ht="12">
      <c r="A79" s="288">
        <v>77</v>
      </c>
      <c r="B79" s="289" t="s">
        <v>169</v>
      </c>
      <c r="C79" s="290" t="s">
        <v>23</v>
      </c>
      <c r="D79" s="290" t="s">
        <v>12</v>
      </c>
      <c r="E79" s="291">
        <v>85</v>
      </c>
      <c r="F79" s="292"/>
      <c r="G79" s="292">
        <f t="shared" si="31"/>
        <v>255</v>
      </c>
      <c r="H79" s="293"/>
      <c r="I79" s="293"/>
      <c r="J79" s="293"/>
      <c r="K79" s="293"/>
      <c r="L79" s="293"/>
      <c r="M79" s="293"/>
      <c r="N79" s="292">
        <f t="shared" si="35"/>
        <v>255</v>
      </c>
      <c r="O79" s="293">
        <v>510</v>
      </c>
      <c r="P79" s="292">
        <f t="shared" si="30"/>
        <v>-255</v>
      </c>
      <c r="Q79" s="292">
        <f t="shared" si="32"/>
        <v>255</v>
      </c>
      <c r="R79" s="293"/>
      <c r="S79" s="293"/>
      <c r="T79" s="293"/>
      <c r="U79" s="293"/>
      <c r="V79" s="293"/>
      <c r="W79" s="293"/>
      <c r="X79" s="292">
        <f t="shared" si="36"/>
        <v>255</v>
      </c>
      <c r="Y79" s="293"/>
      <c r="Z79" s="292">
        <f t="shared" si="37"/>
        <v>0</v>
      </c>
      <c r="AA79" s="292">
        <f t="shared" si="33"/>
        <v>255</v>
      </c>
      <c r="AB79" s="293"/>
      <c r="AC79" s="293"/>
      <c r="AD79" s="293"/>
      <c r="AE79" s="293"/>
      <c r="AF79" s="293"/>
      <c r="AG79" s="293"/>
      <c r="AH79" s="292">
        <f t="shared" si="38"/>
        <v>255</v>
      </c>
      <c r="AI79" s="293"/>
      <c r="AJ79" s="292">
        <f t="shared" si="39"/>
        <v>255</v>
      </c>
      <c r="AK79" s="292">
        <f t="shared" si="34"/>
        <v>255</v>
      </c>
      <c r="AL79" s="293"/>
      <c r="AM79" s="293"/>
      <c r="AN79" s="293"/>
      <c r="AO79" s="293"/>
      <c r="AP79" s="293"/>
      <c r="AQ79" s="293"/>
      <c r="AR79" s="292">
        <f t="shared" si="40"/>
        <v>255</v>
      </c>
      <c r="AS79" s="293">
        <v>510</v>
      </c>
      <c r="AT79" s="292">
        <f t="shared" si="41"/>
        <v>0</v>
      </c>
      <c r="AU79" s="137" t="str">
        <f t="shared" si="43"/>
        <v>*</v>
      </c>
      <c r="AW79" s="143" t="str">
        <f t="shared" si="42"/>
        <v/>
      </c>
    </row>
    <row r="80" spans="1:49" ht="12">
      <c r="A80" s="288">
        <v>78</v>
      </c>
      <c r="B80" s="294" t="s">
        <v>173</v>
      </c>
      <c r="C80" s="290" t="s">
        <v>10</v>
      </c>
      <c r="D80" s="290" t="s">
        <v>12</v>
      </c>
      <c r="E80" s="295">
        <v>120</v>
      </c>
      <c r="F80" s="292">
        <v>-230</v>
      </c>
      <c r="G80" s="292">
        <f t="shared" si="31"/>
        <v>360</v>
      </c>
      <c r="H80" s="293"/>
      <c r="I80" s="293"/>
      <c r="J80" s="293"/>
      <c r="K80" s="293"/>
      <c r="L80" s="293"/>
      <c r="M80" s="293"/>
      <c r="N80" s="292">
        <f t="shared" si="35"/>
        <v>360</v>
      </c>
      <c r="O80" s="293">
        <v>764.6</v>
      </c>
      <c r="P80" s="292">
        <f t="shared" si="30"/>
        <v>-634.6</v>
      </c>
      <c r="Q80" s="292">
        <f t="shared" si="32"/>
        <v>360</v>
      </c>
      <c r="R80" s="293"/>
      <c r="S80" s="293">
        <v>224.6</v>
      </c>
      <c r="T80" s="293"/>
      <c r="U80" s="293"/>
      <c r="V80" s="293">
        <v>50</v>
      </c>
      <c r="W80" s="293"/>
      <c r="X80" s="292">
        <f t="shared" si="36"/>
        <v>634.6</v>
      </c>
      <c r="Y80" s="293"/>
      <c r="Z80" s="292">
        <f t="shared" si="37"/>
        <v>0</v>
      </c>
      <c r="AA80" s="292">
        <f t="shared" si="33"/>
        <v>360</v>
      </c>
      <c r="AB80" s="293"/>
      <c r="AC80" s="293"/>
      <c r="AD80" s="293"/>
      <c r="AE80" s="293"/>
      <c r="AF80" s="293"/>
      <c r="AG80" s="293"/>
      <c r="AH80" s="292">
        <f t="shared" si="38"/>
        <v>360</v>
      </c>
      <c r="AI80" s="293">
        <v>360</v>
      </c>
      <c r="AJ80" s="292">
        <f t="shared" si="39"/>
        <v>0</v>
      </c>
      <c r="AK80" s="292">
        <f t="shared" si="34"/>
        <v>360</v>
      </c>
      <c r="AL80" s="293"/>
      <c r="AM80" s="293">
        <v>224.6</v>
      </c>
      <c r="AN80" s="293"/>
      <c r="AO80" s="293"/>
      <c r="AP80" s="293"/>
      <c r="AQ80" s="293"/>
      <c r="AR80" s="292">
        <f t="shared" si="40"/>
        <v>584.6</v>
      </c>
      <c r="AS80" s="293">
        <v>584.6</v>
      </c>
      <c r="AT80" s="292">
        <f t="shared" si="41"/>
        <v>0</v>
      </c>
      <c r="AU80" s="137" t="str">
        <f t="shared" si="43"/>
        <v>*</v>
      </c>
      <c r="AW80" s="143" t="str">
        <f t="shared" si="42"/>
        <v/>
      </c>
    </row>
    <row r="81" spans="1:49" ht="12">
      <c r="A81" s="288">
        <v>79</v>
      </c>
      <c r="B81" s="289" t="s">
        <v>175</v>
      </c>
      <c r="C81" s="290" t="s">
        <v>23</v>
      </c>
      <c r="D81" s="290" t="s">
        <v>176</v>
      </c>
      <c r="E81" s="291">
        <v>35</v>
      </c>
      <c r="F81" s="292"/>
      <c r="G81" s="292">
        <f t="shared" si="31"/>
        <v>105</v>
      </c>
      <c r="H81" s="293"/>
      <c r="I81" s="293"/>
      <c r="J81" s="293"/>
      <c r="K81" s="293"/>
      <c r="L81" s="293"/>
      <c r="M81" s="293"/>
      <c r="N81" s="292">
        <f t="shared" si="35"/>
        <v>105</v>
      </c>
      <c r="O81" s="293">
        <v>210</v>
      </c>
      <c r="P81" s="292">
        <f t="shared" si="30"/>
        <v>-105</v>
      </c>
      <c r="Q81" s="292">
        <f t="shared" si="32"/>
        <v>105</v>
      </c>
      <c r="R81" s="293"/>
      <c r="S81" s="293"/>
      <c r="T81" s="293"/>
      <c r="U81" s="293"/>
      <c r="V81" s="293"/>
      <c r="W81" s="293"/>
      <c r="X81" s="292">
        <f t="shared" si="36"/>
        <v>105</v>
      </c>
      <c r="Y81" s="293"/>
      <c r="Z81" s="292">
        <f t="shared" si="37"/>
        <v>0</v>
      </c>
      <c r="AA81" s="292">
        <f t="shared" si="33"/>
        <v>105</v>
      </c>
      <c r="AB81" s="293"/>
      <c r="AC81" s="293"/>
      <c r="AD81" s="293"/>
      <c r="AE81" s="293"/>
      <c r="AF81" s="293"/>
      <c r="AG81" s="293"/>
      <c r="AH81" s="292">
        <f t="shared" si="38"/>
        <v>105</v>
      </c>
      <c r="AI81" s="293">
        <v>310</v>
      </c>
      <c r="AJ81" s="292">
        <f t="shared" si="39"/>
        <v>-205</v>
      </c>
      <c r="AK81" s="292">
        <f t="shared" si="34"/>
        <v>105</v>
      </c>
      <c r="AL81" s="293">
        <v>100</v>
      </c>
      <c r="AM81" s="293"/>
      <c r="AN81" s="293"/>
      <c r="AO81" s="293"/>
      <c r="AP81" s="293"/>
      <c r="AQ81" s="293"/>
      <c r="AR81" s="292">
        <f t="shared" si="40"/>
        <v>205</v>
      </c>
      <c r="AS81" s="293"/>
      <c r="AT81" s="292">
        <f t="shared" si="41"/>
        <v>0</v>
      </c>
      <c r="AU81" s="137" t="str">
        <f t="shared" si="43"/>
        <v>*</v>
      </c>
      <c r="AW81" s="143" t="str">
        <f t="shared" si="42"/>
        <v/>
      </c>
    </row>
    <row r="82" spans="1:49" ht="12">
      <c r="A82" s="288">
        <v>81</v>
      </c>
      <c r="B82" s="313" t="s">
        <v>179</v>
      </c>
      <c r="C82" s="290" t="s">
        <v>14</v>
      </c>
      <c r="D82" s="290" t="s">
        <v>12</v>
      </c>
      <c r="E82" s="291">
        <v>30</v>
      </c>
      <c r="F82" s="292"/>
      <c r="G82" s="292">
        <f t="shared" si="31"/>
        <v>90</v>
      </c>
      <c r="H82" s="293"/>
      <c r="I82" s="293"/>
      <c r="J82" s="293"/>
      <c r="K82" s="293"/>
      <c r="L82" s="293"/>
      <c r="M82" s="293"/>
      <c r="N82" s="292">
        <f t="shared" si="35"/>
        <v>90</v>
      </c>
      <c r="O82" s="293"/>
      <c r="P82" s="292">
        <f t="shared" si="30"/>
        <v>90</v>
      </c>
      <c r="Q82" s="292">
        <f t="shared" ref="Q82:Q94" si="44">E82*3</f>
        <v>90</v>
      </c>
      <c r="R82" s="293"/>
      <c r="S82" s="293"/>
      <c r="T82" s="293"/>
      <c r="U82" s="293"/>
      <c r="V82" s="293"/>
      <c r="W82" s="293"/>
      <c r="X82" s="292">
        <f t="shared" si="36"/>
        <v>90</v>
      </c>
      <c r="Y82" s="293"/>
      <c r="Z82" s="292">
        <f t="shared" si="37"/>
        <v>180</v>
      </c>
      <c r="AA82" s="292">
        <f t="shared" ref="AA82:AA94" si="45">$E82*3</f>
        <v>90</v>
      </c>
      <c r="AB82" s="293"/>
      <c r="AC82" s="293"/>
      <c r="AD82" s="293"/>
      <c r="AE82" s="293"/>
      <c r="AF82" s="293"/>
      <c r="AG82" s="293"/>
      <c r="AH82" s="292">
        <f t="shared" si="38"/>
        <v>90</v>
      </c>
      <c r="AI82" s="293">
        <v>360</v>
      </c>
      <c r="AJ82" s="292">
        <f t="shared" si="39"/>
        <v>-90</v>
      </c>
      <c r="AK82" s="292">
        <f t="shared" ref="AK82:AK91" si="46">$E82*3</f>
        <v>90</v>
      </c>
      <c r="AL82" s="293"/>
      <c r="AM82" s="293"/>
      <c r="AN82" s="293"/>
      <c r="AO82" s="293"/>
      <c r="AP82" s="293"/>
      <c r="AQ82" s="293"/>
      <c r="AR82" s="292">
        <f t="shared" si="40"/>
        <v>90</v>
      </c>
      <c r="AS82" s="293"/>
      <c r="AT82" s="292">
        <f t="shared" si="41"/>
        <v>0</v>
      </c>
      <c r="AU82" s="137" t="str">
        <f t="shared" si="43"/>
        <v>*</v>
      </c>
      <c r="AW82" s="143" t="str">
        <f t="shared" si="42"/>
        <v/>
      </c>
    </row>
    <row r="83" spans="1:49" ht="12">
      <c r="A83" s="288">
        <v>82</v>
      </c>
      <c r="B83" s="289" t="s">
        <v>937</v>
      </c>
      <c r="C83" s="290" t="s">
        <v>14</v>
      </c>
      <c r="D83" s="290" t="s">
        <v>955</v>
      </c>
      <c r="E83" s="291">
        <v>30</v>
      </c>
      <c r="F83" s="292"/>
      <c r="G83" s="292">
        <f t="shared" si="31"/>
        <v>90</v>
      </c>
      <c r="H83" s="293"/>
      <c r="I83" s="293"/>
      <c r="J83" s="293"/>
      <c r="K83" s="293"/>
      <c r="L83" s="293"/>
      <c r="M83" s="293"/>
      <c r="N83" s="292">
        <f t="shared" si="35"/>
        <v>90</v>
      </c>
      <c r="O83" s="293"/>
      <c r="P83" s="292">
        <f t="shared" si="30"/>
        <v>90</v>
      </c>
      <c r="Q83" s="292">
        <f t="shared" si="44"/>
        <v>90</v>
      </c>
      <c r="R83" s="293"/>
      <c r="S83" s="293"/>
      <c r="T83" s="293"/>
      <c r="U83" s="293"/>
      <c r="V83" s="293"/>
      <c r="W83" s="293"/>
      <c r="X83" s="292">
        <f t="shared" si="36"/>
        <v>90</v>
      </c>
      <c r="Y83" s="293"/>
      <c r="Z83" s="292">
        <f t="shared" si="37"/>
        <v>180</v>
      </c>
      <c r="AA83" s="292">
        <f t="shared" si="45"/>
        <v>90</v>
      </c>
      <c r="AB83" s="293"/>
      <c r="AC83" s="293"/>
      <c r="AD83" s="293"/>
      <c r="AE83" s="293"/>
      <c r="AF83" s="293"/>
      <c r="AG83" s="293"/>
      <c r="AH83" s="292">
        <f t="shared" si="38"/>
        <v>90</v>
      </c>
      <c r="AI83" s="293"/>
      <c r="AJ83" s="292">
        <f t="shared" si="39"/>
        <v>270</v>
      </c>
      <c r="AK83" s="292">
        <f t="shared" si="46"/>
        <v>90</v>
      </c>
      <c r="AL83" s="293"/>
      <c r="AM83" s="293"/>
      <c r="AN83" s="293"/>
      <c r="AO83" s="293"/>
      <c r="AP83" s="293"/>
      <c r="AQ83" s="293"/>
      <c r="AR83" s="292">
        <f t="shared" si="40"/>
        <v>90</v>
      </c>
      <c r="AS83" s="293">
        <v>360</v>
      </c>
      <c r="AT83" s="292">
        <f t="shared" si="41"/>
        <v>0</v>
      </c>
      <c r="AU83" s="137" t="str">
        <f t="shared" si="43"/>
        <v>*</v>
      </c>
      <c r="AW83" s="143" t="str">
        <f t="shared" si="42"/>
        <v/>
      </c>
    </row>
    <row r="84" spans="1:49" ht="12">
      <c r="A84" s="288">
        <v>83</v>
      </c>
      <c r="B84" s="289" t="s">
        <v>855</v>
      </c>
      <c r="C84" s="290" t="s">
        <v>14</v>
      </c>
      <c r="D84" s="290" t="s">
        <v>805</v>
      </c>
      <c r="E84" s="291">
        <v>70</v>
      </c>
      <c r="F84" s="292"/>
      <c r="G84" s="292">
        <f t="shared" si="31"/>
        <v>210</v>
      </c>
      <c r="H84" s="293"/>
      <c r="I84" s="293"/>
      <c r="J84" s="293"/>
      <c r="K84" s="293"/>
      <c r="L84" s="293"/>
      <c r="M84" s="293"/>
      <c r="N84" s="292">
        <f t="shared" si="35"/>
        <v>210</v>
      </c>
      <c r="O84" s="293">
        <v>210</v>
      </c>
      <c r="P84" s="292">
        <f t="shared" si="30"/>
        <v>0</v>
      </c>
      <c r="Q84" s="292">
        <f t="shared" si="44"/>
        <v>210</v>
      </c>
      <c r="R84" s="293"/>
      <c r="S84" s="293"/>
      <c r="T84" s="293"/>
      <c r="U84" s="293"/>
      <c r="V84" s="293">
        <v>50</v>
      </c>
      <c r="W84" s="293"/>
      <c r="X84" s="292">
        <f t="shared" si="36"/>
        <v>260</v>
      </c>
      <c r="Y84" s="293"/>
      <c r="Z84" s="292">
        <f t="shared" si="37"/>
        <v>260</v>
      </c>
      <c r="AA84" s="292">
        <f t="shared" si="45"/>
        <v>210</v>
      </c>
      <c r="AB84" s="293"/>
      <c r="AC84" s="293"/>
      <c r="AD84" s="293"/>
      <c r="AE84" s="293"/>
      <c r="AF84" s="293"/>
      <c r="AG84" s="293"/>
      <c r="AH84" s="292">
        <f t="shared" si="38"/>
        <v>210</v>
      </c>
      <c r="AI84" s="293">
        <v>680</v>
      </c>
      <c r="AJ84" s="292">
        <f t="shared" si="39"/>
        <v>-210</v>
      </c>
      <c r="AK84" s="292">
        <f t="shared" si="46"/>
        <v>210</v>
      </c>
      <c r="AL84" s="293"/>
      <c r="AM84" s="293"/>
      <c r="AN84" s="293"/>
      <c r="AO84" s="293"/>
      <c r="AP84" s="293"/>
      <c r="AQ84" s="293"/>
      <c r="AR84" s="292">
        <f t="shared" si="40"/>
        <v>210</v>
      </c>
      <c r="AS84" s="293"/>
      <c r="AT84" s="292">
        <f t="shared" si="41"/>
        <v>0</v>
      </c>
      <c r="AU84" s="137" t="str">
        <f t="shared" si="43"/>
        <v>*</v>
      </c>
      <c r="AW84" s="143" t="str">
        <f t="shared" si="42"/>
        <v/>
      </c>
    </row>
    <row r="85" spans="1:49" ht="12">
      <c r="A85" s="288">
        <v>84</v>
      </c>
      <c r="B85" s="289" t="s">
        <v>1328</v>
      </c>
      <c r="C85" s="290" t="s">
        <v>23</v>
      </c>
      <c r="D85" s="290"/>
      <c r="E85" s="291">
        <v>50</v>
      </c>
      <c r="F85" s="292"/>
      <c r="G85" s="292">
        <f t="shared" si="31"/>
        <v>150</v>
      </c>
      <c r="H85" s="293"/>
      <c r="I85" s="293"/>
      <c r="J85" s="293"/>
      <c r="K85" s="293"/>
      <c r="L85" s="293"/>
      <c r="M85" s="293"/>
      <c r="N85" s="292">
        <f t="shared" si="35"/>
        <v>150</v>
      </c>
      <c r="O85" s="293">
        <v>600</v>
      </c>
      <c r="P85" s="292">
        <f t="shared" si="30"/>
        <v>-450</v>
      </c>
      <c r="Q85" s="292">
        <f t="shared" si="44"/>
        <v>150</v>
      </c>
      <c r="R85" s="293"/>
      <c r="S85" s="293"/>
      <c r="T85" s="293"/>
      <c r="U85" s="293"/>
      <c r="V85" s="293"/>
      <c r="W85" s="293"/>
      <c r="X85" s="292">
        <f t="shared" si="36"/>
        <v>150</v>
      </c>
      <c r="Y85" s="293"/>
      <c r="Z85" s="292">
        <f t="shared" si="37"/>
        <v>-300</v>
      </c>
      <c r="AA85" s="292">
        <f t="shared" si="45"/>
        <v>150</v>
      </c>
      <c r="AB85" s="293"/>
      <c r="AC85" s="293"/>
      <c r="AD85" s="293"/>
      <c r="AE85" s="293"/>
      <c r="AF85" s="293"/>
      <c r="AG85" s="293"/>
      <c r="AH85" s="292">
        <f t="shared" si="38"/>
        <v>150</v>
      </c>
      <c r="AI85" s="293"/>
      <c r="AJ85" s="292">
        <f t="shared" si="39"/>
        <v>-150</v>
      </c>
      <c r="AK85" s="292">
        <f t="shared" si="46"/>
        <v>150</v>
      </c>
      <c r="AL85" s="293"/>
      <c r="AM85" s="293"/>
      <c r="AN85" s="293"/>
      <c r="AO85" s="293"/>
      <c r="AP85" s="293"/>
      <c r="AQ85" s="293"/>
      <c r="AR85" s="292">
        <f t="shared" si="40"/>
        <v>150</v>
      </c>
      <c r="AS85" s="293"/>
      <c r="AT85" s="292">
        <f t="shared" si="41"/>
        <v>0</v>
      </c>
      <c r="AU85" s="137" t="str">
        <f t="shared" si="43"/>
        <v>*</v>
      </c>
      <c r="AW85" s="143" t="str">
        <f t="shared" si="42"/>
        <v/>
      </c>
    </row>
    <row r="86" spans="1:49" ht="12">
      <c r="A86" s="288">
        <v>85</v>
      </c>
      <c r="B86" s="289" t="s">
        <v>181</v>
      </c>
      <c r="C86" s="290" t="s">
        <v>14</v>
      </c>
      <c r="D86" s="290" t="s">
        <v>183</v>
      </c>
      <c r="E86" s="291">
        <v>170</v>
      </c>
      <c r="F86" s="292"/>
      <c r="G86" s="292">
        <f t="shared" si="31"/>
        <v>510</v>
      </c>
      <c r="H86" s="293">
        <v>50</v>
      </c>
      <c r="I86" s="293"/>
      <c r="J86" s="293"/>
      <c r="K86" s="293"/>
      <c r="L86" s="293"/>
      <c r="M86" s="293"/>
      <c r="N86" s="292">
        <f t="shared" si="35"/>
        <v>560</v>
      </c>
      <c r="O86" s="293">
        <v>560</v>
      </c>
      <c r="P86" s="292">
        <f t="shared" si="30"/>
        <v>0</v>
      </c>
      <c r="Q86" s="292">
        <f t="shared" si="44"/>
        <v>510</v>
      </c>
      <c r="R86" s="293">
        <v>50</v>
      </c>
      <c r="S86" s="293"/>
      <c r="T86" s="293">
        <v>1214.8</v>
      </c>
      <c r="U86" s="293"/>
      <c r="V86" s="293">
        <v>50</v>
      </c>
      <c r="W86" s="293"/>
      <c r="X86" s="292">
        <f t="shared" si="36"/>
        <v>1824.8</v>
      </c>
      <c r="Y86" s="293">
        <v>2334.8000000000002</v>
      </c>
      <c r="Z86" s="292">
        <f t="shared" si="37"/>
        <v>-510.00000000000023</v>
      </c>
      <c r="AA86" s="292">
        <f t="shared" si="45"/>
        <v>510</v>
      </c>
      <c r="AB86" s="293">
        <v>50</v>
      </c>
      <c r="AC86" s="293"/>
      <c r="AD86" s="293"/>
      <c r="AE86" s="293"/>
      <c r="AF86" s="293"/>
      <c r="AG86" s="293"/>
      <c r="AH86" s="292">
        <f t="shared" si="38"/>
        <v>560</v>
      </c>
      <c r="AI86" s="293"/>
      <c r="AJ86" s="292">
        <f t="shared" si="39"/>
        <v>49.999999999999773</v>
      </c>
      <c r="AK86" s="292">
        <f t="shared" si="46"/>
        <v>510</v>
      </c>
      <c r="AL86" s="293"/>
      <c r="AM86" s="293"/>
      <c r="AN86" s="293"/>
      <c r="AO86" s="293"/>
      <c r="AP86" s="293"/>
      <c r="AQ86" s="293"/>
      <c r="AR86" s="292">
        <f t="shared" si="40"/>
        <v>510</v>
      </c>
      <c r="AS86" s="293"/>
      <c r="AT86" s="292">
        <f t="shared" si="41"/>
        <v>559.99999999999977</v>
      </c>
      <c r="AU86" s="137" t="str">
        <f t="shared" si="43"/>
        <v/>
      </c>
      <c r="AW86" s="143" t="str">
        <f t="shared" si="42"/>
        <v/>
      </c>
    </row>
    <row r="87" spans="1:49" ht="12">
      <c r="A87" s="288">
        <v>86</v>
      </c>
      <c r="B87" s="289" t="s">
        <v>1063</v>
      </c>
      <c r="C87" s="290" t="s">
        <v>23</v>
      </c>
      <c r="D87" s="290" t="s">
        <v>186</v>
      </c>
      <c r="E87" s="291">
        <v>125</v>
      </c>
      <c r="F87" s="292"/>
      <c r="G87" s="292">
        <f t="shared" si="31"/>
        <v>375</v>
      </c>
      <c r="H87" s="293"/>
      <c r="I87" s="293"/>
      <c r="J87" s="293"/>
      <c r="K87" s="293"/>
      <c r="L87" s="293"/>
      <c r="M87" s="293"/>
      <c r="N87" s="292">
        <f t="shared" si="35"/>
        <v>375</v>
      </c>
      <c r="O87" s="293">
        <v>1500</v>
      </c>
      <c r="P87" s="292">
        <f t="shared" si="30"/>
        <v>-1125</v>
      </c>
      <c r="Q87" s="292">
        <f t="shared" si="44"/>
        <v>375</v>
      </c>
      <c r="R87" s="293"/>
      <c r="S87" s="293"/>
      <c r="T87" s="293"/>
      <c r="U87" s="293"/>
      <c r="V87" s="293">
        <v>50</v>
      </c>
      <c r="W87" s="293"/>
      <c r="X87" s="292">
        <f t="shared" si="36"/>
        <v>425</v>
      </c>
      <c r="Y87" s="293"/>
      <c r="Z87" s="292">
        <f t="shared" si="37"/>
        <v>-700</v>
      </c>
      <c r="AA87" s="292">
        <f t="shared" si="45"/>
        <v>375</v>
      </c>
      <c r="AB87" s="293"/>
      <c r="AC87" s="293"/>
      <c r="AD87" s="293"/>
      <c r="AE87" s="293"/>
      <c r="AF87" s="293"/>
      <c r="AG87" s="293"/>
      <c r="AH87" s="292">
        <f t="shared" si="38"/>
        <v>375</v>
      </c>
      <c r="AI87" s="293"/>
      <c r="AJ87" s="292">
        <f t="shared" si="39"/>
        <v>-325</v>
      </c>
      <c r="AK87" s="292">
        <f t="shared" si="46"/>
        <v>375</v>
      </c>
      <c r="AL87" s="293"/>
      <c r="AM87" s="293"/>
      <c r="AN87" s="293"/>
      <c r="AO87" s="293"/>
      <c r="AP87" s="293"/>
      <c r="AQ87" s="293"/>
      <c r="AR87" s="292">
        <f t="shared" si="40"/>
        <v>375</v>
      </c>
      <c r="AS87" s="293">
        <v>50</v>
      </c>
      <c r="AT87" s="292">
        <f t="shared" si="41"/>
        <v>0</v>
      </c>
      <c r="AU87" s="137" t="str">
        <f t="shared" si="43"/>
        <v>*</v>
      </c>
      <c r="AW87" s="143" t="str">
        <f t="shared" si="42"/>
        <v/>
      </c>
    </row>
    <row r="88" spans="1:49" ht="12">
      <c r="A88" s="288">
        <v>87</v>
      </c>
      <c r="B88" s="289" t="s">
        <v>187</v>
      </c>
      <c r="C88" s="290" t="s">
        <v>23</v>
      </c>
      <c r="D88" s="290" t="s">
        <v>189</v>
      </c>
      <c r="E88" s="291">
        <v>95</v>
      </c>
      <c r="F88" s="292">
        <v>-1240</v>
      </c>
      <c r="G88" s="292">
        <f t="shared" si="31"/>
        <v>285</v>
      </c>
      <c r="H88" s="293"/>
      <c r="I88" s="293">
        <v>100</v>
      </c>
      <c r="J88" s="293"/>
      <c r="K88" s="293"/>
      <c r="L88" s="293"/>
      <c r="M88" s="293"/>
      <c r="N88" s="292">
        <f t="shared" si="35"/>
        <v>385</v>
      </c>
      <c r="O88" s="293">
        <v>100</v>
      </c>
      <c r="P88" s="292">
        <f t="shared" si="30"/>
        <v>-955</v>
      </c>
      <c r="Q88" s="292">
        <f t="shared" si="44"/>
        <v>285</v>
      </c>
      <c r="R88" s="293"/>
      <c r="S88" s="293">
        <v>100</v>
      </c>
      <c r="T88" s="293"/>
      <c r="U88" s="293"/>
      <c r="V88" s="293"/>
      <c r="W88" s="293"/>
      <c r="X88" s="292">
        <f t="shared" si="36"/>
        <v>385</v>
      </c>
      <c r="Y88" s="293"/>
      <c r="Z88" s="292">
        <f t="shared" si="37"/>
        <v>-570</v>
      </c>
      <c r="AA88" s="292">
        <f t="shared" si="45"/>
        <v>285</v>
      </c>
      <c r="AB88" s="293"/>
      <c r="AC88" s="293"/>
      <c r="AD88" s="293"/>
      <c r="AE88" s="293"/>
      <c r="AF88" s="293"/>
      <c r="AG88" s="293"/>
      <c r="AH88" s="292">
        <f t="shared" si="38"/>
        <v>285</v>
      </c>
      <c r="AI88" s="293"/>
      <c r="AJ88" s="292">
        <f t="shared" si="39"/>
        <v>-285</v>
      </c>
      <c r="AK88" s="292">
        <f t="shared" si="46"/>
        <v>285</v>
      </c>
      <c r="AL88" s="293"/>
      <c r="AM88" s="293"/>
      <c r="AN88" s="293"/>
      <c r="AO88" s="293"/>
      <c r="AP88" s="293"/>
      <c r="AQ88" s="293"/>
      <c r="AR88" s="292">
        <f t="shared" si="40"/>
        <v>285</v>
      </c>
      <c r="AS88" s="293"/>
      <c r="AT88" s="292">
        <f t="shared" si="41"/>
        <v>0</v>
      </c>
      <c r="AW88" s="143" t="str">
        <f t="shared" si="42"/>
        <v/>
      </c>
    </row>
    <row r="89" spans="1:49" ht="12">
      <c r="A89" s="288">
        <v>88</v>
      </c>
      <c r="B89" s="289" t="s">
        <v>190</v>
      </c>
      <c r="C89" s="290" t="s">
        <v>14</v>
      </c>
      <c r="D89" s="290" t="s">
        <v>192</v>
      </c>
      <c r="E89" s="291">
        <v>145</v>
      </c>
      <c r="F89" s="292"/>
      <c r="G89" s="292">
        <f t="shared" si="31"/>
        <v>435</v>
      </c>
      <c r="H89" s="293"/>
      <c r="I89" s="293"/>
      <c r="J89" s="293"/>
      <c r="K89" s="293"/>
      <c r="L89" s="293"/>
      <c r="M89" s="293"/>
      <c r="N89" s="292">
        <f t="shared" si="35"/>
        <v>435</v>
      </c>
      <c r="O89" s="293">
        <v>435</v>
      </c>
      <c r="P89" s="292">
        <f t="shared" si="30"/>
        <v>0</v>
      </c>
      <c r="Q89" s="292">
        <f t="shared" si="44"/>
        <v>435</v>
      </c>
      <c r="R89" s="293"/>
      <c r="S89" s="293">
        <v>100</v>
      </c>
      <c r="T89" s="293"/>
      <c r="U89" s="293"/>
      <c r="V89" s="293">
        <v>50</v>
      </c>
      <c r="W89" s="293"/>
      <c r="X89" s="292">
        <f t="shared" si="36"/>
        <v>585</v>
      </c>
      <c r="Y89" s="293"/>
      <c r="Z89" s="292">
        <f t="shared" si="37"/>
        <v>585</v>
      </c>
      <c r="AA89" s="292">
        <f t="shared" si="45"/>
        <v>435</v>
      </c>
      <c r="AB89" s="293">
        <v>50</v>
      </c>
      <c r="AC89" s="293"/>
      <c r="AD89" s="293"/>
      <c r="AE89" s="293"/>
      <c r="AF89" s="293"/>
      <c r="AG89" s="293"/>
      <c r="AH89" s="292">
        <f t="shared" si="38"/>
        <v>485</v>
      </c>
      <c r="AI89" s="293"/>
      <c r="AJ89" s="292">
        <f t="shared" si="39"/>
        <v>1070</v>
      </c>
      <c r="AK89" s="292">
        <f t="shared" si="46"/>
        <v>435</v>
      </c>
      <c r="AL89" s="293">
        <v>50</v>
      </c>
      <c r="AM89" s="293"/>
      <c r="AN89" s="293"/>
      <c r="AO89" s="293"/>
      <c r="AP89" s="293"/>
      <c r="AQ89" s="293"/>
      <c r="AR89" s="292">
        <f t="shared" si="40"/>
        <v>485</v>
      </c>
      <c r="AS89" s="293">
        <v>1505</v>
      </c>
      <c r="AT89" s="292">
        <f t="shared" si="41"/>
        <v>50</v>
      </c>
      <c r="AU89" s="137" t="str">
        <f t="shared" si="43"/>
        <v/>
      </c>
      <c r="AW89" s="143" t="str">
        <f t="shared" si="42"/>
        <v/>
      </c>
    </row>
    <row r="90" spans="1:49" ht="12">
      <c r="A90" s="288">
        <v>89</v>
      </c>
      <c r="B90" s="289" t="s">
        <v>1320</v>
      </c>
      <c r="C90" s="290" t="s">
        <v>23</v>
      </c>
      <c r="D90" s="290" t="s">
        <v>1321</v>
      </c>
      <c r="E90" s="291">
        <v>250</v>
      </c>
      <c r="F90" s="292"/>
      <c r="G90" s="292">
        <f t="shared" si="31"/>
        <v>750</v>
      </c>
      <c r="H90" s="293"/>
      <c r="I90" s="293">
        <v>167.2</v>
      </c>
      <c r="J90" s="293">
        <v>2079.15</v>
      </c>
      <c r="K90" s="293"/>
      <c r="L90" s="293">
        <v>50</v>
      </c>
      <c r="M90" s="293"/>
      <c r="N90" s="292">
        <f t="shared" si="35"/>
        <v>3046.3500000000004</v>
      </c>
      <c r="O90" s="293">
        <v>5296.35</v>
      </c>
      <c r="P90" s="292">
        <f t="shared" si="30"/>
        <v>-2250</v>
      </c>
      <c r="Q90" s="292">
        <f t="shared" si="44"/>
        <v>750</v>
      </c>
      <c r="R90" s="293">
        <v>50</v>
      </c>
      <c r="S90" s="293"/>
      <c r="T90" s="293"/>
      <c r="U90" s="293"/>
      <c r="V90" s="293"/>
      <c r="W90" s="293"/>
      <c r="X90" s="292">
        <f t="shared" si="36"/>
        <v>800</v>
      </c>
      <c r="Y90" s="293">
        <v>50</v>
      </c>
      <c r="Z90" s="292">
        <f t="shared" si="37"/>
        <v>-1500</v>
      </c>
      <c r="AA90" s="292">
        <f t="shared" si="45"/>
        <v>750</v>
      </c>
      <c r="AB90" s="293"/>
      <c r="AC90" s="293"/>
      <c r="AD90" s="293"/>
      <c r="AE90" s="293"/>
      <c r="AF90" s="293"/>
      <c r="AG90" s="293"/>
      <c r="AH90" s="292">
        <f t="shared" si="38"/>
        <v>750</v>
      </c>
      <c r="AI90" s="293"/>
      <c r="AJ90" s="292">
        <f t="shared" si="39"/>
        <v>-750</v>
      </c>
      <c r="AK90" s="292">
        <f t="shared" si="46"/>
        <v>750</v>
      </c>
      <c r="AL90" s="293"/>
      <c r="AM90" s="293"/>
      <c r="AN90" s="293"/>
      <c r="AO90" s="293"/>
      <c r="AP90" s="293"/>
      <c r="AQ90" s="293"/>
      <c r="AR90" s="292">
        <f t="shared" si="40"/>
        <v>750</v>
      </c>
      <c r="AS90" s="293"/>
      <c r="AT90" s="292">
        <f t="shared" si="41"/>
        <v>0</v>
      </c>
      <c r="AU90" s="137" t="str">
        <f t="shared" si="43"/>
        <v>*</v>
      </c>
      <c r="AW90" s="143" t="str">
        <f t="shared" si="42"/>
        <v/>
      </c>
    </row>
    <row r="91" spans="1:49" ht="12">
      <c r="A91" s="288">
        <v>90</v>
      </c>
      <c r="B91" s="289" t="s">
        <v>193</v>
      </c>
      <c r="C91" s="290" t="s">
        <v>14</v>
      </c>
      <c r="D91" s="290" t="s">
        <v>195</v>
      </c>
      <c r="E91" s="291">
        <v>95</v>
      </c>
      <c r="F91" s="292"/>
      <c r="G91" s="292">
        <f t="shared" si="31"/>
        <v>285</v>
      </c>
      <c r="H91" s="293"/>
      <c r="I91" s="293"/>
      <c r="J91" s="293"/>
      <c r="K91" s="293"/>
      <c r="L91" s="293"/>
      <c r="M91" s="293"/>
      <c r="N91" s="292">
        <f t="shared" si="35"/>
        <v>285</v>
      </c>
      <c r="O91" s="293">
        <v>570</v>
      </c>
      <c r="P91" s="292">
        <f t="shared" si="30"/>
        <v>-285</v>
      </c>
      <c r="Q91" s="292">
        <f t="shared" si="44"/>
        <v>285</v>
      </c>
      <c r="R91" s="293"/>
      <c r="S91" s="293"/>
      <c r="T91" s="293"/>
      <c r="U91" s="293"/>
      <c r="V91" s="293"/>
      <c r="W91" s="293"/>
      <c r="X91" s="292">
        <f t="shared" si="36"/>
        <v>285</v>
      </c>
      <c r="Y91" s="293"/>
      <c r="Z91" s="292">
        <f t="shared" si="37"/>
        <v>0</v>
      </c>
      <c r="AA91" s="292">
        <f t="shared" si="45"/>
        <v>285</v>
      </c>
      <c r="AB91" s="293"/>
      <c r="AC91" s="293"/>
      <c r="AD91" s="293"/>
      <c r="AE91" s="293"/>
      <c r="AF91" s="293"/>
      <c r="AG91" s="293"/>
      <c r="AH91" s="292">
        <f t="shared" si="38"/>
        <v>285</v>
      </c>
      <c r="AI91" s="293">
        <v>1140</v>
      </c>
      <c r="AJ91" s="292">
        <f t="shared" si="39"/>
        <v>-855</v>
      </c>
      <c r="AK91" s="292">
        <f t="shared" si="46"/>
        <v>285</v>
      </c>
      <c r="AL91" s="293"/>
      <c r="AM91" s="293"/>
      <c r="AN91" s="293"/>
      <c r="AO91" s="293"/>
      <c r="AP91" s="293"/>
      <c r="AQ91" s="293"/>
      <c r="AR91" s="292">
        <f t="shared" si="40"/>
        <v>285</v>
      </c>
      <c r="AS91" s="293"/>
      <c r="AT91" s="292">
        <f t="shared" si="41"/>
        <v>-570</v>
      </c>
      <c r="AU91" s="137" t="str">
        <f t="shared" si="43"/>
        <v/>
      </c>
      <c r="AW91" s="143" t="str">
        <f t="shared" si="42"/>
        <v/>
      </c>
    </row>
    <row r="92" spans="1:49" ht="12">
      <c r="A92" s="288">
        <v>92</v>
      </c>
      <c r="B92" s="294" t="s">
        <v>201</v>
      </c>
      <c r="C92" s="290" t="s">
        <v>10</v>
      </c>
      <c r="D92" s="290" t="s">
        <v>203</v>
      </c>
      <c r="E92" s="295">
        <v>230</v>
      </c>
      <c r="F92" s="292">
        <v>-8.1999999999999993</v>
      </c>
      <c r="G92" s="292">
        <f t="shared" si="31"/>
        <v>690</v>
      </c>
      <c r="H92" s="293"/>
      <c r="I92" s="293"/>
      <c r="J92" s="293"/>
      <c r="K92" s="293"/>
      <c r="L92" s="293"/>
      <c r="M92" s="293"/>
      <c r="N92" s="292">
        <f t="shared" si="35"/>
        <v>690</v>
      </c>
      <c r="O92" s="293">
        <v>1371.8</v>
      </c>
      <c r="P92" s="292">
        <f t="shared" si="30"/>
        <v>-690</v>
      </c>
      <c r="Q92" s="292">
        <f t="shared" si="44"/>
        <v>690</v>
      </c>
      <c r="R92" s="293"/>
      <c r="S92" s="293"/>
      <c r="T92" s="293"/>
      <c r="U92" s="293"/>
      <c r="V92" s="293"/>
      <c r="W92" s="293"/>
      <c r="X92" s="292">
        <f t="shared" si="36"/>
        <v>690</v>
      </c>
      <c r="Y92" s="293"/>
      <c r="Z92" s="292">
        <f t="shared" si="37"/>
        <v>0</v>
      </c>
      <c r="AA92" s="292">
        <f t="shared" si="45"/>
        <v>690</v>
      </c>
      <c r="AB92" s="293"/>
      <c r="AC92" s="293"/>
      <c r="AD92" s="293"/>
      <c r="AE92" s="293"/>
      <c r="AF92" s="293"/>
      <c r="AG92" s="293"/>
      <c r="AH92" s="292">
        <f t="shared" si="38"/>
        <v>690</v>
      </c>
      <c r="AI92" s="293">
        <v>1380</v>
      </c>
      <c r="AJ92" s="292">
        <f t="shared" si="39"/>
        <v>-690</v>
      </c>
      <c r="AK92" s="292">
        <f>$E92*3</f>
        <v>690</v>
      </c>
      <c r="AL92" s="293"/>
      <c r="AM92" s="293"/>
      <c r="AN92" s="293"/>
      <c r="AO92" s="293"/>
      <c r="AP92" s="293"/>
      <c r="AQ92" s="293"/>
      <c r="AR92" s="292">
        <f t="shared" si="40"/>
        <v>690</v>
      </c>
      <c r="AS92" s="293"/>
      <c r="AT92" s="292">
        <f t="shared" si="41"/>
        <v>0</v>
      </c>
      <c r="AU92" s="137" t="str">
        <f t="shared" si="43"/>
        <v>*</v>
      </c>
      <c r="AW92" s="143" t="str">
        <f t="shared" si="42"/>
        <v/>
      </c>
    </row>
    <row r="93" spans="1:49" s="172" customFormat="1" ht="12">
      <c r="A93" s="288">
        <v>93</v>
      </c>
      <c r="B93" s="289" t="s">
        <v>204</v>
      </c>
      <c r="C93" s="290" t="s">
        <v>14</v>
      </c>
      <c r="D93" s="290" t="s">
        <v>205</v>
      </c>
      <c r="E93" s="291">
        <v>290</v>
      </c>
      <c r="F93" s="292">
        <v>-920</v>
      </c>
      <c r="G93" s="292">
        <f t="shared" si="31"/>
        <v>870</v>
      </c>
      <c r="H93" s="293"/>
      <c r="I93" s="293"/>
      <c r="J93" s="293"/>
      <c r="K93" s="293"/>
      <c r="L93" s="293"/>
      <c r="M93" s="293"/>
      <c r="N93" s="292">
        <f t="shared" si="35"/>
        <v>870</v>
      </c>
      <c r="O93" s="293">
        <v>870</v>
      </c>
      <c r="P93" s="292">
        <f t="shared" ref="P93:P123" si="47">F93+N93-O93</f>
        <v>-920</v>
      </c>
      <c r="Q93" s="292">
        <f t="shared" si="44"/>
        <v>870</v>
      </c>
      <c r="R93" s="293"/>
      <c r="S93" s="293"/>
      <c r="T93" s="293"/>
      <c r="U93" s="293"/>
      <c r="V93" s="293">
        <v>50</v>
      </c>
      <c r="W93" s="293"/>
      <c r="X93" s="292">
        <f t="shared" si="36"/>
        <v>920</v>
      </c>
      <c r="Y93" s="293">
        <v>970</v>
      </c>
      <c r="Z93" s="292">
        <f t="shared" si="37"/>
        <v>-970</v>
      </c>
      <c r="AA93" s="292">
        <f t="shared" si="45"/>
        <v>870</v>
      </c>
      <c r="AB93" s="293"/>
      <c r="AC93" s="293"/>
      <c r="AD93" s="293"/>
      <c r="AE93" s="293"/>
      <c r="AF93" s="293"/>
      <c r="AG93" s="293"/>
      <c r="AH93" s="292">
        <f t="shared" si="38"/>
        <v>870</v>
      </c>
      <c r="AI93" s="293"/>
      <c r="AJ93" s="292">
        <f t="shared" si="39"/>
        <v>-100</v>
      </c>
      <c r="AK93" s="292">
        <f>$E93*3</f>
        <v>870</v>
      </c>
      <c r="AL93" s="293"/>
      <c r="AM93" s="293"/>
      <c r="AN93" s="293"/>
      <c r="AO93" s="293"/>
      <c r="AP93" s="293"/>
      <c r="AQ93" s="293"/>
      <c r="AR93" s="292">
        <f t="shared" si="40"/>
        <v>870</v>
      </c>
      <c r="AS93" s="293">
        <v>820</v>
      </c>
      <c r="AT93" s="292">
        <f t="shared" si="41"/>
        <v>-50</v>
      </c>
      <c r="AU93" s="137" t="str">
        <f t="shared" si="43"/>
        <v/>
      </c>
      <c r="AW93" s="143" t="str">
        <f t="shared" si="42"/>
        <v/>
      </c>
    </row>
    <row r="94" spans="1:49" ht="12">
      <c r="A94" s="288">
        <v>94</v>
      </c>
      <c r="B94" s="289" t="s">
        <v>206</v>
      </c>
      <c r="C94" s="290" t="s">
        <v>23</v>
      </c>
      <c r="D94" s="290" t="s">
        <v>208</v>
      </c>
      <c r="E94" s="291">
        <v>85</v>
      </c>
      <c r="F94" s="292">
        <v>-1020</v>
      </c>
      <c r="G94" s="292">
        <f t="shared" si="31"/>
        <v>255</v>
      </c>
      <c r="H94" s="293"/>
      <c r="I94" s="293"/>
      <c r="J94" s="293"/>
      <c r="K94" s="293"/>
      <c r="L94" s="293"/>
      <c r="M94" s="293"/>
      <c r="N94" s="292">
        <f t="shared" si="35"/>
        <v>255</v>
      </c>
      <c r="O94" s="293"/>
      <c r="P94" s="292">
        <f t="shared" si="47"/>
        <v>-765</v>
      </c>
      <c r="Q94" s="292">
        <f t="shared" si="44"/>
        <v>255</v>
      </c>
      <c r="R94" s="293"/>
      <c r="S94" s="293"/>
      <c r="T94" s="293"/>
      <c r="U94" s="293"/>
      <c r="V94" s="293"/>
      <c r="W94" s="293"/>
      <c r="X94" s="292">
        <f t="shared" si="36"/>
        <v>255</v>
      </c>
      <c r="Y94" s="293"/>
      <c r="Z94" s="292">
        <f t="shared" si="37"/>
        <v>-510</v>
      </c>
      <c r="AA94" s="292">
        <f t="shared" si="45"/>
        <v>255</v>
      </c>
      <c r="AB94" s="293"/>
      <c r="AC94" s="293"/>
      <c r="AD94" s="293"/>
      <c r="AE94" s="293"/>
      <c r="AF94" s="293"/>
      <c r="AG94" s="293"/>
      <c r="AH94" s="292">
        <f t="shared" si="38"/>
        <v>255</v>
      </c>
      <c r="AI94" s="293"/>
      <c r="AJ94" s="292">
        <f t="shared" si="39"/>
        <v>-255</v>
      </c>
      <c r="AK94" s="292">
        <f>$E94*3</f>
        <v>255</v>
      </c>
      <c r="AL94" s="293"/>
      <c r="AM94" s="293"/>
      <c r="AN94" s="293"/>
      <c r="AO94" s="293"/>
      <c r="AP94" s="293"/>
      <c r="AQ94" s="293"/>
      <c r="AR94" s="292">
        <f t="shared" si="40"/>
        <v>255</v>
      </c>
      <c r="AS94" s="293"/>
      <c r="AT94" s="292">
        <f t="shared" si="41"/>
        <v>0</v>
      </c>
      <c r="AU94" s="137" t="str">
        <f t="shared" si="43"/>
        <v>*</v>
      </c>
      <c r="AW94" s="143" t="str">
        <f t="shared" si="42"/>
        <v/>
      </c>
    </row>
    <row r="95" spans="1:49" ht="12">
      <c r="A95" s="288">
        <v>96</v>
      </c>
      <c r="B95" s="289" t="s">
        <v>1398</v>
      </c>
      <c r="C95" s="290" t="s">
        <v>23</v>
      </c>
      <c r="D95" s="290"/>
      <c r="E95" s="291">
        <v>50</v>
      </c>
      <c r="F95" s="292"/>
      <c r="G95" s="354"/>
      <c r="H95" s="293"/>
      <c r="I95" s="293"/>
      <c r="J95" s="293"/>
      <c r="K95" s="293"/>
      <c r="L95" s="293"/>
      <c r="M95" s="293"/>
      <c r="N95" s="292">
        <f t="shared" si="35"/>
        <v>0</v>
      </c>
      <c r="O95" s="293"/>
      <c r="P95" s="292">
        <f t="shared" si="47"/>
        <v>0</v>
      </c>
      <c r="Q95" s="354">
        <v>125</v>
      </c>
      <c r="R95" s="293"/>
      <c r="S95" s="293"/>
      <c r="T95" s="293"/>
      <c r="U95" s="293"/>
      <c r="V95" s="293"/>
      <c r="W95" s="293"/>
      <c r="X95" s="292">
        <f t="shared" si="36"/>
        <v>125</v>
      </c>
      <c r="Y95" s="293"/>
      <c r="Z95" s="292">
        <f t="shared" si="37"/>
        <v>125</v>
      </c>
      <c r="AA95" s="292">
        <f t="shared" ref="AA95:AA103" si="48">$E95*3</f>
        <v>150</v>
      </c>
      <c r="AB95" s="293"/>
      <c r="AC95" s="293"/>
      <c r="AD95" s="293"/>
      <c r="AE95" s="293"/>
      <c r="AF95" s="293"/>
      <c r="AG95" s="293"/>
      <c r="AH95" s="292">
        <f t="shared" si="38"/>
        <v>150</v>
      </c>
      <c r="AI95" s="293">
        <v>425</v>
      </c>
      <c r="AJ95" s="292">
        <f t="shared" si="39"/>
        <v>-150</v>
      </c>
      <c r="AK95" s="292">
        <f t="shared" ref="AK95:AK103" si="49">$E95*3</f>
        <v>150</v>
      </c>
      <c r="AL95" s="293"/>
      <c r="AM95" s="293"/>
      <c r="AN95" s="293"/>
      <c r="AO95" s="293"/>
      <c r="AP95" s="293"/>
      <c r="AQ95" s="293"/>
      <c r="AR95" s="292">
        <f t="shared" si="40"/>
        <v>150</v>
      </c>
      <c r="AS95" s="293"/>
      <c r="AT95" s="292">
        <f t="shared" si="41"/>
        <v>0</v>
      </c>
      <c r="AU95" s="137" t="str">
        <f t="shared" si="43"/>
        <v>*</v>
      </c>
      <c r="AW95" s="143" t="str">
        <f t="shared" si="42"/>
        <v/>
      </c>
    </row>
    <row r="96" spans="1:49" ht="12">
      <c r="A96" s="288">
        <v>97</v>
      </c>
      <c r="B96" s="289" t="s">
        <v>212</v>
      </c>
      <c r="C96" s="290" t="s">
        <v>14</v>
      </c>
      <c r="D96" s="290" t="s">
        <v>214</v>
      </c>
      <c r="E96" s="291">
        <v>100</v>
      </c>
      <c r="F96" s="292">
        <v>-300</v>
      </c>
      <c r="G96" s="292">
        <f t="shared" ref="G96:G103" si="50">E96*3</f>
        <v>300</v>
      </c>
      <c r="H96" s="293">
        <v>50</v>
      </c>
      <c r="I96" s="293"/>
      <c r="J96" s="293"/>
      <c r="K96" s="293"/>
      <c r="L96" s="293"/>
      <c r="M96" s="293"/>
      <c r="N96" s="292">
        <f t="shared" ref="N96:N127" si="51">SUM(G96:M96)</f>
        <v>350</v>
      </c>
      <c r="O96" s="293">
        <v>6730.65</v>
      </c>
      <c r="P96" s="292">
        <f t="shared" si="47"/>
        <v>-6680.65</v>
      </c>
      <c r="Q96" s="292">
        <f t="shared" ref="Q96:Q103" si="52">E96*3</f>
        <v>300</v>
      </c>
      <c r="R96" s="293"/>
      <c r="S96" s="293">
        <v>100</v>
      </c>
      <c r="T96" s="293">
        <v>5230.6499999999996</v>
      </c>
      <c r="U96" s="293"/>
      <c r="V96" s="293">
        <v>50</v>
      </c>
      <c r="W96" s="314">
        <v>1000</v>
      </c>
      <c r="X96" s="292">
        <f t="shared" ref="X96:X127" si="53">SUM(Q96:W96)</f>
        <v>6680.65</v>
      </c>
      <c r="Y96" s="293"/>
      <c r="Z96" s="292">
        <f t="shared" ref="Z96:Z127" si="54">P96+X96-Y96</f>
        <v>0</v>
      </c>
      <c r="AA96" s="292">
        <f t="shared" si="48"/>
        <v>300</v>
      </c>
      <c r="AB96" s="293">
        <v>50</v>
      </c>
      <c r="AC96" s="293"/>
      <c r="AD96" s="293"/>
      <c r="AE96" s="293"/>
      <c r="AF96" s="293"/>
      <c r="AG96" s="293"/>
      <c r="AH96" s="292">
        <f t="shared" si="38"/>
        <v>350</v>
      </c>
      <c r="AI96" s="293">
        <v>350</v>
      </c>
      <c r="AJ96" s="292">
        <f t="shared" si="39"/>
        <v>0</v>
      </c>
      <c r="AK96" s="292">
        <f t="shared" si="49"/>
        <v>300</v>
      </c>
      <c r="AL96" s="293">
        <v>50</v>
      </c>
      <c r="AM96" s="293"/>
      <c r="AN96" s="293"/>
      <c r="AO96" s="293"/>
      <c r="AP96" s="293"/>
      <c r="AQ96" s="293"/>
      <c r="AR96" s="292">
        <f t="shared" si="40"/>
        <v>350</v>
      </c>
      <c r="AS96" s="293">
        <v>350</v>
      </c>
      <c r="AT96" s="292">
        <f t="shared" si="41"/>
        <v>0</v>
      </c>
      <c r="AU96" s="137" t="str">
        <f t="shared" si="43"/>
        <v>*</v>
      </c>
      <c r="AW96" s="143" t="str">
        <f t="shared" si="42"/>
        <v/>
      </c>
    </row>
    <row r="97" spans="1:49" ht="12">
      <c r="A97" s="288">
        <v>98</v>
      </c>
      <c r="B97" s="301" t="s">
        <v>1384</v>
      </c>
      <c r="C97" s="290" t="s">
        <v>23</v>
      </c>
      <c r="D97" s="302"/>
      <c r="E97" s="291">
        <v>50</v>
      </c>
      <c r="F97" s="303"/>
      <c r="G97" s="292">
        <f t="shared" si="50"/>
        <v>150</v>
      </c>
      <c r="H97" s="293"/>
      <c r="I97" s="293"/>
      <c r="J97" s="293"/>
      <c r="K97" s="293"/>
      <c r="L97" s="293"/>
      <c r="M97" s="293"/>
      <c r="N97" s="292">
        <f t="shared" si="51"/>
        <v>150</v>
      </c>
      <c r="O97" s="293"/>
      <c r="P97" s="292">
        <f t="shared" si="47"/>
        <v>150</v>
      </c>
      <c r="Q97" s="292">
        <f t="shared" si="52"/>
        <v>150</v>
      </c>
      <c r="R97" s="293"/>
      <c r="S97" s="293"/>
      <c r="T97" s="293"/>
      <c r="U97" s="293"/>
      <c r="V97" s="293"/>
      <c r="W97" s="293"/>
      <c r="X97" s="292">
        <f t="shared" si="53"/>
        <v>150</v>
      </c>
      <c r="Y97" s="293">
        <v>600</v>
      </c>
      <c r="Z97" s="292">
        <f t="shared" si="54"/>
        <v>-300</v>
      </c>
      <c r="AA97" s="292">
        <f t="shared" si="48"/>
        <v>150</v>
      </c>
      <c r="AB97" s="293"/>
      <c r="AC97" s="293"/>
      <c r="AD97" s="293"/>
      <c r="AE97" s="293"/>
      <c r="AF97" s="293"/>
      <c r="AG97" s="293"/>
      <c r="AH97" s="292">
        <f t="shared" si="38"/>
        <v>150</v>
      </c>
      <c r="AI97" s="293"/>
      <c r="AJ97" s="292">
        <f t="shared" si="39"/>
        <v>-150</v>
      </c>
      <c r="AK97" s="292">
        <f t="shared" si="49"/>
        <v>150</v>
      </c>
      <c r="AL97" s="293"/>
      <c r="AM97" s="293"/>
      <c r="AN97" s="293"/>
      <c r="AO97" s="293"/>
      <c r="AP97" s="293"/>
      <c r="AQ97" s="293"/>
      <c r="AR97" s="292">
        <f t="shared" si="40"/>
        <v>150</v>
      </c>
      <c r="AS97" s="293"/>
      <c r="AT97" s="292">
        <f t="shared" si="41"/>
        <v>0</v>
      </c>
      <c r="AU97" s="137" t="str">
        <f t="shared" si="43"/>
        <v>*</v>
      </c>
      <c r="AW97" s="143" t="str">
        <f t="shared" si="42"/>
        <v/>
      </c>
    </row>
    <row r="98" spans="1:49" ht="12">
      <c r="A98" s="288">
        <v>99</v>
      </c>
      <c r="B98" s="294" t="s">
        <v>218</v>
      </c>
      <c r="C98" s="290" t="s">
        <v>10</v>
      </c>
      <c r="D98" s="290" t="s">
        <v>195</v>
      </c>
      <c r="E98" s="295">
        <v>165</v>
      </c>
      <c r="F98" s="292"/>
      <c r="G98" s="292">
        <f t="shared" si="50"/>
        <v>495</v>
      </c>
      <c r="H98" s="293"/>
      <c r="I98" s="293"/>
      <c r="J98" s="293"/>
      <c r="K98" s="293"/>
      <c r="L98" s="293"/>
      <c r="M98" s="293"/>
      <c r="N98" s="292">
        <f t="shared" si="51"/>
        <v>495</v>
      </c>
      <c r="O98" s="293">
        <v>495</v>
      </c>
      <c r="P98" s="292">
        <f t="shared" si="47"/>
        <v>0</v>
      </c>
      <c r="Q98" s="292">
        <f t="shared" si="52"/>
        <v>495</v>
      </c>
      <c r="R98" s="293">
        <v>50</v>
      </c>
      <c r="S98" s="293"/>
      <c r="T98" s="293"/>
      <c r="U98" s="293"/>
      <c r="V98" s="293">
        <v>50</v>
      </c>
      <c r="W98" s="293"/>
      <c r="X98" s="292">
        <f t="shared" si="53"/>
        <v>595</v>
      </c>
      <c r="Y98" s="293">
        <v>595</v>
      </c>
      <c r="Z98" s="292">
        <f t="shared" si="54"/>
        <v>0</v>
      </c>
      <c r="AA98" s="292">
        <f t="shared" si="48"/>
        <v>495</v>
      </c>
      <c r="AB98" s="293"/>
      <c r="AC98" s="293"/>
      <c r="AD98" s="293"/>
      <c r="AE98" s="293"/>
      <c r="AF98" s="293"/>
      <c r="AG98" s="293"/>
      <c r="AH98" s="292">
        <f t="shared" si="38"/>
        <v>495</v>
      </c>
      <c r="AI98" s="293"/>
      <c r="AJ98" s="292">
        <f t="shared" si="39"/>
        <v>495</v>
      </c>
      <c r="AK98" s="292">
        <f t="shared" si="49"/>
        <v>495</v>
      </c>
      <c r="AL98" s="293"/>
      <c r="AM98" s="293"/>
      <c r="AN98" s="293"/>
      <c r="AO98" s="293"/>
      <c r="AP98" s="293"/>
      <c r="AQ98" s="293"/>
      <c r="AR98" s="292">
        <f t="shared" si="40"/>
        <v>495</v>
      </c>
      <c r="AS98" s="293">
        <v>990</v>
      </c>
      <c r="AT98" s="292">
        <f t="shared" si="41"/>
        <v>0</v>
      </c>
      <c r="AU98" s="137" t="str">
        <f t="shared" si="43"/>
        <v>*</v>
      </c>
      <c r="AW98" s="143" t="str">
        <f t="shared" si="42"/>
        <v/>
      </c>
    </row>
    <row r="99" spans="1:49" ht="12">
      <c r="A99" s="288">
        <v>100</v>
      </c>
      <c r="B99" s="294" t="s">
        <v>220</v>
      </c>
      <c r="C99" s="290" t="s">
        <v>10</v>
      </c>
      <c r="D99" s="290" t="s">
        <v>222</v>
      </c>
      <c r="E99" s="295">
        <v>150</v>
      </c>
      <c r="F99" s="292"/>
      <c r="G99" s="292">
        <f t="shared" si="50"/>
        <v>450</v>
      </c>
      <c r="H99" s="293"/>
      <c r="I99" s="293"/>
      <c r="J99" s="293"/>
      <c r="K99" s="293"/>
      <c r="L99" s="293">
        <v>50</v>
      </c>
      <c r="M99" s="293"/>
      <c r="N99" s="292">
        <f t="shared" si="51"/>
        <v>500</v>
      </c>
      <c r="O99" s="293">
        <v>650</v>
      </c>
      <c r="P99" s="292">
        <f t="shared" si="47"/>
        <v>-150</v>
      </c>
      <c r="Q99" s="292">
        <f t="shared" si="52"/>
        <v>450</v>
      </c>
      <c r="R99" s="293"/>
      <c r="S99" s="293"/>
      <c r="T99" s="293">
        <v>150</v>
      </c>
      <c r="U99" s="293"/>
      <c r="V99" s="293">
        <v>50</v>
      </c>
      <c r="W99" s="293"/>
      <c r="X99" s="292">
        <f t="shared" si="53"/>
        <v>650</v>
      </c>
      <c r="Y99" s="293"/>
      <c r="Z99" s="292">
        <f t="shared" si="54"/>
        <v>500</v>
      </c>
      <c r="AA99" s="292">
        <f t="shared" si="48"/>
        <v>450</v>
      </c>
      <c r="AB99" s="293"/>
      <c r="AC99" s="293"/>
      <c r="AD99" s="293"/>
      <c r="AE99" s="293"/>
      <c r="AF99" s="293"/>
      <c r="AG99" s="293"/>
      <c r="AH99" s="292">
        <f t="shared" si="38"/>
        <v>450</v>
      </c>
      <c r="AI99" s="293">
        <v>950</v>
      </c>
      <c r="AJ99" s="292">
        <f t="shared" si="39"/>
        <v>0</v>
      </c>
      <c r="AK99" s="292">
        <f t="shared" si="49"/>
        <v>450</v>
      </c>
      <c r="AL99" s="293"/>
      <c r="AM99" s="293"/>
      <c r="AN99" s="293"/>
      <c r="AO99" s="293"/>
      <c r="AP99" s="293"/>
      <c r="AQ99" s="293"/>
      <c r="AR99" s="292">
        <f t="shared" si="40"/>
        <v>450</v>
      </c>
      <c r="AS99" s="293">
        <v>450</v>
      </c>
      <c r="AT99" s="292">
        <f t="shared" si="41"/>
        <v>0</v>
      </c>
      <c r="AU99" s="137" t="str">
        <f t="shared" si="43"/>
        <v>*</v>
      </c>
      <c r="AW99" s="143" t="str">
        <f t="shared" si="42"/>
        <v/>
      </c>
    </row>
    <row r="100" spans="1:49" ht="12">
      <c r="A100" s="288">
        <v>101</v>
      </c>
      <c r="B100" s="289" t="s">
        <v>223</v>
      </c>
      <c r="C100" s="290" t="s">
        <v>23</v>
      </c>
      <c r="D100" s="290" t="s">
        <v>225</v>
      </c>
      <c r="E100" s="291">
        <v>85</v>
      </c>
      <c r="F100" s="292"/>
      <c r="G100" s="292">
        <f t="shared" si="50"/>
        <v>255</v>
      </c>
      <c r="H100" s="293"/>
      <c r="I100" s="293"/>
      <c r="J100" s="293"/>
      <c r="K100" s="293"/>
      <c r="L100" s="293"/>
      <c r="M100" s="293"/>
      <c r="N100" s="292">
        <f t="shared" si="51"/>
        <v>255</v>
      </c>
      <c r="O100" s="293">
        <v>1070</v>
      </c>
      <c r="P100" s="292">
        <f t="shared" si="47"/>
        <v>-815</v>
      </c>
      <c r="Q100" s="292">
        <f t="shared" si="52"/>
        <v>255</v>
      </c>
      <c r="R100" s="293"/>
      <c r="S100" s="293"/>
      <c r="T100" s="293"/>
      <c r="U100" s="293"/>
      <c r="V100" s="293">
        <v>50</v>
      </c>
      <c r="W100" s="293"/>
      <c r="X100" s="292">
        <f t="shared" si="53"/>
        <v>305</v>
      </c>
      <c r="Y100" s="293"/>
      <c r="Z100" s="292">
        <f t="shared" si="54"/>
        <v>-510</v>
      </c>
      <c r="AA100" s="292">
        <f t="shared" si="48"/>
        <v>255</v>
      </c>
      <c r="AB100" s="293"/>
      <c r="AC100" s="293"/>
      <c r="AD100" s="293"/>
      <c r="AE100" s="293"/>
      <c r="AF100" s="293"/>
      <c r="AG100" s="293"/>
      <c r="AH100" s="292">
        <f t="shared" si="38"/>
        <v>255</v>
      </c>
      <c r="AI100" s="293"/>
      <c r="AJ100" s="292">
        <f t="shared" si="39"/>
        <v>-255</v>
      </c>
      <c r="AK100" s="292">
        <f t="shared" si="49"/>
        <v>255</v>
      </c>
      <c r="AL100" s="293"/>
      <c r="AM100" s="293"/>
      <c r="AN100" s="293"/>
      <c r="AO100" s="293"/>
      <c r="AP100" s="293"/>
      <c r="AQ100" s="293"/>
      <c r="AR100" s="292">
        <f t="shared" si="40"/>
        <v>255</v>
      </c>
      <c r="AS100" s="293"/>
      <c r="AT100" s="292">
        <f t="shared" si="41"/>
        <v>0</v>
      </c>
      <c r="AU100" s="137" t="str">
        <f t="shared" si="43"/>
        <v>*</v>
      </c>
      <c r="AW100" s="143" t="str">
        <f t="shared" si="42"/>
        <v/>
      </c>
    </row>
    <row r="101" spans="1:49" ht="12">
      <c r="A101" s="288">
        <v>102</v>
      </c>
      <c r="B101" s="289" t="s">
        <v>229</v>
      </c>
      <c r="C101" s="290" t="s">
        <v>23</v>
      </c>
      <c r="D101" s="290" t="s">
        <v>231</v>
      </c>
      <c r="E101" s="291">
        <v>65</v>
      </c>
      <c r="F101" s="292">
        <v>-100</v>
      </c>
      <c r="G101" s="292">
        <f t="shared" si="50"/>
        <v>195</v>
      </c>
      <c r="H101" s="293"/>
      <c r="I101" s="293"/>
      <c r="J101" s="293"/>
      <c r="K101" s="293"/>
      <c r="L101" s="293"/>
      <c r="M101" s="293"/>
      <c r="N101" s="292">
        <f t="shared" si="51"/>
        <v>195</v>
      </c>
      <c r="O101" s="293">
        <v>95</v>
      </c>
      <c r="P101" s="292">
        <f t="shared" si="47"/>
        <v>0</v>
      </c>
      <c r="Q101" s="292">
        <f t="shared" si="52"/>
        <v>195</v>
      </c>
      <c r="R101" s="293"/>
      <c r="S101" s="293"/>
      <c r="T101" s="293"/>
      <c r="U101" s="293"/>
      <c r="V101" s="293"/>
      <c r="W101" s="293"/>
      <c r="X101" s="292">
        <f t="shared" si="53"/>
        <v>195</v>
      </c>
      <c r="Y101" s="293">
        <v>390</v>
      </c>
      <c r="Z101" s="292">
        <f t="shared" si="54"/>
        <v>-195</v>
      </c>
      <c r="AA101" s="292">
        <f t="shared" si="48"/>
        <v>195</v>
      </c>
      <c r="AB101" s="293"/>
      <c r="AC101" s="293"/>
      <c r="AD101" s="293"/>
      <c r="AE101" s="293"/>
      <c r="AF101" s="293"/>
      <c r="AG101" s="293"/>
      <c r="AH101" s="292">
        <f t="shared" si="38"/>
        <v>195</v>
      </c>
      <c r="AI101" s="293">
        <v>295</v>
      </c>
      <c r="AJ101" s="292">
        <f t="shared" si="39"/>
        <v>-295</v>
      </c>
      <c r="AK101" s="292">
        <f t="shared" si="49"/>
        <v>195</v>
      </c>
      <c r="AL101" s="293"/>
      <c r="AM101" s="293">
        <v>100</v>
      </c>
      <c r="AN101" s="293"/>
      <c r="AO101" s="293"/>
      <c r="AP101" s="293"/>
      <c r="AQ101" s="293"/>
      <c r="AR101" s="292">
        <f t="shared" si="40"/>
        <v>295</v>
      </c>
      <c r="AS101" s="293">
        <v>195</v>
      </c>
      <c r="AT101" s="292">
        <f t="shared" si="41"/>
        <v>-195</v>
      </c>
      <c r="AU101" s="137" t="str">
        <f t="shared" si="43"/>
        <v/>
      </c>
      <c r="AW101" s="143" t="str">
        <f t="shared" si="42"/>
        <v/>
      </c>
    </row>
    <row r="102" spans="1:49" ht="12">
      <c r="A102" s="288">
        <v>103</v>
      </c>
      <c r="B102" s="289" t="s">
        <v>232</v>
      </c>
      <c r="C102" s="290" t="s">
        <v>23</v>
      </c>
      <c r="D102" s="290" t="s">
        <v>234</v>
      </c>
      <c r="E102" s="291">
        <v>85</v>
      </c>
      <c r="F102" s="292">
        <v>-180</v>
      </c>
      <c r="G102" s="292">
        <f t="shared" si="50"/>
        <v>255</v>
      </c>
      <c r="H102" s="293"/>
      <c r="I102" s="293"/>
      <c r="J102" s="293"/>
      <c r="K102" s="293"/>
      <c r="L102" s="293"/>
      <c r="M102" s="293"/>
      <c r="N102" s="292">
        <f t="shared" si="51"/>
        <v>255</v>
      </c>
      <c r="O102" s="293"/>
      <c r="P102" s="292">
        <f t="shared" si="47"/>
        <v>75</v>
      </c>
      <c r="Q102" s="292">
        <f t="shared" si="52"/>
        <v>255</v>
      </c>
      <c r="R102" s="293"/>
      <c r="S102" s="293"/>
      <c r="T102" s="293"/>
      <c r="U102" s="293"/>
      <c r="V102" s="293"/>
      <c r="W102" s="293"/>
      <c r="X102" s="292">
        <f t="shared" si="53"/>
        <v>255</v>
      </c>
      <c r="Y102" s="293">
        <v>330</v>
      </c>
      <c r="Z102" s="292">
        <f t="shared" si="54"/>
        <v>0</v>
      </c>
      <c r="AA102" s="292">
        <f t="shared" si="48"/>
        <v>255</v>
      </c>
      <c r="AB102" s="293"/>
      <c r="AC102" s="293"/>
      <c r="AD102" s="293"/>
      <c r="AE102" s="293"/>
      <c r="AF102" s="293"/>
      <c r="AG102" s="293"/>
      <c r="AH102" s="292">
        <f t="shared" si="38"/>
        <v>255</v>
      </c>
      <c r="AI102" s="293">
        <v>255</v>
      </c>
      <c r="AJ102" s="292">
        <f t="shared" si="39"/>
        <v>0</v>
      </c>
      <c r="AK102" s="292">
        <f t="shared" si="49"/>
        <v>255</v>
      </c>
      <c r="AL102" s="293"/>
      <c r="AM102" s="293"/>
      <c r="AN102" s="293"/>
      <c r="AO102" s="293"/>
      <c r="AP102" s="293"/>
      <c r="AQ102" s="293"/>
      <c r="AR102" s="292">
        <f t="shared" si="40"/>
        <v>255</v>
      </c>
      <c r="AS102" s="293">
        <v>255</v>
      </c>
      <c r="AT102" s="292">
        <f t="shared" si="41"/>
        <v>0</v>
      </c>
      <c r="AU102" s="137" t="str">
        <f t="shared" si="43"/>
        <v>*</v>
      </c>
      <c r="AW102" s="143" t="str">
        <f t="shared" si="42"/>
        <v/>
      </c>
    </row>
    <row r="103" spans="1:49" ht="12">
      <c r="A103" s="288">
        <v>104</v>
      </c>
      <c r="B103" s="289" t="s">
        <v>235</v>
      </c>
      <c r="C103" s="290" t="s">
        <v>23</v>
      </c>
      <c r="D103" s="290" t="s">
        <v>237</v>
      </c>
      <c r="E103" s="291">
        <v>80</v>
      </c>
      <c r="F103" s="292"/>
      <c r="G103" s="292">
        <f t="shared" si="50"/>
        <v>240</v>
      </c>
      <c r="H103" s="293"/>
      <c r="I103" s="293"/>
      <c r="J103" s="293"/>
      <c r="K103" s="293"/>
      <c r="L103" s="293"/>
      <c r="M103" s="293"/>
      <c r="N103" s="292">
        <f t="shared" si="51"/>
        <v>240</v>
      </c>
      <c r="O103" s="293">
        <v>240</v>
      </c>
      <c r="P103" s="292">
        <f t="shared" si="47"/>
        <v>0</v>
      </c>
      <c r="Q103" s="292">
        <f t="shared" si="52"/>
        <v>240</v>
      </c>
      <c r="R103" s="293"/>
      <c r="S103" s="293">
        <v>100</v>
      </c>
      <c r="T103" s="293"/>
      <c r="U103" s="293"/>
      <c r="V103" s="293"/>
      <c r="W103" s="293"/>
      <c r="X103" s="292">
        <f t="shared" si="53"/>
        <v>340</v>
      </c>
      <c r="Y103" s="293"/>
      <c r="Z103" s="292">
        <f t="shared" si="54"/>
        <v>340</v>
      </c>
      <c r="AA103" s="292">
        <f t="shared" si="48"/>
        <v>240</v>
      </c>
      <c r="AB103" s="293"/>
      <c r="AC103" s="293"/>
      <c r="AD103" s="293"/>
      <c r="AE103" s="293"/>
      <c r="AF103" s="293"/>
      <c r="AG103" s="293"/>
      <c r="AH103" s="292">
        <f t="shared" si="38"/>
        <v>240</v>
      </c>
      <c r="AI103" s="293"/>
      <c r="AJ103" s="292">
        <f t="shared" si="39"/>
        <v>580</v>
      </c>
      <c r="AK103" s="292">
        <f t="shared" si="49"/>
        <v>240</v>
      </c>
      <c r="AL103" s="293"/>
      <c r="AM103" s="293"/>
      <c r="AN103" s="293"/>
      <c r="AO103" s="293"/>
      <c r="AP103" s="293"/>
      <c r="AQ103" s="293"/>
      <c r="AR103" s="292">
        <f t="shared" si="40"/>
        <v>240</v>
      </c>
      <c r="AS103" s="293"/>
      <c r="AT103" s="292">
        <f t="shared" si="41"/>
        <v>820</v>
      </c>
      <c r="AU103" s="137" t="str">
        <f t="shared" si="43"/>
        <v/>
      </c>
      <c r="AW103" s="143" t="str">
        <f t="shared" si="42"/>
        <v/>
      </c>
    </row>
    <row r="104" spans="1:49" ht="12">
      <c r="A104" s="288">
        <v>105</v>
      </c>
      <c r="B104" s="296" t="s">
        <v>1385</v>
      </c>
      <c r="C104" s="297" t="s">
        <v>23</v>
      </c>
      <c r="D104" s="297" t="s">
        <v>12</v>
      </c>
      <c r="E104" s="298">
        <v>200</v>
      </c>
      <c r="F104" s="299">
        <v>2400</v>
      </c>
      <c r="G104" s="299"/>
      <c r="H104" s="300"/>
      <c r="I104" s="300"/>
      <c r="J104" s="300"/>
      <c r="K104" s="300"/>
      <c r="L104" s="300"/>
      <c r="M104" s="300"/>
      <c r="N104" s="299">
        <f t="shared" si="51"/>
        <v>0</v>
      </c>
      <c r="O104" s="300"/>
      <c r="P104" s="299">
        <f t="shared" si="47"/>
        <v>2400</v>
      </c>
      <c r="Q104" s="299"/>
      <c r="R104" s="300"/>
      <c r="S104" s="300"/>
      <c r="T104" s="300"/>
      <c r="U104" s="300"/>
      <c r="V104" s="300"/>
      <c r="W104" s="300"/>
      <c r="X104" s="299">
        <f t="shared" si="53"/>
        <v>0</v>
      </c>
      <c r="Y104" s="300"/>
      <c r="Z104" s="299">
        <f t="shared" si="54"/>
        <v>2400</v>
      </c>
      <c r="AA104" s="299"/>
      <c r="AB104" s="300"/>
      <c r="AC104" s="300"/>
      <c r="AD104" s="300"/>
      <c r="AE104" s="300"/>
      <c r="AF104" s="300"/>
      <c r="AG104" s="300"/>
      <c r="AH104" s="299">
        <f t="shared" si="38"/>
        <v>0</v>
      </c>
      <c r="AI104" s="300"/>
      <c r="AJ104" s="299">
        <f t="shared" si="39"/>
        <v>2400</v>
      </c>
      <c r="AK104" s="299"/>
      <c r="AL104" s="300"/>
      <c r="AM104" s="300"/>
      <c r="AN104" s="300"/>
      <c r="AO104" s="300"/>
      <c r="AP104" s="300"/>
      <c r="AQ104" s="300"/>
      <c r="AR104" s="299">
        <f t="shared" si="40"/>
        <v>0</v>
      </c>
      <c r="AS104" s="300"/>
      <c r="AT104" s="300">
        <f t="shared" si="41"/>
        <v>2400</v>
      </c>
      <c r="AU104" s="137" t="str">
        <f t="shared" si="43"/>
        <v/>
      </c>
      <c r="AW104" s="143" t="str">
        <f t="shared" si="42"/>
        <v>!!!</v>
      </c>
    </row>
    <row r="105" spans="1:49" ht="12">
      <c r="A105" s="288">
        <v>106</v>
      </c>
      <c r="B105" s="289" t="s">
        <v>241</v>
      </c>
      <c r="C105" s="290" t="s">
        <v>23</v>
      </c>
      <c r="D105" s="290" t="s">
        <v>243</v>
      </c>
      <c r="E105" s="291">
        <v>35</v>
      </c>
      <c r="F105" s="292"/>
      <c r="G105" s="292">
        <f t="shared" ref="G105:G110" si="55">E105*3</f>
        <v>105</v>
      </c>
      <c r="H105" s="293"/>
      <c r="I105" s="293"/>
      <c r="J105" s="293"/>
      <c r="K105" s="293"/>
      <c r="L105" s="293"/>
      <c r="M105" s="293"/>
      <c r="N105" s="292">
        <f t="shared" si="51"/>
        <v>105</v>
      </c>
      <c r="O105" s="293"/>
      <c r="P105" s="292">
        <f t="shared" si="47"/>
        <v>105</v>
      </c>
      <c r="Q105" s="292">
        <f t="shared" ref="Q105:Q110" si="56">E105*3</f>
        <v>105</v>
      </c>
      <c r="R105" s="293"/>
      <c r="S105" s="293"/>
      <c r="T105" s="293"/>
      <c r="U105" s="293"/>
      <c r="V105" s="293"/>
      <c r="W105" s="293"/>
      <c r="X105" s="292">
        <f t="shared" si="53"/>
        <v>105</v>
      </c>
      <c r="Y105" s="293"/>
      <c r="Z105" s="292">
        <f t="shared" si="54"/>
        <v>210</v>
      </c>
      <c r="AA105" s="292">
        <f t="shared" ref="AA105:AA110" si="57">$E105*3</f>
        <v>105</v>
      </c>
      <c r="AB105" s="293"/>
      <c r="AC105" s="293"/>
      <c r="AD105" s="293"/>
      <c r="AE105" s="293"/>
      <c r="AF105" s="293"/>
      <c r="AG105" s="293"/>
      <c r="AH105" s="292">
        <f t="shared" si="38"/>
        <v>105</v>
      </c>
      <c r="AI105" s="293">
        <v>420</v>
      </c>
      <c r="AJ105" s="292">
        <f t="shared" si="39"/>
        <v>-105</v>
      </c>
      <c r="AK105" s="292">
        <f t="shared" ref="AK105:AK110" si="58">$E105*3</f>
        <v>105</v>
      </c>
      <c r="AL105" s="293"/>
      <c r="AM105" s="293"/>
      <c r="AN105" s="293"/>
      <c r="AO105" s="293"/>
      <c r="AP105" s="293"/>
      <c r="AQ105" s="293"/>
      <c r="AR105" s="292">
        <f t="shared" si="40"/>
        <v>105</v>
      </c>
      <c r="AS105" s="293"/>
      <c r="AT105" s="292">
        <f t="shared" si="41"/>
        <v>0</v>
      </c>
      <c r="AU105" s="137" t="str">
        <f t="shared" si="43"/>
        <v>*</v>
      </c>
      <c r="AW105" s="143" t="str">
        <f t="shared" si="42"/>
        <v/>
      </c>
    </row>
    <row r="106" spans="1:49" ht="12">
      <c r="A106" s="288">
        <v>107</v>
      </c>
      <c r="B106" s="289" t="s">
        <v>248</v>
      </c>
      <c r="C106" s="290" t="s">
        <v>23</v>
      </c>
      <c r="D106" s="290" t="s">
        <v>12</v>
      </c>
      <c r="E106" s="291">
        <v>65</v>
      </c>
      <c r="F106" s="292"/>
      <c r="G106" s="292">
        <f t="shared" si="55"/>
        <v>195</v>
      </c>
      <c r="H106" s="293"/>
      <c r="I106" s="293">
        <v>100</v>
      </c>
      <c r="J106" s="293"/>
      <c r="K106" s="293"/>
      <c r="L106" s="293"/>
      <c r="M106" s="293"/>
      <c r="N106" s="292">
        <f t="shared" si="51"/>
        <v>295</v>
      </c>
      <c r="O106" s="293">
        <v>880</v>
      </c>
      <c r="P106" s="292">
        <f t="shared" si="47"/>
        <v>-585</v>
      </c>
      <c r="Q106" s="292">
        <f t="shared" si="56"/>
        <v>195</v>
      </c>
      <c r="R106" s="293"/>
      <c r="S106" s="293"/>
      <c r="T106" s="293"/>
      <c r="U106" s="293"/>
      <c r="V106" s="293"/>
      <c r="W106" s="293"/>
      <c r="X106" s="292">
        <f t="shared" si="53"/>
        <v>195</v>
      </c>
      <c r="Y106" s="293"/>
      <c r="Z106" s="292">
        <f t="shared" si="54"/>
        <v>-390</v>
      </c>
      <c r="AA106" s="292">
        <f t="shared" si="57"/>
        <v>195</v>
      </c>
      <c r="AB106" s="293"/>
      <c r="AC106" s="293">
        <v>100</v>
      </c>
      <c r="AD106" s="293"/>
      <c r="AE106" s="293"/>
      <c r="AF106" s="293"/>
      <c r="AG106" s="293"/>
      <c r="AH106" s="292">
        <f t="shared" si="38"/>
        <v>295</v>
      </c>
      <c r="AI106" s="293"/>
      <c r="AJ106" s="292">
        <f t="shared" si="39"/>
        <v>-95</v>
      </c>
      <c r="AK106" s="292">
        <f t="shared" si="58"/>
        <v>195</v>
      </c>
      <c r="AL106" s="293"/>
      <c r="AM106" s="293"/>
      <c r="AN106" s="293"/>
      <c r="AO106" s="293"/>
      <c r="AP106" s="293"/>
      <c r="AQ106" s="293"/>
      <c r="AR106" s="292">
        <f t="shared" si="40"/>
        <v>195</v>
      </c>
      <c r="AS106" s="293">
        <v>100</v>
      </c>
      <c r="AT106" s="292">
        <f t="shared" si="41"/>
        <v>0</v>
      </c>
      <c r="AU106" s="137" t="str">
        <f t="shared" si="43"/>
        <v>*</v>
      </c>
      <c r="AW106" s="143" t="str">
        <f t="shared" si="42"/>
        <v/>
      </c>
    </row>
    <row r="107" spans="1:49" ht="12">
      <c r="A107" s="288">
        <v>108</v>
      </c>
      <c r="B107" s="289" t="s">
        <v>866</v>
      </c>
      <c r="C107" s="290" t="s">
        <v>14</v>
      </c>
      <c r="D107" s="290" t="s">
        <v>867</v>
      </c>
      <c r="E107" s="291">
        <v>25</v>
      </c>
      <c r="F107" s="292"/>
      <c r="G107" s="292">
        <f t="shared" si="55"/>
        <v>75</v>
      </c>
      <c r="H107" s="293"/>
      <c r="I107" s="293"/>
      <c r="J107" s="293"/>
      <c r="K107" s="293"/>
      <c r="L107" s="293"/>
      <c r="M107" s="293"/>
      <c r="N107" s="292">
        <f t="shared" si="51"/>
        <v>75</v>
      </c>
      <c r="O107" s="293"/>
      <c r="P107" s="292">
        <f t="shared" si="47"/>
        <v>75</v>
      </c>
      <c r="Q107" s="292">
        <f t="shared" si="56"/>
        <v>75</v>
      </c>
      <c r="R107" s="293"/>
      <c r="S107" s="293"/>
      <c r="T107" s="293"/>
      <c r="U107" s="293"/>
      <c r="V107" s="293"/>
      <c r="W107" s="293"/>
      <c r="X107" s="292">
        <f t="shared" si="53"/>
        <v>75</v>
      </c>
      <c r="Y107" s="293"/>
      <c r="Z107" s="292">
        <f t="shared" si="54"/>
        <v>150</v>
      </c>
      <c r="AA107" s="292">
        <f t="shared" si="57"/>
        <v>75</v>
      </c>
      <c r="AB107" s="293"/>
      <c r="AC107" s="293"/>
      <c r="AD107" s="293"/>
      <c r="AE107" s="293"/>
      <c r="AF107" s="293"/>
      <c r="AG107" s="293"/>
      <c r="AH107" s="292">
        <f t="shared" si="38"/>
        <v>75</v>
      </c>
      <c r="AI107" s="293"/>
      <c r="AJ107" s="292">
        <f t="shared" si="39"/>
        <v>225</v>
      </c>
      <c r="AK107" s="292">
        <f t="shared" si="58"/>
        <v>75</v>
      </c>
      <c r="AL107" s="293"/>
      <c r="AM107" s="293"/>
      <c r="AN107" s="293"/>
      <c r="AO107" s="293"/>
      <c r="AP107" s="293"/>
      <c r="AQ107" s="293"/>
      <c r="AR107" s="292">
        <f t="shared" si="40"/>
        <v>75</v>
      </c>
      <c r="AS107" s="293"/>
      <c r="AT107" s="292">
        <f t="shared" si="41"/>
        <v>300</v>
      </c>
      <c r="AU107" s="137" t="str">
        <f t="shared" si="43"/>
        <v/>
      </c>
      <c r="AW107" s="143" t="str">
        <f t="shared" si="42"/>
        <v/>
      </c>
    </row>
    <row r="108" spans="1:49" ht="12">
      <c r="A108" s="288">
        <v>109</v>
      </c>
      <c r="B108" s="294" t="s">
        <v>250</v>
      </c>
      <c r="C108" s="290" t="s">
        <v>10</v>
      </c>
      <c r="D108" s="290" t="s">
        <v>900</v>
      </c>
      <c r="E108" s="295">
        <v>85</v>
      </c>
      <c r="F108" s="292"/>
      <c r="G108" s="292">
        <f t="shared" si="55"/>
        <v>255</v>
      </c>
      <c r="H108" s="293"/>
      <c r="I108" s="293">
        <v>100</v>
      </c>
      <c r="J108" s="293">
        <v>33.35</v>
      </c>
      <c r="K108" s="293"/>
      <c r="L108" s="293"/>
      <c r="M108" s="293"/>
      <c r="N108" s="292">
        <f t="shared" si="51"/>
        <v>388.35</v>
      </c>
      <c r="O108" s="293">
        <v>743.35</v>
      </c>
      <c r="P108" s="292">
        <f t="shared" si="47"/>
        <v>-355</v>
      </c>
      <c r="Q108" s="292">
        <f t="shared" si="56"/>
        <v>255</v>
      </c>
      <c r="R108" s="293"/>
      <c r="S108" s="293">
        <v>100</v>
      </c>
      <c r="T108" s="293"/>
      <c r="U108" s="293"/>
      <c r="V108" s="293"/>
      <c r="W108" s="293"/>
      <c r="X108" s="292">
        <f t="shared" si="53"/>
        <v>355</v>
      </c>
      <c r="Y108" s="293"/>
      <c r="Z108" s="292">
        <f t="shared" si="54"/>
        <v>0</v>
      </c>
      <c r="AA108" s="292">
        <f t="shared" si="57"/>
        <v>255</v>
      </c>
      <c r="AB108" s="293"/>
      <c r="AC108" s="293">
        <v>150</v>
      </c>
      <c r="AD108" s="293">
        <v>33.35</v>
      </c>
      <c r="AE108" s="293"/>
      <c r="AF108" s="293"/>
      <c r="AG108" s="293"/>
      <c r="AH108" s="292">
        <f t="shared" si="38"/>
        <v>438.35</v>
      </c>
      <c r="AI108" s="293">
        <v>438.35</v>
      </c>
      <c r="AJ108" s="292">
        <f t="shared" si="39"/>
        <v>0</v>
      </c>
      <c r="AK108" s="292">
        <f t="shared" si="58"/>
        <v>255</v>
      </c>
      <c r="AL108" s="293"/>
      <c r="AM108" s="293"/>
      <c r="AN108" s="293"/>
      <c r="AO108" s="293"/>
      <c r="AP108" s="293"/>
      <c r="AQ108" s="293"/>
      <c r="AR108" s="292">
        <f t="shared" si="40"/>
        <v>255</v>
      </c>
      <c r="AS108" s="293">
        <v>255</v>
      </c>
      <c r="AT108" s="292">
        <f t="shared" si="41"/>
        <v>0</v>
      </c>
      <c r="AU108" s="137" t="str">
        <f t="shared" si="43"/>
        <v>*</v>
      </c>
      <c r="AW108" s="143" t="str">
        <f t="shared" si="42"/>
        <v/>
      </c>
    </row>
    <row r="109" spans="1:49" ht="12">
      <c r="A109" s="288">
        <v>110</v>
      </c>
      <c r="B109" s="289" t="s">
        <v>252</v>
      </c>
      <c r="C109" s="290" t="s">
        <v>23</v>
      </c>
      <c r="D109" s="290" t="s">
        <v>254</v>
      </c>
      <c r="E109" s="291">
        <v>65</v>
      </c>
      <c r="F109" s="292"/>
      <c r="G109" s="292">
        <f t="shared" si="55"/>
        <v>195</v>
      </c>
      <c r="H109" s="293"/>
      <c r="I109" s="293"/>
      <c r="J109" s="293"/>
      <c r="K109" s="293"/>
      <c r="L109" s="293"/>
      <c r="M109" s="293"/>
      <c r="N109" s="292">
        <f t="shared" si="51"/>
        <v>195</v>
      </c>
      <c r="O109" s="293">
        <v>1180</v>
      </c>
      <c r="P109" s="292">
        <f t="shared" si="47"/>
        <v>-985</v>
      </c>
      <c r="Q109" s="292">
        <f t="shared" si="56"/>
        <v>195</v>
      </c>
      <c r="R109" s="293"/>
      <c r="S109" s="293">
        <v>400</v>
      </c>
      <c r="T109" s="293"/>
      <c r="U109" s="293"/>
      <c r="V109" s="293"/>
      <c r="W109" s="293"/>
      <c r="X109" s="292">
        <f t="shared" si="53"/>
        <v>595</v>
      </c>
      <c r="Y109" s="293"/>
      <c r="Z109" s="292">
        <f t="shared" si="54"/>
        <v>-390</v>
      </c>
      <c r="AA109" s="292">
        <f t="shared" si="57"/>
        <v>195</v>
      </c>
      <c r="AB109" s="293"/>
      <c r="AC109" s="293"/>
      <c r="AD109" s="293"/>
      <c r="AE109" s="293"/>
      <c r="AF109" s="293"/>
      <c r="AG109" s="293"/>
      <c r="AH109" s="292">
        <f t="shared" si="38"/>
        <v>195</v>
      </c>
      <c r="AI109" s="293"/>
      <c r="AJ109" s="292">
        <f t="shared" si="39"/>
        <v>-195</v>
      </c>
      <c r="AK109" s="292">
        <f t="shared" si="58"/>
        <v>195</v>
      </c>
      <c r="AL109" s="293"/>
      <c r="AM109" s="293"/>
      <c r="AN109" s="293"/>
      <c r="AO109" s="293"/>
      <c r="AP109" s="293"/>
      <c r="AQ109" s="293"/>
      <c r="AR109" s="292">
        <f t="shared" si="40"/>
        <v>195</v>
      </c>
      <c r="AS109" s="293"/>
      <c r="AT109" s="292">
        <f t="shared" si="41"/>
        <v>0</v>
      </c>
      <c r="AU109" s="137" t="str">
        <f t="shared" si="43"/>
        <v>*</v>
      </c>
      <c r="AW109" s="143" t="str">
        <f t="shared" si="42"/>
        <v/>
      </c>
    </row>
    <row r="110" spans="1:49" ht="12">
      <c r="A110" s="288">
        <v>111</v>
      </c>
      <c r="B110" s="315" t="s">
        <v>1310</v>
      </c>
      <c r="C110" s="290" t="s">
        <v>14</v>
      </c>
      <c r="D110" s="290" t="s">
        <v>897</v>
      </c>
      <c r="E110" s="291">
        <v>100</v>
      </c>
      <c r="F110" s="292"/>
      <c r="G110" s="292">
        <f t="shared" si="55"/>
        <v>300</v>
      </c>
      <c r="H110" s="293"/>
      <c r="I110" s="293"/>
      <c r="J110" s="293"/>
      <c r="K110" s="293"/>
      <c r="L110" s="293"/>
      <c r="M110" s="293"/>
      <c r="N110" s="292">
        <f t="shared" si="51"/>
        <v>300</v>
      </c>
      <c r="O110" s="293">
        <v>300</v>
      </c>
      <c r="P110" s="292">
        <f t="shared" si="47"/>
        <v>0</v>
      </c>
      <c r="Q110" s="292">
        <f t="shared" si="56"/>
        <v>300</v>
      </c>
      <c r="R110" s="293"/>
      <c r="S110" s="293"/>
      <c r="T110" s="293"/>
      <c r="U110" s="293"/>
      <c r="V110" s="293"/>
      <c r="W110" s="293"/>
      <c r="X110" s="292">
        <f t="shared" si="53"/>
        <v>300</v>
      </c>
      <c r="Y110" s="293"/>
      <c r="Z110" s="292">
        <f t="shared" si="54"/>
        <v>300</v>
      </c>
      <c r="AA110" s="292">
        <f t="shared" si="57"/>
        <v>300</v>
      </c>
      <c r="AB110" s="293"/>
      <c r="AC110" s="293"/>
      <c r="AD110" s="293"/>
      <c r="AE110" s="293"/>
      <c r="AF110" s="293"/>
      <c r="AG110" s="293"/>
      <c r="AH110" s="292">
        <f t="shared" si="38"/>
        <v>300</v>
      </c>
      <c r="AI110" s="293">
        <v>900</v>
      </c>
      <c r="AJ110" s="292">
        <f t="shared" si="39"/>
        <v>-300</v>
      </c>
      <c r="AK110" s="292">
        <f t="shared" si="58"/>
        <v>300</v>
      </c>
      <c r="AL110" s="293"/>
      <c r="AM110" s="293"/>
      <c r="AN110" s="293"/>
      <c r="AO110" s="293"/>
      <c r="AP110" s="293"/>
      <c r="AQ110" s="293"/>
      <c r="AR110" s="292">
        <f t="shared" si="40"/>
        <v>300</v>
      </c>
      <c r="AS110" s="293"/>
      <c r="AT110" s="292">
        <f t="shared" si="41"/>
        <v>0</v>
      </c>
      <c r="AU110" s="137" t="str">
        <f t="shared" si="43"/>
        <v>*</v>
      </c>
      <c r="AW110" s="143" t="str">
        <f t="shared" si="42"/>
        <v/>
      </c>
    </row>
    <row r="111" spans="1:49" ht="12">
      <c r="A111" s="288">
        <v>112</v>
      </c>
      <c r="B111" s="316" t="s">
        <v>1386</v>
      </c>
      <c r="C111" s="311" t="s">
        <v>23</v>
      </c>
      <c r="D111" s="311" t="s">
        <v>12</v>
      </c>
      <c r="E111" s="317">
        <v>50</v>
      </c>
      <c r="F111" s="318">
        <v>900</v>
      </c>
      <c r="G111" s="299"/>
      <c r="H111" s="300"/>
      <c r="I111" s="300"/>
      <c r="J111" s="300"/>
      <c r="K111" s="300"/>
      <c r="L111" s="300"/>
      <c r="M111" s="300"/>
      <c r="N111" s="299">
        <f t="shared" si="51"/>
        <v>0</v>
      </c>
      <c r="O111" s="300"/>
      <c r="P111" s="299">
        <f t="shared" si="47"/>
        <v>900</v>
      </c>
      <c r="Q111" s="299"/>
      <c r="R111" s="300"/>
      <c r="S111" s="300"/>
      <c r="T111" s="300"/>
      <c r="U111" s="300"/>
      <c r="V111" s="300"/>
      <c r="W111" s="300"/>
      <c r="X111" s="299">
        <f t="shared" si="53"/>
        <v>0</v>
      </c>
      <c r="Y111" s="300"/>
      <c r="Z111" s="299">
        <f t="shared" si="54"/>
        <v>900</v>
      </c>
      <c r="AA111" s="299"/>
      <c r="AB111" s="300"/>
      <c r="AC111" s="300"/>
      <c r="AD111" s="300"/>
      <c r="AE111" s="300"/>
      <c r="AF111" s="300"/>
      <c r="AG111" s="300"/>
      <c r="AH111" s="299">
        <f t="shared" si="38"/>
        <v>0</v>
      </c>
      <c r="AI111" s="300"/>
      <c r="AJ111" s="299">
        <f t="shared" si="39"/>
        <v>900</v>
      </c>
      <c r="AK111" s="299"/>
      <c r="AL111" s="300"/>
      <c r="AM111" s="300"/>
      <c r="AN111" s="300"/>
      <c r="AO111" s="300"/>
      <c r="AP111" s="300"/>
      <c r="AQ111" s="300"/>
      <c r="AR111" s="299">
        <f t="shared" si="40"/>
        <v>0</v>
      </c>
      <c r="AS111" s="300"/>
      <c r="AT111" s="300">
        <f t="shared" si="41"/>
        <v>900</v>
      </c>
      <c r="AU111" s="137" t="str">
        <f t="shared" si="43"/>
        <v/>
      </c>
      <c r="AW111" s="143" t="str">
        <f t="shared" si="42"/>
        <v>!!!</v>
      </c>
    </row>
    <row r="112" spans="1:49" ht="12">
      <c r="A112" s="288">
        <v>113</v>
      </c>
      <c r="B112" s="289" t="s">
        <v>909</v>
      </c>
      <c r="C112" s="290" t="s">
        <v>23</v>
      </c>
      <c r="D112" s="290" t="s">
        <v>910</v>
      </c>
      <c r="E112" s="291">
        <v>50</v>
      </c>
      <c r="F112" s="292"/>
      <c r="G112" s="292">
        <f t="shared" ref="G112:G133" si="59">E112*3</f>
        <v>150</v>
      </c>
      <c r="H112" s="293"/>
      <c r="I112" s="293"/>
      <c r="J112" s="293"/>
      <c r="K112" s="293"/>
      <c r="L112" s="293"/>
      <c r="M112" s="293"/>
      <c r="N112" s="292">
        <f t="shared" si="51"/>
        <v>150</v>
      </c>
      <c r="O112" s="293"/>
      <c r="P112" s="292">
        <f t="shared" si="47"/>
        <v>150</v>
      </c>
      <c r="Q112" s="292">
        <f t="shared" ref="Q112:Q143" si="60">E112*3</f>
        <v>150</v>
      </c>
      <c r="R112" s="293"/>
      <c r="S112" s="293"/>
      <c r="T112" s="293"/>
      <c r="U112" s="293"/>
      <c r="V112" s="293"/>
      <c r="W112" s="293"/>
      <c r="X112" s="292">
        <f t="shared" si="53"/>
        <v>150</v>
      </c>
      <c r="Y112" s="293">
        <v>300</v>
      </c>
      <c r="Z112" s="292">
        <f t="shared" si="54"/>
        <v>0</v>
      </c>
      <c r="AA112" s="292">
        <f t="shared" ref="AA112:AA143" si="61">$E112*3</f>
        <v>150</v>
      </c>
      <c r="AB112" s="293"/>
      <c r="AC112" s="293"/>
      <c r="AD112" s="293"/>
      <c r="AE112" s="293"/>
      <c r="AF112" s="293"/>
      <c r="AG112" s="293"/>
      <c r="AH112" s="292">
        <f t="shared" si="38"/>
        <v>150</v>
      </c>
      <c r="AI112" s="293"/>
      <c r="AJ112" s="292">
        <f t="shared" si="39"/>
        <v>150</v>
      </c>
      <c r="AK112" s="292">
        <f t="shared" ref="AK112:AK143" si="62">$E112*3</f>
        <v>150</v>
      </c>
      <c r="AL112" s="293"/>
      <c r="AM112" s="293"/>
      <c r="AN112" s="293"/>
      <c r="AO112" s="293"/>
      <c r="AP112" s="293"/>
      <c r="AQ112" s="293"/>
      <c r="AR112" s="292">
        <f t="shared" si="40"/>
        <v>150</v>
      </c>
      <c r="AS112" s="293"/>
      <c r="AT112" s="292">
        <f t="shared" si="41"/>
        <v>300</v>
      </c>
      <c r="AU112" s="137" t="str">
        <f t="shared" si="43"/>
        <v/>
      </c>
      <c r="AW112" s="143" t="str">
        <f t="shared" si="42"/>
        <v/>
      </c>
    </row>
    <row r="113" spans="1:49" ht="12">
      <c r="A113" s="288">
        <v>114</v>
      </c>
      <c r="B113" s="289" t="s">
        <v>259</v>
      </c>
      <c r="C113" s="290" t="s">
        <v>23</v>
      </c>
      <c r="D113" s="290" t="s">
        <v>261</v>
      </c>
      <c r="E113" s="291">
        <v>100</v>
      </c>
      <c r="F113" s="292"/>
      <c r="G113" s="292">
        <f t="shared" si="59"/>
        <v>300</v>
      </c>
      <c r="H113" s="293"/>
      <c r="I113" s="293"/>
      <c r="J113" s="293"/>
      <c r="K113" s="293"/>
      <c r="L113" s="293"/>
      <c r="M113" s="293"/>
      <c r="N113" s="292">
        <f t="shared" si="51"/>
        <v>300</v>
      </c>
      <c r="O113" s="293">
        <v>300</v>
      </c>
      <c r="P113" s="292">
        <f t="shared" si="47"/>
        <v>0</v>
      </c>
      <c r="Q113" s="292">
        <f t="shared" si="60"/>
        <v>300</v>
      </c>
      <c r="R113" s="293"/>
      <c r="S113" s="293"/>
      <c r="T113" s="293"/>
      <c r="U113" s="293"/>
      <c r="V113" s="293"/>
      <c r="W113" s="293"/>
      <c r="X113" s="292">
        <f t="shared" si="53"/>
        <v>300</v>
      </c>
      <c r="Y113" s="293">
        <v>300</v>
      </c>
      <c r="Z113" s="292">
        <f t="shared" si="54"/>
        <v>0</v>
      </c>
      <c r="AA113" s="292">
        <f t="shared" si="61"/>
        <v>300</v>
      </c>
      <c r="AB113" s="293"/>
      <c r="AC113" s="293"/>
      <c r="AD113" s="293"/>
      <c r="AE113" s="293"/>
      <c r="AF113" s="293"/>
      <c r="AG113" s="293"/>
      <c r="AH113" s="292">
        <f t="shared" si="38"/>
        <v>300</v>
      </c>
      <c r="AI113" s="293">
        <v>600</v>
      </c>
      <c r="AJ113" s="292">
        <f t="shared" si="39"/>
        <v>-300</v>
      </c>
      <c r="AK113" s="292">
        <f t="shared" si="62"/>
        <v>300</v>
      </c>
      <c r="AL113" s="293"/>
      <c r="AM113" s="293"/>
      <c r="AN113" s="293"/>
      <c r="AO113" s="293"/>
      <c r="AP113" s="293"/>
      <c r="AQ113" s="293"/>
      <c r="AR113" s="292">
        <f t="shared" si="40"/>
        <v>300</v>
      </c>
      <c r="AS113" s="293"/>
      <c r="AT113" s="292">
        <f t="shared" si="41"/>
        <v>0</v>
      </c>
      <c r="AU113" s="137" t="str">
        <f t="shared" si="43"/>
        <v>*</v>
      </c>
      <c r="AW113" s="143" t="str">
        <f t="shared" si="42"/>
        <v/>
      </c>
    </row>
    <row r="114" spans="1:49" ht="12">
      <c r="A114" s="288">
        <v>115</v>
      </c>
      <c r="B114" s="319" t="s">
        <v>262</v>
      </c>
      <c r="C114" s="320" t="s">
        <v>30</v>
      </c>
      <c r="D114" s="321" t="s">
        <v>12</v>
      </c>
      <c r="E114" s="320">
        <v>0</v>
      </c>
      <c r="F114" s="322">
        <v>8250</v>
      </c>
      <c r="G114" s="299">
        <f t="shared" si="59"/>
        <v>0</v>
      </c>
      <c r="H114" s="300"/>
      <c r="I114" s="300"/>
      <c r="J114" s="300"/>
      <c r="K114" s="300"/>
      <c r="L114" s="300"/>
      <c r="M114" s="300"/>
      <c r="N114" s="299">
        <f t="shared" si="51"/>
        <v>0</v>
      </c>
      <c r="O114" s="300"/>
      <c r="P114" s="299">
        <f t="shared" si="47"/>
        <v>8250</v>
      </c>
      <c r="Q114" s="299">
        <f t="shared" si="60"/>
        <v>0</v>
      </c>
      <c r="R114" s="300"/>
      <c r="S114" s="300"/>
      <c r="T114" s="300"/>
      <c r="U114" s="300"/>
      <c r="V114" s="300"/>
      <c r="W114" s="300"/>
      <c r="X114" s="299">
        <f t="shared" si="53"/>
        <v>0</v>
      </c>
      <c r="Y114" s="300"/>
      <c r="Z114" s="299">
        <f t="shared" si="54"/>
        <v>8250</v>
      </c>
      <c r="AA114" s="299">
        <f t="shared" si="61"/>
        <v>0</v>
      </c>
      <c r="AB114" s="300"/>
      <c r="AC114" s="300"/>
      <c r="AD114" s="300"/>
      <c r="AE114" s="300"/>
      <c r="AF114" s="300"/>
      <c r="AG114" s="300"/>
      <c r="AH114" s="299">
        <f t="shared" si="38"/>
        <v>0</v>
      </c>
      <c r="AI114" s="300"/>
      <c r="AJ114" s="299">
        <f t="shared" si="39"/>
        <v>8250</v>
      </c>
      <c r="AK114" s="299">
        <f t="shared" si="62"/>
        <v>0</v>
      </c>
      <c r="AL114" s="300"/>
      <c r="AM114" s="300"/>
      <c r="AN114" s="300"/>
      <c r="AO114" s="300"/>
      <c r="AP114" s="300"/>
      <c r="AQ114" s="300"/>
      <c r="AR114" s="299">
        <f t="shared" si="40"/>
        <v>0</v>
      </c>
      <c r="AS114" s="300">
        <v>14615.15</v>
      </c>
      <c r="AT114" s="300">
        <f t="shared" si="41"/>
        <v>-6365.15</v>
      </c>
      <c r="AU114" s="137" t="str">
        <f t="shared" si="43"/>
        <v/>
      </c>
      <c r="AW114" s="143" t="str">
        <f t="shared" si="42"/>
        <v/>
      </c>
    </row>
    <row r="115" spans="1:49" ht="12">
      <c r="A115" s="288">
        <v>116</v>
      </c>
      <c r="B115" s="319" t="s">
        <v>265</v>
      </c>
      <c r="C115" s="320" t="s">
        <v>30</v>
      </c>
      <c r="D115" s="321"/>
      <c r="E115" s="320">
        <v>0</v>
      </c>
      <c r="F115" s="322"/>
      <c r="G115" s="299">
        <f t="shared" si="59"/>
        <v>0</v>
      </c>
      <c r="H115" s="300"/>
      <c r="I115" s="300"/>
      <c r="J115" s="300"/>
      <c r="K115" s="300"/>
      <c r="L115" s="300"/>
      <c r="M115" s="300"/>
      <c r="N115" s="299">
        <f t="shared" si="51"/>
        <v>0</v>
      </c>
      <c r="O115" s="300"/>
      <c r="P115" s="299">
        <f t="shared" si="47"/>
        <v>0</v>
      </c>
      <c r="Q115" s="299">
        <f t="shared" si="60"/>
        <v>0</v>
      </c>
      <c r="R115" s="300"/>
      <c r="S115" s="300"/>
      <c r="T115" s="300"/>
      <c r="U115" s="300"/>
      <c r="V115" s="300"/>
      <c r="W115" s="300"/>
      <c r="X115" s="299">
        <f t="shared" si="53"/>
        <v>0</v>
      </c>
      <c r="Y115" s="300"/>
      <c r="Z115" s="299">
        <f t="shared" si="54"/>
        <v>0</v>
      </c>
      <c r="AA115" s="299">
        <f t="shared" si="61"/>
        <v>0</v>
      </c>
      <c r="AB115" s="300"/>
      <c r="AC115" s="300"/>
      <c r="AD115" s="300"/>
      <c r="AE115" s="300"/>
      <c r="AF115" s="300"/>
      <c r="AG115" s="300"/>
      <c r="AH115" s="299">
        <f t="shared" si="38"/>
        <v>0</v>
      </c>
      <c r="AI115" s="300"/>
      <c r="AJ115" s="299">
        <f t="shared" si="39"/>
        <v>0</v>
      </c>
      <c r="AK115" s="299">
        <f t="shared" si="62"/>
        <v>0</v>
      </c>
      <c r="AL115" s="300"/>
      <c r="AM115" s="300"/>
      <c r="AN115" s="300"/>
      <c r="AO115" s="300"/>
      <c r="AP115" s="300"/>
      <c r="AQ115" s="300"/>
      <c r="AR115" s="299">
        <f t="shared" si="40"/>
        <v>0</v>
      </c>
      <c r="AS115" s="300"/>
      <c r="AT115" s="300">
        <f t="shared" si="41"/>
        <v>0</v>
      </c>
      <c r="AU115" s="137" t="str">
        <f t="shared" si="43"/>
        <v>*</v>
      </c>
      <c r="AW115" s="143" t="str">
        <f t="shared" si="42"/>
        <v/>
      </c>
    </row>
    <row r="116" spans="1:49" ht="12">
      <c r="A116" s="288">
        <v>117</v>
      </c>
      <c r="B116" s="289" t="s">
        <v>266</v>
      </c>
      <c r="C116" s="290" t="s">
        <v>14</v>
      </c>
      <c r="D116" s="290" t="s">
        <v>268</v>
      </c>
      <c r="E116" s="291">
        <v>80</v>
      </c>
      <c r="F116" s="292"/>
      <c r="G116" s="292">
        <f t="shared" si="59"/>
        <v>240</v>
      </c>
      <c r="H116" s="293"/>
      <c r="I116" s="293"/>
      <c r="J116" s="293"/>
      <c r="K116" s="293"/>
      <c r="L116" s="293"/>
      <c r="M116" s="293"/>
      <c r="N116" s="292">
        <f t="shared" si="51"/>
        <v>240</v>
      </c>
      <c r="O116" s="293"/>
      <c r="P116" s="292">
        <f t="shared" si="47"/>
        <v>240</v>
      </c>
      <c r="Q116" s="292">
        <f t="shared" si="60"/>
        <v>240</v>
      </c>
      <c r="R116" s="293"/>
      <c r="S116" s="293"/>
      <c r="T116" s="293"/>
      <c r="U116" s="293"/>
      <c r="V116" s="293"/>
      <c r="W116" s="293"/>
      <c r="X116" s="292">
        <f t="shared" si="53"/>
        <v>240</v>
      </c>
      <c r="Y116" s="293"/>
      <c r="Z116" s="292">
        <f t="shared" si="54"/>
        <v>480</v>
      </c>
      <c r="AA116" s="292">
        <f t="shared" si="61"/>
        <v>240</v>
      </c>
      <c r="AB116" s="293"/>
      <c r="AC116" s="293"/>
      <c r="AD116" s="293"/>
      <c r="AE116" s="293"/>
      <c r="AF116" s="293"/>
      <c r="AG116" s="293"/>
      <c r="AH116" s="292">
        <f t="shared" si="38"/>
        <v>240</v>
      </c>
      <c r="AI116" s="293">
        <v>960</v>
      </c>
      <c r="AJ116" s="292">
        <f t="shared" si="39"/>
        <v>-240</v>
      </c>
      <c r="AK116" s="292">
        <f t="shared" si="62"/>
        <v>240</v>
      </c>
      <c r="AL116" s="293"/>
      <c r="AM116" s="293"/>
      <c r="AN116" s="293"/>
      <c r="AO116" s="293"/>
      <c r="AP116" s="293"/>
      <c r="AQ116" s="293"/>
      <c r="AR116" s="292">
        <f t="shared" si="40"/>
        <v>240</v>
      </c>
      <c r="AS116" s="293"/>
      <c r="AT116" s="292">
        <f t="shared" si="41"/>
        <v>0</v>
      </c>
      <c r="AU116" s="137" t="str">
        <f t="shared" si="43"/>
        <v>*</v>
      </c>
      <c r="AW116" s="143" t="str">
        <f t="shared" si="42"/>
        <v/>
      </c>
    </row>
    <row r="117" spans="1:49" ht="12">
      <c r="A117" s="288">
        <v>118</v>
      </c>
      <c r="B117" s="289" t="s">
        <v>269</v>
      </c>
      <c r="C117" s="290" t="s">
        <v>23</v>
      </c>
      <c r="D117" s="290" t="s">
        <v>271</v>
      </c>
      <c r="E117" s="291">
        <v>50</v>
      </c>
      <c r="F117" s="292">
        <v>-800</v>
      </c>
      <c r="G117" s="292">
        <f t="shared" si="59"/>
        <v>150</v>
      </c>
      <c r="H117" s="293"/>
      <c r="I117" s="293"/>
      <c r="J117" s="293"/>
      <c r="K117" s="293"/>
      <c r="L117" s="293"/>
      <c r="M117" s="293"/>
      <c r="N117" s="292">
        <f t="shared" si="51"/>
        <v>150</v>
      </c>
      <c r="O117" s="293"/>
      <c r="P117" s="292">
        <f t="shared" si="47"/>
        <v>-650</v>
      </c>
      <c r="Q117" s="292">
        <f t="shared" si="60"/>
        <v>150</v>
      </c>
      <c r="R117" s="293"/>
      <c r="S117" s="293"/>
      <c r="T117" s="293"/>
      <c r="U117" s="293"/>
      <c r="V117" s="293"/>
      <c r="W117" s="293"/>
      <c r="X117" s="292">
        <f t="shared" si="53"/>
        <v>150</v>
      </c>
      <c r="Y117" s="293"/>
      <c r="Z117" s="292">
        <f t="shared" si="54"/>
        <v>-500</v>
      </c>
      <c r="AA117" s="292">
        <f t="shared" si="61"/>
        <v>150</v>
      </c>
      <c r="AB117" s="293"/>
      <c r="AC117" s="293"/>
      <c r="AD117" s="293"/>
      <c r="AE117" s="293"/>
      <c r="AF117" s="293"/>
      <c r="AG117" s="293"/>
      <c r="AH117" s="292">
        <f t="shared" si="38"/>
        <v>150</v>
      </c>
      <c r="AI117" s="293"/>
      <c r="AJ117" s="292">
        <f t="shared" si="39"/>
        <v>-350</v>
      </c>
      <c r="AK117" s="292">
        <f t="shared" si="62"/>
        <v>150</v>
      </c>
      <c r="AL117" s="293"/>
      <c r="AM117" s="293"/>
      <c r="AN117" s="293"/>
      <c r="AO117" s="293"/>
      <c r="AP117" s="293"/>
      <c r="AQ117" s="293"/>
      <c r="AR117" s="292">
        <f t="shared" si="40"/>
        <v>150</v>
      </c>
      <c r="AS117" s="293"/>
      <c r="AT117" s="292">
        <f t="shared" si="41"/>
        <v>-200</v>
      </c>
      <c r="AU117" s="137" t="str">
        <f t="shared" si="43"/>
        <v/>
      </c>
      <c r="AW117" s="143" t="str">
        <f t="shared" si="42"/>
        <v/>
      </c>
    </row>
    <row r="118" spans="1:49" ht="12">
      <c r="A118" s="288">
        <v>119</v>
      </c>
      <c r="B118" s="289" t="s">
        <v>975</v>
      </c>
      <c r="C118" s="290" t="s">
        <v>23</v>
      </c>
      <c r="D118" s="290" t="s">
        <v>998</v>
      </c>
      <c r="E118" s="291">
        <v>70</v>
      </c>
      <c r="F118" s="292"/>
      <c r="G118" s="292">
        <f t="shared" si="59"/>
        <v>210</v>
      </c>
      <c r="H118" s="293"/>
      <c r="I118" s="293"/>
      <c r="J118" s="293"/>
      <c r="K118" s="293"/>
      <c r="L118" s="293"/>
      <c r="M118" s="293"/>
      <c r="N118" s="292">
        <f t="shared" si="51"/>
        <v>210</v>
      </c>
      <c r="O118" s="293">
        <v>210</v>
      </c>
      <c r="P118" s="292">
        <f t="shared" si="47"/>
        <v>0</v>
      </c>
      <c r="Q118" s="292">
        <f t="shared" si="60"/>
        <v>210</v>
      </c>
      <c r="R118" s="293"/>
      <c r="S118" s="293"/>
      <c r="T118" s="293"/>
      <c r="U118" s="293"/>
      <c r="V118" s="293"/>
      <c r="W118" s="293"/>
      <c r="X118" s="292">
        <f t="shared" si="53"/>
        <v>210</v>
      </c>
      <c r="Y118" s="293">
        <v>210</v>
      </c>
      <c r="Z118" s="292">
        <f t="shared" si="54"/>
        <v>0</v>
      </c>
      <c r="AA118" s="292">
        <f t="shared" si="61"/>
        <v>210</v>
      </c>
      <c r="AB118" s="293"/>
      <c r="AC118" s="293"/>
      <c r="AD118" s="293"/>
      <c r="AE118" s="293"/>
      <c r="AF118" s="293"/>
      <c r="AG118" s="293"/>
      <c r="AH118" s="292">
        <f t="shared" si="38"/>
        <v>210</v>
      </c>
      <c r="AI118" s="293"/>
      <c r="AJ118" s="292">
        <f t="shared" si="39"/>
        <v>210</v>
      </c>
      <c r="AK118" s="292">
        <f t="shared" si="62"/>
        <v>210</v>
      </c>
      <c r="AL118" s="293"/>
      <c r="AM118" s="293"/>
      <c r="AN118" s="293"/>
      <c r="AO118" s="293"/>
      <c r="AP118" s="293"/>
      <c r="AQ118" s="293"/>
      <c r="AR118" s="292">
        <f t="shared" si="40"/>
        <v>210</v>
      </c>
      <c r="AS118" s="293">
        <v>420</v>
      </c>
      <c r="AT118" s="292">
        <f t="shared" si="41"/>
        <v>0</v>
      </c>
      <c r="AU118" s="137" t="str">
        <f t="shared" si="43"/>
        <v>*</v>
      </c>
      <c r="AW118" s="143" t="str">
        <f t="shared" si="42"/>
        <v/>
      </c>
    </row>
    <row r="119" spans="1:49" ht="12">
      <c r="A119" s="288">
        <v>120</v>
      </c>
      <c r="B119" s="289" t="s">
        <v>272</v>
      </c>
      <c r="C119" s="290" t="s">
        <v>14</v>
      </c>
      <c r="D119" s="290" t="s">
        <v>12</v>
      </c>
      <c r="E119" s="291">
        <v>125</v>
      </c>
      <c r="F119" s="292">
        <v>800</v>
      </c>
      <c r="G119" s="292">
        <f t="shared" si="59"/>
        <v>375</v>
      </c>
      <c r="H119" s="293"/>
      <c r="I119" s="293"/>
      <c r="J119" s="293"/>
      <c r="K119" s="293"/>
      <c r="L119" s="293"/>
      <c r="M119" s="293"/>
      <c r="N119" s="292">
        <f t="shared" si="51"/>
        <v>375</v>
      </c>
      <c r="O119" s="293">
        <v>1550</v>
      </c>
      <c r="P119" s="292">
        <f t="shared" si="47"/>
        <v>-375</v>
      </c>
      <c r="Q119" s="292">
        <f t="shared" si="60"/>
        <v>375</v>
      </c>
      <c r="R119" s="293"/>
      <c r="S119" s="293"/>
      <c r="T119" s="293"/>
      <c r="U119" s="293"/>
      <c r="V119" s="293"/>
      <c r="W119" s="293"/>
      <c r="X119" s="292">
        <f t="shared" si="53"/>
        <v>375</v>
      </c>
      <c r="Y119" s="293"/>
      <c r="Z119" s="292">
        <f t="shared" si="54"/>
        <v>0</v>
      </c>
      <c r="AA119" s="292">
        <f t="shared" si="61"/>
        <v>375</v>
      </c>
      <c r="AB119" s="293"/>
      <c r="AC119" s="293"/>
      <c r="AD119" s="293"/>
      <c r="AE119" s="293"/>
      <c r="AF119" s="293"/>
      <c r="AG119" s="293"/>
      <c r="AH119" s="292">
        <f t="shared" si="38"/>
        <v>375</v>
      </c>
      <c r="AI119" s="293">
        <v>750</v>
      </c>
      <c r="AJ119" s="292">
        <f t="shared" si="39"/>
        <v>-375</v>
      </c>
      <c r="AK119" s="292">
        <f t="shared" si="62"/>
        <v>375</v>
      </c>
      <c r="AL119" s="293"/>
      <c r="AM119" s="293"/>
      <c r="AN119" s="293"/>
      <c r="AO119" s="293"/>
      <c r="AP119" s="293">
        <v>50</v>
      </c>
      <c r="AQ119" s="293"/>
      <c r="AR119" s="292">
        <f t="shared" si="40"/>
        <v>425</v>
      </c>
      <c r="AS119" s="293"/>
      <c r="AT119" s="292">
        <f t="shared" si="41"/>
        <v>50</v>
      </c>
      <c r="AW119" s="143" t="str">
        <f t="shared" si="42"/>
        <v/>
      </c>
    </row>
    <row r="120" spans="1:49" ht="12">
      <c r="A120" s="288">
        <v>121</v>
      </c>
      <c r="B120" s="289" t="s">
        <v>858</v>
      </c>
      <c r="C120" s="290" t="s">
        <v>23</v>
      </c>
      <c r="D120" s="290" t="s">
        <v>859</v>
      </c>
      <c r="E120" s="291">
        <v>125</v>
      </c>
      <c r="F120" s="292"/>
      <c r="G120" s="292">
        <f t="shared" si="59"/>
        <v>375</v>
      </c>
      <c r="H120" s="293"/>
      <c r="I120" s="293"/>
      <c r="J120" s="293"/>
      <c r="K120" s="293"/>
      <c r="L120" s="293"/>
      <c r="M120" s="293"/>
      <c r="N120" s="292">
        <f t="shared" si="51"/>
        <v>375</v>
      </c>
      <c r="O120" s="293">
        <v>375</v>
      </c>
      <c r="P120" s="292">
        <f t="shared" si="47"/>
        <v>0</v>
      </c>
      <c r="Q120" s="292">
        <f t="shared" si="60"/>
        <v>375</v>
      </c>
      <c r="R120" s="293"/>
      <c r="S120" s="293"/>
      <c r="T120" s="293"/>
      <c r="U120" s="293"/>
      <c r="V120" s="293"/>
      <c r="W120" s="293"/>
      <c r="X120" s="292">
        <f t="shared" si="53"/>
        <v>375</v>
      </c>
      <c r="Y120" s="293"/>
      <c r="Z120" s="292">
        <f t="shared" si="54"/>
        <v>375</v>
      </c>
      <c r="AA120" s="292">
        <f t="shared" si="61"/>
        <v>375</v>
      </c>
      <c r="AB120" s="293"/>
      <c r="AC120" s="293"/>
      <c r="AD120" s="293"/>
      <c r="AE120" s="293"/>
      <c r="AF120" s="293"/>
      <c r="AG120" s="293"/>
      <c r="AH120" s="292">
        <f t="shared" si="38"/>
        <v>375</v>
      </c>
      <c r="AI120" s="293">
        <v>1125</v>
      </c>
      <c r="AJ120" s="292">
        <f t="shared" si="39"/>
        <v>-375</v>
      </c>
      <c r="AK120" s="292">
        <f t="shared" si="62"/>
        <v>375</v>
      </c>
      <c r="AL120" s="293"/>
      <c r="AM120" s="293"/>
      <c r="AN120" s="293"/>
      <c r="AO120" s="293"/>
      <c r="AP120" s="293"/>
      <c r="AQ120" s="293"/>
      <c r="AR120" s="292">
        <f t="shared" si="40"/>
        <v>375</v>
      </c>
      <c r="AS120" s="293"/>
      <c r="AT120" s="292">
        <f t="shared" si="41"/>
        <v>0</v>
      </c>
      <c r="AU120" s="137" t="str">
        <f t="shared" si="43"/>
        <v>*</v>
      </c>
      <c r="AW120" s="143" t="str">
        <f t="shared" si="42"/>
        <v/>
      </c>
    </row>
    <row r="121" spans="1:49" ht="12">
      <c r="A121" s="288">
        <v>122</v>
      </c>
      <c r="B121" s="289" t="s">
        <v>274</v>
      </c>
      <c r="C121" s="290" t="s">
        <v>14</v>
      </c>
      <c r="D121" s="290" t="s">
        <v>12</v>
      </c>
      <c r="E121" s="291">
        <v>155</v>
      </c>
      <c r="F121" s="292"/>
      <c r="G121" s="292">
        <f t="shared" si="59"/>
        <v>465</v>
      </c>
      <c r="H121" s="293"/>
      <c r="I121" s="293"/>
      <c r="J121" s="293"/>
      <c r="K121" s="293"/>
      <c r="L121" s="293"/>
      <c r="M121" s="293"/>
      <c r="N121" s="292">
        <f t="shared" si="51"/>
        <v>465</v>
      </c>
      <c r="O121" s="293">
        <v>930</v>
      </c>
      <c r="P121" s="292">
        <f t="shared" si="47"/>
        <v>-465</v>
      </c>
      <c r="Q121" s="292">
        <f t="shared" si="60"/>
        <v>465</v>
      </c>
      <c r="R121" s="293"/>
      <c r="S121" s="293"/>
      <c r="T121" s="293"/>
      <c r="U121" s="293"/>
      <c r="V121" s="293"/>
      <c r="W121" s="293"/>
      <c r="X121" s="292">
        <f t="shared" si="53"/>
        <v>465</v>
      </c>
      <c r="Y121" s="293"/>
      <c r="Z121" s="292">
        <f t="shared" si="54"/>
        <v>0</v>
      </c>
      <c r="AA121" s="292">
        <f t="shared" si="61"/>
        <v>465</v>
      </c>
      <c r="AB121" s="293"/>
      <c r="AC121" s="293"/>
      <c r="AD121" s="293"/>
      <c r="AE121" s="293"/>
      <c r="AF121" s="293"/>
      <c r="AG121" s="293"/>
      <c r="AH121" s="292">
        <f t="shared" si="38"/>
        <v>465</v>
      </c>
      <c r="AI121" s="293">
        <v>930</v>
      </c>
      <c r="AJ121" s="292">
        <f t="shared" si="39"/>
        <v>-465</v>
      </c>
      <c r="AK121" s="292">
        <f t="shared" si="62"/>
        <v>465</v>
      </c>
      <c r="AL121" s="293"/>
      <c r="AM121" s="293"/>
      <c r="AN121" s="293"/>
      <c r="AO121" s="293"/>
      <c r="AP121" s="293"/>
      <c r="AQ121" s="293"/>
      <c r="AR121" s="292">
        <f t="shared" si="40"/>
        <v>465</v>
      </c>
      <c r="AS121" s="293"/>
      <c r="AT121" s="292">
        <f t="shared" si="41"/>
        <v>0</v>
      </c>
      <c r="AU121" s="137" t="str">
        <f t="shared" si="43"/>
        <v>*</v>
      </c>
      <c r="AW121" s="143" t="str">
        <f t="shared" si="42"/>
        <v/>
      </c>
    </row>
    <row r="122" spans="1:49" ht="12">
      <c r="A122" s="288">
        <v>123</v>
      </c>
      <c r="B122" s="289" t="s">
        <v>1330</v>
      </c>
      <c r="C122" s="290" t="s">
        <v>23</v>
      </c>
      <c r="D122" s="290"/>
      <c r="E122" s="291">
        <v>60</v>
      </c>
      <c r="F122" s="292"/>
      <c r="G122" s="292">
        <f t="shared" si="59"/>
        <v>180</v>
      </c>
      <c r="H122" s="293"/>
      <c r="I122" s="293"/>
      <c r="J122" s="293"/>
      <c r="K122" s="293"/>
      <c r="L122" s="293"/>
      <c r="M122" s="293"/>
      <c r="N122" s="292">
        <f t="shared" si="51"/>
        <v>180</v>
      </c>
      <c r="O122" s="293"/>
      <c r="P122" s="292">
        <f t="shared" si="47"/>
        <v>180</v>
      </c>
      <c r="Q122" s="292">
        <f t="shared" si="60"/>
        <v>180</v>
      </c>
      <c r="R122" s="293">
        <v>50</v>
      </c>
      <c r="S122" s="293"/>
      <c r="T122" s="293"/>
      <c r="U122" s="293"/>
      <c r="V122" s="293">
        <v>70</v>
      </c>
      <c r="W122" s="293"/>
      <c r="X122" s="292">
        <f t="shared" si="53"/>
        <v>300</v>
      </c>
      <c r="Y122" s="293"/>
      <c r="Z122" s="292">
        <f t="shared" si="54"/>
        <v>480</v>
      </c>
      <c r="AA122" s="292">
        <f t="shared" si="61"/>
        <v>180</v>
      </c>
      <c r="AB122" s="293"/>
      <c r="AC122" s="293">
        <v>106.8</v>
      </c>
      <c r="AD122" s="293"/>
      <c r="AE122" s="293"/>
      <c r="AF122" s="293"/>
      <c r="AG122" s="293"/>
      <c r="AH122" s="292">
        <f t="shared" si="38"/>
        <v>286.8</v>
      </c>
      <c r="AI122" s="293"/>
      <c r="AJ122" s="292">
        <f t="shared" si="39"/>
        <v>766.8</v>
      </c>
      <c r="AK122" s="292">
        <f t="shared" si="62"/>
        <v>180</v>
      </c>
      <c r="AL122" s="293"/>
      <c r="AM122" s="293"/>
      <c r="AN122" s="293"/>
      <c r="AO122" s="293"/>
      <c r="AP122" s="293"/>
      <c r="AQ122" s="293"/>
      <c r="AR122" s="292">
        <f t="shared" si="40"/>
        <v>180</v>
      </c>
      <c r="AS122" s="293">
        <v>946.8</v>
      </c>
      <c r="AT122" s="292">
        <f t="shared" si="41"/>
        <v>0</v>
      </c>
      <c r="AU122" s="137" t="str">
        <f t="shared" si="43"/>
        <v>*</v>
      </c>
      <c r="AW122" s="143" t="str">
        <f t="shared" si="42"/>
        <v/>
      </c>
    </row>
    <row r="123" spans="1:49" ht="12">
      <c r="A123" s="288">
        <v>124</v>
      </c>
      <c r="B123" s="289" t="s">
        <v>832</v>
      </c>
      <c r="C123" s="290" t="s">
        <v>14</v>
      </c>
      <c r="D123" s="290" t="s">
        <v>277</v>
      </c>
      <c r="E123" s="291">
        <v>100</v>
      </c>
      <c r="F123" s="292">
        <v>-300</v>
      </c>
      <c r="G123" s="292">
        <f t="shared" si="59"/>
        <v>300</v>
      </c>
      <c r="H123" s="293"/>
      <c r="I123" s="293"/>
      <c r="J123" s="293"/>
      <c r="K123" s="293"/>
      <c r="L123" s="293"/>
      <c r="M123" s="293"/>
      <c r="N123" s="292">
        <f t="shared" si="51"/>
        <v>300</v>
      </c>
      <c r="O123" s="293"/>
      <c r="P123" s="292">
        <f t="shared" si="47"/>
        <v>0</v>
      </c>
      <c r="Q123" s="292">
        <f t="shared" si="60"/>
        <v>300</v>
      </c>
      <c r="R123" s="293"/>
      <c r="S123" s="293"/>
      <c r="T123" s="293"/>
      <c r="U123" s="293"/>
      <c r="V123" s="293"/>
      <c r="W123" s="293"/>
      <c r="X123" s="292">
        <f t="shared" si="53"/>
        <v>300</v>
      </c>
      <c r="Y123" s="293"/>
      <c r="Z123" s="292">
        <f t="shared" si="54"/>
        <v>300</v>
      </c>
      <c r="AA123" s="292">
        <f t="shared" si="61"/>
        <v>300</v>
      </c>
      <c r="AB123" s="293"/>
      <c r="AC123" s="293"/>
      <c r="AD123" s="293"/>
      <c r="AE123" s="293"/>
      <c r="AF123" s="293"/>
      <c r="AG123" s="293"/>
      <c r="AH123" s="292">
        <f t="shared" si="38"/>
        <v>300</v>
      </c>
      <c r="AI123" s="293"/>
      <c r="AJ123" s="292">
        <f t="shared" si="39"/>
        <v>600</v>
      </c>
      <c r="AK123" s="292">
        <f t="shared" si="62"/>
        <v>300</v>
      </c>
      <c r="AL123" s="293"/>
      <c r="AM123" s="293"/>
      <c r="AN123" s="293"/>
      <c r="AO123" s="293"/>
      <c r="AP123" s="293"/>
      <c r="AQ123" s="293"/>
      <c r="AR123" s="292">
        <f t="shared" si="40"/>
        <v>300</v>
      </c>
      <c r="AS123" s="293"/>
      <c r="AT123" s="292">
        <f t="shared" si="41"/>
        <v>900</v>
      </c>
      <c r="AU123" s="137" t="str">
        <f t="shared" si="43"/>
        <v/>
      </c>
      <c r="AW123" s="143" t="str">
        <f t="shared" si="42"/>
        <v/>
      </c>
    </row>
    <row r="124" spans="1:49" ht="12">
      <c r="A124" s="288">
        <v>125</v>
      </c>
      <c r="B124" s="289" t="s">
        <v>1115</v>
      </c>
      <c r="C124" s="290" t="s">
        <v>14</v>
      </c>
      <c r="D124" s="290" t="s">
        <v>756</v>
      </c>
      <c r="E124" s="291">
        <v>150</v>
      </c>
      <c r="F124" s="292"/>
      <c r="G124" s="292">
        <f t="shared" si="59"/>
        <v>450</v>
      </c>
      <c r="H124" s="293"/>
      <c r="I124" s="293"/>
      <c r="J124" s="293"/>
      <c r="K124" s="293"/>
      <c r="L124" s="293"/>
      <c r="M124" s="293"/>
      <c r="N124" s="292">
        <f t="shared" si="51"/>
        <v>450</v>
      </c>
      <c r="O124" s="293">
        <v>450</v>
      </c>
      <c r="P124" s="292">
        <f t="shared" ref="P124:P155" si="63">F124+N124-O124</f>
        <v>0</v>
      </c>
      <c r="Q124" s="292">
        <f t="shared" si="60"/>
        <v>450</v>
      </c>
      <c r="R124" s="293">
        <v>50</v>
      </c>
      <c r="S124" s="293"/>
      <c r="T124" s="293"/>
      <c r="U124" s="293"/>
      <c r="V124" s="293">
        <v>50</v>
      </c>
      <c r="W124" s="293"/>
      <c r="X124" s="292">
        <f t="shared" si="53"/>
        <v>550</v>
      </c>
      <c r="Y124" s="293"/>
      <c r="Z124" s="292">
        <f t="shared" si="54"/>
        <v>550</v>
      </c>
      <c r="AA124" s="292">
        <f t="shared" si="61"/>
        <v>450</v>
      </c>
      <c r="AB124" s="293"/>
      <c r="AC124" s="293"/>
      <c r="AD124" s="293"/>
      <c r="AE124" s="293"/>
      <c r="AF124" s="293"/>
      <c r="AG124" s="293"/>
      <c r="AH124" s="292">
        <f t="shared" si="38"/>
        <v>450</v>
      </c>
      <c r="AI124" s="293">
        <v>1350</v>
      </c>
      <c r="AJ124" s="292">
        <f t="shared" si="39"/>
        <v>-350</v>
      </c>
      <c r="AK124" s="292">
        <f t="shared" si="62"/>
        <v>450</v>
      </c>
      <c r="AL124" s="293"/>
      <c r="AM124" s="293"/>
      <c r="AN124" s="293"/>
      <c r="AO124" s="293"/>
      <c r="AP124" s="293"/>
      <c r="AQ124" s="293"/>
      <c r="AR124" s="292">
        <f t="shared" si="40"/>
        <v>450</v>
      </c>
      <c r="AS124" s="293">
        <v>100</v>
      </c>
      <c r="AT124" s="292">
        <f t="shared" si="41"/>
        <v>0</v>
      </c>
      <c r="AU124" s="137" t="str">
        <f t="shared" si="43"/>
        <v>*</v>
      </c>
      <c r="AW124" s="143" t="str">
        <f t="shared" si="42"/>
        <v/>
      </c>
    </row>
    <row r="125" spans="1:49" ht="12">
      <c r="A125" s="288">
        <v>126</v>
      </c>
      <c r="B125" s="294" t="s">
        <v>278</v>
      </c>
      <c r="C125" s="290" t="s">
        <v>10</v>
      </c>
      <c r="D125" s="290" t="s">
        <v>280</v>
      </c>
      <c r="E125" s="295">
        <v>90</v>
      </c>
      <c r="F125" s="292"/>
      <c r="G125" s="292">
        <f t="shared" si="59"/>
        <v>270</v>
      </c>
      <c r="H125" s="293"/>
      <c r="I125" s="293"/>
      <c r="J125" s="293"/>
      <c r="K125" s="293"/>
      <c r="L125" s="293"/>
      <c r="M125" s="293"/>
      <c r="N125" s="292">
        <f t="shared" si="51"/>
        <v>270</v>
      </c>
      <c r="O125" s="293">
        <v>1080</v>
      </c>
      <c r="P125" s="292">
        <f t="shared" si="63"/>
        <v>-810</v>
      </c>
      <c r="Q125" s="292">
        <f t="shared" si="60"/>
        <v>270</v>
      </c>
      <c r="R125" s="293"/>
      <c r="S125" s="293"/>
      <c r="T125" s="293"/>
      <c r="U125" s="293"/>
      <c r="V125" s="293"/>
      <c r="W125" s="293"/>
      <c r="X125" s="292">
        <f t="shared" si="53"/>
        <v>270</v>
      </c>
      <c r="Y125" s="293"/>
      <c r="Z125" s="292">
        <f t="shared" si="54"/>
        <v>-540</v>
      </c>
      <c r="AA125" s="292">
        <f t="shared" si="61"/>
        <v>270</v>
      </c>
      <c r="AB125" s="293"/>
      <c r="AC125" s="293">
        <v>100</v>
      </c>
      <c r="AD125" s="293"/>
      <c r="AE125" s="293"/>
      <c r="AF125" s="293"/>
      <c r="AG125" s="293"/>
      <c r="AH125" s="292">
        <f t="shared" si="38"/>
        <v>370</v>
      </c>
      <c r="AI125" s="293"/>
      <c r="AJ125" s="292">
        <f t="shared" si="39"/>
        <v>-170</v>
      </c>
      <c r="AK125" s="292">
        <f t="shared" si="62"/>
        <v>270</v>
      </c>
      <c r="AL125" s="293"/>
      <c r="AM125" s="293"/>
      <c r="AN125" s="293"/>
      <c r="AO125" s="293"/>
      <c r="AP125" s="293"/>
      <c r="AQ125" s="293"/>
      <c r="AR125" s="292">
        <f t="shared" si="40"/>
        <v>270</v>
      </c>
      <c r="AS125" s="293">
        <v>100</v>
      </c>
      <c r="AT125" s="292">
        <f t="shared" si="41"/>
        <v>0</v>
      </c>
      <c r="AU125" s="137" t="str">
        <f t="shared" si="43"/>
        <v>*</v>
      </c>
      <c r="AW125" s="143" t="str">
        <f t="shared" si="42"/>
        <v/>
      </c>
    </row>
    <row r="126" spans="1:49" ht="12">
      <c r="A126" s="288">
        <v>127</v>
      </c>
      <c r="B126" s="289" t="s">
        <v>281</v>
      </c>
      <c r="C126" s="290" t="s">
        <v>23</v>
      </c>
      <c r="D126" s="290" t="s">
        <v>283</v>
      </c>
      <c r="E126" s="291">
        <v>95</v>
      </c>
      <c r="F126" s="292">
        <v>-285</v>
      </c>
      <c r="G126" s="292">
        <f t="shared" si="59"/>
        <v>285</v>
      </c>
      <c r="H126" s="293"/>
      <c r="I126" s="293"/>
      <c r="J126" s="293"/>
      <c r="K126" s="293"/>
      <c r="L126" s="293"/>
      <c r="M126" s="293"/>
      <c r="N126" s="292">
        <f t="shared" si="51"/>
        <v>285</v>
      </c>
      <c r="O126" s="293"/>
      <c r="P126" s="292">
        <f t="shared" si="63"/>
        <v>0</v>
      </c>
      <c r="Q126" s="292">
        <f t="shared" si="60"/>
        <v>285</v>
      </c>
      <c r="R126" s="293"/>
      <c r="S126" s="293">
        <v>100</v>
      </c>
      <c r="T126" s="293"/>
      <c r="U126" s="293"/>
      <c r="V126" s="293">
        <v>50</v>
      </c>
      <c r="W126" s="293"/>
      <c r="X126" s="292">
        <f t="shared" si="53"/>
        <v>435</v>
      </c>
      <c r="Y126" s="293">
        <v>435</v>
      </c>
      <c r="Z126" s="292">
        <f t="shared" si="54"/>
        <v>0</v>
      </c>
      <c r="AA126" s="292">
        <f t="shared" si="61"/>
        <v>285</v>
      </c>
      <c r="AB126" s="293"/>
      <c r="AC126" s="293"/>
      <c r="AD126" s="293"/>
      <c r="AE126" s="293"/>
      <c r="AF126" s="293"/>
      <c r="AG126" s="293"/>
      <c r="AH126" s="292">
        <f t="shared" si="38"/>
        <v>285</v>
      </c>
      <c r="AI126" s="293">
        <v>285</v>
      </c>
      <c r="AJ126" s="292">
        <f t="shared" si="39"/>
        <v>0</v>
      </c>
      <c r="AK126" s="292">
        <f t="shared" si="62"/>
        <v>285</v>
      </c>
      <c r="AL126" s="293"/>
      <c r="AM126" s="293">
        <v>100</v>
      </c>
      <c r="AN126" s="293">
        <v>217.5</v>
      </c>
      <c r="AO126" s="293"/>
      <c r="AP126" s="293"/>
      <c r="AQ126" s="293"/>
      <c r="AR126" s="292">
        <f t="shared" si="40"/>
        <v>602.5</v>
      </c>
      <c r="AS126" s="293">
        <v>602.5</v>
      </c>
      <c r="AT126" s="292">
        <f t="shared" si="41"/>
        <v>0</v>
      </c>
      <c r="AU126" s="137" t="str">
        <f t="shared" si="43"/>
        <v>*</v>
      </c>
      <c r="AW126" s="143" t="str">
        <f t="shared" si="42"/>
        <v/>
      </c>
    </row>
    <row r="127" spans="1:49" ht="12">
      <c r="A127" s="288">
        <v>128</v>
      </c>
      <c r="B127" s="289" t="s">
        <v>284</v>
      </c>
      <c r="C127" s="290" t="s">
        <v>23</v>
      </c>
      <c r="D127" s="290" t="s">
        <v>286</v>
      </c>
      <c r="E127" s="291">
        <v>150</v>
      </c>
      <c r="F127" s="292"/>
      <c r="G127" s="292">
        <f t="shared" si="59"/>
        <v>450</v>
      </c>
      <c r="H127" s="293"/>
      <c r="I127" s="293">
        <v>50</v>
      </c>
      <c r="J127" s="293"/>
      <c r="K127" s="293"/>
      <c r="L127" s="293"/>
      <c r="M127" s="293"/>
      <c r="N127" s="292">
        <f t="shared" si="51"/>
        <v>500</v>
      </c>
      <c r="O127" s="293">
        <v>1850</v>
      </c>
      <c r="P127" s="292">
        <f t="shared" si="63"/>
        <v>-1350</v>
      </c>
      <c r="Q127" s="292">
        <f t="shared" si="60"/>
        <v>450</v>
      </c>
      <c r="R127" s="293"/>
      <c r="S127" s="293"/>
      <c r="T127" s="293"/>
      <c r="U127" s="293"/>
      <c r="V127" s="293">
        <v>50</v>
      </c>
      <c r="W127" s="293"/>
      <c r="X127" s="292">
        <f t="shared" si="53"/>
        <v>500</v>
      </c>
      <c r="Y127" s="293">
        <v>50</v>
      </c>
      <c r="Z127" s="292">
        <f t="shared" si="54"/>
        <v>-900</v>
      </c>
      <c r="AA127" s="292">
        <f t="shared" si="61"/>
        <v>450</v>
      </c>
      <c r="AB127" s="293"/>
      <c r="AC127" s="293">
        <v>100</v>
      </c>
      <c r="AD127" s="293"/>
      <c r="AE127" s="293"/>
      <c r="AF127" s="293"/>
      <c r="AG127" s="293"/>
      <c r="AH127" s="292">
        <f t="shared" si="38"/>
        <v>550</v>
      </c>
      <c r="AI127" s="293">
        <v>150</v>
      </c>
      <c r="AJ127" s="292">
        <f t="shared" si="39"/>
        <v>-500</v>
      </c>
      <c r="AK127" s="292">
        <f t="shared" si="62"/>
        <v>450</v>
      </c>
      <c r="AL127" s="293">
        <v>50</v>
      </c>
      <c r="AM127" s="293">
        <v>100</v>
      </c>
      <c r="AN127" s="293"/>
      <c r="AO127" s="293"/>
      <c r="AP127" s="293"/>
      <c r="AQ127" s="293"/>
      <c r="AR127" s="292">
        <f t="shared" si="40"/>
        <v>600</v>
      </c>
      <c r="AS127" s="293">
        <v>100</v>
      </c>
      <c r="AT127" s="292">
        <f t="shared" si="41"/>
        <v>0</v>
      </c>
      <c r="AU127" s="137" t="str">
        <f t="shared" si="43"/>
        <v>*</v>
      </c>
      <c r="AW127" s="143" t="str">
        <f t="shared" si="42"/>
        <v/>
      </c>
    </row>
    <row r="128" spans="1:49" ht="12">
      <c r="A128" s="288">
        <v>129</v>
      </c>
      <c r="B128" s="289" t="s">
        <v>287</v>
      </c>
      <c r="C128" s="290" t="s">
        <v>23</v>
      </c>
      <c r="D128" s="290" t="s">
        <v>289</v>
      </c>
      <c r="E128" s="291">
        <v>145</v>
      </c>
      <c r="F128" s="292">
        <v>-635</v>
      </c>
      <c r="G128" s="292">
        <f t="shared" si="59"/>
        <v>435</v>
      </c>
      <c r="H128" s="293"/>
      <c r="I128" s="293">
        <v>300</v>
      </c>
      <c r="J128" s="293"/>
      <c r="K128" s="293"/>
      <c r="L128" s="293"/>
      <c r="M128" s="293"/>
      <c r="N128" s="292">
        <f t="shared" ref="N128:N159" si="64">SUM(G128:M128)</f>
        <v>735</v>
      </c>
      <c r="O128" s="293">
        <v>1405</v>
      </c>
      <c r="P128" s="292">
        <f t="shared" si="63"/>
        <v>-1305</v>
      </c>
      <c r="Q128" s="292">
        <f t="shared" si="60"/>
        <v>435</v>
      </c>
      <c r="R128" s="293"/>
      <c r="S128" s="293"/>
      <c r="T128" s="293"/>
      <c r="U128" s="293"/>
      <c r="V128" s="293">
        <v>50</v>
      </c>
      <c r="W128" s="293"/>
      <c r="X128" s="292">
        <f t="shared" ref="X128:X159" si="65">SUM(Q128:W128)</f>
        <v>485</v>
      </c>
      <c r="Y128" s="293">
        <v>50</v>
      </c>
      <c r="Z128" s="292">
        <f t="shared" ref="Z128:Z159" si="66">P128+X128-Y128</f>
        <v>-870</v>
      </c>
      <c r="AA128" s="292">
        <f t="shared" si="61"/>
        <v>435</v>
      </c>
      <c r="AB128" s="293"/>
      <c r="AC128" s="293">
        <v>100</v>
      </c>
      <c r="AD128" s="293"/>
      <c r="AE128" s="293"/>
      <c r="AF128" s="293"/>
      <c r="AG128" s="293"/>
      <c r="AH128" s="292">
        <f t="shared" ref="AH128:AH191" si="67">SUM(AA128:AG128)</f>
        <v>535</v>
      </c>
      <c r="AI128" s="293">
        <v>150</v>
      </c>
      <c r="AJ128" s="292">
        <f t="shared" ref="AJ128:AJ191" si="68">Z128+AH128-AI128</f>
        <v>-485</v>
      </c>
      <c r="AK128" s="292">
        <f t="shared" si="62"/>
        <v>435</v>
      </c>
      <c r="AL128" s="293">
        <v>50</v>
      </c>
      <c r="AM128" s="293">
        <v>100</v>
      </c>
      <c r="AN128" s="293"/>
      <c r="AO128" s="293"/>
      <c r="AP128" s="293"/>
      <c r="AQ128" s="293"/>
      <c r="AR128" s="292">
        <f t="shared" ref="AR128:AR191" si="69">SUM(AK128:AQ128)</f>
        <v>585</v>
      </c>
      <c r="AS128" s="293">
        <v>100</v>
      </c>
      <c r="AT128" s="292">
        <f t="shared" ref="AT128:AT191" si="70">AJ128+AR128-AS128</f>
        <v>0</v>
      </c>
      <c r="AU128" s="137" t="str">
        <f t="shared" ref="AU128:AU199" si="71">IF(AT128=0,"*","")</f>
        <v>*</v>
      </c>
      <c r="AW128" s="143" t="str">
        <f t="shared" si="42"/>
        <v/>
      </c>
    </row>
    <row r="129" spans="1:49" ht="12">
      <c r="A129" s="288">
        <v>130</v>
      </c>
      <c r="B129" s="289" t="s">
        <v>290</v>
      </c>
      <c r="C129" s="290" t="s">
        <v>23</v>
      </c>
      <c r="D129" s="290" t="s">
        <v>292</v>
      </c>
      <c r="E129" s="291">
        <v>105</v>
      </c>
      <c r="F129" s="292"/>
      <c r="G129" s="292">
        <f t="shared" si="59"/>
        <v>315</v>
      </c>
      <c r="H129" s="293"/>
      <c r="I129" s="293"/>
      <c r="J129" s="293"/>
      <c r="K129" s="293"/>
      <c r="L129" s="293"/>
      <c r="M129" s="293"/>
      <c r="N129" s="292">
        <f t="shared" si="64"/>
        <v>315</v>
      </c>
      <c r="O129" s="293">
        <v>315</v>
      </c>
      <c r="P129" s="292">
        <f t="shared" si="63"/>
        <v>0</v>
      </c>
      <c r="Q129" s="292">
        <f t="shared" si="60"/>
        <v>315</v>
      </c>
      <c r="R129" s="293"/>
      <c r="S129" s="293"/>
      <c r="T129" s="293"/>
      <c r="U129" s="293"/>
      <c r="V129" s="293"/>
      <c r="W129" s="293"/>
      <c r="X129" s="292">
        <f t="shared" si="65"/>
        <v>315</v>
      </c>
      <c r="Y129" s="293">
        <v>945</v>
      </c>
      <c r="Z129" s="292">
        <f t="shared" si="66"/>
        <v>-630</v>
      </c>
      <c r="AA129" s="292">
        <f t="shared" si="61"/>
        <v>315</v>
      </c>
      <c r="AB129" s="293"/>
      <c r="AC129" s="293"/>
      <c r="AD129" s="293"/>
      <c r="AE129" s="293"/>
      <c r="AF129" s="293"/>
      <c r="AG129" s="293"/>
      <c r="AH129" s="292">
        <f t="shared" si="67"/>
        <v>315</v>
      </c>
      <c r="AI129" s="293"/>
      <c r="AJ129" s="292">
        <f t="shared" si="68"/>
        <v>-315</v>
      </c>
      <c r="AK129" s="292">
        <f t="shared" si="62"/>
        <v>315</v>
      </c>
      <c r="AL129" s="293"/>
      <c r="AM129" s="293">
        <v>100</v>
      </c>
      <c r="AN129" s="293"/>
      <c r="AO129" s="293"/>
      <c r="AP129" s="293"/>
      <c r="AQ129" s="293"/>
      <c r="AR129" s="292">
        <f t="shared" si="69"/>
        <v>415</v>
      </c>
      <c r="AS129" s="293">
        <v>100</v>
      </c>
      <c r="AT129" s="292">
        <f t="shared" si="70"/>
        <v>0</v>
      </c>
      <c r="AU129" s="137" t="str">
        <f t="shared" si="71"/>
        <v>*</v>
      </c>
      <c r="AW129" s="143" t="str">
        <f t="shared" ref="AW129:AW193" si="72">IF(AA129=E129*3,"","!!!")</f>
        <v/>
      </c>
    </row>
    <row r="130" spans="1:49" ht="12">
      <c r="A130" s="288">
        <v>131</v>
      </c>
      <c r="B130" s="289" t="s">
        <v>293</v>
      </c>
      <c r="C130" s="290" t="s">
        <v>14</v>
      </c>
      <c r="D130" s="290" t="s">
        <v>295</v>
      </c>
      <c r="E130" s="291">
        <v>175</v>
      </c>
      <c r="F130" s="292"/>
      <c r="G130" s="292">
        <f t="shared" si="59"/>
        <v>525</v>
      </c>
      <c r="H130" s="293"/>
      <c r="I130" s="293">
        <v>100</v>
      </c>
      <c r="J130" s="293"/>
      <c r="K130" s="293"/>
      <c r="L130" s="293">
        <v>50</v>
      </c>
      <c r="M130" s="293"/>
      <c r="N130" s="292">
        <f t="shared" si="64"/>
        <v>675</v>
      </c>
      <c r="O130" s="293">
        <v>1420</v>
      </c>
      <c r="P130" s="292">
        <f t="shared" si="63"/>
        <v>-745</v>
      </c>
      <c r="Q130" s="292">
        <f t="shared" si="60"/>
        <v>525</v>
      </c>
      <c r="R130" s="293">
        <v>10</v>
      </c>
      <c r="S130" s="293">
        <v>100</v>
      </c>
      <c r="T130" s="293"/>
      <c r="U130" s="293"/>
      <c r="V130" s="293">
        <v>110</v>
      </c>
      <c r="W130" s="293"/>
      <c r="X130" s="292">
        <f t="shared" si="65"/>
        <v>745</v>
      </c>
      <c r="Y130" s="293">
        <v>525</v>
      </c>
      <c r="Z130" s="292">
        <f t="shared" si="66"/>
        <v>-525</v>
      </c>
      <c r="AA130" s="292">
        <f t="shared" si="61"/>
        <v>525</v>
      </c>
      <c r="AB130" s="293"/>
      <c r="AC130" s="293"/>
      <c r="AD130" s="293"/>
      <c r="AE130" s="293"/>
      <c r="AF130" s="293"/>
      <c r="AG130" s="293"/>
      <c r="AH130" s="292">
        <f t="shared" si="67"/>
        <v>525</v>
      </c>
      <c r="AI130" s="293"/>
      <c r="AJ130" s="292">
        <f t="shared" si="68"/>
        <v>0</v>
      </c>
      <c r="AK130" s="292">
        <f t="shared" si="62"/>
        <v>525</v>
      </c>
      <c r="AL130" s="293"/>
      <c r="AM130" s="293">
        <v>100</v>
      </c>
      <c r="AN130" s="293"/>
      <c r="AO130" s="293"/>
      <c r="AP130" s="293"/>
      <c r="AQ130" s="293"/>
      <c r="AR130" s="292">
        <f t="shared" si="69"/>
        <v>625</v>
      </c>
      <c r="AS130" s="293">
        <v>625</v>
      </c>
      <c r="AT130" s="292">
        <f t="shared" si="70"/>
        <v>0</v>
      </c>
      <c r="AU130" s="137" t="str">
        <f t="shared" si="71"/>
        <v>*</v>
      </c>
      <c r="AW130" s="143" t="str">
        <f t="shared" si="72"/>
        <v/>
      </c>
    </row>
    <row r="131" spans="1:49" ht="12">
      <c r="A131" s="288">
        <v>132</v>
      </c>
      <c r="B131" s="294" t="s">
        <v>296</v>
      </c>
      <c r="C131" s="290" t="s">
        <v>10</v>
      </c>
      <c r="D131" s="290" t="s">
        <v>298</v>
      </c>
      <c r="E131" s="295">
        <v>115</v>
      </c>
      <c r="F131" s="292"/>
      <c r="G131" s="292">
        <f t="shared" si="59"/>
        <v>345</v>
      </c>
      <c r="H131" s="293"/>
      <c r="I131" s="293"/>
      <c r="J131" s="293"/>
      <c r="K131" s="293"/>
      <c r="L131" s="293"/>
      <c r="M131" s="293"/>
      <c r="N131" s="292">
        <f t="shared" si="64"/>
        <v>345</v>
      </c>
      <c r="O131" s="293">
        <v>1380</v>
      </c>
      <c r="P131" s="292">
        <f t="shared" si="63"/>
        <v>-1035</v>
      </c>
      <c r="Q131" s="292">
        <f t="shared" si="60"/>
        <v>345</v>
      </c>
      <c r="R131" s="293"/>
      <c r="S131" s="293">
        <v>100</v>
      </c>
      <c r="T131" s="293"/>
      <c r="U131" s="293"/>
      <c r="V131" s="293"/>
      <c r="W131" s="293"/>
      <c r="X131" s="292">
        <f t="shared" si="65"/>
        <v>445</v>
      </c>
      <c r="Y131" s="293">
        <v>100</v>
      </c>
      <c r="Z131" s="292">
        <f t="shared" si="66"/>
        <v>-690</v>
      </c>
      <c r="AA131" s="292">
        <f t="shared" si="61"/>
        <v>345</v>
      </c>
      <c r="AB131" s="293"/>
      <c r="AC131" s="293"/>
      <c r="AD131" s="293"/>
      <c r="AE131" s="293"/>
      <c r="AF131" s="293"/>
      <c r="AG131" s="293"/>
      <c r="AH131" s="292">
        <f t="shared" si="67"/>
        <v>345</v>
      </c>
      <c r="AI131" s="293"/>
      <c r="AJ131" s="292">
        <f t="shared" si="68"/>
        <v>-345</v>
      </c>
      <c r="AK131" s="292">
        <f t="shared" si="62"/>
        <v>345</v>
      </c>
      <c r="AL131" s="293"/>
      <c r="AM131" s="293"/>
      <c r="AN131" s="293"/>
      <c r="AO131" s="293"/>
      <c r="AP131" s="293"/>
      <c r="AQ131" s="293"/>
      <c r="AR131" s="292">
        <f t="shared" si="69"/>
        <v>345</v>
      </c>
      <c r="AS131" s="293"/>
      <c r="AT131" s="292">
        <f t="shared" si="70"/>
        <v>0</v>
      </c>
      <c r="AW131" s="143" t="str">
        <f t="shared" si="72"/>
        <v/>
      </c>
    </row>
    <row r="132" spans="1:49" ht="12">
      <c r="A132" s="288">
        <v>133</v>
      </c>
      <c r="B132" s="294" t="s">
        <v>299</v>
      </c>
      <c r="C132" s="290" t="s">
        <v>10</v>
      </c>
      <c r="D132" s="290" t="s">
        <v>12</v>
      </c>
      <c r="E132" s="295">
        <v>45</v>
      </c>
      <c r="F132" s="292"/>
      <c r="G132" s="292">
        <f t="shared" si="59"/>
        <v>135</v>
      </c>
      <c r="H132" s="293"/>
      <c r="I132" s="293"/>
      <c r="J132" s="293"/>
      <c r="K132" s="293"/>
      <c r="L132" s="293"/>
      <c r="M132" s="293"/>
      <c r="N132" s="292">
        <f t="shared" si="64"/>
        <v>135</v>
      </c>
      <c r="O132" s="293">
        <v>135</v>
      </c>
      <c r="P132" s="292">
        <f t="shared" si="63"/>
        <v>0</v>
      </c>
      <c r="Q132" s="292">
        <f t="shared" si="60"/>
        <v>135</v>
      </c>
      <c r="R132" s="293"/>
      <c r="S132" s="293"/>
      <c r="T132" s="293"/>
      <c r="U132" s="293"/>
      <c r="V132" s="293"/>
      <c r="W132" s="293"/>
      <c r="X132" s="292">
        <f t="shared" si="65"/>
        <v>135</v>
      </c>
      <c r="Y132" s="293">
        <v>405</v>
      </c>
      <c r="Z132" s="292">
        <f t="shared" si="66"/>
        <v>-270</v>
      </c>
      <c r="AA132" s="292">
        <f t="shared" si="61"/>
        <v>135</v>
      </c>
      <c r="AB132" s="293"/>
      <c r="AC132" s="293">
        <v>100</v>
      </c>
      <c r="AD132" s="293"/>
      <c r="AE132" s="293"/>
      <c r="AF132" s="293"/>
      <c r="AG132" s="293"/>
      <c r="AH132" s="292">
        <f t="shared" si="67"/>
        <v>235</v>
      </c>
      <c r="AI132" s="293">
        <v>150</v>
      </c>
      <c r="AJ132" s="292">
        <f t="shared" si="68"/>
        <v>-185</v>
      </c>
      <c r="AK132" s="292">
        <f t="shared" si="62"/>
        <v>135</v>
      </c>
      <c r="AL132" s="293"/>
      <c r="AM132" s="293"/>
      <c r="AN132" s="293"/>
      <c r="AO132" s="293"/>
      <c r="AP132" s="293">
        <v>50</v>
      </c>
      <c r="AQ132" s="293"/>
      <c r="AR132" s="292">
        <f t="shared" si="69"/>
        <v>185</v>
      </c>
      <c r="AS132" s="293"/>
      <c r="AT132" s="292">
        <f t="shared" si="70"/>
        <v>0</v>
      </c>
      <c r="AW132" s="143" t="str">
        <f t="shared" si="72"/>
        <v/>
      </c>
    </row>
    <row r="133" spans="1:49" ht="12">
      <c r="A133" s="288">
        <v>134</v>
      </c>
      <c r="B133" s="294" t="s">
        <v>1382</v>
      </c>
      <c r="C133" s="290" t="s">
        <v>23</v>
      </c>
      <c r="D133" s="290" t="s">
        <v>1356</v>
      </c>
      <c r="E133" s="295">
        <v>65</v>
      </c>
      <c r="F133" s="292"/>
      <c r="G133" s="292">
        <f t="shared" si="59"/>
        <v>195</v>
      </c>
      <c r="H133" s="293"/>
      <c r="I133" s="293"/>
      <c r="J133" s="293"/>
      <c r="K133" s="293"/>
      <c r="L133" s="293"/>
      <c r="M133" s="293"/>
      <c r="N133" s="292">
        <f t="shared" si="64"/>
        <v>195</v>
      </c>
      <c r="O133" s="293">
        <v>390</v>
      </c>
      <c r="P133" s="292">
        <f t="shared" si="63"/>
        <v>-195</v>
      </c>
      <c r="Q133" s="292">
        <f t="shared" si="60"/>
        <v>195</v>
      </c>
      <c r="R133" s="293"/>
      <c r="S133" s="293"/>
      <c r="T133" s="293"/>
      <c r="U133" s="293"/>
      <c r="V133" s="293"/>
      <c r="W133" s="293"/>
      <c r="X133" s="292">
        <f t="shared" si="65"/>
        <v>195</v>
      </c>
      <c r="Y133" s="293"/>
      <c r="Z133" s="292">
        <f t="shared" si="66"/>
        <v>0</v>
      </c>
      <c r="AA133" s="292">
        <f t="shared" si="61"/>
        <v>195</v>
      </c>
      <c r="AB133" s="293"/>
      <c r="AC133" s="293"/>
      <c r="AD133" s="293"/>
      <c r="AE133" s="293"/>
      <c r="AF133" s="293"/>
      <c r="AG133" s="293"/>
      <c r="AH133" s="292">
        <f t="shared" si="67"/>
        <v>195</v>
      </c>
      <c r="AI133" s="293"/>
      <c r="AJ133" s="292">
        <f t="shared" si="68"/>
        <v>195</v>
      </c>
      <c r="AK133" s="292">
        <f t="shared" si="62"/>
        <v>195</v>
      </c>
      <c r="AL133" s="293"/>
      <c r="AM133" s="293"/>
      <c r="AN133" s="293"/>
      <c r="AO133" s="293"/>
      <c r="AP133" s="293"/>
      <c r="AQ133" s="293"/>
      <c r="AR133" s="292">
        <f t="shared" si="69"/>
        <v>195</v>
      </c>
      <c r="AS133" s="293"/>
      <c r="AT133" s="292">
        <f t="shared" si="70"/>
        <v>390</v>
      </c>
      <c r="AU133" s="137" t="str">
        <f t="shared" si="71"/>
        <v/>
      </c>
      <c r="AW133" s="143" t="str">
        <f t="shared" si="72"/>
        <v/>
      </c>
    </row>
    <row r="134" spans="1:49" ht="12">
      <c r="A134" s="288">
        <v>135</v>
      </c>
      <c r="B134" s="294" t="s">
        <v>1429</v>
      </c>
      <c r="C134" s="290" t="s">
        <v>23</v>
      </c>
      <c r="D134" s="290"/>
      <c r="E134" s="295">
        <v>350</v>
      </c>
      <c r="F134" s="292">
        <v>-355</v>
      </c>
      <c r="G134" s="292">
        <v>305</v>
      </c>
      <c r="H134" s="293"/>
      <c r="I134" s="293"/>
      <c r="J134" s="293"/>
      <c r="K134" s="293"/>
      <c r="L134" s="293">
        <v>50</v>
      </c>
      <c r="M134" s="293"/>
      <c r="N134" s="292">
        <f t="shared" si="64"/>
        <v>355</v>
      </c>
      <c r="O134" s="293">
        <v>1355</v>
      </c>
      <c r="P134" s="292">
        <f t="shared" si="63"/>
        <v>-1355</v>
      </c>
      <c r="Q134" s="292">
        <f t="shared" si="60"/>
        <v>1050</v>
      </c>
      <c r="R134" s="293">
        <v>70</v>
      </c>
      <c r="S134" s="293">
        <v>235</v>
      </c>
      <c r="T134" s="293"/>
      <c r="U134" s="293"/>
      <c r="V134" s="293"/>
      <c r="W134" s="293"/>
      <c r="X134" s="292">
        <f t="shared" si="65"/>
        <v>1355</v>
      </c>
      <c r="Y134" s="293"/>
      <c r="Z134" s="292">
        <f t="shared" si="66"/>
        <v>0</v>
      </c>
      <c r="AA134" s="292">
        <f t="shared" si="61"/>
        <v>1050</v>
      </c>
      <c r="AB134" s="293"/>
      <c r="AC134" s="293">
        <v>221.2</v>
      </c>
      <c r="AD134" s="293"/>
      <c r="AE134" s="293"/>
      <c r="AF134" s="293"/>
      <c r="AG134" s="293"/>
      <c r="AH134" s="292">
        <f t="shared" si="67"/>
        <v>1271.2</v>
      </c>
      <c r="AI134" s="293">
        <v>1271.2</v>
      </c>
      <c r="AJ134" s="292">
        <f t="shared" si="68"/>
        <v>0</v>
      </c>
      <c r="AK134" s="292">
        <f t="shared" si="62"/>
        <v>1050</v>
      </c>
      <c r="AL134" s="293">
        <v>20</v>
      </c>
      <c r="AM134" s="293">
        <v>100</v>
      </c>
      <c r="AN134" s="293"/>
      <c r="AO134" s="293">
        <v>300</v>
      </c>
      <c r="AP134" s="293">
        <v>100</v>
      </c>
      <c r="AQ134" s="293">
        <v>20</v>
      </c>
      <c r="AR134" s="292">
        <f t="shared" si="69"/>
        <v>1590</v>
      </c>
      <c r="AS134" s="293">
        <v>1590</v>
      </c>
      <c r="AT134" s="292">
        <f t="shared" si="70"/>
        <v>0</v>
      </c>
      <c r="AU134" s="137" t="str">
        <f t="shared" si="71"/>
        <v>*</v>
      </c>
      <c r="AW134" s="143" t="str">
        <f t="shared" si="72"/>
        <v/>
      </c>
    </row>
    <row r="135" spans="1:49" ht="12">
      <c r="A135" s="288">
        <v>136</v>
      </c>
      <c r="B135" s="289" t="s">
        <v>301</v>
      </c>
      <c r="C135" s="290" t="s">
        <v>23</v>
      </c>
      <c r="D135" s="290" t="s">
        <v>303</v>
      </c>
      <c r="E135" s="291">
        <v>135</v>
      </c>
      <c r="F135" s="292"/>
      <c r="G135" s="292">
        <f t="shared" ref="G135:G166" si="73">E135*3</f>
        <v>405</v>
      </c>
      <c r="H135" s="293"/>
      <c r="I135" s="293">
        <v>100</v>
      </c>
      <c r="J135" s="293"/>
      <c r="K135" s="293"/>
      <c r="L135" s="293"/>
      <c r="M135" s="293"/>
      <c r="N135" s="292">
        <f t="shared" si="64"/>
        <v>505</v>
      </c>
      <c r="O135" s="293">
        <v>505</v>
      </c>
      <c r="P135" s="292">
        <f t="shared" si="63"/>
        <v>0</v>
      </c>
      <c r="Q135" s="292">
        <f t="shared" si="60"/>
        <v>405</v>
      </c>
      <c r="R135" s="293"/>
      <c r="S135" s="293">
        <v>200</v>
      </c>
      <c r="T135" s="293"/>
      <c r="U135" s="293">
        <v>300</v>
      </c>
      <c r="V135" s="293">
        <v>50</v>
      </c>
      <c r="W135" s="293"/>
      <c r="X135" s="292">
        <f t="shared" si="65"/>
        <v>955</v>
      </c>
      <c r="Y135" s="293">
        <v>955</v>
      </c>
      <c r="Z135" s="292">
        <f t="shared" si="66"/>
        <v>0</v>
      </c>
      <c r="AA135" s="292">
        <f t="shared" si="61"/>
        <v>405</v>
      </c>
      <c r="AB135" s="293"/>
      <c r="AC135" s="293"/>
      <c r="AD135" s="293"/>
      <c r="AE135" s="293"/>
      <c r="AF135" s="293"/>
      <c r="AG135" s="293"/>
      <c r="AH135" s="292">
        <f t="shared" si="67"/>
        <v>405</v>
      </c>
      <c r="AI135" s="293">
        <v>405</v>
      </c>
      <c r="AJ135" s="292">
        <f t="shared" si="68"/>
        <v>0</v>
      </c>
      <c r="AK135" s="292">
        <f t="shared" si="62"/>
        <v>405</v>
      </c>
      <c r="AL135" s="293"/>
      <c r="AM135" s="293">
        <v>100</v>
      </c>
      <c r="AN135" s="293"/>
      <c r="AO135" s="293"/>
      <c r="AP135" s="293"/>
      <c r="AQ135" s="293"/>
      <c r="AR135" s="292">
        <f t="shared" si="69"/>
        <v>505</v>
      </c>
      <c r="AS135" s="293">
        <v>505</v>
      </c>
      <c r="AT135" s="292">
        <f t="shared" si="70"/>
        <v>0</v>
      </c>
      <c r="AU135" s="137" t="str">
        <f t="shared" si="71"/>
        <v>*</v>
      </c>
      <c r="AW135" s="143" t="str">
        <f t="shared" si="72"/>
        <v/>
      </c>
    </row>
    <row r="136" spans="1:49" ht="12">
      <c r="A136" s="288">
        <v>137</v>
      </c>
      <c r="B136" s="289" t="s">
        <v>1116</v>
      </c>
      <c r="C136" s="290" t="s">
        <v>14</v>
      </c>
      <c r="D136" s="290" t="s">
        <v>894</v>
      </c>
      <c r="E136" s="291">
        <v>175</v>
      </c>
      <c r="F136" s="292"/>
      <c r="G136" s="292">
        <f t="shared" si="73"/>
        <v>525</v>
      </c>
      <c r="H136" s="293"/>
      <c r="I136" s="293"/>
      <c r="J136" s="293"/>
      <c r="K136" s="293"/>
      <c r="L136" s="293"/>
      <c r="M136" s="293"/>
      <c r="N136" s="292">
        <f t="shared" si="64"/>
        <v>525</v>
      </c>
      <c r="O136" s="293">
        <v>1050</v>
      </c>
      <c r="P136" s="292">
        <f t="shared" si="63"/>
        <v>-525</v>
      </c>
      <c r="Q136" s="292">
        <f t="shared" si="60"/>
        <v>525</v>
      </c>
      <c r="R136" s="293"/>
      <c r="S136" s="293"/>
      <c r="T136" s="293"/>
      <c r="U136" s="293"/>
      <c r="V136" s="293"/>
      <c r="W136" s="293"/>
      <c r="X136" s="292">
        <f t="shared" si="65"/>
        <v>525</v>
      </c>
      <c r="Y136" s="293"/>
      <c r="Z136" s="292">
        <f t="shared" si="66"/>
        <v>0</v>
      </c>
      <c r="AA136" s="292">
        <f t="shared" si="61"/>
        <v>525</v>
      </c>
      <c r="AB136" s="293"/>
      <c r="AC136" s="293"/>
      <c r="AD136" s="293"/>
      <c r="AE136" s="293"/>
      <c r="AF136" s="293"/>
      <c r="AG136" s="293"/>
      <c r="AH136" s="292">
        <f t="shared" si="67"/>
        <v>525</v>
      </c>
      <c r="AI136" s="293"/>
      <c r="AJ136" s="292">
        <f t="shared" si="68"/>
        <v>525</v>
      </c>
      <c r="AK136" s="292">
        <f t="shared" si="62"/>
        <v>525</v>
      </c>
      <c r="AL136" s="293"/>
      <c r="AM136" s="293"/>
      <c r="AN136" s="293"/>
      <c r="AO136" s="293"/>
      <c r="AP136" s="293"/>
      <c r="AQ136" s="293"/>
      <c r="AR136" s="292">
        <f t="shared" si="69"/>
        <v>525</v>
      </c>
      <c r="AS136" s="293">
        <v>1050</v>
      </c>
      <c r="AT136" s="292">
        <f t="shared" si="70"/>
        <v>0</v>
      </c>
      <c r="AU136" s="137" t="str">
        <f t="shared" si="71"/>
        <v>*</v>
      </c>
      <c r="AW136" s="143" t="str">
        <f t="shared" si="72"/>
        <v/>
      </c>
    </row>
    <row r="137" spans="1:49" ht="12">
      <c r="A137" s="288">
        <v>138</v>
      </c>
      <c r="B137" s="289" t="s">
        <v>304</v>
      </c>
      <c r="C137" s="290" t="s">
        <v>23</v>
      </c>
      <c r="D137" s="290" t="s">
        <v>305</v>
      </c>
      <c r="E137" s="291">
        <v>50</v>
      </c>
      <c r="F137" s="323"/>
      <c r="G137" s="292">
        <f t="shared" si="73"/>
        <v>150</v>
      </c>
      <c r="H137" s="293"/>
      <c r="I137" s="293"/>
      <c r="J137" s="293"/>
      <c r="K137" s="293"/>
      <c r="L137" s="293"/>
      <c r="M137" s="293"/>
      <c r="N137" s="292">
        <f t="shared" si="64"/>
        <v>150</v>
      </c>
      <c r="O137" s="293"/>
      <c r="P137" s="292">
        <f t="shared" si="63"/>
        <v>150</v>
      </c>
      <c r="Q137" s="292">
        <f t="shared" si="60"/>
        <v>150</v>
      </c>
      <c r="R137" s="293"/>
      <c r="S137" s="293"/>
      <c r="T137" s="293"/>
      <c r="U137" s="293"/>
      <c r="V137" s="293"/>
      <c r="W137" s="293"/>
      <c r="X137" s="292">
        <f t="shared" si="65"/>
        <v>150</v>
      </c>
      <c r="Y137" s="293">
        <v>600</v>
      </c>
      <c r="Z137" s="292">
        <f t="shared" si="66"/>
        <v>-300</v>
      </c>
      <c r="AA137" s="292">
        <f t="shared" si="61"/>
        <v>150</v>
      </c>
      <c r="AB137" s="293"/>
      <c r="AC137" s="293"/>
      <c r="AD137" s="293"/>
      <c r="AE137" s="293"/>
      <c r="AF137" s="293"/>
      <c r="AG137" s="293"/>
      <c r="AH137" s="292">
        <f t="shared" si="67"/>
        <v>150</v>
      </c>
      <c r="AI137" s="293"/>
      <c r="AJ137" s="292">
        <f t="shared" si="68"/>
        <v>-150</v>
      </c>
      <c r="AK137" s="292">
        <f t="shared" si="62"/>
        <v>150</v>
      </c>
      <c r="AL137" s="293"/>
      <c r="AM137" s="293"/>
      <c r="AN137" s="293"/>
      <c r="AO137" s="293"/>
      <c r="AP137" s="293"/>
      <c r="AQ137" s="293"/>
      <c r="AR137" s="292">
        <f t="shared" si="69"/>
        <v>150</v>
      </c>
      <c r="AS137" s="293"/>
      <c r="AT137" s="292">
        <f t="shared" si="70"/>
        <v>0</v>
      </c>
      <c r="AU137" s="137" t="str">
        <f t="shared" si="71"/>
        <v>*</v>
      </c>
      <c r="AW137" s="143" t="str">
        <f t="shared" si="72"/>
        <v/>
      </c>
    </row>
    <row r="138" spans="1:49" ht="12">
      <c r="A138" s="288">
        <v>139</v>
      </c>
      <c r="B138" s="289" t="s">
        <v>306</v>
      </c>
      <c r="C138" s="290" t="s">
        <v>23</v>
      </c>
      <c r="D138" s="290" t="s">
        <v>12</v>
      </c>
      <c r="E138" s="291">
        <v>70</v>
      </c>
      <c r="F138" s="292">
        <v>-670</v>
      </c>
      <c r="G138" s="292">
        <f t="shared" si="73"/>
        <v>210</v>
      </c>
      <c r="H138" s="293"/>
      <c r="I138" s="293"/>
      <c r="J138" s="293"/>
      <c r="K138" s="293"/>
      <c r="L138" s="293"/>
      <c r="M138" s="293"/>
      <c r="N138" s="292">
        <f t="shared" si="64"/>
        <v>210</v>
      </c>
      <c r="O138" s="293"/>
      <c r="P138" s="292">
        <f t="shared" si="63"/>
        <v>-460</v>
      </c>
      <c r="Q138" s="292">
        <f t="shared" si="60"/>
        <v>210</v>
      </c>
      <c r="R138" s="293"/>
      <c r="S138" s="293"/>
      <c r="T138" s="293"/>
      <c r="U138" s="293"/>
      <c r="V138" s="293"/>
      <c r="W138" s="293"/>
      <c r="X138" s="292">
        <f t="shared" si="65"/>
        <v>210</v>
      </c>
      <c r="Y138" s="293">
        <v>100</v>
      </c>
      <c r="Z138" s="292">
        <f t="shared" si="66"/>
        <v>-350</v>
      </c>
      <c r="AA138" s="292">
        <f t="shared" si="61"/>
        <v>210</v>
      </c>
      <c r="AB138" s="293"/>
      <c r="AC138" s="293">
        <v>200</v>
      </c>
      <c r="AD138" s="293"/>
      <c r="AE138" s="293"/>
      <c r="AF138" s="293"/>
      <c r="AG138" s="293"/>
      <c r="AH138" s="292">
        <f t="shared" si="67"/>
        <v>410</v>
      </c>
      <c r="AI138" s="293"/>
      <c r="AJ138" s="292">
        <f t="shared" si="68"/>
        <v>60</v>
      </c>
      <c r="AK138" s="292">
        <f t="shared" si="62"/>
        <v>210</v>
      </c>
      <c r="AL138" s="293"/>
      <c r="AM138" s="293"/>
      <c r="AN138" s="293"/>
      <c r="AO138" s="293"/>
      <c r="AP138" s="293"/>
      <c r="AQ138" s="293"/>
      <c r="AR138" s="292">
        <f t="shared" si="69"/>
        <v>210</v>
      </c>
      <c r="AS138" s="293">
        <v>270</v>
      </c>
      <c r="AT138" s="292">
        <f t="shared" si="70"/>
        <v>0</v>
      </c>
      <c r="AU138" s="137" t="str">
        <f t="shared" si="71"/>
        <v>*</v>
      </c>
      <c r="AW138" s="143" t="str">
        <f t="shared" si="72"/>
        <v/>
      </c>
    </row>
    <row r="139" spans="1:49" ht="12">
      <c r="A139" s="288">
        <v>140</v>
      </c>
      <c r="B139" s="294" t="s">
        <v>308</v>
      </c>
      <c r="C139" s="290" t="s">
        <v>10</v>
      </c>
      <c r="D139" s="290" t="s">
        <v>310</v>
      </c>
      <c r="E139" s="295">
        <v>105</v>
      </c>
      <c r="F139" s="292"/>
      <c r="G139" s="292">
        <f t="shared" si="73"/>
        <v>315</v>
      </c>
      <c r="H139" s="293"/>
      <c r="I139" s="293"/>
      <c r="J139" s="293"/>
      <c r="K139" s="293"/>
      <c r="L139" s="293"/>
      <c r="M139" s="293"/>
      <c r="N139" s="292">
        <f t="shared" si="64"/>
        <v>315</v>
      </c>
      <c r="O139" s="293">
        <v>315</v>
      </c>
      <c r="P139" s="292">
        <f t="shared" si="63"/>
        <v>0</v>
      </c>
      <c r="Q139" s="292">
        <f t="shared" si="60"/>
        <v>315</v>
      </c>
      <c r="R139" s="293"/>
      <c r="S139" s="293"/>
      <c r="T139" s="293"/>
      <c r="U139" s="293"/>
      <c r="V139" s="293"/>
      <c r="W139" s="293"/>
      <c r="X139" s="292">
        <f t="shared" si="65"/>
        <v>315</v>
      </c>
      <c r="Y139" s="293">
        <v>315</v>
      </c>
      <c r="Z139" s="292">
        <f t="shared" si="66"/>
        <v>0</v>
      </c>
      <c r="AA139" s="292">
        <f t="shared" si="61"/>
        <v>315</v>
      </c>
      <c r="AB139" s="293"/>
      <c r="AC139" s="293"/>
      <c r="AD139" s="293"/>
      <c r="AE139" s="293"/>
      <c r="AF139" s="293"/>
      <c r="AG139" s="293"/>
      <c r="AH139" s="292">
        <f t="shared" si="67"/>
        <v>315</v>
      </c>
      <c r="AI139" s="293">
        <v>630</v>
      </c>
      <c r="AJ139" s="292">
        <f t="shared" si="68"/>
        <v>-315</v>
      </c>
      <c r="AK139" s="292">
        <f t="shared" si="62"/>
        <v>315</v>
      </c>
      <c r="AL139" s="293"/>
      <c r="AM139" s="293"/>
      <c r="AN139" s="293"/>
      <c r="AO139" s="293"/>
      <c r="AP139" s="293"/>
      <c r="AQ139" s="293"/>
      <c r="AR139" s="292">
        <f t="shared" si="69"/>
        <v>315</v>
      </c>
      <c r="AS139" s="293"/>
      <c r="AT139" s="292">
        <f t="shared" si="70"/>
        <v>0</v>
      </c>
      <c r="AU139" s="137" t="str">
        <f t="shared" si="71"/>
        <v>*</v>
      </c>
      <c r="AW139" s="143" t="str">
        <f t="shared" si="72"/>
        <v/>
      </c>
    </row>
    <row r="140" spans="1:49" ht="12">
      <c r="A140" s="288">
        <v>141</v>
      </c>
      <c r="B140" s="289" t="s">
        <v>1122</v>
      </c>
      <c r="C140" s="290" t="s">
        <v>14</v>
      </c>
      <c r="D140" s="290" t="s">
        <v>833</v>
      </c>
      <c r="E140" s="291">
        <v>340</v>
      </c>
      <c r="F140" s="292"/>
      <c r="G140" s="292">
        <f t="shared" si="73"/>
        <v>1020</v>
      </c>
      <c r="H140" s="293">
        <v>50</v>
      </c>
      <c r="I140" s="293"/>
      <c r="J140" s="293"/>
      <c r="K140" s="293"/>
      <c r="L140" s="293"/>
      <c r="M140" s="293"/>
      <c r="N140" s="292">
        <f t="shared" si="64"/>
        <v>1070</v>
      </c>
      <c r="O140" s="293">
        <v>1070</v>
      </c>
      <c r="P140" s="292">
        <f t="shared" si="63"/>
        <v>0</v>
      </c>
      <c r="Q140" s="292">
        <f t="shared" si="60"/>
        <v>1020</v>
      </c>
      <c r="R140" s="293"/>
      <c r="S140" s="293">
        <v>100</v>
      </c>
      <c r="T140" s="293"/>
      <c r="U140" s="293"/>
      <c r="V140" s="293">
        <v>50</v>
      </c>
      <c r="W140" s="293"/>
      <c r="X140" s="292">
        <f t="shared" si="65"/>
        <v>1170</v>
      </c>
      <c r="Y140" s="293">
        <v>1170</v>
      </c>
      <c r="Z140" s="292">
        <f t="shared" si="66"/>
        <v>0</v>
      </c>
      <c r="AA140" s="292">
        <f t="shared" si="61"/>
        <v>1020</v>
      </c>
      <c r="AB140" s="293"/>
      <c r="AC140" s="293"/>
      <c r="AD140" s="293"/>
      <c r="AE140" s="293"/>
      <c r="AF140" s="293"/>
      <c r="AG140" s="293"/>
      <c r="AH140" s="292">
        <f t="shared" si="67"/>
        <v>1020</v>
      </c>
      <c r="AI140" s="293">
        <v>2040</v>
      </c>
      <c r="AJ140" s="292">
        <f t="shared" si="68"/>
        <v>-1020</v>
      </c>
      <c r="AK140" s="292">
        <f t="shared" si="62"/>
        <v>1020</v>
      </c>
      <c r="AL140" s="293"/>
      <c r="AM140" s="293"/>
      <c r="AN140" s="293"/>
      <c r="AO140" s="293"/>
      <c r="AP140" s="293"/>
      <c r="AQ140" s="293"/>
      <c r="AR140" s="292">
        <f t="shared" si="69"/>
        <v>1020</v>
      </c>
      <c r="AS140" s="293"/>
      <c r="AT140" s="292">
        <f t="shared" si="70"/>
        <v>0</v>
      </c>
      <c r="AU140" s="137" t="str">
        <f t="shared" si="71"/>
        <v>*</v>
      </c>
      <c r="AW140" s="143" t="str">
        <f t="shared" si="72"/>
        <v/>
      </c>
    </row>
    <row r="141" spans="1:49" ht="12">
      <c r="A141" s="288">
        <v>142</v>
      </c>
      <c r="B141" s="324" t="s">
        <v>1313</v>
      </c>
      <c r="C141" s="290" t="s">
        <v>14</v>
      </c>
      <c r="D141" s="290" t="s">
        <v>890</v>
      </c>
      <c r="E141" s="325">
        <v>100</v>
      </c>
      <c r="F141" s="292">
        <v>3600</v>
      </c>
      <c r="G141" s="292">
        <f t="shared" si="73"/>
        <v>300</v>
      </c>
      <c r="H141" s="293"/>
      <c r="I141" s="293"/>
      <c r="J141" s="293"/>
      <c r="K141" s="293"/>
      <c r="L141" s="293"/>
      <c r="M141" s="293"/>
      <c r="N141" s="292">
        <f t="shared" si="64"/>
        <v>300</v>
      </c>
      <c r="O141" s="293">
        <v>1000</v>
      </c>
      <c r="P141" s="292">
        <f t="shared" si="63"/>
        <v>2900</v>
      </c>
      <c r="Q141" s="292">
        <f t="shared" si="60"/>
        <v>300</v>
      </c>
      <c r="R141" s="293"/>
      <c r="S141" s="293"/>
      <c r="T141" s="293"/>
      <c r="U141" s="293"/>
      <c r="V141" s="293"/>
      <c r="W141" s="293"/>
      <c r="X141" s="292">
        <f t="shared" si="65"/>
        <v>300</v>
      </c>
      <c r="Y141" s="293">
        <v>1000</v>
      </c>
      <c r="Z141" s="292">
        <f t="shared" si="66"/>
        <v>2200</v>
      </c>
      <c r="AA141" s="292">
        <f t="shared" si="61"/>
        <v>300</v>
      </c>
      <c r="AB141" s="293"/>
      <c r="AC141" s="293"/>
      <c r="AD141" s="293"/>
      <c r="AE141" s="293"/>
      <c r="AF141" s="293"/>
      <c r="AG141" s="293"/>
      <c r="AH141" s="292">
        <f t="shared" si="67"/>
        <v>300</v>
      </c>
      <c r="AI141" s="293">
        <v>1000</v>
      </c>
      <c r="AJ141" s="292">
        <f t="shared" si="68"/>
        <v>1500</v>
      </c>
      <c r="AK141" s="292">
        <f t="shared" si="62"/>
        <v>300</v>
      </c>
      <c r="AL141" s="293"/>
      <c r="AM141" s="293"/>
      <c r="AN141" s="293"/>
      <c r="AO141" s="293"/>
      <c r="AP141" s="293"/>
      <c r="AQ141" s="293"/>
      <c r="AR141" s="292">
        <f t="shared" si="69"/>
        <v>300</v>
      </c>
      <c r="AS141" s="293"/>
      <c r="AT141" s="292">
        <f t="shared" si="70"/>
        <v>1800</v>
      </c>
      <c r="AU141" s="137" t="str">
        <f t="shared" si="71"/>
        <v/>
      </c>
      <c r="AW141" s="143" t="str">
        <f t="shared" si="72"/>
        <v/>
      </c>
    </row>
    <row r="142" spans="1:49" ht="12">
      <c r="A142" s="288">
        <v>143</v>
      </c>
      <c r="B142" s="294" t="s">
        <v>1139</v>
      </c>
      <c r="C142" s="290" t="s">
        <v>10</v>
      </c>
      <c r="D142" s="290" t="s">
        <v>41</v>
      </c>
      <c r="E142" s="295">
        <v>145</v>
      </c>
      <c r="F142" s="292"/>
      <c r="G142" s="292">
        <f t="shared" si="73"/>
        <v>435</v>
      </c>
      <c r="H142" s="293"/>
      <c r="I142" s="293"/>
      <c r="J142" s="293"/>
      <c r="K142" s="293"/>
      <c r="L142" s="293"/>
      <c r="M142" s="293"/>
      <c r="N142" s="292">
        <f t="shared" si="64"/>
        <v>435</v>
      </c>
      <c r="O142" s="293">
        <v>435</v>
      </c>
      <c r="P142" s="292">
        <f t="shared" si="63"/>
        <v>0</v>
      </c>
      <c r="Q142" s="292">
        <f t="shared" si="60"/>
        <v>435</v>
      </c>
      <c r="R142" s="293"/>
      <c r="S142" s="293"/>
      <c r="T142" s="293"/>
      <c r="U142" s="293"/>
      <c r="V142" s="293"/>
      <c r="W142" s="293"/>
      <c r="X142" s="292">
        <f t="shared" si="65"/>
        <v>435</v>
      </c>
      <c r="Y142" s="293">
        <v>435</v>
      </c>
      <c r="Z142" s="292">
        <f t="shared" si="66"/>
        <v>0</v>
      </c>
      <c r="AA142" s="292">
        <f t="shared" si="61"/>
        <v>435</v>
      </c>
      <c r="AB142" s="293"/>
      <c r="AC142" s="293"/>
      <c r="AD142" s="293"/>
      <c r="AE142" s="293"/>
      <c r="AF142" s="293"/>
      <c r="AG142" s="293"/>
      <c r="AH142" s="292">
        <f t="shared" si="67"/>
        <v>435</v>
      </c>
      <c r="AI142" s="293">
        <v>870</v>
      </c>
      <c r="AJ142" s="292">
        <f t="shared" si="68"/>
        <v>-435</v>
      </c>
      <c r="AK142" s="292">
        <f t="shared" si="62"/>
        <v>435</v>
      </c>
      <c r="AL142" s="293"/>
      <c r="AM142" s="293"/>
      <c r="AN142" s="293"/>
      <c r="AO142" s="293"/>
      <c r="AP142" s="293"/>
      <c r="AQ142" s="293"/>
      <c r="AR142" s="292">
        <f t="shared" si="69"/>
        <v>435</v>
      </c>
      <c r="AS142" s="293"/>
      <c r="AT142" s="292">
        <f t="shared" si="70"/>
        <v>0</v>
      </c>
      <c r="AU142" s="137" t="str">
        <f t="shared" si="71"/>
        <v>*</v>
      </c>
      <c r="AW142" s="143" t="str">
        <f t="shared" si="72"/>
        <v/>
      </c>
    </row>
    <row r="143" spans="1:49" ht="12">
      <c r="A143" s="288">
        <v>144</v>
      </c>
      <c r="B143" s="294" t="s">
        <v>1138</v>
      </c>
      <c r="C143" s="290" t="s">
        <v>10</v>
      </c>
      <c r="D143" s="290" t="s">
        <v>834</v>
      </c>
      <c r="E143" s="295">
        <v>155</v>
      </c>
      <c r="F143" s="292"/>
      <c r="G143" s="292">
        <f t="shared" si="73"/>
        <v>465</v>
      </c>
      <c r="H143" s="293">
        <v>50</v>
      </c>
      <c r="I143" s="293"/>
      <c r="J143" s="293"/>
      <c r="K143" s="293"/>
      <c r="L143" s="293"/>
      <c r="M143" s="293"/>
      <c r="N143" s="292">
        <f t="shared" si="64"/>
        <v>515</v>
      </c>
      <c r="O143" s="293">
        <v>515</v>
      </c>
      <c r="P143" s="292">
        <f t="shared" si="63"/>
        <v>0</v>
      </c>
      <c r="Q143" s="292">
        <f t="shared" si="60"/>
        <v>465</v>
      </c>
      <c r="R143" s="293"/>
      <c r="S143" s="293"/>
      <c r="T143" s="293"/>
      <c r="U143" s="293"/>
      <c r="V143" s="293">
        <v>50</v>
      </c>
      <c r="W143" s="293"/>
      <c r="X143" s="292">
        <f t="shared" si="65"/>
        <v>515</v>
      </c>
      <c r="Y143" s="293"/>
      <c r="Z143" s="292">
        <f t="shared" si="66"/>
        <v>515</v>
      </c>
      <c r="AA143" s="292">
        <f t="shared" si="61"/>
        <v>465</v>
      </c>
      <c r="AB143" s="293"/>
      <c r="AC143" s="293"/>
      <c r="AD143" s="293"/>
      <c r="AE143" s="293"/>
      <c r="AF143" s="293"/>
      <c r="AG143" s="293"/>
      <c r="AH143" s="292">
        <f t="shared" si="67"/>
        <v>465</v>
      </c>
      <c r="AI143" s="293">
        <v>900</v>
      </c>
      <c r="AJ143" s="292">
        <f t="shared" si="68"/>
        <v>80</v>
      </c>
      <c r="AK143" s="292">
        <f t="shared" si="62"/>
        <v>465</v>
      </c>
      <c r="AL143" s="293"/>
      <c r="AM143" s="293"/>
      <c r="AN143" s="293"/>
      <c r="AO143" s="293"/>
      <c r="AP143" s="293"/>
      <c r="AQ143" s="293"/>
      <c r="AR143" s="292">
        <f t="shared" si="69"/>
        <v>465</v>
      </c>
      <c r="AS143" s="293">
        <v>555</v>
      </c>
      <c r="AT143" s="292">
        <f t="shared" si="70"/>
        <v>-10</v>
      </c>
      <c r="AU143" s="137" t="str">
        <f t="shared" si="71"/>
        <v/>
      </c>
      <c r="AW143" s="143" t="str">
        <f t="shared" si="72"/>
        <v/>
      </c>
    </row>
    <row r="144" spans="1:49" ht="12">
      <c r="A144" s="288">
        <v>145</v>
      </c>
      <c r="B144" s="326" t="s">
        <v>1312</v>
      </c>
      <c r="C144" s="290" t="s">
        <v>10</v>
      </c>
      <c r="D144" s="290" t="s">
        <v>12</v>
      </c>
      <c r="E144" s="327">
        <v>50</v>
      </c>
      <c r="F144" s="328">
        <v>1380</v>
      </c>
      <c r="G144" s="292">
        <f t="shared" si="73"/>
        <v>150</v>
      </c>
      <c r="H144" s="293"/>
      <c r="I144" s="293"/>
      <c r="J144" s="293"/>
      <c r="K144" s="293"/>
      <c r="L144" s="293"/>
      <c r="M144" s="293"/>
      <c r="N144" s="292">
        <f t="shared" si="64"/>
        <v>150</v>
      </c>
      <c r="O144" s="293"/>
      <c r="P144" s="292">
        <f t="shared" si="63"/>
        <v>1530</v>
      </c>
      <c r="Q144" s="292">
        <f t="shared" ref="Q144:Q168" si="74">E144*3</f>
        <v>150</v>
      </c>
      <c r="R144" s="293"/>
      <c r="S144" s="293"/>
      <c r="T144" s="293"/>
      <c r="U144" s="293"/>
      <c r="V144" s="293"/>
      <c r="W144" s="293"/>
      <c r="X144" s="292">
        <f t="shared" si="65"/>
        <v>150</v>
      </c>
      <c r="Y144" s="293">
        <v>1730</v>
      </c>
      <c r="Z144" s="292">
        <f t="shared" si="66"/>
        <v>-50</v>
      </c>
      <c r="AA144" s="292">
        <f t="shared" ref="AA144:AA176" si="75">$E144*3</f>
        <v>150</v>
      </c>
      <c r="AB144" s="293"/>
      <c r="AC144" s="293"/>
      <c r="AD144" s="293"/>
      <c r="AE144" s="293"/>
      <c r="AF144" s="293"/>
      <c r="AG144" s="293"/>
      <c r="AH144" s="292">
        <f t="shared" si="67"/>
        <v>150</v>
      </c>
      <c r="AI144" s="293"/>
      <c r="AJ144" s="292">
        <f t="shared" si="68"/>
        <v>100</v>
      </c>
      <c r="AK144" s="292">
        <f t="shared" ref="AK144:AK176" si="76">$E144*3</f>
        <v>150</v>
      </c>
      <c r="AL144" s="293"/>
      <c r="AM144" s="293"/>
      <c r="AN144" s="293"/>
      <c r="AO144" s="293"/>
      <c r="AP144" s="293"/>
      <c r="AQ144" s="293"/>
      <c r="AR144" s="292">
        <f t="shared" si="69"/>
        <v>150</v>
      </c>
      <c r="AS144" s="293"/>
      <c r="AT144" s="292">
        <f t="shared" si="70"/>
        <v>250</v>
      </c>
      <c r="AU144" s="137" t="str">
        <f t="shared" si="71"/>
        <v/>
      </c>
      <c r="AW144" s="143" t="str">
        <f t="shared" si="72"/>
        <v/>
      </c>
    </row>
    <row r="145" spans="1:49" ht="12">
      <c r="A145" s="288">
        <v>146</v>
      </c>
      <c r="B145" s="294" t="s">
        <v>1140</v>
      </c>
      <c r="C145" s="290" t="s">
        <v>10</v>
      </c>
      <c r="D145" s="290" t="s">
        <v>339</v>
      </c>
      <c r="E145" s="295">
        <v>35</v>
      </c>
      <c r="F145" s="292">
        <v>1475</v>
      </c>
      <c r="G145" s="292">
        <f t="shared" si="73"/>
        <v>105</v>
      </c>
      <c r="H145" s="293"/>
      <c r="I145" s="293"/>
      <c r="J145" s="293"/>
      <c r="K145" s="293"/>
      <c r="L145" s="293"/>
      <c r="M145" s="293"/>
      <c r="N145" s="292">
        <f t="shared" si="64"/>
        <v>105</v>
      </c>
      <c r="O145" s="293">
        <v>420</v>
      </c>
      <c r="P145" s="292">
        <f t="shared" si="63"/>
        <v>1160</v>
      </c>
      <c r="Q145" s="292">
        <f t="shared" si="74"/>
        <v>105</v>
      </c>
      <c r="R145" s="293"/>
      <c r="S145" s="293"/>
      <c r="T145" s="293"/>
      <c r="U145" s="293"/>
      <c r="V145" s="293"/>
      <c r="W145" s="293"/>
      <c r="X145" s="292">
        <f t="shared" si="65"/>
        <v>105</v>
      </c>
      <c r="Y145" s="293"/>
      <c r="Z145" s="292">
        <f t="shared" si="66"/>
        <v>1265</v>
      </c>
      <c r="AA145" s="292">
        <f t="shared" si="75"/>
        <v>105</v>
      </c>
      <c r="AB145" s="293"/>
      <c r="AC145" s="293"/>
      <c r="AD145" s="293"/>
      <c r="AE145" s="293"/>
      <c r="AF145" s="293"/>
      <c r="AG145" s="293"/>
      <c r="AH145" s="292">
        <f t="shared" si="67"/>
        <v>105</v>
      </c>
      <c r="AI145" s="293"/>
      <c r="AJ145" s="292">
        <f t="shared" si="68"/>
        <v>1370</v>
      </c>
      <c r="AK145" s="292">
        <f t="shared" si="76"/>
        <v>105</v>
      </c>
      <c r="AL145" s="293"/>
      <c r="AM145" s="293"/>
      <c r="AN145" s="293"/>
      <c r="AO145" s="293"/>
      <c r="AP145" s="293"/>
      <c r="AQ145" s="293"/>
      <c r="AR145" s="292">
        <f t="shared" si="69"/>
        <v>105</v>
      </c>
      <c r="AS145" s="293"/>
      <c r="AT145" s="292">
        <f t="shared" si="70"/>
        <v>1475</v>
      </c>
      <c r="AU145" s="137" t="str">
        <f t="shared" si="71"/>
        <v/>
      </c>
      <c r="AW145" s="143" t="str">
        <f t="shared" si="72"/>
        <v/>
      </c>
    </row>
    <row r="146" spans="1:49" ht="12">
      <c r="A146" s="288">
        <v>147</v>
      </c>
      <c r="B146" s="294" t="s">
        <v>1141</v>
      </c>
      <c r="C146" s="290" t="s">
        <v>10</v>
      </c>
      <c r="D146" s="290" t="s">
        <v>12</v>
      </c>
      <c r="E146" s="295">
        <v>135</v>
      </c>
      <c r="F146" s="292"/>
      <c r="G146" s="292">
        <f t="shared" si="73"/>
        <v>405</v>
      </c>
      <c r="H146" s="293"/>
      <c r="I146" s="293"/>
      <c r="J146" s="293"/>
      <c r="K146" s="293"/>
      <c r="L146" s="293"/>
      <c r="M146" s="293"/>
      <c r="N146" s="292">
        <f t="shared" si="64"/>
        <v>405</v>
      </c>
      <c r="O146" s="293"/>
      <c r="P146" s="292">
        <f t="shared" si="63"/>
        <v>405</v>
      </c>
      <c r="Q146" s="292">
        <f t="shared" si="74"/>
        <v>405</v>
      </c>
      <c r="R146" s="293"/>
      <c r="S146" s="293"/>
      <c r="T146" s="293"/>
      <c r="U146" s="293"/>
      <c r="V146" s="293"/>
      <c r="W146" s="293"/>
      <c r="X146" s="292">
        <f t="shared" si="65"/>
        <v>405</v>
      </c>
      <c r="Y146" s="293"/>
      <c r="Z146" s="292">
        <f t="shared" si="66"/>
        <v>810</v>
      </c>
      <c r="AA146" s="292">
        <f t="shared" si="75"/>
        <v>405</v>
      </c>
      <c r="AB146" s="293"/>
      <c r="AC146" s="293"/>
      <c r="AD146" s="293"/>
      <c r="AE146" s="293"/>
      <c r="AF146" s="293"/>
      <c r="AG146" s="293"/>
      <c r="AH146" s="292">
        <f t="shared" si="67"/>
        <v>405</v>
      </c>
      <c r="AI146" s="293"/>
      <c r="AJ146" s="292">
        <f t="shared" si="68"/>
        <v>1215</v>
      </c>
      <c r="AK146" s="292">
        <f t="shared" si="76"/>
        <v>405</v>
      </c>
      <c r="AL146" s="293"/>
      <c r="AM146" s="293"/>
      <c r="AN146" s="293"/>
      <c r="AO146" s="293"/>
      <c r="AP146" s="293"/>
      <c r="AQ146" s="293"/>
      <c r="AR146" s="292">
        <f t="shared" si="69"/>
        <v>405</v>
      </c>
      <c r="AS146" s="293">
        <v>641.25</v>
      </c>
      <c r="AT146" s="292">
        <f t="shared" si="70"/>
        <v>978.75</v>
      </c>
      <c r="AU146" s="137" t="str">
        <f t="shared" si="71"/>
        <v/>
      </c>
      <c r="AW146" s="143" t="str">
        <f t="shared" si="72"/>
        <v/>
      </c>
    </row>
    <row r="147" spans="1:49" s="172" customFormat="1" ht="12">
      <c r="A147" s="288">
        <v>148</v>
      </c>
      <c r="B147" s="294" t="s">
        <v>1142</v>
      </c>
      <c r="C147" s="290" t="s">
        <v>10</v>
      </c>
      <c r="D147" s="290" t="s">
        <v>346</v>
      </c>
      <c r="E147" s="295">
        <v>120</v>
      </c>
      <c r="F147" s="292"/>
      <c r="G147" s="292">
        <f t="shared" si="73"/>
        <v>360</v>
      </c>
      <c r="H147" s="293"/>
      <c r="I147" s="293"/>
      <c r="J147" s="293"/>
      <c r="K147" s="293"/>
      <c r="L147" s="293"/>
      <c r="M147" s="293"/>
      <c r="N147" s="292">
        <f t="shared" si="64"/>
        <v>360</v>
      </c>
      <c r="O147" s="293"/>
      <c r="P147" s="292">
        <f t="shared" si="63"/>
        <v>360</v>
      </c>
      <c r="Q147" s="292">
        <f t="shared" si="74"/>
        <v>360</v>
      </c>
      <c r="R147" s="293"/>
      <c r="S147" s="293"/>
      <c r="T147" s="293"/>
      <c r="U147" s="293"/>
      <c r="V147" s="293">
        <v>50</v>
      </c>
      <c r="W147" s="293"/>
      <c r="X147" s="292">
        <f t="shared" si="65"/>
        <v>410</v>
      </c>
      <c r="Y147" s="293"/>
      <c r="Z147" s="292">
        <f t="shared" si="66"/>
        <v>770</v>
      </c>
      <c r="AA147" s="292">
        <f t="shared" si="75"/>
        <v>360</v>
      </c>
      <c r="AB147" s="293"/>
      <c r="AC147" s="293"/>
      <c r="AD147" s="293"/>
      <c r="AE147" s="293"/>
      <c r="AF147" s="293"/>
      <c r="AG147" s="293"/>
      <c r="AH147" s="292">
        <f t="shared" si="67"/>
        <v>360</v>
      </c>
      <c r="AI147" s="293">
        <v>500</v>
      </c>
      <c r="AJ147" s="292">
        <f t="shared" si="68"/>
        <v>630</v>
      </c>
      <c r="AK147" s="292">
        <f t="shared" si="76"/>
        <v>360</v>
      </c>
      <c r="AL147" s="293"/>
      <c r="AM147" s="293"/>
      <c r="AN147" s="293"/>
      <c r="AO147" s="293"/>
      <c r="AP147" s="293"/>
      <c r="AQ147" s="293"/>
      <c r="AR147" s="292">
        <f t="shared" si="69"/>
        <v>360</v>
      </c>
      <c r="AS147" s="293"/>
      <c r="AT147" s="292">
        <f t="shared" si="70"/>
        <v>990</v>
      </c>
      <c r="AU147" s="137" t="str">
        <f t="shared" si="71"/>
        <v/>
      </c>
      <c r="AW147" s="143" t="str">
        <f t="shared" si="72"/>
        <v/>
      </c>
    </row>
    <row r="148" spans="1:49" ht="12">
      <c r="A148" s="288">
        <v>149</v>
      </c>
      <c r="B148" s="289" t="s">
        <v>1075</v>
      </c>
      <c r="C148" s="290" t="s">
        <v>14</v>
      </c>
      <c r="D148" s="290" t="s">
        <v>12</v>
      </c>
      <c r="E148" s="291">
        <v>185</v>
      </c>
      <c r="F148" s="292">
        <v>1110</v>
      </c>
      <c r="G148" s="292">
        <f t="shared" si="73"/>
        <v>555</v>
      </c>
      <c r="H148" s="293"/>
      <c r="I148" s="293"/>
      <c r="J148" s="293"/>
      <c r="K148" s="293"/>
      <c r="L148" s="293"/>
      <c r="M148" s="293"/>
      <c r="N148" s="292">
        <f t="shared" si="64"/>
        <v>555</v>
      </c>
      <c r="O148" s="293">
        <v>1665</v>
      </c>
      <c r="P148" s="292">
        <f t="shared" si="63"/>
        <v>0</v>
      </c>
      <c r="Q148" s="292">
        <f t="shared" si="74"/>
        <v>555</v>
      </c>
      <c r="R148" s="293"/>
      <c r="S148" s="293"/>
      <c r="T148" s="293"/>
      <c r="U148" s="293"/>
      <c r="V148" s="293"/>
      <c r="W148" s="293"/>
      <c r="X148" s="292">
        <f t="shared" si="65"/>
        <v>555</v>
      </c>
      <c r="Y148" s="293"/>
      <c r="Z148" s="292">
        <f t="shared" si="66"/>
        <v>555</v>
      </c>
      <c r="AA148" s="292">
        <f t="shared" si="75"/>
        <v>555</v>
      </c>
      <c r="AB148" s="293"/>
      <c r="AC148" s="293"/>
      <c r="AD148" s="293"/>
      <c r="AE148" s="293"/>
      <c r="AF148" s="293"/>
      <c r="AG148" s="293"/>
      <c r="AH148" s="292">
        <f t="shared" si="67"/>
        <v>555</v>
      </c>
      <c r="AI148" s="293"/>
      <c r="AJ148" s="292">
        <f t="shared" si="68"/>
        <v>1110</v>
      </c>
      <c r="AK148" s="292">
        <f t="shared" si="76"/>
        <v>555</v>
      </c>
      <c r="AL148" s="293"/>
      <c r="AM148" s="293"/>
      <c r="AN148" s="293"/>
      <c r="AO148" s="293"/>
      <c r="AP148" s="293"/>
      <c r="AQ148" s="293"/>
      <c r="AR148" s="292">
        <f t="shared" si="69"/>
        <v>555</v>
      </c>
      <c r="AS148" s="293">
        <v>1665</v>
      </c>
      <c r="AT148" s="292">
        <f t="shared" si="70"/>
        <v>0</v>
      </c>
      <c r="AU148" s="137" t="str">
        <f t="shared" si="71"/>
        <v>*</v>
      </c>
      <c r="AW148" s="143" t="str">
        <f t="shared" si="72"/>
        <v/>
      </c>
    </row>
    <row r="149" spans="1:49" ht="12">
      <c r="A149" s="288">
        <v>150</v>
      </c>
      <c r="B149" s="294" t="s">
        <v>313</v>
      </c>
      <c r="C149" s="290" t="s">
        <v>10</v>
      </c>
      <c r="D149" s="290" t="s">
        <v>315</v>
      </c>
      <c r="E149" s="295">
        <v>90</v>
      </c>
      <c r="F149" s="292"/>
      <c r="G149" s="292">
        <f t="shared" si="73"/>
        <v>270</v>
      </c>
      <c r="H149" s="293"/>
      <c r="I149" s="293"/>
      <c r="J149" s="293"/>
      <c r="K149" s="293"/>
      <c r="L149" s="293"/>
      <c r="M149" s="293"/>
      <c r="N149" s="292">
        <f t="shared" si="64"/>
        <v>270</v>
      </c>
      <c r="O149" s="293">
        <v>270</v>
      </c>
      <c r="P149" s="292">
        <f t="shared" si="63"/>
        <v>0</v>
      </c>
      <c r="Q149" s="292">
        <f t="shared" si="74"/>
        <v>270</v>
      </c>
      <c r="R149" s="293"/>
      <c r="S149" s="293"/>
      <c r="T149" s="293"/>
      <c r="U149" s="293"/>
      <c r="V149" s="293">
        <v>50</v>
      </c>
      <c r="W149" s="293"/>
      <c r="X149" s="292">
        <f t="shared" si="65"/>
        <v>320</v>
      </c>
      <c r="Y149" s="293">
        <v>320</v>
      </c>
      <c r="Z149" s="292">
        <f t="shared" si="66"/>
        <v>0</v>
      </c>
      <c r="AA149" s="292">
        <f t="shared" si="75"/>
        <v>270</v>
      </c>
      <c r="AB149" s="293"/>
      <c r="AC149" s="293"/>
      <c r="AD149" s="293"/>
      <c r="AE149" s="293"/>
      <c r="AF149" s="293"/>
      <c r="AG149" s="293"/>
      <c r="AH149" s="292">
        <f t="shared" si="67"/>
        <v>270</v>
      </c>
      <c r="AI149" s="293">
        <v>270</v>
      </c>
      <c r="AJ149" s="292">
        <f t="shared" si="68"/>
        <v>0</v>
      </c>
      <c r="AK149" s="292">
        <f t="shared" si="76"/>
        <v>270</v>
      </c>
      <c r="AL149" s="293"/>
      <c r="AM149" s="293"/>
      <c r="AN149" s="293"/>
      <c r="AO149" s="293"/>
      <c r="AP149" s="293"/>
      <c r="AQ149" s="293"/>
      <c r="AR149" s="292">
        <f t="shared" si="69"/>
        <v>270</v>
      </c>
      <c r="AS149" s="293">
        <v>270</v>
      </c>
      <c r="AT149" s="292">
        <f t="shared" si="70"/>
        <v>0</v>
      </c>
      <c r="AU149" s="137" t="str">
        <f t="shared" si="71"/>
        <v>*</v>
      </c>
      <c r="AW149" s="143" t="str">
        <f t="shared" si="72"/>
        <v/>
      </c>
    </row>
    <row r="150" spans="1:49" ht="12">
      <c r="A150" s="288">
        <v>151</v>
      </c>
      <c r="B150" s="289" t="s">
        <v>316</v>
      </c>
      <c r="C150" s="290" t="s">
        <v>14</v>
      </c>
      <c r="D150" s="290" t="s">
        <v>318</v>
      </c>
      <c r="E150" s="291">
        <v>60</v>
      </c>
      <c r="F150" s="292"/>
      <c r="G150" s="292">
        <f t="shared" si="73"/>
        <v>180</v>
      </c>
      <c r="H150" s="293"/>
      <c r="I150" s="293"/>
      <c r="J150" s="293"/>
      <c r="K150" s="293"/>
      <c r="L150" s="293"/>
      <c r="M150" s="293"/>
      <c r="N150" s="292">
        <f t="shared" si="64"/>
        <v>180</v>
      </c>
      <c r="O150" s="293">
        <v>360</v>
      </c>
      <c r="P150" s="292">
        <f t="shared" si="63"/>
        <v>-180</v>
      </c>
      <c r="Q150" s="292">
        <f t="shared" si="74"/>
        <v>180</v>
      </c>
      <c r="R150" s="293"/>
      <c r="S150" s="293"/>
      <c r="T150" s="293"/>
      <c r="U150" s="293"/>
      <c r="V150" s="293"/>
      <c r="W150" s="293"/>
      <c r="X150" s="292">
        <f t="shared" si="65"/>
        <v>180</v>
      </c>
      <c r="Y150" s="293"/>
      <c r="Z150" s="292">
        <f t="shared" si="66"/>
        <v>0</v>
      </c>
      <c r="AA150" s="292">
        <f t="shared" si="75"/>
        <v>180</v>
      </c>
      <c r="AB150" s="293"/>
      <c r="AC150" s="293"/>
      <c r="AD150" s="293"/>
      <c r="AE150" s="293"/>
      <c r="AF150" s="293"/>
      <c r="AG150" s="293"/>
      <c r="AH150" s="292">
        <f t="shared" si="67"/>
        <v>180</v>
      </c>
      <c r="AI150" s="293"/>
      <c r="AJ150" s="292">
        <f t="shared" si="68"/>
        <v>180</v>
      </c>
      <c r="AK150" s="292">
        <f t="shared" si="76"/>
        <v>180</v>
      </c>
      <c r="AL150" s="293"/>
      <c r="AM150" s="293"/>
      <c r="AN150" s="293"/>
      <c r="AO150" s="293"/>
      <c r="AP150" s="293"/>
      <c r="AQ150" s="293"/>
      <c r="AR150" s="292">
        <f t="shared" si="69"/>
        <v>180</v>
      </c>
      <c r="AS150" s="293">
        <v>720</v>
      </c>
      <c r="AT150" s="292">
        <f t="shared" si="70"/>
        <v>-360</v>
      </c>
      <c r="AU150" s="137" t="str">
        <f t="shared" si="71"/>
        <v/>
      </c>
      <c r="AW150" s="143" t="str">
        <f t="shared" si="72"/>
        <v/>
      </c>
    </row>
    <row r="151" spans="1:49" ht="12">
      <c r="A151" s="288">
        <v>152</v>
      </c>
      <c r="B151" s="289" t="s">
        <v>319</v>
      </c>
      <c r="C151" s="290" t="s">
        <v>14</v>
      </c>
      <c r="D151" s="290" t="s">
        <v>12</v>
      </c>
      <c r="E151" s="291">
        <v>340</v>
      </c>
      <c r="F151" s="292"/>
      <c r="G151" s="292">
        <f t="shared" si="73"/>
        <v>1020</v>
      </c>
      <c r="H151" s="293">
        <v>100</v>
      </c>
      <c r="I151" s="293"/>
      <c r="J151" s="293"/>
      <c r="K151" s="293"/>
      <c r="L151" s="293"/>
      <c r="M151" s="293"/>
      <c r="N151" s="292">
        <f t="shared" si="64"/>
        <v>1120</v>
      </c>
      <c r="O151" s="293">
        <v>2126</v>
      </c>
      <c r="P151" s="292">
        <f t="shared" si="63"/>
        <v>-1006</v>
      </c>
      <c r="Q151" s="292">
        <f t="shared" si="74"/>
        <v>1020</v>
      </c>
      <c r="R151" s="293">
        <v>50</v>
      </c>
      <c r="S151" s="293">
        <v>100</v>
      </c>
      <c r="T151" s="293">
        <v>1006</v>
      </c>
      <c r="U151" s="293"/>
      <c r="V151" s="293">
        <v>50</v>
      </c>
      <c r="W151" s="293"/>
      <c r="X151" s="292">
        <f t="shared" si="65"/>
        <v>2226</v>
      </c>
      <c r="Y151" s="293">
        <v>1170</v>
      </c>
      <c r="Z151" s="292">
        <f t="shared" si="66"/>
        <v>50</v>
      </c>
      <c r="AA151" s="292">
        <f t="shared" si="75"/>
        <v>1020</v>
      </c>
      <c r="AB151" s="293"/>
      <c r="AC151" s="293"/>
      <c r="AD151" s="293">
        <v>1006</v>
      </c>
      <c r="AE151" s="293"/>
      <c r="AF151" s="293"/>
      <c r="AG151" s="293"/>
      <c r="AH151" s="292">
        <f t="shared" si="67"/>
        <v>2026</v>
      </c>
      <c r="AI151" s="293">
        <v>2076</v>
      </c>
      <c r="AJ151" s="292">
        <f t="shared" si="68"/>
        <v>0</v>
      </c>
      <c r="AK151" s="292">
        <f t="shared" si="76"/>
        <v>1020</v>
      </c>
      <c r="AL151" s="293">
        <v>50</v>
      </c>
      <c r="AM151" s="293">
        <v>381.2</v>
      </c>
      <c r="AN151" s="293">
        <v>1006</v>
      </c>
      <c r="AO151" s="293"/>
      <c r="AP151" s="293"/>
      <c r="AQ151" s="293"/>
      <c r="AR151" s="292">
        <f t="shared" si="69"/>
        <v>2457.1999999999998</v>
      </c>
      <c r="AS151" s="293">
        <v>2738.2</v>
      </c>
      <c r="AT151" s="292">
        <f t="shared" si="70"/>
        <v>-281</v>
      </c>
      <c r="AU151" s="137" t="str">
        <f t="shared" si="71"/>
        <v/>
      </c>
      <c r="AW151" s="143" t="str">
        <f t="shared" si="72"/>
        <v/>
      </c>
    </row>
    <row r="152" spans="1:49" ht="12">
      <c r="A152" s="288">
        <v>153</v>
      </c>
      <c r="B152" s="289" t="s">
        <v>321</v>
      </c>
      <c r="C152" s="290" t="s">
        <v>14</v>
      </c>
      <c r="D152" s="290" t="s">
        <v>323</v>
      </c>
      <c r="E152" s="291">
        <v>60</v>
      </c>
      <c r="F152" s="292"/>
      <c r="G152" s="292">
        <f t="shared" si="73"/>
        <v>180</v>
      </c>
      <c r="H152" s="293"/>
      <c r="I152" s="293"/>
      <c r="J152" s="293"/>
      <c r="K152" s="293"/>
      <c r="L152" s="293"/>
      <c r="M152" s="293"/>
      <c r="N152" s="292">
        <f t="shared" si="64"/>
        <v>180</v>
      </c>
      <c r="O152" s="293"/>
      <c r="P152" s="292">
        <f t="shared" si="63"/>
        <v>180</v>
      </c>
      <c r="Q152" s="292">
        <f t="shared" si="74"/>
        <v>180</v>
      </c>
      <c r="R152" s="293"/>
      <c r="S152" s="293"/>
      <c r="T152" s="293"/>
      <c r="U152" s="293"/>
      <c r="V152" s="293">
        <v>50</v>
      </c>
      <c r="W152" s="293"/>
      <c r="X152" s="292">
        <f t="shared" si="65"/>
        <v>230</v>
      </c>
      <c r="Y152" s="293"/>
      <c r="Z152" s="292">
        <f t="shared" si="66"/>
        <v>410</v>
      </c>
      <c r="AA152" s="292">
        <f t="shared" si="75"/>
        <v>180</v>
      </c>
      <c r="AB152" s="293"/>
      <c r="AC152" s="293"/>
      <c r="AD152" s="293"/>
      <c r="AE152" s="293"/>
      <c r="AF152" s="293"/>
      <c r="AG152" s="293"/>
      <c r="AH152" s="292">
        <f t="shared" si="67"/>
        <v>180</v>
      </c>
      <c r="AI152" s="293">
        <v>500</v>
      </c>
      <c r="AJ152" s="292">
        <f t="shared" si="68"/>
        <v>90</v>
      </c>
      <c r="AK152" s="292">
        <f t="shared" si="76"/>
        <v>180</v>
      </c>
      <c r="AL152" s="293"/>
      <c r="AM152" s="293"/>
      <c r="AN152" s="293"/>
      <c r="AO152" s="293"/>
      <c r="AP152" s="293"/>
      <c r="AQ152" s="293"/>
      <c r="AR152" s="292">
        <f t="shared" si="69"/>
        <v>180</v>
      </c>
      <c r="AS152" s="293"/>
      <c r="AT152" s="292">
        <f t="shared" si="70"/>
        <v>270</v>
      </c>
      <c r="AU152" s="137" t="str">
        <f t="shared" si="71"/>
        <v/>
      </c>
      <c r="AW152" s="143" t="str">
        <f t="shared" si="72"/>
        <v/>
      </c>
    </row>
    <row r="153" spans="1:49" ht="12">
      <c r="A153" s="288">
        <v>154</v>
      </c>
      <c r="B153" s="294" t="s">
        <v>1125</v>
      </c>
      <c r="C153" s="290" t="s">
        <v>10</v>
      </c>
      <c r="D153" s="290" t="s">
        <v>325</v>
      </c>
      <c r="E153" s="295">
        <v>110</v>
      </c>
      <c r="F153" s="292">
        <v>-20</v>
      </c>
      <c r="G153" s="292">
        <f t="shared" si="73"/>
        <v>330</v>
      </c>
      <c r="H153" s="293"/>
      <c r="I153" s="293"/>
      <c r="J153" s="293"/>
      <c r="K153" s="293"/>
      <c r="L153" s="293"/>
      <c r="M153" s="293"/>
      <c r="N153" s="292">
        <f t="shared" si="64"/>
        <v>330</v>
      </c>
      <c r="O153" s="293">
        <v>640</v>
      </c>
      <c r="P153" s="292">
        <f t="shared" si="63"/>
        <v>-330</v>
      </c>
      <c r="Q153" s="292">
        <f t="shared" si="74"/>
        <v>330</v>
      </c>
      <c r="R153" s="293"/>
      <c r="S153" s="293"/>
      <c r="T153" s="293"/>
      <c r="U153" s="293"/>
      <c r="V153" s="293">
        <v>50</v>
      </c>
      <c r="W153" s="293"/>
      <c r="X153" s="292">
        <f t="shared" si="65"/>
        <v>380</v>
      </c>
      <c r="Y153" s="293"/>
      <c r="Z153" s="292">
        <f t="shared" si="66"/>
        <v>50</v>
      </c>
      <c r="AA153" s="292">
        <f t="shared" si="75"/>
        <v>330</v>
      </c>
      <c r="AB153" s="293"/>
      <c r="AC153" s="293"/>
      <c r="AD153" s="293"/>
      <c r="AE153" s="293"/>
      <c r="AF153" s="293"/>
      <c r="AG153" s="293"/>
      <c r="AH153" s="292">
        <f t="shared" si="67"/>
        <v>330</v>
      </c>
      <c r="AI153" s="293">
        <v>660</v>
      </c>
      <c r="AJ153" s="292">
        <f t="shared" si="68"/>
        <v>-280</v>
      </c>
      <c r="AK153" s="292">
        <f t="shared" si="76"/>
        <v>330</v>
      </c>
      <c r="AL153" s="293"/>
      <c r="AM153" s="293"/>
      <c r="AN153" s="293"/>
      <c r="AO153" s="293"/>
      <c r="AP153" s="293"/>
      <c r="AQ153" s="293"/>
      <c r="AR153" s="292">
        <f t="shared" si="69"/>
        <v>330</v>
      </c>
      <c r="AS153" s="293"/>
      <c r="AT153" s="292">
        <f t="shared" si="70"/>
        <v>50</v>
      </c>
      <c r="AU153" s="137" t="str">
        <f t="shared" si="71"/>
        <v/>
      </c>
      <c r="AW153" s="143" t="str">
        <f t="shared" si="72"/>
        <v/>
      </c>
    </row>
    <row r="154" spans="1:49" ht="12">
      <c r="A154" s="288">
        <v>155</v>
      </c>
      <c r="B154" s="294" t="s">
        <v>1126</v>
      </c>
      <c r="C154" s="290" t="s">
        <v>14</v>
      </c>
      <c r="D154" s="290" t="s">
        <v>978</v>
      </c>
      <c r="E154" s="291">
        <v>160</v>
      </c>
      <c r="F154" s="292"/>
      <c r="G154" s="292">
        <f t="shared" si="73"/>
        <v>480</v>
      </c>
      <c r="H154" s="293"/>
      <c r="I154" s="293"/>
      <c r="J154" s="293"/>
      <c r="K154" s="293"/>
      <c r="L154" s="293"/>
      <c r="M154" s="293"/>
      <c r="N154" s="292">
        <f t="shared" si="64"/>
        <v>480</v>
      </c>
      <c r="O154" s="293">
        <v>1920</v>
      </c>
      <c r="P154" s="292">
        <f t="shared" si="63"/>
        <v>-1440</v>
      </c>
      <c r="Q154" s="292">
        <f t="shared" si="74"/>
        <v>480</v>
      </c>
      <c r="R154" s="293"/>
      <c r="S154" s="293"/>
      <c r="T154" s="293"/>
      <c r="U154" s="293"/>
      <c r="V154" s="293">
        <v>50</v>
      </c>
      <c r="W154" s="293"/>
      <c r="X154" s="292">
        <f t="shared" si="65"/>
        <v>530</v>
      </c>
      <c r="Y154" s="293">
        <v>50</v>
      </c>
      <c r="Z154" s="292">
        <f t="shared" si="66"/>
        <v>-960</v>
      </c>
      <c r="AA154" s="292">
        <f t="shared" si="75"/>
        <v>480</v>
      </c>
      <c r="AB154" s="293"/>
      <c r="AC154" s="293"/>
      <c r="AD154" s="293"/>
      <c r="AE154" s="293"/>
      <c r="AF154" s="293"/>
      <c r="AG154" s="293"/>
      <c r="AH154" s="292">
        <f t="shared" si="67"/>
        <v>480</v>
      </c>
      <c r="AI154" s="293"/>
      <c r="AJ154" s="292">
        <f t="shared" si="68"/>
        <v>-480</v>
      </c>
      <c r="AK154" s="292">
        <f t="shared" si="76"/>
        <v>480</v>
      </c>
      <c r="AL154" s="293"/>
      <c r="AM154" s="293"/>
      <c r="AN154" s="293"/>
      <c r="AO154" s="293"/>
      <c r="AP154" s="293"/>
      <c r="AQ154" s="293"/>
      <c r="AR154" s="292">
        <f t="shared" si="69"/>
        <v>480</v>
      </c>
      <c r="AS154" s="293"/>
      <c r="AT154" s="292">
        <f t="shared" si="70"/>
        <v>0</v>
      </c>
      <c r="AU154" s="137" t="str">
        <f t="shared" si="71"/>
        <v>*</v>
      </c>
      <c r="AW154" s="143" t="str">
        <f t="shared" si="72"/>
        <v/>
      </c>
    </row>
    <row r="155" spans="1:49" ht="12">
      <c r="A155" s="288">
        <v>156</v>
      </c>
      <c r="B155" s="294" t="s">
        <v>326</v>
      </c>
      <c r="C155" s="290" t="s">
        <v>10</v>
      </c>
      <c r="D155" s="290" t="s">
        <v>328</v>
      </c>
      <c r="E155" s="295">
        <v>70</v>
      </c>
      <c r="F155" s="292"/>
      <c r="G155" s="292">
        <f t="shared" si="73"/>
        <v>210</v>
      </c>
      <c r="H155" s="293"/>
      <c r="I155" s="293"/>
      <c r="J155" s="293"/>
      <c r="K155" s="293"/>
      <c r="L155" s="293"/>
      <c r="M155" s="293"/>
      <c r="N155" s="292">
        <f t="shared" si="64"/>
        <v>210</v>
      </c>
      <c r="O155" s="293">
        <v>840</v>
      </c>
      <c r="P155" s="292">
        <f t="shared" si="63"/>
        <v>-630</v>
      </c>
      <c r="Q155" s="292">
        <f t="shared" si="74"/>
        <v>210</v>
      </c>
      <c r="R155" s="293"/>
      <c r="S155" s="293"/>
      <c r="T155" s="293"/>
      <c r="U155" s="293"/>
      <c r="V155" s="293"/>
      <c r="W155" s="293"/>
      <c r="X155" s="292">
        <f t="shared" si="65"/>
        <v>210</v>
      </c>
      <c r="Y155" s="293"/>
      <c r="Z155" s="292">
        <f t="shared" si="66"/>
        <v>-420</v>
      </c>
      <c r="AA155" s="292">
        <f t="shared" si="75"/>
        <v>210</v>
      </c>
      <c r="AB155" s="293"/>
      <c r="AC155" s="293"/>
      <c r="AD155" s="293"/>
      <c r="AE155" s="293"/>
      <c r="AF155" s="293"/>
      <c r="AG155" s="293"/>
      <c r="AH155" s="292">
        <f t="shared" si="67"/>
        <v>210</v>
      </c>
      <c r="AI155" s="293"/>
      <c r="AJ155" s="292">
        <f t="shared" si="68"/>
        <v>-210</v>
      </c>
      <c r="AK155" s="292">
        <f t="shared" si="76"/>
        <v>210</v>
      </c>
      <c r="AL155" s="293"/>
      <c r="AM155" s="293"/>
      <c r="AN155" s="293"/>
      <c r="AO155" s="293"/>
      <c r="AP155" s="293"/>
      <c r="AQ155" s="293"/>
      <c r="AR155" s="292">
        <f t="shared" si="69"/>
        <v>210</v>
      </c>
      <c r="AS155" s="293"/>
      <c r="AT155" s="292">
        <f t="shared" si="70"/>
        <v>0</v>
      </c>
      <c r="AU155" s="137" t="str">
        <f t="shared" si="71"/>
        <v>*</v>
      </c>
      <c r="AW155" s="143" t="str">
        <f t="shared" si="72"/>
        <v/>
      </c>
    </row>
    <row r="156" spans="1:49" ht="12">
      <c r="A156" s="288">
        <v>157</v>
      </c>
      <c r="B156" s="289" t="s">
        <v>1143</v>
      </c>
      <c r="C156" s="290" t="s">
        <v>14</v>
      </c>
      <c r="D156" s="290" t="s">
        <v>892</v>
      </c>
      <c r="E156" s="291">
        <v>120</v>
      </c>
      <c r="F156" s="292"/>
      <c r="G156" s="292">
        <f t="shared" si="73"/>
        <v>360</v>
      </c>
      <c r="H156" s="293"/>
      <c r="I156" s="293"/>
      <c r="J156" s="293"/>
      <c r="K156" s="293"/>
      <c r="L156" s="293"/>
      <c r="M156" s="293"/>
      <c r="N156" s="292">
        <f t="shared" si="64"/>
        <v>360</v>
      </c>
      <c r="O156" s="293">
        <v>1440</v>
      </c>
      <c r="P156" s="292">
        <f t="shared" ref="P156:P180" si="77">F156+N156-O156</f>
        <v>-1080</v>
      </c>
      <c r="Q156" s="292">
        <f t="shared" si="74"/>
        <v>360</v>
      </c>
      <c r="R156" s="293"/>
      <c r="S156" s="293">
        <v>100</v>
      </c>
      <c r="T156" s="293"/>
      <c r="U156" s="293"/>
      <c r="V156" s="293">
        <v>50</v>
      </c>
      <c r="W156" s="293"/>
      <c r="X156" s="292">
        <f t="shared" si="65"/>
        <v>510</v>
      </c>
      <c r="Y156" s="293"/>
      <c r="Z156" s="292">
        <f t="shared" si="66"/>
        <v>-570</v>
      </c>
      <c r="AA156" s="292">
        <f t="shared" si="75"/>
        <v>360</v>
      </c>
      <c r="AB156" s="293"/>
      <c r="AC156" s="293"/>
      <c r="AD156" s="293"/>
      <c r="AE156" s="293"/>
      <c r="AF156" s="293"/>
      <c r="AG156" s="293"/>
      <c r="AH156" s="292">
        <f t="shared" si="67"/>
        <v>360</v>
      </c>
      <c r="AI156" s="293"/>
      <c r="AJ156" s="292">
        <f t="shared" si="68"/>
        <v>-210</v>
      </c>
      <c r="AK156" s="292">
        <f t="shared" si="76"/>
        <v>360</v>
      </c>
      <c r="AL156" s="293"/>
      <c r="AM156" s="293"/>
      <c r="AN156" s="293"/>
      <c r="AO156" s="293"/>
      <c r="AP156" s="293"/>
      <c r="AQ156" s="293"/>
      <c r="AR156" s="292">
        <f t="shared" si="69"/>
        <v>360</v>
      </c>
      <c r="AS156" s="293"/>
      <c r="AT156" s="292">
        <f t="shared" si="70"/>
        <v>150</v>
      </c>
      <c r="AU156" s="137" t="str">
        <f t="shared" si="71"/>
        <v/>
      </c>
      <c r="AW156" s="143" t="str">
        <f t="shared" si="72"/>
        <v/>
      </c>
    </row>
    <row r="157" spans="1:49" ht="12">
      <c r="A157" s="288">
        <v>158</v>
      </c>
      <c r="B157" s="289" t="s">
        <v>347</v>
      </c>
      <c r="C157" s="290" t="s">
        <v>14</v>
      </c>
      <c r="D157" s="290" t="s">
        <v>12</v>
      </c>
      <c r="E157" s="291">
        <v>110</v>
      </c>
      <c r="F157" s="292"/>
      <c r="G157" s="292">
        <f t="shared" si="73"/>
        <v>330</v>
      </c>
      <c r="H157" s="293"/>
      <c r="I157" s="293"/>
      <c r="J157" s="293"/>
      <c r="K157" s="293"/>
      <c r="L157" s="293"/>
      <c r="M157" s="293"/>
      <c r="N157" s="292">
        <f t="shared" si="64"/>
        <v>330</v>
      </c>
      <c r="O157" s="293"/>
      <c r="P157" s="292">
        <f t="shared" si="77"/>
        <v>330</v>
      </c>
      <c r="Q157" s="292">
        <f t="shared" si="74"/>
        <v>330</v>
      </c>
      <c r="R157" s="293"/>
      <c r="S157" s="293"/>
      <c r="T157" s="293"/>
      <c r="U157" s="293"/>
      <c r="V157" s="293"/>
      <c r="W157" s="293"/>
      <c r="X157" s="292">
        <f t="shared" si="65"/>
        <v>330</v>
      </c>
      <c r="Y157" s="293">
        <v>1320</v>
      </c>
      <c r="Z157" s="292">
        <f t="shared" si="66"/>
        <v>-660</v>
      </c>
      <c r="AA157" s="292">
        <f t="shared" si="75"/>
        <v>330</v>
      </c>
      <c r="AB157" s="293"/>
      <c r="AC157" s="293"/>
      <c r="AD157" s="293"/>
      <c r="AE157" s="293"/>
      <c r="AF157" s="293"/>
      <c r="AG157" s="293"/>
      <c r="AH157" s="292">
        <f t="shared" si="67"/>
        <v>330</v>
      </c>
      <c r="AI157" s="293"/>
      <c r="AJ157" s="292">
        <f t="shared" si="68"/>
        <v>-330</v>
      </c>
      <c r="AK157" s="292">
        <f t="shared" si="76"/>
        <v>330</v>
      </c>
      <c r="AL157" s="293"/>
      <c r="AM157" s="293"/>
      <c r="AN157" s="293"/>
      <c r="AO157" s="293"/>
      <c r="AP157" s="293"/>
      <c r="AQ157" s="293"/>
      <c r="AR157" s="292">
        <f t="shared" si="69"/>
        <v>330</v>
      </c>
      <c r="AS157" s="293"/>
      <c r="AT157" s="292">
        <f t="shared" si="70"/>
        <v>0</v>
      </c>
      <c r="AU157" s="137" t="str">
        <f t="shared" si="71"/>
        <v>*</v>
      </c>
      <c r="AW157" s="143" t="str">
        <f t="shared" si="72"/>
        <v/>
      </c>
    </row>
    <row r="158" spans="1:49" ht="12">
      <c r="A158" s="288">
        <v>159</v>
      </c>
      <c r="B158" s="289" t="s">
        <v>349</v>
      </c>
      <c r="C158" s="290" t="s">
        <v>14</v>
      </c>
      <c r="D158" s="290" t="s">
        <v>12</v>
      </c>
      <c r="E158" s="291">
        <v>175</v>
      </c>
      <c r="F158" s="292"/>
      <c r="G158" s="292">
        <f t="shared" si="73"/>
        <v>525</v>
      </c>
      <c r="H158" s="293">
        <v>50</v>
      </c>
      <c r="I158" s="293"/>
      <c r="J158" s="293"/>
      <c r="K158" s="293">
        <v>300</v>
      </c>
      <c r="L158" s="293"/>
      <c r="M158" s="293"/>
      <c r="N158" s="292">
        <f t="shared" si="64"/>
        <v>875</v>
      </c>
      <c r="O158" s="293">
        <v>875</v>
      </c>
      <c r="P158" s="292">
        <f t="shared" si="77"/>
        <v>0</v>
      </c>
      <c r="Q158" s="292">
        <f t="shared" si="74"/>
        <v>525</v>
      </c>
      <c r="R158" s="293"/>
      <c r="S158" s="293"/>
      <c r="T158" s="293"/>
      <c r="U158" s="293"/>
      <c r="V158" s="293">
        <v>50</v>
      </c>
      <c r="W158" s="293"/>
      <c r="X158" s="292">
        <f t="shared" si="65"/>
        <v>575</v>
      </c>
      <c r="Y158" s="293">
        <v>575</v>
      </c>
      <c r="Z158" s="292">
        <f t="shared" si="66"/>
        <v>0</v>
      </c>
      <c r="AA158" s="292">
        <f t="shared" si="75"/>
        <v>525</v>
      </c>
      <c r="AB158" s="293"/>
      <c r="AC158" s="293"/>
      <c r="AD158" s="293"/>
      <c r="AE158" s="293"/>
      <c r="AF158" s="293"/>
      <c r="AG158" s="293"/>
      <c r="AH158" s="292">
        <f t="shared" si="67"/>
        <v>525</v>
      </c>
      <c r="AI158" s="293">
        <v>525</v>
      </c>
      <c r="AJ158" s="292">
        <f t="shared" si="68"/>
        <v>0</v>
      </c>
      <c r="AK158" s="292">
        <f t="shared" si="76"/>
        <v>525</v>
      </c>
      <c r="AL158" s="293"/>
      <c r="AM158" s="293"/>
      <c r="AN158" s="293"/>
      <c r="AO158" s="293"/>
      <c r="AP158" s="293"/>
      <c r="AQ158" s="293"/>
      <c r="AR158" s="292">
        <f t="shared" si="69"/>
        <v>525</v>
      </c>
      <c r="AS158" s="293">
        <v>525</v>
      </c>
      <c r="AT158" s="292">
        <f t="shared" si="70"/>
        <v>0</v>
      </c>
      <c r="AU158" s="137" t="str">
        <f t="shared" si="71"/>
        <v>*</v>
      </c>
      <c r="AW158" s="143" t="str">
        <f t="shared" si="72"/>
        <v/>
      </c>
    </row>
    <row r="159" spans="1:49" ht="12">
      <c r="A159" s="288">
        <v>160</v>
      </c>
      <c r="B159" s="324" t="s">
        <v>1311</v>
      </c>
      <c r="C159" s="290" t="s">
        <v>23</v>
      </c>
      <c r="D159" s="290" t="s">
        <v>861</v>
      </c>
      <c r="E159" s="325">
        <v>50</v>
      </c>
      <c r="F159" s="292"/>
      <c r="G159" s="292">
        <f t="shared" si="73"/>
        <v>150</v>
      </c>
      <c r="H159" s="293"/>
      <c r="I159" s="293"/>
      <c r="J159" s="293"/>
      <c r="K159" s="293"/>
      <c r="L159" s="293"/>
      <c r="M159" s="293"/>
      <c r="N159" s="292">
        <f t="shared" si="64"/>
        <v>150</v>
      </c>
      <c r="O159" s="293"/>
      <c r="P159" s="292">
        <f t="shared" si="77"/>
        <v>150</v>
      </c>
      <c r="Q159" s="292">
        <f t="shared" si="74"/>
        <v>150</v>
      </c>
      <c r="R159" s="293"/>
      <c r="S159" s="293"/>
      <c r="T159" s="293"/>
      <c r="U159" s="293"/>
      <c r="V159" s="293"/>
      <c r="W159" s="293"/>
      <c r="X159" s="292">
        <f t="shared" si="65"/>
        <v>150</v>
      </c>
      <c r="Y159" s="293">
        <v>450</v>
      </c>
      <c r="Z159" s="292">
        <f t="shared" si="66"/>
        <v>-150</v>
      </c>
      <c r="AA159" s="292">
        <f t="shared" si="75"/>
        <v>150</v>
      </c>
      <c r="AB159" s="293"/>
      <c r="AC159" s="293"/>
      <c r="AD159" s="293"/>
      <c r="AE159" s="293"/>
      <c r="AF159" s="293"/>
      <c r="AG159" s="293"/>
      <c r="AH159" s="292">
        <f t="shared" si="67"/>
        <v>150</v>
      </c>
      <c r="AI159" s="293"/>
      <c r="AJ159" s="292">
        <f t="shared" si="68"/>
        <v>0</v>
      </c>
      <c r="AK159" s="292">
        <f t="shared" si="76"/>
        <v>150</v>
      </c>
      <c r="AL159" s="293"/>
      <c r="AM159" s="293"/>
      <c r="AN159" s="293"/>
      <c r="AO159" s="293"/>
      <c r="AP159" s="293"/>
      <c r="AQ159" s="293"/>
      <c r="AR159" s="292">
        <f t="shared" si="69"/>
        <v>150</v>
      </c>
      <c r="AS159" s="293"/>
      <c r="AT159" s="292">
        <f t="shared" si="70"/>
        <v>150</v>
      </c>
      <c r="AU159" s="137" t="str">
        <f t="shared" si="71"/>
        <v/>
      </c>
      <c r="AW159" s="143" t="str">
        <f t="shared" si="72"/>
        <v/>
      </c>
    </row>
    <row r="160" spans="1:49" ht="12">
      <c r="A160" s="288">
        <v>161</v>
      </c>
      <c r="B160" s="289" t="s">
        <v>351</v>
      </c>
      <c r="C160" s="290" t="s">
        <v>14</v>
      </c>
      <c r="D160" s="290" t="s">
        <v>353</v>
      </c>
      <c r="E160" s="291">
        <v>75</v>
      </c>
      <c r="F160" s="292"/>
      <c r="G160" s="292">
        <f t="shared" si="73"/>
        <v>225</v>
      </c>
      <c r="H160" s="293">
        <v>50</v>
      </c>
      <c r="I160" s="293"/>
      <c r="J160" s="293"/>
      <c r="K160" s="293"/>
      <c r="L160" s="293">
        <v>20</v>
      </c>
      <c r="M160" s="293"/>
      <c r="N160" s="292">
        <f t="shared" ref="N160:N180" si="78">SUM(G160:M160)</f>
        <v>295</v>
      </c>
      <c r="O160" s="293">
        <v>295</v>
      </c>
      <c r="P160" s="292">
        <f t="shared" si="77"/>
        <v>0</v>
      </c>
      <c r="Q160" s="292">
        <f t="shared" si="74"/>
        <v>225</v>
      </c>
      <c r="R160" s="293"/>
      <c r="S160" s="293"/>
      <c r="T160" s="293"/>
      <c r="U160" s="293"/>
      <c r="V160" s="293"/>
      <c r="W160" s="293">
        <v>700</v>
      </c>
      <c r="X160" s="292">
        <f t="shared" ref="X160:X180" si="79">SUM(Q160:W160)</f>
        <v>925</v>
      </c>
      <c r="Y160" s="293">
        <v>925</v>
      </c>
      <c r="Z160" s="292">
        <f t="shared" ref="Z160:Z180" si="80">P160+X160-Y160</f>
        <v>0</v>
      </c>
      <c r="AA160" s="292">
        <f t="shared" si="75"/>
        <v>225</v>
      </c>
      <c r="AB160" s="293"/>
      <c r="AC160" s="293"/>
      <c r="AD160" s="293"/>
      <c r="AE160" s="293"/>
      <c r="AF160" s="293"/>
      <c r="AG160" s="293"/>
      <c r="AH160" s="292">
        <f t="shared" si="67"/>
        <v>225</v>
      </c>
      <c r="AI160" s="293">
        <v>225</v>
      </c>
      <c r="AJ160" s="292">
        <f t="shared" si="68"/>
        <v>0</v>
      </c>
      <c r="AK160" s="292">
        <f t="shared" si="76"/>
        <v>225</v>
      </c>
      <c r="AL160" s="293"/>
      <c r="AM160" s="293"/>
      <c r="AN160" s="293"/>
      <c r="AO160" s="293"/>
      <c r="AP160" s="293"/>
      <c r="AQ160" s="293"/>
      <c r="AR160" s="292">
        <f t="shared" si="69"/>
        <v>225</v>
      </c>
      <c r="AS160" s="293"/>
      <c r="AT160" s="292">
        <f t="shared" si="70"/>
        <v>225</v>
      </c>
      <c r="AW160" s="143" t="str">
        <f t="shared" si="72"/>
        <v/>
      </c>
    </row>
    <row r="161" spans="1:49" ht="12">
      <c r="A161" s="288">
        <v>162</v>
      </c>
      <c r="B161" s="289" t="s">
        <v>354</v>
      </c>
      <c r="C161" s="290" t="s">
        <v>14</v>
      </c>
      <c r="D161" s="290" t="s">
        <v>12</v>
      </c>
      <c r="E161" s="291">
        <v>350</v>
      </c>
      <c r="F161" s="292"/>
      <c r="G161" s="292">
        <f t="shared" si="73"/>
        <v>1050</v>
      </c>
      <c r="H161" s="293">
        <v>50</v>
      </c>
      <c r="I161" s="293"/>
      <c r="J161" s="293"/>
      <c r="K161" s="293"/>
      <c r="L161" s="293"/>
      <c r="M161" s="293"/>
      <c r="N161" s="292">
        <f t="shared" si="78"/>
        <v>1100</v>
      </c>
      <c r="O161" s="293">
        <v>1100</v>
      </c>
      <c r="P161" s="292">
        <f t="shared" si="77"/>
        <v>0</v>
      </c>
      <c r="Q161" s="292">
        <f t="shared" si="74"/>
        <v>1050</v>
      </c>
      <c r="R161" s="293">
        <v>50</v>
      </c>
      <c r="S161" s="293">
        <v>603</v>
      </c>
      <c r="T161" s="293">
        <v>1180</v>
      </c>
      <c r="U161" s="293"/>
      <c r="V161" s="293">
        <v>50</v>
      </c>
      <c r="W161" s="293"/>
      <c r="X161" s="292">
        <f t="shared" si="79"/>
        <v>2933</v>
      </c>
      <c r="Y161" s="293">
        <v>4033</v>
      </c>
      <c r="Z161" s="292">
        <f t="shared" si="80"/>
        <v>-1100</v>
      </c>
      <c r="AA161" s="292">
        <f t="shared" si="75"/>
        <v>1050</v>
      </c>
      <c r="AB161" s="293">
        <v>50</v>
      </c>
      <c r="AC161" s="293"/>
      <c r="AD161" s="293"/>
      <c r="AE161" s="293"/>
      <c r="AF161" s="293"/>
      <c r="AG161" s="293"/>
      <c r="AH161" s="292">
        <f t="shared" si="67"/>
        <v>1100</v>
      </c>
      <c r="AI161" s="293"/>
      <c r="AJ161" s="292">
        <f t="shared" si="68"/>
        <v>0</v>
      </c>
      <c r="AK161" s="292">
        <f t="shared" si="76"/>
        <v>1050</v>
      </c>
      <c r="AL161" s="293"/>
      <c r="AM161" s="293"/>
      <c r="AN161" s="293"/>
      <c r="AO161" s="293"/>
      <c r="AP161" s="293"/>
      <c r="AQ161" s="293">
        <v>1500</v>
      </c>
      <c r="AR161" s="292">
        <f t="shared" si="69"/>
        <v>2550</v>
      </c>
      <c r="AS161" s="293">
        <v>2550</v>
      </c>
      <c r="AT161" s="292">
        <f t="shared" si="70"/>
        <v>0</v>
      </c>
      <c r="AU161" s="137" t="str">
        <f t="shared" si="71"/>
        <v>*</v>
      </c>
      <c r="AW161" s="143" t="str">
        <f t="shared" si="72"/>
        <v/>
      </c>
    </row>
    <row r="162" spans="1:49" ht="12">
      <c r="A162" s="288">
        <v>163</v>
      </c>
      <c r="B162" s="289" t="s">
        <v>1369</v>
      </c>
      <c r="C162" s="290" t="s">
        <v>23</v>
      </c>
      <c r="D162" s="290"/>
      <c r="E162" s="291">
        <v>100</v>
      </c>
      <c r="F162" s="292"/>
      <c r="G162" s="292">
        <f t="shared" si="73"/>
        <v>300</v>
      </c>
      <c r="H162" s="293"/>
      <c r="I162" s="293"/>
      <c r="J162" s="293"/>
      <c r="K162" s="293"/>
      <c r="L162" s="293">
        <v>50</v>
      </c>
      <c r="M162" s="293"/>
      <c r="N162" s="292">
        <f t="shared" si="78"/>
        <v>350</v>
      </c>
      <c r="O162" s="293">
        <v>350</v>
      </c>
      <c r="P162" s="292">
        <f t="shared" si="77"/>
        <v>0</v>
      </c>
      <c r="Q162" s="292">
        <f t="shared" si="74"/>
        <v>300</v>
      </c>
      <c r="R162" s="293"/>
      <c r="S162" s="293"/>
      <c r="T162" s="293"/>
      <c r="U162" s="293"/>
      <c r="V162" s="293"/>
      <c r="W162" s="293"/>
      <c r="X162" s="292">
        <f t="shared" si="79"/>
        <v>300</v>
      </c>
      <c r="Y162" s="293">
        <v>300</v>
      </c>
      <c r="Z162" s="292">
        <f t="shared" si="80"/>
        <v>0</v>
      </c>
      <c r="AA162" s="292">
        <f t="shared" si="75"/>
        <v>300</v>
      </c>
      <c r="AB162" s="293"/>
      <c r="AC162" s="293"/>
      <c r="AD162" s="293"/>
      <c r="AE162" s="293"/>
      <c r="AF162" s="293"/>
      <c r="AG162" s="293"/>
      <c r="AH162" s="292">
        <f t="shared" si="67"/>
        <v>300</v>
      </c>
      <c r="AI162" s="293">
        <v>300</v>
      </c>
      <c r="AJ162" s="292">
        <f t="shared" si="68"/>
        <v>0</v>
      </c>
      <c r="AK162" s="292">
        <f t="shared" si="76"/>
        <v>300</v>
      </c>
      <c r="AL162" s="293"/>
      <c r="AM162" s="293"/>
      <c r="AN162" s="293"/>
      <c r="AO162" s="293"/>
      <c r="AP162" s="293"/>
      <c r="AQ162" s="293"/>
      <c r="AR162" s="292">
        <f t="shared" si="69"/>
        <v>300</v>
      </c>
      <c r="AS162" s="293">
        <v>300</v>
      </c>
      <c r="AT162" s="292">
        <f t="shared" si="70"/>
        <v>0</v>
      </c>
      <c r="AU162" s="137" t="str">
        <f t="shared" si="71"/>
        <v>*</v>
      </c>
      <c r="AW162" s="143" t="str">
        <f t="shared" si="72"/>
        <v/>
      </c>
    </row>
    <row r="163" spans="1:49" ht="12">
      <c r="A163" s="288">
        <v>164</v>
      </c>
      <c r="B163" s="329" t="s">
        <v>356</v>
      </c>
      <c r="C163" s="330" t="s">
        <v>23</v>
      </c>
      <c r="D163" s="330" t="s">
        <v>12</v>
      </c>
      <c r="E163" s="331"/>
      <c r="F163" s="332"/>
      <c r="G163" s="299">
        <f t="shared" si="73"/>
        <v>0</v>
      </c>
      <c r="H163" s="300"/>
      <c r="I163" s="300"/>
      <c r="J163" s="300"/>
      <c r="K163" s="300"/>
      <c r="L163" s="300"/>
      <c r="M163" s="300"/>
      <c r="N163" s="299">
        <f t="shared" si="78"/>
        <v>0</v>
      </c>
      <c r="O163" s="300"/>
      <c r="P163" s="299">
        <f t="shared" si="77"/>
        <v>0</v>
      </c>
      <c r="Q163" s="299">
        <f t="shared" si="74"/>
        <v>0</v>
      </c>
      <c r="R163" s="300"/>
      <c r="S163" s="300"/>
      <c r="T163" s="300"/>
      <c r="U163" s="300"/>
      <c r="V163" s="300"/>
      <c r="W163" s="300"/>
      <c r="X163" s="299">
        <f t="shared" si="79"/>
        <v>0</v>
      </c>
      <c r="Y163" s="300"/>
      <c r="Z163" s="299">
        <f t="shared" si="80"/>
        <v>0</v>
      </c>
      <c r="AA163" s="299">
        <f t="shared" si="75"/>
        <v>0</v>
      </c>
      <c r="AB163" s="300"/>
      <c r="AC163" s="300"/>
      <c r="AD163" s="300"/>
      <c r="AE163" s="300"/>
      <c r="AF163" s="300"/>
      <c r="AG163" s="300"/>
      <c r="AH163" s="299">
        <f t="shared" si="67"/>
        <v>0</v>
      </c>
      <c r="AI163" s="300"/>
      <c r="AJ163" s="299">
        <f t="shared" si="68"/>
        <v>0</v>
      </c>
      <c r="AK163" s="299">
        <f t="shared" si="76"/>
        <v>0</v>
      </c>
      <c r="AL163" s="300"/>
      <c r="AM163" s="300"/>
      <c r="AN163" s="300"/>
      <c r="AO163" s="300"/>
      <c r="AP163" s="300"/>
      <c r="AQ163" s="300"/>
      <c r="AR163" s="299">
        <f t="shared" si="69"/>
        <v>0</v>
      </c>
      <c r="AS163" s="300"/>
      <c r="AT163" s="299">
        <f t="shared" si="70"/>
        <v>0</v>
      </c>
      <c r="AU163" s="137" t="str">
        <f t="shared" si="71"/>
        <v>*</v>
      </c>
      <c r="AW163" s="143" t="str">
        <f t="shared" si="72"/>
        <v/>
      </c>
    </row>
    <row r="164" spans="1:49" ht="12">
      <c r="A164" s="288">
        <v>165</v>
      </c>
      <c r="B164" s="289" t="s">
        <v>358</v>
      </c>
      <c r="C164" s="290" t="s">
        <v>14</v>
      </c>
      <c r="D164" s="290" t="s">
        <v>360</v>
      </c>
      <c r="E164" s="291">
        <v>150</v>
      </c>
      <c r="F164" s="292"/>
      <c r="G164" s="292">
        <f t="shared" si="73"/>
        <v>450</v>
      </c>
      <c r="H164" s="293"/>
      <c r="I164" s="293"/>
      <c r="J164" s="293"/>
      <c r="K164" s="293"/>
      <c r="L164" s="293"/>
      <c r="M164" s="293"/>
      <c r="N164" s="292">
        <f t="shared" si="78"/>
        <v>450</v>
      </c>
      <c r="O164" s="293">
        <v>1950</v>
      </c>
      <c r="P164" s="292">
        <f t="shared" si="77"/>
        <v>-1500</v>
      </c>
      <c r="Q164" s="292">
        <f t="shared" si="74"/>
        <v>450</v>
      </c>
      <c r="R164" s="293"/>
      <c r="S164" s="293">
        <v>100</v>
      </c>
      <c r="T164" s="293"/>
      <c r="U164" s="293"/>
      <c r="V164" s="293">
        <v>50</v>
      </c>
      <c r="W164" s="293">
        <v>300</v>
      </c>
      <c r="X164" s="292">
        <f t="shared" si="79"/>
        <v>900</v>
      </c>
      <c r="Y164" s="293">
        <v>300</v>
      </c>
      <c r="Z164" s="292">
        <f t="shared" si="80"/>
        <v>-900</v>
      </c>
      <c r="AA164" s="292">
        <f t="shared" si="75"/>
        <v>450</v>
      </c>
      <c r="AB164" s="293"/>
      <c r="AC164" s="293"/>
      <c r="AD164" s="293"/>
      <c r="AE164" s="293"/>
      <c r="AF164" s="293"/>
      <c r="AG164" s="293"/>
      <c r="AH164" s="292">
        <f t="shared" si="67"/>
        <v>450</v>
      </c>
      <c r="AI164" s="293"/>
      <c r="AJ164" s="292">
        <f t="shared" si="68"/>
        <v>-450</v>
      </c>
      <c r="AK164" s="292">
        <f t="shared" si="76"/>
        <v>450</v>
      </c>
      <c r="AL164" s="293"/>
      <c r="AM164" s="293"/>
      <c r="AN164" s="293"/>
      <c r="AO164" s="293"/>
      <c r="AP164" s="293"/>
      <c r="AQ164" s="293"/>
      <c r="AR164" s="292">
        <f t="shared" si="69"/>
        <v>450</v>
      </c>
      <c r="AS164" s="293"/>
      <c r="AT164" s="292">
        <f t="shared" si="70"/>
        <v>0</v>
      </c>
      <c r="AW164" s="143" t="str">
        <f t="shared" si="72"/>
        <v/>
      </c>
    </row>
    <row r="165" spans="1:49" ht="12">
      <c r="A165" s="288">
        <v>166</v>
      </c>
      <c r="B165" s="289" t="s">
        <v>361</v>
      </c>
      <c r="C165" s="290" t="s">
        <v>14</v>
      </c>
      <c r="D165" s="290" t="s">
        <v>12</v>
      </c>
      <c r="E165" s="291">
        <v>200</v>
      </c>
      <c r="F165" s="292">
        <v>-600</v>
      </c>
      <c r="G165" s="292">
        <f t="shared" si="73"/>
        <v>600</v>
      </c>
      <c r="H165" s="293"/>
      <c r="I165" s="293"/>
      <c r="J165" s="293"/>
      <c r="K165" s="293"/>
      <c r="L165" s="293"/>
      <c r="M165" s="293"/>
      <c r="N165" s="292">
        <f t="shared" si="78"/>
        <v>600</v>
      </c>
      <c r="O165" s="293"/>
      <c r="P165" s="292">
        <f t="shared" si="77"/>
        <v>0</v>
      </c>
      <c r="Q165" s="292">
        <f t="shared" si="74"/>
        <v>600</v>
      </c>
      <c r="R165" s="293">
        <v>70</v>
      </c>
      <c r="S165" s="293"/>
      <c r="T165" s="293"/>
      <c r="U165" s="293"/>
      <c r="V165" s="293">
        <v>50</v>
      </c>
      <c r="W165" s="293"/>
      <c r="X165" s="292">
        <f t="shared" si="79"/>
        <v>720</v>
      </c>
      <c r="Y165" s="293">
        <v>1680</v>
      </c>
      <c r="Z165" s="292">
        <f t="shared" si="80"/>
        <v>-960</v>
      </c>
      <c r="AA165" s="292">
        <f t="shared" si="75"/>
        <v>600</v>
      </c>
      <c r="AB165" s="293">
        <v>50</v>
      </c>
      <c r="AC165" s="293"/>
      <c r="AD165" s="293"/>
      <c r="AE165" s="293"/>
      <c r="AF165" s="293"/>
      <c r="AG165" s="293"/>
      <c r="AH165" s="292">
        <f t="shared" si="67"/>
        <v>650</v>
      </c>
      <c r="AI165" s="293"/>
      <c r="AJ165" s="292">
        <f t="shared" si="68"/>
        <v>-310</v>
      </c>
      <c r="AK165" s="292">
        <f t="shared" si="76"/>
        <v>600</v>
      </c>
      <c r="AL165" s="293"/>
      <c r="AM165" s="293"/>
      <c r="AN165" s="293"/>
      <c r="AO165" s="293"/>
      <c r="AP165" s="293"/>
      <c r="AQ165" s="293"/>
      <c r="AR165" s="292">
        <f t="shared" si="69"/>
        <v>600</v>
      </c>
      <c r="AS165" s="293">
        <v>1540</v>
      </c>
      <c r="AT165" s="292">
        <f t="shared" si="70"/>
        <v>-1250</v>
      </c>
      <c r="AU165" s="137" t="str">
        <f t="shared" si="71"/>
        <v/>
      </c>
      <c r="AW165" s="143" t="str">
        <f t="shared" si="72"/>
        <v/>
      </c>
    </row>
    <row r="166" spans="1:49" ht="12">
      <c r="A166" s="288">
        <v>167</v>
      </c>
      <c r="B166" s="294" t="s">
        <v>363</v>
      </c>
      <c r="C166" s="290" t="s">
        <v>10</v>
      </c>
      <c r="D166" s="290" t="s">
        <v>365</v>
      </c>
      <c r="E166" s="295">
        <v>125</v>
      </c>
      <c r="F166" s="292"/>
      <c r="G166" s="292">
        <f t="shared" si="73"/>
        <v>375</v>
      </c>
      <c r="H166" s="293"/>
      <c r="I166" s="293"/>
      <c r="J166" s="293"/>
      <c r="K166" s="293"/>
      <c r="L166" s="293"/>
      <c r="M166" s="293"/>
      <c r="N166" s="292">
        <f t="shared" si="78"/>
        <v>375</v>
      </c>
      <c r="O166" s="293">
        <v>1500</v>
      </c>
      <c r="P166" s="292">
        <f t="shared" si="77"/>
        <v>-1125</v>
      </c>
      <c r="Q166" s="292">
        <f t="shared" si="74"/>
        <v>375</v>
      </c>
      <c r="R166" s="293"/>
      <c r="S166" s="293"/>
      <c r="T166" s="293"/>
      <c r="U166" s="293"/>
      <c r="V166" s="293"/>
      <c r="W166" s="293"/>
      <c r="X166" s="292">
        <f t="shared" si="79"/>
        <v>375</v>
      </c>
      <c r="Y166" s="293"/>
      <c r="Z166" s="292">
        <f t="shared" si="80"/>
        <v>-750</v>
      </c>
      <c r="AA166" s="292">
        <f t="shared" si="75"/>
        <v>375</v>
      </c>
      <c r="AB166" s="293">
        <v>100</v>
      </c>
      <c r="AC166" s="293"/>
      <c r="AD166" s="293"/>
      <c r="AE166" s="293"/>
      <c r="AF166" s="293"/>
      <c r="AG166" s="293"/>
      <c r="AH166" s="292">
        <f t="shared" si="67"/>
        <v>475</v>
      </c>
      <c r="AI166" s="293">
        <v>100</v>
      </c>
      <c r="AJ166" s="292">
        <f t="shared" si="68"/>
        <v>-375</v>
      </c>
      <c r="AK166" s="292">
        <f t="shared" si="76"/>
        <v>375</v>
      </c>
      <c r="AL166" s="293">
        <v>50</v>
      </c>
      <c r="AM166" s="293">
        <v>200</v>
      </c>
      <c r="AN166" s="293"/>
      <c r="AO166" s="293"/>
      <c r="AP166" s="293"/>
      <c r="AQ166" s="293"/>
      <c r="AR166" s="292">
        <f t="shared" si="69"/>
        <v>625</v>
      </c>
      <c r="AS166" s="293">
        <v>250</v>
      </c>
      <c r="AT166" s="292">
        <f t="shared" si="70"/>
        <v>0</v>
      </c>
      <c r="AU166" s="137" t="str">
        <f t="shared" si="71"/>
        <v>*</v>
      </c>
      <c r="AW166" s="143" t="str">
        <f t="shared" si="72"/>
        <v/>
      </c>
    </row>
    <row r="167" spans="1:49" ht="12">
      <c r="A167" s="288">
        <v>168</v>
      </c>
      <c r="B167" s="289" t="s">
        <v>1465</v>
      </c>
      <c r="C167" s="290" t="s">
        <v>23</v>
      </c>
      <c r="D167" s="290"/>
      <c r="E167" s="291">
        <v>500</v>
      </c>
      <c r="F167" s="292"/>
      <c r="G167" s="354">
        <v>300</v>
      </c>
      <c r="H167" s="293"/>
      <c r="I167" s="293"/>
      <c r="J167" s="293"/>
      <c r="K167" s="293"/>
      <c r="L167" s="293"/>
      <c r="M167" s="293"/>
      <c r="N167" s="292">
        <f t="shared" si="78"/>
        <v>300</v>
      </c>
      <c r="O167" s="293">
        <v>10444.15</v>
      </c>
      <c r="P167" s="292">
        <f t="shared" si="77"/>
        <v>-10144.15</v>
      </c>
      <c r="Q167" s="292">
        <f t="shared" si="74"/>
        <v>1500</v>
      </c>
      <c r="R167" s="293"/>
      <c r="S167" s="293">
        <v>278.2</v>
      </c>
      <c r="T167" s="293">
        <v>2315.9499999999998</v>
      </c>
      <c r="U167" s="293"/>
      <c r="V167" s="293">
        <v>50</v>
      </c>
      <c r="W167" s="293">
        <v>6000</v>
      </c>
      <c r="X167" s="292">
        <f t="shared" si="79"/>
        <v>10144.15</v>
      </c>
      <c r="Y167" s="293"/>
      <c r="Z167" s="292">
        <f t="shared" si="80"/>
        <v>0</v>
      </c>
      <c r="AA167" s="292">
        <f t="shared" si="75"/>
        <v>1500</v>
      </c>
      <c r="AB167" s="293"/>
      <c r="AC167" s="293">
        <v>178</v>
      </c>
      <c r="AD167" s="293"/>
      <c r="AE167" s="293"/>
      <c r="AF167" s="293"/>
      <c r="AG167" s="293">
        <v>3000</v>
      </c>
      <c r="AH167" s="292">
        <f t="shared" si="67"/>
        <v>4678</v>
      </c>
      <c r="AI167" s="293">
        <v>9178</v>
      </c>
      <c r="AJ167" s="292">
        <f t="shared" si="68"/>
        <v>-4500</v>
      </c>
      <c r="AK167" s="292">
        <f t="shared" si="76"/>
        <v>1500</v>
      </c>
      <c r="AL167" s="293">
        <v>50</v>
      </c>
      <c r="AM167" s="293">
        <v>245.5</v>
      </c>
      <c r="AN167" s="293"/>
      <c r="AO167" s="293"/>
      <c r="AP167" s="293"/>
      <c r="AQ167" s="293">
        <v>3000</v>
      </c>
      <c r="AR167" s="292">
        <f t="shared" si="69"/>
        <v>4795.5</v>
      </c>
      <c r="AS167" s="293">
        <v>295.5</v>
      </c>
      <c r="AT167" s="292">
        <f t="shared" si="70"/>
        <v>0</v>
      </c>
      <c r="AU167" s="137" t="str">
        <f t="shared" si="71"/>
        <v>*</v>
      </c>
      <c r="AW167" s="143" t="str">
        <f t="shared" si="72"/>
        <v/>
      </c>
    </row>
    <row r="168" spans="1:49" ht="12">
      <c r="A168" s="288">
        <v>169</v>
      </c>
      <c r="B168" s="289" t="s">
        <v>368</v>
      </c>
      <c r="C168" s="290" t="s">
        <v>14</v>
      </c>
      <c r="D168" s="290" t="s">
        <v>902</v>
      </c>
      <c r="E168" s="291">
        <v>95</v>
      </c>
      <c r="F168" s="292"/>
      <c r="G168" s="292">
        <f>E168*3</f>
        <v>285</v>
      </c>
      <c r="H168" s="293"/>
      <c r="I168" s="293"/>
      <c r="J168" s="293"/>
      <c r="K168" s="293"/>
      <c r="L168" s="293"/>
      <c r="M168" s="293"/>
      <c r="N168" s="292">
        <f t="shared" si="78"/>
        <v>285</v>
      </c>
      <c r="O168" s="293"/>
      <c r="P168" s="292">
        <f t="shared" si="77"/>
        <v>285</v>
      </c>
      <c r="Q168" s="292">
        <f t="shared" si="74"/>
        <v>285</v>
      </c>
      <c r="R168" s="293"/>
      <c r="S168" s="293"/>
      <c r="T168" s="293"/>
      <c r="U168" s="293"/>
      <c r="V168" s="293"/>
      <c r="W168" s="293"/>
      <c r="X168" s="292">
        <f t="shared" si="79"/>
        <v>285</v>
      </c>
      <c r="Y168" s="293"/>
      <c r="Z168" s="292">
        <f t="shared" si="80"/>
        <v>570</v>
      </c>
      <c r="AA168" s="292">
        <f t="shared" si="75"/>
        <v>285</v>
      </c>
      <c r="AB168" s="293"/>
      <c r="AC168" s="293"/>
      <c r="AD168" s="293"/>
      <c r="AE168" s="293"/>
      <c r="AF168" s="293"/>
      <c r="AG168" s="293"/>
      <c r="AH168" s="292">
        <f t="shared" si="67"/>
        <v>285</v>
      </c>
      <c r="AI168" s="293">
        <v>1140</v>
      </c>
      <c r="AJ168" s="292">
        <f t="shared" si="68"/>
        <v>-285</v>
      </c>
      <c r="AK168" s="292">
        <f t="shared" si="76"/>
        <v>285</v>
      </c>
      <c r="AL168" s="293">
        <v>50</v>
      </c>
      <c r="AM168" s="293"/>
      <c r="AN168" s="293"/>
      <c r="AO168" s="293"/>
      <c r="AP168" s="293"/>
      <c r="AQ168" s="293"/>
      <c r="AR168" s="292">
        <f t="shared" si="69"/>
        <v>335</v>
      </c>
      <c r="AS168" s="293">
        <v>50</v>
      </c>
      <c r="AT168" s="292">
        <f t="shared" si="70"/>
        <v>0</v>
      </c>
      <c r="AU168" s="137" t="str">
        <f t="shared" si="71"/>
        <v>*</v>
      </c>
      <c r="AW168" s="143" t="str">
        <f t="shared" si="72"/>
        <v/>
      </c>
    </row>
    <row r="169" spans="1:49" ht="12">
      <c r="A169" s="288">
        <v>170</v>
      </c>
      <c r="B169" s="289" t="s">
        <v>1399</v>
      </c>
      <c r="C169" s="290" t="s">
        <v>23</v>
      </c>
      <c r="D169" s="290"/>
      <c r="E169" s="291">
        <v>55</v>
      </c>
      <c r="F169" s="292"/>
      <c r="G169" s="354"/>
      <c r="H169" s="293"/>
      <c r="I169" s="293"/>
      <c r="J169" s="293"/>
      <c r="K169" s="293"/>
      <c r="L169" s="293"/>
      <c r="M169" s="293"/>
      <c r="N169" s="292">
        <f t="shared" si="78"/>
        <v>0</v>
      </c>
      <c r="O169" s="293"/>
      <c r="P169" s="292">
        <f t="shared" si="77"/>
        <v>0</v>
      </c>
      <c r="Q169" s="354">
        <v>130</v>
      </c>
      <c r="R169" s="293"/>
      <c r="S169" s="293"/>
      <c r="T169" s="293"/>
      <c r="U169" s="293"/>
      <c r="V169" s="293"/>
      <c r="W169" s="293"/>
      <c r="X169" s="292">
        <f t="shared" si="79"/>
        <v>130</v>
      </c>
      <c r="Y169" s="293">
        <v>460</v>
      </c>
      <c r="Z169" s="292">
        <f t="shared" si="80"/>
        <v>-330</v>
      </c>
      <c r="AA169" s="292">
        <f t="shared" si="75"/>
        <v>165</v>
      </c>
      <c r="AB169" s="293"/>
      <c r="AC169" s="293"/>
      <c r="AD169" s="293"/>
      <c r="AE169" s="293"/>
      <c r="AF169" s="293"/>
      <c r="AG169" s="293"/>
      <c r="AH169" s="292">
        <f t="shared" si="67"/>
        <v>165</v>
      </c>
      <c r="AI169" s="293"/>
      <c r="AJ169" s="292">
        <f t="shared" si="68"/>
        <v>-165</v>
      </c>
      <c r="AK169" s="292">
        <f t="shared" si="76"/>
        <v>165</v>
      </c>
      <c r="AL169" s="293"/>
      <c r="AM169" s="293"/>
      <c r="AN169" s="293"/>
      <c r="AO169" s="293"/>
      <c r="AP169" s="293"/>
      <c r="AQ169" s="293"/>
      <c r="AR169" s="292">
        <f t="shared" si="69"/>
        <v>165</v>
      </c>
      <c r="AS169" s="293"/>
      <c r="AT169" s="292">
        <f t="shared" si="70"/>
        <v>0</v>
      </c>
      <c r="AU169" s="137" t="str">
        <f t="shared" si="71"/>
        <v>*</v>
      </c>
      <c r="AW169" s="143" t="str">
        <f t="shared" si="72"/>
        <v/>
      </c>
    </row>
    <row r="170" spans="1:49" ht="12">
      <c r="A170" s="288">
        <v>171</v>
      </c>
      <c r="B170" s="329" t="s">
        <v>370</v>
      </c>
      <c r="C170" s="330" t="s">
        <v>30</v>
      </c>
      <c r="D170" s="333"/>
      <c r="E170" s="329"/>
      <c r="F170" s="332"/>
      <c r="G170" s="299">
        <f t="shared" ref="G170:G176" si="81">E170*3</f>
        <v>0</v>
      </c>
      <c r="H170" s="300"/>
      <c r="I170" s="300"/>
      <c r="J170" s="300"/>
      <c r="K170" s="300"/>
      <c r="L170" s="300"/>
      <c r="M170" s="300"/>
      <c r="N170" s="299">
        <f t="shared" si="78"/>
        <v>0</v>
      </c>
      <c r="O170" s="300"/>
      <c r="P170" s="299">
        <f t="shared" si="77"/>
        <v>0</v>
      </c>
      <c r="Q170" s="299">
        <f t="shared" ref="Q170:Q176" si="82">E170*3</f>
        <v>0</v>
      </c>
      <c r="R170" s="300"/>
      <c r="S170" s="300"/>
      <c r="T170" s="300"/>
      <c r="U170" s="300"/>
      <c r="V170" s="300"/>
      <c r="W170" s="300"/>
      <c r="X170" s="299">
        <f t="shared" si="79"/>
        <v>0</v>
      </c>
      <c r="Y170" s="300"/>
      <c r="Z170" s="299">
        <f t="shared" si="80"/>
        <v>0</v>
      </c>
      <c r="AA170" s="299">
        <f t="shared" si="75"/>
        <v>0</v>
      </c>
      <c r="AB170" s="300"/>
      <c r="AC170" s="300"/>
      <c r="AD170" s="300"/>
      <c r="AE170" s="300"/>
      <c r="AF170" s="300"/>
      <c r="AG170" s="300"/>
      <c r="AH170" s="299">
        <f t="shared" si="67"/>
        <v>0</v>
      </c>
      <c r="AI170" s="300"/>
      <c r="AJ170" s="299">
        <f t="shared" si="68"/>
        <v>0</v>
      </c>
      <c r="AK170" s="299">
        <f t="shared" si="76"/>
        <v>0</v>
      </c>
      <c r="AL170" s="300"/>
      <c r="AM170" s="300"/>
      <c r="AN170" s="300"/>
      <c r="AO170" s="300"/>
      <c r="AP170" s="300"/>
      <c r="AQ170" s="300"/>
      <c r="AR170" s="299">
        <f t="shared" si="69"/>
        <v>0</v>
      </c>
      <c r="AS170" s="300">
        <v>2300</v>
      </c>
      <c r="AT170" s="299">
        <f t="shared" si="70"/>
        <v>-2300</v>
      </c>
      <c r="AU170" s="137" t="str">
        <f t="shared" si="71"/>
        <v/>
      </c>
      <c r="AW170" s="143" t="str">
        <f t="shared" si="72"/>
        <v/>
      </c>
    </row>
    <row r="171" spans="1:49" ht="12">
      <c r="A171" s="288">
        <v>172</v>
      </c>
      <c r="B171" s="289" t="s">
        <v>371</v>
      </c>
      <c r="C171" s="290" t="s">
        <v>23</v>
      </c>
      <c r="D171" s="290" t="s">
        <v>373</v>
      </c>
      <c r="E171" s="291">
        <v>85</v>
      </c>
      <c r="F171" s="292">
        <v>-1020</v>
      </c>
      <c r="G171" s="292">
        <f t="shared" si="81"/>
        <v>255</v>
      </c>
      <c r="H171" s="293"/>
      <c r="I171" s="293"/>
      <c r="J171" s="293"/>
      <c r="K171" s="293"/>
      <c r="L171" s="293"/>
      <c r="M171" s="293"/>
      <c r="N171" s="292">
        <f t="shared" si="78"/>
        <v>255</v>
      </c>
      <c r="O171" s="293"/>
      <c r="P171" s="292">
        <f t="shared" si="77"/>
        <v>-765</v>
      </c>
      <c r="Q171" s="292">
        <f t="shared" si="82"/>
        <v>255</v>
      </c>
      <c r="R171" s="293"/>
      <c r="S171" s="293"/>
      <c r="T171" s="293"/>
      <c r="U171" s="293"/>
      <c r="V171" s="293"/>
      <c r="W171" s="293"/>
      <c r="X171" s="292">
        <f t="shared" si="79"/>
        <v>255</v>
      </c>
      <c r="Y171" s="293"/>
      <c r="Z171" s="292">
        <f t="shared" si="80"/>
        <v>-510</v>
      </c>
      <c r="AA171" s="292">
        <f t="shared" si="75"/>
        <v>255</v>
      </c>
      <c r="AB171" s="293"/>
      <c r="AC171" s="293"/>
      <c r="AD171" s="293"/>
      <c r="AE171" s="293"/>
      <c r="AF171" s="293"/>
      <c r="AG171" s="293"/>
      <c r="AH171" s="292">
        <f t="shared" si="67"/>
        <v>255</v>
      </c>
      <c r="AI171" s="293"/>
      <c r="AJ171" s="292">
        <f t="shared" si="68"/>
        <v>-255</v>
      </c>
      <c r="AK171" s="292">
        <f t="shared" si="76"/>
        <v>255</v>
      </c>
      <c r="AL171" s="293"/>
      <c r="AM171" s="293"/>
      <c r="AN171" s="293"/>
      <c r="AO171" s="293"/>
      <c r="AP171" s="293"/>
      <c r="AQ171" s="293"/>
      <c r="AR171" s="292">
        <f t="shared" si="69"/>
        <v>255</v>
      </c>
      <c r="AS171" s="293"/>
      <c r="AT171" s="292">
        <f t="shared" si="70"/>
        <v>0</v>
      </c>
      <c r="AU171" s="137" t="str">
        <f t="shared" si="71"/>
        <v>*</v>
      </c>
      <c r="AW171" s="143" t="str">
        <f t="shared" si="72"/>
        <v/>
      </c>
    </row>
    <row r="172" spans="1:49" ht="12">
      <c r="A172" s="288">
        <v>173</v>
      </c>
      <c r="B172" s="294" t="s">
        <v>1267</v>
      </c>
      <c r="C172" s="290" t="s">
        <v>10</v>
      </c>
      <c r="D172" s="290" t="s">
        <v>12</v>
      </c>
      <c r="E172" s="295">
        <v>70</v>
      </c>
      <c r="F172" s="292"/>
      <c r="G172" s="292">
        <f t="shared" si="81"/>
        <v>210</v>
      </c>
      <c r="H172" s="293"/>
      <c r="I172" s="293"/>
      <c r="J172" s="293"/>
      <c r="K172" s="293"/>
      <c r="L172" s="293"/>
      <c r="M172" s="293"/>
      <c r="N172" s="292">
        <f t="shared" si="78"/>
        <v>210</v>
      </c>
      <c r="O172" s="293">
        <v>420</v>
      </c>
      <c r="P172" s="292">
        <f t="shared" si="77"/>
        <v>-210</v>
      </c>
      <c r="Q172" s="292">
        <f t="shared" si="82"/>
        <v>210</v>
      </c>
      <c r="R172" s="293"/>
      <c r="S172" s="293"/>
      <c r="T172" s="293"/>
      <c r="U172" s="293"/>
      <c r="V172" s="293"/>
      <c r="W172" s="314"/>
      <c r="X172" s="292">
        <f t="shared" si="79"/>
        <v>210</v>
      </c>
      <c r="Y172" s="293"/>
      <c r="Z172" s="292">
        <f t="shared" si="80"/>
        <v>0</v>
      </c>
      <c r="AA172" s="292">
        <f t="shared" si="75"/>
        <v>210</v>
      </c>
      <c r="AB172" s="293"/>
      <c r="AC172" s="293"/>
      <c r="AD172" s="293"/>
      <c r="AE172" s="293"/>
      <c r="AF172" s="293"/>
      <c r="AG172" s="293"/>
      <c r="AH172" s="292">
        <f t="shared" si="67"/>
        <v>210</v>
      </c>
      <c r="AI172" s="293">
        <v>420</v>
      </c>
      <c r="AJ172" s="292">
        <f t="shared" si="68"/>
        <v>-210</v>
      </c>
      <c r="AK172" s="292">
        <f t="shared" si="76"/>
        <v>210</v>
      </c>
      <c r="AL172" s="293"/>
      <c r="AM172" s="293"/>
      <c r="AN172" s="293"/>
      <c r="AO172" s="293"/>
      <c r="AP172" s="293"/>
      <c r="AQ172" s="293"/>
      <c r="AR172" s="292">
        <f t="shared" si="69"/>
        <v>210</v>
      </c>
      <c r="AS172" s="293"/>
      <c r="AT172" s="292">
        <f t="shared" si="70"/>
        <v>0</v>
      </c>
      <c r="AU172" s="137" t="str">
        <f t="shared" si="71"/>
        <v>*</v>
      </c>
      <c r="AW172" s="143" t="str">
        <f t="shared" si="72"/>
        <v/>
      </c>
    </row>
    <row r="173" spans="1:49" ht="12">
      <c r="A173" s="288">
        <v>174</v>
      </c>
      <c r="B173" s="289" t="s">
        <v>375</v>
      </c>
      <c r="C173" s="290" t="s">
        <v>23</v>
      </c>
      <c r="D173" s="290" t="s">
        <v>377</v>
      </c>
      <c r="E173" s="291">
        <v>40</v>
      </c>
      <c r="F173" s="292"/>
      <c r="G173" s="292">
        <f t="shared" si="81"/>
        <v>120</v>
      </c>
      <c r="H173" s="293"/>
      <c r="I173" s="293"/>
      <c r="J173" s="293"/>
      <c r="K173" s="293"/>
      <c r="L173" s="293"/>
      <c r="M173" s="293"/>
      <c r="N173" s="292">
        <f t="shared" si="78"/>
        <v>120</v>
      </c>
      <c r="O173" s="293"/>
      <c r="P173" s="292">
        <f t="shared" si="77"/>
        <v>120</v>
      </c>
      <c r="Q173" s="292">
        <f t="shared" si="82"/>
        <v>120</v>
      </c>
      <c r="R173" s="293"/>
      <c r="S173" s="293"/>
      <c r="T173" s="293"/>
      <c r="U173" s="293"/>
      <c r="V173" s="293"/>
      <c r="W173" s="293"/>
      <c r="X173" s="292">
        <f t="shared" si="79"/>
        <v>120</v>
      </c>
      <c r="Y173" s="293">
        <v>480</v>
      </c>
      <c r="Z173" s="292">
        <f t="shared" si="80"/>
        <v>-240</v>
      </c>
      <c r="AA173" s="292">
        <f t="shared" si="75"/>
        <v>120</v>
      </c>
      <c r="AB173" s="293"/>
      <c r="AC173" s="293"/>
      <c r="AD173" s="293"/>
      <c r="AE173" s="293"/>
      <c r="AF173" s="293"/>
      <c r="AG173" s="293"/>
      <c r="AH173" s="292">
        <f t="shared" si="67"/>
        <v>120</v>
      </c>
      <c r="AI173" s="293"/>
      <c r="AJ173" s="292">
        <f t="shared" si="68"/>
        <v>-120</v>
      </c>
      <c r="AK173" s="292">
        <f t="shared" si="76"/>
        <v>120</v>
      </c>
      <c r="AL173" s="293"/>
      <c r="AM173" s="293"/>
      <c r="AN173" s="293"/>
      <c r="AO173" s="293"/>
      <c r="AP173" s="293"/>
      <c r="AQ173" s="293"/>
      <c r="AR173" s="292">
        <f t="shared" si="69"/>
        <v>120</v>
      </c>
      <c r="AS173" s="293"/>
      <c r="AT173" s="292">
        <f t="shared" si="70"/>
        <v>0</v>
      </c>
      <c r="AU173" s="137" t="str">
        <f t="shared" si="71"/>
        <v>*</v>
      </c>
      <c r="AW173" s="143" t="str">
        <f t="shared" si="72"/>
        <v/>
      </c>
    </row>
    <row r="174" spans="1:49" ht="12">
      <c r="A174" s="288">
        <v>175</v>
      </c>
      <c r="B174" s="289" t="s">
        <v>378</v>
      </c>
      <c r="C174" s="290" t="s">
        <v>23</v>
      </c>
      <c r="D174" s="290" t="s">
        <v>835</v>
      </c>
      <c r="E174" s="291">
        <v>250</v>
      </c>
      <c r="F174" s="292">
        <v>-1</v>
      </c>
      <c r="G174" s="292">
        <f t="shared" si="81"/>
        <v>750</v>
      </c>
      <c r="H174" s="293"/>
      <c r="I174" s="293"/>
      <c r="J174" s="293"/>
      <c r="K174" s="293"/>
      <c r="L174" s="293"/>
      <c r="M174" s="293"/>
      <c r="N174" s="292">
        <f t="shared" si="78"/>
        <v>750</v>
      </c>
      <c r="O174" s="293">
        <v>750</v>
      </c>
      <c r="P174" s="292">
        <f t="shared" si="77"/>
        <v>-1</v>
      </c>
      <c r="Q174" s="292">
        <f t="shared" si="82"/>
        <v>750</v>
      </c>
      <c r="R174" s="293"/>
      <c r="S174" s="293"/>
      <c r="T174" s="293"/>
      <c r="U174" s="293"/>
      <c r="V174" s="293">
        <v>50</v>
      </c>
      <c r="W174" s="293"/>
      <c r="X174" s="292">
        <f t="shared" si="79"/>
        <v>800</v>
      </c>
      <c r="Y174" s="293"/>
      <c r="Z174" s="292">
        <f t="shared" si="80"/>
        <v>799</v>
      </c>
      <c r="AA174" s="292">
        <f t="shared" si="75"/>
        <v>750</v>
      </c>
      <c r="AB174" s="293"/>
      <c r="AC174" s="293"/>
      <c r="AD174" s="293"/>
      <c r="AE174" s="293"/>
      <c r="AF174" s="293"/>
      <c r="AG174" s="293"/>
      <c r="AH174" s="292">
        <f t="shared" si="67"/>
        <v>750</v>
      </c>
      <c r="AI174" s="293"/>
      <c r="AJ174" s="292">
        <f t="shared" si="68"/>
        <v>1549</v>
      </c>
      <c r="AK174" s="292">
        <f t="shared" si="76"/>
        <v>750</v>
      </c>
      <c r="AL174" s="293"/>
      <c r="AM174" s="293"/>
      <c r="AN174" s="293"/>
      <c r="AO174" s="293"/>
      <c r="AP174" s="293"/>
      <c r="AQ174" s="293"/>
      <c r="AR174" s="292">
        <f t="shared" si="69"/>
        <v>750</v>
      </c>
      <c r="AS174" s="293">
        <v>2300</v>
      </c>
      <c r="AT174" s="292">
        <f t="shared" si="70"/>
        <v>-1</v>
      </c>
      <c r="AU174" s="137" t="str">
        <f t="shared" si="71"/>
        <v/>
      </c>
      <c r="AW174" s="143" t="str">
        <f t="shared" si="72"/>
        <v/>
      </c>
    </row>
    <row r="175" spans="1:49" ht="12">
      <c r="A175" s="288">
        <v>176</v>
      </c>
      <c r="B175" s="294" t="s">
        <v>1383</v>
      </c>
      <c r="C175" s="290" t="s">
        <v>10</v>
      </c>
      <c r="D175" s="290" t="s">
        <v>382</v>
      </c>
      <c r="E175" s="295">
        <v>115</v>
      </c>
      <c r="F175" s="292">
        <v>-345</v>
      </c>
      <c r="G175" s="292">
        <f t="shared" si="81"/>
        <v>345</v>
      </c>
      <c r="H175" s="293"/>
      <c r="I175" s="293"/>
      <c r="J175" s="293"/>
      <c r="K175" s="293"/>
      <c r="L175" s="293"/>
      <c r="M175" s="293"/>
      <c r="N175" s="292">
        <f t="shared" si="78"/>
        <v>345</v>
      </c>
      <c r="O175" s="293"/>
      <c r="P175" s="292">
        <f t="shared" si="77"/>
        <v>0</v>
      </c>
      <c r="Q175" s="292">
        <f t="shared" si="82"/>
        <v>345</v>
      </c>
      <c r="R175" s="293"/>
      <c r="S175" s="293"/>
      <c r="T175" s="293"/>
      <c r="U175" s="293"/>
      <c r="V175" s="293">
        <v>50</v>
      </c>
      <c r="W175" s="293"/>
      <c r="X175" s="292">
        <f t="shared" si="79"/>
        <v>395</v>
      </c>
      <c r="Y175" s="293"/>
      <c r="Z175" s="292">
        <f t="shared" si="80"/>
        <v>395</v>
      </c>
      <c r="AA175" s="292">
        <f t="shared" si="75"/>
        <v>345</v>
      </c>
      <c r="AB175" s="293"/>
      <c r="AC175" s="293"/>
      <c r="AD175" s="293"/>
      <c r="AE175" s="293"/>
      <c r="AF175" s="293"/>
      <c r="AG175" s="293"/>
      <c r="AH175" s="292">
        <f t="shared" si="67"/>
        <v>345</v>
      </c>
      <c r="AI175" s="293">
        <v>1085</v>
      </c>
      <c r="AJ175" s="292">
        <f t="shared" si="68"/>
        <v>-345</v>
      </c>
      <c r="AK175" s="292">
        <f t="shared" si="76"/>
        <v>345</v>
      </c>
      <c r="AL175" s="293"/>
      <c r="AM175" s="293"/>
      <c r="AN175" s="293"/>
      <c r="AO175" s="293"/>
      <c r="AP175" s="293"/>
      <c r="AQ175" s="293"/>
      <c r="AR175" s="292">
        <f t="shared" si="69"/>
        <v>345</v>
      </c>
      <c r="AS175" s="293"/>
      <c r="AT175" s="292">
        <f t="shared" si="70"/>
        <v>0</v>
      </c>
      <c r="AU175" s="137" t="str">
        <f t="shared" si="71"/>
        <v>*</v>
      </c>
      <c r="AW175" s="143" t="str">
        <f t="shared" si="72"/>
        <v/>
      </c>
    </row>
    <row r="176" spans="1:49" ht="12">
      <c r="A176" s="288">
        <v>177</v>
      </c>
      <c r="B176" s="294" t="s">
        <v>383</v>
      </c>
      <c r="C176" s="290" t="s">
        <v>263</v>
      </c>
      <c r="D176" s="290" t="s">
        <v>385</v>
      </c>
      <c r="E176" s="334">
        <v>50</v>
      </c>
      <c r="F176" s="292">
        <v>-300</v>
      </c>
      <c r="G176" s="292">
        <f t="shared" si="81"/>
        <v>150</v>
      </c>
      <c r="H176" s="293"/>
      <c r="I176" s="293"/>
      <c r="J176" s="293"/>
      <c r="K176" s="293"/>
      <c r="L176" s="293"/>
      <c r="M176" s="293"/>
      <c r="N176" s="292">
        <f t="shared" si="78"/>
        <v>150</v>
      </c>
      <c r="O176" s="293"/>
      <c r="P176" s="292">
        <f t="shared" si="77"/>
        <v>-150</v>
      </c>
      <c r="Q176" s="292">
        <f t="shared" si="82"/>
        <v>150</v>
      </c>
      <c r="R176" s="293"/>
      <c r="S176" s="293">
        <v>100</v>
      </c>
      <c r="T176" s="293"/>
      <c r="U176" s="293"/>
      <c r="V176" s="293"/>
      <c r="W176" s="293"/>
      <c r="X176" s="292">
        <f t="shared" si="79"/>
        <v>250</v>
      </c>
      <c r="Y176" s="293"/>
      <c r="Z176" s="292">
        <f t="shared" si="80"/>
        <v>100</v>
      </c>
      <c r="AA176" s="292">
        <f t="shared" si="75"/>
        <v>150</v>
      </c>
      <c r="AB176" s="293"/>
      <c r="AC176" s="293"/>
      <c r="AD176" s="293"/>
      <c r="AE176" s="293"/>
      <c r="AF176" s="293"/>
      <c r="AG176" s="293"/>
      <c r="AH176" s="292">
        <f t="shared" si="67"/>
        <v>150</v>
      </c>
      <c r="AI176" s="293">
        <v>400</v>
      </c>
      <c r="AJ176" s="292">
        <f t="shared" si="68"/>
        <v>-150</v>
      </c>
      <c r="AK176" s="292">
        <f t="shared" si="76"/>
        <v>150</v>
      </c>
      <c r="AL176" s="293"/>
      <c r="AM176" s="293"/>
      <c r="AN176" s="293"/>
      <c r="AO176" s="293"/>
      <c r="AP176" s="293"/>
      <c r="AQ176" s="293"/>
      <c r="AR176" s="292">
        <f t="shared" si="69"/>
        <v>150</v>
      </c>
      <c r="AS176" s="293"/>
      <c r="AT176" s="292">
        <f t="shared" si="70"/>
        <v>0</v>
      </c>
      <c r="AU176" s="137" t="str">
        <f t="shared" si="71"/>
        <v>*</v>
      </c>
      <c r="AW176" s="143" t="str">
        <f t="shared" si="72"/>
        <v/>
      </c>
    </row>
    <row r="177" spans="1:49" ht="12">
      <c r="A177" s="288">
        <v>178</v>
      </c>
      <c r="B177" s="294" t="s">
        <v>1387</v>
      </c>
      <c r="C177" s="290" t="s">
        <v>263</v>
      </c>
      <c r="D177" s="290" t="s">
        <v>836</v>
      </c>
      <c r="E177" s="334">
        <v>67</v>
      </c>
      <c r="F177" s="292">
        <v>603</v>
      </c>
      <c r="G177" s="292"/>
      <c r="H177" s="293"/>
      <c r="I177" s="293"/>
      <c r="J177" s="293"/>
      <c r="K177" s="293"/>
      <c r="L177" s="293"/>
      <c r="M177" s="293"/>
      <c r="N177" s="292">
        <f t="shared" si="78"/>
        <v>0</v>
      </c>
      <c r="O177" s="293"/>
      <c r="P177" s="292">
        <f t="shared" si="77"/>
        <v>603</v>
      </c>
      <c r="Q177" s="292"/>
      <c r="R177" s="293"/>
      <c r="S177" s="293"/>
      <c r="T177" s="293"/>
      <c r="U177" s="293"/>
      <c r="V177" s="293"/>
      <c r="W177" s="293"/>
      <c r="X177" s="292">
        <f t="shared" si="79"/>
        <v>0</v>
      </c>
      <c r="Y177" s="293"/>
      <c r="Z177" s="292">
        <f t="shared" si="80"/>
        <v>603</v>
      </c>
      <c r="AA177" s="292"/>
      <c r="AB177" s="293"/>
      <c r="AC177" s="293"/>
      <c r="AD177" s="293"/>
      <c r="AE177" s="293"/>
      <c r="AF177" s="293"/>
      <c r="AG177" s="293"/>
      <c r="AH177" s="292">
        <f t="shared" si="67"/>
        <v>0</v>
      </c>
      <c r="AI177" s="293"/>
      <c r="AJ177" s="292">
        <f t="shared" si="68"/>
        <v>603</v>
      </c>
      <c r="AK177" s="292"/>
      <c r="AL177" s="293"/>
      <c r="AM177" s="293"/>
      <c r="AN177" s="293"/>
      <c r="AO177" s="293"/>
      <c r="AP177" s="293"/>
      <c r="AQ177" s="293"/>
      <c r="AR177" s="292">
        <f t="shared" si="69"/>
        <v>0</v>
      </c>
      <c r="AS177" s="293"/>
      <c r="AT177" s="292">
        <f t="shared" si="70"/>
        <v>603</v>
      </c>
      <c r="AU177" s="137" t="str">
        <f t="shared" si="71"/>
        <v/>
      </c>
      <c r="AW177" s="143" t="str">
        <f t="shared" si="72"/>
        <v>!!!</v>
      </c>
    </row>
    <row r="178" spans="1:49" ht="12">
      <c r="A178" s="288">
        <v>179</v>
      </c>
      <c r="B178" s="335" t="s">
        <v>388</v>
      </c>
      <c r="C178" s="336" t="s">
        <v>30</v>
      </c>
      <c r="D178" s="337"/>
      <c r="E178" s="335"/>
      <c r="F178" s="292"/>
      <c r="G178" s="292">
        <f>E178*3</f>
        <v>0</v>
      </c>
      <c r="H178" s="293"/>
      <c r="I178" s="293"/>
      <c r="J178" s="293"/>
      <c r="K178" s="293"/>
      <c r="L178" s="293"/>
      <c r="M178" s="293"/>
      <c r="N178" s="292">
        <f t="shared" si="78"/>
        <v>0</v>
      </c>
      <c r="O178" s="293"/>
      <c r="P178" s="292">
        <f t="shared" si="77"/>
        <v>0</v>
      </c>
      <c r="Q178" s="292">
        <f>E178*3</f>
        <v>0</v>
      </c>
      <c r="R178" s="293"/>
      <c r="S178" s="293"/>
      <c r="T178" s="293"/>
      <c r="U178" s="293"/>
      <c r="V178" s="293"/>
      <c r="W178" s="293"/>
      <c r="X178" s="292">
        <f t="shared" si="79"/>
        <v>0</v>
      </c>
      <c r="Y178" s="293"/>
      <c r="Z178" s="292">
        <f t="shared" si="80"/>
        <v>0</v>
      </c>
      <c r="AA178" s="292">
        <f>$E178*3</f>
        <v>0</v>
      </c>
      <c r="AB178" s="293"/>
      <c r="AC178" s="293"/>
      <c r="AD178" s="293"/>
      <c r="AE178" s="293"/>
      <c r="AF178" s="293"/>
      <c r="AG178" s="293"/>
      <c r="AH178" s="292">
        <f t="shared" si="67"/>
        <v>0</v>
      </c>
      <c r="AI178" s="293"/>
      <c r="AJ178" s="292">
        <f t="shared" si="68"/>
        <v>0</v>
      </c>
      <c r="AK178" s="292">
        <f>$E178*3</f>
        <v>0</v>
      </c>
      <c r="AL178" s="293"/>
      <c r="AM178" s="293"/>
      <c r="AN178" s="293"/>
      <c r="AO178" s="293"/>
      <c r="AP178" s="293"/>
      <c r="AQ178" s="293"/>
      <c r="AR178" s="292">
        <f t="shared" si="69"/>
        <v>0</v>
      </c>
      <c r="AS178" s="293"/>
      <c r="AT178" s="292">
        <f t="shared" si="70"/>
        <v>0</v>
      </c>
      <c r="AU178" s="137" t="str">
        <f t="shared" si="71"/>
        <v>*</v>
      </c>
      <c r="AW178" s="143" t="str">
        <f t="shared" si="72"/>
        <v/>
      </c>
    </row>
    <row r="179" spans="1:49" ht="12">
      <c r="A179" s="288">
        <v>180</v>
      </c>
      <c r="B179" s="296" t="s">
        <v>1401</v>
      </c>
      <c r="C179" s="297" t="s">
        <v>23</v>
      </c>
      <c r="D179" s="297" t="s">
        <v>391</v>
      </c>
      <c r="E179" s="298">
        <v>85</v>
      </c>
      <c r="F179" s="299">
        <v>1020</v>
      </c>
      <c r="G179" s="299"/>
      <c r="H179" s="300"/>
      <c r="I179" s="300"/>
      <c r="J179" s="300"/>
      <c r="K179" s="300"/>
      <c r="L179" s="300"/>
      <c r="M179" s="300"/>
      <c r="N179" s="299">
        <f t="shared" si="78"/>
        <v>0</v>
      </c>
      <c r="O179" s="300"/>
      <c r="P179" s="299">
        <f t="shared" si="77"/>
        <v>1020</v>
      </c>
      <c r="Q179" s="299"/>
      <c r="R179" s="300"/>
      <c r="S179" s="300"/>
      <c r="T179" s="300"/>
      <c r="U179" s="300"/>
      <c r="V179" s="300"/>
      <c r="W179" s="300"/>
      <c r="X179" s="299">
        <f t="shared" si="79"/>
        <v>0</v>
      </c>
      <c r="Y179" s="300"/>
      <c r="Z179" s="299">
        <f t="shared" si="80"/>
        <v>1020</v>
      </c>
      <c r="AA179" s="299"/>
      <c r="AB179" s="300"/>
      <c r="AC179" s="300"/>
      <c r="AD179" s="300"/>
      <c r="AE179" s="300"/>
      <c r="AF179" s="300"/>
      <c r="AG179" s="300"/>
      <c r="AH179" s="299">
        <f t="shared" si="67"/>
        <v>0</v>
      </c>
      <c r="AI179" s="300"/>
      <c r="AJ179" s="299">
        <f t="shared" si="68"/>
        <v>1020</v>
      </c>
      <c r="AK179" s="299"/>
      <c r="AL179" s="300"/>
      <c r="AM179" s="300"/>
      <c r="AN179" s="300"/>
      <c r="AO179" s="300"/>
      <c r="AP179" s="300"/>
      <c r="AQ179" s="300"/>
      <c r="AR179" s="299">
        <f t="shared" si="69"/>
        <v>0</v>
      </c>
      <c r="AS179" s="300"/>
      <c r="AT179" s="299">
        <f t="shared" si="70"/>
        <v>1020</v>
      </c>
      <c r="AU179" s="137" t="str">
        <f t="shared" si="71"/>
        <v/>
      </c>
      <c r="AW179" s="143" t="str">
        <f t="shared" si="72"/>
        <v>!!!</v>
      </c>
    </row>
    <row r="180" spans="1:49" ht="12">
      <c r="A180" s="288">
        <v>181</v>
      </c>
      <c r="B180" s="294" t="s">
        <v>981</v>
      </c>
      <c r="C180" s="290" t="s">
        <v>14</v>
      </c>
      <c r="D180" s="290"/>
      <c r="E180" s="291">
        <v>65</v>
      </c>
      <c r="F180" s="292">
        <v>135</v>
      </c>
      <c r="G180" s="292">
        <f>E180*3</f>
        <v>195</v>
      </c>
      <c r="H180" s="293"/>
      <c r="I180" s="293"/>
      <c r="J180" s="293"/>
      <c r="K180" s="293"/>
      <c r="L180" s="293"/>
      <c r="M180" s="293"/>
      <c r="N180" s="292">
        <f t="shared" si="78"/>
        <v>195</v>
      </c>
      <c r="O180" s="293"/>
      <c r="P180" s="292">
        <f t="shared" si="77"/>
        <v>330</v>
      </c>
      <c r="Q180" s="292">
        <f>E180*3</f>
        <v>195</v>
      </c>
      <c r="R180" s="293"/>
      <c r="S180" s="293"/>
      <c r="T180" s="293"/>
      <c r="U180" s="293"/>
      <c r="V180" s="293"/>
      <c r="W180" s="293"/>
      <c r="X180" s="292">
        <f t="shared" si="79"/>
        <v>195</v>
      </c>
      <c r="Y180" s="293"/>
      <c r="Z180" s="292">
        <f t="shared" si="80"/>
        <v>525</v>
      </c>
      <c r="AA180" s="292">
        <f>$E180*3</f>
        <v>195</v>
      </c>
      <c r="AB180" s="293"/>
      <c r="AC180" s="293"/>
      <c r="AD180" s="293"/>
      <c r="AE180" s="293"/>
      <c r="AF180" s="293"/>
      <c r="AG180" s="293"/>
      <c r="AH180" s="292">
        <f t="shared" si="67"/>
        <v>195</v>
      </c>
      <c r="AI180" s="293"/>
      <c r="AJ180" s="292">
        <f t="shared" si="68"/>
        <v>720</v>
      </c>
      <c r="AK180" s="292">
        <f t="shared" ref="AK180:AK185" si="83">$E180*3</f>
        <v>195</v>
      </c>
      <c r="AL180" s="293"/>
      <c r="AM180" s="293"/>
      <c r="AN180" s="293"/>
      <c r="AO180" s="293"/>
      <c r="AP180" s="293"/>
      <c r="AQ180" s="293"/>
      <c r="AR180" s="292">
        <f t="shared" si="69"/>
        <v>195</v>
      </c>
      <c r="AS180" s="293">
        <v>915</v>
      </c>
      <c r="AT180" s="292">
        <f t="shared" si="70"/>
        <v>0</v>
      </c>
      <c r="AU180" s="137" t="str">
        <f t="shared" si="71"/>
        <v>*</v>
      </c>
      <c r="AW180" s="143" t="str">
        <f t="shared" si="72"/>
        <v/>
      </c>
    </row>
    <row r="181" spans="1:49" ht="12">
      <c r="A181" s="288">
        <v>182</v>
      </c>
      <c r="B181" s="294" t="s">
        <v>1460</v>
      </c>
      <c r="C181" s="290" t="s">
        <v>23</v>
      </c>
      <c r="D181" s="290"/>
      <c r="E181" s="291">
        <v>100</v>
      </c>
      <c r="F181" s="292"/>
      <c r="G181" s="292"/>
      <c r="H181" s="293"/>
      <c r="I181" s="293"/>
      <c r="J181" s="293"/>
      <c r="K181" s="293"/>
      <c r="L181" s="293"/>
      <c r="M181" s="293"/>
      <c r="N181" s="292"/>
      <c r="O181" s="293"/>
      <c r="P181" s="292"/>
      <c r="Q181" s="292"/>
      <c r="R181" s="293"/>
      <c r="S181" s="293"/>
      <c r="T181" s="293"/>
      <c r="U181" s="293"/>
      <c r="V181" s="293"/>
      <c r="W181" s="293"/>
      <c r="X181" s="292"/>
      <c r="Y181" s="293"/>
      <c r="Z181" s="292"/>
      <c r="AA181" s="354">
        <v>200</v>
      </c>
      <c r="AB181" s="293"/>
      <c r="AC181" s="293"/>
      <c r="AD181" s="293"/>
      <c r="AE181" s="293"/>
      <c r="AF181" s="293"/>
      <c r="AG181" s="293"/>
      <c r="AH181" s="292">
        <f t="shared" si="67"/>
        <v>200</v>
      </c>
      <c r="AI181" s="293">
        <v>500</v>
      </c>
      <c r="AJ181" s="292">
        <f t="shared" si="68"/>
        <v>-300</v>
      </c>
      <c r="AK181" s="292">
        <f t="shared" si="83"/>
        <v>300</v>
      </c>
      <c r="AL181" s="293"/>
      <c r="AM181" s="293"/>
      <c r="AN181" s="293"/>
      <c r="AO181" s="293"/>
      <c r="AP181" s="293"/>
      <c r="AQ181" s="293"/>
      <c r="AR181" s="292">
        <f t="shared" si="69"/>
        <v>300</v>
      </c>
      <c r="AS181" s="293"/>
      <c r="AT181" s="292">
        <f t="shared" si="70"/>
        <v>0</v>
      </c>
    </row>
    <row r="182" spans="1:49" ht="12">
      <c r="A182" s="288">
        <v>183</v>
      </c>
      <c r="B182" s="289" t="s">
        <v>393</v>
      </c>
      <c r="C182" s="290" t="s">
        <v>14</v>
      </c>
      <c r="D182" s="290" t="s">
        <v>394</v>
      </c>
      <c r="E182" s="291">
        <v>145</v>
      </c>
      <c r="F182" s="292"/>
      <c r="G182" s="292">
        <f t="shared" ref="G182:G189" si="84">E182*3</f>
        <v>435</v>
      </c>
      <c r="H182" s="293"/>
      <c r="I182" s="293"/>
      <c r="J182" s="293"/>
      <c r="K182" s="293"/>
      <c r="L182" s="293"/>
      <c r="M182" s="293"/>
      <c r="N182" s="292">
        <f t="shared" ref="N182:N212" si="85">SUM(G182:M182)</f>
        <v>435</v>
      </c>
      <c r="O182" s="293"/>
      <c r="P182" s="292">
        <f t="shared" ref="P182:P212" si="86">F182+N182-O182</f>
        <v>435</v>
      </c>
      <c r="Q182" s="292">
        <f t="shared" ref="Q182:Q189" si="87">E182*3</f>
        <v>435</v>
      </c>
      <c r="R182" s="293"/>
      <c r="S182" s="293"/>
      <c r="T182" s="293"/>
      <c r="U182" s="293"/>
      <c r="V182" s="293"/>
      <c r="W182" s="293"/>
      <c r="X182" s="292">
        <f t="shared" ref="X182:X212" si="88">SUM(Q182:W182)</f>
        <v>435</v>
      </c>
      <c r="Y182" s="293"/>
      <c r="Z182" s="292">
        <f t="shared" ref="Z182:Z212" si="89">P182+X182-Y182</f>
        <v>870</v>
      </c>
      <c r="AA182" s="292">
        <f t="shared" ref="AA182:AA192" si="90">$E182*3</f>
        <v>435</v>
      </c>
      <c r="AB182" s="293"/>
      <c r="AC182" s="293"/>
      <c r="AD182" s="293"/>
      <c r="AE182" s="293"/>
      <c r="AF182" s="293"/>
      <c r="AG182" s="293"/>
      <c r="AH182" s="292">
        <f t="shared" si="67"/>
        <v>435</v>
      </c>
      <c r="AI182" s="293"/>
      <c r="AJ182" s="292">
        <f t="shared" si="68"/>
        <v>1305</v>
      </c>
      <c r="AK182" s="292">
        <f t="shared" si="83"/>
        <v>435</v>
      </c>
      <c r="AL182" s="293"/>
      <c r="AM182" s="293"/>
      <c r="AN182" s="293"/>
      <c r="AO182" s="293"/>
      <c r="AP182" s="293"/>
      <c r="AQ182" s="293"/>
      <c r="AR182" s="292">
        <f t="shared" si="69"/>
        <v>435</v>
      </c>
      <c r="AS182" s="293"/>
      <c r="AT182" s="292">
        <f t="shared" si="70"/>
        <v>1740</v>
      </c>
      <c r="AU182" s="137" t="str">
        <f t="shared" si="71"/>
        <v/>
      </c>
      <c r="AW182" s="143" t="str">
        <f t="shared" si="72"/>
        <v/>
      </c>
    </row>
    <row r="183" spans="1:49" ht="12">
      <c r="A183" s="288">
        <v>184</v>
      </c>
      <c r="B183" s="289" t="s">
        <v>395</v>
      </c>
      <c r="C183" s="290" t="s">
        <v>14</v>
      </c>
      <c r="D183" s="290" t="s">
        <v>396</v>
      </c>
      <c r="E183" s="291">
        <v>240</v>
      </c>
      <c r="F183" s="292"/>
      <c r="G183" s="292">
        <f t="shared" si="84"/>
        <v>720</v>
      </c>
      <c r="H183" s="293"/>
      <c r="I183" s="293"/>
      <c r="J183" s="293"/>
      <c r="K183" s="293"/>
      <c r="L183" s="293"/>
      <c r="M183" s="293"/>
      <c r="N183" s="292">
        <f t="shared" si="85"/>
        <v>720</v>
      </c>
      <c r="O183" s="293">
        <v>1440</v>
      </c>
      <c r="P183" s="292">
        <f t="shared" si="86"/>
        <v>-720</v>
      </c>
      <c r="Q183" s="292">
        <f t="shared" si="87"/>
        <v>720</v>
      </c>
      <c r="R183" s="293"/>
      <c r="S183" s="293"/>
      <c r="T183" s="293"/>
      <c r="U183" s="293"/>
      <c r="V183" s="293">
        <v>50</v>
      </c>
      <c r="W183" s="293"/>
      <c r="X183" s="292">
        <f t="shared" si="88"/>
        <v>770</v>
      </c>
      <c r="Y183" s="293"/>
      <c r="Z183" s="292">
        <f t="shared" si="89"/>
        <v>50</v>
      </c>
      <c r="AA183" s="292">
        <f t="shared" si="90"/>
        <v>720</v>
      </c>
      <c r="AB183" s="293"/>
      <c r="AC183" s="293"/>
      <c r="AD183" s="293"/>
      <c r="AE183" s="293"/>
      <c r="AF183" s="293"/>
      <c r="AG183" s="293"/>
      <c r="AH183" s="292">
        <f t="shared" si="67"/>
        <v>720</v>
      </c>
      <c r="AI183" s="293"/>
      <c r="AJ183" s="292">
        <f t="shared" si="68"/>
        <v>770</v>
      </c>
      <c r="AK183" s="292">
        <f t="shared" si="83"/>
        <v>720</v>
      </c>
      <c r="AL183" s="293"/>
      <c r="AM183" s="293"/>
      <c r="AN183" s="293"/>
      <c r="AO183" s="293"/>
      <c r="AP183" s="293"/>
      <c r="AQ183" s="293"/>
      <c r="AR183" s="292">
        <f t="shared" si="69"/>
        <v>720</v>
      </c>
      <c r="AS183" s="293">
        <v>1490</v>
      </c>
      <c r="AT183" s="292">
        <f t="shared" si="70"/>
        <v>0</v>
      </c>
      <c r="AU183" s="137" t="str">
        <f t="shared" si="71"/>
        <v>*</v>
      </c>
      <c r="AW183" s="143" t="str">
        <f t="shared" si="72"/>
        <v/>
      </c>
    </row>
    <row r="184" spans="1:49" ht="12">
      <c r="A184" s="288">
        <v>185</v>
      </c>
      <c r="B184" s="294" t="s">
        <v>985</v>
      </c>
      <c r="C184" s="290" t="s">
        <v>14</v>
      </c>
      <c r="D184" s="290" t="s">
        <v>967</v>
      </c>
      <c r="E184" s="291">
        <v>175</v>
      </c>
      <c r="F184" s="292"/>
      <c r="G184" s="292">
        <f t="shared" si="84"/>
        <v>525</v>
      </c>
      <c r="H184" s="293"/>
      <c r="I184" s="293"/>
      <c r="J184" s="293"/>
      <c r="K184" s="293"/>
      <c r="L184" s="293"/>
      <c r="M184" s="293"/>
      <c r="N184" s="292">
        <f t="shared" si="85"/>
        <v>525</v>
      </c>
      <c r="O184" s="293">
        <v>525</v>
      </c>
      <c r="P184" s="292">
        <f t="shared" si="86"/>
        <v>0</v>
      </c>
      <c r="Q184" s="292">
        <f t="shared" si="87"/>
        <v>525</v>
      </c>
      <c r="R184" s="293"/>
      <c r="S184" s="293"/>
      <c r="T184" s="293"/>
      <c r="U184" s="293"/>
      <c r="V184" s="293">
        <v>50</v>
      </c>
      <c r="W184" s="293"/>
      <c r="X184" s="292">
        <f t="shared" si="88"/>
        <v>575</v>
      </c>
      <c r="Y184" s="293">
        <v>575</v>
      </c>
      <c r="Z184" s="292">
        <f t="shared" si="89"/>
        <v>0</v>
      </c>
      <c r="AA184" s="292">
        <f t="shared" si="90"/>
        <v>525</v>
      </c>
      <c r="AB184" s="293"/>
      <c r="AC184" s="293"/>
      <c r="AD184" s="293"/>
      <c r="AE184" s="293"/>
      <c r="AF184" s="293"/>
      <c r="AG184" s="293"/>
      <c r="AH184" s="292">
        <f t="shared" si="67"/>
        <v>525</v>
      </c>
      <c r="AI184" s="293">
        <v>525</v>
      </c>
      <c r="AJ184" s="292">
        <f t="shared" si="68"/>
        <v>0</v>
      </c>
      <c r="AK184" s="292">
        <f t="shared" si="83"/>
        <v>525</v>
      </c>
      <c r="AL184" s="293"/>
      <c r="AM184" s="293"/>
      <c r="AN184" s="293"/>
      <c r="AO184" s="293"/>
      <c r="AP184" s="293"/>
      <c r="AQ184" s="293"/>
      <c r="AR184" s="292">
        <f t="shared" si="69"/>
        <v>525</v>
      </c>
      <c r="AS184" s="293">
        <v>525</v>
      </c>
      <c r="AT184" s="292">
        <f t="shared" si="70"/>
        <v>0</v>
      </c>
      <c r="AU184" s="137" t="str">
        <f t="shared" si="71"/>
        <v>*</v>
      </c>
      <c r="AW184" s="143" t="str">
        <f t="shared" si="72"/>
        <v/>
      </c>
    </row>
    <row r="185" spans="1:49" ht="12">
      <c r="A185" s="288">
        <v>186</v>
      </c>
      <c r="B185" s="289" t="s">
        <v>884</v>
      </c>
      <c r="C185" s="290" t="s">
        <v>14</v>
      </c>
      <c r="D185" s="290" t="s">
        <v>885</v>
      </c>
      <c r="E185" s="291">
        <v>50</v>
      </c>
      <c r="F185" s="292"/>
      <c r="G185" s="292">
        <f t="shared" si="84"/>
        <v>150</v>
      </c>
      <c r="H185" s="293"/>
      <c r="I185" s="293"/>
      <c r="J185" s="293"/>
      <c r="K185" s="293"/>
      <c r="L185" s="293"/>
      <c r="M185" s="293"/>
      <c r="N185" s="292">
        <f t="shared" si="85"/>
        <v>150</v>
      </c>
      <c r="O185" s="293">
        <v>600</v>
      </c>
      <c r="P185" s="292">
        <f t="shared" si="86"/>
        <v>-450</v>
      </c>
      <c r="Q185" s="292">
        <f t="shared" si="87"/>
        <v>150</v>
      </c>
      <c r="R185" s="293"/>
      <c r="S185" s="293"/>
      <c r="T185" s="293"/>
      <c r="U185" s="293"/>
      <c r="V185" s="293">
        <v>50</v>
      </c>
      <c r="W185" s="293"/>
      <c r="X185" s="292">
        <f t="shared" si="88"/>
        <v>200</v>
      </c>
      <c r="Y185" s="293"/>
      <c r="Z185" s="292">
        <f t="shared" si="89"/>
        <v>-250</v>
      </c>
      <c r="AA185" s="292">
        <f t="shared" si="90"/>
        <v>150</v>
      </c>
      <c r="AB185" s="293"/>
      <c r="AC185" s="293"/>
      <c r="AD185" s="293"/>
      <c r="AE185" s="293"/>
      <c r="AF185" s="293"/>
      <c r="AG185" s="293"/>
      <c r="AH185" s="292">
        <f t="shared" si="67"/>
        <v>150</v>
      </c>
      <c r="AI185" s="293"/>
      <c r="AJ185" s="292">
        <f t="shared" si="68"/>
        <v>-100</v>
      </c>
      <c r="AK185" s="292">
        <f t="shared" si="83"/>
        <v>150</v>
      </c>
      <c r="AL185" s="293"/>
      <c r="AM185" s="293"/>
      <c r="AN185" s="293"/>
      <c r="AO185" s="293"/>
      <c r="AP185" s="293"/>
      <c r="AQ185" s="293"/>
      <c r="AR185" s="292">
        <f t="shared" si="69"/>
        <v>150</v>
      </c>
      <c r="AS185" s="293"/>
      <c r="AT185" s="292">
        <f t="shared" si="70"/>
        <v>50</v>
      </c>
      <c r="AU185" s="137" t="str">
        <f t="shared" si="71"/>
        <v/>
      </c>
      <c r="AW185" s="143" t="str">
        <f t="shared" si="72"/>
        <v/>
      </c>
    </row>
    <row r="186" spans="1:49" ht="12">
      <c r="A186" s="288">
        <v>187</v>
      </c>
      <c r="B186" s="294" t="s">
        <v>1374</v>
      </c>
      <c r="C186" s="290" t="s">
        <v>10</v>
      </c>
      <c r="D186" s="290" t="s">
        <v>838</v>
      </c>
      <c r="E186" s="295"/>
      <c r="F186" s="292">
        <v>3420</v>
      </c>
      <c r="G186" s="292">
        <f t="shared" si="84"/>
        <v>0</v>
      </c>
      <c r="H186" s="293"/>
      <c r="I186" s="293"/>
      <c r="J186" s="293"/>
      <c r="K186" s="293"/>
      <c r="L186" s="293"/>
      <c r="M186" s="293"/>
      <c r="N186" s="292">
        <f t="shared" si="85"/>
        <v>0</v>
      </c>
      <c r="O186" s="293"/>
      <c r="P186" s="292">
        <f t="shared" si="86"/>
        <v>3420</v>
      </c>
      <c r="Q186" s="292">
        <f t="shared" si="87"/>
        <v>0</v>
      </c>
      <c r="R186" s="293"/>
      <c r="S186" s="293"/>
      <c r="T186" s="293"/>
      <c r="U186" s="293"/>
      <c r="V186" s="293"/>
      <c r="W186" s="293"/>
      <c r="X186" s="292">
        <f t="shared" si="88"/>
        <v>0</v>
      </c>
      <c r="Y186" s="293"/>
      <c r="Z186" s="292">
        <f t="shared" si="89"/>
        <v>3420</v>
      </c>
      <c r="AA186" s="292">
        <f t="shared" si="90"/>
        <v>0</v>
      </c>
      <c r="AB186" s="293"/>
      <c r="AC186" s="293"/>
      <c r="AD186" s="293"/>
      <c r="AE186" s="293"/>
      <c r="AF186" s="293"/>
      <c r="AG186" s="293"/>
      <c r="AH186" s="292">
        <f t="shared" si="67"/>
        <v>0</v>
      </c>
      <c r="AI186" s="293"/>
      <c r="AJ186" s="292">
        <f t="shared" si="68"/>
        <v>3420</v>
      </c>
      <c r="AK186" s="292"/>
      <c r="AL186" s="293"/>
      <c r="AM186" s="293"/>
      <c r="AN186" s="293"/>
      <c r="AO186" s="293"/>
      <c r="AP186" s="293"/>
      <c r="AQ186" s="293"/>
      <c r="AR186" s="292">
        <f t="shared" si="69"/>
        <v>0</v>
      </c>
      <c r="AS186" s="293"/>
      <c r="AT186" s="292">
        <f t="shared" si="70"/>
        <v>3420</v>
      </c>
      <c r="AU186" s="137" t="str">
        <f t="shared" si="71"/>
        <v/>
      </c>
      <c r="AW186" s="143" t="str">
        <f t="shared" si="72"/>
        <v/>
      </c>
    </row>
    <row r="187" spans="1:49" ht="12">
      <c r="A187" s="288">
        <v>188</v>
      </c>
      <c r="B187" s="289" t="s">
        <v>1062</v>
      </c>
      <c r="C187" s="290" t="s">
        <v>14</v>
      </c>
      <c r="D187" s="290" t="s">
        <v>1149</v>
      </c>
      <c r="E187" s="291">
        <v>70</v>
      </c>
      <c r="F187" s="292"/>
      <c r="G187" s="292">
        <f t="shared" si="84"/>
        <v>210</v>
      </c>
      <c r="H187" s="293"/>
      <c r="I187" s="293">
        <v>100</v>
      </c>
      <c r="J187" s="293"/>
      <c r="K187" s="293"/>
      <c r="L187" s="293"/>
      <c r="M187" s="293"/>
      <c r="N187" s="292">
        <f t="shared" si="85"/>
        <v>310</v>
      </c>
      <c r="O187" s="293">
        <v>520</v>
      </c>
      <c r="P187" s="292">
        <f t="shared" si="86"/>
        <v>-210</v>
      </c>
      <c r="Q187" s="292">
        <f t="shared" si="87"/>
        <v>210</v>
      </c>
      <c r="R187" s="293"/>
      <c r="S187" s="293"/>
      <c r="T187" s="293"/>
      <c r="U187" s="293"/>
      <c r="V187" s="293"/>
      <c r="W187" s="293"/>
      <c r="X187" s="292">
        <f t="shared" si="88"/>
        <v>210</v>
      </c>
      <c r="Y187" s="293"/>
      <c r="Z187" s="292">
        <f t="shared" si="89"/>
        <v>0</v>
      </c>
      <c r="AA187" s="292">
        <f t="shared" si="90"/>
        <v>210</v>
      </c>
      <c r="AB187" s="293"/>
      <c r="AC187" s="293"/>
      <c r="AD187" s="293"/>
      <c r="AE187" s="293"/>
      <c r="AF187" s="293"/>
      <c r="AG187" s="293"/>
      <c r="AH187" s="292">
        <f t="shared" si="67"/>
        <v>210</v>
      </c>
      <c r="AI187" s="293"/>
      <c r="AJ187" s="292">
        <f t="shared" si="68"/>
        <v>210</v>
      </c>
      <c r="AK187" s="292">
        <f t="shared" ref="AK187:AK192" si="91">$E187*3</f>
        <v>210</v>
      </c>
      <c r="AL187" s="293"/>
      <c r="AM187" s="293"/>
      <c r="AN187" s="293"/>
      <c r="AO187" s="293"/>
      <c r="AP187" s="293"/>
      <c r="AQ187" s="293"/>
      <c r="AR187" s="292">
        <f t="shared" si="69"/>
        <v>210</v>
      </c>
      <c r="AS187" s="293">
        <v>420</v>
      </c>
      <c r="AT187" s="292">
        <f t="shared" si="70"/>
        <v>0</v>
      </c>
      <c r="AW187" s="143" t="str">
        <f t="shared" si="72"/>
        <v/>
      </c>
    </row>
    <row r="188" spans="1:49" ht="12">
      <c r="A188" s="288">
        <v>189</v>
      </c>
      <c r="B188" s="294" t="s">
        <v>397</v>
      </c>
      <c r="C188" s="290" t="s">
        <v>10</v>
      </c>
      <c r="D188" s="290" t="s">
        <v>399</v>
      </c>
      <c r="E188" s="295">
        <v>365</v>
      </c>
      <c r="F188" s="292"/>
      <c r="G188" s="292">
        <f t="shared" si="84"/>
        <v>1095</v>
      </c>
      <c r="H188" s="293"/>
      <c r="I188" s="293"/>
      <c r="J188" s="293"/>
      <c r="K188" s="293"/>
      <c r="L188" s="293"/>
      <c r="M188" s="293"/>
      <c r="N188" s="292">
        <f t="shared" si="85"/>
        <v>1095</v>
      </c>
      <c r="O188" s="293">
        <v>2190</v>
      </c>
      <c r="P188" s="292">
        <f t="shared" si="86"/>
        <v>-1095</v>
      </c>
      <c r="Q188" s="292">
        <f t="shared" si="87"/>
        <v>1095</v>
      </c>
      <c r="R188" s="293"/>
      <c r="S188" s="293"/>
      <c r="T188" s="293"/>
      <c r="U188" s="293"/>
      <c r="V188" s="293">
        <v>50</v>
      </c>
      <c r="W188" s="293"/>
      <c r="X188" s="292">
        <f t="shared" si="88"/>
        <v>1145</v>
      </c>
      <c r="Y188" s="293"/>
      <c r="Z188" s="292">
        <f t="shared" si="89"/>
        <v>50</v>
      </c>
      <c r="AA188" s="292">
        <f t="shared" si="90"/>
        <v>1095</v>
      </c>
      <c r="AB188" s="293"/>
      <c r="AC188" s="293"/>
      <c r="AD188" s="293"/>
      <c r="AE188" s="293"/>
      <c r="AF188" s="293"/>
      <c r="AG188" s="293"/>
      <c r="AH188" s="292">
        <f t="shared" si="67"/>
        <v>1095</v>
      </c>
      <c r="AI188" s="293">
        <v>2240</v>
      </c>
      <c r="AJ188" s="292">
        <f t="shared" si="68"/>
        <v>-1095</v>
      </c>
      <c r="AK188" s="292">
        <f t="shared" si="91"/>
        <v>1095</v>
      </c>
      <c r="AL188" s="293"/>
      <c r="AM188" s="293"/>
      <c r="AN188" s="293"/>
      <c r="AO188" s="293"/>
      <c r="AP188" s="293"/>
      <c r="AQ188" s="293"/>
      <c r="AR188" s="292">
        <f t="shared" si="69"/>
        <v>1095</v>
      </c>
      <c r="AS188" s="293"/>
      <c r="AT188" s="292">
        <f t="shared" si="70"/>
        <v>0</v>
      </c>
      <c r="AW188" s="143" t="str">
        <f t="shared" si="72"/>
        <v/>
      </c>
    </row>
    <row r="189" spans="1:49" ht="12">
      <c r="A189" s="288">
        <v>190</v>
      </c>
      <c r="B189" s="289" t="s">
        <v>400</v>
      </c>
      <c r="C189" s="290" t="s">
        <v>14</v>
      </c>
      <c r="D189" s="290" t="s">
        <v>839</v>
      </c>
      <c r="E189" s="291">
        <v>175</v>
      </c>
      <c r="F189" s="292"/>
      <c r="G189" s="292">
        <f t="shared" si="84"/>
        <v>525</v>
      </c>
      <c r="H189" s="293"/>
      <c r="I189" s="293"/>
      <c r="J189" s="293"/>
      <c r="K189" s="293"/>
      <c r="L189" s="293"/>
      <c r="M189" s="293"/>
      <c r="N189" s="292">
        <f t="shared" si="85"/>
        <v>525</v>
      </c>
      <c r="O189" s="293">
        <v>525</v>
      </c>
      <c r="P189" s="292">
        <f t="shared" si="86"/>
        <v>0</v>
      </c>
      <c r="Q189" s="292">
        <f t="shared" si="87"/>
        <v>525</v>
      </c>
      <c r="R189" s="293"/>
      <c r="S189" s="293"/>
      <c r="T189" s="293"/>
      <c r="U189" s="293"/>
      <c r="V189" s="293">
        <v>50</v>
      </c>
      <c r="W189" s="293"/>
      <c r="X189" s="292">
        <f t="shared" si="88"/>
        <v>575</v>
      </c>
      <c r="Y189" s="293">
        <v>575</v>
      </c>
      <c r="Z189" s="292">
        <f t="shared" si="89"/>
        <v>0</v>
      </c>
      <c r="AA189" s="292">
        <f t="shared" si="90"/>
        <v>525</v>
      </c>
      <c r="AB189" s="293"/>
      <c r="AC189" s="293"/>
      <c r="AD189" s="293"/>
      <c r="AE189" s="293"/>
      <c r="AF189" s="293"/>
      <c r="AG189" s="293"/>
      <c r="AH189" s="292">
        <f t="shared" si="67"/>
        <v>525</v>
      </c>
      <c r="AI189" s="293">
        <v>1050</v>
      </c>
      <c r="AJ189" s="292">
        <f t="shared" si="68"/>
        <v>-525</v>
      </c>
      <c r="AK189" s="292">
        <f t="shared" si="91"/>
        <v>525</v>
      </c>
      <c r="AL189" s="293"/>
      <c r="AM189" s="293"/>
      <c r="AN189" s="293"/>
      <c r="AO189" s="293"/>
      <c r="AP189" s="293"/>
      <c r="AQ189" s="293"/>
      <c r="AR189" s="292">
        <f t="shared" si="69"/>
        <v>525</v>
      </c>
      <c r="AS189" s="293"/>
      <c r="AT189" s="292">
        <f t="shared" si="70"/>
        <v>0</v>
      </c>
      <c r="AW189" s="143" t="str">
        <f t="shared" si="72"/>
        <v/>
      </c>
    </row>
    <row r="190" spans="1:49" ht="12">
      <c r="A190" s="288">
        <v>191</v>
      </c>
      <c r="B190" s="289" t="s">
        <v>1397</v>
      </c>
      <c r="C190" s="290" t="s">
        <v>23</v>
      </c>
      <c r="D190" s="290"/>
      <c r="E190" s="291">
        <v>300</v>
      </c>
      <c r="F190" s="292"/>
      <c r="G190" s="354"/>
      <c r="H190" s="293"/>
      <c r="I190" s="293"/>
      <c r="J190" s="293"/>
      <c r="K190" s="293"/>
      <c r="L190" s="293"/>
      <c r="M190" s="293"/>
      <c r="N190" s="292">
        <f t="shared" si="85"/>
        <v>0</v>
      </c>
      <c r="O190" s="293"/>
      <c r="P190" s="292">
        <f t="shared" si="86"/>
        <v>0</v>
      </c>
      <c r="Q190" s="354">
        <v>750</v>
      </c>
      <c r="R190" s="293"/>
      <c r="S190" s="293"/>
      <c r="T190" s="293"/>
      <c r="U190" s="293"/>
      <c r="V190" s="293"/>
      <c r="W190" s="293"/>
      <c r="X190" s="292">
        <f t="shared" si="88"/>
        <v>750</v>
      </c>
      <c r="Y190" s="293">
        <v>750</v>
      </c>
      <c r="Z190" s="292">
        <f t="shared" si="89"/>
        <v>0</v>
      </c>
      <c r="AA190" s="292">
        <f t="shared" si="90"/>
        <v>900</v>
      </c>
      <c r="AB190" s="293"/>
      <c r="AC190" s="293"/>
      <c r="AD190" s="293"/>
      <c r="AE190" s="293"/>
      <c r="AF190" s="293"/>
      <c r="AG190" s="293"/>
      <c r="AH190" s="292">
        <f t="shared" si="67"/>
        <v>900</v>
      </c>
      <c r="AI190" s="293"/>
      <c r="AJ190" s="292">
        <f t="shared" si="68"/>
        <v>900</v>
      </c>
      <c r="AK190" s="292">
        <f t="shared" si="91"/>
        <v>900</v>
      </c>
      <c r="AL190" s="293"/>
      <c r="AM190" s="293"/>
      <c r="AN190" s="293"/>
      <c r="AO190" s="293"/>
      <c r="AP190" s="293"/>
      <c r="AQ190" s="293"/>
      <c r="AR190" s="292">
        <f t="shared" si="69"/>
        <v>900</v>
      </c>
      <c r="AS190" s="293">
        <v>1800</v>
      </c>
      <c r="AT190" s="292">
        <f t="shared" si="70"/>
        <v>0</v>
      </c>
      <c r="AW190" s="143" t="str">
        <f t="shared" si="72"/>
        <v/>
      </c>
    </row>
    <row r="191" spans="1:49" ht="12">
      <c r="A191" s="288">
        <v>192</v>
      </c>
      <c r="B191" s="289" t="s">
        <v>402</v>
      </c>
      <c r="C191" s="290" t="s">
        <v>14</v>
      </c>
      <c r="D191" s="290" t="s">
        <v>404</v>
      </c>
      <c r="E191" s="291">
        <v>165</v>
      </c>
      <c r="F191" s="292"/>
      <c r="G191" s="292">
        <f>E191*3</f>
        <v>495</v>
      </c>
      <c r="H191" s="293">
        <v>50</v>
      </c>
      <c r="I191" s="293"/>
      <c r="J191" s="293"/>
      <c r="K191" s="293"/>
      <c r="L191" s="293"/>
      <c r="M191" s="293"/>
      <c r="N191" s="292">
        <f t="shared" si="85"/>
        <v>545</v>
      </c>
      <c r="O191" s="293">
        <v>2575</v>
      </c>
      <c r="P191" s="292">
        <f t="shared" si="86"/>
        <v>-2030</v>
      </c>
      <c r="Q191" s="292">
        <f>E191*3</f>
        <v>495</v>
      </c>
      <c r="R191" s="293">
        <v>70</v>
      </c>
      <c r="S191" s="293">
        <v>100</v>
      </c>
      <c r="T191" s="293">
        <v>1034</v>
      </c>
      <c r="U191" s="293"/>
      <c r="V191" s="293">
        <v>50</v>
      </c>
      <c r="W191" s="293">
        <v>200</v>
      </c>
      <c r="X191" s="292">
        <f t="shared" si="88"/>
        <v>1949</v>
      </c>
      <c r="Y191" s="293"/>
      <c r="Z191" s="292">
        <f t="shared" si="89"/>
        <v>-81</v>
      </c>
      <c r="AA191" s="292">
        <f t="shared" si="90"/>
        <v>495</v>
      </c>
      <c r="AB191" s="293"/>
      <c r="AC191" s="293"/>
      <c r="AD191" s="293"/>
      <c r="AE191" s="293"/>
      <c r="AF191" s="293"/>
      <c r="AG191" s="293"/>
      <c r="AH191" s="292">
        <f t="shared" si="67"/>
        <v>495</v>
      </c>
      <c r="AI191" s="293">
        <v>414</v>
      </c>
      <c r="AJ191" s="292">
        <f t="shared" si="68"/>
        <v>0</v>
      </c>
      <c r="AK191" s="292">
        <f t="shared" si="91"/>
        <v>495</v>
      </c>
      <c r="AL191" s="293"/>
      <c r="AM191" s="293"/>
      <c r="AN191" s="293"/>
      <c r="AO191" s="293"/>
      <c r="AP191" s="293"/>
      <c r="AQ191" s="293"/>
      <c r="AR191" s="292">
        <f t="shared" si="69"/>
        <v>495</v>
      </c>
      <c r="AS191" s="293">
        <v>495</v>
      </c>
      <c r="AT191" s="292">
        <f t="shared" si="70"/>
        <v>0</v>
      </c>
      <c r="AU191" s="137" t="str">
        <f t="shared" si="71"/>
        <v>*</v>
      </c>
      <c r="AW191" s="143" t="str">
        <f t="shared" si="72"/>
        <v/>
      </c>
    </row>
    <row r="192" spans="1:49" ht="12">
      <c r="A192" s="288">
        <v>193</v>
      </c>
      <c r="B192" s="289" t="s">
        <v>872</v>
      </c>
      <c r="C192" s="290" t="s">
        <v>14</v>
      </c>
      <c r="D192" s="290" t="s">
        <v>873</v>
      </c>
      <c r="E192" s="291">
        <v>50</v>
      </c>
      <c r="F192" s="292"/>
      <c r="G192" s="292">
        <f>E192*3</f>
        <v>150</v>
      </c>
      <c r="H192" s="293"/>
      <c r="I192" s="293"/>
      <c r="J192" s="293"/>
      <c r="K192" s="293"/>
      <c r="L192" s="293"/>
      <c r="M192" s="293"/>
      <c r="N192" s="292">
        <f t="shared" si="85"/>
        <v>150</v>
      </c>
      <c r="O192" s="293"/>
      <c r="P192" s="292">
        <f t="shared" si="86"/>
        <v>150</v>
      </c>
      <c r="Q192" s="292">
        <f>E192*3</f>
        <v>150</v>
      </c>
      <c r="R192" s="293"/>
      <c r="S192" s="293"/>
      <c r="T192" s="293"/>
      <c r="U192" s="293"/>
      <c r="V192" s="293"/>
      <c r="W192" s="293"/>
      <c r="X192" s="292">
        <f t="shared" si="88"/>
        <v>150</v>
      </c>
      <c r="Y192" s="293"/>
      <c r="Z192" s="292">
        <f t="shared" si="89"/>
        <v>300</v>
      </c>
      <c r="AA192" s="292">
        <f t="shared" si="90"/>
        <v>150</v>
      </c>
      <c r="AB192" s="293"/>
      <c r="AC192" s="293"/>
      <c r="AD192" s="293"/>
      <c r="AE192" s="293"/>
      <c r="AF192" s="293"/>
      <c r="AG192" s="293"/>
      <c r="AH192" s="292">
        <f t="shared" ref="AH192:AH253" si="92">SUM(AA192:AG192)</f>
        <v>150</v>
      </c>
      <c r="AI192" s="293"/>
      <c r="AJ192" s="292">
        <f t="shared" ref="AJ192:AJ253" si="93">Z192+AH192-AI192</f>
        <v>450</v>
      </c>
      <c r="AK192" s="292">
        <f t="shared" si="91"/>
        <v>150</v>
      </c>
      <c r="AL192" s="293"/>
      <c r="AM192" s="293"/>
      <c r="AN192" s="293"/>
      <c r="AO192" s="293"/>
      <c r="AP192" s="293"/>
      <c r="AQ192" s="293"/>
      <c r="AR192" s="292">
        <f t="shared" ref="AR192:AR253" si="94">SUM(AK192:AQ192)</f>
        <v>150</v>
      </c>
      <c r="AS192" s="293">
        <v>600</v>
      </c>
      <c r="AT192" s="292">
        <f t="shared" ref="AT192:AT253" si="95">AJ192+AR192-AS192</f>
        <v>0</v>
      </c>
      <c r="AU192" s="137" t="str">
        <f t="shared" si="71"/>
        <v>*</v>
      </c>
      <c r="AW192" s="143" t="str">
        <f t="shared" si="72"/>
        <v/>
      </c>
    </row>
    <row r="193" spans="1:49" ht="12">
      <c r="A193" s="288">
        <v>194</v>
      </c>
      <c r="B193" s="289" t="s">
        <v>1338</v>
      </c>
      <c r="C193" s="290" t="s">
        <v>23</v>
      </c>
      <c r="D193" s="290" t="s">
        <v>411</v>
      </c>
      <c r="E193" s="291">
        <v>85</v>
      </c>
      <c r="F193" s="292"/>
      <c r="G193" s="292"/>
      <c r="H193" s="293"/>
      <c r="I193" s="293"/>
      <c r="J193" s="293"/>
      <c r="K193" s="293"/>
      <c r="L193" s="293"/>
      <c r="M193" s="293"/>
      <c r="N193" s="292">
        <f t="shared" si="85"/>
        <v>0</v>
      </c>
      <c r="O193" s="293"/>
      <c r="P193" s="292">
        <f t="shared" si="86"/>
        <v>0</v>
      </c>
      <c r="Q193" s="292"/>
      <c r="R193" s="293"/>
      <c r="S193" s="293"/>
      <c r="T193" s="293"/>
      <c r="U193" s="293"/>
      <c r="V193" s="293"/>
      <c r="W193" s="293"/>
      <c r="X193" s="292">
        <f t="shared" si="88"/>
        <v>0</v>
      </c>
      <c r="Y193" s="293"/>
      <c r="Z193" s="292">
        <f t="shared" si="89"/>
        <v>0</v>
      </c>
      <c r="AA193" s="292"/>
      <c r="AB193" s="293"/>
      <c r="AC193" s="293"/>
      <c r="AD193" s="293"/>
      <c r="AE193" s="293"/>
      <c r="AF193" s="293"/>
      <c r="AG193" s="293"/>
      <c r="AH193" s="292">
        <f t="shared" si="92"/>
        <v>0</v>
      </c>
      <c r="AI193" s="293"/>
      <c r="AJ193" s="292">
        <f t="shared" si="93"/>
        <v>0</v>
      </c>
      <c r="AK193" s="292"/>
      <c r="AL193" s="293"/>
      <c r="AM193" s="293"/>
      <c r="AN193" s="293"/>
      <c r="AO193" s="293"/>
      <c r="AP193" s="293"/>
      <c r="AQ193" s="293"/>
      <c r="AR193" s="292">
        <f t="shared" si="94"/>
        <v>0</v>
      </c>
      <c r="AS193" s="293"/>
      <c r="AT193" s="292">
        <f t="shared" si="95"/>
        <v>0</v>
      </c>
      <c r="AU193" s="137" t="str">
        <f t="shared" si="71"/>
        <v>*</v>
      </c>
      <c r="AW193" s="143" t="str">
        <f t="shared" si="72"/>
        <v>!!!</v>
      </c>
    </row>
    <row r="194" spans="1:49" ht="12">
      <c r="A194" s="288">
        <v>195</v>
      </c>
      <c r="B194" s="289" t="s">
        <v>412</v>
      </c>
      <c r="C194" s="290" t="s">
        <v>23</v>
      </c>
      <c r="D194" s="290" t="s">
        <v>414</v>
      </c>
      <c r="E194" s="291">
        <v>95</v>
      </c>
      <c r="F194" s="292"/>
      <c r="G194" s="292">
        <f>E194*3</f>
        <v>285</v>
      </c>
      <c r="H194" s="293"/>
      <c r="I194" s="293"/>
      <c r="J194" s="293"/>
      <c r="K194" s="293"/>
      <c r="L194" s="293"/>
      <c r="M194" s="293"/>
      <c r="N194" s="292">
        <f t="shared" si="85"/>
        <v>285</v>
      </c>
      <c r="O194" s="293"/>
      <c r="P194" s="292">
        <f t="shared" si="86"/>
        <v>285</v>
      </c>
      <c r="Q194" s="292">
        <f>E194*3</f>
        <v>285</v>
      </c>
      <c r="R194" s="293"/>
      <c r="S194" s="293"/>
      <c r="T194" s="293"/>
      <c r="U194" s="293"/>
      <c r="V194" s="293"/>
      <c r="W194" s="293"/>
      <c r="X194" s="292">
        <f t="shared" si="88"/>
        <v>285</v>
      </c>
      <c r="Y194" s="293"/>
      <c r="Z194" s="292">
        <f t="shared" si="89"/>
        <v>570</v>
      </c>
      <c r="AA194" s="292">
        <f>$E194*3</f>
        <v>285</v>
      </c>
      <c r="AB194" s="293"/>
      <c r="AC194" s="293"/>
      <c r="AD194" s="293"/>
      <c r="AE194" s="293"/>
      <c r="AF194" s="293"/>
      <c r="AG194" s="293"/>
      <c r="AH194" s="292">
        <f t="shared" si="92"/>
        <v>285</v>
      </c>
      <c r="AI194" s="293">
        <v>1140</v>
      </c>
      <c r="AJ194" s="292">
        <f t="shared" si="93"/>
        <v>-285</v>
      </c>
      <c r="AK194" s="292">
        <f>$E194*3</f>
        <v>285</v>
      </c>
      <c r="AL194" s="293"/>
      <c r="AM194" s="293"/>
      <c r="AN194" s="293"/>
      <c r="AO194" s="293"/>
      <c r="AP194" s="293"/>
      <c r="AQ194" s="293"/>
      <c r="AR194" s="292">
        <f t="shared" si="94"/>
        <v>285</v>
      </c>
      <c r="AS194" s="293"/>
      <c r="AT194" s="292">
        <f t="shared" si="95"/>
        <v>0</v>
      </c>
      <c r="AU194" s="137" t="str">
        <f t="shared" si="71"/>
        <v>*</v>
      </c>
      <c r="AW194" s="143" t="str">
        <f t="shared" ref="AW194:AW255" si="96">IF(AA194=E194*3,"","!!!")</f>
        <v/>
      </c>
    </row>
    <row r="195" spans="1:49" ht="12">
      <c r="A195" s="288">
        <v>196</v>
      </c>
      <c r="B195" s="294" t="s">
        <v>1319</v>
      </c>
      <c r="C195" s="290" t="s">
        <v>10</v>
      </c>
      <c r="D195" s="290" t="s">
        <v>417</v>
      </c>
      <c r="E195" s="295">
        <v>115</v>
      </c>
      <c r="F195" s="292"/>
      <c r="G195" s="292"/>
      <c r="H195" s="293"/>
      <c r="I195" s="293"/>
      <c r="J195" s="293"/>
      <c r="K195" s="293"/>
      <c r="L195" s="293"/>
      <c r="M195" s="293"/>
      <c r="N195" s="292">
        <f t="shared" si="85"/>
        <v>0</v>
      </c>
      <c r="O195" s="293"/>
      <c r="P195" s="292">
        <f t="shared" si="86"/>
        <v>0</v>
      </c>
      <c r="Q195" s="292"/>
      <c r="R195" s="293"/>
      <c r="S195" s="293"/>
      <c r="T195" s="293"/>
      <c r="U195" s="293"/>
      <c r="V195" s="293"/>
      <c r="W195" s="293"/>
      <c r="X195" s="292">
        <f t="shared" si="88"/>
        <v>0</v>
      </c>
      <c r="Y195" s="293"/>
      <c r="Z195" s="292">
        <f t="shared" si="89"/>
        <v>0</v>
      </c>
      <c r="AA195" s="292"/>
      <c r="AB195" s="293"/>
      <c r="AC195" s="293"/>
      <c r="AD195" s="293"/>
      <c r="AE195" s="293"/>
      <c r="AF195" s="293"/>
      <c r="AG195" s="293"/>
      <c r="AH195" s="292">
        <f t="shared" si="92"/>
        <v>0</v>
      </c>
      <c r="AI195" s="293"/>
      <c r="AJ195" s="292">
        <f t="shared" si="93"/>
        <v>0</v>
      </c>
      <c r="AK195" s="292"/>
      <c r="AL195" s="293"/>
      <c r="AM195" s="293"/>
      <c r="AN195" s="293"/>
      <c r="AO195" s="293"/>
      <c r="AP195" s="293"/>
      <c r="AQ195" s="293"/>
      <c r="AR195" s="292">
        <f t="shared" si="94"/>
        <v>0</v>
      </c>
      <c r="AS195" s="293"/>
      <c r="AT195" s="292">
        <f t="shared" si="95"/>
        <v>0</v>
      </c>
      <c r="AU195" s="137" t="str">
        <f t="shared" si="71"/>
        <v>*</v>
      </c>
      <c r="AW195" s="143" t="str">
        <f t="shared" si="96"/>
        <v>!!!</v>
      </c>
    </row>
    <row r="196" spans="1:49" ht="12">
      <c r="A196" s="288">
        <v>197</v>
      </c>
      <c r="B196" s="289" t="s">
        <v>418</v>
      </c>
      <c r="C196" s="290" t="s">
        <v>14</v>
      </c>
      <c r="D196" s="290" t="s">
        <v>12</v>
      </c>
      <c r="E196" s="338">
        <v>3500</v>
      </c>
      <c r="F196" s="292"/>
      <c r="G196" s="292">
        <f t="shared" ref="G196:G229" si="97">E196*3</f>
        <v>10500</v>
      </c>
      <c r="H196" s="293">
        <v>50</v>
      </c>
      <c r="I196" s="293"/>
      <c r="J196" s="293"/>
      <c r="K196" s="293"/>
      <c r="L196" s="293"/>
      <c r="M196" s="293"/>
      <c r="N196" s="292">
        <f t="shared" si="85"/>
        <v>10550</v>
      </c>
      <c r="O196" s="293">
        <v>21700</v>
      </c>
      <c r="P196" s="292">
        <f t="shared" si="86"/>
        <v>-11150</v>
      </c>
      <c r="Q196" s="292">
        <f t="shared" ref="Q196:Q228" si="98">E196*3</f>
        <v>10500</v>
      </c>
      <c r="R196" s="293">
        <v>50</v>
      </c>
      <c r="S196" s="293">
        <v>300</v>
      </c>
      <c r="T196" s="293"/>
      <c r="U196" s="293">
        <v>300</v>
      </c>
      <c r="V196" s="293">
        <v>50</v>
      </c>
      <c r="W196" s="293"/>
      <c r="X196" s="292">
        <f t="shared" si="88"/>
        <v>11200</v>
      </c>
      <c r="Y196" s="293"/>
      <c r="Z196" s="292">
        <f t="shared" si="89"/>
        <v>50</v>
      </c>
      <c r="AA196" s="292">
        <f t="shared" ref="AA196:AA210" si="99">$E196*3</f>
        <v>10500</v>
      </c>
      <c r="AB196" s="293"/>
      <c r="AC196" s="293"/>
      <c r="AD196" s="293"/>
      <c r="AE196" s="293"/>
      <c r="AF196" s="293"/>
      <c r="AG196" s="293"/>
      <c r="AH196" s="292">
        <f t="shared" si="92"/>
        <v>10500</v>
      </c>
      <c r="AI196" s="293">
        <v>10550</v>
      </c>
      <c r="AJ196" s="292">
        <f t="shared" si="93"/>
        <v>0</v>
      </c>
      <c r="AK196" s="292">
        <f t="shared" ref="AK196:AK210" si="100">$E196*3</f>
        <v>10500</v>
      </c>
      <c r="AL196" s="293"/>
      <c r="AM196" s="293"/>
      <c r="AN196" s="293"/>
      <c r="AO196" s="293"/>
      <c r="AP196" s="293"/>
      <c r="AQ196" s="293"/>
      <c r="AR196" s="292">
        <f t="shared" si="94"/>
        <v>10500</v>
      </c>
      <c r="AS196" s="293">
        <v>10500</v>
      </c>
      <c r="AT196" s="292">
        <f t="shared" si="95"/>
        <v>0</v>
      </c>
      <c r="AU196" s="137" t="str">
        <f t="shared" si="71"/>
        <v>*</v>
      </c>
      <c r="AW196" s="143" t="str">
        <f t="shared" si="96"/>
        <v/>
      </c>
    </row>
    <row r="197" spans="1:49" ht="12">
      <c r="A197" s="288">
        <v>198</v>
      </c>
      <c r="B197" s="289" t="s">
        <v>1166</v>
      </c>
      <c r="C197" s="290" t="s">
        <v>23</v>
      </c>
      <c r="D197" s="290" t="s">
        <v>421</v>
      </c>
      <c r="E197" s="291">
        <v>85</v>
      </c>
      <c r="F197" s="292"/>
      <c r="G197" s="292">
        <f t="shared" si="97"/>
        <v>255</v>
      </c>
      <c r="H197" s="293"/>
      <c r="I197" s="293"/>
      <c r="J197" s="293"/>
      <c r="K197" s="293"/>
      <c r="L197" s="293"/>
      <c r="M197" s="293"/>
      <c r="N197" s="292">
        <f t="shared" si="85"/>
        <v>255</v>
      </c>
      <c r="O197" s="293">
        <v>255</v>
      </c>
      <c r="P197" s="292">
        <f t="shared" si="86"/>
        <v>0</v>
      </c>
      <c r="Q197" s="292">
        <f t="shared" si="98"/>
        <v>255</v>
      </c>
      <c r="R197" s="293"/>
      <c r="S197" s="293"/>
      <c r="T197" s="293"/>
      <c r="U197" s="293"/>
      <c r="V197" s="293"/>
      <c r="W197" s="293"/>
      <c r="X197" s="292">
        <f t="shared" si="88"/>
        <v>255</v>
      </c>
      <c r="Y197" s="293">
        <v>255</v>
      </c>
      <c r="Z197" s="292">
        <f t="shared" si="89"/>
        <v>0</v>
      </c>
      <c r="AA197" s="292">
        <f t="shared" si="99"/>
        <v>255</v>
      </c>
      <c r="AB197" s="293"/>
      <c r="AC197" s="293"/>
      <c r="AD197" s="293"/>
      <c r="AE197" s="293"/>
      <c r="AF197" s="293"/>
      <c r="AG197" s="293"/>
      <c r="AH197" s="292">
        <f t="shared" si="92"/>
        <v>255</v>
      </c>
      <c r="AI197" s="293">
        <v>255</v>
      </c>
      <c r="AJ197" s="292">
        <f t="shared" si="93"/>
        <v>0</v>
      </c>
      <c r="AK197" s="292">
        <f t="shared" si="100"/>
        <v>255</v>
      </c>
      <c r="AL197" s="293"/>
      <c r="AM197" s="293"/>
      <c r="AN197" s="293"/>
      <c r="AO197" s="293"/>
      <c r="AP197" s="293"/>
      <c r="AQ197" s="293"/>
      <c r="AR197" s="292">
        <f t="shared" si="94"/>
        <v>255</v>
      </c>
      <c r="AS197" s="293">
        <v>255</v>
      </c>
      <c r="AT197" s="292">
        <f t="shared" si="95"/>
        <v>0</v>
      </c>
      <c r="AU197" s="137" t="str">
        <f t="shared" si="71"/>
        <v>*</v>
      </c>
      <c r="AW197" s="143" t="str">
        <f t="shared" si="96"/>
        <v/>
      </c>
    </row>
    <row r="198" spans="1:49" ht="12">
      <c r="A198" s="288">
        <v>199</v>
      </c>
      <c r="B198" s="289" t="s">
        <v>422</v>
      </c>
      <c r="C198" s="290" t="s">
        <v>14</v>
      </c>
      <c r="D198" s="290" t="s">
        <v>12</v>
      </c>
      <c r="E198" s="291">
        <v>355</v>
      </c>
      <c r="F198" s="292"/>
      <c r="G198" s="292">
        <f t="shared" si="97"/>
        <v>1065</v>
      </c>
      <c r="H198" s="293">
        <v>50</v>
      </c>
      <c r="I198" s="293"/>
      <c r="J198" s="293"/>
      <c r="K198" s="293"/>
      <c r="L198" s="293"/>
      <c r="M198" s="293"/>
      <c r="N198" s="292">
        <f t="shared" si="85"/>
        <v>1115</v>
      </c>
      <c r="O198" s="293">
        <v>3852.7</v>
      </c>
      <c r="P198" s="292">
        <f t="shared" si="86"/>
        <v>-2737.7</v>
      </c>
      <c r="Q198" s="292">
        <f t="shared" si="98"/>
        <v>1065</v>
      </c>
      <c r="R198" s="293"/>
      <c r="S198" s="293">
        <v>100</v>
      </c>
      <c r="T198" s="293">
        <v>1522.7</v>
      </c>
      <c r="U198" s="293"/>
      <c r="V198" s="293">
        <v>50</v>
      </c>
      <c r="W198" s="293"/>
      <c r="X198" s="292">
        <f t="shared" si="88"/>
        <v>2737.7</v>
      </c>
      <c r="Y198" s="293"/>
      <c r="Z198" s="292">
        <f t="shared" si="89"/>
        <v>0</v>
      </c>
      <c r="AA198" s="292">
        <f t="shared" si="99"/>
        <v>1065</v>
      </c>
      <c r="AB198" s="293"/>
      <c r="AC198" s="293"/>
      <c r="AD198" s="293"/>
      <c r="AE198" s="293"/>
      <c r="AF198" s="293"/>
      <c r="AG198" s="293"/>
      <c r="AH198" s="292">
        <f t="shared" si="92"/>
        <v>1065</v>
      </c>
      <c r="AI198" s="293">
        <v>1065</v>
      </c>
      <c r="AJ198" s="292">
        <f t="shared" si="93"/>
        <v>0</v>
      </c>
      <c r="AK198" s="292">
        <f t="shared" si="100"/>
        <v>1065</v>
      </c>
      <c r="AL198" s="293"/>
      <c r="AM198" s="293"/>
      <c r="AN198" s="293"/>
      <c r="AO198" s="293"/>
      <c r="AP198" s="293"/>
      <c r="AQ198" s="293"/>
      <c r="AR198" s="292">
        <f t="shared" si="94"/>
        <v>1065</v>
      </c>
      <c r="AS198" s="293">
        <v>1065</v>
      </c>
      <c r="AT198" s="292">
        <f t="shared" si="95"/>
        <v>0</v>
      </c>
      <c r="AU198" s="137" t="str">
        <f t="shared" si="71"/>
        <v>*</v>
      </c>
      <c r="AW198" s="143" t="str">
        <f t="shared" si="96"/>
        <v/>
      </c>
    </row>
    <row r="199" spans="1:49" ht="12">
      <c r="A199" s="288">
        <v>200</v>
      </c>
      <c r="B199" s="289" t="s">
        <v>424</v>
      </c>
      <c r="C199" s="290" t="s">
        <v>23</v>
      </c>
      <c r="D199" s="290" t="s">
        <v>426</v>
      </c>
      <c r="E199" s="291">
        <v>95</v>
      </c>
      <c r="F199" s="292"/>
      <c r="G199" s="292">
        <f t="shared" si="97"/>
        <v>285</v>
      </c>
      <c r="H199" s="293"/>
      <c r="I199" s="293"/>
      <c r="J199" s="293"/>
      <c r="K199" s="293"/>
      <c r="L199" s="293"/>
      <c r="M199" s="293"/>
      <c r="N199" s="292">
        <f t="shared" si="85"/>
        <v>285</v>
      </c>
      <c r="O199" s="293">
        <v>1190</v>
      </c>
      <c r="P199" s="292">
        <f t="shared" si="86"/>
        <v>-905</v>
      </c>
      <c r="Q199" s="292">
        <f t="shared" si="98"/>
        <v>285</v>
      </c>
      <c r="R199" s="293"/>
      <c r="S199" s="293"/>
      <c r="T199" s="293"/>
      <c r="U199" s="293"/>
      <c r="V199" s="293">
        <v>50</v>
      </c>
      <c r="W199" s="293"/>
      <c r="X199" s="292">
        <f t="shared" si="88"/>
        <v>335</v>
      </c>
      <c r="Y199" s="293"/>
      <c r="Z199" s="292">
        <f t="shared" si="89"/>
        <v>-570</v>
      </c>
      <c r="AA199" s="292">
        <f t="shared" si="99"/>
        <v>285</v>
      </c>
      <c r="AB199" s="293"/>
      <c r="AC199" s="293"/>
      <c r="AD199" s="293"/>
      <c r="AE199" s="293"/>
      <c r="AF199" s="293"/>
      <c r="AG199" s="293"/>
      <c r="AH199" s="292">
        <f t="shared" si="92"/>
        <v>285</v>
      </c>
      <c r="AI199" s="293"/>
      <c r="AJ199" s="292">
        <f t="shared" si="93"/>
        <v>-285</v>
      </c>
      <c r="AK199" s="292">
        <f t="shared" si="100"/>
        <v>285</v>
      </c>
      <c r="AL199" s="293"/>
      <c r="AM199" s="293"/>
      <c r="AN199" s="293"/>
      <c r="AO199" s="293"/>
      <c r="AP199" s="293"/>
      <c r="AQ199" s="293"/>
      <c r="AR199" s="292">
        <f t="shared" si="94"/>
        <v>285</v>
      </c>
      <c r="AS199" s="293"/>
      <c r="AT199" s="292">
        <f t="shared" si="95"/>
        <v>0</v>
      </c>
      <c r="AU199" s="137" t="str">
        <f t="shared" si="71"/>
        <v>*</v>
      </c>
      <c r="AW199" s="143" t="str">
        <f t="shared" si="96"/>
        <v/>
      </c>
    </row>
    <row r="200" spans="1:49" ht="12">
      <c r="A200" s="288">
        <v>201</v>
      </c>
      <c r="B200" s="289" t="s">
        <v>427</v>
      </c>
      <c r="C200" s="290" t="s">
        <v>14</v>
      </c>
      <c r="D200" s="290" t="s">
        <v>429</v>
      </c>
      <c r="E200" s="291">
        <v>475</v>
      </c>
      <c r="F200" s="292">
        <v>-4400</v>
      </c>
      <c r="G200" s="292">
        <f t="shared" si="97"/>
        <v>1425</v>
      </c>
      <c r="H200" s="293">
        <v>100</v>
      </c>
      <c r="I200" s="293"/>
      <c r="J200" s="293">
        <v>4400</v>
      </c>
      <c r="K200" s="293"/>
      <c r="L200" s="293">
        <v>20</v>
      </c>
      <c r="M200" s="293"/>
      <c r="N200" s="292">
        <f t="shared" si="85"/>
        <v>5945</v>
      </c>
      <c r="O200" s="293">
        <v>1545</v>
      </c>
      <c r="P200" s="292">
        <f t="shared" si="86"/>
        <v>0</v>
      </c>
      <c r="Q200" s="292">
        <f t="shared" si="98"/>
        <v>1425</v>
      </c>
      <c r="R200" s="293"/>
      <c r="S200" s="293">
        <v>100</v>
      </c>
      <c r="T200" s="293"/>
      <c r="U200" s="293"/>
      <c r="V200" s="293">
        <v>50</v>
      </c>
      <c r="W200" s="293"/>
      <c r="X200" s="292">
        <f t="shared" si="88"/>
        <v>1575</v>
      </c>
      <c r="Y200" s="293">
        <v>3350</v>
      </c>
      <c r="Z200" s="292">
        <f t="shared" si="89"/>
        <v>-1775</v>
      </c>
      <c r="AA200" s="292">
        <f t="shared" si="99"/>
        <v>1425</v>
      </c>
      <c r="AB200" s="293">
        <v>50</v>
      </c>
      <c r="AC200" s="293"/>
      <c r="AD200" s="293"/>
      <c r="AE200" s="293">
        <v>300</v>
      </c>
      <c r="AF200" s="293"/>
      <c r="AG200" s="293"/>
      <c r="AH200" s="292">
        <f t="shared" si="92"/>
        <v>1775</v>
      </c>
      <c r="AI200" s="293"/>
      <c r="AJ200" s="292">
        <f t="shared" si="93"/>
        <v>0</v>
      </c>
      <c r="AK200" s="292">
        <f t="shared" si="100"/>
        <v>1425</v>
      </c>
      <c r="AL200" s="293"/>
      <c r="AM200" s="293"/>
      <c r="AN200" s="293"/>
      <c r="AO200" s="293"/>
      <c r="AP200" s="293"/>
      <c r="AQ200" s="293"/>
      <c r="AR200" s="292">
        <f t="shared" si="94"/>
        <v>1425</v>
      </c>
      <c r="AS200" s="293">
        <v>7450</v>
      </c>
      <c r="AT200" s="292">
        <f t="shared" si="95"/>
        <v>-6025</v>
      </c>
      <c r="AU200" s="137" t="str">
        <f t="shared" ref="AU200:AU257" si="101">IF(AT200=0,"*","")</f>
        <v/>
      </c>
      <c r="AW200" s="143" t="str">
        <f t="shared" si="96"/>
        <v/>
      </c>
    </row>
    <row r="201" spans="1:49" ht="12">
      <c r="A201" s="288">
        <v>202</v>
      </c>
      <c r="B201" s="289" t="s">
        <v>431</v>
      </c>
      <c r="C201" s="290" t="s">
        <v>23</v>
      </c>
      <c r="D201" s="290" t="s">
        <v>840</v>
      </c>
      <c r="E201" s="291">
        <v>85</v>
      </c>
      <c r="F201" s="292">
        <v>-255</v>
      </c>
      <c r="G201" s="292">
        <f t="shared" si="97"/>
        <v>255</v>
      </c>
      <c r="H201" s="293"/>
      <c r="I201" s="293"/>
      <c r="J201" s="293"/>
      <c r="K201" s="293"/>
      <c r="L201" s="293"/>
      <c r="M201" s="293"/>
      <c r="N201" s="292">
        <f t="shared" si="85"/>
        <v>255</v>
      </c>
      <c r="O201" s="293"/>
      <c r="P201" s="292">
        <f t="shared" si="86"/>
        <v>0</v>
      </c>
      <c r="Q201" s="292">
        <f t="shared" si="98"/>
        <v>255</v>
      </c>
      <c r="R201" s="293"/>
      <c r="S201" s="293"/>
      <c r="T201" s="293"/>
      <c r="U201" s="293"/>
      <c r="V201" s="293"/>
      <c r="W201" s="293"/>
      <c r="X201" s="292">
        <f t="shared" si="88"/>
        <v>255</v>
      </c>
      <c r="Y201" s="293">
        <v>255</v>
      </c>
      <c r="Z201" s="292">
        <f t="shared" si="89"/>
        <v>0</v>
      </c>
      <c r="AA201" s="292">
        <f t="shared" si="99"/>
        <v>255</v>
      </c>
      <c r="AB201" s="293"/>
      <c r="AC201" s="293"/>
      <c r="AD201" s="293"/>
      <c r="AE201" s="293"/>
      <c r="AF201" s="293"/>
      <c r="AG201" s="293"/>
      <c r="AH201" s="292">
        <f t="shared" si="92"/>
        <v>255</v>
      </c>
      <c r="AI201" s="293">
        <v>255</v>
      </c>
      <c r="AJ201" s="292">
        <f t="shared" si="93"/>
        <v>0</v>
      </c>
      <c r="AK201" s="292">
        <f t="shared" si="100"/>
        <v>255</v>
      </c>
      <c r="AL201" s="293"/>
      <c r="AM201" s="293"/>
      <c r="AN201" s="293"/>
      <c r="AO201" s="293"/>
      <c r="AP201" s="293"/>
      <c r="AQ201" s="293"/>
      <c r="AR201" s="292">
        <f t="shared" si="94"/>
        <v>255</v>
      </c>
      <c r="AS201" s="293">
        <v>255</v>
      </c>
      <c r="AT201" s="292">
        <f t="shared" si="95"/>
        <v>0</v>
      </c>
      <c r="AU201" s="137" t="str">
        <f t="shared" si="101"/>
        <v>*</v>
      </c>
      <c r="AW201" s="143" t="str">
        <f t="shared" si="96"/>
        <v/>
      </c>
    </row>
    <row r="202" spans="1:49" ht="12">
      <c r="A202" s="288">
        <v>203</v>
      </c>
      <c r="B202" s="289" t="s">
        <v>433</v>
      </c>
      <c r="C202" s="290" t="s">
        <v>14</v>
      </c>
      <c r="D202" s="290" t="s">
        <v>435</v>
      </c>
      <c r="E202" s="291">
        <v>165</v>
      </c>
      <c r="F202" s="292">
        <v>-495</v>
      </c>
      <c r="G202" s="292">
        <f t="shared" si="97"/>
        <v>495</v>
      </c>
      <c r="H202" s="293"/>
      <c r="I202" s="293"/>
      <c r="J202" s="293"/>
      <c r="K202" s="293"/>
      <c r="L202" s="293"/>
      <c r="M202" s="293"/>
      <c r="N202" s="292">
        <f t="shared" si="85"/>
        <v>495</v>
      </c>
      <c r="O202" s="293"/>
      <c r="P202" s="292">
        <f t="shared" si="86"/>
        <v>0</v>
      </c>
      <c r="Q202" s="292">
        <f t="shared" si="98"/>
        <v>495</v>
      </c>
      <c r="R202" s="293"/>
      <c r="S202" s="293">
        <v>100</v>
      </c>
      <c r="T202" s="293">
        <v>332.2</v>
      </c>
      <c r="U202" s="293"/>
      <c r="V202" s="293">
        <v>50</v>
      </c>
      <c r="W202" s="293"/>
      <c r="X202" s="292">
        <f t="shared" si="88"/>
        <v>977.2</v>
      </c>
      <c r="Y202" s="293">
        <v>1967.2</v>
      </c>
      <c r="Z202" s="292">
        <f t="shared" si="89"/>
        <v>-990</v>
      </c>
      <c r="AA202" s="292">
        <f t="shared" si="99"/>
        <v>495</v>
      </c>
      <c r="AB202" s="293"/>
      <c r="AC202" s="293"/>
      <c r="AD202" s="293"/>
      <c r="AE202" s="293"/>
      <c r="AF202" s="293"/>
      <c r="AG202" s="293"/>
      <c r="AH202" s="292">
        <f t="shared" si="92"/>
        <v>495</v>
      </c>
      <c r="AI202" s="293"/>
      <c r="AJ202" s="292">
        <f t="shared" si="93"/>
        <v>-495</v>
      </c>
      <c r="AK202" s="292">
        <f t="shared" si="100"/>
        <v>495</v>
      </c>
      <c r="AL202" s="293"/>
      <c r="AM202" s="293"/>
      <c r="AN202" s="293"/>
      <c r="AO202" s="293"/>
      <c r="AP202" s="293"/>
      <c r="AQ202" s="293"/>
      <c r="AR202" s="292">
        <f t="shared" si="94"/>
        <v>495</v>
      </c>
      <c r="AS202" s="293"/>
      <c r="AT202" s="292">
        <f t="shared" si="95"/>
        <v>0</v>
      </c>
      <c r="AU202" s="137" t="str">
        <f t="shared" si="101"/>
        <v>*</v>
      </c>
      <c r="AW202" s="143" t="str">
        <f t="shared" si="96"/>
        <v/>
      </c>
    </row>
    <row r="203" spans="1:49" ht="12">
      <c r="A203" s="288">
        <v>204</v>
      </c>
      <c r="B203" s="294" t="s">
        <v>436</v>
      </c>
      <c r="C203" s="290" t="s">
        <v>10</v>
      </c>
      <c r="D203" s="290" t="s">
        <v>16</v>
      </c>
      <c r="E203" s="295">
        <v>100</v>
      </c>
      <c r="F203" s="292"/>
      <c r="G203" s="292">
        <f t="shared" si="97"/>
        <v>300</v>
      </c>
      <c r="H203" s="293"/>
      <c r="I203" s="293"/>
      <c r="J203" s="293"/>
      <c r="K203" s="293"/>
      <c r="L203" s="293"/>
      <c r="M203" s="293"/>
      <c r="N203" s="292">
        <f t="shared" si="85"/>
        <v>300</v>
      </c>
      <c r="O203" s="293">
        <v>300</v>
      </c>
      <c r="P203" s="292">
        <f t="shared" si="86"/>
        <v>0</v>
      </c>
      <c r="Q203" s="292">
        <f t="shared" si="98"/>
        <v>300</v>
      </c>
      <c r="R203" s="293"/>
      <c r="S203" s="293"/>
      <c r="T203" s="293"/>
      <c r="U203" s="293"/>
      <c r="V203" s="293"/>
      <c r="W203" s="293"/>
      <c r="X203" s="292">
        <f t="shared" si="88"/>
        <v>300</v>
      </c>
      <c r="Y203" s="293"/>
      <c r="Z203" s="292">
        <f t="shared" si="89"/>
        <v>300</v>
      </c>
      <c r="AA203" s="292">
        <f t="shared" si="99"/>
        <v>300</v>
      </c>
      <c r="AB203" s="293"/>
      <c r="AC203" s="293"/>
      <c r="AD203" s="293"/>
      <c r="AE203" s="293"/>
      <c r="AF203" s="293"/>
      <c r="AG203" s="293"/>
      <c r="AH203" s="292">
        <f t="shared" si="92"/>
        <v>300</v>
      </c>
      <c r="AI203" s="293">
        <v>300</v>
      </c>
      <c r="AJ203" s="292">
        <f t="shared" si="93"/>
        <v>300</v>
      </c>
      <c r="AK203" s="292">
        <f t="shared" si="100"/>
        <v>300</v>
      </c>
      <c r="AL203" s="293"/>
      <c r="AM203" s="293"/>
      <c r="AN203" s="293"/>
      <c r="AO203" s="293"/>
      <c r="AP203" s="293"/>
      <c r="AQ203" s="293"/>
      <c r="AR203" s="292">
        <f t="shared" si="94"/>
        <v>300</v>
      </c>
      <c r="AS203" s="293">
        <v>300</v>
      </c>
      <c r="AT203" s="292">
        <f t="shared" si="95"/>
        <v>300</v>
      </c>
      <c r="AU203" s="137" t="str">
        <f t="shared" si="101"/>
        <v/>
      </c>
      <c r="AW203" s="143" t="str">
        <f t="shared" si="96"/>
        <v/>
      </c>
    </row>
    <row r="204" spans="1:49" ht="12">
      <c r="A204" s="288">
        <v>205</v>
      </c>
      <c r="B204" s="289" t="s">
        <v>437</v>
      </c>
      <c r="C204" s="290" t="s">
        <v>14</v>
      </c>
      <c r="D204" s="290" t="s">
        <v>438</v>
      </c>
      <c r="E204" s="291">
        <v>100</v>
      </c>
      <c r="F204" s="292"/>
      <c r="G204" s="292">
        <f t="shared" si="97"/>
        <v>300</v>
      </c>
      <c r="H204" s="293"/>
      <c r="I204" s="293"/>
      <c r="J204" s="293"/>
      <c r="K204" s="293"/>
      <c r="L204" s="293"/>
      <c r="M204" s="293"/>
      <c r="N204" s="292">
        <f t="shared" si="85"/>
        <v>300</v>
      </c>
      <c r="O204" s="293">
        <v>300</v>
      </c>
      <c r="P204" s="292">
        <f t="shared" si="86"/>
        <v>0</v>
      </c>
      <c r="Q204" s="292">
        <f t="shared" si="98"/>
        <v>300</v>
      </c>
      <c r="R204" s="293"/>
      <c r="S204" s="293"/>
      <c r="T204" s="293"/>
      <c r="U204" s="293"/>
      <c r="V204" s="293"/>
      <c r="W204" s="293"/>
      <c r="X204" s="292">
        <f t="shared" si="88"/>
        <v>300</v>
      </c>
      <c r="Y204" s="293">
        <v>600</v>
      </c>
      <c r="Z204" s="292">
        <f t="shared" si="89"/>
        <v>-300</v>
      </c>
      <c r="AA204" s="292">
        <f t="shared" si="99"/>
        <v>300</v>
      </c>
      <c r="AB204" s="293"/>
      <c r="AC204" s="293"/>
      <c r="AD204" s="293"/>
      <c r="AE204" s="293"/>
      <c r="AF204" s="293"/>
      <c r="AG204" s="293"/>
      <c r="AH204" s="292">
        <f t="shared" si="92"/>
        <v>300</v>
      </c>
      <c r="AI204" s="293"/>
      <c r="AJ204" s="292">
        <f t="shared" si="93"/>
        <v>0</v>
      </c>
      <c r="AK204" s="292">
        <f t="shared" si="100"/>
        <v>300</v>
      </c>
      <c r="AL204" s="293"/>
      <c r="AM204" s="293"/>
      <c r="AN204" s="293"/>
      <c r="AO204" s="293"/>
      <c r="AP204" s="293"/>
      <c r="AQ204" s="293"/>
      <c r="AR204" s="292">
        <f t="shared" si="94"/>
        <v>300</v>
      </c>
      <c r="AS204" s="293"/>
      <c r="AT204" s="292">
        <f t="shared" si="95"/>
        <v>300</v>
      </c>
      <c r="AU204" s="137" t="str">
        <f t="shared" si="101"/>
        <v/>
      </c>
      <c r="AW204" s="143" t="str">
        <f t="shared" si="96"/>
        <v/>
      </c>
    </row>
    <row r="205" spans="1:49" ht="12">
      <c r="A205" s="288">
        <v>206</v>
      </c>
      <c r="B205" s="289" t="s">
        <v>440</v>
      </c>
      <c r="C205" s="290" t="s">
        <v>14</v>
      </c>
      <c r="D205" s="290" t="s">
        <v>150</v>
      </c>
      <c r="E205" s="291">
        <v>225</v>
      </c>
      <c r="F205" s="292"/>
      <c r="G205" s="292">
        <f t="shared" si="97"/>
        <v>675</v>
      </c>
      <c r="H205" s="293"/>
      <c r="I205" s="293"/>
      <c r="J205" s="293"/>
      <c r="K205" s="293"/>
      <c r="L205" s="293"/>
      <c r="M205" s="293"/>
      <c r="N205" s="292">
        <f t="shared" si="85"/>
        <v>675</v>
      </c>
      <c r="O205" s="293">
        <v>1350</v>
      </c>
      <c r="P205" s="292">
        <f t="shared" si="86"/>
        <v>-675</v>
      </c>
      <c r="Q205" s="292">
        <f t="shared" si="98"/>
        <v>675</v>
      </c>
      <c r="R205" s="293"/>
      <c r="S205" s="293"/>
      <c r="T205" s="293"/>
      <c r="U205" s="293"/>
      <c r="V205" s="293">
        <v>50</v>
      </c>
      <c r="W205" s="293"/>
      <c r="X205" s="292">
        <f t="shared" si="88"/>
        <v>725</v>
      </c>
      <c r="Y205" s="293"/>
      <c r="Z205" s="292">
        <f t="shared" si="89"/>
        <v>50</v>
      </c>
      <c r="AA205" s="292">
        <f t="shared" si="99"/>
        <v>675</v>
      </c>
      <c r="AB205" s="293"/>
      <c r="AC205" s="293"/>
      <c r="AD205" s="293"/>
      <c r="AE205" s="293"/>
      <c r="AF205" s="293"/>
      <c r="AG205" s="293"/>
      <c r="AH205" s="292">
        <f t="shared" si="92"/>
        <v>675</v>
      </c>
      <c r="AI205" s="293">
        <v>1350</v>
      </c>
      <c r="AJ205" s="292">
        <f t="shared" si="93"/>
        <v>-625</v>
      </c>
      <c r="AK205" s="292">
        <f t="shared" si="100"/>
        <v>675</v>
      </c>
      <c r="AL205" s="293"/>
      <c r="AM205" s="293"/>
      <c r="AN205" s="293"/>
      <c r="AO205" s="293"/>
      <c r="AP205" s="293"/>
      <c r="AQ205" s="293"/>
      <c r="AR205" s="292">
        <f t="shared" si="94"/>
        <v>675</v>
      </c>
      <c r="AS205" s="293"/>
      <c r="AT205" s="292">
        <f t="shared" si="95"/>
        <v>50</v>
      </c>
      <c r="AU205" s="137" t="str">
        <f t="shared" si="101"/>
        <v/>
      </c>
      <c r="AW205" s="143" t="str">
        <f t="shared" si="96"/>
        <v/>
      </c>
    </row>
    <row r="206" spans="1:49" ht="12">
      <c r="A206" s="288">
        <v>207</v>
      </c>
      <c r="B206" s="306" t="s">
        <v>445</v>
      </c>
      <c r="C206" s="307" t="s">
        <v>23</v>
      </c>
      <c r="D206" s="307" t="s">
        <v>447</v>
      </c>
      <c r="E206" s="309">
        <v>85</v>
      </c>
      <c r="F206" s="292"/>
      <c r="G206" s="292">
        <f t="shared" si="97"/>
        <v>255</v>
      </c>
      <c r="H206" s="293"/>
      <c r="I206" s="293"/>
      <c r="J206" s="293"/>
      <c r="K206" s="293"/>
      <c r="L206" s="293"/>
      <c r="M206" s="293"/>
      <c r="N206" s="292">
        <f t="shared" si="85"/>
        <v>255</v>
      </c>
      <c r="O206" s="293">
        <v>1020</v>
      </c>
      <c r="P206" s="292">
        <f t="shared" si="86"/>
        <v>-765</v>
      </c>
      <c r="Q206" s="292">
        <f t="shared" si="98"/>
        <v>255</v>
      </c>
      <c r="R206" s="293"/>
      <c r="S206" s="293"/>
      <c r="T206" s="293"/>
      <c r="U206" s="293"/>
      <c r="V206" s="293"/>
      <c r="W206" s="293"/>
      <c r="X206" s="292">
        <f t="shared" si="88"/>
        <v>255</v>
      </c>
      <c r="Y206" s="293"/>
      <c r="Z206" s="292">
        <f t="shared" si="89"/>
        <v>-510</v>
      </c>
      <c r="AA206" s="292">
        <f t="shared" si="99"/>
        <v>255</v>
      </c>
      <c r="AB206" s="293"/>
      <c r="AC206" s="293"/>
      <c r="AD206" s="293"/>
      <c r="AE206" s="293"/>
      <c r="AF206" s="293"/>
      <c r="AG206" s="293"/>
      <c r="AH206" s="292">
        <f t="shared" si="92"/>
        <v>255</v>
      </c>
      <c r="AI206" s="293"/>
      <c r="AJ206" s="292">
        <f t="shared" si="93"/>
        <v>-255</v>
      </c>
      <c r="AK206" s="292">
        <f t="shared" si="100"/>
        <v>255</v>
      </c>
      <c r="AL206" s="293"/>
      <c r="AM206" s="293"/>
      <c r="AN206" s="293"/>
      <c r="AO206" s="293"/>
      <c r="AP206" s="293"/>
      <c r="AQ206" s="293"/>
      <c r="AR206" s="292">
        <f t="shared" si="94"/>
        <v>255</v>
      </c>
      <c r="AS206" s="293"/>
      <c r="AT206" s="292">
        <f t="shared" si="95"/>
        <v>0</v>
      </c>
      <c r="AU206" s="137" t="str">
        <f t="shared" si="101"/>
        <v>*</v>
      </c>
      <c r="AW206" s="143" t="str">
        <f t="shared" si="96"/>
        <v/>
      </c>
    </row>
    <row r="207" spans="1:49" ht="12">
      <c r="A207" s="288">
        <v>208</v>
      </c>
      <c r="B207" s="289" t="s">
        <v>448</v>
      </c>
      <c r="C207" s="290" t="s">
        <v>14</v>
      </c>
      <c r="D207" s="290" t="s">
        <v>450</v>
      </c>
      <c r="E207" s="291">
        <v>75</v>
      </c>
      <c r="F207" s="292">
        <v>-225</v>
      </c>
      <c r="G207" s="292">
        <f t="shared" si="97"/>
        <v>225</v>
      </c>
      <c r="H207" s="293"/>
      <c r="I207" s="293"/>
      <c r="J207" s="293"/>
      <c r="K207" s="293"/>
      <c r="L207" s="293"/>
      <c r="M207" s="293"/>
      <c r="N207" s="292">
        <f t="shared" si="85"/>
        <v>225</v>
      </c>
      <c r="O207" s="293">
        <v>225</v>
      </c>
      <c r="P207" s="292">
        <f t="shared" si="86"/>
        <v>-225</v>
      </c>
      <c r="Q207" s="292">
        <f t="shared" si="98"/>
        <v>225</v>
      </c>
      <c r="R207" s="293"/>
      <c r="S207" s="293"/>
      <c r="T207" s="293"/>
      <c r="U207" s="293"/>
      <c r="V207" s="293">
        <v>50</v>
      </c>
      <c r="W207" s="293"/>
      <c r="X207" s="292">
        <f t="shared" si="88"/>
        <v>275</v>
      </c>
      <c r="Y207" s="293"/>
      <c r="Z207" s="292">
        <f t="shared" si="89"/>
        <v>50</v>
      </c>
      <c r="AA207" s="292">
        <f t="shared" si="99"/>
        <v>225</v>
      </c>
      <c r="AB207" s="293"/>
      <c r="AC207" s="293"/>
      <c r="AD207" s="293"/>
      <c r="AE207" s="293"/>
      <c r="AF207" s="293"/>
      <c r="AG207" s="293"/>
      <c r="AH207" s="292">
        <f t="shared" si="92"/>
        <v>225</v>
      </c>
      <c r="AI207" s="293">
        <v>225</v>
      </c>
      <c r="AJ207" s="292">
        <f t="shared" si="93"/>
        <v>50</v>
      </c>
      <c r="AK207" s="292">
        <f t="shared" si="100"/>
        <v>225</v>
      </c>
      <c r="AL207" s="293"/>
      <c r="AM207" s="293"/>
      <c r="AN207" s="293"/>
      <c r="AO207" s="293"/>
      <c r="AP207" s="293"/>
      <c r="AQ207" s="293"/>
      <c r="AR207" s="292">
        <f t="shared" si="94"/>
        <v>225</v>
      </c>
      <c r="AS207" s="293">
        <v>225</v>
      </c>
      <c r="AT207" s="292">
        <f t="shared" si="95"/>
        <v>50</v>
      </c>
      <c r="AU207" s="137" t="str">
        <f t="shared" si="101"/>
        <v/>
      </c>
      <c r="AW207" s="143" t="str">
        <f t="shared" si="96"/>
        <v/>
      </c>
    </row>
    <row r="208" spans="1:49" ht="12">
      <c r="A208" s="288">
        <v>209</v>
      </c>
      <c r="B208" s="289" t="s">
        <v>941</v>
      </c>
      <c r="C208" s="290" t="s">
        <v>14</v>
      </c>
      <c r="D208" s="290" t="s">
        <v>947</v>
      </c>
      <c r="E208" s="291">
        <v>50</v>
      </c>
      <c r="F208" s="292">
        <v>-75</v>
      </c>
      <c r="G208" s="292">
        <f t="shared" si="97"/>
        <v>150</v>
      </c>
      <c r="H208" s="293"/>
      <c r="I208" s="293"/>
      <c r="J208" s="293"/>
      <c r="K208" s="293"/>
      <c r="L208" s="293">
        <v>50</v>
      </c>
      <c r="M208" s="293"/>
      <c r="N208" s="292">
        <f t="shared" si="85"/>
        <v>200</v>
      </c>
      <c r="O208" s="293">
        <v>150</v>
      </c>
      <c r="P208" s="292">
        <f t="shared" si="86"/>
        <v>-25</v>
      </c>
      <c r="Q208" s="292">
        <f t="shared" si="98"/>
        <v>150</v>
      </c>
      <c r="R208" s="293"/>
      <c r="S208" s="293"/>
      <c r="T208" s="293"/>
      <c r="U208" s="293"/>
      <c r="V208" s="293"/>
      <c r="W208" s="293"/>
      <c r="X208" s="292">
        <f t="shared" si="88"/>
        <v>150</v>
      </c>
      <c r="Y208" s="293"/>
      <c r="Z208" s="292">
        <f t="shared" si="89"/>
        <v>125</v>
      </c>
      <c r="AA208" s="292">
        <f t="shared" si="99"/>
        <v>150</v>
      </c>
      <c r="AB208" s="293"/>
      <c r="AC208" s="293"/>
      <c r="AD208" s="293"/>
      <c r="AE208" s="293"/>
      <c r="AF208" s="293"/>
      <c r="AG208" s="293"/>
      <c r="AH208" s="292">
        <f t="shared" si="92"/>
        <v>150</v>
      </c>
      <c r="AI208" s="293">
        <v>275</v>
      </c>
      <c r="AJ208" s="292">
        <f t="shared" si="93"/>
        <v>0</v>
      </c>
      <c r="AK208" s="292">
        <f t="shared" si="100"/>
        <v>150</v>
      </c>
      <c r="AL208" s="293"/>
      <c r="AM208" s="293"/>
      <c r="AN208" s="293"/>
      <c r="AO208" s="293"/>
      <c r="AP208" s="293"/>
      <c r="AQ208" s="293"/>
      <c r="AR208" s="292">
        <f t="shared" si="94"/>
        <v>150</v>
      </c>
      <c r="AS208" s="293">
        <v>150</v>
      </c>
      <c r="AT208" s="292">
        <f t="shared" si="95"/>
        <v>0</v>
      </c>
      <c r="AU208" s="137" t="str">
        <f t="shared" si="101"/>
        <v>*</v>
      </c>
      <c r="AW208" s="143" t="str">
        <f t="shared" si="96"/>
        <v/>
      </c>
    </row>
    <row r="209" spans="1:49" ht="12">
      <c r="A209" s="288">
        <v>210</v>
      </c>
      <c r="B209" s="289" t="s">
        <v>451</v>
      </c>
      <c r="C209" s="290" t="s">
        <v>23</v>
      </c>
      <c r="D209" s="290" t="s">
        <v>1145</v>
      </c>
      <c r="E209" s="291">
        <v>85</v>
      </c>
      <c r="F209" s="292"/>
      <c r="G209" s="292">
        <f t="shared" si="97"/>
        <v>255</v>
      </c>
      <c r="H209" s="293"/>
      <c r="I209" s="293"/>
      <c r="J209" s="293"/>
      <c r="K209" s="293"/>
      <c r="L209" s="293"/>
      <c r="M209" s="293"/>
      <c r="N209" s="292">
        <f t="shared" si="85"/>
        <v>255</v>
      </c>
      <c r="O209" s="293">
        <v>1070</v>
      </c>
      <c r="P209" s="292">
        <f t="shared" si="86"/>
        <v>-815</v>
      </c>
      <c r="Q209" s="292">
        <f t="shared" si="98"/>
        <v>255</v>
      </c>
      <c r="R209" s="293"/>
      <c r="S209" s="293"/>
      <c r="T209" s="293"/>
      <c r="U209" s="293"/>
      <c r="V209" s="293">
        <v>50</v>
      </c>
      <c r="W209" s="293"/>
      <c r="X209" s="292">
        <f t="shared" si="88"/>
        <v>305</v>
      </c>
      <c r="Y209" s="293"/>
      <c r="Z209" s="292">
        <f t="shared" si="89"/>
        <v>-510</v>
      </c>
      <c r="AA209" s="292">
        <f t="shared" si="99"/>
        <v>255</v>
      </c>
      <c r="AB209" s="293"/>
      <c r="AC209" s="293"/>
      <c r="AD209" s="293"/>
      <c r="AE209" s="293"/>
      <c r="AF209" s="293"/>
      <c r="AG209" s="293"/>
      <c r="AH209" s="292">
        <f t="shared" si="92"/>
        <v>255</v>
      </c>
      <c r="AI209" s="293"/>
      <c r="AJ209" s="292">
        <f t="shared" si="93"/>
        <v>-255</v>
      </c>
      <c r="AK209" s="292">
        <f t="shared" si="100"/>
        <v>255</v>
      </c>
      <c r="AL209" s="293"/>
      <c r="AM209" s="293"/>
      <c r="AN209" s="293"/>
      <c r="AO209" s="293"/>
      <c r="AP209" s="293"/>
      <c r="AQ209" s="293"/>
      <c r="AR209" s="292">
        <f t="shared" si="94"/>
        <v>255</v>
      </c>
      <c r="AS209" s="293"/>
      <c r="AT209" s="292">
        <f t="shared" si="95"/>
        <v>0</v>
      </c>
      <c r="AU209" s="137" t="str">
        <f t="shared" si="101"/>
        <v>*</v>
      </c>
      <c r="AW209" s="143" t="str">
        <f t="shared" si="96"/>
        <v/>
      </c>
    </row>
    <row r="210" spans="1:49" ht="12">
      <c r="A210" s="288">
        <v>211</v>
      </c>
      <c r="B210" s="294" t="s">
        <v>453</v>
      </c>
      <c r="C210" s="290" t="s">
        <v>10</v>
      </c>
      <c r="D210" s="290" t="s">
        <v>454</v>
      </c>
      <c r="E210" s="295">
        <v>315</v>
      </c>
      <c r="F210" s="292"/>
      <c r="G210" s="292">
        <f t="shared" si="97"/>
        <v>945</v>
      </c>
      <c r="H210" s="293">
        <v>50</v>
      </c>
      <c r="I210" s="293"/>
      <c r="J210" s="293"/>
      <c r="K210" s="293"/>
      <c r="L210" s="293">
        <v>20</v>
      </c>
      <c r="M210" s="293"/>
      <c r="N210" s="292">
        <f t="shared" si="85"/>
        <v>1015</v>
      </c>
      <c r="O210" s="293">
        <v>1645</v>
      </c>
      <c r="P210" s="292">
        <f t="shared" si="86"/>
        <v>-630</v>
      </c>
      <c r="Q210" s="292">
        <f t="shared" si="98"/>
        <v>945</v>
      </c>
      <c r="R210" s="293"/>
      <c r="S210" s="293"/>
      <c r="T210" s="293"/>
      <c r="U210" s="293"/>
      <c r="V210" s="293">
        <v>50</v>
      </c>
      <c r="W210" s="293"/>
      <c r="X210" s="292">
        <f t="shared" si="88"/>
        <v>995</v>
      </c>
      <c r="Y210" s="293"/>
      <c r="Z210" s="292">
        <f t="shared" si="89"/>
        <v>365</v>
      </c>
      <c r="AA210" s="292">
        <f t="shared" si="99"/>
        <v>945</v>
      </c>
      <c r="AB210" s="293"/>
      <c r="AC210" s="293">
        <v>120.2</v>
      </c>
      <c r="AD210" s="293"/>
      <c r="AE210" s="293"/>
      <c r="AF210" s="293"/>
      <c r="AG210" s="293"/>
      <c r="AH210" s="292">
        <f t="shared" si="92"/>
        <v>1065.2</v>
      </c>
      <c r="AI210" s="293">
        <v>995</v>
      </c>
      <c r="AJ210" s="292">
        <f t="shared" si="93"/>
        <v>435.20000000000005</v>
      </c>
      <c r="AK210" s="292">
        <f t="shared" si="100"/>
        <v>945</v>
      </c>
      <c r="AL210" s="293"/>
      <c r="AM210" s="293"/>
      <c r="AN210" s="293"/>
      <c r="AO210" s="293"/>
      <c r="AP210" s="293"/>
      <c r="AQ210" s="293"/>
      <c r="AR210" s="292">
        <f t="shared" si="94"/>
        <v>945</v>
      </c>
      <c r="AS210" s="293">
        <v>1380.2</v>
      </c>
      <c r="AT210" s="292">
        <f t="shared" si="95"/>
        <v>0</v>
      </c>
      <c r="AU210" s="137" t="str">
        <f t="shared" si="101"/>
        <v>*</v>
      </c>
      <c r="AW210" s="143" t="str">
        <f t="shared" si="96"/>
        <v/>
      </c>
    </row>
    <row r="211" spans="1:49" ht="12">
      <c r="A211" s="288">
        <v>213</v>
      </c>
      <c r="B211" s="289" t="s">
        <v>457</v>
      </c>
      <c r="C211" s="290" t="s">
        <v>23</v>
      </c>
      <c r="D211" s="290" t="s">
        <v>459</v>
      </c>
      <c r="E211" s="291">
        <v>90</v>
      </c>
      <c r="F211" s="292"/>
      <c r="G211" s="292">
        <f t="shared" si="97"/>
        <v>270</v>
      </c>
      <c r="H211" s="293"/>
      <c r="I211" s="293"/>
      <c r="J211" s="293"/>
      <c r="K211" s="293"/>
      <c r="L211" s="293"/>
      <c r="M211" s="293"/>
      <c r="N211" s="292">
        <f t="shared" si="85"/>
        <v>270</v>
      </c>
      <c r="O211" s="293"/>
      <c r="P211" s="292">
        <f t="shared" si="86"/>
        <v>270</v>
      </c>
      <c r="Q211" s="292">
        <f t="shared" si="98"/>
        <v>270</v>
      </c>
      <c r="R211" s="293"/>
      <c r="S211" s="293"/>
      <c r="T211" s="293"/>
      <c r="U211" s="293"/>
      <c r="V211" s="293"/>
      <c r="W211" s="293"/>
      <c r="X211" s="292">
        <f t="shared" si="88"/>
        <v>270</v>
      </c>
      <c r="Y211" s="293"/>
      <c r="Z211" s="292">
        <f t="shared" si="89"/>
        <v>540</v>
      </c>
      <c r="AA211" s="292">
        <f t="shared" ref="AA211:AA229" si="102">$E211*3</f>
        <v>270</v>
      </c>
      <c r="AB211" s="293"/>
      <c r="AC211" s="293"/>
      <c r="AD211" s="293"/>
      <c r="AE211" s="293"/>
      <c r="AF211" s="293"/>
      <c r="AG211" s="293"/>
      <c r="AH211" s="292">
        <f t="shared" si="92"/>
        <v>270</v>
      </c>
      <c r="AI211" s="293">
        <v>810</v>
      </c>
      <c r="AJ211" s="292">
        <f t="shared" si="93"/>
        <v>0</v>
      </c>
      <c r="AK211" s="292">
        <f t="shared" ref="AK211:AK229" si="103">$E211*3</f>
        <v>270</v>
      </c>
      <c r="AL211" s="293"/>
      <c r="AM211" s="293">
        <v>100</v>
      </c>
      <c r="AN211" s="293"/>
      <c r="AO211" s="293"/>
      <c r="AP211" s="293"/>
      <c r="AQ211" s="293"/>
      <c r="AR211" s="292">
        <f t="shared" si="94"/>
        <v>370</v>
      </c>
      <c r="AS211" s="293">
        <v>370</v>
      </c>
      <c r="AT211" s="292">
        <f t="shared" si="95"/>
        <v>0</v>
      </c>
      <c r="AU211" s="137" t="str">
        <f t="shared" si="101"/>
        <v>*</v>
      </c>
      <c r="AW211" s="143" t="str">
        <f t="shared" si="96"/>
        <v/>
      </c>
    </row>
    <row r="212" spans="1:49" ht="12">
      <c r="A212" s="288">
        <v>214</v>
      </c>
      <c r="B212" s="289" t="s">
        <v>460</v>
      </c>
      <c r="C212" s="290" t="s">
        <v>23</v>
      </c>
      <c r="D212" s="290" t="s">
        <v>462</v>
      </c>
      <c r="E212" s="291">
        <v>95</v>
      </c>
      <c r="F212" s="292">
        <v>-285</v>
      </c>
      <c r="G212" s="292">
        <f t="shared" si="97"/>
        <v>285</v>
      </c>
      <c r="H212" s="293"/>
      <c r="I212" s="293"/>
      <c r="J212" s="293"/>
      <c r="K212" s="293"/>
      <c r="L212" s="293"/>
      <c r="M212" s="293"/>
      <c r="N212" s="292">
        <f t="shared" si="85"/>
        <v>285</v>
      </c>
      <c r="O212" s="293"/>
      <c r="P212" s="292">
        <f t="shared" si="86"/>
        <v>0</v>
      </c>
      <c r="Q212" s="292">
        <f t="shared" si="98"/>
        <v>285</v>
      </c>
      <c r="R212" s="293"/>
      <c r="S212" s="293">
        <v>100</v>
      </c>
      <c r="T212" s="293"/>
      <c r="U212" s="293"/>
      <c r="V212" s="293"/>
      <c r="W212" s="293"/>
      <c r="X212" s="292">
        <f t="shared" si="88"/>
        <v>385</v>
      </c>
      <c r="Y212" s="293">
        <v>385</v>
      </c>
      <c r="Z212" s="292">
        <f t="shared" si="89"/>
        <v>0</v>
      </c>
      <c r="AA212" s="292">
        <f t="shared" si="102"/>
        <v>285</v>
      </c>
      <c r="AB212" s="293"/>
      <c r="AC212" s="293"/>
      <c r="AD212" s="293"/>
      <c r="AE212" s="293"/>
      <c r="AF212" s="293"/>
      <c r="AG212" s="293"/>
      <c r="AH212" s="292">
        <f t="shared" si="92"/>
        <v>285</v>
      </c>
      <c r="AI212" s="293">
        <v>285</v>
      </c>
      <c r="AJ212" s="292">
        <f t="shared" si="93"/>
        <v>0</v>
      </c>
      <c r="AK212" s="292">
        <f t="shared" si="103"/>
        <v>285</v>
      </c>
      <c r="AL212" s="293"/>
      <c r="AM212" s="293"/>
      <c r="AN212" s="293"/>
      <c r="AO212" s="293"/>
      <c r="AP212" s="293"/>
      <c r="AQ212" s="293"/>
      <c r="AR212" s="292">
        <f t="shared" si="94"/>
        <v>285</v>
      </c>
      <c r="AS212" s="293">
        <v>285</v>
      </c>
      <c r="AT212" s="292">
        <f t="shared" si="95"/>
        <v>0</v>
      </c>
      <c r="AU212" s="137" t="str">
        <f t="shared" si="101"/>
        <v>*</v>
      </c>
      <c r="AW212" s="143" t="str">
        <f t="shared" si="96"/>
        <v/>
      </c>
    </row>
    <row r="213" spans="1:49" ht="12">
      <c r="A213" s="288">
        <v>215</v>
      </c>
      <c r="B213" s="289" t="s">
        <v>463</v>
      </c>
      <c r="C213" s="290" t="s">
        <v>14</v>
      </c>
      <c r="D213" s="290" t="s">
        <v>465</v>
      </c>
      <c r="E213" s="291">
        <v>230</v>
      </c>
      <c r="F213" s="292">
        <v>-690</v>
      </c>
      <c r="G213" s="292">
        <f t="shared" si="97"/>
        <v>690</v>
      </c>
      <c r="H213" s="293"/>
      <c r="I213" s="293"/>
      <c r="J213" s="293"/>
      <c r="K213" s="293"/>
      <c r="L213" s="293"/>
      <c r="M213" s="293"/>
      <c r="N213" s="292">
        <f t="shared" ref="N213:N243" si="104">SUM(G213:M213)</f>
        <v>690</v>
      </c>
      <c r="O213" s="293">
        <v>1257.3</v>
      </c>
      <c r="P213" s="292">
        <f t="shared" ref="P213:P243" si="105">F213+N213-O213</f>
        <v>-1257.3</v>
      </c>
      <c r="Q213" s="292">
        <f t="shared" si="98"/>
        <v>690</v>
      </c>
      <c r="R213" s="293">
        <v>50</v>
      </c>
      <c r="S213" s="293"/>
      <c r="T213" s="293">
        <v>567.29999999999995</v>
      </c>
      <c r="U213" s="293"/>
      <c r="V213" s="293">
        <v>50</v>
      </c>
      <c r="W213" s="293"/>
      <c r="X213" s="292">
        <f t="shared" ref="X213:X243" si="106">SUM(Q213:W213)</f>
        <v>1357.3</v>
      </c>
      <c r="Y213" s="293"/>
      <c r="Z213" s="292">
        <f t="shared" ref="Z213:Z243" si="107">P213+X213-Y213</f>
        <v>100</v>
      </c>
      <c r="AA213" s="292">
        <f t="shared" si="102"/>
        <v>690</v>
      </c>
      <c r="AB213" s="293"/>
      <c r="AC213" s="293"/>
      <c r="AD213" s="293"/>
      <c r="AE213" s="293"/>
      <c r="AF213" s="293"/>
      <c r="AG213" s="293"/>
      <c r="AH213" s="292">
        <f t="shared" si="92"/>
        <v>690</v>
      </c>
      <c r="AI213" s="293">
        <v>1480</v>
      </c>
      <c r="AJ213" s="292">
        <f t="shared" si="93"/>
        <v>-690</v>
      </c>
      <c r="AK213" s="292">
        <f t="shared" si="103"/>
        <v>690</v>
      </c>
      <c r="AL213" s="293"/>
      <c r="AM213" s="293"/>
      <c r="AN213" s="293"/>
      <c r="AO213" s="293"/>
      <c r="AP213" s="293"/>
      <c r="AQ213" s="293"/>
      <c r="AR213" s="292">
        <f t="shared" si="94"/>
        <v>690</v>
      </c>
      <c r="AS213" s="293"/>
      <c r="AT213" s="292">
        <f t="shared" si="95"/>
        <v>0</v>
      </c>
      <c r="AU213" s="137" t="str">
        <f t="shared" si="101"/>
        <v>*</v>
      </c>
      <c r="AW213" s="143" t="str">
        <f t="shared" si="96"/>
        <v/>
      </c>
    </row>
    <row r="214" spans="1:49" ht="12">
      <c r="A214" s="288">
        <v>216</v>
      </c>
      <c r="B214" s="294" t="s">
        <v>466</v>
      </c>
      <c r="C214" s="290" t="s">
        <v>10</v>
      </c>
      <c r="D214" s="290" t="s">
        <v>468</v>
      </c>
      <c r="E214" s="295">
        <v>155</v>
      </c>
      <c r="F214" s="292">
        <v>-465</v>
      </c>
      <c r="G214" s="292">
        <f t="shared" si="97"/>
        <v>465</v>
      </c>
      <c r="H214" s="293"/>
      <c r="I214" s="293"/>
      <c r="J214" s="293"/>
      <c r="K214" s="293"/>
      <c r="L214" s="293">
        <v>50</v>
      </c>
      <c r="M214" s="293"/>
      <c r="N214" s="292">
        <f t="shared" si="104"/>
        <v>515</v>
      </c>
      <c r="O214" s="293"/>
      <c r="P214" s="292">
        <f t="shared" si="105"/>
        <v>50</v>
      </c>
      <c r="Q214" s="292">
        <f t="shared" si="98"/>
        <v>465</v>
      </c>
      <c r="R214" s="293"/>
      <c r="S214" s="293"/>
      <c r="T214" s="293"/>
      <c r="U214" s="293"/>
      <c r="V214" s="293"/>
      <c r="W214" s="293"/>
      <c r="X214" s="292">
        <f t="shared" si="106"/>
        <v>465</v>
      </c>
      <c r="Y214" s="293">
        <v>515</v>
      </c>
      <c r="Z214" s="292">
        <f t="shared" si="107"/>
        <v>0</v>
      </c>
      <c r="AA214" s="292">
        <f t="shared" si="102"/>
        <v>465</v>
      </c>
      <c r="AB214" s="293"/>
      <c r="AC214" s="293"/>
      <c r="AD214" s="293"/>
      <c r="AE214" s="293"/>
      <c r="AF214" s="293"/>
      <c r="AG214" s="293"/>
      <c r="AH214" s="292">
        <f t="shared" si="92"/>
        <v>465</v>
      </c>
      <c r="AI214" s="293">
        <v>465</v>
      </c>
      <c r="AJ214" s="292">
        <f t="shared" si="93"/>
        <v>0</v>
      </c>
      <c r="AK214" s="292">
        <f t="shared" si="103"/>
        <v>465</v>
      </c>
      <c r="AL214" s="293"/>
      <c r="AM214" s="293"/>
      <c r="AN214" s="293"/>
      <c r="AO214" s="293"/>
      <c r="AP214" s="293"/>
      <c r="AQ214" s="293"/>
      <c r="AR214" s="292">
        <f t="shared" si="94"/>
        <v>465</v>
      </c>
      <c r="AS214" s="293"/>
      <c r="AT214" s="292">
        <f t="shared" si="95"/>
        <v>465</v>
      </c>
      <c r="AU214" s="137" t="str">
        <f t="shared" si="101"/>
        <v/>
      </c>
      <c r="AW214" s="143" t="str">
        <f t="shared" si="96"/>
        <v/>
      </c>
    </row>
    <row r="215" spans="1:49" ht="12">
      <c r="A215" s="288">
        <v>217</v>
      </c>
      <c r="B215" s="289" t="s">
        <v>856</v>
      </c>
      <c r="C215" s="290" t="s">
        <v>14</v>
      </c>
      <c r="D215" s="290" t="s">
        <v>807</v>
      </c>
      <c r="E215" s="291">
        <v>50</v>
      </c>
      <c r="F215" s="292"/>
      <c r="G215" s="292">
        <f t="shared" si="97"/>
        <v>150</v>
      </c>
      <c r="H215" s="293"/>
      <c r="I215" s="293"/>
      <c r="J215" s="293"/>
      <c r="K215" s="293"/>
      <c r="L215" s="293">
        <v>50</v>
      </c>
      <c r="M215" s="293"/>
      <c r="N215" s="292">
        <f t="shared" si="104"/>
        <v>200</v>
      </c>
      <c r="O215" s="293"/>
      <c r="P215" s="292">
        <f t="shared" si="105"/>
        <v>200</v>
      </c>
      <c r="Q215" s="292">
        <f t="shared" si="98"/>
        <v>150</v>
      </c>
      <c r="R215" s="293"/>
      <c r="S215" s="293"/>
      <c r="T215" s="293"/>
      <c r="U215" s="293"/>
      <c r="V215" s="293"/>
      <c r="W215" s="293"/>
      <c r="X215" s="292">
        <f t="shared" si="106"/>
        <v>150</v>
      </c>
      <c r="Y215" s="293"/>
      <c r="Z215" s="292">
        <f t="shared" si="107"/>
        <v>350</v>
      </c>
      <c r="AA215" s="292">
        <f t="shared" si="102"/>
        <v>150</v>
      </c>
      <c r="AB215" s="293"/>
      <c r="AC215" s="293"/>
      <c r="AD215" s="293"/>
      <c r="AE215" s="293"/>
      <c r="AF215" s="293"/>
      <c r="AG215" s="293"/>
      <c r="AH215" s="292">
        <f t="shared" si="92"/>
        <v>150</v>
      </c>
      <c r="AI215" s="293">
        <v>500</v>
      </c>
      <c r="AJ215" s="292">
        <f t="shared" si="93"/>
        <v>0</v>
      </c>
      <c r="AK215" s="292">
        <f t="shared" si="103"/>
        <v>150</v>
      </c>
      <c r="AL215" s="293"/>
      <c r="AM215" s="293"/>
      <c r="AN215" s="293"/>
      <c r="AO215" s="293"/>
      <c r="AP215" s="293"/>
      <c r="AQ215" s="293"/>
      <c r="AR215" s="292">
        <f t="shared" si="94"/>
        <v>150</v>
      </c>
      <c r="AS215" s="293"/>
      <c r="AT215" s="292">
        <f t="shared" si="95"/>
        <v>150</v>
      </c>
      <c r="AU215" s="137" t="str">
        <f t="shared" si="101"/>
        <v/>
      </c>
      <c r="AW215" s="143" t="str">
        <f t="shared" si="96"/>
        <v/>
      </c>
    </row>
    <row r="216" spans="1:49" ht="12">
      <c r="A216" s="288">
        <v>218</v>
      </c>
      <c r="B216" s="289" t="s">
        <v>857</v>
      </c>
      <c r="C216" s="290" t="s">
        <v>14</v>
      </c>
      <c r="D216" s="290" t="s">
        <v>809</v>
      </c>
      <c r="E216" s="291">
        <v>50</v>
      </c>
      <c r="F216" s="292"/>
      <c r="G216" s="292">
        <f t="shared" si="97"/>
        <v>150</v>
      </c>
      <c r="H216" s="293"/>
      <c r="I216" s="293"/>
      <c r="J216" s="293"/>
      <c r="K216" s="293"/>
      <c r="L216" s="293">
        <v>50</v>
      </c>
      <c r="M216" s="293"/>
      <c r="N216" s="292">
        <f t="shared" si="104"/>
        <v>200</v>
      </c>
      <c r="O216" s="293"/>
      <c r="P216" s="292">
        <f t="shared" si="105"/>
        <v>200</v>
      </c>
      <c r="Q216" s="292">
        <f t="shared" si="98"/>
        <v>150</v>
      </c>
      <c r="R216" s="293"/>
      <c r="S216" s="293"/>
      <c r="T216" s="293"/>
      <c r="U216" s="293"/>
      <c r="V216" s="293"/>
      <c r="W216" s="293"/>
      <c r="X216" s="292">
        <f t="shared" si="106"/>
        <v>150</v>
      </c>
      <c r="Y216" s="293"/>
      <c r="Z216" s="292">
        <f t="shared" si="107"/>
        <v>350</v>
      </c>
      <c r="AA216" s="292">
        <f t="shared" si="102"/>
        <v>150</v>
      </c>
      <c r="AB216" s="293"/>
      <c r="AC216" s="293"/>
      <c r="AD216" s="293"/>
      <c r="AE216" s="293"/>
      <c r="AF216" s="293"/>
      <c r="AG216" s="293"/>
      <c r="AH216" s="292">
        <f t="shared" si="92"/>
        <v>150</v>
      </c>
      <c r="AI216" s="293">
        <v>600</v>
      </c>
      <c r="AJ216" s="292">
        <f t="shared" si="93"/>
        <v>-100</v>
      </c>
      <c r="AK216" s="292">
        <f t="shared" si="103"/>
        <v>150</v>
      </c>
      <c r="AL216" s="293"/>
      <c r="AM216" s="293">
        <v>100</v>
      </c>
      <c r="AN216" s="293"/>
      <c r="AO216" s="293">
        <v>300</v>
      </c>
      <c r="AP216" s="293"/>
      <c r="AQ216" s="293"/>
      <c r="AR216" s="292">
        <f t="shared" si="94"/>
        <v>550</v>
      </c>
      <c r="AS216" s="293">
        <v>300</v>
      </c>
      <c r="AT216" s="292">
        <f t="shared" si="95"/>
        <v>150</v>
      </c>
      <c r="AU216" s="137" t="str">
        <f t="shared" si="101"/>
        <v/>
      </c>
      <c r="AW216" s="143" t="str">
        <f t="shared" si="96"/>
        <v/>
      </c>
    </row>
    <row r="217" spans="1:49" ht="12">
      <c r="A217" s="288">
        <v>219</v>
      </c>
      <c r="B217" s="329" t="s">
        <v>1388</v>
      </c>
      <c r="C217" s="330" t="s">
        <v>30</v>
      </c>
      <c r="D217" s="332"/>
      <c r="E217" s="332"/>
      <c r="F217" s="332">
        <v>630</v>
      </c>
      <c r="G217" s="299">
        <f t="shared" si="97"/>
        <v>0</v>
      </c>
      <c r="H217" s="300"/>
      <c r="I217" s="300"/>
      <c r="J217" s="300"/>
      <c r="K217" s="300"/>
      <c r="L217" s="300"/>
      <c r="M217" s="300"/>
      <c r="N217" s="299">
        <f t="shared" si="104"/>
        <v>0</v>
      </c>
      <c r="O217" s="300"/>
      <c r="P217" s="299">
        <f t="shared" si="105"/>
        <v>630</v>
      </c>
      <c r="Q217" s="299">
        <f t="shared" si="98"/>
        <v>0</v>
      </c>
      <c r="R217" s="300"/>
      <c r="S217" s="300"/>
      <c r="T217" s="300"/>
      <c r="U217" s="300"/>
      <c r="V217" s="300"/>
      <c r="W217" s="300"/>
      <c r="X217" s="299">
        <f t="shared" si="106"/>
        <v>0</v>
      </c>
      <c r="Y217" s="300"/>
      <c r="Z217" s="299">
        <f t="shared" si="107"/>
        <v>630</v>
      </c>
      <c r="AA217" s="299">
        <f t="shared" si="102"/>
        <v>0</v>
      </c>
      <c r="AB217" s="300"/>
      <c r="AC217" s="300"/>
      <c r="AD217" s="300"/>
      <c r="AE217" s="300"/>
      <c r="AF217" s="300"/>
      <c r="AG217" s="300"/>
      <c r="AH217" s="299">
        <f t="shared" si="92"/>
        <v>0</v>
      </c>
      <c r="AI217" s="300"/>
      <c r="AJ217" s="299">
        <f t="shared" si="93"/>
        <v>630</v>
      </c>
      <c r="AK217" s="299">
        <f t="shared" si="103"/>
        <v>0</v>
      </c>
      <c r="AL217" s="300"/>
      <c r="AM217" s="300"/>
      <c r="AN217" s="300"/>
      <c r="AO217" s="300"/>
      <c r="AP217" s="300"/>
      <c r="AQ217" s="300"/>
      <c r="AR217" s="299">
        <f t="shared" si="94"/>
        <v>0</v>
      </c>
      <c r="AS217" s="300"/>
      <c r="AT217" s="299">
        <f t="shared" si="95"/>
        <v>630</v>
      </c>
      <c r="AU217" s="137" t="str">
        <f t="shared" si="101"/>
        <v/>
      </c>
      <c r="AW217" s="143" t="str">
        <f t="shared" si="96"/>
        <v/>
      </c>
    </row>
    <row r="218" spans="1:49" ht="12">
      <c r="A218" s="288">
        <v>220</v>
      </c>
      <c r="B218" s="316" t="s">
        <v>471</v>
      </c>
      <c r="C218" s="311" t="s">
        <v>23</v>
      </c>
      <c r="D218" s="311" t="s">
        <v>12</v>
      </c>
      <c r="E218" s="317"/>
      <c r="F218" s="318"/>
      <c r="G218" s="299">
        <f t="shared" si="97"/>
        <v>0</v>
      </c>
      <c r="H218" s="300"/>
      <c r="I218" s="300"/>
      <c r="J218" s="300"/>
      <c r="K218" s="300"/>
      <c r="L218" s="300"/>
      <c r="M218" s="300"/>
      <c r="N218" s="299">
        <f t="shared" si="104"/>
        <v>0</v>
      </c>
      <c r="O218" s="300"/>
      <c r="P218" s="299">
        <f t="shared" si="105"/>
        <v>0</v>
      </c>
      <c r="Q218" s="299">
        <f t="shared" si="98"/>
        <v>0</v>
      </c>
      <c r="R218" s="300"/>
      <c r="S218" s="300"/>
      <c r="T218" s="300"/>
      <c r="U218" s="300"/>
      <c r="V218" s="300"/>
      <c r="W218" s="300"/>
      <c r="X218" s="299">
        <f t="shared" si="106"/>
        <v>0</v>
      </c>
      <c r="Y218" s="300"/>
      <c r="Z218" s="299">
        <f t="shared" si="107"/>
        <v>0</v>
      </c>
      <c r="AA218" s="299">
        <f t="shared" si="102"/>
        <v>0</v>
      </c>
      <c r="AB218" s="300"/>
      <c r="AC218" s="300"/>
      <c r="AD218" s="300"/>
      <c r="AE218" s="300"/>
      <c r="AF218" s="300"/>
      <c r="AG218" s="300"/>
      <c r="AH218" s="299">
        <f t="shared" si="92"/>
        <v>0</v>
      </c>
      <c r="AI218" s="300"/>
      <c r="AJ218" s="299">
        <f t="shared" si="93"/>
        <v>0</v>
      </c>
      <c r="AK218" s="299">
        <f t="shared" si="103"/>
        <v>0</v>
      </c>
      <c r="AL218" s="300"/>
      <c r="AM218" s="300"/>
      <c r="AN218" s="300"/>
      <c r="AO218" s="300"/>
      <c r="AP218" s="300"/>
      <c r="AQ218" s="300"/>
      <c r="AR218" s="299">
        <f t="shared" si="94"/>
        <v>0</v>
      </c>
      <c r="AS218" s="300"/>
      <c r="AT218" s="299">
        <f t="shared" si="95"/>
        <v>0</v>
      </c>
      <c r="AU218" s="137" t="str">
        <f t="shared" si="101"/>
        <v>*</v>
      </c>
      <c r="AW218" s="143" t="str">
        <f t="shared" si="96"/>
        <v/>
      </c>
    </row>
    <row r="219" spans="1:49" s="172" customFormat="1" ht="12">
      <c r="A219" s="288">
        <v>221</v>
      </c>
      <c r="B219" s="289" t="s">
        <v>1467</v>
      </c>
      <c r="C219" s="290" t="s">
        <v>23</v>
      </c>
      <c r="D219" s="290" t="s">
        <v>475</v>
      </c>
      <c r="E219" s="291">
        <v>65</v>
      </c>
      <c r="F219" s="292">
        <v>-780</v>
      </c>
      <c r="G219" s="292">
        <f t="shared" si="97"/>
        <v>195</v>
      </c>
      <c r="H219" s="293"/>
      <c r="I219" s="293"/>
      <c r="J219" s="293"/>
      <c r="K219" s="293"/>
      <c r="L219" s="293"/>
      <c r="M219" s="293"/>
      <c r="N219" s="292">
        <f t="shared" si="104"/>
        <v>195</v>
      </c>
      <c r="O219" s="293"/>
      <c r="P219" s="292">
        <f t="shared" si="105"/>
        <v>-585</v>
      </c>
      <c r="Q219" s="292">
        <f t="shared" si="98"/>
        <v>195</v>
      </c>
      <c r="R219" s="293"/>
      <c r="S219" s="293"/>
      <c r="T219" s="293"/>
      <c r="U219" s="293"/>
      <c r="V219" s="293"/>
      <c r="W219" s="293"/>
      <c r="X219" s="292">
        <f t="shared" si="106"/>
        <v>195</v>
      </c>
      <c r="Y219" s="293"/>
      <c r="Z219" s="292">
        <f t="shared" si="107"/>
        <v>-390</v>
      </c>
      <c r="AA219" s="292">
        <f t="shared" si="102"/>
        <v>195</v>
      </c>
      <c r="AB219" s="293"/>
      <c r="AC219" s="293"/>
      <c r="AD219" s="293"/>
      <c r="AE219" s="293"/>
      <c r="AF219" s="293"/>
      <c r="AG219" s="293"/>
      <c r="AH219" s="292">
        <f t="shared" si="92"/>
        <v>195</v>
      </c>
      <c r="AI219" s="293"/>
      <c r="AJ219" s="292">
        <f t="shared" si="93"/>
        <v>-195</v>
      </c>
      <c r="AK219" s="292">
        <f t="shared" si="103"/>
        <v>195</v>
      </c>
      <c r="AL219" s="293"/>
      <c r="AM219" s="293"/>
      <c r="AN219" s="293"/>
      <c r="AO219" s="293"/>
      <c r="AP219" s="293"/>
      <c r="AQ219" s="293"/>
      <c r="AR219" s="292">
        <f t="shared" si="94"/>
        <v>195</v>
      </c>
      <c r="AS219" s="293"/>
      <c r="AT219" s="292">
        <f t="shared" si="95"/>
        <v>0</v>
      </c>
      <c r="AU219" s="137" t="str">
        <f t="shared" si="101"/>
        <v>*</v>
      </c>
      <c r="AW219" s="143" t="str">
        <f t="shared" si="96"/>
        <v/>
      </c>
    </row>
    <row r="220" spans="1:49" ht="12">
      <c r="A220" s="288">
        <v>222</v>
      </c>
      <c r="B220" s="289" t="s">
        <v>1466</v>
      </c>
      <c r="C220" s="290" t="s">
        <v>23</v>
      </c>
      <c r="D220" s="290" t="s">
        <v>478</v>
      </c>
      <c r="E220" s="291">
        <v>65</v>
      </c>
      <c r="F220" s="292">
        <v>-780</v>
      </c>
      <c r="G220" s="292">
        <f t="shared" si="97"/>
        <v>195</v>
      </c>
      <c r="H220" s="293"/>
      <c r="I220" s="293"/>
      <c r="J220" s="293"/>
      <c r="K220" s="293"/>
      <c r="L220" s="293"/>
      <c r="M220" s="293"/>
      <c r="N220" s="292">
        <f t="shared" si="104"/>
        <v>195</v>
      </c>
      <c r="O220" s="293"/>
      <c r="P220" s="292">
        <f t="shared" si="105"/>
        <v>-585</v>
      </c>
      <c r="Q220" s="292">
        <f t="shared" si="98"/>
        <v>195</v>
      </c>
      <c r="R220" s="293"/>
      <c r="S220" s="293"/>
      <c r="T220" s="293"/>
      <c r="U220" s="293"/>
      <c r="V220" s="293"/>
      <c r="W220" s="293"/>
      <c r="X220" s="292">
        <f t="shared" si="106"/>
        <v>195</v>
      </c>
      <c r="Y220" s="293"/>
      <c r="Z220" s="292">
        <f t="shared" si="107"/>
        <v>-390</v>
      </c>
      <c r="AA220" s="292">
        <f t="shared" si="102"/>
        <v>195</v>
      </c>
      <c r="AB220" s="293"/>
      <c r="AC220" s="293"/>
      <c r="AD220" s="293"/>
      <c r="AE220" s="293">
        <v>150</v>
      </c>
      <c r="AF220" s="293"/>
      <c r="AG220" s="293"/>
      <c r="AH220" s="292">
        <f t="shared" si="92"/>
        <v>345</v>
      </c>
      <c r="AI220" s="293"/>
      <c r="AJ220" s="292">
        <f t="shared" si="93"/>
        <v>-45</v>
      </c>
      <c r="AK220" s="292">
        <f t="shared" si="103"/>
        <v>195</v>
      </c>
      <c r="AL220" s="293"/>
      <c r="AM220" s="293"/>
      <c r="AN220" s="293"/>
      <c r="AO220" s="293"/>
      <c r="AP220" s="293"/>
      <c r="AQ220" s="293"/>
      <c r="AR220" s="292">
        <f t="shared" si="94"/>
        <v>195</v>
      </c>
      <c r="AS220" s="293">
        <v>150</v>
      </c>
      <c r="AT220" s="292">
        <f t="shared" si="95"/>
        <v>0</v>
      </c>
      <c r="AU220" s="137" t="str">
        <f t="shared" si="101"/>
        <v>*</v>
      </c>
      <c r="AW220" s="143" t="str">
        <f t="shared" si="96"/>
        <v/>
      </c>
    </row>
    <row r="221" spans="1:49" ht="12">
      <c r="A221" s="288">
        <v>223</v>
      </c>
      <c r="B221" s="289" t="s">
        <v>1155</v>
      </c>
      <c r="C221" s="290" t="s">
        <v>23</v>
      </c>
      <c r="D221" s="290" t="s">
        <v>1157</v>
      </c>
      <c r="E221" s="291">
        <v>80</v>
      </c>
      <c r="F221" s="292"/>
      <c r="G221" s="292">
        <f t="shared" si="97"/>
        <v>240</v>
      </c>
      <c r="H221" s="293"/>
      <c r="I221" s="293"/>
      <c r="J221" s="293"/>
      <c r="K221" s="293"/>
      <c r="L221" s="293"/>
      <c r="M221" s="293"/>
      <c r="N221" s="292">
        <f t="shared" si="104"/>
        <v>240</v>
      </c>
      <c r="O221" s="293">
        <v>240</v>
      </c>
      <c r="P221" s="292">
        <f t="shared" si="105"/>
        <v>0</v>
      </c>
      <c r="Q221" s="292">
        <f t="shared" si="98"/>
        <v>240</v>
      </c>
      <c r="R221" s="293">
        <v>60</v>
      </c>
      <c r="S221" s="293"/>
      <c r="T221" s="293"/>
      <c r="U221" s="293"/>
      <c r="V221" s="293">
        <v>60</v>
      </c>
      <c r="W221" s="293"/>
      <c r="X221" s="292">
        <f t="shared" si="106"/>
        <v>360</v>
      </c>
      <c r="Y221" s="293">
        <v>360</v>
      </c>
      <c r="Z221" s="292">
        <f t="shared" si="107"/>
        <v>0</v>
      </c>
      <c r="AA221" s="292">
        <f t="shared" si="102"/>
        <v>240</v>
      </c>
      <c r="AB221" s="293"/>
      <c r="AC221" s="293"/>
      <c r="AD221" s="293"/>
      <c r="AE221" s="293"/>
      <c r="AF221" s="293"/>
      <c r="AG221" s="293"/>
      <c r="AH221" s="292">
        <f t="shared" si="92"/>
        <v>240</v>
      </c>
      <c r="AI221" s="293">
        <v>240</v>
      </c>
      <c r="AJ221" s="292">
        <f t="shared" si="93"/>
        <v>0</v>
      </c>
      <c r="AK221" s="292">
        <f t="shared" si="103"/>
        <v>240</v>
      </c>
      <c r="AL221" s="293"/>
      <c r="AM221" s="293"/>
      <c r="AN221" s="293"/>
      <c r="AO221" s="293"/>
      <c r="AP221" s="293"/>
      <c r="AQ221" s="293"/>
      <c r="AR221" s="292">
        <f t="shared" si="94"/>
        <v>240</v>
      </c>
      <c r="AS221" s="293">
        <v>240</v>
      </c>
      <c r="AT221" s="292">
        <f t="shared" si="95"/>
        <v>0</v>
      </c>
      <c r="AU221" s="137" t="str">
        <f t="shared" si="101"/>
        <v>*</v>
      </c>
      <c r="AW221" s="143" t="str">
        <f t="shared" si="96"/>
        <v/>
      </c>
    </row>
    <row r="222" spans="1:49" ht="12">
      <c r="A222" s="288">
        <v>224</v>
      </c>
      <c r="B222" s="329" t="s">
        <v>1389</v>
      </c>
      <c r="C222" s="330" t="s">
        <v>30</v>
      </c>
      <c r="D222" s="333"/>
      <c r="E222" s="329"/>
      <c r="F222" s="332">
        <v>1260</v>
      </c>
      <c r="G222" s="299">
        <f t="shared" si="97"/>
        <v>0</v>
      </c>
      <c r="H222" s="300"/>
      <c r="I222" s="300"/>
      <c r="J222" s="300"/>
      <c r="K222" s="300"/>
      <c r="L222" s="300"/>
      <c r="M222" s="300"/>
      <c r="N222" s="299">
        <f t="shared" si="104"/>
        <v>0</v>
      </c>
      <c r="O222" s="300"/>
      <c r="P222" s="299">
        <f t="shared" si="105"/>
        <v>1260</v>
      </c>
      <c r="Q222" s="299">
        <f t="shared" si="98"/>
        <v>0</v>
      </c>
      <c r="R222" s="300"/>
      <c r="S222" s="300"/>
      <c r="T222" s="300"/>
      <c r="U222" s="300"/>
      <c r="V222" s="300"/>
      <c r="W222" s="300"/>
      <c r="X222" s="299">
        <f t="shared" si="106"/>
        <v>0</v>
      </c>
      <c r="Y222" s="300"/>
      <c r="Z222" s="299">
        <f t="shared" si="107"/>
        <v>1260</v>
      </c>
      <c r="AA222" s="299">
        <f t="shared" si="102"/>
        <v>0</v>
      </c>
      <c r="AB222" s="300"/>
      <c r="AC222" s="300"/>
      <c r="AD222" s="300"/>
      <c r="AE222" s="300"/>
      <c r="AF222" s="300"/>
      <c r="AG222" s="300"/>
      <c r="AH222" s="299">
        <f t="shared" si="92"/>
        <v>0</v>
      </c>
      <c r="AI222" s="300"/>
      <c r="AJ222" s="299">
        <f t="shared" si="93"/>
        <v>1260</v>
      </c>
      <c r="AK222" s="299">
        <f t="shared" si="103"/>
        <v>0</v>
      </c>
      <c r="AL222" s="300"/>
      <c r="AM222" s="300"/>
      <c r="AN222" s="300"/>
      <c r="AO222" s="300"/>
      <c r="AP222" s="300"/>
      <c r="AQ222" s="300"/>
      <c r="AR222" s="299">
        <f t="shared" si="94"/>
        <v>0</v>
      </c>
      <c r="AS222" s="300"/>
      <c r="AT222" s="299">
        <f t="shared" si="95"/>
        <v>1260</v>
      </c>
      <c r="AU222" s="137" t="str">
        <f t="shared" si="101"/>
        <v/>
      </c>
      <c r="AW222" s="143" t="str">
        <f t="shared" si="96"/>
        <v/>
      </c>
    </row>
    <row r="223" spans="1:49" ht="12">
      <c r="A223" s="288">
        <v>225</v>
      </c>
      <c r="B223" s="289" t="s">
        <v>480</v>
      </c>
      <c r="C223" s="290" t="s">
        <v>23</v>
      </c>
      <c r="D223" s="290" t="s">
        <v>482</v>
      </c>
      <c r="E223" s="291">
        <v>95</v>
      </c>
      <c r="F223" s="292"/>
      <c r="G223" s="292">
        <f t="shared" si="97"/>
        <v>285</v>
      </c>
      <c r="H223" s="293"/>
      <c r="I223" s="293"/>
      <c r="J223" s="293"/>
      <c r="K223" s="293"/>
      <c r="L223" s="293"/>
      <c r="M223" s="293"/>
      <c r="N223" s="292">
        <f t="shared" si="104"/>
        <v>285</v>
      </c>
      <c r="O223" s="293">
        <v>570</v>
      </c>
      <c r="P223" s="292">
        <f t="shared" si="105"/>
        <v>-285</v>
      </c>
      <c r="Q223" s="292">
        <f t="shared" si="98"/>
        <v>285</v>
      </c>
      <c r="R223" s="293"/>
      <c r="S223" s="293">
        <v>100</v>
      </c>
      <c r="T223" s="293"/>
      <c r="U223" s="293"/>
      <c r="V223" s="293"/>
      <c r="W223" s="293"/>
      <c r="X223" s="292">
        <f t="shared" si="106"/>
        <v>385</v>
      </c>
      <c r="Y223" s="293"/>
      <c r="Z223" s="292">
        <f t="shared" si="107"/>
        <v>100</v>
      </c>
      <c r="AA223" s="292">
        <f t="shared" si="102"/>
        <v>285</v>
      </c>
      <c r="AB223" s="293"/>
      <c r="AC223" s="293"/>
      <c r="AD223" s="293"/>
      <c r="AE223" s="293"/>
      <c r="AF223" s="293"/>
      <c r="AG223" s="293"/>
      <c r="AH223" s="292">
        <f t="shared" si="92"/>
        <v>285</v>
      </c>
      <c r="AI223" s="293">
        <v>770</v>
      </c>
      <c r="AJ223" s="292">
        <f t="shared" si="93"/>
        <v>-385</v>
      </c>
      <c r="AK223" s="292">
        <f t="shared" si="103"/>
        <v>285</v>
      </c>
      <c r="AL223" s="293"/>
      <c r="AM223" s="293">
        <v>200</v>
      </c>
      <c r="AN223" s="293"/>
      <c r="AO223" s="293">
        <v>300</v>
      </c>
      <c r="AP223" s="293"/>
      <c r="AQ223" s="293"/>
      <c r="AR223" s="292">
        <f t="shared" si="94"/>
        <v>785</v>
      </c>
      <c r="AS223" s="293">
        <v>700</v>
      </c>
      <c r="AT223" s="292">
        <f t="shared" si="95"/>
        <v>-300</v>
      </c>
      <c r="AU223" s="137" t="str">
        <f t="shared" si="101"/>
        <v/>
      </c>
      <c r="AW223" s="143" t="str">
        <f t="shared" si="96"/>
        <v/>
      </c>
    </row>
    <row r="224" spans="1:49" ht="12">
      <c r="A224" s="288">
        <v>226</v>
      </c>
      <c r="B224" s="289" t="s">
        <v>1056</v>
      </c>
      <c r="C224" s="290" t="s">
        <v>14</v>
      </c>
      <c r="D224" s="290"/>
      <c r="E224" s="291">
        <v>150</v>
      </c>
      <c r="F224" s="292"/>
      <c r="G224" s="292">
        <f t="shared" si="97"/>
        <v>450</v>
      </c>
      <c r="H224" s="293">
        <v>50</v>
      </c>
      <c r="I224" s="293"/>
      <c r="J224" s="293"/>
      <c r="K224" s="293"/>
      <c r="L224" s="293">
        <v>20</v>
      </c>
      <c r="M224" s="293"/>
      <c r="N224" s="292">
        <f t="shared" si="104"/>
        <v>520</v>
      </c>
      <c r="O224" s="293">
        <v>1120</v>
      </c>
      <c r="P224" s="292">
        <f t="shared" si="105"/>
        <v>-600</v>
      </c>
      <c r="Q224" s="292">
        <f t="shared" si="98"/>
        <v>450</v>
      </c>
      <c r="R224" s="293"/>
      <c r="S224" s="293">
        <v>100</v>
      </c>
      <c r="T224" s="293"/>
      <c r="U224" s="293"/>
      <c r="V224" s="293">
        <v>50</v>
      </c>
      <c r="W224" s="293"/>
      <c r="X224" s="292">
        <f t="shared" si="106"/>
        <v>600</v>
      </c>
      <c r="Y224" s="293">
        <v>550</v>
      </c>
      <c r="Z224" s="292">
        <f t="shared" si="107"/>
        <v>-550</v>
      </c>
      <c r="AA224" s="292">
        <f t="shared" si="102"/>
        <v>450</v>
      </c>
      <c r="AB224" s="293"/>
      <c r="AC224" s="293">
        <v>100</v>
      </c>
      <c r="AD224" s="293"/>
      <c r="AE224" s="293"/>
      <c r="AF224" s="293"/>
      <c r="AG224" s="293"/>
      <c r="AH224" s="292">
        <f t="shared" si="92"/>
        <v>550</v>
      </c>
      <c r="AI224" s="293"/>
      <c r="AJ224" s="292">
        <f t="shared" si="93"/>
        <v>0</v>
      </c>
      <c r="AK224" s="292">
        <f t="shared" si="103"/>
        <v>450</v>
      </c>
      <c r="AL224" s="293"/>
      <c r="AM224" s="293"/>
      <c r="AN224" s="293"/>
      <c r="AO224" s="293"/>
      <c r="AP224" s="293"/>
      <c r="AQ224" s="293"/>
      <c r="AR224" s="292">
        <f t="shared" si="94"/>
        <v>450</v>
      </c>
      <c r="AS224" s="293">
        <v>450</v>
      </c>
      <c r="AT224" s="292">
        <f t="shared" si="95"/>
        <v>0</v>
      </c>
      <c r="AU224" s="137" t="str">
        <f t="shared" si="101"/>
        <v>*</v>
      </c>
      <c r="AW224" s="143" t="str">
        <f t="shared" si="96"/>
        <v/>
      </c>
    </row>
    <row r="225" spans="1:49" ht="12">
      <c r="A225" s="288">
        <v>227</v>
      </c>
      <c r="B225" s="289" t="s">
        <v>483</v>
      </c>
      <c r="C225" s="290" t="s">
        <v>23</v>
      </c>
      <c r="D225" s="290" t="s">
        <v>485</v>
      </c>
      <c r="E225" s="291">
        <v>100</v>
      </c>
      <c r="F225" s="292"/>
      <c r="G225" s="292">
        <f t="shared" si="97"/>
        <v>300</v>
      </c>
      <c r="H225" s="293"/>
      <c r="I225" s="293"/>
      <c r="J225" s="293"/>
      <c r="K225" s="293"/>
      <c r="L225" s="293"/>
      <c r="M225" s="293"/>
      <c r="N225" s="292">
        <f t="shared" si="104"/>
        <v>300</v>
      </c>
      <c r="O225" s="293">
        <v>1200</v>
      </c>
      <c r="P225" s="292">
        <f t="shared" si="105"/>
        <v>-900</v>
      </c>
      <c r="Q225" s="292">
        <f t="shared" si="98"/>
        <v>300</v>
      </c>
      <c r="R225" s="293"/>
      <c r="S225" s="293"/>
      <c r="T225" s="293"/>
      <c r="U225" s="293"/>
      <c r="V225" s="293">
        <v>50</v>
      </c>
      <c r="W225" s="293"/>
      <c r="X225" s="292">
        <f t="shared" si="106"/>
        <v>350</v>
      </c>
      <c r="Y225" s="293">
        <v>50</v>
      </c>
      <c r="Z225" s="292">
        <f t="shared" si="107"/>
        <v>-600</v>
      </c>
      <c r="AA225" s="292">
        <f t="shared" si="102"/>
        <v>300</v>
      </c>
      <c r="AB225" s="293"/>
      <c r="AC225" s="293"/>
      <c r="AD225" s="293"/>
      <c r="AE225" s="293"/>
      <c r="AF225" s="293"/>
      <c r="AG225" s="293"/>
      <c r="AH225" s="292">
        <f t="shared" si="92"/>
        <v>300</v>
      </c>
      <c r="AI225" s="293"/>
      <c r="AJ225" s="292">
        <f t="shared" si="93"/>
        <v>-300</v>
      </c>
      <c r="AK225" s="292">
        <f t="shared" si="103"/>
        <v>300</v>
      </c>
      <c r="AL225" s="293"/>
      <c r="AM225" s="293">
        <v>100</v>
      </c>
      <c r="AN225" s="293"/>
      <c r="AO225" s="293"/>
      <c r="AP225" s="293"/>
      <c r="AQ225" s="293"/>
      <c r="AR225" s="292">
        <f t="shared" si="94"/>
        <v>400</v>
      </c>
      <c r="AS225" s="293">
        <v>100</v>
      </c>
      <c r="AT225" s="292">
        <f t="shared" si="95"/>
        <v>0</v>
      </c>
      <c r="AU225" s="137" t="str">
        <f t="shared" si="101"/>
        <v>*</v>
      </c>
      <c r="AW225" s="143" t="str">
        <f t="shared" si="96"/>
        <v/>
      </c>
    </row>
    <row r="226" spans="1:49" ht="12">
      <c r="A226" s="288">
        <v>228</v>
      </c>
      <c r="B226" s="289" t="s">
        <v>486</v>
      </c>
      <c r="C226" s="290" t="s">
        <v>23</v>
      </c>
      <c r="D226" s="290"/>
      <c r="E226" s="291"/>
      <c r="F226" s="292"/>
      <c r="G226" s="292">
        <f t="shared" si="97"/>
        <v>0</v>
      </c>
      <c r="H226" s="293"/>
      <c r="I226" s="293"/>
      <c r="J226" s="293"/>
      <c r="K226" s="293"/>
      <c r="L226" s="293"/>
      <c r="M226" s="293"/>
      <c r="N226" s="292">
        <f t="shared" si="104"/>
        <v>0</v>
      </c>
      <c r="O226" s="293"/>
      <c r="P226" s="292">
        <f t="shared" si="105"/>
        <v>0</v>
      </c>
      <c r="Q226" s="292">
        <f t="shared" si="98"/>
        <v>0</v>
      </c>
      <c r="R226" s="293"/>
      <c r="S226" s="293"/>
      <c r="T226" s="293"/>
      <c r="U226" s="293"/>
      <c r="V226" s="293"/>
      <c r="W226" s="293"/>
      <c r="X226" s="292">
        <f t="shared" si="106"/>
        <v>0</v>
      </c>
      <c r="Y226" s="293"/>
      <c r="Z226" s="292">
        <f t="shared" si="107"/>
        <v>0</v>
      </c>
      <c r="AA226" s="292">
        <f t="shared" si="102"/>
        <v>0</v>
      </c>
      <c r="AB226" s="293"/>
      <c r="AC226" s="293"/>
      <c r="AD226" s="293"/>
      <c r="AE226" s="293"/>
      <c r="AF226" s="293"/>
      <c r="AG226" s="293"/>
      <c r="AH226" s="292">
        <f t="shared" si="92"/>
        <v>0</v>
      </c>
      <c r="AI226" s="293"/>
      <c r="AJ226" s="292">
        <f t="shared" si="93"/>
        <v>0</v>
      </c>
      <c r="AK226" s="292">
        <f t="shared" si="103"/>
        <v>0</v>
      </c>
      <c r="AL226" s="293"/>
      <c r="AM226" s="293"/>
      <c r="AN226" s="293"/>
      <c r="AO226" s="293"/>
      <c r="AP226" s="293"/>
      <c r="AQ226" s="293"/>
      <c r="AR226" s="292">
        <f t="shared" si="94"/>
        <v>0</v>
      </c>
      <c r="AS226" s="293"/>
      <c r="AT226" s="292">
        <f t="shared" si="95"/>
        <v>0</v>
      </c>
      <c r="AU226" s="137" t="str">
        <f t="shared" si="101"/>
        <v>*</v>
      </c>
      <c r="AW226" s="143" t="str">
        <f t="shared" si="96"/>
        <v/>
      </c>
    </row>
    <row r="227" spans="1:49" s="172" customFormat="1" ht="12">
      <c r="A227" s="288">
        <v>229</v>
      </c>
      <c r="B227" s="294" t="s">
        <v>489</v>
      </c>
      <c r="C227" s="290" t="s">
        <v>10</v>
      </c>
      <c r="D227" s="290" t="s">
        <v>12</v>
      </c>
      <c r="E227" s="295">
        <v>240</v>
      </c>
      <c r="F227" s="292">
        <v>-280</v>
      </c>
      <c r="G227" s="292">
        <f t="shared" si="97"/>
        <v>720</v>
      </c>
      <c r="H227" s="293"/>
      <c r="I227" s="293"/>
      <c r="J227" s="293"/>
      <c r="K227" s="293"/>
      <c r="L227" s="293"/>
      <c r="M227" s="293"/>
      <c r="N227" s="292">
        <f t="shared" si="104"/>
        <v>720</v>
      </c>
      <c r="O227" s="293">
        <v>1210</v>
      </c>
      <c r="P227" s="292">
        <f t="shared" si="105"/>
        <v>-770</v>
      </c>
      <c r="Q227" s="292">
        <f t="shared" si="98"/>
        <v>720</v>
      </c>
      <c r="R227" s="293">
        <v>50</v>
      </c>
      <c r="S227" s="293"/>
      <c r="T227" s="293"/>
      <c r="U227" s="293"/>
      <c r="V227" s="293">
        <v>50</v>
      </c>
      <c r="W227" s="293"/>
      <c r="X227" s="292">
        <f t="shared" si="106"/>
        <v>820</v>
      </c>
      <c r="Y227" s="293"/>
      <c r="Z227" s="292">
        <f t="shared" si="107"/>
        <v>50</v>
      </c>
      <c r="AA227" s="292">
        <f t="shared" si="102"/>
        <v>720</v>
      </c>
      <c r="AB227" s="293"/>
      <c r="AC227" s="293"/>
      <c r="AD227" s="293"/>
      <c r="AE227" s="293"/>
      <c r="AF227" s="293"/>
      <c r="AG227" s="293"/>
      <c r="AH227" s="292">
        <f t="shared" si="92"/>
        <v>720</v>
      </c>
      <c r="AI227" s="293">
        <v>2210</v>
      </c>
      <c r="AJ227" s="292">
        <f t="shared" si="93"/>
        <v>-1440</v>
      </c>
      <c r="AK227" s="292">
        <f t="shared" si="103"/>
        <v>720</v>
      </c>
      <c r="AL227" s="293"/>
      <c r="AM227" s="293"/>
      <c r="AN227" s="293"/>
      <c r="AO227" s="293"/>
      <c r="AP227" s="293"/>
      <c r="AQ227" s="293"/>
      <c r="AR227" s="292">
        <f t="shared" si="94"/>
        <v>720</v>
      </c>
      <c r="AS227" s="293"/>
      <c r="AT227" s="292">
        <f t="shared" si="95"/>
        <v>-720</v>
      </c>
      <c r="AU227" s="137" t="str">
        <f t="shared" si="101"/>
        <v/>
      </c>
      <c r="AW227" s="143" t="str">
        <f t="shared" si="96"/>
        <v/>
      </c>
    </row>
    <row r="228" spans="1:49" ht="12">
      <c r="A228" s="288">
        <v>230</v>
      </c>
      <c r="B228" s="289" t="s">
        <v>1127</v>
      </c>
      <c r="C228" s="290" t="s">
        <v>14</v>
      </c>
      <c r="D228" s="290" t="s">
        <v>157</v>
      </c>
      <c r="E228" s="291">
        <v>90</v>
      </c>
      <c r="F228" s="292">
        <v>1130</v>
      </c>
      <c r="G228" s="292">
        <f t="shared" si="97"/>
        <v>270</v>
      </c>
      <c r="H228" s="293"/>
      <c r="I228" s="293"/>
      <c r="J228" s="293"/>
      <c r="K228" s="293"/>
      <c r="L228" s="293"/>
      <c r="M228" s="293"/>
      <c r="N228" s="292">
        <f t="shared" si="104"/>
        <v>270</v>
      </c>
      <c r="O228" s="293"/>
      <c r="P228" s="292">
        <f t="shared" si="105"/>
        <v>1400</v>
      </c>
      <c r="Q228" s="292">
        <f t="shared" si="98"/>
        <v>270</v>
      </c>
      <c r="R228" s="293"/>
      <c r="S228" s="293"/>
      <c r="T228" s="293"/>
      <c r="U228" s="293"/>
      <c r="V228" s="293"/>
      <c r="W228" s="293"/>
      <c r="X228" s="292">
        <f t="shared" si="106"/>
        <v>270</v>
      </c>
      <c r="Y228" s="293"/>
      <c r="Z228" s="292">
        <f t="shared" si="107"/>
        <v>1670</v>
      </c>
      <c r="AA228" s="292">
        <f t="shared" si="102"/>
        <v>270</v>
      </c>
      <c r="AB228" s="293"/>
      <c r="AC228" s="293"/>
      <c r="AD228" s="293"/>
      <c r="AE228" s="293"/>
      <c r="AF228" s="293"/>
      <c r="AG228" s="293"/>
      <c r="AH228" s="292">
        <f t="shared" si="92"/>
        <v>270</v>
      </c>
      <c r="AI228" s="293"/>
      <c r="AJ228" s="292">
        <f t="shared" si="93"/>
        <v>1940</v>
      </c>
      <c r="AK228" s="292">
        <f t="shared" si="103"/>
        <v>270</v>
      </c>
      <c r="AL228" s="293"/>
      <c r="AM228" s="293"/>
      <c r="AN228" s="293"/>
      <c r="AO228" s="293"/>
      <c r="AP228" s="293"/>
      <c r="AQ228" s="293"/>
      <c r="AR228" s="292">
        <f t="shared" si="94"/>
        <v>270</v>
      </c>
      <c r="AS228" s="293">
        <v>500</v>
      </c>
      <c r="AT228" s="292">
        <f t="shared" si="95"/>
        <v>1710</v>
      </c>
      <c r="AU228" s="137" t="str">
        <f t="shared" si="101"/>
        <v/>
      </c>
      <c r="AW228" s="143" t="str">
        <f t="shared" si="96"/>
        <v/>
      </c>
    </row>
    <row r="229" spans="1:49" ht="12">
      <c r="A229" s="288">
        <v>231</v>
      </c>
      <c r="B229" s="289" t="s">
        <v>882</v>
      </c>
      <c r="C229" s="290" t="s">
        <v>14</v>
      </c>
      <c r="D229" s="290" t="s">
        <v>883</v>
      </c>
      <c r="E229" s="291">
        <v>35</v>
      </c>
      <c r="F229" s="292"/>
      <c r="G229" s="292">
        <f t="shared" si="97"/>
        <v>105</v>
      </c>
      <c r="H229" s="293"/>
      <c r="I229" s="293"/>
      <c r="J229" s="293"/>
      <c r="K229" s="293"/>
      <c r="L229" s="293"/>
      <c r="M229" s="293"/>
      <c r="N229" s="292">
        <f t="shared" si="104"/>
        <v>105</v>
      </c>
      <c r="O229" s="293"/>
      <c r="P229" s="292">
        <f t="shared" si="105"/>
        <v>105</v>
      </c>
      <c r="Q229" s="292">
        <v>105</v>
      </c>
      <c r="R229" s="293"/>
      <c r="S229" s="293"/>
      <c r="T229" s="293"/>
      <c r="U229" s="293"/>
      <c r="V229" s="293"/>
      <c r="W229" s="293"/>
      <c r="X229" s="292">
        <f t="shared" si="106"/>
        <v>105</v>
      </c>
      <c r="Y229" s="293">
        <v>420</v>
      </c>
      <c r="Z229" s="292">
        <f t="shared" si="107"/>
        <v>-210</v>
      </c>
      <c r="AA229" s="292">
        <f t="shared" si="102"/>
        <v>105</v>
      </c>
      <c r="AB229" s="293"/>
      <c r="AC229" s="293"/>
      <c r="AD229" s="293"/>
      <c r="AE229" s="293"/>
      <c r="AF229" s="293"/>
      <c r="AG229" s="293"/>
      <c r="AH229" s="292">
        <f t="shared" si="92"/>
        <v>105</v>
      </c>
      <c r="AI229" s="293"/>
      <c r="AJ229" s="292">
        <f t="shared" si="93"/>
        <v>-105</v>
      </c>
      <c r="AK229" s="292">
        <f t="shared" si="103"/>
        <v>105</v>
      </c>
      <c r="AL229" s="293"/>
      <c r="AM229" s="293"/>
      <c r="AN229" s="293"/>
      <c r="AO229" s="293"/>
      <c r="AP229" s="293"/>
      <c r="AQ229" s="293"/>
      <c r="AR229" s="292">
        <f t="shared" si="94"/>
        <v>105</v>
      </c>
      <c r="AS229" s="293">
        <v>210</v>
      </c>
      <c r="AT229" s="292">
        <f t="shared" si="95"/>
        <v>-210</v>
      </c>
      <c r="AU229" s="137" t="str">
        <f t="shared" si="101"/>
        <v/>
      </c>
      <c r="AW229" s="143" t="str">
        <f t="shared" si="96"/>
        <v/>
      </c>
    </row>
    <row r="230" spans="1:49" ht="12">
      <c r="A230" s="288">
        <v>233</v>
      </c>
      <c r="B230" s="294" t="s">
        <v>495</v>
      </c>
      <c r="C230" s="290" t="s">
        <v>10</v>
      </c>
      <c r="D230" s="290" t="s">
        <v>497</v>
      </c>
      <c r="E230" s="295">
        <v>145</v>
      </c>
      <c r="F230" s="292"/>
      <c r="G230" s="292">
        <f>E230*3</f>
        <v>435</v>
      </c>
      <c r="H230" s="293"/>
      <c r="I230" s="293"/>
      <c r="J230" s="293"/>
      <c r="K230" s="293"/>
      <c r="L230" s="293"/>
      <c r="M230" s="293"/>
      <c r="N230" s="292">
        <f t="shared" si="104"/>
        <v>435</v>
      </c>
      <c r="O230" s="293"/>
      <c r="P230" s="292">
        <f t="shared" si="105"/>
        <v>435</v>
      </c>
      <c r="Q230" s="292">
        <f>E230*3</f>
        <v>435</v>
      </c>
      <c r="R230" s="293"/>
      <c r="S230" s="293"/>
      <c r="T230" s="293"/>
      <c r="U230" s="293"/>
      <c r="V230" s="293"/>
      <c r="W230" s="293"/>
      <c r="X230" s="292">
        <f t="shared" si="106"/>
        <v>435</v>
      </c>
      <c r="Y230" s="293"/>
      <c r="Z230" s="292">
        <f t="shared" si="107"/>
        <v>870</v>
      </c>
      <c r="AA230" s="292">
        <f>$E230*3</f>
        <v>435</v>
      </c>
      <c r="AB230" s="293"/>
      <c r="AC230" s="293"/>
      <c r="AD230" s="293"/>
      <c r="AE230" s="293"/>
      <c r="AF230" s="293"/>
      <c r="AG230" s="293"/>
      <c r="AH230" s="292">
        <f t="shared" si="92"/>
        <v>435</v>
      </c>
      <c r="AI230" s="293"/>
      <c r="AJ230" s="292">
        <f t="shared" si="93"/>
        <v>1305</v>
      </c>
      <c r="AK230" s="292">
        <f>$E230*3</f>
        <v>435</v>
      </c>
      <c r="AL230" s="293"/>
      <c r="AM230" s="293"/>
      <c r="AN230" s="293"/>
      <c r="AO230" s="293"/>
      <c r="AP230" s="293"/>
      <c r="AQ230" s="293"/>
      <c r="AR230" s="292">
        <f t="shared" si="94"/>
        <v>435</v>
      </c>
      <c r="AS230" s="293">
        <v>1740</v>
      </c>
      <c r="AT230" s="292">
        <f t="shared" si="95"/>
        <v>0</v>
      </c>
      <c r="AU230" s="137" t="str">
        <f t="shared" si="101"/>
        <v>*</v>
      </c>
      <c r="AW230" s="143" t="str">
        <f t="shared" si="96"/>
        <v/>
      </c>
    </row>
    <row r="231" spans="1:49" ht="12">
      <c r="A231" s="288">
        <v>234</v>
      </c>
      <c r="B231" s="289" t="s">
        <v>498</v>
      </c>
      <c r="C231" s="290" t="s">
        <v>23</v>
      </c>
      <c r="D231" s="290" t="s">
        <v>500</v>
      </c>
      <c r="E231" s="291">
        <v>120</v>
      </c>
      <c r="F231" s="292"/>
      <c r="G231" s="292">
        <f>E231*3</f>
        <v>360</v>
      </c>
      <c r="H231" s="293"/>
      <c r="I231" s="293"/>
      <c r="J231" s="293"/>
      <c r="K231" s="293"/>
      <c r="L231" s="293"/>
      <c r="M231" s="293"/>
      <c r="N231" s="292">
        <f t="shared" si="104"/>
        <v>360</v>
      </c>
      <c r="O231" s="293">
        <v>360</v>
      </c>
      <c r="P231" s="292">
        <f t="shared" si="105"/>
        <v>0</v>
      </c>
      <c r="Q231" s="292">
        <f>E231*3</f>
        <v>360</v>
      </c>
      <c r="R231" s="293"/>
      <c r="S231" s="293"/>
      <c r="T231" s="293"/>
      <c r="U231" s="293"/>
      <c r="V231" s="293">
        <v>50</v>
      </c>
      <c r="W231" s="293"/>
      <c r="X231" s="292">
        <f t="shared" si="106"/>
        <v>410</v>
      </c>
      <c r="Y231" s="293">
        <v>410</v>
      </c>
      <c r="Z231" s="292">
        <f t="shared" si="107"/>
        <v>0</v>
      </c>
      <c r="AA231" s="292">
        <f>$E231*3</f>
        <v>360</v>
      </c>
      <c r="AB231" s="293"/>
      <c r="AC231" s="293"/>
      <c r="AD231" s="293"/>
      <c r="AE231" s="293"/>
      <c r="AF231" s="293"/>
      <c r="AG231" s="293"/>
      <c r="AH231" s="292">
        <f t="shared" si="92"/>
        <v>360</v>
      </c>
      <c r="AI231" s="293"/>
      <c r="AJ231" s="292">
        <f t="shared" si="93"/>
        <v>360</v>
      </c>
      <c r="AK231" s="292">
        <f>$E231*3</f>
        <v>360</v>
      </c>
      <c r="AL231" s="293"/>
      <c r="AM231" s="293"/>
      <c r="AN231" s="293"/>
      <c r="AO231" s="293"/>
      <c r="AP231" s="293"/>
      <c r="AQ231" s="293"/>
      <c r="AR231" s="292">
        <f t="shared" si="94"/>
        <v>360</v>
      </c>
      <c r="AS231" s="293">
        <v>720</v>
      </c>
      <c r="AT231" s="292">
        <f t="shared" si="95"/>
        <v>0</v>
      </c>
      <c r="AU231" s="137" t="str">
        <f t="shared" si="101"/>
        <v>*</v>
      </c>
      <c r="AW231" s="143" t="str">
        <f t="shared" si="96"/>
        <v/>
      </c>
    </row>
    <row r="232" spans="1:49" ht="12">
      <c r="A232" s="288">
        <v>235</v>
      </c>
      <c r="B232" s="301" t="s">
        <v>501</v>
      </c>
      <c r="C232" s="290" t="s">
        <v>10</v>
      </c>
      <c r="D232" s="290" t="s">
        <v>943</v>
      </c>
      <c r="E232" s="291">
        <v>85</v>
      </c>
      <c r="F232" s="303"/>
      <c r="G232" s="292">
        <f>E232*3</f>
        <v>255</v>
      </c>
      <c r="H232" s="293"/>
      <c r="I232" s="293"/>
      <c r="J232" s="293"/>
      <c r="K232" s="293"/>
      <c r="L232" s="293"/>
      <c r="M232" s="293"/>
      <c r="N232" s="292">
        <f t="shared" si="104"/>
        <v>255</v>
      </c>
      <c r="O232" s="293"/>
      <c r="P232" s="292">
        <f t="shared" si="105"/>
        <v>255</v>
      </c>
      <c r="Q232" s="292">
        <f>E232*3</f>
        <v>255</v>
      </c>
      <c r="R232" s="293"/>
      <c r="S232" s="293"/>
      <c r="T232" s="293"/>
      <c r="U232" s="293"/>
      <c r="V232" s="293"/>
      <c r="W232" s="293"/>
      <c r="X232" s="292">
        <f t="shared" si="106"/>
        <v>255</v>
      </c>
      <c r="Y232" s="293"/>
      <c r="Z232" s="292">
        <f t="shared" si="107"/>
        <v>510</v>
      </c>
      <c r="AA232" s="292">
        <f>$E232*3</f>
        <v>255</v>
      </c>
      <c r="AB232" s="293"/>
      <c r="AC232" s="293"/>
      <c r="AD232" s="293"/>
      <c r="AE232" s="293"/>
      <c r="AF232" s="293"/>
      <c r="AG232" s="293"/>
      <c r="AH232" s="292">
        <f t="shared" si="92"/>
        <v>255</v>
      </c>
      <c r="AI232" s="293">
        <v>1050</v>
      </c>
      <c r="AJ232" s="292">
        <f t="shared" si="93"/>
        <v>-285</v>
      </c>
      <c r="AK232" s="292">
        <f>$E232*3</f>
        <v>255</v>
      </c>
      <c r="AL232" s="293"/>
      <c r="AM232" s="293"/>
      <c r="AN232" s="293"/>
      <c r="AO232" s="293"/>
      <c r="AP232" s="293"/>
      <c r="AQ232" s="293"/>
      <c r="AR232" s="292">
        <f t="shared" si="94"/>
        <v>255</v>
      </c>
      <c r="AS232" s="293"/>
      <c r="AT232" s="292">
        <f t="shared" si="95"/>
        <v>-30</v>
      </c>
      <c r="AU232" s="137" t="str">
        <f t="shared" si="101"/>
        <v/>
      </c>
      <c r="AW232" s="143" t="str">
        <f t="shared" si="96"/>
        <v/>
      </c>
    </row>
    <row r="233" spans="1:49" ht="12">
      <c r="A233" s="288">
        <v>236</v>
      </c>
      <c r="B233" s="289" t="s">
        <v>502</v>
      </c>
      <c r="C233" s="290" t="s">
        <v>23</v>
      </c>
      <c r="D233" s="290" t="s">
        <v>12</v>
      </c>
      <c r="E233" s="291">
        <v>70</v>
      </c>
      <c r="F233" s="292"/>
      <c r="G233" s="292">
        <f>E233*3</f>
        <v>210</v>
      </c>
      <c r="H233" s="293"/>
      <c r="I233" s="293"/>
      <c r="J233" s="293"/>
      <c r="K233" s="293"/>
      <c r="L233" s="293"/>
      <c r="M233" s="293"/>
      <c r="N233" s="292">
        <f t="shared" si="104"/>
        <v>210</v>
      </c>
      <c r="O233" s="293"/>
      <c r="P233" s="292">
        <f t="shared" si="105"/>
        <v>210</v>
      </c>
      <c r="Q233" s="292">
        <f>E233*3</f>
        <v>210</v>
      </c>
      <c r="R233" s="293"/>
      <c r="S233" s="293"/>
      <c r="T233" s="293"/>
      <c r="U233" s="293"/>
      <c r="V233" s="293"/>
      <c r="W233" s="293"/>
      <c r="X233" s="292">
        <f t="shared" si="106"/>
        <v>210</v>
      </c>
      <c r="Y233" s="293"/>
      <c r="Z233" s="292">
        <f t="shared" si="107"/>
        <v>420</v>
      </c>
      <c r="AA233" s="292">
        <f>$E233*3</f>
        <v>210</v>
      </c>
      <c r="AB233" s="293"/>
      <c r="AC233" s="293"/>
      <c r="AD233" s="293"/>
      <c r="AE233" s="293"/>
      <c r="AF233" s="293"/>
      <c r="AG233" s="293"/>
      <c r="AH233" s="292">
        <f t="shared" si="92"/>
        <v>210</v>
      </c>
      <c r="AI233" s="293"/>
      <c r="AJ233" s="292">
        <f t="shared" si="93"/>
        <v>630</v>
      </c>
      <c r="AK233" s="292">
        <f>$E233*3</f>
        <v>210</v>
      </c>
      <c r="AL233" s="293"/>
      <c r="AM233" s="293"/>
      <c r="AN233" s="293"/>
      <c r="AO233" s="293"/>
      <c r="AP233" s="293"/>
      <c r="AQ233" s="293"/>
      <c r="AR233" s="292">
        <f t="shared" si="94"/>
        <v>210</v>
      </c>
      <c r="AS233" s="293">
        <v>840</v>
      </c>
      <c r="AT233" s="292">
        <f t="shared" si="95"/>
        <v>0</v>
      </c>
      <c r="AU233" s="137" t="str">
        <f t="shared" si="101"/>
        <v>*</v>
      </c>
      <c r="AW233" s="143" t="str">
        <f t="shared" si="96"/>
        <v/>
      </c>
    </row>
    <row r="234" spans="1:49" ht="12">
      <c r="A234" s="288">
        <v>237</v>
      </c>
      <c r="B234" s="289" t="s">
        <v>1364</v>
      </c>
      <c r="C234" s="290" t="s">
        <v>23</v>
      </c>
      <c r="D234" s="290" t="s">
        <v>12</v>
      </c>
      <c r="E234" s="291">
        <v>50</v>
      </c>
      <c r="F234" s="328">
        <v>300</v>
      </c>
      <c r="G234" s="292"/>
      <c r="H234" s="293"/>
      <c r="I234" s="293"/>
      <c r="J234" s="293"/>
      <c r="K234" s="293"/>
      <c r="L234" s="293"/>
      <c r="M234" s="293"/>
      <c r="N234" s="292">
        <f t="shared" si="104"/>
        <v>0</v>
      </c>
      <c r="O234" s="293"/>
      <c r="P234" s="292">
        <f t="shared" si="105"/>
        <v>300</v>
      </c>
      <c r="Q234" s="292"/>
      <c r="R234" s="293"/>
      <c r="S234" s="293"/>
      <c r="T234" s="293"/>
      <c r="U234" s="293"/>
      <c r="V234" s="293"/>
      <c r="W234" s="293"/>
      <c r="X234" s="292">
        <f t="shared" si="106"/>
        <v>0</v>
      </c>
      <c r="Y234" s="293"/>
      <c r="Z234" s="292">
        <f t="shared" si="107"/>
        <v>300</v>
      </c>
      <c r="AA234" s="292"/>
      <c r="AB234" s="293"/>
      <c r="AC234" s="293"/>
      <c r="AD234" s="293"/>
      <c r="AE234" s="293"/>
      <c r="AF234" s="293"/>
      <c r="AG234" s="293"/>
      <c r="AH234" s="292">
        <f t="shared" si="92"/>
        <v>0</v>
      </c>
      <c r="AI234" s="293"/>
      <c r="AJ234" s="292">
        <f t="shared" si="93"/>
        <v>300</v>
      </c>
      <c r="AK234" s="292"/>
      <c r="AL234" s="293"/>
      <c r="AM234" s="293"/>
      <c r="AN234" s="293"/>
      <c r="AO234" s="293"/>
      <c r="AP234" s="293"/>
      <c r="AQ234" s="293"/>
      <c r="AR234" s="292">
        <f t="shared" si="94"/>
        <v>0</v>
      </c>
      <c r="AS234" s="293"/>
      <c r="AT234" s="292">
        <f t="shared" si="95"/>
        <v>300</v>
      </c>
      <c r="AU234" s="137" t="str">
        <f t="shared" si="101"/>
        <v/>
      </c>
      <c r="AW234" s="143" t="str">
        <f t="shared" si="96"/>
        <v>!!!</v>
      </c>
    </row>
    <row r="235" spans="1:49" ht="12">
      <c r="A235" s="288">
        <v>238</v>
      </c>
      <c r="B235" s="289" t="s">
        <v>507</v>
      </c>
      <c r="C235" s="290" t="s">
        <v>14</v>
      </c>
      <c r="D235" s="290" t="s">
        <v>12</v>
      </c>
      <c r="E235" s="291">
        <v>275</v>
      </c>
      <c r="F235" s="292">
        <v>2605</v>
      </c>
      <c r="G235" s="292">
        <f t="shared" ref="G235:G273" si="108">E235*3</f>
        <v>825</v>
      </c>
      <c r="H235" s="293"/>
      <c r="I235" s="293"/>
      <c r="J235" s="293"/>
      <c r="K235" s="293"/>
      <c r="L235" s="293"/>
      <c r="M235" s="293"/>
      <c r="N235" s="292">
        <f t="shared" si="104"/>
        <v>825</v>
      </c>
      <c r="O235" s="293">
        <v>3430</v>
      </c>
      <c r="P235" s="292">
        <f t="shared" si="105"/>
        <v>0</v>
      </c>
      <c r="Q235" s="292">
        <f t="shared" ref="Q235:Q273" si="109">E235*3</f>
        <v>825</v>
      </c>
      <c r="R235" s="293">
        <v>20</v>
      </c>
      <c r="S235" s="293"/>
      <c r="T235" s="293"/>
      <c r="U235" s="293"/>
      <c r="V235" s="293">
        <v>50</v>
      </c>
      <c r="W235" s="293"/>
      <c r="X235" s="292">
        <f t="shared" si="106"/>
        <v>895</v>
      </c>
      <c r="Y235" s="293">
        <v>895</v>
      </c>
      <c r="Z235" s="292">
        <f t="shared" si="107"/>
        <v>0</v>
      </c>
      <c r="AA235" s="292">
        <f t="shared" ref="AA235:AA273" si="110">$E235*3</f>
        <v>825</v>
      </c>
      <c r="AB235" s="293">
        <v>50</v>
      </c>
      <c r="AC235" s="293"/>
      <c r="AD235" s="293"/>
      <c r="AE235" s="293"/>
      <c r="AF235" s="293"/>
      <c r="AG235" s="293"/>
      <c r="AH235" s="292">
        <f t="shared" si="92"/>
        <v>875</v>
      </c>
      <c r="AI235" s="293">
        <v>875</v>
      </c>
      <c r="AJ235" s="292">
        <f t="shared" si="93"/>
        <v>0</v>
      </c>
      <c r="AK235" s="292">
        <f t="shared" ref="AK235:AK273" si="111">$E235*3</f>
        <v>825</v>
      </c>
      <c r="AL235" s="293"/>
      <c r="AM235" s="293"/>
      <c r="AN235" s="293"/>
      <c r="AO235" s="293"/>
      <c r="AP235" s="293"/>
      <c r="AQ235" s="293"/>
      <c r="AR235" s="292">
        <f t="shared" si="94"/>
        <v>825</v>
      </c>
      <c r="AS235" s="293"/>
      <c r="AT235" s="292">
        <f t="shared" si="95"/>
        <v>825</v>
      </c>
      <c r="AU235" s="137" t="str">
        <f t="shared" si="101"/>
        <v/>
      </c>
      <c r="AW235" s="143" t="str">
        <f t="shared" si="96"/>
        <v/>
      </c>
    </row>
    <row r="236" spans="1:49" ht="12">
      <c r="A236" s="288">
        <v>239</v>
      </c>
      <c r="B236" s="301" t="s">
        <v>509</v>
      </c>
      <c r="C236" s="290" t="s">
        <v>23</v>
      </c>
      <c r="D236" s="302"/>
      <c r="E236" s="291">
        <v>90</v>
      </c>
      <c r="F236" s="303"/>
      <c r="G236" s="292">
        <f t="shared" si="108"/>
        <v>270</v>
      </c>
      <c r="H236" s="293"/>
      <c r="I236" s="293"/>
      <c r="J236" s="293"/>
      <c r="K236" s="293"/>
      <c r="L236" s="293"/>
      <c r="M236" s="293"/>
      <c r="N236" s="292">
        <f t="shared" si="104"/>
        <v>270</v>
      </c>
      <c r="O236" s="293">
        <v>270</v>
      </c>
      <c r="P236" s="292">
        <f t="shared" si="105"/>
        <v>0</v>
      </c>
      <c r="Q236" s="292">
        <f t="shared" si="109"/>
        <v>270</v>
      </c>
      <c r="R236" s="293"/>
      <c r="S236" s="293"/>
      <c r="T236" s="293"/>
      <c r="U236" s="293"/>
      <c r="V236" s="293"/>
      <c r="W236" s="293"/>
      <c r="X236" s="292">
        <f t="shared" si="106"/>
        <v>270</v>
      </c>
      <c r="Y236" s="293">
        <v>270</v>
      </c>
      <c r="Z236" s="292">
        <f t="shared" si="107"/>
        <v>0</v>
      </c>
      <c r="AA236" s="292">
        <f t="shared" si="110"/>
        <v>270</v>
      </c>
      <c r="AB236" s="293"/>
      <c r="AC236" s="293"/>
      <c r="AD236" s="293"/>
      <c r="AE236" s="293"/>
      <c r="AF236" s="293"/>
      <c r="AG236" s="293"/>
      <c r="AH236" s="292">
        <f t="shared" si="92"/>
        <v>270</v>
      </c>
      <c r="AI236" s="293">
        <v>270</v>
      </c>
      <c r="AJ236" s="292">
        <f t="shared" si="93"/>
        <v>0</v>
      </c>
      <c r="AK236" s="292">
        <f t="shared" si="111"/>
        <v>270</v>
      </c>
      <c r="AL236" s="293"/>
      <c r="AM236" s="293"/>
      <c r="AN236" s="293"/>
      <c r="AO236" s="293"/>
      <c r="AP236" s="293"/>
      <c r="AQ236" s="293"/>
      <c r="AR236" s="292">
        <f t="shared" si="94"/>
        <v>270</v>
      </c>
      <c r="AS236" s="293">
        <v>270</v>
      </c>
      <c r="AT236" s="292">
        <f t="shared" si="95"/>
        <v>0</v>
      </c>
      <c r="AU236" s="137" t="str">
        <f t="shared" si="101"/>
        <v>*</v>
      </c>
      <c r="AW236" s="143" t="str">
        <f t="shared" si="96"/>
        <v/>
      </c>
    </row>
    <row r="237" spans="1:49" ht="12">
      <c r="A237" s="288">
        <v>240</v>
      </c>
      <c r="B237" s="289" t="s">
        <v>510</v>
      </c>
      <c r="C237" s="290" t="s">
        <v>14</v>
      </c>
      <c r="D237" s="290" t="s">
        <v>512</v>
      </c>
      <c r="E237" s="291">
        <v>185</v>
      </c>
      <c r="F237" s="292"/>
      <c r="G237" s="292">
        <f t="shared" si="108"/>
        <v>555</v>
      </c>
      <c r="H237" s="293"/>
      <c r="I237" s="293"/>
      <c r="J237" s="293"/>
      <c r="K237" s="293"/>
      <c r="L237" s="293">
        <v>50</v>
      </c>
      <c r="M237" s="293"/>
      <c r="N237" s="292">
        <f t="shared" si="104"/>
        <v>605</v>
      </c>
      <c r="O237" s="293">
        <v>2270</v>
      </c>
      <c r="P237" s="292">
        <f t="shared" si="105"/>
        <v>-1665</v>
      </c>
      <c r="Q237" s="292">
        <f t="shared" si="109"/>
        <v>555</v>
      </c>
      <c r="R237" s="293"/>
      <c r="S237" s="293"/>
      <c r="T237" s="293"/>
      <c r="U237" s="293"/>
      <c r="V237" s="293"/>
      <c r="W237" s="293"/>
      <c r="X237" s="292">
        <f t="shared" si="106"/>
        <v>555</v>
      </c>
      <c r="Y237" s="293"/>
      <c r="Z237" s="292">
        <f t="shared" si="107"/>
        <v>-1110</v>
      </c>
      <c r="AA237" s="292">
        <f t="shared" si="110"/>
        <v>555</v>
      </c>
      <c r="AB237" s="293"/>
      <c r="AC237" s="293"/>
      <c r="AD237" s="293"/>
      <c r="AE237" s="293"/>
      <c r="AF237" s="293"/>
      <c r="AG237" s="293"/>
      <c r="AH237" s="292">
        <f t="shared" si="92"/>
        <v>555</v>
      </c>
      <c r="AI237" s="293"/>
      <c r="AJ237" s="292">
        <f t="shared" si="93"/>
        <v>-555</v>
      </c>
      <c r="AK237" s="292">
        <f t="shared" si="111"/>
        <v>555</v>
      </c>
      <c r="AL237" s="293"/>
      <c r="AM237" s="293"/>
      <c r="AN237" s="293"/>
      <c r="AO237" s="293"/>
      <c r="AP237" s="293"/>
      <c r="AQ237" s="293"/>
      <c r="AR237" s="292">
        <f t="shared" si="94"/>
        <v>555</v>
      </c>
      <c r="AS237" s="293"/>
      <c r="AT237" s="292">
        <f t="shared" si="95"/>
        <v>0</v>
      </c>
      <c r="AU237" s="137" t="str">
        <f t="shared" si="101"/>
        <v>*</v>
      </c>
      <c r="AW237" s="143" t="str">
        <f t="shared" si="96"/>
        <v/>
      </c>
    </row>
    <row r="238" spans="1:49" ht="12">
      <c r="A238" s="288">
        <v>241</v>
      </c>
      <c r="B238" s="289" t="s">
        <v>1362</v>
      </c>
      <c r="C238" s="290" t="s">
        <v>23</v>
      </c>
      <c r="D238" s="290" t="s">
        <v>1363</v>
      </c>
      <c r="E238" s="291">
        <v>50</v>
      </c>
      <c r="F238" s="292"/>
      <c r="G238" s="292">
        <f t="shared" si="108"/>
        <v>150</v>
      </c>
      <c r="H238" s="293"/>
      <c r="I238" s="293"/>
      <c r="J238" s="293"/>
      <c r="K238" s="293"/>
      <c r="L238" s="293"/>
      <c r="M238" s="293"/>
      <c r="N238" s="292">
        <f t="shared" si="104"/>
        <v>150</v>
      </c>
      <c r="O238" s="293"/>
      <c r="P238" s="292">
        <f t="shared" si="105"/>
        <v>150</v>
      </c>
      <c r="Q238" s="292">
        <f t="shared" si="109"/>
        <v>150</v>
      </c>
      <c r="R238" s="293"/>
      <c r="S238" s="293"/>
      <c r="T238" s="293"/>
      <c r="U238" s="293"/>
      <c r="V238" s="293"/>
      <c r="W238" s="293"/>
      <c r="X238" s="292">
        <f t="shared" si="106"/>
        <v>150</v>
      </c>
      <c r="Y238" s="293"/>
      <c r="Z238" s="292">
        <f t="shared" si="107"/>
        <v>300</v>
      </c>
      <c r="AA238" s="292">
        <f t="shared" si="110"/>
        <v>150</v>
      </c>
      <c r="AB238" s="293"/>
      <c r="AC238" s="293"/>
      <c r="AD238" s="293"/>
      <c r="AE238" s="293"/>
      <c r="AF238" s="293"/>
      <c r="AG238" s="293"/>
      <c r="AH238" s="292">
        <f t="shared" si="92"/>
        <v>150</v>
      </c>
      <c r="AI238" s="293"/>
      <c r="AJ238" s="292">
        <f t="shared" si="93"/>
        <v>450</v>
      </c>
      <c r="AK238" s="292">
        <f t="shared" si="111"/>
        <v>150</v>
      </c>
      <c r="AL238" s="293"/>
      <c r="AM238" s="293"/>
      <c r="AN238" s="293"/>
      <c r="AO238" s="293"/>
      <c r="AP238" s="293"/>
      <c r="AQ238" s="293"/>
      <c r="AR238" s="292">
        <f t="shared" si="94"/>
        <v>150</v>
      </c>
      <c r="AS238" s="293"/>
      <c r="AT238" s="292">
        <f t="shared" si="95"/>
        <v>600</v>
      </c>
      <c r="AW238" s="143" t="str">
        <f t="shared" si="96"/>
        <v/>
      </c>
    </row>
    <row r="239" spans="1:49" ht="12">
      <c r="A239" s="288">
        <v>242</v>
      </c>
      <c r="B239" s="289" t="s">
        <v>1331</v>
      </c>
      <c r="C239" s="290" t="s">
        <v>14</v>
      </c>
      <c r="D239" s="290"/>
      <c r="E239" s="291">
        <v>55</v>
      </c>
      <c r="F239" s="292">
        <v>-65</v>
      </c>
      <c r="G239" s="292">
        <f t="shared" si="108"/>
        <v>165</v>
      </c>
      <c r="H239" s="293"/>
      <c r="I239" s="293"/>
      <c r="J239" s="293"/>
      <c r="K239" s="293"/>
      <c r="L239" s="293"/>
      <c r="M239" s="293"/>
      <c r="N239" s="292">
        <f t="shared" si="104"/>
        <v>165</v>
      </c>
      <c r="O239" s="293">
        <v>315</v>
      </c>
      <c r="P239" s="292">
        <f t="shared" si="105"/>
        <v>-215</v>
      </c>
      <c r="Q239" s="292">
        <f t="shared" si="109"/>
        <v>165</v>
      </c>
      <c r="R239" s="293"/>
      <c r="S239" s="293"/>
      <c r="T239" s="293"/>
      <c r="U239" s="293"/>
      <c r="V239" s="293">
        <v>50</v>
      </c>
      <c r="W239" s="293"/>
      <c r="X239" s="292">
        <f t="shared" si="106"/>
        <v>215</v>
      </c>
      <c r="Y239" s="293"/>
      <c r="Z239" s="292">
        <f t="shared" si="107"/>
        <v>0</v>
      </c>
      <c r="AA239" s="292">
        <f t="shared" si="110"/>
        <v>165</v>
      </c>
      <c r="AB239" s="293">
        <v>50</v>
      </c>
      <c r="AC239" s="293">
        <v>650</v>
      </c>
      <c r="AD239" s="293"/>
      <c r="AE239" s="293"/>
      <c r="AF239" s="293"/>
      <c r="AG239" s="293"/>
      <c r="AH239" s="292">
        <f t="shared" si="92"/>
        <v>865</v>
      </c>
      <c r="AI239" s="293">
        <v>865</v>
      </c>
      <c r="AJ239" s="292">
        <f t="shared" si="93"/>
        <v>0</v>
      </c>
      <c r="AK239" s="292">
        <f t="shared" si="111"/>
        <v>165</v>
      </c>
      <c r="AL239" s="293">
        <v>10</v>
      </c>
      <c r="AM239" s="293">
        <v>100</v>
      </c>
      <c r="AN239" s="293"/>
      <c r="AO239" s="293"/>
      <c r="AP239" s="293"/>
      <c r="AQ239" s="293"/>
      <c r="AR239" s="292">
        <f t="shared" si="94"/>
        <v>275</v>
      </c>
      <c r="AS239" s="293"/>
      <c r="AT239" s="292">
        <f t="shared" si="95"/>
        <v>275</v>
      </c>
      <c r="AW239" s="143" t="str">
        <f t="shared" si="96"/>
        <v/>
      </c>
    </row>
    <row r="240" spans="1:49" ht="12">
      <c r="A240" s="288">
        <v>243</v>
      </c>
      <c r="B240" s="289" t="s">
        <v>513</v>
      </c>
      <c r="C240" s="290" t="s">
        <v>23</v>
      </c>
      <c r="D240" s="290" t="s">
        <v>514</v>
      </c>
      <c r="E240" s="291">
        <v>120</v>
      </c>
      <c r="F240" s="292"/>
      <c r="G240" s="292">
        <f t="shared" si="108"/>
        <v>360</v>
      </c>
      <c r="H240" s="293">
        <v>50</v>
      </c>
      <c r="I240" s="293">
        <v>100</v>
      </c>
      <c r="J240" s="293"/>
      <c r="K240" s="293">
        <v>300</v>
      </c>
      <c r="L240" s="293"/>
      <c r="M240" s="293"/>
      <c r="N240" s="292">
        <f t="shared" si="104"/>
        <v>810</v>
      </c>
      <c r="O240" s="293">
        <v>1890</v>
      </c>
      <c r="P240" s="292">
        <f t="shared" si="105"/>
        <v>-1080</v>
      </c>
      <c r="Q240" s="292">
        <f t="shared" si="109"/>
        <v>360</v>
      </c>
      <c r="R240" s="293">
        <v>50</v>
      </c>
      <c r="S240" s="293">
        <v>300</v>
      </c>
      <c r="T240" s="293"/>
      <c r="U240" s="293"/>
      <c r="V240" s="293"/>
      <c r="W240" s="293"/>
      <c r="X240" s="292">
        <f t="shared" si="106"/>
        <v>710</v>
      </c>
      <c r="Y240" s="293">
        <v>350</v>
      </c>
      <c r="Z240" s="292">
        <f t="shared" si="107"/>
        <v>-720</v>
      </c>
      <c r="AA240" s="292">
        <f t="shared" si="110"/>
        <v>360</v>
      </c>
      <c r="AB240" s="293"/>
      <c r="AC240" s="293"/>
      <c r="AD240" s="293"/>
      <c r="AE240" s="293"/>
      <c r="AF240" s="293"/>
      <c r="AG240" s="293"/>
      <c r="AH240" s="292">
        <f t="shared" si="92"/>
        <v>360</v>
      </c>
      <c r="AI240" s="293"/>
      <c r="AJ240" s="292">
        <f t="shared" si="93"/>
        <v>-360</v>
      </c>
      <c r="AK240" s="292">
        <f t="shared" si="111"/>
        <v>360</v>
      </c>
      <c r="AL240" s="293"/>
      <c r="AM240" s="293"/>
      <c r="AN240" s="293"/>
      <c r="AO240" s="293"/>
      <c r="AP240" s="293"/>
      <c r="AQ240" s="293"/>
      <c r="AR240" s="292">
        <f t="shared" si="94"/>
        <v>360</v>
      </c>
      <c r="AS240" s="293"/>
      <c r="AT240" s="292">
        <f t="shared" si="95"/>
        <v>0</v>
      </c>
      <c r="AU240" s="137" t="str">
        <f t="shared" si="101"/>
        <v>*</v>
      </c>
      <c r="AW240" s="143" t="str">
        <f t="shared" si="96"/>
        <v/>
      </c>
    </row>
    <row r="241" spans="1:49" ht="12">
      <c r="A241" s="288">
        <v>244</v>
      </c>
      <c r="B241" s="289" t="s">
        <v>515</v>
      </c>
      <c r="C241" s="290" t="s">
        <v>23</v>
      </c>
      <c r="D241" s="290" t="s">
        <v>517</v>
      </c>
      <c r="E241" s="291">
        <v>115</v>
      </c>
      <c r="F241" s="292"/>
      <c r="G241" s="292">
        <f t="shared" si="108"/>
        <v>345</v>
      </c>
      <c r="H241" s="293"/>
      <c r="I241" s="293"/>
      <c r="J241" s="293"/>
      <c r="K241" s="293"/>
      <c r="L241" s="293"/>
      <c r="M241" s="293"/>
      <c r="N241" s="292">
        <f t="shared" si="104"/>
        <v>345</v>
      </c>
      <c r="O241" s="293">
        <v>345</v>
      </c>
      <c r="P241" s="292">
        <f t="shared" si="105"/>
        <v>0</v>
      </c>
      <c r="Q241" s="292">
        <f t="shared" si="109"/>
        <v>345</v>
      </c>
      <c r="R241" s="293"/>
      <c r="S241" s="293"/>
      <c r="T241" s="293"/>
      <c r="U241" s="293"/>
      <c r="V241" s="293">
        <v>50</v>
      </c>
      <c r="W241" s="293"/>
      <c r="X241" s="292">
        <f t="shared" si="106"/>
        <v>395</v>
      </c>
      <c r="Y241" s="293">
        <v>405</v>
      </c>
      <c r="Z241" s="292">
        <f t="shared" si="107"/>
        <v>-10</v>
      </c>
      <c r="AA241" s="292">
        <f t="shared" si="110"/>
        <v>345</v>
      </c>
      <c r="AB241" s="293"/>
      <c r="AC241" s="293"/>
      <c r="AD241" s="293"/>
      <c r="AE241" s="293"/>
      <c r="AF241" s="293"/>
      <c r="AG241" s="293"/>
      <c r="AH241" s="292">
        <f t="shared" si="92"/>
        <v>345</v>
      </c>
      <c r="AI241" s="293">
        <v>345</v>
      </c>
      <c r="AJ241" s="292">
        <f t="shared" si="93"/>
        <v>-10</v>
      </c>
      <c r="AK241" s="292">
        <f t="shared" si="111"/>
        <v>345</v>
      </c>
      <c r="AL241" s="293"/>
      <c r="AM241" s="293"/>
      <c r="AN241" s="293"/>
      <c r="AO241" s="293">
        <v>300</v>
      </c>
      <c r="AP241" s="293"/>
      <c r="AQ241" s="293"/>
      <c r="AR241" s="292">
        <f t="shared" si="94"/>
        <v>645</v>
      </c>
      <c r="AS241" s="293">
        <v>635</v>
      </c>
      <c r="AT241" s="292">
        <f t="shared" si="95"/>
        <v>0</v>
      </c>
      <c r="AU241" s="137" t="str">
        <f t="shared" si="101"/>
        <v>*</v>
      </c>
      <c r="AW241" s="143" t="str">
        <f t="shared" si="96"/>
        <v/>
      </c>
    </row>
    <row r="242" spans="1:49" ht="12">
      <c r="A242" s="288">
        <v>245</v>
      </c>
      <c r="B242" s="289" t="s">
        <v>518</v>
      </c>
      <c r="C242" s="290" t="s">
        <v>14</v>
      </c>
      <c r="D242" s="290" t="s">
        <v>1148</v>
      </c>
      <c r="E242" s="291">
        <v>50</v>
      </c>
      <c r="F242" s="292">
        <v>-100</v>
      </c>
      <c r="G242" s="292">
        <f t="shared" si="108"/>
        <v>150</v>
      </c>
      <c r="H242" s="293">
        <v>50</v>
      </c>
      <c r="I242" s="293"/>
      <c r="J242" s="293"/>
      <c r="K242" s="293"/>
      <c r="L242" s="293"/>
      <c r="M242" s="293"/>
      <c r="N242" s="292">
        <f t="shared" si="104"/>
        <v>200</v>
      </c>
      <c r="O242" s="293">
        <v>650</v>
      </c>
      <c r="P242" s="292">
        <f t="shared" si="105"/>
        <v>-550</v>
      </c>
      <c r="Q242" s="292">
        <f t="shared" si="109"/>
        <v>150</v>
      </c>
      <c r="R242" s="293"/>
      <c r="S242" s="293"/>
      <c r="T242" s="293"/>
      <c r="U242" s="293"/>
      <c r="V242" s="293"/>
      <c r="W242" s="293"/>
      <c r="X242" s="292">
        <f t="shared" si="106"/>
        <v>150</v>
      </c>
      <c r="Y242" s="293"/>
      <c r="Z242" s="292">
        <f t="shared" si="107"/>
        <v>-400</v>
      </c>
      <c r="AA242" s="292">
        <f t="shared" si="110"/>
        <v>150</v>
      </c>
      <c r="AB242" s="293"/>
      <c r="AC242" s="293"/>
      <c r="AD242" s="293"/>
      <c r="AE242" s="293"/>
      <c r="AF242" s="293"/>
      <c r="AG242" s="293"/>
      <c r="AH242" s="292">
        <f t="shared" si="92"/>
        <v>150</v>
      </c>
      <c r="AI242" s="293"/>
      <c r="AJ242" s="292">
        <f t="shared" si="93"/>
        <v>-250</v>
      </c>
      <c r="AK242" s="292">
        <f t="shared" si="111"/>
        <v>150</v>
      </c>
      <c r="AL242" s="293"/>
      <c r="AM242" s="293"/>
      <c r="AN242" s="293"/>
      <c r="AO242" s="293"/>
      <c r="AP242" s="293"/>
      <c r="AQ242" s="293"/>
      <c r="AR242" s="292">
        <f t="shared" si="94"/>
        <v>150</v>
      </c>
      <c r="AS242" s="293"/>
      <c r="AT242" s="292">
        <f t="shared" si="95"/>
        <v>-100</v>
      </c>
      <c r="AU242" s="137" t="str">
        <f t="shared" si="101"/>
        <v/>
      </c>
      <c r="AW242" s="143" t="str">
        <f t="shared" si="96"/>
        <v/>
      </c>
    </row>
    <row r="243" spans="1:49" ht="12">
      <c r="A243" s="288">
        <v>246</v>
      </c>
      <c r="B243" s="289" t="s">
        <v>521</v>
      </c>
      <c r="C243" s="290" t="s">
        <v>14</v>
      </c>
      <c r="D243" s="290" t="s">
        <v>523</v>
      </c>
      <c r="E243" s="291">
        <v>175</v>
      </c>
      <c r="F243" s="292"/>
      <c r="G243" s="292">
        <f t="shared" si="108"/>
        <v>525</v>
      </c>
      <c r="H243" s="293"/>
      <c r="I243" s="293"/>
      <c r="J243" s="293"/>
      <c r="K243" s="293"/>
      <c r="L243" s="293"/>
      <c r="M243" s="293"/>
      <c r="N243" s="292">
        <f t="shared" si="104"/>
        <v>525</v>
      </c>
      <c r="O243" s="293">
        <v>1050</v>
      </c>
      <c r="P243" s="292">
        <f t="shared" si="105"/>
        <v>-525</v>
      </c>
      <c r="Q243" s="292">
        <f t="shared" si="109"/>
        <v>525</v>
      </c>
      <c r="R243" s="293"/>
      <c r="S243" s="293"/>
      <c r="T243" s="293"/>
      <c r="U243" s="293"/>
      <c r="V243" s="293">
        <v>50</v>
      </c>
      <c r="W243" s="293"/>
      <c r="X243" s="292">
        <f t="shared" si="106"/>
        <v>575</v>
      </c>
      <c r="Y243" s="293">
        <v>525</v>
      </c>
      <c r="Z243" s="292">
        <f t="shared" si="107"/>
        <v>-475</v>
      </c>
      <c r="AA243" s="292">
        <f t="shared" si="110"/>
        <v>525</v>
      </c>
      <c r="AB243" s="293"/>
      <c r="AC243" s="293"/>
      <c r="AD243" s="293"/>
      <c r="AE243" s="293"/>
      <c r="AF243" s="293"/>
      <c r="AG243" s="293"/>
      <c r="AH243" s="292">
        <f t="shared" si="92"/>
        <v>525</v>
      </c>
      <c r="AI243" s="293">
        <v>575</v>
      </c>
      <c r="AJ243" s="292">
        <f t="shared" si="93"/>
        <v>-525</v>
      </c>
      <c r="AK243" s="292">
        <f t="shared" si="111"/>
        <v>525</v>
      </c>
      <c r="AL243" s="293"/>
      <c r="AM243" s="293"/>
      <c r="AN243" s="293"/>
      <c r="AO243" s="293"/>
      <c r="AP243" s="293"/>
      <c r="AQ243" s="293"/>
      <c r="AR243" s="292">
        <f t="shared" si="94"/>
        <v>525</v>
      </c>
      <c r="AS243" s="293"/>
      <c r="AT243" s="292">
        <f t="shared" si="95"/>
        <v>0</v>
      </c>
      <c r="AU243" s="137" t="str">
        <f t="shared" si="101"/>
        <v>*</v>
      </c>
      <c r="AW243" s="143" t="str">
        <f t="shared" si="96"/>
        <v/>
      </c>
    </row>
    <row r="244" spans="1:49" ht="12">
      <c r="A244" s="288">
        <v>247</v>
      </c>
      <c r="B244" s="289" t="s">
        <v>524</v>
      </c>
      <c r="C244" s="290" t="s">
        <v>23</v>
      </c>
      <c r="D244" s="290" t="s">
        <v>842</v>
      </c>
      <c r="E244" s="291">
        <v>70</v>
      </c>
      <c r="F244" s="292">
        <v>-840</v>
      </c>
      <c r="G244" s="292">
        <f t="shared" si="108"/>
        <v>210</v>
      </c>
      <c r="H244" s="293"/>
      <c r="I244" s="293"/>
      <c r="J244" s="293"/>
      <c r="K244" s="293"/>
      <c r="L244" s="293"/>
      <c r="M244" s="293"/>
      <c r="N244" s="292">
        <f t="shared" ref="N244:N274" si="112">SUM(G244:M244)</f>
        <v>210</v>
      </c>
      <c r="O244" s="293"/>
      <c r="P244" s="292">
        <f t="shared" ref="P244:P274" si="113">F244+N244-O244</f>
        <v>-630</v>
      </c>
      <c r="Q244" s="292">
        <f t="shared" si="109"/>
        <v>210</v>
      </c>
      <c r="R244" s="293"/>
      <c r="S244" s="293"/>
      <c r="T244" s="293"/>
      <c r="U244" s="293"/>
      <c r="V244" s="293"/>
      <c r="W244" s="293"/>
      <c r="X244" s="292">
        <f t="shared" ref="X244:X274" si="114">SUM(Q244:W244)</f>
        <v>210</v>
      </c>
      <c r="Y244" s="293"/>
      <c r="Z244" s="292">
        <f t="shared" ref="Z244:Z274" si="115">P244+X244-Y244</f>
        <v>-420</v>
      </c>
      <c r="AA244" s="292">
        <f t="shared" si="110"/>
        <v>210</v>
      </c>
      <c r="AB244" s="293"/>
      <c r="AC244" s="293"/>
      <c r="AD244" s="293"/>
      <c r="AE244" s="293"/>
      <c r="AF244" s="293"/>
      <c r="AG244" s="293"/>
      <c r="AH244" s="292">
        <f t="shared" si="92"/>
        <v>210</v>
      </c>
      <c r="AI244" s="293"/>
      <c r="AJ244" s="292">
        <f t="shared" si="93"/>
        <v>-210</v>
      </c>
      <c r="AK244" s="292">
        <f t="shared" si="111"/>
        <v>210</v>
      </c>
      <c r="AL244" s="293"/>
      <c r="AM244" s="293"/>
      <c r="AN244" s="293"/>
      <c r="AO244" s="293"/>
      <c r="AP244" s="293"/>
      <c r="AQ244" s="293"/>
      <c r="AR244" s="292">
        <f t="shared" si="94"/>
        <v>210</v>
      </c>
      <c r="AS244" s="293"/>
      <c r="AT244" s="292">
        <f t="shared" si="95"/>
        <v>0</v>
      </c>
      <c r="AU244" s="137" t="str">
        <f t="shared" si="101"/>
        <v>*</v>
      </c>
      <c r="AW244" s="143" t="str">
        <f t="shared" si="96"/>
        <v/>
      </c>
    </row>
    <row r="245" spans="1:49" ht="12">
      <c r="A245" s="288">
        <v>248</v>
      </c>
      <c r="B245" s="306" t="s">
        <v>526</v>
      </c>
      <c r="C245" s="307" t="s">
        <v>14</v>
      </c>
      <c r="D245" s="307" t="s">
        <v>528</v>
      </c>
      <c r="E245" s="309">
        <v>235</v>
      </c>
      <c r="F245" s="292">
        <v>705</v>
      </c>
      <c r="G245" s="292">
        <f t="shared" si="108"/>
        <v>705</v>
      </c>
      <c r="H245" s="293"/>
      <c r="I245" s="293"/>
      <c r="J245" s="293"/>
      <c r="K245" s="293"/>
      <c r="L245" s="293"/>
      <c r="M245" s="293"/>
      <c r="N245" s="292">
        <f t="shared" si="112"/>
        <v>705</v>
      </c>
      <c r="O245" s="293">
        <v>1410</v>
      </c>
      <c r="P245" s="292">
        <f t="shared" si="113"/>
        <v>0</v>
      </c>
      <c r="Q245" s="292">
        <f t="shared" si="109"/>
        <v>705</v>
      </c>
      <c r="R245" s="293"/>
      <c r="S245" s="293"/>
      <c r="T245" s="293"/>
      <c r="U245" s="293"/>
      <c r="V245" s="293"/>
      <c r="W245" s="293"/>
      <c r="X245" s="292">
        <f t="shared" si="114"/>
        <v>705</v>
      </c>
      <c r="Y245" s="293"/>
      <c r="Z245" s="292">
        <f t="shared" si="115"/>
        <v>705</v>
      </c>
      <c r="AA245" s="292">
        <f t="shared" si="110"/>
        <v>705</v>
      </c>
      <c r="AB245" s="293"/>
      <c r="AC245" s="293"/>
      <c r="AD245" s="293"/>
      <c r="AE245" s="293"/>
      <c r="AF245" s="293"/>
      <c r="AG245" s="293"/>
      <c r="AH245" s="292">
        <f t="shared" si="92"/>
        <v>705</v>
      </c>
      <c r="AI245" s="293"/>
      <c r="AJ245" s="292">
        <f t="shared" si="93"/>
        <v>1410</v>
      </c>
      <c r="AK245" s="292">
        <f t="shared" si="111"/>
        <v>705</v>
      </c>
      <c r="AL245" s="293">
        <v>50</v>
      </c>
      <c r="AM245" s="293"/>
      <c r="AN245" s="293"/>
      <c r="AO245" s="293"/>
      <c r="AP245" s="293"/>
      <c r="AQ245" s="293"/>
      <c r="AR245" s="292">
        <f t="shared" si="94"/>
        <v>755</v>
      </c>
      <c r="AS245" s="293">
        <v>2130</v>
      </c>
      <c r="AT245" s="292">
        <f t="shared" si="95"/>
        <v>35</v>
      </c>
      <c r="AU245" s="137" t="str">
        <f t="shared" si="101"/>
        <v/>
      </c>
      <c r="AW245" s="143" t="str">
        <f t="shared" si="96"/>
        <v/>
      </c>
    </row>
    <row r="246" spans="1:49" ht="12">
      <c r="A246" s="288">
        <v>249</v>
      </c>
      <c r="B246" s="289" t="s">
        <v>529</v>
      </c>
      <c r="C246" s="290" t="s">
        <v>23</v>
      </c>
      <c r="D246" s="290" t="s">
        <v>531</v>
      </c>
      <c r="E246" s="291">
        <v>120</v>
      </c>
      <c r="F246" s="292">
        <v>-410</v>
      </c>
      <c r="G246" s="292">
        <f t="shared" si="108"/>
        <v>360</v>
      </c>
      <c r="H246" s="293"/>
      <c r="I246" s="293"/>
      <c r="J246" s="293">
        <v>67.2</v>
      </c>
      <c r="K246" s="293"/>
      <c r="L246" s="293"/>
      <c r="M246" s="293"/>
      <c r="N246" s="292">
        <f t="shared" si="112"/>
        <v>427.2</v>
      </c>
      <c r="O246" s="293"/>
      <c r="P246" s="292">
        <f t="shared" si="113"/>
        <v>17.199999999999989</v>
      </c>
      <c r="Q246" s="292">
        <f t="shared" si="109"/>
        <v>360</v>
      </c>
      <c r="R246" s="293"/>
      <c r="S246" s="293"/>
      <c r="T246" s="293"/>
      <c r="U246" s="293"/>
      <c r="V246" s="293">
        <v>50</v>
      </c>
      <c r="W246" s="293"/>
      <c r="X246" s="292">
        <f t="shared" si="114"/>
        <v>410</v>
      </c>
      <c r="Y246" s="293">
        <v>1147.2</v>
      </c>
      <c r="Z246" s="292">
        <f t="shared" si="115"/>
        <v>-720</v>
      </c>
      <c r="AA246" s="292">
        <f t="shared" si="110"/>
        <v>360</v>
      </c>
      <c r="AB246" s="293"/>
      <c r="AC246" s="293"/>
      <c r="AD246" s="293"/>
      <c r="AE246" s="293"/>
      <c r="AF246" s="293"/>
      <c r="AG246" s="293"/>
      <c r="AH246" s="292">
        <f t="shared" si="92"/>
        <v>360</v>
      </c>
      <c r="AI246" s="293"/>
      <c r="AJ246" s="292">
        <f t="shared" si="93"/>
        <v>-360</v>
      </c>
      <c r="AK246" s="292">
        <f t="shared" si="111"/>
        <v>360</v>
      </c>
      <c r="AL246" s="293"/>
      <c r="AM246" s="293"/>
      <c r="AN246" s="293"/>
      <c r="AO246" s="293"/>
      <c r="AP246" s="293"/>
      <c r="AQ246" s="293"/>
      <c r="AR246" s="292">
        <f t="shared" si="94"/>
        <v>360</v>
      </c>
      <c r="AS246" s="293"/>
      <c r="AT246" s="292">
        <f t="shared" si="95"/>
        <v>0</v>
      </c>
      <c r="AU246" s="137" t="str">
        <f t="shared" si="101"/>
        <v>*</v>
      </c>
      <c r="AW246" s="143" t="str">
        <f t="shared" si="96"/>
        <v/>
      </c>
    </row>
    <row r="247" spans="1:49" ht="12">
      <c r="A247" s="288">
        <v>250</v>
      </c>
      <c r="B247" s="289" t="s">
        <v>1077</v>
      </c>
      <c r="C247" s="290" t="s">
        <v>14</v>
      </c>
      <c r="D247" s="290" t="s">
        <v>1035</v>
      </c>
      <c r="E247" s="291">
        <v>35</v>
      </c>
      <c r="F247" s="292"/>
      <c r="G247" s="292">
        <f t="shared" si="108"/>
        <v>105</v>
      </c>
      <c r="H247" s="293"/>
      <c r="I247" s="293"/>
      <c r="J247" s="293"/>
      <c r="K247" s="293"/>
      <c r="L247" s="293"/>
      <c r="M247" s="293"/>
      <c r="N247" s="292">
        <f t="shared" si="112"/>
        <v>105</v>
      </c>
      <c r="O247" s="293">
        <v>420</v>
      </c>
      <c r="P247" s="292">
        <f t="shared" si="113"/>
        <v>-315</v>
      </c>
      <c r="Q247" s="292">
        <f t="shared" si="109"/>
        <v>105</v>
      </c>
      <c r="R247" s="293"/>
      <c r="S247" s="293"/>
      <c r="T247" s="293"/>
      <c r="U247" s="293"/>
      <c r="V247" s="293"/>
      <c r="W247" s="293"/>
      <c r="X247" s="292">
        <f t="shared" si="114"/>
        <v>105</v>
      </c>
      <c r="Y247" s="293"/>
      <c r="Z247" s="292">
        <f t="shared" si="115"/>
        <v>-210</v>
      </c>
      <c r="AA247" s="292">
        <f t="shared" si="110"/>
        <v>105</v>
      </c>
      <c r="AB247" s="293"/>
      <c r="AC247" s="293"/>
      <c r="AD247" s="293"/>
      <c r="AE247" s="293"/>
      <c r="AF247" s="293"/>
      <c r="AG247" s="293"/>
      <c r="AH247" s="292">
        <f t="shared" si="92"/>
        <v>105</v>
      </c>
      <c r="AI247" s="293"/>
      <c r="AJ247" s="292">
        <f t="shared" si="93"/>
        <v>-105</v>
      </c>
      <c r="AK247" s="292">
        <f t="shared" si="111"/>
        <v>105</v>
      </c>
      <c r="AL247" s="293"/>
      <c r="AM247" s="293"/>
      <c r="AN247" s="293"/>
      <c r="AO247" s="293"/>
      <c r="AP247" s="293"/>
      <c r="AQ247" s="293"/>
      <c r="AR247" s="292">
        <f t="shared" si="94"/>
        <v>105</v>
      </c>
      <c r="AS247" s="293"/>
      <c r="AT247" s="292">
        <f t="shared" si="95"/>
        <v>0</v>
      </c>
      <c r="AU247" s="137" t="str">
        <f t="shared" si="101"/>
        <v>*</v>
      </c>
      <c r="AW247" s="143" t="str">
        <f t="shared" si="96"/>
        <v/>
      </c>
    </row>
    <row r="248" spans="1:49" ht="12">
      <c r="A248" s="288">
        <v>251</v>
      </c>
      <c r="B248" s="329" t="s">
        <v>535</v>
      </c>
      <c r="C248" s="330" t="s">
        <v>30</v>
      </c>
      <c r="D248" s="333"/>
      <c r="E248" s="329"/>
      <c r="F248" s="332">
        <v>1680</v>
      </c>
      <c r="G248" s="299">
        <f t="shared" si="108"/>
        <v>0</v>
      </c>
      <c r="H248" s="300"/>
      <c r="I248" s="300"/>
      <c r="J248" s="300"/>
      <c r="K248" s="300"/>
      <c r="L248" s="300"/>
      <c r="M248" s="300"/>
      <c r="N248" s="299">
        <f t="shared" si="112"/>
        <v>0</v>
      </c>
      <c r="O248" s="300"/>
      <c r="P248" s="299">
        <f t="shared" si="113"/>
        <v>1680</v>
      </c>
      <c r="Q248" s="299">
        <f t="shared" si="109"/>
        <v>0</v>
      </c>
      <c r="R248" s="300"/>
      <c r="S248" s="300"/>
      <c r="T248" s="300"/>
      <c r="U248" s="300"/>
      <c r="V248" s="300"/>
      <c r="W248" s="300"/>
      <c r="X248" s="299">
        <f t="shared" si="114"/>
        <v>0</v>
      </c>
      <c r="Y248" s="300"/>
      <c r="Z248" s="299">
        <f t="shared" si="115"/>
        <v>1680</v>
      </c>
      <c r="AA248" s="299">
        <f t="shared" si="110"/>
        <v>0</v>
      </c>
      <c r="AB248" s="300"/>
      <c r="AC248" s="300"/>
      <c r="AD248" s="300"/>
      <c r="AE248" s="300"/>
      <c r="AF248" s="300"/>
      <c r="AG248" s="300"/>
      <c r="AH248" s="299">
        <f t="shared" si="92"/>
        <v>0</v>
      </c>
      <c r="AI248" s="300"/>
      <c r="AJ248" s="299">
        <f t="shared" si="93"/>
        <v>1680</v>
      </c>
      <c r="AK248" s="299">
        <f t="shared" si="111"/>
        <v>0</v>
      </c>
      <c r="AL248" s="300"/>
      <c r="AM248" s="300"/>
      <c r="AN248" s="300"/>
      <c r="AO248" s="300"/>
      <c r="AP248" s="300"/>
      <c r="AQ248" s="300"/>
      <c r="AR248" s="299">
        <f t="shared" si="94"/>
        <v>0</v>
      </c>
      <c r="AS248" s="300"/>
      <c r="AT248" s="299">
        <f t="shared" si="95"/>
        <v>1680</v>
      </c>
      <c r="AU248" s="137" t="str">
        <f t="shared" si="101"/>
        <v/>
      </c>
      <c r="AW248" s="143" t="str">
        <f t="shared" si="96"/>
        <v/>
      </c>
    </row>
    <row r="249" spans="1:49" ht="12">
      <c r="A249" s="288">
        <v>252</v>
      </c>
      <c r="B249" s="289" t="s">
        <v>536</v>
      </c>
      <c r="C249" s="290" t="s">
        <v>23</v>
      </c>
      <c r="D249" s="290" t="s">
        <v>12</v>
      </c>
      <c r="E249" s="291">
        <v>70</v>
      </c>
      <c r="F249" s="292">
        <v>210</v>
      </c>
      <c r="G249" s="292">
        <f t="shared" si="108"/>
        <v>210</v>
      </c>
      <c r="H249" s="293"/>
      <c r="I249" s="293"/>
      <c r="J249" s="293"/>
      <c r="K249" s="293"/>
      <c r="L249" s="293"/>
      <c r="M249" s="293"/>
      <c r="N249" s="292">
        <f t="shared" si="112"/>
        <v>210</v>
      </c>
      <c r="O249" s="293"/>
      <c r="P249" s="292">
        <f t="shared" si="113"/>
        <v>420</v>
      </c>
      <c r="Q249" s="292">
        <f t="shared" si="109"/>
        <v>210</v>
      </c>
      <c r="R249" s="293"/>
      <c r="S249" s="293"/>
      <c r="T249" s="293"/>
      <c r="U249" s="293"/>
      <c r="V249" s="293"/>
      <c r="W249" s="293"/>
      <c r="X249" s="292">
        <f t="shared" si="114"/>
        <v>210</v>
      </c>
      <c r="Y249" s="293"/>
      <c r="Z249" s="292">
        <f t="shared" si="115"/>
        <v>630</v>
      </c>
      <c r="AA249" s="292">
        <f t="shared" si="110"/>
        <v>210</v>
      </c>
      <c r="AB249" s="293"/>
      <c r="AC249" s="293"/>
      <c r="AD249" s="293"/>
      <c r="AE249" s="293"/>
      <c r="AF249" s="293"/>
      <c r="AG249" s="293"/>
      <c r="AH249" s="292">
        <f t="shared" si="92"/>
        <v>210</v>
      </c>
      <c r="AI249" s="293"/>
      <c r="AJ249" s="292">
        <f t="shared" si="93"/>
        <v>840</v>
      </c>
      <c r="AK249" s="292">
        <f t="shared" si="111"/>
        <v>210</v>
      </c>
      <c r="AL249" s="293"/>
      <c r="AM249" s="293"/>
      <c r="AN249" s="293"/>
      <c r="AO249" s="293"/>
      <c r="AP249" s="293"/>
      <c r="AQ249" s="293"/>
      <c r="AR249" s="292">
        <f t="shared" si="94"/>
        <v>210</v>
      </c>
      <c r="AS249" s="293">
        <v>1050</v>
      </c>
      <c r="AT249" s="292">
        <f t="shared" si="95"/>
        <v>0</v>
      </c>
      <c r="AU249" s="137" t="str">
        <f t="shared" si="101"/>
        <v>*</v>
      </c>
      <c r="AW249" s="143" t="str">
        <f t="shared" si="96"/>
        <v/>
      </c>
    </row>
    <row r="250" spans="1:49" ht="12">
      <c r="A250" s="288">
        <v>253</v>
      </c>
      <c r="B250" s="289" t="s">
        <v>539</v>
      </c>
      <c r="C250" s="290" t="s">
        <v>23</v>
      </c>
      <c r="D250" s="290" t="s">
        <v>541</v>
      </c>
      <c r="E250" s="291">
        <v>70</v>
      </c>
      <c r="F250" s="292"/>
      <c r="G250" s="292">
        <f t="shared" si="108"/>
        <v>210</v>
      </c>
      <c r="H250" s="293"/>
      <c r="I250" s="293"/>
      <c r="J250" s="293"/>
      <c r="K250" s="293"/>
      <c r="L250" s="293"/>
      <c r="M250" s="293"/>
      <c r="N250" s="292">
        <f t="shared" si="112"/>
        <v>210</v>
      </c>
      <c r="O250" s="293"/>
      <c r="P250" s="292">
        <f t="shared" si="113"/>
        <v>210</v>
      </c>
      <c r="Q250" s="292">
        <f t="shared" si="109"/>
        <v>210</v>
      </c>
      <c r="R250" s="293"/>
      <c r="S250" s="293"/>
      <c r="T250" s="293"/>
      <c r="U250" s="293"/>
      <c r="V250" s="293"/>
      <c r="W250" s="293"/>
      <c r="X250" s="292">
        <f t="shared" si="114"/>
        <v>210</v>
      </c>
      <c r="Y250" s="293"/>
      <c r="Z250" s="292">
        <f t="shared" si="115"/>
        <v>420</v>
      </c>
      <c r="AA250" s="292">
        <f t="shared" si="110"/>
        <v>210</v>
      </c>
      <c r="AB250" s="293"/>
      <c r="AC250" s="293"/>
      <c r="AD250" s="293"/>
      <c r="AE250" s="293"/>
      <c r="AF250" s="293"/>
      <c r="AG250" s="293"/>
      <c r="AH250" s="292">
        <f t="shared" si="92"/>
        <v>210</v>
      </c>
      <c r="AI250" s="293">
        <v>840</v>
      </c>
      <c r="AJ250" s="292">
        <f t="shared" si="93"/>
        <v>-210</v>
      </c>
      <c r="AK250" s="292">
        <f t="shared" si="111"/>
        <v>210</v>
      </c>
      <c r="AL250" s="293"/>
      <c r="AM250" s="293"/>
      <c r="AN250" s="293"/>
      <c r="AO250" s="293"/>
      <c r="AP250" s="293"/>
      <c r="AQ250" s="293"/>
      <c r="AR250" s="292">
        <f t="shared" si="94"/>
        <v>210</v>
      </c>
      <c r="AS250" s="293"/>
      <c r="AT250" s="292">
        <f t="shared" si="95"/>
        <v>0</v>
      </c>
      <c r="AU250" s="137" t="str">
        <f t="shared" si="101"/>
        <v>*</v>
      </c>
      <c r="AW250" s="143" t="str">
        <f t="shared" si="96"/>
        <v/>
      </c>
    </row>
    <row r="251" spans="1:49" ht="12">
      <c r="A251" s="288">
        <v>254</v>
      </c>
      <c r="B251" s="289" t="s">
        <v>868</v>
      </c>
      <c r="C251" s="290" t="s">
        <v>14</v>
      </c>
      <c r="D251" s="290" t="s">
        <v>869</v>
      </c>
      <c r="E251" s="291">
        <v>85</v>
      </c>
      <c r="F251" s="292"/>
      <c r="G251" s="292">
        <f t="shared" si="108"/>
        <v>255</v>
      </c>
      <c r="H251" s="293"/>
      <c r="I251" s="293"/>
      <c r="J251" s="293"/>
      <c r="K251" s="293"/>
      <c r="L251" s="293"/>
      <c r="M251" s="293"/>
      <c r="N251" s="292">
        <f t="shared" si="112"/>
        <v>255</v>
      </c>
      <c r="O251" s="293">
        <v>255</v>
      </c>
      <c r="P251" s="292">
        <f t="shared" si="113"/>
        <v>0</v>
      </c>
      <c r="Q251" s="292">
        <f t="shared" si="109"/>
        <v>255</v>
      </c>
      <c r="R251" s="293"/>
      <c r="S251" s="293"/>
      <c r="T251" s="293"/>
      <c r="U251" s="293"/>
      <c r="V251" s="293"/>
      <c r="W251" s="293"/>
      <c r="X251" s="292">
        <f t="shared" si="114"/>
        <v>255</v>
      </c>
      <c r="Y251" s="293"/>
      <c r="Z251" s="292">
        <f t="shared" si="115"/>
        <v>255</v>
      </c>
      <c r="AA251" s="292">
        <f t="shared" si="110"/>
        <v>255</v>
      </c>
      <c r="AB251" s="293"/>
      <c r="AC251" s="293"/>
      <c r="AD251" s="293"/>
      <c r="AE251" s="293"/>
      <c r="AF251" s="293"/>
      <c r="AG251" s="293"/>
      <c r="AH251" s="292">
        <f t="shared" si="92"/>
        <v>255</v>
      </c>
      <c r="AI251" s="293">
        <v>510</v>
      </c>
      <c r="AJ251" s="292">
        <f t="shared" si="93"/>
        <v>0</v>
      </c>
      <c r="AK251" s="292">
        <f t="shared" si="111"/>
        <v>255</v>
      </c>
      <c r="AL251" s="293"/>
      <c r="AM251" s="293"/>
      <c r="AN251" s="293"/>
      <c r="AO251" s="293"/>
      <c r="AP251" s="293"/>
      <c r="AQ251" s="293"/>
      <c r="AR251" s="292">
        <f t="shared" si="94"/>
        <v>255</v>
      </c>
      <c r="AS251" s="293">
        <v>255</v>
      </c>
      <c r="AT251" s="292">
        <f t="shared" si="95"/>
        <v>0</v>
      </c>
      <c r="AU251" s="137" t="str">
        <f t="shared" si="101"/>
        <v>*</v>
      </c>
      <c r="AW251" s="143" t="str">
        <f t="shared" si="96"/>
        <v/>
      </c>
    </row>
    <row r="252" spans="1:49" ht="12">
      <c r="A252" s="288">
        <v>255</v>
      </c>
      <c r="B252" s="289" t="s">
        <v>543</v>
      </c>
      <c r="C252" s="290" t="s">
        <v>23</v>
      </c>
      <c r="D252" s="290" t="s">
        <v>545</v>
      </c>
      <c r="E252" s="291">
        <v>95</v>
      </c>
      <c r="F252" s="292"/>
      <c r="G252" s="292">
        <f t="shared" si="108"/>
        <v>285</v>
      </c>
      <c r="H252" s="293"/>
      <c r="I252" s="293"/>
      <c r="J252" s="293"/>
      <c r="K252" s="293"/>
      <c r="L252" s="293"/>
      <c r="M252" s="293"/>
      <c r="N252" s="292">
        <f t="shared" si="112"/>
        <v>285</v>
      </c>
      <c r="O252" s="293">
        <v>285</v>
      </c>
      <c r="P252" s="292">
        <f t="shared" si="113"/>
        <v>0</v>
      </c>
      <c r="Q252" s="292">
        <f t="shared" si="109"/>
        <v>285</v>
      </c>
      <c r="R252" s="293"/>
      <c r="S252" s="293"/>
      <c r="T252" s="293"/>
      <c r="U252" s="293"/>
      <c r="V252" s="293">
        <v>50</v>
      </c>
      <c r="W252" s="293"/>
      <c r="X252" s="292">
        <f t="shared" si="114"/>
        <v>335</v>
      </c>
      <c r="Y252" s="293">
        <v>335</v>
      </c>
      <c r="Z252" s="292">
        <f t="shared" si="115"/>
        <v>0</v>
      </c>
      <c r="AA252" s="292">
        <f t="shared" si="110"/>
        <v>285</v>
      </c>
      <c r="AB252" s="293"/>
      <c r="AC252" s="293"/>
      <c r="AD252" s="293"/>
      <c r="AE252" s="293"/>
      <c r="AF252" s="293"/>
      <c r="AG252" s="293"/>
      <c r="AH252" s="292">
        <f t="shared" si="92"/>
        <v>285</v>
      </c>
      <c r="AI252" s="293">
        <v>285</v>
      </c>
      <c r="AJ252" s="292">
        <f t="shared" si="93"/>
        <v>0</v>
      </c>
      <c r="AK252" s="292">
        <f t="shared" si="111"/>
        <v>285</v>
      </c>
      <c r="AL252" s="293"/>
      <c r="AM252" s="293"/>
      <c r="AN252" s="293"/>
      <c r="AO252" s="293"/>
      <c r="AP252" s="293"/>
      <c r="AQ252" s="293"/>
      <c r="AR252" s="292">
        <f t="shared" si="94"/>
        <v>285</v>
      </c>
      <c r="AS252" s="293">
        <v>285</v>
      </c>
      <c r="AT252" s="292">
        <f t="shared" si="95"/>
        <v>0</v>
      </c>
      <c r="AU252" s="137" t="str">
        <f t="shared" si="101"/>
        <v>*</v>
      </c>
      <c r="AW252" s="143" t="str">
        <f t="shared" si="96"/>
        <v/>
      </c>
    </row>
    <row r="253" spans="1:49" ht="12">
      <c r="A253" s="288">
        <v>256</v>
      </c>
      <c r="B253" s="289" t="s">
        <v>546</v>
      </c>
      <c r="C253" s="290" t="s">
        <v>14</v>
      </c>
      <c r="D253" s="290" t="s">
        <v>548</v>
      </c>
      <c r="E253" s="291">
        <v>125</v>
      </c>
      <c r="F253" s="292"/>
      <c r="G253" s="292">
        <f t="shared" si="108"/>
        <v>375</v>
      </c>
      <c r="H253" s="293"/>
      <c r="I253" s="293"/>
      <c r="J253" s="293"/>
      <c r="K253" s="293"/>
      <c r="L253" s="293"/>
      <c r="M253" s="293"/>
      <c r="N253" s="292">
        <f t="shared" si="112"/>
        <v>375</v>
      </c>
      <c r="O253" s="293"/>
      <c r="P253" s="292">
        <f t="shared" si="113"/>
        <v>375</v>
      </c>
      <c r="Q253" s="292">
        <f t="shared" si="109"/>
        <v>375</v>
      </c>
      <c r="R253" s="293"/>
      <c r="S253" s="293"/>
      <c r="T253" s="293"/>
      <c r="U253" s="293"/>
      <c r="V253" s="293">
        <v>50</v>
      </c>
      <c r="W253" s="293"/>
      <c r="X253" s="292">
        <f t="shared" si="114"/>
        <v>425</v>
      </c>
      <c r="Y253" s="293">
        <v>800</v>
      </c>
      <c r="Z253" s="292">
        <f t="shared" si="115"/>
        <v>0</v>
      </c>
      <c r="AA253" s="292">
        <f t="shared" si="110"/>
        <v>375</v>
      </c>
      <c r="AB253" s="293"/>
      <c r="AC253" s="293"/>
      <c r="AD253" s="293"/>
      <c r="AE253" s="293"/>
      <c r="AF253" s="293"/>
      <c r="AG253" s="293"/>
      <c r="AH253" s="292">
        <f t="shared" si="92"/>
        <v>375</v>
      </c>
      <c r="AI253" s="293">
        <v>750</v>
      </c>
      <c r="AJ253" s="292">
        <f t="shared" si="93"/>
        <v>-375</v>
      </c>
      <c r="AK253" s="292">
        <f t="shared" si="111"/>
        <v>375</v>
      </c>
      <c r="AL253" s="293"/>
      <c r="AM253" s="293"/>
      <c r="AN253" s="293"/>
      <c r="AO253" s="293"/>
      <c r="AP253" s="293"/>
      <c r="AQ253" s="293"/>
      <c r="AR253" s="292">
        <f t="shared" si="94"/>
        <v>375</v>
      </c>
      <c r="AS253" s="293"/>
      <c r="AT253" s="292">
        <f t="shared" si="95"/>
        <v>0</v>
      </c>
      <c r="AU253" s="137" t="str">
        <f t="shared" si="101"/>
        <v>*</v>
      </c>
      <c r="AW253" s="143" t="str">
        <f t="shared" si="96"/>
        <v/>
      </c>
    </row>
    <row r="254" spans="1:49" ht="12">
      <c r="A254" s="288">
        <v>257</v>
      </c>
      <c r="B254" s="289" t="s">
        <v>551</v>
      </c>
      <c r="C254" s="290" t="s">
        <v>23</v>
      </c>
      <c r="D254" s="290" t="s">
        <v>12</v>
      </c>
      <c r="E254" s="291">
        <v>50</v>
      </c>
      <c r="F254" s="292">
        <v>300</v>
      </c>
      <c r="G254" s="292">
        <f t="shared" si="108"/>
        <v>150</v>
      </c>
      <c r="H254" s="293"/>
      <c r="I254" s="293"/>
      <c r="J254" s="293"/>
      <c r="K254" s="293"/>
      <c r="L254" s="293"/>
      <c r="M254" s="293"/>
      <c r="N254" s="292">
        <f t="shared" si="112"/>
        <v>150</v>
      </c>
      <c r="O254" s="293"/>
      <c r="P254" s="292">
        <f t="shared" si="113"/>
        <v>450</v>
      </c>
      <c r="Q254" s="292">
        <f t="shared" si="109"/>
        <v>150</v>
      </c>
      <c r="R254" s="293"/>
      <c r="S254" s="293"/>
      <c r="T254" s="293"/>
      <c r="U254" s="293"/>
      <c r="V254" s="293"/>
      <c r="W254" s="293"/>
      <c r="X254" s="292">
        <f t="shared" si="114"/>
        <v>150</v>
      </c>
      <c r="Y254" s="293"/>
      <c r="Z254" s="292">
        <f t="shared" si="115"/>
        <v>600</v>
      </c>
      <c r="AA254" s="292">
        <f t="shared" si="110"/>
        <v>150</v>
      </c>
      <c r="AB254" s="293"/>
      <c r="AC254" s="293"/>
      <c r="AD254" s="293"/>
      <c r="AE254" s="293"/>
      <c r="AF254" s="293"/>
      <c r="AG254" s="293"/>
      <c r="AH254" s="292">
        <f t="shared" ref="AH254:AH316" si="116">SUM(AA254:AG254)</f>
        <v>150</v>
      </c>
      <c r="AI254" s="293"/>
      <c r="AJ254" s="292">
        <f t="shared" ref="AJ254:AJ316" si="117">Z254+AH254-AI254</f>
        <v>750</v>
      </c>
      <c r="AK254" s="292">
        <f t="shared" si="111"/>
        <v>150</v>
      </c>
      <c r="AL254" s="293"/>
      <c r="AM254" s="293"/>
      <c r="AN254" s="293"/>
      <c r="AO254" s="293"/>
      <c r="AP254" s="293"/>
      <c r="AQ254" s="293"/>
      <c r="AR254" s="292">
        <f t="shared" ref="AR254:AR316" si="118">SUM(AK254:AQ254)</f>
        <v>150</v>
      </c>
      <c r="AS254" s="293">
        <v>900</v>
      </c>
      <c r="AT254" s="292">
        <f t="shared" ref="AT254:AT316" si="119">AJ254+AR254-AS254</f>
        <v>0</v>
      </c>
      <c r="AU254" s="137" t="str">
        <f t="shared" si="101"/>
        <v>*</v>
      </c>
      <c r="AW254" s="143" t="str">
        <f t="shared" si="96"/>
        <v/>
      </c>
    </row>
    <row r="255" spans="1:49" ht="12">
      <c r="A255" s="288">
        <v>258</v>
      </c>
      <c r="B255" s="289" t="s">
        <v>553</v>
      </c>
      <c r="C255" s="290" t="s">
        <v>14</v>
      </c>
      <c r="D255" s="290" t="s">
        <v>554</v>
      </c>
      <c r="E255" s="291">
        <v>120</v>
      </c>
      <c r="F255" s="292"/>
      <c r="G255" s="292">
        <f t="shared" si="108"/>
        <v>360</v>
      </c>
      <c r="H255" s="293"/>
      <c r="I255" s="293"/>
      <c r="J255" s="293"/>
      <c r="K255" s="293"/>
      <c r="L255" s="293"/>
      <c r="M255" s="293"/>
      <c r="N255" s="292">
        <f t="shared" si="112"/>
        <v>360</v>
      </c>
      <c r="O255" s="293">
        <v>720</v>
      </c>
      <c r="P255" s="292">
        <f t="shared" si="113"/>
        <v>-360</v>
      </c>
      <c r="Q255" s="292">
        <f t="shared" si="109"/>
        <v>360</v>
      </c>
      <c r="R255" s="293"/>
      <c r="S255" s="293"/>
      <c r="T255" s="293"/>
      <c r="U255" s="293"/>
      <c r="V255" s="293">
        <v>50</v>
      </c>
      <c r="W255" s="293"/>
      <c r="X255" s="292">
        <f t="shared" si="114"/>
        <v>410</v>
      </c>
      <c r="Y255" s="293">
        <v>770</v>
      </c>
      <c r="Z255" s="292">
        <f t="shared" si="115"/>
        <v>-720</v>
      </c>
      <c r="AA255" s="292">
        <f t="shared" si="110"/>
        <v>360</v>
      </c>
      <c r="AB255" s="293"/>
      <c r="AC255" s="293"/>
      <c r="AD255" s="293"/>
      <c r="AE255" s="293"/>
      <c r="AF255" s="293"/>
      <c r="AG255" s="293"/>
      <c r="AH255" s="292">
        <f t="shared" si="116"/>
        <v>360</v>
      </c>
      <c r="AI255" s="293"/>
      <c r="AJ255" s="292">
        <f t="shared" si="117"/>
        <v>-360</v>
      </c>
      <c r="AK255" s="292">
        <f t="shared" si="111"/>
        <v>360</v>
      </c>
      <c r="AL255" s="293"/>
      <c r="AM255" s="293"/>
      <c r="AN255" s="293"/>
      <c r="AO255" s="293"/>
      <c r="AP255" s="293"/>
      <c r="AQ255" s="293"/>
      <c r="AR255" s="292">
        <f t="shared" si="118"/>
        <v>360</v>
      </c>
      <c r="AS255" s="293"/>
      <c r="AT255" s="292">
        <f t="shared" si="119"/>
        <v>0</v>
      </c>
      <c r="AU255" s="137" t="str">
        <f t="shared" si="101"/>
        <v>*</v>
      </c>
      <c r="AW255" s="143" t="str">
        <f t="shared" si="96"/>
        <v/>
      </c>
    </row>
    <row r="256" spans="1:49" ht="12">
      <c r="A256" s="288">
        <v>259</v>
      </c>
      <c r="B256" s="289" t="s">
        <v>555</v>
      </c>
      <c r="C256" s="290" t="s">
        <v>14</v>
      </c>
      <c r="D256" s="290" t="s">
        <v>557</v>
      </c>
      <c r="E256" s="291">
        <v>170</v>
      </c>
      <c r="F256" s="292"/>
      <c r="G256" s="292">
        <f t="shared" si="108"/>
        <v>510</v>
      </c>
      <c r="H256" s="293">
        <v>100</v>
      </c>
      <c r="I256" s="293"/>
      <c r="J256" s="293"/>
      <c r="K256" s="293"/>
      <c r="L256" s="293">
        <v>70</v>
      </c>
      <c r="M256" s="293"/>
      <c r="N256" s="292">
        <f t="shared" si="112"/>
        <v>680</v>
      </c>
      <c r="O256" s="293">
        <v>1105</v>
      </c>
      <c r="P256" s="292">
        <f t="shared" si="113"/>
        <v>-425</v>
      </c>
      <c r="Q256" s="292">
        <f t="shared" si="109"/>
        <v>510</v>
      </c>
      <c r="R256" s="293"/>
      <c r="S256" s="293">
        <v>138</v>
      </c>
      <c r="T256" s="293"/>
      <c r="U256" s="293"/>
      <c r="V256" s="293"/>
      <c r="W256" s="293"/>
      <c r="X256" s="292">
        <f t="shared" si="114"/>
        <v>648</v>
      </c>
      <c r="Y256" s="293"/>
      <c r="Z256" s="292">
        <f t="shared" si="115"/>
        <v>223</v>
      </c>
      <c r="AA256" s="292">
        <f t="shared" si="110"/>
        <v>510</v>
      </c>
      <c r="AB256" s="293"/>
      <c r="AC256" s="293"/>
      <c r="AD256" s="293"/>
      <c r="AE256" s="293"/>
      <c r="AF256" s="293"/>
      <c r="AG256" s="293"/>
      <c r="AH256" s="292">
        <f t="shared" si="116"/>
        <v>510</v>
      </c>
      <c r="AI256" s="293"/>
      <c r="AJ256" s="292">
        <f t="shared" si="117"/>
        <v>733</v>
      </c>
      <c r="AK256" s="292">
        <f t="shared" si="111"/>
        <v>510</v>
      </c>
      <c r="AL256" s="293"/>
      <c r="AM256" s="293"/>
      <c r="AN256" s="293"/>
      <c r="AO256" s="293"/>
      <c r="AP256" s="293"/>
      <c r="AQ256" s="293"/>
      <c r="AR256" s="292">
        <f t="shared" si="118"/>
        <v>510</v>
      </c>
      <c r="AS256" s="293">
        <v>1243</v>
      </c>
      <c r="AT256" s="292">
        <f t="shared" si="119"/>
        <v>0</v>
      </c>
      <c r="AU256" s="137" t="str">
        <f t="shared" si="101"/>
        <v>*</v>
      </c>
      <c r="AW256" s="143" t="str">
        <f t="shared" ref="AW256:AW318" si="120">IF(AA256=E256*3,"","!!!")</f>
        <v/>
      </c>
    </row>
    <row r="257" spans="1:49" ht="12">
      <c r="A257" s="288">
        <v>260</v>
      </c>
      <c r="B257" s="294" t="s">
        <v>1367</v>
      </c>
      <c r="C257" s="290" t="s">
        <v>10</v>
      </c>
      <c r="D257" s="290" t="s">
        <v>12</v>
      </c>
      <c r="E257" s="295">
        <v>90</v>
      </c>
      <c r="F257" s="292"/>
      <c r="G257" s="292">
        <f t="shared" si="108"/>
        <v>270</v>
      </c>
      <c r="H257" s="293"/>
      <c r="I257" s="293"/>
      <c r="J257" s="293"/>
      <c r="K257" s="293"/>
      <c r="L257" s="293"/>
      <c r="M257" s="293"/>
      <c r="N257" s="292">
        <f t="shared" si="112"/>
        <v>270</v>
      </c>
      <c r="O257" s="293"/>
      <c r="P257" s="292">
        <f t="shared" si="113"/>
        <v>270</v>
      </c>
      <c r="Q257" s="292">
        <f t="shared" si="109"/>
        <v>270</v>
      </c>
      <c r="R257" s="293"/>
      <c r="S257" s="293"/>
      <c r="T257" s="293"/>
      <c r="U257" s="293"/>
      <c r="V257" s="293"/>
      <c r="W257" s="293"/>
      <c r="X257" s="292">
        <f t="shared" si="114"/>
        <v>270</v>
      </c>
      <c r="Y257" s="293"/>
      <c r="Z257" s="292">
        <f t="shared" si="115"/>
        <v>540</v>
      </c>
      <c r="AA257" s="292">
        <f t="shared" si="110"/>
        <v>270</v>
      </c>
      <c r="AB257" s="293"/>
      <c r="AC257" s="293"/>
      <c r="AD257" s="293"/>
      <c r="AE257" s="293"/>
      <c r="AF257" s="293"/>
      <c r="AG257" s="293"/>
      <c r="AH257" s="292">
        <f t="shared" si="116"/>
        <v>270</v>
      </c>
      <c r="AI257" s="293"/>
      <c r="AJ257" s="292">
        <f t="shared" si="117"/>
        <v>810</v>
      </c>
      <c r="AK257" s="292">
        <f t="shared" si="111"/>
        <v>270</v>
      </c>
      <c r="AL257" s="293"/>
      <c r="AM257" s="293"/>
      <c r="AN257" s="293"/>
      <c r="AO257" s="293"/>
      <c r="AP257" s="293"/>
      <c r="AQ257" s="293"/>
      <c r="AR257" s="292">
        <f t="shared" si="118"/>
        <v>270</v>
      </c>
      <c r="AS257" s="293">
        <v>1080</v>
      </c>
      <c r="AT257" s="292">
        <f t="shared" si="119"/>
        <v>0</v>
      </c>
      <c r="AU257" s="137" t="str">
        <f t="shared" si="101"/>
        <v>*</v>
      </c>
      <c r="AW257" s="143" t="str">
        <f t="shared" si="120"/>
        <v/>
      </c>
    </row>
    <row r="258" spans="1:49" ht="12">
      <c r="A258" s="288">
        <v>261</v>
      </c>
      <c r="B258" s="294" t="s">
        <v>1370</v>
      </c>
      <c r="C258" s="290" t="s">
        <v>23</v>
      </c>
      <c r="D258" s="290" t="s">
        <v>1368</v>
      </c>
      <c r="E258" s="295">
        <v>125</v>
      </c>
      <c r="F258" s="292"/>
      <c r="G258" s="292">
        <f t="shared" si="108"/>
        <v>375</v>
      </c>
      <c r="H258" s="293">
        <v>50</v>
      </c>
      <c r="I258" s="293">
        <v>114</v>
      </c>
      <c r="J258" s="293">
        <v>738.4</v>
      </c>
      <c r="K258" s="293"/>
      <c r="L258" s="293"/>
      <c r="M258" s="293"/>
      <c r="N258" s="292">
        <f t="shared" si="112"/>
        <v>1277.4000000000001</v>
      </c>
      <c r="O258" s="293">
        <v>2402.4</v>
      </c>
      <c r="P258" s="292">
        <f t="shared" si="113"/>
        <v>-1125</v>
      </c>
      <c r="Q258" s="292">
        <f t="shared" si="109"/>
        <v>375</v>
      </c>
      <c r="R258" s="293"/>
      <c r="S258" s="293"/>
      <c r="T258" s="293"/>
      <c r="U258" s="293"/>
      <c r="V258" s="293">
        <v>50</v>
      </c>
      <c r="W258" s="293"/>
      <c r="X258" s="292">
        <f t="shared" si="114"/>
        <v>425</v>
      </c>
      <c r="Y258" s="293"/>
      <c r="Z258" s="292">
        <f t="shared" si="115"/>
        <v>-700</v>
      </c>
      <c r="AA258" s="292">
        <f t="shared" si="110"/>
        <v>375</v>
      </c>
      <c r="AB258" s="293"/>
      <c r="AC258" s="293"/>
      <c r="AD258" s="293"/>
      <c r="AE258" s="293"/>
      <c r="AF258" s="293"/>
      <c r="AG258" s="293"/>
      <c r="AH258" s="292">
        <f t="shared" si="116"/>
        <v>375</v>
      </c>
      <c r="AI258" s="293"/>
      <c r="AJ258" s="292">
        <f t="shared" si="117"/>
        <v>-325</v>
      </c>
      <c r="AK258" s="292">
        <f t="shared" si="111"/>
        <v>375</v>
      </c>
      <c r="AL258" s="293"/>
      <c r="AM258" s="293"/>
      <c r="AN258" s="293"/>
      <c r="AO258" s="293"/>
      <c r="AP258" s="293"/>
      <c r="AQ258" s="293"/>
      <c r="AR258" s="292">
        <f t="shared" si="118"/>
        <v>375</v>
      </c>
      <c r="AS258" s="293">
        <v>50</v>
      </c>
      <c r="AT258" s="292">
        <f t="shared" si="119"/>
        <v>0</v>
      </c>
      <c r="AW258" s="143" t="str">
        <f t="shared" si="120"/>
        <v/>
      </c>
    </row>
    <row r="259" spans="1:49" ht="12">
      <c r="A259" s="288">
        <v>262</v>
      </c>
      <c r="B259" s="289" t="s">
        <v>561</v>
      </c>
      <c r="C259" s="290" t="s">
        <v>23</v>
      </c>
      <c r="D259" s="290" t="s">
        <v>12</v>
      </c>
      <c r="E259" s="291">
        <v>50</v>
      </c>
      <c r="F259" s="292">
        <v>150</v>
      </c>
      <c r="G259" s="292">
        <f t="shared" si="108"/>
        <v>150</v>
      </c>
      <c r="H259" s="293"/>
      <c r="I259" s="293"/>
      <c r="J259" s="293"/>
      <c r="K259" s="293"/>
      <c r="L259" s="293"/>
      <c r="M259" s="293"/>
      <c r="N259" s="292">
        <f t="shared" si="112"/>
        <v>150</v>
      </c>
      <c r="O259" s="293"/>
      <c r="P259" s="292">
        <f t="shared" si="113"/>
        <v>300</v>
      </c>
      <c r="Q259" s="292">
        <f t="shared" si="109"/>
        <v>150</v>
      </c>
      <c r="R259" s="293"/>
      <c r="S259" s="293"/>
      <c r="T259" s="293"/>
      <c r="U259" s="293"/>
      <c r="V259" s="293"/>
      <c r="W259" s="293"/>
      <c r="X259" s="292">
        <f t="shared" si="114"/>
        <v>150</v>
      </c>
      <c r="Y259" s="293"/>
      <c r="Z259" s="292">
        <f t="shared" si="115"/>
        <v>450</v>
      </c>
      <c r="AA259" s="292">
        <f t="shared" si="110"/>
        <v>150</v>
      </c>
      <c r="AB259" s="293"/>
      <c r="AC259" s="293"/>
      <c r="AD259" s="293"/>
      <c r="AE259" s="293"/>
      <c r="AF259" s="293"/>
      <c r="AG259" s="293"/>
      <c r="AH259" s="292">
        <f t="shared" si="116"/>
        <v>150</v>
      </c>
      <c r="AI259" s="293"/>
      <c r="AJ259" s="292">
        <f t="shared" si="117"/>
        <v>600</v>
      </c>
      <c r="AK259" s="292">
        <f t="shared" si="111"/>
        <v>150</v>
      </c>
      <c r="AL259" s="293"/>
      <c r="AM259" s="293"/>
      <c r="AN259" s="293"/>
      <c r="AO259" s="293"/>
      <c r="AP259" s="293"/>
      <c r="AQ259" s="293"/>
      <c r="AR259" s="292">
        <f t="shared" si="118"/>
        <v>150</v>
      </c>
      <c r="AS259" s="293"/>
      <c r="AT259" s="292">
        <f t="shared" si="119"/>
        <v>750</v>
      </c>
      <c r="AU259" s="137" t="str">
        <f t="shared" ref="AU259:AU320" si="121">IF(AT259=0,"*","")</f>
        <v/>
      </c>
      <c r="AW259" s="143" t="str">
        <f t="shared" si="120"/>
        <v/>
      </c>
    </row>
    <row r="260" spans="1:49" ht="12">
      <c r="A260" s="288">
        <v>263</v>
      </c>
      <c r="B260" s="289" t="s">
        <v>563</v>
      </c>
      <c r="C260" s="290" t="s">
        <v>23</v>
      </c>
      <c r="D260" s="290" t="s">
        <v>565</v>
      </c>
      <c r="E260" s="291">
        <v>85</v>
      </c>
      <c r="F260" s="292"/>
      <c r="G260" s="292">
        <f t="shared" si="108"/>
        <v>255</v>
      </c>
      <c r="H260" s="293"/>
      <c r="I260" s="293"/>
      <c r="J260" s="293"/>
      <c r="K260" s="293"/>
      <c r="L260" s="293"/>
      <c r="M260" s="293"/>
      <c r="N260" s="292">
        <f t="shared" si="112"/>
        <v>255</v>
      </c>
      <c r="O260" s="293">
        <v>255</v>
      </c>
      <c r="P260" s="292">
        <f t="shared" si="113"/>
        <v>0</v>
      </c>
      <c r="Q260" s="292">
        <f t="shared" si="109"/>
        <v>255</v>
      </c>
      <c r="R260" s="293"/>
      <c r="S260" s="293"/>
      <c r="T260" s="293"/>
      <c r="U260" s="293"/>
      <c r="V260" s="293"/>
      <c r="W260" s="293"/>
      <c r="X260" s="292">
        <f t="shared" si="114"/>
        <v>255</v>
      </c>
      <c r="Y260" s="293">
        <v>255</v>
      </c>
      <c r="Z260" s="292">
        <f t="shared" si="115"/>
        <v>0</v>
      </c>
      <c r="AA260" s="292">
        <f t="shared" si="110"/>
        <v>255</v>
      </c>
      <c r="AB260" s="293"/>
      <c r="AC260" s="293">
        <v>100</v>
      </c>
      <c r="AD260" s="293"/>
      <c r="AE260" s="293"/>
      <c r="AF260" s="293"/>
      <c r="AG260" s="293"/>
      <c r="AH260" s="292">
        <f t="shared" si="116"/>
        <v>355</v>
      </c>
      <c r="AI260" s="293">
        <v>355</v>
      </c>
      <c r="AJ260" s="292">
        <f t="shared" si="117"/>
        <v>0</v>
      </c>
      <c r="AK260" s="292">
        <f t="shared" si="111"/>
        <v>255</v>
      </c>
      <c r="AL260" s="293"/>
      <c r="AM260" s="293"/>
      <c r="AN260" s="293"/>
      <c r="AO260" s="293"/>
      <c r="AP260" s="293"/>
      <c r="AQ260" s="293"/>
      <c r="AR260" s="292">
        <f t="shared" si="118"/>
        <v>255</v>
      </c>
      <c r="AS260" s="293">
        <v>255</v>
      </c>
      <c r="AT260" s="292">
        <f t="shared" si="119"/>
        <v>0</v>
      </c>
      <c r="AU260" s="137" t="str">
        <f t="shared" si="121"/>
        <v>*</v>
      </c>
      <c r="AW260" s="143" t="str">
        <f t="shared" si="120"/>
        <v/>
      </c>
    </row>
    <row r="261" spans="1:49" ht="12">
      <c r="A261" s="288">
        <v>264</v>
      </c>
      <c r="B261" s="294" t="s">
        <v>566</v>
      </c>
      <c r="C261" s="290" t="s">
        <v>10</v>
      </c>
      <c r="D261" s="290" t="s">
        <v>568</v>
      </c>
      <c r="E261" s="295">
        <v>250</v>
      </c>
      <c r="F261" s="292">
        <v>-500</v>
      </c>
      <c r="G261" s="292">
        <f t="shared" si="108"/>
        <v>750</v>
      </c>
      <c r="H261" s="293"/>
      <c r="I261" s="293"/>
      <c r="J261" s="293"/>
      <c r="K261" s="293"/>
      <c r="L261" s="293"/>
      <c r="M261" s="293"/>
      <c r="N261" s="292">
        <f t="shared" si="112"/>
        <v>750</v>
      </c>
      <c r="O261" s="293">
        <v>750</v>
      </c>
      <c r="P261" s="292">
        <f t="shared" si="113"/>
        <v>-500</v>
      </c>
      <c r="Q261" s="292">
        <f t="shared" si="109"/>
        <v>750</v>
      </c>
      <c r="R261" s="293"/>
      <c r="S261" s="293"/>
      <c r="T261" s="293"/>
      <c r="U261" s="293"/>
      <c r="V261" s="293">
        <v>50</v>
      </c>
      <c r="W261" s="293"/>
      <c r="X261" s="292">
        <f t="shared" si="114"/>
        <v>800</v>
      </c>
      <c r="Y261" s="293">
        <v>550</v>
      </c>
      <c r="Z261" s="292">
        <f t="shared" si="115"/>
        <v>-250</v>
      </c>
      <c r="AA261" s="292">
        <f t="shared" si="110"/>
        <v>750</v>
      </c>
      <c r="AB261" s="293"/>
      <c r="AC261" s="293"/>
      <c r="AD261" s="293"/>
      <c r="AE261" s="293"/>
      <c r="AF261" s="293"/>
      <c r="AG261" s="293"/>
      <c r="AH261" s="292">
        <f t="shared" si="116"/>
        <v>750</v>
      </c>
      <c r="AI261" s="293">
        <v>750</v>
      </c>
      <c r="AJ261" s="292">
        <f t="shared" si="117"/>
        <v>-250</v>
      </c>
      <c r="AK261" s="292">
        <f t="shared" si="111"/>
        <v>750</v>
      </c>
      <c r="AL261" s="293"/>
      <c r="AM261" s="293"/>
      <c r="AN261" s="293"/>
      <c r="AO261" s="293"/>
      <c r="AP261" s="293"/>
      <c r="AQ261" s="293"/>
      <c r="AR261" s="292">
        <f t="shared" si="118"/>
        <v>750</v>
      </c>
      <c r="AS261" s="293">
        <v>750</v>
      </c>
      <c r="AT261" s="292">
        <f t="shared" si="119"/>
        <v>-250</v>
      </c>
      <c r="AU261" s="137" t="str">
        <f t="shared" si="121"/>
        <v/>
      </c>
      <c r="AW261" s="143" t="str">
        <f t="shared" si="120"/>
        <v/>
      </c>
    </row>
    <row r="262" spans="1:49" ht="12">
      <c r="A262" s="288">
        <v>265</v>
      </c>
      <c r="B262" s="289" t="s">
        <v>569</v>
      </c>
      <c r="C262" s="290" t="s">
        <v>14</v>
      </c>
      <c r="D262" s="290" t="s">
        <v>571</v>
      </c>
      <c r="E262" s="291">
        <v>480</v>
      </c>
      <c r="F262" s="292"/>
      <c r="G262" s="292">
        <f t="shared" si="108"/>
        <v>1440</v>
      </c>
      <c r="H262" s="293"/>
      <c r="I262" s="293"/>
      <c r="J262" s="293"/>
      <c r="K262" s="293"/>
      <c r="L262" s="293"/>
      <c r="M262" s="293"/>
      <c r="N262" s="292">
        <f t="shared" si="112"/>
        <v>1440</v>
      </c>
      <c r="O262" s="293">
        <v>13958.95</v>
      </c>
      <c r="P262" s="292">
        <f t="shared" si="113"/>
        <v>-12518.95</v>
      </c>
      <c r="Q262" s="292">
        <f t="shared" si="109"/>
        <v>1440</v>
      </c>
      <c r="R262" s="293">
        <v>110</v>
      </c>
      <c r="S262" s="293">
        <v>100</v>
      </c>
      <c r="T262" s="293">
        <v>9518.9500000000007</v>
      </c>
      <c r="U262" s="293"/>
      <c r="V262" s="293">
        <v>50</v>
      </c>
      <c r="W262" s="293">
        <v>3000</v>
      </c>
      <c r="X262" s="292">
        <f t="shared" si="114"/>
        <v>14218.95</v>
      </c>
      <c r="Y262" s="293"/>
      <c r="Z262" s="292">
        <f t="shared" si="115"/>
        <v>1700</v>
      </c>
      <c r="AA262" s="292">
        <f t="shared" si="110"/>
        <v>1440</v>
      </c>
      <c r="AB262" s="293"/>
      <c r="AC262" s="293"/>
      <c r="AD262" s="293"/>
      <c r="AE262" s="293"/>
      <c r="AF262" s="293"/>
      <c r="AG262" s="293"/>
      <c r="AH262" s="292">
        <f t="shared" si="116"/>
        <v>1440</v>
      </c>
      <c r="AI262" s="293">
        <v>3140</v>
      </c>
      <c r="AJ262" s="292">
        <f t="shared" si="117"/>
        <v>0</v>
      </c>
      <c r="AK262" s="292">
        <f t="shared" si="111"/>
        <v>1440</v>
      </c>
      <c r="AL262" s="293"/>
      <c r="AM262" s="293"/>
      <c r="AN262" s="293"/>
      <c r="AO262" s="293"/>
      <c r="AP262" s="293"/>
      <c r="AQ262" s="293"/>
      <c r="AR262" s="292">
        <f t="shared" si="118"/>
        <v>1440</v>
      </c>
      <c r="AS262" s="293">
        <v>1440</v>
      </c>
      <c r="AT262" s="292">
        <f t="shared" si="119"/>
        <v>0</v>
      </c>
      <c r="AU262" s="137" t="str">
        <f t="shared" si="121"/>
        <v>*</v>
      </c>
      <c r="AW262" s="143" t="str">
        <f t="shared" si="120"/>
        <v/>
      </c>
    </row>
    <row r="263" spans="1:49" ht="12">
      <c r="A263" s="288">
        <v>266</v>
      </c>
      <c r="B263" s="289" t="s">
        <v>572</v>
      </c>
      <c r="C263" s="290" t="s">
        <v>14</v>
      </c>
      <c r="D263" s="290" t="s">
        <v>574</v>
      </c>
      <c r="E263" s="291">
        <v>185</v>
      </c>
      <c r="F263" s="292"/>
      <c r="G263" s="292">
        <f t="shared" si="108"/>
        <v>555</v>
      </c>
      <c r="H263" s="293"/>
      <c r="I263" s="293"/>
      <c r="J263" s="293"/>
      <c r="K263" s="293"/>
      <c r="L263" s="293"/>
      <c r="M263" s="293"/>
      <c r="N263" s="292">
        <f t="shared" si="112"/>
        <v>555</v>
      </c>
      <c r="O263" s="293">
        <v>555</v>
      </c>
      <c r="P263" s="292">
        <f t="shared" si="113"/>
        <v>0</v>
      </c>
      <c r="Q263" s="292">
        <f t="shared" si="109"/>
        <v>555</v>
      </c>
      <c r="R263" s="293"/>
      <c r="S263" s="293"/>
      <c r="T263" s="293"/>
      <c r="U263" s="293"/>
      <c r="V263" s="293">
        <v>50</v>
      </c>
      <c r="W263" s="293"/>
      <c r="X263" s="292">
        <f t="shared" si="114"/>
        <v>605</v>
      </c>
      <c r="Y263" s="293"/>
      <c r="Z263" s="292">
        <f t="shared" si="115"/>
        <v>605</v>
      </c>
      <c r="AA263" s="292">
        <f t="shared" si="110"/>
        <v>555</v>
      </c>
      <c r="AB263" s="293"/>
      <c r="AC263" s="293"/>
      <c r="AD263" s="293"/>
      <c r="AE263" s="293"/>
      <c r="AF263" s="293"/>
      <c r="AG263" s="293"/>
      <c r="AH263" s="292">
        <f t="shared" si="116"/>
        <v>555</v>
      </c>
      <c r="AI263" s="293"/>
      <c r="AJ263" s="292">
        <f t="shared" si="117"/>
        <v>1160</v>
      </c>
      <c r="AK263" s="292">
        <f t="shared" si="111"/>
        <v>555</v>
      </c>
      <c r="AL263" s="293"/>
      <c r="AM263" s="293"/>
      <c r="AN263" s="293"/>
      <c r="AO263" s="293"/>
      <c r="AP263" s="293"/>
      <c r="AQ263" s="293"/>
      <c r="AR263" s="292">
        <f t="shared" si="118"/>
        <v>555</v>
      </c>
      <c r="AS263" s="293"/>
      <c r="AT263" s="292">
        <f t="shared" si="119"/>
        <v>1715</v>
      </c>
      <c r="AU263" s="137" t="str">
        <f t="shared" si="121"/>
        <v/>
      </c>
      <c r="AW263" s="143" t="str">
        <f t="shared" si="120"/>
        <v/>
      </c>
    </row>
    <row r="264" spans="1:49" ht="12">
      <c r="A264" s="288">
        <v>267</v>
      </c>
      <c r="B264" s="289" t="s">
        <v>575</v>
      </c>
      <c r="C264" s="290" t="s">
        <v>23</v>
      </c>
      <c r="D264" s="290" t="s">
        <v>577</v>
      </c>
      <c r="E264" s="291">
        <v>95</v>
      </c>
      <c r="F264" s="292"/>
      <c r="G264" s="292">
        <f t="shared" si="108"/>
        <v>285</v>
      </c>
      <c r="H264" s="293"/>
      <c r="I264" s="293"/>
      <c r="J264" s="293"/>
      <c r="K264" s="293"/>
      <c r="L264" s="293"/>
      <c r="M264" s="293"/>
      <c r="N264" s="292">
        <f t="shared" si="112"/>
        <v>285</v>
      </c>
      <c r="O264" s="293"/>
      <c r="P264" s="292">
        <f t="shared" si="113"/>
        <v>285</v>
      </c>
      <c r="Q264" s="292">
        <f t="shared" si="109"/>
        <v>285</v>
      </c>
      <c r="R264" s="293"/>
      <c r="S264" s="293"/>
      <c r="T264" s="293"/>
      <c r="U264" s="293"/>
      <c r="V264" s="293"/>
      <c r="W264" s="293"/>
      <c r="X264" s="292">
        <f t="shared" si="114"/>
        <v>285</v>
      </c>
      <c r="Y264" s="293">
        <v>1140</v>
      </c>
      <c r="Z264" s="292">
        <f t="shared" si="115"/>
        <v>-570</v>
      </c>
      <c r="AA264" s="292">
        <f t="shared" si="110"/>
        <v>285</v>
      </c>
      <c r="AB264" s="293"/>
      <c r="AC264" s="293"/>
      <c r="AD264" s="293"/>
      <c r="AE264" s="293"/>
      <c r="AF264" s="293"/>
      <c r="AG264" s="293"/>
      <c r="AH264" s="292">
        <f t="shared" si="116"/>
        <v>285</v>
      </c>
      <c r="AI264" s="293">
        <v>1140</v>
      </c>
      <c r="AJ264" s="292">
        <f t="shared" si="117"/>
        <v>-1425</v>
      </c>
      <c r="AK264" s="292">
        <f t="shared" si="111"/>
        <v>285</v>
      </c>
      <c r="AL264" s="293"/>
      <c r="AM264" s="293"/>
      <c r="AN264" s="293"/>
      <c r="AO264" s="293"/>
      <c r="AP264" s="293"/>
      <c r="AQ264" s="293"/>
      <c r="AR264" s="292">
        <f t="shared" si="118"/>
        <v>285</v>
      </c>
      <c r="AS264" s="293"/>
      <c r="AT264" s="292">
        <f t="shared" si="119"/>
        <v>-1140</v>
      </c>
      <c r="AU264" s="137" t="str">
        <f t="shared" si="121"/>
        <v/>
      </c>
      <c r="AW264" s="143" t="str">
        <f t="shared" si="120"/>
        <v/>
      </c>
    </row>
    <row r="265" spans="1:49" ht="12">
      <c r="A265" s="288">
        <v>268</v>
      </c>
      <c r="B265" s="294" t="s">
        <v>578</v>
      </c>
      <c r="C265" s="290" t="s">
        <v>10</v>
      </c>
      <c r="D265" s="290" t="s">
        <v>579</v>
      </c>
      <c r="E265" s="295">
        <v>70</v>
      </c>
      <c r="F265" s="292"/>
      <c r="G265" s="292">
        <f t="shared" si="108"/>
        <v>210</v>
      </c>
      <c r="H265" s="293"/>
      <c r="I265" s="293"/>
      <c r="J265" s="293"/>
      <c r="K265" s="293"/>
      <c r="L265" s="293"/>
      <c r="M265" s="293"/>
      <c r="N265" s="292">
        <f t="shared" si="112"/>
        <v>210</v>
      </c>
      <c r="O265" s="293">
        <v>210</v>
      </c>
      <c r="P265" s="292">
        <f t="shared" si="113"/>
        <v>0</v>
      </c>
      <c r="Q265" s="292">
        <f t="shared" si="109"/>
        <v>210</v>
      </c>
      <c r="R265" s="293"/>
      <c r="S265" s="293"/>
      <c r="T265" s="293"/>
      <c r="U265" s="293"/>
      <c r="V265" s="293"/>
      <c r="W265" s="293"/>
      <c r="X265" s="292">
        <f t="shared" si="114"/>
        <v>210</v>
      </c>
      <c r="Y265" s="293"/>
      <c r="Z265" s="292">
        <f t="shared" si="115"/>
        <v>210</v>
      </c>
      <c r="AA265" s="292">
        <f t="shared" si="110"/>
        <v>210</v>
      </c>
      <c r="AB265" s="293"/>
      <c r="AC265" s="293"/>
      <c r="AD265" s="293"/>
      <c r="AE265" s="293"/>
      <c r="AF265" s="293"/>
      <c r="AG265" s="293"/>
      <c r="AH265" s="292">
        <f t="shared" si="116"/>
        <v>210</v>
      </c>
      <c r="AI265" s="293"/>
      <c r="AJ265" s="292">
        <f t="shared" si="117"/>
        <v>420</v>
      </c>
      <c r="AK265" s="292">
        <f t="shared" si="111"/>
        <v>210</v>
      </c>
      <c r="AL265" s="293"/>
      <c r="AM265" s="293"/>
      <c r="AN265" s="293"/>
      <c r="AO265" s="293"/>
      <c r="AP265" s="293"/>
      <c r="AQ265" s="293"/>
      <c r="AR265" s="292">
        <f t="shared" si="118"/>
        <v>210</v>
      </c>
      <c r="AS265" s="293">
        <v>630</v>
      </c>
      <c r="AT265" s="292">
        <f t="shared" si="119"/>
        <v>0</v>
      </c>
      <c r="AU265" s="137" t="str">
        <f t="shared" si="121"/>
        <v>*</v>
      </c>
      <c r="AW265" s="143" t="str">
        <f t="shared" si="120"/>
        <v/>
      </c>
    </row>
    <row r="266" spans="1:49" ht="12">
      <c r="A266" s="288">
        <v>269</v>
      </c>
      <c r="B266" s="289" t="s">
        <v>934</v>
      </c>
      <c r="C266" s="290" t="s">
        <v>14</v>
      </c>
      <c r="D266" s="290" t="s">
        <v>948</v>
      </c>
      <c r="E266" s="291">
        <v>30</v>
      </c>
      <c r="F266" s="292"/>
      <c r="G266" s="292">
        <f t="shared" si="108"/>
        <v>90</v>
      </c>
      <c r="H266" s="293"/>
      <c r="I266" s="293"/>
      <c r="J266" s="293"/>
      <c r="K266" s="293"/>
      <c r="L266" s="293"/>
      <c r="M266" s="293"/>
      <c r="N266" s="292">
        <f t="shared" si="112"/>
        <v>90</v>
      </c>
      <c r="O266" s="293"/>
      <c r="P266" s="292">
        <f t="shared" si="113"/>
        <v>90</v>
      </c>
      <c r="Q266" s="292">
        <f t="shared" si="109"/>
        <v>90</v>
      </c>
      <c r="R266" s="293"/>
      <c r="S266" s="293"/>
      <c r="T266" s="293"/>
      <c r="U266" s="293"/>
      <c r="V266" s="293"/>
      <c r="W266" s="293"/>
      <c r="X266" s="292">
        <f t="shared" si="114"/>
        <v>90</v>
      </c>
      <c r="Y266" s="293">
        <v>360</v>
      </c>
      <c r="Z266" s="292">
        <f t="shared" si="115"/>
        <v>-180</v>
      </c>
      <c r="AA266" s="292">
        <f t="shared" si="110"/>
        <v>90</v>
      </c>
      <c r="AB266" s="293"/>
      <c r="AC266" s="293"/>
      <c r="AD266" s="293"/>
      <c r="AE266" s="293"/>
      <c r="AF266" s="293"/>
      <c r="AG266" s="293"/>
      <c r="AH266" s="292">
        <f t="shared" si="116"/>
        <v>90</v>
      </c>
      <c r="AI266" s="293"/>
      <c r="AJ266" s="292">
        <f t="shared" si="117"/>
        <v>-90</v>
      </c>
      <c r="AK266" s="292">
        <f t="shared" si="111"/>
        <v>90</v>
      </c>
      <c r="AL266" s="293"/>
      <c r="AM266" s="293"/>
      <c r="AN266" s="293"/>
      <c r="AO266" s="293"/>
      <c r="AP266" s="293"/>
      <c r="AQ266" s="293"/>
      <c r="AR266" s="292">
        <f t="shared" si="118"/>
        <v>90</v>
      </c>
      <c r="AS266" s="293"/>
      <c r="AT266" s="292">
        <f t="shared" si="119"/>
        <v>0</v>
      </c>
      <c r="AU266" s="137" t="str">
        <f t="shared" si="121"/>
        <v>*</v>
      </c>
      <c r="AW266" s="143" t="str">
        <f t="shared" si="120"/>
        <v/>
      </c>
    </row>
    <row r="267" spans="1:49" ht="12">
      <c r="A267" s="288">
        <v>270</v>
      </c>
      <c r="B267" s="289" t="s">
        <v>581</v>
      </c>
      <c r="C267" s="290" t="s">
        <v>14</v>
      </c>
      <c r="D267" s="290" t="s">
        <v>12</v>
      </c>
      <c r="E267" s="291">
        <v>0</v>
      </c>
      <c r="F267" s="292"/>
      <c r="G267" s="292">
        <f t="shared" si="108"/>
        <v>0</v>
      </c>
      <c r="H267" s="293"/>
      <c r="I267" s="293"/>
      <c r="J267" s="293"/>
      <c r="K267" s="293"/>
      <c r="L267" s="293"/>
      <c r="M267" s="293"/>
      <c r="N267" s="292">
        <f t="shared" si="112"/>
        <v>0</v>
      </c>
      <c r="O267" s="293"/>
      <c r="P267" s="292">
        <f t="shared" si="113"/>
        <v>0</v>
      </c>
      <c r="Q267" s="292">
        <f t="shared" si="109"/>
        <v>0</v>
      </c>
      <c r="R267" s="293"/>
      <c r="S267" s="293"/>
      <c r="T267" s="293"/>
      <c r="U267" s="293"/>
      <c r="V267" s="293"/>
      <c r="W267" s="293"/>
      <c r="X267" s="292">
        <f t="shared" si="114"/>
        <v>0</v>
      </c>
      <c r="Y267" s="293"/>
      <c r="Z267" s="292">
        <f t="shared" si="115"/>
        <v>0</v>
      </c>
      <c r="AA267" s="292">
        <f t="shared" si="110"/>
        <v>0</v>
      </c>
      <c r="AB267" s="293"/>
      <c r="AC267" s="293"/>
      <c r="AD267" s="293"/>
      <c r="AE267" s="293"/>
      <c r="AF267" s="293"/>
      <c r="AG267" s="293"/>
      <c r="AH267" s="292">
        <f t="shared" si="116"/>
        <v>0</v>
      </c>
      <c r="AI267" s="293"/>
      <c r="AJ267" s="292">
        <f t="shared" si="117"/>
        <v>0</v>
      </c>
      <c r="AK267" s="292">
        <f t="shared" si="111"/>
        <v>0</v>
      </c>
      <c r="AL267" s="293"/>
      <c r="AM267" s="293"/>
      <c r="AN267" s="293"/>
      <c r="AO267" s="293"/>
      <c r="AP267" s="293"/>
      <c r="AQ267" s="293"/>
      <c r="AR267" s="292">
        <f t="shared" si="118"/>
        <v>0</v>
      </c>
      <c r="AS267" s="293"/>
      <c r="AT267" s="292">
        <f t="shared" si="119"/>
        <v>0</v>
      </c>
      <c r="AU267" s="137" t="str">
        <f t="shared" si="121"/>
        <v>*</v>
      </c>
      <c r="AW267" s="143" t="str">
        <f t="shared" si="120"/>
        <v/>
      </c>
    </row>
    <row r="268" spans="1:49" ht="12">
      <c r="A268" s="288">
        <v>271</v>
      </c>
      <c r="B268" s="289" t="s">
        <v>1336</v>
      </c>
      <c r="C268" s="290" t="s">
        <v>23</v>
      </c>
      <c r="D268" s="290"/>
      <c r="E268" s="291">
        <v>200</v>
      </c>
      <c r="F268" s="292">
        <v>-50</v>
      </c>
      <c r="G268" s="292">
        <f t="shared" si="108"/>
        <v>600</v>
      </c>
      <c r="H268" s="293">
        <v>50</v>
      </c>
      <c r="I268" s="293"/>
      <c r="J268" s="293"/>
      <c r="K268" s="293">
        <v>300</v>
      </c>
      <c r="L268" s="293">
        <v>50</v>
      </c>
      <c r="M268" s="293"/>
      <c r="N268" s="292">
        <f t="shared" si="112"/>
        <v>1000</v>
      </c>
      <c r="O268" s="293"/>
      <c r="P268" s="292">
        <f t="shared" si="113"/>
        <v>950</v>
      </c>
      <c r="Q268" s="292">
        <f t="shared" si="109"/>
        <v>600</v>
      </c>
      <c r="R268" s="293"/>
      <c r="S268" s="293"/>
      <c r="T268" s="293"/>
      <c r="U268" s="293"/>
      <c r="V268" s="293"/>
      <c r="W268" s="293"/>
      <c r="X268" s="292">
        <f t="shared" si="114"/>
        <v>600</v>
      </c>
      <c r="Y268" s="293">
        <v>2750</v>
      </c>
      <c r="Z268" s="292">
        <f t="shared" si="115"/>
        <v>-1200</v>
      </c>
      <c r="AA268" s="292">
        <f t="shared" si="110"/>
        <v>600</v>
      </c>
      <c r="AB268" s="293"/>
      <c r="AC268" s="293"/>
      <c r="AD268" s="293"/>
      <c r="AE268" s="293"/>
      <c r="AF268" s="293"/>
      <c r="AG268" s="293"/>
      <c r="AH268" s="292">
        <f t="shared" si="116"/>
        <v>600</v>
      </c>
      <c r="AI268" s="293"/>
      <c r="AJ268" s="292">
        <f t="shared" si="117"/>
        <v>-600</v>
      </c>
      <c r="AK268" s="292">
        <f t="shared" si="111"/>
        <v>600</v>
      </c>
      <c r="AL268" s="293"/>
      <c r="AM268" s="293"/>
      <c r="AN268" s="293"/>
      <c r="AO268" s="293"/>
      <c r="AP268" s="293"/>
      <c r="AQ268" s="293"/>
      <c r="AR268" s="292">
        <f t="shared" si="118"/>
        <v>600</v>
      </c>
      <c r="AS268" s="293"/>
      <c r="AT268" s="292">
        <f t="shared" si="119"/>
        <v>0</v>
      </c>
      <c r="AU268" s="137" t="str">
        <f t="shared" si="121"/>
        <v>*</v>
      </c>
      <c r="AW268" s="143" t="str">
        <f t="shared" si="120"/>
        <v/>
      </c>
    </row>
    <row r="269" spans="1:49" ht="12">
      <c r="A269" s="288">
        <v>272</v>
      </c>
      <c r="B269" s="289" t="s">
        <v>960</v>
      </c>
      <c r="C269" s="290" t="s">
        <v>14</v>
      </c>
      <c r="D269" s="290" t="s">
        <v>961</v>
      </c>
      <c r="E269" s="291">
        <v>75</v>
      </c>
      <c r="F269" s="292"/>
      <c r="G269" s="292">
        <f t="shared" si="108"/>
        <v>225</v>
      </c>
      <c r="H269" s="293"/>
      <c r="I269" s="293"/>
      <c r="J269" s="293"/>
      <c r="K269" s="293"/>
      <c r="L269" s="293"/>
      <c r="M269" s="293"/>
      <c r="N269" s="292">
        <f t="shared" si="112"/>
        <v>225</v>
      </c>
      <c r="O269" s="293">
        <v>450</v>
      </c>
      <c r="P269" s="292">
        <f t="shared" si="113"/>
        <v>-225</v>
      </c>
      <c r="Q269" s="292">
        <f t="shared" si="109"/>
        <v>225</v>
      </c>
      <c r="R269" s="293"/>
      <c r="S269" s="293"/>
      <c r="T269" s="293"/>
      <c r="U269" s="293"/>
      <c r="V269" s="293"/>
      <c r="W269" s="293"/>
      <c r="X269" s="292">
        <f t="shared" si="114"/>
        <v>225</v>
      </c>
      <c r="Y269" s="293">
        <v>450</v>
      </c>
      <c r="Z269" s="292">
        <f t="shared" si="115"/>
        <v>-450</v>
      </c>
      <c r="AA269" s="292">
        <f t="shared" si="110"/>
        <v>225</v>
      </c>
      <c r="AB269" s="293"/>
      <c r="AC269" s="293"/>
      <c r="AD269" s="293"/>
      <c r="AE269" s="293"/>
      <c r="AF269" s="293"/>
      <c r="AG269" s="293"/>
      <c r="AH269" s="292">
        <f t="shared" si="116"/>
        <v>225</v>
      </c>
      <c r="AI269" s="293"/>
      <c r="AJ269" s="292">
        <f t="shared" si="117"/>
        <v>-225</v>
      </c>
      <c r="AK269" s="292">
        <f t="shared" si="111"/>
        <v>225</v>
      </c>
      <c r="AL269" s="293"/>
      <c r="AM269" s="293"/>
      <c r="AN269" s="293"/>
      <c r="AO269" s="293"/>
      <c r="AP269" s="293"/>
      <c r="AQ269" s="293"/>
      <c r="AR269" s="292">
        <f t="shared" si="118"/>
        <v>225</v>
      </c>
      <c r="AS269" s="293"/>
      <c r="AT269" s="292">
        <f t="shared" si="119"/>
        <v>0</v>
      </c>
      <c r="AU269" s="137" t="str">
        <f t="shared" si="121"/>
        <v>*</v>
      </c>
      <c r="AW269" s="143" t="str">
        <f t="shared" si="120"/>
        <v/>
      </c>
    </row>
    <row r="270" spans="1:49" ht="12">
      <c r="A270" s="288">
        <v>273</v>
      </c>
      <c r="B270" s="324" t="s">
        <v>1314</v>
      </c>
      <c r="C270" s="290" t="s">
        <v>14</v>
      </c>
      <c r="D270" s="290" t="s">
        <v>893</v>
      </c>
      <c r="E270" s="325">
        <v>50</v>
      </c>
      <c r="F270" s="292">
        <v>2025</v>
      </c>
      <c r="G270" s="292">
        <f t="shared" si="108"/>
        <v>150</v>
      </c>
      <c r="H270" s="293"/>
      <c r="I270" s="293"/>
      <c r="J270" s="293"/>
      <c r="K270" s="293"/>
      <c r="L270" s="293"/>
      <c r="M270" s="293"/>
      <c r="N270" s="292">
        <f t="shared" si="112"/>
        <v>150</v>
      </c>
      <c r="O270" s="293"/>
      <c r="P270" s="292">
        <f t="shared" si="113"/>
        <v>2175</v>
      </c>
      <c r="Q270" s="292">
        <f t="shared" si="109"/>
        <v>150</v>
      </c>
      <c r="R270" s="293"/>
      <c r="S270" s="293"/>
      <c r="T270" s="293"/>
      <c r="U270" s="293"/>
      <c r="V270" s="293"/>
      <c r="W270" s="293"/>
      <c r="X270" s="292">
        <f t="shared" si="114"/>
        <v>150</v>
      </c>
      <c r="Y270" s="293"/>
      <c r="Z270" s="292">
        <f t="shared" si="115"/>
        <v>2325</v>
      </c>
      <c r="AA270" s="292">
        <f t="shared" si="110"/>
        <v>150</v>
      </c>
      <c r="AB270" s="293"/>
      <c r="AC270" s="293"/>
      <c r="AD270" s="293"/>
      <c r="AE270" s="293"/>
      <c r="AF270" s="293"/>
      <c r="AG270" s="293"/>
      <c r="AH270" s="292">
        <f t="shared" si="116"/>
        <v>150</v>
      </c>
      <c r="AI270" s="293"/>
      <c r="AJ270" s="292">
        <f t="shared" si="117"/>
        <v>2475</v>
      </c>
      <c r="AK270" s="292">
        <f t="shared" si="111"/>
        <v>150</v>
      </c>
      <c r="AL270" s="293"/>
      <c r="AM270" s="293"/>
      <c r="AN270" s="293"/>
      <c r="AO270" s="293"/>
      <c r="AP270" s="293"/>
      <c r="AQ270" s="293"/>
      <c r="AR270" s="292">
        <f t="shared" si="118"/>
        <v>150</v>
      </c>
      <c r="AS270" s="293">
        <v>2625</v>
      </c>
      <c r="AT270" s="292">
        <f t="shared" si="119"/>
        <v>0</v>
      </c>
      <c r="AU270" s="137" t="str">
        <f t="shared" si="121"/>
        <v>*</v>
      </c>
      <c r="AW270" s="143" t="str">
        <f t="shared" si="120"/>
        <v/>
      </c>
    </row>
    <row r="271" spans="1:49" ht="12">
      <c r="A271" s="288">
        <v>274</v>
      </c>
      <c r="B271" s="289" t="s">
        <v>587</v>
      </c>
      <c r="C271" s="290" t="s">
        <v>14</v>
      </c>
      <c r="D271" s="290" t="s">
        <v>589</v>
      </c>
      <c r="E271" s="291">
        <v>500</v>
      </c>
      <c r="F271" s="292"/>
      <c r="G271" s="292">
        <f t="shared" si="108"/>
        <v>1500</v>
      </c>
      <c r="H271" s="293"/>
      <c r="I271" s="293"/>
      <c r="J271" s="293"/>
      <c r="K271" s="293"/>
      <c r="L271" s="293">
        <v>50</v>
      </c>
      <c r="M271" s="293"/>
      <c r="N271" s="292">
        <f t="shared" si="112"/>
        <v>1550</v>
      </c>
      <c r="O271" s="293">
        <v>3100.99</v>
      </c>
      <c r="P271" s="292">
        <f t="shared" si="113"/>
        <v>-1550.9899999999998</v>
      </c>
      <c r="Q271" s="292">
        <f t="shared" si="109"/>
        <v>1500</v>
      </c>
      <c r="R271" s="293">
        <v>50</v>
      </c>
      <c r="S271" s="293"/>
      <c r="T271" s="293"/>
      <c r="U271" s="293"/>
      <c r="V271" s="293">
        <v>50.99</v>
      </c>
      <c r="W271" s="293"/>
      <c r="X271" s="292">
        <f t="shared" si="114"/>
        <v>1600.99</v>
      </c>
      <c r="Y271" s="293">
        <v>1550</v>
      </c>
      <c r="Z271" s="292">
        <f t="shared" si="115"/>
        <v>-1499.9999999999998</v>
      </c>
      <c r="AA271" s="292">
        <f t="shared" si="110"/>
        <v>1500</v>
      </c>
      <c r="AB271" s="292"/>
      <c r="AC271" s="292"/>
      <c r="AD271" s="292"/>
      <c r="AE271" s="292"/>
      <c r="AF271" s="292"/>
      <c r="AG271" s="292"/>
      <c r="AH271" s="292">
        <f t="shared" si="116"/>
        <v>1500</v>
      </c>
      <c r="AI271" s="292"/>
      <c r="AJ271" s="292">
        <f t="shared" si="117"/>
        <v>2.2737367544323206E-13</v>
      </c>
      <c r="AK271" s="292">
        <f t="shared" si="111"/>
        <v>1500</v>
      </c>
      <c r="AL271" s="293"/>
      <c r="AM271" s="293"/>
      <c r="AN271" s="293"/>
      <c r="AO271" s="293"/>
      <c r="AP271" s="293"/>
      <c r="AQ271" s="293"/>
      <c r="AR271" s="292">
        <f t="shared" si="118"/>
        <v>1500</v>
      </c>
      <c r="AS271" s="293">
        <v>1500</v>
      </c>
      <c r="AT271" s="292">
        <f t="shared" si="119"/>
        <v>0</v>
      </c>
      <c r="AU271" s="137" t="str">
        <f t="shared" si="121"/>
        <v>*</v>
      </c>
      <c r="AW271" s="143" t="str">
        <f t="shared" si="120"/>
        <v/>
      </c>
    </row>
    <row r="272" spans="1:49" ht="12">
      <c r="A272" s="288">
        <v>275</v>
      </c>
      <c r="B272" s="289" t="s">
        <v>1282</v>
      </c>
      <c r="C272" s="290" t="s">
        <v>23</v>
      </c>
      <c r="D272" s="290" t="s">
        <v>12</v>
      </c>
      <c r="E272" s="291">
        <v>35</v>
      </c>
      <c r="F272" s="292">
        <v>888.65</v>
      </c>
      <c r="G272" s="292">
        <f t="shared" si="108"/>
        <v>105</v>
      </c>
      <c r="H272" s="293"/>
      <c r="I272" s="293"/>
      <c r="J272" s="293"/>
      <c r="K272" s="293"/>
      <c r="L272" s="293"/>
      <c r="M272" s="293"/>
      <c r="N272" s="292">
        <f t="shared" si="112"/>
        <v>105</v>
      </c>
      <c r="O272" s="293"/>
      <c r="P272" s="292">
        <f t="shared" si="113"/>
        <v>993.65</v>
      </c>
      <c r="Q272" s="292">
        <f t="shared" si="109"/>
        <v>105</v>
      </c>
      <c r="R272" s="293"/>
      <c r="S272" s="293"/>
      <c r="T272" s="293"/>
      <c r="U272" s="293"/>
      <c r="V272" s="293"/>
      <c r="W272" s="293"/>
      <c r="X272" s="292">
        <f t="shared" si="114"/>
        <v>105</v>
      </c>
      <c r="Y272" s="293"/>
      <c r="Z272" s="292">
        <f t="shared" si="115"/>
        <v>1098.6500000000001</v>
      </c>
      <c r="AA272" s="292">
        <f t="shared" si="110"/>
        <v>105</v>
      </c>
      <c r="AB272" s="293"/>
      <c r="AC272" s="293"/>
      <c r="AD272" s="293"/>
      <c r="AE272" s="293"/>
      <c r="AF272" s="293"/>
      <c r="AG272" s="293"/>
      <c r="AH272" s="292">
        <f t="shared" si="116"/>
        <v>105</v>
      </c>
      <c r="AI272" s="293"/>
      <c r="AJ272" s="292">
        <f t="shared" si="117"/>
        <v>1203.6500000000001</v>
      </c>
      <c r="AK272" s="292">
        <f t="shared" si="111"/>
        <v>105</v>
      </c>
      <c r="AL272" s="293"/>
      <c r="AM272" s="293"/>
      <c r="AN272" s="293"/>
      <c r="AO272" s="293"/>
      <c r="AP272" s="293"/>
      <c r="AQ272" s="293"/>
      <c r="AR272" s="292">
        <f t="shared" si="118"/>
        <v>105</v>
      </c>
      <c r="AS272" s="293"/>
      <c r="AT272" s="292">
        <f t="shared" si="119"/>
        <v>1308.6500000000001</v>
      </c>
      <c r="AU272" s="137" t="str">
        <f t="shared" si="121"/>
        <v/>
      </c>
      <c r="AW272" s="143" t="str">
        <f t="shared" si="120"/>
        <v/>
      </c>
    </row>
    <row r="273" spans="1:49" ht="12">
      <c r="A273" s="288">
        <v>276</v>
      </c>
      <c r="B273" s="289" t="s">
        <v>590</v>
      </c>
      <c r="C273" s="290" t="s">
        <v>14</v>
      </c>
      <c r="D273" s="290" t="s">
        <v>12</v>
      </c>
      <c r="E273" s="291">
        <v>55</v>
      </c>
      <c r="F273" s="292"/>
      <c r="G273" s="292">
        <f t="shared" si="108"/>
        <v>165</v>
      </c>
      <c r="H273" s="293">
        <v>50</v>
      </c>
      <c r="I273" s="293"/>
      <c r="J273" s="293"/>
      <c r="K273" s="293"/>
      <c r="L273" s="293"/>
      <c r="M273" s="293"/>
      <c r="N273" s="292">
        <f t="shared" si="112"/>
        <v>215</v>
      </c>
      <c r="O273" s="293"/>
      <c r="P273" s="292">
        <f t="shared" si="113"/>
        <v>215</v>
      </c>
      <c r="Q273" s="292">
        <f t="shared" si="109"/>
        <v>165</v>
      </c>
      <c r="R273" s="293">
        <v>50</v>
      </c>
      <c r="S273" s="293"/>
      <c r="T273" s="293">
        <v>83.65</v>
      </c>
      <c r="U273" s="293"/>
      <c r="V273" s="293">
        <v>50</v>
      </c>
      <c r="W273" s="293"/>
      <c r="X273" s="292">
        <f t="shared" si="114"/>
        <v>348.65</v>
      </c>
      <c r="Y273" s="293">
        <v>893.65</v>
      </c>
      <c r="Z273" s="292">
        <f t="shared" si="115"/>
        <v>-330</v>
      </c>
      <c r="AA273" s="292">
        <f t="shared" si="110"/>
        <v>165</v>
      </c>
      <c r="AB273" s="293"/>
      <c r="AC273" s="293"/>
      <c r="AD273" s="293"/>
      <c r="AE273" s="293"/>
      <c r="AF273" s="293"/>
      <c r="AG273" s="293"/>
      <c r="AH273" s="292">
        <f t="shared" si="116"/>
        <v>165</v>
      </c>
      <c r="AI273" s="293"/>
      <c r="AJ273" s="292">
        <f t="shared" si="117"/>
        <v>-165</v>
      </c>
      <c r="AK273" s="292">
        <f t="shared" si="111"/>
        <v>165</v>
      </c>
      <c r="AL273" s="293"/>
      <c r="AM273" s="293"/>
      <c r="AN273" s="293"/>
      <c r="AO273" s="293"/>
      <c r="AP273" s="293"/>
      <c r="AQ273" s="293"/>
      <c r="AR273" s="292">
        <f t="shared" si="118"/>
        <v>165</v>
      </c>
      <c r="AS273" s="293"/>
      <c r="AT273" s="292">
        <f t="shared" si="119"/>
        <v>0</v>
      </c>
      <c r="AU273" s="137" t="str">
        <f t="shared" si="121"/>
        <v>*</v>
      </c>
      <c r="AW273" s="143" t="str">
        <f t="shared" si="120"/>
        <v/>
      </c>
    </row>
    <row r="274" spans="1:49" ht="12">
      <c r="A274" s="288">
        <v>278</v>
      </c>
      <c r="B274" s="294" t="s">
        <v>1018</v>
      </c>
      <c r="C274" s="290" t="s">
        <v>10</v>
      </c>
      <c r="D274" s="290" t="s">
        <v>12</v>
      </c>
      <c r="E274" s="295">
        <v>35</v>
      </c>
      <c r="F274" s="292"/>
      <c r="G274" s="292">
        <f t="shared" ref="G274:G305" si="122">E274*3</f>
        <v>105</v>
      </c>
      <c r="H274" s="293"/>
      <c r="I274" s="293"/>
      <c r="J274" s="293"/>
      <c r="K274" s="293"/>
      <c r="L274" s="293"/>
      <c r="M274" s="293"/>
      <c r="N274" s="292">
        <f t="shared" si="112"/>
        <v>105</v>
      </c>
      <c r="O274" s="293">
        <v>210</v>
      </c>
      <c r="P274" s="292">
        <f t="shared" si="113"/>
        <v>-105</v>
      </c>
      <c r="Q274" s="292">
        <f t="shared" ref="Q274:Q305" si="123">E274*3</f>
        <v>105</v>
      </c>
      <c r="R274" s="293"/>
      <c r="S274" s="293"/>
      <c r="T274" s="293"/>
      <c r="U274" s="293"/>
      <c r="V274" s="293"/>
      <c r="W274" s="293"/>
      <c r="X274" s="292">
        <f t="shared" si="114"/>
        <v>105</v>
      </c>
      <c r="Y274" s="293"/>
      <c r="Z274" s="292">
        <f t="shared" si="115"/>
        <v>0</v>
      </c>
      <c r="AA274" s="292">
        <f t="shared" ref="AA274:AA305" si="124">$E274*3</f>
        <v>105</v>
      </c>
      <c r="AB274" s="293"/>
      <c r="AC274" s="293"/>
      <c r="AD274" s="293"/>
      <c r="AE274" s="293"/>
      <c r="AF274" s="293"/>
      <c r="AG274" s="293"/>
      <c r="AH274" s="292">
        <f t="shared" si="116"/>
        <v>105</v>
      </c>
      <c r="AI274" s="293">
        <v>210</v>
      </c>
      <c r="AJ274" s="292">
        <f t="shared" si="117"/>
        <v>-105</v>
      </c>
      <c r="AK274" s="292">
        <f t="shared" ref="AK274:AK305" si="125">$E274*3</f>
        <v>105</v>
      </c>
      <c r="AL274" s="293"/>
      <c r="AM274" s="293"/>
      <c r="AN274" s="293"/>
      <c r="AO274" s="293"/>
      <c r="AP274" s="293"/>
      <c r="AQ274" s="293"/>
      <c r="AR274" s="292">
        <f t="shared" si="118"/>
        <v>105</v>
      </c>
      <c r="AS274" s="293"/>
      <c r="AT274" s="292">
        <f t="shared" si="119"/>
        <v>0</v>
      </c>
      <c r="AU274" s="137" t="str">
        <f t="shared" si="121"/>
        <v>*</v>
      </c>
      <c r="AW274" s="143" t="str">
        <f t="shared" si="120"/>
        <v/>
      </c>
    </row>
    <row r="275" spans="1:49" ht="12">
      <c r="A275" s="288">
        <v>279</v>
      </c>
      <c r="B275" s="289" t="s">
        <v>595</v>
      </c>
      <c r="C275" s="290" t="s">
        <v>14</v>
      </c>
      <c r="D275" s="290" t="s">
        <v>579</v>
      </c>
      <c r="E275" s="291">
        <v>125</v>
      </c>
      <c r="F275" s="292"/>
      <c r="G275" s="292">
        <f t="shared" si="122"/>
        <v>375</v>
      </c>
      <c r="H275" s="293"/>
      <c r="I275" s="293"/>
      <c r="J275" s="293"/>
      <c r="K275" s="293"/>
      <c r="L275" s="293">
        <v>50</v>
      </c>
      <c r="M275" s="293"/>
      <c r="N275" s="292">
        <f t="shared" ref="N275:N306" si="126">SUM(G275:M275)</f>
        <v>425</v>
      </c>
      <c r="O275" s="293"/>
      <c r="P275" s="292">
        <f t="shared" ref="P275:P306" si="127">F275+N275-O275</f>
        <v>425</v>
      </c>
      <c r="Q275" s="292">
        <f t="shared" si="123"/>
        <v>375</v>
      </c>
      <c r="R275" s="293"/>
      <c r="S275" s="293"/>
      <c r="T275" s="293"/>
      <c r="U275" s="293"/>
      <c r="V275" s="293"/>
      <c r="W275" s="293"/>
      <c r="X275" s="292">
        <f t="shared" ref="X275:X306" si="128">SUM(Q275:W275)</f>
        <v>375</v>
      </c>
      <c r="Y275" s="293"/>
      <c r="Z275" s="292">
        <f t="shared" ref="Z275:Z306" si="129">P275+X275-Y275</f>
        <v>800</v>
      </c>
      <c r="AA275" s="292">
        <f t="shared" si="124"/>
        <v>375</v>
      </c>
      <c r="AB275" s="293"/>
      <c r="AC275" s="293"/>
      <c r="AD275" s="293"/>
      <c r="AE275" s="293"/>
      <c r="AF275" s="293"/>
      <c r="AG275" s="293"/>
      <c r="AH275" s="292">
        <f t="shared" si="116"/>
        <v>375</v>
      </c>
      <c r="AI275" s="293">
        <v>1550</v>
      </c>
      <c r="AJ275" s="292">
        <f t="shared" si="117"/>
        <v>-375</v>
      </c>
      <c r="AK275" s="292">
        <f t="shared" si="125"/>
        <v>375</v>
      </c>
      <c r="AL275" s="293"/>
      <c r="AM275" s="293"/>
      <c r="AN275" s="293"/>
      <c r="AO275" s="293"/>
      <c r="AP275" s="293"/>
      <c r="AQ275" s="293"/>
      <c r="AR275" s="292">
        <f t="shared" si="118"/>
        <v>375</v>
      </c>
      <c r="AS275" s="293"/>
      <c r="AT275" s="292">
        <f t="shared" si="119"/>
        <v>0</v>
      </c>
      <c r="AU275" s="137" t="str">
        <f t="shared" si="121"/>
        <v>*</v>
      </c>
      <c r="AW275" s="143" t="str">
        <f t="shared" si="120"/>
        <v/>
      </c>
    </row>
    <row r="276" spans="1:49" ht="12">
      <c r="A276" s="288">
        <v>280</v>
      </c>
      <c r="B276" s="289" t="s">
        <v>597</v>
      </c>
      <c r="C276" s="290" t="s">
        <v>14</v>
      </c>
      <c r="D276" s="290" t="s">
        <v>12</v>
      </c>
      <c r="E276" s="291">
        <v>85</v>
      </c>
      <c r="F276" s="292"/>
      <c r="G276" s="292">
        <f t="shared" si="122"/>
        <v>255</v>
      </c>
      <c r="H276" s="293"/>
      <c r="I276" s="293"/>
      <c r="J276" s="293"/>
      <c r="K276" s="293"/>
      <c r="L276" s="293"/>
      <c r="M276" s="293"/>
      <c r="N276" s="292">
        <f t="shared" si="126"/>
        <v>255</v>
      </c>
      <c r="O276" s="293">
        <v>1070</v>
      </c>
      <c r="P276" s="292">
        <f t="shared" si="127"/>
        <v>-815</v>
      </c>
      <c r="Q276" s="292">
        <f t="shared" si="123"/>
        <v>255</v>
      </c>
      <c r="R276" s="293"/>
      <c r="S276" s="293"/>
      <c r="T276" s="293">
        <v>73.599999999999994</v>
      </c>
      <c r="U276" s="293"/>
      <c r="V276" s="293">
        <v>50</v>
      </c>
      <c r="W276" s="293"/>
      <c r="X276" s="292">
        <f t="shared" si="128"/>
        <v>378.6</v>
      </c>
      <c r="Y276" s="293">
        <v>73.599999999999994</v>
      </c>
      <c r="Z276" s="292">
        <f t="shared" si="129"/>
        <v>-510</v>
      </c>
      <c r="AA276" s="292">
        <f t="shared" si="124"/>
        <v>255</v>
      </c>
      <c r="AB276" s="293"/>
      <c r="AC276" s="293"/>
      <c r="AD276" s="293"/>
      <c r="AE276" s="293"/>
      <c r="AF276" s="293"/>
      <c r="AG276" s="293"/>
      <c r="AH276" s="292">
        <f t="shared" si="116"/>
        <v>255</v>
      </c>
      <c r="AI276" s="293"/>
      <c r="AJ276" s="292">
        <f t="shared" si="117"/>
        <v>-255</v>
      </c>
      <c r="AK276" s="292">
        <f t="shared" si="125"/>
        <v>255</v>
      </c>
      <c r="AL276" s="293"/>
      <c r="AM276" s="293"/>
      <c r="AN276" s="293"/>
      <c r="AO276" s="293"/>
      <c r="AP276" s="293"/>
      <c r="AQ276" s="293"/>
      <c r="AR276" s="292">
        <f t="shared" si="118"/>
        <v>255</v>
      </c>
      <c r="AS276" s="293"/>
      <c r="AT276" s="292">
        <f t="shared" si="119"/>
        <v>0</v>
      </c>
      <c r="AU276" s="137" t="str">
        <f t="shared" si="121"/>
        <v>*</v>
      </c>
      <c r="AW276" s="143" t="str">
        <f t="shared" si="120"/>
        <v/>
      </c>
    </row>
    <row r="277" spans="1:49" ht="12">
      <c r="A277" s="288">
        <v>281</v>
      </c>
      <c r="B277" s="329" t="s">
        <v>600</v>
      </c>
      <c r="C277" s="330" t="s">
        <v>30</v>
      </c>
      <c r="D277" s="333"/>
      <c r="E277" s="329"/>
      <c r="F277" s="332">
        <v>810</v>
      </c>
      <c r="G277" s="299">
        <f t="shared" si="122"/>
        <v>0</v>
      </c>
      <c r="H277" s="300"/>
      <c r="I277" s="300"/>
      <c r="J277" s="300"/>
      <c r="K277" s="300"/>
      <c r="L277" s="300"/>
      <c r="M277" s="300"/>
      <c r="N277" s="299">
        <f t="shared" si="126"/>
        <v>0</v>
      </c>
      <c r="O277" s="300"/>
      <c r="P277" s="299">
        <f t="shared" si="127"/>
        <v>810</v>
      </c>
      <c r="Q277" s="299">
        <f t="shared" si="123"/>
        <v>0</v>
      </c>
      <c r="R277" s="300"/>
      <c r="S277" s="300"/>
      <c r="T277" s="300"/>
      <c r="U277" s="300"/>
      <c r="V277" s="300"/>
      <c r="W277" s="300"/>
      <c r="X277" s="299">
        <f t="shared" si="128"/>
        <v>0</v>
      </c>
      <c r="Y277" s="300"/>
      <c r="Z277" s="299">
        <f t="shared" si="129"/>
        <v>810</v>
      </c>
      <c r="AA277" s="299">
        <f t="shared" si="124"/>
        <v>0</v>
      </c>
      <c r="AB277" s="300"/>
      <c r="AC277" s="300"/>
      <c r="AD277" s="300"/>
      <c r="AE277" s="300"/>
      <c r="AF277" s="300"/>
      <c r="AG277" s="300"/>
      <c r="AH277" s="299">
        <f t="shared" si="116"/>
        <v>0</v>
      </c>
      <c r="AI277" s="300"/>
      <c r="AJ277" s="299">
        <f t="shared" si="117"/>
        <v>810</v>
      </c>
      <c r="AK277" s="299">
        <f t="shared" si="125"/>
        <v>0</v>
      </c>
      <c r="AL277" s="300"/>
      <c r="AM277" s="300"/>
      <c r="AN277" s="300"/>
      <c r="AO277" s="300"/>
      <c r="AP277" s="300"/>
      <c r="AQ277" s="300"/>
      <c r="AR277" s="299">
        <f t="shared" si="118"/>
        <v>0</v>
      </c>
      <c r="AS277" s="300"/>
      <c r="AT277" s="299">
        <f t="shared" si="119"/>
        <v>810</v>
      </c>
      <c r="AU277" s="137" t="str">
        <f t="shared" si="121"/>
        <v/>
      </c>
      <c r="AW277" s="143" t="str">
        <f t="shared" si="120"/>
        <v/>
      </c>
    </row>
    <row r="278" spans="1:49" ht="12">
      <c r="A278" s="288">
        <v>282</v>
      </c>
      <c r="B278" s="316" t="s">
        <v>1390</v>
      </c>
      <c r="C278" s="311" t="s">
        <v>23</v>
      </c>
      <c r="D278" s="311" t="s">
        <v>602</v>
      </c>
      <c r="E278" s="317"/>
      <c r="F278" s="318">
        <v>-966</v>
      </c>
      <c r="G278" s="299">
        <f t="shared" si="122"/>
        <v>0</v>
      </c>
      <c r="H278" s="300"/>
      <c r="I278" s="300"/>
      <c r="J278" s="300"/>
      <c r="K278" s="300"/>
      <c r="L278" s="300"/>
      <c r="M278" s="300"/>
      <c r="N278" s="299">
        <f t="shared" si="126"/>
        <v>0</v>
      </c>
      <c r="O278" s="300"/>
      <c r="P278" s="299">
        <f t="shared" si="127"/>
        <v>-966</v>
      </c>
      <c r="Q278" s="299">
        <f t="shared" si="123"/>
        <v>0</v>
      </c>
      <c r="R278" s="300"/>
      <c r="S278" s="300"/>
      <c r="T278" s="300"/>
      <c r="U278" s="300"/>
      <c r="V278" s="300"/>
      <c r="W278" s="300"/>
      <c r="X278" s="299">
        <f t="shared" si="128"/>
        <v>0</v>
      </c>
      <c r="Y278" s="300"/>
      <c r="Z278" s="299">
        <f t="shared" si="129"/>
        <v>-966</v>
      </c>
      <c r="AA278" s="299">
        <f t="shared" si="124"/>
        <v>0</v>
      </c>
      <c r="AB278" s="300"/>
      <c r="AC278" s="300"/>
      <c r="AD278" s="300"/>
      <c r="AE278" s="300"/>
      <c r="AF278" s="300"/>
      <c r="AG278" s="300"/>
      <c r="AH278" s="299">
        <f t="shared" si="116"/>
        <v>0</v>
      </c>
      <c r="AI278" s="300"/>
      <c r="AJ278" s="299">
        <f t="shared" si="117"/>
        <v>-966</v>
      </c>
      <c r="AK278" s="299">
        <f t="shared" si="125"/>
        <v>0</v>
      </c>
      <c r="AL278" s="300"/>
      <c r="AM278" s="300"/>
      <c r="AN278" s="300"/>
      <c r="AO278" s="300"/>
      <c r="AP278" s="300"/>
      <c r="AQ278" s="300"/>
      <c r="AR278" s="299">
        <f t="shared" si="118"/>
        <v>0</v>
      </c>
      <c r="AS278" s="300"/>
      <c r="AT278" s="299">
        <f t="shared" si="119"/>
        <v>-966</v>
      </c>
      <c r="AU278" s="137" t="str">
        <f t="shared" si="121"/>
        <v/>
      </c>
      <c r="AW278" s="143" t="str">
        <f t="shared" si="120"/>
        <v/>
      </c>
    </row>
    <row r="279" spans="1:49" ht="12">
      <c r="A279" s="288">
        <v>283</v>
      </c>
      <c r="B279" s="289" t="s">
        <v>603</v>
      </c>
      <c r="C279" s="290" t="s">
        <v>23</v>
      </c>
      <c r="D279" s="290" t="s">
        <v>12</v>
      </c>
      <c r="E279" s="291">
        <v>70</v>
      </c>
      <c r="F279" s="292">
        <v>210</v>
      </c>
      <c r="G279" s="292">
        <f t="shared" si="122"/>
        <v>210</v>
      </c>
      <c r="H279" s="293"/>
      <c r="I279" s="293"/>
      <c r="J279" s="293"/>
      <c r="K279" s="293"/>
      <c r="L279" s="293"/>
      <c r="M279" s="293"/>
      <c r="N279" s="292">
        <f t="shared" si="126"/>
        <v>210</v>
      </c>
      <c r="O279" s="293">
        <v>420</v>
      </c>
      <c r="P279" s="292">
        <f t="shared" si="127"/>
        <v>0</v>
      </c>
      <c r="Q279" s="292">
        <f t="shared" si="123"/>
        <v>210</v>
      </c>
      <c r="R279" s="293"/>
      <c r="S279" s="293"/>
      <c r="T279" s="293"/>
      <c r="U279" s="293"/>
      <c r="V279" s="293"/>
      <c r="W279" s="293"/>
      <c r="X279" s="292">
        <f t="shared" si="128"/>
        <v>210</v>
      </c>
      <c r="Y279" s="293">
        <v>210</v>
      </c>
      <c r="Z279" s="292">
        <f t="shared" si="129"/>
        <v>0</v>
      </c>
      <c r="AA279" s="292">
        <f t="shared" si="124"/>
        <v>210</v>
      </c>
      <c r="AB279" s="293"/>
      <c r="AC279" s="293"/>
      <c r="AD279" s="293"/>
      <c r="AE279" s="293"/>
      <c r="AF279" s="293"/>
      <c r="AG279" s="293"/>
      <c r="AH279" s="292">
        <f t="shared" si="116"/>
        <v>210</v>
      </c>
      <c r="AI279" s="293">
        <v>420</v>
      </c>
      <c r="AJ279" s="292">
        <f t="shared" si="117"/>
        <v>-210</v>
      </c>
      <c r="AK279" s="292">
        <f t="shared" si="125"/>
        <v>210</v>
      </c>
      <c r="AL279" s="293"/>
      <c r="AM279" s="293"/>
      <c r="AN279" s="293"/>
      <c r="AO279" s="293"/>
      <c r="AP279" s="293"/>
      <c r="AQ279" s="293"/>
      <c r="AR279" s="292">
        <f t="shared" si="118"/>
        <v>210</v>
      </c>
      <c r="AS279" s="293"/>
      <c r="AT279" s="292">
        <f t="shared" si="119"/>
        <v>0</v>
      </c>
      <c r="AU279" s="137" t="str">
        <f t="shared" si="121"/>
        <v>*</v>
      </c>
      <c r="AW279" s="143" t="str">
        <f t="shared" si="120"/>
        <v/>
      </c>
    </row>
    <row r="280" spans="1:49" ht="12">
      <c r="A280" s="288">
        <v>284</v>
      </c>
      <c r="B280" s="289" t="s">
        <v>852</v>
      </c>
      <c r="C280" s="290" t="s">
        <v>23</v>
      </c>
      <c r="D280" s="290" t="s">
        <v>851</v>
      </c>
      <c r="E280" s="291">
        <v>70</v>
      </c>
      <c r="F280" s="292"/>
      <c r="G280" s="292">
        <f t="shared" si="122"/>
        <v>210</v>
      </c>
      <c r="H280" s="293"/>
      <c r="I280" s="293"/>
      <c r="J280" s="293"/>
      <c r="K280" s="293"/>
      <c r="L280" s="293"/>
      <c r="M280" s="293"/>
      <c r="N280" s="292">
        <f t="shared" si="126"/>
        <v>210</v>
      </c>
      <c r="O280" s="293">
        <v>840</v>
      </c>
      <c r="P280" s="292">
        <f t="shared" si="127"/>
        <v>-630</v>
      </c>
      <c r="Q280" s="292">
        <f t="shared" si="123"/>
        <v>210</v>
      </c>
      <c r="R280" s="293"/>
      <c r="S280" s="293"/>
      <c r="T280" s="293"/>
      <c r="U280" s="293"/>
      <c r="V280" s="293"/>
      <c r="W280" s="293"/>
      <c r="X280" s="292">
        <f t="shared" si="128"/>
        <v>210</v>
      </c>
      <c r="Y280" s="293"/>
      <c r="Z280" s="292">
        <f t="shared" si="129"/>
        <v>-420</v>
      </c>
      <c r="AA280" s="292">
        <f t="shared" si="124"/>
        <v>210</v>
      </c>
      <c r="AB280" s="293"/>
      <c r="AC280" s="293"/>
      <c r="AD280" s="293"/>
      <c r="AE280" s="293"/>
      <c r="AF280" s="293"/>
      <c r="AG280" s="293"/>
      <c r="AH280" s="292">
        <f t="shared" si="116"/>
        <v>210</v>
      </c>
      <c r="AI280" s="293"/>
      <c r="AJ280" s="292">
        <f t="shared" si="117"/>
        <v>-210</v>
      </c>
      <c r="AK280" s="292">
        <f t="shared" si="125"/>
        <v>210</v>
      </c>
      <c r="AL280" s="293"/>
      <c r="AM280" s="293"/>
      <c r="AN280" s="293"/>
      <c r="AO280" s="293"/>
      <c r="AP280" s="293"/>
      <c r="AQ280" s="293"/>
      <c r="AR280" s="292">
        <f t="shared" si="118"/>
        <v>210</v>
      </c>
      <c r="AS280" s="293"/>
      <c r="AT280" s="292">
        <f t="shared" si="119"/>
        <v>0</v>
      </c>
      <c r="AU280" s="137" t="str">
        <f t="shared" si="121"/>
        <v>*</v>
      </c>
      <c r="AW280" s="143" t="str">
        <f t="shared" si="120"/>
        <v/>
      </c>
    </row>
    <row r="281" spans="1:49" ht="12">
      <c r="A281" s="288">
        <v>285</v>
      </c>
      <c r="B281" s="289" t="s">
        <v>605</v>
      </c>
      <c r="C281" s="290" t="s">
        <v>23</v>
      </c>
      <c r="D281" s="290" t="s">
        <v>607</v>
      </c>
      <c r="E281" s="291">
        <v>40</v>
      </c>
      <c r="F281" s="292"/>
      <c r="G281" s="292">
        <f t="shared" si="122"/>
        <v>120</v>
      </c>
      <c r="H281" s="293"/>
      <c r="I281" s="293"/>
      <c r="J281" s="293"/>
      <c r="K281" s="293"/>
      <c r="L281" s="293"/>
      <c r="M281" s="293"/>
      <c r="N281" s="292">
        <f t="shared" si="126"/>
        <v>120</v>
      </c>
      <c r="O281" s="293">
        <v>480</v>
      </c>
      <c r="P281" s="292">
        <f t="shared" si="127"/>
        <v>-360</v>
      </c>
      <c r="Q281" s="292">
        <f t="shared" si="123"/>
        <v>120</v>
      </c>
      <c r="R281" s="293"/>
      <c r="S281" s="293"/>
      <c r="T281" s="293"/>
      <c r="U281" s="293"/>
      <c r="V281" s="293"/>
      <c r="W281" s="293"/>
      <c r="X281" s="292">
        <f t="shared" si="128"/>
        <v>120</v>
      </c>
      <c r="Y281" s="293"/>
      <c r="Z281" s="292">
        <f t="shared" si="129"/>
        <v>-240</v>
      </c>
      <c r="AA281" s="292">
        <f t="shared" si="124"/>
        <v>120</v>
      </c>
      <c r="AB281" s="293"/>
      <c r="AC281" s="293"/>
      <c r="AD281" s="293"/>
      <c r="AE281" s="293"/>
      <c r="AF281" s="293"/>
      <c r="AG281" s="293"/>
      <c r="AH281" s="292">
        <f t="shared" si="116"/>
        <v>120</v>
      </c>
      <c r="AI281" s="293"/>
      <c r="AJ281" s="292">
        <f t="shared" si="117"/>
        <v>-120</v>
      </c>
      <c r="AK281" s="292">
        <f t="shared" si="125"/>
        <v>120</v>
      </c>
      <c r="AL281" s="293"/>
      <c r="AM281" s="293"/>
      <c r="AN281" s="293"/>
      <c r="AO281" s="293"/>
      <c r="AP281" s="293"/>
      <c r="AQ281" s="293"/>
      <c r="AR281" s="292">
        <f t="shared" si="118"/>
        <v>120</v>
      </c>
      <c r="AS281" s="293"/>
      <c r="AT281" s="292">
        <f t="shared" si="119"/>
        <v>0</v>
      </c>
      <c r="AU281" s="137" t="str">
        <f t="shared" si="121"/>
        <v>*</v>
      </c>
      <c r="AW281" s="143" t="str">
        <f t="shared" si="120"/>
        <v/>
      </c>
    </row>
    <row r="282" spans="1:49" ht="12">
      <c r="A282" s="288">
        <v>286</v>
      </c>
      <c r="B282" s="289" t="s">
        <v>608</v>
      </c>
      <c r="C282" s="290" t="s">
        <v>23</v>
      </c>
      <c r="D282" s="290" t="s">
        <v>610</v>
      </c>
      <c r="E282" s="291">
        <v>25</v>
      </c>
      <c r="F282" s="292">
        <v>-149.6</v>
      </c>
      <c r="G282" s="292">
        <f t="shared" si="122"/>
        <v>75</v>
      </c>
      <c r="H282" s="293"/>
      <c r="I282" s="293"/>
      <c r="J282" s="293"/>
      <c r="K282" s="293"/>
      <c r="L282" s="293"/>
      <c r="M282" s="293"/>
      <c r="N282" s="292">
        <f t="shared" si="126"/>
        <v>75</v>
      </c>
      <c r="O282" s="293">
        <v>74.400000000000006</v>
      </c>
      <c r="P282" s="292">
        <f t="shared" si="127"/>
        <v>-149</v>
      </c>
      <c r="Q282" s="292">
        <f t="shared" si="123"/>
        <v>75</v>
      </c>
      <c r="R282" s="293"/>
      <c r="S282" s="293"/>
      <c r="T282" s="293">
        <v>24</v>
      </c>
      <c r="U282" s="293"/>
      <c r="V282" s="293">
        <v>50</v>
      </c>
      <c r="W282" s="293"/>
      <c r="X282" s="292">
        <f t="shared" si="128"/>
        <v>149</v>
      </c>
      <c r="Y282" s="293"/>
      <c r="Z282" s="292">
        <f t="shared" si="129"/>
        <v>0</v>
      </c>
      <c r="AA282" s="292">
        <f t="shared" si="124"/>
        <v>75</v>
      </c>
      <c r="AB282" s="293"/>
      <c r="AC282" s="293"/>
      <c r="AD282" s="293"/>
      <c r="AE282" s="293"/>
      <c r="AF282" s="293"/>
      <c r="AG282" s="293"/>
      <c r="AH282" s="292">
        <f t="shared" si="116"/>
        <v>75</v>
      </c>
      <c r="AI282" s="293">
        <v>75</v>
      </c>
      <c r="AJ282" s="292">
        <f t="shared" si="117"/>
        <v>0</v>
      </c>
      <c r="AK282" s="292">
        <f t="shared" si="125"/>
        <v>75</v>
      </c>
      <c r="AL282" s="293"/>
      <c r="AM282" s="293"/>
      <c r="AN282" s="293"/>
      <c r="AO282" s="293"/>
      <c r="AP282" s="293"/>
      <c r="AQ282" s="293"/>
      <c r="AR282" s="292">
        <f t="shared" si="118"/>
        <v>75</v>
      </c>
      <c r="AS282" s="293">
        <v>75</v>
      </c>
      <c r="AT282" s="292">
        <f t="shared" si="119"/>
        <v>0</v>
      </c>
      <c r="AU282" s="137" t="str">
        <f t="shared" si="121"/>
        <v>*</v>
      </c>
      <c r="AW282" s="143" t="str">
        <f t="shared" si="120"/>
        <v/>
      </c>
    </row>
    <row r="283" spans="1:49" ht="12">
      <c r="A283" s="288">
        <v>287</v>
      </c>
      <c r="B283" s="289" t="s">
        <v>611</v>
      </c>
      <c r="C283" s="290" t="s">
        <v>23</v>
      </c>
      <c r="D283" s="290" t="s">
        <v>613</v>
      </c>
      <c r="E283" s="291">
        <v>95</v>
      </c>
      <c r="F283" s="292"/>
      <c r="G283" s="292">
        <f t="shared" si="122"/>
        <v>285</v>
      </c>
      <c r="H283" s="293"/>
      <c r="I283" s="293"/>
      <c r="J283" s="293"/>
      <c r="K283" s="293"/>
      <c r="L283" s="293"/>
      <c r="M283" s="293"/>
      <c r="N283" s="292">
        <f t="shared" si="126"/>
        <v>285</v>
      </c>
      <c r="O283" s="293">
        <v>285</v>
      </c>
      <c r="P283" s="292">
        <f t="shared" si="127"/>
        <v>0</v>
      </c>
      <c r="Q283" s="292">
        <f t="shared" si="123"/>
        <v>285</v>
      </c>
      <c r="R283" s="293"/>
      <c r="S283" s="293"/>
      <c r="T283" s="293"/>
      <c r="U283" s="293"/>
      <c r="V283" s="293"/>
      <c r="W283" s="293"/>
      <c r="X283" s="292">
        <f t="shared" si="128"/>
        <v>285</v>
      </c>
      <c r="Y283" s="293">
        <v>285</v>
      </c>
      <c r="Z283" s="292">
        <f t="shared" si="129"/>
        <v>0</v>
      </c>
      <c r="AA283" s="292">
        <f t="shared" si="124"/>
        <v>285</v>
      </c>
      <c r="AB283" s="293"/>
      <c r="AC283" s="293"/>
      <c r="AD283" s="293"/>
      <c r="AE283" s="293"/>
      <c r="AF283" s="293"/>
      <c r="AG283" s="293"/>
      <c r="AH283" s="292">
        <f t="shared" si="116"/>
        <v>285</v>
      </c>
      <c r="AI283" s="293">
        <v>285</v>
      </c>
      <c r="AJ283" s="292">
        <f t="shared" si="117"/>
        <v>0</v>
      </c>
      <c r="AK283" s="292">
        <f t="shared" si="125"/>
        <v>285</v>
      </c>
      <c r="AL283" s="293"/>
      <c r="AM283" s="293"/>
      <c r="AN283" s="293"/>
      <c r="AO283" s="293"/>
      <c r="AP283" s="293"/>
      <c r="AQ283" s="293"/>
      <c r="AR283" s="292">
        <f t="shared" si="118"/>
        <v>285</v>
      </c>
      <c r="AS283" s="293">
        <v>285</v>
      </c>
      <c r="AT283" s="292">
        <f t="shared" si="119"/>
        <v>0</v>
      </c>
      <c r="AU283" s="137" t="str">
        <f t="shared" si="121"/>
        <v>*</v>
      </c>
      <c r="AW283" s="143" t="str">
        <f t="shared" si="120"/>
        <v/>
      </c>
    </row>
    <row r="284" spans="1:49" ht="12">
      <c r="A284" s="288">
        <v>288</v>
      </c>
      <c r="B284" s="289" t="s">
        <v>614</v>
      </c>
      <c r="C284" s="290" t="s">
        <v>23</v>
      </c>
      <c r="D284" s="290" t="s">
        <v>616</v>
      </c>
      <c r="E284" s="291">
        <v>85</v>
      </c>
      <c r="F284" s="292">
        <v>-1120</v>
      </c>
      <c r="G284" s="292">
        <f t="shared" si="122"/>
        <v>255</v>
      </c>
      <c r="H284" s="293"/>
      <c r="I284" s="293"/>
      <c r="J284" s="293"/>
      <c r="K284" s="293"/>
      <c r="L284" s="293">
        <v>50</v>
      </c>
      <c r="M284" s="293"/>
      <c r="N284" s="292">
        <f t="shared" si="126"/>
        <v>305</v>
      </c>
      <c r="O284" s="293"/>
      <c r="P284" s="292">
        <f t="shared" si="127"/>
        <v>-815</v>
      </c>
      <c r="Q284" s="292">
        <f t="shared" si="123"/>
        <v>255</v>
      </c>
      <c r="R284" s="293"/>
      <c r="S284" s="293"/>
      <c r="T284" s="293"/>
      <c r="U284" s="293"/>
      <c r="V284" s="293"/>
      <c r="W284" s="293"/>
      <c r="X284" s="292">
        <f t="shared" si="128"/>
        <v>255</v>
      </c>
      <c r="Y284" s="293"/>
      <c r="Z284" s="292">
        <f t="shared" si="129"/>
        <v>-560</v>
      </c>
      <c r="AA284" s="292">
        <f t="shared" si="124"/>
        <v>255</v>
      </c>
      <c r="AB284" s="293"/>
      <c r="AC284" s="293"/>
      <c r="AD284" s="293"/>
      <c r="AE284" s="293"/>
      <c r="AF284" s="293"/>
      <c r="AG284" s="293"/>
      <c r="AH284" s="292">
        <f t="shared" si="116"/>
        <v>255</v>
      </c>
      <c r="AI284" s="293"/>
      <c r="AJ284" s="292">
        <f t="shared" si="117"/>
        <v>-305</v>
      </c>
      <c r="AK284" s="292">
        <f t="shared" si="125"/>
        <v>255</v>
      </c>
      <c r="AL284" s="293"/>
      <c r="AM284" s="293"/>
      <c r="AN284" s="293"/>
      <c r="AO284" s="293"/>
      <c r="AP284" s="293"/>
      <c r="AQ284" s="293"/>
      <c r="AR284" s="292">
        <f t="shared" si="118"/>
        <v>255</v>
      </c>
      <c r="AS284" s="293"/>
      <c r="AT284" s="292">
        <f t="shared" si="119"/>
        <v>-50</v>
      </c>
      <c r="AU284" s="137" t="str">
        <f t="shared" si="121"/>
        <v/>
      </c>
      <c r="AW284" s="143" t="str">
        <f t="shared" si="120"/>
        <v/>
      </c>
    </row>
    <row r="285" spans="1:49" ht="12">
      <c r="A285" s="288">
        <v>289</v>
      </c>
      <c r="B285" s="294" t="s">
        <v>617</v>
      </c>
      <c r="C285" s="290" t="s">
        <v>10</v>
      </c>
      <c r="D285" s="290" t="s">
        <v>619</v>
      </c>
      <c r="E285" s="295">
        <v>110</v>
      </c>
      <c r="F285" s="292"/>
      <c r="G285" s="292">
        <f t="shared" si="122"/>
        <v>330</v>
      </c>
      <c r="H285" s="293"/>
      <c r="I285" s="293"/>
      <c r="J285" s="293">
        <v>29.4</v>
      </c>
      <c r="K285" s="293"/>
      <c r="L285" s="293"/>
      <c r="M285" s="293"/>
      <c r="N285" s="292">
        <f t="shared" si="126"/>
        <v>359.4</v>
      </c>
      <c r="O285" s="293">
        <v>1499.4</v>
      </c>
      <c r="P285" s="292">
        <f t="shared" si="127"/>
        <v>-1140</v>
      </c>
      <c r="Q285" s="292">
        <f t="shared" si="123"/>
        <v>330</v>
      </c>
      <c r="R285" s="293"/>
      <c r="S285" s="293">
        <v>100</v>
      </c>
      <c r="T285" s="293"/>
      <c r="U285" s="293"/>
      <c r="V285" s="293">
        <v>50</v>
      </c>
      <c r="W285" s="293"/>
      <c r="X285" s="292">
        <f t="shared" si="128"/>
        <v>480</v>
      </c>
      <c r="Y285" s="293"/>
      <c r="Z285" s="292">
        <f t="shared" si="129"/>
        <v>-660</v>
      </c>
      <c r="AA285" s="292">
        <f t="shared" si="124"/>
        <v>330</v>
      </c>
      <c r="AB285" s="293"/>
      <c r="AC285" s="293"/>
      <c r="AD285" s="293"/>
      <c r="AE285" s="293"/>
      <c r="AF285" s="293"/>
      <c r="AG285" s="293"/>
      <c r="AH285" s="292">
        <f t="shared" si="116"/>
        <v>330</v>
      </c>
      <c r="AI285" s="293"/>
      <c r="AJ285" s="292">
        <f t="shared" si="117"/>
        <v>-330</v>
      </c>
      <c r="AK285" s="292">
        <f t="shared" si="125"/>
        <v>330</v>
      </c>
      <c r="AL285" s="293"/>
      <c r="AM285" s="293"/>
      <c r="AN285" s="293"/>
      <c r="AO285" s="293"/>
      <c r="AP285" s="293"/>
      <c r="AQ285" s="293"/>
      <c r="AR285" s="292">
        <f t="shared" si="118"/>
        <v>330</v>
      </c>
      <c r="AS285" s="293"/>
      <c r="AT285" s="292">
        <f t="shared" si="119"/>
        <v>0</v>
      </c>
      <c r="AU285" s="137" t="str">
        <f t="shared" si="121"/>
        <v>*</v>
      </c>
      <c r="AW285" s="143" t="str">
        <f t="shared" si="120"/>
        <v/>
      </c>
    </row>
    <row r="286" spans="1:49" ht="12">
      <c r="A286" s="288">
        <v>290</v>
      </c>
      <c r="B286" s="289" t="s">
        <v>620</v>
      </c>
      <c r="C286" s="290" t="s">
        <v>23</v>
      </c>
      <c r="D286" s="290" t="s">
        <v>622</v>
      </c>
      <c r="E286" s="291">
        <v>95</v>
      </c>
      <c r="F286" s="292"/>
      <c r="G286" s="292">
        <f t="shared" si="122"/>
        <v>285</v>
      </c>
      <c r="H286" s="293"/>
      <c r="I286" s="293"/>
      <c r="J286" s="293"/>
      <c r="K286" s="293"/>
      <c r="L286" s="293"/>
      <c r="M286" s="293"/>
      <c r="N286" s="292">
        <f t="shared" si="126"/>
        <v>285</v>
      </c>
      <c r="O286" s="293">
        <v>285</v>
      </c>
      <c r="P286" s="292">
        <f t="shared" si="127"/>
        <v>0</v>
      </c>
      <c r="Q286" s="292">
        <f t="shared" si="123"/>
        <v>285</v>
      </c>
      <c r="R286" s="293"/>
      <c r="S286" s="293"/>
      <c r="T286" s="293"/>
      <c r="U286" s="293"/>
      <c r="V286" s="293"/>
      <c r="W286" s="293"/>
      <c r="X286" s="292">
        <f t="shared" si="128"/>
        <v>285</v>
      </c>
      <c r="Y286" s="293"/>
      <c r="Z286" s="292">
        <f t="shared" si="129"/>
        <v>285</v>
      </c>
      <c r="AA286" s="292">
        <f t="shared" si="124"/>
        <v>285</v>
      </c>
      <c r="AB286" s="293"/>
      <c r="AC286" s="293"/>
      <c r="AD286" s="293"/>
      <c r="AE286" s="293"/>
      <c r="AF286" s="293"/>
      <c r="AG286" s="293"/>
      <c r="AH286" s="292">
        <f t="shared" si="116"/>
        <v>285</v>
      </c>
      <c r="AI286" s="293"/>
      <c r="AJ286" s="292">
        <f t="shared" si="117"/>
        <v>570</v>
      </c>
      <c r="AK286" s="292">
        <f t="shared" si="125"/>
        <v>285</v>
      </c>
      <c r="AL286" s="293"/>
      <c r="AM286" s="293"/>
      <c r="AN286" s="293"/>
      <c r="AO286" s="293"/>
      <c r="AP286" s="293"/>
      <c r="AQ286" s="293"/>
      <c r="AR286" s="292">
        <f t="shared" si="118"/>
        <v>285</v>
      </c>
      <c r="AS286" s="293">
        <v>570</v>
      </c>
      <c r="AT286" s="292">
        <f t="shared" si="119"/>
        <v>285</v>
      </c>
      <c r="AU286" s="137" t="str">
        <f t="shared" si="121"/>
        <v/>
      </c>
      <c r="AW286" s="143" t="str">
        <f t="shared" si="120"/>
        <v/>
      </c>
    </row>
    <row r="287" spans="1:49" ht="12">
      <c r="A287" s="288">
        <v>291</v>
      </c>
      <c r="B287" s="289" t="s">
        <v>623</v>
      </c>
      <c r="C287" s="290" t="s">
        <v>23</v>
      </c>
      <c r="D287" s="290" t="s">
        <v>895</v>
      </c>
      <c r="E287" s="291">
        <v>50</v>
      </c>
      <c r="F287" s="292">
        <v>-600</v>
      </c>
      <c r="G287" s="292">
        <f t="shared" si="122"/>
        <v>150</v>
      </c>
      <c r="H287" s="293"/>
      <c r="I287" s="293"/>
      <c r="J287" s="293"/>
      <c r="K287" s="293"/>
      <c r="L287" s="293"/>
      <c r="M287" s="293"/>
      <c r="N287" s="292">
        <f t="shared" si="126"/>
        <v>150</v>
      </c>
      <c r="O287" s="293"/>
      <c r="P287" s="292">
        <f t="shared" si="127"/>
        <v>-450</v>
      </c>
      <c r="Q287" s="292">
        <f t="shared" si="123"/>
        <v>150</v>
      </c>
      <c r="R287" s="293"/>
      <c r="S287" s="293"/>
      <c r="T287" s="293"/>
      <c r="U287" s="293"/>
      <c r="V287" s="293"/>
      <c r="W287" s="293"/>
      <c r="X287" s="292">
        <f t="shared" si="128"/>
        <v>150</v>
      </c>
      <c r="Y287" s="293"/>
      <c r="Z287" s="292">
        <f t="shared" si="129"/>
        <v>-300</v>
      </c>
      <c r="AA287" s="292">
        <f t="shared" si="124"/>
        <v>150</v>
      </c>
      <c r="AB287" s="293"/>
      <c r="AC287" s="293"/>
      <c r="AD287" s="293"/>
      <c r="AE287" s="293"/>
      <c r="AF287" s="293"/>
      <c r="AG287" s="293"/>
      <c r="AH287" s="292">
        <f t="shared" si="116"/>
        <v>150</v>
      </c>
      <c r="AI287" s="293"/>
      <c r="AJ287" s="292">
        <f t="shared" si="117"/>
        <v>-150</v>
      </c>
      <c r="AK287" s="292">
        <f t="shared" si="125"/>
        <v>150</v>
      </c>
      <c r="AL287" s="293"/>
      <c r="AM287" s="293"/>
      <c r="AN287" s="293"/>
      <c r="AO287" s="293"/>
      <c r="AP287" s="293"/>
      <c r="AQ287" s="293"/>
      <c r="AR287" s="292">
        <f t="shared" si="118"/>
        <v>150</v>
      </c>
      <c r="AS287" s="293"/>
      <c r="AT287" s="292">
        <f t="shared" si="119"/>
        <v>0</v>
      </c>
      <c r="AU287" s="137" t="str">
        <f t="shared" si="121"/>
        <v>*</v>
      </c>
      <c r="AW287" s="143" t="str">
        <f t="shared" si="120"/>
        <v/>
      </c>
    </row>
    <row r="288" spans="1:49" ht="12">
      <c r="A288" s="288">
        <v>292</v>
      </c>
      <c r="B288" s="289" t="s">
        <v>625</v>
      </c>
      <c r="C288" s="290" t="s">
        <v>23</v>
      </c>
      <c r="D288" s="290" t="s">
        <v>627</v>
      </c>
      <c r="E288" s="291">
        <v>100</v>
      </c>
      <c r="F288" s="292"/>
      <c r="G288" s="292">
        <f t="shared" si="122"/>
        <v>300</v>
      </c>
      <c r="H288" s="293"/>
      <c r="I288" s="293"/>
      <c r="J288" s="293"/>
      <c r="K288" s="293"/>
      <c r="L288" s="293"/>
      <c r="M288" s="293"/>
      <c r="N288" s="292">
        <f t="shared" si="126"/>
        <v>300</v>
      </c>
      <c r="O288" s="293">
        <v>300</v>
      </c>
      <c r="P288" s="292">
        <f t="shared" si="127"/>
        <v>0</v>
      </c>
      <c r="Q288" s="292">
        <f t="shared" si="123"/>
        <v>300</v>
      </c>
      <c r="R288" s="293"/>
      <c r="S288" s="293">
        <v>100</v>
      </c>
      <c r="T288" s="293"/>
      <c r="U288" s="293"/>
      <c r="V288" s="293"/>
      <c r="W288" s="293"/>
      <c r="X288" s="292">
        <f t="shared" si="128"/>
        <v>400</v>
      </c>
      <c r="Y288" s="293"/>
      <c r="Z288" s="292">
        <f t="shared" si="129"/>
        <v>400</v>
      </c>
      <c r="AA288" s="292">
        <f t="shared" si="124"/>
        <v>300</v>
      </c>
      <c r="AB288" s="293"/>
      <c r="AC288" s="293">
        <v>100</v>
      </c>
      <c r="AD288" s="293"/>
      <c r="AE288" s="293"/>
      <c r="AF288" s="293"/>
      <c r="AG288" s="293"/>
      <c r="AH288" s="292">
        <f t="shared" si="116"/>
        <v>400</v>
      </c>
      <c r="AI288" s="293">
        <v>1000</v>
      </c>
      <c r="AJ288" s="292">
        <f t="shared" si="117"/>
        <v>-200</v>
      </c>
      <c r="AK288" s="292">
        <f t="shared" si="125"/>
        <v>300</v>
      </c>
      <c r="AL288" s="293"/>
      <c r="AM288" s="293">
        <v>100</v>
      </c>
      <c r="AN288" s="293"/>
      <c r="AO288" s="293"/>
      <c r="AP288" s="293"/>
      <c r="AQ288" s="293"/>
      <c r="AR288" s="292">
        <f t="shared" si="118"/>
        <v>400</v>
      </c>
      <c r="AS288" s="293">
        <v>100</v>
      </c>
      <c r="AT288" s="292">
        <f t="shared" si="119"/>
        <v>100</v>
      </c>
      <c r="AU288" s="137" t="str">
        <f t="shared" si="121"/>
        <v/>
      </c>
      <c r="AW288" s="143" t="str">
        <f t="shared" si="120"/>
        <v/>
      </c>
    </row>
    <row r="289" spans="1:49" ht="12">
      <c r="A289" s="288">
        <v>293</v>
      </c>
      <c r="B289" s="329" t="s">
        <v>628</v>
      </c>
      <c r="C289" s="330" t="s">
        <v>30</v>
      </c>
      <c r="D289" s="333"/>
      <c r="E289" s="329"/>
      <c r="F289" s="322">
        <v>1350</v>
      </c>
      <c r="G289" s="299">
        <f t="shared" si="122"/>
        <v>0</v>
      </c>
      <c r="H289" s="300"/>
      <c r="I289" s="300"/>
      <c r="J289" s="300"/>
      <c r="K289" s="300"/>
      <c r="L289" s="300"/>
      <c r="M289" s="300"/>
      <c r="N289" s="299">
        <f t="shared" si="126"/>
        <v>0</v>
      </c>
      <c r="O289" s="300"/>
      <c r="P289" s="299">
        <f t="shared" si="127"/>
        <v>1350</v>
      </c>
      <c r="Q289" s="299">
        <f t="shared" si="123"/>
        <v>0</v>
      </c>
      <c r="R289" s="300"/>
      <c r="S289" s="300"/>
      <c r="T289" s="300"/>
      <c r="U289" s="300"/>
      <c r="V289" s="300"/>
      <c r="W289" s="300"/>
      <c r="X289" s="299">
        <f t="shared" si="128"/>
        <v>0</v>
      </c>
      <c r="Y289" s="300"/>
      <c r="Z289" s="299">
        <f t="shared" si="129"/>
        <v>1350</v>
      </c>
      <c r="AA289" s="299">
        <f t="shared" si="124"/>
        <v>0</v>
      </c>
      <c r="AB289" s="300"/>
      <c r="AC289" s="300"/>
      <c r="AD289" s="300"/>
      <c r="AE289" s="300"/>
      <c r="AF289" s="300"/>
      <c r="AG289" s="300"/>
      <c r="AH289" s="299">
        <f t="shared" si="116"/>
        <v>0</v>
      </c>
      <c r="AI289" s="300"/>
      <c r="AJ289" s="299">
        <f t="shared" si="117"/>
        <v>1350</v>
      </c>
      <c r="AK289" s="299">
        <f t="shared" si="125"/>
        <v>0</v>
      </c>
      <c r="AL289" s="300"/>
      <c r="AM289" s="300"/>
      <c r="AN289" s="300"/>
      <c r="AO289" s="300"/>
      <c r="AP289" s="300"/>
      <c r="AQ289" s="300"/>
      <c r="AR289" s="299">
        <f t="shared" si="118"/>
        <v>0</v>
      </c>
      <c r="AS289" s="300"/>
      <c r="AT289" s="299">
        <f t="shared" si="119"/>
        <v>1350</v>
      </c>
      <c r="AU289" s="137" t="str">
        <f t="shared" si="121"/>
        <v/>
      </c>
      <c r="AW289" s="143" t="str">
        <f t="shared" si="120"/>
        <v/>
      </c>
    </row>
    <row r="290" spans="1:49" ht="12">
      <c r="A290" s="288">
        <v>294</v>
      </c>
      <c r="B290" s="294" t="s">
        <v>629</v>
      </c>
      <c r="C290" s="290" t="s">
        <v>10</v>
      </c>
      <c r="D290" s="290" t="s">
        <v>631</v>
      </c>
      <c r="E290" s="295">
        <v>185</v>
      </c>
      <c r="F290" s="292"/>
      <c r="G290" s="292">
        <f t="shared" si="122"/>
        <v>555</v>
      </c>
      <c r="H290" s="293"/>
      <c r="I290" s="293"/>
      <c r="J290" s="293"/>
      <c r="K290" s="293"/>
      <c r="L290" s="293"/>
      <c r="M290" s="293"/>
      <c r="N290" s="292">
        <f t="shared" si="126"/>
        <v>555</v>
      </c>
      <c r="O290" s="293">
        <v>555</v>
      </c>
      <c r="P290" s="292">
        <f t="shared" si="127"/>
        <v>0</v>
      </c>
      <c r="Q290" s="292">
        <f t="shared" si="123"/>
        <v>555</v>
      </c>
      <c r="R290" s="293"/>
      <c r="S290" s="293"/>
      <c r="T290" s="293"/>
      <c r="U290" s="293"/>
      <c r="V290" s="293"/>
      <c r="W290" s="293"/>
      <c r="X290" s="292">
        <f t="shared" si="128"/>
        <v>555</v>
      </c>
      <c r="Y290" s="293">
        <v>555</v>
      </c>
      <c r="Z290" s="292">
        <f t="shared" si="129"/>
        <v>0</v>
      </c>
      <c r="AA290" s="292">
        <f t="shared" si="124"/>
        <v>555</v>
      </c>
      <c r="AB290" s="293"/>
      <c r="AC290" s="293"/>
      <c r="AD290" s="293"/>
      <c r="AE290" s="293"/>
      <c r="AF290" s="293"/>
      <c r="AG290" s="293"/>
      <c r="AH290" s="292">
        <f t="shared" si="116"/>
        <v>555</v>
      </c>
      <c r="AI290" s="293">
        <v>1110</v>
      </c>
      <c r="AJ290" s="292">
        <f t="shared" si="117"/>
        <v>-555</v>
      </c>
      <c r="AK290" s="292">
        <f t="shared" si="125"/>
        <v>555</v>
      </c>
      <c r="AL290" s="293"/>
      <c r="AM290" s="293"/>
      <c r="AN290" s="293"/>
      <c r="AO290" s="293"/>
      <c r="AP290" s="293"/>
      <c r="AQ290" s="293"/>
      <c r="AR290" s="292">
        <f t="shared" si="118"/>
        <v>555</v>
      </c>
      <c r="AS290" s="293"/>
      <c r="AT290" s="292">
        <f t="shared" si="119"/>
        <v>0</v>
      </c>
      <c r="AU290" s="137" t="str">
        <f t="shared" si="121"/>
        <v>*</v>
      </c>
      <c r="AW290" s="143" t="str">
        <f t="shared" si="120"/>
        <v/>
      </c>
    </row>
    <row r="291" spans="1:49" ht="12">
      <c r="A291" s="288">
        <v>295</v>
      </c>
      <c r="B291" s="289" t="s">
        <v>633</v>
      </c>
      <c r="C291" s="290" t="s">
        <v>14</v>
      </c>
      <c r="D291" s="290" t="s">
        <v>634</v>
      </c>
      <c r="E291" s="291">
        <v>70</v>
      </c>
      <c r="F291" s="292">
        <v>-840</v>
      </c>
      <c r="G291" s="292">
        <f t="shared" si="122"/>
        <v>210</v>
      </c>
      <c r="H291" s="293"/>
      <c r="I291" s="293"/>
      <c r="J291" s="293"/>
      <c r="K291" s="293"/>
      <c r="L291" s="293"/>
      <c r="M291" s="293"/>
      <c r="N291" s="292">
        <f t="shared" si="126"/>
        <v>210</v>
      </c>
      <c r="O291" s="293"/>
      <c r="P291" s="292">
        <f t="shared" si="127"/>
        <v>-630</v>
      </c>
      <c r="Q291" s="292">
        <f t="shared" si="123"/>
        <v>210</v>
      </c>
      <c r="R291" s="293"/>
      <c r="S291" s="293"/>
      <c r="T291" s="293"/>
      <c r="U291" s="293"/>
      <c r="V291" s="293"/>
      <c r="W291" s="293"/>
      <c r="X291" s="292">
        <f t="shared" si="128"/>
        <v>210</v>
      </c>
      <c r="Y291" s="293"/>
      <c r="Z291" s="292">
        <f t="shared" si="129"/>
        <v>-420</v>
      </c>
      <c r="AA291" s="292">
        <f t="shared" si="124"/>
        <v>210</v>
      </c>
      <c r="AB291" s="293"/>
      <c r="AC291" s="293"/>
      <c r="AD291" s="293"/>
      <c r="AE291" s="293"/>
      <c r="AF291" s="293"/>
      <c r="AG291" s="293"/>
      <c r="AH291" s="292">
        <f t="shared" si="116"/>
        <v>210</v>
      </c>
      <c r="AI291" s="293"/>
      <c r="AJ291" s="292">
        <f t="shared" si="117"/>
        <v>-210</v>
      </c>
      <c r="AK291" s="292">
        <f t="shared" si="125"/>
        <v>210</v>
      </c>
      <c r="AL291" s="293"/>
      <c r="AM291" s="293"/>
      <c r="AN291" s="293"/>
      <c r="AO291" s="293"/>
      <c r="AP291" s="293"/>
      <c r="AQ291" s="293"/>
      <c r="AR291" s="292">
        <f t="shared" si="118"/>
        <v>210</v>
      </c>
      <c r="AS291" s="293"/>
      <c r="AT291" s="292">
        <f t="shared" si="119"/>
        <v>0</v>
      </c>
      <c r="AU291" s="137" t="str">
        <f t="shared" si="121"/>
        <v>*</v>
      </c>
      <c r="AW291" s="143" t="str">
        <f t="shared" si="120"/>
        <v/>
      </c>
    </row>
    <row r="292" spans="1:49" ht="12">
      <c r="A292" s="288">
        <v>296</v>
      </c>
      <c r="B292" s="294" t="s">
        <v>964</v>
      </c>
      <c r="C292" s="290" t="s">
        <v>23</v>
      </c>
      <c r="D292" s="290" t="s">
        <v>965</v>
      </c>
      <c r="E292" s="291">
        <v>50</v>
      </c>
      <c r="F292" s="292"/>
      <c r="G292" s="292">
        <f t="shared" si="122"/>
        <v>150</v>
      </c>
      <c r="H292" s="293"/>
      <c r="I292" s="293"/>
      <c r="J292" s="293"/>
      <c r="K292" s="293"/>
      <c r="L292" s="293"/>
      <c r="M292" s="293"/>
      <c r="N292" s="292">
        <f t="shared" si="126"/>
        <v>150</v>
      </c>
      <c r="O292" s="293"/>
      <c r="P292" s="292">
        <f t="shared" si="127"/>
        <v>150</v>
      </c>
      <c r="Q292" s="292">
        <f t="shared" si="123"/>
        <v>150</v>
      </c>
      <c r="R292" s="293"/>
      <c r="S292" s="293"/>
      <c r="T292" s="293"/>
      <c r="U292" s="293"/>
      <c r="V292" s="293"/>
      <c r="W292" s="293"/>
      <c r="X292" s="292">
        <f t="shared" si="128"/>
        <v>150</v>
      </c>
      <c r="Y292" s="293">
        <v>600</v>
      </c>
      <c r="Z292" s="292">
        <f t="shared" si="129"/>
        <v>-300</v>
      </c>
      <c r="AA292" s="292">
        <f t="shared" si="124"/>
        <v>150</v>
      </c>
      <c r="AB292" s="293"/>
      <c r="AC292" s="293">
        <v>100</v>
      </c>
      <c r="AD292" s="293"/>
      <c r="AE292" s="293"/>
      <c r="AF292" s="293"/>
      <c r="AG292" s="293"/>
      <c r="AH292" s="292">
        <f t="shared" si="116"/>
        <v>250</v>
      </c>
      <c r="AI292" s="293"/>
      <c r="AJ292" s="292">
        <f t="shared" si="117"/>
        <v>-50</v>
      </c>
      <c r="AK292" s="292">
        <f t="shared" si="125"/>
        <v>150</v>
      </c>
      <c r="AL292" s="293"/>
      <c r="AM292" s="293"/>
      <c r="AN292" s="293"/>
      <c r="AO292" s="293"/>
      <c r="AP292" s="293"/>
      <c r="AQ292" s="293"/>
      <c r="AR292" s="292">
        <f t="shared" si="118"/>
        <v>150</v>
      </c>
      <c r="AS292" s="293"/>
      <c r="AT292" s="292">
        <f t="shared" si="119"/>
        <v>100</v>
      </c>
      <c r="AU292" s="137" t="str">
        <f t="shared" si="121"/>
        <v/>
      </c>
      <c r="AW292" s="143" t="str">
        <f t="shared" si="120"/>
        <v/>
      </c>
    </row>
    <row r="293" spans="1:49" ht="12">
      <c r="A293" s="288">
        <v>297</v>
      </c>
      <c r="B293" s="289" t="s">
        <v>635</v>
      </c>
      <c r="C293" s="290" t="s">
        <v>23</v>
      </c>
      <c r="D293" s="290" t="s">
        <v>12</v>
      </c>
      <c r="E293" s="291">
        <v>70</v>
      </c>
      <c r="F293" s="292"/>
      <c r="G293" s="292">
        <f t="shared" si="122"/>
        <v>210</v>
      </c>
      <c r="H293" s="293"/>
      <c r="I293" s="293"/>
      <c r="J293" s="293"/>
      <c r="K293" s="293"/>
      <c r="L293" s="293"/>
      <c r="M293" s="293"/>
      <c r="N293" s="292">
        <f t="shared" si="126"/>
        <v>210</v>
      </c>
      <c r="O293" s="293"/>
      <c r="P293" s="292">
        <f t="shared" si="127"/>
        <v>210</v>
      </c>
      <c r="Q293" s="292">
        <f t="shared" si="123"/>
        <v>210</v>
      </c>
      <c r="R293" s="293"/>
      <c r="S293" s="293"/>
      <c r="T293" s="293"/>
      <c r="U293" s="293"/>
      <c r="V293" s="293"/>
      <c r="W293" s="293"/>
      <c r="X293" s="292">
        <f t="shared" si="128"/>
        <v>210</v>
      </c>
      <c r="Y293" s="293">
        <v>420</v>
      </c>
      <c r="Z293" s="292">
        <f t="shared" si="129"/>
        <v>0</v>
      </c>
      <c r="AA293" s="292">
        <f t="shared" si="124"/>
        <v>210</v>
      </c>
      <c r="AB293" s="293"/>
      <c r="AC293" s="293"/>
      <c r="AD293" s="293"/>
      <c r="AE293" s="293"/>
      <c r="AF293" s="293"/>
      <c r="AG293" s="293"/>
      <c r="AH293" s="292">
        <f t="shared" si="116"/>
        <v>210</v>
      </c>
      <c r="AI293" s="293"/>
      <c r="AJ293" s="292">
        <f t="shared" si="117"/>
        <v>210</v>
      </c>
      <c r="AK293" s="292">
        <f t="shared" si="125"/>
        <v>210</v>
      </c>
      <c r="AL293" s="293"/>
      <c r="AM293" s="293"/>
      <c r="AN293" s="293"/>
      <c r="AO293" s="293"/>
      <c r="AP293" s="293"/>
      <c r="AQ293" s="293"/>
      <c r="AR293" s="292">
        <f t="shared" si="118"/>
        <v>210</v>
      </c>
      <c r="AS293" s="293">
        <v>420</v>
      </c>
      <c r="AT293" s="292">
        <f t="shared" si="119"/>
        <v>0</v>
      </c>
      <c r="AU293" s="137" t="str">
        <f t="shared" si="121"/>
        <v>*</v>
      </c>
      <c r="AW293" s="143" t="str">
        <f t="shared" si="120"/>
        <v/>
      </c>
    </row>
    <row r="294" spans="1:49" ht="12">
      <c r="A294" s="288">
        <v>298</v>
      </c>
      <c r="B294" s="289" t="s">
        <v>637</v>
      </c>
      <c r="C294" s="290" t="s">
        <v>23</v>
      </c>
      <c r="D294" s="290" t="s">
        <v>1147</v>
      </c>
      <c r="E294" s="291">
        <v>50</v>
      </c>
      <c r="F294" s="292"/>
      <c r="G294" s="292">
        <f t="shared" si="122"/>
        <v>150</v>
      </c>
      <c r="H294" s="293"/>
      <c r="I294" s="293"/>
      <c r="J294" s="293"/>
      <c r="K294" s="293"/>
      <c r="L294" s="293"/>
      <c r="M294" s="293"/>
      <c r="N294" s="292">
        <f t="shared" si="126"/>
        <v>150</v>
      </c>
      <c r="O294" s="293"/>
      <c r="P294" s="292">
        <f t="shared" si="127"/>
        <v>150</v>
      </c>
      <c r="Q294" s="292">
        <f t="shared" si="123"/>
        <v>150</v>
      </c>
      <c r="R294" s="293"/>
      <c r="S294" s="293"/>
      <c r="T294" s="293"/>
      <c r="U294" s="293"/>
      <c r="V294" s="293"/>
      <c r="W294" s="293"/>
      <c r="X294" s="292">
        <f t="shared" si="128"/>
        <v>150</v>
      </c>
      <c r="Y294" s="293"/>
      <c r="Z294" s="292">
        <f t="shared" si="129"/>
        <v>300</v>
      </c>
      <c r="AA294" s="292">
        <f t="shared" si="124"/>
        <v>150</v>
      </c>
      <c r="AB294" s="293"/>
      <c r="AC294" s="293"/>
      <c r="AD294" s="293"/>
      <c r="AE294" s="293"/>
      <c r="AF294" s="293"/>
      <c r="AG294" s="293"/>
      <c r="AH294" s="292">
        <f t="shared" si="116"/>
        <v>150</v>
      </c>
      <c r="AI294" s="293"/>
      <c r="AJ294" s="292">
        <f t="shared" si="117"/>
        <v>450</v>
      </c>
      <c r="AK294" s="292">
        <f t="shared" si="125"/>
        <v>150</v>
      </c>
      <c r="AL294" s="293"/>
      <c r="AM294" s="293"/>
      <c r="AN294" s="293"/>
      <c r="AO294" s="293"/>
      <c r="AP294" s="293"/>
      <c r="AQ294" s="293"/>
      <c r="AR294" s="292">
        <f t="shared" si="118"/>
        <v>150</v>
      </c>
      <c r="AS294" s="293">
        <v>600</v>
      </c>
      <c r="AT294" s="292">
        <f t="shared" si="119"/>
        <v>0</v>
      </c>
      <c r="AU294" s="137" t="str">
        <f t="shared" si="121"/>
        <v>*</v>
      </c>
      <c r="AW294" s="143" t="str">
        <f t="shared" si="120"/>
        <v/>
      </c>
    </row>
    <row r="295" spans="1:49" ht="12">
      <c r="A295" s="288">
        <v>299</v>
      </c>
      <c r="B295" s="289" t="s">
        <v>639</v>
      </c>
      <c r="C295" s="290" t="s">
        <v>14</v>
      </c>
      <c r="D295" s="290" t="s">
        <v>641</v>
      </c>
      <c r="E295" s="291">
        <v>115</v>
      </c>
      <c r="F295" s="292"/>
      <c r="G295" s="292">
        <f t="shared" si="122"/>
        <v>345</v>
      </c>
      <c r="H295" s="293"/>
      <c r="I295" s="293"/>
      <c r="J295" s="293"/>
      <c r="K295" s="293"/>
      <c r="L295" s="293"/>
      <c r="M295" s="293"/>
      <c r="N295" s="292">
        <f t="shared" si="126"/>
        <v>345</v>
      </c>
      <c r="O295" s="293">
        <v>1380</v>
      </c>
      <c r="P295" s="292">
        <f t="shared" si="127"/>
        <v>-1035</v>
      </c>
      <c r="Q295" s="292">
        <f t="shared" si="123"/>
        <v>345</v>
      </c>
      <c r="R295" s="293"/>
      <c r="S295" s="293"/>
      <c r="T295" s="293"/>
      <c r="U295" s="293"/>
      <c r="V295" s="293">
        <v>50</v>
      </c>
      <c r="W295" s="293"/>
      <c r="X295" s="292">
        <f t="shared" si="128"/>
        <v>395</v>
      </c>
      <c r="Y295" s="293">
        <v>50</v>
      </c>
      <c r="Z295" s="292">
        <f t="shared" si="129"/>
        <v>-690</v>
      </c>
      <c r="AA295" s="292">
        <f t="shared" si="124"/>
        <v>345</v>
      </c>
      <c r="AB295" s="293"/>
      <c r="AC295" s="293"/>
      <c r="AD295" s="293"/>
      <c r="AE295" s="293"/>
      <c r="AF295" s="293"/>
      <c r="AG295" s="293"/>
      <c r="AH295" s="292">
        <f t="shared" si="116"/>
        <v>345</v>
      </c>
      <c r="AI295" s="293"/>
      <c r="AJ295" s="292">
        <f t="shared" si="117"/>
        <v>-345</v>
      </c>
      <c r="AK295" s="292">
        <f t="shared" si="125"/>
        <v>345</v>
      </c>
      <c r="AL295" s="293"/>
      <c r="AM295" s="293"/>
      <c r="AN295" s="293"/>
      <c r="AO295" s="293"/>
      <c r="AP295" s="293"/>
      <c r="AQ295" s="293"/>
      <c r="AR295" s="292">
        <f t="shared" si="118"/>
        <v>345</v>
      </c>
      <c r="AS295" s="293"/>
      <c r="AT295" s="292">
        <f t="shared" si="119"/>
        <v>0</v>
      </c>
      <c r="AU295" s="137" t="str">
        <f t="shared" si="121"/>
        <v>*</v>
      </c>
      <c r="AW295" s="143" t="str">
        <f t="shared" si="120"/>
        <v/>
      </c>
    </row>
    <row r="296" spans="1:49" ht="12">
      <c r="A296" s="288">
        <v>300</v>
      </c>
      <c r="B296" s="294" t="s">
        <v>642</v>
      </c>
      <c r="C296" s="290" t="s">
        <v>14</v>
      </c>
      <c r="D296" s="290" t="s">
        <v>12</v>
      </c>
      <c r="E296" s="295">
        <v>50</v>
      </c>
      <c r="F296" s="292"/>
      <c r="G296" s="292">
        <f t="shared" si="122"/>
        <v>150</v>
      </c>
      <c r="H296" s="293"/>
      <c r="I296" s="293"/>
      <c r="J296" s="293"/>
      <c r="K296" s="293"/>
      <c r="L296" s="293"/>
      <c r="M296" s="293"/>
      <c r="N296" s="292">
        <f t="shared" si="126"/>
        <v>150</v>
      </c>
      <c r="O296" s="293"/>
      <c r="P296" s="292">
        <f t="shared" si="127"/>
        <v>150</v>
      </c>
      <c r="Q296" s="292">
        <f t="shared" si="123"/>
        <v>150</v>
      </c>
      <c r="R296" s="293"/>
      <c r="S296" s="293"/>
      <c r="T296" s="293"/>
      <c r="U296" s="293"/>
      <c r="V296" s="293"/>
      <c r="W296" s="293"/>
      <c r="X296" s="292">
        <f t="shared" si="128"/>
        <v>150</v>
      </c>
      <c r="Y296" s="293"/>
      <c r="Z296" s="292">
        <f t="shared" si="129"/>
        <v>300</v>
      </c>
      <c r="AA296" s="292">
        <f t="shared" si="124"/>
        <v>150</v>
      </c>
      <c r="AB296" s="293"/>
      <c r="AC296" s="293"/>
      <c r="AD296" s="293"/>
      <c r="AE296" s="293"/>
      <c r="AF296" s="293"/>
      <c r="AG296" s="293"/>
      <c r="AH296" s="292">
        <f t="shared" si="116"/>
        <v>150</v>
      </c>
      <c r="AI296" s="293"/>
      <c r="AJ296" s="292">
        <f t="shared" si="117"/>
        <v>450</v>
      </c>
      <c r="AK296" s="292">
        <f t="shared" si="125"/>
        <v>150</v>
      </c>
      <c r="AL296" s="293"/>
      <c r="AM296" s="293"/>
      <c r="AN296" s="293"/>
      <c r="AO296" s="293"/>
      <c r="AP296" s="293"/>
      <c r="AQ296" s="293"/>
      <c r="AR296" s="292">
        <f t="shared" si="118"/>
        <v>150</v>
      </c>
      <c r="AS296" s="293">
        <v>600</v>
      </c>
      <c r="AT296" s="292">
        <f t="shared" si="119"/>
        <v>0</v>
      </c>
      <c r="AU296" s="137" t="str">
        <f t="shared" si="121"/>
        <v>*</v>
      </c>
      <c r="AW296" s="143" t="str">
        <f t="shared" si="120"/>
        <v/>
      </c>
    </row>
    <row r="297" spans="1:49" ht="12">
      <c r="A297" s="288">
        <v>301</v>
      </c>
      <c r="B297" s="294" t="s">
        <v>988</v>
      </c>
      <c r="C297" s="290" t="s">
        <v>23</v>
      </c>
      <c r="D297" s="290"/>
      <c r="E297" s="295">
        <v>65</v>
      </c>
      <c r="F297" s="292"/>
      <c r="G297" s="292">
        <f t="shared" si="122"/>
        <v>195</v>
      </c>
      <c r="H297" s="293"/>
      <c r="I297" s="293"/>
      <c r="J297" s="293"/>
      <c r="K297" s="293"/>
      <c r="L297" s="293"/>
      <c r="M297" s="293"/>
      <c r="N297" s="292">
        <f t="shared" si="126"/>
        <v>195</v>
      </c>
      <c r="O297" s="293"/>
      <c r="P297" s="292">
        <f t="shared" si="127"/>
        <v>195</v>
      </c>
      <c r="Q297" s="292">
        <f t="shared" si="123"/>
        <v>195</v>
      </c>
      <c r="R297" s="293"/>
      <c r="S297" s="293"/>
      <c r="T297" s="293"/>
      <c r="U297" s="293"/>
      <c r="V297" s="293"/>
      <c r="W297" s="293"/>
      <c r="X297" s="292">
        <f t="shared" si="128"/>
        <v>195</v>
      </c>
      <c r="Y297" s="293"/>
      <c r="Z297" s="292">
        <f t="shared" si="129"/>
        <v>390</v>
      </c>
      <c r="AA297" s="292">
        <f t="shared" si="124"/>
        <v>195</v>
      </c>
      <c r="AB297" s="293"/>
      <c r="AC297" s="293"/>
      <c r="AD297" s="293"/>
      <c r="AE297" s="293"/>
      <c r="AF297" s="293"/>
      <c r="AG297" s="293"/>
      <c r="AH297" s="292">
        <f t="shared" si="116"/>
        <v>195</v>
      </c>
      <c r="AI297" s="293">
        <v>780</v>
      </c>
      <c r="AJ297" s="292">
        <f t="shared" si="117"/>
        <v>-195</v>
      </c>
      <c r="AK297" s="292">
        <f t="shared" si="125"/>
        <v>195</v>
      </c>
      <c r="AL297" s="293"/>
      <c r="AM297" s="293"/>
      <c r="AN297" s="293"/>
      <c r="AO297" s="293"/>
      <c r="AP297" s="293"/>
      <c r="AQ297" s="293"/>
      <c r="AR297" s="292">
        <f t="shared" si="118"/>
        <v>195</v>
      </c>
      <c r="AS297" s="293"/>
      <c r="AT297" s="292">
        <f t="shared" si="119"/>
        <v>0</v>
      </c>
      <c r="AW297" s="143" t="str">
        <f t="shared" si="120"/>
        <v/>
      </c>
    </row>
    <row r="298" spans="1:49" ht="12">
      <c r="A298" s="288">
        <v>302</v>
      </c>
      <c r="B298" s="289" t="s">
        <v>644</v>
      </c>
      <c r="C298" s="290" t="s">
        <v>23</v>
      </c>
      <c r="D298" s="290" t="s">
        <v>646</v>
      </c>
      <c r="E298" s="291">
        <v>80</v>
      </c>
      <c r="F298" s="292"/>
      <c r="G298" s="292">
        <f t="shared" si="122"/>
        <v>240</v>
      </c>
      <c r="H298" s="293"/>
      <c r="I298" s="293"/>
      <c r="J298" s="293"/>
      <c r="K298" s="293"/>
      <c r="L298" s="293"/>
      <c r="M298" s="293"/>
      <c r="N298" s="292">
        <f t="shared" si="126"/>
        <v>240</v>
      </c>
      <c r="O298" s="293"/>
      <c r="P298" s="292">
        <f t="shared" si="127"/>
        <v>240</v>
      </c>
      <c r="Q298" s="292">
        <f t="shared" si="123"/>
        <v>240</v>
      </c>
      <c r="R298" s="293"/>
      <c r="S298" s="293">
        <v>100</v>
      </c>
      <c r="T298" s="293"/>
      <c r="U298" s="293"/>
      <c r="V298" s="293"/>
      <c r="W298" s="293"/>
      <c r="X298" s="292">
        <f t="shared" si="128"/>
        <v>340</v>
      </c>
      <c r="Y298" s="293"/>
      <c r="Z298" s="292">
        <f t="shared" si="129"/>
        <v>580</v>
      </c>
      <c r="AA298" s="292">
        <f t="shared" si="124"/>
        <v>240</v>
      </c>
      <c r="AB298" s="293"/>
      <c r="AC298" s="293"/>
      <c r="AD298" s="293"/>
      <c r="AE298" s="293"/>
      <c r="AF298" s="293"/>
      <c r="AG298" s="293"/>
      <c r="AH298" s="292">
        <f t="shared" si="116"/>
        <v>240</v>
      </c>
      <c r="AI298" s="293">
        <v>1060</v>
      </c>
      <c r="AJ298" s="292">
        <f t="shared" si="117"/>
        <v>-240</v>
      </c>
      <c r="AK298" s="292">
        <f t="shared" si="125"/>
        <v>240</v>
      </c>
      <c r="AL298" s="293"/>
      <c r="AM298" s="293">
        <v>100</v>
      </c>
      <c r="AN298" s="293"/>
      <c r="AO298" s="293"/>
      <c r="AP298" s="293"/>
      <c r="AQ298" s="293"/>
      <c r="AR298" s="292">
        <f t="shared" si="118"/>
        <v>340</v>
      </c>
      <c r="AS298" s="293"/>
      <c r="AT298" s="292">
        <f t="shared" si="119"/>
        <v>100</v>
      </c>
      <c r="AU298" s="137" t="str">
        <f t="shared" si="121"/>
        <v/>
      </c>
      <c r="AW298" s="143" t="str">
        <f t="shared" si="120"/>
        <v/>
      </c>
    </row>
    <row r="299" spans="1:49" ht="12">
      <c r="A299" s="288">
        <v>303</v>
      </c>
      <c r="B299" s="289" t="s">
        <v>647</v>
      </c>
      <c r="C299" s="290" t="s">
        <v>23</v>
      </c>
      <c r="D299" s="290" t="s">
        <v>649</v>
      </c>
      <c r="E299" s="291">
        <v>90</v>
      </c>
      <c r="F299" s="292"/>
      <c r="G299" s="292">
        <f t="shared" si="122"/>
        <v>270</v>
      </c>
      <c r="H299" s="293"/>
      <c r="I299" s="293"/>
      <c r="J299" s="293"/>
      <c r="K299" s="293"/>
      <c r="L299" s="293"/>
      <c r="M299" s="293"/>
      <c r="N299" s="292">
        <f t="shared" si="126"/>
        <v>270</v>
      </c>
      <c r="O299" s="293">
        <v>270</v>
      </c>
      <c r="P299" s="292">
        <f t="shared" si="127"/>
        <v>0</v>
      </c>
      <c r="Q299" s="292">
        <f t="shared" si="123"/>
        <v>270</v>
      </c>
      <c r="R299" s="293"/>
      <c r="S299" s="293"/>
      <c r="T299" s="293"/>
      <c r="U299" s="293"/>
      <c r="V299" s="293"/>
      <c r="W299" s="293"/>
      <c r="X299" s="292">
        <f t="shared" si="128"/>
        <v>270</v>
      </c>
      <c r="Y299" s="293">
        <v>540</v>
      </c>
      <c r="Z299" s="292">
        <f t="shared" si="129"/>
        <v>-270</v>
      </c>
      <c r="AA299" s="292">
        <f t="shared" si="124"/>
        <v>270</v>
      </c>
      <c r="AB299" s="293"/>
      <c r="AC299" s="293"/>
      <c r="AD299" s="293"/>
      <c r="AE299" s="293"/>
      <c r="AF299" s="293"/>
      <c r="AG299" s="293"/>
      <c r="AH299" s="292">
        <f t="shared" si="116"/>
        <v>270</v>
      </c>
      <c r="AI299" s="293"/>
      <c r="AJ299" s="292">
        <f t="shared" si="117"/>
        <v>0</v>
      </c>
      <c r="AK299" s="292">
        <f t="shared" si="125"/>
        <v>270</v>
      </c>
      <c r="AL299" s="293"/>
      <c r="AM299" s="293"/>
      <c r="AN299" s="293"/>
      <c r="AO299" s="293"/>
      <c r="AP299" s="293"/>
      <c r="AQ299" s="293"/>
      <c r="AR299" s="292">
        <f t="shared" si="118"/>
        <v>270</v>
      </c>
      <c r="AS299" s="293">
        <v>270</v>
      </c>
      <c r="AT299" s="292">
        <f t="shared" si="119"/>
        <v>0</v>
      </c>
      <c r="AU299" s="137" t="str">
        <f t="shared" si="121"/>
        <v>*</v>
      </c>
      <c r="AW299" s="143" t="str">
        <f t="shared" si="120"/>
        <v/>
      </c>
    </row>
    <row r="300" spans="1:49" ht="12">
      <c r="A300" s="288">
        <v>304</v>
      </c>
      <c r="B300" s="289" t="s">
        <v>650</v>
      </c>
      <c r="C300" s="290" t="s">
        <v>14</v>
      </c>
      <c r="D300" s="290" t="s">
        <v>44</v>
      </c>
      <c r="E300" s="291">
        <v>235</v>
      </c>
      <c r="F300" s="292"/>
      <c r="G300" s="292">
        <f t="shared" si="122"/>
        <v>705</v>
      </c>
      <c r="H300" s="293">
        <v>50</v>
      </c>
      <c r="I300" s="293"/>
      <c r="J300" s="293"/>
      <c r="K300" s="293">
        <v>300</v>
      </c>
      <c r="L300" s="293"/>
      <c r="M300" s="293"/>
      <c r="N300" s="292">
        <f t="shared" si="126"/>
        <v>1055</v>
      </c>
      <c r="O300" s="293">
        <v>1055</v>
      </c>
      <c r="P300" s="292">
        <f t="shared" si="127"/>
        <v>0</v>
      </c>
      <c r="Q300" s="292">
        <f t="shared" si="123"/>
        <v>705</v>
      </c>
      <c r="R300" s="293"/>
      <c r="S300" s="293"/>
      <c r="T300" s="293"/>
      <c r="U300" s="293"/>
      <c r="V300" s="293">
        <v>50</v>
      </c>
      <c r="W300" s="293"/>
      <c r="X300" s="292">
        <f t="shared" si="128"/>
        <v>755</v>
      </c>
      <c r="Y300" s="293"/>
      <c r="Z300" s="292">
        <f t="shared" si="129"/>
        <v>755</v>
      </c>
      <c r="AA300" s="292">
        <f t="shared" si="124"/>
        <v>705</v>
      </c>
      <c r="AB300" s="293"/>
      <c r="AC300" s="293"/>
      <c r="AD300" s="293"/>
      <c r="AE300" s="293"/>
      <c r="AF300" s="293"/>
      <c r="AG300" s="293"/>
      <c r="AH300" s="292">
        <f t="shared" si="116"/>
        <v>705</v>
      </c>
      <c r="AI300" s="293">
        <v>2165</v>
      </c>
      <c r="AJ300" s="292">
        <f t="shared" si="117"/>
        <v>-705</v>
      </c>
      <c r="AK300" s="292">
        <f t="shared" si="125"/>
        <v>705</v>
      </c>
      <c r="AL300" s="293"/>
      <c r="AM300" s="293"/>
      <c r="AN300" s="293"/>
      <c r="AO300" s="293"/>
      <c r="AP300" s="293"/>
      <c r="AQ300" s="293"/>
      <c r="AR300" s="292">
        <f t="shared" si="118"/>
        <v>705</v>
      </c>
      <c r="AS300" s="293"/>
      <c r="AT300" s="292">
        <f t="shared" si="119"/>
        <v>0</v>
      </c>
      <c r="AU300" s="137" t="str">
        <f t="shared" si="121"/>
        <v>*</v>
      </c>
      <c r="AW300" s="143" t="str">
        <f t="shared" si="120"/>
        <v/>
      </c>
    </row>
    <row r="301" spans="1:49" ht="12">
      <c r="A301" s="288">
        <v>305</v>
      </c>
      <c r="B301" s="304" t="s">
        <v>653</v>
      </c>
      <c r="C301" s="290" t="s">
        <v>23</v>
      </c>
      <c r="D301" s="290" t="s">
        <v>843</v>
      </c>
      <c r="E301" s="291">
        <v>85</v>
      </c>
      <c r="F301" s="292"/>
      <c r="G301" s="292">
        <f t="shared" si="122"/>
        <v>255</v>
      </c>
      <c r="H301" s="293"/>
      <c r="I301" s="293"/>
      <c r="J301" s="293"/>
      <c r="K301" s="293"/>
      <c r="L301" s="293"/>
      <c r="M301" s="293"/>
      <c r="N301" s="292">
        <f t="shared" si="126"/>
        <v>255</v>
      </c>
      <c r="O301" s="293">
        <v>510</v>
      </c>
      <c r="P301" s="292">
        <f t="shared" si="127"/>
        <v>-255</v>
      </c>
      <c r="Q301" s="292">
        <f t="shared" si="123"/>
        <v>255</v>
      </c>
      <c r="R301" s="293"/>
      <c r="S301" s="293"/>
      <c r="T301" s="293"/>
      <c r="U301" s="293"/>
      <c r="V301" s="293"/>
      <c r="W301" s="293"/>
      <c r="X301" s="292">
        <f t="shared" si="128"/>
        <v>255</v>
      </c>
      <c r="Y301" s="293"/>
      <c r="Z301" s="292">
        <f t="shared" si="129"/>
        <v>0</v>
      </c>
      <c r="AA301" s="292">
        <f t="shared" si="124"/>
        <v>255</v>
      </c>
      <c r="AB301" s="293"/>
      <c r="AC301" s="293"/>
      <c r="AD301" s="293"/>
      <c r="AE301" s="293"/>
      <c r="AF301" s="293"/>
      <c r="AG301" s="293"/>
      <c r="AH301" s="292">
        <f t="shared" si="116"/>
        <v>255</v>
      </c>
      <c r="AI301" s="293">
        <v>255</v>
      </c>
      <c r="AJ301" s="292">
        <f t="shared" si="117"/>
        <v>0</v>
      </c>
      <c r="AK301" s="292">
        <f t="shared" si="125"/>
        <v>255</v>
      </c>
      <c r="AL301" s="293"/>
      <c r="AM301" s="293"/>
      <c r="AN301" s="293"/>
      <c r="AO301" s="293"/>
      <c r="AP301" s="293"/>
      <c r="AQ301" s="293"/>
      <c r="AR301" s="292">
        <f t="shared" si="118"/>
        <v>255</v>
      </c>
      <c r="AS301" s="293">
        <v>255</v>
      </c>
      <c r="AT301" s="292">
        <f t="shared" si="119"/>
        <v>0</v>
      </c>
      <c r="AU301" s="137" t="str">
        <f t="shared" si="121"/>
        <v>*</v>
      </c>
      <c r="AW301" s="143" t="str">
        <f t="shared" si="120"/>
        <v/>
      </c>
    </row>
    <row r="302" spans="1:49" ht="12">
      <c r="A302" s="288">
        <v>306</v>
      </c>
      <c r="B302" s="289" t="s">
        <v>1047</v>
      </c>
      <c r="C302" s="290" t="s">
        <v>23</v>
      </c>
      <c r="D302" s="290" t="s">
        <v>658</v>
      </c>
      <c r="E302" s="291">
        <v>70</v>
      </c>
      <c r="F302" s="292"/>
      <c r="G302" s="292">
        <f t="shared" si="122"/>
        <v>210</v>
      </c>
      <c r="H302" s="293"/>
      <c r="I302" s="293"/>
      <c r="J302" s="293"/>
      <c r="K302" s="293"/>
      <c r="L302" s="293"/>
      <c r="M302" s="293"/>
      <c r="N302" s="292">
        <f t="shared" si="126"/>
        <v>210</v>
      </c>
      <c r="O302" s="293"/>
      <c r="P302" s="292">
        <f t="shared" si="127"/>
        <v>210</v>
      </c>
      <c r="Q302" s="292">
        <f t="shared" si="123"/>
        <v>210</v>
      </c>
      <c r="R302" s="293"/>
      <c r="S302" s="293"/>
      <c r="T302" s="293"/>
      <c r="U302" s="293"/>
      <c r="V302" s="293"/>
      <c r="W302" s="293"/>
      <c r="X302" s="292">
        <f t="shared" si="128"/>
        <v>210</v>
      </c>
      <c r="Y302" s="293"/>
      <c r="Z302" s="292">
        <f t="shared" si="129"/>
        <v>420</v>
      </c>
      <c r="AA302" s="292">
        <f t="shared" si="124"/>
        <v>210</v>
      </c>
      <c r="AB302" s="293"/>
      <c r="AC302" s="293"/>
      <c r="AD302" s="293"/>
      <c r="AE302" s="293"/>
      <c r="AF302" s="293"/>
      <c r="AG302" s="293"/>
      <c r="AH302" s="292">
        <f t="shared" si="116"/>
        <v>210</v>
      </c>
      <c r="AI302" s="293">
        <v>630</v>
      </c>
      <c r="AJ302" s="292">
        <f t="shared" si="117"/>
        <v>0</v>
      </c>
      <c r="AK302" s="292">
        <f t="shared" si="125"/>
        <v>210</v>
      </c>
      <c r="AL302" s="293"/>
      <c r="AM302" s="293">
        <v>100</v>
      </c>
      <c r="AN302" s="293"/>
      <c r="AO302" s="293"/>
      <c r="AP302" s="293"/>
      <c r="AQ302" s="293"/>
      <c r="AR302" s="292">
        <f t="shared" si="118"/>
        <v>310</v>
      </c>
      <c r="AS302" s="293"/>
      <c r="AT302" s="292">
        <f t="shared" si="119"/>
        <v>310</v>
      </c>
      <c r="AU302" s="137" t="str">
        <f t="shared" si="121"/>
        <v/>
      </c>
      <c r="AW302" s="143" t="str">
        <f t="shared" si="120"/>
        <v/>
      </c>
    </row>
    <row r="303" spans="1:49" ht="12">
      <c r="A303" s="288">
        <v>307</v>
      </c>
      <c r="B303" s="294" t="s">
        <v>659</v>
      </c>
      <c r="C303" s="290" t="s">
        <v>10</v>
      </c>
      <c r="D303" s="290" t="s">
        <v>119</v>
      </c>
      <c r="E303" s="295">
        <v>85</v>
      </c>
      <c r="F303" s="292">
        <v>-800</v>
      </c>
      <c r="G303" s="292">
        <f t="shared" si="122"/>
        <v>255</v>
      </c>
      <c r="H303" s="293"/>
      <c r="I303" s="293"/>
      <c r="J303" s="293"/>
      <c r="K303" s="293"/>
      <c r="L303" s="293"/>
      <c r="M303" s="293"/>
      <c r="N303" s="292">
        <f t="shared" si="126"/>
        <v>255</v>
      </c>
      <c r="O303" s="293"/>
      <c r="P303" s="292">
        <f t="shared" si="127"/>
        <v>-545</v>
      </c>
      <c r="Q303" s="292">
        <f t="shared" si="123"/>
        <v>255</v>
      </c>
      <c r="R303" s="293"/>
      <c r="S303" s="293"/>
      <c r="T303" s="293"/>
      <c r="U303" s="293"/>
      <c r="V303" s="293"/>
      <c r="W303" s="293"/>
      <c r="X303" s="292">
        <f t="shared" si="128"/>
        <v>255</v>
      </c>
      <c r="Y303" s="293"/>
      <c r="Z303" s="292">
        <f t="shared" si="129"/>
        <v>-290</v>
      </c>
      <c r="AA303" s="292">
        <f t="shared" si="124"/>
        <v>255</v>
      </c>
      <c r="AB303" s="293"/>
      <c r="AC303" s="293"/>
      <c r="AD303" s="293"/>
      <c r="AE303" s="293"/>
      <c r="AF303" s="293"/>
      <c r="AG303" s="293"/>
      <c r="AH303" s="292">
        <f t="shared" si="116"/>
        <v>255</v>
      </c>
      <c r="AI303" s="293"/>
      <c r="AJ303" s="292">
        <f t="shared" si="117"/>
        <v>-35</v>
      </c>
      <c r="AK303" s="292">
        <f t="shared" si="125"/>
        <v>255</v>
      </c>
      <c r="AL303" s="293">
        <v>50</v>
      </c>
      <c r="AM303" s="293">
        <v>150</v>
      </c>
      <c r="AN303" s="293">
        <v>39.799999999999997</v>
      </c>
      <c r="AO303" s="293">
        <v>300</v>
      </c>
      <c r="AP303" s="293"/>
      <c r="AQ303" s="293"/>
      <c r="AR303" s="292">
        <f t="shared" si="118"/>
        <v>794.8</v>
      </c>
      <c r="AS303" s="293">
        <v>759.8</v>
      </c>
      <c r="AT303" s="292">
        <f t="shared" si="119"/>
        <v>0</v>
      </c>
      <c r="AU303" s="137" t="str">
        <f t="shared" si="121"/>
        <v>*</v>
      </c>
      <c r="AW303" s="143" t="str">
        <f t="shared" si="120"/>
        <v/>
      </c>
    </row>
    <row r="304" spans="1:49" ht="12">
      <c r="A304" s="288">
        <v>308</v>
      </c>
      <c r="B304" s="294" t="s">
        <v>660</v>
      </c>
      <c r="C304" s="290" t="s">
        <v>10</v>
      </c>
      <c r="D304" s="290" t="s">
        <v>662</v>
      </c>
      <c r="E304" s="295">
        <v>155</v>
      </c>
      <c r="F304" s="292"/>
      <c r="G304" s="292">
        <f t="shared" si="122"/>
        <v>465</v>
      </c>
      <c r="H304" s="293"/>
      <c r="I304" s="293"/>
      <c r="J304" s="293"/>
      <c r="K304" s="293"/>
      <c r="L304" s="293"/>
      <c r="M304" s="293"/>
      <c r="N304" s="292">
        <f t="shared" si="126"/>
        <v>465</v>
      </c>
      <c r="O304" s="293">
        <v>465</v>
      </c>
      <c r="P304" s="292">
        <f t="shared" si="127"/>
        <v>0</v>
      </c>
      <c r="Q304" s="292">
        <f t="shared" si="123"/>
        <v>465</v>
      </c>
      <c r="R304" s="293">
        <v>70</v>
      </c>
      <c r="S304" s="293"/>
      <c r="T304" s="293"/>
      <c r="U304" s="293"/>
      <c r="V304" s="293">
        <v>60</v>
      </c>
      <c r="W304" s="293"/>
      <c r="X304" s="292">
        <f t="shared" si="128"/>
        <v>595</v>
      </c>
      <c r="Y304" s="293"/>
      <c r="Z304" s="292">
        <f t="shared" si="129"/>
        <v>595</v>
      </c>
      <c r="AA304" s="292">
        <f t="shared" si="124"/>
        <v>465</v>
      </c>
      <c r="AB304" s="293"/>
      <c r="AC304" s="293"/>
      <c r="AD304" s="293"/>
      <c r="AE304" s="293"/>
      <c r="AF304" s="293"/>
      <c r="AG304" s="293"/>
      <c r="AH304" s="292">
        <f t="shared" si="116"/>
        <v>465</v>
      </c>
      <c r="AI304" s="293">
        <v>1060</v>
      </c>
      <c r="AJ304" s="292">
        <f t="shared" si="117"/>
        <v>0</v>
      </c>
      <c r="AK304" s="292">
        <f t="shared" si="125"/>
        <v>465</v>
      </c>
      <c r="AL304" s="293"/>
      <c r="AM304" s="293"/>
      <c r="AN304" s="293"/>
      <c r="AO304" s="293"/>
      <c r="AP304" s="293"/>
      <c r="AQ304" s="293"/>
      <c r="AR304" s="292">
        <f t="shared" si="118"/>
        <v>465</v>
      </c>
      <c r="AS304" s="293"/>
      <c r="AT304" s="292">
        <f t="shared" si="119"/>
        <v>465</v>
      </c>
      <c r="AU304" s="137" t="str">
        <f t="shared" si="121"/>
        <v/>
      </c>
      <c r="AW304" s="143" t="str">
        <f t="shared" si="120"/>
        <v/>
      </c>
    </row>
    <row r="305" spans="1:49" ht="12">
      <c r="A305" s="288">
        <v>309</v>
      </c>
      <c r="B305" s="294" t="s">
        <v>663</v>
      </c>
      <c r="C305" s="290" t="s">
        <v>10</v>
      </c>
      <c r="D305" s="290" t="s">
        <v>88</v>
      </c>
      <c r="E305" s="295">
        <v>85</v>
      </c>
      <c r="F305" s="292"/>
      <c r="G305" s="292">
        <f t="shared" si="122"/>
        <v>255</v>
      </c>
      <c r="H305" s="293"/>
      <c r="I305" s="293">
        <v>100</v>
      </c>
      <c r="J305" s="293"/>
      <c r="K305" s="293"/>
      <c r="L305" s="293"/>
      <c r="M305" s="293"/>
      <c r="N305" s="292">
        <f t="shared" si="126"/>
        <v>355</v>
      </c>
      <c r="O305" s="293">
        <v>710</v>
      </c>
      <c r="P305" s="292">
        <f t="shared" si="127"/>
        <v>-355</v>
      </c>
      <c r="Q305" s="292">
        <f t="shared" si="123"/>
        <v>255</v>
      </c>
      <c r="R305" s="293"/>
      <c r="S305" s="293">
        <v>100</v>
      </c>
      <c r="T305" s="293"/>
      <c r="U305" s="293"/>
      <c r="V305" s="293"/>
      <c r="W305" s="293"/>
      <c r="X305" s="292">
        <f t="shared" si="128"/>
        <v>355</v>
      </c>
      <c r="Y305" s="293"/>
      <c r="Z305" s="292">
        <f t="shared" si="129"/>
        <v>0</v>
      </c>
      <c r="AA305" s="292">
        <f t="shared" si="124"/>
        <v>255</v>
      </c>
      <c r="AB305" s="293"/>
      <c r="AC305" s="293"/>
      <c r="AD305" s="293"/>
      <c r="AE305" s="293"/>
      <c r="AF305" s="293"/>
      <c r="AG305" s="293"/>
      <c r="AH305" s="292">
        <f t="shared" si="116"/>
        <v>255</v>
      </c>
      <c r="AI305" s="293">
        <v>510</v>
      </c>
      <c r="AJ305" s="292">
        <f t="shared" si="117"/>
        <v>-255</v>
      </c>
      <c r="AK305" s="292">
        <f t="shared" si="125"/>
        <v>255</v>
      </c>
      <c r="AL305" s="293"/>
      <c r="AM305" s="293"/>
      <c r="AN305" s="293"/>
      <c r="AO305" s="293"/>
      <c r="AP305" s="293"/>
      <c r="AQ305" s="293"/>
      <c r="AR305" s="292">
        <f t="shared" si="118"/>
        <v>255</v>
      </c>
      <c r="AS305" s="293">
        <v>355</v>
      </c>
      <c r="AT305" s="292">
        <f t="shared" si="119"/>
        <v>-355</v>
      </c>
      <c r="AU305" s="137" t="str">
        <f t="shared" si="121"/>
        <v/>
      </c>
      <c r="AW305" s="143" t="str">
        <f t="shared" si="120"/>
        <v/>
      </c>
    </row>
    <row r="306" spans="1:49" ht="12">
      <c r="A306" s="288">
        <v>310</v>
      </c>
      <c r="B306" s="294" t="s">
        <v>982</v>
      </c>
      <c r="C306" s="290" t="s">
        <v>23</v>
      </c>
      <c r="D306" s="290" t="s">
        <v>970</v>
      </c>
      <c r="E306" s="291">
        <v>20</v>
      </c>
      <c r="F306" s="292"/>
      <c r="G306" s="292"/>
      <c r="H306" s="293"/>
      <c r="I306" s="293"/>
      <c r="J306" s="293"/>
      <c r="K306" s="293"/>
      <c r="L306" s="293"/>
      <c r="M306" s="293"/>
      <c r="N306" s="292">
        <f t="shared" si="126"/>
        <v>0</v>
      </c>
      <c r="O306" s="293"/>
      <c r="P306" s="292">
        <f t="shared" si="127"/>
        <v>0</v>
      </c>
      <c r="Q306" s="292"/>
      <c r="R306" s="293"/>
      <c r="S306" s="293"/>
      <c r="T306" s="293"/>
      <c r="U306" s="293"/>
      <c r="V306" s="293"/>
      <c r="W306" s="293"/>
      <c r="X306" s="292">
        <f t="shared" si="128"/>
        <v>0</v>
      </c>
      <c r="Y306" s="293"/>
      <c r="Z306" s="292">
        <f t="shared" si="129"/>
        <v>0</v>
      </c>
      <c r="AA306" s="292"/>
      <c r="AB306" s="293"/>
      <c r="AC306" s="293"/>
      <c r="AD306" s="293"/>
      <c r="AE306" s="293"/>
      <c r="AF306" s="293"/>
      <c r="AG306" s="293"/>
      <c r="AH306" s="292">
        <f t="shared" si="116"/>
        <v>0</v>
      </c>
      <c r="AI306" s="293"/>
      <c r="AJ306" s="292">
        <f t="shared" si="117"/>
        <v>0</v>
      </c>
      <c r="AK306" s="292"/>
      <c r="AL306" s="293"/>
      <c r="AM306" s="293"/>
      <c r="AN306" s="293"/>
      <c r="AO306" s="293"/>
      <c r="AP306" s="293"/>
      <c r="AQ306" s="293"/>
      <c r="AR306" s="292">
        <f t="shared" si="118"/>
        <v>0</v>
      </c>
      <c r="AS306" s="293"/>
      <c r="AT306" s="292">
        <f t="shared" si="119"/>
        <v>0</v>
      </c>
      <c r="AU306" s="137" t="str">
        <f t="shared" si="121"/>
        <v>*</v>
      </c>
      <c r="AW306" s="143" t="str">
        <f t="shared" si="120"/>
        <v>!!!</v>
      </c>
    </row>
    <row r="307" spans="1:49" ht="12">
      <c r="A307" s="288">
        <v>311</v>
      </c>
      <c r="B307" s="294" t="s">
        <v>1332</v>
      </c>
      <c r="C307" s="290" t="s">
        <v>23</v>
      </c>
      <c r="D307" s="290"/>
      <c r="E307" s="291">
        <v>55</v>
      </c>
      <c r="F307" s="292"/>
      <c r="G307" s="292">
        <f t="shared" ref="G307:G314" si="130">E307*3</f>
        <v>165</v>
      </c>
      <c r="H307" s="293"/>
      <c r="I307" s="293"/>
      <c r="J307" s="293"/>
      <c r="K307" s="293"/>
      <c r="L307" s="293"/>
      <c r="M307" s="293"/>
      <c r="N307" s="292">
        <f t="shared" ref="N307:N334" si="131">SUM(G307:M307)</f>
        <v>165</v>
      </c>
      <c r="O307" s="293">
        <v>165</v>
      </c>
      <c r="P307" s="292">
        <f t="shared" ref="P307:P334" si="132">F307+N307-O307</f>
        <v>0</v>
      </c>
      <c r="Q307" s="292">
        <f t="shared" ref="Q307:Q314" si="133">E307*3</f>
        <v>165</v>
      </c>
      <c r="R307" s="293"/>
      <c r="S307" s="293"/>
      <c r="T307" s="293"/>
      <c r="U307" s="293"/>
      <c r="V307" s="293"/>
      <c r="W307" s="293"/>
      <c r="X307" s="292">
        <f t="shared" ref="X307:X338" si="134">SUM(Q307:W307)</f>
        <v>165</v>
      </c>
      <c r="Y307" s="293"/>
      <c r="Z307" s="292">
        <f t="shared" ref="Z307:Z334" si="135">P307+X307-Y307</f>
        <v>165</v>
      </c>
      <c r="AA307" s="292">
        <f t="shared" ref="AA307:AA314" si="136">$E307*3</f>
        <v>165</v>
      </c>
      <c r="AB307" s="293"/>
      <c r="AC307" s="293"/>
      <c r="AD307" s="293"/>
      <c r="AE307" s="293"/>
      <c r="AF307" s="293"/>
      <c r="AG307" s="293"/>
      <c r="AH307" s="292">
        <f t="shared" si="116"/>
        <v>165</v>
      </c>
      <c r="AI307" s="293"/>
      <c r="AJ307" s="292">
        <f t="shared" si="117"/>
        <v>330</v>
      </c>
      <c r="AK307" s="292">
        <f t="shared" ref="AK307:AK314" si="137">$E307*3</f>
        <v>165</v>
      </c>
      <c r="AL307" s="293"/>
      <c r="AM307" s="293"/>
      <c r="AN307" s="293"/>
      <c r="AO307" s="293"/>
      <c r="AP307" s="293"/>
      <c r="AQ307" s="293"/>
      <c r="AR307" s="292">
        <f t="shared" si="118"/>
        <v>165</v>
      </c>
      <c r="AS307" s="293"/>
      <c r="AT307" s="292">
        <f t="shared" si="119"/>
        <v>495</v>
      </c>
      <c r="AW307" s="143" t="str">
        <f t="shared" si="120"/>
        <v/>
      </c>
    </row>
    <row r="308" spans="1:49" ht="12">
      <c r="A308" s="288">
        <v>312</v>
      </c>
      <c r="B308" s="294" t="s">
        <v>996</v>
      </c>
      <c r="C308" s="290" t="s">
        <v>14</v>
      </c>
      <c r="D308" s="290" t="s">
        <v>997</v>
      </c>
      <c r="E308" s="291">
        <v>40</v>
      </c>
      <c r="F308" s="292"/>
      <c r="G308" s="292">
        <f t="shared" si="130"/>
        <v>120</v>
      </c>
      <c r="H308" s="293"/>
      <c r="I308" s="293"/>
      <c r="J308" s="293"/>
      <c r="K308" s="293"/>
      <c r="L308" s="293"/>
      <c r="M308" s="293"/>
      <c r="N308" s="292">
        <f t="shared" si="131"/>
        <v>120</v>
      </c>
      <c r="O308" s="293"/>
      <c r="P308" s="292">
        <f t="shared" si="132"/>
        <v>120</v>
      </c>
      <c r="Q308" s="292">
        <f t="shared" si="133"/>
        <v>120</v>
      </c>
      <c r="R308" s="293"/>
      <c r="S308" s="293"/>
      <c r="T308" s="293"/>
      <c r="U308" s="293"/>
      <c r="V308" s="293"/>
      <c r="W308" s="293"/>
      <c r="X308" s="292">
        <f t="shared" si="134"/>
        <v>120</v>
      </c>
      <c r="Y308" s="293"/>
      <c r="Z308" s="292">
        <f t="shared" si="135"/>
        <v>240</v>
      </c>
      <c r="AA308" s="292">
        <f t="shared" si="136"/>
        <v>120</v>
      </c>
      <c r="AB308" s="293"/>
      <c r="AC308" s="293"/>
      <c r="AD308" s="293"/>
      <c r="AE308" s="293"/>
      <c r="AF308" s="293"/>
      <c r="AG308" s="293"/>
      <c r="AH308" s="292">
        <f t="shared" si="116"/>
        <v>120</v>
      </c>
      <c r="AI308" s="293"/>
      <c r="AJ308" s="292">
        <f t="shared" si="117"/>
        <v>360</v>
      </c>
      <c r="AK308" s="292">
        <f t="shared" si="137"/>
        <v>120</v>
      </c>
      <c r="AL308" s="293"/>
      <c r="AM308" s="293"/>
      <c r="AN308" s="293"/>
      <c r="AO308" s="293"/>
      <c r="AP308" s="293"/>
      <c r="AQ308" s="293"/>
      <c r="AR308" s="292">
        <f t="shared" si="118"/>
        <v>120</v>
      </c>
      <c r="AS308" s="293"/>
      <c r="AT308" s="292">
        <f t="shared" si="119"/>
        <v>480</v>
      </c>
      <c r="AU308" s="137" t="str">
        <f t="shared" si="121"/>
        <v/>
      </c>
      <c r="AW308" s="143" t="str">
        <f t="shared" si="120"/>
        <v/>
      </c>
    </row>
    <row r="309" spans="1:49" ht="12">
      <c r="A309" s="288">
        <v>313</v>
      </c>
      <c r="B309" s="289" t="s">
        <v>666</v>
      </c>
      <c r="C309" s="290" t="s">
        <v>23</v>
      </c>
      <c r="D309" s="290" t="s">
        <v>668</v>
      </c>
      <c r="E309" s="291">
        <v>85</v>
      </c>
      <c r="F309" s="292"/>
      <c r="G309" s="292">
        <f t="shared" si="130"/>
        <v>255</v>
      </c>
      <c r="H309" s="293"/>
      <c r="I309" s="293"/>
      <c r="J309" s="293"/>
      <c r="K309" s="293"/>
      <c r="L309" s="293"/>
      <c r="M309" s="293"/>
      <c r="N309" s="292">
        <f t="shared" si="131"/>
        <v>255</v>
      </c>
      <c r="O309" s="293">
        <v>255</v>
      </c>
      <c r="P309" s="292">
        <f t="shared" si="132"/>
        <v>0</v>
      </c>
      <c r="Q309" s="292">
        <f t="shared" si="133"/>
        <v>255</v>
      </c>
      <c r="R309" s="293"/>
      <c r="S309" s="293"/>
      <c r="T309" s="293"/>
      <c r="U309" s="293"/>
      <c r="V309" s="293"/>
      <c r="W309" s="293"/>
      <c r="X309" s="292">
        <f t="shared" si="134"/>
        <v>255</v>
      </c>
      <c r="Y309" s="293">
        <v>255</v>
      </c>
      <c r="Z309" s="292">
        <f t="shared" si="135"/>
        <v>0</v>
      </c>
      <c r="AA309" s="292">
        <f t="shared" si="136"/>
        <v>255</v>
      </c>
      <c r="AB309" s="293"/>
      <c r="AC309" s="293"/>
      <c r="AD309" s="293"/>
      <c r="AE309" s="293"/>
      <c r="AF309" s="293"/>
      <c r="AG309" s="293"/>
      <c r="AH309" s="292">
        <f t="shared" si="116"/>
        <v>255</v>
      </c>
      <c r="AI309" s="293">
        <v>255</v>
      </c>
      <c r="AJ309" s="292">
        <f t="shared" si="117"/>
        <v>0</v>
      </c>
      <c r="AK309" s="292">
        <f t="shared" si="137"/>
        <v>255</v>
      </c>
      <c r="AL309" s="293"/>
      <c r="AM309" s="293"/>
      <c r="AN309" s="293"/>
      <c r="AO309" s="293"/>
      <c r="AP309" s="293"/>
      <c r="AQ309" s="293"/>
      <c r="AR309" s="292">
        <f t="shared" si="118"/>
        <v>255</v>
      </c>
      <c r="AS309" s="293">
        <v>255</v>
      </c>
      <c r="AT309" s="292">
        <f t="shared" si="119"/>
        <v>0</v>
      </c>
      <c r="AU309" s="137" t="str">
        <f t="shared" si="121"/>
        <v>*</v>
      </c>
      <c r="AW309" s="143" t="str">
        <f t="shared" si="120"/>
        <v/>
      </c>
    </row>
    <row r="310" spans="1:49" ht="12">
      <c r="A310" s="288">
        <v>314</v>
      </c>
      <c r="B310" s="289" t="s">
        <v>669</v>
      </c>
      <c r="C310" s="290" t="s">
        <v>23</v>
      </c>
      <c r="D310" s="290" t="s">
        <v>671</v>
      </c>
      <c r="E310" s="291">
        <v>70</v>
      </c>
      <c r="F310" s="292">
        <v>210</v>
      </c>
      <c r="G310" s="292">
        <f t="shared" si="130"/>
        <v>210</v>
      </c>
      <c r="H310" s="293"/>
      <c r="I310" s="293"/>
      <c r="J310" s="293"/>
      <c r="K310" s="293"/>
      <c r="L310" s="293"/>
      <c r="M310" s="293"/>
      <c r="N310" s="292">
        <f t="shared" si="131"/>
        <v>210</v>
      </c>
      <c r="O310" s="293">
        <v>1050</v>
      </c>
      <c r="P310" s="292">
        <f t="shared" si="132"/>
        <v>-630</v>
      </c>
      <c r="Q310" s="292">
        <f t="shared" si="133"/>
        <v>210</v>
      </c>
      <c r="R310" s="293"/>
      <c r="S310" s="293"/>
      <c r="T310" s="293"/>
      <c r="U310" s="293"/>
      <c r="V310" s="293"/>
      <c r="W310" s="293"/>
      <c r="X310" s="292">
        <f t="shared" si="134"/>
        <v>210</v>
      </c>
      <c r="Y310" s="293"/>
      <c r="Z310" s="292">
        <f t="shared" si="135"/>
        <v>-420</v>
      </c>
      <c r="AA310" s="292">
        <f t="shared" si="136"/>
        <v>210</v>
      </c>
      <c r="AB310" s="293"/>
      <c r="AC310" s="293"/>
      <c r="AD310" s="293"/>
      <c r="AE310" s="293"/>
      <c r="AF310" s="293"/>
      <c r="AG310" s="293"/>
      <c r="AH310" s="292">
        <f t="shared" si="116"/>
        <v>210</v>
      </c>
      <c r="AI310" s="293"/>
      <c r="AJ310" s="292">
        <f t="shared" si="117"/>
        <v>-210</v>
      </c>
      <c r="AK310" s="292">
        <f t="shared" si="137"/>
        <v>210</v>
      </c>
      <c r="AL310" s="293"/>
      <c r="AM310" s="293"/>
      <c r="AN310" s="293"/>
      <c r="AO310" s="293"/>
      <c r="AP310" s="293"/>
      <c r="AQ310" s="293"/>
      <c r="AR310" s="292">
        <f t="shared" si="118"/>
        <v>210</v>
      </c>
      <c r="AS310" s="293"/>
      <c r="AT310" s="292">
        <f t="shared" si="119"/>
        <v>0</v>
      </c>
      <c r="AU310" s="137" t="str">
        <f t="shared" si="121"/>
        <v>*</v>
      </c>
      <c r="AW310" s="143" t="str">
        <f t="shared" si="120"/>
        <v/>
      </c>
    </row>
    <row r="311" spans="1:49" ht="12">
      <c r="A311" s="288">
        <v>315</v>
      </c>
      <c r="B311" s="289" t="s">
        <v>896</v>
      </c>
      <c r="C311" s="290" t="s">
        <v>23</v>
      </c>
      <c r="D311" s="290" t="s">
        <v>845</v>
      </c>
      <c r="E311" s="291">
        <v>80</v>
      </c>
      <c r="F311" s="292">
        <v>-240</v>
      </c>
      <c r="G311" s="292">
        <f t="shared" si="130"/>
        <v>240</v>
      </c>
      <c r="H311" s="293"/>
      <c r="I311" s="293"/>
      <c r="J311" s="293"/>
      <c r="K311" s="293"/>
      <c r="L311" s="293"/>
      <c r="M311" s="293"/>
      <c r="N311" s="292">
        <f t="shared" si="131"/>
        <v>240</v>
      </c>
      <c r="O311" s="293"/>
      <c r="P311" s="292">
        <f t="shared" si="132"/>
        <v>0</v>
      </c>
      <c r="Q311" s="292">
        <f t="shared" si="133"/>
        <v>240</v>
      </c>
      <c r="R311" s="293"/>
      <c r="S311" s="293"/>
      <c r="T311" s="293"/>
      <c r="U311" s="293"/>
      <c r="V311" s="293">
        <v>50</v>
      </c>
      <c r="W311" s="293"/>
      <c r="X311" s="292">
        <f t="shared" si="134"/>
        <v>290</v>
      </c>
      <c r="Y311" s="293">
        <v>530</v>
      </c>
      <c r="Z311" s="292">
        <f t="shared" si="135"/>
        <v>-240</v>
      </c>
      <c r="AA311" s="292">
        <f t="shared" si="136"/>
        <v>240</v>
      </c>
      <c r="AB311" s="293"/>
      <c r="AC311" s="293"/>
      <c r="AD311" s="293"/>
      <c r="AE311" s="293"/>
      <c r="AF311" s="293"/>
      <c r="AG311" s="293"/>
      <c r="AH311" s="292">
        <f t="shared" si="116"/>
        <v>240</v>
      </c>
      <c r="AI311" s="293">
        <v>240</v>
      </c>
      <c r="AJ311" s="292">
        <f t="shared" si="117"/>
        <v>-240</v>
      </c>
      <c r="AK311" s="292">
        <f t="shared" si="137"/>
        <v>240</v>
      </c>
      <c r="AL311" s="293"/>
      <c r="AM311" s="293"/>
      <c r="AN311" s="293"/>
      <c r="AO311" s="293"/>
      <c r="AP311" s="293"/>
      <c r="AQ311" s="293"/>
      <c r="AR311" s="292">
        <f t="shared" si="118"/>
        <v>240</v>
      </c>
      <c r="AS311" s="293">
        <v>240</v>
      </c>
      <c r="AT311" s="292">
        <f t="shared" si="119"/>
        <v>-240</v>
      </c>
      <c r="AU311" s="137" t="str">
        <f t="shared" si="121"/>
        <v/>
      </c>
      <c r="AW311" s="143" t="str">
        <f t="shared" si="120"/>
        <v/>
      </c>
    </row>
    <row r="312" spans="1:49" ht="12">
      <c r="A312" s="288">
        <v>316</v>
      </c>
      <c r="B312" s="289" t="s">
        <v>1365</v>
      </c>
      <c r="C312" s="290" t="s">
        <v>23</v>
      </c>
      <c r="D312" s="290" t="s">
        <v>1366</v>
      </c>
      <c r="E312" s="291">
        <v>50</v>
      </c>
      <c r="F312" s="292"/>
      <c r="G312" s="292">
        <f t="shared" si="130"/>
        <v>150</v>
      </c>
      <c r="H312" s="293"/>
      <c r="I312" s="293"/>
      <c r="J312" s="293"/>
      <c r="K312" s="293"/>
      <c r="L312" s="293"/>
      <c r="M312" s="293"/>
      <c r="N312" s="292">
        <f t="shared" si="131"/>
        <v>150</v>
      </c>
      <c r="O312" s="293"/>
      <c r="P312" s="292">
        <f t="shared" si="132"/>
        <v>150</v>
      </c>
      <c r="Q312" s="292">
        <f t="shared" si="133"/>
        <v>150</v>
      </c>
      <c r="R312" s="293"/>
      <c r="S312" s="293"/>
      <c r="T312" s="293"/>
      <c r="U312" s="293"/>
      <c r="V312" s="293"/>
      <c r="W312" s="293"/>
      <c r="X312" s="292">
        <f t="shared" si="134"/>
        <v>150</v>
      </c>
      <c r="Y312" s="293">
        <v>300</v>
      </c>
      <c r="Z312" s="292">
        <f t="shared" si="135"/>
        <v>0</v>
      </c>
      <c r="AA312" s="292">
        <f t="shared" si="136"/>
        <v>150</v>
      </c>
      <c r="AB312" s="293"/>
      <c r="AC312" s="293"/>
      <c r="AD312" s="293"/>
      <c r="AE312" s="293"/>
      <c r="AF312" s="293"/>
      <c r="AG312" s="293"/>
      <c r="AH312" s="292">
        <f t="shared" si="116"/>
        <v>150</v>
      </c>
      <c r="AI312" s="293"/>
      <c r="AJ312" s="292">
        <f t="shared" si="117"/>
        <v>150</v>
      </c>
      <c r="AK312" s="292">
        <f t="shared" si="137"/>
        <v>150</v>
      </c>
      <c r="AL312" s="293"/>
      <c r="AM312" s="293"/>
      <c r="AN312" s="293"/>
      <c r="AO312" s="293"/>
      <c r="AP312" s="293"/>
      <c r="AQ312" s="293"/>
      <c r="AR312" s="292">
        <f t="shared" si="118"/>
        <v>150</v>
      </c>
      <c r="AS312" s="293"/>
      <c r="AT312" s="292">
        <f t="shared" si="119"/>
        <v>300</v>
      </c>
      <c r="AW312" s="143" t="str">
        <f t="shared" si="120"/>
        <v/>
      </c>
    </row>
    <row r="313" spans="1:49" ht="12">
      <c r="A313" s="288">
        <v>317</v>
      </c>
      <c r="B313" s="289" t="s">
        <v>679</v>
      </c>
      <c r="C313" s="290" t="s">
        <v>14</v>
      </c>
      <c r="D313" s="290" t="s">
        <v>904</v>
      </c>
      <c r="E313" s="291">
        <v>195</v>
      </c>
      <c r="F313" s="292">
        <v>-55</v>
      </c>
      <c r="G313" s="292">
        <f t="shared" si="130"/>
        <v>585</v>
      </c>
      <c r="H313" s="293"/>
      <c r="I313" s="293"/>
      <c r="J313" s="293"/>
      <c r="K313" s="293"/>
      <c r="L313" s="293"/>
      <c r="M313" s="293"/>
      <c r="N313" s="292">
        <f t="shared" si="131"/>
        <v>585</v>
      </c>
      <c r="O313" s="293">
        <v>1300</v>
      </c>
      <c r="P313" s="292">
        <f t="shared" si="132"/>
        <v>-770</v>
      </c>
      <c r="Q313" s="292">
        <f t="shared" si="133"/>
        <v>585</v>
      </c>
      <c r="R313" s="293"/>
      <c r="S313" s="293"/>
      <c r="T313" s="293"/>
      <c r="U313" s="293"/>
      <c r="V313" s="293">
        <v>50</v>
      </c>
      <c r="W313" s="293"/>
      <c r="X313" s="292">
        <f t="shared" si="134"/>
        <v>635</v>
      </c>
      <c r="Y313" s="293"/>
      <c r="Z313" s="292">
        <f t="shared" si="135"/>
        <v>-135</v>
      </c>
      <c r="AA313" s="292">
        <f t="shared" si="136"/>
        <v>585</v>
      </c>
      <c r="AB313" s="293"/>
      <c r="AC313" s="293"/>
      <c r="AD313" s="293"/>
      <c r="AE313" s="293"/>
      <c r="AF313" s="293"/>
      <c r="AG313" s="293"/>
      <c r="AH313" s="292">
        <f t="shared" si="116"/>
        <v>585</v>
      </c>
      <c r="AI313" s="293">
        <v>1035</v>
      </c>
      <c r="AJ313" s="292">
        <f t="shared" si="117"/>
        <v>-585</v>
      </c>
      <c r="AK313" s="292">
        <f t="shared" si="137"/>
        <v>585</v>
      </c>
      <c r="AL313" s="293"/>
      <c r="AM313" s="293"/>
      <c r="AN313" s="293"/>
      <c r="AO313" s="293"/>
      <c r="AP313" s="293"/>
      <c r="AQ313" s="293"/>
      <c r="AR313" s="292">
        <f t="shared" si="118"/>
        <v>585</v>
      </c>
      <c r="AS313" s="293"/>
      <c r="AT313" s="292">
        <f t="shared" si="119"/>
        <v>0</v>
      </c>
      <c r="AU313" s="137" t="str">
        <f t="shared" si="121"/>
        <v>*</v>
      </c>
      <c r="AW313" s="143" t="str">
        <f t="shared" si="120"/>
        <v/>
      </c>
    </row>
    <row r="314" spans="1:49" ht="12">
      <c r="A314" s="288">
        <v>318</v>
      </c>
      <c r="B314" s="289" t="s">
        <v>681</v>
      </c>
      <c r="C314" s="290" t="s">
        <v>14</v>
      </c>
      <c r="D314" s="290" t="s">
        <v>683</v>
      </c>
      <c r="E314" s="291">
        <v>75</v>
      </c>
      <c r="F314" s="292"/>
      <c r="G314" s="292">
        <f t="shared" si="130"/>
        <v>225</v>
      </c>
      <c r="H314" s="293"/>
      <c r="I314" s="293"/>
      <c r="J314" s="293"/>
      <c r="K314" s="293"/>
      <c r="L314" s="293"/>
      <c r="M314" s="293"/>
      <c r="N314" s="292">
        <f t="shared" si="131"/>
        <v>225</v>
      </c>
      <c r="O314" s="293"/>
      <c r="P314" s="292">
        <f t="shared" si="132"/>
        <v>225</v>
      </c>
      <c r="Q314" s="292">
        <f t="shared" si="133"/>
        <v>225</v>
      </c>
      <c r="R314" s="293"/>
      <c r="S314" s="293"/>
      <c r="T314" s="293"/>
      <c r="U314" s="293"/>
      <c r="V314" s="293">
        <v>50</v>
      </c>
      <c r="W314" s="293"/>
      <c r="X314" s="292">
        <f t="shared" si="134"/>
        <v>275</v>
      </c>
      <c r="Y314" s="293"/>
      <c r="Z314" s="292">
        <f t="shared" si="135"/>
        <v>500</v>
      </c>
      <c r="AA314" s="292">
        <f t="shared" si="136"/>
        <v>225</v>
      </c>
      <c r="AB314" s="293"/>
      <c r="AC314" s="293"/>
      <c r="AD314" s="293"/>
      <c r="AE314" s="293"/>
      <c r="AF314" s="293"/>
      <c r="AG314" s="293"/>
      <c r="AH314" s="292">
        <f t="shared" si="116"/>
        <v>225</v>
      </c>
      <c r="AI314" s="293">
        <v>950</v>
      </c>
      <c r="AJ314" s="292">
        <f t="shared" si="117"/>
        <v>-225</v>
      </c>
      <c r="AK314" s="292">
        <f t="shared" si="137"/>
        <v>225</v>
      </c>
      <c r="AL314" s="293"/>
      <c r="AM314" s="293"/>
      <c r="AN314" s="293"/>
      <c r="AO314" s="293"/>
      <c r="AP314" s="293"/>
      <c r="AQ314" s="293"/>
      <c r="AR314" s="292">
        <f t="shared" si="118"/>
        <v>225</v>
      </c>
      <c r="AS314" s="293"/>
      <c r="AT314" s="292">
        <f t="shared" si="119"/>
        <v>0</v>
      </c>
      <c r="AU314" s="137" t="str">
        <f t="shared" si="121"/>
        <v>*</v>
      </c>
      <c r="AW314" s="143" t="str">
        <f t="shared" si="120"/>
        <v/>
      </c>
    </row>
    <row r="315" spans="1:49" ht="12">
      <c r="A315" s="288">
        <v>319</v>
      </c>
      <c r="B315" s="289" t="s">
        <v>1391</v>
      </c>
      <c r="C315" s="290" t="s">
        <v>14</v>
      </c>
      <c r="D315" s="290" t="s">
        <v>876</v>
      </c>
      <c r="E315" s="291">
        <v>50</v>
      </c>
      <c r="F315" s="292">
        <v>350</v>
      </c>
      <c r="G315" s="292"/>
      <c r="H315" s="293"/>
      <c r="I315" s="293"/>
      <c r="J315" s="293"/>
      <c r="K315" s="293"/>
      <c r="L315" s="293"/>
      <c r="M315" s="293"/>
      <c r="N315" s="292">
        <f t="shared" si="131"/>
        <v>0</v>
      </c>
      <c r="O315" s="293"/>
      <c r="P315" s="292">
        <f t="shared" si="132"/>
        <v>350</v>
      </c>
      <c r="Q315" s="292"/>
      <c r="R315" s="293"/>
      <c r="S315" s="293"/>
      <c r="T315" s="293"/>
      <c r="U315" s="293"/>
      <c r="V315" s="293"/>
      <c r="W315" s="293"/>
      <c r="X315" s="292">
        <f t="shared" si="134"/>
        <v>0</v>
      </c>
      <c r="Y315" s="293"/>
      <c r="Z315" s="292">
        <f t="shared" si="135"/>
        <v>350</v>
      </c>
      <c r="AA315" s="292"/>
      <c r="AB315" s="293"/>
      <c r="AC315" s="293"/>
      <c r="AD315" s="293"/>
      <c r="AE315" s="293"/>
      <c r="AF315" s="293"/>
      <c r="AG315" s="293"/>
      <c r="AH315" s="292">
        <f t="shared" si="116"/>
        <v>0</v>
      </c>
      <c r="AI315" s="293"/>
      <c r="AJ315" s="292">
        <f t="shared" si="117"/>
        <v>350</v>
      </c>
      <c r="AK315" s="292"/>
      <c r="AL315" s="293"/>
      <c r="AM315" s="293"/>
      <c r="AN315" s="293"/>
      <c r="AO315" s="293"/>
      <c r="AP315" s="293"/>
      <c r="AQ315" s="293"/>
      <c r="AR315" s="292">
        <f t="shared" si="118"/>
        <v>0</v>
      </c>
      <c r="AS315" s="293"/>
      <c r="AT315" s="292">
        <f t="shared" si="119"/>
        <v>350</v>
      </c>
      <c r="AU315" s="137" t="str">
        <f t="shared" si="121"/>
        <v/>
      </c>
      <c r="AW315" s="143" t="str">
        <f t="shared" si="120"/>
        <v>!!!</v>
      </c>
    </row>
    <row r="316" spans="1:49" ht="12">
      <c r="A316" s="288">
        <v>320</v>
      </c>
      <c r="B316" s="329" t="s">
        <v>684</v>
      </c>
      <c r="C316" s="330" t="s">
        <v>30</v>
      </c>
      <c r="D316" s="333"/>
      <c r="E316" s="329"/>
      <c r="F316" s="332"/>
      <c r="G316" s="299">
        <f t="shared" ref="G316:G344" si="138">E316*3</f>
        <v>0</v>
      </c>
      <c r="H316" s="300"/>
      <c r="I316" s="300"/>
      <c r="J316" s="300"/>
      <c r="K316" s="300"/>
      <c r="L316" s="300"/>
      <c r="M316" s="300"/>
      <c r="N316" s="299">
        <f t="shared" si="131"/>
        <v>0</v>
      </c>
      <c r="O316" s="300"/>
      <c r="P316" s="299">
        <f t="shared" si="132"/>
        <v>0</v>
      </c>
      <c r="Q316" s="299">
        <f t="shared" ref="Q316:Q344" si="139">E316*3</f>
        <v>0</v>
      </c>
      <c r="R316" s="300"/>
      <c r="S316" s="300"/>
      <c r="T316" s="300"/>
      <c r="U316" s="300"/>
      <c r="V316" s="300"/>
      <c r="W316" s="300"/>
      <c r="X316" s="299">
        <f t="shared" si="134"/>
        <v>0</v>
      </c>
      <c r="Y316" s="300"/>
      <c r="Z316" s="299">
        <f t="shared" si="135"/>
        <v>0</v>
      </c>
      <c r="AA316" s="299">
        <f t="shared" ref="AA316:AA334" si="140">$E316*3</f>
        <v>0</v>
      </c>
      <c r="AB316" s="300"/>
      <c r="AC316" s="300"/>
      <c r="AD316" s="300"/>
      <c r="AE316" s="300"/>
      <c r="AF316" s="300"/>
      <c r="AG316" s="300"/>
      <c r="AH316" s="299">
        <f t="shared" si="116"/>
        <v>0</v>
      </c>
      <c r="AI316" s="300"/>
      <c r="AJ316" s="299">
        <f t="shared" si="117"/>
        <v>0</v>
      </c>
      <c r="AK316" s="299">
        <f t="shared" ref="AK316:AK344" si="141">$E316*3</f>
        <v>0</v>
      </c>
      <c r="AL316" s="300"/>
      <c r="AM316" s="300"/>
      <c r="AN316" s="300"/>
      <c r="AO316" s="300"/>
      <c r="AP316" s="300"/>
      <c r="AQ316" s="300"/>
      <c r="AR316" s="299">
        <f t="shared" si="118"/>
        <v>0</v>
      </c>
      <c r="AS316" s="300"/>
      <c r="AT316" s="299">
        <f t="shared" si="119"/>
        <v>0</v>
      </c>
      <c r="AU316" s="137" t="str">
        <f t="shared" si="121"/>
        <v>*</v>
      </c>
      <c r="AW316" s="143" t="str">
        <f t="shared" si="120"/>
        <v/>
      </c>
    </row>
    <row r="317" spans="1:49" ht="12">
      <c r="A317" s="288">
        <v>321</v>
      </c>
      <c r="B317" s="289" t="s">
        <v>686</v>
      </c>
      <c r="C317" s="290" t="s">
        <v>23</v>
      </c>
      <c r="D317" s="290" t="s">
        <v>688</v>
      </c>
      <c r="E317" s="291">
        <v>85</v>
      </c>
      <c r="F317" s="292">
        <v>-255</v>
      </c>
      <c r="G317" s="292">
        <f t="shared" si="138"/>
        <v>255</v>
      </c>
      <c r="H317" s="293"/>
      <c r="I317" s="293"/>
      <c r="J317" s="293"/>
      <c r="K317" s="293"/>
      <c r="L317" s="293"/>
      <c r="M317" s="293"/>
      <c r="N317" s="292">
        <f t="shared" si="131"/>
        <v>255</v>
      </c>
      <c r="O317" s="293"/>
      <c r="P317" s="292">
        <f t="shared" si="132"/>
        <v>0</v>
      </c>
      <c r="Q317" s="292">
        <f t="shared" si="139"/>
        <v>255</v>
      </c>
      <c r="R317" s="293"/>
      <c r="S317" s="293"/>
      <c r="T317" s="293"/>
      <c r="U317" s="293"/>
      <c r="V317" s="293"/>
      <c r="W317" s="293"/>
      <c r="X317" s="292">
        <f t="shared" si="134"/>
        <v>255</v>
      </c>
      <c r="Y317" s="293">
        <v>255</v>
      </c>
      <c r="Z317" s="292">
        <f t="shared" si="135"/>
        <v>0</v>
      </c>
      <c r="AA317" s="292">
        <f t="shared" si="140"/>
        <v>255</v>
      </c>
      <c r="AB317" s="293"/>
      <c r="AC317" s="293"/>
      <c r="AD317" s="293"/>
      <c r="AE317" s="293"/>
      <c r="AF317" s="293"/>
      <c r="AG317" s="293"/>
      <c r="AH317" s="292">
        <f t="shared" ref="AH317:AH376" si="142">SUM(AA317:AG317)</f>
        <v>255</v>
      </c>
      <c r="AI317" s="293">
        <v>255</v>
      </c>
      <c r="AJ317" s="292">
        <f t="shared" ref="AJ317:AJ376" si="143">Z317+AH317-AI317</f>
        <v>0</v>
      </c>
      <c r="AK317" s="292">
        <f t="shared" si="141"/>
        <v>255</v>
      </c>
      <c r="AL317" s="293"/>
      <c r="AM317" s="293"/>
      <c r="AN317" s="293"/>
      <c r="AO317" s="293"/>
      <c r="AP317" s="293"/>
      <c r="AQ317" s="293"/>
      <c r="AR317" s="292">
        <f t="shared" ref="AR317:AR376" si="144">SUM(AK317:AQ317)</f>
        <v>255</v>
      </c>
      <c r="AS317" s="293">
        <v>255</v>
      </c>
      <c r="AT317" s="292">
        <f t="shared" ref="AT317:AT376" si="145">AJ317+AR317-AS317</f>
        <v>0</v>
      </c>
      <c r="AU317" s="137" t="str">
        <f t="shared" si="121"/>
        <v>*</v>
      </c>
      <c r="AW317" s="143" t="str">
        <f t="shared" si="120"/>
        <v/>
      </c>
    </row>
    <row r="318" spans="1:49" ht="12">
      <c r="A318" s="288">
        <v>322</v>
      </c>
      <c r="B318" s="289" t="s">
        <v>1305</v>
      </c>
      <c r="C318" s="290" t="s">
        <v>14</v>
      </c>
      <c r="D318" s="290"/>
      <c r="E318" s="291">
        <v>50</v>
      </c>
      <c r="F318" s="292">
        <v>-50</v>
      </c>
      <c r="G318" s="292">
        <f t="shared" si="138"/>
        <v>150</v>
      </c>
      <c r="H318" s="293"/>
      <c r="I318" s="293"/>
      <c r="J318" s="293"/>
      <c r="K318" s="293"/>
      <c r="L318" s="293"/>
      <c r="M318" s="293"/>
      <c r="N318" s="292">
        <f t="shared" si="131"/>
        <v>150</v>
      </c>
      <c r="O318" s="293"/>
      <c r="P318" s="292">
        <f t="shared" si="132"/>
        <v>100</v>
      </c>
      <c r="Q318" s="292">
        <f t="shared" si="139"/>
        <v>150</v>
      </c>
      <c r="R318" s="293"/>
      <c r="S318" s="293"/>
      <c r="T318" s="293"/>
      <c r="U318" s="293"/>
      <c r="V318" s="293"/>
      <c r="W318" s="293"/>
      <c r="X318" s="292">
        <f t="shared" si="134"/>
        <v>150</v>
      </c>
      <c r="Y318" s="293"/>
      <c r="Z318" s="292">
        <f t="shared" si="135"/>
        <v>250</v>
      </c>
      <c r="AA318" s="292">
        <f t="shared" si="140"/>
        <v>150</v>
      </c>
      <c r="AB318" s="293"/>
      <c r="AC318" s="293"/>
      <c r="AD318" s="293"/>
      <c r="AE318" s="293"/>
      <c r="AF318" s="293"/>
      <c r="AG318" s="293"/>
      <c r="AH318" s="292">
        <f t="shared" si="142"/>
        <v>150</v>
      </c>
      <c r="AI318" s="293"/>
      <c r="AJ318" s="292">
        <f t="shared" si="143"/>
        <v>400</v>
      </c>
      <c r="AK318" s="292">
        <f t="shared" si="141"/>
        <v>150</v>
      </c>
      <c r="AL318" s="293"/>
      <c r="AM318" s="293"/>
      <c r="AN318" s="293"/>
      <c r="AO318" s="293"/>
      <c r="AP318" s="293"/>
      <c r="AQ318" s="293"/>
      <c r="AR318" s="292">
        <f t="shared" si="144"/>
        <v>150</v>
      </c>
      <c r="AS318" s="293"/>
      <c r="AT318" s="292">
        <f t="shared" si="145"/>
        <v>550</v>
      </c>
      <c r="AU318" s="137" t="str">
        <f t="shared" si="121"/>
        <v/>
      </c>
      <c r="AW318" s="143" t="str">
        <f t="shared" si="120"/>
        <v/>
      </c>
    </row>
    <row r="319" spans="1:49" ht="12">
      <c r="A319" s="288">
        <v>323</v>
      </c>
      <c r="B319" s="289" t="s">
        <v>689</v>
      </c>
      <c r="C319" s="290" t="s">
        <v>23</v>
      </c>
      <c r="D319" s="290" t="s">
        <v>691</v>
      </c>
      <c r="E319" s="291">
        <v>90</v>
      </c>
      <c r="F319" s="292"/>
      <c r="G319" s="292">
        <f t="shared" si="138"/>
        <v>270</v>
      </c>
      <c r="H319" s="293"/>
      <c r="I319" s="293"/>
      <c r="J319" s="293"/>
      <c r="K319" s="293"/>
      <c r="L319" s="293"/>
      <c r="M319" s="293"/>
      <c r="N319" s="292">
        <f t="shared" si="131"/>
        <v>270</v>
      </c>
      <c r="O319" s="293"/>
      <c r="P319" s="292">
        <f t="shared" si="132"/>
        <v>270</v>
      </c>
      <c r="Q319" s="292">
        <f t="shared" si="139"/>
        <v>270</v>
      </c>
      <c r="R319" s="293"/>
      <c r="S319" s="293"/>
      <c r="T319" s="293"/>
      <c r="U319" s="293"/>
      <c r="V319" s="293"/>
      <c r="W319" s="293"/>
      <c r="X319" s="292">
        <f t="shared" si="134"/>
        <v>270</v>
      </c>
      <c r="Y319" s="293">
        <v>1080</v>
      </c>
      <c r="Z319" s="292">
        <f t="shared" si="135"/>
        <v>-540</v>
      </c>
      <c r="AA319" s="292">
        <f t="shared" si="140"/>
        <v>270</v>
      </c>
      <c r="AB319" s="293"/>
      <c r="AC319" s="293"/>
      <c r="AD319" s="293"/>
      <c r="AE319" s="293"/>
      <c r="AF319" s="293"/>
      <c r="AG319" s="293"/>
      <c r="AH319" s="292">
        <f t="shared" si="142"/>
        <v>270</v>
      </c>
      <c r="AI319" s="293"/>
      <c r="AJ319" s="292">
        <f t="shared" si="143"/>
        <v>-270</v>
      </c>
      <c r="AK319" s="292">
        <f t="shared" si="141"/>
        <v>270</v>
      </c>
      <c r="AL319" s="293"/>
      <c r="AM319" s="293"/>
      <c r="AN319" s="293"/>
      <c r="AO319" s="293"/>
      <c r="AP319" s="293"/>
      <c r="AQ319" s="293"/>
      <c r="AR319" s="292">
        <f t="shared" si="144"/>
        <v>270</v>
      </c>
      <c r="AS319" s="293">
        <v>1080</v>
      </c>
      <c r="AT319" s="292">
        <f t="shared" si="145"/>
        <v>-1080</v>
      </c>
      <c r="AU319" s="137" t="str">
        <f t="shared" si="121"/>
        <v/>
      </c>
      <c r="AW319" s="143" t="str">
        <f t="shared" ref="AW319:AW376" si="146">IF(AA319=E319*3,"","!!!")</f>
        <v/>
      </c>
    </row>
    <row r="320" spans="1:49" ht="12">
      <c r="A320" s="288">
        <v>324</v>
      </c>
      <c r="B320" s="289" t="s">
        <v>692</v>
      </c>
      <c r="C320" s="290" t="s">
        <v>14</v>
      </c>
      <c r="D320" s="290" t="s">
        <v>694</v>
      </c>
      <c r="E320" s="291">
        <v>140</v>
      </c>
      <c r="F320" s="292"/>
      <c r="G320" s="292">
        <f t="shared" si="138"/>
        <v>420</v>
      </c>
      <c r="H320" s="293"/>
      <c r="I320" s="293"/>
      <c r="J320" s="293"/>
      <c r="K320" s="293"/>
      <c r="L320" s="293"/>
      <c r="M320" s="293"/>
      <c r="N320" s="292">
        <f t="shared" si="131"/>
        <v>420</v>
      </c>
      <c r="O320" s="293">
        <v>840</v>
      </c>
      <c r="P320" s="292">
        <f t="shared" si="132"/>
        <v>-420</v>
      </c>
      <c r="Q320" s="292">
        <f t="shared" si="139"/>
        <v>420</v>
      </c>
      <c r="R320" s="293"/>
      <c r="S320" s="293"/>
      <c r="T320" s="293"/>
      <c r="U320" s="293"/>
      <c r="V320" s="293">
        <v>50</v>
      </c>
      <c r="W320" s="293"/>
      <c r="X320" s="292">
        <f t="shared" si="134"/>
        <v>470</v>
      </c>
      <c r="Y320" s="293"/>
      <c r="Z320" s="292">
        <f t="shared" si="135"/>
        <v>50</v>
      </c>
      <c r="AA320" s="292">
        <f t="shared" si="140"/>
        <v>420</v>
      </c>
      <c r="AB320" s="293"/>
      <c r="AC320" s="293"/>
      <c r="AD320" s="293"/>
      <c r="AE320" s="293"/>
      <c r="AF320" s="293"/>
      <c r="AG320" s="293"/>
      <c r="AH320" s="292">
        <f t="shared" si="142"/>
        <v>420</v>
      </c>
      <c r="AI320" s="293">
        <v>890</v>
      </c>
      <c r="AJ320" s="292">
        <f t="shared" si="143"/>
        <v>-420</v>
      </c>
      <c r="AK320" s="292">
        <f t="shared" si="141"/>
        <v>420</v>
      </c>
      <c r="AL320" s="293"/>
      <c r="AM320" s="293"/>
      <c r="AN320" s="293"/>
      <c r="AO320" s="293"/>
      <c r="AP320" s="293"/>
      <c r="AQ320" s="293"/>
      <c r="AR320" s="292">
        <f t="shared" si="144"/>
        <v>420</v>
      </c>
      <c r="AS320" s="293"/>
      <c r="AT320" s="292">
        <f t="shared" si="145"/>
        <v>0</v>
      </c>
      <c r="AU320" s="137" t="str">
        <f t="shared" si="121"/>
        <v>*</v>
      </c>
      <c r="AW320" s="143" t="str">
        <f t="shared" si="146"/>
        <v/>
      </c>
    </row>
    <row r="321" spans="1:49" ht="12">
      <c r="A321" s="288">
        <v>325</v>
      </c>
      <c r="B321" s="329" t="s">
        <v>695</v>
      </c>
      <c r="C321" s="330" t="s">
        <v>30</v>
      </c>
      <c r="D321" s="333"/>
      <c r="E321" s="329"/>
      <c r="F321" s="322">
        <v>560</v>
      </c>
      <c r="G321" s="299">
        <f t="shared" si="138"/>
        <v>0</v>
      </c>
      <c r="H321" s="300"/>
      <c r="I321" s="300"/>
      <c r="J321" s="300"/>
      <c r="K321" s="300"/>
      <c r="L321" s="300"/>
      <c r="M321" s="300"/>
      <c r="N321" s="299">
        <f t="shared" si="131"/>
        <v>0</v>
      </c>
      <c r="O321" s="300"/>
      <c r="P321" s="299">
        <f t="shared" si="132"/>
        <v>560</v>
      </c>
      <c r="Q321" s="299">
        <f t="shared" si="139"/>
        <v>0</v>
      </c>
      <c r="R321" s="300"/>
      <c r="S321" s="300"/>
      <c r="T321" s="300"/>
      <c r="U321" s="300"/>
      <c r="V321" s="300"/>
      <c r="W321" s="300"/>
      <c r="X321" s="299">
        <f t="shared" si="134"/>
        <v>0</v>
      </c>
      <c r="Y321" s="300"/>
      <c r="Z321" s="299">
        <f t="shared" si="135"/>
        <v>560</v>
      </c>
      <c r="AA321" s="299">
        <f t="shared" si="140"/>
        <v>0</v>
      </c>
      <c r="AB321" s="300"/>
      <c r="AC321" s="300"/>
      <c r="AD321" s="300"/>
      <c r="AE321" s="300"/>
      <c r="AF321" s="300"/>
      <c r="AG321" s="300"/>
      <c r="AH321" s="299">
        <f t="shared" si="142"/>
        <v>0</v>
      </c>
      <c r="AI321" s="300"/>
      <c r="AJ321" s="299">
        <f t="shared" si="143"/>
        <v>560</v>
      </c>
      <c r="AK321" s="299">
        <f t="shared" si="141"/>
        <v>0</v>
      </c>
      <c r="AL321" s="300"/>
      <c r="AM321" s="300"/>
      <c r="AN321" s="300"/>
      <c r="AO321" s="300"/>
      <c r="AP321" s="300"/>
      <c r="AQ321" s="300"/>
      <c r="AR321" s="299">
        <f t="shared" si="144"/>
        <v>0</v>
      </c>
      <c r="AS321" s="300"/>
      <c r="AT321" s="299">
        <f t="shared" si="145"/>
        <v>560</v>
      </c>
      <c r="AU321" s="137" t="str">
        <f t="shared" ref="AU321:AU370" si="147">IF(AT321=0,"*","")</f>
        <v/>
      </c>
      <c r="AW321" s="143" t="str">
        <f t="shared" si="146"/>
        <v/>
      </c>
    </row>
    <row r="322" spans="1:49" ht="12">
      <c r="A322" s="288">
        <v>326</v>
      </c>
      <c r="B322" s="329" t="s">
        <v>696</v>
      </c>
      <c r="C322" s="330" t="s">
        <v>30</v>
      </c>
      <c r="D322" s="333"/>
      <c r="E322" s="329"/>
      <c r="F322" s="322">
        <v>984.8</v>
      </c>
      <c r="G322" s="299">
        <f t="shared" si="138"/>
        <v>0</v>
      </c>
      <c r="H322" s="300"/>
      <c r="I322" s="300"/>
      <c r="J322" s="300"/>
      <c r="K322" s="300"/>
      <c r="L322" s="300"/>
      <c r="M322" s="300"/>
      <c r="N322" s="299">
        <f t="shared" si="131"/>
        <v>0</v>
      </c>
      <c r="O322" s="300"/>
      <c r="P322" s="299">
        <f t="shared" si="132"/>
        <v>984.8</v>
      </c>
      <c r="Q322" s="299">
        <f t="shared" si="139"/>
        <v>0</v>
      </c>
      <c r="R322" s="300"/>
      <c r="S322" s="300"/>
      <c r="T322" s="300"/>
      <c r="U322" s="300"/>
      <c r="V322" s="300"/>
      <c r="W322" s="300"/>
      <c r="X322" s="299">
        <f t="shared" si="134"/>
        <v>0</v>
      </c>
      <c r="Y322" s="300"/>
      <c r="Z322" s="299">
        <f t="shared" si="135"/>
        <v>984.8</v>
      </c>
      <c r="AA322" s="299">
        <f t="shared" si="140"/>
        <v>0</v>
      </c>
      <c r="AB322" s="300"/>
      <c r="AC322" s="300"/>
      <c r="AD322" s="300"/>
      <c r="AE322" s="300"/>
      <c r="AF322" s="300"/>
      <c r="AG322" s="300"/>
      <c r="AH322" s="299">
        <f t="shared" si="142"/>
        <v>0</v>
      </c>
      <c r="AI322" s="300"/>
      <c r="AJ322" s="299">
        <f t="shared" si="143"/>
        <v>984.8</v>
      </c>
      <c r="AK322" s="299">
        <f t="shared" si="141"/>
        <v>0</v>
      </c>
      <c r="AL322" s="300"/>
      <c r="AM322" s="300"/>
      <c r="AN322" s="300"/>
      <c r="AO322" s="300"/>
      <c r="AP322" s="300"/>
      <c r="AQ322" s="300"/>
      <c r="AR322" s="299">
        <f t="shared" si="144"/>
        <v>0</v>
      </c>
      <c r="AS322" s="300"/>
      <c r="AT322" s="299">
        <f t="shared" si="145"/>
        <v>984.8</v>
      </c>
      <c r="AU322" s="137" t="str">
        <f t="shared" si="147"/>
        <v/>
      </c>
      <c r="AW322" s="143" t="str">
        <f t="shared" si="146"/>
        <v/>
      </c>
    </row>
    <row r="323" spans="1:49" ht="12">
      <c r="A323" s="288">
        <v>327</v>
      </c>
      <c r="B323" s="294" t="s">
        <v>697</v>
      </c>
      <c r="C323" s="290" t="s">
        <v>10</v>
      </c>
      <c r="D323" s="290" t="s">
        <v>12</v>
      </c>
      <c r="E323" s="295">
        <v>1500</v>
      </c>
      <c r="F323" s="292"/>
      <c r="G323" s="292">
        <f t="shared" si="138"/>
        <v>4500</v>
      </c>
      <c r="H323" s="293"/>
      <c r="I323" s="293"/>
      <c r="J323" s="293"/>
      <c r="K323" s="293"/>
      <c r="L323" s="293">
        <v>3094</v>
      </c>
      <c r="M323" s="293"/>
      <c r="N323" s="292">
        <f t="shared" si="131"/>
        <v>7594</v>
      </c>
      <c r="O323" s="293">
        <v>6000</v>
      </c>
      <c r="P323" s="292">
        <f t="shared" si="132"/>
        <v>1594</v>
      </c>
      <c r="Q323" s="292">
        <f t="shared" si="139"/>
        <v>4500</v>
      </c>
      <c r="R323" s="293"/>
      <c r="S323" s="293"/>
      <c r="T323" s="293"/>
      <c r="U323" s="293"/>
      <c r="V323" s="293">
        <v>1255</v>
      </c>
      <c r="W323" s="293"/>
      <c r="X323" s="292">
        <f t="shared" si="134"/>
        <v>5755</v>
      </c>
      <c r="Y323" s="293">
        <v>7349</v>
      </c>
      <c r="Z323" s="292">
        <f t="shared" si="135"/>
        <v>0</v>
      </c>
      <c r="AA323" s="292">
        <f t="shared" si="140"/>
        <v>4500</v>
      </c>
      <c r="AB323" s="293"/>
      <c r="AC323" s="293"/>
      <c r="AD323" s="293"/>
      <c r="AE323" s="293"/>
      <c r="AF323" s="293"/>
      <c r="AG323" s="293">
        <v>1768</v>
      </c>
      <c r="AH323" s="292">
        <f t="shared" si="142"/>
        <v>6268</v>
      </c>
      <c r="AI323" s="293">
        <v>6268</v>
      </c>
      <c r="AJ323" s="292">
        <f t="shared" si="143"/>
        <v>0</v>
      </c>
      <c r="AK323" s="292">
        <f t="shared" si="141"/>
        <v>4500</v>
      </c>
      <c r="AL323" s="293"/>
      <c r="AM323" s="293"/>
      <c r="AN323" s="293"/>
      <c r="AO323" s="293"/>
      <c r="AP323" s="293"/>
      <c r="AQ323" s="293">
        <v>460</v>
      </c>
      <c r="AR323" s="292">
        <f t="shared" si="144"/>
        <v>4960</v>
      </c>
      <c r="AS323" s="293">
        <v>4960</v>
      </c>
      <c r="AT323" s="292">
        <f t="shared" si="145"/>
        <v>0</v>
      </c>
      <c r="AU323" s="137" t="str">
        <f t="shared" si="147"/>
        <v>*</v>
      </c>
      <c r="AW323" s="143" t="str">
        <f t="shared" si="146"/>
        <v/>
      </c>
    </row>
    <row r="324" spans="1:49" ht="12">
      <c r="A324" s="288">
        <v>328</v>
      </c>
      <c r="B324" s="289" t="s">
        <v>699</v>
      </c>
      <c r="C324" s="290" t="s">
        <v>23</v>
      </c>
      <c r="D324" s="290" t="s">
        <v>701</v>
      </c>
      <c r="E324" s="291">
        <v>95</v>
      </c>
      <c r="F324" s="292">
        <v>-285</v>
      </c>
      <c r="G324" s="292">
        <f t="shared" si="138"/>
        <v>285</v>
      </c>
      <c r="H324" s="293"/>
      <c r="I324" s="293"/>
      <c r="J324" s="293"/>
      <c r="K324" s="293"/>
      <c r="L324" s="293"/>
      <c r="M324" s="293"/>
      <c r="N324" s="292">
        <f t="shared" si="131"/>
        <v>285</v>
      </c>
      <c r="O324" s="293"/>
      <c r="P324" s="292">
        <f t="shared" si="132"/>
        <v>0</v>
      </c>
      <c r="Q324" s="292">
        <f t="shared" si="139"/>
        <v>285</v>
      </c>
      <c r="R324" s="293"/>
      <c r="S324" s="293"/>
      <c r="T324" s="293"/>
      <c r="U324" s="293"/>
      <c r="V324" s="293"/>
      <c r="W324" s="293"/>
      <c r="X324" s="292">
        <f t="shared" si="134"/>
        <v>285</v>
      </c>
      <c r="Y324" s="293">
        <v>285</v>
      </c>
      <c r="Z324" s="292">
        <f t="shared" si="135"/>
        <v>0</v>
      </c>
      <c r="AA324" s="292">
        <f t="shared" si="140"/>
        <v>285</v>
      </c>
      <c r="AB324" s="293"/>
      <c r="AC324" s="293"/>
      <c r="AD324" s="293"/>
      <c r="AE324" s="293"/>
      <c r="AF324" s="293"/>
      <c r="AG324" s="293"/>
      <c r="AH324" s="292">
        <f t="shared" si="142"/>
        <v>285</v>
      </c>
      <c r="AI324" s="293">
        <v>285</v>
      </c>
      <c r="AJ324" s="292">
        <f t="shared" si="143"/>
        <v>0</v>
      </c>
      <c r="AK324" s="292">
        <f t="shared" si="141"/>
        <v>285</v>
      </c>
      <c r="AL324" s="293"/>
      <c r="AM324" s="293"/>
      <c r="AN324" s="293"/>
      <c r="AO324" s="293"/>
      <c r="AP324" s="293"/>
      <c r="AQ324" s="293"/>
      <c r="AR324" s="292">
        <f t="shared" si="144"/>
        <v>285</v>
      </c>
      <c r="AS324" s="293">
        <v>285</v>
      </c>
      <c r="AT324" s="292">
        <f t="shared" si="145"/>
        <v>0</v>
      </c>
      <c r="AU324" s="137" t="str">
        <f t="shared" si="147"/>
        <v>*</v>
      </c>
      <c r="AW324" s="143" t="str">
        <f t="shared" si="146"/>
        <v/>
      </c>
    </row>
    <row r="325" spans="1:49" ht="12">
      <c r="A325" s="288">
        <v>329</v>
      </c>
      <c r="B325" s="289" t="s">
        <v>870</v>
      </c>
      <c r="C325" s="290" t="s">
        <v>23</v>
      </c>
      <c r="D325" s="290" t="s">
        <v>871</v>
      </c>
      <c r="E325" s="291">
        <v>25</v>
      </c>
      <c r="F325" s="292"/>
      <c r="G325" s="292">
        <f t="shared" si="138"/>
        <v>75</v>
      </c>
      <c r="H325" s="293"/>
      <c r="I325" s="293"/>
      <c r="J325" s="293"/>
      <c r="K325" s="293"/>
      <c r="L325" s="293"/>
      <c r="M325" s="293"/>
      <c r="N325" s="292">
        <f t="shared" si="131"/>
        <v>75</v>
      </c>
      <c r="O325" s="293"/>
      <c r="P325" s="292">
        <f t="shared" si="132"/>
        <v>75</v>
      </c>
      <c r="Q325" s="292">
        <f t="shared" si="139"/>
        <v>75</v>
      </c>
      <c r="R325" s="293"/>
      <c r="S325" s="293"/>
      <c r="T325" s="293"/>
      <c r="U325" s="293"/>
      <c r="V325" s="293"/>
      <c r="W325" s="293"/>
      <c r="X325" s="292">
        <f t="shared" si="134"/>
        <v>75</v>
      </c>
      <c r="Y325" s="293"/>
      <c r="Z325" s="292">
        <f t="shared" si="135"/>
        <v>150</v>
      </c>
      <c r="AA325" s="292">
        <f t="shared" si="140"/>
        <v>75</v>
      </c>
      <c r="AB325" s="293"/>
      <c r="AC325" s="293"/>
      <c r="AD325" s="293"/>
      <c r="AE325" s="293"/>
      <c r="AF325" s="293"/>
      <c r="AG325" s="293"/>
      <c r="AH325" s="292">
        <f t="shared" si="142"/>
        <v>75</v>
      </c>
      <c r="AI325" s="293"/>
      <c r="AJ325" s="292">
        <f t="shared" si="143"/>
        <v>225</v>
      </c>
      <c r="AK325" s="292">
        <f t="shared" si="141"/>
        <v>75</v>
      </c>
      <c r="AL325" s="293"/>
      <c r="AM325" s="293"/>
      <c r="AN325" s="293"/>
      <c r="AO325" s="293"/>
      <c r="AP325" s="293"/>
      <c r="AQ325" s="293"/>
      <c r="AR325" s="292">
        <f t="shared" si="144"/>
        <v>75</v>
      </c>
      <c r="AS325" s="293"/>
      <c r="AT325" s="292">
        <f t="shared" si="145"/>
        <v>300</v>
      </c>
      <c r="AU325" s="137" t="str">
        <f t="shared" si="147"/>
        <v/>
      </c>
      <c r="AW325" s="143" t="str">
        <f t="shared" si="146"/>
        <v/>
      </c>
    </row>
    <row r="326" spans="1:49" ht="12">
      <c r="A326" s="288">
        <v>330</v>
      </c>
      <c r="B326" s="294" t="s">
        <v>702</v>
      </c>
      <c r="C326" s="290" t="s">
        <v>10</v>
      </c>
      <c r="D326" s="290" t="s">
        <v>704</v>
      </c>
      <c r="E326" s="295">
        <v>25</v>
      </c>
      <c r="F326" s="292"/>
      <c r="G326" s="292">
        <f t="shared" si="138"/>
        <v>75</v>
      </c>
      <c r="H326" s="293"/>
      <c r="I326" s="293"/>
      <c r="J326" s="293"/>
      <c r="K326" s="293"/>
      <c r="L326" s="293"/>
      <c r="M326" s="293"/>
      <c r="N326" s="292">
        <f t="shared" si="131"/>
        <v>75</v>
      </c>
      <c r="O326" s="293"/>
      <c r="P326" s="292">
        <f t="shared" si="132"/>
        <v>75</v>
      </c>
      <c r="Q326" s="292">
        <f t="shared" si="139"/>
        <v>75</v>
      </c>
      <c r="R326" s="293"/>
      <c r="S326" s="293"/>
      <c r="T326" s="293"/>
      <c r="U326" s="293"/>
      <c r="V326" s="293"/>
      <c r="W326" s="293"/>
      <c r="X326" s="292">
        <f t="shared" si="134"/>
        <v>75</v>
      </c>
      <c r="Y326" s="293">
        <v>300</v>
      </c>
      <c r="Z326" s="292">
        <f t="shared" si="135"/>
        <v>-150</v>
      </c>
      <c r="AA326" s="292">
        <f t="shared" si="140"/>
        <v>75</v>
      </c>
      <c r="AB326" s="293"/>
      <c r="AC326" s="293"/>
      <c r="AD326" s="293"/>
      <c r="AE326" s="293"/>
      <c r="AF326" s="293"/>
      <c r="AG326" s="293"/>
      <c r="AH326" s="292">
        <f t="shared" si="142"/>
        <v>75</v>
      </c>
      <c r="AI326" s="293"/>
      <c r="AJ326" s="292">
        <f t="shared" si="143"/>
        <v>-75</v>
      </c>
      <c r="AK326" s="292">
        <f t="shared" si="141"/>
        <v>75</v>
      </c>
      <c r="AL326" s="293"/>
      <c r="AM326" s="293"/>
      <c r="AN326" s="293"/>
      <c r="AO326" s="293"/>
      <c r="AP326" s="293"/>
      <c r="AQ326" s="293"/>
      <c r="AR326" s="292">
        <f t="shared" si="144"/>
        <v>75</v>
      </c>
      <c r="AS326" s="293"/>
      <c r="AT326" s="292">
        <f t="shared" si="145"/>
        <v>0</v>
      </c>
      <c r="AU326" s="137" t="str">
        <f t="shared" si="147"/>
        <v>*</v>
      </c>
      <c r="AW326" s="143" t="str">
        <f t="shared" si="146"/>
        <v/>
      </c>
    </row>
    <row r="327" spans="1:49" ht="12">
      <c r="A327" s="288">
        <v>331</v>
      </c>
      <c r="B327" s="289" t="s">
        <v>705</v>
      </c>
      <c r="C327" s="290" t="s">
        <v>23</v>
      </c>
      <c r="D327" s="290" t="s">
        <v>12</v>
      </c>
      <c r="E327" s="291">
        <v>50</v>
      </c>
      <c r="F327" s="292"/>
      <c r="G327" s="292">
        <f t="shared" si="138"/>
        <v>150</v>
      </c>
      <c r="H327" s="293"/>
      <c r="I327" s="293"/>
      <c r="J327" s="293"/>
      <c r="K327" s="293"/>
      <c r="L327" s="293"/>
      <c r="M327" s="293"/>
      <c r="N327" s="292">
        <f t="shared" si="131"/>
        <v>150</v>
      </c>
      <c r="O327" s="293">
        <v>700</v>
      </c>
      <c r="P327" s="292">
        <f t="shared" si="132"/>
        <v>-550</v>
      </c>
      <c r="Q327" s="292">
        <f t="shared" si="139"/>
        <v>150</v>
      </c>
      <c r="R327" s="293"/>
      <c r="S327" s="293">
        <v>100</v>
      </c>
      <c r="T327" s="293"/>
      <c r="U327" s="293"/>
      <c r="V327" s="293"/>
      <c r="W327" s="293"/>
      <c r="X327" s="292">
        <f t="shared" si="134"/>
        <v>250</v>
      </c>
      <c r="Y327" s="293"/>
      <c r="Z327" s="292">
        <f t="shared" si="135"/>
        <v>-300</v>
      </c>
      <c r="AA327" s="292">
        <f t="shared" si="140"/>
        <v>150</v>
      </c>
      <c r="AB327" s="293"/>
      <c r="AC327" s="293"/>
      <c r="AD327" s="293"/>
      <c r="AE327" s="293"/>
      <c r="AF327" s="293"/>
      <c r="AG327" s="293"/>
      <c r="AH327" s="292">
        <f t="shared" si="142"/>
        <v>150</v>
      </c>
      <c r="AI327" s="293"/>
      <c r="AJ327" s="292">
        <f t="shared" si="143"/>
        <v>-150</v>
      </c>
      <c r="AK327" s="292">
        <f t="shared" si="141"/>
        <v>150</v>
      </c>
      <c r="AL327" s="293"/>
      <c r="AM327" s="293">
        <v>100</v>
      </c>
      <c r="AN327" s="293"/>
      <c r="AO327" s="293"/>
      <c r="AP327" s="293"/>
      <c r="AQ327" s="293"/>
      <c r="AR327" s="292">
        <f t="shared" si="144"/>
        <v>250</v>
      </c>
      <c r="AS327" s="293">
        <v>100</v>
      </c>
      <c r="AT327" s="292">
        <f t="shared" si="145"/>
        <v>0</v>
      </c>
      <c r="AU327" s="137" t="str">
        <f t="shared" si="147"/>
        <v>*</v>
      </c>
      <c r="AW327" s="143" t="str">
        <f t="shared" si="146"/>
        <v/>
      </c>
    </row>
    <row r="328" spans="1:49" ht="12">
      <c r="A328" s="288">
        <v>332</v>
      </c>
      <c r="B328" s="294" t="s">
        <v>983</v>
      </c>
      <c r="C328" s="290" t="s">
        <v>30</v>
      </c>
      <c r="D328" s="290"/>
      <c r="E328" s="291"/>
      <c r="F328" s="292"/>
      <c r="G328" s="292">
        <f t="shared" si="138"/>
        <v>0</v>
      </c>
      <c r="H328" s="293"/>
      <c r="I328" s="293"/>
      <c r="J328" s="293"/>
      <c r="K328" s="293"/>
      <c r="L328" s="293"/>
      <c r="M328" s="293"/>
      <c r="N328" s="292">
        <f t="shared" si="131"/>
        <v>0</v>
      </c>
      <c r="O328" s="293"/>
      <c r="P328" s="292">
        <f t="shared" si="132"/>
        <v>0</v>
      </c>
      <c r="Q328" s="292">
        <f t="shared" si="139"/>
        <v>0</v>
      </c>
      <c r="R328" s="293"/>
      <c r="S328" s="293"/>
      <c r="T328" s="293"/>
      <c r="U328" s="293"/>
      <c r="V328" s="293"/>
      <c r="W328" s="293"/>
      <c r="X328" s="292">
        <f t="shared" si="134"/>
        <v>0</v>
      </c>
      <c r="Y328" s="293"/>
      <c r="Z328" s="292">
        <f t="shared" si="135"/>
        <v>0</v>
      </c>
      <c r="AA328" s="292">
        <f t="shared" si="140"/>
        <v>0</v>
      </c>
      <c r="AB328" s="293"/>
      <c r="AC328" s="293"/>
      <c r="AD328" s="293"/>
      <c r="AE328" s="293"/>
      <c r="AF328" s="293"/>
      <c r="AG328" s="293"/>
      <c r="AH328" s="292">
        <f t="shared" si="142"/>
        <v>0</v>
      </c>
      <c r="AI328" s="293"/>
      <c r="AJ328" s="292">
        <f t="shared" si="143"/>
        <v>0</v>
      </c>
      <c r="AK328" s="292">
        <f t="shared" si="141"/>
        <v>0</v>
      </c>
      <c r="AL328" s="293"/>
      <c r="AM328" s="293"/>
      <c r="AN328" s="293"/>
      <c r="AO328" s="293"/>
      <c r="AP328" s="293"/>
      <c r="AQ328" s="293"/>
      <c r="AR328" s="292">
        <f t="shared" si="144"/>
        <v>0</v>
      </c>
      <c r="AS328" s="293"/>
      <c r="AT328" s="292">
        <f t="shared" si="145"/>
        <v>0</v>
      </c>
      <c r="AU328" s="137" t="str">
        <f t="shared" si="147"/>
        <v>*</v>
      </c>
      <c r="AW328" s="143" t="str">
        <f t="shared" si="146"/>
        <v/>
      </c>
    </row>
    <row r="329" spans="1:49" ht="12">
      <c r="A329" s="288">
        <v>333</v>
      </c>
      <c r="B329" s="289" t="s">
        <v>957</v>
      </c>
      <c r="C329" s="290" t="s">
        <v>23</v>
      </c>
      <c r="D329" s="290" t="s">
        <v>956</v>
      </c>
      <c r="E329" s="291">
        <v>75</v>
      </c>
      <c r="F329" s="292"/>
      <c r="G329" s="292">
        <f t="shared" si="138"/>
        <v>225</v>
      </c>
      <c r="H329" s="293"/>
      <c r="I329" s="293"/>
      <c r="J329" s="293"/>
      <c r="K329" s="293"/>
      <c r="L329" s="293"/>
      <c r="M329" s="293"/>
      <c r="N329" s="292">
        <f t="shared" si="131"/>
        <v>225</v>
      </c>
      <c r="O329" s="293">
        <v>950</v>
      </c>
      <c r="P329" s="292">
        <f t="shared" si="132"/>
        <v>-725</v>
      </c>
      <c r="Q329" s="292">
        <f t="shared" si="139"/>
        <v>225</v>
      </c>
      <c r="R329" s="293"/>
      <c r="S329" s="293"/>
      <c r="T329" s="293"/>
      <c r="U329" s="293"/>
      <c r="V329" s="293"/>
      <c r="W329" s="293"/>
      <c r="X329" s="292">
        <f t="shared" si="134"/>
        <v>225</v>
      </c>
      <c r="Y329" s="293"/>
      <c r="Z329" s="292">
        <f t="shared" si="135"/>
        <v>-500</v>
      </c>
      <c r="AA329" s="292">
        <f t="shared" si="140"/>
        <v>225</v>
      </c>
      <c r="AB329" s="293"/>
      <c r="AC329" s="293"/>
      <c r="AD329" s="293"/>
      <c r="AE329" s="293">
        <v>300</v>
      </c>
      <c r="AF329" s="293"/>
      <c r="AG329" s="293"/>
      <c r="AH329" s="292">
        <f t="shared" si="142"/>
        <v>525</v>
      </c>
      <c r="AI329" s="293">
        <v>250</v>
      </c>
      <c r="AJ329" s="292">
        <f t="shared" si="143"/>
        <v>-225</v>
      </c>
      <c r="AK329" s="292">
        <f t="shared" si="141"/>
        <v>225</v>
      </c>
      <c r="AL329" s="293"/>
      <c r="AM329" s="293"/>
      <c r="AN329" s="293"/>
      <c r="AO329" s="293"/>
      <c r="AP329" s="293"/>
      <c r="AQ329" s="293"/>
      <c r="AR329" s="292">
        <f t="shared" si="144"/>
        <v>225</v>
      </c>
      <c r="AS329" s="293"/>
      <c r="AT329" s="292">
        <f t="shared" si="145"/>
        <v>0</v>
      </c>
      <c r="AU329" s="137" t="str">
        <f t="shared" si="147"/>
        <v>*</v>
      </c>
      <c r="AW329" s="143" t="str">
        <f t="shared" si="146"/>
        <v/>
      </c>
    </row>
    <row r="330" spans="1:49" ht="12">
      <c r="A330" s="288">
        <v>334</v>
      </c>
      <c r="B330" s="289" t="s">
        <v>707</v>
      </c>
      <c r="C330" s="290" t="s">
        <v>14</v>
      </c>
      <c r="D330" s="290" t="s">
        <v>12</v>
      </c>
      <c r="E330" s="291">
        <v>75</v>
      </c>
      <c r="F330" s="292">
        <v>50</v>
      </c>
      <c r="G330" s="292">
        <f t="shared" si="138"/>
        <v>225</v>
      </c>
      <c r="H330" s="293"/>
      <c r="I330" s="293"/>
      <c r="J330" s="293"/>
      <c r="K330" s="293"/>
      <c r="L330" s="293"/>
      <c r="M330" s="293"/>
      <c r="N330" s="292">
        <f t="shared" si="131"/>
        <v>225</v>
      </c>
      <c r="O330" s="293">
        <v>275</v>
      </c>
      <c r="P330" s="292">
        <f t="shared" si="132"/>
        <v>0</v>
      </c>
      <c r="Q330" s="292">
        <f t="shared" si="139"/>
        <v>225</v>
      </c>
      <c r="R330" s="293"/>
      <c r="S330" s="293"/>
      <c r="T330" s="293"/>
      <c r="U330" s="293"/>
      <c r="V330" s="293">
        <v>50</v>
      </c>
      <c r="W330" s="293"/>
      <c r="X330" s="292">
        <f t="shared" si="134"/>
        <v>275</v>
      </c>
      <c r="Y330" s="293">
        <v>275</v>
      </c>
      <c r="Z330" s="292">
        <f t="shared" si="135"/>
        <v>0</v>
      </c>
      <c r="AA330" s="292">
        <f t="shared" si="140"/>
        <v>225</v>
      </c>
      <c r="AB330" s="293"/>
      <c r="AC330" s="293"/>
      <c r="AD330" s="293"/>
      <c r="AE330" s="293"/>
      <c r="AF330" s="293"/>
      <c r="AG330" s="293"/>
      <c r="AH330" s="292">
        <f t="shared" si="142"/>
        <v>225</v>
      </c>
      <c r="AI330" s="293">
        <v>450</v>
      </c>
      <c r="AJ330" s="292">
        <f t="shared" si="143"/>
        <v>-225</v>
      </c>
      <c r="AK330" s="292">
        <f t="shared" si="141"/>
        <v>225</v>
      </c>
      <c r="AL330" s="293"/>
      <c r="AM330" s="293"/>
      <c r="AN330" s="293"/>
      <c r="AO330" s="293"/>
      <c r="AP330" s="293"/>
      <c r="AQ330" s="293"/>
      <c r="AR330" s="292">
        <f t="shared" si="144"/>
        <v>225</v>
      </c>
      <c r="AS330" s="293"/>
      <c r="AT330" s="292">
        <f t="shared" si="145"/>
        <v>0</v>
      </c>
      <c r="AU330" s="137" t="str">
        <f t="shared" si="147"/>
        <v>*</v>
      </c>
      <c r="AW330" s="143" t="str">
        <f t="shared" si="146"/>
        <v/>
      </c>
    </row>
    <row r="331" spans="1:49" ht="12">
      <c r="A331" s="288">
        <v>335</v>
      </c>
      <c r="B331" s="289" t="s">
        <v>709</v>
      </c>
      <c r="C331" s="290" t="s">
        <v>14</v>
      </c>
      <c r="D331" s="290" t="s">
        <v>711</v>
      </c>
      <c r="E331" s="291">
        <v>100</v>
      </c>
      <c r="F331" s="292"/>
      <c r="G331" s="292">
        <f t="shared" si="138"/>
        <v>300</v>
      </c>
      <c r="H331" s="293"/>
      <c r="I331" s="293"/>
      <c r="J331" s="293"/>
      <c r="K331" s="293"/>
      <c r="L331" s="293"/>
      <c r="M331" s="293"/>
      <c r="N331" s="292">
        <f t="shared" si="131"/>
        <v>300</v>
      </c>
      <c r="O331" s="293">
        <v>1250</v>
      </c>
      <c r="P331" s="292">
        <f t="shared" si="132"/>
        <v>-950</v>
      </c>
      <c r="Q331" s="292">
        <f t="shared" si="139"/>
        <v>300</v>
      </c>
      <c r="R331" s="293"/>
      <c r="S331" s="293"/>
      <c r="T331" s="293"/>
      <c r="U331" s="293"/>
      <c r="V331" s="293">
        <v>50</v>
      </c>
      <c r="W331" s="293"/>
      <c r="X331" s="292">
        <f t="shared" si="134"/>
        <v>350</v>
      </c>
      <c r="Y331" s="293"/>
      <c r="Z331" s="292">
        <f t="shared" si="135"/>
        <v>-600</v>
      </c>
      <c r="AA331" s="292">
        <f t="shared" si="140"/>
        <v>300</v>
      </c>
      <c r="AB331" s="293"/>
      <c r="AC331" s="293"/>
      <c r="AD331" s="293"/>
      <c r="AE331" s="293"/>
      <c r="AF331" s="293"/>
      <c r="AG331" s="293"/>
      <c r="AH331" s="292">
        <f t="shared" si="142"/>
        <v>300</v>
      </c>
      <c r="AI331" s="293"/>
      <c r="AJ331" s="292">
        <f t="shared" si="143"/>
        <v>-300</v>
      </c>
      <c r="AK331" s="292">
        <f t="shared" si="141"/>
        <v>300</v>
      </c>
      <c r="AL331" s="293"/>
      <c r="AM331" s="293"/>
      <c r="AN331" s="293"/>
      <c r="AO331" s="293"/>
      <c r="AP331" s="293"/>
      <c r="AQ331" s="293"/>
      <c r="AR331" s="292">
        <f t="shared" si="144"/>
        <v>300</v>
      </c>
      <c r="AS331" s="293"/>
      <c r="AT331" s="292">
        <f t="shared" si="145"/>
        <v>0</v>
      </c>
      <c r="AU331" s="137" t="str">
        <f t="shared" si="147"/>
        <v>*</v>
      </c>
      <c r="AW331" s="143" t="str">
        <f t="shared" si="146"/>
        <v/>
      </c>
    </row>
    <row r="332" spans="1:49" ht="12">
      <c r="A332" s="288">
        <v>336</v>
      </c>
      <c r="B332" s="289" t="s">
        <v>712</v>
      </c>
      <c r="C332" s="290" t="s">
        <v>14</v>
      </c>
      <c r="D332" s="290" t="s">
        <v>12</v>
      </c>
      <c r="E332" s="291">
        <v>70</v>
      </c>
      <c r="F332" s="292"/>
      <c r="G332" s="292">
        <f t="shared" si="138"/>
        <v>210</v>
      </c>
      <c r="H332" s="293"/>
      <c r="I332" s="293"/>
      <c r="J332" s="293"/>
      <c r="K332" s="293"/>
      <c r="L332" s="293">
        <v>50</v>
      </c>
      <c r="M332" s="293"/>
      <c r="N332" s="292">
        <f t="shared" si="131"/>
        <v>260</v>
      </c>
      <c r="O332" s="293"/>
      <c r="P332" s="292">
        <f t="shared" si="132"/>
        <v>260</v>
      </c>
      <c r="Q332" s="292">
        <f t="shared" si="139"/>
        <v>210</v>
      </c>
      <c r="R332" s="293"/>
      <c r="S332" s="293"/>
      <c r="T332" s="293"/>
      <c r="U332" s="293"/>
      <c r="V332" s="293"/>
      <c r="W332" s="293"/>
      <c r="X332" s="292">
        <f t="shared" si="134"/>
        <v>210</v>
      </c>
      <c r="Y332" s="293">
        <v>260</v>
      </c>
      <c r="Z332" s="292">
        <f t="shared" si="135"/>
        <v>210</v>
      </c>
      <c r="AA332" s="292">
        <f t="shared" si="140"/>
        <v>210</v>
      </c>
      <c r="AB332" s="293"/>
      <c r="AC332" s="293"/>
      <c r="AD332" s="293"/>
      <c r="AE332" s="293"/>
      <c r="AF332" s="293"/>
      <c r="AG332" s="293"/>
      <c r="AH332" s="292">
        <f t="shared" si="142"/>
        <v>210</v>
      </c>
      <c r="AI332" s="293">
        <v>420</v>
      </c>
      <c r="AJ332" s="292">
        <f t="shared" si="143"/>
        <v>0</v>
      </c>
      <c r="AK332" s="292">
        <f t="shared" si="141"/>
        <v>210</v>
      </c>
      <c r="AL332" s="293"/>
      <c r="AM332" s="293"/>
      <c r="AN332" s="293"/>
      <c r="AO332" s="293"/>
      <c r="AP332" s="293"/>
      <c r="AQ332" s="293"/>
      <c r="AR332" s="292">
        <f t="shared" si="144"/>
        <v>210</v>
      </c>
      <c r="AS332" s="293">
        <v>210</v>
      </c>
      <c r="AT332" s="292">
        <f t="shared" si="145"/>
        <v>0</v>
      </c>
      <c r="AU332" s="137" t="str">
        <f t="shared" si="147"/>
        <v>*</v>
      </c>
      <c r="AW332" s="143" t="str">
        <f t="shared" si="146"/>
        <v/>
      </c>
    </row>
    <row r="333" spans="1:49" ht="12">
      <c r="A333" s="288">
        <v>337</v>
      </c>
      <c r="B333" s="289" t="s">
        <v>1285</v>
      </c>
      <c r="C333" s="290" t="s">
        <v>14</v>
      </c>
      <c r="D333" s="290" t="s">
        <v>717</v>
      </c>
      <c r="E333" s="291">
        <v>70</v>
      </c>
      <c r="F333" s="292"/>
      <c r="G333" s="292">
        <f t="shared" si="138"/>
        <v>210</v>
      </c>
      <c r="H333" s="293"/>
      <c r="I333" s="293"/>
      <c r="J333" s="293"/>
      <c r="K333" s="293"/>
      <c r="L333" s="293"/>
      <c r="M333" s="293"/>
      <c r="N333" s="292">
        <f t="shared" si="131"/>
        <v>210</v>
      </c>
      <c r="O333" s="293">
        <v>210</v>
      </c>
      <c r="P333" s="292">
        <f t="shared" si="132"/>
        <v>0</v>
      </c>
      <c r="Q333" s="292">
        <f t="shared" si="139"/>
        <v>210</v>
      </c>
      <c r="R333" s="293"/>
      <c r="S333" s="293"/>
      <c r="T333" s="293"/>
      <c r="U333" s="293"/>
      <c r="V333" s="293"/>
      <c r="W333" s="293"/>
      <c r="X333" s="292">
        <f t="shared" si="134"/>
        <v>210</v>
      </c>
      <c r="Y333" s="293">
        <v>210</v>
      </c>
      <c r="Z333" s="292">
        <f t="shared" si="135"/>
        <v>0</v>
      </c>
      <c r="AA333" s="292">
        <f t="shared" si="140"/>
        <v>210</v>
      </c>
      <c r="AB333" s="293"/>
      <c r="AC333" s="293"/>
      <c r="AD333" s="293"/>
      <c r="AE333" s="293"/>
      <c r="AF333" s="293"/>
      <c r="AG333" s="293"/>
      <c r="AH333" s="292">
        <f t="shared" si="142"/>
        <v>210</v>
      </c>
      <c r="AI333" s="293">
        <v>420</v>
      </c>
      <c r="AJ333" s="292">
        <f t="shared" si="143"/>
        <v>-210</v>
      </c>
      <c r="AK333" s="292">
        <f t="shared" si="141"/>
        <v>210</v>
      </c>
      <c r="AL333" s="293"/>
      <c r="AM333" s="293"/>
      <c r="AN333" s="293"/>
      <c r="AO333" s="293"/>
      <c r="AP333" s="293"/>
      <c r="AQ333" s="293"/>
      <c r="AR333" s="292">
        <f t="shared" si="144"/>
        <v>210</v>
      </c>
      <c r="AS333" s="293"/>
      <c r="AT333" s="292">
        <f t="shared" si="145"/>
        <v>0</v>
      </c>
      <c r="AU333" s="137" t="str">
        <f t="shared" si="147"/>
        <v>*</v>
      </c>
      <c r="AW333" s="143" t="str">
        <f t="shared" si="146"/>
        <v/>
      </c>
    </row>
    <row r="334" spans="1:49" ht="12">
      <c r="A334" s="288">
        <v>338</v>
      </c>
      <c r="B334" s="289" t="s">
        <v>718</v>
      </c>
      <c r="C334" s="290" t="s">
        <v>14</v>
      </c>
      <c r="D334" s="290" t="s">
        <v>720</v>
      </c>
      <c r="E334" s="291">
        <v>145</v>
      </c>
      <c r="F334" s="292"/>
      <c r="G334" s="292">
        <f t="shared" si="138"/>
        <v>435</v>
      </c>
      <c r="H334" s="293"/>
      <c r="I334" s="293">
        <v>100</v>
      </c>
      <c r="J334" s="293"/>
      <c r="K334" s="293"/>
      <c r="L334" s="293"/>
      <c r="M334" s="293"/>
      <c r="N334" s="292">
        <f t="shared" si="131"/>
        <v>535</v>
      </c>
      <c r="O334" s="293"/>
      <c r="P334" s="292">
        <f t="shared" si="132"/>
        <v>535</v>
      </c>
      <c r="Q334" s="292">
        <f t="shared" si="139"/>
        <v>435</v>
      </c>
      <c r="R334" s="293"/>
      <c r="S334" s="293"/>
      <c r="T334" s="293"/>
      <c r="U334" s="293"/>
      <c r="V334" s="293"/>
      <c r="W334" s="293"/>
      <c r="X334" s="292">
        <f t="shared" si="134"/>
        <v>435</v>
      </c>
      <c r="Y334" s="293"/>
      <c r="Z334" s="292">
        <f t="shared" si="135"/>
        <v>970</v>
      </c>
      <c r="AA334" s="292">
        <f t="shared" si="140"/>
        <v>435</v>
      </c>
      <c r="AB334" s="293"/>
      <c r="AC334" s="293"/>
      <c r="AD334" s="293"/>
      <c r="AE334" s="293"/>
      <c r="AF334" s="293"/>
      <c r="AG334" s="293"/>
      <c r="AH334" s="292">
        <f t="shared" si="142"/>
        <v>435</v>
      </c>
      <c r="AI334" s="293"/>
      <c r="AJ334" s="292">
        <f t="shared" si="143"/>
        <v>1405</v>
      </c>
      <c r="AK334" s="292">
        <f t="shared" si="141"/>
        <v>435</v>
      </c>
      <c r="AL334" s="293"/>
      <c r="AM334" s="293"/>
      <c r="AN334" s="293"/>
      <c r="AO334" s="293"/>
      <c r="AP334" s="293"/>
      <c r="AQ334" s="293"/>
      <c r="AR334" s="292">
        <f t="shared" si="144"/>
        <v>435</v>
      </c>
      <c r="AS334" s="293"/>
      <c r="AT334" s="292">
        <f t="shared" si="145"/>
        <v>1840</v>
      </c>
      <c r="AU334" s="137" t="str">
        <f t="shared" si="147"/>
        <v/>
      </c>
      <c r="AW334" s="143" t="str">
        <f t="shared" si="146"/>
        <v/>
      </c>
    </row>
    <row r="335" spans="1:49" ht="12">
      <c r="A335" s="288">
        <v>339</v>
      </c>
      <c r="B335" s="289" t="s">
        <v>1461</v>
      </c>
      <c r="C335" s="290" t="s">
        <v>23</v>
      </c>
      <c r="D335" s="290"/>
      <c r="E335" s="291">
        <v>50</v>
      </c>
      <c r="F335" s="292"/>
      <c r="G335" s="292">
        <f t="shared" si="138"/>
        <v>150</v>
      </c>
      <c r="H335" s="293"/>
      <c r="I335" s="293"/>
      <c r="J335" s="293"/>
      <c r="K335" s="293"/>
      <c r="L335" s="293"/>
      <c r="M335" s="293"/>
      <c r="N335" s="292"/>
      <c r="O335" s="293"/>
      <c r="P335" s="292"/>
      <c r="Q335" s="292">
        <f t="shared" si="139"/>
        <v>150</v>
      </c>
      <c r="R335" s="293"/>
      <c r="S335" s="293"/>
      <c r="T335" s="293"/>
      <c r="U335" s="293"/>
      <c r="V335" s="293"/>
      <c r="W335" s="293"/>
      <c r="X335" s="292">
        <f t="shared" si="134"/>
        <v>150</v>
      </c>
      <c r="Y335" s="293"/>
      <c r="Z335" s="292"/>
      <c r="AA335" s="292">
        <v>50</v>
      </c>
      <c r="AB335" s="293"/>
      <c r="AC335" s="293"/>
      <c r="AD335" s="293"/>
      <c r="AE335" s="293"/>
      <c r="AF335" s="293"/>
      <c r="AG335" s="293"/>
      <c r="AH335" s="292">
        <f t="shared" si="142"/>
        <v>50</v>
      </c>
      <c r="AI335" s="293">
        <v>200</v>
      </c>
      <c r="AJ335" s="292">
        <f t="shared" si="143"/>
        <v>-150</v>
      </c>
      <c r="AK335" s="292">
        <f t="shared" si="141"/>
        <v>150</v>
      </c>
      <c r="AL335" s="293"/>
      <c r="AM335" s="293"/>
      <c r="AN335" s="293"/>
      <c r="AO335" s="293"/>
      <c r="AP335" s="293"/>
      <c r="AQ335" s="293"/>
      <c r="AR335" s="292">
        <f t="shared" si="144"/>
        <v>150</v>
      </c>
      <c r="AS335" s="293"/>
      <c r="AT335" s="292">
        <f t="shared" si="145"/>
        <v>0</v>
      </c>
      <c r="AW335" s="143" t="str">
        <f t="shared" si="146"/>
        <v>!!!</v>
      </c>
    </row>
    <row r="336" spans="1:49" ht="12">
      <c r="A336" s="288">
        <v>340</v>
      </c>
      <c r="B336" s="294" t="s">
        <v>721</v>
      </c>
      <c r="C336" s="290" t="s">
        <v>10</v>
      </c>
      <c r="D336" s="290" t="s">
        <v>723</v>
      </c>
      <c r="E336" s="295">
        <v>320</v>
      </c>
      <c r="F336" s="292"/>
      <c r="G336" s="292">
        <f t="shared" si="138"/>
        <v>960</v>
      </c>
      <c r="H336" s="293"/>
      <c r="I336" s="293">
        <v>100</v>
      </c>
      <c r="J336" s="293"/>
      <c r="K336" s="293"/>
      <c r="L336" s="293"/>
      <c r="M336" s="293"/>
      <c r="N336" s="292">
        <f t="shared" ref="N336:N376" si="148">SUM(G336:M336)</f>
        <v>1060</v>
      </c>
      <c r="O336" s="293"/>
      <c r="P336" s="292">
        <f t="shared" ref="P336:P363" si="149">F336+N336-O336</f>
        <v>1060</v>
      </c>
      <c r="Q336" s="292">
        <f t="shared" si="139"/>
        <v>960</v>
      </c>
      <c r="R336" s="293"/>
      <c r="S336" s="293"/>
      <c r="T336" s="293"/>
      <c r="U336" s="293"/>
      <c r="V336" s="293"/>
      <c r="W336" s="293"/>
      <c r="X336" s="292">
        <f t="shared" si="134"/>
        <v>960</v>
      </c>
      <c r="Y336" s="293"/>
      <c r="Z336" s="292">
        <f t="shared" ref="Z336:Z376" si="150">P336+X336-Y336</f>
        <v>2020</v>
      </c>
      <c r="AA336" s="292">
        <f t="shared" ref="AA336:AA344" si="151">$E336*3</f>
        <v>960</v>
      </c>
      <c r="AB336" s="293"/>
      <c r="AC336" s="293"/>
      <c r="AD336" s="293"/>
      <c r="AE336" s="293"/>
      <c r="AF336" s="293"/>
      <c r="AG336" s="293"/>
      <c r="AH336" s="292">
        <f t="shared" si="142"/>
        <v>960</v>
      </c>
      <c r="AI336" s="293">
        <v>3840</v>
      </c>
      <c r="AJ336" s="292">
        <f t="shared" si="143"/>
        <v>-860</v>
      </c>
      <c r="AK336" s="292">
        <f t="shared" si="141"/>
        <v>960</v>
      </c>
      <c r="AL336" s="293"/>
      <c r="AM336" s="293"/>
      <c r="AN336" s="293"/>
      <c r="AO336" s="293"/>
      <c r="AP336" s="293"/>
      <c r="AQ336" s="293"/>
      <c r="AR336" s="292">
        <f t="shared" si="144"/>
        <v>960</v>
      </c>
      <c r="AS336" s="293"/>
      <c r="AT336" s="292">
        <f t="shared" si="145"/>
        <v>100</v>
      </c>
      <c r="AU336" s="137" t="str">
        <f t="shared" si="147"/>
        <v/>
      </c>
      <c r="AW336" s="143" t="str">
        <f t="shared" si="146"/>
        <v/>
      </c>
    </row>
    <row r="337" spans="1:49" ht="12">
      <c r="A337" s="288">
        <v>341</v>
      </c>
      <c r="B337" s="289" t="s">
        <v>724</v>
      </c>
      <c r="C337" s="290" t="s">
        <v>23</v>
      </c>
      <c r="D337" s="290" t="s">
        <v>726</v>
      </c>
      <c r="E337" s="291">
        <v>70</v>
      </c>
      <c r="F337" s="292"/>
      <c r="G337" s="292">
        <f t="shared" si="138"/>
        <v>210</v>
      </c>
      <c r="H337" s="293"/>
      <c r="I337" s="293"/>
      <c r="J337" s="293"/>
      <c r="K337" s="293"/>
      <c r="L337" s="293"/>
      <c r="M337" s="293"/>
      <c r="N337" s="292">
        <f t="shared" si="148"/>
        <v>210</v>
      </c>
      <c r="O337" s="293"/>
      <c r="P337" s="292">
        <f t="shared" si="149"/>
        <v>210</v>
      </c>
      <c r="Q337" s="292">
        <f t="shared" si="139"/>
        <v>210</v>
      </c>
      <c r="R337" s="293"/>
      <c r="S337" s="293"/>
      <c r="T337" s="293"/>
      <c r="U337" s="293"/>
      <c r="V337" s="293"/>
      <c r="W337" s="293"/>
      <c r="X337" s="292">
        <f t="shared" si="134"/>
        <v>210</v>
      </c>
      <c r="Y337" s="293">
        <v>840</v>
      </c>
      <c r="Z337" s="292">
        <f t="shared" si="150"/>
        <v>-420</v>
      </c>
      <c r="AA337" s="292">
        <f t="shared" si="151"/>
        <v>210</v>
      </c>
      <c r="AB337" s="293"/>
      <c r="AC337" s="293"/>
      <c r="AD337" s="293"/>
      <c r="AE337" s="293"/>
      <c r="AF337" s="293"/>
      <c r="AG337" s="293"/>
      <c r="AH337" s="292">
        <f t="shared" si="142"/>
        <v>210</v>
      </c>
      <c r="AI337" s="293"/>
      <c r="AJ337" s="292">
        <f t="shared" si="143"/>
        <v>-210</v>
      </c>
      <c r="AK337" s="292">
        <f t="shared" si="141"/>
        <v>210</v>
      </c>
      <c r="AL337" s="293"/>
      <c r="AM337" s="293"/>
      <c r="AN337" s="293"/>
      <c r="AO337" s="293"/>
      <c r="AP337" s="293"/>
      <c r="AQ337" s="293"/>
      <c r="AR337" s="292">
        <f t="shared" si="144"/>
        <v>210</v>
      </c>
      <c r="AS337" s="293"/>
      <c r="AT337" s="292">
        <f t="shared" si="145"/>
        <v>0</v>
      </c>
      <c r="AU337" s="137" t="str">
        <f t="shared" si="147"/>
        <v>*</v>
      </c>
      <c r="AW337" s="143" t="str">
        <f t="shared" si="146"/>
        <v/>
      </c>
    </row>
    <row r="338" spans="1:49" ht="12">
      <c r="A338" s="288">
        <v>342</v>
      </c>
      <c r="B338" s="294" t="s">
        <v>727</v>
      </c>
      <c r="C338" s="290" t="s">
        <v>10</v>
      </c>
      <c r="D338" s="290" t="s">
        <v>729</v>
      </c>
      <c r="E338" s="295">
        <v>185</v>
      </c>
      <c r="F338" s="292"/>
      <c r="G338" s="292">
        <f t="shared" si="138"/>
        <v>555</v>
      </c>
      <c r="H338" s="293"/>
      <c r="I338" s="293"/>
      <c r="J338" s="293"/>
      <c r="K338" s="293"/>
      <c r="L338" s="293"/>
      <c r="M338" s="293"/>
      <c r="N338" s="292">
        <f t="shared" si="148"/>
        <v>555</v>
      </c>
      <c r="O338" s="293">
        <v>555</v>
      </c>
      <c r="P338" s="292">
        <f t="shared" si="149"/>
        <v>0</v>
      </c>
      <c r="Q338" s="292">
        <f t="shared" si="139"/>
        <v>555</v>
      </c>
      <c r="R338" s="293"/>
      <c r="S338" s="293"/>
      <c r="T338" s="293"/>
      <c r="U338" s="293"/>
      <c r="V338" s="293"/>
      <c r="W338" s="293"/>
      <c r="X338" s="292">
        <f t="shared" si="134"/>
        <v>555</v>
      </c>
      <c r="Y338" s="293">
        <v>555</v>
      </c>
      <c r="Z338" s="292">
        <f t="shared" si="150"/>
        <v>0</v>
      </c>
      <c r="AA338" s="292">
        <f t="shared" si="151"/>
        <v>555</v>
      </c>
      <c r="AB338" s="293"/>
      <c r="AC338" s="293"/>
      <c r="AD338" s="293"/>
      <c r="AE338" s="293"/>
      <c r="AF338" s="293"/>
      <c r="AG338" s="293"/>
      <c r="AH338" s="292">
        <f t="shared" si="142"/>
        <v>555</v>
      </c>
      <c r="AI338" s="293">
        <v>1110</v>
      </c>
      <c r="AJ338" s="292">
        <f t="shared" si="143"/>
        <v>-555</v>
      </c>
      <c r="AK338" s="292">
        <f t="shared" si="141"/>
        <v>555</v>
      </c>
      <c r="AL338" s="293"/>
      <c r="AM338" s="293"/>
      <c r="AN338" s="293"/>
      <c r="AO338" s="293"/>
      <c r="AP338" s="293"/>
      <c r="AQ338" s="293"/>
      <c r="AR338" s="292">
        <f t="shared" si="144"/>
        <v>555</v>
      </c>
      <c r="AS338" s="293"/>
      <c r="AT338" s="292">
        <f t="shared" si="145"/>
        <v>0</v>
      </c>
      <c r="AU338" s="137" t="str">
        <f t="shared" si="147"/>
        <v>*</v>
      </c>
      <c r="AW338" s="143" t="str">
        <f t="shared" si="146"/>
        <v/>
      </c>
    </row>
    <row r="339" spans="1:49" ht="12">
      <c r="A339" s="288">
        <v>343</v>
      </c>
      <c r="B339" s="289" t="s">
        <v>888</v>
      </c>
      <c r="C339" s="290" t="s">
        <v>14</v>
      </c>
      <c r="D339" s="290" t="s">
        <v>889</v>
      </c>
      <c r="E339" s="291">
        <v>150</v>
      </c>
      <c r="F339" s="292"/>
      <c r="G339" s="292">
        <f t="shared" si="138"/>
        <v>450</v>
      </c>
      <c r="H339" s="293"/>
      <c r="I339" s="293"/>
      <c r="J339" s="293">
        <v>139.6</v>
      </c>
      <c r="K339" s="293"/>
      <c r="L339" s="293">
        <v>50</v>
      </c>
      <c r="M339" s="293"/>
      <c r="N339" s="292">
        <f t="shared" si="148"/>
        <v>639.6</v>
      </c>
      <c r="O339" s="293">
        <v>639.6</v>
      </c>
      <c r="P339" s="292">
        <f t="shared" si="149"/>
        <v>0</v>
      </c>
      <c r="Q339" s="292">
        <f t="shared" si="139"/>
        <v>450</v>
      </c>
      <c r="R339" s="293"/>
      <c r="S339" s="293"/>
      <c r="T339" s="293"/>
      <c r="U339" s="293"/>
      <c r="V339" s="293"/>
      <c r="W339" s="293"/>
      <c r="X339" s="292">
        <f t="shared" ref="X339:X370" si="152">SUM(Q339:W339)</f>
        <v>450</v>
      </c>
      <c r="Y339" s="293">
        <v>450</v>
      </c>
      <c r="Z339" s="292">
        <f t="shared" si="150"/>
        <v>0</v>
      </c>
      <c r="AA339" s="292">
        <f t="shared" si="151"/>
        <v>450</v>
      </c>
      <c r="AB339" s="293"/>
      <c r="AC339" s="293"/>
      <c r="AD339" s="293"/>
      <c r="AE339" s="293"/>
      <c r="AF339" s="293"/>
      <c r="AG339" s="293"/>
      <c r="AH339" s="292">
        <f t="shared" si="142"/>
        <v>450</v>
      </c>
      <c r="AI339" s="293">
        <v>450</v>
      </c>
      <c r="AJ339" s="292">
        <f t="shared" si="143"/>
        <v>0</v>
      </c>
      <c r="AK339" s="292">
        <f t="shared" si="141"/>
        <v>450</v>
      </c>
      <c r="AL339" s="293"/>
      <c r="AM339" s="293"/>
      <c r="AN339" s="293"/>
      <c r="AO339" s="293"/>
      <c r="AP339" s="293"/>
      <c r="AQ339" s="293"/>
      <c r="AR339" s="292">
        <f t="shared" si="144"/>
        <v>450</v>
      </c>
      <c r="AS339" s="293">
        <v>450</v>
      </c>
      <c r="AT339" s="292">
        <f t="shared" si="145"/>
        <v>0</v>
      </c>
      <c r="AU339" s="137" t="str">
        <f t="shared" si="147"/>
        <v>*</v>
      </c>
      <c r="AW339" s="143" t="str">
        <f t="shared" si="146"/>
        <v/>
      </c>
    </row>
    <row r="340" spans="1:49" ht="12">
      <c r="A340" s="288">
        <v>344</v>
      </c>
      <c r="B340" s="289" t="s">
        <v>730</v>
      </c>
      <c r="C340" s="290" t="s">
        <v>14</v>
      </c>
      <c r="D340" s="290" t="s">
        <v>846</v>
      </c>
      <c r="E340" s="291">
        <v>100</v>
      </c>
      <c r="F340" s="292"/>
      <c r="G340" s="292">
        <f t="shared" si="138"/>
        <v>300</v>
      </c>
      <c r="H340" s="293"/>
      <c r="I340" s="293"/>
      <c r="J340" s="293"/>
      <c r="K340" s="293"/>
      <c r="L340" s="293"/>
      <c r="M340" s="293"/>
      <c r="N340" s="292">
        <f t="shared" si="148"/>
        <v>300</v>
      </c>
      <c r="O340" s="293"/>
      <c r="P340" s="292">
        <f t="shared" si="149"/>
        <v>300</v>
      </c>
      <c r="Q340" s="292">
        <f t="shared" si="139"/>
        <v>300</v>
      </c>
      <c r="R340" s="293"/>
      <c r="S340" s="293"/>
      <c r="T340" s="293"/>
      <c r="U340" s="293"/>
      <c r="V340" s="293">
        <v>50</v>
      </c>
      <c r="W340" s="293"/>
      <c r="X340" s="292">
        <f t="shared" si="152"/>
        <v>350</v>
      </c>
      <c r="Y340" s="293">
        <v>650</v>
      </c>
      <c r="Z340" s="292">
        <f t="shared" si="150"/>
        <v>0</v>
      </c>
      <c r="AA340" s="292">
        <f t="shared" si="151"/>
        <v>300</v>
      </c>
      <c r="AB340" s="293"/>
      <c r="AC340" s="293"/>
      <c r="AD340" s="293"/>
      <c r="AE340" s="293"/>
      <c r="AF340" s="293"/>
      <c r="AG340" s="293"/>
      <c r="AH340" s="292">
        <f t="shared" si="142"/>
        <v>300</v>
      </c>
      <c r="AI340" s="293">
        <v>300</v>
      </c>
      <c r="AJ340" s="292">
        <f t="shared" si="143"/>
        <v>0</v>
      </c>
      <c r="AK340" s="292">
        <f t="shared" si="141"/>
        <v>300</v>
      </c>
      <c r="AL340" s="293"/>
      <c r="AM340" s="293"/>
      <c r="AN340" s="293"/>
      <c r="AO340" s="293"/>
      <c r="AP340" s="293"/>
      <c r="AQ340" s="293"/>
      <c r="AR340" s="292">
        <f t="shared" si="144"/>
        <v>300</v>
      </c>
      <c r="AS340" s="293">
        <v>300</v>
      </c>
      <c r="AT340" s="292">
        <f t="shared" si="145"/>
        <v>0</v>
      </c>
      <c r="AU340" s="137" t="str">
        <f t="shared" si="147"/>
        <v>*</v>
      </c>
      <c r="AW340" s="143" t="str">
        <f t="shared" si="146"/>
        <v/>
      </c>
    </row>
    <row r="341" spans="1:49" ht="12">
      <c r="A341" s="288">
        <v>345</v>
      </c>
      <c r="B341" s="289" t="s">
        <v>1333</v>
      </c>
      <c r="C341" s="290" t="s">
        <v>23</v>
      </c>
      <c r="D341" s="290"/>
      <c r="E341" s="291">
        <v>70</v>
      </c>
      <c r="F341" s="292"/>
      <c r="G341" s="292">
        <f t="shared" si="138"/>
        <v>210</v>
      </c>
      <c r="H341" s="293"/>
      <c r="I341" s="293"/>
      <c r="J341" s="293"/>
      <c r="K341" s="293"/>
      <c r="L341" s="293"/>
      <c r="M341" s="293"/>
      <c r="N341" s="292">
        <f t="shared" si="148"/>
        <v>210</v>
      </c>
      <c r="O341" s="293">
        <v>210</v>
      </c>
      <c r="P341" s="292">
        <f t="shared" si="149"/>
        <v>0</v>
      </c>
      <c r="Q341" s="292">
        <f t="shared" si="139"/>
        <v>210</v>
      </c>
      <c r="R341" s="293"/>
      <c r="S341" s="293"/>
      <c r="T341" s="293"/>
      <c r="U341" s="293"/>
      <c r="V341" s="293"/>
      <c r="W341" s="293"/>
      <c r="X341" s="292">
        <f t="shared" si="152"/>
        <v>210</v>
      </c>
      <c r="Y341" s="293">
        <v>210</v>
      </c>
      <c r="Z341" s="292">
        <f t="shared" si="150"/>
        <v>0</v>
      </c>
      <c r="AA341" s="292">
        <f t="shared" si="151"/>
        <v>210</v>
      </c>
      <c r="AB341" s="293"/>
      <c r="AC341" s="293"/>
      <c r="AD341" s="293"/>
      <c r="AE341" s="293"/>
      <c r="AF341" s="293"/>
      <c r="AG341" s="293"/>
      <c r="AH341" s="292">
        <f t="shared" si="142"/>
        <v>210</v>
      </c>
      <c r="AI341" s="293">
        <v>210</v>
      </c>
      <c r="AJ341" s="292">
        <f t="shared" si="143"/>
        <v>0</v>
      </c>
      <c r="AK341" s="292">
        <f t="shared" si="141"/>
        <v>210</v>
      </c>
      <c r="AL341" s="293"/>
      <c r="AM341" s="293"/>
      <c r="AN341" s="293"/>
      <c r="AO341" s="293"/>
      <c r="AP341" s="293"/>
      <c r="AQ341" s="293"/>
      <c r="AR341" s="292">
        <f t="shared" si="144"/>
        <v>210</v>
      </c>
      <c r="AS341" s="293">
        <v>210</v>
      </c>
      <c r="AT341" s="292">
        <f t="shared" si="145"/>
        <v>0</v>
      </c>
      <c r="AW341" s="143" t="str">
        <f t="shared" si="146"/>
        <v/>
      </c>
    </row>
    <row r="342" spans="1:49" ht="12">
      <c r="A342" s="288">
        <v>346</v>
      </c>
      <c r="B342" s="289" t="s">
        <v>732</v>
      </c>
      <c r="C342" s="290" t="s">
        <v>14</v>
      </c>
      <c r="D342" s="290" t="s">
        <v>734</v>
      </c>
      <c r="E342" s="291">
        <v>105</v>
      </c>
      <c r="F342" s="292"/>
      <c r="G342" s="292">
        <f t="shared" si="138"/>
        <v>315</v>
      </c>
      <c r="H342" s="293"/>
      <c r="I342" s="293"/>
      <c r="J342" s="293"/>
      <c r="K342" s="293"/>
      <c r="L342" s="293"/>
      <c r="M342" s="293"/>
      <c r="N342" s="292">
        <f t="shared" si="148"/>
        <v>315</v>
      </c>
      <c r="O342" s="293">
        <v>315</v>
      </c>
      <c r="P342" s="292">
        <f t="shared" si="149"/>
        <v>0</v>
      </c>
      <c r="Q342" s="292">
        <f t="shared" si="139"/>
        <v>315</v>
      </c>
      <c r="R342" s="293"/>
      <c r="S342" s="293"/>
      <c r="T342" s="293"/>
      <c r="U342" s="293"/>
      <c r="V342" s="293">
        <v>50</v>
      </c>
      <c r="W342" s="293"/>
      <c r="X342" s="292">
        <f t="shared" si="152"/>
        <v>365</v>
      </c>
      <c r="Y342" s="293"/>
      <c r="Z342" s="292">
        <f t="shared" si="150"/>
        <v>365</v>
      </c>
      <c r="AA342" s="292">
        <f t="shared" si="151"/>
        <v>315</v>
      </c>
      <c r="AB342" s="293"/>
      <c r="AC342" s="293"/>
      <c r="AD342" s="293"/>
      <c r="AE342" s="293"/>
      <c r="AF342" s="293"/>
      <c r="AG342" s="293"/>
      <c r="AH342" s="292">
        <f t="shared" si="142"/>
        <v>315</v>
      </c>
      <c r="AI342" s="293">
        <v>680</v>
      </c>
      <c r="AJ342" s="292">
        <f t="shared" si="143"/>
        <v>0</v>
      </c>
      <c r="AK342" s="292">
        <f t="shared" si="141"/>
        <v>315</v>
      </c>
      <c r="AL342" s="293"/>
      <c r="AM342" s="293"/>
      <c r="AN342" s="293"/>
      <c r="AO342" s="293"/>
      <c r="AP342" s="293"/>
      <c r="AQ342" s="293"/>
      <c r="AR342" s="292">
        <f t="shared" si="144"/>
        <v>315</v>
      </c>
      <c r="AS342" s="293"/>
      <c r="AT342" s="292">
        <f t="shared" si="145"/>
        <v>315</v>
      </c>
      <c r="AU342" s="137" t="str">
        <f t="shared" si="147"/>
        <v/>
      </c>
      <c r="AW342" s="143" t="str">
        <f t="shared" si="146"/>
        <v/>
      </c>
    </row>
    <row r="343" spans="1:49" ht="12">
      <c r="A343" s="288">
        <v>347</v>
      </c>
      <c r="B343" s="289" t="s">
        <v>735</v>
      </c>
      <c r="C343" s="290" t="s">
        <v>23</v>
      </c>
      <c r="D343" s="290" t="s">
        <v>12</v>
      </c>
      <c r="E343" s="291">
        <v>250</v>
      </c>
      <c r="F343" s="292">
        <v>-750</v>
      </c>
      <c r="G343" s="292">
        <f t="shared" si="138"/>
        <v>750</v>
      </c>
      <c r="H343" s="293"/>
      <c r="I343" s="293"/>
      <c r="J343" s="293"/>
      <c r="K343" s="293"/>
      <c r="L343" s="293">
        <v>50</v>
      </c>
      <c r="M343" s="293"/>
      <c r="N343" s="292">
        <f t="shared" si="148"/>
        <v>800</v>
      </c>
      <c r="O343" s="293"/>
      <c r="P343" s="292">
        <f t="shared" si="149"/>
        <v>50</v>
      </c>
      <c r="Q343" s="292">
        <f t="shared" si="139"/>
        <v>750</v>
      </c>
      <c r="R343" s="293"/>
      <c r="S343" s="293"/>
      <c r="T343" s="293"/>
      <c r="U343" s="293"/>
      <c r="V343" s="293"/>
      <c r="W343" s="293"/>
      <c r="X343" s="292">
        <f t="shared" si="152"/>
        <v>750</v>
      </c>
      <c r="Y343" s="293"/>
      <c r="Z343" s="292">
        <f t="shared" si="150"/>
        <v>800</v>
      </c>
      <c r="AA343" s="292">
        <f t="shared" si="151"/>
        <v>750</v>
      </c>
      <c r="AB343" s="293"/>
      <c r="AC343" s="293"/>
      <c r="AD343" s="293"/>
      <c r="AE343" s="293"/>
      <c r="AF343" s="293"/>
      <c r="AG343" s="293"/>
      <c r="AH343" s="292">
        <f t="shared" si="142"/>
        <v>750</v>
      </c>
      <c r="AI343" s="293"/>
      <c r="AJ343" s="292">
        <f t="shared" si="143"/>
        <v>1550</v>
      </c>
      <c r="AK343" s="292">
        <f t="shared" si="141"/>
        <v>750</v>
      </c>
      <c r="AL343" s="293"/>
      <c r="AM343" s="293"/>
      <c r="AN343" s="293"/>
      <c r="AO343" s="293"/>
      <c r="AP343" s="293"/>
      <c r="AQ343" s="293"/>
      <c r="AR343" s="292">
        <f t="shared" si="144"/>
        <v>750</v>
      </c>
      <c r="AS343" s="293">
        <v>3050</v>
      </c>
      <c r="AT343" s="292">
        <f t="shared" si="145"/>
        <v>-750</v>
      </c>
      <c r="AU343" s="137" t="str">
        <f t="shared" si="147"/>
        <v/>
      </c>
      <c r="AW343" s="143" t="str">
        <f t="shared" si="146"/>
        <v/>
      </c>
    </row>
    <row r="344" spans="1:49" ht="12">
      <c r="A344" s="288">
        <v>348</v>
      </c>
      <c r="B344" s="289" t="s">
        <v>737</v>
      </c>
      <c r="C344" s="290" t="s">
        <v>14</v>
      </c>
      <c r="D344" s="290" t="s">
        <v>847</v>
      </c>
      <c r="E344" s="291">
        <v>96</v>
      </c>
      <c r="F344" s="292"/>
      <c r="G344" s="292">
        <f t="shared" si="138"/>
        <v>288</v>
      </c>
      <c r="H344" s="293"/>
      <c r="I344" s="293"/>
      <c r="J344" s="293"/>
      <c r="K344" s="293"/>
      <c r="L344" s="293"/>
      <c r="M344" s="293"/>
      <c r="N344" s="292">
        <f t="shared" si="148"/>
        <v>288</v>
      </c>
      <c r="O344" s="293"/>
      <c r="P344" s="292">
        <f t="shared" si="149"/>
        <v>288</v>
      </c>
      <c r="Q344" s="292">
        <f t="shared" si="139"/>
        <v>288</v>
      </c>
      <c r="R344" s="293"/>
      <c r="S344" s="293"/>
      <c r="T344" s="293"/>
      <c r="U344" s="293"/>
      <c r="V344" s="293"/>
      <c r="W344" s="293"/>
      <c r="X344" s="292">
        <f t="shared" si="152"/>
        <v>288</v>
      </c>
      <c r="Y344" s="293">
        <v>576</v>
      </c>
      <c r="Z344" s="292">
        <f t="shared" si="150"/>
        <v>0</v>
      </c>
      <c r="AA344" s="292">
        <f t="shared" si="151"/>
        <v>288</v>
      </c>
      <c r="AB344" s="293"/>
      <c r="AC344" s="293"/>
      <c r="AD344" s="293"/>
      <c r="AE344" s="293"/>
      <c r="AF344" s="293"/>
      <c r="AG344" s="293"/>
      <c r="AH344" s="292">
        <f t="shared" si="142"/>
        <v>288</v>
      </c>
      <c r="AI344" s="293">
        <v>288</v>
      </c>
      <c r="AJ344" s="292">
        <f t="shared" si="143"/>
        <v>0</v>
      </c>
      <c r="AK344" s="292">
        <f t="shared" si="141"/>
        <v>288</v>
      </c>
      <c r="AL344" s="293"/>
      <c r="AM344" s="293"/>
      <c r="AN344" s="293"/>
      <c r="AO344" s="293"/>
      <c r="AP344" s="293"/>
      <c r="AQ344" s="293"/>
      <c r="AR344" s="292">
        <f t="shared" si="144"/>
        <v>288</v>
      </c>
      <c r="AS344" s="293">
        <v>288</v>
      </c>
      <c r="AT344" s="292">
        <f t="shared" si="145"/>
        <v>0</v>
      </c>
      <c r="AU344" s="137" t="str">
        <f t="shared" si="147"/>
        <v>*</v>
      </c>
      <c r="AW344" s="143" t="str">
        <f t="shared" si="146"/>
        <v/>
      </c>
    </row>
    <row r="345" spans="1:49" ht="12">
      <c r="A345" s="288">
        <v>349</v>
      </c>
      <c r="B345" s="289" t="s">
        <v>739</v>
      </c>
      <c r="C345" s="290" t="s">
        <v>14</v>
      </c>
      <c r="D345" s="290" t="s">
        <v>741</v>
      </c>
      <c r="E345" s="291">
        <v>100</v>
      </c>
      <c r="F345" s="292">
        <v>1200</v>
      </c>
      <c r="G345" s="292"/>
      <c r="H345" s="293"/>
      <c r="I345" s="293"/>
      <c r="J345" s="293"/>
      <c r="K345" s="293"/>
      <c r="L345" s="293"/>
      <c r="M345" s="293"/>
      <c r="N345" s="292">
        <f t="shared" si="148"/>
        <v>0</v>
      </c>
      <c r="O345" s="293"/>
      <c r="P345" s="292">
        <f t="shared" si="149"/>
        <v>1200</v>
      </c>
      <c r="Q345" s="292"/>
      <c r="R345" s="293"/>
      <c r="S345" s="293"/>
      <c r="T345" s="293"/>
      <c r="U345" s="293"/>
      <c r="V345" s="293"/>
      <c r="W345" s="293"/>
      <c r="X345" s="292">
        <f t="shared" si="152"/>
        <v>0</v>
      </c>
      <c r="Y345" s="293"/>
      <c r="Z345" s="292">
        <f t="shared" si="150"/>
        <v>1200</v>
      </c>
      <c r="AA345" s="292"/>
      <c r="AB345" s="293"/>
      <c r="AC345" s="293"/>
      <c r="AD345" s="293"/>
      <c r="AE345" s="293"/>
      <c r="AF345" s="293"/>
      <c r="AG345" s="293"/>
      <c r="AH345" s="292">
        <f t="shared" si="142"/>
        <v>0</v>
      </c>
      <c r="AI345" s="293"/>
      <c r="AJ345" s="292">
        <f t="shared" si="143"/>
        <v>1200</v>
      </c>
      <c r="AK345" s="292"/>
      <c r="AL345" s="293"/>
      <c r="AM345" s="293"/>
      <c r="AN345" s="293"/>
      <c r="AO345" s="293"/>
      <c r="AP345" s="293"/>
      <c r="AQ345" s="293"/>
      <c r="AR345" s="292">
        <f t="shared" si="144"/>
        <v>0</v>
      </c>
      <c r="AS345" s="293"/>
      <c r="AT345" s="292">
        <f t="shared" si="145"/>
        <v>1200</v>
      </c>
      <c r="AU345" s="137" t="str">
        <f t="shared" si="147"/>
        <v/>
      </c>
      <c r="AW345" s="143" t="str">
        <f t="shared" si="146"/>
        <v>!!!</v>
      </c>
    </row>
    <row r="346" spans="1:49" ht="12">
      <c r="A346" s="288">
        <v>350</v>
      </c>
      <c r="B346" s="289" t="s">
        <v>742</v>
      </c>
      <c r="C346" s="290" t="s">
        <v>14</v>
      </c>
      <c r="D346" s="290" t="s">
        <v>744</v>
      </c>
      <c r="E346" s="291">
        <v>125</v>
      </c>
      <c r="F346" s="292"/>
      <c r="G346" s="292">
        <f t="shared" ref="G346:G363" si="153">E346*3</f>
        <v>375</v>
      </c>
      <c r="H346" s="293"/>
      <c r="I346" s="293"/>
      <c r="J346" s="293"/>
      <c r="K346" s="293"/>
      <c r="L346" s="293"/>
      <c r="M346" s="293"/>
      <c r="N346" s="292">
        <f t="shared" si="148"/>
        <v>375</v>
      </c>
      <c r="O346" s="293"/>
      <c r="P346" s="292">
        <f t="shared" si="149"/>
        <v>375</v>
      </c>
      <c r="Q346" s="292">
        <f t="shared" ref="Q346:Q363" si="154">E346*3</f>
        <v>375</v>
      </c>
      <c r="R346" s="293"/>
      <c r="S346" s="293"/>
      <c r="T346" s="293"/>
      <c r="U346" s="293"/>
      <c r="V346" s="293"/>
      <c r="W346" s="293"/>
      <c r="X346" s="292">
        <f t="shared" si="152"/>
        <v>375</v>
      </c>
      <c r="Y346" s="293"/>
      <c r="Z346" s="292">
        <f t="shared" si="150"/>
        <v>750</v>
      </c>
      <c r="AA346" s="292">
        <f t="shared" ref="AA346:AA376" si="155">$E346*3</f>
        <v>375</v>
      </c>
      <c r="AB346" s="293"/>
      <c r="AC346" s="293"/>
      <c r="AD346" s="293"/>
      <c r="AE346" s="293"/>
      <c r="AF346" s="293"/>
      <c r="AG346" s="293"/>
      <c r="AH346" s="292">
        <f t="shared" si="142"/>
        <v>375</v>
      </c>
      <c r="AI346" s="293">
        <v>1400</v>
      </c>
      <c r="AJ346" s="292">
        <f t="shared" si="143"/>
        <v>-275</v>
      </c>
      <c r="AK346" s="292">
        <f t="shared" ref="AK346:AK376" si="156">$E346*3</f>
        <v>375</v>
      </c>
      <c r="AL346" s="293"/>
      <c r="AM346" s="293"/>
      <c r="AN346" s="293"/>
      <c r="AO346" s="293"/>
      <c r="AP346" s="293"/>
      <c r="AQ346" s="293"/>
      <c r="AR346" s="292">
        <f t="shared" si="144"/>
        <v>375</v>
      </c>
      <c r="AS346" s="293"/>
      <c r="AT346" s="292">
        <f t="shared" si="145"/>
        <v>100</v>
      </c>
      <c r="AU346" s="137" t="str">
        <f t="shared" si="147"/>
        <v/>
      </c>
      <c r="AW346" s="143" t="str">
        <f t="shared" si="146"/>
        <v/>
      </c>
    </row>
    <row r="347" spans="1:49" ht="12">
      <c r="A347" s="288">
        <v>351</v>
      </c>
      <c r="B347" s="289" t="s">
        <v>745</v>
      </c>
      <c r="C347" s="290" t="s">
        <v>14</v>
      </c>
      <c r="D347" s="290" t="s">
        <v>365</v>
      </c>
      <c r="E347" s="291">
        <v>240</v>
      </c>
      <c r="F347" s="292"/>
      <c r="G347" s="292">
        <f t="shared" si="153"/>
        <v>720</v>
      </c>
      <c r="H347" s="293">
        <v>50</v>
      </c>
      <c r="I347" s="293"/>
      <c r="J347" s="293"/>
      <c r="K347" s="293"/>
      <c r="L347" s="293"/>
      <c r="M347" s="293"/>
      <c r="N347" s="292">
        <f t="shared" si="148"/>
        <v>770</v>
      </c>
      <c r="O347" s="293">
        <v>2930</v>
      </c>
      <c r="P347" s="292">
        <f t="shared" si="149"/>
        <v>-2160</v>
      </c>
      <c r="Q347" s="292">
        <f t="shared" si="154"/>
        <v>720</v>
      </c>
      <c r="R347" s="293"/>
      <c r="S347" s="293">
        <v>100</v>
      </c>
      <c r="T347" s="293"/>
      <c r="U347" s="293"/>
      <c r="V347" s="293">
        <v>50</v>
      </c>
      <c r="W347" s="293"/>
      <c r="X347" s="292">
        <f t="shared" si="152"/>
        <v>870</v>
      </c>
      <c r="Y347" s="293">
        <v>150</v>
      </c>
      <c r="Z347" s="292">
        <f t="shared" si="150"/>
        <v>-1440</v>
      </c>
      <c r="AA347" s="292">
        <f t="shared" si="155"/>
        <v>720</v>
      </c>
      <c r="AB347" s="293"/>
      <c r="AC347" s="293"/>
      <c r="AD347" s="293"/>
      <c r="AE347" s="293"/>
      <c r="AF347" s="293"/>
      <c r="AG347" s="293"/>
      <c r="AH347" s="292">
        <f t="shared" si="142"/>
        <v>720</v>
      </c>
      <c r="AI347" s="293"/>
      <c r="AJ347" s="292">
        <f t="shared" si="143"/>
        <v>-720</v>
      </c>
      <c r="AK347" s="292">
        <f t="shared" si="156"/>
        <v>720</v>
      </c>
      <c r="AL347" s="293"/>
      <c r="AM347" s="293"/>
      <c r="AN347" s="293"/>
      <c r="AO347" s="293"/>
      <c r="AP347" s="293"/>
      <c r="AQ347" s="293"/>
      <c r="AR347" s="292">
        <f t="shared" si="144"/>
        <v>720</v>
      </c>
      <c r="AS347" s="293"/>
      <c r="AT347" s="292">
        <f t="shared" si="145"/>
        <v>0</v>
      </c>
      <c r="AU347" s="137" t="str">
        <f t="shared" si="147"/>
        <v>*</v>
      </c>
      <c r="AW347" s="143" t="str">
        <f t="shared" si="146"/>
        <v/>
      </c>
    </row>
    <row r="348" spans="1:49" ht="12">
      <c r="A348" s="288">
        <v>352</v>
      </c>
      <c r="B348" s="289" t="s">
        <v>746</v>
      </c>
      <c r="C348" s="290" t="s">
        <v>23</v>
      </c>
      <c r="D348" s="290" t="s">
        <v>748</v>
      </c>
      <c r="E348" s="291">
        <v>100</v>
      </c>
      <c r="F348" s="292"/>
      <c r="G348" s="292">
        <f t="shared" si="153"/>
        <v>300</v>
      </c>
      <c r="H348" s="293"/>
      <c r="I348" s="293"/>
      <c r="J348" s="293"/>
      <c r="K348" s="293"/>
      <c r="L348" s="293"/>
      <c r="M348" s="293"/>
      <c r="N348" s="292">
        <f t="shared" si="148"/>
        <v>300</v>
      </c>
      <c r="O348" s="293">
        <v>1200</v>
      </c>
      <c r="P348" s="292">
        <f t="shared" si="149"/>
        <v>-900</v>
      </c>
      <c r="Q348" s="292">
        <f t="shared" si="154"/>
        <v>300</v>
      </c>
      <c r="R348" s="293"/>
      <c r="S348" s="293"/>
      <c r="T348" s="293"/>
      <c r="U348" s="293"/>
      <c r="V348" s="293"/>
      <c r="W348" s="293"/>
      <c r="X348" s="292">
        <f t="shared" si="152"/>
        <v>300</v>
      </c>
      <c r="Y348" s="293"/>
      <c r="Z348" s="292">
        <f t="shared" si="150"/>
        <v>-600</v>
      </c>
      <c r="AA348" s="292">
        <f t="shared" si="155"/>
        <v>300</v>
      </c>
      <c r="AB348" s="293"/>
      <c r="AC348" s="293"/>
      <c r="AD348" s="293"/>
      <c r="AE348" s="293"/>
      <c r="AF348" s="293"/>
      <c r="AG348" s="293"/>
      <c r="AH348" s="292">
        <f t="shared" si="142"/>
        <v>300</v>
      </c>
      <c r="AI348" s="293"/>
      <c r="AJ348" s="292">
        <f t="shared" si="143"/>
        <v>-300</v>
      </c>
      <c r="AK348" s="292">
        <f t="shared" si="156"/>
        <v>300</v>
      </c>
      <c r="AL348" s="293"/>
      <c r="AM348" s="293"/>
      <c r="AN348" s="293"/>
      <c r="AO348" s="293"/>
      <c r="AP348" s="293"/>
      <c r="AQ348" s="293"/>
      <c r="AR348" s="292">
        <f t="shared" si="144"/>
        <v>300</v>
      </c>
      <c r="AS348" s="293"/>
      <c r="AT348" s="292">
        <f t="shared" si="145"/>
        <v>0</v>
      </c>
      <c r="AW348" s="143" t="str">
        <f t="shared" si="146"/>
        <v/>
      </c>
    </row>
    <row r="349" spans="1:49" ht="12">
      <c r="A349" s="288">
        <v>353</v>
      </c>
      <c r="B349" s="294" t="s">
        <v>749</v>
      </c>
      <c r="C349" s="290" t="s">
        <v>10</v>
      </c>
      <c r="D349" s="290" t="s">
        <v>12</v>
      </c>
      <c r="E349" s="295">
        <v>140</v>
      </c>
      <c r="F349" s="292"/>
      <c r="G349" s="292">
        <f t="shared" si="153"/>
        <v>420</v>
      </c>
      <c r="H349" s="293"/>
      <c r="I349" s="293"/>
      <c r="J349" s="293"/>
      <c r="K349" s="293"/>
      <c r="L349" s="293"/>
      <c r="M349" s="293"/>
      <c r="N349" s="292">
        <f t="shared" si="148"/>
        <v>420</v>
      </c>
      <c r="O349" s="293"/>
      <c r="P349" s="292">
        <f t="shared" si="149"/>
        <v>420</v>
      </c>
      <c r="Q349" s="292">
        <f t="shared" si="154"/>
        <v>420</v>
      </c>
      <c r="R349" s="293"/>
      <c r="S349" s="293"/>
      <c r="T349" s="293"/>
      <c r="U349" s="293"/>
      <c r="V349" s="293"/>
      <c r="W349" s="293"/>
      <c r="X349" s="292">
        <f t="shared" si="152"/>
        <v>420</v>
      </c>
      <c r="Y349" s="293"/>
      <c r="Z349" s="292">
        <f t="shared" si="150"/>
        <v>840</v>
      </c>
      <c r="AA349" s="292">
        <f t="shared" si="155"/>
        <v>420</v>
      </c>
      <c r="AB349" s="293"/>
      <c r="AC349" s="293"/>
      <c r="AD349" s="293"/>
      <c r="AE349" s="293"/>
      <c r="AF349" s="293"/>
      <c r="AG349" s="293"/>
      <c r="AH349" s="292">
        <f t="shared" si="142"/>
        <v>420</v>
      </c>
      <c r="AI349" s="293">
        <v>1680</v>
      </c>
      <c r="AJ349" s="292">
        <f t="shared" si="143"/>
        <v>-420</v>
      </c>
      <c r="AK349" s="292">
        <f t="shared" si="156"/>
        <v>420</v>
      </c>
      <c r="AL349" s="293"/>
      <c r="AM349" s="293"/>
      <c r="AN349" s="293"/>
      <c r="AO349" s="293"/>
      <c r="AP349" s="293"/>
      <c r="AQ349" s="293"/>
      <c r="AR349" s="292">
        <f t="shared" si="144"/>
        <v>420</v>
      </c>
      <c r="AS349" s="293"/>
      <c r="AT349" s="292">
        <f t="shared" si="145"/>
        <v>0</v>
      </c>
      <c r="AU349" s="137" t="str">
        <f t="shared" si="147"/>
        <v>*</v>
      </c>
      <c r="AW349" s="143" t="str">
        <f t="shared" si="146"/>
        <v/>
      </c>
    </row>
    <row r="350" spans="1:49" ht="12">
      <c r="A350" s="288">
        <v>354</v>
      </c>
      <c r="B350" s="289" t="s">
        <v>1381</v>
      </c>
      <c r="C350" s="290" t="s">
        <v>23</v>
      </c>
      <c r="D350" s="290" t="s">
        <v>1355</v>
      </c>
      <c r="E350" s="291">
        <v>300</v>
      </c>
      <c r="F350" s="292"/>
      <c r="G350" s="292">
        <f t="shared" si="153"/>
        <v>900</v>
      </c>
      <c r="H350" s="293">
        <v>100</v>
      </c>
      <c r="I350" s="293"/>
      <c r="J350" s="293"/>
      <c r="K350" s="293"/>
      <c r="L350" s="293">
        <v>70</v>
      </c>
      <c r="M350" s="293"/>
      <c r="N350" s="292">
        <f t="shared" si="148"/>
        <v>1070</v>
      </c>
      <c r="O350" s="293">
        <v>1970</v>
      </c>
      <c r="P350" s="292">
        <f t="shared" si="149"/>
        <v>-900</v>
      </c>
      <c r="Q350" s="292">
        <f t="shared" si="154"/>
        <v>900</v>
      </c>
      <c r="R350" s="293"/>
      <c r="S350" s="293">
        <v>100</v>
      </c>
      <c r="T350" s="293"/>
      <c r="U350" s="293"/>
      <c r="V350" s="293"/>
      <c r="W350" s="293"/>
      <c r="X350" s="292">
        <f t="shared" si="152"/>
        <v>1000</v>
      </c>
      <c r="Y350" s="293">
        <v>1000</v>
      </c>
      <c r="Z350" s="292">
        <f t="shared" si="150"/>
        <v>-900</v>
      </c>
      <c r="AA350" s="292">
        <f t="shared" si="155"/>
        <v>900</v>
      </c>
      <c r="AB350" s="293"/>
      <c r="AC350" s="293"/>
      <c r="AD350" s="293"/>
      <c r="AE350" s="293"/>
      <c r="AF350" s="293"/>
      <c r="AG350" s="293"/>
      <c r="AH350" s="292">
        <f t="shared" si="142"/>
        <v>900</v>
      </c>
      <c r="AI350" s="293"/>
      <c r="AJ350" s="292">
        <f t="shared" si="143"/>
        <v>0</v>
      </c>
      <c r="AK350" s="292">
        <f t="shared" si="156"/>
        <v>900</v>
      </c>
      <c r="AL350" s="293"/>
      <c r="AM350" s="293">
        <v>116.2</v>
      </c>
      <c r="AN350" s="293"/>
      <c r="AO350" s="293"/>
      <c r="AP350" s="293"/>
      <c r="AQ350" s="293"/>
      <c r="AR350" s="292">
        <f t="shared" si="144"/>
        <v>1016.2</v>
      </c>
      <c r="AS350" s="293">
        <v>1016.2</v>
      </c>
      <c r="AT350" s="292">
        <f t="shared" si="145"/>
        <v>0</v>
      </c>
      <c r="AU350" s="137" t="str">
        <f t="shared" si="147"/>
        <v>*</v>
      </c>
      <c r="AW350" s="143" t="str">
        <f t="shared" si="146"/>
        <v/>
      </c>
    </row>
    <row r="351" spans="1:49" ht="12">
      <c r="A351" s="288">
        <v>355</v>
      </c>
      <c r="B351" s="316" t="s">
        <v>1392</v>
      </c>
      <c r="C351" s="311" t="s">
        <v>23</v>
      </c>
      <c r="D351" s="311" t="s">
        <v>1051</v>
      </c>
      <c r="E351" s="317"/>
      <c r="F351" s="318"/>
      <c r="G351" s="299">
        <f t="shared" si="153"/>
        <v>0</v>
      </c>
      <c r="H351" s="300"/>
      <c r="I351" s="300"/>
      <c r="J351" s="300"/>
      <c r="K351" s="300"/>
      <c r="L351" s="300"/>
      <c r="M351" s="300"/>
      <c r="N351" s="299">
        <f t="shared" si="148"/>
        <v>0</v>
      </c>
      <c r="O351" s="300"/>
      <c r="P351" s="299">
        <f t="shared" si="149"/>
        <v>0</v>
      </c>
      <c r="Q351" s="299">
        <f t="shared" si="154"/>
        <v>0</v>
      </c>
      <c r="R351" s="300"/>
      <c r="S351" s="300"/>
      <c r="T351" s="300"/>
      <c r="U351" s="300"/>
      <c r="V351" s="300"/>
      <c r="W351" s="300"/>
      <c r="X351" s="299">
        <f t="shared" si="152"/>
        <v>0</v>
      </c>
      <c r="Y351" s="300"/>
      <c r="Z351" s="299">
        <f t="shared" si="150"/>
        <v>0</v>
      </c>
      <c r="AA351" s="299">
        <f t="shared" si="155"/>
        <v>0</v>
      </c>
      <c r="AB351" s="300"/>
      <c r="AC351" s="300"/>
      <c r="AD351" s="300"/>
      <c r="AE351" s="300"/>
      <c r="AF351" s="300"/>
      <c r="AG351" s="300"/>
      <c r="AH351" s="299">
        <f t="shared" si="142"/>
        <v>0</v>
      </c>
      <c r="AI351" s="300"/>
      <c r="AJ351" s="299">
        <f t="shared" si="143"/>
        <v>0</v>
      </c>
      <c r="AK351" s="299">
        <f t="shared" si="156"/>
        <v>0</v>
      </c>
      <c r="AL351" s="300"/>
      <c r="AM351" s="300"/>
      <c r="AN351" s="300"/>
      <c r="AO351" s="300"/>
      <c r="AP351" s="300"/>
      <c r="AQ351" s="300"/>
      <c r="AR351" s="299">
        <f t="shared" si="144"/>
        <v>0</v>
      </c>
      <c r="AS351" s="300"/>
      <c r="AT351" s="299">
        <f t="shared" si="145"/>
        <v>0</v>
      </c>
      <c r="AU351" s="137" t="str">
        <f t="shared" si="147"/>
        <v>*</v>
      </c>
      <c r="AW351" s="143" t="str">
        <f t="shared" si="146"/>
        <v/>
      </c>
    </row>
    <row r="352" spans="1:49" ht="12">
      <c r="A352" s="288">
        <v>356</v>
      </c>
      <c r="B352" s="289" t="s">
        <v>751</v>
      </c>
      <c r="C352" s="290" t="s">
        <v>14</v>
      </c>
      <c r="D352" s="290"/>
      <c r="E352" s="291"/>
      <c r="F352" s="292">
        <v>1050</v>
      </c>
      <c r="G352" s="292">
        <f t="shared" si="153"/>
        <v>0</v>
      </c>
      <c r="H352" s="293"/>
      <c r="I352" s="293"/>
      <c r="J352" s="293"/>
      <c r="K352" s="293"/>
      <c r="L352" s="293"/>
      <c r="M352" s="293"/>
      <c r="N352" s="292">
        <f t="shared" si="148"/>
        <v>0</v>
      </c>
      <c r="O352" s="293"/>
      <c r="P352" s="292">
        <f t="shared" si="149"/>
        <v>1050</v>
      </c>
      <c r="Q352" s="292">
        <f t="shared" si="154"/>
        <v>0</v>
      </c>
      <c r="R352" s="293"/>
      <c r="S352" s="293"/>
      <c r="T352" s="293"/>
      <c r="U352" s="293"/>
      <c r="V352" s="293"/>
      <c r="W352" s="293"/>
      <c r="X352" s="292">
        <f t="shared" si="152"/>
        <v>0</v>
      </c>
      <c r="Y352" s="293"/>
      <c r="Z352" s="292">
        <f t="shared" si="150"/>
        <v>1050</v>
      </c>
      <c r="AA352" s="292">
        <f t="shared" si="155"/>
        <v>0</v>
      </c>
      <c r="AB352" s="293"/>
      <c r="AC352" s="293"/>
      <c r="AD352" s="293"/>
      <c r="AE352" s="293"/>
      <c r="AF352" s="293"/>
      <c r="AG352" s="293"/>
      <c r="AH352" s="292">
        <f t="shared" si="142"/>
        <v>0</v>
      </c>
      <c r="AI352" s="293"/>
      <c r="AJ352" s="292">
        <f t="shared" si="143"/>
        <v>1050</v>
      </c>
      <c r="AK352" s="292">
        <f t="shared" si="156"/>
        <v>0</v>
      </c>
      <c r="AL352" s="293"/>
      <c r="AM352" s="293"/>
      <c r="AN352" s="293"/>
      <c r="AO352" s="293"/>
      <c r="AP352" s="293"/>
      <c r="AQ352" s="293"/>
      <c r="AR352" s="292">
        <f t="shared" si="144"/>
        <v>0</v>
      </c>
      <c r="AS352" s="293"/>
      <c r="AT352" s="292">
        <f t="shared" si="145"/>
        <v>1050</v>
      </c>
      <c r="AU352" s="137" t="str">
        <f t="shared" si="147"/>
        <v/>
      </c>
      <c r="AW352" s="143" t="str">
        <f t="shared" si="146"/>
        <v/>
      </c>
    </row>
    <row r="353" spans="1:49" ht="12">
      <c r="A353" s="288">
        <v>357</v>
      </c>
      <c r="B353" s="289" t="s">
        <v>752</v>
      </c>
      <c r="C353" s="290" t="s">
        <v>14</v>
      </c>
      <c r="D353" s="290" t="s">
        <v>754</v>
      </c>
      <c r="E353" s="291">
        <v>90</v>
      </c>
      <c r="F353" s="292"/>
      <c r="G353" s="292">
        <f t="shared" si="153"/>
        <v>270</v>
      </c>
      <c r="H353" s="293"/>
      <c r="I353" s="293"/>
      <c r="J353" s="293"/>
      <c r="K353" s="293"/>
      <c r="L353" s="293">
        <v>50</v>
      </c>
      <c r="M353" s="293"/>
      <c r="N353" s="292">
        <f t="shared" si="148"/>
        <v>320</v>
      </c>
      <c r="O353" s="293"/>
      <c r="P353" s="292">
        <f t="shared" si="149"/>
        <v>320</v>
      </c>
      <c r="Q353" s="292">
        <f t="shared" si="154"/>
        <v>270</v>
      </c>
      <c r="R353" s="293"/>
      <c r="S353" s="293"/>
      <c r="T353" s="293"/>
      <c r="U353" s="293"/>
      <c r="V353" s="293"/>
      <c r="W353" s="293"/>
      <c r="X353" s="292">
        <f t="shared" si="152"/>
        <v>270</v>
      </c>
      <c r="Y353" s="293"/>
      <c r="Z353" s="292">
        <f t="shared" si="150"/>
        <v>590</v>
      </c>
      <c r="AA353" s="292">
        <f t="shared" si="155"/>
        <v>270</v>
      </c>
      <c r="AB353" s="293"/>
      <c r="AC353" s="293"/>
      <c r="AD353" s="293"/>
      <c r="AE353" s="293"/>
      <c r="AF353" s="293"/>
      <c r="AG353" s="293"/>
      <c r="AH353" s="292">
        <f t="shared" si="142"/>
        <v>270</v>
      </c>
      <c r="AI353" s="293">
        <v>860</v>
      </c>
      <c r="AJ353" s="292">
        <f t="shared" si="143"/>
        <v>0</v>
      </c>
      <c r="AK353" s="292">
        <f t="shared" si="156"/>
        <v>270</v>
      </c>
      <c r="AL353" s="293"/>
      <c r="AM353" s="293"/>
      <c r="AN353" s="293"/>
      <c r="AO353" s="293"/>
      <c r="AP353" s="293"/>
      <c r="AQ353" s="293"/>
      <c r="AR353" s="292">
        <f t="shared" si="144"/>
        <v>270</v>
      </c>
      <c r="AS353" s="293">
        <v>220</v>
      </c>
      <c r="AT353" s="292">
        <f t="shared" si="145"/>
        <v>50</v>
      </c>
      <c r="AU353" s="137" t="str">
        <f t="shared" si="147"/>
        <v/>
      </c>
      <c r="AW353" s="143" t="str">
        <f t="shared" si="146"/>
        <v/>
      </c>
    </row>
    <row r="354" spans="1:49" ht="12">
      <c r="A354" s="288">
        <v>358</v>
      </c>
      <c r="B354" s="329" t="s">
        <v>1393</v>
      </c>
      <c r="C354" s="330" t="s">
        <v>30</v>
      </c>
      <c r="D354" s="333"/>
      <c r="E354" s="329"/>
      <c r="F354" s="322">
        <v>1980</v>
      </c>
      <c r="G354" s="299">
        <f t="shared" si="153"/>
        <v>0</v>
      </c>
      <c r="H354" s="300"/>
      <c r="I354" s="300"/>
      <c r="J354" s="300"/>
      <c r="K354" s="300"/>
      <c r="L354" s="300"/>
      <c r="M354" s="300"/>
      <c r="N354" s="299">
        <f t="shared" si="148"/>
        <v>0</v>
      </c>
      <c r="O354" s="300"/>
      <c r="P354" s="299">
        <f t="shared" si="149"/>
        <v>1980</v>
      </c>
      <c r="Q354" s="299">
        <f t="shared" si="154"/>
        <v>0</v>
      </c>
      <c r="R354" s="300"/>
      <c r="S354" s="300"/>
      <c r="T354" s="300"/>
      <c r="U354" s="300"/>
      <c r="V354" s="300"/>
      <c r="W354" s="300"/>
      <c r="X354" s="299">
        <f t="shared" si="152"/>
        <v>0</v>
      </c>
      <c r="Y354" s="300"/>
      <c r="Z354" s="299">
        <f t="shared" si="150"/>
        <v>1980</v>
      </c>
      <c r="AA354" s="299">
        <f t="shared" si="155"/>
        <v>0</v>
      </c>
      <c r="AB354" s="300"/>
      <c r="AC354" s="300"/>
      <c r="AD354" s="300"/>
      <c r="AE354" s="300"/>
      <c r="AF354" s="300"/>
      <c r="AG354" s="300"/>
      <c r="AH354" s="299">
        <f t="shared" si="142"/>
        <v>0</v>
      </c>
      <c r="AI354" s="300"/>
      <c r="AJ354" s="299">
        <f t="shared" si="143"/>
        <v>1980</v>
      </c>
      <c r="AK354" s="299">
        <f t="shared" si="156"/>
        <v>0</v>
      </c>
      <c r="AL354" s="300"/>
      <c r="AM354" s="300"/>
      <c r="AN354" s="300"/>
      <c r="AO354" s="300"/>
      <c r="AP354" s="300"/>
      <c r="AQ354" s="300"/>
      <c r="AR354" s="299">
        <f t="shared" si="144"/>
        <v>0</v>
      </c>
      <c r="AS354" s="300"/>
      <c r="AT354" s="299">
        <f t="shared" si="145"/>
        <v>1980</v>
      </c>
      <c r="AU354" s="137" t="str">
        <f t="shared" si="147"/>
        <v/>
      </c>
      <c r="AW354" s="143" t="str">
        <f t="shared" si="146"/>
        <v/>
      </c>
    </row>
    <row r="355" spans="1:49" ht="12">
      <c r="A355" s="288">
        <v>359</v>
      </c>
      <c r="B355" s="289" t="s">
        <v>758</v>
      </c>
      <c r="C355" s="290" t="s">
        <v>14</v>
      </c>
      <c r="D355" s="290" t="s">
        <v>12</v>
      </c>
      <c r="E355" s="291">
        <v>85</v>
      </c>
      <c r="F355" s="292"/>
      <c r="G355" s="292">
        <f t="shared" si="153"/>
        <v>255</v>
      </c>
      <c r="H355" s="293"/>
      <c r="I355" s="293"/>
      <c r="J355" s="293"/>
      <c r="K355" s="293"/>
      <c r="L355" s="293"/>
      <c r="M355" s="293"/>
      <c r="N355" s="292">
        <f t="shared" si="148"/>
        <v>255</v>
      </c>
      <c r="O355" s="293"/>
      <c r="P355" s="292">
        <f t="shared" si="149"/>
        <v>255</v>
      </c>
      <c r="Q355" s="292">
        <f t="shared" si="154"/>
        <v>255</v>
      </c>
      <c r="R355" s="293"/>
      <c r="S355" s="293"/>
      <c r="T355" s="293"/>
      <c r="U355" s="293"/>
      <c r="V355" s="293"/>
      <c r="W355" s="293"/>
      <c r="X355" s="292">
        <f t="shared" si="152"/>
        <v>255</v>
      </c>
      <c r="Y355" s="293"/>
      <c r="Z355" s="292">
        <f t="shared" si="150"/>
        <v>510</v>
      </c>
      <c r="AA355" s="292">
        <f t="shared" si="155"/>
        <v>255</v>
      </c>
      <c r="AB355" s="293"/>
      <c r="AC355" s="293"/>
      <c r="AD355" s="293"/>
      <c r="AE355" s="293"/>
      <c r="AF355" s="293"/>
      <c r="AG355" s="293"/>
      <c r="AH355" s="292">
        <f t="shared" si="142"/>
        <v>255</v>
      </c>
      <c r="AI355" s="293"/>
      <c r="AJ355" s="292">
        <f t="shared" si="143"/>
        <v>765</v>
      </c>
      <c r="AK355" s="292">
        <f t="shared" si="156"/>
        <v>255</v>
      </c>
      <c r="AL355" s="293"/>
      <c r="AM355" s="293"/>
      <c r="AN355" s="293"/>
      <c r="AO355" s="293"/>
      <c r="AP355" s="293"/>
      <c r="AQ355" s="293"/>
      <c r="AR355" s="292">
        <f t="shared" si="144"/>
        <v>255</v>
      </c>
      <c r="AS355" s="293"/>
      <c r="AT355" s="292">
        <f t="shared" si="145"/>
        <v>1020</v>
      </c>
      <c r="AU355" s="137" t="str">
        <f t="shared" si="147"/>
        <v/>
      </c>
      <c r="AW355" s="143" t="str">
        <f t="shared" si="146"/>
        <v/>
      </c>
    </row>
    <row r="356" spans="1:49" ht="12">
      <c r="A356" s="288">
        <v>360</v>
      </c>
      <c r="B356" s="289" t="s">
        <v>1394</v>
      </c>
      <c r="C356" s="290" t="s">
        <v>23</v>
      </c>
      <c r="D356" s="290" t="s">
        <v>12</v>
      </c>
      <c r="E356" s="291">
        <v>25</v>
      </c>
      <c r="F356" s="292"/>
      <c r="G356" s="292">
        <f t="shared" si="153"/>
        <v>75</v>
      </c>
      <c r="H356" s="293"/>
      <c r="I356" s="293"/>
      <c r="J356" s="293"/>
      <c r="K356" s="293"/>
      <c r="L356" s="293"/>
      <c r="M356" s="293"/>
      <c r="N356" s="292">
        <f t="shared" si="148"/>
        <v>75</v>
      </c>
      <c r="O356" s="293">
        <v>300</v>
      </c>
      <c r="P356" s="292">
        <f t="shared" si="149"/>
        <v>-225</v>
      </c>
      <c r="Q356" s="292">
        <f t="shared" si="154"/>
        <v>75</v>
      </c>
      <c r="R356" s="293"/>
      <c r="S356" s="293"/>
      <c r="T356" s="293"/>
      <c r="U356" s="293"/>
      <c r="V356" s="293"/>
      <c r="W356" s="293"/>
      <c r="X356" s="292">
        <f t="shared" si="152"/>
        <v>75</v>
      </c>
      <c r="Y356" s="293"/>
      <c r="Z356" s="292">
        <f t="shared" si="150"/>
        <v>-150</v>
      </c>
      <c r="AA356" s="292">
        <f t="shared" si="155"/>
        <v>75</v>
      </c>
      <c r="AB356" s="293"/>
      <c r="AC356" s="293"/>
      <c r="AD356" s="293"/>
      <c r="AE356" s="293"/>
      <c r="AF356" s="293"/>
      <c r="AG356" s="293"/>
      <c r="AH356" s="292">
        <f t="shared" si="142"/>
        <v>75</v>
      </c>
      <c r="AI356" s="293"/>
      <c r="AJ356" s="292">
        <f t="shared" si="143"/>
        <v>-75</v>
      </c>
      <c r="AK356" s="292">
        <f t="shared" si="156"/>
        <v>75</v>
      </c>
      <c r="AL356" s="293"/>
      <c r="AM356" s="293"/>
      <c r="AN356" s="293"/>
      <c r="AO356" s="293"/>
      <c r="AP356" s="293"/>
      <c r="AQ356" s="293"/>
      <c r="AR356" s="292">
        <f t="shared" si="144"/>
        <v>75</v>
      </c>
      <c r="AS356" s="293"/>
      <c r="AT356" s="292">
        <f t="shared" si="145"/>
        <v>0</v>
      </c>
      <c r="AU356" s="137" t="str">
        <f t="shared" si="147"/>
        <v>*</v>
      </c>
      <c r="AW356" s="143" t="str">
        <f t="shared" si="146"/>
        <v/>
      </c>
    </row>
    <row r="357" spans="1:49" ht="12">
      <c r="A357" s="288">
        <v>361</v>
      </c>
      <c r="B357" s="289" t="s">
        <v>1169</v>
      </c>
      <c r="C357" s="290" t="s">
        <v>23</v>
      </c>
      <c r="D357" s="290" t="s">
        <v>1120</v>
      </c>
      <c r="E357" s="291">
        <v>80</v>
      </c>
      <c r="F357" s="292">
        <v>0.1</v>
      </c>
      <c r="G357" s="292">
        <f t="shared" si="153"/>
        <v>240</v>
      </c>
      <c r="H357" s="293"/>
      <c r="I357" s="293"/>
      <c r="J357" s="293"/>
      <c r="K357" s="293"/>
      <c r="L357" s="293"/>
      <c r="M357" s="293"/>
      <c r="N357" s="292">
        <f t="shared" si="148"/>
        <v>240</v>
      </c>
      <c r="O357" s="293">
        <v>480</v>
      </c>
      <c r="P357" s="292">
        <f t="shared" si="149"/>
        <v>-239.9</v>
      </c>
      <c r="Q357" s="292">
        <f t="shared" si="154"/>
        <v>240</v>
      </c>
      <c r="R357" s="293"/>
      <c r="S357" s="293"/>
      <c r="T357" s="293">
        <v>599.4</v>
      </c>
      <c r="U357" s="293"/>
      <c r="V357" s="293">
        <v>50</v>
      </c>
      <c r="W357" s="293"/>
      <c r="X357" s="292">
        <f t="shared" si="152"/>
        <v>889.4</v>
      </c>
      <c r="Y357" s="293">
        <v>650</v>
      </c>
      <c r="Z357" s="292">
        <f t="shared" si="150"/>
        <v>-0.5</v>
      </c>
      <c r="AA357" s="292">
        <f t="shared" si="155"/>
        <v>240</v>
      </c>
      <c r="AB357" s="293"/>
      <c r="AC357" s="293"/>
      <c r="AD357" s="293"/>
      <c r="AE357" s="293"/>
      <c r="AF357" s="293"/>
      <c r="AG357" s="293"/>
      <c r="AH357" s="292">
        <f t="shared" si="142"/>
        <v>240</v>
      </c>
      <c r="AI357" s="293">
        <v>480</v>
      </c>
      <c r="AJ357" s="292">
        <f t="shared" si="143"/>
        <v>-240.5</v>
      </c>
      <c r="AK357" s="292">
        <f t="shared" si="156"/>
        <v>240</v>
      </c>
      <c r="AL357" s="293"/>
      <c r="AM357" s="293"/>
      <c r="AN357" s="293"/>
      <c r="AO357" s="293"/>
      <c r="AP357" s="293"/>
      <c r="AQ357" s="293"/>
      <c r="AR357" s="292">
        <f t="shared" si="144"/>
        <v>240</v>
      </c>
      <c r="AS357" s="293"/>
      <c r="AT357" s="292">
        <f t="shared" si="145"/>
        <v>-0.5</v>
      </c>
      <c r="AU357" s="137" t="str">
        <f t="shared" si="147"/>
        <v/>
      </c>
      <c r="AW357" s="143" t="str">
        <f t="shared" si="146"/>
        <v/>
      </c>
    </row>
    <row r="358" spans="1:49" ht="12">
      <c r="A358" s="288">
        <v>362</v>
      </c>
      <c r="B358" s="289" t="s">
        <v>761</v>
      </c>
      <c r="C358" s="290" t="s">
        <v>14</v>
      </c>
      <c r="D358" s="290" t="s">
        <v>12</v>
      </c>
      <c r="E358" s="291">
        <v>50</v>
      </c>
      <c r="F358" s="292"/>
      <c r="G358" s="292">
        <f t="shared" si="153"/>
        <v>150</v>
      </c>
      <c r="H358" s="293"/>
      <c r="I358" s="293"/>
      <c r="J358" s="293"/>
      <c r="K358" s="293"/>
      <c r="L358" s="293"/>
      <c r="M358" s="293"/>
      <c r="N358" s="292">
        <f t="shared" si="148"/>
        <v>150</v>
      </c>
      <c r="O358" s="293"/>
      <c r="P358" s="292">
        <f t="shared" si="149"/>
        <v>150</v>
      </c>
      <c r="Q358" s="292">
        <f t="shared" si="154"/>
        <v>150</v>
      </c>
      <c r="R358" s="293"/>
      <c r="S358" s="293"/>
      <c r="T358" s="293"/>
      <c r="U358" s="293"/>
      <c r="V358" s="293"/>
      <c r="W358" s="293"/>
      <c r="X358" s="292">
        <f t="shared" si="152"/>
        <v>150</v>
      </c>
      <c r="Y358" s="293">
        <v>300</v>
      </c>
      <c r="Z358" s="292">
        <f t="shared" si="150"/>
        <v>0</v>
      </c>
      <c r="AA358" s="292">
        <f t="shared" si="155"/>
        <v>150</v>
      </c>
      <c r="AB358" s="293"/>
      <c r="AC358" s="293"/>
      <c r="AD358" s="293"/>
      <c r="AE358" s="293"/>
      <c r="AF358" s="293"/>
      <c r="AG358" s="293"/>
      <c r="AH358" s="292">
        <f t="shared" si="142"/>
        <v>150</v>
      </c>
      <c r="AI358" s="293">
        <v>300</v>
      </c>
      <c r="AJ358" s="292">
        <f t="shared" si="143"/>
        <v>-150</v>
      </c>
      <c r="AK358" s="292">
        <f t="shared" si="156"/>
        <v>150</v>
      </c>
      <c r="AL358" s="293"/>
      <c r="AM358" s="293"/>
      <c r="AN358" s="293"/>
      <c r="AO358" s="293"/>
      <c r="AP358" s="293"/>
      <c r="AQ358" s="293"/>
      <c r="AR358" s="292">
        <f t="shared" si="144"/>
        <v>150</v>
      </c>
      <c r="AS358" s="293"/>
      <c r="AT358" s="292">
        <f t="shared" si="145"/>
        <v>0</v>
      </c>
      <c r="AU358" s="137" t="str">
        <f t="shared" si="147"/>
        <v>*</v>
      </c>
      <c r="AW358" s="143" t="str">
        <f t="shared" si="146"/>
        <v/>
      </c>
    </row>
    <row r="359" spans="1:49" ht="12">
      <c r="A359" s="288">
        <v>363</v>
      </c>
      <c r="B359" s="294" t="s">
        <v>763</v>
      </c>
      <c r="C359" s="290" t="s">
        <v>10</v>
      </c>
      <c r="D359" s="290" t="s">
        <v>765</v>
      </c>
      <c r="E359" s="295">
        <v>180</v>
      </c>
      <c r="F359" s="292"/>
      <c r="G359" s="292">
        <f t="shared" si="153"/>
        <v>540</v>
      </c>
      <c r="H359" s="293"/>
      <c r="I359" s="293"/>
      <c r="J359" s="293"/>
      <c r="K359" s="293"/>
      <c r="L359" s="293"/>
      <c r="M359" s="293"/>
      <c r="N359" s="292">
        <f t="shared" si="148"/>
        <v>540</v>
      </c>
      <c r="O359" s="293">
        <v>540</v>
      </c>
      <c r="P359" s="292">
        <f t="shared" si="149"/>
        <v>0</v>
      </c>
      <c r="Q359" s="292">
        <f t="shared" si="154"/>
        <v>540</v>
      </c>
      <c r="R359" s="293"/>
      <c r="S359" s="293"/>
      <c r="T359" s="293"/>
      <c r="U359" s="293"/>
      <c r="V359" s="293"/>
      <c r="W359" s="293"/>
      <c r="X359" s="292">
        <f t="shared" si="152"/>
        <v>540</v>
      </c>
      <c r="Y359" s="293">
        <v>540</v>
      </c>
      <c r="Z359" s="292">
        <f t="shared" si="150"/>
        <v>0</v>
      </c>
      <c r="AA359" s="292">
        <f t="shared" si="155"/>
        <v>540</v>
      </c>
      <c r="AB359" s="293"/>
      <c r="AC359" s="293"/>
      <c r="AD359" s="293"/>
      <c r="AE359" s="293"/>
      <c r="AF359" s="293"/>
      <c r="AG359" s="293"/>
      <c r="AH359" s="292">
        <f t="shared" si="142"/>
        <v>540</v>
      </c>
      <c r="AI359" s="293">
        <v>540</v>
      </c>
      <c r="AJ359" s="292">
        <f t="shared" si="143"/>
        <v>0</v>
      </c>
      <c r="AK359" s="292">
        <f t="shared" si="156"/>
        <v>540</v>
      </c>
      <c r="AL359" s="293"/>
      <c r="AM359" s="293"/>
      <c r="AN359" s="293"/>
      <c r="AO359" s="293"/>
      <c r="AP359" s="293"/>
      <c r="AQ359" s="293"/>
      <c r="AR359" s="292">
        <f t="shared" si="144"/>
        <v>540</v>
      </c>
      <c r="AS359" s="293">
        <v>540</v>
      </c>
      <c r="AT359" s="292">
        <f t="shared" si="145"/>
        <v>0</v>
      </c>
      <c r="AU359" s="137" t="str">
        <f t="shared" si="147"/>
        <v>*</v>
      </c>
      <c r="AW359" s="143" t="str">
        <f t="shared" si="146"/>
        <v/>
      </c>
    </row>
    <row r="360" spans="1:49" ht="12">
      <c r="A360" s="288">
        <v>364</v>
      </c>
      <c r="B360" s="289" t="s">
        <v>766</v>
      </c>
      <c r="C360" s="290" t="s">
        <v>14</v>
      </c>
      <c r="D360" s="290" t="s">
        <v>328</v>
      </c>
      <c r="E360" s="291">
        <v>125</v>
      </c>
      <c r="F360" s="292"/>
      <c r="G360" s="292">
        <f t="shared" si="153"/>
        <v>375</v>
      </c>
      <c r="H360" s="293"/>
      <c r="I360" s="293">
        <v>100</v>
      </c>
      <c r="J360" s="293"/>
      <c r="K360" s="293"/>
      <c r="L360" s="293"/>
      <c r="M360" s="293"/>
      <c r="N360" s="292">
        <f t="shared" si="148"/>
        <v>475</v>
      </c>
      <c r="O360" s="293">
        <v>475</v>
      </c>
      <c r="P360" s="292">
        <f t="shared" si="149"/>
        <v>0</v>
      </c>
      <c r="Q360" s="292">
        <f t="shared" si="154"/>
        <v>375</v>
      </c>
      <c r="R360" s="293"/>
      <c r="S360" s="293"/>
      <c r="T360" s="293"/>
      <c r="U360" s="293"/>
      <c r="V360" s="293"/>
      <c r="W360" s="293"/>
      <c r="X360" s="292">
        <f t="shared" si="152"/>
        <v>375</v>
      </c>
      <c r="Y360" s="293"/>
      <c r="Z360" s="292">
        <f t="shared" si="150"/>
        <v>375</v>
      </c>
      <c r="AA360" s="292">
        <f t="shared" si="155"/>
        <v>375</v>
      </c>
      <c r="AB360" s="293"/>
      <c r="AC360" s="293"/>
      <c r="AD360" s="293"/>
      <c r="AE360" s="293"/>
      <c r="AF360" s="293"/>
      <c r="AG360" s="293"/>
      <c r="AH360" s="292">
        <f t="shared" si="142"/>
        <v>375</v>
      </c>
      <c r="AI360" s="293">
        <v>1125</v>
      </c>
      <c r="AJ360" s="292">
        <f t="shared" si="143"/>
        <v>-375</v>
      </c>
      <c r="AK360" s="292">
        <f t="shared" si="156"/>
        <v>375</v>
      </c>
      <c r="AL360" s="293"/>
      <c r="AM360" s="293"/>
      <c r="AN360" s="293"/>
      <c r="AO360" s="293"/>
      <c r="AP360" s="293"/>
      <c r="AQ360" s="293"/>
      <c r="AR360" s="292">
        <f t="shared" si="144"/>
        <v>375</v>
      </c>
      <c r="AS360" s="293"/>
      <c r="AT360" s="292">
        <f t="shared" si="145"/>
        <v>0</v>
      </c>
      <c r="AU360" s="137" t="str">
        <f t="shared" si="147"/>
        <v>*</v>
      </c>
      <c r="AW360" s="143" t="str">
        <f t="shared" si="146"/>
        <v/>
      </c>
    </row>
    <row r="361" spans="1:49" ht="12">
      <c r="A361" s="288">
        <v>365</v>
      </c>
      <c r="B361" s="294" t="s">
        <v>770</v>
      </c>
      <c r="C361" s="290" t="s">
        <v>10</v>
      </c>
      <c r="D361" s="290" t="s">
        <v>100</v>
      </c>
      <c r="E361" s="295">
        <v>375</v>
      </c>
      <c r="F361" s="292">
        <v>5</v>
      </c>
      <c r="G361" s="292">
        <f t="shared" si="153"/>
        <v>1125</v>
      </c>
      <c r="H361" s="293">
        <v>100</v>
      </c>
      <c r="I361" s="293"/>
      <c r="J361" s="293"/>
      <c r="K361" s="293"/>
      <c r="L361" s="293">
        <v>70</v>
      </c>
      <c r="M361" s="293"/>
      <c r="N361" s="292">
        <f t="shared" si="148"/>
        <v>1295</v>
      </c>
      <c r="O361" s="293">
        <v>2525</v>
      </c>
      <c r="P361" s="292">
        <f t="shared" si="149"/>
        <v>-1225</v>
      </c>
      <c r="Q361" s="292">
        <f t="shared" si="154"/>
        <v>1125</v>
      </c>
      <c r="R361" s="293"/>
      <c r="S361" s="293">
        <v>100</v>
      </c>
      <c r="T361" s="293"/>
      <c r="U361" s="293"/>
      <c r="V361" s="293"/>
      <c r="W361" s="293"/>
      <c r="X361" s="292">
        <f t="shared" si="152"/>
        <v>1225</v>
      </c>
      <c r="Y361" s="293"/>
      <c r="Z361" s="292">
        <f t="shared" si="150"/>
        <v>0</v>
      </c>
      <c r="AA361" s="292">
        <f t="shared" si="155"/>
        <v>1125</v>
      </c>
      <c r="AB361" s="293"/>
      <c r="AC361" s="293"/>
      <c r="AD361" s="293"/>
      <c r="AE361" s="293"/>
      <c r="AF361" s="293"/>
      <c r="AG361" s="293"/>
      <c r="AH361" s="292">
        <f t="shared" si="142"/>
        <v>1125</v>
      </c>
      <c r="AI361" s="293">
        <v>2250</v>
      </c>
      <c r="AJ361" s="292">
        <f t="shared" si="143"/>
        <v>-1125</v>
      </c>
      <c r="AK361" s="292">
        <f t="shared" si="156"/>
        <v>1125</v>
      </c>
      <c r="AL361" s="293"/>
      <c r="AM361" s="293"/>
      <c r="AN361" s="293"/>
      <c r="AO361" s="293"/>
      <c r="AP361" s="293"/>
      <c r="AQ361" s="293"/>
      <c r="AR361" s="292">
        <f t="shared" si="144"/>
        <v>1125</v>
      </c>
      <c r="AS361" s="293"/>
      <c r="AT361" s="292">
        <f t="shared" si="145"/>
        <v>0</v>
      </c>
      <c r="AU361" s="137" t="str">
        <f t="shared" si="147"/>
        <v>*</v>
      </c>
      <c r="AW361" s="143" t="str">
        <f t="shared" si="146"/>
        <v/>
      </c>
    </row>
    <row r="362" spans="1:49" ht="12">
      <c r="A362" s="288">
        <v>366</v>
      </c>
      <c r="B362" s="289" t="s">
        <v>936</v>
      </c>
      <c r="C362" s="290" t="s">
        <v>14</v>
      </c>
      <c r="D362" s="290" t="s">
        <v>954</v>
      </c>
      <c r="E362" s="291">
        <v>20</v>
      </c>
      <c r="F362" s="292">
        <v>120</v>
      </c>
      <c r="G362" s="292">
        <f t="shared" si="153"/>
        <v>60</v>
      </c>
      <c r="H362" s="293"/>
      <c r="I362" s="293"/>
      <c r="J362" s="293"/>
      <c r="K362" s="293"/>
      <c r="L362" s="293"/>
      <c r="M362" s="293"/>
      <c r="N362" s="292">
        <f t="shared" si="148"/>
        <v>60</v>
      </c>
      <c r="O362" s="293"/>
      <c r="P362" s="292">
        <f t="shared" si="149"/>
        <v>180</v>
      </c>
      <c r="Q362" s="292">
        <f t="shared" si="154"/>
        <v>60</v>
      </c>
      <c r="R362" s="293"/>
      <c r="S362" s="293"/>
      <c r="T362" s="293"/>
      <c r="U362" s="293"/>
      <c r="V362" s="293"/>
      <c r="W362" s="293"/>
      <c r="X362" s="292">
        <f t="shared" si="152"/>
        <v>60</v>
      </c>
      <c r="Y362" s="293"/>
      <c r="Z362" s="292">
        <f t="shared" si="150"/>
        <v>240</v>
      </c>
      <c r="AA362" s="292">
        <f t="shared" si="155"/>
        <v>60</v>
      </c>
      <c r="AB362" s="293"/>
      <c r="AC362" s="293"/>
      <c r="AD362" s="293"/>
      <c r="AE362" s="293"/>
      <c r="AF362" s="293"/>
      <c r="AG362" s="293"/>
      <c r="AH362" s="292">
        <f t="shared" si="142"/>
        <v>60</v>
      </c>
      <c r="AI362" s="293"/>
      <c r="AJ362" s="292">
        <f t="shared" si="143"/>
        <v>300</v>
      </c>
      <c r="AK362" s="292">
        <f t="shared" si="156"/>
        <v>60</v>
      </c>
      <c r="AL362" s="293"/>
      <c r="AM362" s="293"/>
      <c r="AN362" s="293"/>
      <c r="AO362" s="293"/>
      <c r="AP362" s="293"/>
      <c r="AQ362" s="293"/>
      <c r="AR362" s="292">
        <f t="shared" si="144"/>
        <v>60</v>
      </c>
      <c r="AS362" s="293">
        <v>360</v>
      </c>
      <c r="AT362" s="292">
        <f t="shared" si="145"/>
        <v>0</v>
      </c>
      <c r="AU362" s="137" t="str">
        <f t="shared" si="147"/>
        <v>*</v>
      </c>
      <c r="AW362" s="143" t="str">
        <f t="shared" si="146"/>
        <v/>
      </c>
    </row>
    <row r="363" spans="1:49" ht="12">
      <c r="A363" s="288">
        <v>367</v>
      </c>
      <c r="B363" s="294" t="s">
        <v>773</v>
      </c>
      <c r="C363" s="290" t="s">
        <v>10</v>
      </c>
      <c r="D363" s="290" t="s">
        <v>775</v>
      </c>
      <c r="E363" s="295">
        <v>140</v>
      </c>
      <c r="F363" s="292"/>
      <c r="G363" s="292">
        <f t="shared" si="153"/>
        <v>420</v>
      </c>
      <c r="H363" s="293">
        <v>50</v>
      </c>
      <c r="I363" s="293"/>
      <c r="J363" s="293"/>
      <c r="K363" s="293"/>
      <c r="L363" s="293"/>
      <c r="M363" s="293"/>
      <c r="N363" s="292">
        <f t="shared" si="148"/>
        <v>470</v>
      </c>
      <c r="O363" s="293">
        <v>470</v>
      </c>
      <c r="P363" s="292">
        <f t="shared" si="149"/>
        <v>0</v>
      </c>
      <c r="Q363" s="292">
        <f t="shared" si="154"/>
        <v>420</v>
      </c>
      <c r="R363" s="293"/>
      <c r="S363" s="293"/>
      <c r="T363" s="293"/>
      <c r="U363" s="293"/>
      <c r="V363" s="293">
        <v>50</v>
      </c>
      <c r="W363" s="293"/>
      <c r="X363" s="292">
        <f t="shared" si="152"/>
        <v>470</v>
      </c>
      <c r="Y363" s="293"/>
      <c r="Z363" s="292">
        <f t="shared" si="150"/>
        <v>470</v>
      </c>
      <c r="AA363" s="292">
        <f t="shared" si="155"/>
        <v>420</v>
      </c>
      <c r="AB363" s="293"/>
      <c r="AC363" s="293"/>
      <c r="AD363" s="293"/>
      <c r="AE363" s="293"/>
      <c r="AF363" s="293"/>
      <c r="AG363" s="293"/>
      <c r="AH363" s="292">
        <f t="shared" si="142"/>
        <v>420</v>
      </c>
      <c r="AI363" s="293">
        <v>2487.1</v>
      </c>
      <c r="AJ363" s="292">
        <f t="shared" si="143"/>
        <v>-1597.1</v>
      </c>
      <c r="AK363" s="292">
        <f t="shared" si="156"/>
        <v>420</v>
      </c>
      <c r="AL363" s="293"/>
      <c r="AM363" s="293">
        <v>128.80000000000001</v>
      </c>
      <c r="AN363" s="293">
        <v>1048.3</v>
      </c>
      <c r="AO363" s="293"/>
      <c r="AP363" s="293"/>
      <c r="AQ363" s="293"/>
      <c r="AR363" s="292">
        <f t="shared" si="144"/>
        <v>1597.1</v>
      </c>
      <c r="AS363" s="293"/>
      <c r="AT363" s="292">
        <f t="shared" si="145"/>
        <v>0</v>
      </c>
      <c r="AU363" s="137" t="str">
        <f t="shared" si="147"/>
        <v>*</v>
      </c>
      <c r="AW363" s="143" t="str">
        <f t="shared" si="146"/>
        <v/>
      </c>
    </row>
    <row r="364" spans="1:49" ht="12">
      <c r="A364" s="288">
        <v>368</v>
      </c>
      <c r="B364" s="379" t="s">
        <v>776</v>
      </c>
      <c r="C364" s="290" t="s">
        <v>14</v>
      </c>
      <c r="D364" s="380"/>
      <c r="E364" s="295">
        <v>85</v>
      </c>
      <c r="F364" s="381"/>
      <c r="G364" s="382"/>
      <c r="H364" s="383"/>
      <c r="I364" s="383"/>
      <c r="J364" s="383"/>
      <c r="K364" s="383"/>
      <c r="L364" s="383"/>
      <c r="M364" s="383"/>
      <c r="N364" s="382">
        <f t="shared" si="148"/>
        <v>0</v>
      </c>
      <c r="O364" s="383"/>
      <c r="P364" s="382"/>
      <c r="Q364" s="383">
        <v>213</v>
      </c>
      <c r="R364" s="383"/>
      <c r="S364" s="383"/>
      <c r="T364" s="383"/>
      <c r="U364" s="383"/>
      <c r="V364" s="383"/>
      <c r="W364" s="383"/>
      <c r="X364" s="292">
        <f t="shared" si="152"/>
        <v>213</v>
      </c>
      <c r="Y364" s="383">
        <v>723</v>
      </c>
      <c r="Z364" s="292">
        <f t="shared" si="150"/>
        <v>-510</v>
      </c>
      <c r="AA364" s="292">
        <f t="shared" si="155"/>
        <v>255</v>
      </c>
      <c r="AB364" s="292"/>
      <c r="AC364" s="292"/>
      <c r="AD364" s="292"/>
      <c r="AE364" s="292"/>
      <c r="AF364" s="292"/>
      <c r="AG364" s="292"/>
      <c r="AH364" s="292">
        <f t="shared" si="142"/>
        <v>255</v>
      </c>
      <c r="AI364" s="292"/>
      <c r="AJ364" s="292">
        <f t="shared" si="143"/>
        <v>-255</v>
      </c>
      <c r="AK364" s="292">
        <f t="shared" si="156"/>
        <v>255</v>
      </c>
      <c r="AL364" s="293"/>
      <c r="AM364" s="293"/>
      <c r="AN364" s="293"/>
      <c r="AO364" s="293"/>
      <c r="AP364" s="293"/>
      <c r="AQ364" s="293"/>
      <c r="AR364" s="292">
        <f t="shared" si="144"/>
        <v>255</v>
      </c>
      <c r="AS364" s="293"/>
      <c r="AT364" s="292">
        <f t="shared" si="145"/>
        <v>0</v>
      </c>
      <c r="AU364" s="137" t="str">
        <f t="shared" si="147"/>
        <v>*</v>
      </c>
      <c r="AW364" s="143" t="str">
        <f t="shared" si="146"/>
        <v/>
      </c>
    </row>
    <row r="365" spans="1:49" ht="12">
      <c r="A365" s="288">
        <v>369</v>
      </c>
      <c r="B365" s="289" t="s">
        <v>777</v>
      </c>
      <c r="C365" s="290" t="s">
        <v>23</v>
      </c>
      <c r="D365" s="290" t="s">
        <v>911</v>
      </c>
      <c r="E365" s="291">
        <v>70</v>
      </c>
      <c r="F365" s="292"/>
      <c r="G365" s="292">
        <f t="shared" ref="G365:G376" si="157">E365*3</f>
        <v>210</v>
      </c>
      <c r="H365" s="293"/>
      <c r="I365" s="293"/>
      <c r="J365" s="293"/>
      <c r="K365" s="293"/>
      <c r="L365" s="293"/>
      <c r="M365" s="293"/>
      <c r="N365" s="292">
        <f t="shared" si="148"/>
        <v>210</v>
      </c>
      <c r="O365" s="293">
        <v>840</v>
      </c>
      <c r="P365" s="292">
        <f t="shared" ref="P365:P376" si="158">F365+N365-O365</f>
        <v>-630</v>
      </c>
      <c r="Q365" s="292">
        <f t="shared" ref="Q365:Q376" si="159">E365*3</f>
        <v>210</v>
      </c>
      <c r="R365" s="293"/>
      <c r="S365" s="293"/>
      <c r="T365" s="293"/>
      <c r="U365" s="293"/>
      <c r="V365" s="293"/>
      <c r="W365" s="293"/>
      <c r="X365" s="292">
        <f t="shared" si="152"/>
        <v>210</v>
      </c>
      <c r="Y365" s="293"/>
      <c r="Z365" s="292">
        <f t="shared" si="150"/>
        <v>-420</v>
      </c>
      <c r="AA365" s="292">
        <f t="shared" si="155"/>
        <v>210</v>
      </c>
      <c r="AB365" s="293"/>
      <c r="AC365" s="293"/>
      <c r="AD365" s="293"/>
      <c r="AE365" s="293"/>
      <c r="AF365" s="293"/>
      <c r="AG365" s="293"/>
      <c r="AH365" s="292">
        <f t="shared" si="142"/>
        <v>210</v>
      </c>
      <c r="AI365" s="293"/>
      <c r="AJ365" s="292">
        <f t="shared" si="143"/>
        <v>-210</v>
      </c>
      <c r="AK365" s="292">
        <f t="shared" si="156"/>
        <v>210</v>
      </c>
      <c r="AL365" s="293"/>
      <c r="AM365" s="293"/>
      <c r="AN365" s="293"/>
      <c r="AO365" s="293"/>
      <c r="AP365" s="293"/>
      <c r="AQ365" s="293"/>
      <c r="AR365" s="292">
        <f t="shared" si="144"/>
        <v>210</v>
      </c>
      <c r="AS365" s="293">
        <v>840</v>
      </c>
      <c r="AT365" s="292">
        <f t="shared" si="145"/>
        <v>-840</v>
      </c>
      <c r="AU365" s="137" t="str">
        <f t="shared" si="147"/>
        <v/>
      </c>
      <c r="AW365" s="143" t="str">
        <f t="shared" si="146"/>
        <v/>
      </c>
    </row>
    <row r="366" spans="1:49" ht="12">
      <c r="A366" s="288">
        <v>370</v>
      </c>
      <c r="B366" s="289" t="s">
        <v>781</v>
      </c>
      <c r="C366" s="290" t="s">
        <v>14</v>
      </c>
      <c r="D366" s="290" t="s">
        <v>298</v>
      </c>
      <c r="E366" s="291">
        <v>120</v>
      </c>
      <c r="F366" s="292"/>
      <c r="G366" s="292">
        <f t="shared" si="157"/>
        <v>360</v>
      </c>
      <c r="H366" s="293"/>
      <c r="I366" s="293"/>
      <c r="J366" s="293"/>
      <c r="K366" s="293"/>
      <c r="L366" s="293"/>
      <c r="M366" s="293"/>
      <c r="N366" s="292">
        <f t="shared" si="148"/>
        <v>360</v>
      </c>
      <c r="O366" s="293">
        <v>1490</v>
      </c>
      <c r="P366" s="292">
        <f t="shared" si="158"/>
        <v>-1130</v>
      </c>
      <c r="Q366" s="292">
        <f t="shared" si="159"/>
        <v>360</v>
      </c>
      <c r="R366" s="293"/>
      <c r="S366" s="293">
        <v>100</v>
      </c>
      <c r="T366" s="293"/>
      <c r="U366" s="293"/>
      <c r="V366" s="293">
        <v>50</v>
      </c>
      <c r="W366" s="293"/>
      <c r="X366" s="292">
        <f t="shared" si="152"/>
        <v>510</v>
      </c>
      <c r="Y366" s="293"/>
      <c r="Z366" s="292">
        <f t="shared" si="150"/>
        <v>-620</v>
      </c>
      <c r="AA366" s="292">
        <f t="shared" si="155"/>
        <v>360</v>
      </c>
      <c r="AB366" s="293"/>
      <c r="AC366" s="293"/>
      <c r="AD366" s="293"/>
      <c r="AE366" s="293"/>
      <c r="AF366" s="293"/>
      <c r="AG366" s="293"/>
      <c r="AH366" s="292">
        <f t="shared" si="142"/>
        <v>360</v>
      </c>
      <c r="AI366" s="293"/>
      <c r="AJ366" s="292">
        <f t="shared" si="143"/>
        <v>-260</v>
      </c>
      <c r="AK366" s="292">
        <f t="shared" si="156"/>
        <v>360</v>
      </c>
      <c r="AL366" s="293"/>
      <c r="AM366" s="293"/>
      <c r="AN366" s="293"/>
      <c r="AO366" s="293"/>
      <c r="AP366" s="293"/>
      <c r="AQ366" s="293"/>
      <c r="AR366" s="292">
        <f t="shared" si="144"/>
        <v>360</v>
      </c>
      <c r="AS366" s="293">
        <v>100</v>
      </c>
      <c r="AT366" s="292">
        <f t="shared" si="145"/>
        <v>0</v>
      </c>
      <c r="AU366" s="137" t="str">
        <f t="shared" si="147"/>
        <v>*</v>
      </c>
      <c r="AW366" s="143" t="str">
        <f t="shared" si="146"/>
        <v/>
      </c>
    </row>
    <row r="367" spans="1:49" ht="12">
      <c r="A367" s="288">
        <v>371</v>
      </c>
      <c r="B367" s="294" t="s">
        <v>783</v>
      </c>
      <c r="C367" s="290" t="s">
        <v>10</v>
      </c>
      <c r="D367" s="290" t="s">
        <v>784</v>
      </c>
      <c r="E367" s="295">
        <v>105</v>
      </c>
      <c r="F367" s="292">
        <v>-630</v>
      </c>
      <c r="G367" s="292">
        <f t="shared" si="157"/>
        <v>315</v>
      </c>
      <c r="H367" s="293">
        <v>50</v>
      </c>
      <c r="I367" s="293"/>
      <c r="J367" s="293"/>
      <c r="K367" s="293"/>
      <c r="L367" s="293"/>
      <c r="M367" s="293"/>
      <c r="N367" s="292">
        <f t="shared" si="148"/>
        <v>365</v>
      </c>
      <c r="O367" s="293"/>
      <c r="P367" s="292">
        <f t="shared" si="158"/>
        <v>-265</v>
      </c>
      <c r="Q367" s="292">
        <f t="shared" si="159"/>
        <v>315</v>
      </c>
      <c r="R367" s="293"/>
      <c r="S367" s="293"/>
      <c r="T367" s="293"/>
      <c r="U367" s="293"/>
      <c r="V367" s="293"/>
      <c r="W367" s="293"/>
      <c r="X367" s="292">
        <f t="shared" si="152"/>
        <v>315</v>
      </c>
      <c r="Y367" s="293"/>
      <c r="Z367" s="292">
        <f t="shared" si="150"/>
        <v>50</v>
      </c>
      <c r="AA367" s="292">
        <f t="shared" si="155"/>
        <v>315</v>
      </c>
      <c r="AB367" s="293"/>
      <c r="AC367" s="293"/>
      <c r="AD367" s="293"/>
      <c r="AE367" s="293"/>
      <c r="AF367" s="293"/>
      <c r="AG367" s="293"/>
      <c r="AH367" s="292">
        <f t="shared" si="142"/>
        <v>315</v>
      </c>
      <c r="AI367" s="293"/>
      <c r="AJ367" s="292">
        <f t="shared" si="143"/>
        <v>365</v>
      </c>
      <c r="AK367" s="292">
        <f t="shared" si="156"/>
        <v>315</v>
      </c>
      <c r="AL367" s="293"/>
      <c r="AM367" s="293"/>
      <c r="AN367" s="293"/>
      <c r="AO367" s="293"/>
      <c r="AP367" s="293"/>
      <c r="AQ367" s="293"/>
      <c r="AR367" s="292">
        <f t="shared" si="144"/>
        <v>315</v>
      </c>
      <c r="AS367" s="293">
        <v>680</v>
      </c>
      <c r="AT367" s="292">
        <f t="shared" si="145"/>
        <v>0</v>
      </c>
      <c r="AU367" s="137" t="str">
        <f t="shared" si="147"/>
        <v>*</v>
      </c>
      <c r="AW367" s="143" t="str">
        <f t="shared" si="146"/>
        <v/>
      </c>
    </row>
    <row r="368" spans="1:49" ht="12">
      <c r="A368" s="288">
        <v>372</v>
      </c>
      <c r="B368" s="289" t="s">
        <v>785</v>
      </c>
      <c r="C368" s="290" t="s">
        <v>14</v>
      </c>
      <c r="D368" s="290" t="s">
        <v>12</v>
      </c>
      <c r="E368" s="291">
        <v>390</v>
      </c>
      <c r="F368" s="292"/>
      <c r="G368" s="292">
        <f t="shared" si="157"/>
        <v>1170</v>
      </c>
      <c r="H368" s="293"/>
      <c r="I368" s="293"/>
      <c r="J368" s="293"/>
      <c r="K368" s="293"/>
      <c r="L368" s="293"/>
      <c r="M368" s="293"/>
      <c r="N368" s="292">
        <f t="shared" si="148"/>
        <v>1170</v>
      </c>
      <c r="O368" s="293">
        <v>1170</v>
      </c>
      <c r="P368" s="292">
        <f t="shared" si="158"/>
        <v>0</v>
      </c>
      <c r="Q368" s="292">
        <f t="shared" si="159"/>
        <v>1170</v>
      </c>
      <c r="R368" s="293">
        <v>60</v>
      </c>
      <c r="S368" s="293"/>
      <c r="T368" s="293"/>
      <c r="U368" s="293"/>
      <c r="V368" s="293">
        <v>60</v>
      </c>
      <c r="W368" s="293"/>
      <c r="X368" s="292">
        <f t="shared" si="152"/>
        <v>1290</v>
      </c>
      <c r="Y368" s="293">
        <v>1290</v>
      </c>
      <c r="Z368" s="292">
        <f t="shared" si="150"/>
        <v>0</v>
      </c>
      <c r="AA368" s="292">
        <f t="shared" si="155"/>
        <v>1170</v>
      </c>
      <c r="AB368" s="293"/>
      <c r="AC368" s="293"/>
      <c r="AD368" s="293"/>
      <c r="AE368" s="293"/>
      <c r="AF368" s="293"/>
      <c r="AG368" s="293"/>
      <c r="AH368" s="292">
        <f t="shared" si="142"/>
        <v>1170</v>
      </c>
      <c r="AI368" s="293">
        <v>1170</v>
      </c>
      <c r="AJ368" s="292">
        <f t="shared" si="143"/>
        <v>0</v>
      </c>
      <c r="AK368" s="292">
        <f t="shared" si="156"/>
        <v>1170</v>
      </c>
      <c r="AL368" s="293"/>
      <c r="AM368" s="293"/>
      <c r="AN368" s="293"/>
      <c r="AO368" s="293"/>
      <c r="AP368" s="293"/>
      <c r="AQ368" s="293"/>
      <c r="AR368" s="292">
        <f t="shared" si="144"/>
        <v>1170</v>
      </c>
      <c r="AS368" s="293">
        <v>1170</v>
      </c>
      <c r="AT368" s="292">
        <f t="shared" si="145"/>
        <v>0</v>
      </c>
      <c r="AU368" s="137" t="str">
        <f t="shared" si="147"/>
        <v>*</v>
      </c>
      <c r="AW368" s="143" t="str">
        <f t="shared" si="146"/>
        <v/>
      </c>
    </row>
    <row r="369" spans="1:49" ht="12">
      <c r="A369" s="288">
        <v>373</v>
      </c>
      <c r="B369" s="294" t="s">
        <v>786</v>
      </c>
      <c r="C369" s="290" t="s">
        <v>10</v>
      </c>
      <c r="D369" s="290" t="s">
        <v>788</v>
      </c>
      <c r="E369" s="295">
        <v>165</v>
      </c>
      <c r="F369" s="292"/>
      <c r="G369" s="292">
        <f t="shared" si="157"/>
        <v>495</v>
      </c>
      <c r="H369" s="293"/>
      <c r="I369" s="293"/>
      <c r="J369" s="293"/>
      <c r="K369" s="293"/>
      <c r="L369" s="293"/>
      <c r="M369" s="293"/>
      <c r="N369" s="292">
        <f t="shared" si="148"/>
        <v>495</v>
      </c>
      <c r="O369" s="293"/>
      <c r="P369" s="292">
        <f t="shared" si="158"/>
        <v>495</v>
      </c>
      <c r="Q369" s="292">
        <f t="shared" si="159"/>
        <v>495</v>
      </c>
      <c r="R369" s="293"/>
      <c r="S369" s="293"/>
      <c r="T369" s="293"/>
      <c r="U369" s="293"/>
      <c r="V369" s="293">
        <v>50</v>
      </c>
      <c r="W369" s="293"/>
      <c r="X369" s="292">
        <f t="shared" si="152"/>
        <v>545</v>
      </c>
      <c r="Y369" s="293">
        <v>2030</v>
      </c>
      <c r="Z369" s="292">
        <f t="shared" si="150"/>
        <v>-990</v>
      </c>
      <c r="AA369" s="292">
        <f t="shared" si="155"/>
        <v>495</v>
      </c>
      <c r="AB369" s="293"/>
      <c r="AC369" s="293"/>
      <c r="AD369" s="293"/>
      <c r="AE369" s="293"/>
      <c r="AF369" s="293"/>
      <c r="AG369" s="293"/>
      <c r="AH369" s="292">
        <f t="shared" si="142"/>
        <v>495</v>
      </c>
      <c r="AI369" s="293"/>
      <c r="AJ369" s="292">
        <f t="shared" si="143"/>
        <v>-495</v>
      </c>
      <c r="AK369" s="292">
        <f t="shared" si="156"/>
        <v>495</v>
      </c>
      <c r="AL369" s="293"/>
      <c r="AM369" s="293"/>
      <c r="AN369" s="293"/>
      <c r="AO369" s="293"/>
      <c r="AP369" s="293"/>
      <c r="AQ369" s="293"/>
      <c r="AR369" s="292">
        <f t="shared" si="144"/>
        <v>495</v>
      </c>
      <c r="AS369" s="293"/>
      <c r="AT369" s="292">
        <f t="shared" si="145"/>
        <v>0</v>
      </c>
      <c r="AU369" s="137" t="str">
        <f t="shared" si="147"/>
        <v>*</v>
      </c>
      <c r="AW369" s="143" t="str">
        <f t="shared" si="146"/>
        <v/>
      </c>
    </row>
    <row r="370" spans="1:49" ht="12">
      <c r="A370" s="288">
        <v>374</v>
      </c>
      <c r="B370" s="316" t="s">
        <v>1395</v>
      </c>
      <c r="C370" s="311" t="s">
        <v>14</v>
      </c>
      <c r="D370" s="311" t="s">
        <v>959</v>
      </c>
      <c r="E370" s="317"/>
      <c r="F370" s="299">
        <v>900</v>
      </c>
      <c r="G370" s="299">
        <f t="shared" si="157"/>
        <v>0</v>
      </c>
      <c r="H370" s="300"/>
      <c r="I370" s="300"/>
      <c r="J370" s="300"/>
      <c r="K370" s="300"/>
      <c r="L370" s="300"/>
      <c r="M370" s="300"/>
      <c r="N370" s="299">
        <f t="shared" si="148"/>
        <v>0</v>
      </c>
      <c r="O370" s="300"/>
      <c r="P370" s="299">
        <f t="shared" si="158"/>
        <v>900</v>
      </c>
      <c r="Q370" s="299">
        <f t="shared" si="159"/>
        <v>0</v>
      </c>
      <c r="R370" s="300"/>
      <c r="S370" s="300"/>
      <c r="T370" s="300"/>
      <c r="U370" s="300"/>
      <c r="V370" s="300"/>
      <c r="W370" s="300"/>
      <c r="X370" s="299">
        <f t="shared" si="152"/>
        <v>0</v>
      </c>
      <c r="Y370" s="300"/>
      <c r="Z370" s="299">
        <f t="shared" si="150"/>
        <v>900</v>
      </c>
      <c r="AA370" s="299">
        <f t="shared" si="155"/>
        <v>0</v>
      </c>
      <c r="AB370" s="300"/>
      <c r="AC370" s="300"/>
      <c r="AD370" s="300"/>
      <c r="AE370" s="300"/>
      <c r="AF370" s="300"/>
      <c r="AG370" s="300"/>
      <c r="AH370" s="299">
        <f t="shared" si="142"/>
        <v>0</v>
      </c>
      <c r="AI370" s="300"/>
      <c r="AJ370" s="299">
        <f t="shared" si="143"/>
        <v>900</v>
      </c>
      <c r="AK370" s="299">
        <f t="shared" si="156"/>
        <v>0</v>
      </c>
      <c r="AL370" s="300"/>
      <c r="AM370" s="300"/>
      <c r="AN370" s="300"/>
      <c r="AO370" s="300"/>
      <c r="AP370" s="300"/>
      <c r="AQ370" s="300"/>
      <c r="AR370" s="299">
        <f t="shared" si="144"/>
        <v>0</v>
      </c>
      <c r="AS370" s="300"/>
      <c r="AT370" s="299">
        <f t="shared" si="145"/>
        <v>900</v>
      </c>
      <c r="AU370" s="137" t="str">
        <f t="shared" si="147"/>
        <v/>
      </c>
      <c r="AW370" s="143" t="str">
        <f t="shared" si="146"/>
        <v/>
      </c>
    </row>
    <row r="371" spans="1:49" ht="12">
      <c r="A371" s="288">
        <v>375</v>
      </c>
      <c r="B371" s="339" t="s">
        <v>789</v>
      </c>
      <c r="C371" s="290" t="s">
        <v>23</v>
      </c>
      <c r="D371" s="290" t="s">
        <v>791</v>
      </c>
      <c r="E371" s="291">
        <v>95</v>
      </c>
      <c r="F371" s="292"/>
      <c r="G371" s="292">
        <f t="shared" si="157"/>
        <v>285</v>
      </c>
      <c r="H371" s="293"/>
      <c r="I371" s="293"/>
      <c r="J371" s="293"/>
      <c r="K371" s="293"/>
      <c r="L371" s="293"/>
      <c r="M371" s="293"/>
      <c r="N371" s="292">
        <f t="shared" si="148"/>
        <v>285</v>
      </c>
      <c r="O371" s="293">
        <v>285</v>
      </c>
      <c r="P371" s="292">
        <f t="shared" si="158"/>
        <v>0</v>
      </c>
      <c r="Q371" s="292">
        <f t="shared" si="159"/>
        <v>285</v>
      </c>
      <c r="R371" s="293"/>
      <c r="S371" s="293"/>
      <c r="T371" s="293"/>
      <c r="U371" s="293"/>
      <c r="V371" s="293"/>
      <c r="W371" s="293"/>
      <c r="X371" s="292">
        <f t="shared" ref="X371:X376" si="160">SUM(Q371:W371)</f>
        <v>285</v>
      </c>
      <c r="Y371" s="293">
        <v>285</v>
      </c>
      <c r="Z371" s="292">
        <f t="shared" si="150"/>
        <v>0</v>
      </c>
      <c r="AA371" s="292">
        <f t="shared" si="155"/>
        <v>285</v>
      </c>
      <c r="AB371" s="293"/>
      <c r="AC371" s="293"/>
      <c r="AD371" s="293"/>
      <c r="AE371" s="293"/>
      <c r="AF371" s="293"/>
      <c r="AG371" s="293"/>
      <c r="AH371" s="292">
        <f t="shared" si="142"/>
        <v>285</v>
      </c>
      <c r="AI371" s="293">
        <v>285</v>
      </c>
      <c r="AJ371" s="292">
        <f t="shared" si="143"/>
        <v>0</v>
      </c>
      <c r="AK371" s="292">
        <f t="shared" si="156"/>
        <v>285</v>
      </c>
      <c r="AL371" s="293"/>
      <c r="AM371" s="293"/>
      <c r="AN371" s="293"/>
      <c r="AO371" s="293"/>
      <c r="AP371" s="293"/>
      <c r="AQ371" s="293"/>
      <c r="AR371" s="292">
        <f t="shared" si="144"/>
        <v>285</v>
      </c>
      <c r="AS371" s="293">
        <v>285</v>
      </c>
      <c r="AT371" s="292">
        <f t="shared" si="145"/>
        <v>0</v>
      </c>
      <c r="AW371" s="143" t="str">
        <f t="shared" si="146"/>
        <v/>
      </c>
    </row>
    <row r="372" spans="1:49" ht="12">
      <c r="A372" s="288">
        <v>376</v>
      </c>
      <c r="B372" s="339" t="s">
        <v>792</v>
      </c>
      <c r="C372" s="290" t="s">
        <v>14</v>
      </c>
      <c r="D372" s="290" t="s">
        <v>12</v>
      </c>
      <c r="E372" s="291">
        <v>60</v>
      </c>
      <c r="F372" s="292"/>
      <c r="G372" s="292">
        <f t="shared" si="157"/>
        <v>180</v>
      </c>
      <c r="H372" s="293">
        <v>50</v>
      </c>
      <c r="I372" s="293"/>
      <c r="J372" s="293"/>
      <c r="K372" s="293"/>
      <c r="L372" s="293">
        <v>50</v>
      </c>
      <c r="M372" s="293"/>
      <c r="N372" s="292">
        <f t="shared" si="148"/>
        <v>280</v>
      </c>
      <c r="O372" s="293">
        <v>280</v>
      </c>
      <c r="P372" s="292">
        <f t="shared" si="158"/>
        <v>0</v>
      </c>
      <c r="Q372" s="292">
        <f t="shared" si="159"/>
        <v>180</v>
      </c>
      <c r="R372" s="293"/>
      <c r="S372" s="293"/>
      <c r="T372" s="293"/>
      <c r="U372" s="293"/>
      <c r="V372" s="293"/>
      <c r="W372" s="293"/>
      <c r="X372" s="292">
        <f t="shared" si="160"/>
        <v>180</v>
      </c>
      <c r="Y372" s="293">
        <v>180</v>
      </c>
      <c r="Z372" s="292">
        <f t="shared" si="150"/>
        <v>0</v>
      </c>
      <c r="AA372" s="292">
        <f t="shared" si="155"/>
        <v>180</v>
      </c>
      <c r="AB372" s="293"/>
      <c r="AC372" s="293"/>
      <c r="AD372" s="293"/>
      <c r="AE372" s="293"/>
      <c r="AF372" s="293"/>
      <c r="AG372" s="293"/>
      <c r="AH372" s="292">
        <f t="shared" si="142"/>
        <v>180</v>
      </c>
      <c r="AI372" s="293">
        <v>180</v>
      </c>
      <c r="AJ372" s="292">
        <f t="shared" si="143"/>
        <v>0</v>
      </c>
      <c r="AK372" s="292">
        <f t="shared" si="156"/>
        <v>180</v>
      </c>
      <c r="AL372" s="293"/>
      <c r="AM372" s="293"/>
      <c r="AN372" s="293"/>
      <c r="AO372" s="293"/>
      <c r="AP372" s="293"/>
      <c r="AQ372" s="293"/>
      <c r="AR372" s="292">
        <f t="shared" si="144"/>
        <v>180</v>
      </c>
      <c r="AS372" s="293">
        <v>180</v>
      </c>
      <c r="AT372" s="292">
        <f t="shared" si="145"/>
        <v>0</v>
      </c>
      <c r="AW372" s="143" t="str">
        <f t="shared" si="146"/>
        <v/>
      </c>
    </row>
    <row r="373" spans="1:49" ht="12">
      <c r="A373" s="288">
        <v>377</v>
      </c>
      <c r="B373" s="339" t="s">
        <v>794</v>
      </c>
      <c r="C373" s="290" t="s">
        <v>14</v>
      </c>
      <c r="D373" s="290" t="s">
        <v>796</v>
      </c>
      <c r="E373" s="291">
        <v>165</v>
      </c>
      <c r="F373" s="292"/>
      <c r="G373" s="292">
        <f t="shared" si="157"/>
        <v>495</v>
      </c>
      <c r="H373" s="293"/>
      <c r="I373" s="293"/>
      <c r="J373" s="293"/>
      <c r="K373" s="293"/>
      <c r="L373" s="293"/>
      <c r="M373" s="293"/>
      <c r="N373" s="292">
        <f t="shared" si="148"/>
        <v>495</v>
      </c>
      <c r="O373" s="293"/>
      <c r="P373" s="292">
        <f t="shared" si="158"/>
        <v>495</v>
      </c>
      <c r="Q373" s="292">
        <f t="shared" si="159"/>
        <v>495</v>
      </c>
      <c r="R373" s="293"/>
      <c r="S373" s="293"/>
      <c r="T373" s="293"/>
      <c r="U373" s="293"/>
      <c r="V373" s="293"/>
      <c r="W373" s="293"/>
      <c r="X373" s="292">
        <f t="shared" si="160"/>
        <v>495</v>
      </c>
      <c r="Y373" s="293"/>
      <c r="Z373" s="292">
        <f t="shared" si="150"/>
        <v>990</v>
      </c>
      <c r="AA373" s="292">
        <f t="shared" si="155"/>
        <v>495</v>
      </c>
      <c r="AB373" s="293"/>
      <c r="AC373" s="293"/>
      <c r="AD373" s="293"/>
      <c r="AE373" s="293"/>
      <c r="AF373" s="293"/>
      <c r="AG373" s="293"/>
      <c r="AH373" s="292">
        <f t="shared" si="142"/>
        <v>495</v>
      </c>
      <c r="AI373" s="293"/>
      <c r="AJ373" s="292">
        <f t="shared" si="143"/>
        <v>1485</v>
      </c>
      <c r="AK373" s="292">
        <f t="shared" si="156"/>
        <v>495</v>
      </c>
      <c r="AL373" s="293"/>
      <c r="AM373" s="293"/>
      <c r="AN373" s="293"/>
      <c r="AO373" s="293"/>
      <c r="AP373" s="293"/>
      <c r="AQ373" s="293"/>
      <c r="AR373" s="292">
        <f t="shared" si="144"/>
        <v>495</v>
      </c>
      <c r="AS373" s="293">
        <v>2970</v>
      </c>
      <c r="AT373" s="292">
        <f t="shared" si="145"/>
        <v>-990</v>
      </c>
      <c r="AW373" s="143" t="str">
        <f t="shared" si="146"/>
        <v/>
      </c>
    </row>
    <row r="374" spans="1:49" ht="12">
      <c r="A374" s="288">
        <v>378</v>
      </c>
      <c r="B374" s="340" t="s">
        <v>799</v>
      </c>
      <c r="C374" s="341" t="s">
        <v>10</v>
      </c>
      <c r="D374" s="341" t="s">
        <v>111</v>
      </c>
      <c r="E374" s="342">
        <v>140</v>
      </c>
      <c r="F374" s="343"/>
      <c r="G374" s="292">
        <f t="shared" si="157"/>
        <v>420</v>
      </c>
      <c r="H374" s="293"/>
      <c r="I374" s="293"/>
      <c r="J374" s="293"/>
      <c r="K374" s="293"/>
      <c r="L374" s="293"/>
      <c r="M374" s="293"/>
      <c r="N374" s="292">
        <f t="shared" si="148"/>
        <v>420</v>
      </c>
      <c r="O374" s="293">
        <v>840</v>
      </c>
      <c r="P374" s="292">
        <f t="shared" si="158"/>
        <v>-420</v>
      </c>
      <c r="Q374" s="292">
        <f t="shared" si="159"/>
        <v>420</v>
      </c>
      <c r="R374" s="293"/>
      <c r="S374" s="293"/>
      <c r="T374" s="293"/>
      <c r="U374" s="293"/>
      <c r="V374" s="293">
        <v>50</v>
      </c>
      <c r="W374" s="293"/>
      <c r="X374" s="292">
        <f t="shared" si="160"/>
        <v>470</v>
      </c>
      <c r="Y374" s="293">
        <v>470</v>
      </c>
      <c r="Z374" s="292">
        <f t="shared" si="150"/>
        <v>-420</v>
      </c>
      <c r="AA374" s="292">
        <f t="shared" si="155"/>
        <v>420</v>
      </c>
      <c r="AB374" s="293"/>
      <c r="AC374" s="293"/>
      <c r="AD374" s="293"/>
      <c r="AE374" s="293"/>
      <c r="AF374" s="293"/>
      <c r="AG374" s="293"/>
      <c r="AH374" s="292">
        <f t="shared" si="142"/>
        <v>420</v>
      </c>
      <c r="AI374" s="293"/>
      <c r="AJ374" s="292">
        <f t="shared" si="143"/>
        <v>0</v>
      </c>
      <c r="AK374" s="292">
        <f t="shared" si="156"/>
        <v>420</v>
      </c>
      <c r="AL374" s="293"/>
      <c r="AM374" s="293"/>
      <c r="AN374" s="293"/>
      <c r="AO374" s="293"/>
      <c r="AP374" s="293"/>
      <c r="AQ374" s="293"/>
      <c r="AR374" s="292">
        <f t="shared" si="144"/>
        <v>420</v>
      </c>
      <c r="AS374" s="293">
        <v>420</v>
      </c>
      <c r="AT374" s="292">
        <f t="shared" si="145"/>
        <v>0</v>
      </c>
      <c r="AW374" s="143" t="str">
        <f t="shared" si="146"/>
        <v/>
      </c>
    </row>
    <row r="375" spans="1:49" ht="12">
      <c r="A375" s="288">
        <v>379</v>
      </c>
      <c r="B375" s="344" t="s">
        <v>993</v>
      </c>
      <c r="C375" s="290" t="s">
        <v>14</v>
      </c>
      <c r="D375" s="345" t="s">
        <v>994</v>
      </c>
      <c r="E375" s="346">
        <v>50</v>
      </c>
      <c r="F375" s="347"/>
      <c r="G375" s="292">
        <f t="shared" si="157"/>
        <v>150</v>
      </c>
      <c r="H375" s="293"/>
      <c r="I375" s="293"/>
      <c r="J375" s="293"/>
      <c r="K375" s="293"/>
      <c r="L375" s="293"/>
      <c r="M375" s="293"/>
      <c r="N375" s="292">
        <f t="shared" si="148"/>
        <v>150</v>
      </c>
      <c r="O375" s="293"/>
      <c r="P375" s="292">
        <f t="shared" si="158"/>
        <v>150</v>
      </c>
      <c r="Q375" s="292">
        <f t="shared" si="159"/>
        <v>150</v>
      </c>
      <c r="R375" s="293"/>
      <c r="S375" s="293"/>
      <c r="T375" s="293"/>
      <c r="U375" s="293"/>
      <c r="V375" s="293"/>
      <c r="W375" s="293"/>
      <c r="X375" s="292">
        <f t="shared" si="160"/>
        <v>150</v>
      </c>
      <c r="Y375" s="293"/>
      <c r="Z375" s="292">
        <f t="shared" si="150"/>
        <v>300</v>
      </c>
      <c r="AA375" s="292">
        <f t="shared" si="155"/>
        <v>150</v>
      </c>
      <c r="AB375" s="293"/>
      <c r="AC375" s="293"/>
      <c r="AD375" s="293"/>
      <c r="AE375" s="293"/>
      <c r="AF375" s="293"/>
      <c r="AG375" s="293"/>
      <c r="AH375" s="292">
        <f t="shared" si="142"/>
        <v>150</v>
      </c>
      <c r="AI375" s="293"/>
      <c r="AJ375" s="292">
        <f t="shared" si="143"/>
        <v>450</v>
      </c>
      <c r="AK375" s="292">
        <f t="shared" si="156"/>
        <v>150</v>
      </c>
      <c r="AL375" s="293"/>
      <c r="AM375" s="293"/>
      <c r="AN375" s="293"/>
      <c r="AO375" s="293"/>
      <c r="AP375" s="293"/>
      <c r="AQ375" s="293"/>
      <c r="AR375" s="292">
        <f t="shared" si="144"/>
        <v>150</v>
      </c>
      <c r="AS375" s="293"/>
      <c r="AT375" s="292">
        <f t="shared" si="145"/>
        <v>600</v>
      </c>
      <c r="AW375" s="143" t="str">
        <f t="shared" si="146"/>
        <v/>
      </c>
    </row>
    <row r="376" spans="1:49" ht="12">
      <c r="A376" s="288">
        <v>380</v>
      </c>
      <c r="B376" s="348" t="s">
        <v>801</v>
      </c>
      <c r="C376" s="290" t="s">
        <v>23</v>
      </c>
      <c r="D376" s="345" t="s">
        <v>12</v>
      </c>
      <c r="E376" s="346">
        <v>70</v>
      </c>
      <c r="F376" s="347"/>
      <c r="G376" s="292">
        <f t="shared" si="157"/>
        <v>210</v>
      </c>
      <c r="H376" s="293"/>
      <c r="I376" s="293"/>
      <c r="J376" s="293"/>
      <c r="K376" s="293"/>
      <c r="L376" s="293"/>
      <c r="M376" s="293"/>
      <c r="N376" s="292">
        <f t="shared" si="148"/>
        <v>210</v>
      </c>
      <c r="O376" s="293">
        <v>210</v>
      </c>
      <c r="P376" s="292">
        <f t="shared" si="158"/>
        <v>0</v>
      </c>
      <c r="Q376" s="292">
        <f t="shared" si="159"/>
        <v>210</v>
      </c>
      <c r="R376" s="293"/>
      <c r="S376" s="293"/>
      <c r="T376" s="293"/>
      <c r="U376" s="293"/>
      <c r="V376" s="293"/>
      <c r="W376" s="293"/>
      <c r="X376" s="292">
        <f t="shared" si="160"/>
        <v>210</v>
      </c>
      <c r="Y376" s="293">
        <v>210</v>
      </c>
      <c r="Z376" s="292">
        <f t="shared" si="150"/>
        <v>0</v>
      </c>
      <c r="AA376" s="292">
        <f t="shared" si="155"/>
        <v>210</v>
      </c>
      <c r="AB376" s="293"/>
      <c r="AC376" s="293"/>
      <c r="AD376" s="293"/>
      <c r="AE376" s="293"/>
      <c r="AF376" s="293"/>
      <c r="AG376" s="293"/>
      <c r="AH376" s="292">
        <f t="shared" si="142"/>
        <v>210</v>
      </c>
      <c r="AI376" s="293"/>
      <c r="AJ376" s="292">
        <f t="shared" si="143"/>
        <v>210</v>
      </c>
      <c r="AK376" s="292">
        <f t="shared" si="156"/>
        <v>210</v>
      </c>
      <c r="AL376" s="293"/>
      <c r="AM376" s="293"/>
      <c r="AN376" s="293"/>
      <c r="AO376" s="293"/>
      <c r="AP376" s="293"/>
      <c r="AQ376" s="293"/>
      <c r="AR376" s="292">
        <f t="shared" si="144"/>
        <v>210</v>
      </c>
      <c r="AS376" s="293">
        <v>420</v>
      </c>
      <c r="AT376" s="292">
        <f t="shared" si="145"/>
        <v>0</v>
      </c>
      <c r="AW376" s="143" t="str">
        <f t="shared" si="146"/>
        <v/>
      </c>
    </row>
    <row r="377" spans="1:49" ht="12">
      <c r="A377" s="349"/>
      <c r="B377" s="350"/>
      <c r="C377" s="350"/>
      <c r="D377" s="351"/>
      <c r="E377" s="352"/>
      <c r="F377" s="353">
        <f t="shared" ref="F377:AT377" si="161">SUM(F3:F376)</f>
        <v>21275.8</v>
      </c>
      <c r="G377" s="353">
        <f t="shared" si="161"/>
        <v>129444</v>
      </c>
      <c r="H377" s="353">
        <f t="shared" si="161"/>
        <v>2300</v>
      </c>
      <c r="I377" s="292">
        <f t="shared" si="161"/>
        <v>2261.1999999999998</v>
      </c>
      <c r="J377" s="292">
        <f t="shared" si="161"/>
        <v>8669.2999999999993</v>
      </c>
      <c r="K377" s="292">
        <f t="shared" si="161"/>
        <v>1200</v>
      </c>
      <c r="L377" s="292">
        <f t="shared" si="161"/>
        <v>5374</v>
      </c>
      <c r="M377" s="292">
        <f t="shared" si="161"/>
        <v>1500</v>
      </c>
      <c r="N377" s="292">
        <f t="shared" si="161"/>
        <v>150598.49999999997</v>
      </c>
      <c r="O377" s="292">
        <f t="shared" si="161"/>
        <v>279861.78999999998</v>
      </c>
      <c r="P377" s="292">
        <f t="shared" si="161"/>
        <v>-108242.48999999999</v>
      </c>
      <c r="Q377" s="292">
        <f t="shared" si="161"/>
        <v>143661</v>
      </c>
      <c r="R377" s="292">
        <f t="shared" si="161"/>
        <v>1840</v>
      </c>
      <c r="S377" s="292">
        <f t="shared" si="161"/>
        <v>8912.4000000000015</v>
      </c>
      <c r="T377" s="292">
        <f t="shared" si="161"/>
        <v>49409.9</v>
      </c>
      <c r="U377" s="292">
        <f t="shared" si="161"/>
        <v>900</v>
      </c>
      <c r="V377" s="292">
        <f t="shared" si="161"/>
        <v>6965.99</v>
      </c>
      <c r="W377" s="292">
        <f t="shared" si="161"/>
        <v>11200</v>
      </c>
      <c r="X377" s="292">
        <f t="shared" si="161"/>
        <v>222889.29</v>
      </c>
      <c r="Y377" s="292">
        <f t="shared" si="161"/>
        <v>98196.65</v>
      </c>
      <c r="Z377" s="292">
        <f t="shared" si="161"/>
        <v>16300.150000000001</v>
      </c>
      <c r="AA377" s="292">
        <f t="shared" si="161"/>
        <v>145083</v>
      </c>
      <c r="AB377" s="292">
        <f t="shared" si="161"/>
        <v>740</v>
      </c>
      <c r="AC377" s="292">
        <f t="shared" si="161"/>
        <v>4948.7999999999993</v>
      </c>
      <c r="AD377" s="292">
        <f t="shared" si="161"/>
        <v>6653.55</v>
      </c>
      <c r="AE377" s="292">
        <f t="shared" si="161"/>
        <v>750</v>
      </c>
      <c r="AF377" s="292">
        <f t="shared" si="161"/>
        <v>100</v>
      </c>
      <c r="AG377" s="292">
        <f t="shared" si="161"/>
        <v>4768</v>
      </c>
      <c r="AH377" s="292">
        <f t="shared" si="161"/>
        <v>163043.34999999998</v>
      </c>
      <c r="AI377" s="292">
        <f t="shared" si="161"/>
        <v>168002.45</v>
      </c>
      <c r="AJ377" s="292">
        <f t="shared" si="161"/>
        <v>11341.05</v>
      </c>
      <c r="AK377" s="292">
        <f t="shared" si="161"/>
        <v>145293</v>
      </c>
      <c r="AL377" s="292">
        <f t="shared" si="161"/>
        <v>790</v>
      </c>
      <c r="AM377" s="292">
        <f t="shared" si="161"/>
        <v>4678.2999999999993</v>
      </c>
      <c r="AN377" s="292">
        <f t="shared" si="161"/>
        <v>2311.6</v>
      </c>
      <c r="AO377" s="292">
        <f t="shared" si="161"/>
        <v>1800</v>
      </c>
      <c r="AP377" s="292">
        <f t="shared" si="161"/>
        <v>663</v>
      </c>
      <c r="AQ377" s="292">
        <f t="shared" si="161"/>
        <v>5104.8</v>
      </c>
      <c r="AR377" s="292">
        <f t="shared" si="161"/>
        <v>160640.70000000001</v>
      </c>
      <c r="AS377" s="292">
        <f t="shared" si="161"/>
        <v>150584</v>
      </c>
      <c r="AT377" s="292">
        <f t="shared" si="161"/>
        <v>21397.75</v>
      </c>
    </row>
    <row r="378" spans="1:49">
      <c r="A378" s="141"/>
      <c r="O378" s="199" t="str">
        <f>CONCATENATE(ROUND(O377*100/N377,2),"%")</f>
        <v>185,83%</v>
      </c>
      <c r="Y378" s="199" t="str">
        <f>CONCATENATE(ROUND(Y377*100/X377,2),"%")</f>
        <v>44,06%</v>
      </c>
      <c r="AI378" s="199" t="str">
        <f>CONCATENATE(ROUND(AI377*100/AH377,2),"%")</f>
        <v>103,04%</v>
      </c>
      <c r="AS378" s="199" t="str">
        <f>CONCATENATE(ROUND(AS377*100/AR377,2),"%")</f>
        <v>93,74%</v>
      </c>
      <c r="AT378" s="158">
        <f>AS377*100/AT377</f>
        <v>703.73754249862714</v>
      </c>
    </row>
    <row r="379" spans="1:49">
      <c r="J379" s="806" t="s">
        <v>1044</v>
      </c>
      <c r="K379" s="807"/>
      <c r="L379" s="807"/>
      <c r="M379" s="808"/>
      <c r="N379" s="200">
        <f>F377</f>
        <v>21275.8</v>
      </c>
      <c r="O379" s="201"/>
      <c r="Y379" s="201"/>
      <c r="AI379" s="201"/>
      <c r="AS379" s="201"/>
      <c r="AT379" s="202"/>
    </row>
    <row r="380" spans="1:49">
      <c r="A380" s="145" t="str">
        <f>CONCATENATE("Всего должны ",COUNTIF($F$3:$F$366,"&gt;0")," АО. Общая сумма ",SUMIF($F$3:$F$371,"&gt;0",$F$3:$F$371)," лей")</f>
        <v>Всего должны 48 АО. Общая сумма 54371,55 лей</v>
      </c>
      <c r="D380" s="196"/>
      <c r="E380" s="202"/>
      <c r="G380" s="198"/>
      <c r="J380" s="806" t="s">
        <v>1040</v>
      </c>
      <c r="K380" s="807"/>
      <c r="L380" s="807"/>
      <c r="M380" s="808"/>
      <c r="N380" s="203">
        <f>SUM(N$3:N$371)</f>
        <v>149043.49999999997</v>
      </c>
      <c r="O380" s="143"/>
      <c r="Q380" s="198"/>
      <c r="W380" s="143"/>
      <c r="X380" s="198"/>
      <c r="Y380" s="143"/>
      <c r="AA380" s="198"/>
      <c r="AG380" s="143"/>
      <c r="AH380" s="198"/>
      <c r="AI380" s="143"/>
      <c r="AK380" s="198"/>
      <c r="AQ380" s="143"/>
      <c r="AR380" s="198"/>
      <c r="AT380" s="246">
        <f>AT377-AT382</f>
        <v>-38488.5</v>
      </c>
      <c r="AU380" s="153"/>
    </row>
    <row r="381" spans="1:49">
      <c r="A381" s="145" t="str">
        <f>CONCATENATE("Переплатили ",COUNTIF($F$3:$F$366,"&lt;0")," АО. Общая сумма ",SUMIF($F$3:$F$371,"&lt;0",$F$3:$F$371)," лей")</f>
        <v>Переплатили 58 АО. Общая сумма -33095,75 лей</v>
      </c>
      <c r="D381" s="196"/>
      <c r="E381" s="202"/>
      <c r="G381" s="198"/>
      <c r="J381" s="809" t="s">
        <v>1046</v>
      </c>
      <c r="K381" s="810"/>
      <c r="L381" s="810"/>
      <c r="M381" s="811"/>
      <c r="N381" s="205">
        <f>N$380-SUM(G$3:G$371)</f>
        <v>21054.499999999971</v>
      </c>
      <c r="O381" s="143"/>
      <c r="Q381" s="198"/>
      <c r="W381" s="143"/>
      <c r="X381" s="198"/>
      <c r="Y381" s="143"/>
      <c r="AA381" s="198"/>
      <c r="AG381" s="143"/>
      <c r="AH381" s="198"/>
      <c r="AI381" s="143"/>
      <c r="AK381" s="198"/>
      <c r="AL381" s="198" t="str">
        <f>CONCATENATE("Всего АО - ")</f>
        <v xml:space="preserve">Всего АО - </v>
      </c>
      <c r="AQ381" s="143"/>
      <c r="AR381" s="198"/>
      <c r="AT381" s="143"/>
    </row>
    <row r="382" spans="1:49">
      <c r="A382" s="145" t="str">
        <f>CONCATENATE("Полный расчёт у ",COUNTIF($F$3:$F$366,"=0")," АО")</f>
        <v>Полный расчёт у 0 АО</v>
      </c>
      <c r="D382" s="196"/>
      <c r="E382" s="143"/>
      <c r="G382" s="198"/>
      <c r="J382" s="146" t="s">
        <v>1041</v>
      </c>
      <c r="K382" s="147"/>
      <c r="L382" s="147"/>
      <c r="M382" s="147"/>
      <c r="N382" s="206">
        <f>SUM(O$3:O$371)</f>
        <v>278531.78999999998</v>
      </c>
      <c r="O382" s="143"/>
      <c r="Q382" s="198"/>
      <c r="W382" s="143"/>
      <c r="X382" s="198"/>
      <c r="Y382" s="143"/>
      <c r="AA382" s="198"/>
      <c r="AG382" s="143"/>
      <c r="AH382" s="198"/>
      <c r="AI382" s="143"/>
      <c r="AK382" s="198"/>
      <c r="AL382" s="198" t="s">
        <v>1004</v>
      </c>
      <c r="AQ382" s="143"/>
      <c r="AR382" s="198"/>
      <c r="AT382" s="249">
        <v>59886.25</v>
      </c>
    </row>
    <row r="383" spans="1:49">
      <c r="J383" s="148" t="s">
        <v>1045</v>
      </c>
      <c r="K383" s="149"/>
      <c r="L383" s="149"/>
      <c r="M383" s="149"/>
      <c r="N383" s="207" t="str">
        <f>CONCATENATE(ROUND(N$382*100/N$380,2),"%")</f>
        <v>186,88%</v>
      </c>
      <c r="AM383" s="198" t="s">
        <v>1005</v>
      </c>
      <c r="AO383" s="209">
        <f>AR377</f>
        <v>160640.70000000001</v>
      </c>
      <c r="AP383" s="209"/>
      <c r="AT383" s="153">
        <v>38400</v>
      </c>
    </row>
    <row r="384" spans="1:49">
      <c r="J384" s="150"/>
      <c r="K384" s="151"/>
      <c r="L384" s="151"/>
      <c r="M384" s="151"/>
      <c r="N384" s="208"/>
      <c r="AO384" s="357"/>
      <c r="AP384" s="209"/>
      <c r="AQ384" s="812" t="s">
        <v>1273</v>
      </c>
      <c r="AR384" s="813"/>
      <c r="AT384" s="248">
        <f>SUM(AT380:AT383)</f>
        <v>59797.75</v>
      </c>
    </row>
    <row r="385" spans="1:47">
      <c r="J385" s="150"/>
      <c r="K385" s="151"/>
      <c r="L385" s="151"/>
      <c r="M385" s="151"/>
      <c r="N385" s="208"/>
      <c r="AM385" s="152" t="s">
        <v>1008</v>
      </c>
      <c r="AN385" s="153">
        <f>COUNTIF(C2:C373,"=Baza 1")</f>
        <v>140</v>
      </c>
      <c r="AO385" s="356"/>
      <c r="AP385" s="153"/>
      <c r="AQ385" s="805">
        <f>SUMIF($C$3:$C$373,"=Baza 1",$AT$3:$AT$373)</f>
        <v>5889</v>
      </c>
      <c r="AR385" s="805"/>
      <c r="AT385" s="210"/>
    </row>
    <row r="386" spans="1:47">
      <c r="A386" s="212"/>
      <c r="B386" s="143"/>
      <c r="C386" s="219"/>
      <c r="D386" s="143"/>
      <c r="E386" s="143"/>
      <c r="H386" s="143"/>
      <c r="I386" s="143"/>
      <c r="J386" s="146" t="s">
        <v>1042</v>
      </c>
      <c r="K386" s="147"/>
      <c r="L386" s="147"/>
      <c r="M386" s="147"/>
      <c r="N386" s="206">
        <f>SUM(P$3:P$371)</f>
        <v>-108467.48999999999</v>
      </c>
      <c r="O386" s="143"/>
      <c r="R386" s="143"/>
      <c r="S386" s="143"/>
      <c r="T386" s="143"/>
      <c r="U386" s="143"/>
      <c r="V386" s="143"/>
      <c r="W386" s="143"/>
      <c r="Y386" s="143"/>
      <c r="AB386" s="143"/>
      <c r="AC386" s="143"/>
      <c r="AD386" s="143"/>
      <c r="AE386" s="143"/>
      <c r="AF386" s="143"/>
      <c r="AG386" s="143"/>
      <c r="AI386" s="143"/>
      <c r="AL386" s="143"/>
      <c r="AM386" s="152" t="s">
        <v>1009</v>
      </c>
      <c r="AN386" s="153">
        <f>COUNTIF(C3:C373,"=Baza 2")</f>
        <v>158</v>
      </c>
      <c r="AO386" s="356"/>
      <c r="AP386" s="153"/>
      <c r="AQ386" s="805">
        <f>SUMIF($C$3:$C$373,"=Baza 2",$AS$3:$AS$373)</f>
        <v>46179.799999999996</v>
      </c>
      <c r="AR386" s="805"/>
      <c r="AS386" s="204"/>
      <c r="AT386" s="210"/>
      <c r="AU386" s="153"/>
    </row>
    <row r="387" spans="1:47">
      <c r="A387" s="212"/>
      <c r="B387" s="143"/>
      <c r="C387" s="219"/>
      <c r="D387" s="143"/>
      <c r="E387" s="143"/>
      <c r="H387" s="143"/>
      <c r="I387" s="143"/>
      <c r="J387" s="148" t="str">
        <f ca="1">CONCATENATE("Оплатили авансом ",COUNTIF($P$3:$P$371,"&lt;0")," АО. Сумма аванса ",SUMIF($P$3:$P$371,"&lt;0",P$3:P$366))</f>
        <v>Оплатили авансом 142 АО. Сумма аванса -176153,14</v>
      </c>
      <c r="K387" s="211"/>
      <c r="L387" s="211"/>
      <c r="M387" s="211"/>
      <c r="N387" s="211"/>
      <c r="O387" s="143"/>
      <c r="R387" s="143"/>
      <c r="S387" s="143"/>
      <c r="T387" s="143"/>
      <c r="U387" s="143"/>
      <c r="V387" s="143"/>
      <c r="W387" s="143"/>
      <c r="Y387" s="143"/>
      <c r="AB387" s="143"/>
      <c r="AC387" s="143"/>
      <c r="AD387" s="143"/>
      <c r="AE387" s="143"/>
      <c r="AF387" s="143"/>
      <c r="AG387" s="143"/>
      <c r="AI387" s="143"/>
      <c r="AL387" s="143"/>
      <c r="AM387" s="152" t="s">
        <v>1010</v>
      </c>
      <c r="AN387" s="153">
        <f>COUNTIF(C3:C373,"=Recom")</f>
        <v>57</v>
      </c>
      <c r="AO387" s="356"/>
      <c r="AP387" s="153"/>
      <c r="AQ387" s="805">
        <f>SUMIF($C$3:$C$373,"=Recom",$AT$3:$AT$373)</f>
        <v>8323.75</v>
      </c>
      <c r="AR387" s="805"/>
      <c r="AS387" s="143"/>
      <c r="AU387" s="153"/>
    </row>
    <row r="388" spans="1:47">
      <c r="A388" s="212"/>
      <c r="B388" s="143"/>
      <c r="C388" s="219"/>
      <c r="D388" s="143"/>
      <c r="E388" s="143"/>
      <c r="H388" s="143"/>
      <c r="I388" s="143"/>
      <c r="O388" s="143"/>
      <c r="R388" s="143"/>
      <c r="S388" s="143"/>
      <c r="T388" s="143"/>
      <c r="U388" s="143"/>
      <c r="V388" s="143"/>
      <c r="W388" s="143"/>
      <c r="Y388" s="143"/>
      <c r="AB388" s="143"/>
      <c r="AC388" s="143"/>
      <c r="AD388" s="143"/>
      <c r="AE388" s="143"/>
      <c r="AF388" s="143"/>
      <c r="AG388" s="143"/>
      <c r="AI388" s="143"/>
      <c r="AL388" s="143"/>
      <c r="AM388" s="152" t="s">
        <v>1011</v>
      </c>
      <c r="AN388" s="153">
        <f>COUNTIF(C3:C373,"=Recom (A)")</f>
        <v>2</v>
      </c>
      <c r="AO388" s="356"/>
      <c r="AP388" s="153"/>
      <c r="AQ388" s="805">
        <f>SUMIF($C$3:$C$373,"=Recom (A)",$AT$3:$AT$373)</f>
        <v>603</v>
      </c>
      <c r="AR388" s="805"/>
      <c r="AS388" s="143"/>
      <c r="AU388" s="153"/>
    </row>
    <row r="389" spans="1:47">
      <c r="N389" s="206">
        <f>SUMIF($P$3:$P$371,"&gt;0")</f>
        <v>67685.649999999994</v>
      </c>
      <c r="AM389" s="152" t="s">
        <v>30</v>
      </c>
      <c r="AN389" s="153">
        <f>COUNTIF(C3:C373,"=STOP")</f>
        <v>14</v>
      </c>
      <c r="AO389" s="356"/>
      <c r="AP389" s="153"/>
      <c r="AQ389" s="805">
        <f>SUMIF($C$3:$C$373,"=STOP",$AT$3:$AT$373)</f>
        <v>589.65000000000032</v>
      </c>
      <c r="AR389" s="805"/>
    </row>
  </sheetData>
  <sheetProtection selectLockedCells="1" selectUnlockedCells="1"/>
  <sortState xmlns:xlrd2="http://schemas.microsoft.com/office/spreadsheetml/2017/richdata2" ref="B3:AT382">
    <sortCondition ref="B3"/>
  </sortState>
  <dataConsolidate/>
  <mergeCells count="35">
    <mergeCell ref="F1:F2"/>
    <mergeCell ref="A1:A2"/>
    <mergeCell ref="B1:B2"/>
    <mergeCell ref="C1:C2"/>
    <mergeCell ref="D1:D2"/>
    <mergeCell ref="E1:E2"/>
    <mergeCell ref="AB1:AG1"/>
    <mergeCell ref="G1:G2"/>
    <mergeCell ref="H1:M1"/>
    <mergeCell ref="N1:N2"/>
    <mergeCell ref="O1:O2"/>
    <mergeCell ref="P1:P2"/>
    <mergeCell ref="Q1:Q2"/>
    <mergeCell ref="AS1:AS2"/>
    <mergeCell ref="AT1:AT2"/>
    <mergeCell ref="J379:M379"/>
    <mergeCell ref="J380:M380"/>
    <mergeCell ref="J381:M381"/>
    <mergeCell ref="AH1:AH2"/>
    <mergeCell ref="AI1:AI2"/>
    <mergeCell ref="AJ1:AJ2"/>
    <mergeCell ref="AK1:AK2"/>
    <mergeCell ref="AL1:AQ1"/>
    <mergeCell ref="AR1:AR2"/>
    <mergeCell ref="R1:W1"/>
    <mergeCell ref="X1:X2"/>
    <mergeCell ref="Y1:Y2"/>
    <mergeCell ref="Z1:Z2"/>
    <mergeCell ref="AA1:AA2"/>
    <mergeCell ref="AQ387:AR387"/>
    <mergeCell ref="AQ388:AR388"/>
    <mergeCell ref="AQ389:AR389"/>
    <mergeCell ref="AQ384:AR384"/>
    <mergeCell ref="AQ385:AR385"/>
    <mergeCell ref="AQ386:AR386"/>
  </mergeCells>
  <conditionalFormatting sqref="P3:P14 P371:P376 Z371:Z376 AJ371:AJ376 AT371:AT376 P290:P315 Z290:Z315 AJ290:AJ315 AT290:AT315 AJ249:AJ270 AT249:AT270 P168:P247 Z168:Z247 AJ168:AJ247 AT168:AT217 P65:P101 AJ65:AJ101 Z65:Z101 P249:P276 AT272:AT276 AJ272:AJ276 Z249:Z276 AT65:AT66 AT219:AT247">
    <cfRule type="cellIs" dxfId="79" priority="54" operator="lessThanOrEqual">
      <formula>0</formula>
    </cfRule>
  </conditionalFormatting>
  <conditionalFormatting sqref="Z3:Z14">
    <cfRule type="cellIs" dxfId="78" priority="53" operator="lessThanOrEqual">
      <formula>0</formula>
    </cfRule>
  </conditionalFormatting>
  <conditionalFormatting sqref="AJ3:AJ14">
    <cfRule type="cellIs" dxfId="77" priority="52" operator="lessThanOrEqual">
      <formula>0</formula>
    </cfRule>
  </conditionalFormatting>
  <conditionalFormatting sqref="AT3:AT14">
    <cfRule type="cellIs" dxfId="76" priority="51" operator="lessThanOrEqual">
      <formula>0</formula>
    </cfRule>
  </conditionalFormatting>
  <conditionalFormatting sqref="P16:P63">
    <cfRule type="cellIs" dxfId="75" priority="50" operator="lessThanOrEqual">
      <formula>0</formula>
    </cfRule>
  </conditionalFormatting>
  <conditionalFormatting sqref="Z16:Z63">
    <cfRule type="cellIs" dxfId="74" priority="49" operator="lessThanOrEqual">
      <formula>0</formula>
    </cfRule>
  </conditionalFormatting>
  <conditionalFormatting sqref="AJ16:AJ63">
    <cfRule type="cellIs" dxfId="73" priority="48" operator="lessThanOrEqual">
      <formula>0</formula>
    </cfRule>
  </conditionalFormatting>
  <conditionalFormatting sqref="AT16:AT63">
    <cfRule type="cellIs" dxfId="72" priority="47" operator="lessThanOrEqual">
      <formula>0</formula>
    </cfRule>
  </conditionalFormatting>
  <conditionalFormatting sqref="P103:P108">
    <cfRule type="cellIs" dxfId="71" priority="42" operator="lessThanOrEqual">
      <formula>0</formula>
    </cfRule>
  </conditionalFormatting>
  <conditionalFormatting sqref="Z103:Z108">
    <cfRule type="cellIs" dxfId="70" priority="41" operator="lessThanOrEqual">
      <formula>0</formula>
    </cfRule>
  </conditionalFormatting>
  <conditionalFormatting sqref="AJ103:AJ108">
    <cfRule type="cellIs" dxfId="69" priority="40" operator="lessThanOrEqual">
      <formula>0</formula>
    </cfRule>
  </conditionalFormatting>
  <conditionalFormatting sqref="AT104:AT108">
    <cfRule type="cellIs" dxfId="68" priority="39" operator="lessThanOrEqual">
      <formula>0</formula>
    </cfRule>
  </conditionalFormatting>
  <conditionalFormatting sqref="P110:P111">
    <cfRule type="cellIs" dxfId="67" priority="38" operator="lessThanOrEqual">
      <formula>0</formula>
    </cfRule>
  </conditionalFormatting>
  <conditionalFormatting sqref="Z110:Z111">
    <cfRule type="cellIs" dxfId="66" priority="37" operator="lessThanOrEqual">
      <formula>0</formula>
    </cfRule>
  </conditionalFormatting>
  <conditionalFormatting sqref="AJ110:AJ111">
    <cfRule type="cellIs" dxfId="65" priority="36" operator="lessThanOrEqual">
      <formula>0</formula>
    </cfRule>
  </conditionalFormatting>
  <conditionalFormatting sqref="AT110:AT111">
    <cfRule type="cellIs" dxfId="64" priority="35" operator="lessThanOrEqual">
      <formula>0</formula>
    </cfRule>
  </conditionalFormatting>
  <conditionalFormatting sqref="P114:P166">
    <cfRule type="cellIs" dxfId="63" priority="34" operator="lessThanOrEqual">
      <formula>0</formula>
    </cfRule>
  </conditionalFormatting>
  <conditionalFormatting sqref="Z289 Z114:Z166">
    <cfRule type="cellIs" dxfId="62" priority="33" operator="lessThanOrEqual">
      <formula>0</formula>
    </cfRule>
  </conditionalFormatting>
  <conditionalFormatting sqref="AJ289 AJ114:AJ166">
    <cfRule type="cellIs" dxfId="61" priority="32" operator="lessThanOrEqual">
      <formula>0</formula>
    </cfRule>
  </conditionalFormatting>
  <conditionalFormatting sqref="AT289 AT114:AT166">
    <cfRule type="cellIs" dxfId="60" priority="31" operator="lessThanOrEqual">
      <formula>0</formula>
    </cfRule>
  </conditionalFormatting>
  <conditionalFormatting sqref="P279:P288">
    <cfRule type="cellIs" dxfId="59" priority="26" operator="lessThanOrEqual">
      <formula>0</formula>
    </cfRule>
  </conditionalFormatting>
  <conditionalFormatting sqref="Z279:Z288">
    <cfRule type="cellIs" dxfId="58" priority="25" operator="lessThanOrEqual">
      <formula>0</formula>
    </cfRule>
  </conditionalFormatting>
  <conditionalFormatting sqref="AJ279:AJ288">
    <cfRule type="cellIs" dxfId="57" priority="24" operator="lessThanOrEqual">
      <formula>0</formula>
    </cfRule>
  </conditionalFormatting>
  <conditionalFormatting sqref="AT279:AT288">
    <cfRule type="cellIs" dxfId="56" priority="23" operator="lessThanOrEqual">
      <formula>0</formula>
    </cfRule>
  </conditionalFormatting>
  <conditionalFormatting sqref="P355:P363 P365:P369 P317:P320 P323:P350 P352:P353">
    <cfRule type="cellIs" dxfId="55" priority="22" operator="lessThanOrEqual">
      <formula>0</formula>
    </cfRule>
  </conditionalFormatting>
  <conditionalFormatting sqref="Z317:Z320 Z352:Z353 Z355:Z363 Z365:Z369 Z323:Z350">
    <cfRule type="cellIs" dxfId="54" priority="21" operator="lessThanOrEqual">
      <formula>0</formula>
    </cfRule>
  </conditionalFormatting>
  <conditionalFormatting sqref="AJ317:AJ320 AJ352:AJ353 AJ355:AJ363 AJ365:AJ369 AJ323:AJ350">
    <cfRule type="cellIs" dxfId="53" priority="20" operator="lessThanOrEqual">
      <formula>0</formula>
    </cfRule>
  </conditionalFormatting>
  <conditionalFormatting sqref="AT317:AT320 AT352:AT353 AT355:AT363 AT365:AT369 AT323:AT350">
    <cfRule type="cellIs" dxfId="52" priority="19" operator="lessThanOrEqual">
      <formula>0</formula>
    </cfRule>
  </conditionalFormatting>
  <conditionalFormatting sqref="Z64:AK64">
    <cfRule type="cellIs" dxfId="51" priority="18" operator="lessThanOrEqual">
      <formula>0</formula>
    </cfRule>
  </conditionalFormatting>
  <conditionalFormatting sqref="Z109:AA109 AJ109:AK109">
    <cfRule type="cellIs" dxfId="50" priority="17" operator="lessThanOrEqual">
      <formula>0</formula>
    </cfRule>
  </conditionalFormatting>
  <conditionalFormatting sqref="Z167:AA167 AJ167:AK167 AT167">
    <cfRule type="cellIs" dxfId="49" priority="16" operator="lessThanOrEqual">
      <formula>0</formula>
    </cfRule>
  </conditionalFormatting>
  <conditionalFormatting sqref="AA271:AK271 AT271">
    <cfRule type="cellIs" dxfId="48" priority="15" operator="lessThanOrEqual">
      <formula>0</formula>
    </cfRule>
  </conditionalFormatting>
  <conditionalFormatting sqref="Z271">
    <cfRule type="cellIs" dxfId="47" priority="13" operator="equal">
      <formula>0</formula>
    </cfRule>
  </conditionalFormatting>
  <conditionalFormatting sqref="Z364:AK364">
    <cfRule type="cellIs" dxfId="46" priority="12" operator="lessThanOrEqual">
      <formula>0</formula>
    </cfRule>
  </conditionalFormatting>
  <conditionalFormatting sqref="Z102">
    <cfRule type="cellIs" dxfId="45" priority="11" operator="lessThanOrEqual">
      <formula>0</formula>
    </cfRule>
  </conditionalFormatting>
  <conditionalFormatting sqref="Z112">
    <cfRule type="cellIs" dxfId="44" priority="10" operator="lessThanOrEqual">
      <formula>0</formula>
    </cfRule>
  </conditionalFormatting>
  <conditionalFormatting sqref="AJ112:AJ113">
    <cfRule type="cellIs" dxfId="43" priority="9" operator="lessThanOrEqual">
      <formula>0</formula>
    </cfRule>
  </conditionalFormatting>
  <conditionalFormatting sqref="AT112:AT113">
    <cfRule type="cellIs" dxfId="42" priority="8" operator="lessThanOrEqual">
      <formula>0</formula>
    </cfRule>
  </conditionalFormatting>
  <conditionalFormatting sqref="Z113">
    <cfRule type="cellIs" dxfId="41" priority="7" operator="lessThanOrEqual">
      <formula>0</formula>
    </cfRule>
  </conditionalFormatting>
  <conditionalFormatting sqref="AJ102">
    <cfRule type="cellIs" dxfId="40" priority="6" operator="lessThanOrEqual">
      <formula>0</formula>
    </cfRule>
  </conditionalFormatting>
  <conditionalFormatting sqref="AT64">
    <cfRule type="cellIs" dxfId="39" priority="5" operator="lessThanOrEqual">
      <formula>0</formula>
    </cfRule>
  </conditionalFormatting>
  <conditionalFormatting sqref="AT109">
    <cfRule type="cellIs" dxfId="38" priority="4" operator="lessThanOrEqual">
      <formula>0</formula>
    </cfRule>
  </conditionalFormatting>
  <conditionalFormatting sqref="AT364">
    <cfRule type="cellIs" dxfId="37" priority="3" operator="lessThanOrEqual">
      <formula>0</formula>
    </cfRule>
  </conditionalFormatting>
  <conditionalFormatting sqref="AT67:AT103">
    <cfRule type="cellIs" dxfId="36" priority="1" operator="lessThanOrEqual">
      <formula>0</formula>
    </cfRule>
  </conditionalFormatting>
  <pageMargins left="0.19685039370078741" right="0.19685039370078741" top="0.39370078740157483" bottom="0.27559055118110237" header="0.51181102362204722" footer="0.51181102362204722"/>
  <pageSetup paperSize="9" scale="23" firstPageNumber="0" fitToHeight="0" orientation="portrait" r:id="rId1"/>
  <headerFooter alignWithMargins="0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pageSetUpPr fitToPage="1"/>
  </sheetPr>
  <dimension ref="A1:BG390"/>
  <sheetViews>
    <sheetView zoomScale="90" zoomScaleNormal="90" zoomScalePageLayoutView="90" workbookViewId="0">
      <pane ySplit="1660" topLeftCell="A293" activePane="bottomLeft"/>
      <selection pane="bottomLeft" activeCell="E303" sqref="E303"/>
    </sheetView>
  </sheetViews>
  <sheetFormatPr baseColWidth="10" defaultColWidth="9" defaultRowHeight="11" outlineLevelCol="1"/>
  <cols>
    <col min="1" max="1" width="3.59765625" style="144" customWidth="1"/>
    <col min="2" max="2" width="25" style="194" customWidth="1"/>
    <col min="3" max="3" width="4.3984375" style="142" customWidth="1"/>
    <col min="4" max="4" width="15" style="195" hidden="1" customWidth="1" outlineLevel="1"/>
    <col min="5" max="5" width="8" style="196" bestFit="1" customWidth="1" collapsed="1"/>
    <col min="6" max="6" width="8.796875" style="143" customWidth="1"/>
    <col min="7" max="7" width="10" style="143" customWidth="1" outlineLevel="1"/>
    <col min="8" max="9" width="8" style="198" customWidth="1" outlineLevel="1"/>
    <col min="10" max="10" width="7.796875" style="198" customWidth="1" outlineLevel="1"/>
    <col min="11" max="13" width="6.796875" style="198" customWidth="1" outlineLevel="1"/>
    <col min="14" max="14" width="7.59765625" style="198" customWidth="1" outlineLevel="1"/>
    <col min="15" max="15" width="6.59765625" style="198" customWidth="1" outlineLevel="1"/>
    <col min="16" max="16" width="6.796875" style="198" customWidth="1" outlineLevel="1"/>
    <col min="17" max="17" width="10" style="143" customWidth="1" outlineLevel="1"/>
    <col min="18" max="18" width="10" style="198" customWidth="1" outlineLevel="1"/>
    <col min="19" max="19" width="10" style="143" bestFit="1" customWidth="1"/>
    <col min="20" max="20" width="10.19921875" style="143" customWidth="1" outlineLevel="1"/>
    <col min="21" max="21" width="8" style="198" customWidth="1" outlineLevel="1"/>
    <col min="22" max="23" width="9" style="198" customWidth="1" outlineLevel="1"/>
    <col min="24" max="24" width="8" style="198" customWidth="1" outlineLevel="1"/>
    <col min="25" max="25" width="7" style="198" customWidth="1" outlineLevel="1"/>
    <col min="26" max="27" width="8" style="198" customWidth="1" outlineLevel="1"/>
    <col min="28" max="28" width="7" style="198" customWidth="1" outlineLevel="1"/>
    <col min="29" max="29" width="8" style="198" customWidth="1" outlineLevel="1"/>
    <col min="30" max="30" width="10" style="143" customWidth="1" outlineLevel="1"/>
    <col min="31" max="31" width="10" style="198" customWidth="1" outlineLevel="1"/>
    <col min="32" max="32" width="12.3984375" style="143" customWidth="1"/>
    <col min="33" max="33" width="9.796875" style="143" customWidth="1" outlineLevel="1"/>
    <col min="34" max="35" width="8" style="198" customWidth="1" outlineLevel="1"/>
    <col min="36" max="36" width="9" style="198" customWidth="1" outlineLevel="1"/>
    <col min="37" max="38" width="6.59765625" style="198" customWidth="1" outlineLevel="1"/>
    <col min="39" max="40" width="7.3984375" style="198" customWidth="1" outlineLevel="1"/>
    <col min="41" max="41" width="7" style="198" customWidth="1" outlineLevel="1"/>
    <col min="42" max="42" width="8" style="198" customWidth="1" outlineLevel="1"/>
    <col min="43" max="43" width="10" style="143" customWidth="1" outlineLevel="1"/>
    <col min="44" max="44" width="10" style="198" customWidth="1" outlineLevel="1"/>
    <col min="45" max="45" width="12.19921875" style="143" customWidth="1"/>
    <col min="46" max="46" width="10.19921875" style="143" customWidth="1" outlineLevel="1"/>
    <col min="47" max="47" width="7.19921875" style="198" customWidth="1" outlineLevel="1"/>
    <col min="48" max="48" width="7.59765625" style="198" customWidth="1" outlineLevel="1"/>
    <col min="49" max="49" width="9" style="198" customWidth="1" outlineLevel="1"/>
    <col min="50" max="50" width="6.59765625" style="198" customWidth="1" outlineLevel="1"/>
    <col min="51" max="51" width="8" style="198" customWidth="1" outlineLevel="1"/>
    <col min="52" max="53" width="7.3984375" style="198" customWidth="1" outlineLevel="1"/>
    <col min="54" max="54" width="7" style="198" customWidth="1" outlineLevel="1"/>
    <col min="55" max="55" width="8" style="198" customWidth="1" outlineLevel="1"/>
    <col min="56" max="56" width="10" style="143" customWidth="1" outlineLevel="1"/>
    <col min="57" max="57" width="10.3984375" style="198" customWidth="1" outlineLevel="1"/>
    <col min="58" max="58" width="10.3984375" style="198" customWidth="1"/>
    <col min="59" max="59" width="3.3984375" style="137" customWidth="1"/>
    <col min="60" max="16384" width="9" style="143"/>
  </cols>
  <sheetData>
    <row r="1" spans="1:59" ht="12.75" customHeight="1">
      <c r="A1" s="824" t="s">
        <v>0</v>
      </c>
      <c r="B1" s="825" t="s">
        <v>1</v>
      </c>
      <c r="C1" s="826"/>
      <c r="D1" s="827" t="s">
        <v>4</v>
      </c>
      <c r="E1" s="827" t="s">
        <v>1085</v>
      </c>
      <c r="F1" s="823" t="s">
        <v>1323</v>
      </c>
      <c r="G1" s="825" t="s">
        <v>811</v>
      </c>
      <c r="H1" s="828" t="s">
        <v>812</v>
      </c>
      <c r="I1" s="828"/>
      <c r="J1" s="828"/>
      <c r="K1" s="828"/>
      <c r="L1" s="828"/>
      <c r="M1" s="828"/>
      <c r="N1" s="828"/>
      <c r="O1" s="828"/>
      <c r="P1" s="828"/>
      <c r="Q1" s="829" t="s">
        <v>813</v>
      </c>
      <c r="R1" s="829" t="s">
        <v>814</v>
      </c>
      <c r="S1" s="830" t="s">
        <v>1324</v>
      </c>
      <c r="T1" s="825" t="s">
        <v>816</v>
      </c>
      <c r="U1" s="828" t="s">
        <v>812</v>
      </c>
      <c r="V1" s="828"/>
      <c r="W1" s="828"/>
      <c r="X1" s="828"/>
      <c r="Y1" s="828"/>
      <c r="Z1" s="828"/>
      <c r="AA1" s="828"/>
      <c r="AB1" s="828"/>
      <c r="AC1" s="828"/>
      <c r="AD1" s="831" t="s">
        <v>1146</v>
      </c>
      <c r="AE1" s="829" t="s">
        <v>814</v>
      </c>
      <c r="AF1" s="830" t="s">
        <v>1325</v>
      </c>
      <c r="AG1" s="825" t="s">
        <v>818</v>
      </c>
      <c r="AH1" s="828" t="s">
        <v>812</v>
      </c>
      <c r="AI1" s="828"/>
      <c r="AJ1" s="828"/>
      <c r="AK1" s="828"/>
      <c r="AL1" s="828"/>
      <c r="AM1" s="828"/>
      <c r="AN1" s="828"/>
      <c r="AO1" s="828"/>
      <c r="AP1" s="828"/>
      <c r="AQ1" s="831" t="s">
        <v>813</v>
      </c>
      <c r="AR1" s="829" t="s">
        <v>814</v>
      </c>
      <c r="AS1" s="830" t="s">
        <v>1326</v>
      </c>
      <c r="AT1" s="825" t="s">
        <v>820</v>
      </c>
      <c r="AU1" s="828" t="s">
        <v>812</v>
      </c>
      <c r="AV1" s="828"/>
      <c r="AW1" s="828"/>
      <c r="AX1" s="828"/>
      <c r="AY1" s="828"/>
      <c r="AZ1" s="828"/>
      <c r="BA1" s="828"/>
      <c r="BB1" s="828"/>
      <c r="BC1" s="828"/>
      <c r="BD1" s="831" t="s">
        <v>813</v>
      </c>
      <c r="BE1" s="829" t="s">
        <v>814</v>
      </c>
      <c r="BF1" s="833" t="s">
        <v>1327</v>
      </c>
    </row>
    <row r="2" spans="1:59" ht="11.25" customHeight="1">
      <c r="A2" s="824"/>
      <c r="B2" s="825"/>
      <c r="C2" s="826"/>
      <c r="D2" s="827"/>
      <c r="E2" s="827"/>
      <c r="F2" s="823"/>
      <c r="G2" s="825"/>
      <c r="H2" s="154" t="s">
        <v>822</v>
      </c>
      <c r="I2" s="154" t="s">
        <v>823</v>
      </c>
      <c r="J2" s="154" t="s">
        <v>824</v>
      </c>
      <c r="K2" s="154" t="s">
        <v>825</v>
      </c>
      <c r="L2" s="154" t="s">
        <v>826</v>
      </c>
      <c r="M2" s="251" t="s">
        <v>827</v>
      </c>
      <c r="N2" s="252" t="s">
        <v>1299</v>
      </c>
      <c r="O2" s="252" t="s">
        <v>1301</v>
      </c>
      <c r="P2" s="154" t="s">
        <v>828</v>
      </c>
      <c r="Q2" s="829"/>
      <c r="R2" s="829"/>
      <c r="S2" s="831"/>
      <c r="T2" s="825"/>
      <c r="U2" s="154" t="s">
        <v>822</v>
      </c>
      <c r="V2" s="154" t="s">
        <v>823</v>
      </c>
      <c r="W2" s="154" t="s">
        <v>824</v>
      </c>
      <c r="X2" s="154" t="s">
        <v>825</v>
      </c>
      <c r="Y2" s="154" t="s">
        <v>826</v>
      </c>
      <c r="Z2" s="154" t="s">
        <v>827</v>
      </c>
      <c r="AA2" s="252" t="s">
        <v>1299</v>
      </c>
      <c r="AB2" s="252" t="s">
        <v>1300</v>
      </c>
      <c r="AC2" s="154" t="s">
        <v>828</v>
      </c>
      <c r="AD2" s="831"/>
      <c r="AE2" s="829"/>
      <c r="AF2" s="831"/>
      <c r="AG2" s="825"/>
      <c r="AH2" s="154" t="s">
        <v>822</v>
      </c>
      <c r="AI2" s="154" t="s">
        <v>823</v>
      </c>
      <c r="AJ2" s="154" t="s">
        <v>824</v>
      </c>
      <c r="AK2" s="154" t="s">
        <v>825</v>
      </c>
      <c r="AL2" s="154" t="s">
        <v>826</v>
      </c>
      <c r="AM2" s="154" t="s">
        <v>827</v>
      </c>
      <c r="AN2" s="252" t="s">
        <v>1299</v>
      </c>
      <c r="AO2" s="252" t="s">
        <v>1300</v>
      </c>
      <c r="AP2" s="154" t="s">
        <v>828</v>
      </c>
      <c r="AQ2" s="831"/>
      <c r="AR2" s="829"/>
      <c r="AS2" s="831"/>
      <c r="AT2" s="825"/>
      <c r="AU2" s="154" t="s">
        <v>822</v>
      </c>
      <c r="AV2" s="154" t="s">
        <v>823</v>
      </c>
      <c r="AW2" s="154" t="s">
        <v>824</v>
      </c>
      <c r="AX2" s="154" t="s">
        <v>825</v>
      </c>
      <c r="AY2" s="154" t="s">
        <v>826</v>
      </c>
      <c r="AZ2" s="154" t="s">
        <v>827</v>
      </c>
      <c r="BA2" s="252" t="s">
        <v>1299</v>
      </c>
      <c r="BB2" s="252" t="s">
        <v>1300</v>
      </c>
      <c r="BC2" s="154" t="s">
        <v>828</v>
      </c>
      <c r="BD2" s="831"/>
      <c r="BE2" s="829"/>
      <c r="BF2" s="829"/>
    </row>
    <row r="3" spans="1:59">
      <c r="A3" s="138">
        <v>1</v>
      </c>
      <c r="B3" s="160" t="s">
        <v>13</v>
      </c>
      <c r="C3" s="213" t="s">
        <v>14</v>
      </c>
      <c r="D3" s="156" t="s">
        <v>16</v>
      </c>
      <c r="E3" s="161">
        <v>195</v>
      </c>
      <c r="F3" s="158">
        <v>-525</v>
      </c>
      <c r="G3" s="158">
        <v>525</v>
      </c>
      <c r="H3" s="159"/>
      <c r="I3" s="159"/>
      <c r="J3" s="159"/>
      <c r="K3" s="159"/>
      <c r="L3" s="159"/>
      <c r="M3" s="159"/>
      <c r="N3" s="159">
        <v>50</v>
      </c>
      <c r="O3" s="159"/>
      <c r="P3" s="159"/>
      <c r="Q3" s="158">
        <f t="shared" ref="Q3:Q35" si="0">SUM(G3:P3)</f>
        <v>575</v>
      </c>
      <c r="R3" s="159"/>
      <c r="S3" s="158">
        <f t="shared" ref="S3:S36" si="1">F3+Q3-R3</f>
        <v>50</v>
      </c>
      <c r="T3" s="158">
        <f t="shared" ref="T3:T14" si="2">E3*3</f>
        <v>585</v>
      </c>
      <c r="U3" s="159"/>
      <c r="V3" s="159"/>
      <c r="W3" s="159"/>
      <c r="X3" s="159"/>
      <c r="Y3" s="159"/>
      <c r="Z3" s="159"/>
      <c r="AA3" s="159"/>
      <c r="AB3" s="159"/>
      <c r="AC3" s="159"/>
      <c r="AD3" s="158">
        <f t="shared" ref="AD3:AD67" si="3">SUM(T3:AC3)</f>
        <v>585</v>
      </c>
      <c r="AE3" s="159">
        <v>635</v>
      </c>
      <c r="AF3" s="158">
        <f t="shared" ref="AF3:AF67" si="4">S3+AD3-AE3</f>
        <v>0</v>
      </c>
      <c r="AG3" s="158">
        <f t="shared" ref="AG3:AG14" si="5">$E3*3</f>
        <v>585</v>
      </c>
      <c r="AH3" s="159"/>
      <c r="AI3" s="159"/>
      <c r="AJ3" s="159"/>
      <c r="AK3" s="159"/>
      <c r="AL3" s="159"/>
      <c r="AM3" s="159"/>
      <c r="AN3" s="159"/>
      <c r="AO3" s="159"/>
      <c r="AP3" s="159"/>
      <c r="AQ3" s="158">
        <f t="shared" ref="AQ3:AQ67" si="6">SUM(AG3:AP3)</f>
        <v>585</v>
      </c>
      <c r="AR3" s="159">
        <v>1170</v>
      </c>
      <c r="AS3" s="158">
        <f t="shared" ref="AS3:AS67" si="7">AF3+AQ3-AR3</f>
        <v>-585</v>
      </c>
      <c r="AT3" s="158">
        <f t="shared" ref="AT3:AT14" si="8">$E3*3</f>
        <v>585</v>
      </c>
      <c r="AU3" s="159"/>
      <c r="AV3" s="159"/>
      <c r="AW3" s="159"/>
      <c r="AX3" s="159"/>
      <c r="AY3" s="159"/>
      <c r="AZ3" s="159"/>
      <c r="BA3" s="159"/>
      <c r="BB3" s="159"/>
      <c r="BC3" s="159"/>
      <c r="BD3" s="158">
        <f t="shared" ref="BD3:BD67" si="9">SUM(AT3:BC3)</f>
        <v>585</v>
      </c>
      <c r="BE3" s="159">
        <v>525</v>
      </c>
      <c r="BF3" s="158">
        <f t="shared" ref="BF3:BF67" si="10">AS3+BD3-BE3</f>
        <v>-525</v>
      </c>
      <c r="BG3" s="137" t="str">
        <f t="shared" ref="BG3:BG65" si="11">IF(BF3=0,"*","")</f>
        <v/>
      </c>
    </row>
    <row r="4" spans="1:59">
      <c r="A4" s="138">
        <v>2</v>
      </c>
      <c r="B4" s="221" t="s">
        <v>1306</v>
      </c>
      <c r="C4" s="213" t="s">
        <v>23</v>
      </c>
      <c r="D4" s="156"/>
      <c r="E4" s="161">
        <v>50</v>
      </c>
      <c r="F4" s="158"/>
      <c r="G4" s="158">
        <f t="shared" ref="G4:G11" si="12">E4*3</f>
        <v>150</v>
      </c>
      <c r="H4" s="159">
        <v>50</v>
      </c>
      <c r="I4" s="159"/>
      <c r="J4" s="159"/>
      <c r="K4" s="159"/>
      <c r="L4" s="159"/>
      <c r="M4" s="159"/>
      <c r="N4" s="159"/>
      <c r="O4" s="159"/>
      <c r="P4" s="159"/>
      <c r="Q4" s="158">
        <f t="shared" si="0"/>
        <v>200</v>
      </c>
      <c r="R4" s="159">
        <v>200</v>
      </c>
      <c r="S4" s="158">
        <f t="shared" si="1"/>
        <v>0</v>
      </c>
      <c r="T4" s="158">
        <f t="shared" si="2"/>
        <v>150</v>
      </c>
      <c r="U4" s="159"/>
      <c r="V4" s="159"/>
      <c r="W4" s="159"/>
      <c r="X4" s="159"/>
      <c r="Y4" s="159"/>
      <c r="Z4" s="159"/>
      <c r="AA4" s="159">
        <v>50</v>
      </c>
      <c r="AB4" s="159"/>
      <c r="AC4" s="159"/>
      <c r="AD4" s="158">
        <f t="shared" si="3"/>
        <v>200</v>
      </c>
      <c r="AE4" s="159">
        <v>500</v>
      </c>
      <c r="AF4" s="158">
        <f t="shared" si="4"/>
        <v>-300</v>
      </c>
      <c r="AG4" s="158">
        <f t="shared" si="5"/>
        <v>150</v>
      </c>
      <c r="AH4" s="159"/>
      <c r="AI4" s="159">
        <v>200</v>
      </c>
      <c r="AJ4" s="159"/>
      <c r="AK4" s="159"/>
      <c r="AL4" s="159"/>
      <c r="AM4" s="159"/>
      <c r="AN4" s="159"/>
      <c r="AO4" s="159"/>
      <c r="AP4" s="159"/>
      <c r="AQ4" s="158">
        <f t="shared" si="6"/>
        <v>350</v>
      </c>
      <c r="AR4" s="159">
        <v>200</v>
      </c>
      <c r="AS4" s="158">
        <f t="shared" si="7"/>
        <v>-150</v>
      </c>
      <c r="AT4" s="158">
        <f t="shared" si="8"/>
        <v>150</v>
      </c>
      <c r="AU4" s="159"/>
      <c r="AV4" s="159"/>
      <c r="AW4" s="159"/>
      <c r="AX4" s="159"/>
      <c r="AY4" s="159"/>
      <c r="AZ4" s="159"/>
      <c r="BA4" s="159"/>
      <c r="BB4" s="159"/>
      <c r="BC4" s="159"/>
      <c r="BD4" s="158">
        <f t="shared" si="9"/>
        <v>150</v>
      </c>
      <c r="BE4" s="159">
        <v>950</v>
      </c>
      <c r="BF4" s="158">
        <f t="shared" si="10"/>
        <v>-950</v>
      </c>
      <c r="BG4" s="137" t="str">
        <f t="shared" si="11"/>
        <v/>
      </c>
    </row>
    <row r="5" spans="1:59">
      <c r="A5" s="138">
        <v>3</v>
      </c>
      <c r="B5" s="160" t="s">
        <v>938</v>
      </c>
      <c r="C5" s="213" t="s">
        <v>23</v>
      </c>
      <c r="D5" s="156" t="s">
        <v>944</v>
      </c>
      <c r="E5" s="161">
        <v>50</v>
      </c>
      <c r="F5" s="158"/>
      <c r="G5" s="158">
        <f t="shared" si="12"/>
        <v>150</v>
      </c>
      <c r="H5" s="159"/>
      <c r="I5" s="159"/>
      <c r="J5" s="159"/>
      <c r="K5" s="159"/>
      <c r="L5" s="159"/>
      <c r="M5" s="159"/>
      <c r="N5" s="159"/>
      <c r="O5" s="159"/>
      <c r="P5" s="159"/>
      <c r="Q5" s="158">
        <f t="shared" si="0"/>
        <v>150</v>
      </c>
      <c r="R5" s="159">
        <v>600</v>
      </c>
      <c r="S5" s="158">
        <f t="shared" si="1"/>
        <v>-450</v>
      </c>
      <c r="T5" s="158">
        <f t="shared" si="2"/>
        <v>150</v>
      </c>
      <c r="U5" s="159"/>
      <c r="V5" s="159"/>
      <c r="W5" s="159"/>
      <c r="X5" s="159"/>
      <c r="Y5" s="159"/>
      <c r="Z5" s="159"/>
      <c r="AA5" s="159"/>
      <c r="AB5" s="159"/>
      <c r="AC5" s="159"/>
      <c r="AD5" s="158">
        <f t="shared" si="3"/>
        <v>150</v>
      </c>
      <c r="AE5" s="159"/>
      <c r="AF5" s="158">
        <f t="shared" si="4"/>
        <v>-300</v>
      </c>
      <c r="AG5" s="158">
        <f t="shared" si="5"/>
        <v>150</v>
      </c>
      <c r="AH5" s="159"/>
      <c r="AI5" s="159"/>
      <c r="AJ5" s="159"/>
      <c r="AK5" s="159"/>
      <c r="AL5" s="159"/>
      <c r="AM5" s="159"/>
      <c r="AN5" s="159"/>
      <c r="AO5" s="159"/>
      <c r="AP5" s="159"/>
      <c r="AQ5" s="158">
        <f t="shared" si="6"/>
        <v>150</v>
      </c>
      <c r="AR5" s="159"/>
      <c r="AS5" s="158">
        <f t="shared" si="7"/>
        <v>-150</v>
      </c>
      <c r="AT5" s="158">
        <f t="shared" si="8"/>
        <v>150</v>
      </c>
      <c r="AU5" s="159"/>
      <c r="AV5" s="159"/>
      <c r="AW5" s="159"/>
      <c r="AX5" s="159"/>
      <c r="AY5" s="159"/>
      <c r="AZ5" s="159"/>
      <c r="BA5" s="159"/>
      <c r="BB5" s="159"/>
      <c r="BC5" s="159"/>
      <c r="BD5" s="158">
        <f t="shared" si="9"/>
        <v>150</v>
      </c>
      <c r="BE5" s="159"/>
      <c r="BF5" s="158">
        <f t="shared" si="10"/>
        <v>0</v>
      </c>
      <c r="BG5" s="137" t="str">
        <f t="shared" si="11"/>
        <v>*</v>
      </c>
    </row>
    <row r="6" spans="1:59">
      <c r="A6" s="138">
        <v>4</v>
      </c>
      <c r="B6" s="221" t="s">
        <v>992</v>
      </c>
      <c r="C6" s="213" t="s">
        <v>23</v>
      </c>
      <c r="D6" s="156" t="s">
        <v>74</v>
      </c>
      <c r="E6" s="161">
        <v>50</v>
      </c>
      <c r="F6" s="158"/>
      <c r="G6" s="158">
        <f t="shared" si="12"/>
        <v>150</v>
      </c>
      <c r="H6" s="159">
        <v>50</v>
      </c>
      <c r="I6" s="227"/>
      <c r="J6" s="159"/>
      <c r="K6" s="159"/>
      <c r="L6" s="159"/>
      <c r="M6" s="159"/>
      <c r="N6" s="159">
        <v>50</v>
      </c>
      <c r="O6" s="159"/>
      <c r="P6" s="159"/>
      <c r="Q6" s="158">
        <f t="shared" si="0"/>
        <v>250</v>
      </c>
      <c r="R6" s="159">
        <v>250</v>
      </c>
      <c r="S6" s="158">
        <f t="shared" si="1"/>
        <v>0</v>
      </c>
      <c r="T6" s="158">
        <f t="shared" si="2"/>
        <v>150</v>
      </c>
      <c r="U6" s="159"/>
      <c r="V6" s="159">
        <v>50</v>
      </c>
      <c r="W6" s="159"/>
      <c r="X6" s="159"/>
      <c r="Y6" s="159"/>
      <c r="Z6" s="159"/>
      <c r="AA6" s="159"/>
      <c r="AB6" s="159"/>
      <c r="AC6" s="159"/>
      <c r="AD6" s="158">
        <f t="shared" si="3"/>
        <v>200</v>
      </c>
      <c r="AE6" s="159">
        <v>200</v>
      </c>
      <c r="AF6" s="158">
        <f t="shared" si="4"/>
        <v>0</v>
      </c>
      <c r="AG6" s="158">
        <f t="shared" si="5"/>
        <v>150</v>
      </c>
      <c r="AH6" s="159"/>
      <c r="AI6" s="159"/>
      <c r="AJ6" s="159"/>
      <c r="AK6" s="159"/>
      <c r="AL6" s="159"/>
      <c r="AM6" s="159"/>
      <c r="AN6" s="159"/>
      <c r="AO6" s="159"/>
      <c r="AP6" s="159"/>
      <c r="AQ6" s="158">
        <f t="shared" si="6"/>
        <v>150</v>
      </c>
      <c r="AR6" s="159">
        <v>150</v>
      </c>
      <c r="AS6" s="158">
        <f t="shared" si="7"/>
        <v>0</v>
      </c>
      <c r="AT6" s="158">
        <f t="shared" si="8"/>
        <v>150</v>
      </c>
      <c r="AU6" s="159"/>
      <c r="AV6" s="159"/>
      <c r="AW6" s="159"/>
      <c r="AX6" s="159"/>
      <c r="AY6" s="159"/>
      <c r="AZ6" s="159"/>
      <c r="BA6" s="159"/>
      <c r="BB6" s="159"/>
      <c r="BC6" s="159"/>
      <c r="BD6" s="158">
        <f t="shared" si="9"/>
        <v>150</v>
      </c>
      <c r="BE6" s="159">
        <v>150</v>
      </c>
      <c r="BF6" s="158">
        <f t="shared" si="10"/>
        <v>0</v>
      </c>
      <c r="BG6" s="137" t="str">
        <f t="shared" si="11"/>
        <v>*</v>
      </c>
    </row>
    <row r="7" spans="1:59">
      <c r="A7" s="138">
        <v>5</v>
      </c>
      <c r="B7" s="155" t="s">
        <v>18</v>
      </c>
      <c r="C7" s="213" t="s">
        <v>10</v>
      </c>
      <c r="D7" s="156" t="s">
        <v>20</v>
      </c>
      <c r="E7" s="157">
        <v>315</v>
      </c>
      <c r="F7" s="158">
        <v>945</v>
      </c>
      <c r="G7" s="158">
        <f t="shared" si="12"/>
        <v>945</v>
      </c>
      <c r="H7" s="159"/>
      <c r="I7" s="159"/>
      <c r="J7" s="159"/>
      <c r="K7" s="159"/>
      <c r="L7" s="159"/>
      <c r="M7" s="159"/>
      <c r="N7" s="159"/>
      <c r="O7" s="159"/>
      <c r="P7" s="159"/>
      <c r="Q7" s="158">
        <f t="shared" si="0"/>
        <v>945</v>
      </c>
      <c r="R7" s="159">
        <v>4366.6499999999996</v>
      </c>
      <c r="S7" s="158">
        <f t="shared" si="1"/>
        <v>-2476.6499999999996</v>
      </c>
      <c r="T7" s="158">
        <f t="shared" si="2"/>
        <v>945</v>
      </c>
      <c r="U7" s="159"/>
      <c r="V7" s="159">
        <v>50</v>
      </c>
      <c r="W7" s="159">
        <v>2476.65</v>
      </c>
      <c r="X7" s="159"/>
      <c r="Y7" s="159"/>
      <c r="Z7" s="159"/>
      <c r="AA7" s="159">
        <v>50</v>
      </c>
      <c r="AB7" s="159"/>
      <c r="AC7" s="159"/>
      <c r="AD7" s="158">
        <f t="shared" si="3"/>
        <v>3521.65</v>
      </c>
      <c r="AE7" s="159">
        <v>1045</v>
      </c>
      <c r="AF7" s="158">
        <f t="shared" si="4"/>
        <v>0</v>
      </c>
      <c r="AG7" s="158">
        <f t="shared" si="5"/>
        <v>945</v>
      </c>
      <c r="AH7" s="159"/>
      <c r="AI7" s="159"/>
      <c r="AJ7" s="159"/>
      <c r="AK7" s="159"/>
      <c r="AL7" s="159"/>
      <c r="AM7" s="159"/>
      <c r="AN7" s="159"/>
      <c r="AO7" s="159"/>
      <c r="AP7" s="159"/>
      <c r="AQ7" s="158">
        <f t="shared" si="6"/>
        <v>945</v>
      </c>
      <c r="AR7" s="159">
        <v>945</v>
      </c>
      <c r="AS7" s="158">
        <f t="shared" si="7"/>
        <v>0</v>
      </c>
      <c r="AT7" s="158">
        <f t="shared" si="8"/>
        <v>945</v>
      </c>
      <c r="AU7" s="159"/>
      <c r="AV7" s="159"/>
      <c r="AW7" s="159"/>
      <c r="AX7" s="159"/>
      <c r="AY7" s="159"/>
      <c r="AZ7" s="159"/>
      <c r="BA7" s="159"/>
      <c r="BB7" s="159"/>
      <c r="BC7" s="159"/>
      <c r="BD7" s="158">
        <f t="shared" si="9"/>
        <v>945</v>
      </c>
      <c r="BE7" s="159">
        <v>945</v>
      </c>
      <c r="BF7" s="158">
        <f t="shared" si="10"/>
        <v>0</v>
      </c>
      <c r="BG7" s="137" t="str">
        <f t="shared" si="11"/>
        <v>*</v>
      </c>
    </row>
    <row r="8" spans="1:59">
      <c r="A8" s="138">
        <v>6</v>
      </c>
      <c r="B8" s="160" t="s">
        <v>1124</v>
      </c>
      <c r="C8" s="213" t="s">
        <v>23</v>
      </c>
      <c r="D8" s="156" t="s">
        <v>25</v>
      </c>
      <c r="E8" s="161">
        <v>75</v>
      </c>
      <c r="F8" s="158"/>
      <c r="G8" s="158">
        <f t="shared" si="12"/>
        <v>225</v>
      </c>
      <c r="H8" s="159"/>
      <c r="I8" s="159"/>
      <c r="J8" s="159"/>
      <c r="K8" s="159"/>
      <c r="L8" s="159"/>
      <c r="M8" s="159"/>
      <c r="N8" s="159"/>
      <c r="O8" s="159"/>
      <c r="P8" s="159"/>
      <c r="Q8" s="158">
        <f t="shared" si="0"/>
        <v>225</v>
      </c>
      <c r="R8" s="159">
        <v>950</v>
      </c>
      <c r="S8" s="158">
        <f t="shared" si="1"/>
        <v>-725</v>
      </c>
      <c r="T8" s="158">
        <f t="shared" si="2"/>
        <v>225</v>
      </c>
      <c r="U8" s="159"/>
      <c r="V8" s="159"/>
      <c r="W8" s="159"/>
      <c r="X8" s="159"/>
      <c r="Y8" s="159"/>
      <c r="Z8" s="159"/>
      <c r="AA8" s="159">
        <v>50</v>
      </c>
      <c r="AB8" s="159"/>
      <c r="AC8" s="159"/>
      <c r="AD8" s="158">
        <f t="shared" si="3"/>
        <v>275</v>
      </c>
      <c r="AE8" s="159"/>
      <c r="AF8" s="158">
        <f t="shared" si="4"/>
        <v>-450</v>
      </c>
      <c r="AG8" s="158">
        <f t="shared" si="5"/>
        <v>225</v>
      </c>
      <c r="AH8" s="159"/>
      <c r="AI8" s="159"/>
      <c r="AJ8" s="159"/>
      <c r="AK8" s="159"/>
      <c r="AL8" s="159"/>
      <c r="AM8" s="159"/>
      <c r="AN8" s="159"/>
      <c r="AO8" s="159"/>
      <c r="AP8" s="159"/>
      <c r="AQ8" s="158">
        <f t="shared" si="6"/>
        <v>225</v>
      </c>
      <c r="AR8" s="159"/>
      <c r="AS8" s="158">
        <f t="shared" si="7"/>
        <v>-225</v>
      </c>
      <c r="AT8" s="158">
        <f t="shared" si="8"/>
        <v>225</v>
      </c>
      <c r="AU8" s="159"/>
      <c r="AV8" s="159"/>
      <c r="AW8" s="159"/>
      <c r="AX8" s="159"/>
      <c r="AY8" s="159"/>
      <c r="AZ8" s="159"/>
      <c r="BA8" s="159"/>
      <c r="BB8" s="159"/>
      <c r="BC8" s="159"/>
      <c r="BD8" s="158">
        <f t="shared" si="9"/>
        <v>225</v>
      </c>
      <c r="BE8" s="159"/>
      <c r="BF8" s="158">
        <f t="shared" si="10"/>
        <v>0</v>
      </c>
      <c r="BG8" s="137" t="str">
        <f t="shared" si="11"/>
        <v>*</v>
      </c>
    </row>
    <row r="9" spans="1:59">
      <c r="A9" s="138">
        <v>7</v>
      </c>
      <c r="B9" s="160" t="s">
        <v>26</v>
      </c>
      <c r="C9" s="213" t="s">
        <v>23</v>
      </c>
      <c r="D9" s="156" t="s">
        <v>28</v>
      </c>
      <c r="E9" s="161">
        <v>85</v>
      </c>
      <c r="F9" s="158">
        <v>-1020</v>
      </c>
      <c r="G9" s="158">
        <f t="shared" si="12"/>
        <v>255</v>
      </c>
      <c r="H9" s="159"/>
      <c r="I9" s="159"/>
      <c r="J9" s="159"/>
      <c r="K9" s="159"/>
      <c r="L9" s="159"/>
      <c r="M9" s="159"/>
      <c r="N9" s="159"/>
      <c r="O9" s="159"/>
      <c r="P9" s="159"/>
      <c r="Q9" s="158">
        <f t="shared" si="0"/>
        <v>255</v>
      </c>
      <c r="R9" s="159"/>
      <c r="S9" s="158">
        <f t="shared" si="1"/>
        <v>-765</v>
      </c>
      <c r="T9" s="158">
        <f t="shared" si="2"/>
        <v>255</v>
      </c>
      <c r="U9" s="159"/>
      <c r="V9" s="159"/>
      <c r="W9" s="159"/>
      <c r="X9" s="159"/>
      <c r="Y9" s="159"/>
      <c r="Z9" s="159"/>
      <c r="AA9" s="159"/>
      <c r="AB9" s="159"/>
      <c r="AC9" s="159"/>
      <c r="AD9" s="158">
        <f t="shared" si="3"/>
        <v>255</v>
      </c>
      <c r="AE9" s="159"/>
      <c r="AF9" s="158">
        <f t="shared" si="4"/>
        <v>-510</v>
      </c>
      <c r="AG9" s="158">
        <f t="shared" si="5"/>
        <v>255</v>
      </c>
      <c r="AH9" s="159"/>
      <c r="AI9" s="159"/>
      <c r="AJ9" s="159"/>
      <c r="AK9" s="159"/>
      <c r="AL9" s="159"/>
      <c r="AM9" s="159"/>
      <c r="AN9" s="159"/>
      <c r="AO9" s="159"/>
      <c r="AP9" s="159"/>
      <c r="AQ9" s="158">
        <f t="shared" si="6"/>
        <v>255</v>
      </c>
      <c r="AR9" s="159"/>
      <c r="AS9" s="158">
        <f t="shared" si="7"/>
        <v>-255</v>
      </c>
      <c r="AT9" s="158">
        <f t="shared" si="8"/>
        <v>255</v>
      </c>
      <c r="AU9" s="159"/>
      <c r="AV9" s="159"/>
      <c r="AW9" s="159"/>
      <c r="AX9" s="159"/>
      <c r="AY9" s="159"/>
      <c r="AZ9" s="159"/>
      <c r="BA9" s="159"/>
      <c r="BB9" s="159"/>
      <c r="BC9" s="159"/>
      <c r="BD9" s="158">
        <f t="shared" si="9"/>
        <v>255</v>
      </c>
      <c r="BE9" s="159"/>
      <c r="BF9" s="158">
        <f t="shared" si="10"/>
        <v>0</v>
      </c>
      <c r="BG9" s="137" t="str">
        <f t="shared" si="11"/>
        <v>*</v>
      </c>
    </row>
    <row r="10" spans="1:59">
      <c r="A10" s="138">
        <v>8</v>
      </c>
      <c r="B10" s="160" t="s">
        <v>31</v>
      </c>
      <c r="C10" s="213" t="s">
        <v>14</v>
      </c>
      <c r="D10" s="156" t="s">
        <v>33</v>
      </c>
      <c r="E10" s="161">
        <v>150</v>
      </c>
      <c r="F10" s="158"/>
      <c r="G10" s="158">
        <f t="shared" si="12"/>
        <v>450</v>
      </c>
      <c r="H10" s="159"/>
      <c r="I10" s="159"/>
      <c r="J10" s="159"/>
      <c r="K10" s="159"/>
      <c r="L10" s="159"/>
      <c r="M10" s="159"/>
      <c r="N10" s="159"/>
      <c r="O10" s="159"/>
      <c r="P10" s="159"/>
      <c r="Q10" s="158">
        <f t="shared" si="0"/>
        <v>450</v>
      </c>
      <c r="R10" s="159">
        <v>450</v>
      </c>
      <c r="S10" s="158">
        <f t="shared" si="1"/>
        <v>0</v>
      </c>
      <c r="T10" s="158">
        <f t="shared" si="2"/>
        <v>450</v>
      </c>
      <c r="U10" s="159"/>
      <c r="V10" s="159"/>
      <c r="W10" s="159"/>
      <c r="X10" s="159"/>
      <c r="Y10" s="159"/>
      <c r="Z10" s="159"/>
      <c r="AA10" s="159"/>
      <c r="AB10" s="159"/>
      <c r="AC10" s="159"/>
      <c r="AD10" s="158">
        <f t="shared" si="3"/>
        <v>450</v>
      </c>
      <c r="AE10" s="159">
        <v>450</v>
      </c>
      <c r="AF10" s="158">
        <f t="shared" si="4"/>
        <v>0</v>
      </c>
      <c r="AG10" s="158">
        <f t="shared" si="5"/>
        <v>450</v>
      </c>
      <c r="AH10" s="159"/>
      <c r="AI10" s="159"/>
      <c r="AJ10" s="159"/>
      <c r="AK10" s="159"/>
      <c r="AL10" s="159"/>
      <c r="AM10" s="159"/>
      <c r="AN10" s="159"/>
      <c r="AO10" s="159"/>
      <c r="AP10" s="159"/>
      <c r="AQ10" s="158">
        <f t="shared" si="6"/>
        <v>450</v>
      </c>
      <c r="AR10" s="159">
        <v>450</v>
      </c>
      <c r="AS10" s="158">
        <f t="shared" si="7"/>
        <v>0</v>
      </c>
      <c r="AT10" s="158">
        <f t="shared" si="8"/>
        <v>450</v>
      </c>
      <c r="AU10" s="159"/>
      <c r="AV10" s="159"/>
      <c r="AW10" s="159"/>
      <c r="AX10" s="159"/>
      <c r="AY10" s="159"/>
      <c r="AZ10" s="159"/>
      <c r="BA10" s="159"/>
      <c r="BB10" s="159"/>
      <c r="BC10" s="159"/>
      <c r="BD10" s="158">
        <f t="shared" si="9"/>
        <v>450</v>
      </c>
      <c r="BE10" s="159">
        <v>450</v>
      </c>
      <c r="BF10" s="158">
        <f t="shared" si="10"/>
        <v>0</v>
      </c>
      <c r="BG10" s="137" t="str">
        <f t="shared" si="11"/>
        <v>*</v>
      </c>
    </row>
    <row r="11" spans="1:59">
      <c r="A11" s="138">
        <v>9</v>
      </c>
      <c r="B11" s="155" t="s">
        <v>36</v>
      </c>
      <c r="C11" s="213" t="s">
        <v>10</v>
      </c>
      <c r="D11" s="156" t="s">
        <v>38</v>
      </c>
      <c r="E11" s="157">
        <v>95</v>
      </c>
      <c r="F11" s="158"/>
      <c r="G11" s="158">
        <f t="shared" si="12"/>
        <v>285</v>
      </c>
      <c r="H11" s="159"/>
      <c r="I11" s="159"/>
      <c r="J11" s="159"/>
      <c r="K11" s="159"/>
      <c r="L11" s="159"/>
      <c r="M11" s="159"/>
      <c r="N11" s="159"/>
      <c r="O11" s="159"/>
      <c r="P11" s="159"/>
      <c r="Q11" s="158">
        <f t="shared" si="0"/>
        <v>285</v>
      </c>
      <c r="R11" s="159">
        <v>285</v>
      </c>
      <c r="S11" s="158">
        <f t="shared" si="1"/>
        <v>0</v>
      </c>
      <c r="T11" s="158">
        <f t="shared" si="2"/>
        <v>285</v>
      </c>
      <c r="U11" s="159"/>
      <c r="V11" s="159">
        <v>50</v>
      </c>
      <c r="W11" s="159"/>
      <c r="X11" s="159"/>
      <c r="Y11" s="159"/>
      <c r="Z11" s="159"/>
      <c r="AA11" s="159"/>
      <c r="AB11" s="159"/>
      <c r="AC11" s="159"/>
      <c r="AD11" s="158">
        <f t="shared" si="3"/>
        <v>335</v>
      </c>
      <c r="AE11" s="159">
        <v>335</v>
      </c>
      <c r="AF11" s="158">
        <f t="shared" si="4"/>
        <v>0</v>
      </c>
      <c r="AG11" s="158">
        <f t="shared" si="5"/>
        <v>285</v>
      </c>
      <c r="AH11" s="159"/>
      <c r="AI11" s="159"/>
      <c r="AJ11" s="159"/>
      <c r="AK11" s="159"/>
      <c r="AL11" s="159"/>
      <c r="AM11" s="159"/>
      <c r="AN11" s="159"/>
      <c r="AO11" s="159"/>
      <c r="AP11" s="159"/>
      <c r="AQ11" s="158">
        <f t="shared" si="6"/>
        <v>285</v>
      </c>
      <c r="AR11" s="159">
        <v>285</v>
      </c>
      <c r="AS11" s="158">
        <f t="shared" si="7"/>
        <v>0</v>
      </c>
      <c r="AT11" s="158">
        <f t="shared" si="8"/>
        <v>285</v>
      </c>
      <c r="AU11" s="159"/>
      <c r="AV11" s="159"/>
      <c r="AW11" s="159"/>
      <c r="AX11" s="159"/>
      <c r="AY11" s="159"/>
      <c r="AZ11" s="159"/>
      <c r="BA11" s="159"/>
      <c r="BB11" s="159"/>
      <c r="BC11" s="159"/>
      <c r="BD11" s="158">
        <f t="shared" si="9"/>
        <v>285</v>
      </c>
      <c r="BE11" s="159">
        <v>285</v>
      </c>
      <c r="BF11" s="158">
        <f t="shared" si="10"/>
        <v>0</v>
      </c>
      <c r="BG11" s="137" t="str">
        <f t="shared" si="11"/>
        <v>*</v>
      </c>
    </row>
    <row r="12" spans="1:59" s="168" customFormat="1">
      <c r="A12" s="138">
        <v>10</v>
      </c>
      <c r="B12" s="160" t="s">
        <v>39</v>
      </c>
      <c r="C12" s="213" t="s">
        <v>14</v>
      </c>
      <c r="D12" s="156" t="s">
        <v>41</v>
      </c>
      <c r="E12" s="161">
        <v>240</v>
      </c>
      <c r="F12" s="158"/>
      <c r="G12" s="158">
        <v>570</v>
      </c>
      <c r="H12" s="159"/>
      <c r="I12" s="159"/>
      <c r="J12" s="159"/>
      <c r="K12" s="159"/>
      <c r="L12" s="159"/>
      <c r="M12" s="159"/>
      <c r="N12" s="159"/>
      <c r="O12" s="159"/>
      <c r="P12" s="159"/>
      <c r="Q12" s="158">
        <f t="shared" si="0"/>
        <v>570</v>
      </c>
      <c r="R12" s="159">
        <v>600</v>
      </c>
      <c r="S12" s="158">
        <f t="shared" si="1"/>
        <v>-30</v>
      </c>
      <c r="T12" s="158">
        <f t="shared" si="2"/>
        <v>720</v>
      </c>
      <c r="U12" s="159"/>
      <c r="V12" s="159"/>
      <c r="W12" s="159"/>
      <c r="X12" s="159"/>
      <c r="Y12" s="159"/>
      <c r="Z12" s="159"/>
      <c r="AA12" s="159">
        <v>50</v>
      </c>
      <c r="AB12" s="159"/>
      <c r="AC12" s="159"/>
      <c r="AD12" s="158">
        <f t="shared" si="3"/>
        <v>770</v>
      </c>
      <c r="AE12" s="159">
        <v>740</v>
      </c>
      <c r="AF12" s="158">
        <f t="shared" si="4"/>
        <v>0</v>
      </c>
      <c r="AG12" s="158">
        <f t="shared" si="5"/>
        <v>720</v>
      </c>
      <c r="AH12" s="159"/>
      <c r="AI12" s="159"/>
      <c r="AJ12" s="159"/>
      <c r="AK12" s="159"/>
      <c r="AL12" s="159"/>
      <c r="AM12" s="159"/>
      <c r="AN12" s="159"/>
      <c r="AO12" s="159"/>
      <c r="AP12" s="159"/>
      <c r="AQ12" s="158">
        <f t="shared" si="6"/>
        <v>720</v>
      </c>
      <c r="AR12" s="159">
        <v>720</v>
      </c>
      <c r="AS12" s="158">
        <f t="shared" si="7"/>
        <v>0</v>
      </c>
      <c r="AT12" s="158">
        <f t="shared" si="8"/>
        <v>720</v>
      </c>
      <c r="AU12" s="159"/>
      <c r="AV12" s="159"/>
      <c r="AW12" s="159"/>
      <c r="AX12" s="159"/>
      <c r="AY12" s="159"/>
      <c r="AZ12" s="159"/>
      <c r="BA12" s="159"/>
      <c r="BB12" s="159"/>
      <c r="BC12" s="159"/>
      <c r="BD12" s="158">
        <f t="shared" si="9"/>
        <v>720</v>
      </c>
      <c r="BE12" s="159">
        <v>720</v>
      </c>
      <c r="BF12" s="158">
        <f t="shared" si="10"/>
        <v>0</v>
      </c>
      <c r="BG12" s="137" t="str">
        <f t="shared" si="11"/>
        <v>*</v>
      </c>
    </row>
    <row r="13" spans="1:59">
      <c r="A13" s="138">
        <v>11</v>
      </c>
      <c r="B13" s="155" t="s">
        <v>42</v>
      </c>
      <c r="C13" s="213" t="s">
        <v>10</v>
      </c>
      <c r="D13" s="156" t="s">
        <v>44</v>
      </c>
      <c r="E13" s="157">
        <v>200</v>
      </c>
      <c r="F13" s="158"/>
      <c r="G13" s="158">
        <f>E13*3</f>
        <v>600</v>
      </c>
      <c r="H13" s="159">
        <v>50</v>
      </c>
      <c r="I13" s="159"/>
      <c r="J13" s="159"/>
      <c r="K13" s="159"/>
      <c r="L13" s="159"/>
      <c r="M13" s="159"/>
      <c r="N13" s="159"/>
      <c r="O13" s="159"/>
      <c r="P13" s="159"/>
      <c r="Q13" s="158">
        <f t="shared" si="0"/>
        <v>650</v>
      </c>
      <c r="R13" s="159"/>
      <c r="S13" s="158">
        <f t="shared" si="1"/>
        <v>650</v>
      </c>
      <c r="T13" s="158">
        <f t="shared" si="2"/>
        <v>600</v>
      </c>
      <c r="U13" s="159"/>
      <c r="V13" s="159"/>
      <c r="W13" s="159"/>
      <c r="X13" s="159"/>
      <c r="Y13" s="159"/>
      <c r="Z13" s="159"/>
      <c r="AA13" s="159"/>
      <c r="AB13" s="159"/>
      <c r="AC13" s="159"/>
      <c r="AD13" s="158">
        <f t="shared" si="3"/>
        <v>600</v>
      </c>
      <c r="AE13" s="159">
        <v>1250</v>
      </c>
      <c r="AF13" s="158">
        <f t="shared" si="4"/>
        <v>0</v>
      </c>
      <c r="AG13" s="158">
        <f t="shared" si="5"/>
        <v>600</v>
      </c>
      <c r="AH13" s="159"/>
      <c r="AI13" s="159"/>
      <c r="AJ13" s="159"/>
      <c r="AK13" s="159"/>
      <c r="AL13" s="159"/>
      <c r="AM13" s="159"/>
      <c r="AN13" s="159">
        <v>50</v>
      </c>
      <c r="AO13" s="159"/>
      <c r="AP13" s="159">
        <v>50</v>
      </c>
      <c r="AQ13" s="158">
        <f t="shared" si="6"/>
        <v>700</v>
      </c>
      <c r="AR13" s="159">
        <v>700</v>
      </c>
      <c r="AS13" s="158">
        <f t="shared" si="7"/>
        <v>0</v>
      </c>
      <c r="AT13" s="158">
        <f t="shared" si="8"/>
        <v>600</v>
      </c>
      <c r="AU13" s="159"/>
      <c r="AV13" s="159"/>
      <c r="AW13" s="159"/>
      <c r="AX13" s="159"/>
      <c r="AY13" s="159"/>
      <c r="AZ13" s="159"/>
      <c r="BA13" s="159"/>
      <c r="BB13" s="159"/>
      <c r="BC13" s="159"/>
      <c r="BD13" s="158">
        <f t="shared" si="9"/>
        <v>600</v>
      </c>
      <c r="BE13" s="159">
        <v>3350</v>
      </c>
      <c r="BF13" s="158">
        <f t="shared" si="10"/>
        <v>-2750</v>
      </c>
      <c r="BG13" s="137" t="str">
        <f t="shared" si="11"/>
        <v/>
      </c>
    </row>
    <row r="14" spans="1:59">
      <c r="A14" s="138">
        <v>12</v>
      </c>
      <c r="B14" s="155" t="s">
        <v>986</v>
      </c>
      <c r="C14" s="213" t="s">
        <v>10</v>
      </c>
      <c r="D14" s="156" t="s">
        <v>49</v>
      </c>
      <c r="E14" s="157">
        <v>85</v>
      </c>
      <c r="F14" s="158"/>
      <c r="G14" s="158">
        <f>E14*3</f>
        <v>255</v>
      </c>
      <c r="H14" s="159"/>
      <c r="I14" s="159"/>
      <c r="J14" s="159"/>
      <c r="K14" s="159"/>
      <c r="L14" s="159"/>
      <c r="M14" s="159"/>
      <c r="N14" s="159"/>
      <c r="O14" s="159"/>
      <c r="P14" s="159"/>
      <c r="Q14" s="158">
        <f t="shared" si="0"/>
        <v>255</v>
      </c>
      <c r="R14" s="159">
        <v>600</v>
      </c>
      <c r="S14" s="158">
        <f t="shared" si="1"/>
        <v>-345</v>
      </c>
      <c r="T14" s="158">
        <f t="shared" si="2"/>
        <v>255</v>
      </c>
      <c r="U14" s="159"/>
      <c r="V14" s="159"/>
      <c r="W14" s="159"/>
      <c r="X14" s="159"/>
      <c r="Y14" s="159"/>
      <c r="Z14" s="159"/>
      <c r="AA14" s="159"/>
      <c r="AB14" s="159"/>
      <c r="AC14" s="159"/>
      <c r="AD14" s="158">
        <f t="shared" si="3"/>
        <v>255</v>
      </c>
      <c r="AE14" s="159"/>
      <c r="AF14" s="158">
        <f t="shared" si="4"/>
        <v>-90</v>
      </c>
      <c r="AG14" s="158">
        <f t="shared" si="5"/>
        <v>255</v>
      </c>
      <c r="AH14" s="159"/>
      <c r="AI14" s="159"/>
      <c r="AJ14" s="159"/>
      <c r="AK14" s="159"/>
      <c r="AL14" s="159"/>
      <c r="AM14" s="159"/>
      <c r="AN14" s="159"/>
      <c r="AO14" s="159"/>
      <c r="AP14" s="159"/>
      <c r="AQ14" s="158">
        <f t="shared" si="6"/>
        <v>255</v>
      </c>
      <c r="AR14" s="159">
        <v>350</v>
      </c>
      <c r="AS14" s="158">
        <f t="shared" si="7"/>
        <v>-185</v>
      </c>
      <c r="AT14" s="158">
        <f t="shared" si="8"/>
        <v>255</v>
      </c>
      <c r="AU14" s="159"/>
      <c r="AV14" s="159"/>
      <c r="AW14" s="159"/>
      <c r="AX14" s="159"/>
      <c r="AY14" s="159"/>
      <c r="AZ14" s="159"/>
      <c r="BA14" s="159"/>
      <c r="BB14" s="159"/>
      <c r="BC14" s="159"/>
      <c r="BD14" s="158">
        <f t="shared" si="9"/>
        <v>255</v>
      </c>
      <c r="BE14" s="159">
        <v>70</v>
      </c>
      <c r="BF14" s="158">
        <f t="shared" si="10"/>
        <v>0</v>
      </c>
      <c r="BG14" s="137" t="str">
        <f t="shared" si="11"/>
        <v>*</v>
      </c>
    </row>
    <row r="15" spans="1:59">
      <c r="A15" s="138">
        <v>13</v>
      </c>
      <c r="B15" s="272" t="s">
        <v>45</v>
      </c>
      <c r="C15" s="273" t="s">
        <v>14</v>
      </c>
      <c r="D15" s="274" t="s">
        <v>12</v>
      </c>
      <c r="E15" s="275">
        <v>110</v>
      </c>
      <c r="F15" s="276">
        <v>2310</v>
      </c>
      <c r="G15" s="276"/>
      <c r="H15" s="277"/>
      <c r="I15" s="277"/>
      <c r="J15" s="277"/>
      <c r="K15" s="277"/>
      <c r="L15" s="277"/>
      <c r="M15" s="277"/>
      <c r="N15" s="277"/>
      <c r="O15" s="277"/>
      <c r="P15" s="277"/>
      <c r="Q15" s="276">
        <f t="shared" si="0"/>
        <v>0</v>
      </c>
      <c r="R15" s="277"/>
      <c r="S15" s="276">
        <f t="shared" si="1"/>
        <v>2310</v>
      </c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6">
        <f t="shared" si="3"/>
        <v>0</v>
      </c>
      <c r="AE15" s="277"/>
      <c r="AF15" s="276">
        <f t="shared" si="4"/>
        <v>2310</v>
      </c>
      <c r="AG15" s="276"/>
      <c r="AH15" s="277"/>
      <c r="AI15" s="277"/>
      <c r="AJ15" s="277"/>
      <c r="AK15" s="277"/>
      <c r="AL15" s="277"/>
      <c r="AM15" s="277"/>
      <c r="AN15" s="277"/>
      <c r="AO15" s="277"/>
      <c r="AP15" s="277"/>
      <c r="AQ15" s="276">
        <f t="shared" si="6"/>
        <v>0</v>
      </c>
      <c r="AR15" s="277"/>
      <c r="AS15" s="276">
        <f t="shared" si="7"/>
        <v>2310</v>
      </c>
      <c r="AT15" s="276"/>
      <c r="AU15" s="277"/>
      <c r="AV15" s="277"/>
      <c r="AW15" s="277"/>
      <c r="AX15" s="277"/>
      <c r="AY15" s="277"/>
      <c r="AZ15" s="277"/>
      <c r="BA15" s="277"/>
      <c r="BB15" s="277"/>
      <c r="BC15" s="277"/>
      <c r="BD15" s="276">
        <f t="shared" si="9"/>
        <v>0</v>
      </c>
      <c r="BE15" s="277"/>
      <c r="BF15" s="277">
        <f t="shared" si="10"/>
        <v>2310</v>
      </c>
      <c r="BG15" s="137" t="str">
        <f t="shared" si="11"/>
        <v/>
      </c>
    </row>
    <row r="16" spans="1:59">
      <c r="A16" s="138">
        <v>14</v>
      </c>
      <c r="B16" s="160" t="s">
        <v>1020</v>
      </c>
      <c r="C16" s="213" t="s">
        <v>23</v>
      </c>
      <c r="D16" s="156"/>
      <c r="E16" s="161">
        <v>0</v>
      </c>
      <c r="F16" s="158"/>
      <c r="G16" s="158">
        <f>E16*3</f>
        <v>0</v>
      </c>
      <c r="H16" s="159"/>
      <c r="I16" s="159"/>
      <c r="J16" s="159"/>
      <c r="K16" s="159"/>
      <c r="L16" s="159"/>
      <c r="M16" s="159"/>
      <c r="N16" s="159"/>
      <c r="O16" s="159"/>
      <c r="P16" s="159"/>
      <c r="Q16" s="158">
        <f t="shared" si="0"/>
        <v>0</v>
      </c>
      <c r="R16" s="159"/>
      <c r="S16" s="158">
        <f t="shared" si="1"/>
        <v>0</v>
      </c>
      <c r="T16" s="158">
        <f t="shared" ref="T16:T60" si="13">E16*3</f>
        <v>0</v>
      </c>
      <c r="U16" s="159"/>
      <c r="V16" s="159"/>
      <c r="W16" s="159"/>
      <c r="X16" s="159"/>
      <c r="Y16" s="159"/>
      <c r="Z16" s="159"/>
      <c r="AA16" s="159"/>
      <c r="AB16" s="159"/>
      <c r="AC16" s="159"/>
      <c r="AD16" s="158">
        <f t="shared" si="3"/>
        <v>0</v>
      </c>
      <c r="AE16" s="159"/>
      <c r="AF16" s="158">
        <f t="shared" si="4"/>
        <v>0</v>
      </c>
      <c r="AG16" s="158">
        <f t="shared" ref="AG16:AG60" si="14">$E16*3</f>
        <v>0</v>
      </c>
      <c r="AH16" s="159"/>
      <c r="AI16" s="159"/>
      <c r="AJ16" s="159"/>
      <c r="AK16" s="159"/>
      <c r="AL16" s="159"/>
      <c r="AM16" s="159"/>
      <c r="AN16" s="159"/>
      <c r="AO16" s="159"/>
      <c r="AP16" s="159"/>
      <c r="AQ16" s="158">
        <f t="shared" si="6"/>
        <v>0</v>
      </c>
      <c r="AR16" s="159"/>
      <c r="AS16" s="158">
        <f t="shared" si="7"/>
        <v>0</v>
      </c>
      <c r="AT16" s="158">
        <f t="shared" ref="AT16:AT60" si="15">$E16*3</f>
        <v>0</v>
      </c>
      <c r="AU16" s="159"/>
      <c r="AV16" s="159"/>
      <c r="AW16" s="159"/>
      <c r="AX16" s="159"/>
      <c r="AY16" s="159"/>
      <c r="AZ16" s="159"/>
      <c r="BA16" s="159"/>
      <c r="BB16" s="159"/>
      <c r="BC16" s="159"/>
      <c r="BD16" s="158">
        <f t="shared" si="9"/>
        <v>0</v>
      </c>
      <c r="BE16" s="159"/>
      <c r="BF16" s="158">
        <f t="shared" si="10"/>
        <v>0</v>
      </c>
      <c r="BG16" s="137" t="str">
        <f t="shared" si="11"/>
        <v>*</v>
      </c>
    </row>
    <row r="17" spans="1:59">
      <c r="A17" s="138">
        <v>15</v>
      </c>
      <c r="B17" s="160" t="s">
        <v>52</v>
      </c>
      <c r="C17" s="213" t="s">
        <v>14</v>
      </c>
      <c r="D17" s="156" t="s">
        <v>829</v>
      </c>
      <c r="E17" s="161">
        <v>95</v>
      </c>
      <c r="F17" s="158"/>
      <c r="G17" s="158">
        <v>195</v>
      </c>
      <c r="H17" s="159"/>
      <c r="I17" s="159"/>
      <c r="J17" s="159"/>
      <c r="K17" s="159"/>
      <c r="L17" s="159"/>
      <c r="M17" s="159"/>
      <c r="N17" s="159"/>
      <c r="O17" s="159"/>
      <c r="P17" s="159"/>
      <c r="Q17" s="158">
        <f t="shared" si="0"/>
        <v>195</v>
      </c>
      <c r="R17" s="159"/>
      <c r="S17" s="158">
        <f t="shared" si="1"/>
        <v>195</v>
      </c>
      <c r="T17" s="158">
        <f t="shared" si="13"/>
        <v>285</v>
      </c>
      <c r="U17" s="159"/>
      <c r="V17" s="159">
        <v>50</v>
      </c>
      <c r="W17" s="159"/>
      <c r="X17" s="159"/>
      <c r="Y17" s="159"/>
      <c r="Z17" s="159"/>
      <c r="AA17" s="159"/>
      <c r="AB17" s="159"/>
      <c r="AC17" s="159"/>
      <c r="AD17" s="158">
        <f t="shared" si="3"/>
        <v>335</v>
      </c>
      <c r="AE17" s="159">
        <v>780</v>
      </c>
      <c r="AF17" s="158">
        <f t="shared" si="4"/>
        <v>-250</v>
      </c>
      <c r="AG17" s="158">
        <f t="shared" si="14"/>
        <v>285</v>
      </c>
      <c r="AH17" s="159"/>
      <c r="AI17" s="159"/>
      <c r="AJ17" s="159"/>
      <c r="AK17" s="159"/>
      <c r="AL17" s="159"/>
      <c r="AM17" s="159"/>
      <c r="AN17" s="159"/>
      <c r="AO17" s="159"/>
      <c r="AP17" s="159"/>
      <c r="AQ17" s="158">
        <f t="shared" si="6"/>
        <v>285</v>
      </c>
      <c r="AR17" s="159">
        <v>400</v>
      </c>
      <c r="AS17" s="158">
        <f t="shared" si="7"/>
        <v>-365</v>
      </c>
      <c r="AT17" s="158">
        <f t="shared" si="15"/>
        <v>285</v>
      </c>
      <c r="AU17" s="159"/>
      <c r="AV17" s="159">
        <v>100</v>
      </c>
      <c r="AW17" s="159"/>
      <c r="AX17" s="159"/>
      <c r="AY17" s="159"/>
      <c r="AZ17" s="159"/>
      <c r="BA17" s="159"/>
      <c r="BB17" s="159"/>
      <c r="BC17" s="159"/>
      <c r="BD17" s="158">
        <f t="shared" si="9"/>
        <v>385</v>
      </c>
      <c r="BE17" s="159"/>
      <c r="BF17" s="158">
        <f t="shared" si="10"/>
        <v>20</v>
      </c>
      <c r="BG17" s="137" t="str">
        <f t="shared" si="11"/>
        <v/>
      </c>
    </row>
    <row r="18" spans="1:59" s="172" customFormat="1">
      <c r="A18" s="138">
        <v>16</v>
      </c>
      <c r="B18" s="160" t="s">
        <v>55</v>
      </c>
      <c r="C18" s="213" t="s">
        <v>23</v>
      </c>
      <c r="D18" s="156" t="s">
        <v>57</v>
      </c>
      <c r="E18" s="161">
        <v>80</v>
      </c>
      <c r="F18" s="158"/>
      <c r="G18" s="158">
        <f t="shared" ref="G18:G26" si="16">E18*3</f>
        <v>240</v>
      </c>
      <c r="H18" s="159"/>
      <c r="I18" s="159">
        <v>50</v>
      </c>
      <c r="J18" s="159"/>
      <c r="K18" s="159"/>
      <c r="L18" s="159"/>
      <c r="M18" s="159"/>
      <c r="N18" s="159"/>
      <c r="O18" s="159"/>
      <c r="P18" s="159"/>
      <c r="Q18" s="158">
        <f t="shared" si="0"/>
        <v>290</v>
      </c>
      <c r="R18" s="159">
        <v>480</v>
      </c>
      <c r="S18" s="158">
        <f t="shared" si="1"/>
        <v>-190</v>
      </c>
      <c r="T18" s="158">
        <f t="shared" si="13"/>
        <v>240</v>
      </c>
      <c r="U18" s="159"/>
      <c r="V18" s="159">
        <v>50</v>
      </c>
      <c r="W18" s="159"/>
      <c r="X18" s="159"/>
      <c r="Y18" s="159"/>
      <c r="Z18" s="159"/>
      <c r="AA18" s="159"/>
      <c r="AB18" s="159"/>
      <c r="AC18" s="159"/>
      <c r="AD18" s="158">
        <f t="shared" si="3"/>
        <v>290</v>
      </c>
      <c r="AE18" s="159"/>
      <c r="AF18" s="158">
        <f t="shared" si="4"/>
        <v>100</v>
      </c>
      <c r="AG18" s="158">
        <f t="shared" si="14"/>
        <v>240</v>
      </c>
      <c r="AH18" s="159"/>
      <c r="AI18" s="159"/>
      <c r="AJ18" s="159"/>
      <c r="AK18" s="159"/>
      <c r="AL18" s="159"/>
      <c r="AM18" s="159"/>
      <c r="AN18" s="159"/>
      <c r="AO18" s="159"/>
      <c r="AP18" s="159"/>
      <c r="AQ18" s="158">
        <f t="shared" si="6"/>
        <v>240</v>
      </c>
      <c r="AR18" s="159">
        <v>630</v>
      </c>
      <c r="AS18" s="158">
        <f t="shared" si="7"/>
        <v>-290</v>
      </c>
      <c r="AT18" s="158">
        <f t="shared" si="15"/>
        <v>240</v>
      </c>
      <c r="AU18" s="159"/>
      <c r="AV18" s="159">
        <v>100</v>
      </c>
      <c r="AW18" s="159"/>
      <c r="AX18" s="159"/>
      <c r="AY18" s="159"/>
      <c r="AZ18" s="159"/>
      <c r="BA18" s="159"/>
      <c r="BB18" s="159"/>
      <c r="BC18" s="159"/>
      <c r="BD18" s="158">
        <f t="shared" si="9"/>
        <v>340</v>
      </c>
      <c r="BE18" s="159">
        <v>50</v>
      </c>
      <c r="BF18" s="158">
        <f t="shared" si="10"/>
        <v>0</v>
      </c>
      <c r="BG18" s="137" t="str">
        <f t="shared" si="11"/>
        <v>*</v>
      </c>
    </row>
    <row r="19" spans="1:59">
      <c r="A19" s="138">
        <v>17</v>
      </c>
      <c r="B19" s="160" t="s">
        <v>879</v>
      </c>
      <c r="C19" s="213" t="s">
        <v>23</v>
      </c>
      <c r="D19" s="156" t="s">
        <v>880</v>
      </c>
      <c r="E19" s="161">
        <v>50</v>
      </c>
      <c r="F19" s="158">
        <v>-150</v>
      </c>
      <c r="G19" s="158">
        <f t="shared" si="16"/>
        <v>150</v>
      </c>
      <c r="H19" s="159"/>
      <c r="I19" s="159"/>
      <c r="J19" s="159"/>
      <c r="K19" s="159"/>
      <c r="L19" s="159"/>
      <c r="M19" s="159"/>
      <c r="N19" s="159"/>
      <c r="O19" s="159"/>
      <c r="P19" s="159"/>
      <c r="Q19" s="158">
        <f t="shared" si="0"/>
        <v>150</v>
      </c>
      <c r="R19" s="159"/>
      <c r="S19" s="158">
        <f t="shared" si="1"/>
        <v>0</v>
      </c>
      <c r="T19" s="158">
        <f t="shared" si="13"/>
        <v>150</v>
      </c>
      <c r="U19" s="159"/>
      <c r="V19" s="159"/>
      <c r="W19" s="159"/>
      <c r="X19" s="159"/>
      <c r="Y19" s="159"/>
      <c r="Z19" s="159"/>
      <c r="AA19" s="159"/>
      <c r="AB19" s="159"/>
      <c r="AC19" s="159"/>
      <c r="AD19" s="158">
        <f t="shared" si="3"/>
        <v>150</v>
      </c>
      <c r="AE19" s="159">
        <v>450</v>
      </c>
      <c r="AF19" s="158">
        <f t="shared" si="4"/>
        <v>-300</v>
      </c>
      <c r="AG19" s="158">
        <f t="shared" si="14"/>
        <v>150</v>
      </c>
      <c r="AH19" s="159"/>
      <c r="AI19" s="159"/>
      <c r="AJ19" s="159"/>
      <c r="AK19" s="159"/>
      <c r="AL19" s="159"/>
      <c r="AM19" s="159"/>
      <c r="AN19" s="159"/>
      <c r="AO19" s="159"/>
      <c r="AP19" s="159"/>
      <c r="AQ19" s="158">
        <f t="shared" si="6"/>
        <v>150</v>
      </c>
      <c r="AR19" s="159"/>
      <c r="AS19" s="158">
        <f t="shared" si="7"/>
        <v>-150</v>
      </c>
      <c r="AT19" s="158">
        <f t="shared" si="15"/>
        <v>150</v>
      </c>
      <c r="AU19" s="159"/>
      <c r="AV19" s="159"/>
      <c r="AW19" s="159"/>
      <c r="AX19" s="159"/>
      <c r="AY19" s="159"/>
      <c r="AZ19" s="159"/>
      <c r="BA19" s="159"/>
      <c r="BB19" s="159"/>
      <c r="BC19" s="159"/>
      <c r="BD19" s="158">
        <f t="shared" si="9"/>
        <v>150</v>
      </c>
      <c r="BE19" s="159"/>
      <c r="BF19" s="158">
        <f t="shared" si="10"/>
        <v>0</v>
      </c>
      <c r="BG19" s="137" t="str">
        <f t="shared" si="11"/>
        <v>*</v>
      </c>
    </row>
    <row r="20" spans="1:59">
      <c r="A20" s="138">
        <v>18</v>
      </c>
      <c r="B20" s="221" t="s">
        <v>1334</v>
      </c>
      <c r="C20" s="213" t="s">
        <v>23</v>
      </c>
      <c r="D20" s="156"/>
      <c r="E20" s="161">
        <v>55</v>
      </c>
      <c r="F20" s="158"/>
      <c r="G20" s="158">
        <f t="shared" si="16"/>
        <v>165</v>
      </c>
      <c r="H20" s="159"/>
      <c r="I20" s="159"/>
      <c r="J20" s="159"/>
      <c r="K20" s="159"/>
      <c r="L20" s="159"/>
      <c r="M20" s="159"/>
      <c r="N20" s="159"/>
      <c r="O20" s="159"/>
      <c r="P20" s="159"/>
      <c r="Q20" s="158">
        <f t="shared" si="0"/>
        <v>165</v>
      </c>
      <c r="R20" s="159">
        <v>165</v>
      </c>
      <c r="S20" s="158">
        <f t="shared" si="1"/>
        <v>0</v>
      </c>
      <c r="T20" s="158">
        <f t="shared" si="13"/>
        <v>165</v>
      </c>
      <c r="U20" s="159"/>
      <c r="V20" s="159"/>
      <c r="W20" s="159"/>
      <c r="X20" s="159"/>
      <c r="Y20" s="159"/>
      <c r="Z20" s="159"/>
      <c r="AA20" s="159"/>
      <c r="AB20" s="159"/>
      <c r="AC20" s="159"/>
      <c r="AD20" s="158">
        <f t="shared" si="3"/>
        <v>165</v>
      </c>
      <c r="AE20" s="159"/>
      <c r="AF20" s="158">
        <f t="shared" si="4"/>
        <v>165</v>
      </c>
      <c r="AG20" s="158">
        <f t="shared" si="14"/>
        <v>165</v>
      </c>
      <c r="AH20" s="159"/>
      <c r="AI20" s="159"/>
      <c r="AJ20" s="159"/>
      <c r="AK20" s="159"/>
      <c r="AL20" s="159"/>
      <c r="AM20" s="159"/>
      <c r="AN20" s="159"/>
      <c r="AO20" s="159"/>
      <c r="AP20" s="159"/>
      <c r="AQ20" s="158">
        <f t="shared" si="6"/>
        <v>165</v>
      </c>
      <c r="AR20" s="159">
        <v>165</v>
      </c>
      <c r="AS20" s="158">
        <f t="shared" si="7"/>
        <v>165</v>
      </c>
      <c r="AT20" s="158">
        <f t="shared" si="15"/>
        <v>165</v>
      </c>
      <c r="AU20" s="159"/>
      <c r="AV20" s="159"/>
      <c r="AW20" s="159"/>
      <c r="AX20" s="159"/>
      <c r="AY20" s="159"/>
      <c r="AZ20" s="159"/>
      <c r="BA20" s="159"/>
      <c r="BB20" s="159"/>
      <c r="BC20" s="159"/>
      <c r="BD20" s="158">
        <f t="shared" si="9"/>
        <v>165</v>
      </c>
      <c r="BE20" s="159">
        <v>330</v>
      </c>
      <c r="BF20" s="158">
        <f t="shared" si="10"/>
        <v>0</v>
      </c>
    </row>
    <row r="21" spans="1:59">
      <c r="A21" s="138">
        <v>19</v>
      </c>
      <c r="B21" s="160" t="s">
        <v>58</v>
      </c>
      <c r="C21" s="213" t="s">
        <v>23</v>
      </c>
      <c r="D21" s="156" t="s">
        <v>60</v>
      </c>
      <c r="E21" s="161">
        <v>55</v>
      </c>
      <c r="F21" s="158"/>
      <c r="G21" s="158">
        <f t="shared" si="16"/>
        <v>165</v>
      </c>
      <c r="H21" s="159"/>
      <c r="I21" s="159"/>
      <c r="J21" s="159"/>
      <c r="K21" s="159"/>
      <c r="L21" s="159"/>
      <c r="M21" s="159"/>
      <c r="N21" s="159"/>
      <c r="O21" s="159"/>
      <c r="P21" s="159"/>
      <c r="Q21" s="158">
        <f t="shared" si="0"/>
        <v>165</v>
      </c>
      <c r="R21" s="159">
        <v>165</v>
      </c>
      <c r="S21" s="158">
        <f t="shared" si="1"/>
        <v>0</v>
      </c>
      <c r="T21" s="158">
        <f t="shared" si="13"/>
        <v>165</v>
      </c>
      <c r="U21" s="159"/>
      <c r="V21" s="159"/>
      <c r="W21" s="159"/>
      <c r="X21" s="159"/>
      <c r="Y21" s="159"/>
      <c r="Z21" s="159"/>
      <c r="AA21" s="159">
        <v>50</v>
      </c>
      <c r="AB21" s="159"/>
      <c r="AC21" s="159"/>
      <c r="AD21" s="158">
        <f t="shared" si="3"/>
        <v>215</v>
      </c>
      <c r="AE21" s="159">
        <v>215</v>
      </c>
      <c r="AF21" s="158">
        <f t="shared" si="4"/>
        <v>0</v>
      </c>
      <c r="AG21" s="158">
        <f t="shared" si="14"/>
        <v>165</v>
      </c>
      <c r="AH21" s="159"/>
      <c r="AI21" s="159">
        <v>50</v>
      </c>
      <c r="AJ21" s="159"/>
      <c r="AK21" s="159"/>
      <c r="AL21" s="159"/>
      <c r="AM21" s="159"/>
      <c r="AN21" s="159"/>
      <c r="AO21" s="159"/>
      <c r="AP21" s="159"/>
      <c r="AQ21" s="158">
        <f t="shared" si="6"/>
        <v>215</v>
      </c>
      <c r="AR21" s="159">
        <v>215</v>
      </c>
      <c r="AS21" s="158">
        <f t="shared" si="7"/>
        <v>0</v>
      </c>
      <c r="AT21" s="158">
        <f t="shared" si="15"/>
        <v>165</v>
      </c>
      <c r="AU21" s="159"/>
      <c r="AV21" s="159"/>
      <c r="AW21" s="159"/>
      <c r="AX21" s="159"/>
      <c r="AY21" s="159"/>
      <c r="AZ21" s="159"/>
      <c r="BA21" s="159"/>
      <c r="BB21" s="159"/>
      <c r="BC21" s="159"/>
      <c r="BD21" s="158">
        <f t="shared" si="9"/>
        <v>165</v>
      </c>
      <c r="BE21" s="159">
        <v>330</v>
      </c>
      <c r="BF21" s="158">
        <f t="shared" si="10"/>
        <v>-165</v>
      </c>
      <c r="BG21" s="137" t="str">
        <f t="shared" si="11"/>
        <v/>
      </c>
    </row>
    <row r="22" spans="1:59">
      <c r="A22" s="138"/>
      <c r="B22" s="221" t="s">
        <v>1373</v>
      </c>
      <c r="C22" s="213" t="s">
        <v>23</v>
      </c>
      <c r="D22" s="156"/>
      <c r="E22" s="161">
        <v>60</v>
      </c>
      <c r="F22" s="158"/>
      <c r="G22" s="158"/>
      <c r="H22" s="159"/>
      <c r="I22" s="159"/>
      <c r="J22" s="159"/>
      <c r="K22" s="159"/>
      <c r="L22" s="159"/>
      <c r="M22" s="159"/>
      <c r="N22" s="159"/>
      <c r="O22" s="159"/>
      <c r="P22" s="159"/>
      <c r="Q22" s="158">
        <f t="shared" si="0"/>
        <v>0</v>
      </c>
      <c r="R22" s="159"/>
      <c r="S22" s="158"/>
      <c r="T22" s="158"/>
      <c r="U22" s="159"/>
      <c r="V22" s="159"/>
      <c r="W22" s="159"/>
      <c r="X22" s="159"/>
      <c r="Y22" s="159"/>
      <c r="Z22" s="159"/>
      <c r="AA22" s="159"/>
      <c r="AB22" s="159"/>
      <c r="AC22" s="159"/>
      <c r="AD22" s="158"/>
      <c r="AE22" s="159"/>
      <c r="AF22" s="158"/>
      <c r="AG22" s="158"/>
      <c r="AH22" s="159"/>
      <c r="AI22" s="159"/>
      <c r="AJ22" s="159"/>
      <c r="AK22" s="159"/>
      <c r="AL22" s="159"/>
      <c r="AM22" s="159"/>
      <c r="AN22" s="159"/>
      <c r="AO22" s="159"/>
      <c r="AP22" s="159"/>
      <c r="AQ22" s="158"/>
      <c r="AR22" s="159"/>
      <c r="AS22" s="158"/>
      <c r="AT22" s="158">
        <v>60</v>
      </c>
      <c r="AU22" s="159"/>
      <c r="AV22" s="159"/>
      <c r="AW22" s="159"/>
      <c r="AX22" s="159"/>
      <c r="AY22" s="159"/>
      <c r="AZ22" s="159"/>
      <c r="BA22" s="159"/>
      <c r="BB22" s="159"/>
      <c r="BC22" s="159"/>
      <c r="BD22" s="158">
        <f t="shared" si="9"/>
        <v>60</v>
      </c>
      <c r="BE22" s="159">
        <v>60</v>
      </c>
      <c r="BF22" s="158">
        <f t="shared" si="10"/>
        <v>0</v>
      </c>
    </row>
    <row r="23" spans="1:59">
      <c r="A23" s="138">
        <v>20</v>
      </c>
      <c r="B23" s="173" t="s">
        <v>61</v>
      </c>
      <c r="C23" s="213" t="s">
        <v>23</v>
      </c>
      <c r="D23" s="174"/>
      <c r="E23" s="161">
        <v>70</v>
      </c>
      <c r="F23" s="175"/>
      <c r="G23" s="158">
        <f t="shared" si="16"/>
        <v>210</v>
      </c>
      <c r="H23" s="159"/>
      <c r="I23" s="159"/>
      <c r="J23" s="159"/>
      <c r="K23" s="159"/>
      <c r="L23" s="159"/>
      <c r="M23" s="159"/>
      <c r="N23" s="159"/>
      <c r="O23" s="159"/>
      <c r="P23" s="159"/>
      <c r="Q23" s="158">
        <f t="shared" si="0"/>
        <v>210</v>
      </c>
      <c r="R23" s="159">
        <v>420</v>
      </c>
      <c r="S23" s="158">
        <f t="shared" si="1"/>
        <v>-210</v>
      </c>
      <c r="T23" s="158">
        <f t="shared" si="13"/>
        <v>210</v>
      </c>
      <c r="U23" s="159"/>
      <c r="V23" s="159"/>
      <c r="W23" s="159"/>
      <c r="X23" s="159"/>
      <c r="Y23" s="159"/>
      <c r="Z23" s="159"/>
      <c r="AA23" s="159"/>
      <c r="AB23" s="159"/>
      <c r="AC23" s="159"/>
      <c r="AD23" s="158">
        <f t="shared" si="3"/>
        <v>210</v>
      </c>
      <c r="AE23" s="159"/>
      <c r="AF23" s="158">
        <f t="shared" si="4"/>
        <v>0</v>
      </c>
      <c r="AG23" s="158">
        <f t="shared" si="14"/>
        <v>210</v>
      </c>
      <c r="AH23" s="159"/>
      <c r="AI23" s="159"/>
      <c r="AJ23" s="159"/>
      <c r="AK23" s="159"/>
      <c r="AL23" s="159"/>
      <c r="AM23" s="159"/>
      <c r="AN23" s="159"/>
      <c r="AO23" s="159"/>
      <c r="AP23" s="159"/>
      <c r="AQ23" s="158">
        <f t="shared" si="6"/>
        <v>210</v>
      </c>
      <c r="AR23" s="159">
        <v>210</v>
      </c>
      <c r="AS23" s="158">
        <f t="shared" si="7"/>
        <v>0</v>
      </c>
      <c r="AT23" s="158">
        <f t="shared" si="15"/>
        <v>210</v>
      </c>
      <c r="AU23" s="159"/>
      <c r="AV23" s="159"/>
      <c r="AW23" s="159"/>
      <c r="AX23" s="159"/>
      <c r="AY23" s="159"/>
      <c r="AZ23" s="159"/>
      <c r="BA23" s="159"/>
      <c r="BB23" s="159"/>
      <c r="BC23" s="159"/>
      <c r="BD23" s="158">
        <f t="shared" si="9"/>
        <v>210</v>
      </c>
      <c r="BE23" s="159"/>
      <c r="BF23" s="158">
        <f t="shared" si="10"/>
        <v>210</v>
      </c>
      <c r="BG23" s="137" t="str">
        <f t="shared" si="11"/>
        <v/>
      </c>
    </row>
    <row r="24" spans="1:59">
      <c r="A24" s="138">
        <v>21</v>
      </c>
      <c r="B24" s="160" t="s">
        <v>62</v>
      </c>
      <c r="C24" s="213" t="s">
        <v>23</v>
      </c>
      <c r="D24" s="156" t="s">
        <v>64</v>
      </c>
      <c r="E24" s="161">
        <v>85</v>
      </c>
      <c r="F24" s="158"/>
      <c r="G24" s="158">
        <f t="shared" si="16"/>
        <v>255</v>
      </c>
      <c r="H24" s="159">
        <v>50</v>
      </c>
      <c r="I24" s="159"/>
      <c r="J24" s="159"/>
      <c r="K24" s="159"/>
      <c r="L24" s="159"/>
      <c r="M24" s="159"/>
      <c r="N24" s="159"/>
      <c r="O24" s="159"/>
      <c r="P24" s="159"/>
      <c r="Q24" s="158">
        <f t="shared" si="0"/>
        <v>305</v>
      </c>
      <c r="R24" s="159">
        <v>305</v>
      </c>
      <c r="S24" s="158">
        <f t="shared" si="1"/>
        <v>0</v>
      </c>
      <c r="T24" s="158">
        <f t="shared" si="13"/>
        <v>255</v>
      </c>
      <c r="U24" s="159"/>
      <c r="V24" s="159"/>
      <c r="W24" s="159"/>
      <c r="X24" s="159"/>
      <c r="Y24" s="159"/>
      <c r="Z24" s="159"/>
      <c r="AA24" s="159"/>
      <c r="AB24" s="159"/>
      <c r="AC24" s="159"/>
      <c r="AD24" s="158">
        <f t="shared" si="3"/>
        <v>255</v>
      </c>
      <c r="AE24" s="159">
        <v>255</v>
      </c>
      <c r="AF24" s="158">
        <f t="shared" si="4"/>
        <v>0</v>
      </c>
      <c r="AG24" s="158">
        <f t="shared" si="14"/>
        <v>255</v>
      </c>
      <c r="AH24" s="159"/>
      <c r="AI24" s="159"/>
      <c r="AJ24" s="159"/>
      <c r="AK24" s="159"/>
      <c r="AL24" s="159"/>
      <c r="AM24" s="159"/>
      <c r="AN24" s="159"/>
      <c r="AO24" s="159"/>
      <c r="AP24" s="159"/>
      <c r="AQ24" s="158">
        <f t="shared" si="6"/>
        <v>255</v>
      </c>
      <c r="AR24" s="159">
        <v>510</v>
      </c>
      <c r="AS24" s="158">
        <f t="shared" si="7"/>
        <v>-255</v>
      </c>
      <c r="AT24" s="158">
        <f t="shared" si="15"/>
        <v>255</v>
      </c>
      <c r="AU24" s="159"/>
      <c r="AV24" s="159"/>
      <c r="AW24" s="159"/>
      <c r="AX24" s="159"/>
      <c r="AY24" s="159"/>
      <c r="AZ24" s="159"/>
      <c r="BA24" s="159"/>
      <c r="BB24" s="159"/>
      <c r="BC24" s="159"/>
      <c r="BD24" s="158">
        <f t="shared" si="9"/>
        <v>255</v>
      </c>
      <c r="BE24" s="159"/>
      <c r="BF24" s="158">
        <f t="shared" si="10"/>
        <v>0</v>
      </c>
      <c r="BG24" s="137" t="str">
        <f t="shared" si="11"/>
        <v>*</v>
      </c>
    </row>
    <row r="25" spans="1:59">
      <c r="A25" s="138">
        <v>22</v>
      </c>
      <c r="B25" s="160" t="s">
        <v>65</v>
      </c>
      <c r="C25" s="213" t="s">
        <v>14</v>
      </c>
      <c r="D25" s="156" t="s">
        <v>67</v>
      </c>
      <c r="E25" s="161">
        <v>100</v>
      </c>
      <c r="F25" s="158"/>
      <c r="G25" s="158">
        <f t="shared" si="16"/>
        <v>300</v>
      </c>
      <c r="H25" s="159"/>
      <c r="I25" s="159"/>
      <c r="J25" s="159"/>
      <c r="K25" s="159"/>
      <c r="L25" s="159"/>
      <c r="M25" s="159"/>
      <c r="N25" s="159"/>
      <c r="O25" s="159"/>
      <c r="P25" s="159"/>
      <c r="Q25" s="158">
        <f t="shared" si="0"/>
        <v>300</v>
      </c>
      <c r="R25" s="159"/>
      <c r="S25" s="158">
        <f t="shared" si="1"/>
        <v>300</v>
      </c>
      <c r="T25" s="158">
        <f t="shared" si="13"/>
        <v>300</v>
      </c>
      <c r="U25" s="159"/>
      <c r="V25" s="159"/>
      <c r="W25" s="159"/>
      <c r="X25" s="159"/>
      <c r="Y25" s="159"/>
      <c r="Z25" s="159"/>
      <c r="AA25" s="159"/>
      <c r="AB25" s="159"/>
      <c r="AC25" s="159"/>
      <c r="AD25" s="158">
        <f t="shared" si="3"/>
        <v>300</v>
      </c>
      <c r="AE25" s="159"/>
      <c r="AF25" s="158">
        <f t="shared" si="4"/>
        <v>600</v>
      </c>
      <c r="AG25" s="158">
        <f t="shared" si="14"/>
        <v>300</v>
      </c>
      <c r="AH25" s="159"/>
      <c r="AI25" s="159"/>
      <c r="AJ25" s="159"/>
      <c r="AK25" s="159"/>
      <c r="AL25" s="159"/>
      <c r="AM25" s="159"/>
      <c r="AN25" s="159"/>
      <c r="AO25" s="159"/>
      <c r="AP25" s="159"/>
      <c r="AQ25" s="158">
        <f t="shared" si="6"/>
        <v>300</v>
      </c>
      <c r="AR25" s="159">
        <v>1200</v>
      </c>
      <c r="AS25" s="158">
        <f t="shared" si="7"/>
        <v>-300</v>
      </c>
      <c r="AT25" s="158">
        <f t="shared" si="15"/>
        <v>300</v>
      </c>
      <c r="AU25" s="159"/>
      <c r="AV25" s="159"/>
      <c r="AW25" s="159"/>
      <c r="AX25" s="159"/>
      <c r="AY25" s="159"/>
      <c r="AZ25" s="159"/>
      <c r="BA25" s="159"/>
      <c r="BB25" s="159"/>
      <c r="BC25" s="159"/>
      <c r="BD25" s="158">
        <f t="shared" si="9"/>
        <v>300</v>
      </c>
      <c r="BE25" s="159"/>
      <c r="BF25" s="158">
        <f t="shared" si="10"/>
        <v>0</v>
      </c>
      <c r="BG25" s="137" t="str">
        <f t="shared" si="11"/>
        <v>*</v>
      </c>
    </row>
    <row r="26" spans="1:59">
      <c r="A26" s="138">
        <v>23</v>
      </c>
      <c r="B26" s="160" t="s">
        <v>68</v>
      </c>
      <c r="C26" s="213" t="s">
        <v>14</v>
      </c>
      <c r="D26" s="156" t="s">
        <v>12</v>
      </c>
      <c r="E26" s="161">
        <v>85</v>
      </c>
      <c r="F26" s="158">
        <v>-510</v>
      </c>
      <c r="G26" s="158">
        <f t="shared" si="16"/>
        <v>255</v>
      </c>
      <c r="H26" s="159"/>
      <c r="I26" s="159"/>
      <c r="J26" s="159"/>
      <c r="K26" s="159"/>
      <c r="L26" s="159"/>
      <c r="M26" s="159"/>
      <c r="N26" s="159"/>
      <c r="O26" s="159"/>
      <c r="P26" s="159"/>
      <c r="Q26" s="158">
        <f t="shared" si="0"/>
        <v>255</v>
      </c>
      <c r="R26" s="159">
        <v>255</v>
      </c>
      <c r="S26" s="158">
        <f t="shared" si="1"/>
        <v>-510</v>
      </c>
      <c r="T26" s="158">
        <f t="shared" si="13"/>
        <v>255</v>
      </c>
      <c r="U26" s="159"/>
      <c r="V26" s="159"/>
      <c r="W26" s="159"/>
      <c r="X26" s="159"/>
      <c r="Y26" s="159"/>
      <c r="Z26" s="159"/>
      <c r="AA26" s="159"/>
      <c r="AB26" s="159"/>
      <c r="AC26" s="159"/>
      <c r="AD26" s="158">
        <f t="shared" si="3"/>
        <v>255</v>
      </c>
      <c r="AE26" s="159"/>
      <c r="AF26" s="158">
        <f t="shared" si="4"/>
        <v>-255</v>
      </c>
      <c r="AG26" s="158">
        <f t="shared" si="14"/>
        <v>255</v>
      </c>
      <c r="AH26" s="159"/>
      <c r="AI26" s="159"/>
      <c r="AJ26" s="159"/>
      <c r="AK26" s="159"/>
      <c r="AL26" s="159"/>
      <c r="AM26" s="159"/>
      <c r="AN26" s="159"/>
      <c r="AO26" s="159"/>
      <c r="AP26" s="159"/>
      <c r="AQ26" s="158">
        <f t="shared" si="6"/>
        <v>255</v>
      </c>
      <c r="AR26" s="159">
        <v>255</v>
      </c>
      <c r="AS26" s="158">
        <f t="shared" si="7"/>
        <v>-255</v>
      </c>
      <c r="AT26" s="158">
        <f t="shared" si="15"/>
        <v>255</v>
      </c>
      <c r="AU26" s="159"/>
      <c r="AV26" s="159"/>
      <c r="AW26" s="159"/>
      <c r="AX26" s="159"/>
      <c r="AY26" s="159"/>
      <c r="AZ26" s="159"/>
      <c r="BA26" s="159"/>
      <c r="BB26" s="159"/>
      <c r="BC26" s="159"/>
      <c r="BD26" s="158">
        <f t="shared" si="9"/>
        <v>255</v>
      </c>
      <c r="BE26" s="159"/>
      <c r="BF26" s="158">
        <f t="shared" si="10"/>
        <v>0</v>
      </c>
      <c r="BG26" s="137" t="str">
        <f t="shared" si="11"/>
        <v>*</v>
      </c>
    </row>
    <row r="27" spans="1:59" s="172" customFormat="1">
      <c r="A27" s="138">
        <v>24</v>
      </c>
      <c r="B27" s="221" t="s">
        <v>1335</v>
      </c>
      <c r="C27" s="213" t="s">
        <v>23</v>
      </c>
      <c r="D27" s="156" t="s">
        <v>72</v>
      </c>
      <c r="E27" s="161">
        <v>125</v>
      </c>
      <c r="F27" s="158"/>
      <c r="G27" s="158">
        <v>300</v>
      </c>
      <c r="H27" s="159">
        <v>50</v>
      </c>
      <c r="I27" s="159">
        <v>50</v>
      </c>
      <c r="J27" s="159"/>
      <c r="K27" s="159"/>
      <c r="L27" s="159"/>
      <c r="M27" s="159"/>
      <c r="N27" s="159"/>
      <c r="O27" s="159"/>
      <c r="P27" s="159"/>
      <c r="Q27" s="158">
        <f t="shared" si="0"/>
        <v>400</v>
      </c>
      <c r="R27" s="159">
        <v>700</v>
      </c>
      <c r="S27" s="158">
        <f t="shared" si="1"/>
        <v>-300</v>
      </c>
      <c r="T27" s="158">
        <f t="shared" si="13"/>
        <v>375</v>
      </c>
      <c r="U27" s="159"/>
      <c r="V27" s="159">
        <v>50</v>
      </c>
      <c r="W27" s="159"/>
      <c r="X27" s="159"/>
      <c r="Y27" s="159"/>
      <c r="Z27" s="159"/>
      <c r="AA27" s="159">
        <v>50</v>
      </c>
      <c r="AB27" s="159"/>
      <c r="AC27" s="159"/>
      <c r="AD27" s="158">
        <f t="shared" si="3"/>
        <v>475</v>
      </c>
      <c r="AE27" s="159">
        <v>175</v>
      </c>
      <c r="AF27" s="158">
        <f t="shared" si="4"/>
        <v>0</v>
      </c>
      <c r="AG27" s="158">
        <f t="shared" si="14"/>
        <v>375</v>
      </c>
      <c r="AH27" s="159">
        <v>100</v>
      </c>
      <c r="AI27" s="159">
        <v>100</v>
      </c>
      <c r="AJ27" s="159"/>
      <c r="AK27" s="159"/>
      <c r="AL27" s="159"/>
      <c r="AM27" s="159"/>
      <c r="AN27" s="159"/>
      <c r="AO27" s="159"/>
      <c r="AP27" s="159"/>
      <c r="AQ27" s="158">
        <f t="shared" si="6"/>
        <v>575</v>
      </c>
      <c r="AR27" s="159">
        <v>575</v>
      </c>
      <c r="AS27" s="158">
        <f t="shared" si="7"/>
        <v>0</v>
      </c>
      <c r="AT27" s="158">
        <f t="shared" si="15"/>
        <v>375</v>
      </c>
      <c r="AU27" s="159"/>
      <c r="AV27" s="159">
        <v>300</v>
      </c>
      <c r="AW27" s="159"/>
      <c r="AX27" s="159"/>
      <c r="AY27" s="159"/>
      <c r="AZ27" s="159"/>
      <c r="BA27" s="159"/>
      <c r="BB27" s="159"/>
      <c r="BC27" s="159"/>
      <c r="BD27" s="158">
        <f t="shared" si="9"/>
        <v>675</v>
      </c>
      <c r="BE27" s="159">
        <v>625</v>
      </c>
      <c r="BF27" s="158">
        <f t="shared" si="10"/>
        <v>50</v>
      </c>
      <c r="BG27" s="137" t="str">
        <f t="shared" si="11"/>
        <v/>
      </c>
    </row>
    <row r="28" spans="1:59">
      <c r="A28" s="138">
        <v>25</v>
      </c>
      <c r="B28" s="173" t="s">
        <v>73</v>
      </c>
      <c r="C28" s="213" t="s">
        <v>23</v>
      </c>
      <c r="D28" s="174"/>
      <c r="E28" s="161">
        <v>70</v>
      </c>
      <c r="F28" s="175"/>
      <c r="G28" s="158">
        <f>E28*3</f>
        <v>210</v>
      </c>
      <c r="H28" s="159"/>
      <c r="I28" s="159"/>
      <c r="J28" s="159"/>
      <c r="K28" s="159"/>
      <c r="L28" s="159"/>
      <c r="M28" s="159"/>
      <c r="N28" s="159"/>
      <c r="O28" s="159"/>
      <c r="P28" s="159"/>
      <c r="Q28" s="158">
        <f t="shared" si="0"/>
        <v>210</v>
      </c>
      <c r="R28" s="159">
        <v>210</v>
      </c>
      <c r="S28" s="158">
        <f t="shared" si="1"/>
        <v>0</v>
      </c>
      <c r="T28" s="158">
        <f t="shared" si="13"/>
        <v>210</v>
      </c>
      <c r="U28" s="159"/>
      <c r="V28" s="159"/>
      <c r="W28" s="159"/>
      <c r="X28" s="159"/>
      <c r="Y28" s="159"/>
      <c r="Z28" s="159"/>
      <c r="AA28" s="159"/>
      <c r="AB28" s="159"/>
      <c r="AC28" s="159"/>
      <c r="AD28" s="158">
        <f t="shared" si="3"/>
        <v>210</v>
      </c>
      <c r="AE28" s="159">
        <v>210</v>
      </c>
      <c r="AF28" s="158">
        <f t="shared" si="4"/>
        <v>0</v>
      </c>
      <c r="AG28" s="158">
        <f t="shared" si="14"/>
        <v>210</v>
      </c>
      <c r="AH28" s="159"/>
      <c r="AI28" s="159"/>
      <c r="AJ28" s="159"/>
      <c r="AK28" s="159"/>
      <c r="AL28" s="159"/>
      <c r="AM28" s="159"/>
      <c r="AN28" s="159"/>
      <c r="AO28" s="159"/>
      <c r="AP28" s="159"/>
      <c r="AQ28" s="158">
        <f t="shared" si="6"/>
        <v>210</v>
      </c>
      <c r="AR28" s="159">
        <v>210</v>
      </c>
      <c r="AS28" s="158">
        <f t="shared" si="7"/>
        <v>0</v>
      </c>
      <c r="AT28" s="158">
        <f t="shared" si="15"/>
        <v>210</v>
      </c>
      <c r="AU28" s="159"/>
      <c r="AV28" s="159"/>
      <c r="AW28" s="159"/>
      <c r="AX28" s="159"/>
      <c r="AY28" s="159"/>
      <c r="AZ28" s="159"/>
      <c r="BA28" s="159"/>
      <c r="BB28" s="159"/>
      <c r="BC28" s="159"/>
      <c r="BD28" s="158">
        <f t="shared" si="9"/>
        <v>210</v>
      </c>
      <c r="BE28" s="159">
        <v>210</v>
      </c>
      <c r="BF28" s="158">
        <f t="shared" si="10"/>
        <v>0</v>
      </c>
      <c r="BG28" s="137" t="str">
        <f t="shared" si="11"/>
        <v>*</v>
      </c>
    </row>
    <row r="29" spans="1:59">
      <c r="A29" s="138">
        <v>26</v>
      </c>
      <c r="B29" s="160" t="s">
        <v>75</v>
      </c>
      <c r="C29" s="213" t="s">
        <v>14</v>
      </c>
      <c r="D29" s="156" t="s">
        <v>77</v>
      </c>
      <c r="E29" s="161">
        <v>70</v>
      </c>
      <c r="F29" s="158">
        <v>-890</v>
      </c>
      <c r="G29" s="158">
        <f>E29*3</f>
        <v>210</v>
      </c>
      <c r="H29" s="159"/>
      <c r="I29" s="159"/>
      <c r="J29" s="159"/>
      <c r="K29" s="159"/>
      <c r="L29" s="159"/>
      <c r="M29" s="159"/>
      <c r="N29" s="159"/>
      <c r="O29" s="159"/>
      <c r="P29" s="159"/>
      <c r="Q29" s="158">
        <f t="shared" si="0"/>
        <v>210</v>
      </c>
      <c r="R29" s="159"/>
      <c r="S29" s="158">
        <f t="shared" si="1"/>
        <v>-680</v>
      </c>
      <c r="T29" s="158">
        <f t="shared" si="13"/>
        <v>210</v>
      </c>
      <c r="U29" s="159"/>
      <c r="V29" s="159"/>
      <c r="W29" s="159"/>
      <c r="X29" s="159"/>
      <c r="Y29" s="159"/>
      <c r="Z29" s="159"/>
      <c r="AA29" s="159">
        <v>50</v>
      </c>
      <c r="AB29" s="159"/>
      <c r="AC29" s="159">
        <v>50</v>
      </c>
      <c r="AD29" s="158">
        <f t="shared" si="3"/>
        <v>310</v>
      </c>
      <c r="AE29" s="159"/>
      <c r="AF29" s="158">
        <f t="shared" si="4"/>
        <v>-370</v>
      </c>
      <c r="AG29" s="158">
        <f t="shared" si="14"/>
        <v>210</v>
      </c>
      <c r="AH29" s="159"/>
      <c r="AI29" s="159"/>
      <c r="AJ29" s="159"/>
      <c r="AK29" s="159"/>
      <c r="AL29" s="159"/>
      <c r="AM29" s="159"/>
      <c r="AN29" s="159"/>
      <c r="AO29" s="159"/>
      <c r="AP29" s="159"/>
      <c r="AQ29" s="158">
        <f t="shared" si="6"/>
        <v>210</v>
      </c>
      <c r="AR29" s="159"/>
      <c r="AS29" s="158">
        <f t="shared" si="7"/>
        <v>-160</v>
      </c>
      <c r="AT29" s="158">
        <f t="shared" si="15"/>
        <v>210</v>
      </c>
      <c r="AU29" s="159"/>
      <c r="AV29" s="159"/>
      <c r="AW29" s="159"/>
      <c r="AX29" s="159"/>
      <c r="AY29" s="159"/>
      <c r="AZ29" s="159"/>
      <c r="BA29" s="159"/>
      <c r="BB29" s="159"/>
      <c r="BC29" s="159"/>
      <c r="BD29" s="158">
        <f t="shared" si="9"/>
        <v>210</v>
      </c>
      <c r="BE29" s="159">
        <v>50</v>
      </c>
      <c r="BF29" s="158">
        <f t="shared" si="10"/>
        <v>0</v>
      </c>
      <c r="BG29" s="137" t="str">
        <f t="shared" si="11"/>
        <v>*</v>
      </c>
    </row>
    <row r="30" spans="1:59">
      <c r="A30" s="138">
        <v>27</v>
      </c>
      <c r="B30" s="160" t="s">
        <v>78</v>
      </c>
      <c r="C30" s="213" t="s">
        <v>23</v>
      </c>
      <c r="D30" s="156" t="s">
        <v>80</v>
      </c>
      <c r="E30" s="161">
        <v>90</v>
      </c>
      <c r="F30" s="158"/>
      <c r="G30" s="158">
        <f>E30*3</f>
        <v>270</v>
      </c>
      <c r="H30" s="159"/>
      <c r="I30" s="159"/>
      <c r="J30" s="159"/>
      <c r="K30" s="159"/>
      <c r="L30" s="159"/>
      <c r="M30" s="159"/>
      <c r="N30" s="159"/>
      <c r="O30" s="159"/>
      <c r="P30" s="159"/>
      <c r="Q30" s="158">
        <f t="shared" si="0"/>
        <v>270</v>
      </c>
      <c r="R30" s="159">
        <v>270</v>
      </c>
      <c r="S30" s="158">
        <f t="shared" si="1"/>
        <v>0</v>
      </c>
      <c r="T30" s="158">
        <f t="shared" si="13"/>
        <v>270</v>
      </c>
      <c r="U30" s="159"/>
      <c r="V30" s="159"/>
      <c r="W30" s="159"/>
      <c r="X30" s="159"/>
      <c r="Y30" s="159"/>
      <c r="Z30" s="159"/>
      <c r="AA30" s="159"/>
      <c r="AB30" s="159"/>
      <c r="AC30" s="159"/>
      <c r="AD30" s="158">
        <f t="shared" si="3"/>
        <v>270</v>
      </c>
      <c r="AE30" s="159"/>
      <c r="AF30" s="158">
        <f t="shared" si="4"/>
        <v>270</v>
      </c>
      <c r="AG30" s="158">
        <f t="shared" si="14"/>
        <v>270</v>
      </c>
      <c r="AH30" s="159"/>
      <c r="AI30" s="159"/>
      <c r="AJ30" s="159"/>
      <c r="AK30" s="159"/>
      <c r="AL30" s="159"/>
      <c r="AM30" s="159"/>
      <c r="AN30" s="159"/>
      <c r="AO30" s="159"/>
      <c r="AP30" s="159"/>
      <c r="AQ30" s="158">
        <f t="shared" si="6"/>
        <v>270</v>
      </c>
      <c r="AR30" s="159">
        <v>810</v>
      </c>
      <c r="AS30" s="158">
        <f t="shared" si="7"/>
        <v>-270</v>
      </c>
      <c r="AT30" s="158">
        <f t="shared" si="15"/>
        <v>270</v>
      </c>
      <c r="AU30" s="159"/>
      <c r="AV30" s="159"/>
      <c r="AW30" s="159"/>
      <c r="AX30" s="159"/>
      <c r="AY30" s="159"/>
      <c r="AZ30" s="159"/>
      <c r="BA30" s="159"/>
      <c r="BB30" s="159"/>
      <c r="BC30" s="159"/>
      <c r="BD30" s="158">
        <f t="shared" si="9"/>
        <v>270</v>
      </c>
      <c r="BE30" s="159"/>
      <c r="BF30" s="158">
        <f t="shared" si="10"/>
        <v>0</v>
      </c>
      <c r="BG30" s="137" t="str">
        <f t="shared" si="11"/>
        <v>*</v>
      </c>
    </row>
    <row r="31" spans="1:59">
      <c r="A31" s="138">
        <v>28</v>
      </c>
      <c r="B31" s="160" t="s">
        <v>81</v>
      </c>
      <c r="C31" s="213" t="s">
        <v>14</v>
      </c>
      <c r="D31" s="156" t="s">
        <v>83</v>
      </c>
      <c r="E31" s="161">
        <v>165</v>
      </c>
      <c r="F31" s="158"/>
      <c r="G31" s="158">
        <v>435</v>
      </c>
      <c r="H31" s="159"/>
      <c r="I31" s="159"/>
      <c r="J31" s="159"/>
      <c r="K31" s="159"/>
      <c r="L31" s="159"/>
      <c r="M31" s="159"/>
      <c r="N31" s="159"/>
      <c r="O31" s="159"/>
      <c r="P31" s="159"/>
      <c r="Q31" s="158">
        <f t="shared" si="0"/>
        <v>435</v>
      </c>
      <c r="R31" s="159">
        <v>435</v>
      </c>
      <c r="S31" s="158">
        <f t="shared" si="1"/>
        <v>0</v>
      </c>
      <c r="T31" s="158">
        <f t="shared" si="13"/>
        <v>495</v>
      </c>
      <c r="U31" s="159"/>
      <c r="V31" s="159"/>
      <c r="W31" s="159"/>
      <c r="X31" s="159"/>
      <c r="Y31" s="159"/>
      <c r="Z31" s="159"/>
      <c r="AA31" s="159">
        <v>50</v>
      </c>
      <c r="AB31" s="159"/>
      <c r="AC31" s="159"/>
      <c r="AD31" s="158">
        <f t="shared" si="3"/>
        <v>545</v>
      </c>
      <c r="AE31" s="159">
        <v>545</v>
      </c>
      <c r="AF31" s="158">
        <f t="shared" si="4"/>
        <v>0</v>
      </c>
      <c r="AG31" s="158">
        <f t="shared" si="14"/>
        <v>495</v>
      </c>
      <c r="AH31" s="159"/>
      <c r="AI31" s="159"/>
      <c r="AJ31" s="159"/>
      <c r="AK31" s="159"/>
      <c r="AL31" s="159"/>
      <c r="AM31" s="159"/>
      <c r="AN31" s="159"/>
      <c r="AO31" s="159"/>
      <c r="AP31" s="159"/>
      <c r="AQ31" s="158">
        <f t="shared" si="6"/>
        <v>495</v>
      </c>
      <c r="AR31" s="159">
        <v>495</v>
      </c>
      <c r="AS31" s="158">
        <f t="shared" si="7"/>
        <v>0</v>
      </c>
      <c r="AT31" s="158">
        <f t="shared" si="15"/>
        <v>495</v>
      </c>
      <c r="AU31" s="159"/>
      <c r="AV31" s="159"/>
      <c r="AW31" s="159"/>
      <c r="AX31" s="159"/>
      <c r="AY31" s="159"/>
      <c r="AZ31" s="159"/>
      <c r="BA31" s="159"/>
      <c r="BB31" s="159"/>
      <c r="BC31" s="159"/>
      <c r="BD31" s="158">
        <f t="shared" si="9"/>
        <v>495</v>
      </c>
      <c r="BE31" s="159">
        <v>495</v>
      </c>
      <c r="BF31" s="158">
        <f t="shared" si="10"/>
        <v>0</v>
      </c>
      <c r="BG31" s="137" t="str">
        <f t="shared" si="11"/>
        <v>*</v>
      </c>
    </row>
    <row r="32" spans="1:59">
      <c r="A32" s="138">
        <v>29</v>
      </c>
      <c r="B32" s="160" t="s">
        <v>84</v>
      </c>
      <c r="C32" s="213" t="s">
        <v>23</v>
      </c>
      <c r="D32" s="156" t="s">
        <v>12</v>
      </c>
      <c r="E32" s="161">
        <v>70</v>
      </c>
      <c r="F32" s="158"/>
      <c r="G32" s="158">
        <f>E32*3</f>
        <v>210</v>
      </c>
      <c r="H32" s="159"/>
      <c r="I32" s="159"/>
      <c r="J32" s="159"/>
      <c r="K32" s="159"/>
      <c r="L32" s="159"/>
      <c r="M32" s="159"/>
      <c r="N32" s="159"/>
      <c r="O32" s="159"/>
      <c r="P32" s="159"/>
      <c r="Q32" s="158">
        <f t="shared" si="0"/>
        <v>210</v>
      </c>
      <c r="R32" s="159">
        <v>420</v>
      </c>
      <c r="S32" s="158">
        <f t="shared" si="1"/>
        <v>-210</v>
      </c>
      <c r="T32" s="158">
        <f t="shared" si="13"/>
        <v>210</v>
      </c>
      <c r="U32" s="159"/>
      <c r="V32" s="159"/>
      <c r="W32" s="159"/>
      <c r="X32" s="159"/>
      <c r="Y32" s="159"/>
      <c r="Z32" s="159"/>
      <c r="AA32" s="159"/>
      <c r="AB32" s="159"/>
      <c r="AC32" s="159"/>
      <c r="AD32" s="158">
        <f t="shared" si="3"/>
        <v>210</v>
      </c>
      <c r="AE32" s="159"/>
      <c r="AF32" s="158">
        <f t="shared" si="4"/>
        <v>0</v>
      </c>
      <c r="AG32" s="158">
        <f t="shared" si="14"/>
        <v>210</v>
      </c>
      <c r="AH32" s="159"/>
      <c r="AI32" s="159"/>
      <c r="AJ32" s="159"/>
      <c r="AK32" s="159"/>
      <c r="AL32" s="159"/>
      <c r="AM32" s="159"/>
      <c r="AN32" s="159"/>
      <c r="AO32" s="159"/>
      <c r="AP32" s="159"/>
      <c r="AQ32" s="158">
        <f t="shared" si="6"/>
        <v>210</v>
      </c>
      <c r="AR32" s="159">
        <v>1920</v>
      </c>
      <c r="AS32" s="158">
        <f t="shared" si="7"/>
        <v>-1710</v>
      </c>
      <c r="AT32" s="158">
        <f t="shared" si="15"/>
        <v>210</v>
      </c>
      <c r="AU32" s="159"/>
      <c r="AV32" s="159">
        <v>200</v>
      </c>
      <c r="AW32" s="159"/>
      <c r="AX32" s="159"/>
      <c r="AY32" s="159"/>
      <c r="AZ32" s="159"/>
      <c r="BA32" s="159"/>
      <c r="BB32" s="159"/>
      <c r="BC32" s="159">
        <v>1500</v>
      </c>
      <c r="BD32" s="158">
        <f t="shared" si="9"/>
        <v>1910</v>
      </c>
      <c r="BE32" s="159">
        <v>200</v>
      </c>
      <c r="BF32" s="158">
        <f t="shared" si="10"/>
        <v>0</v>
      </c>
      <c r="BG32" s="137" t="str">
        <f t="shared" si="11"/>
        <v>*</v>
      </c>
    </row>
    <row r="33" spans="1:59">
      <c r="A33" s="138">
        <v>30</v>
      </c>
      <c r="B33" s="160" t="s">
        <v>86</v>
      </c>
      <c r="C33" s="213" t="s">
        <v>14</v>
      </c>
      <c r="D33" s="156" t="s">
        <v>88</v>
      </c>
      <c r="E33" s="161">
        <v>140</v>
      </c>
      <c r="F33" s="158"/>
      <c r="G33" s="158">
        <v>360</v>
      </c>
      <c r="H33" s="159"/>
      <c r="I33" s="159"/>
      <c r="J33" s="159">
        <v>256</v>
      </c>
      <c r="K33" s="159"/>
      <c r="L33" s="159"/>
      <c r="M33" s="159"/>
      <c r="N33" s="159"/>
      <c r="O33" s="159"/>
      <c r="P33" s="159"/>
      <c r="Q33" s="158">
        <f t="shared" si="0"/>
        <v>616</v>
      </c>
      <c r="R33" s="159">
        <v>616</v>
      </c>
      <c r="S33" s="158">
        <f t="shared" si="1"/>
        <v>0</v>
      </c>
      <c r="T33" s="158">
        <f t="shared" si="13"/>
        <v>420</v>
      </c>
      <c r="U33" s="159"/>
      <c r="V33" s="159"/>
      <c r="W33" s="159"/>
      <c r="X33" s="159"/>
      <c r="Y33" s="159"/>
      <c r="Z33" s="159"/>
      <c r="AA33" s="159">
        <v>50</v>
      </c>
      <c r="AB33" s="159"/>
      <c r="AC33" s="159"/>
      <c r="AD33" s="158">
        <f t="shared" si="3"/>
        <v>470</v>
      </c>
      <c r="AE33" s="159">
        <v>720</v>
      </c>
      <c r="AF33" s="158">
        <f t="shared" si="4"/>
        <v>-250</v>
      </c>
      <c r="AG33" s="158">
        <f t="shared" si="14"/>
        <v>420</v>
      </c>
      <c r="AH33" s="159"/>
      <c r="AI33" s="159"/>
      <c r="AJ33" s="159"/>
      <c r="AK33" s="159"/>
      <c r="AL33" s="159"/>
      <c r="AM33" s="159"/>
      <c r="AN33" s="159"/>
      <c r="AO33" s="159"/>
      <c r="AP33" s="159"/>
      <c r="AQ33" s="158">
        <f t="shared" si="6"/>
        <v>420</v>
      </c>
      <c r="AR33" s="159">
        <v>590</v>
      </c>
      <c r="AS33" s="158">
        <f t="shared" si="7"/>
        <v>-420</v>
      </c>
      <c r="AT33" s="158">
        <f t="shared" si="15"/>
        <v>420</v>
      </c>
      <c r="AU33" s="159"/>
      <c r="AV33" s="159"/>
      <c r="AW33" s="159"/>
      <c r="AX33" s="159"/>
      <c r="AY33" s="159"/>
      <c r="AZ33" s="159"/>
      <c r="BA33" s="159"/>
      <c r="BB33" s="159"/>
      <c r="BC33" s="159"/>
      <c r="BD33" s="158">
        <f t="shared" si="9"/>
        <v>420</v>
      </c>
      <c r="BE33" s="159"/>
      <c r="BF33" s="158">
        <f t="shared" si="10"/>
        <v>0</v>
      </c>
      <c r="BG33" s="137" t="str">
        <f t="shared" si="11"/>
        <v>*</v>
      </c>
    </row>
    <row r="34" spans="1:59">
      <c r="A34" s="138">
        <v>31</v>
      </c>
      <c r="B34" s="160" t="s">
        <v>89</v>
      </c>
      <c r="C34" s="213" t="s">
        <v>23</v>
      </c>
      <c r="D34" s="156" t="s">
        <v>90</v>
      </c>
      <c r="E34" s="161">
        <v>50</v>
      </c>
      <c r="F34" s="158"/>
      <c r="G34" s="158">
        <f t="shared" ref="G34:G40" si="17">E34*3</f>
        <v>150</v>
      </c>
      <c r="H34" s="159"/>
      <c r="I34" s="159"/>
      <c r="J34" s="159"/>
      <c r="K34" s="159"/>
      <c r="L34" s="159"/>
      <c r="M34" s="159"/>
      <c r="N34" s="159"/>
      <c r="O34" s="159"/>
      <c r="P34" s="159"/>
      <c r="Q34" s="158">
        <f t="shared" si="0"/>
        <v>150</v>
      </c>
      <c r="R34" s="159">
        <v>300</v>
      </c>
      <c r="S34" s="158">
        <f t="shared" si="1"/>
        <v>-150</v>
      </c>
      <c r="T34" s="158">
        <f t="shared" si="13"/>
        <v>150</v>
      </c>
      <c r="U34" s="159"/>
      <c r="V34" s="159"/>
      <c r="W34" s="159"/>
      <c r="X34" s="159"/>
      <c r="Y34" s="159"/>
      <c r="Z34" s="159"/>
      <c r="AA34" s="159"/>
      <c r="AB34" s="159"/>
      <c r="AC34" s="159"/>
      <c r="AD34" s="158">
        <f t="shared" si="3"/>
        <v>150</v>
      </c>
      <c r="AE34" s="159"/>
      <c r="AF34" s="158">
        <f t="shared" si="4"/>
        <v>0</v>
      </c>
      <c r="AG34" s="158">
        <f t="shared" si="14"/>
        <v>150</v>
      </c>
      <c r="AH34" s="159"/>
      <c r="AI34" s="159"/>
      <c r="AJ34" s="159"/>
      <c r="AK34" s="159"/>
      <c r="AL34" s="159"/>
      <c r="AM34" s="159"/>
      <c r="AN34" s="159"/>
      <c r="AO34" s="159"/>
      <c r="AP34" s="159"/>
      <c r="AQ34" s="158">
        <f t="shared" si="6"/>
        <v>150</v>
      </c>
      <c r="AR34" s="159">
        <v>150</v>
      </c>
      <c r="AS34" s="158">
        <f t="shared" si="7"/>
        <v>0</v>
      </c>
      <c r="AT34" s="158">
        <f t="shared" si="15"/>
        <v>150</v>
      </c>
      <c r="AU34" s="159"/>
      <c r="AV34" s="159"/>
      <c r="AW34" s="159"/>
      <c r="AX34" s="159"/>
      <c r="AY34" s="159"/>
      <c r="AZ34" s="159"/>
      <c r="BA34" s="159"/>
      <c r="BB34" s="159"/>
      <c r="BC34" s="159"/>
      <c r="BD34" s="158">
        <f t="shared" si="9"/>
        <v>150</v>
      </c>
      <c r="BE34" s="159">
        <v>150</v>
      </c>
      <c r="BF34" s="158">
        <f t="shared" si="10"/>
        <v>0</v>
      </c>
      <c r="BG34" s="137" t="str">
        <f t="shared" si="11"/>
        <v>*</v>
      </c>
    </row>
    <row r="35" spans="1:59">
      <c r="A35" s="138">
        <v>32</v>
      </c>
      <c r="B35" s="160" t="s">
        <v>91</v>
      </c>
      <c r="C35" s="213" t="s">
        <v>14</v>
      </c>
      <c r="D35" s="156" t="s">
        <v>93</v>
      </c>
      <c r="E35" s="161">
        <v>285</v>
      </c>
      <c r="F35" s="158"/>
      <c r="G35" s="158">
        <f t="shared" si="17"/>
        <v>855</v>
      </c>
      <c r="H35" s="159">
        <v>50</v>
      </c>
      <c r="I35" s="159">
        <v>653</v>
      </c>
      <c r="J35" s="159"/>
      <c r="K35" s="159"/>
      <c r="L35" s="159"/>
      <c r="M35" s="159"/>
      <c r="N35" s="159"/>
      <c r="O35" s="159"/>
      <c r="P35" s="159"/>
      <c r="Q35" s="158">
        <f t="shared" si="0"/>
        <v>1558</v>
      </c>
      <c r="R35" s="159">
        <v>7000</v>
      </c>
      <c r="S35" s="158">
        <f t="shared" si="1"/>
        <v>-5442</v>
      </c>
      <c r="T35" s="158">
        <f t="shared" si="13"/>
        <v>855</v>
      </c>
      <c r="U35" s="159">
        <v>50</v>
      </c>
      <c r="V35" s="159">
        <v>50</v>
      </c>
      <c r="W35" s="159">
        <v>6201.1</v>
      </c>
      <c r="X35" s="159"/>
      <c r="Y35" s="159"/>
      <c r="Z35" s="159"/>
      <c r="AA35" s="159">
        <v>50</v>
      </c>
      <c r="AB35" s="159"/>
      <c r="AC35" s="159"/>
      <c r="AD35" s="158">
        <f t="shared" si="3"/>
        <v>7206.1</v>
      </c>
      <c r="AE35" s="159">
        <v>7743.4</v>
      </c>
      <c r="AF35" s="158">
        <f t="shared" si="4"/>
        <v>-5979.2999999999993</v>
      </c>
      <c r="AG35" s="158">
        <f t="shared" si="14"/>
        <v>855</v>
      </c>
      <c r="AH35" s="159"/>
      <c r="AI35" s="159">
        <v>341.4</v>
      </c>
      <c r="AJ35" s="159">
        <v>5637.9</v>
      </c>
      <c r="AK35" s="159"/>
      <c r="AL35" s="159"/>
      <c r="AM35" s="159"/>
      <c r="AN35" s="159"/>
      <c r="AO35" s="159"/>
      <c r="AP35" s="159">
        <v>50</v>
      </c>
      <c r="AQ35" s="158">
        <f t="shared" si="6"/>
        <v>6884.2999999999993</v>
      </c>
      <c r="AR35" s="159">
        <v>5733</v>
      </c>
      <c r="AS35" s="158">
        <f t="shared" si="7"/>
        <v>-4828</v>
      </c>
      <c r="AT35" s="158">
        <f t="shared" si="15"/>
        <v>855</v>
      </c>
      <c r="AU35" s="159"/>
      <c r="AV35" s="159">
        <v>682.8</v>
      </c>
      <c r="AW35" s="159">
        <v>11248.6</v>
      </c>
      <c r="AX35" s="159"/>
      <c r="AY35" s="159"/>
      <c r="AZ35" s="159"/>
      <c r="BA35" s="159"/>
      <c r="BB35" s="159"/>
      <c r="BC35" s="159"/>
      <c r="BD35" s="158">
        <f t="shared" si="9"/>
        <v>12786.4</v>
      </c>
      <c r="BE35" s="159">
        <v>7958.4</v>
      </c>
      <c r="BF35" s="158">
        <f t="shared" si="10"/>
        <v>0</v>
      </c>
      <c r="BG35" s="137" t="str">
        <f t="shared" si="11"/>
        <v>*</v>
      </c>
    </row>
    <row r="36" spans="1:59">
      <c r="A36" s="138">
        <v>33</v>
      </c>
      <c r="B36" s="160" t="s">
        <v>94</v>
      </c>
      <c r="C36" s="213" t="s">
        <v>14</v>
      </c>
      <c r="D36" s="156" t="s">
        <v>12</v>
      </c>
      <c r="E36" s="161">
        <v>100</v>
      </c>
      <c r="F36" s="158"/>
      <c r="G36" s="158">
        <f t="shared" si="17"/>
        <v>300</v>
      </c>
      <c r="H36" s="159"/>
      <c r="I36" s="159"/>
      <c r="J36" s="159"/>
      <c r="K36" s="159"/>
      <c r="L36" s="159"/>
      <c r="M36" s="159"/>
      <c r="N36" s="159"/>
      <c r="O36" s="159"/>
      <c r="P36" s="159"/>
      <c r="Q36" s="158">
        <f t="shared" ref="Q36:Q67" si="18">SUM(G36:P36)</f>
        <v>300</v>
      </c>
      <c r="R36" s="159">
        <v>300</v>
      </c>
      <c r="S36" s="158">
        <f t="shared" si="1"/>
        <v>0</v>
      </c>
      <c r="T36" s="158">
        <f t="shared" si="13"/>
        <v>300</v>
      </c>
      <c r="U36" s="159"/>
      <c r="V36" s="159"/>
      <c r="W36" s="159"/>
      <c r="X36" s="159"/>
      <c r="Y36" s="159"/>
      <c r="Z36" s="159"/>
      <c r="AA36" s="159">
        <v>50</v>
      </c>
      <c r="AB36" s="159"/>
      <c r="AC36" s="159"/>
      <c r="AD36" s="158">
        <f t="shared" si="3"/>
        <v>350</v>
      </c>
      <c r="AE36" s="159">
        <v>350</v>
      </c>
      <c r="AF36" s="158">
        <f t="shared" si="4"/>
        <v>0</v>
      </c>
      <c r="AG36" s="158">
        <f t="shared" si="14"/>
        <v>300</v>
      </c>
      <c r="AH36" s="159"/>
      <c r="AI36" s="159"/>
      <c r="AJ36" s="159"/>
      <c r="AK36" s="159"/>
      <c r="AL36" s="159"/>
      <c r="AM36" s="159"/>
      <c r="AN36" s="159"/>
      <c r="AO36" s="159"/>
      <c r="AP36" s="159"/>
      <c r="AQ36" s="158">
        <f t="shared" si="6"/>
        <v>300</v>
      </c>
      <c r="AR36" s="159">
        <v>300</v>
      </c>
      <c r="AS36" s="158">
        <f t="shared" si="7"/>
        <v>0</v>
      </c>
      <c r="AT36" s="158">
        <f t="shared" si="15"/>
        <v>300</v>
      </c>
      <c r="AU36" s="159"/>
      <c r="AV36" s="159"/>
      <c r="AW36" s="159"/>
      <c r="AX36" s="159"/>
      <c r="AY36" s="159"/>
      <c r="AZ36" s="159"/>
      <c r="BA36" s="159"/>
      <c r="BB36" s="159"/>
      <c r="BC36" s="159"/>
      <c r="BD36" s="158">
        <f t="shared" si="9"/>
        <v>300</v>
      </c>
      <c r="BE36" s="159">
        <v>300</v>
      </c>
      <c r="BF36" s="158">
        <f t="shared" si="10"/>
        <v>0</v>
      </c>
      <c r="BG36" s="137" t="str">
        <f t="shared" si="11"/>
        <v>*</v>
      </c>
    </row>
    <row r="37" spans="1:59">
      <c r="A37" s="138">
        <v>34</v>
      </c>
      <c r="B37" s="160" t="s">
        <v>96</v>
      </c>
      <c r="C37" s="213" t="s">
        <v>14</v>
      </c>
      <c r="D37" s="156" t="s">
        <v>98</v>
      </c>
      <c r="E37" s="161">
        <v>145</v>
      </c>
      <c r="F37" s="158"/>
      <c r="G37" s="158">
        <f t="shared" si="17"/>
        <v>435</v>
      </c>
      <c r="H37" s="159"/>
      <c r="I37" s="159"/>
      <c r="J37" s="159"/>
      <c r="K37" s="159"/>
      <c r="L37" s="159"/>
      <c r="M37" s="159"/>
      <c r="N37" s="159"/>
      <c r="O37" s="159"/>
      <c r="P37" s="159"/>
      <c r="Q37" s="158">
        <f t="shared" si="18"/>
        <v>435</v>
      </c>
      <c r="R37" s="159">
        <v>348</v>
      </c>
      <c r="S37" s="158">
        <v>0</v>
      </c>
      <c r="T37" s="158">
        <f t="shared" si="13"/>
        <v>435</v>
      </c>
      <c r="U37" s="159"/>
      <c r="V37" s="159">
        <v>100</v>
      </c>
      <c r="W37" s="159"/>
      <c r="X37" s="159"/>
      <c r="Y37" s="159"/>
      <c r="Z37" s="159"/>
      <c r="AA37" s="159">
        <v>60</v>
      </c>
      <c r="AB37" s="159"/>
      <c r="AC37" s="159">
        <v>20</v>
      </c>
      <c r="AD37" s="158">
        <f t="shared" si="3"/>
        <v>615</v>
      </c>
      <c r="AE37" s="159">
        <v>615</v>
      </c>
      <c r="AF37" s="158">
        <v>0</v>
      </c>
      <c r="AG37" s="158">
        <f t="shared" si="14"/>
        <v>435</v>
      </c>
      <c r="AH37" s="159"/>
      <c r="AI37" s="159"/>
      <c r="AJ37" s="159"/>
      <c r="AK37" s="159"/>
      <c r="AL37" s="159"/>
      <c r="AM37" s="159"/>
      <c r="AN37" s="159"/>
      <c r="AO37" s="159"/>
      <c r="AP37" s="159">
        <v>1025</v>
      </c>
      <c r="AQ37" s="158">
        <f t="shared" si="6"/>
        <v>1460</v>
      </c>
      <c r="AR37" s="159">
        <v>1460</v>
      </c>
      <c r="AS37" s="158">
        <f t="shared" si="7"/>
        <v>0</v>
      </c>
      <c r="AT37" s="158">
        <f t="shared" si="15"/>
        <v>435</v>
      </c>
      <c r="AU37" s="159"/>
      <c r="AV37" s="159">
        <v>112</v>
      </c>
      <c r="AW37" s="159"/>
      <c r="AX37" s="159"/>
      <c r="AY37" s="159"/>
      <c r="AZ37" s="159"/>
      <c r="BA37" s="159"/>
      <c r="BB37" s="159"/>
      <c r="BC37" s="159"/>
      <c r="BD37" s="158">
        <f t="shared" si="9"/>
        <v>547</v>
      </c>
      <c r="BE37" s="159">
        <v>547</v>
      </c>
      <c r="BF37" s="158">
        <f t="shared" si="10"/>
        <v>0</v>
      </c>
      <c r="BG37" s="137" t="str">
        <f t="shared" si="11"/>
        <v>*</v>
      </c>
    </row>
    <row r="38" spans="1:59">
      <c r="A38" s="138">
        <v>35</v>
      </c>
      <c r="B38" s="160" t="s">
        <v>99</v>
      </c>
      <c r="C38" s="213" t="s">
        <v>14</v>
      </c>
      <c r="D38" s="156" t="s">
        <v>100</v>
      </c>
      <c r="E38" s="161">
        <v>250</v>
      </c>
      <c r="F38" s="158">
        <v>50</v>
      </c>
      <c r="G38" s="158">
        <f t="shared" si="17"/>
        <v>750</v>
      </c>
      <c r="H38" s="159"/>
      <c r="I38" s="159"/>
      <c r="J38" s="159"/>
      <c r="K38" s="159"/>
      <c r="L38" s="159"/>
      <c r="M38" s="159"/>
      <c r="N38" s="159"/>
      <c r="O38" s="159"/>
      <c r="P38" s="159"/>
      <c r="Q38" s="158">
        <f t="shared" si="18"/>
        <v>750</v>
      </c>
      <c r="R38" s="159"/>
      <c r="S38" s="158">
        <f t="shared" ref="S38:S101" si="19">F38+Q38-R38</f>
        <v>800</v>
      </c>
      <c r="T38" s="158">
        <f t="shared" si="13"/>
        <v>750</v>
      </c>
      <c r="U38" s="159"/>
      <c r="V38" s="159"/>
      <c r="W38" s="159"/>
      <c r="X38" s="159"/>
      <c r="Y38" s="159"/>
      <c r="Z38" s="159"/>
      <c r="AA38" s="159"/>
      <c r="AB38" s="159"/>
      <c r="AC38" s="159"/>
      <c r="AD38" s="158">
        <f t="shared" si="3"/>
        <v>750</v>
      </c>
      <c r="AE38" s="159"/>
      <c r="AF38" s="158">
        <f t="shared" si="4"/>
        <v>1550</v>
      </c>
      <c r="AG38" s="158">
        <f t="shared" si="14"/>
        <v>750</v>
      </c>
      <c r="AH38" s="159"/>
      <c r="AI38" s="159"/>
      <c r="AJ38" s="159"/>
      <c r="AK38" s="159"/>
      <c r="AL38" s="159"/>
      <c r="AM38" s="159"/>
      <c r="AN38" s="159"/>
      <c r="AO38" s="159"/>
      <c r="AP38" s="159"/>
      <c r="AQ38" s="158">
        <f t="shared" si="6"/>
        <v>750</v>
      </c>
      <c r="AR38" s="159"/>
      <c r="AS38" s="158">
        <f t="shared" si="7"/>
        <v>2300</v>
      </c>
      <c r="AT38" s="158">
        <f t="shared" si="15"/>
        <v>750</v>
      </c>
      <c r="AU38" s="159"/>
      <c r="AV38" s="159"/>
      <c r="AW38" s="159"/>
      <c r="AX38" s="159"/>
      <c r="AY38" s="159"/>
      <c r="AZ38" s="159"/>
      <c r="BA38" s="159"/>
      <c r="BB38" s="159"/>
      <c r="BC38" s="159"/>
      <c r="BD38" s="158">
        <f t="shared" si="9"/>
        <v>750</v>
      </c>
      <c r="BE38" s="159"/>
      <c r="BF38" s="158">
        <f t="shared" si="10"/>
        <v>3050</v>
      </c>
      <c r="BG38" s="137" t="str">
        <f t="shared" si="11"/>
        <v/>
      </c>
    </row>
    <row r="39" spans="1:59">
      <c r="A39" s="138">
        <v>36</v>
      </c>
      <c r="B39" s="160" t="s">
        <v>101</v>
      </c>
      <c r="C39" s="213" t="s">
        <v>23</v>
      </c>
      <c r="D39" s="156" t="s">
        <v>103</v>
      </c>
      <c r="E39" s="161">
        <v>95</v>
      </c>
      <c r="F39" s="158"/>
      <c r="G39" s="158">
        <f t="shared" si="17"/>
        <v>285</v>
      </c>
      <c r="H39" s="159"/>
      <c r="I39" s="159"/>
      <c r="J39" s="159"/>
      <c r="K39" s="159"/>
      <c r="L39" s="159"/>
      <c r="M39" s="159"/>
      <c r="N39" s="159"/>
      <c r="O39" s="159"/>
      <c r="P39" s="159"/>
      <c r="Q39" s="158">
        <f t="shared" si="18"/>
        <v>285</v>
      </c>
      <c r="R39" s="159">
        <v>285</v>
      </c>
      <c r="S39" s="158">
        <f t="shared" si="19"/>
        <v>0</v>
      </c>
      <c r="T39" s="158">
        <f t="shared" si="13"/>
        <v>285</v>
      </c>
      <c r="U39" s="159"/>
      <c r="V39" s="159"/>
      <c r="W39" s="159"/>
      <c r="X39" s="159"/>
      <c r="Y39" s="159"/>
      <c r="Z39" s="159"/>
      <c r="AA39" s="159"/>
      <c r="AB39" s="159"/>
      <c r="AC39" s="159"/>
      <c r="AD39" s="158">
        <f t="shared" si="3"/>
        <v>285</v>
      </c>
      <c r="AE39" s="159">
        <v>285</v>
      </c>
      <c r="AF39" s="158">
        <f t="shared" si="4"/>
        <v>0</v>
      </c>
      <c r="AG39" s="158">
        <f t="shared" si="14"/>
        <v>285</v>
      </c>
      <c r="AH39" s="159"/>
      <c r="AI39" s="159"/>
      <c r="AJ39" s="159"/>
      <c r="AK39" s="159"/>
      <c r="AL39" s="159"/>
      <c r="AM39" s="159"/>
      <c r="AN39" s="159"/>
      <c r="AO39" s="159"/>
      <c r="AP39" s="159"/>
      <c r="AQ39" s="158">
        <f t="shared" si="6"/>
        <v>285</v>
      </c>
      <c r="AR39" s="159">
        <v>285</v>
      </c>
      <c r="AS39" s="158">
        <f t="shared" si="7"/>
        <v>0</v>
      </c>
      <c r="AT39" s="158">
        <f t="shared" si="15"/>
        <v>285</v>
      </c>
      <c r="AU39" s="159"/>
      <c r="AV39" s="159"/>
      <c r="AW39" s="159"/>
      <c r="AX39" s="159"/>
      <c r="AY39" s="159"/>
      <c r="AZ39" s="159"/>
      <c r="BA39" s="159"/>
      <c r="BB39" s="159"/>
      <c r="BC39" s="159"/>
      <c r="BD39" s="158">
        <f t="shared" si="9"/>
        <v>285</v>
      </c>
      <c r="BE39" s="159">
        <v>570</v>
      </c>
      <c r="BF39" s="158">
        <f t="shared" si="10"/>
        <v>-285</v>
      </c>
      <c r="BG39" s="137" t="str">
        <f t="shared" si="11"/>
        <v/>
      </c>
    </row>
    <row r="40" spans="1:59">
      <c r="A40" s="138">
        <v>37</v>
      </c>
      <c r="B40" s="160" t="s">
        <v>104</v>
      </c>
      <c r="C40" s="213" t="s">
        <v>14</v>
      </c>
      <c r="D40" s="156" t="s">
        <v>898</v>
      </c>
      <c r="E40" s="161">
        <v>135</v>
      </c>
      <c r="F40" s="158"/>
      <c r="G40" s="158">
        <f t="shared" si="17"/>
        <v>405</v>
      </c>
      <c r="H40" s="159"/>
      <c r="I40" s="159"/>
      <c r="J40" s="159"/>
      <c r="K40" s="159"/>
      <c r="L40" s="159"/>
      <c r="M40" s="159"/>
      <c r="N40" s="159"/>
      <c r="O40" s="159"/>
      <c r="P40" s="159"/>
      <c r="Q40" s="158">
        <f t="shared" si="18"/>
        <v>405</v>
      </c>
      <c r="R40" s="159"/>
      <c r="S40" s="158">
        <f t="shared" si="19"/>
        <v>405</v>
      </c>
      <c r="T40" s="158">
        <f t="shared" si="13"/>
        <v>405</v>
      </c>
      <c r="U40" s="159"/>
      <c r="V40" s="159"/>
      <c r="W40" s="159"/>
      <c r="X40" s="159"/>
      <c r="Y40" s="159"/>
      <c r="Z40" s="159"/>
      <c r="AA40" s="159">
        <v>50</v>
      </c>
      <c r="AB40" s="159"/>
      <c r="AC40" s="159">
        <v>50</v>
      </c>
      <c r="AD40" s="158">
        <f t="shared" si="3"/>
        <v>505</v>
      </c>
      <c r="AE40" s="159">
        <v>700</v>
      </c>
      <c r="AF40" s="158">
        <f t="shared" si="4"/>
        <v>210</v>
      </c>
      <c r="AG40" s="158">
        <f t="shared" si="14"/>
        <v>405</v>
      </c>
      <c r="AH40" s="159"/>
      <c r="AI40" s="159"/>
      <c r="AJ40" s="159"/>
      <c r="AK40" s="159"/>
      <c r="AL40" s="159"/>
      <c r="AM40" s="159"/>
      <c r="AN40" s="159"/>
      <c r="AO40" s="159"/>
      <c r="AP40" s="159"/>
      <c r="AQ40" s="158">
        <f t="shared" si="6"/>
        <v>405</v>
      </c>
      <c r="AR40" s="159">
        <v>615</v>
      </c>
      <c r="AS40" s="158">
        <f t="shared" si="7"/>
        <v>0</v>
      </c>
      <c r="AT40" s="158">
        <f t="shared" si="15"/>
        <v>405</v>
      </c>
      <c r="AU40" s="159"/>
      <c r="AV40" s="159"/>
      <c r="AW40" s="159"/>
      <c r="AX40" s="159"/>
      <c r="AY40" s="159"/>
      <c r="AZ40" s="159"/>
      <c r="BA40" s="159"/>
      <c r="BB40" s="159"/>
      <c r="BC40" s="159"/>
      <c r="BD40" s="158">
        <f t="shared" si="9"/>
        <v>405</v>
      </c>
      <c r="BE40" s="159">
        <v>405</v>
      </c>
      <c r="BF40" s="158">
        <f t="shared" si="10"/>
        <v>0</v>
      </c>
      <c r="BG40" s="137" t="str">
        <f t="shared" si="11"/>
        <v>*</v>
      </c>
    </row>
    <row r="41" spans="1:59">
      <c r="A41" s="138">
        <v>38</v>
      </c>
      <c r="B41" s="221" t="s">
        <v>1337</v>
      </c>
      <c r="C41" s="213" t="s">
        <v>23</v>
      </c>
      <c r="D41" s="156" t="s">
        <v>108</v>
      </c>
      <c r="E41" s="161">
        <v>115</v>
      </c>
      <c r="F41" s="158"/>
      <c r="G41" s="158">
        <v>285</v>
      </c>
      <c r="H41" s="159">
        <v>34</v>
      </c>
      <c r="I41" s="159">
        <v>100</v>
      </c>
      <c r="J41" s="159"/>
      <c r="K41" s="159"/>
      <c r="L41" s="159"/>
      <c r="M41" s="159"/>
      <c r="N41" s="159"/>
      <c r="O41" s="159"/>
      <c r="P41" s="159"/>
      <c r="Q41" s="158">
        <f t="shared" si="18"/>
        <v>419</v>
      </c>
      <c r="R41" s="159"/>
      <c r="S41" s="158">
        <f t="shared" si="19"/>
        <v>419</v>
      </c>
      <c r="T41" s="158">
        <f t="shared" si="13"/>
        <v>345</v>
      </c>
      <c r="U41" s="159"/>
      <c r="V41" s="159">
        <v>150</v>
      </c>
      <c r="W41" s="159"/>
      <c r="X41" s="159"/>
      <c r="Y41" s="159"/>
      <c r="Z41" s="159"/>
      <c r="AA41" s="159"/>
      <c r="AB41" s="159"/>
      <c r="AC41" s="159"/>
      <c r="AD41" s="158">
        <f t="shared" si="3"/>
        <v>495</v>
      </c>
      <c r="AE41" s="159">
        <v>1604</v>
      </c>
      <c r="AF41" s="158">
        <f t="shared" si="4"/>
        <v>-690</v>
      </c>
      <c r="AG41" s="158">
        <f t="shared" si="14"/>
        <v>345</v>
      </c>
      <c r="AH41" s="159"/>
      <c r="AI41" s="159">
        <v>100</v>
      </c>
      <c r="AJ41" s="159"/>
      <c r="AK41" s="159"/>
      <c r="AL41" s="159"/>
      <c r="AM41" s="159"/>
      <c r="AN41" s="159"/>
      <c r="AO41" s="159"/>
      <c r="AP41" s="159"/>
      <c r="AQ41" s="158">
        <f t="shared" si="6"/>
        <v>445</v>
      </c>
      <c r="AR41" s="159"/>
      <c r="AS41" s="158">
        <f t="shared" si="7"/>
        <v>-245</v>
      </c>
      <c r="AT41" s="158">
        <f t="shared" si="15"/>
        <v>345</v>
      </c>
      <c r="AU41" s="159"/>
      <c r="AV41" s="159"/>
      <c r="AW41" s="159"/>
      <c r="AX41" s="159"/>
      <c r="AY41" s="159"/>
      <c r="AZ41" s="159"/>
      <c r="BA41" s="159"/>
      <c r="BB41" s="159"/>
      <c r="BC41" s="159"/>
      <c r="BD41" s="158">
        <f t="shared" si="9"/>
        <v>345</v>
      </c>
      <c r="BE41" s="159">
        <v>100</v>
      </c>
      <c r="BF41" s="158">
        <f t="shared" si="10"/>
        <v>0</v>
      </c>
      <c r="BG41" s="137" t="str">
        <f t="shared" si="11"/>
        <v>*</v>
      </c>
    </row>
    <row r="42" spans="1:59">
      <c r="A42" s="138">
        <v>39</v>
      </c>
      <c r="B42" s="160" t="s">
        <v>853</v>
      </c>
      <c r="C42" s="213" t="s">
        <v>14</v>
      </c>
      <c r="D42" s="156" t="s">
        <v>803</v>
      </c>
      <c r="E42" s="161">
        <v>70</v>
      </c>
      <c r="F42" s="158">
        <v>-600</v>
      </c>
      <c r="G42" s="158">
        <v>150</v>
      </c>
      <c r="H42" s="159"/>
      <c r="I42" s="159"/>
      <c r="J42" s="159"/>
      <c r="K42" s="159"/>
      <c r="L42" s="159"/>
      <c r="M42" s="159"/>
      <c r="N42" s="159">
        <v>50</v>
      </c>
      <c r="O42" s="159"/>
      <c r="P42" s="159"/>
      <c r="Q42" s="158">
        <f t="shared" si="18"/>
        <v>200</v>
      </c>
      <c r="R42" s="159">
        <v>50</v>
      </c>
      <c r="S42" s="158">
        <f t="shared" si="19"/>
        <v>-450</v>
      </c>
      <c r="T42" s="158">
        <f t="shared" si="13"/>
        <v>210</v>
      </c>
      <c r="U42" s="159"/>
      <c r="V42" s="159"/>
      <c r="W42" s="159"/>
      <c r="X42" s="159"/>
      <c r="Y42" s="159"/>
      <c r="Z42" s="159"/>
      <c r="AA42" s="159"/>
      <c r="AB42" s="159"/>
      <c r="AC42" s="159"/>
      <c r="AD42" s="158">
        <f t="shared" si="3"/>
        <v>210</v>
      </c>
      <c r="AE42" s="159"/>
      <c r="AF42" s="158">
        <f t="shared" si="4"/>
        <v>-240</v>
      </c>
      <c r="AG42" s="158">
        <f t="shared" si="14"/>
        <v>210</v>
      </c>
      <c r="AH42" s="159"/>
      <c r="AI42" s="159">
        <v>100</v>
      </c>
      <c r="AJ42" s="159"/>
      <c r="AK42" s="159"/>
      <c r="AL42" s="159"/>
      <c r="AM42" s="159"/>
      <c r="AN42" s="159"/>
      <c r="AO42" s="159"/>
      <c r="AP42" s="159"/>
      <c r="AQ42" s="158">
        <f t="shared" si="6"/>
        <v>310</v>
      </c>
      <c r="AR42" s="159">
        <v>280</v>
      </c>
      <c r="AS42" s="158">
        <f t="shared" si="7"/>
        <v>-210</v>
      </c>
      <c r="AT42" s="158">
        <f t="shared" si="15"/>
        <v>210</v>
      </c>
      <c r="AU42" s="159"/>
      <c r="AV42" s="159"/>
      <c r="AW42" s="159"/>
      <c r="AX42" s="159"/>
      <c r="AY42" s="159"/>
      <c r="AZ42" s="159"/>
      <c r="BA42" s="159"/>
      <c r="BB42" s="159"/>
      <c r="BC42" s="159"/>
      <c r="BD42" s="158">
        <f t="shared" si="9"/>
        <v>210</v>
      </c>
      <c r="BE42" s="159"/>
      <c r="BF42" s="158">
        <f t="shared" si="10"/>
        <v>0</v>
      </c>
      <c r="BG42" s="137" t="str">
        <f t="shared" si="11"/>
        <v>*</v>
      </c>
    </row>
    <row r="43" spans="1:59">
      <c r="A43" s="138">
        <v>40</v>
      </c>
      <c r="B43" s="160" t="s">
        <v>109</v>
      </c>
      <c r="C43" s="213" t="s">
        <v>14</v>
      </c>
      <c r="D43" s="156" t="s">
        <v>111</v>
      </c>
      <c r="E43" s="161">
        <v>100</v>
      </c>
      <c r="F43" s="158"/>
      <c r="G43" s="158">
        <v>225</v>
      </c>
      <c r="H43" s="159">
        <v>50</v>
      </c>
      <c r="I43" s="159"/>
      <c r="J43" s="159"/>
      <c r="K43" s="159"/>
      <c r="L43" s="159"/>
      <c r="M43" s="159"/>
      <c r="N43" s="159">
        <v>20</v>
      </c>
      <c r="O43" s="159"/>
      <c r="P43" s="159">
        <v>50</v>
      </c>
      <c r="Q43" s="158">
        <f t="shared" si="18"/>
        <v>345</v>
      </c>
      <c r="R43" s="159">
        <v>225</v>
      </c>
      <c r="S43" s="158">
        <f t="shared" si="19"/>
        <v>120</v>
      </c>
      <c r="T43" s="158">
        <f t="shared" si="13"/>
        <v>300</v>
      </c>
      <c r="U43" s="159"/>
      <c r="V43" s="159">
        <v>50</v>
      </c>
      <c r="W43" s="159"/>
      <c r="X43" s="159"/>
      <c r="Y43" s="159"/>
      <c r="Z43" s="159"/>
      <c r="AA43" s="159">
        <v>50</v>
      </c>
      <c r="AB43" s="159"/>
      <c r="AC43" s="159"/>
      <c r="AD43" s="158">
        <f t="shared" si="3"/>
        <v>400</v>
      </c>
      <c r="AE43" s="159">
        <v>640</v>
      </c>
      <c r="AF43" s="158">
        <f t="shared" si="4"/>
        <v>-120</v>
      </c>
      <c r="AG43" s="158">
        <f t="shared" si="14"/>
        <v>300</v>
      </c>
      <c r="AH43" s="159"/>
      <c r="AI43" s="159"/>
      <c r="AJ43" s="159"/>
      <c r="AK43" s="159"/>
      <c r="AL43" s="159"/>
      <c r="AM43" s="159"/>
      <c r="AN43" s="159"/>
      <c r="AO43" s="159"/>
      <c r="AP43" s="159"/>
      <c r="AQ43" s="158">
        <f t="shared" si="6"/>
        <v>300</v>
      </c>
      <c r="AR43" s="159">
        <v>300</v>
      </c>
      <c r="AS43" s="158">
        <f t="shared" si="7"/>
        <v>-120</v>
      </c>
      <c r="AT43" s="158">
        <f t="shared" si="15"/>
        <v>300</v>
      </c>
      <c r="AU43" s="159"/>
      <c r="AV43" s="159"/>
      <c r="AW43" s="159"/>
      <c r="AX43" s="159"/>
      <c r="AY43" s="159"/>
      <c r="AZ43" s="159"/>
      <c r="BA43" s="159"/>
      <c r="BB43" s="159"/>
      <c r="BC43" s="159"/>
      <c r="BD43" s="158">
        <f t="shared" si="9"/>
        <v>300</v>
      </c>
      <c r="BE43" s="159">
        <v>180</v>
      </c>
      <c r="BF43" s="158">
        <f t="shared" si="10"/>
        <v>0</v>
      </c>
      <c r="BG43" s="137" t="str">
        <f t="shared" si="11"/>
        <v>*</v>
      </c>
    </row>
    <row r="44" spans="1:59">
      <c r="A44" s="138">
        <v>41</v>
      </c>
      <c r="B44" s="160" t="s">
        <v>112</v>
      </c>
      <c r="C44" s="213" t="s">
        <v>14</v>
      </c>
      <c r="D44" s="156" t="s">
        <v>113</v>
      </c>
      <c r="E44" s="161">
        <v>200</v>
      </c>
      <c r="F44" s="158"/>
      <c r="G44" s="158">
        <v>900</v>
      </c>
      <c r="H44" s="159"/>
      <c r="I44" s="159"/>
      <c r="J44" s="159"/>
      <c r="K44" s="159"/>
      <c r="L44" s="159"/>
      <c r="M44" s="159"/>
      <c r="N44" s="159">
        <v>50</v>
      </c>
      <c r="O44" s="159"/>
      <c r="P44" s="159"/>
      <c r="Q44" s="158">
        <f t="shared" si="18"/>
        <v>950</v>
      </c>
      <c r="R44" s="159">
        <v>900</v>
      </c>
      <c r="S44" s="158">
        <f t="shared" si="19"/>
        <v>50</v>
      </c>
      <c r="T44" s="158">
        <f t="shared" si="13"/>
        <v>600</v>
      </c>
      <c r="U44" s="159"/>
      <c r="V44" s="159"/>
      <c r="W44" s="159"/>
      <c r="X44" s="159"/>
      <c r="Y44" s="159"/>
      <c r="Z44" s="159"/>
      <c r="AA44" s="159"/>
      <c r="AB44" s="159"/>
      <c r="AC44" s="159"/>
      <c r="AD44" s="158">
        <f t="shared" si="3"/>
        <v>600</v>
      </c>
      <c r="AE44" s="159">
        <v>650</v>
      </c>
      <c r="AF44" s="158">
        <f t="shared" si="4"/>
        <v>0</v>
      </c>
      <c r="AG44" s="158">
        <f t="shared" si="14"/>
        <v>600</v>
      </c>
      <c r="AH44" s="159"/>
      <c r="AI44" s="159"/>
      <c r="AJ44" s="159"/>
      <c r="AK44" s="159"/>
      <c r="AL44" s="159"/>
      <c r="AM44" s="159"/>
      <c r="AN44" s="159"/>
      <c r="AO44" s="159"/>
      <c r="AP44" s="159"/>
      <c r="AQ44" s="158">
        <f t="shared" si="6"/>
        <v>600</v>
      </c>
      <c r="AR44" s="159">
        <v>800</v>
      </c>
      <c r="AS44" s="158">
        <f t="shared" si="7"/>
        <v>-200</v>
      </c>
      <c r="AT44" s="158">
        <f t="shared" si="15"/>
        <v>600</v>
      </c>
      <c r="AU44" s="159">
        <v>100</v>
      </c>
      <c r="AV44" s="159">
        <v>100</v>
      </c>
      <c r="AW44" s="159"/>
      <c r="AX44" s="159"/>
      <c r="AY44" s="159"/>
      <c r="AZ44" s="159"/>
      <c r="BA44" s="159"/>
      <c r="BB44" s="159"/>
      <c r="BC44" s="159"/>
      <c r="BD44" s="158">
        <f t="shared" si="9"/>
        <v>800</v>
      </c>
      <c r="BE44" s="159">
        <v>600</v>
      </c>
      <c r="BF44" s="158">
        <f t="shared" si="10"/>
        <v>0</v>
      </c>
      <c r="BG44" s="137" t="str">
        <f t="shared" si="11"/>
        <v>*</v>
      </c>
    </row>
    <row r="45" spans="1:59">
      <c r="A45" s="138">
        <v>42</v>
      </c>
      <c r="B45" s="160" t="s">
        <v>114</v>
      </c>
      <c r="C45" s="213" t="s">
        <v>23</v>
      </c>
      <c r="D45" s="156" t="s">
        <v>116</v>
      </c>
      <c r="E45" s="161">
        <v>85</v>
      </c>
      <c r="F45" s="158"/>
      <c r="G45" s="158">
        <f>E45*3</f>
        <v>255</v>
      </c>
      <c r="H45" s="159"/>
      <c r="I45" s="159"/>
      <c r="J45" s="159"/>
      <c r="K45" s="159"/>
      <c r="L45" s="159"/>
      <c r="M45" s="159"/>
      <c r="N45" s="159"/>
      <c r="O45" s="159"/>
      <c r="P45" s="159"/>
      <c r="Q45" s="158">
        <f t="shared" si="18"/>
        <v>255</v>
      </c>
      <c r="R45" s="159">
        <v>255</v>
      </c>
      <c r="S45" s="158">
        <f t="shared" si="19"/>
        <v>0</v>
      </c>
      <c r="T45" s="158">
        <f t="shared" si="13"/>
        <v>255</v>
      </c>
      <c r="U45" s="159"/>
      <c r="V45" s="159"/>
      <c r="W45" s="159"/>
      <c r="X45" s="159"/>
      <c r="Y45" s="159"/>
      <c r="Z45" s="159"/>
      <c r="AA45" s="159"/>
      <c r="AB45" s="159"/>
      <c r="AC45" s="159"/>
      <c r="AD45" s="158">
        <f t="shared" si="3"/>
        <v>255</v>
      </c>
      <c r="AE45" s="159">
        <v>1020</v>
      </c>
      <c r="AF45" s="158">
        <f t="shared" si="4"/>
        <v>-765</v>
      </c>
      <c r="AG45" s="158">
        <f t="shared" si="14"/>
        <v>255</v>
      </c>
      <c r="AH45" s="159"/>
      <c r="AI45" s="159"/>
      <c r="AJ45" s="159"/>
      <c r="AK45" s="159"/>
      <c r="AL45" s="159"/>
      <c r="AM45" s="159"/>
      <c r="AN45" s="159"/>
      <c r="AO45" s="159"/>
      <c r="AP45" s="159"/>
      <c r="AQ45" s="158">
        <f t="shared" si="6"/>
        <v>255</v>
      </c>
      <c r="AR45" s="159"/>
      <c r="AS45" s="158">
        <f t="shared" si="7"/>
        <v>-510</v>
      </c>
      <c r="AT45" s="158">
        <f t="shared" si="15"/>
        <v>255</v>
      </c>
      <c r="AU45" s="159"/>
      <c r="AV45" s="159">
        <v>100</v>
      </c>
      <c r="AW45" s="159"/>
      <c r="AX45" s="159"/>
      <c r="AY45" s="159"/>
      <c r="AZ45" s="159"/>
      <c r="BA45" s="159"/>
      <c r="BB45" s="159"/>
      <c r="BC45" s="159"/>
      <c r="BD45" s="158">
        <f t="shared" si="9"/>
        <v>355</v>
      </c>
      <c r="BE45" s="159"/>
      <c r="BF45" s="158">
        <f t="shared" si="10"/>
        <v>-155</v>
      </c>
      <c r="BG45" s="137" t="str">
        <f t="shared" si="11"/>
        <v/>
      </c>
    </row>
    <row r="46" spans="1:59">
      <c r="A46" s="138">
        <v>43</v>
      </c>
      <c r="B46" s="160" t="s">
        <v>117</v>
      </c>
      <c r="C46" s="213" t="s">
        <v>14</v>
      </c>
      <c r="D46" s="156" t="s">
        <v>119</v>
      </c>
      <c r="E46" s="161">
        <v>125</v>
      </c>
      <c r="F46" s="158">
        <v>375</v>
      </c>
      <c r="G46" s="158">
        <f>E46*3</f>
        <v>375</v>
      </c>
      <c r="H46" s="159"/>
      <c r="I46" s="159"/>
      <c r="J46" s="159"/>
      <c r="K46" s="159"/>
      <c r="L46" s="159"/>
      <c r="M46" s="159"/>
      <c r="N46" s="159"/>
      <c r="O46" s="159"/>
      <c r="P46" s="159"/>
      <c r="Q46" s="158">
        <f t="shared" si="18"/>
        <v>375</v>
      </c>
      <c r="R46" s="159"/>
      <c r="S46" s="158">
        <f t="shared" si="19"/>
        <v>750</v>
      </c>
      <c r="T46" s="158">
        <f t="shared" si="13"/>
        <v>375</v>
      </c>
      <c r="U46" s="159"/>
      <c r="V46" s="159"/>
      <c r="W46" s="159"/>
      <c r="X46" s="159"/>
      <c r="Y46" s="159"/>
      <c r="Z46" s="159"/>
      <c r="AA46" s="159"/>
      <c r="AB46" s="159"/>
      <c r="AC46" s="159"/>
      <c r="AD46" s="158">
        <f t="shared" si="3"/>
        <v>375</v>
      </c>
      <c r="AE46" s="159"/>
      <c r="AF46" s="158">
        <f t="shared" si="4"/>
        <v>1125</v>
      </c>
      <c r="AG46" s="158">
        <f t="shared" si="14"/>
        <v>375</v>
      </c>
      <c r="AH46" s="159"/>
      <c r="AI46" s="159"/>
      <c r="AJ46" s="159"/>
      <c r="AK46" s="159"/>
      <c r="AL46" s="159"/>
      <c r="AM46" s="159"/>
      <c r="AN46" s="159"/>
      <c r="AO46" s="159"/>
      <c r="AP46" s="159"/>
      <c r="AQ46" s="158">
        <f t="shared" si="6"/>
        <v>375</v>
      </c>
      <c r="AR46" s="159"/>
      <c r="AS46" s="158">
        <f t="shared" si="7"/>
        <v>1500</v>
      </c>
      <c r="AT46" s="158">
        <f t="shared" si="15"/>
        <v>375</v>
      </c>
      <c r="AU46" s="159"/>
      <c r="AV46" s="159"/>
      <c r="AW46" s="159"/>
      <c r="AX46" s="159"/>
      <c r="AY46" s="159"/>
      <c r="AZ46" s="159"/>
      <c r="BA46" s="159"/>
      <c r="BB46" s="159"/>
      <c r="BC46" s="159"/>
      <c r="BD46" s="158">
        <f t="shared" si="9"/>
        <v>375</v>
      </c>
      <c r="BE46" s="159">
        <v>1800</v>
      </c>
      <c r="BF46" s="158">
        <f t="shared" si="10"/>
        <v>75</v>
      </c>
      <c r="BG46" s="137" t="str">
        <f t="shared" si="11"/>
        <v/>
      </c>
    </row>
    <row r="47" spans="1:59">
      <c r="A47" s="138">
        <v>44</v>
      </c>
      <c r="B47" s="160" t="s">
        <v>120</v>
      </c>
      <c r="C47" s="213" t="s">
        <v>14</v>
      </c>
      <c r="D47" s="156" t="s">
        <v>899</v>
      </c>
      <c r="E47" s="161">
        <v>85</v>
      </c>
      <c r="F47" s="158"/>
      <c r="G47" s="158">
        <f>E47*3</f>
        <v>255</v>
      </c>
      <c r="H47" s="159">
        <v>50</v>
      </c>
      <c r="I47" s="159"/>
      <c r="J47" s="159"/>
      <c r="K47" s="159"/>
      <c r="L47" s="159"/>
      <c r="M47" s="159"/>
      <c r="N47" s="159">
        <v>50</v>
      </c>
      <c r="O47" s="159"/>
      <c r="P47" s="159"/>
      <c r="Q47" s="158">
        <f t="shared" si="18"/>
        <v>355</v>
      </c>
      <c r="R47" s="159">
        <v>100</v>
      </c>
      <c r="S47" s="158">
        <f t="shared" si="19"/>
        <v>255</v>
      </c>
      <c r="T47" s="158">
        <f t="shared" si="13"/>
        <v>255</v>
      </c>
      <c r="U47" s="159"/>
      <c r="V47" s="159"/>
      <c r="W47" s="159"/>
      <c r="X47" s="159"/>
      <c r="Y47" s="159"/>
      <c r="Z47" s="159"/>
      <c r="AA47" s="159"/>
      <c r="AB47" s="159"/>
      <c r="AC47" s="159"/>
      <c r="AD47" s="158">
        <f t="shared" si="3"/>
        <v>255</v>
      </c>
      <c r="AE47" s="159">
        <v>510</v>
      </c>
      <c r="AF47" s="158">
        <f t="shared" si="4"/>
        <v>0</v>
      </c>
      <c r="AG47" s="158">
        <f t="shared" si="14"/>
        <v>255</v>
      </c>
      <c r="AH47" s="159"/>
      <c r="AI47" s="159"/>
      <c r="AJ47" s="159"/>
      <c r="AK47" s="159"/>
      <c r="AL47" s="159"/>
      <c r="AM47" s="159"/>
      <c r="AN47" s="159"/>
      <c r="AO47" s="159"/>
      <c r="AP47" s="159"/>
      <c r="AQ47" s="158">
        <f t="shared" si="6"/>
        <v>255</v>
      </c>
      <c r="AR47" s="159">
        <v>255</v>
      </c>
      <c r="AS47" s="158">
        <f t="shared" si="7"/>
        <v>0</v>
      </c>
      <c r="AT47" s="158">
        <f t="shared" si="15"/>
        <v>255</v>
      </c>
      <c r="AU47" s="159"/>
      <c r="AV47" s="159"/>
      <c r="AW47" s="159"/>
      <c r="AX47" s="159"/>
      <c r="AY47" s="159"/>
      <c r="AZ47" s="159"/>
      <c r="BA47" s="159"/>
      <c r="BB47" s="159"/>
      <c r="BC47" s="159"/>
      <c r="BD47" s="158">
        <f t="shared" si="9"/>
        <v>255</v>
      </c>
      <c r="BE47" s="159">
        <v>255</v>
      </c>
      <c r="BF47" s="158">
        <f t="shared" si="10"/>
        <v>0</v>
      </c>
      <c r="BG47" s="137" t="str">
        <f t="shared" si="11"/>
        <v>*</v>
      </c>
    </row>
    <row r="48" spans="1:59">
      <c r="A48" s="138">
        <v>45</v>
      </c>
      <c r="B48" s="160" t="s">
        <v>886</v>
      </c>
      <c r="C48" s="213" t="s">
        <v>23</v>
      </c>
      <c r="D48" s="156" t="s">
        <v>887</v>
      </c>
      <c r="E48" s="161">
        <v>70</v>
      </c>
      <c r="F48" s="158"/>
      <c r="G48" s="158">
        <v>150</v>
      </c>
      <c r="H48" s="159"/>
      <c r="I48" s="159"/>
      <c r="J48" s="159"/>
      <c r="K48" s="159"/>
      <c r="L48" s="159"/>
      <c r="M48" s="159"/>
      <c r="N48" s="159"/>
      <c r="O48" s="159"/>
      <c r="P48" s="159"/>
      <c r="Q48" s="158">
        <f t="shared" si="18"/>
        <v>150</v>
      </c>
      <c r="R48" s="159">
        <v>150</v>
      </c>
      <c r="S48" s="158">
        <f t="shared" si="19"/>
        <v>0</v>
      </c>
      <c r="T48" s="158">
        <f t="shared" si="13"/>
        <v>210</v>
      </c>
      <c r="U48" s="159"/>
      <c r="V48" s="159"/>
      <c r="W48" s="159"/>
      <c r="X48" s="159"/>
      <c r="Y48" s="159"/>
      <c r="Z48" s="159"/>
      <c r="AA48" s="159"/>
      <c r="AB48" s="159"/>
      <c r="AC48" s="159"/>
      <c r="AD48" s="158">
        <f t="shared" si="3"/>
        <v>210</v>
      </c>
      <c r="AE48" s="159">
        <v>630</v>
      </c>
      <c r="AF48" s="158">
        <f t="shared" si="4"/>
        <v>-420</v>
      </c>
      <c r="AG48" s="158">
        <f t="shared" si="14"/>
        <v>210</v>
      </c>
      <c r="AH48" s="159"/>
      <c r="AI48" s="159"/>
      <c r="AJ48" s="159"/>
      <c r="AK48" s="159"/>
      <c r="AL48" s="159"/>
      <c r="AM48" s="159"/>
      <c r="AN48" s="159"/>
      <c r="AO48" s="159"/>
      <c r="AP48" s="159"/>
      <c r="AQ48" s="158">
        <f t="shared" si="6"/>
        <v>210</v>
      </c>
      <c r="AR48" s="159"/>
      <c r="AS48" s="158">
        <f t="shared" si="7"/>
        <v>-210</v>
      </c>
      <c r="AT48" s="158">
        <f t="shared" si="15"/>
        <v>210</v>
      </c>
      <c r="AU48" s="159"/>
      <c r="AV48" s="159"/>
      <c r="AW48" s="159"/>
      <c r="AX48" s="159"/>
      <c r="AY48" s="159"/>
      <c r="AZ48" s="159"/>
      <c r="BA48" s="159"/>
      <c r="BB48" s="159"/>
      <c r="BC48" s="159"/>
      <c r="BD48" s="158">
        <f t="shared" si="9"/>
        <v>210</v>
      </c>
      <c r="BE48" s="159"/>
      <c r="BF48" s="158">
        <f t="shared" si="10"/>
        <v>0</v>
      </c>
      <c r="BG48" s="137" t="str">
        <f t="shared" si="11"/>
        <v>*</v>
      </c>
    </row>
    <row r="49" spans="1:59">
      <c r="A49" s="138">
        <v>46</v>
      </c>
      <c r="B49" s="178" t="s">
        <v>122</v>
      </c>
      <c r="C49" s="213" t="s">
        <v>14</v>
      </c>
      <c r="D49" s="156" t="s">
        <v>339</v>
      </c>
      <c r="E49" s="161">
        <v>40</v>
      </c>
      <c r="F49" s="158"/>
      <c r="G49" s="158">
        <f>E49*3</f>
        <v>120</v>
      </c>
      <c r="H49" s="159"/>
      <c r="I49" s="159"/>
      <c r="J49" s="159"/>
      <c r="K49" s="159"/>
      <c r="L49" s="159"/>
      <c r="M49" s="159"/>
      <c r="N49" s="159"/>
      <c r="O49" s="159"/>
      <c r="P49" s="159"/>
      <c r="Q49" s="158">
        <f t="shared" si="18"/>
        <v>120</v>
      </c>
      <c r="R49" s="159"/>
      <c r="S49" s="158">
        <f t="shared" si="19"/>
        <v>120</v>
      </c>
      <c r="T49" s="158">
        <f t="shared" si="13"/>
        <v>120</v>
      </c>
      <c r="U49" s="159"/>
      <c r="V49" s="159"/>
      <c r="W49" s="159"/>
      <c r="X49" s="159"/>
      <c r="Y49" s="159"/>
      <c r="Z49" s="159"/>
      <c r="AA49" s="159"/>
      <c r="AB49" s="159"/>
      <c r="AC49" s="159"/>
      <c r="AD49" s="158">
        <f t="shared" si="3"/>
        <v>120</v>
      </c>
      <c r="AE49" s="159">
        <v>480</v>
      </c>
      <c r="AF49" s="158">
        <f t="shared" si="4"/>
        <v>-240</v>
      </c>
      <c r="AG49" s="158">
        <f t="shared" si="14"/>
        <v>120</v>
      </c>
      <c r="AH49" s="159"/>
      <c r="AI49" s="159"/>
      <c r="AJ49" s="159"/>
      <c r="AK49" s="159"/>
      <c r="AL49" s="159"/>
      <c r="AM49" s="159"/>
      <c r="AN49" s="159"/>
      <c r="AO49" s="159"/>
      <c r="AP49" s="159">
        <v>50</v>
      </c>
      <c r="AQ49" s="158">
        <f t="shared" si="6"/>
        <v>170</v>
      </c>
      <c r="AR49" s="159"/>
      <c r="AS49" s="158">
        <f t="shared" si="7"/>
        <v>-70</v>
      </c>
      <c r="AT49" s="158">
        <f t="shared" si="15"/>
        <v>120</v>
      </c>
      <c r="AU49" s="159"/>
      <c r="AV49" s="159"/>
      <c r="AW49" s="159"/>
      <c r="AX49" s="159"/>
      <c r="AY49" s="159"/>
      <c r="AZ49" s="159"/>
      <c r="BA49" s="159"/>
      <c r="BB49" s="159"/>
      <c r="BC49" s="159"/>
      <c r="BD49" s="158">
        <f t="shared" si="9"/>
        <v>120</v>
      </c>
      <c r="BE49" s="159"/>
      <c r="BF49" s="158">
        <f t="shared" si="10"/>
        <v>50</v>
      </c>
      <c r="BG49" s="137" t="str">
        <f t="shared" si="11"/>
        <v/>
      </c>
    </row>
    <row r="50" spans="1:59">
      <c r="A50" s="138">
        <v>47</v>
      </c>
      <c r="B50" s="178" t="s">
        <v>124</v>
      </c>
      <c r="C50" s="213" t="s">
        <v>14</v>
      </c>
      <c r="D50" s="156" t="s">
        <v>12</v>
      </c>
      <c r="E50" s="161">
        <v>475</v>
      </c>
      <c r="F50" s="158"/>
      <c r="G50" s="158">
        <v>1305</v>
      </c>
      <c r="H50" s="159">
        <v>50</v>
      </c>
      <c r="I50" s="159"/>
      <c r="J50" s="159"/>
      <c r="K50" s="159"/>
      <c r="L50" s="159"/>
      <c r="M50" s="159"/>
      <c r="N50" s="159"/>
      <c r="O50" s="159"/>
      <c r="P50" s="159"/>
      <c r="Q50" s="158">
        <f t="shared" si="18"/>
        <v>1355</v>
      </c>
      <c r="R50" s="159">
        <v>13355</v>
      </c>
      <c r="S50" s="158">
        <f t="shared" si="19"/>
        <v>-12000</v>
      </c>
      <c r="T50" s="158">
        <f t="shared" si="13"/>
        <v>1425</v>
      </c>
      <c r="U50" s="159">
        <v>50</v>
      </c>
      <c r="V50" s="159">
        <v>50</v>
      </c>
      <c r="W50" s="159">
        <v>12607.55</v>
      </c>
      <c r="X50" s="159"/>
      <c r="Y50" s="159"/>
      <c r="Z50" s="159"/>
      <c r="AA50" s="159">
        <v>50</v>
      </c>
      <c r="AB50" s="159"/>
      <c r="AC50" s="159"/>
      <c r="AD50" s="158">
        <f t="shared" si="3"/>
        <v>14182.55</v>
      </c>
      <c r="AE50" s="159">
        <v>2182.5500000000002</v>
      </c>
      <c r="AF50" s="158">
        <f t="shared" si="4"/>
        <v>0</v>
      </c>
      <c r="AG50" s="158">
        <f t="shared" si="14"/>
        <v>1425</v>
      </c>
      <c r="AH50" s="159"/>
      <c r="AI50" s="159"/>
      <c r="AJ50" s="159"/>
      <c r="AK50" s="159"/>
      <c r="AL50" s="159"/>
      <c r="AM50" s="159"/>
      <c r="AN50" s="159"/>
      <c r="AO50" s="159"/>
      <c r="AP50" s="159"/>
      <c r="AQ50" s="158">
        <f t="shared" si="6"/>
        <v>1425</v>
      </c>
      <c r="AR50" s="159">
        <v>1425</v>
      </c>
      <c r="AS50" s="158">
        <f t="shared" si="7"/>
        <v>0</v>
      </c>
      <c r="AT50" s="158">
        <f t="shared" si="15"/>
        <v>1425</v>
      </c>
      <c r="AU50" s="159"/>
      <c r="AV50" s="159"/>
      <c r="AW50" s="159"/>
      <c r="AX50" s="159"/>
      <c r="AY50" s="159"/>
      <c r="AZ50" s="159"/>
      <c r="BA50" s="159"/>
      <c r="BB50" s="159"/>
      <c r="BC50" s="159"/>
      <c r="BD50" s="158">
        <f t="shared" si="9"/>
        <v>1425</v>
      </c>
      <c r="BE50" s="159">
        <v>1425</v>
      </c>
      <c r="BF50" s="158">
        <f t="shared" si="10"/>
        <v>0</v>
      </c>
      <c r="BG50" s="137" t="str">
        <f t="shared" si="11"/>
        <v>*</v>
      </c>
    </row>
    <row r="51" spans="1:59">
      <c r="A51" s="138">
        <v>48</v>
      </c>
      <c r="B51" s="155" t="s">
        <v>126</v>
      </c>
      <c r="C51" s="213" t="s">
        <v>10</v>
      </c>
      <c r="D51" s="156" t="s">
        <v>830</v>
      </c>
      <c r="E51" s="157">
        <v>135</v>
      </c>
      <c r="F51" s="158"/>
      <c r="G51" s="158">
        <f>E51*3</f>
        <v>405</v>
      </c>
      <c r="H51" s="159"/>
      <c r="I51" s="159"/>
      <c r="J51" s="159"/>
      <c r="K51" s="159"/>
      <c r="L51" s="159"/>
      <c r="M51" s="159"/>
      <c r="N51" s="159"/>
      <c r="O51" s="159"/>
      <c r="P51" s="159"/>
      <c r="Q51" s="158">
        <f t="shared" si="18"/>
        <v>405</v>
      </c>
      <c r="R51" s="159"/>
      <c r="S51" s="158">
        <f t="shared" si="19"/>
        <v>405</v>
      </c>
      <c r="T51" s="158">
        <f t="shared" si="13"/>
        <v>405</v>
      </c>
      <c r="U51" s="159"/>
      <c r="V51" s="159"/>
      <c r="W51" s="159"/>
      <c r="X51" s="159"/>
      <c r="Y51" s="159"/>
      <c r="Z51" s="159"/>
      <c r="AA51" s="159">
        <v>50</v>
      </c>
      <c r="AB51" s="159"/>
      <c r="AC51" s="159"/>
      <c r="AD51" s="158">
        <f t="shared" si="3"/>
        <v>455</v>
      </c>
      <c r="AE51" s="159">
        <v>860</v>
      </c>
      <c r="AF51" s="158">
        <f t="shared" si="4"/>
        <v>0</v>
      </c>
      <c r="AG51" s="158">
        <f t="shared" si="14"/>
        <v>405</v>
      </c>
      <c r="AH51" s="159"/>
      <c r="AI51" s="159">
        <v>100</v>
      </c>
      <c r="AJ51" s="159"/>
      <c r="AK51" s="159"/>
      <c r="AL51" s="159"/>
      <c r="AM51" s="159"/>
      <c r="AN51" s="159"/>
      <c r="AO51" s="159"/>
      <c r="AP51" s="159"/>
      <c r="AQ51" s="158">
        <f t="shared" si="6"/>
        <v>505</v>
      </c>
      <c r="AR51" s="159">
        <v>505</v>
      </c>
      <c r="AS51" s="158">
        <f t="shared" si="7"/>
        <v>0</v>
      </c>
      <c r="AT51" s="158">
        <f t="shared" si="15"/>
        <v>405</v>
      </c>
      <c r="AU51" s="159"/>
      <c r="AV51" s="159">
        <v>100</v>
      </c>
      <c r="AW51" s="159"/>
      <c r="AX51" s="159"/>
      <c r="AY51" s="159"/>
      <c r="AZ51" s="159"/>
      <c r="BA51" s="159"/>
      <c r="BB51" s="159"/>
      <c r="BC51" s="159"/>
      <c r="BD51" s="158">
        <f t="shared" si="9"/>
        <v>505</v>
      </c>
      <c r="BE51" s="159">
        <v>405</v>
      </c>
      <c r="BF51" s="158">
        <f t="shared" si="10"/>
        <v>100</v>
      </c>
      <c r="BG51" s="137" t="str">
        <f t="shared" si="11"/>
        <v/>
      </c>
    </row>
    <row r="52" spans="1:59">
      <c r="A52" s="138">
        <v>49</v>
      </c>
      <c r="B52" s="155" t="s">
        <v>128</v>
      </c>
      <c r="C52" s="213" t="s">
        <v>10</v>
      </c>
      <c r="D52" s="156" t="s">
        <v>130</v>
      </c>
      <c r="E52" s="157">
        <v>170</v>
      </c>
      <c r="F52" s="158"/>
      <c r="G52" s="158">
        <v>420</v>
      </c>
      <c r="H52" s="159"/>
      <c r="I52" s="159"/>
      <c r="J52" s="159"/>
      <c r="K52" s="159"/>
      <c r="L52" s="159"/>
      <c r="M52" s="159"/>
      <c r="N52" s="159"/>
      <c r="O52" s="159"/>
      <c r="P52" s="159"/>
      <c r="Q52" s="158">
        <f t="shared" si="18"/>
        <v>420</v>
      </c>
      <c r="R52" s="159"/>
      <c r="S52" s="158">
        <f t="shared" si="19"/>
        <v>420</v>
      </c>
      <c r="T52" s="158">
        <f t="shared" si="13"/>
        <v>510</v>
      </c>
      <c r="U52" s="159"/>
      <c r="V52" s="159"/>
      <c r="W52" s="159"/>
      <c r="X52" s="159"/>
      <c r="Y52" s="159"/>
      <c r="Z52" s="159"/>
      <c r="AA52" s="159"/>
      <c r="AB52" s="159"/>
      <c r="AC52" s="159"/>
      <c r="AD52" s="158">
        <f t="shared" si="3"/>
        <v>510</v>
      </c>
      <c r="AE52" s="159">
        <v>930</v>
      </c>
      <c r="AF52" s="158">
        <f t="shared" si="4"/>
        <v>0</v>
      </c>
      <c r="AG52" s="158">
        <f t="shared" si="14"/>
        <v>510</v>
      </c>
      <c r="AH52" s="159"/>
      <c r="AI52" s="159"/>
      <c r="AJ52" s="159"/>
      <c r="AK52" s="159"/>
      <c r="AL52" s="159"/>
      <c r="AM52" s="159"/>
      <c r="AN52" s="159"/>
      <c r="AO52" s="159"/>
      <c r="AP52" s="159"/>
      <c r="AQ52" s="158">
        <f t="shared" si="6"/>
        <v>510</v>
      </c>
      <c r="AR52" s="159">
        <v>510</v>
      </c>
      <c r="AS52" s="158">
        <f t="shared" si="7"/>
        <v>0</v>
      </c>
      <c r="AT52" s="158">
        <f t="shared" si="15"/>
        <v>510</v>
      </c>
      <c r="AU52" s="159"/>
      <c r="AV52" s="159"/>
      <c r="AW52" s="159"/>
      <c r="AX52" s="159"/>
      <c r="AY52" s="159"/>
      <c r="AZ52" s="159"/>
      <c r="BA52" s="159"/>
      <c r="BB52" s="159"/>
      <c r="BC52" s="159"/>
      <c r="BD52" s="158">
        <f t="shared" si="9"/>
        <v>510</v>
      </c>
      <c r="BE52" s="159">
        <v>510</v>
      </c>
      <c r="BF52" s="158">
        <f t="shared" si="10"/>
        <v>0</v>
      </c>
      <c r="BG52" s="137" t="str">
        <f t="shared" si="11"/>
        <v>*</v>
      </c>
    </row>
    <row r="53" spans="1:59">
      <c r="A53" s="138">
        <v>50</v>
      </c>
      <c r="B53" s="160" t="s">
        <v>131</v>
      </c>
      <c r="C53" s="213" t="s">
        <v>23</v>
      </c>
      <c r="D53" s="156" t="s">
        <v>133</v>
      </c>
      <c r="E53" s="161">
        <v>90</v>
      </c>
      <c r="F53" s="158">
        <v>-270</v>
      </c>
      <c r="G53" s="158">
        <f>E53*3</f>
        <v>270</v>
      </c>
      <c r="H53" s="159">
        <v>200</v>
      </c>
      <c r="I53" s="159"/>
      <c r="J53" s="159"/>
      <c r="K53" s="159"/>
      <c r="L53" s="159"/>
      <c r="M53" s="159"/>
      <c r="N53" s="159"/>
      <c r="O53" s="159"/>
      <c r="P53" s="159"/>
      <c r="Q53" s="158">
        <f t="shared" si="18"/>
        <v>470</v>
      </c>
      <c r="R53" s="159"/>
      <c r="S53" s="158">
        <f t="shared" si="19"/>
        <v>200</v>
      </c>
      <c r="T53" s="158">
        <f t="shared" si="13"/>
        <v>270</v>
      </c>
      <c r="U53" s="159"/>
      <c r="V53" s="159">
        <v>100</v>
      </c>
      <c r="W53" s="159"/>
      <c r="X53" s="159"/>
      <c r="Y53" s="159"/>
      <c r="Z53" s="159"/>
      <c r="AA53" s="159"/>
      <c r="AB53" s="159"/>
      <c r="AC53" s="159"/>
      <c r="AD53" s="158">
        <f t="shared" si="3"/>
        <v>370</v>
      </c>
      <c r="AE53" s="159">
        <v>570</v>
      </c>
      <c r="AF53" s="158">
        <f t="shared" si="4"/>
        <v>0</v>
      </c>
      <c r="AG53" s="158">
        <f t="shared" si="14"/>
        <v>270</v>
      </c>
      <c r="AH53" s="159"/>
      <c r="AI53" s="159">
        <v>50</v>
      </c>
      <c r="AJ53" s="159"/>
      <c r="AK53" s="159"/>
      <c r="AL53" s="159"/>
      <c r="AM53" s="159"/>
      <c r="AN53" s="159"/>
      <c r="AO53" s="159"/>
      <c r="AP53" s="159"/>
      <c r="AQ53" s="158">
        <f t="shared" si="6"/>
        <v>320</v>
      </c>
      <c r="AR53" s="159">
        <v>320</v>
      </c>
      <c r="AS53" s="158">
        <f t="shared" si="7"/>
        <v>0</v>
      </c>
      <c r="AT53" s="158">
        <f t="shared" si="15"/>
        <v>270</v>
      </c>
      <c r="AU53" s="159"/>
      <c r="AV53" s="159"/>
      <c r="AW53" s="159"/>
      <c r="AX53" s="159"/>
      <c r="AY53" s="159"/>
      <c r="AZ53" s="159"/>
      <c r="BA53" s="159"/>
      <c r="BB53" s="159"/>
      <c r="BC53" s="159"/>
      <c r="BD53" s="158">
        <f t="shared" si="9"/>
        <v>270</v>
      </c>
      <c r="BE53" s="159">
        <v>270</v>
      </c>
      <c r="BF53" s="158">
        <f t="shared" si="10"/>
        <v>0</v>
      </c>
      <c r="BG53" s="137" t="str">
        <f t="shared" si="11"/>
        <v>*</v>
      </c>
    </row>
    <row r="54" spans="1:59">
      <c r="A54" s="138">
        <v>51</v>
      </c>
      <c r="B54" s="160" t="s">
        <v>134</v>
      </c>
      <c r="C54" s="213" t="s">
        <v>23</v>
      </c>
      <c r="D54" s="156" t="s">
        <v>136</v>
      </c>
      <c r="E54" s="161">
        <v>85</v>
      </c>
      <c r="F54" s="158"/>
      <c r="G54" s="158">
        <f>E54*3</f>
        <v>255</v>
      </c>
      <c r="H54" s="159"/>
      <c r="I54" s="159"/>
      <c r="J54" s="159"/>
      <c r="K54" s="159"/>
      <c r="L54" s="159"/>
      <c r="M54" s="159"/>
      <c r="N54" s="159"/>
      <c r="O54" s="159"/>
      <c r="P54" s="159"/>
      <c r="Q54" s="158">
        <f t="shared" si="18"/>
        <v>255</v>
      </c>
      <c r="R54" s="159">
        <v>255</v>
      </c>
      <c r="S54" s="158">
        <f t="shared" si="19"/>
        <v>0</v>
      </c>
      <c r="T54" s="158">
        <f t="shared" si="13"/>
        <v>255</v>
      </c>
      <c r="U54" s="159"/>
      <c r="V54" s="159"/>
      <c r="W54" s="159"/>
      <c r="X54" s="159"/>
      <c r="Y54" s="159"/>
      <c r="Z54" s="159"/>
      <c r="AA54" s="159"/>
      <c r="AB54" s="159"/>
      <c r="AC54" s="159"/>
      <c r="AD54" s="158">
        <f t="shared" si="3"/>
        <v>255</v>
      </c>
      <c r="AE54" s="159">
        <v>255</v>
      </c>
      <c r="AF54" s="158">
        <f t="shared" si="4"/>
        <v>0</v>
      </c>
      <c r="AG54" s="158">
        <f t="shared" si="14"/>
        <v>255</v>
      </c>
      <c r="AH54" s="159"/>
      <c r="AI54" s="159"/>
      <c r="AJ54" s="159"/>
      <c r="AK54" s="159"/>
      <c r="AL54" s="159"/>
      <c r="AM54" s="159"/>
      <c r="AN54" s="159"/>
      <c r="AO54" s="159"/>
      <c r="AP54" s="159"/>
      <c r="AQ54" s="158">
        <f t="shared" si="6"/>
        <v>255</v>
      </c>
      <c r="AR54" s="159">
        <v>255</v>
      </c>
      <c r="AS54" s="158">
        <f t="shared" si="7"/>
        <v>0</v>
      </c>
      <c r="AT54" s="158">
        <f t="shared" si="15"/>
        <v>255</v>
      </c>
      <c r="AU54" s="159"/>
      <c r="AV54" s="159"/>
      <c r="AW54" s="159"/>
      <c r="AX54" s="159"/>
      <c r="AY54" s="159"/>
      <c r="AZ54" s="159"/>
      <c r="BA54" s="159"/>
      <c r="BB54" s="159"/>
      <c r="BC54" s="159"/>
      <c r="BD54" s="158">
        <f t="shared" si="9"/>
        <v>255</v>
      </c>
      <c r="BE54" s="159">
        <v>510</v>
      </c>
      <c r="BF54" s="158">
        <f t="shared" si="10"/>
        <v>-255</v>
      </c>
      <c r="BG54" s="137" t="str">
        <f t="shared" si="11"/>
        <v/>
      </c>
    </row>
    <row r="55" spans="1:59">
      <c r="A55" s="138">
        <v>52</v>
      </c>
      <c r="B55" s="179" t="s">
        <v>137</v>
      </c>
      <c r="C55" s="216" t="s">
        <v>23</v>
      </c>
      <c r="D55" s="181"/>
      <c r="E55" s="182">
        <v>50</v>
      </c>
      <c r="F55" s="158"/>
      <c r="G55" s="158">
        <f>E55*3</f>
        <v>150</v>
      </c>
      <c r="H55" s="159"/>
      <c r="I55" s="159"/>
      <c r="J55" s="159"/>
      <c r="K55" s="159"/>
      <c r="L55" s="159"/>
      <c r="M55" s="159"/>
      <c r="N55" s="159"/>
      <c r="O55" s="159"/>
      <c r="P55" s="159"/>
      <c r="Q55" s="158">
        <f t="shared" si="18"/>
        <v>150</v>
      </c>
      <c r="R55" s="159"/>
      <c r="S55" s="158">
        <f t="shared" si="19"/>
        <v>150</v>
      </c>
      <c r="T55" s="158">
        <f t="shared" si="13"/>
        <v>150</v>
      </c>
      <c r="U55" s="159"/>
      <c r="V55" s="159"/>
      <c r="W55" s="159"/>
      <c r="X55" s="159"/>
      <c r="Y55" s="159"/>
      <c r="Z55" s="159"/>
      <c r="AA55" s="159"/>
      <c r="AB55" s="159"/>
      <c r="AC55" s="159"/>
      <c r="AD55" s="158">
        <f t="shared" si="3"/>
        <v>150</v>
      </c>
      <c r="AE55" s="159"/>
      <c r="AF55" s="158">
        <f t="shared" si="4"/>
        <v>300</v>
      </c>
      <c r="AG55" s="158">
        <f t="shared" si="14"/>
        <v>150</v>
      </c>
      <c r="AH55" s="159"/>
      <c r="AI55" s="159"/>
      <c r="AJ55" s="159"/>
      <c r="AK55" s="159"/>
      <c r="AL55" s="159"/>
      <c r="AM55" s="159"/>
      <c r="AN55" s="159"/>
      <c r="AO55" s="159"/>
      <c r="AP55" s="159"/>
      <c r="AQ55" s="158">
        <f t="shared" si="6"/>
        <v>150</v>
      </c>
      <c r="AR55" s="159">
        <v>600</v>
      </c>
      <c r="AS55" s="158">
        <f t="shared" si="7"/>
        <v>-150</v>
      </c>
      <c r="AT55" s="158">
        <f t="shared" si="15"/>
        <v>150</v>
      </c>
      <c r="AU55" s="159"/>
      <c r="AV55" s="159"/>
      <c r="AW55" s="159"/>
      <c r="AX55" s="159"/>
      <c r="AY55" s="159"/>
      <c r="AZ55" s="159"/>
      <c r="BA55" s="159"/>
      <c r="BB55" s="159"/>
      <c r="BC55" s="159"/>
      <c r="BD55" s="158">
        <f t="shared" si="9"/>
        <v>150</v>
      </c>
      <c r="BE55" s="159"/>
      <c r="BF55" s="158">
        <f t="shared" si="10"/>
        <v>0</v>
      </c>
      <c r="BG55" s="137" t="str">
        <f t="shared" si="11"/>
        <v>*</v>
      </c>
    </row>
    <row r="56" spans="1:59">
      <c r="A56" s="138">
        <v>53</v>
      </c>
      <c r="B56" s="160" t="s">
        <v>1055</v>
      </c>
      <c r="C56" s="213" t="s">
        <v>23</v>
      </c>
      <c r="D56" s="156" t="s">
        <v>863</v>
      </c>
      <c r="E56" s="161">
        <v>100</v>
      </c>
      <c r="F56" s="158"/>
      <c r="G56" s="158">
        <f>E56*3</f>
        <v>300</v>
      </c>
      <c r="H56" s="159"/>
      <c r="I56" s="159"/>
      <c r="J56" s="159"/>
      <c r="K56" s="159"/>
      <c r="L56" s="159"/>
      <c r="M56" s="159"/>
      <c r="N56" s="159"/>
      <c r="O56" s="159"/>
      <c r="P56" s="159"/>
      <c r="Q56" s="158">
        <f t="shared" si="18"/>
        <v>300</v>
      </c>
      <c r="R56" s="159">
        <v>300</v>
      </c>
      <c r="S56" s="158">
        <f t="shared" si="19"/>
        <v>0</v>
      </c>
      <c r="T56" s="158">
        <f t="shared" si="13"/>
        <v>300</v>
      </c>
      <c r="U56" s="159"/>
      <c r="V56" s="159"/>
      <c r="W56" s="159"/>
      <c r="X56" s="159"/>
      <c r="Y56" s="159"/>
      <c r="Z56" s="159"/>
      <c r="AA56" s="159">
        <v>50</v>
      </c>
      <c r="AB56" s="159"/>
      <c r="AC56" s="159">
        <v>50</v>
      </c>
      <c r="AD56" s="158">
        <f t="shared" si="3"/>
        <v>400</v>
      </c>
      <c r="AE56" s="159">
        <v>1000</v>
      </c>
      <c r="AF56" s="158">
        <f t="shared" si="4"/>
        <v>-600</v>
      </c>
      <c r="AG56" s="158">
        <f t="shared" si="14"/>
        <v>300</v>
      </c>
      <c r="AH56" s="159"/>
      <c r="AI56" s="159"/>
      <c r="AJ56" s="159"/>
      <c r="AK56" s="159"/>
      <c r="AL56" s="159"/>
      <c r="AM56" s="159"/>
      <c r="AN56" s="159"/>
      <c r="AO56" s="159"/>
      <c r="AP56" s="159"/>
      <c r="AQ56" s="158">
        <f t="shared" si="6"/>
        <v>300</v>
      </c>
      <c r="AR56" s="159"/>
      <c r="AS56" s="158">
        <f t="shared" si="7"/>
        <v>-300</v>
      </c>
      <c r="AT56" s="158">
        <f t="shared" si="15"/>
        <v>300</v>
      </c>
      <c r="AU56" s="159"/>
      <c r="AV56" s="159"/>
      <c r="AW56" s="159"/>
      <c r="AX56" s="159"/>
      <c r="AY56" s="159"/>
      <c r="AZ56" s="159"/>
      <c r="BA56" s="159"/>
      <c r="BB56" s="159"/>
      <c r="BC56" s="159"/>
      <c r="BD56" s="158">
        <f t="shared" si="9"/>
        <v>300</v>
      </c>
      <c r="BE56" s="159"/>
      <c r="BF56" s="158">
        <f t="shared" si="10"/>
        <v>0</v>
      </c>
      <c r="BG56" s="137" t="str">
        <f t="shared" si="11"/>
        <v>*</v>
      </c>
    </row>
    <row r="57" spans="1:59">
      <c r="A57" s="138">
        <v>54</v>
      </c>
      <c r="B57" s="160" t="s">
        <v>138</v>
      </c>
      <c r="C57" s="213" t="s">
        <v>23</v>
      </c>
      <c r="D57" s="156" t="s">
        <v>913</v>
      </c>
      <c r="E57" s="161">
        <v>115</v>
      </c>
      <c r="F57" s="158"/>
      <c r="G57" s="158">
        <v>255</v>
      </c>
      <c r="H57" s="159"/>
      <c r="I57" s="159"/>
      <c r="J57" s="159"/>
      <c r="K57" s="159"/>
      <c r="L57" s="159"/>
      <c r="M57" s="159"/>
      <c r="N57" s="159">
        <v>50</v>
      </c>
      <c r="O57" s="159"/>
      <c r="P57" s="159"/>
      <c r="Q57" s="158">
        <f t="shared" si="18"/>
        <v>305</v>
      </c>
      <c r="R57" s="159"/>
      <c r="S57" s="158">
        <f t="shared" si="19"/>
        <v>305</v>
      </c>
      <c r="T57" s="158">
        <f t="shared" si="13"/>
        <v>345</v>
      </c>
      <c r="U57" s="159"/>
      <c r="V57" s="159"/>
      <c r="W57" s="159"/>
      <c r="X57" s="159"/>
      <c r="Y57" s="159"/>
      <c r="Z57" s="159"/>
      <c r="AA57" s="159"/>
      <c r="AB57" s="159"/>
      <c r="AC57" s="159"/>
      <c r="AD57" s="158">
        <f t="shared" si="3"/>
        <v>345</v>
      </c>
      <c r="AE57" s="159"/>
      <c r="AF57" s="158">
        <f t="shared" si="4"/>
        <v>650</v>
      </c>
      <c r="AG57" s="158">
        <f t="shared" si="14"/>
        <v>345</v>
      </c>
      <c r="AH57" s="159"/>
      <c r="AI57" s="159"/>
      <c r="AJ57" s="159"/>
      <c r="AK57" s="159"/>
      <c r="AL57" s="159"/>
      <c r="AM57" s="159"/>
      <c r="AN57" s="159"/>
      <c r="AO57" s="159"/>
      <c r="AP57" s="159"/>
      <c r="AQ57" s="158">
        <f t="shared" si="6"/>
        <v>345</v>
      </c>
      <c r="AR57" s="159">
        <v>1300</v>
      </c>
      <c r="AS57" s="158">
        <f t="shared" si="7"/>
        <v>-305</v>
      </c>
      <c r="AT57" s="158">
        <f t="shared" si="15"/>
        <v>345</v>
      </c>
      <c r="AU57" s="159"/>
      <c r="AV57" s="159"/>
      <c r="AW57" s="159"/>
      <c r="AX57" s="159"/>
      <c r="AY57" s="159"/>
      <c r="AZ57" s="159"/>
      <c r="BA57" s="159"/>
      <c r="BB57" s="159"/>
      <c r="BC57" s="159"/>
      <c r="BD57" s="158">
        <f t="shared" si="9"/>
        <v>345</v>
      </c>
      <c r="BE57" s="159"/>
      <c r="BF57" s="158">
        <f t="shared" si="10"/>
        <v>40</v>
      </c>
      <c r="BG57" s="137" t="str">
        <f t="shared" si="11"/>
        <v/>
      </c>
    </row>
    <row r="58" spans="1:59">
      <c r="A58" s="138">
        <v>55</v>
      </c>
      <c r="B58" s="221" t="s">
        <v>1156</v>
      </c>
      <c r="C58" s="213" t="s">
        <v>23</v>
      </c>
      <c r="D58" s="220" t="s">
        <v>1158</v>
      </c>
      <c r="E58" s="161">
        <v>60</v>
      </c>
      <c r="F58" s="158"/>
      <c r="G58" s="158">
        <f>E58*3</f>
        <v>180</v>
      </c>
      <c r="H58" s="159"/>
      <c r="I58" s="159"/>
      <c r="J58" s="159"/>
      <c r="K58" s="159"/>
      <c r="L58" s="159"/>
      <c r="M58" s="159"/>
      <c r="N58" s="159"/>
      <c r="O58" s="159"/>
      <c r="P58" s="159"/>
      <c r="Q58" s="158">
        <f t="shared" si="18"/>
        <v>180</v>
      </c>
      <c r="R58" s="159">
        <v>360</v>
      </c>
      <c r="S58" s="158">
        <f t="shared" si="19"/>
        <v>-180</v>
      </c>
      <c r="T58" s="158">
        <f t="shared" si="13"/>
        <v>180</v>
      </c>
      <c r="U58" s="159"/>
      <c r="V58" s="159"/>
      <c r="W58" s="159"/>
      <c r="X58" s="159"/>
      <c r="Y58" s="159"/>
      <c r="Z58" s="159"/>
      <c r="AA58" s="159"/>
      <c r="AB58" s="159"/>
      <c r="AC58" s="159"/>
      <c r="AD58" s="158">
        <f t="shared" si="3"/>
        <v>180</v>
      </c>
      <c r="AE58" s="159"/>
      <c r="AF58" s="158">
        <f t="shared" si="4"/>
        <v>0</v>
      </c>
      <c r="AG58" s="158">
        <f t="shared" si="14"/>
        <v>180</v>
      </c>
      <c r="AH58" s="159"/>
      <c r="AI58" s="159"/>
      <c r="AJ58" s="159"/>
      <c r="AK58" s="159"/>
      <c r="AL58" s="159"/>
      <c r="AM58" s="159"/>
      <c r="AN58" s="159"/>
      <c r="AO58" s="159"/>
      <c r="AP58" s="159"/>
      <c r="AQ58" s="158">
        <f t="shared" si="6"/>
        <v>180</v>
      </c>
      <c r="AR58" s="159"/>
      <c r="AS58" s="158">
        <f t="shared" si="7"/>
        <v>180</v>
      </c>
      <c r="AT58" s="158">
        <f t="shared" si="15"/>
        <v>180</v>
      </c>
      <c r="AU58" s="159"/>
      <c r="AV58" s="159"/>
      <c r="AW58" s="159"/>
      <c r="AX58" s="159"/>
      <c r="AY58" s="159"/>
      <c r="AZ58" s="159"/>
      <c r="BA58" s="159"/>
      <c r="BB58" s="159"/>
      <c r="BC58" s="159"/>
      <c r="BD58" s="158">
        <f t="shared" si="9"/>
        <v>180</v>
      </c>
      <c r="BE58" s="159"/>
      <c r="BF58" s="158">
        <f t="shared" si="10"/>
        <v>360</v>
      </c>
      <c r="BG58" s="137" t="str">
        <f t="shared" si="11"/>
        <v/>
      </c>
    </row>
    <row r="59" spans="1:59">
      <c r="A59" s="138">
        <v>56</v>
      </c>
      <c r="B59" s="160" t="s">
        <v>140</v>
      </c>
      <c r="C59" s="213" t="s">
        <v>23</v>
      </c>
      <c r="D59" s="156" t="s">
        <v>142</v>
      </c>
      <c r="E59" s="161">
        <v>50</v>
      </c>
      <c r="F59" s="158"/>
      <c r="G59" s="158">
        <f>E59*3</f>
        <v>150</v>
      </c>
      <c r="H59" s="159"/>
      <c r="I59" s="159"/>
      <c r="J59" s="159"/>
      <c r="K59" s="159"/>
      <c r="L59" s="159"/>
      <c r="M59" s="159"/>
      <c r="N59" s="159"/>
      <c r="O59" s="159"/>
      <c r="P59" s="159"/>
      <c r="Q59" s="158">
        <f t="shared" si="18"/>
        <v>150</v>
      </c>
      <c r="R59" s="159">
        <v>150</v>
      </c>
      <c r="S59" s="158">
        <f t="shared" si="19"/>
        <v>0</v>
      </c>
      <c r="T59" s="158">
        <f t="shared" si="13"/>
        <v>150</v>
      </c>
      <c r="U59" s="159"/>
      <c r="V59" s="159"/>
      <c r="W59" s="159"/>
      <c r="X59" s="159"/>
      <c r="Y59" s="159"/>
      <c r="Z59" s="159"/>
      <c r="AA59" s="159"/>
      <c r="AB59" s="159"/>
      <c r="AC59" s="159"/>
      <c r="AD59" s="158">
        <f t="shared" si="3"/>
        <v>150</v>
      </c>
      <c r="AE59" s="159">
        <v>150</v>
      </c>
      <c r="AF59" s="158">
        <f t="shared" si="4"/>
        <v>0</v>
      </c>
      <c r="AG59" s="158">
        <f t="shared" si="14"/>
        <v>150</v>
      </c>
      <c r="AH59" s="159"/>
      <c r="AI59" s="159"/>
      <c r="AJ59" s="159"/>
      <c r="AK59" s="159"/>
      <c r="AL59" s="159"/>
      <c r="AM59" s="159"/>
      <c r="AN59" s="159"/>
      <c r="AO59" s="159"/>
      <c r="AP59" s="159"/>
      <c r="AQ59" s="158">
        <f t="shared" si="6"/>
        <v>150</v>
      </c>
      <c r="AR59" s="159">
        <v>150</v>
      </c>
      <c r="AS59" s="158">
        <f t="shared" si="7"/>
        <v>0</v>
      </c>
      <c r="AT59" s="158">
        <f t="shared" si="15"/>
        <v>150</v>
      </c>
      <c r="AU59" s="159"/>
      <c r="AV59" s="159"/>
      <c r="AW59" s="159"/>
      <c r="AX59" s="159"/>
      <c r="AY59" s="159"/>
      <c r="AZ59" s="159"/>
      <c r="BA59" s="159"/>
      <c r="BB59" s="159"/>
      <c r="BC59" s="159"/>
      <c r="BD59" s="158">
        <f t="shared" si="9"/>
        <v>150</v>
      </c>
      <c r="BE59" s="159">
        <v>150</v>
      </c>
      <c r="BF59" s="158">
        <f t="shared" si="10"/>
        <v>0</v>
      </c>
      <c r="BG59" s="137" t="str">
        <f t="shared" si="11"/>
        <v>*</v>
      </c>
    </row>
    <row r="60" spans="1:59">
      <c r="A60" s="138">
        <v>57</v>
      </c>
      <c r="B60" s="160" t="s">
        <v>143</v>
      </c>
      <c r="C60" s="213" t="s">
        <v>23</v>
      </c>
      <c r="D60" s="156" t="s">
        <v>145</v>
      </c>
      <c r="E60" s="161">
        <v>65</v>
      </c>
      <c r="F60" s="158"/>
      <c r="G60" s="158">
        <v>195</v>
      </c>
      <c r="H60" s="159">
        <v>100</v>
      </c>
      <c r="I60" s="159"/>
      <c r="J60" s="159"/>
      <c r="K60" s="159"/>
      <c r="L60" s="159"/>
      <c r="M60" s="159"/>
      <c r="N60" s="159"/>
      <c r="O60" s="159"/>
      <c r="P60" s="159"/>
      <c r="Q60" s="158">
        <f t="shared" si="18"/>
        <v>295</v>
      </c>
      <c r="R60" s="159">
        <v>295</v>
      </c>
      <c r="S60" s="158">
        <f t="shared" si="19"/>
        <v>0</v>
      </c>
      <c r="T60" s="158">
        <f t="shared" si="13"/>
        <v>195</v>
      </c>
      <c r="U60" s="159"/>
      <c r="V60" s="159"/>
      <c r="W60" s="159"/>
      <c r="X60" s="159"/>
      <c r="Y60" s="159"/>
      <c r="Z60" s="159"/>
      <c r="AA60" s="159"/>
      <c r="AB60" s="159"/>
      <c r="AC60" s="159"/>
      <c r="AD60" s="158">
        <f t="shared" si="3"/>
        <v>195</v>
      </c>
      <c r="AE60" s="159">
        <v>195</v>
      </c>
      <c r="AF60" s="158">
        <f t="shared" si="4"/>
        <v>0</v>
      </c>
      <c r="AG60" s="158">
        <f t="shared" si="14"/>
        <v>195</v>
      </c>
      <c r="AH60" s="159"/>
      <c r="AI60" s="159"/>
      <c r="AJ60" s="159"/>
      <c r="AK60" s="159"/>
      <c r="AL60" s="159"/>
      <c r="AM60" s="159"/>
      <c r="AN60" s="159"/>
      <c r="AO60" s="159"/>
      <c r="AP60" s="159"/>
      <c r="AQ60" s="158">
        <f t="shared" si="6"/>
        <v>195</v>
      </c>
      <c r="AR60" s="159">
        <v>390</v>
      </c>
      <c r="AS60" s="158">
        <f t="shared" si="7"/>
        <v>-195</v>
      </c>
      <c r="AT60" s="158">
        <f t="shared" si="15"/>
        <v>195</v>
      </c>
      <c r="AU60" s="159"/>
      <c r="AV60" s="159"/>
      <c r="AW60" s="159"/>
      <c r="AX60" s="159"/>
      <c r="AY60" s="159"/>
      <c r="AZ60" s="159"/>
      <c r="BA60" s="159"/>
      <c r="BB60" s="159"/>
      <c r="BC60" s="159"/>
      <c r="BD60" s="158">
        <f t="shared" si="9"/>
        <v>195</v>
      </c>
      <c r="BE60" s="159"/>
      <c r="BF60" s="158">
        <f t="shared" si="10"/>
        <v>0</v>
      </c>
      <c r="BG60" s="137" t="str">
        <f t="shared" si="11"/>
        <v>*</v>
      </c>
    </row>
    <row r="61" spans="1:59">
      <c r="A61" s="138">
        <v>58</v>
      </c>
      <c r="B61" s="231" t="s">
        <v>1295</v>
      </c>
      <c r="C61" s="215" t="s">
        <v>10</v>
      </c>
      <c r="D61" s="170" t="s">
        <v>12</v>
      </c>
      <c r="E61" s="232">
        <v>100</v>
      </c>
      <c r="F61" s="276">
        <v>1400</v>
      </c>
      <c r="G61" s="276"/>
      <c r="H61" s="277"/>
      <c r="I61" s="277"/>
      <c r="J61" s="277"/>
      <c r="K61" s="277"/>
      <c r="L61" s="277"/>
      <c r="M61" s="277"/>
      <c r="N61" s="277"/>
      <c r="O61" s="277"/>
      <c r="P61" s="277"/>
      <c r="Q61" s="276">
        <f t="shared" si="18"/>
        <v>0</v>
      </c>
      <c r="R61" s="277"/>
      <c r="S61" s="276">
        <f t="shared" si="19"/>
        <v>1400</v>
      </c>
      <c r="T61" s="276"/>
      <c r="U61" s="277"/>
      <c r="V61" s="277"/>
      <c r="W61" s="277"/>
      <c r="X61" s="277"/>
      <c r="Y61" s="277"/>
      <c r="Z61" s="277"/>
      <c r="AA61" s="277"/>
      <c r="AB61" s="277"/>
      <c r="AC61" s="277"/>
      <c r="AD61" s="276">
        <f t="shared" si="3"/>
        <v>0</v>
      </c>
      <c r="AE61" s="277"/>
      <c r="AF61" s="276">
        <f t="shared" si="4"/>
        <v>1400</v>
      </c>
      <c r="AG61" s="276"/>
      <c r="AH61" s="277"/>
      <c r="AI61" s="277"/>
      <c r="AJ61" s="277"/>
      <c r="AK61" s="277"/>
      <c r="AL61" s="277"/>
      <c r="AM61" s="277"/>
      <c r="AN61" s="277"/>
      <c r="AO61" s="277"/>
      <c r="AP61" s="277"/>
      <c r="AQ61" s="276">
        <f t="shared" si="6"/>
        <v>0</v>
      </c>
      <c r="AR61" s="277"/>
      <c r="AS61" s="276">
        <f t="shared" si="7"/>
        <v>1400</v>
      </c>
      <c r="AT61" s="276"/>
      <c r="AU61" s="277"/>
      <c r="AV61" s="277"/>
      <c r="AW61" s="277"/>
      <c r="AX61" s="277"/>
      <c r="AY61" s="277"/>
      <c r="AZ61" s="277"/>
      <c r="BA61" s="277"/>
      <c r="BB61" s="277"/>
      <c r="BC61" s="277"/>
      <c r="BD61" s="276">
        <f t="shared" si="9"/>
        <v>0</v>
      </c>
      <c r="BE61" s="277"/>
      <c r="BF61" s="277">
        <f t="shared" si="10"/>
        <v>1400</v>
      </c>
      <c r="BG61" s="137" t="str">
        <f t="shared" si="11"/>
        <v/>
      </c>
    </row>
    <row r="62" spans="1:59">
      <c r="A62" s="138">
        <v>59</v>
      </c>
      <c r="B62" s="160" t="s">
        <v>864</v>
      </c>
      <c r="C62" s="213" t="s">
        <v>23</v>
      </c>
      <c r="D62" s="156" t="s">
        <v>865</v>
      </c>
      <c r="E62" s="161">
        <v>60</v>
      </c>
      <c r="F62" s="158"/>
      <c r="G62" s="158">
        <v>105</v>
      </c>
      <c r="H62" s="159"/>
      <c r="I62" s="159"/>
      <c r="J62" s="159"/>
      <c r="K62" s="159"/>
      <c r="L62" s="159"/>
      <c r="M62" s="159"/>
      <c r="N62" s="159"/>
      <c r="O62" s="159"/>
      <c r="P62" s="159"/>
      <c r="Q62" s="158">
        <f t="shared" si="18"/>
        <v>105</v>
      </c>
      <c r="R62" s="159"/>
      <c r="S62" s="158">
        <f t="shared" si="19"/>
        <v>105</v>
      </c>
      <c r="T62" s="158">
        <f t="shared" ref="T62:T104" si="20">E62*3</f>
        <v>180</v>
      </c>
      <c r="U62" s="159"/>
      <c r="V62" s="159"/>
      <c r="W62" s="159"/>
      <c r="X62" s="159"/>
      <c r="Y62" s="159"/>
      <c r="Z62" s="159"/>
      <c r="AA62" s="159">
        <v>50</v>
      </c>
      <c r="AB62" s="159"/>
      <c r="AC62" s="159"/>
      <c r="AD62" s="158">
        <f t="shared" si="3"/>
        <v>230</v>
      </c>
      <c r="AE62" s="159"/>
      <c r="AF62" s="158">
        <f t="shared" si="4"/>
        <v>335</v>
      </c>
      <c r="AG62" s="158">
        <f t="shared" ref="AG62:AG104" si="21">$E62*3</f>
        <v>180</v>
      </c>
      <c r="AH62" s="159"/>
      <c r="AI62" s="159"/>
      <c r="AJ62" s="159"/>
      <c r="AK62" s="159"/>
      <c r="AL62" s="159"/>
      <c r="AM62" s="159"/>
      <c r="AN62" s="159"/>
      <c r="AO62" s="159"/>
      <c r="AP62" s="159"/>
      <c r="AQ62" s="158">
        <f t="shared" si="6"/>
        <v>180</v>
      </c>
      <c r="AR62" s="159">
        <v>695</v>
      </c>
      <c r="AS62" s="158">
        <f t="shared" si="7"/>
        <v>-180</v>
      </c>
      <c r="AT62" s="158">
        <f t="shared" ref="AT62:AT104" si="22">$E62*3</f>
        <v>180</v>
      </c>
      <c r="AU62" s="159"/>
      <c r="AV62" s="159"/>
      <c r="AW62" s="159"/>
      <c r="AX62" s="159"/>
      <c r="AY62" s="159"/>
      <c r="AZ62" s="159"/>
      <c r="BA62" s="159"/>
      <c r="BB62" s="159"/>
      <c r="BC62" s="159"/>
      <c r="BD62" s="158">
        <f t="shared" si="9"/>
        <v>180</v>
      </c>
      <c r="BE62" s="159"/>
      <c r="BF62" s="158">
        <f t="shared" si="10"/>
        <v>0</v>
      </c>
      <c r="BG62" s="137" t="str">
        <f t="shared" si="11"/>
        <v>*</v>
      </c>
    </row>
    <row r="63" spans="1:59">
      <c r="A63" s="138">
        <v>60</v>
      </c>
      <c r="B63" s="221" t="s">
        <v>1329</v>
      </c>
      <c r="C63" s="213" t="s">
        <v>23</v>
      </c>
      <c r="D63" s="156"/>
      <c r="E63" s="161">
        <v>20</v>
      </c>
      <c r="F63" s="158">
        <v>-80</v>
      </c>
      <c r="G63" s="158">
        <f>E63*3</f>
        <v>60</v>
      </c>
      <c r="H63" s="159"/>
      <c r="I63" s="159"/>
      <c r="J63" s="159"/>
      <c r="K63" s="159"/>
      <c r="L63" s="159"/>
      <c r="M63" s="159"/>
      <c r="N63" s="159"/>
      <c r="O63" s="159"/>
      <c r="P63" s="159"/>
      <c r="Q63" s="158">
        <f t="shared" si="18"/>
        <v>60</v>
      </c>
      <c r="R63" s="159"/>
      <c r="S63" s="158">
        <f t="shared" si="19"/>
        <v>-20</v>
      </c>
      <c r="T63" s="158">
        <f t="shared" si="20"/>
        <v>60</v>
      </c>
      <c r="U63" s="159"/>
      <c r="V63" s="159"/>
      <c r="W63" s="159"/>
      <c r="X63" s="159"/>
      <c r="Y63" s="159"/>
      <c r="Z63" s="159"/>
      <c r="AA63" s="159"/>
      <c r="AB63" s="159"/>
      <c r="AC63" s="159"/>
      <c r="AD63" s="158">
        <f t="shared" si="3"/>
        <v>60</v>
      </c>
      <c r="AE63" s="159"/>
      <c r="AF63" s="158">
        <v>0</v>
      </c>
      <c r="AG63" s="158">
        <f t="shared" si="21"/>
        <v>60</v>
      </c>
      <c r="AH63" s="159"/>
      <c r="AI63" s="159"/>
      <c r="AJ63" s="159"/>
      <c r="AK63" s="159"/>
      <c r="AL63" s="159"/>
      <c r="AM63" s="159"/>
      <c r="AN63" s="159"/>
      <c r="AO63" s="159"/>
      <c r="AP63" s="159"/>
      <c r="AQ63" s="158">
        <f t="shared" si="6"/>
        <v>60</v>
      </c>
      <c r="AR63" s="159">
        <v>120</v>
      </c>
      <c r="AS63" s="158">
        <f t="shared" si="7"/>
        <v>-60</v>
      </c>
      <c r="AT63" s="158">
        <f t="shared" si="22"/>
        <v>60</v>
      </c>
      <c r="AU63" s="159"/>
      <c r="AV63" s="159"/>
      <c r="AW63" s="159"/>
      <c r="AX63" s="159"/>
      <c r="AY63" s="159"/>
      <c r="AZ63" s="159"/>
      <c r="BA63" s="159"/>
      <c r="BB63" s="159"/>
      <c r="BC63" s="159"/>
      <c r="BD63" s="158">
        <f t="shared" si="9"/>
        <v>60</v>
      </c>
      <c r="BE63" s="159">
        <v>60</v>
      </c>
      <c r="BF63" s="158">
        <v>0</v>
      </c>
    </row>
    <row r="64" spans="1:59">
      <c r="A64" s="138">
        <v>61</v>
      </c>
      <c r="B64" s="160" t="s">
        <v>151</v>
      </c>
      <c r="C64" s="213" t="s">
        <v>14</v>
      </c>
      <c r="D64" s="156" t="s">
        <v>152</v>
      </c>
      <c r="E64" s="161">
        <v>190</v>
      </c>
      <c r="F64" s="158">
        <v>450</v>
      </c>
      <c r="G64" s="158">
        <v>450</v>
      </c>
      <c r="H64" s="159"/>
      <c r="I64" s="159"/>
      <c r="J64" s="159"/>
      <c r="K64" s="159"/>
      <c r="L64" s="159"/>
      <c r="M64" s="159"/>
      <c r="N64" s="159"/>
      <c r="O64" s="159"/>
      <c r="P64" s="159"/>
      <c r="Q64" s="158">
        <f t="shared" si="18"/>
        <v>450</v>
      </c>
      <c r="R64" s="159">
        <v>900</v>
      </c>
      <c r="S64" s="158">
        <f t="shared" si="19"/>
        <v>0</v>
      </c>
      <c r="T64" s="158">
        <f t="shared" si="20"/>
        <v>570</v>
      </c>
      <c r="U64" s="159"/>
      <c r="V64" s="159"/>
      <c r="W64" s="159"/>
      <c r="X64" s="159"/>
      <c r="Y64" s="159"/>
      <c r="Z64" s="159"/>
      <c r="AA64" s="159">
        <v>50</v>
      </c>
      <c r="AB64" s="159"/>
      <c r="AC64" s="159"/>
      <c r="AD64" s="158">
        <f t="shared" si="3"/>
        <v>620</v>
      </c>
      <c r="AE64" s="159">
        <v>620</v>
      </c>
      <c r="AF64" s="158">
        <f t="shared" si="4"/>
        <v>0</v>
      </c>
      <c r="AG64" s="158">
        <f t="shared" si="21"/>
        <v>570</v>
      </c>
      <c r="AH64" s="159"/>
      <c r="AI64" s="159"/>
      <c r="AJ64" s="159"/>
      <c r="AK64" s="159"/>
      <c r="AL64" s="159"/>
      <c r="AM64" s="159"/>
      <c r="AN64" s="159"/>
      <c r="AO64" s="159"/>
      <c r="AP64" s="159"/>
      <c r="AQ64" s="158">
        <f t="shared" si="6"/>
        <v>570</v>
      </c>
      <c r="AR64" s="159">
        <v>570</v>
      </c>
      <c r="AS64" s="158">
        <f t="shared" si="7"/>
        <v>0</v>
      </c>
      <c r="AT64" s="158">
        <f t="shared" si="22"/>
        <v>570</v>
      </c>
      <c r="AU64" s="159"/>
      <c r="AV64" s="159"/>
      <c r="AW64" s="159"/>
      <c r="AX64" s="159"/>
      <c r="AY64" s="159"/>
      <c r="AZ64" s="159"/>
      <c r="BA64" s="159"/>
      <c r="BB64" s="159"/>
      <c r="BC64" s="159"/>
      <c r="BD64" s="158">
        <f t="shared" si="9"/>
        <v>570</v>
      </c>
      <c r="BE64" s="159">
        <v>570</v>
      </c>
      <c r="BF64" s="158">
        <f t="shared" si="10"/>
        <v>0</v>
      </c>
      <c r="BG64" s="137" t="str">
        <f t="shared" si="11"/>
        <v>*</v>
      </c>
    </row>
    <row r="65" spans="1:59">
      <c r="A65" s="138">
        <v>62</v>
      </c>
      <c r="B65" s="160" t="s">
        <v>153</v>
      </c>
      <c r="C65" s="213" t="s">
        <v>14</v>
      </c>
      <c r="D65" s="156" t="s">
        <v>905</v>
      </c>
      <c r="E65" s="161">
        <v>85</v>
      </c>
      <c r="F65" s="158"/>
      <c r="G65" s="158">
        <f>E65*3</f>
        <v>255</v>
      </c>
      <c r="H65" s="159">
        <v>100</v>
      </c>
      <c r="I65" s="159"/>
      <c r="J65" s="159"/>
      <c r="K65" s="159"/>
      <c r="L65" s="159"/>
      <c r="M65" s="159"/>
      <c r="N65" s="159">
        <v>50</v>
      </c>
      <c r="O65" s="159"/>
      <c r="P65" s="159"/>
      <c r="Q65" s="158">
        <f t="shared" si="18"/>
        <v>405</v>
      </c>
      <c r="R65" s="159">
        <v>405</v>
      </c>
      <c r="S65" s="158">
        <f t="shared" si="19"/>
        <v>0</v>
      </c>
      <c r="T65" s="158">
        <f t="shared" si="20"/>
        <v>255</v>
      </c>
      <c r="U65" s="159"/>
      <c r="V65" s="159">
        <v>50</v>
      </c>
      <c r="W65" s="159"/>
      <c r="X65" s="159"/>
      <c r="Y65" s="159"/>
      <c r="Z65" s="159"/>
      <c r="AA65" s="159"/>
      <c r="AB65" s="159"/>
      <c r="AC65" s="159"/>
      <c r="AD65" s="158">
        <f t="shared" si="3"/>
        <v>305</v>
      </c>
      <c r="AE65" s="159">
        <v>405</v>
      </c>
      <c r="AF65" s="158">
        <f t="shared" si="4"/>
        <v>-100</v>
      </c>
      <c r="AG65" s="158">
        <f t="shared" si="21"/>
        <v>255</v>
      </c>
      <c r="AH65" s="159"/>
      <c r="AI65" s="159">
        <v>100</v>
      </c>
      <c r="AJ65" s="159"/>
      <c r="AK65" s="159"/>
      <c r="AL65" s="159"/>
      <c r="AM65" s="159"/>
      <c r="AN65" s="159"/>
      <c r="AO65" s="159"/>
      <c r="AP65" s="159"/>
      <c r="AQ65" s="158">
        <f t="shared" si="6"/>
        <v>355</v>
      </c>
      <c r="AR65" s="159">
        <v>255</v>
      </c>
      <c r="AS65" s="158">
        <f t="shared" si="7"/>
        <v>0</v>
      </c>
      <c r="AT65" s="158">
        <f t="shared" si="22"/>
        <v>255</v>
      </c>
      <c r="AU65" s="159"/>
      <c r="AV65" s="159"/>
      <c r="AW65" s="159"/>
      <c r="AX65" s="159"/>
      <c r="AY65" s="159"/>
      <c r="AZ65" s="159"/>
      <c r="BA65" s="159"/>
      <c r="BB65" s="159"/>
      <c r="BC65" s="159"/>
      <c r="BD65" s="158">
        <f t="shared" si="9"/>
        <v>255</v>
      </c>
      <c r="BE65" s="159">
        <v>255</v>
      </c>
      <c r="BF65" s="158">
        <f t="shared" si="10"/>
        <v>0</v>
      </c>
      <c r="BG65" s="137" t="str">
        <f t="shared" si="11"/>
        <v>*</v>
      </c>
    </row>
    <row r="66" spans="1:59">
      <c r="A66" s="138">
        <v>63</v>
      </c>
      <c r="B66" s="155" t="s">
        <v>980</v>
      </c>
      <c r="C66" s="213" t="s">
        <v>23</v>
      </c>
      <c r="D66" s="156" t="s">
        <v>973</v>
      </c>
      <c r="E66" s="161">
        <v>50</v>
      </c>
      <c r="F66" s="158"/>
      <c r="G66" s="158">
        <f>E66*3</f>
        <v>150</v>
      </c>
      <c r="H66" s="159"/>
      <c r="I66" s="159"/>
      <c r="J66" s="159"/>
      <c r="K66" s="159"/>
      <c r="L66" s="159"/>
      <c r="M66" s="159"/>
      <c r="N66" s="159"/>
      <c r="O66" s="159"/>
      <c r="P66" s="159"/>
      <c r="Q66" s="158">
        <f t="shared" si="18"/>
        <v>150</v>
      </c>
      <c r="R66" s="159"/>
      <c r="S66" s="158">
        <f t="shared" si="19"/>
        <v>150</v>
      </c>
      <c r="T66" s="158">
        <f t="shared" si="20"/>
        <v>150</v>
      </c>
      <c r="U66" s="159"/>
      <c r="V66" s="159"/>
      <c r="W66" s="159"/>
      <c r="X66" s="159"/>
      <c r="Y66" s="159"/>
      <c r="Z66" s="159"/>
      <c r="AA66" s="159">
        <v>50</v>
      </c>
      <c r="AB66" s="159"/>
      <c r="AC66" s="159"/>
      <c r="AD66" s="158">
        <f t="shared" si="3"/>
        <v>200</v>
      </c>
      <c r="AE66" s="159"/>
      <c r="AF66" s="158">
        <f t="shared" si="4"/>
        <v>350</v>
      </c>
      <c r="AG66" s="158">
        <f t="shared" si="21"/>
        <v>150</v>
      </c>
      <c r="AH66" s="159"/>
      <c r="AI66" s="159"/>
      <c r="AJ66" s="159"/>
      <c r="AK66" s="159"/>
      <c r="AL66" s="159"/>
      <c r="AM66" s="159"/>
      <c r="AN66" s="159"/>
      <c r="AO66" s="159"/>
      <c r="AP66" s="159"/>
      <c r="AQ66" s="158">
        <f t="shared" si="6"/>
        <v>150</v>
      </c>
      <c r="AR66" s="159">
        <v>650</v>
      </c>
      <c r="AS66" s="158">
        <f t="shared" si="7"/>
        <v>-150</v>
      </c>
      <c r="AT66" s="158">
        <f t="shared" si="22"/>
        <v>150</v>
      </c>
      <c r="AU66" s="159"/>
      <c r="AV66" s="159"/>
      <c r="AW66" s="159"/>
      <c r="AX66" s="159"/>
      <c r="AY66" s="159"/>
      <c r="AZ66" s="159"/>
      <c r="BA66" s="159"/>
      <c r="BB66" s="159"/>
      <c r="BC66" s="159"/>
      <c r="BD66" s="158">
        <f t="shared" si="9"/>
        <v>150</v>
      </c>
      <c r="BE66" s="159">
        <v>600</v>
      </c>
      <c r="BF66" s="158">
        <f t="shared" si="10"/>
        <v>-600</v>
      </c>
      <c r="BG66" s="137" t="str">
        <f t="shared" ref="BG66:BG128" si="23">IF(BF66=0,"*","")</f>
        <v/>
      </c>
    </row>
    <row r="67" spans="1:59">
      <c r="A67" s="138">
        <v>64</v>
      </c>
      <c r="B67" s="160" t="s">
        <v>155</v>
      </c>
      <c r="C67" s="213" t="s">
        <v>14</v>
      </c>
      <c r="D67" s="156" t="s">
        <v>157</v>
      </c>
      <c r="E67" s="161">
        <v>190</v>
      </c>
      <c r="F67" s="158"/>
      <c r="G67" s="158">
        <f>E67*3</f>
        <v>570</v>
      </c>
      <c r="H67" s="159"/>
      <c r="I67" s="159"/>
      <c r="J67" s="159"/>
      <c r="K67" s="159"/>
      <c r="L67" s="159"/>
      <c r="M67" s="159"/>
      <c r="N67" s="159"/>
      <c r="O67" s="159"/>
      <c r="P67" s="159"/>
      <c r="Q67" s="158">
        <f t="shared" si="18"/>
        <v>570</v>
      </c>
      <c r="R67" s="159">
        <v>1295.6500000000001</v>
      </c>
      <c r="S67" s="158">
        <f t="shared" si="19"/>
        <v>-725.65000000000009</v>
      </c>
      <c r="T67" s="158">
        <f t="shared" si="20"/>
        <v>570</v>
      </c>
      <c r="U67" s="159"/>
      <c r="V67" s="159">
        <v>50</v>
      </c>
      <c r="W67" s="159">
        <v>725.65</v>
      </c>
      <c r="X67" s="159"/>
      <c r="Y67" s="159"/>
      <c r="Z67" s="159"/>
      <c r="AA67" s="159">
        <v>60</v>
      </c>
      <c r="AB67" s="159"/>
      <c r="AC67" s="159">
        <v>20</v>
      </c>
      <c r="AD67" s="158">
        <f t="shared" si="3"/>
        <v>1425.65</v>
      </c>
      <c r="AE67" s="159">
        <v>570</v>
      </c>
      <c r="AF67" s="158">
        <f t="shared" si="4"/>
        <v>130</v>
      </c>
      <c r="AG67" s="158">
        <f t="shared" si="21"/>
        <v>570</v>
      </c>
      <c r="AH67" s="159"/>
      <c r="AI67" s="159"/>
      <c r="AJ67" s="159"/>
      <c r="AK67" s="159"/>
      <c r="AL67" s="159"/>
      <c r="AM67" s="159"/>
      <c r="AN67" s="159"/>
      <c r="AO67" s="159"/>
      <c r="AP67" s="159"/>
      <c r="AQ67" s="158">
        <f t="shared" si="6"/>
        <v>570</v>
      </c>
      <c r="AR67" s="159">
        <v>570</v>
      </c>
      <c r="AS67" s="158">
        <f t="shared" si="7"/>
        <v>130</v>
      </c>
      <c r="AT67" s="158">
        <f t="shared" si="22"/>
        <v>570</v>
      </c>
      <c r="AU67" s="159"/>
      <c r="AV67" s="159"/>
      <c r="AW67" s="159"/>
      <c r="AX67" s="159"/>
      <c r="AY67" s="159"/>
      <c r="AZ67" s="159"/>
      <c r="BA67" s="159"/>
      <c r="BB67" s="159"/>
      <c r="BC67" s="159"/>
      <c r="BD67" s="158">
        <f t="shared" si="9"/>
        <v>570</v>
      </c>
      <c r="BE67" s="159">
        <v>1345.95</v>
      </c>
      <c r="BF67" s="158">
        <f t="shared" si="10"/>
        <v>-645.95000000000005</v>
      </c>
      <c r="BG67" s="137" t="str">
        <f t="shared" si="23"/>
        <v/>
      </c>
    </row>
    <row r="68" spans="1:59">
      <c r="A68" s="138">
        <v>65</v>
      </c>
      <c r="B68" s="160" t="s">
        <v>158</v>
      </c>
      <c r="C68" s="213" t="s">
        <v>14</v>
      </c>
      <c r="D68" s="156" t="s">
        <v>49</v>
      </c>
      <c r="E68" s="161">
        <v>115</v>
      </c>
      <c r="F68" s="158"/>
      <c r="G68" s="158">
        <f>E68*3</f>
        <v>345</v>
      </c>
      <c r="H68" s="159"/>
      <c r="I68" s="159"/>
      <c r="J68" s="159"/>
      <c r="K68" s="159"/>
      <c r="L68" s="159"/>
      <c r="M68" s="159"/>
      <c r="N68" s="159"/>
      <c r="O68" s="159"/>
      <c r="P68" s="159"/>
      <c r="Q68" s="158">
        <f t="shared" ref="Q68:Q99" si="24">SUM(G68:P68)</f>
        <v>345</v>
      </c>
      <c r="R68" s="159"/>
      <c r="S68" s="158">
        <f t="shared" si="19"/>
        <v>345</v>
      </c>
      <c r="T68" s="158">
        <f t="shared" si="20"/>
        <v>345</v>
      </c>
      <c r="U68" s="159"/>
      <c r="V68" s="159">
        <v>50</v>
      </c>
      <c r="W68" s="159"/>
      <c r="X68" s="159"/>
      <c r="Y68" s="159"/>
      <c r="Z68" s="159"/>
      <c r="AA68" s="159">
        <v>50</v>
      </c>
      <c r="AB68" s="159"/>
      <c r="AC68" s="159"/>
      <c r="AD68" s="158">
        <f t="shared" ref="AD68:AD131" si="25">SUM(T68:AC68)</f>
        <v>445</v>
      </c>
      <c r="AE68" s="159">
        <v>740</v>
      </c>
      <c r="AF68" s="158">
        <f t="shared" ref="AF68:AF131" si="26">S68+AD68-AE68</f>
        <v>50</v>
      </c>
      <c r="AG68" s="158">
        <f t="shared" si="21"/>
        <v>345</v>
      </c>
      <c r="AH68" s="159"/>
      <c r="AI68" s="159"/>
      <c r="AJ68" s="159"/>
      <c r="AK68" s="159"/>
      <c r="AL68" s="159"/>
      <c r="AM68" s="159"/>
      <c r="AN68" s="159"/>
      <c r="AO68" s="159"/>
      <c r="AP68" s="159"/>
      <c r="AQ68" s="158">
        <f t="shared" ref="AQ68:AQ131" si="27">SUM(AG68:AP68)</f>
        <v>345</v>
      </c>
      <c r="AR68" s="159">
        <v>395</v>
      </c>
      <c r="AS68" s="158">
        <f t="shared" ref="AS68:AS131" si="28">AF68+AQ68-AR68</f>
        <v>0</v>
      </c>
      <c r="AT68" s="158">
        <f t="shared" si="22"/>
        <v>345</v>
      </c>
      <c r="AU68" s="159"/>
      <c r="AV68" s="159"/>
      <c r="AW68" s="159"/>
      <c r="AX68" s="159"/>
      <c r="AY68" s="159"/>
      <c r="AZ68" s="159"/>
      <c r="BA68" s="159"/>
      <c r="BB68" s="159"/>
      <c r="BC68" s="159"/>
      <c r="BD68" s="158">
        <f t="shared" ref="BD68:BD131" si="29">SUM(AT68:BC68)</f>
        <v>345</v>
      </c>
      <c r="BE68" s="159">
        <v>345</v>
      </c>
      <c r="BF68" s="158">
        <f t="shared" ref="BF68:BF131" si="30">AS68+BD68-BE68</f>
        <v>0</v>
      </c>
      <c r="BG68" s="137" t="str">
        <f t="shared" si="23"/>
        <v>*</v>
      </c>
    </row>
    <row r="69" spans="1:59">
      <c r="A69" s="138">
        <v>66</v>
      </c>
      <c r="B69" s="160" t="s">
        <v>159</v>
      </c>
      <c r="C69" s="213" t="s">
        <v>14</v>
      </c>
      <c r="D69" s="156" t="s">
        <v>161</v>
      </c>
      <c r="E69" s="161">
        <v>230</v>
      </c>
      <c r="F69" s="158"/>
      <c r="G69" s="158">
        <v>570</v>
      </c>
      <c r="H69" s="159"/>
      <c r="I69" s="159"/>
      <c r="J69" s="159">
        <v>1299.7</v>
      </c>
      <c r="K69" s="159"/>
      <c r="L69" s="159"/>
      <c r="M69" s="159"/>
      <c r="N69" s="159"/>
      <c r="O69" s="159"/>
      <c r="P69" s="159"/>
      <c r="Q69" s="158">
        <f t="shared" si="24"/>
        <v>1869.7</v>
      </c>
      <c r="R69" s="159">
        <v>1869.7</v>
      </c>
      <c r="S69" s="158">
        <f t="shared" si="19"/>
        <v>0</v>
      </c>
      <c r="T69" s="158">
        <f t="shared" si="20"/>
        <v>690</v>
      </c>
      <c r="U69" s="159"/>
      <c r="V69" s="159"/>
      <c r="W69" s="159"/>
      <c r="X69" s="159"/>
      <c r="Y69" s="159"/>
      <c r="Z69" s="159"/>
      <c r="AA69" s="159">
        <v>50</v>
      </c>
      <c r="AB69" s="159"/>
      <c r="AC69" s="159">
        <v>300</v>
      </c>
      <c r="AD69" s="158">
        <f t="shared" si="25"/>
        <v>1040</v>
      </c>
      <c r="AE69" s="159">
        <v>1610</v>
      </c>
      <c r="AF69" s="158">
        <f t="shared" si="26"/>
        <v>-570</v>
      </c>
      <c r="AG69" s="158">
        <f t="shared" si="21"/>
        <v>690</v>
      </c>
      <c r="AH69" s="159"/>
      <c r="AI69" s="159">
        <v>186.6</v>
      </c>
      <c r="AJ69" s="159"/>
      <c r="AK69" s="159"/>
      <c r="AL69" s="159"/>
      <c r="AM69" s="159"/>
      <c r="AN69" s="159"/>
      <c r="AO69" s="159"/>
      <c r="AP69" s="159"/>
      <c r="AQ69" s="158">
        <f t="shared" si="27"/>
        <v>876.6</v>
      </c>
      <c r="AR69" s="159">
        <v>306.60000000000002</v>
      </c>
      <c r="AS69" s="158">
        <f t="shared" si="28"/>
        <v>0</v>
      </c>
      <c r="AT69" s="158">
        <f t="shared" si="22"/>
        <v>690</v>
      </c>
      <c r="AU69" s="159"/>
      <c r="AV69" s="159"/>
      <c r="AW69" s="159"/>
      <c r="AX69" s="159"/>
      <c r="AY69" s="159"/>
      <c r="AZ69" s="159"/>
      <c r="BA69" s="159"/>
      <c r="BB69" s="159"/>
      <c r="BC69" s="159"/>
      <c r="BD69" s="158">
        <f t="shared" si="29"/>
        <v>690</v>
      </c>
      <c r="BE69" s="159">
        <v>690</v>
      </c>
      <c r="BF69" s="158">
        <f t="shared" si="30"/>
        <v>0</v>
      </c>
      <c r="BG69" s="137" t="str">
        <f t="shared" si="23"/>
        <v>*</v>
      </c>
    </row>
    <row r="70" spans="1:59">
      <c r="A70" s="138">
        <v>67</v>
      </c>
      <c r="B70" s="160" t="s">
        <v>162</v>
      </c>
      <c r="C70" s="213" t="s">
        <v>14</v>
      </c>
      <c r="D70" s="156" t="s">
        <v>164</v>
      </c>
      <c r="E70" s="161">
        <v>250</v>
      </c>
      <c r="F70" s="158"/>
      <c r="G70" s="158">
        <v>645</v>
      </c>
      <c r="H70" s="159"/>
      <c r="I70" s="159"/>
      <c r="J70" s="159"/>
      <c r="K70" s="159"/>
      <c r="L70" s="159"/>
      <c r="M70" s="159"/>
      <c r="N70" s="159">
        <v>50</v>
      </c>
      <c r="O70" s="159"/>
      <c r="P70" s="159"/>
      <c r="Q70" s="158">
        <f t="shared" si="24"/>
        <v>695</v>
      </c>
      <c r="R70" s="159">
        <v>645</v>
      </c>
      <c r="S70" s="158">
        <f t="shared" si="19"/>
        <v>50</v>
      </c>
      <c r="T70" s="158">
        <f t="shared" si="20"/>
        <v>750</v>
      </c>
      <c r="U70" s="159"/>
      <c r="V70" s="159"/>
      <c r="W70" s="159"/>
      <c r="X70" s="159"/>
      <c r="Y70" s="159"/>
      <c r="Z70" s="159"/>
      <c r="AA70" s="159"/>
      <c r="AB70" s="159"/>
      <c r="AC70" s="159"/>
      <c r="AD70" s="158">
        <f t="shared" si="25"/>
        <v>750</v>
      </c>
      <c r="AE70" s="159">
        <v>800</v>
      </c>
      <c r="AF70" s="158">
        <f t="shared" si="26"/>
        <v>0</v>
      </c>
      <c r="AG70" s="158">
        <f t="shared" si="21"/>
        <v>750</v>
      </c>
      <c r="AH70" s="159"/>
      <c r="AI70" s="159"/>
      <c r="AJ70" s="159"/>
      <c r="AK70" s="159"/>
      <c r="AL70" s="159"/>
      <c r="AM70" s="159"/>
      <c r="AN70" s="159"/>
      <c r="AO70" s="159"/>
      <c r="AP70" s="159"/>
      <c r="AQ70" s="158">
        <f t="shared" si="27"/>
        <v>750</v>
      </c>
      <c r="AR70" s="159">
        <v>750</v>
      </c>
      <c r="AS70" s="158">
        <f t="shared" si="28"/>
        <v>0</v>
      </c>
      <c r="AT70" s="158">
        <f t="shared" si="22"/>
        <v>750</v>
      </c>
      <c r="AU70" s="159"/>
      <c r="AV70" s="159"/>
      <c r="AW70" s="159"/>
      <c r="AX70" s="159"/>
      <c r="AY70" s="159"/>
      <c r="AZ70" s="159"/>
      <c r="BA70" s="159"/>
      <c r="BB70" s="159"/>
      <c r="BC70" s="159"/>
      <c r="BD70" s="158">
        <f t="shared" si="29"/>
        <v>750</v>
      </c>
      <c r="BE70" s="159">
        <v>750</v>
      </c>
      <c r="BF70" s="158">
        <f t="shared" si="30"/>
        <v>0</v>
      </c>
      <c r="BG70" s="137" t="str">
        <f t="shared" si="23"/>
        <v>*</v>
      </c>
    </row>
    <row r="71" spans="1:59">
      <c r="A71" s="138">
        <v>68</v>
      </c>
      <c r="B71" s="155" t="s">
        <v>987</v>
      </c>
      <c r="C71" s="213" t="s">
        <v>10</v>
      </c>
      <c r="D71" s="156" t="s">
        <v>150</v>
      </c>
      <c r="E71" s="157">
        <v>180</v>
      </c>
      <c r="F71" s="158"/>
      <c r="G71" s="158">
        <v>420</v>
      </c>
      <c r="H71" s="159"/>
      <c r="I71" s="159"/>
      <c r="J71" s="159"/>
      <c r="K71" s="159"/>
      <c r="L71" s="159"/>
      <c r="M71" s="159"/>
      <c r="N71" s="159">
        <v>50</v>
      </c>
      <c r="O71" s="159"/>
      <c r="P71" s="159"/>
      <c r="Q71" s="158">
        <f t="shared" si="24"/>
        <v>470</v>
      </c>
      <c r="R71" s="159">
        <v>470</v>
      </c>
      <c r="S71" s="158">
        <f t="shared" si="19"/>
        <v>0</v>
      </c>
      <c r="T71" s="158">
        <f t="shared" si="20"/>
        <v>540</v>
      </c>
      <c r="U71" s="159"/>
      <c r="V71" s="159"/>
      <c r="W71" s="159"/>
      <c r="X71" s="159"/>
      <c r="Y71" s="159"/>
      <c r="Z71" s="159"/>
      <c r="AA71" s="159"/>
      <c r="AB71" s="159"/>
      <c r="AC71" s="159"/>
      <c r="AD71" s="158">
        <f t="shared" si="25"/>
        <v>540</v>
      </c>
      <c r="AE71" s="159">
        <v>540</v>
      </c>
      <c r="AF71" s="158">
        <f t="shared" si="26"/>
        <v>0</v>
      </c>
      <c r="AG71" s="158">
        <f t="shared" si="21"/>
        <v>540</v>
      </c>
      <c r="AH71" s="159"/>
      <c r="AI71" s="159"/>
      <c r="AJ71" s="159"/>
      <c r="AK71" s="159"/>
      <c r="AL71" s="159"/>
      <c r="AM71" s="159"/>
      <c r="AN71" s="159"/>
      <c r="AO71" s="159"/>
      <c r="AP71" s="159"/>
      <c r="AQ71" s="158">
        <f t="shared" si="27"/>
        <v>540</v>
      </c>
      <c r="AR71" s="159">
        <v>540</v>
      </c>
      <c r="AS71" s="158">
        <f t="shared" si="28"/>
        <v>0</v>
      </c>
      <c r="AT71" s="158">
        <f t="shared" si="22"/>
        <v>540</v>
      </c>
      <c r="AU71" s="159"/>
      <c r="AV71" s="159"/>
      <c r="AW71" s="159"/>
      <c r="AX71" s="159"/>
      <c r="AY71" s="159"/>
      <c r="AZ71" s="159"/>
      <c r="BA71" s="159"/>
      <c r="BB71" s="159"/>
      <c r="BC71" s="159"/>
      <c r="BD71" s="158">
        <f t="shared" si="29"/>
        <v>540</v>
      </c>
      <c r="BE71" s="159">
        <v>540</v>
      </c>
      <c r="BF71" s="158">
        <f t="shared" si="30"/>
        <v>0</v>
      </c>
    </row>
    <row r="72" spans="1:59">
      <c r="A72" s="138">
        <v>69</v>
      </c>
      <c r="B72" s="230" t="s">
        <v>1167</v>
      </c>
      <c r="C72" s="213" t="s">
        <v>14</v>
      </c>
      <c r="D72" s="156"/>
      <c r="E72" s="157">
        <v>85</v>
      </c>
      <c r="F72" s="158"/>
      <c r="G72" s="158">
        <f>E72*3</f>
        <v>255</v>
      </c>
      <c r="H72" s="159"/>
      <c r="I72" s="159"/>
      <c r="J72" s="159"/>
      <c r="K72" s="159"/>
      <c r="L72" s="159"/>
      <c r="M72" s="159"/>
      <c r="N72" s="159"/>
      <c r="O72" s="159"/>
      <c r="P72" s="159"/>
      <c r="Q72" s="158">
        <f t="shared" si="24"/>
        <v>255</v>
      </c>
      <c r="R72" s="159">
        <v>255</v>
      </c>
      <c r="S72" s="158">
        <f t="shared" si="19"/>
        <v>0</v>
      </c>
      <c r="T72" s="158">
        <f t="shared" si="20"/>
        <v>255</v>
      </c>
      <c r="U72" s="159"/>
      <c r="V72" s="159"/>
      <c r="W72" s="159"/>
      <c r="X72" s="159"/>
      <c r="Y72" s="159"/>
      <c r="Z72" s="159"/>
      <c r="AA72" s="159"/>
      <c r="AB72" s="159"/>
      <c r="AC72" s="159"/>
      <c r="AD72" s="158">
        <f t="shared" si="25"/>
        <v>255</v>
      </c>
      <c r="AE72" s="159">
        <v>255</v>
      </c>
      <c r="AF72" s="158">
        <f t="shared" si="26"/>
        <v>0</v>
      </c>
      <c r="AG72" s="158">
        <f t="shared" si="21"/>
        <v>255</v>
      </c>
      <c r="AH72" s="159"/>
      <c r="AI72" s="159"/>
      <c r="AJ72" s="159"/>
      <c r="AK72" s="159"/>
      <c r="AL72" s="159"/>
      <c r="AM72" s="159"/>
      <c r="AN72" s="159"/>
      <c r="AO72" s="159"/>
      <c r="AP72" s="159"/>
      <c r="AQ72" s="158">
        <f t="shared" si="27"/>
        <v>255</v>
      </c>
      <c r="AR72" s="159">
        <v>510</v>
      </c>
      <c r="AS72" s="158">
        <f t="shared" si="28"/>
        <v>-255</v>
      </c>
      <c r="AT72" s="158">
        <f t="shared" si="22"/>
        <v>255</v>
      </c>
      <c r="AU72" s="159"/>
      <c r="AV72" s="159"/>
      <c r="AW72" s="159"/>
      <c r="AX72" s="159"/>
      <c r="AY72" s="159"/>
      <c r="AZ72" s="159"/>
      <c r="BA72" s="159"/>
      <c r="BB72" s="159"/>
      <c r="BC72" s="159"/>
      <c r="BD72" s="158">
        <f t="shared" si="29"/>
        <v>255</v>
      </c>
      <c r="BE72" s="159"/>
      <c r="BF72" s="158">
        <f t="shared" si="30"/>
        <v>0</v>
      </c>
      <c r="BG72" s="137" t="str">
        <f t="shared" si="23"/>
        <v>*</v>
      </c>
    </row>
    <row r="73" spans="1:59">
      <c r="A73" s="138">
        <v>70</v>
      </c>
      <c r="B73" s="160" t="s">
        <v>1118</v>
      </c>
      <c r="C73" s="213" t="s">
        <v>14</v>
      </c>
      <c r="D73" s="156" t="s">
        <v>168</v>
      </c>
      <c r="E73" s="161">
        <v>60</v>
      </c>
      <c r="F73" s="158"/>
      <c r="G73" s="158">
        <f>E73*3</f>
        <v>180</v>
      </c>
      <c r="H73" s="159">
        <v>50</v>
      </c>
      <c r="I73" s="159"/>
      <c r="J73" s="159"/>
      <c r="K73" s="159"/>
      <c r="L73" s="159"/>
      <c r="M73" s="159"/>
      <c r="N73" s="159">
        <v>50</v>
      </c>
      <c r="O73" s="159"/>
      <c r="P73" s="159"/>
      <c r="Q73" s="158">
        <f t="shared" si="24"/>
        <v>280</v>
      </c>
      <c r="R73" s="159">
        <v>280</v>
      </c>
      <c r="S73" s="158">
        <f t="shared" si="19"/>
        <v>0</v>
      </c>
      <c r="T73" s="158">
        <f t="shared" si="20"/>
        <v>180</v>
      </c>
      <c r="U73" s="159"/>
      <c r="V73" s="159">
        <v>50</v>
      </c>
      <c r="W73" s="159"/>
      <c r="X73" s="159"/>
      <c r="Y73" s="159"/>
      <c r="Z73" s="159"/>
      <c r="AA73" s="159"/>
      <c r="AB73" s="159"/>
      <c r="AC73" s="159"/>
      <c r="AD73" s="158">
        <f t="shared" si="25"/>
        <v>230</v>
      </c>
      <c r="AE73" s="159">
        <v>230</v>
      </c>
      <c r="AF73" s="158">
        <f t="shared" si="26"/>
        <v>0</v>
      </c>
      <c r="AG73" s="158">
        <f t="shared" si="21"/>
        <v>180</v>
      </c>
      <c r="AH73" s="159"/>
      <c r="AI73" s="159"/>
      <c r="AJ73" s="159"/>
      <c r="AK73" s="159"/>
      <c r="AL73" s="159"/>
      <c r="AM73" s="159"/>
      <c r="AN73" s="159"/>
      <c r="AO73" s="159"/>
      <c r="AP73" s="159"/>
      <c r="AQ73" s="158">
        <f t="shared" si="27"/>
        <v>180</v>
      </c>
      <c r="AR73" s="159">
        <v>180</v>
      </c>
      <c r="AS73" s="158">
        <f t="shared" si="28"/>
        <v>0</v>
      </c>
      <c r="AT73" s="158">
        <f t="shared" si="22"/>
        <v>180</v>
      </c>
      <c r="AU73" s="159"/>
      <c r="AV73" s="159"/>
      <c r="AW73" s="159"/>
      <c r="AX73" s="159"/>
      <c r="AY73" s="159"/>
      <c r="AZ73" s="159"/>
      <c r="BA73" s="159"/>
      <c r="BB73" s="159"/>
      <c r="BC73" s="159"/>
      <c r="BD73" s="158">
        <f t="shared" si="29"/>
        <v>180</v>
      </c>
      <c r="BE73" s="159">
        <v>180</v>
      </c>
      <c r="BF73" s="158">
        <f t="shared" si="30"/>
        <v>0</v>
      </c>
      <c r="BG73" s="137" t="str">
        <f t="shared" si="23"/>
        <v>*</v>
      </c>
    </row>
    <row r="74" spans="1:59">
      <c r="A74" s="138">
        <v>71</v>
      </c>
      <c r="B74" s="230" t="s">
        <v>1361</v>
      </c>
      <c r="C74" s="213" t="s">
        <v>14</v>
      </c>
      <c r="D74" s="156" t="s">
        <v>1050</v>
      </c>
      <c r="E74" s="161">
        <v>50</v>
      </c>
      <c r="F74" s="158"/>
      <c r="G74" s="158">
        <f>E74*3</f>
        <v>150</v>
      </c>
      <c r="H74" s="159"/>
      <c r="I74" s="159"/>
      <c r="J74" s="159"/>
      <c r="K74" s="159"/>
      <c r="L74" s="159"/>
      <c r="M74" s="159"/>
      <c r="N74" s="159"/>
      <c r="O74" s="159"/>
      <c r="P74" s="159"/>
      <c r="Q74" s="158">
        <f t="shared" si="24"/>
        <v>150</v>
      </c>
      <c r="R74" s="159">
        <v>200</v>
      </c>
      <c r="S74" s="158">
        <f t="shared" si="19"/>
        <v>-50</v>
      </c>
      <c r="T74" s="158">
        <f t="shared" si="20"/>
        <v>150</v>
      </c>
      <c r="U74" s="159"/>
      <c r="V74" s="159"/>
      <c r="W74" s="159"/>
      <c r="X74" s="159"/>
      <c r="Y74" s="159"/>
      <c r="Z74" s="159"/>
      <c r="AA74" s="159"/>
      <c r="AB74" s="159"/>
      <c r="AC74" s="159"/>
      <c r="AD74" s="158">
        <f t="shared" si="25"/>
        <v>150</v>
      </c>
      <c r="AE74" s="159">
        <v>250</v>
      </c>
      <c r="AF74" s="158">
        <f t="shared" si="26"/>
        <v>-150</v>
      </c>
      <c r="AG74" s="158">
        <v>100</v>
      </c>
      <c r="AH74" s="159"/>
      <c r="AI74" s="159">
        <v>50</v>
      </c>
      <c r="AJ74" s="159"/>
      <c r="AK74" s="159"/>
      <c r="AL74" s="159"/>
      <c r="AM74" s="159"/>
      <c r="AN74" s="159"/>
      <c r="AO74" s="159"/>
      <c r="AP74" s="159"/>
      <c r="AQ74" s="158">
        <f t="shared" si="27"/>
        <v>150</v>
      </c>
      <c r="AR74" s="159"/>
      <c r="AS74" s="158">
        <f t="shared" si="28"/>
        <v>0</v>
      </c>
      <c r="AT74" s="158">
        <v>0</v>
      </c>
      <c r="AU74" s="159"/>
      <c r="AV74" s="159"/>
      <c r="AW74" s="159"/>
      <c r="AX74" s="159"/>
      <c r="AY74" s="159"/>
      <c r="AZ74" s="159"/>
      <c r="BA74" s="159"/>
      <c r="BB74" s="159"/>
      <c r="BC74" s="159"/>
      <c r="BD74" s="158">
        <f t="shared" si="29"/>
        <v>0</v>
      </c>
      <c r="BE74" s="159"/>
      <c r="BF74" s="158">
        <f t="shared" si="30"/>
        <v>0</v>
      </c>
      <c r="BG74" s="137" t="str">
        <f t="shared" si="23"/>
        <v>*</v>
      </c>
    </row>
    <row r="75" spans="1:59">
      <c r="A75" s="138">
        <v>72</v>
      </c>
      <c r="B75" s="221" t="s">
        <v>849</v>
      </c>
      <c r="C75" s="213" t="s">
        <v>23</v>
      </c>
      <c r="D75" s="156" t="s">
        <v>874</v>
      </c>
      <c r="E75" s="161">
        <v>50</v>
      </c>
      <c r="F75" s="158"/>
      <c r="G75" s="158">
        <f>E75*3</f>
        <v>150</v>
      </c>
      <c r="H75" s="159"/>
      <c r="I75" s="159"/>
      <c r="J75" s="159"/>
      <c r="K75" s="159"/>
      <c r="L75" s="159"/>
      <c r="M75" s="159"/>
      <c r="N75" s="159"/>
      <c r="O75" s="159"/>
      <c r="P75" s="159"/>
      <c r="Q75" s="158">
        <f t="shared" si="24"/>
        <v>150</v>
      </c>
      <c r="R75" s="159"/>
      <c r="S75" s="158">
        <f t="shared" si="19"/>
        <v>150</v>
      </c>
      <c r="T75" s="158">
        <f t="shared" si="20"/>
        <v>150</v>
      </c>
      <c r="U75" s="159"/>
      <c r="V75" s="159"/>
      <c r="W75" s="159"/>
      <c r="X75" s="159"/>
      <c r="Y75" s="159"/>
      <c r="Z75" s="159"/>
      <c r="AA75" s="159"/>
      <c r="AB75" s="159"/>
      <c r="AC75" s="159"/>
      <c r="AD75" s="158">
        <f t="shared" si="25"/>
        <v>150</v>
      </c>
      <c r="AE75" s="159"/>
      <c r="AF75" s="158">
        <f t="shared" si="26"/>
        <v>300</v>
      </c>
      <c r="AG75" s="158">
        <f t="shared" si="21"/>
        <v>150</v>
      </c>
      <c r="AH75" s="159"/>
      <c r="AI75" s="159"/>
      <c r="AJ75" s="159"/>
      <c r="AK75" s="159"/>
      <c r="AL75" s="159"/>
      <c r="AM75" s="159"/>
      <c r="AN75" s="159"/>
      <c r="AO75" s="159"/>
      <c r="AP75" s="159"/>
      <c r="AQ75" s="158">
        <f t="shared" si="27"/>
        <v>150</v>
      </c>
      <c r="AR75" s="159"/>
      <c r="AS75" s="158">
        <f t="shared" si="28"/>
        <v>450</v>
      </c>
      <c r="AT75" s="158">
        <f t="shared" si="22"/>
        <v>150</v>
      </c>
      <c r="AU75" s="159"/>
      <c r="AV75" s="159"/>
      <c r="AW75" s="159"/>
      <c r="AX75" s="159"/>
      <c r="AY75" s="159"/>
      <c r="AZ75" s="159"/>
      <c r="BA75" s="159"/>
      <c r="BB75" s="159"/>
      <c r="BC75" s="159"/>
      <c r="BD75" s="158">
        <f t="shared" si="29"/>
        <v>150</v>
      </c>
      <c r="BE75" s="159">
        <v>600</v>
      </c>
      <c r="BF75" s="158">
        <f t="shared" si="30"/>
        <v>0</v>
      </c>
      <c r="BG75" s="137" t="str">
        <f t="shared" si="23"/>
        <v>*</v>
      </c>
    </row>
    <row r="76" spans="1:59">
      <c r="A76" s="138">
        <v>73</v>
      </c>
      <c r="B76" s="160" t="s">
        <v>169</v>
      </c>
      <c r="C76" s="213" t="s">
        <v>23</v>
      </c>
      <c r="D76" s="156" t="s">
        <v>12</v>
      </c>
      <c r="E76" s="161">
        <v>85</v>
      </c>
      <c r="F76" s="158"/>
      <c r="G76" s="158">
        <v>210</v>
      </c>
      <c r="H76" s="159"/>
      <c r="I76" s="159"/>
      <c r="J76" s="159"/>
      <c r="K76" s="159"/>
      <c r="L76" s="159"/>
      <c r="M76" s="159"/>
      <c r="N76" s="159"/>
      <c r="O76" s="159"/>
      <c r="P76" s="159"/>
      <c r="Q76" s="158">
        <f t="shared" si="24"/>
        <v>210</v>
      </c>
      <c r="R76" s="159"/>
      <c r="S76" s="158">
        <f t="shared" si="19"/>
        <v>210</v>
      </c>
      <c r="T76" s="158">
        <f t="shared" si="20"/>
        <v>255</v>
      </c>
      <c r="U76" s="159"/>
      <c r="V76" s="159"/>
      <c r="W76" s="159"/>
      <c r="X76" s="159"/>
      <c r="Y76" s="159"/>
      <c r="Z76" s="159"/>
      <c r="AA76" s="159"/>
      <c r="AB76" s="159"/>
      <c r="AC76" s="159"/>
      <c r="AD76" s="158">
        <f t="shared" si="25"/>
        <v>255</v>
      </c>
      <c r="AE76" s="159"/>
      <c r="AF76" s="158">
        <f t="shared" si="26"/>
        <v>465</v>
      </c>
      <c r="AG76" s="158">
        <f t="shared" si="21"/>
        <v>255</v>
      </c>
      <c r="AH76" s="159"/>
      <c r="AI76" s="159"/>
      <c r="AJ76" s="159"/>
      <c r="AK76" s="159"/>
      <c r="AL76" s="159"/>
      <c r="AM76" s="159"/>
      <c r="AN76" s="159"/>
      <c r="AO76" s="159"/>
      <c r="AP76" s="159"/>
      <c r="AQ76" s="158">
        <f t="shared" si="27"/>
        <v>255</v>
      </c>
      <c r="AR76" s="159">
        <v>975</v>
      </c>
      <c r="AS76" s="158">
        <f t="shared" si="28"/>
        <v>-255</v>
      </c>
      <c r="AT76" s="158">
        <f t="shared" si="22"/>
        <v>255</v>
      </c>
      <c r="AU76" s="159"/>
      <c r="AV76" s="159"/>
      <c r="AW76" s="159"/>
      <c r="AX76" s="159"/>
      <c r="AY76" s="159"/>
      <c r="AZ76" s="159"/>
      <c r="BA76" s="159"/>
      <c r="BB76" s="159"/>
      <c r="BC76" s="159"/>
      <c r="BD76" s="158">
        <f t="shared" si="29"/>
        <v>255</v>
      </c>
      <c r="BE76" s="159"/>
      <c r="BF76" s="158">
        <f t="shared" si="30"/>
        <v>0</v>
      </c>
      <c r="BG76" s="137" t="str">
        <f t="shared" si="23"/>
        <v>*</v>
      </c>
    </row>
    <row r="77" spans="1:59">
      <c r="A77" s="138">
        <v>74</v>
      </c>
      <c r="B77" s="155" t="s">
        <v>173</v>
      </c>
      <c r="C77" s="213" t="s">
        <v>10</v>
      </c>
      <c r="D77" s="156" t="s">
        <v>12</v>
      </c>
      <c r="E77" s="157">
        <v>120</v>
      </c>
      <c r="F77" s="158"/>
      <c r="G77" s="158">
        <v>180</v>
      </c>
      <c r="H77" s="159"/>
      <c r="I77" s="159"/>
      <c r="J77" s="159"/>
      <c r="K77" s="159"/>
      <c r="L77" s="159"/>
      <c r="M77" s="159"/>
      <c r="N77" s="159">
        <v>50</v>
      </c>
      <c r="O77" s="159"/>
      <c r="P77" s="159"/>
      <c r="Q77" s="158">
        <f t="shared" si="24"/>
        <v>230</v>
      </c>
      <c r="R77" s="159">
        <v>230</v>
      </c>
      <c r="S77" s="158">
        <f t="shared" si="19"/>
        <v>0</v>
      </c>
      <c r="T77" s="158">
        <f t="shared" si="20"/>
        <v>360</v>
      </c>
      <c r="U77" s="159"/>
      <c r="V77" s="159"/>
      <c r="W77" s="159"/>
      <c r="X77" s="159"/>
      <c r="Y77" s="159"/>
      <c r="Z77" s="159"/>
      <c r="AA77" s="159"/>
      <c r="AB77" s="159"/>
      <c r="AC77" s="159"/>
      <c r="AD77" s="158">
        <f t="shared" si="25"/>
        <v>360</v>
      </c>
      <c r="AE77" s="159">
        <v>360</v>
      </c>
      <c r="AF77" s="158">
        <f t="shared" si="26"/>
        <v>0</v>
      </c>
      <c r="AG77" s="158">
        <f t="shared" si="21"/>
        <v>360</v>
      </c>
      <c r="AH77" s="159"/>
      <c r="AI77" s="159"/>
      <c r="AJ77" s="159"/>
      <c r="AK77" s="159"/>
      <c r="AL77" s="159"/>
      <c r="AM77" s="159"/>
      <c r="AN77" s="159"/>
      <c r="AO77" s="159"/>
      <c r="AP77" s="159"/>
      <c r="AQ77" s="158">
        <f t="shared" si="27"/>
        <v>360</v>
      </c>
      <c r="AR77" s="159">
        <v>950</v>
      </c>
      <c r="AS77" s="158">
        <f t="shared" si="28"/>
        <v>-590</v>
      </c>
      <c r="AT77" s="158">
        <f t="shared" si="22"/>
        <v>360</v>
      </c>
      <c r="AU77" s="159"/>
      <c r="AV77" s="159"/>
      <c r="AW77" s="159"/>
      <c r="AX77" s="159"/>
      <c r="AY77" s="159"/>
      <c r="AZ77" s="159"/>
      <c r="BA77" s="159"/>
      <c r="BB77" s="159"/>
      <c r="BC77" s="159"/>
      <c r="BD77" s="158">
        <f t="shared" si="29"/>
        <v>360</v>
      </c>
      <c r="BE77" s="159"/>
      <c r="BF77" s="158">
        <f t="shared" si="30"/>
        <v>-230</v>
      </c>
      <c r="BG77" s="137" t="str">
        <f t="shared" si="23"/>
        <v/>
      </c>
    </row>
    <row r="78" spans="1:59">
      <c r="A78" s="138">
        <v>75</v>
      </c>
      <c r="B78" s="160" t="s">
        <v>175</v>
      </c>
      <c r="C78" s="213" t="s">
        <v>23</v>
      </c>
      <c r="D78" s="156" t="s">
        <v>176</v>
      </c>
      <c r="E78" s="161">
        <v>35</v>
      </c>
      <c r="F78" s="158"/>
      <c r="G78" s="158">
        <f>E78*3</f>
        <v>105</v>
      </c>
      <c r="H78" s="159"/>
      <c r="I78" s="159"/>
      <c r="J78" s="159"/>
      <c r="K78" s="159"/>
      <c r="L78" s="159"/>
      <c r="M78" s="159"/>
      <c r="N78" s="159"/>
      <c r="O78" s="159"/>
      <c r="P78" s="159"/>
      <c r="Q78" s="158">
        <f t="shared" si="24"/>
        <v>105</v>
      </c>
      <c r="R78" s="159"/>
      <c r="S78" s="158">
        <f t="shared" si="19"/>
        <v>105</v>
      </c>
      <c r="T78" s="158">
        <f t="shared" si="20"/>
        <v>105</v>
      </c>
      <c r="U78" s="159"/>
      <c r="V78" s="159"/>
      <c r="W78" s="159"/>
      <c r="X78" s="159"/>
      <c r="Y78" s="159"/>
      <c r="Z78" s="159"/>
      <c r="AA78" s="159"/>
      <c r="AB78" s="159"/>
      <c r="AC78" s="159"/>
      <c r="AD78" s="158">
        <f t="shared" si="25"/>
        <v>105</v>
      </c>
      <c r="AE78" s="159">
        <v>210</v>
      </c>
      <c r="AF78" s="158">
        <f t="shared" si="26"/>
        <v>0</v>
      </c>
      <c r="AG78" s="158">
        <f t="shared" si="21"/>
        <v>105</v>
      </c>
      <c r="AH78" s="159"/>
      <c r="AI78" s="159"/>
      <c r="AJ78" s="159"/>
      <c r="AK78" s="159"/>
      <c r="AL78" s="159"/>
      <c r="AM78" s="159"/>
      <c r="AN78" s="159"/>
      <c r="AO78" s="159"/>
      <c r="AP78" s="159"/>
      <c r="AQ78" s="158">
        <f t="shared" si="27"/>
        <v>105</v>
      </c>
      <c r="AR78" s="159">
        <v>210</v>
      </c>
      <c r="AS78" s="158">
        <f t="shared" si="28"/>
        <v>-105</v>
      </c>
      <c r="AT78" s="158">
        <f t="shared" si="22"/>
        <v>105</v>
      </c>
      <c r="AU78" s="159"/>
      <c r="AV78" s="159"/>
      <c r="AW78" s="159"/>
      <c r="AX78" s="159"/>
      <c r="AY78" s="159"/>
      <c r="AZ78" s="159"/>
      <c r="BA78" s="159"/>
      <c r="BB78" s="159"/>
      <c r="BC78" s="159"/>
      <c r="BD78" s="158">
        <f t="shared" si="29"/>
        <v>105</v>
      </c>
      <c r="BE78" s="159"/>
      <c r="BF78" s="158">
        <f t="shared" si="30"/>
        <v>0</v>
      </c>
      <c r="BG78" s="137" t="str">
        <f t="shared" si="23"/>
        <v>*</v>
      </c>
    </row>
    <row r="79" spans="1:59">
      <c r="A79" s="138">
        <v>76</v>
      </c>
      <c r="B79" s="230" t="s">
        <v>1359</v>
      </c>
      <c r="C79" s="213" t="s">
        <v>10</v>
      </c>
      <c r="D79" s="156" t="s">
        <v>35</v>
      </c>
      <c r="E79" s="157">
        <v>175</v>
      </c>
      <c r="F79" s="158">
        <v>3265</v>
      </c>
      <c r="G79" s="158">
        <f>E79*3</f>
        <v>525</v>
      </c>
      <c r="H79" s="159"/>
      <c r="I79" s="159"/>
      <c r="J79" s="159"/>
      <c r="K79" s="159"/>
      <c r="L79" s="159"/>
      <c r="M79" s="159"/>
      <c r="N79" s="159"/>
      <c r="O79" s="159"/>
      <c r="P79" s="159"/>
      <c r="Q79" s="158">
        <f t="shared" si="24"/>
        <v>525</v>
      </c>
      <c r="R79" s="159"/>
      <c r="S79" s="158">
        <f t="shared" si="19"/>
        <v>3790</v>
      </c>
      <c r="T79" s="158"/>
      <c r="U79" s="159"/>
      <c r="V79" s="159"/>
      <c r="W79" s="159"/>
      <c r="X79" s="159"/>
      <c r="Y79" s="159"/>
      <c r="Z79" s="159"/>
      <c r="AA79" s="159"/>
      <c r="AB79" s="159"/>
      <c r="AC79" s="159"/>
      <c r="AD79" s="158">
        <f t="shared" si="25"/>
        <v>0</v>
      </c>
      <c r="AE79" s="159"/>
      <c r="AF79" s="158">
        <f t="shared" si="26"/>
        <v>3790</v>
      </c>
      <c r="AG79" s="158"/>
      <c r="AH79" s="159"/>
      <c r="AI79" s="159"/>
      <c r="AJ79" s="159"/>
      <c r="AK79" s="159"/>
      <c r="AL79" s="159"/>
      <c r="AM79" s="159"/>
      <c r="AN79" s="159"/>
      <c r="AO79" s="159"/>
      <c r="AP79" s="159"/>
      <c r="AQ79" s="158">
        <f t="shared" si="27"/>
        <v>0</v>
      </c>
      <c r="AR79" s="159"/>
      <c r="AS79" s="158">
        <f t="shared" si="28"/>
        <v>3790</v>
      </c>
      <c r="AT79" s="158"/>
      <c r="AU79" s="159"/>
      <c r="AV79" s="159"/>
      <c r="AW79" s="159"/>
      <c r="AX79" s="159"/>
      <c r="AY79" s="159"/>
      <c r="AZ79" s="159"/>
      <c r="BA79" s="159"/>
      <c r="BB79" s="159"/>
      <c r="BC79" s="159"/>
      <c r="BD79" s="158">
        <f t="shared" si="29"/>
        <v>0</v>
      </c>
      <c r="BE79" s="159"/>
      <c r="BF79" s="158">
        <f t="shared" si="30"/>
        <v>3790</v>
      </c>
      <c r="BG79" s="137" t="str">
        <f t="shared" si="23"/>
        <v/>
      </c>
    </row>
    <row r="80" spans="1:59">
      <c r="A80" s="138">
        <v>77</v>
      </c>
      <c r="B80" s="250" t="s">
        <v>179</v>
      </c>
      <c r="C80" s="213" t="s">
        <v>14</v>
      </c>
      <c r="D80" s="156" t="s">
        <v>12</v>
      </c>
      <c r="E80" s="161">
        <v>30</v>
      </c>
      <c r="F80" s="158">
        <v>360</v>
      </c>
      <c r="G80" s="158">
        <f>E80*3</f>
        <v>90</v>
      </c>
      <c r="H80" s="159"/>
      <c r="I80" s="159"/>
      <c r="J80" s="159"/>
      <c r="K80" s="159"/>
      <c r="L80" s="159"/>
      <c r="M80" s="159"/>
      <c r="N80" s="159"/>
      <c r="O80" s="159"/>
      <c r="P80" s="159"/>
      <c r="Q80" s="158">
        <f t="shared" si="24"/>
        <v>90</v>
      </c>
      <c r="R80" s="159"/>
      <c r="S80" s="158">
        <f t="shared" si="19"/>
        <v>450</v>
      </c>
      <c r="T80" s="158">
        <f t="shared" si="20"/>
        <v>90</v>
      </c>
      <c r="U80" s="159"/>
      <c r="V80" s="159"/>
      <c r="W80" s="159"/>
      <c r="X80" s="159"/>
      <c r="Y80" s="159"/>
      <c r="Z80" s="159"/>
      <c r="AA80" s="159"/>
      <c r="AB80" s="159"/>
      <c r="AC80" s="159"/>
      <c r="AD80" s="158">
        <f t="shared" si="25"/>
        <v>90</v>
      </c>
      <c r="AE80" s="159"/>
      <c r="AF80" s="158">
        <f t="shared" si="26"/>
        <v>540</v>
      </c>
      <c r="AG80" s="158">
        <f t="shared" si="21"/>
        <v>90</v>
      </c>
      <c r="AH80" s="159"/>
      <c r="AI80" s="159"/>
      <c r="AJ80" s="159"/>
      <c r="AK80" s="159"/>
      <c r="AL80" s="159"/>
      <c r="AM80" s="159"/>
      <c r="AN80" s="159"/>
      <c r="AO80" s="159"/>
      <c r="AP80" s="159"/>
      <c r="AQ80" s="158">
        <f t="shared" si="27"/>
        <v>90</v>
      </c>
      <c r="AR80" s="159"/>
      <c r="AS80" s="158">
        <f t="shared" si="28"/>
        <v>630</v>
      </c>
      <c r="AT80" s="158">
        <f t="shared" si="22"/>
        <v>90</v>
      </c>
      <c r="AU80" s="159"/>
      <c r="AV80" s="159"/>
      <c r="AW80" s="159"/>
      <c r="AX80" s="159"/>
      <c r="AY80" s="159"/>
      <c r="AZ80" s="159"/>
      <c r="BA80" s="159"/>
      <c r="BB80" s="159"/>
      <c r="BC80" s="159"/>
      <c r="BD80" s="158">
        <f t="shared" si="29"/>
        <v>90</v>
      </c>
      <c r="BE80" s="159">
        <v>720</v>
      </c>
      <c r="BF80" s="158">
        <f t="shared" si="30"/>
        <v>0</v>
      </c>
      <c r="BG80" s="137" t="str">
        <f t="shared" si="23"/>
        <v>*</v>
      </c>
    </row>
    <row r="81" spans="1:59">
      <c r="A81" s="138">
        <v>78</v>
      </c>
      <c r="B81" s="160" t="s">
        <v>937</v>
      </c>
      <c r="C81" s="213" t="s">
        <v>14</v>
      </c>
      <c r="D81" s="156" t="s">
        <v>955</v>
      </c>
      <c r="E81" s="161">
        <v>30</v>
      </c>
      <c r="F81" s="158"/>
      <c r="G81" s="158">
        <f>E81*3</f>
        <v>90</v>
      </c>
      <c r="H81" s="159"/>
      <c r="I81" s="159"/>
      <c r="J81" s="159"/>
      <c r="K81" s="159"/>
      <c r="L81" s="159"/>
      <c r="M81" s="159"/>
      <c r="N81" s="159"/>
      <c r="O81" s="159"/>
      <c r="P81" s="159"/>
      <c r="Q81" s="158">
        <f t="shared" si="24"/>
        <v>90</v>
      </c>
      <c r="R81" s="159"/>
      <c r="S81" s="158">
        <f t="shared" si="19"/>
        <v>90</v>
      </c>
      <c r="T81" s="158">
        <f t="shared" si="20"/>
        <v>90</v>
      </c>
      <c r="U81" s="159"/>
      <c r="V81" s="159"/>
      <c r="W81" s="159"/>
      <c r="X81" s="159"/>
      <c r="Y81" s="159"/>
      <c r="Z81" s="159"/>
      <c r="AA81" s="159"/>
      <c r="AB81" s="159"/>
      <c r="AC81" s="159"/>
      <c r="AD81" s="158">
        <f t="shared" si="25"/>
        <v>90</v>
      </c>
      <c r="AE81" s="159">
        <v>180</v>
      </c>
      <c r="AF81" s="158">
        <f t="shared" si="26"/>
        <v>0</v>
      </c>
      <c r="AG81" s="158">
        <f t="shared" si="21"/>
        <v>90</v>
      </c>
      <c r="AH81" s="159"/>
      <c r="AI81" s="159"/>
      <c r="AJ81" s="159"/>
      <c r="AK81" s="159"/>
      <c r="AL81" s="159"/>
      <c r="AM81" s="159"/>
      <c r="AN81" s="159"/>
      <c r="AO81" s="159"/>
      <c r="AP81" s="159"/>
      <c r="AQ81" s="158">
        <f t="shared" si="27"/>
        <v>90</v>
      </c>
      <c r="AR81" s="159"/>
      <c r="AS81" s="158">
        <f t="shared" si="28"/>
        <v>90</v>
      </c>
      <c r="AT81" s="158">
        <f t="shared" si="22"/>
        <v>90</v>
      </c>
      <c r="AU81" s="159"/>
      <c r="AV81" s="159"/>
      <c r="AW81" s="159"/>
      <c r="AX81" s="159"/>
      <c r="AY81" s="159"/>
      <c r="AZ81" s="159"/>
      <c r="BA81" s="159"/>
      <c r="BB81" s="159"/>
      <c r="BC81" s="159"/>
      <c r="BD81" s="158">
        <f t="shared" si="29"/>
        <v>90</v>
      </c>
      <c r="BE81" s="159">
        <v>180</v>
      </c>
      <c r="BF81" s="158">
        <f t="shared" si="30"/>
        <v>0</v>
      </c>
      <c r="BG81" s="137" t="str">
        <f t="shared" si="23"/>
        <v>*</v>
      </c>
    </row>
    <row r="82" spans="1:59">
      <c r="A82" s="138">
        <v>79</v>
      </c>
      <c r="B82" s="160" t="s">
        <v>855</v>
      </c>
      <c r="C82" s="213" t="s">
        <v>14</v>
      </c>
      <c r="D82" s="156" t="s">
        <v>805</v>
      </c>
      <c r="E82" s="161">
        <v>70</v>
      </c>
      <c r="F82" s="158"/>
      <c r="G82" s="158">
        <v>150</v>
      </c>
      <c r="H82" s="159"/>
      <c r="I82" s="159"/>
      <c r="J82" s="159"/>
      <c r="K82" s="159"/>
      <c r="L82" s="159"/>
      <c r="M82" s="159"/>
      <c r="N82" s="159"/>
      <c r="O82" s="159"/>
      <c r="P82" s="159"/>
      <c r="Q82" s="158">
        <f t="shared" si="24"/>
        <v>150</v>
      </c>
      <c r="R82" s="159">
        <v>300</v>
      </c>
      <c r="S82" s="158">
        <f t="shared" si="19"/>
        <v>-150</v>
      </c>
      <c r="T82" s="158">
        <f t="shared" si="20"/>
        <v>210</v>
      </c>
      <c r="U82" s="159"/>
      <c r="V82" s="159"/>
      <c r="W82" s="159"/>
      <c r="X82" s="159"/>
      <c r="Y82" s="159"/>
      <c r="Z82" s="159"/>
      <c r="AA82" s="159">
        <v>50</v>
      </c>
      <c r="AB82" s="159"/>
      <c r="AC82" s="159"/>
      <c r="AD82" s="158">
        <f t="shared" si="25"/>
        <v>260</v>
      </c>
      <c r="AE82" s="159"/>
      <c r="AF82" s="158">
        <f t="shared" si="26"/>
        <v>110</v>
      </c>
      <c r="AG82" s="158">
        <f t="shared" si="21"/>
        <v>210</v>
      </c>
      <c r="AH82" s="159"/>
      <c r="AI82" s="159"/>
      <c r="AJ82" s="159"/>
      <c r="AK82" s="159"/>
      <c r="AL82" s="159"/>
      <c r="AM82" s="159"/>
      <c r="AN82" s="159"/>
      <c r="AO82" s="159"/>
      <c r="AP82" s="159"/>
      <c r="AQ82" s="158">
        <f t="shared" si="27"/>
        <v>210</v>
      </c>
      <c r="AR82" s="159">
        <v>530</v>
      </c>
      <c r="AS82" s="158">
        <f t="shared" si="28"/>
        <v>-210</v>
      </c>
      <c r="AT82" s="158">
        <f t="shared" si="22"/>
        <v>210</v>
      </c>
      <c r="AU82" s="159"/>
      <c r="AV82" s="159"/>
      <c r="AW82" s="159"/>
      <c r="AX82" s="159"/>
      <c r="AY82" s="159"/>
      <c r="AZ82" s="159"/>
      <c r="BA82" s="159"/>
      <c r="BB82" s="159"/>
      <c r="BC82" s="159"/>
      <c r="BD82" s="158">
        <f t="shared" si="29"/>
        <v>210</v>
      </c>
      <c r="BE82" s="159"/>
      <c r="BF82" s="158">
        <f t="shared" si="30"/>
        <v>0</v>
      </c>
      <c r="BG82" s="137" t="str">
        <f t="shared" si="23"/>
        <v>*</v>
      </c>
    </row>
    <row r="83" spans="1:59">
      <c r="A83" s="138">
        <v>80</v>
      </c>
      <c r="B83" s="221" t="s">
        <v>1328</v>
      </c>
      <c r="C83" s="213" t="s">
        <v>23</v>
      </c>
      <c r="D83" s="156"/>
      <c r="E83" s="161">
        <v>50</v>
      </c>
      <c r="F83" s="158"/>
      <c r="G83" s="158">
        <f>E83*3</f>
        <v>150</v>
      </c>
      <c r="H83" s="159"/>
      <c r="I83" s="159"/>
      <c r="J83" s="159"/>
      <c r="K83" s="159"/>
      <c r="L83" s="159"/>
      <c r="M83" s="159"/>
      <c r="N83" s="159"/>
      <c r="O83" s="159"/>
      <c r="P83" s="159"/>
      <c r="Q83" s="158">
        <f t="shared" si="24"/>
        <v>150</v>
      </c>
      <c r="R83" s="159"/>
      <c r="S83" s="158">
        <f t="shared" si="19"/>
        <v>150</v>
      </c>
      <c r="T83" s="158">
        <f t="shared" si="20"/>
        <v>150</v>
      </c>
      <c r="U83" s="159"/>
      <c r="V83" s="159"/>
      <c r="W83" s="159"/>
      <c r="X83" s="159"/>
      <c r="Y83" s="159"/>
      <c r="Z83" s="159"/>
      <c r="AA83" s="159"/>
      <c r="AB83" s="159"/>
      <c r="AC83" s="159"/>
      <c r="AD83" s="158">
        <f t="shared" si="25"/>
        <v>150</v>
      </c>
      <c r="AE83" s="159">
        <v>600</v>
      </c>
      <c r="AF83" s="158">
        <f t="shared" si="26"/>
        <v>-300</v>
      </c>
      <c r="AG83" s="158">
        <f t="shared" si="21"/>
        <v>150</v>
      </c>
      <c r="AH83" s="159"/>
      <c r="AI83" s="159"/>
      <c r="AJ83" s="159"/>
      <c r="AK83" s="159"/>
      <c r="AL83" s="159"/>
      <c r="AM83" s="159"/>
      <c r="AN83" s="159"/>
      <c r="AO83" s="159"/>
      <c r="AP83" s="159"/>
      <c r="AQ83" s="158">
        <f t="shared" si="27"/>
        <v>150</v>
      </c>
      <c r="AR83" s="159"/>
      <c r="AS83" s="158">
        <f t="shared" si="28"/>
        <v>-150</v>
      </c>
      <c r="AT83" s="158">
        <f t="shared" si="22"/>
        <v>150</v>
      </c>
      <c r="AU83" s="159"/>
      <c r="AV83" s="159"/>
      <c r="AW83" s="159"/>
      <c r="AX83" s="159"/>
      <c r="AY83" s="159"/>
      <c r="AZ83" s="159"/>
      <c r="BA83" s="159"/>
      <c r="BB83" s="159"/>
      <c r="BC83" s="159"/>
      <c r="BD83" s="158">
        <f t="shared" si="29"/>
        <v>150</v>
      </c>
      <c r="BE83" s="159"/>
      <c r="BF83" s="158">
        <f t="shared" si="30"/>
        <v>0</v>
      </c>
      <c r="BG83" s="137" t="str">
        <f t="shared" si="23"/>
        <v>*</v>
      </c>
    </row>
    <row r="84" spans="1:59">
      <c r="A84" s="138">
        <v>81</v>
      </c>
      <c r="B84" s="160" t="s">
        <v>181</v>
      </c>
      <c r="C84" s="213" t="s">
        <v>14</v>
      </c>
      <c r="D84" s="156" t="s">
        <v>183</v>
      </c>
      <c r="E84" s="161">
        <v>170</v>
      </c>
      <c r="F84" s="158"/>
      <c r="G84" s="158">
        <f>E84*3</f>
        <v>510</v>
      </c>
      <c r="H84" s="159"/>
      <c r="I84" s="159">
        <v>50</v>
      </c>
      <c r="J84" s="159"/>
      <c r="K84" s="159"/>
      <c r="L84" s="159"/>
      <c r="M84" s="159"/>
      <c r="N84" s="159"/>
      <c r="O84" s="159"/>
      <c r="P84" s="159"/>
      <c r="Q84" s="158">
        <f t="shared" si="24"/>
        <v>560</v>
      </c>
      <c r="R84" s="159">
        <v>1860</v>
      </c>
      <c r="S84" s="158">
        <f t="shared" si="19"/>
        <v>-1300</v>
      </c>
      <c r="T84" s="158">
        <f t="shared" si="20"/>
        <v>510</v>
      </c>
      <c r="U84" s="159"/>
      <c r="V84" s="159"/>
      <c r="W84" s="159">
        <v>1318.8</v>
      </c>
      <c r="X84" s="159"/>
      <c r="Y84" s="159"/>
      <c r="Z84" s="159"/>
      <c r="AA84" s="159">
        <v>50</v>
      </c>
      <c r="AB84" s="159"/>
      <c r="AC84" s="159"/>
      <c r="AD84" s="158">
        <f t="shared" si="25"/>
        <v>1878.8</v>
      </c>
      <c r="AE84" s="159">
        <v>578.79999999999995</v>
      </c>
      <c r="AF84" s="158">
        <f t="shared" si="26"/>
        <v>0</v>
      </c>
      <c r="AG84" s="158">
        <f t="shared" si="21"/>
        <v>510</v>
      </c>
      <c r="AH84" s="159">
        <v>100</v>
      </c>
      <c r="AI84" s="159"/>
      <c r="AJ84" s="159"/>
      <c r="AK84" s="159"/>
      <c r="AL84" s="159"/>
      <c r="AM84" s="159"/>
      <c r="AN84" s="159"/>
      <c r="AO84" s="159"/>
      <c r="AP84" s="159"/>
      <c r="AQ84" s="158">
        <f t="shared" si="27"/>
        <v>610</v>
      </c>
      <c r="AR84" s="159">
        <v>610</v>
      </c>
      <c r="AS84" s="158">
        <f t="shared" si="28"/>
        <v>0</v>
      </c>
      <c r="AT84" s="158">
        <f t="shared" si="22"/>
        <v>510</v>
      </c>
      <c r="AU84" s="159"/>
      <c r="AV84" s="159"/>
      <c r="AW84" s="159"/>
      <c r="AX84" s="159"/>
      <c r="AY84" s="159"/>
      <c r="AZ84" s="159"/>
      <c r="BA84" s="159"/>
      <c r="BB84" s="159"/>
      <c r="BC84" s="159"/>
      <c r="BD84" s="158">
        <f t="shared" si="29"/>
        <v>510</v>
      </c>
      <c r="BE84" s="159">
        <v>510</v>
      </c>
      <c r="BF84" s="158">
        <f t="shared" si="30"/>
        <v>0</v>
      </c>
      <c r="BG84" s="137" t="str">
        <f t="shared" si="23"/>
        <v>*</v>
      </c>
    </row>
    <row r="85" spans="1:59">
      <c r="A85" s="138">
        <v>82</v>
      </c>
      <c r="B85" s="160" t="s">
        <v>1063</v>
      </c>
      <c r="C85" s="213" t="s">
        <v>23</v>
      </c>
      <c r="D85" s="156" t="s">
        <v>186</v>
      </c>
      <c r="E85" s="161">
        <v>125</v>
      </c>
      <c r="F85" s="158"/>
      <c r="G85" s="158">
        <v>300</v>
      </c>
      <c r="H85" s="159"/>
      <c r="I85" s="159"/>
      <c r="J85" s="159"/>
      <c r="K85" s="159"/>
      <c r="L85" s="159"/>
      <c r="M85" s="159"/>
      <c r="N85" s="159"/>
      <c r="O85" s="159"/>
      <c r="P85" s="159"/>
      <c r="Q85" s="158">
        <f t="shared" si="24"/>
        <v>300</v>
      </c>
      <c r="R85" s="159">
        <v>300</v>
      </c>
      <c r="S85" s="158">
        <f t="shared" si="19"/>
        <v>0</v>
      </c>
      <c r="T85" s="158">
        <f t="shared" si="20"/>
        <v>375</v>
      </c>
      <c r="U85" s="159"/>
      <c r="V85" s="159"/>
      <c r="W85" s="159"/>
      <c r="X85" s="159"/>
      <c r="Y85" s="159"/>
      <c r="Z85" s="159"/>
      <c r="AA85" s="159">
        <v>50</v>
      </c>
      <c r="AB85" s="159"/>
      <c r="AC85" s="159"/>
      <c r="AD85" s="158">
        <f t="shared" si="25"/>
        <v>425</v>
      </c>
      <c r="AE85" s="159">
        <v>425</v>
      </c>
      <c r="AF85" s="158">
        <f t="shared" si="26"/>
        <v>0</v>
      </c>
      <c r="AG85" s="158">
        <f t="shared" si="21"/>
        <v>375</v>
      </c>
      <c r="AH85" s="159"/>
      <c r="AI85" s="159"/>
      <c r="AJ85" s="159"/>
      <c r="AK85" s="159"/>
      <c r="AL85" s="159"/>
      <c r="AM85" s="159"/>
      <c r="AN85" s="159"/>
      <c r="AO85" s="159"/>
      <c r="AP85" s="159"/>
      <c r="AQ85" s="158">
        <f t="shared" si="27"/>
        <v>375</v>
      </c>
      <c r="AR85" s="159">
        <v>750</v>
      </c>
      <c r="AS85" s="158">
        <f t="shared" si="28"/>
        <v>-375</v>
      </c>
      <c r="AT85" s="158">
        <f t="shared" si="22"/>
        <v>375</v>
      </c>
      <c r="AU85" s="159"/>
      <c r="AV85" s="159"/>
      <c r="AW85" s="159"/>
      <c r="AX85" s="159"/>
      <c r="AY85" s="159"/>
      <c r="AZ85" s="159"/>
      <c r="BA85" s="159"/>
      <c r="BB85" s="159"/>
      <c r="BC85" s="159"/>
      <c r="BD85" s="158">
        <f t="shared" si="29"/>
        <v>375</v>
      </c>
      <c r="BE85" s="159"/>
      <c r="BF85" s="158">
        <f t="shared" si="30"/>
        <v>0</v>
      </c>
      <c r="BG85" s="137" t="str">
        <f t="shared" si="23"/>
        <v>*</v>
      </c>
    </row>
    <row r="86" spans="1:59">
      <c r="A86" s="138">
        <v>83</v>
      </c>
      <c r="B86" s="160" t="s">
        <v>187</v>
      </c>
      <c r="C86" s="213" t="s">
        <v>23</v>
      </c>
      <c r="D86" s="156" t="s">
        <v>189</v>
      </c>
      <c r="E86" s="161">
        <v>95</v>
      </c>
      <c r="F86" s="158"/>
      <c r="G86" s="158">
        <f>E86*3</f>
        <v>285</v>
      </c>
      <c r="H86" s="159"/>
      <c r="I86" s="159"/>
      <c r="J86" s="159"/>
      <c r="K86" s="159"/>
      <c r="L86" s="159"/>
      <c r="M86" s="159"/>
      <c r="N86" s="159"/>
      <c r="O86" s="159"/>
      <c r="P86" s="159"/>
      <c r="Q86" s="158">
        <f t="shared" si="24"/>
        <v>285</v>
      </c>
      <c r="R86" s="159">
        <v>285</v>
      </c>
      <c r="S86" s="158">
        <f t="shared" si="19"/>
        <v>0</v>
      </c>
      <c r="T86" s="158">
        <f t="shared" si="20"/>
        <v>285</v>
      </c>
      <c r="U86" s="159"/>
      <c r="V86" s="159"/>
      <c r="W86" s="159"/>
      <c r="X86" s="159"/>
      <c r="Y86" s="159"/>
      <c r="Z86" s="159"/>
      <c r="AA86" s="159">
        <v>50</v>
      </c>
      <c r="AB86" s="159"/>
      <c r="AC86" s="159"/>
      <c r="AD86" s="158">
        <f t="shared" si="25"/>
        <v>335</v>
      </c>
      <c r="AE86" s="159"/>
      <c r="AF86" s="158">
        <f t="shared" si="26"/>
        <v>335</v>
      </c>
      <c r="AG86" s="158">
        <f t="shared" si="21"/>
        <v>285</v>
      </c>
      <c r="AH86" s="159"/>
      <c r="AI86" s="159"/>
      <c r="AJ86" s="159"/>
      <c r="AK86" s="159"/>
      <c r="AL86" s="159"/>
      <c r="AM86" s="159"/>
      <c r="AN86" s="159"/>
      <c r="AO86" s="159"/>
      <c r="AP86" s="159"/>
      <c r="AQ86" s="158">
        <f t="shared" si="27"/>
        <v>285</v>
      </c>
      <c r="AR86" s="159">
        <v>1005</v>
      </c>
      <c r="AS86" s="158">
        <f t="shared" si="28"/>
        <v>-385</v>
      </c>
      <c r="AT86" s="158">
        <f t="shared" si="22"/>
        <v>285</v>
      </c>
      <c r="AU86" s="159"/>
      <c r="AV86" s="159">
        <v>100</v>
      </c>
      <c r="AW86" s="159"/>
      <c r="AX86" s="159"/>
      <c r="AY86" s="159"/>
      <c r="AZ86" s="159"/>
      <c r="BA86" s="159"/>
      <c r="BB86" s="159"/>
      <c r="BC86" s="159"/>
      <c r="BD86" s="158">
        <f t="shared" si="29"/>
        <v>385</v>
      </c>
      <c r="BE86" s="159">
        <v>1240</v>
      </c>
      <c r="BF86" s="158">
        <f t="shared" si="30"/>
        <v>-1240</v>
      </c>
      <c r="BG86" s="137" t="str">
        <f t="shared" si="23"/>
        <v/>
      </c>
    </row>
    <row r="87" spans="1:59">
      <c r="A87" s="138">
        <v>84</v>
      </c>
      <c r="B87" s="160" t="s">
        <v>190</v>
      </c>
      <c r="C87" s="213" t="s">
        <v>14</v>
      </c>
      <c r="D87" s="156" t="s">
        <v>192</v>
      </c>
      <c r="E87" s="161">
        <v>145</v>
      </c>
      <c r="F87" s="158">
        <v>435</v>
      </c>
      <c r="G87" s="158">
        <f>E87*3</f>
        <v>435</v>
      </c>
      <c r="H87" s="159"/>
      <c r="I87" s="159"/>
      <c r="J87" s="159"/>
      <c r="K87" s="159"/>
      <c r="L87" s="159"/>
      <c r="M87" s="159"/>
      <c r="N87" s="159"/>
      <c r="O87" s="159"/>
      <c r="P87" s="159"/>
      <c r="Q87" s="158">
        <f t="shared" si="24"/>
        <v>435</v>
      </c>
      <c r="R87" s="159">
        <v>870</v>
      </c>
      <c r="S87" s="158">
        <f t="shared" si="19"/>
        <v>0</v>
      </c>
      <c r="T87" s="158">
        <f t="shared" si="20"/>
        <v>435</v>
      </c>
      <c r="U87" s="159"/>
      <c r="V87" s="159">
        <v>50</v>
      </c>
      <c r="W87" s="159"/>
      <c r="X87" s="159"/>
      <c r="Y87" s="159"/>
      <c r="Z87" s="159"/>
      <c r="AA87" s="159">
        <v>50</v>
      </c>
      <c r="AB87" s="159"/>
      <c r="AC87" s="159"/>
      <c r="AD87" s="158">
        <f t="shared" si="25"/>
        <v>535</v>
      </c>
      <c r="AE87" s="159"/>
      <c r="AF87" s="158">
        <f t="shared" si="26"/>
        <v>535</v>
      </c>
      <c r="AG87" s="158">
        <f t="shared" si="21"/>
        <v>435</v>
      </c>
      <c r="AH87" s="159"/>
      <c r="AI87" s="159"/>
      <c r="AJ87" s="159"/>
      <c r="AK87" s="159"/>
      <c r="AL87" s="159"/>
      <c r="AM87" s="159"/>
      <c r="AN87" s="159"/>
      <c r="AO87" s="159"/>
      <c r="AP87" s="159"/>
      <c r="AQ87" s="158">
        <f t="shared" si="27"/>
        <v>435</v>
      </c>
      <c r="AR87" s="159">
        <v>970</v>
      </c>
      <c r="AS87" s="158">
        <f t="shared" si="28"/>
        <v>0</v>
      </c>
      <c r="AT87" s="158">
        <f t="shared" si="22"/>
        <v>435</v>
      </c>
      <c r="AU87" s="159"/>
      <c r="AV87" s="159"/>
      <c r="AW87" s="159"/>
      <c r="AX87" s="159"/>
      <c r="AY87" s="159"/>
      <c r="AZ87" s="159"/>
      <c r="BA87" s="159"/>
      <c r="BB87" s="159"/>
      <c r="BC87" s="159"/>
      <c r="BD87" s="158">
        <f t="shared" si="29"/>
        <v>435</v>
      </c>
      <c r="BE87" s="159">
        <v>435</v>
      </c>
      <c r="BF87" s="158">
        <f t="shared" si="30"/>
        <v>0</v>
      </c>
    </row>
    <row r="88" spans="1:59">
      <c r="A88" s="138">
        <v>85</v>
      </c>
      <c r="B88" s="221" t="s">
        <v>1320</v>
      </c>
      <c r="C88" s="213" t="s">
        <v>23</v>
      </c>
      <c r="D88" s="220" t="s">
        <v>1321</v>
      </c>
      <c r="E88" s="161">
        <v>250</v>
      </c>
      <c r="F88" s="158"/>
      <c r="G88" s="158">
        <f>E88*3</f>
        <v>750</v>
      </c>
      <c r="H88" s="159"/>
      <c r="I88" s="159"/>
      <c r="J88" s="159">
        <v>2117.75</v>
      </c>
      <c r="K88" s="159"/>
      <c r="L88" s="159"/>
      <c r="M88" s="159"/>
      <c r="N88" s="159"/>
      <c r="O88" s="159"/>
      <c r="P88" s="159"/>
      <c r="Q88" s="158">
        <f t="shared" si="24"/>
        <v>2867.75</v>
      </c>
      <c r="R88" s="159">
        <v>2867.75</v>
      </c>
      <c r="S88" s="158">
        <f t="shared" si="19"/>
        <v>0</v>
      </c>
      <c r="T88" s="158">
        <f t="shared" si="20"/>
        <v>750</v>
      </c>
      <c r="U88" s="159"/>
      <c r="V88" s="159">
        <v>100</v>
      </c>
      <c r="W88" s="159"/>
      <c r="X88" s="159"/>
      <c r="Y88" s="159"/>
      <c r="Z88" s="159"/>
      <c r="AA88" s="159">
        <v>110</v>
      </c>
      <c r="AB88" s="159"/>
      <c r="AC88" s="159">
        <v>20</v>
      </c>
      <c r="AD88" s="158">
        <f t="shared" si="25"/>
        <v>980</v>
      </c>
      <c r="AE88" s="159">
        <v>980</v>
      </c>
      <c r="AF88" s="158">
        <f t="shared" si="26"/>
        <v>0</v>
      </c>
      <c r="AG88" s="158">
        <f t="shared" si="21"/>
        <v>750</v>
      </c>
      <c r="AH88" s="159"/>
      <c r="AI88" s="159"/>
      <c r="AJ88" s="159"/>
      <c r="AK88" s="159"/>
      <c r="AL88" s="159"/>
      <c r="AM88" s="159"/>
      <c r="AN88" s="159"/>
      <c r="AO88" s="159"/>
      <c r="AP88" s="159"/>
      <c r="AQ88" s="158">
        <f t="shared" si="27"/>
        <v>750</v>
      </c>
      <c r="AR88" s="159">
        <v>750</v>
      </c>
      <c r="AS88" s="158">
        <f t="shared" si="28"/>
        <v>0</v>
      </c>
      <c r="AT88" s="158">
        <f t="shared" si="22"/>
        <v>750</v>
      </c>
      <c r="AU88" s="159">
        <v>50</v>
      </c>
      <c r="AV88" s="159"/>
      <c r="AW88" s="159"/>
      <c r="AX88" s="159"/>
      <c r="AY88" s="159"/>
      <c r="AZ88" s="159"/>
      <c r="BA88" s="159"/>
      <c r="BB88" s="159"/>
      <c r="BC88" s="159"/>
      <c r="BD88" s="158">
        <f t="shared" si="29"/>
        <v>800</v>
      </c>
      <c r="BE88" s="159">
        <v>800</v>
      </c>
      <c r="BF88" s="158">
        <f t="shared" si="30"/>
        <v>0</v>
      </c>
      <c r="BG88" s="137" t="str">
        <f t="shared" si="23"/>
        <v>*</v>
      </c>
    </row>
    <row r="89" spans="1:59">
      <c r="A89" s="138">
        <v>86</v>
      </c>
      <c r="B89" s="160" t="s">
        <v>193</v>
      </c>
      <c r="C89" s="213" t="s">
        <v>14</v>
      </c>
      <c r="D89" s="156" t="s">
        <v>195</v>
      </c>
      <c r="E89" s="161">
        <v>95</v>
      </c>
      <c r="F89" s="158"/>
      <c r="G89" s="158">
        <f>E89*3</f>
        <v>285</v>
      </c>
      <c r="H89" s="159"/>
      <c r="I89" s="159"/>
      <c r="J89" s="159"/>
      <c r="K89" s="159"/>
      <c r="L89" s="159"/>
      <c r="M89" s="159"/>
      <c r="N89" s="159"/>
      <c r="O89" s="159"/>
      <c r="P89" s="159"/>
      <c r="Q89" s="158">
        <f t="shared" si="24"/>
        <v>285</v>
      </c>
      <c r="R89" s="159">
        <v>1140</v>
      </c>
      <c r="S89" s="158">
        <f t="shared" si="19"/>
        <v>-855</v>
      </c>
      <c r="T89" s="158">
        <f t="shared" si="20"/>
        <v>285</v>
      </c>
      <c r="U89" s="159"/>
      <c r="V89" s="159"/>
      <c r="W89" s="159"/>
      <c r="X89" s="159"/>
      <c r="Y89" s="159"/>
      <c r="Z89" s="159"/>
      <c r="AA89" s="159"/>
      <c r="AB89" s="159"/>
      <c r="AC89" s="159"/>
      <c r="AD89" s="158">
        <f t="shared" si="25"/>
        <v>285</v>
      </c>
      <c r="AE89" s="159"/>
      <c r="AF89" s="158">
        <f t="shared" si="26"/>
        <v>-570</v>
      </c>
      <c r="AG89" s="158">
        <f t="shared" si="21"/>
        <v>285</v>
      </c>
      <c r="AH89" s="159"/>
      <c r="AI89" s="159"/>
      <c r="AJ89" s="159"/>
      <c r="AK89" s="159"/>
      <c r="AL89" s="159"/>
      <c r="AM89" s="159"/>
      <c r="AN89" s="159"/>
      <c r="AO89" s="159"/>
      <c r="AP89" s="159"/>
      <c r="AQ89" s="158">
        <f t="shared" si="27"/>
        <v>285</v>
      </c>
      <c r="AR89" s="159"/>
      <c r="AS89" s="158">
        <f t="shared" si="28"/>
        <v>-285</v>
      </c>
      <c r="AT89" s="158">
        <f t="shared" si="22"/>
        <v>285</v>
      </c>
      <c r="AU89" s="159"/>
      <c r="AV89" s="159"/>
      <c r="AW89" s="159"/>
      <c r="AX89" s="159"/>
      <c r="AY89" s="159"/>
      <c r="AZ89" s="159"/>
      <c r="BA89" s="159"/>
      <c r="BB89" s="159"/>
      <c r="BC89" s="159"/>
      <c r="BD89" s="158">
        <f t="shared" si="29"/>
        <v>285</v>
      </c>
      <c r="BE89" s="159"/>
      <c r="BF89" s="158">
        <f t="shared" si="30"/>
        <v>0</v>
      </c>
      <c r="BG89" s="137" t="str">
        <f t="shared" si="23"/>
        <v>*</v>
      </c>
    </row>
    <row r="90" spans="1:59">
      <c r="A90" s="138">
        <v>87</v>
      </c>
      <c r="B90" s="160" t="s">
        <v>197</v>
      </c>
      <c r="C90" s="213" t="s">
        <v>14</v>
      </c>
      <c r="D90" s="156" t="s">
        <v>130</v>
      </c>
      <c r="E90" s="161">
        <v>220</v>
      </c>
      <c r="F90" s="158"/>
      <c r="G90" s="158">
        <v>780</v>
      </c>
      <c r="H90" s="159"/>
      <c r="I90" s="159"/>
      <c r="J90" s="159"/>
      <c r="K90" s="159"/>
      <c r="L90" s="159"/>
      <c r="M90" s="159"/>
      <c r="N90" s="159"/>
      <c r="O90" s="159"/>
      <c r="P90" s="159"/>
      <c r="Q90" s="158">
        <f t="shared" si="24"/>
        <v>780</v>
      </c>
      <c r="R90" s="159">
        <v>1198.9000000000001</v>
      </c>
      <c r="S90" s="158">
        <f t="shared" si="19"/>
        <v>-418.90000000000009</v>
      </c>
      <c r="T90" s="158">
        <f t="shared" si="20"/>
        <v>660</v>
      </c>
      <c r="U90" s="159"/>
      <c r="V90" s="159"/>
      <c r="W90" s="159">
        <v>418.9</v>
      </c>
      <c r="X90" s="159"/>
      <c r="Y90" s="159"/>
      <c r="Z90" s="159"/>
      <c r="AA90" s="159">
        <v>50</v>
      </c>
      <c r="AB90" s="159"/>
      <c r="AC90" s="159"/>
      <c r="AD90" s="158">
        <f t="shared" si="25"/>
        <v>1128.9000000000001</v>
      </c>
      <c r="AE90" s="159">
        <v>710</v>
      </c>
      <c r="AF90" s="158">
        <f t="shared" si="26"/>
        <v>0</v>
      </c>
      <c r="AG90" s="158">
        <f t="shared" si="21"/>
        <v>660</v>
      </c>
      <c r="AH90" s="159"/>
      <c r="AI90" s="159"/>
      <c r="AJ90" s="159"/>
      <c r="AK90" s="159"/>
      <c r="AL90" s="159"/>
      <c r="AM90" s="159"/>
      <c r="AN90" s="159"/>
      <c r="AO90" s="159"/>
      <c r="AP90" s="159"/>
      <c r="AQ90" s="158">
        <f t="shared" si="27"/>
        <v>660</v>
      </c>
      <c r="AR90" s="159">
        <v>660</v>
      </c>
      <c r="AS90" s="158">
        <f t="shared" si="28"/>
        <v>0</v>
      </c>
      <c r="AT90" s="158">
        <f t="shared" si="22"/>
        <v>660</v>
      </c>
      <c r="AU90" s="159"/>
      <c r="AV90" s="159"/>
      <c r="AW90" s="159"/>
      <c r="AX90" s="159"/>
      <c r="AY90" s="159"/>
      <c r="AZ90" s="159"/>
      <c r="BA90" s="159"/>
      <c r="BB90" s="159"/>
      <c r="BC90" s="159"/>
      <c r="BD90" s="158">
        <f t="shared" si="29"/>
        <v>660</v>
      </c>
      <c r="BE90" s="159">
        <v>880</v>
      </c>
      <c r="BF90" s="158">
        <f t="shared" si="30"/>
        <v>-220</v>
      </c>
      <c r="BG90" s="137" t="str">
        <f t="shared" si="23"/>
        <v/>
      </c>
    </row>
    <row r="91" spans="1:59">
      <c r="A91" s="138">
        <v>88</v>
      </c>
      <c r="B91" s="221" t="s">
        <v>1372</v>
      </c>
      <c r="C91" s="213" t="s">
        <v>14</v>
      </c>
      <c r="D91" s="156" t="s">
        <v>200</v>
      </c>
      <c r="E91" s="161">
        <v>105</v>
      </c>
      <c r="F91" s="158">
        <v>995</v>
      </c>
      <c r="G91" s="158">
        <f>E91*3</f>
        <v>315</v>
      </c>
      <c r="H91" s="159"/>
      <c r="I91" s="159"/>
      <c r="J91" s="159"/>
      <c r="K91" s="159"/>
      <c r="L91" s="159"/>
      <c r="M91" s="159"/>
      <c r="N91" s="159"/>
      <c r="O91" s="159"/>
      <c r="P91" s="159"/>
      <c r="Q91" s="158">
        <f t="shared" si="24"/>
        <v>315</v>
      </c>
      <c r="R91" s="159"/>
      <c r="S91" s="158">
        <f t="shared" si="19"/>
        <v>1310</v>
      </c>
      <c r="T91" s="158">
        <f t="shared" si="20"/>
        <v>315</v>
      </c>
      <c r="U91" s="159"/>
      <c r="V91" s="159"/>
      <c r="W91" s="159"/>
      <c r="X91" s="159"/>
      <c r="Y91" s="159"/>
      <c r="Z91" s="159"/>
      <c r="AA91" s="159"/>
      <c r="AB91" s="159"/>
      <c r="AC91" s="159"/>
      <c r="AD91" s="158">
        <f t="shared" si="25"/>
        <v>315</v>
      </c>
      <c r="AE91" s="159"/>
      <c r="AF91" s="158">
        <f t="shared" si="26"/>
        <v>1625</v>
      </c>
      <c r="AG91" s="158">
        <f t="shared" si="21"/>
        <v>315</v>
      </c>
      <c r="AH91" s="159"/>
      <c r="AI91" s="159"/>
      <c r="AJ91" s="159"/>
      <c r="AK91" s="159"/>
      <c r="AL91" s="159"/>
      <c r="AM91" s="159"/>
      <c r="AN91" s="159"/>
      <c r="AO91" s="159"/>
      <c r="AP91" s="159"/>
      <c r="AQ91" s="158">
        <f t="shared" si="27"/>
        <v>315</v>
      </c>
      <c r="AR91" s="159"/>
      <c r="AS91" s="158">
        <f t="shared" si="28"/>
        <v>1940</v>
      </c>
      <c r="AT91" s="158">
        <v>0</v>
      </c>
      <c r="AU91" s="159"/>
      <c r="AV91" s="159"/>
      <c r="AW91" s="159"/>
      <c r="AX91" s="159"/>
      <c r="AY91" s="159"/>
      <c r="AZ91" s="159"/>
      <c r="BA91" s="159"/>
      <c r="BB91" s="159"/>
      <c r="BC91" s="159"/>
      <c r="BD91" s="158">
        <f t="shared" si="29"/>
        <v>0</v>
      </c>
      <c r="BE91" s="159"/>
      <c r="BF91" s="158">
        <f t="shared" si="30"/>
        <v>1940</v>
      </c>
      <c r="BG91" s="137" t="str">
        <f t="shared" si="23"/>
        <v/>
      </c>
    </row>
    <row r="92" spans="1:59">
      <c r="A92" s="138">
        <v>89</v>
      </c>
      <c r="B92" s="155" t="s">
        <v>201</v>
      </c>
      <c r="C92" s="213" t="s">
        <v>10</v>
      </c>
      <c r="D92" s="156" t="s">
        <v>203</v>
      </c>
      <c r="E92" s="157">
        <v>230</v>
      </c>
      <c r="F92" s="158"/>
      <c r="G92" s="158">
        <v>585</v>
      </c>
      <c r="H92" s="159"/>
      <c r="I92" s="159"/>
      <c r="J92" s="159"/>
      <c r="K92" s="159"/>
      <c r="L92" s="159"/>
      <c r="M92" s="159"/>
      <c r="N92" s="159"/>
      <c r="O92" s="159"/>
      <c r="P92" s="159"/>
      <c r="Q92" s="158">
        <f t="shared" si="24"/>
        <v>585</v>
      </c>
      <c r="R92" s="159">
        <v>585</v>
      </c>
      <c r="S92" s="158">
        <f t="shared" si="19"/>
        <v>0</v>
      </c>
      <c r="T92" s="158">
        <f t="shared" si="20"/>
        <v>690</v>
      </c>
      <c r="U92" s="159"/>
      <c r="V92" s="159">
        <v>100</v>
      </c>
      <c r="W92" s="159"/>
      <c r="X92" s="159"/>
      <c r="Y92" s="159"/>
      <c r="Z92" s="159"/>
      <c r="AA92" s="159"/>
      <c r="AB92" s="159"/>
      <c r="AC92" s="159"/>
      <c r="AD92" s="158">
        <f t="shared" si="25"/>
        <v>790</v>
      </c>
      <c r="AE92" s="159">
        <v>790</v>
      </c>
      <c r="AF92" s="158">
        <f t="shared" si="26"/>
        <v>0</v>
      </c>
      <c r="AG92" s="158">
        <f t="shared" si="21"/>
        <v>690</v>
      </c>
      <c r="AH92" s="159"/>
      <c r="AI92" s="159"/>
      <c r="AJ92" s="159">
        <v>341.8</v>
      </c>
      <c r="AK92" s="159"/>
      <c r="AL92" s="159"/>
      <c r="AM92" s="159"/>
      <c r="AN92" s="159">
        <v>50</v>
      </c>
      <c r="AO92" s="159"/>
      <c r="AP92" s="159"/>
      <c r="AQ92" s="158">
        <f t="shared" si="27"/>
        <v>1081.8</v>
      </c>
      <c r="AR92" s="159">
        <v>1780</v>
      </c>
      <c r="AS92" s="158">
        <f t="shared" si="28"/>
        <v>-698.2</v>
      </c>
      <c r="AT92" s="158">
        <f t="shared" si="22"/>
        <v>690</v>
      </c>
      <c r="AU92" s="159"/>
      <c r="AV92" s="159"/>
      <c r="AW92" s="159"/>
      <c r="AX92" s="159"/>
      <c r="AY92" s="159"/>
      <c r="AZ92" s="159"/>
      <c r="BA92" s="159"/>
      <c r="BB92" s="159"/>
      <c r="BC92" s="159"/>
      <c r="BD92" s="158">
        <f t="shared" si="29"/>
        <v>690</v>
      </c>
      <c r="BE92" s="159"/>
      <c r="BF92" s="158">
        <f t="shared" si="30"/>
        <v>-8.2000000000000455</v>
      </c>
      <c r="BG92" s="137" t="str">
        <f t="shared" si="23"/>
        <v/>
      </c>
    </row>
    <row r="93" spans="1:59">
      <c r="A93" s="138">
        <v>90</v>
      </c>
      <c r="B93" s="160" t="s">
        <v>204</v>
      </c>
      <c r="C93" s="213" t="s">
        <v>14</v>
      </c>
      <c r="D93" s="156" t="s">
        <v>205</v>
      </c>
      <c r="E93" s="161">
        <v>290</v>
      </c>
      <c r="F93" s="158"/>
      <c r="G93" s="158">
        <v>750</v>
      </c>
      <c r="H93" s="159"/>
      <c r="I93" s="159"/>
      <c r="J93" s="159"/>
      <c r="K93" s="159"/>
      <c r="L93" s="159"/>
      <c r="M93" s="159"/>
      <c r="N93" s="159"/>
      <c r="O93" s="159"/>
      <c r="P93" s="159"/>
      <c r="Q93" s="158">
        <f t="shared" si="24"/>
        <v>750</v>
      </c>
      <c r="R93" s="159">
        <v>1500</v>
      </c>
      <c r="S93" s="158">
        <f t="shared" si="19"/>
        <v>-750</v>
      </c>
      <c r="T93" s="158">
        <f t="shared" si="20"/>
        <v>870</v>
      </c>
      <c r="U93" s="159"/>
      <c r="V93" s="159"/>
      <c r="W93" s="159"/>
      <c r="X93" s="159"/>
      <c r="Y93" s="159"/>
      <c r="Z93" s="159"/>
      <c r="AA93" s="159">
        <v>50</v>
      </c>
      <c r="AB93" s="159"/>
      <c r="AC93" s="159"/>
      <c r="AD93" s="158">
        <f t="shared" si="25"/>
        <v>920</v>
      </c>
      <c r="AE93" s="159">
        <v>1040</v>
      </c>
      <c r="AF93" s="158">
        <f t="shared" si="26"/>
        <v>-870</v>
      </c>
      <c r="AG93" s="158">
        <f t="shared" si="21"/>
        <v>870</v>
      </c>
      <c r="AH93" s="159"/>
      <c r="AI93" s="159"/>
      <c r="AJ93" s="159"/>
      <c r="AK93" s="159"/>
      <c r="AL93" s="159"/>
      <c r="AM93" s="159"/>
      <c r="AN93" s="159"/>
      <c r="AO93" s="159"/>
      <c r="AP93" s="159"/>
      <c r="AQ93" s="158">
        <f t="shared" si="27"/>
        <v>870</v>
      </c>
      <c r="AR93" s="159"/>
      <c r="AS93" s="158">
        <f t="shared" si="28"/>
        <v>0</v>
      </c>
      <c r="AT93" s="158">
        <f t="shared" si="22"/>
        <v>870</v>
      </c>
      <c r="AU93" s="159"/>
      <c r="AV93" s="159"/>
      <c r="AW93" s="159"/>
      <c r="AX93" s="159"/>
      <c r="AY93" s="159"/>
      <c r="AZ93" s="159"/>
      <c r="BA93" s="159"/>
      <c r="BB93" s="159"/>
      <c r="BC93" s="159"/>
      <c r="BD93" s="158">
        <f t="shared" si="29"/>
        <v>870</v>
      </c>
      <c r="BE93" s="159">
        <v>1790</v>
      </c>
      <c r="BF93" s="158">
        <f t="shared" si="30"/>
        <v>-920</v>
      </c>
      <c r="BG93" s="137" t="str">
        <f t="shared" si="23"/>
        <v/>
      </c>
    </row>
    <row r="94" spans="1:59" s="172" customFormat="1">
      <c r="A94" s="138">
        <v>91</v>
      </c>
      <c r="B94" s="160" t="s">
        <v>206</v>
      </c>
      <c r="C94" s="213" t="s">
        <v>23</v>
      </c>
      <c r="D94" s="156" t="s">
        <v>208</v>
      </c>
      <c r="E94" s="161">
        <v>85</v>
      </c>
      <c r="F94" s="158"/>
      <c r="G94" s="158">
        <f>E94*3</f>
        <v>255</v>
      </c>
      <c r="H94" s="159"/>
      <c r="I94" s="159"/>
      <c r="J94" s="159"/>
      <c r="K94" s="159"/>
      <c r="L94" s="159"/>
      <c r="M94" s="159"/>
      <c r="N94" s="159"/>
      <c r="O94" s="159"/>
      <c r="P94" s="159"/>
      <c r="Q94" s="158">
        <f t="shared" si="24"/>
        <v>255</v>
      </c>
      <c r="R94" s="159">
        <v>255</v>
      </c>
      <c r="S94" s="158">
        <f t="shared" si="19"/>
        <v>0</v>
      </c>
      <c r="T94" s="158">
        <f t="shared" si="20"/>
        <v>255</v>
      </c>
      <c r="U94" s="159"/>
      <c r="V94" s="159"/>
      <c r="W94" s="159"/>
      <c r="X94" s="159"/>
      <c r="Y94" s="159"/>
      <c r="Z94" s="159"/>
      <c r="AA94" s="159"/>
      <c r="AB94" s="159"/>
      <c r="AC94" s="159"/>
      <c r="AD94" s="158">
        <f t="shared" si="25"/>
        <v>255</v>
      </c>
      <c r="AE94" s="159">
        <v>765</v>
      </c>
      <c r="AF94" s="158">
        <f t="shared" si="26"/>
        <v>-510</v>
      </c>
      <c r="AG94" s="158">
        <f t="shared" si="21"/>
        <v>255</v>
      </c>
      <c r="AH94" s="159"/>
      <c r="AI94" s="159"/>
      <c r="AJ94" s="159"/>
      <c r="AK94" s="159"/>
      <c r="AL94" s="159"/>
      <c r="AM94" s="159"/>
      <c r="AN94" s="159"/>
      <c r="AO94" s="159"/>
      <c r="AP94" s="159"/>
      <c r="AQ94" s="158">
        <f t="shared" si="27"/>
        <v>255</v>
      </c>
      <c r="AR94" s="159"/>
      <c r="AS94" s="158">
        <f t="shared" si="28"/>
        <v>-255</v>
      </c>
      <c r="AT94" s="158">
        <f t="shared" si="22"/>
        <v>255</v>
      </c>
      <c r="AU94" s="159"/>
      <c r="AV94" s="159"/>
      <c r="AW94" s="159"/>
      <c r="AX94" s="159"/>
      <c r="AY94" s="159"/>
      <c r="AZ94" s="159"/>
      <c r="BA94" s="159"/>
      <c r="BB94" s="159"/>
      <c r="BC94" s="159"/>
      <c r="BD94" s="158">
        <f t="shared" si="29"/>
        <v>255</v>
      </c>
      <c r="BE94" s="159">
        <v>1020</v>
      </c>
      <c r="BF94" s="158">
        <f t="shared" si="30"/>
        <v>-1020</v>
      </c>
      <c r="BG94" s="137" t="str">
        <f t="shared" si="23"/>
        <v/>
      </c>
    </row>
    <row r="95" spans="1:59">
      <c r="A95" s="138">
        <v>92</v>
      </c>
      <c r="B95" s="221" t="s">
        <v>1371</v>
      </c>
      <c r="C95" s="213" t="s">
        <v>14</v>
      </c>
      <c r="D95" s="156" t="s">
        <v>211</v>
      </c>
      <c r="E95" s="161">
        <v>230</v>
      </c>
      <c r="F95" s="158">
        <v>690</v>
      </c>
      <c r="G95" s="158">
        <f>E95*3</f>
        <v>690</v>
      </c>
      <c r="H95" s="159"/>
      <c r="I95" s="159"/>
      <c r="J95" s="159"/>
      <c r="K95" s="159"/>
      <c r="L95" s="159"/>
      <c r="M95" s="159"/>
      <c r="N95" s="159"/>
      <c r="O95" s="159"/>
      <c r="P95" s="159"/>
      <c r="Q95" s="158">
        <f t="shared" si="24"/>
        <v>690</v>
      </c>
      <c r="R95" s="159">
        <v>740</v>
      </c>
      <c r="S95" s="158">
        <f t="shared" si="19"/>
        <v>640</v>
      </c>
      <c r="T95" s="158">
        <f t="shared" si="20"/>
        <v>690</v>
      </c>
      <c r="U95" s="159"/>
      <c r="V95" s="159">
        <v>50</v>
      </c>
      <c r="W95" s="159"/>
      <c r="X95" s="159"/>
      <c r="Y95" s="159"/>
      <c r="Z95" s="159"/>
      <c r="AA95" s="159"/>
      <c r="AB95" s="159"/>
      <c r="AC95" s="159"/>
      <c r="AD95" s="158">
        <f t="shared" si="25"/>
        <v>740</v>
      </c>
      <c r="AE95" s="159"/>
      <c r="AF95" s="158">
        <f t="shared" si="26"/>
        <v>1380</v>
      </c>
      <c r="AG95" s="158">
        <f t="shared" si="21"/>
        <v>690</v>
      </c>
      <c r="AH95" s="159"/>
      <c r="AI95" s="159"/>
      <c r="AJ95" s="159"/>
      <c r="AK95" s="159"/>
      <c r="AL95" s="159"/>
      <c r="AM95" s="159"/>
      <c r="AN95" s="159"/>
      <c r="AO95" s="159"/>
      <c r="AP95" s="159"/>
      <c r="AQ95" s="158">
        <f t="shared" si="27"/>
        <v>690</v>
      </c>
      <c r="AR95" s="159"/>
      <c r="AS95" s="158">
        <f t="shared" si="28"/>
        <v>2070</v>
      </c>
      <c r="AT95" s="158">
        <v>0</v>
      </c>
      <c r="AU95" s="159"/>
      <c r="AV95" s="159"/>
      <c r="AW95" s="159"/>
      <c r="AX95" s="159"/>
      <c r="AY95" s="159"/>
      <c r="AZ95" s="159"/>
      <c r="BA95" s="159"/>
      <c r="BB95" s="159"/>
      <c r="BC95" s="159"/>
      <c r="BD95" s="158">
        <f t="shared" si="29"/>
        <v>0</v>
      </c>
      <c r="BE95" s="159"/>
      <c r="BF95" s="158">
        <f t="shared" si="30"/>
        <v>2070</v>
      </c>
      <c r="BG95" s="137" t="str">
        <f t="shared" si="23"/>
        <v/>
      </c>
    </row>
    <row r="96" spans="1:59">
      <c r="A96" s="138">
        <v>93</v>
      </c>
      <c r="B96" s="160" t="s">
        <v>212</v>
      </c>
      <c r="C96" s="213" t="s">
        <v>14</v>
      </c>
      <c r="D96" s="156" t="s">
        <v>214</v>
      </c>
      <c r="E96" s="161">
        <v>100</v>
      </c>
      <c r="F96" s="158"/>
      <c r="G96" s="158">
        <f>E96*3</f>
        <v>300</v>
      </c>
      <c r="H96" s="159"/>
      <c r="I96" s="159"/>
      <c r="J96" s="159"/>
      <c r="K96" s="159"/>
      <c r="L96" s="159"/>
      <c r="M96" s="159"/>
      <c r="N96" s="159"/>
      <c r="O96" s="159"/>
      <c r="P96" s="159"/>
      <c r="Q96" s="158">
        <f t="shared" si="24"/>
        <v>300</v>
      </c>
      <c r="R96" s="159">
        <v>300</v>
      </c>
      <c r="S96" s="158">
        <f t="shared" si="19"/>
        <v>0</v>
      </c>
      <c r="T96" s="158">
        <f t="shared" si="20"/>
        <v>300</v>
      </c>
      <c r="U96" s="159"/>
      <c r="V96" s="159">
        <v>50</v>
      </c>
      <c r="W96" s="159">
        <v>5544.9</v>
      </c>
      <c r="X96" s="159"/>
      <c r="Y96" s="159"/>
      <c r="Z96" s="159"/>
      <c r="AA96" s="159">
        <v>50</v>
      </c>
      <c r="AB96" s="159"/>
      <c r="AC96" s="286">
        <v>1000</v>
      </c>
      <c r="AD96" s="158">
        <f t="shared" si="25"/>
        <v>6944.9</v>
      </c>
      <c r="AE96" s="159">
        <v>5944.9</v>
      </c>
      <c r="AF96" s="158">
        <f t="shared" si="26"/>
        <v>1000</v>
      </c>
      <c r="AG96" s="158">
        <f t="shared" si="21"/>
        <v>300</v>
      </c>
      <c r="AH96" s="159"/>
      <c r="AI96" s="159">
        <v>50</v>
      </c>
      <c r="AJ96" s="159"/>
      <c r="AK96" s="159"/>
      <c r="AL96" s="159"/>
      <c r="AM96" s="159"/>
      <c r="AN96" s="159"/>
      <c r="AO96" s="159"/>
      <c r="AP96" s="159"/>
      <c r="AQ96" s="158">
        <f t="shared" si="27"/>
        <v>350</v>
      </c>
      <c r="AR96" s="159">
        <v>1350</v>
      </c>
      <c r="AS96" s="158">
        <f t="shared" si="28"/>
        <v>0</v>
      </c>
      <c r="AT96" s="158">
        <f t="shared" si="22"/>
        <v>300</v>
      </c>
      <c r="AU96" s="159"/>
      <c r="AV96" s="159"/>
      <c r="AW96" s="159"/>
      <c r="AX96" s="159"/>
      <c r="AY96" s="159"/>
      <c r="AZ96" s="159"/>
      <c r="BA96" s="159"/>
      <c r="BB96" s="159"/>
      <c r="BC96" s="159"/>
      <c r="BD96" s="158">
        <f t="shared" si="29"/>
        <v>300</v>
      </c>
      <c r="BE96" s="159">
        <v>600</v>
      </c>
      <c r="BF96" s="158">
        <f t="shared" si="30"/>
        <v>-300</v>
      </c>
      <c r="BG96" s="137" t="str">
        <f t="shared" si="23"/>
        <v/>
      </c>
    </row>
    <row r="97" spans="1:59">
      <c r="A97" s="138">
        <v>94</v>
      </c>
      <c r="B97" s="222" t="s">
        <v>1150</v>
      </c>
      <c r="C97" s="213" t="s">
        <v>23</v>
      </c>
      <c r="D97" s="174"/>
      <c r="E97" s="161">
        <v>50</v>
      </c>
      <c r="F97" s="175"/>
      <c r="G97" s="158">
        <f>E97*3</f>
        <v>150</v>
      </c>
      <c r="H97" s="159"/>
      <c r="I97" s="159"/>
      <c r="J97" s="159"/>
      <c r="K97" s="159"/>
      <c r="L97" s="159"/>
      <c r="M97" s="159"/>
      <c r="N97" s="159"/>
      <c r="O97" s="159"/>
      <c r="P97" s="159"/>
      <c r="Q97" s="158">
        <f t="shared" si="24"/>
        <v>150</v>
      </c>
      <c r="R97" s="159"/>
      <c r="S97" s="158">
        <f t="shared" si="19"/>
        <v>150</v>
      </c>
      <c r="T97" s="158">
        <f t="shared" si="20"/>
        <v>150</v>
      </c>
      <c r="U97" s="159"/>
      <c r="V97" s="159"/>
      <c r="W97" s="159"/>
      <c r="X97" s="159"/>
      <c r="Y97" s="159"/>
      <c r="Z97" s="159"/>
      <c r="AA97" s="159"/>
      <c r="AB97" s="159"/>
      <c r="AC97" s="159"/>
      <c r="AD97" s="158">
        <f t="shared" si="25"/>
        <v>150</v>
      </c>
      <c r="AE97" s="159"/>
      <c r="AF97" s="158">
        <f t="shared" si="26"/>
        <v>300</v>
      </c>
      <c r="AG97" s="158">
        <f t="shared" si="21"/>
        <v>150</v>
      </c>
      <c r="AH97" s="159"/>
      <c r="AI97" s="159"/>
      <c r="AJ97" s="159"/>
      <c r="AK97" s="159"/>
      <c r="AL97" s="159"/>
      <c r="AM97" s="159"/>
      <c r="AN97" s="159"/>
      <c r="AO97" s="159"/>
      <c r="AP97" s="159"/>
      <c r="AQ97" s="158">
        <f t="shared" si="27"/>
        <v>150</v>
      </c>
      <c r="AR97" s="159">
        <v>600</v>
      </c>
      <c r="AS97" s="158">
        <f t="shared" si="28"/>
        <v>-150</v>
      </c>
      <c r="AT97" s="158">
        <f t="shared" si="22"/>
        <v>150</v>
      </c>
      <c r="AU97" s="159"/>
      <c r="AV97" s="159"/>
      <c r="AW97" s="159"/>
      <c r="AX97" s="159"/>
      <c r="AY97" s="159"/>
      <c r="AZ97" s="159"/>
      <c r="BA97" s="159"/>
      <c r="BB97" s="159"/>
      <c r="BC97" s="159"/>
      <c r="BD97" s="158">
        <f t="shared" si="29"/>
        <v>150</v>
      </c>
      <c r="BE97" s="159"/>
      <c r="BF97" s="158">
        <f t="shared" si="30"/>
        <v>0</v>
      </c>
      <c r="BG97" s="137" t="str">
        <f t="shared" si="23"/>
        <v>*</v>
      </c>
    </row>
    <row r="98" spans="1:59">
      <c r="A98" s="138">
        <v>95</v>
      </c>
      <c r="B98" s="160" t="s">
        <v>216</v>
      </c>
      <c r="C98" s="213" t="s">
        <v>14</v>
      </c>
      <c r="D98" s="156" t="s">
        <v>908</v>
      </c>
      <c r="E98" s="161">
        <v>145</v>
      </c>
      <c r="F98" s="158"/>
      <c r="G98" s="158">
        <f>E98*3</f>
        <v>435</v>
      </c>
      <c r="H98" s="159"/>
      <c r="I98" s="159"/>
      <c r="J98" s="159"/>
      <c r="K98" s="159"/>
      <c r="L98" s="159"/>
      <c r="M98" s="159"/>
      <c r="N98" s="159"/>
      <c r="O98" s="159"/>
      <c r="P98" s="159"/>
      <c r="Q98" s="158">
        <f t="shared" si="24"/>
        <v>435</v>
      </c>
      <c r="R98" s="159">
        <v>435</v>
      </c>
      <c r="S98" s="158">
        <f t="shared" si="19"/>
        <v>0</v>
      </c>
      <c r="T98" s="158">
        <f t="shared" si="20"/>
        <v>435</v>
      </c>
      <c r="U98" s="159"/>
      <c r="V98" s="159">
        <v>100</v>
      </c>
      <c r="W98" s="159"/>
      <c r="X98" s="159"/>
      <c r="Y98" s="159"/>
      <c r="Z98" s="159"/>
      <c r="AA98" s="159">
        <v>50</v>
      </c>
      <c r="AB98" s="159"/>
      <c r="AC98" s="159">
        <v>50</v>
      </c>
      <c r="AD98" s="158">
        <f t="shared" si="25"/>
        <v>635</v>
      </c>
      <c r="AE98" s="159">
        <v>635</v>
      </c>
      <c r="AF98" s="158">
        <f t="shared" si="26"/>
        <v>0</v>
      </c>
      <c r="AG98" s="158">
        <f t="shared" si="21"/>
        <v>435</v>
      </c>
      <c r="AH98" s="159"/>
      <c r="AI98" s="159"/>
      <c r="AJ98" s="159"/>
      <c r="AK98" s="159"/>
      <c r="AL98" s="159"/>
      <c r="AM98" s="159"/>
      <c r="AN98" s="159"/>
      <c r="AO98" s="159"/>
      <c r="AP98" s="159"/>
      <c r="AQ98" s="158">
        <f t="shared" si="27"/>
        <v>435</v>
      </c>
      <c r="AR98" s="159">
        <v>435</v>
      </c>
      <c r="AS98" s="158">
        <f t="shared" si="28"/>
        <v>0</v>
      </c>
      <c r="AT98" s="158">
        <f t="shared" si="22"/>
        <v>435</v>
      </c>
      <c r="AU98" s="159"/>
      <c r="AV98" s="159"/>
      <c r="AW98" s="159"/>
      <c r="AX98" s="159"/>
      <c r="AY98" s="159"/>
      <c r="AZ98" s="159"/>
      <c r="BA98" s="159"/>
      <c r="BB98" s="159"/>
      <c r="BC98" s="159"/>
      <c r="BD98" s="158">
        <f t="shared" si="29"/>
        <v>435</v>
      </c>
      <c r="BE98" s="159">
        <v>2779.2</v>
      </c>
      <c r="BF98" s="158">
        <f t="shared" si="30"/>
        <v>-2344.1999999999998</v>
      </c>
      <c r="BG98" s="137" t="str">
        <f t="shared" si="23"/>
        <v/>
      </c>
    </row>
    <row r="99" spans="1:59">
      <c r="A99" s="138">
        <v>96</v>
      </c>
      <c r="B99" s="155" t="s">
        <v>218</v>
      </c>
      <c r="C99" s="213" t="s">
        <v>10</v>
      </c>
      <c r="D99" s="156" t="s">
        <v>195</v>
      </c>
      <c r="E99" s="157">
        <v>165</v>
      </c>
      <c r="F99" s="158"/>
      <c r="G99" s="158">
        <v>405</v>
      </c>
      <c r="H99" s="159"/>
      <c r="I99" s="159"/>
      <c r="J99" s="159"/>
      <c r="K99" s="159"/>
      <c r="L99" s="159"/>
      <c r="M99" s="159"/>
      <c r="N99" s="159"/>
      <c r="O99" s="159"/>
      <c r="P99" s="159"/>
      <c r="Q99" s="158">
        <f t="shared" si="24"/>
        <v>405</v>
      </c>
      <c r="R99" s="159">
        <v>405</v>
      </c>
      <c r="S99" s="158">
        <f t="shared" si="19"/>
        <v>0</v>
      </c>
      <c r="T99" s="158">
        <f t="shared" si="20"/>
        <v>495</v>
      </c>
      <c r="U99" s="159"/>
      <c r="V99" s="159">
        <v>50</v>
      </c>
      <c r="W99" s="159"/>
      <c r="X99" s="159"/>
      <c r="Y99" s="159"/>
      <c r="Z99" s="159"/>
      <c r="AA99" s="159">
        <v>60</v>
      </c>
      <c r="AB99" s="159"/>
      <c r="AC99" s="159">
        <v>20</v>
      </c>
      <c r="AD99" s="158">
        <f t="shared" si="25"/>
        <v>625</v>
      </c>
      <c r="AE99" s="159">
        <v>625</v>
      </c>
      <c r="AF99" s="158">
        <f t="shared" si="26"/>
        <v>0</v>
      </c>
      <c r="AG99" s="158">
        <f t="shared" si="21"/>
        <v>495</v>
      </c>
      <c r="AH99" s="159"/>
      <c r="AI99" s="159"/>
      <c r="AJ99" s="159"/>
      <c r="AK99" s="159"/>
      <c r="AL99" s="159"/>
      <c r="AM99" s="159"/>
      <c r="AN99" s="159"/>
      <c r="AO99" s="159"/>
      <c r="AP99" s="159"/>
      <c r="AQ99" s="158">
        <f t="shared" si="27"/>
        <v>495</v>
      </c>
      <c r="AR99" s="159">
        <v>495</v>
      </c>
      <c r="AS99" s="158">
        <f t="shared" si="28"/>
        <v>0</v>
      </c>
      <c r="AT99" s="158">
        <f t="shared" si="22"/>
        <v>495</v>
      </c>
      <c r="AU99" s="159"/>
      <c r="AV99" s="159"/>
      <c r="AW99" s="159"/>
      <c r="AX99" s="159"/>
      <c r="AY99" s="159"/>
      <c r="AZ99" s="159"/>
      <c r="BA99" s="159"/>
      <c r="BB99" s="159"/>
      <c r="BC99" s="159"/>
      <c r="BD99" s="158">
        <f t="shared" si="29"/>
        <v>495</v>
      </c>
      <c r="BE99" s="159">
        <v>495</v>
      </c>
      <c r="BF99" s="158">
        <f t="shared" si="30"/>
        <v>0</v>
      </c>
      <c r="BG99" s="137" t="str">
        <f t="shared" si="23"/>
        <v>*</v>
      </c>
    </row>
    <row r="100" spans="1:59">
      <c r="A100" s="138">
        <v>97</v>
      </c>
      <c r="B100" s="155" t="s">
        <v>220</v>
      </c>
      <c r="C100" s="213" t="s">
        <v>10</v>
      </c>
      <c r="D100" s="156" t="s">
        <v>222</v>
      </c>
      <c r="E100" s="157">
        <v>150</v>
      </c>
      <c r="F100" s="158"/>
      <c r="G100" s="158">
        <f>E100*3</f>
        <v>450</v>
      </c>
      <c r="H100" s="159"/>
      <c r="I100" s="159"/>
      <c r="J100" s="159"/>
      <c r="K100" s="159"/>
      <c r="L100" s="159"/>
      <c r="M100" s="159"/>
      <c r="N100" s="159"/>
      <c r="O100" s="159"/>
      <c r="P100" s="159"/>
      <c r="Q100" s="158">
        <f t="shared" ref="Q100:Q131" si="31">SUM(G100:P100)</f>
        <v>450</v>
      </c>
      <c r="R100" s="159">
        <v>450</v>
      </c>
      <c r="S100" s="158">
        <f t="shared" si="19"/>
        <v>0</v>
      </c>
      <c r="T100" s="158">
        <f t="shared" si="20"/>
        <v>450</v>
      </c>
      <c r="U100" s="159"/>
      <c r="V100" s="159">
        <v>190</v>
      </c>
      <c r="W100" s="159"/>
      <c r="X100" s="159"/>
      <c r="Y100" s="159"/>
      <c r="Z100" s="159"/>
      <c r="AA100" s="159">
        <v>10</v>
      </c>
      <c r="AB100" s="159"/>
      <c r="AC100" s="159">
        <v>20</v>
      </c>
      <c r="AD100" s="158">
        <f t="shared" si="25"/>
        <v>670</v>
      </c>
      <c r="AE100" s="159">
        <v>670</v>
      </c>
      <c r="AF100" s="158">
        <f t="shared" si="26"/>
        <v>0</v>
      </c>
      <c r="AG100" s="158">
        <f t="shared" si="21"/>
        <v>450</v>
      </c>
      <c r="AH100" s="159"/>
      <c r="AI100" s="159"/>
      <c r="AJ100" s="159"/>
      <c r="AK100" s="159"/>
      <c r="AL100" s="159"/>
      <c r="AM100" s="159"/>
      <c r="AN100" s="159"/>
      <c r="AO100" s="159"/>
      <c r="AP100" s="159"/>
      <c r="AQ100" s="158">
        <f t="shared" si="27"/>
        <v>450</v>
      </c>
      <c r="AR100" s="159">
        <v>450</v>
      </c>
      <c r="AS100" s="158">
        <f t="shared" si="28"/>
        <v>0</v>
      </c>
      <c r="AT100" s="158">
        <f t="shared" si="22"/>
        <v>450</v>
      </c>
      <c r="AU100" s="159"/>
      <c r="AV100" s="159"/>
      <c r="AW100" s="159"/>
      <c r="AX100" s="159"/>
      <c r="AY100" s="159"/>
      <c r="AZ100" s="159"/>
      <c r="BA100" s="159"/>
      <c r="BB100" s="159"/>
      <c r="BC100" s="159"/>
      <c r="BD100" s="158">
        <f t="shared" si="29"/>
        <v>450</v>
      </c>
      <c r="BE100" s="159">
        <v>450</v>
      </c>
      <c r="BF100" s="158">
        <f t="shared" si="30"/>
        <v>0</v>
      </c>
      <c r="BG100" s="137" t="str">
        <f t="shared" si="23"/>
        <v>*</v>
      </c>
    </row>
    <row r="101" spans="1:59">
      <c r="A101" s="138">
        <v>98</v>
      </c>
      <c r="B101" s="160" t="s">
        <v>223</v>
      </c>
      <c r="C101" s="213" t="s">
        <v>23</v>
      </c>
      <c r="D101" s="156" t="s">
        <v>225</v>
      </c>
      <c r="E101" s="161">
        <v>85</v>
      </c>
      <c r="F101" s="158"/>
      <c r="G101" s="158">
        <f>E101*3</f>
        <v>255</v>
      </c>
      <c r="H101" s="159"/>
      <c r="I101" s="159"/>
      <c r="J101" s="159"/>
      <c r="K101" s="159"/>
      <c r="L101" s="159"/>
      <c r="M101" s="159"/>
      <c r="N101" s="159"/>
      <c r="O101" s="159"/>
      <c r="P101" s="159"/>
      <c r="Q101" s="158">
        <f t="shared" si="31"/>
        <v>255</v>
      </c>
      <c r="R101" s="159">
        <v>560</v>
      </c>
      <c r="S101" s="158">
        <f t="shared" si="19"/>
        <v>-305</v>
      </c>
      <c r="T101" s="158">
        <f t="shared" si="20"/>
        <v>255</v>
      </c>
      <c r="U101" s="159"/>
      <c r="V101" s="159"/>
      <c r="W101" s="159"/>
      <c r="X101" s="159"/>
      <c r="Y101" s="159"/>
      <c r="Z101" s="159"/>
      <c r="AA101" s="159">
        <v>50</v>
      </c>
      <c r="AB101" s="159"/>
      <c r="AC101" s="159"/>
      <c r="AD101" s="158">
        <f t="shared" si="25"/>
        <v>305</v>
      </c>
      <c r="AE101" s="159"/>
      <c r="AF101" s="158">
        <f t="shared" si="26"/>
        <v>0</v>
      </c>
      <c r="AG101" s="158">
        <f t="shared" si="21"/>
        <v>255</v>
      </c>
      <c r="AH101" s="159"/>
      <c r="AI101" s="159"/>
      <c r="AJ101" s="159"/>
      <c r="AK101" s="159"/>
      <c r="AL101" s="159"/>
      <c r="AM101" s="159"/>
      <c r="AN101" s="159"/>
      <c r="AO101" s="159"/>
      <c r="AP101" s="159"/>
      <c r="AQ101" s="158">
        <f t="shared" si="27"/>
        <v>255</v>
      </c>
      <c r="AR101" s="159">
        <v>510</v>
      </c>
      <c r="AS101" s="158">
        <f t="shared" si="28"/>
        <v>-255</v>
      </c>
      <c r="AT101" s="158">
        <f t="shared" si="22"/>
        <v>255</v>
      </c>
      <c r="AU101" s="159"/>
      <c r="AV101" s="159"/>
      <c r="AW101" s="159"/>
      <c r="AX101" s="159"/>
      <c r="AY101" s="159"/>
      <c r="AZ101" s="159"/>
      <c r="BA101" s="159"/>
      <c r="BB101" s="159"/>
      <c r="BC101" s="159"/>
      <c r="BD101" s="158">
        <f t="shared" si="29"/>
        <v>255</v>
      </c>
      <c r="BE101" s="159"/>
      <c r="BF101" s="158">
        <f t="shared" si="30"/>
        <v>0</v>
      </c>
      <c r="BG101" s="137" t="str">
        <f t="shared" si="23"/>
        <v>*</v>
      </c>
    </row>
    <row r="102" spans="1:59">
      <c r="A102" s="138">
        <v>99</v>
      </c>
      <c r="B102" s="160" t="s">
        <v>229</v>
      </c>
      <c r="C102" s="213" t="s">
        <v>23</v>
      </c>
      <c r="D102" s="156" t="s">
        <v>231</v>
      </c>
      <c r="E102" s="161">
        <v>65</v>
      </c>
      <c r="F102" s="158"/>
      <c r="G102" s="158">
        <f>E102*3</f>
        <v>195</v>
      </c>
      <c r="H102" s="159"/>
      <c r="I102" s="159"/>
      <c r="J102" s="159"/>
      <c r="K102" s="159"/>
      <c r="L102" s="159"/>
      <c r="M102" s="159"/>
      <c r="N102" s="159"/>
      <c r="O102" s="159"/>
      <c r="P102" s="159"/>
      <c r="Q102" s="158">
        <f t="shared" si="31"/>
        <v>195</v>
      </c>
      <c r="R102" s="159"/>
      <c r="S102" s="158">
        <f t="shared" ref="S102:S166" si="32">F102+Q102-R102</f>
        <v>195</v>
      </c>
      <c r="T102" s="158">
        <f t="shared" si="20"/>
        <v>195</v>
      </c>
      <c r="U102" s="159"/>
      <c r="V102" s="159"/>
      <c r="W102" s="159"/>
      <c r="X102" s="159"/>
      <c r="Y102" s="159"/>
      <c r="Z102" s="159"/>
      <c r="AA102" s="159"/>
      <c r="AB102" s="159"/>
      <c r="AC102" s="159"/>
      <c r="AD102" s="158">
        <f t="shared" si="25"/>
        <v>195</v>
      </c>
      <c r="AE102" s="159">
        <v>390</v>
      </c>
      <c r="AF102" s="158">
        <f t="shared" si="26"/>
        <v>0</v>
      </c>
      <c r="AG102" s="158">
        <f t="shared" si="21"/>
        <v>195</v>
      </c>
      <c r="AH102" s="159"/>
      <c r="AI102" s="159"/>
      <c r="AJ102" s="159"/>
      <c r="AK102" s="159"/>
      <c r="AL102" s="159"/>
      <c r="AM102" s="159"/>
      <c r="AN102" s="159"/>
      <c r="AO102" s="159"/>
      <c r="AP102" s="159">
        <v>50</v>
      </c>
      <c r="AQ102" s="158">
        <f t="shared" si="27"/>
        <v>245</v>
      </c>
      <c r="AR102" s="159">
        <v>440</v>
      </c>
      <c r="AS102" s="158">
        <f t="shared" si="28"/>
        <v>-195</v>
      </c>
      <c r="AT102" s="158">
        <f t="shared" si="22"/>
        <v>195</v>
      </c>
      <c r="AU102" s="159"/>
      <c r="AV102" s="159">
        <v>200</v>
      </c>
      <c r="AW102" s="159"/>
      <c r="AX102" s="159"/>
      <c r="AY102" s="159"/>
      <c r="AZ102" s="159"/>
      <c r="BA102" s="159"/>
      <c r="BB102" s="159"/>
      <c r="BC102" s="159"/>
      <c r="BD102" s="158">
        <f t="shared" si="29"/>
        <v>395</v>
      </c>
      <c r="BE102" s="159">
        <v>300</v>
      </c>
      <c r="BF102" s="158">
        <f t="shared" si="30"/>
        <v>-100</v>
      </c>
      <c r="BG102" s="137" t="str">
        <f t="shared" si="23"/>
        <v/>
      </c>
    </row>
    <row r="103" spans="1:59">
      <c r="A103" s="138">
        <v>100</v>
      </c>
      <c r="B103" s="160" t="s">
        <v>232</v>
      </c>
      <c r="C103" s="213" t="s">
        <v>23</v>
      </c>
      <c r="D103" s="156" t="s">
        <v>234</v>
      </c>
      <c r="E103" s="161">
        <v>85</v>
      </c>
      <c r="F103" s="158"/>
      <c r="G103" s="158">
        <f>E103*3</f>
        <v>255</v>
      </c>
      <c r="H103" s="159"/>
      <c r="I103" s="159"/>
      <c r="J103" s="159"/>
      <c r="K103" s="159"/>
      <c r="L103" s="159"/>
      <c r="M103" s="159"/>
      <c r="N103" s="159"/>
      <c r="O103" s="159"/>
      <c r="P103" s="159"/>
      <c r="Q103" s="158">
        <f t="shared" si="31"/>
        <v>255</v>
      </c>
      <c r="R103" s="159"/>
      <c r="S103" s="158">
        <f t="shared" si="32"/>
        <v>255</v>
      </c>
      <c r="T103" s="158">
        <f t="shared" si="20"/>
        <v>255</v>
      </c>
      <c r="U103" s="159"/>
      <c r="V103" s="159"/>
      <c r="W103" s="159"/>
      <c r="X103" s="159"/>
      <c r="Y103" s="159"/>
      <c r="Z103" s="159"/>
      <c r="AA103" s="159"/>
      <c r="AB103" s="159"/>
      <c r="AC103" s="159"/>
      <c r="AD103" s="158">
        <f t="shared" si="25"/>
        <v>255</v>
      </c>
      <c r="AE103" s="159"/>
      <c r="AF103" s="158">
        <f t="shared" si="26"/>
        <v>510</v>
      </c>
      <c r="AG103" s="158">
        <f t="shared" si="21"/>
        <v>255</v>
      </c>
      <c r="AH103" s="159"/>
      <c r="AI103" s="159"/>
      <c r="AJ103" s="159"/>
      <c r="AK103" s="159"/>
      <c r="AL103" s="159"/>
      <c r="AM103" s="159"/>
      <c r="AN103" s="159"/>
      <c r="AO103" s="159"/>
      <c r="AP103" s="159"/>
      <c r="AQ103" s="158">
        <f t="shared" si="27"/>
        <v>255</v>
      </c>
      <c r="AR103" s="159"/>
      <c r="AS103" s="158">
        <f t="shared" si="28"/>
        <v>765</v>
      </c>
      <c r="AT103" s="158">
        <f t="shared" si="22"/>
        <v>255</v>
      </c>
      <c r="AU103" s="159"/>
      <c r="AV103" s="159"/>
      <c r="AW103" s="159"/>
      <c r="AX103" s="159"/>
      <c r="AY103" s="159"/>
      <c r="AZ103" s="159"/>
      <c r="BA103" s="159"/>
      <c r="BB103" s="159"/>
      <c r="BC103" s="159"/>
      <c r="BD103" s="158">
        <f t="shared" si="29"/>
        <v>255</v>
      </c>
      <c r="BE103" s="159">
        <v>1200</v>
      </c>
      <c r="BF103" s="158">
        <f t="shared" si="30"/>
        <v>-180</v>
      </c>
      <c r="BG103" s="137" t="str">
        <f t="shared" si="23"/>
        <v/>
      </c>
    </row>
    <row r="104" spans="1:59">
      <c r="A104" s="138">
        <v>101</v>
      </c>
      <c r="B104" s="160" t="s">
        <v>235</v>
      </c>
      <c r="C104" s="213" t="s">
        <v>23</v>
      </c>
      <c r="D104" s="156" t="s">
        <v>237</v>
      </c>
      <c r="E104" s="161">
        <v>80</v>
      </c>
      <c r="F104" s="158"/>
      <c r="G104" s="158">
        <f>E104*3</f>
        <v>240</v>
      </c>
      <c r="H104" s="159"/>
      <c r="I104" s="159"/>
      <c r="J104" s="159"/>
      <c r="K104" s="159"/>
      <c r="L104" s="159"/>
      <c r="M104" s="159"/>
      <c r="N104" s="159"/>
      <c r="O104" s="159"/>
      <c r="P104" s="159"/>
      <c r="Q104" s="158">
        <f t="shared" si="31"/>
        <v>240</v>
      </c>
      <c r="R104" s="159">
        <v>240</v>
      </c>
      <c r="S104" s="158">
        <f t="shared" si="32"/>
        <v>0</v>
      </c>
      <c r="T104" s="158">
        <f t="shared" si="20"/>
        <v>240</v>
      </c>
      <c r="U104" s="159"/>
      <c r="V104" s="159"/>
      <c r="W104" s="159"/>
      <c r="X104" s="159"/>
      <c r="Y104" s="159"/>
      <c r="Z104" s="159"/>
      <c r="AA104" s="159"/>
      <c r="AB104" s="159"/>
      <c r="AC104" s="159"/>
      <c r="AD104" s="158">
        <f t="shared" si="25"/>
        <v>240</v>
      </c>
      <c r="AE104" s="159"/>
      <c r="AF104" s="158">
        <f t="shared" si="26"/>
        <v>240</v>
      </c>
      <c r="AG104" s="158">
        <f t="shared" si="21"/>
        <v>240</v>
      </c>
      <c r="AH104" s="159"/>
      <c r="AI104" s="159"/>
      <c r="AJ104" s="159"/>
      <c r="AK104" s="159"/>
      <c r="AL104" s="159"/>
      <c r="AM104" s="159"/>
      <c r="AN104" s="159"/>
      <c r="AO104" s="159"/>
      <c r="AP104" s="159"/>
      <c r="AQ104" s="158">
        <f t="shared" si="27"/>
        <v>240</v>
      </c>
      <c r="AR104" s="159">
        <v>240</v>
      </c>
      <c r="AS104" s="158">
        <f t="shared" si="28"/>
        <v>240</v>
      </c>
      <c r="AT104" s="158">
        <f t="shared" si="22"/>
        <v>240</v>
      </c>
      <c r="AU104" s="159"/>
      <c r="AV104" s="159"/>
      <c r="AW104" s="159"/>
      <c r="AX104" s="159"/>
      <c r="AY104" s="159"/>
      <c r="AZ104" s="159"/>
      <c r="BA104" s="159"/>
      <c r="BB104" s="159"/>
      <c r="BC104" s="159"/>
      <c r="BD104" s="158">
        <f t="shared" si="29"/>
        <v>240</v>
      </c>
      <c r="BE104" s="159">
        <v>480</v>
      </c>
      <c r="BF104" s="158">
        <f t="shared" si="30"/>
        <v>0</v>
      </c>
      <c r="BG104" s="137" t="str">
        <f t="shared" si="23"/>
        <v>*</v>
      </c>
    </row>
    <row r="105" spans="1:59">
      <c r="A105" s="138">
        <v>102</v>
      </c>
      <c r="B105" s="272" t="s">
        <v>1294</v>
      </c>
      <c r="C105" s="273" t="s">
        <v>23</v>
      </c>
      <c r="D105" s="274" t="s">
        <v>12</v>
      </c>
      <c r="E105" s="275">
        <v>200</v>
      </c>
      <c r="F105" s="276">
        <v>2400</v>
      </c>
      <c r="G105" s="276"/>
      <c r="H105" s="277"/>
      <c r="I105" s="277"/>
      <c r="J105" s="277"/>
      <c r="K105" s="277"/>
      <c r="L105" s="277"/>
      <c r="M105" s="277"/>
      <c r="N105" s="277"/>
      <c r="O105" s="277"/>
      <c r="P105" s="277"/>
      <c r="Q105" s="276">
        <f t="shared" si="31"/>
        <v>0</v>
      </c>
      <c r="R105" s="277"/>
      <c r="S105" s="276">
        <f t="shared" si="32"/>
        <v>2400</v>
      </c>
      <c r="T105" s="276"/>
      <c r="U105" s="277"/>
      <c r="V105" s="277"/>
      <c r="W105" s="277"/>
      <c r="X105" s="277"/>
      <c r="Y105" s="277"/>
      <c r="Z105" s="277"/>
      <c r="AA105" s="277"/>
      <c r="AB105" s="277"/>
      <c r="AC105" s="277"/>
      <c r="AD105" s="276">
        <f t="shared" si="25"/>
        <v>0</v>
      </c>
      <c r="AE105" s="277"/>
      <c r="AF105" s="276">
        <f t="shared" si="26"/>
        <v>2400</v>
      </c>
      <c r="AG105" s="276"/>
      <c r="AH105" s="277"/>
      <c r="AI105" s="277"/>
      <c r="AJ105" s="277"/>
      <c r="AK105" s="277"/>
      <c r="AL105" s="277"/>
      <c r="AM105" s="277"/>
      <c r="AN105" s="277"/>
      <c r="AO105" s="277"/>
      <c r="AP105" s="277"/>
      <c r="AQ105" s="276">
        <f t="shared" si="27"/>
        <v>0</v>
      </c>
      <c r="AR105" s="277"/>
      <c r="AS105" s="276">
        <f t="shared" si="28"/>
        <v>2400</v>
      </c>
      <c r="AT105" s="276"/>
      <c r="AU105" s="277"/>
      <c r="AV105" s="277"/>
      <c r="AW105" s="277"/>
      <c r="AX105" s="277"/>
      <c r="AY105" s="277"/>
      <c r="AZ105" s="277"/>
      <c r="BA105" s="277"/>
      <c r="BB105" s="277"/>
      <c r="BC105" s="277"/>
      <c r="BD105" s="276">
        <f t="shared" si="29"/>
        <v>0</v>
      </c>
      <c r="BE105" s="277"/>
      <c r="BF105" s="277">
        <f t="shared" si="30"/>
        <v>2400</v>
      </c>
      <c r="BG105" s="137" t="str">
        <f t="shared" si="23"/>
        <v/>
      </c>
    </row>
    <row r="106" spans="1:59">
      <c r="A106" s="138">
        <v>103</v>
      </c>
      <c r="B106" s="160" t="s">
        <v>241</v>
      </c>
      <c r="C106" s="213" t="s">
        <v>23</v>
      </c>
      <c r="D106" s="156" t="s">
        <v>243</v>
      </c>
      <c r="E106" s="161">
        <v>35</v>
      </c>
      <c r="F106" s="158"/>
      <c r="G106" s="158">
        <f t="shared" ref="G106:G111" si="33">E106*3</f>
        <v>105</v>
      </c>
      <c r="H106" s="159"/>
      <c r="I106" s="159"/>
      <c r="J106" s="159"/>
      <c r="K106" s="159"/>
      <c r="L106" s="159"/>
      <c r="M106" s="159"/>
      <c r="N106" s="159"/>
      <c r="O106" s="159"/>
      <c r="P106" s="159"/>
      <c r="Q106" s="158">
        <f t="shared" si="31"/>
        <v>105</v>
      </c>
      <c r="R106" s="159"/>
      <c r="S106" s="158">
        <f t="shared" si="32"/>
        <v>105</v>
      </c>
      <c r="T106" s="158">
        <f t="shared" ref="T106:T111" si="34">E106*3</f>
        <v>105</v>
      </c>
      <c r="U106" s="159"/>
      <c r="V106" s="159"/>
      <c r="W106" s="159"/>
      <c r="X106" s="159"/>
      <c r="Y106" s="159"/>
      <c r="Z106" s="159"/>
      <c r="AA106" s="159"/>
      <c r="AB106" s="159"/>
      <c r="AC106" s="159"/>
      <c r="AD106" s="158">
        <f t="shared" si="25"/>
        <v>105</v>
      </c>
      <c r="AE106" s="159"/>
      <c r="AF106" s="158">
        <f t="shared" si="26"/>
        <v>210</v>
      </c>
      <c r="AG106" s="158">
        <f t="shared" ref="AG106:AG111" si="35">$E106*3</f>
        <v>105</v>
      </c>
      <c r="AH106" s="159"/>
      <c r="AI106" s="159"/>
      <c r="AJ106" s="159"/>
      <c r="AK106" s="159"/>
      <c r="AL106" s="159"/>
      <c r="AM106" s="159"/>
      <c r="AN106" s="159"/>
      <c r="AO106" s="159"/>
      <c r="AP106" s="159"/>
      <c r="AQ106" s="158">
        <f t="shared" si="27"/>
        <v>105</v>
      </c>
      <c r="AR106" s="159">
        <v>420</v>
      </c>
      <c r="AS106" s="158">
        <f t="shared" si="28"/>
        <v>-105</v>
      </c>
      <c r="AT106" s="158">
        <f t="shared" ref="AT106:AT111" si="36">$E106*3</f>
        <v>105</v>
      </c>
      <c r="AU106" s="159"/>
      <c r="AV106" s="159"/>
      <c r="AW106" s="159"/>
      <c r="AX106" s="159"/>
      <c r="AY106" s="159"/>
      <c r="AZ106" s="159"/>
      <c r="BA106" s="159"/>
      <c r="BB106" s="159"/>
      <c r="BC106" s="159"/>
      <c r="BD106" s="158">
        <f t="shared" si="29"/>
        <v>105</v>
      </c>
      <c r="BE106" s="159"/>
      <c r="BF106" s="158">
        <f t="shared" si="30"/>
        <v>0</v>
      </c>
      <c r="BG106" s="137" t="str">
        <f t="shared" si="23"/>
        <v>*</v>
      </c>
    </row>
    <row r="107" spans="1:59">
      <c r="A107" s="138">
        <v>104</v>
      </c>
      <c r="B107" s="160" t="s">
        <v>248</v>
      </c>
      <c r="C107" s="213" t="s">
        <v>23</v>
      </c>
      <c r="D107" s="156" t="s">
        <v>12</v>
      </c>
      <c r="E107" s="161">
        <v>65</v>
      </c>
      <c r="F107" s="158"/>
      <c r="G107" s="158">
        <f t="shared" si="33"/>
        <v>195</v>
      </c>
      <c r="H107" s="159"/>
      <c r="I107" s="159"/>
      <c r="J107" s="159"/>
      <c r="K107" s="159"/>
      <c r="L107" s="159"/>
      <c r="M107" s="159"/>
      <c r="N107" s="159"/>
      <c r="O107" s="159"/>
      <c r="P107" s="159"/>
      <c r="Q107" s="158">
        <f t="shared" si="31"/>
        <v>195</v>
      </c>
      <c r="R107" s="159">
        <v>780</v>
      </c>
      <c r="S107" s="158">
        <f t="shared" si="32"/>
        <v>-585</v>
      </c>
      <c r="T107" s="158">
        <f t="shared" si="34"/>
        <v>195</v>
      </c>
      <c r="U107" s="159"/>
      <c r="V107" s="159"/>
      <c r="W107" s="159"/>
      <c r="X107" s="159"/>
      <c r="Y107" s="159"/>
      <c r="Z107" s="159"/>
      <c r="AA107" s="159"/>
      <c r="AB107" s="159"/>
      <c r="AC107" s="159"/>
      <c r="AD107" s="158">
        <f t="shared" si="25"/>
        <v>195</v>
      </c>
      <c r="AE107" s="159"/>
      <c r="AF107" s="158">
        <f t="shared" si="26"/>
        <v>-390</v>
      </c>
      <c r="AG107" s="158">
        <f t="shared" si="35"/>
        <v>195</v>
      </c>
      <c r="AH107" s="159"/>
      <c r="AI107" s="159"/>
      <c r="AJ107" s="159"/>
      <c r="AK107" s="159"/>
      <c r="AL107" s="159"/>
      <c r="AM107" s="159"/>
      <c r="AN107" s="159"/>
      <c r="AO107" s="159"/>
      <c r="AP107" s="159"/>
      <c r="AQ107" s="158">
        <f t="shared" si="27"/>
        <v>195</v>
      </c>
      <c r="AR107" s="159"/>
      <c r="AS107" s="158">
        <f t="shared" si="28"/>
        <v>-195</v>
      </c>
      <c r="AT107" s="158">
        <f t="shared" si="36"/>
        <v>195</v>
      </c>
      <c r="AU107" s="159"/>
      <c r="AV107" s="159"/>
      <c r="AW107" s="159"/>
      <c r="AX107" s="159"/>
      <c r="AY107" s="159"/>
      <c r="AZ107" s="159"/>
      <c r="BA107" s="159"/>
      <c r="BB107" s="159"/>
      <c r="BC107" s="159"/>
      <c r="BD107" s="158">
        <f t="shared" si="29"/>
        <v>195</v>
      </c>
      <c r="BE107" s="159"/>
      <c r="BF107" s="158">
        <f t="shared" si="30"/>
        <v>0</v>
      </c>
      <c r="BG107" s="137" t="str">
        <f t="shared" si="23"/>
        <v>*</v>
      </c>
    </row>
    <row r="108" spans="1:59">
      <c r="A108" s="138">
        <v>105</v>
      </c>
      <c r="B108" s="160" t="s">
        <v>866</v>
      </c>
      <c r="C108" s="213" t="s">
        <v>14</v>
      </c>
      <c r="D108" s="156" t="s">
        <v>867</v>
      </c>
      <c r="E108" s="161">
        <v>25</v>
      </c>
      <c r="F108" s="158"/>
      <c r="G108" s="158">
        <f t="shared" si="33"/>
        <v>75</v>
      </c>
      <c r="H108" s="159"/>
      <c r="I108" s="159"/>
      <c r="J108" s="159"/>
      <c r="K108" s="159"/>
      <c r="L108" s="159"/>
      <c r="M108" s="159"/>
      <c r="N108" s="159"/>
      <c r="O108" s="159"/>
      <c r="P108" s="159"/>
      <c r="Q108" s="158">
        <f t="shared" si="31"/>
        <v>75</v>
      </c>
      <c r="R108" s="159"/>
      <c r="S108" s="158">
        <f t="shared" si="32"/>
        <v>75</v>
      </c>
      <c r="T108" s="158">
        <f t="shared" si="34"/>
        <v>75</v>
      </c>
      <c r="U108" s="159"/>
      <c r="V108" s="159"/>
      <c r="W108" s="159"/>
      <c r="X108" s="159"/>
      <c r="Y108" s="159"/>
      <c r="Z108" s="159"/>
      <c r="AA108" s="159"/>
      <c r="AB108" s="159"/>
      <c r="AC108" s="159"/>
      <c r="AD108" s="158">
        <f t="shared" si="25"/>
        <v>75</v>
      </c>
      <c r="AE108" s="159"/>
      <c r="AF108" s="158">
        <f t="shared" si="26"/>
        <v>150</v>
      </c>
      <c r="AG108" s="158">
        <f t="shared" si="35"/>
        <v>75</v>
      </c>
      <c r="AH108" s="159"/>
      <c r="AI108" s="159"/>
      <c r="AJ108" s="159"/>
      <c r="AK108" s="159"/>
      <c r="AL108" s="159"/>
      <c r="AM108" s="159"/>
      <c r="AN108" s="159"/>
      <c r="AO108" s="159"/>
      <c r="AP108" s="159"/>
      <c r="AQ108" s="158">
        <f t="shared" si="27"/>
        <v>75</v>
      </c>
      <c r="AR108" s="159">
        <v>300</v>
      </c>
      <c r="AS108" s="158">
        <f t="shared" si="28"/>
        <v>-75</v>
      </c>
      <c r="AT108" s="158">
        <f t="shared" si="36"/>
        <v>75</v>
      </c>
      <c r="AU108" s="159"/>
      <c r="AV108" s="159"/>
      <c r="AW108" s="159"/>
      <c r="AX108" s="159"/>
      <c r="AY108" s="159"/>
      <c r="AZ108" s="159"/>
      <c r="BA108" s="159"/>
      <c r="BB108" s="159"/>
      <c r="BC108" s="159"/>
      <c r="BD108" s="158">
        <f t="shared" si="29"/>
        <v>75</v>
      </c>
      <c r="BE108" s="159"/>
      <c r="BF108" s="158">
        <f t="shared" si="30"/>
        <v>0</v>
      </c>
      <c r="BG108" s="137" t="str">
        <f t="shared" si="23"/>
        <v>*</v>
      </c>
    </row>
    <row r="109" spans="1:59">
      <c r="A109" s="138">
        <v>106</v>
      </c>
      <c r="B109" s="155" t="s">
        <v>250</v>
      </c>
      <c r="C109" s="213" t="s">
        <v>10</v>
      </c>
      <c r="D109" s="156" t="s">
        <v>900</v>
      </c>
      <c r="E109" s="157">
        <v>85</v>
      </c>
      <c r="F109" s="158"/>
      <c r="G109" s="158">
        <f t="shared" si="33"/>
        <v>255</v>
      </c>
      <c r="H109" s="159"/>
      <c r="I109" s="159"/>
      <c r="J109" s="159"/>
      <c r="K109" s="159"/>
      <c r="L109" s="159"/>
      <c r="M109" s="159"/>
      <c r="N109" s="159"/>
      <c r="O109" s="159"/>
      <c r="P109" s="159"/>
      <c r="Q109" s="158">
        <f t="shared" si="31"/>
        <v>255</v>
      </c>
      <c r="R109" s="159">
        <v>255</v>
      </c>
      <c r="S109" s="158">
        <f t="shared" si="32"/>
        <v>0</v>
      </c>
      <c r="T109" s="158">
        <f t="shared" si="34"/>
        <v>255</v>
      </c>
      <c r="U109" s="159"/>
      <c r="V109" s="159">
        <v>100</v>
      </c>
      <c r="W109" s="159"/>
      <c r="X109" s="159"/>
      <c r="Y109" s="159"/>
      <c r="Z109" s="159"/>
      <c r="AA109" s="159"/>
      <c r="AB109" s="159"/>
      <c r="AC109" s="159"/>
      <c r="AD109" s="158">
        <f t="shared" si="25"/>
        <v>355</v>
      </c>
      <c r="AE109" s="159"/>
      <c r="AF109" s="158">
        <f t="shared" si="26"/>
        <v>355</v>
      </c>
      <c r="AG109" s="158">
        <f t="shared" si="35"/>
        <v>255</v>
      </c>
      <c r="AH109" s="159"/>
      <c r="AI109" s="159"/>
      <c r="AJ109" s="159"/>
      <c r="AK109" s="159"/>
      <c r="AL109" s="159"/>
      <c r="AM109" s="159"/>
      <c r="AN109" s="159"/>
      <c r="AO109" s="159"/>
      <c r="AP109" s="159"/>
      <c r="AQ109" s="158">
        <f t="shared" si="27"/>
        <v>255</v>
      </c>
      <c r="AR109" s="159">
        <v>600</v>
      </c>
      <c r="AS109" s="158">
        <f t="shared" si="28"/>
        <v>10</v>
      </c>
      <c r="AT109" s="158">
        <f t="shared" si="36"/>
        <v>255</v>
      </c>
      <c r="AU109" s="159"/>
      <c r="AV109" s="159"/>
      <c r="AW109" s="159"/>
      <c r="AX109" s="159"/>
      <c r="AY109" s="159"/>
      <c r="AZ109" s="159"/>
      <c r="BA109" s="159"/>
      <c r="BB109" s="159"/>
      <c r="BC109" s="159"/>
      <c r="BD109" s="158">
        <f t="shared" si="29"/>
        <v>255</v>
      </c>
      <c r="BE109" s="159">
        <v>265</v>
      </c>
      <c r="BF109" s="158">
        <f t="shared" si="30"/>
        <v>0</v>
      </c>
      <c r="BG109" s="137" t="str">
        <f t="shared" si="23"/>
        <v>*</v>
      </c>
    </row>
    <row r="110" spans="1:59">
      <c r="A110" s="138">
        <v>107</v>
      </c>
      <c r="B110" s="160" t="s">
        <v>252</v>
      </c>
      <c r="C110" s="213" t="s">
        <v>23</v>
      </c>
      <c r="D110" s="156" t="s">
        <v>254</v>
      </c>
      <c r="E110" s="161">
        <v>65</v>
      </c>
      <c r="F110" s="158"/>
      <c r="G110" s="158">
        <f t="shared" si="33"/>
        <v>195</v>
      </c>
      <c r="H110" s="159"/>
      <c r="I110" s="159"/>
      <c r="J110" s="159"/>
      <c r="K110" s="159"/>
      <c r="L110" s="159"/>
      <c r="M110" s="159"/>
      <c r="N110" s="159"/>
      <c r="O110" s="159"/>
      <c r="P110" s="159"/>
      <c r="Q110" s="158">
        <f t="shared" si="31"/>
        <v>195</v>
      </c>
      <c r="R110" s="159">
        <v>195</v>
      </c>
      <c r="S110" s="158">
        <f t="shared" si="32"/>
        <v>0</v>
      </c>
      <c r="T110" s="158">
        <f t="shared" si="34"/>
        <v>195</v>
      </c>
      <c r="U110" s="159"/>
      <c r="V110" s="159"/>
      <c r="W110" s="159"/>
      <c r="X110" s="159"/>
      <c r="Y110" s="159"/>
      <c r="Z110" s="159"/>
      <c r="AA110" s="159"/>
      <c r="AB110" s="159"/>
      <c r="AC110" s="159"/>
      <c r="AD110" s="158">
        <f t="shared" si="25"/>
        <v>195</v>
      </c>
      <c r="AE110" s="159">
        <v>585</v>
      </c>
      <c r="AF110" s="158">
        <f t="shared" si="26"/>
        <v>-390</v>
      </c>
      <c r="AG110" s="158">
        <f t="shared" si="35"/>
        <v>195</v>
      </c>
      <c r="AH110" s="159"/>
      <c r="AI110" s="159"/>
      <c r="AJ110" s="159"/>
      <c r="AK110" s="159"/>
      <c r="AL110" s="159"/>
      <c r="AM110" s="159"/>
      <c r="AN110" s="159"/>
      <c r="AO110" s="159"/>
      <c r="AP110" s="159"/>
      <c r="AQ110" s="158">
        <f t="shared" si="27"/>
        <v>195</v>
      </c>
      <c r="AR110" s="159"/>
      <c r="AS110" s="158">
        <f t="shared" si="28"/>
        <v>-195</v>
      </c>
      <c r="AT110" s="158">
        <f t="shared" si="36"/>
        <v>195</v>
      </c>
      <c r="AU110" s="159"/>
      <c r="AV110" s="159"/>
      <c r="AW110" s="159"/>
      <c r="AX110" s="159"/>
      <c r="AY110" s="159"/>
      <c r="AZ110" s="159"/>
      <c r="BA110" s="159"/>
      <c r="BB110" s="159"/>
      <c r="BC110" s="159"/>
      <c r="BD110" s="158">
        <f t="shared" si="29"/>
        <v>195</v>
      </c>
      <c r="BE110" s="159"/>
      <c r="BF110" s="158">
        <f t="shared" si="30"/>
        <v>0</v>
      </c>
      <c r="BG110" s="137" t="str">
        <f t="shared" si="23"/>
        <v>*</v>
      </c>
    </row>
    <row r="111" spans="1:59">
      <c r="A111" s="138">
        <v>108</v>
      </c>
      <c r="B111" s="269" t="s">
        <v>1310</v>
      </c>
      <c r="C111" s="213" t="s">
        <v>14</v>
      </c>
      <c r="D111" s="156" t="s">
        <v>897</v>
      </c>
      <c r="E111" s="161">
        <v>100</v>
      </c>
      <c r="F111" s="158"/>
      <c r="G111" s="158">
        <f t="shared" si="33"/>
        <v>300</v>
      </c>
      <c r="H111" s="159"/>
      <c r="I111" s="159"/>
      <c r="J111" s="159"/>
      <c r="K111" s="159"/>
      <c r="L111" s="159"/>
      <c r="M111" s="159"/>
      <c r="N111" s="159"/>
      <c r="O111" s="159"/>
      <c r="P111" s="159"/>
      <c r="Q111" s="158">
        <f t="shared" si="31"/>
        <v>300</v>
      </c>
      <c r="R111" s="159">
        <v>300</v>
      </c>
      <c r="S111" s="158">
        <f t="shared" si="32"/>
        <v>0</v>
      </c>
      <c r="T111" s="158">
        <f t="shared" si="34"/>
        <v>300</v>
      </c>
      <c r="U111" s="159"/>
      <c r="V111" s="159"/>
      <c r="W111" s="159"/>
      <c r="X111" s="159"/>
      <c r="Y111" s="159"/>
      <c r="Z111" s="159"/>
      <c r="AA111" s="159"/>
      <c r="AB111" s="159"/>
      <c r="AC111" s="159"/>
      <c r="AD111" s="158">
        <f t="shared" si="25"/>
        <v>300</v>
      </c>
      <c r="AE111" s="159">
        <v>300</v>
      </c>
      <c r="AF111" s="158">
        <f t="shared" si="26"/>
        <v>0</v>
      </c>
      <c r="AG111" s="158">
        <f t="shared" si="35"/>
        <v>300</v>
      </c>
      <c r="AH111" s="159"/>
      <c r="AI111" s="159"/>
      <c r="AJ111" s="159"/>
      <c r="AK111" s="159"/>
      <c r="AL111" s="159"/>
      <c r="AM111" s="159"/>
      <c r="AN111" s="159"/>
      <c r="AO111" s="159"/>
      <c r="AP111" s="159"/>
      <c r="AQ111" s="158">
        <f t="shared" si="27"/>
        <v>300</v>
      </c>
      <c r="AR111" s="159">
        <v>300</v>
      </c>
      <c r="AS111" s="158">
        <f t="shared" si="28"/>
        <v>0</v>
      </c>
      <c r="AT111" s="158">
        <f t="shared" si="36"/>
        <v>300</v>
      </c>
      <c r="AU111" s="159"/>
      <c r="AV111" s="159"/>
      <c r="AW111" s="159"/>
      <c r="AX111" s="159"/>
      <c r="AY111" s="159"/>
      <c r="AZ111" s="159"/>
      <c r="BA111" s="159"/>
      <c r="BB111" s="159"/>
      <c r="BC111" s="159"/>
      <c r="BD111" s="158">
        <f t="shared" si="29"/>
        <v>300</v>
      </c>
      <c r="BE111" s="159">
        <v>300</v>
      </c>
      <c r="BF111" s="158">
        <f t="shared" si="30"/>
        <v>0</v>
      </c>
      <c r="BG111" s="137" t="str">
        <f t="shared" si="23"/>
        <v>*</v>
      </c>
    </row>
    <row r="112" spans="1:59">
      <c r="A112" s="138">
        <v>109</v>
      </c>
      <c r="B112" s="169" t="s">
        <v>1129</v>
      </c>
      <c r="C112" s="215" t="s">
        <v>23</v>
      </c>
      <c r="D112" s="170" t="s">
        <v>12</v>
      </c>
      <c r="E112" s="171">
        <v>50</v>
      </c>
      <c r="F112" s="166">
        <v>900</v>
      </c>
      <c r="G112" s="276"/>
      <c r="H112" s="277"/>
      <c r="I112" s="277"/>
      <c r="J112" s="277"/>
      <c r="K112" s="277"/>
      <c r="L112" s="277"/>
      <c r="M112" s="277"/>
      <c r="N112" s="277"/>
      <c r="O112" s="277"/>
      <c r="P112" s="277"/>
      <c r="Q112" s="276">
        <f t="shared" si="31"/>
        <v>0</v>
      </c>
      <c r="R112" s="277"/>
      <c r="S112" s="276">
        <f t="shared" si="32"/>
        <v>900</v>
      </c>
      <c r="T112" s="276"/>
      <c r="U112" s="277"/>
      <c r="V112" s="277"/>
      <c r="W112" s="277"/>
      <c r="X112" s="277"/>
      <c r="Y112" s="277"/>
      <c r="Z112" s="277"/>
      <c r="AA112" s="277"/>
      <c r="AB112" s="277"/>
      <c r="AC112" s="277"/>
      <c r="AD112" s="276">
        <f t="shared" si="25"/>
        <v>0</v>
      </c>
      <c r="AE112" s="277"/>
      <c r="AF112" s="276">
        <f t="shared" si="26"/>
        <v>900</v>
      </c>
      <c r="AG112" s="276"/>
      <c r="AH112" s="277"/>
      <c r="AI112" s="277"/>
      <c r="AJ112" s="277"/>
      <c r="AK112" s="277"/>
      <c r="AL112" s="277"/>
      <c r="AM112" s="277"/>
      <c r="AN112" s="277"/>
      <c r="AO112" s="277"/>
      <c r="AP112" s="277"/>
      <c r="AQ112" s="276">
        <f t="shared" si="27"/>
        <v>0</v>
      </c>
      <c r="AR112" s="277"/>
      <c r="AS112" s="276">
        <f t="shared" si="28"/>
        <v>900</v>
      </c>
      <c r="AT112" s="276"/>
      <c r="AU112" s="277"/>
      <c r="AV112" s="277"/>
      <c r="AW112" s="277"/>
      <c r="AX112" s="277"/>
      <c r="AY112" s="277"/>
      <c r="AZ112" s="277"/>
      <c r="BA112" s="277"/>
      <c r="BB112" s="277"/>
      <c r="BC112" s="277"/>
      <c r="BD112" s="276">
        <f t="shared" si="29"/>
        <v>0</v>
      </c>
      <c r="BE112" s="277"/>
      <c r="BF112" s="277">
        <f t="shared" si="30"/>
        <v>900</v>
      </c>
      <c r="BG112" s="137" t="str">
        <f t="shared" si="23"/>
        <v/>
      </c>
    </row>
    <row r="113" spans="1:59">
      <c r="A113" s="138">
        <v>110</v>
      </c>
      <c r="B113" s="160" t="s">
        <v>909</v>
      </c>
      <c r="C113" s="213" t="s">
        <v>23</v>
      </c>
      <c r="D113" s="156" t="s">
        <v>910</v>
      </c>
      <c r="E113" s="161">
        <v>50</v>
      </c>
      <c r="F113" s="158"/>
      <c r="G113" s="158">
        <f>E113*3</f>
        <v>150</v>
      </c>
      <c r="H113" s="159">
        <v>50</v>
      </c>
      <c r="I113" s="159"/>
      <c r="J113" s="159"/>
      <c r="K113" s="159"/>
      <c r="L113" s="159"/>
      <c r="M113" s="159"/>
      <c r="N113" s="159"/>
      <c r="O113" s="159"/>
      <c r="P113" s="159"/>
      <c r="Q113" s="158">
        <f t="shared" si="31"/>
        <v>200</v>
      </c>
      <c r="R113" s="159"/>
      <c r="S113" s="158">
        <f t="shared" si="32"/>
        <v>200</v>
      </c>
      <c r="T113" s="158">
        <f t="shared" ref="T113:T133" si="37">E113*3</f>
        <v>150</v>
      </c>
      <c r="U113" s="159"/>
      <c r="V113" s="159">
        <v>100</v>
      </c>
      <c r="W113" s="159"/>
      <c r="X113" s="159"/>
      <c r="Y113" s="159"/>
      <c r="Z113" s="159"/>
      <c r="AA113" s="159"/>
      <c r="AB113" s="159"/>
      <c r="AC113" s="159"/>
      <c r="AD113" s="158">
        <f t="shared" si="25"/>
        <v>250</v>
      </c>
      <c r="AE113" s="159"/>
      <c r="AF113" s="158">
        <f t="shared" si="26"/>
        <v>450</v>
      </c>
      <c r="AG113" s="158">
        <f t="shared" ref="AG113:AG134" si="38">$E113*3</f>
        <v>150</v>
      </c>
      <c r="AH113" s="159"/>
      <c r="AI113" s="159"/>
      <c r="AJ113" s="159"/>
      <c r="AK113" s="159"/>
      <c r="AL113" s="159"/>
      <c r="AM113" s="159"/>
      <c r="AN113" s="159"/>
      <c r="AO113" s="159"/>
      <c r="AP113" s="159"/>
      <c r="AQ113" s="158">
        <f t="shared" si="27"/>
        <v>150</v>
      </c>
      <c r="AR113" s="159"/>
      <c r="AS113" s="158">
        <f t="shared" si="28"/>
        <v>600</v>
      </c>
      <c r="AT113" s="158">
        <f t="shared" ref="AT113:AT134" si="39">$E113*3</f>
        <v>150</v>
      </c>
      <c r="AU113" s="159"/>
      <c r="AV113" s="159"/>
      <c r="AW113" s="159"/>
      <c r="AX113" s="159"/>
      <c r="AY113" s="159"/>
      <c r="AZ113" s="159"/>
      <c r="BA113" s="159"/>
      <c r="BB113" s="159"/>
      <c r="BC113" s="159"/>
      <c r="BD113" s="158">
        <f t="shared" si="29"/>
        <v>150</v>
      </c>
      <c r="BE113" s="159">
        <v>750</v>
      </c>
      <c r="BF113" s="158">
        <f t="shared" si="30"/>
        <v>0</v>
      </c>
      <c r="BG113" s="137" t="str">
        <f t="shared" si="23"/>
        <v>*</v>
      </c>
    </row>
    <row r="114" spans="1:59">
      <c r="A114" s="138">
        <v>111</v>
      </c>
      <c r="B114" s="160" t="s">
        <v>259</v>
      </c>
      <c r="C114" s="213" t="s">
        <v>23</v>
      </c>
      <c r="D114" s="156" t="s">
        <v>261</v>
      </c>
      <c r="E114" s="161">
        <v>100</v>
      </c>
      <c r="F114" s="158"/>
      <c r="G114" s="158">
        <v>255</v>
      </c>
      <c r="H114" s="159"/>
      <c r="I114" s="159"/>
      <c r="J114" s="159"/>
      <c r="K114" s="159"/>
      <c r="L114" s="159"/>
      <c r="M114" s="159"/>
      <c r="N114" s="159"/>
      <c r="O114" s="159"/>
      <c r="P114" s="159"/>
      <c r="Q114" s="158">
        <f t="shared" si="31"/>
        <v>255</v>
      </c>
      <c r="R114" s="159">
        <v>255</v>
      </c>
      <c r="S114" s="158">
        <f t="shared" si="32"/>
        <v>0</v>
      </c>
      <c r="T114" s="158">
        <f t="shared" si="37"/>
        <v>300</v>
      </c>
      <c r="U114" s="159"/>
      <c r="V114" s="159"/>
      <c r="W114" s="159"/>
      <c r="X114" s="159"/>
      <c r="Y114" s="159"/>
      <c r="Z114" s="159"/>
      <c r="AA114" s="159"/>
      <c r="AB114" s="159"/>
      <c r="AC114" s="159"/>
      <c r="AD114" s="158">
        <f t="shared" si="25"/>
        <v>300</v>
      </c>
      <c r="AE114" s="159">
        <v>300</v>
      </c>
      <c r="AF114" s="158">
        <f t="shared" si="26"/>
        <v>0</v>
      </c>
      <c r="AG114" s="158">
        <f t="shared" si="38"/>
        <v>300</v>
      </c>
      <c r="AH114" s="159"/>
      <c r="AI114" s="159"/>
      <c r="AJ114" s="159"/>
      <c r="AK114" s="159"/>
      <c r="AL114" s="159"/>
      <c r="AM114" s="159"/>
      <c r="AN114" s="159"/>
      <c r="AO114" s="159"/>
      <c r="AP114" s="159"/>
      <c r="AQ114" s="158">
        <f t="shared" si="27"/>
        <v>300</v>
      </c>
      <c r="AR114" s="159">
        <v>600</v>
      </c>
      <c r="AS114" s="158">
        <f t="shared" si="28"/>
        <v>-300</v>
      </c>
      <c r="AT114" s="158">
        <f t="shared" si="39"/>
        <v>300</v>
      </c>
      <c r="AU114" s="159"/>
      <c r="AV114" s="159"/>
      <c r="AW114" s="159"/>
      <c r="AX114" s="159"/>
      <c r="AY114" s="159"/>
      <c r="AZ114" s="159"/>
      <c r="BA114" s="159"/>
      <c r="BB114" s="159"/>
      <c r="BC114" s="159"/>
      <c r="BD114" s="158">
        <f t="shared" si="29"/>
        <v>300</v>
      </c>
      <c r="BE114" s="159"/>
      <c r="BF114" s="158">
        <f t="shared" si="30"/>
        <v>0</v>
      </c>
      <c r="BG114" s="137" t="str">
        <f t="shared" si="23"/>
        <v>*</v>
      </c>
    </row>
    <row r="115" spans="1:59">
      <c r="A115" s="138">
        <v>112</v>
      </c>
      <c r="B115" s="278" t="s">
        <v>262</v>
      </c>
      <c r="C115" s="279" t="s">
        <v>30</v>
      </c>
      <c r="D115" s="280" t="s">
        <v>12</v>
      </c>
      <c r="E115" s="281">
        <v>0</v>
      </c>
      <c r="F115" s="282">
        <v>8250</v>
      </c>
      <c r="G115" s="276">
        <f t="shared" ref="G115:G120" si="40">E115*3</f>
        <v>0</v>
      </c>
      <c r="H115" s="277"/>
      <c r="I115" s="277"/>
      <c r="J115" s="277"/>
      <c r="K115" s="277"/>
      <c r="L115" s="277"/>
      <c r="M115" s="277"/>
      <c r="N115" s="277"/>
      <c r="O115" s="277"/>
      <c r="P115" s="277"/>
      <c r="Q115" s="276">
        <f t="shared" si="31"/>
        <v>0</v>
      </c>
      <c r="R115" s="277"/>
      <c r="S115" s="276">
        <f t="shared" si="32"/>
        <v>8250</v>
      </c>
      <c r="T115" s="276">
        <f t="shared" si="37"/>
        <v>0</v>
      </c>
      <c r="U115" s="277"/>
      <c r="V115" s="277"/>
      <c r="W115" s="277"/>
      <c r="X115" s="277"/>
      <c r="Y115" s="277"/>
      <c r="Z115" s="277"/>
      <c r="AA115" s="277"/>
      <c r="AB115" s="277"/>
      <c r="AC115" s="277"/>
      <c r="AD115" s="276">
        <f t="shared" si="25"/>
        <v>0</v>
      </c>
      <c r="AE115" s="277"/>
      <c r="AF115" s="276">
        <f t="shared" si="26"/>
        <v>8250</v>
      </c>
      <c r="AG115" s="276">
        <f t="shared" si="38"/>
        <v>0</v>
      </c>
      <c r="AH115" s="277"/>
      <c r="AI115" s="277"/>
      <c r="AJ115" s="277"/>
      <c r="AK115" s="277"/>
      <c r="AL115" s="277"/>
      <c r="AM115" s="277"/>
      <c r="AN115" s="277"/>
      <c r="AO115" s="277"/>
      <c r="AP115" s="277"/>
      <c r="AQ115" s="276">
        <f t="shared" si="27"/>
        <v>0</v>
      </c>
      <c r="AR115" s="277"/>
      <c r="AS115" s="276">
        <f t="shared" si="28"/>
        <v>8250</v>
      </c>
      <c r="AT115" s="276">
        <f t="shared" si="39"/>
        <v>0</v>
      </c>
      <c r="AU115" s="277"/>
      <c r="AV115" s="277"/>
      <c r="AW115" s="277"/>
      <c r="AX115" s="277"/>
      <c r="AY115" s="277"/>
      <c r="AZ115" s="277"/>
      <c r="BA115" s="277"/>
      <c r="BB115" s="277"/>
      <c r="BC115" s="277"/>
      <c r="BD115" s="276">
        <f t="shared" si="29"/>
        <v>0</v>
      </c>
      <c r="BE115" s="277"/>
      <c r="BF115" s="277">
        <f t="shared" si="30"/>
        <v>8250</v>
      </c>
      <c r="BG115" s="137" t="str">
        <f t="shared" si="23"/>
        <v/>
      </c>
    </row>
    <row r="116" spans="1:59">
      <c r="A116" s="138">
        <v>113</v>
      </c>
      <c r="B116" s="278" t="s">
        <v>265</v>
      </c>
      <c r="C116" s="279" t="s">
        <v>30</v>
      </c>
      <c r="D116" s="280"/>
      <c r="E116" s="281">
        <v>0</v>
      </c>
      <c r="F116" s="282">
        <v>730</v>
      </c>
      <c r="G116" s="276">
        <f t="shared" si="40"/>
        <v>0</v>
      </c>
      <c r="H116" s="277"/>
      <c r="I116" s="277"/>
      <c r="J116" s="277"/>
      <c r="K116" s="277"/>
      <c r="L116" s="277"/>
      <c r="M116" s="277"/>
      <c r="N116" s="277"/>
      <c r="O116" s="277"/>
      <c r="P116" s="277"/>
      <c r="Q116" s="276">
        <f t="shared" si="31"/>
        <v>0</v>
      </c>
      <c r="R116" s="277"/>
      <c r="S116" s="276">
        <f t="shared" si="32"/>
        <v>730</v>
      </c>
      <c r="T116" s="276">
        <f t="shared" si="37"/>
        <v>0</v>
      </c>
      <c r="U116" s="277"/>
      <c r="V116" s="277"/>
      <c r="W116" s="277"/>
      <c r="X116" s="277"/>
      <c r="Y116" s="277"/>
      <c r="Z116" s="277"/>
      <c r="AA116" s="277"/>
      <c r="AB116" s="277"/>
      <c r="AC116" s="277"/>
      <c r="AD116" s="276">
        <f t="shared" si="25"/>
        <v>0</v>
      </c>
      <c r="AE116" s="277"/>
      <c r="AF116" s="276">
        <f t="shared" si="26"/>
        <v>730</v>
      </c>
      <c r="AG116" s="276">
        <f t="shared" si="38"/>
        <v>0</v>
      </c>
      <c r="AH116" s="277"/>
      <c r="AI116" s="277"/>
      <c r="AJ116" s="277"/>
      <c r="AK116" s="277"/>
      <c r="AL116" s="277"/>
      <c r="AM116" s="277"/>
      <c r="AN116" s="277"/>
      <c r="AO116" s="277"/>
      <c r="AP116" s="277"/>
      <c r="AQ116" s="276">
        <f t="shared" si="27"/>
        <v>0</v>
      </c>
      <c r="AR116" s="277"/>
      <c r="AS116" s="276">
        <f t="shared" si="28"/>
        <v>730</v>
      </c>
      <c r="AT116" s="276">
        <f t="shared" si="39"/>
        <v>0</v>
      </c>
      <c r="AU116" s="277"/>
      <c r="AV116" s="277"/>
      <c r="AW116" s="277"/>
      <c r="AX116" s="277"/>
      <c r="AY116" s="277"/>
      <c r="AZ116" s="277"/>
      <c r="BA116" s="277"/>
      <c r="BB116" s="277"/>
      <c r="BC116" s="277"/>
      <c r="BD116" s="276">
        <f t="shared" si="29"/>
        <v>0</v>
      </c>
      <c r="BE116" s="277"/>
      <c r="BF116" s="277">
        <f t="shared" si="30"/>
        <v>730</v>
      </c>
      <c r="BG116" s="137" t="str">
        <f t="shared" si="23"/>
        <v/>
      </c>
    </row>
    <row r="117" spans="1:59">
      <c r="A117" s="138">
        <v>114</v>
      </c>
      <c r="B117" s="160" t="s">
        <v>266</v>
      </c>
      <c r="C117" s="213" t="s">
        <v>14</v>
      </c>
      <c r="D117" s="156" t="s">
        <v>268</v>
      </c>
      <c r="E117" s="161">
        <v>80</v>
      </c>
      <c r="F117" s="158"/>
      <c r="G117" s="158">
        <f t="shared" si="40"/>
        <v>240</v>
      </c>
      <c r="H117" s="159"/>
      <c r="I117" s="159"/>
      <c r="J117" s="159"/>
      <c r="K117" s="159"/>
      <c r="L117" s="159"/>
      <c r="M117" s="159"/>
      <c r="N117" s="159"/>
      <c r="O117" s="159"/>
      <c r="P117" s="159"/>
      <c r="Q117" s="158">
        <f t="shared" si="31"/>
        <v>240</v>
      </c>
      <c r="R117" s="159"/>
      <c r="S117" s="158">
        <f t="shared" si="32"/>
        <v>240</v>
      </c>
      <c r="T117" s="158">
        <f t="shared" si="37"/>
        <v>240</v>
      </c>
      <c r="U117" s="159"/>
      <c r="V117" s="159"/>
      <c r="W117" s="159"/>
      <c r="X117" s="159"/>
      <c r="Y117" s="159"/>
      <c r="Z117" s="159"/>
      <c r="AA117" s="159"/>
      <c r="AB117" s="159"/>
      <c r="AC117" s="159"/>
      <c r="AD117" s="158">
        <f t="shared" si="25"/>
        <v>240</v>
      </c>
      <c r="AE117" s="159">
        <v>480</v>
      </c>
      <c r="AF117" s="158">
        <f t="shared" si="26"/>
        <v>0</v>
      </c>
      <c r="AG117" s="158">
        <f t="shared" si="38"/>
        <v>240</v>
      </c>
      <c r="AH117" s="159"/>
      <c r="AI117" s="159"/>
      <c r="AJ117" s="159"/>
      <c r="AK117" s="159"/>
      <c r="AL117" s="159"/>
      <c r="AM117" s="159"/>
      <c r="AN117" s="159"/>
      <c r="AO117" s="159"/>
      <c r="AP117" s="159"/>
      <c r="AQ117" s="158">
        <f t="shared" si="27"/>
        <v>240</v>
      </c>
      <c r="AR117" s="159">
        <v>480</v>
      </c>
      <c r="AS117" s="158">
        <f t="shared" si="28"/>
        <v>-240</v>
      </c>
      <c r="AT117" s="158">
        <f t="shared" si="39"/>
        <v>240</v>
      </c>
      <c r="AU117" s="159"/>
      <c r="AV117" s="159"/>
      <c r="AW117" s="159"/>
      <c r="AX117" s="159"/>
      <c r="AY117" s="159"/>
      <c r="AZ117" s="159"/>
      <c r="BA117" s="159"/>
      <c r="BB117" s="159"/>
      <c r="BC117" s="159"/>
      <c r="BD117" s="158">
        <f t="shared" si="29"/>
        <v>240</v>
      </c>
      <c r="BE117" s="159"/>
      <c r="BF117" s="158">
        <f t="shared" si="30"/>
        <v>0</v>
      </c>
      <c r="BG117" s="137" t="str">
        <f t="shared" si="23"/>
        <v>*</v>
      </c>
    </row>
    <row r="118" spans="1:59">
      <c r="A118" s="138">
        <v>115</v>
      </c>
      <c r="B118" s="160" t="s">
        <v>269</v>
      </c>
      <c r="C118" s="213" t="s">
        <v>23</v>
      </c>
      <c r="D118" s="156" t="s">
        <v>271</v>
      </c>
      <c r="E118" s="161">
        <v>50</v>
      </c>
      <c r="F118" s="158">
        <v>-100</v>
      </c>
      <c r="G118" s="158">
        <f t="shared" si="40"/>
        <v>150</v>
      </c>
      <c r="H118" s="159"/>
      <c r="I118" s="159"/>
      <c r="J118" s="159"/>
      <c r="K118" s="159"/>
      <c r="L118" s="159"/>
      <c r="M118" s="159"/>
      <c r="N118" s="159"/>
      <c r="O118" s="159"/>
      <c r="P118" s="159"/>
      <c r="Q118" s="158">
        <f t="shared" si="31"/>
        <v>150</v>
      </c>
      <c r="R118" s="159"/>
      <c r="S118" s="158">
        <f t="shared" si="32"/>
        <v>50</v>
      </c>
      <c r="T118" s="158">
        <f t="shared" si="37"/>
        <v>150</v>
      </c>
      <c r="U118" s="159"/>
      <c r="V118" s="159"/>
      <c r="W118" s="159"/>
      <c r="X118" s="159"/>
      <c r="Y118" s="159"/>
      <c r="Z118" s="159"/>
      <c r="AA118" s="159"/>
      <c r="AB118" s="159"/>
      <c r="AC118" s="159"/>
      <c r="AD118" s="158">
        <f t="shared" si="25"/>
        <v>150</v>
      </c>
      <c r="AE118" s="159">
        <v>200</v>
      </c>
      <c r="AF118" s="158">
        <f t="shared" si="26"/>
        <v>0</v>
      </c>
      <c r="AG118" s="158">
        <f t="shared" si="38"/>
        <v>150</v>
      </c>
      <c r="AH118" s="159"/>
      <c r="AI118" s="159"/>
      <c r="AJ118" s="159"/>
      <c r="AK118" s="159"/>
      <c r="AL118" s="159"/>
      <c r="AM118" s="159"/>
      <c r="AN118" s="159"/>
      <c r="AO118" s="159"/>
      <c r="AP118" s="159"/>
      <c r="AQ118" s="158">
        <f t="shared" si="27"/>
        <v>150</v>
      </c>
      <c r="AR118" s="159">
        <v>300</v>
      </c>
      <c r="AS118" s="158">
        <f t="shared" si="28"/>
        <v>-150</v>
      </c>
      <c r="AT118" s="158">
        <f t="shared" si="39"/>
        <v>150</v>
      </c>
      <c r="AU118" s="159"/>
      <c r="AV118" s="159"/>
      <c r="AW118" s="159"/>
      <c r="AX118" s="159"/>
      <c r="AY118" s="159"/>
      <c r="AZ118" s="159"/>
      <c r="BA118" s="159"/>
      <c r="BB118" s="159"/>
      <c r="BC118" s="159"/>
      <c r="BD118" s="158">
        <f t="shared" si="29"/>
        <v>150</v>
      </c>
      <c r="BE118" s="159">
        <v>800</v>
      </c>
      <c r="BF118" s="158">
        <f t="shared" si="30"/>
        <v>-800</v>
      </c>
      <c r="BG118" s="137" t="str">
        <f t="shared" si="23"/>
        <v/>
      </c>
    </row>
    <row r="119" spans="1:59">
      <c r="A119" s="138">
        <v>116</v>
      </c>
      <c r="B119" s="160" t="s">
        <v>975</v>
      </c>
      <c r="C119" s="213" t="s">
        <v>23</v>
      </c>
      <c r="D119" s="156" t="s">
        <v>998</v>
      </c>
      <c r="E119" s="161">
        <v>70</v>
      </c>
      <c r="F119" s="158"/>
      <c r="G119" s="158">
        <f t="shared" si="40"/>
        <v>210</v>
      </c>
      <c r="H119" s="159"/>
      <c r="I119" s="159"/>
      <c r="J119" s="159"/>
      <c r="K119" s="159"/>
      <c r="L119" s="159"/>
      <c r="M119" s="159"/>
      <c r="N119" s="159"/>
      <c r="O119" s="159"/>
      <c r="P119" s="159"/>
      <c r="Q119" s="158">
        <f t="shared" si="31"/>
        <v>210</v>
      </c>
      <c r="R119" s="159">
        <v>210</v>
      </c>
      <c r="S119" s="158">
        <f t="shared" si="32"/>
        <v>0</v>
      </c>
      <c r="T119" s="158">
        <f t="shared" si="37"/>
        <v>210</v>
      </c>
      <c r="U119" s="159"/>
      <c r="V119" s="159"/>
      <c r="W119" s="159"/>
      <c r="X119" s="159"/>
      <c r="Y119" s="159"/>
      <c r="Z119" s="159"/>
      <c r="AA119" s="159">
        <v>50</v>
      </c>
      <c r="AB119" s="159"/>
      <c r="AC119" s="159"/>
      <c r="AD119" s="158">
        <f t="shared" si="25"/>
        <v>260</v>
      </c>
      <c r="AE119" s="159">
        <v>260</v>
      </c>
      <c r="AF119" s="158">
        <f t="shared" si="26"/>
        <v>0</v>
      </c>
      <c r="AG119" s="158">
        <f t="shared" si="38"/>
        <v>210</v>
      </c>
      <c r="AH119" s="159"/>
      <c r="AI119" s="159"/>
      <c r="AJ119" s="159"/>
      <c r="AK119" s="159"/>
      <c r="AL119" s="159"/>
      <c r="AM119" s="159"/>
      <c r="AN119" s="159"/>
      <c r="AO119" s="159"/>
      <c r="AP119" s="159"/>
      <c r="AQ119" s="158">
        <f t="shared" si="27"/>
        <v>210</v>
      </c>
      <c r="AR119" s="159"/>
      <c r="AS119" s="158">
        <f t="shared" si="28"/>
        <v>210</v>
      </c>
      <c r="AT119" s="158">
        <f t="shared" si="39"/>
        <v>210</v>
      </c>
      <c r="AU119" s="159"/>
      <c r="AV119" s="159"/>
      <c r="AW119" s="159"/>
      <c r="AX119" s="159"/>
      <c r="AY119" s="159"/>
      <c r="AZ119" s="159"/>
      <c r="BA119" s="159"/>
      <c r="BB119" s="159"/>
      <c r="BC119" s="159"/>
      <c r="BD119" s="158">
        <f t="shared" si="29"/>
        <v>210</v>
      </c>
      <c r="BE119" s="159">
        <v>420</v>
      </c>
      <c r="BF119" s="158">
        <f t="shared" si="30"/>
        <v>0</v>
      </c>
      <c r="BG119" s="137" t="str">
        <f t="shared" si="23"/>
        <v>*</v>
      </c>
    </row>
    <row r="120" spans="1:59">
      <c r="A120" s="138">
        <v>117</v>
      </c>
      <c r="B120" s="160" t="s">
        <v>272</v>
      </c>
      <c r="C120" s="213" t="s">
        <v>14</v>
      </c>
      <c r="D120" s="156" t="s">
        <v>12</v>
      </c>
      <c r="E120" s="161">
        <v>125</v>
      </c>
      <c r="F120" s="158">
        <v>750</v>
      </c>
      <c r="G120" s="158">
        <f t="shared" si="40"/>
        <v>375</v>
      </c>
      <c r="H120" s="159"/>
      <c r="I120" s="159"/>
      <c r="J120" s="159"/>
      <c r="K120" s="159"/>
      <c r="L120" s="159"/>
      <c r="M120" s="159"/>
      <c r="N120" s="159"/>
      <c r="O120" s="159"/>
      <c r="P120" s="159"/>
      <c r="Q120" s="158">
        <f t="shared" si="31"/>
        <v>375</v>
      </c>
      <c r="R120" s="159"/>
      <c r="S120" s="158">
        <f t="shared" si="32"/>
        <v>1125</v>
      </c>
      <c r="T120" s="158">
        <f t="shared" si="37"/>
        <v>375</v>
      </c>
      <c r="U120" s="159"/>
      <c r="V120" s="159"/>
      <c r="W120" s="159"/>
      <c r="X120" s="159"/>
      <c r="Y120" s="159"/>
      <c r="Z120" s="159"/>
      <c r="AA120" s="159"/>
      <c r="AB120" s="159"/>
      <c r="AC120" s="159"/>
      <c r="AD120" s="158">
        <f t="shared" si="25"/>
        <v>375</v>
      </c>
      <c r="AE120" s="159">
        <v>1500</v>
      </c>
      <c r="AF120" s="158">
        <f t="shared" si="26"/>
        <v>0</v>
      </c>
      <c r="AG120" s="158">
        <f t="shared" si="38"/>
        <v>375</v>
      </c>
      <c r="AH120" s="159"/>
      <c r="AI120" s="159"/>
      <c r="AJ120" s="159"/>
      <c r="AK120" s="159"/>
      <c r="AL120" s="159"/>
      <c r="AM120" s="159"/>
      <c r="AN120" s="159">
        <v>50</v>
      </c>
      <c r="AO120" s="159"/>
      <c r="AP120" s="159"/>
      <c r="AQ120" s="158">
        <f t="shared" si="27"/>
        <v>425</v>
      </c>
      <c r="AR120" s="159"/>
      <c r="AS120" s="158">
        <f t="shared" si="28"/>
        <v>425</v>
      </c>
      <c r="AT120" s="158">
        <f t="shared" si="39"/>
        <v>375</v>
      </c>
      <c r="AU120" s="159"/>
      <c r="AV120" s="159"/>
      <c r="AW120" s="159"/>
      <c r="AX120" s="159"/>
      <c r="AY120" s="159"/>
      <c r="AZ120" s="159"/>
      <c r="BA120" s="159"/>
      <c r="BB120" s="159"/>
      <c r="BC120" s="159"/>
      <c r="BD120" s="158">
        <f t="shared" si="29"/>
        <v>375</v>
      </c>
      <c r="BE120" s="159"/>
      <c r="BF120" s="158">
        <f t="shared" si="30"/>
        <v>800</v>
      </c>
      <c r="BG120" s="137" t="str">
        <f t="shared" si="23"/>
        <v/>
      </c>
    </row>
    <row r="121" spans="1:59">
      <c r="A121" s="138">
        <v>118</v>
      </c>
      <c r="B121" s="160" t="s">
        <v>858</v>
      </c>
      <c r="C121" s="213" t="s">
        <v>23</v>
      </c>
      <c r="D121" s="156" t="s">
        <v>859</v>
      </c>
      <c r="E121" s="161">
        <v>125</v>
      </c>
      <c r="F121" s="158">
        <v>-500</v>
      </c>
      <c r="G121" s="158">
        <v>225</v>
      </c>
      <c r="H121" s="159"/>
      <c r="I121" s="159"/>
      <c r="J121" s="159"/>
      <c r="K121" s="159"/>
      <c r="L121" s="159"/>
      <c r="M121" s="159"/>
      <c r="N121" s="159"/>
      <c r="O121" s="159"/>
      <c r="P121" s="159"/>
      <c r="Q121" s="158">
        <f t="shared" si="31"/>
        <v>225</v>
      </c>
      <c r="R121" s="159"/>
      <c r="S121" s="158">
        <f t="shared" si="32"/>
        <v>-275</v>
      </c>
      <c r="T121" s="158">
        <f t="shared" si="37"/>
        <v>375</v>
      </c>
      <c r="U121" s="159"/>
      <c r="V121" s="159"/>
      <c r="W121" s="159">
        <v>1067</v>
      </c>
      <c r="X121" s="159"/>
      <c r="Y121" s="159"/>
      <c r="Z121" s="159"/>
      <c r="AA121" s="159">
        <v>50</v>
      </c>
      <c r="AB121" s="159"/>
      <c r="AC121" s="159"/>
      <c r="AD121" s="158">
        <f t="shared" si="25"/>
        <v>1492</v>
      </c>
      <c r="AE121" s="159">
        <v>1967</v>
      </c>
      <c r="AF121" s="158">
        <f t="shared" si="26"/>
        <v>-750</v>
      </c>
      <c r="AG121" s="158">
        <f t="shared" si="38"/>
        <v>375</v>
      </c>
      <c r="AH121" s="159"/>
      <c r="AI121" s="159"/>
      <c r="AJ121" s="159"/>
      <c r="AK121" s="159"/>
      <c r="AL121" s="159"/>
      <c r="AM121" s="159"/>
      <c r="AN121" s="159"/>
      <c r="AO121" s="159"/>
      <c r="AP121" s="159"/>
      <c r="AQ121" s="158">
        <f t="shared" si="27"/>
        <v>375</v>
      </c>
      <c r="AR121" s="159"/>
      <c r="AS121" s="158">
        <f t="shared" si="28"/>
        <v>-375</v>
      </c>
      <c r="AT121" s="158">
        <f t="shared" si="39"/>
        <v>375</v>
      </c>
      <c r="AU121" s="159"/>
      <c r="AV121" s="159"/>
      <c r="AW121" s="159"/>
      <c r="AX121" s="159"/>
      <c r="AY121" s="159"/>
      <c r="AZ121" s="159"/>
      <c r="BA121" s="159"/>
      <c r="BB121" s="159"/>
      <c r="BC121" s="159"/>
      <c r="BD121" s="158">
        <f t="shared" si="29"/>
        <v>375</v>
      </c>
      <c r="BE121" s="159"/>
      <c r="BF121" s="158">
        <f t="shared" si="30"/>
        <v>0</v>
      </c>
      <c r="BG121" s="137" t="str">
        <f t="shared" si="23"/>
        <v>*</v>
      </c>
    </row>
    <row r="122" spans="1:59">
      <c r="A122" s="138">
        <v>119</v>
      </c>
      <c r="B122" s="160" t="s">
        <v>274</v>
      </c>
      <c r="C122" s="213" t="s">
        <v>14</v>
      </c>
      <c r="D122" s="156" t="s">
        <v>12</v>
      </c>
      <c r="E122" s="161">
        <v>155</v>
      </c>
      <c r="F122" s="158"/>
      <c r="G122" s="158">
        <f t="shared" ref="G122:G127" si="41">E122*3</f>
        <v>465</v>
      </c>
      <c r="H122" s="159"/>
      <c r="I122" s="159"/>
      <c r="J122" s="159"/>
      <c r="K122" s="159"/>
      <c r="L122" s="159"/>
      <c r="M122" s="159"/>
      <c r="N122" s="159"/>
      <c r="O122" s="159"/>
      <c r="P122" s="159"/>
      <c r="Q122" s="158">
        <f t="shared" si="31"/>
        <v>465</v>
      </c>
      <c r="R122" s="159">
        <v>465</v>
      </c>
      <c r="S122" s="158">
        <f t="shared" si="32"/>
        <v>0</v>
      </c>
      <c r="T122" s="158">
        <f t="shared" si="37"/>
        <v>465</v>
      </c>
      <c r="U122" s="159"/>
      <c r="V122" s="159"/>
      <c r="W122" s="159"/>
      <c r="X122" s="159"/>
      <c r="Y122" s="159"/>
      <c r="Z122" s="159"/>
      <c r="AA122" s="159"/>
      <c r="AB122" s="159"/>
      <c r="AC122" s="159"/>
      <c r="AD122" s="158">
        <f t="shared" si="25"/>
        <v>465</v>
      </c>
      <c r="AE122" s="159">
        <v>465</v>
      </c>
      <c r="AF122" s="158">
        <f t="shared" si="26"/>
        <v>0</v>
      </c>
      <c r="AG122" s="158">
        <f t="shared" si="38"/>
        <v>465</v>
      </c>
      <c r="AH122" s="159"/>
      <c r="AI122" s="159"/>
      <c r="AJ122" s="159"/>
      <c r="AK122" s="159"/>
      <c r="AL122" s="159"/>
      <c r="AM122" s="159"/>
      <c r="AN122" s="159"/>
      <c r="AO122" s="159"/>
      <c r="AP122" s="159"/>
      <c r="AQ122" s="158">
        <f t="shared" si="27"/>
        <v>465</v>
      </c>
      <c r="AR122" s="159">
        <v>465</v>
      </c>
      <c r="AS122" s="158">
        <f t="shared" si="28"/>
        <v>0</v>
      </c>
      <c r="AT122" s="158">
        <f t="shared" si="39"/>
        <v>465</v>
      </c>
      <c r="AU122" s="159"/>
      <c r="AV122" s="159"/>
      <c r="AW122" s="159"/>
      <c r="AX122" s="159"/>
      <c r="AY122" s="159"/>
      <c r="AZ122" s="159"/>
      <c r="BA122" s="159"/>
      <c r="BB122" s="159"/>
      <c r="BC122" s="159"/>
      <c r="BD122" s="158">
        <f t="shared" si="29"/>
        <v>465</v>
      </c>
      <c r="BE122" s="159">
        <v>465</v>
      </c>
      <c r="BF122" s="158">
        <f t="shared" si="30"/>
        <v>0</v>
      </c>
    </row>
    <row r="123" spans="1:59">
      <c r="A123" s="138">
        <v>120</v>
      </c>
      <c r="B123" s="221" t="s">
        <v>1330</v>
      </c>
      <c r="C123" s="213" t="s">
        <v>23</v>
      </c>
      <c r="D123" s="156"/>
      <c r="E123" s="161">
        <v>60</v>
      </c>
      <c r="F123" s="158">
        <v>-180</v>
      </c>
      <c r="G123" s="158">
        <f t="shared" si="41"/>
        <v>180</v>
      </c>
      <c r="H123" s="159"/>
      <c r="I123" s="159"/>
      <c r="J123" s="159"/>
      <c r="K123" s="159"/>
      <c r="L123" s="159"/>
      <c r="M123" s="159"/>
      <c r="N123" s="159">
        <v>50</v>
      </c>
      <c r="O123" s="159"/>
      <c r="P123" s="159"/>
      <c r="Q123" s="158">
        <f t="shared" si="31"/>
        <v>230</v>
      </c>
      <c r="R123" s="159"/>
      <c r="S123" s="158">
        <f t="shared" si="32"/>
        <v>50</v>
      </c>
      <c r="T123" s="158">
        <f t="shared" si="37"/>
        <v>180</v>
      </c>
      <c r="U123" s="159"/>
      <c r="V123" s="159"/>
      <c r="W123" s="159"/>
      <c r="X123" s="159"/>
      <c r="Y123" s="159"/>
      <c r="Z123" s="159"/>
      <c r="AA123" s="159"/>
      <c r="AB123" s="159"/>
      <c r="AC123" s="159">
        <v>50</v>
      </c>
      <c r="AD123" s="158">
        <f t="shared" si="25"/>
        <v>230</v>
      </c>
      <c r="AE123" s="159"/>
      <c r="AF123" s="158">
        <f t="shared" si="26"/>
        <v>280</v>
      </c>
      <c r="AG123" s="158">
        <f t="shared" si="38"/>
        <v>180</v>
      </c>
      <c r="AH123" s="159"/>
      <c r="AI123" s="159"/>
      <c r="AJ123" s="159"/>
      <c r="AK123" s="159"/>
      <c r="AL123" s="159"/>
      <c r="AM123" s="159"/>
      <c r="AN123" s="159"/>
      <c r="AO123" s="159"/>
      <c r="AP123" s="159"/>
      <c r="AQ123" s="158">
        <f t="shared" si="27"/>
        <v>180</v>
      </c>
      <c r="AR123" s="159"/>
      <c r="AS123" s="158">
        <f t="shared" si="28"/>
        <v>460</v>
      </c>
      <c r="AT123" s="158">
        <f t="shared" si="39"/>
        <v>180</v>
      </c>
      <c r="AU123" s="159"/>
      <c r="AV123" s="159"/>
      <c r="AW123" s="159"/>
      <c r="AX123" s="159"/>
      <c r="AY123" s="159"/>
      <c r="AZ123" s="159"/>
      <c r="BA123" s="159"/>
      <c r="BB123" s="159"/>
      <c r="BC123" s="159"/>
      <c r="BD123" s="158">
        <f t="shared" si="29"/>
        <v>180</v>
      </c>
      <c r="BE123" s="159">
        <v>640</v>
      </c>
      <c r="BF123" s="158">
        <f t="shared" si="30"/>
        <v>0</v>
      </c>
      <c r="BG123" s="137" t="str">
        <f t="shared" si="23"/>
        <v>*</v>
      </c>
    </row>
    <row r="124" spans="1:59">
      <c r="A124" s="138">
        <v>121</v>
      </c>
      <c r="B124" s="160" t="s">
        <v>832</v>
      </c>
      <c r="C124" s="213" t="s">
        <v>14</v>
      </c>
      <c r="D124" s="156" t="s">
        <v>277</v>
      </c>
      <c r="E124" s="161">
        <v>100</v>
      </c>
      <c r="F124" s="158"/>
      <c r="G124" s="158">
        <f t="shared" si="41"/>
        <v>300</v>
      </c>
      <c r="H124" s="159"/>
      <c r="I124" s="159"/>
      <c r="J124" s="159"/>
      <c r="K124" s="159"/>
      <c r="L124" s="159"/>
      <c r="M124" s="159"/>
      <c r="N124" s="159"/>
      <c r="O124" s="159"/>
      <c r="P124" s="159"/>
      <c r="Q124" s="158">
        <f t="shared" si="31"/>
        <v>300</v>
      </c>
      <c r="R124" s="159"/>
      <c r="S124" s="158">
        <f t="shared" si="32"/>
        <v>300</v>
      </c>
      <c r="T124" s="158">
        <f t="shared" si="37"/>
        <v>300</v>
      </c>
      <c r="U124" s="159"/>
      <c r="V124" s="159"/>
      <c r="W124" s="159"/>
      <c r="X124" s="159"/>
      <c r="Y124" s="159"/>
      <c r="Z124" s="159"/>
      <c r="AA124" s="159"/>
      <c r="AB124" s="159"/>
      <c r="AC124" s="159"/>
      <c r="AD124" s="158">
        <f t="shared" si="25"/>
        <v>300</v>
      </c>
      <c r="AE124" s="159">
        <v>1224.9000000000001</v>
      </c>
      <c r="AF124" s="158">
        <f t="shared" si="26"/>
        <v>-624.90000000000009</v>
      </c>
      <c r="AG124" s="158">
        <f t="shared" si="38"/>
        <v>300</v>
      </c>
      <c r="AH124" s="159"/>
      <c r="AI124" s="159"/>
      <c r="AJ124" s="159">
        <v>774.9</v>
      </c>
      <c r="AK124" s="159"/>
      <c r="AL124" s="159"/>
      <c r="AM124" s="159"/>
      <c r="AN124" s="159">
        <v>50</v>
      </c>
      <c r="AO124" s="159"/>
      <c r="AP124" s="159"/>
      <c r="AQ124" s="158">
        <f t="shared" si="27"/>
        <v>1124.9000000000001</v>
      </c>
      <c r="AR124" s="159"/>
      <c r="AS124" s="158">
        <f t="shared" si="28"/>
        <v>500</v>
      </c>
      <c r="AT124" s="158">
        <f t="shared" si="39"/>
        <v>300</v>
      </c>
      <c r="AU124" s="159"/>
      <c r="AV124" s="159"/>
      <c r="AW124" s="159"/>
      <c r="AX124" s="159"/>
      <c r="AY124" s="159"/>
      <c r="AZ124" s="159"/>
      <c r="BA124" s="159"/>
      <c r="BB124" s="159"/>
      <c r="BC124" s="159"/>
      <c r="BD124" s="158">
        <f t="shared" si="29"/>
        <v>300</v>
      </c>
      <c r="BE124" s="159">
        <v>1100</v>
      </c>
      <c r="BF124" s="158">
        <f t="shared" si="30"/>
        <v>-300</v>
      </c>
      <c r="BG124" s="137" t="str">
        <f t="shared" si="23"/>
        <v/>
      </c>
    </row>
    <row r="125" spans="1:59">
      <c r="A125" s="138">
        <v>122</v>
      </c>
      <c r="B125" s="160" t="s">
        <v>1115</v>
      </c>
      <c r="C125" s="213" t="s">
        <v>14</v>
      </c>
      <c r="D125" s="156" t="s">
        <v>756</v>
      </c>
      <c r="E125" s="161">
        <v>150</v>
      </c>
      <c r="F125" s="158"/>
      <c r="G125" s="158">
        <f t="shared" si="41"/>
        <v>450</v>
      </c>
      <c r="H125" s="159"/>
      <c r="I125" s="159"/>
      <c r="J125" s="159"/>
      <c r="K125" s="159"/>
      <c r="L125" s="159"/>
      <c r="M125" s="159"/>
      <c r="N125" s="159"/>
      <c r="O125" s="159"/>
      <c r="P125" s="159"/>
      <c r="Q125" s="158">
        <f t="shared" si="31"/>
        <v>450</v>
      </c>
      <c r="R125" s="159">
        <v>450</v>
      </c>
      <c r="S125" s="158">
        <f t="shared" si="32"/>
        <v>0</v>
      </c>
      <c r="T125" s="158">
        <f t="shared" si="37"/>
        <v>450</v>
      </c>
      <c r="U125" s="159"/>
      <c r="V125" s="159"/>
      <c r="W125" s="159"/>
      <c r="X125" s="159"/>
      <c r="Y125" s="159"/>
      <c r="Z125" s="159"/>
      <c r="AA125" s="159">
        <v>50</v>
      </c>
      <c r="AB125" s="159"/>
      <c r="AC125" s="159"/>
      <c r="AD125" s="158">
        <f t="shared" si="25"/>
        <v>500</v>
      </c>
      <c r="AE125" s="159">
        <v>500</v>
      </c>
      <c r="AF125" s="158">
        <f t="shared" si="26"/>
        <v>0</v>
      </c>
      <c r="AG125" s="158">
        <f t="shared" si="38"/>
        <v>450</v>
      </c>
      <c r="AH125" s="159"/>
      <c r="AI125" s="159"/>
      <c r="AJ125" s="159"/>
      <c r="AK125" s="159"/>
      <c r="AL125" s="159"/>
      <c r="AM125" s="159"/>
      <c r="AN125" s="159"/>
      <c r="AO125" s="159"/>
      <c r="AP125" s="159"/>
      <c r="AQ125" s="158">
        <f t="shared" si="27"/>
        <v>450</v>
      </c>
      <c r="AR125" s="159">
        <v>450</v>
      </c>
      <c r="AS125" s="158">
        <f t="shared" si="28"/>
        <v>0</v>
      </c>
      <c r="AT125" s="158">
        <f t="shared" si="39"/>
        <v>450</v>
      </c>
      <c r="AU125" s="159"/>
      <c r="AV125" s="159"/>
      <c r="AW125" s="159"/>
      <c r="AX125" s="159"/>
      <c r="AY125" s="159"/>
      <c r="AZ125" s="159"/>
      <c r="BA125" s="159"/>
      <c r="BB125" s="159"/>
      <c r="BC125" s="159"/>
      <c r="BD125" s="158">
        <f t="shared" si="29"/>
        <v>450</v>
      </c>
      <c r="BE125" s="159">
        <v>450</v>
      </c>
      <c r="BF125" s="158">
        <f t="shared" si="30"/>
        <v>0</v>
      </c>
      <c r="BG125" s="137" t="str">
        <f t="shared" si="23"/>
        <v>*</v>
      </c>
    </row>
    <row r="126" spans="1:59">
      <c r="A126" s="138">
        <v>123</v>
      </c>
      <c r="B126" s="155" t="s">
        <v>278</v>
      </c>
      <c r="C126" s="213" t="s">
        <v>10</v>
      </c>
      <c r="D126" s="156" t="s">
        <v>280</v>
      </c>
      <c r="E126" s="157">
        <v>90</v>
      </c>
      <c r="F126" s="158"/>
      <c r="G126" s="158">
        <f t="shared" si="41"/>
        <v>270</v>
      </c>
      <c r="H126" s="159"/>
      <c r="I126" s="159"/>
      <c r="J126" s="159"/>
      <c r="K126" s="159"/>
      <c r="L126" s="159"/>
      <c r="M126" s="159"/>
      <c r="N126" s="159"/>
      <c r="O126" s="159"/>
      <c r="P126" s="159"/>
      <c r="Q126" s="158">
        <f t="shared" si="31"/>
        <v>270</v>
      </c>
      <c r="R126" s="159">
        <v>270</v>
      </c>
      <c r="S126" s="158">
        <f t="shared" si="32"/>
        <v>0</v>
      </c>
      <c r="T126" s="158">
        <f t="shared" si="37"/>
        <v>270</v>
      </c>
      <c r="U126" s="159"/>
      <c r="V126" s="159"/>
      <c r="W126" s="159"/>
      <c r="X126" s="159"/>
      <c r="Y126" s="159"/>
      <c r="Z126" s="159"/>
      <c r="AA126" s="159"/>
      <c r="AB126" s="159"/>
      <c r="AC126" s="159"/>
      <c r="AD126" s="158">
        <f t="shared" si="25"/>
        <v>270</v>
      </c>
      <c r="AE126" s="159">
        <v>270</v>
      </c>
      <c r="AF126" s="158">
        <f t="shared" si="26"/>
        <v>0</v>
      </c>
      <c r="AG126" s="158">
        <f t="shared" si="38"/>
        <v>270</v>
      </c>
      <c r="AH126" s="159"/>
      <c r="AI126" s="159">
        <v>50</v>
      </c>
      <c r="AJ126" s="159"/>
      <c r="AK126" s="159"/>
      <c r="AL126" s="159"/>
      <c r="AM126" s="159"/>
      <c r="AN126" s="159"/>
      <c r="AO126" s="159"/>
      <c r="AP126" s="159"/>
      <c r="AQ126" s="158">
        <f t="shared" si="27"/>
        <v>320</v>
      </c>
      <c r="AR126" s="159">
        <v>320</v>
      </c>
      <c r="AS126" s="158">
        <f t="shared" si="28"/>
        <v>0</v>
      </c>
      <c r="AT126" s="158">
        <f t="shared" si="39"/>
        <v>270</v>
      </c>
      <c r="AU126" s="159"/>
      <c r="AV126" s="159"/>
      <c r="AW126" s="159"/>
      <c r="AX126" s="159"/>
      <c r="AY126" s="159"/>
      <c r="AZ126" s="159"/>
      <c r="BA126" s="159"/>
      <c r="BB126" s="159"/>
      <c r="BC126" s="159"/>
      <c r="BD126" s="158">
        <f t="shared" si="29"/>
        <v>270</v>
      </c>
      <c r="BE126" s="159">
        <v>270</v>
      </c>
      <c r="BF126" s="158">
        <f t="shared" si="30"/>
        <v>0</v>
      </c>
      <c r="BG126" s="137" t="str">
        <f t="shared" si="23"/>
        <v>*</v>
      </c>
    </row>
    <row r="127" spans="1:59">
      <c r="A127" s="138">
        <v>124</v>
      </c>
      <c r="B127" s="160" t="s">
        <v>281</v>
      </c>
      <c r="C127" s="213" t="s">
        <v>23</v>
      </c>
      <c r="D127" s="156" t="s">
        <v>283</v>
      </c>
      <c r="E127" s="161">
        <v>95</v>
      </c>
      <c r="F127" s="158"/>
      <c r="G127" s="158">
        <f t="shared" si="41"/>
        <v>285</v>
      </c>
      <c r="H127" s="159"/>
      <c r="I127" s="159"/>
      <c r="J127" s="159"/>
      <c r="K127" s="159"/>
      <c r="L127" s="159"/>
      <c r="M127" s="159"/>
      <c r="N127" s="159"/>
      <c r="O127" s="159"/>
      <c r="P127" s="159"/>
      <c r="Q127" s="158">
        <f t="shared" si="31"/>
        <v>285</v>
      </c>
      <c r="R127" s="159">
        <v>285</v>
      </c>
      <c r="S127" s="158">
        <f t="shared" si="32"/>
        <v>0</v>
      </c>
      <c r="T127" s="158">
        <f t="shared" si="37"/>
        <v>285</v>
      </c>
      <c r="U127" s="159"/>
      <c r="V127" s="159"/>
      <c r="W127" s="159"/>
      <c r="X127" s="159"/>
      <c r="Y127" s="159"/>
      <c r="Z127" s="159"/>
      <c r="AA127" s="159">
        <v>50</v>
      </c>
      <c r="AB127" s="159"/>
      <c r="AC127" s="159"/>
      <c r="AD127" s="158">
        <f t="shared" si="25"/>
        <v>335</v>
      </c>
      <c r="AE127" s="159">
        <v>335</v>
      </c>
      <c r="AF127" s="158">
        <f t="shared" si="26"/>
        <v>0</v>
      </c>
      <c r="AG127" s="158">
        <f t="shared" si="38"/>
        <v>285</v>
      </c>
      <c r="AH127" s="159"/>
      <c r="AI127" s="159">
        <v>50</v>
      </c>
      <c r="AJ127" s="159"/>
      <c r="AK127" s="159"/>
      <c r="AL127" s="159"/>
      <c r="AM127" s="159"/>
      <c r="AN127" s="159"/>
      <c r="AO127" s="159"/>
      <c r="AP127" s="159"/>
      <c r="AQ127" s="158">
        <f t="shared" si="27"/>
        <v>335</v>
      </c>
      <c r="AR127" s="159">
        <v>335</v>
      </c>
      <c r="AS127" s="158">
        <f t="shared" si="28"/>
        <v>0</v>
      </c>
      <c r="AT127" s="158">
        <f t="shared" si="39"/>
        <v>285</v>
      </c>
      <c r="AU127" s="159"/>
      <c r="AV127" s="159"/>
      <c r="AW127" s="159"/>
      <c r="AX127" s="159"/>
      <c r="AY127" s="159"/>
      <c r="AZ127" s="159"/>
      <c r="BA127" s="159"/>
      <c r="BB127" s="159"/>
      <c r="BC127" s="159"/>
      <c r="BD127" s="158">
        <f t="shared" si="29"/>
        <v>285</v>
      </c>
      <c r="BE127" s="159">
        <v>570</v>
      </c>
      <c r="BF127" s="158">
        <f t="shared" si="30"/>
        <v>-285</v>
      </c>
      <c r="BG127" s="137" t="str">
        <f t="shared" si="23"/>
        <v/>
      </c>
    </row>
    <row r="128" spans="1:59">
      <c r="A128" s="138">
        <v>125</v>
      </c>
      <c r="B128" s="160" t="s">
        <v>284</v>
      </c>
      <c r="C128" s="213" t="s">
        <v>23</v>
      </c>
      <c r="D128" s="156" t="s">
        <v>286</v>
      </c>
      <c r="E128" s="161">
        <v>150</v>
      </c>
      <c r="F128" s="158"/>
      <c r="G128" s="158">
        <v>345</v>
      </c>
      <c r="H128" s="159">
        <v>100</v>
      </c>
      <c r="I128" s="159"/>
      <c r="J128" s="159"/>
      <c r="K128" s="159"/>
      <c r="L128" s="159"/>
      <c r="M128" s="159"/>
      <c r="N128" s="159"/>
      <c r="O128" s="159"/>
      <c r="P128" s="159"/>
      <c r="Q128" s="158">
        <f t="shared" si="31"/>
        <v>445</v>
      </c>
      <c r="R128" s="159"/>
      <c r="S128" s="158">
        <f t="shared" si="32"/>
        <v>445</v>
      </c>
      <c r="T128" s="158">
        <f t="shared" si="37"/>
        <v>450</v>
      </c>
      <c r="U128" s="159"/>
      <c r="V128" s="159"/>
      <c r="W128" s="159"/>
      <c r="X128" s="159"/>
      <c r="Y128" s="159"/>
      <c r="Z128" s="159"/>
      <c r="AA128" s="159"/>
      <c r="AB128" s="159"/>
      <c r="AC128" s="159"/>
      <c r="AD128" s="158">
        <f t="shared" si="25"/>
        <v>450</v>
      </c>
      <c r="AE128" s="159">
        <v>800</v>
      </c>
      <c r="AF128" s="158">
        <f t="shared" si="26"/>
        <v>95</v>
      </c>
      <c r="AG128" s="158">
        <f t="shared" si="38"/>
        <v>450</v>
      </c>
      <c r="AH128" s="159"/>
      <c r="AI128" s="159"/>
      <c r="AJ128" s="159"/>
      <c r="AK128" s="159"/>
      <c r="AL128" s="159"/>
      <c r="AM128" s="159"/>
      <c r="AN128" s="159"/>
      <c r="AO128" s="159"/>
      <c r="AP128" s="159"/>
      <c r="AQ128" s="158">
        <f t="shared" si="27"/>
        <v>450</v>
      </c>
      <c r="AR128" s="159">
        <v>995</v>
      </c>
      <c r="AS128" s="158">
        <f t="shared" si="28"/>
        <v>-450</v>
      </c>
      <c r="AT128" s="158">
        <f t="shared" si="39"/>
        <v>450</v>
      </c>
      <c r="AU128" s="159"/>
      <c r="AV128" s="159"/>
      <c r="AW128" s="159"/>
      <c r="AX128" s="159"/>
      <c r="AY128" s="159"/>
      <c r="AZ128" s="159"/>
      <c r="BA128" s="159"/>
      <c r="BB128" s="159"/>
      <c r="BC128" s="159"/>
      <c r="BD128" s="158">
        <f t="shared" si="29"/>
        <v>450</v>
      </c>
      <c r="BE128" s="159"/>
      <c r="BF128" s="158">
        <f t="shared" si="30"/>
        <v>0</v>
      </c>
      <c r="BG128" s="137" t="str">
        <f t="shared" si="23"/>
        <v>*</v>
      </c>
    </row>
    <row r="129" spans="1:59">
      <c r="A129" s="138">
        <v>126</v>
      </c>
      <c r="B129" s="160" t="s">
        <v>287</v>
      </c>
      <c r="C129" s="213" t="s">
        <v>23</v>
      </c>
      <c r="D129" s="156" t="s">
        <v>289</v>
      </c>
      <c r="E129" s="161">
        <v>145</v>
      </c>
      <c r="F129" s="158"/>
      <c r="G129" s="158">
        <v>270</v>
      </c>
      <c r="H129" s="159">
        <v>100</v>
      </c>
      <c r="I129" s="159"/>
      <c r="J129" s="159"/>
      <c r="K129" s="159"/>
      <c r="L129" s="159"/>
      <c r="M129" s="159"/>
      <c r="N129" s="159"/>
      <c r="O129" s="159"/>
      <c r="P129" s="159"/>
      <c r="Q129" s="158">
        <f t="shared" si="31"/>
        <v>370</v>
      </c>
      <c r="R129" s="159"/>
      <c r="S129" s="158">
        <f t="shared" si="32"/>
        <v>370</v>
      </c>
      <c r="T129" s="158">
        <f t="shared" si="37"/>
        <v>435</v>
      </c>
      <c r="U129" s="159"/>
      <c r="V129" s="159">
        <v>50</v>
      </c>
      <c r="W129" s="159"/>
      <c r="X129" s="159"/>
      <c r="Y129" s="159">
        <v>300</v>
      </c>
      <c r="Z129" s="159"/>
      <c r="AA129" s="159">
        <v>50</v>
      </c>
      <c r="AB129" s="159"/>
      <c r="AC129" s="159"/>
      <c r="AD129" s="158">
        <f t="shared" si="25"/>
        <v>835</v>
      </c>
      <c r="AE129" s="159">
        <v>1205</v>
      </c>
      <c r="AF129" s="158">
        <f t="shared" si="26"/>
        <v>0</v>
      </c>
      <c r="AG129" s="158">
        <f t="shared" si="38"/>
        <v>435</v>
      </c>
      <c r="AH129" s="159"/>
      <c r="AI129" s="159"/>
      <c r="AJ129" s="159"/>
      <c r="AK129" s="159"/>
      <c r="AL129" s="159"/>
      <c r="AM129" s="159"/>
      <c r="AN129" s="159"/>
      <c r="AO129" s="159"/>
      <c r="AP129" s="159"/>
      <c r="AQ129" s="158">
        <f t="shared" si="27"/>
        <v>435</v>
      </c>
      <c r="AR129" s="159">
        <v>870</v>
      </c>
      <c r="AS129" s="158">
        <f t="shared" si="28"/>
        <v>-435</v>
      </c>
      <c r="AT129" s="158">
        <f t="shared" si="39"/>
        <v>435</v>
      </c>
      <c r="AU129" s="159"/>
      <c r="AV129" s="159">
        <v>100</v>
      </c>
      <c r="AW129" s="159"/>
      <c r="AX129" s="159"/>
      <c r="AY129" s="159"/>
      <c r="AZ129" s="159"/>
      <c r="BA129" s="159"/>
      <c r="BB129" s="159"/>
      <c r="BC129" s="159"/>
      <c r="BD129" s="158">
        <f t="shared" si="29"/>
        <v>535</v>
      </c>
      <c r="BE129" s="159">
        <v>735</v>
      </c>
      <c r="BF129" s="158">
        <f t="shared" si="30"/>
        <v>-635</v>
      </c>
      <c r="BG129" s="137" t="str">
        <f t="shared" ref="BG129:BG193" si="42">IF(BF129=0,"*","")</f>
        <v/>
      </c>
    </row>
    <row r="130" spans="1:59">
      <c r="A130" s="138">
        <v>127</v>
      </c>
      <c r="B130" s="160" t="s">
        <v>290</v>
      </c>
      <c r="C130" s="213" t="s">
        <v>23</v>
      </c>
      <c r="D130" s="156" t="s">
        <v>292</v>
      </c>
      <c r="E130" s="161">
        <v>105</v>
      </c>
      <c r="F130" s="158"/>
      <c r="G130" s="158">
        <f>E130*3</f>
        <v>315</v>
      </c>
      <c r="H130" s="159"/>
      <c r="I130" s="159"/>
      <c r="J130" s="159"/>
      <c r="K130" s="159"/>
      <c r="L130" s="159"/>
      <c r="M130" s="159"/>
      <c r="N130" s="159"/>
      <c r="O130" s="159"/>
      <c r="P130" s="159"/>
      <c r="Q130" s="158">
        <f t="shared" si="31"/>
        <v>315</v>
      </c>
      <c r="R130" s="159">
        <v>315</v>
      </c>
      <c r="S130" s="158">
        <f t="shared" si="32"/>
        <v>0</v>
      </c>
      <c r="T130" s="158">
        <f t="shared" si="37"/>
        <v>315</v>
      </c>
      <c r="U130" s="159"/>
      <c r="V130" s="159"/>
      <c r="W130" s="159"/>
      <c r="X130" s="159"/>
      <c r="Y130" s="159"/>
      <c r="Z130" s="159"/>
      <c r="AA130" s="159">
        <v>50</v>
      </c>
      <c r="AB130" s="159"/>
      <c r="AC130" s="159"/>
      <c r="AD130" s="158">
        <f t="shared" si="25"/>
        <v>365</v>
      </c>
      <c r="AE130" s="159">
        <v>365</v>
      </c>
      <c r="AF130" s="158">
        <f t="shared" si="26"/>
        <v>0</v>
      </c>
      <c r="AG130" s="158">
        <f t="shared" si="38"/>
        <v>315</v>
      </c>
      <c r="AH130" s="159"/>
      <c r="AI130" s="159">
        <v>50</v>
      </c>
      <c r="AJ130" s="159"/>
      <c r="AK130" s="159"/>
      <c r="AL130" s="159"/>
      <c r="AM130" s="159"/>
      <c r="AN130" s="159"/>
      <c r="AO130" s="159"/>
      <c r="AP130" s="159"/>
      <c r="AQ130" s="158">
        <f t="shared" si="27"/>
        <v>365</v>
      </c>
      <c r="AR130" s="159">
        <v>365</v>
      </c>
      <c r="AS130" s="158">
        <f t="shared" si="28"/>
        <v>0</v>
      </c>
      <c r="AT130" s="158">
        <f t="shared" si="39"/>
        <v>315</v>
      </c>
      <c r="AU130" s="159"/>
      <c r="AV130" s="159"/>
      <c r="AW130" s="159"/>
      <c r="AX130" s="159"/>
      <c r="AY130" s="159"/>
      <c r="AZ130" s="159"/>
      <c r="BA130" s="159"/>
      <c r="BB130" s="159"/>
      <c r="BC130" s="159"/>
      <c r="BD130" s="158">
        <f t="shared" si="29"/>
        <v>315</v>
      </c>
      <c r="BE130" s="159">
        <v>315</v>
      </c>
      <c r="BF130" s="158">
        <f t="shared" si="30"/>
        <v>0</v>
      </c>
      <c r="BG130" s="137" t="str">
        <f t="shared" si="42"/>
        <v>*</v>
      </c>
    </row>
    <row r="131" spans="1:59">
      <c r="A131" s="138">
        <v>128</v>
      </c>
      <c r="B131" s="160" t="s">
        <v>293</v>
      </c>
      <c r="C131" s="213" t="s">
        <v>14</v>
      </c>
      <c r="D131" s="156" t="s">
        <v>295</v>
      </c>
      <c r="E131" s="161">
        <v>175</v>
      </c>
      <c r="F131" s="158"/>
      <c r="G131" s="158">
        <v>375</v>
      </c>
      <c r="H131" s="159"/>
      <c r="I131" s="159">
        <v>50</v>
      </c>
      <c r="J131" s="159"/>
      <c r="K131" s="159"/>
      <c r="L131" s="159"/>
      <c r="M131" s="159"/>
      <c r="N131" s="159">
        <v>50</v>
      </c>
      <c r="O131" s="159"/>
      <c r="P131" s="159"/>
      <c r="Q131" s="158">
        <f t="shared" si="31"/>
        <v>475</v>
      </c>
      <c r="R131" s="159">
        <v>425</v>
      </c>
      <c r="S131" s="158">
        <f t="shared" si="32"/>
        <v>50</v>
      </c>
      <c r="T131" s="158">
        <f t="shared" si="37"/>
        <v>525</v>
      </c>
      <c r="U131" s="159"/>
      <c r="V131" s="159">
        <v>50</v>
      </c>
      <c r="W131" s="159"/>
      <c r="X131" s="159"/>
      <c r="Y131" s="159"/>
      <c r="Z131" s="159"/>
      <c r="AA131" s="159"/>
      <c r="AB131" s="159"/>
      <c r="AC131" s="159"/>
      <c r="AD131" s="158">
        <f t="shared" si="25"/>
        <v>575</v>
      </c>
      <c r="AE131" s="159">
        <v>625</v>
      </c>
      <c r="AF131" s="158">
        <f t="shared" si="26"/>
        <v>0</v>
      </c>
      <c r="AG131" s="158">
        <f t="shared" si="38"/>
        <v>525</v>
      </c>
      <c r="AH131" s="159">
        <v>50</v>
      </c>
      <c r="AI131" s="159">
        <v>50</v>
      </c>
      <c r="AJ131" s="159"/>
      <c r="AK131" s="159"/>
      <c r="AL131" s="159"/>
      <c r="AM131" s="159"/>
      <c r="AN131" s="159"/>
      <c r="AO131" s="159"/>
      <c r="AP131" s="159"/>
      <c r="AQ131" s="158">
        <f t="shared" si="27"/>
        <v>625</v>
      </c>
      <c r="AR131" s="159">
        <v>625</v>
      </c>
      <c r="AS131" s="158">
        <f t="shared" si="28"/>
        <v>0</v>
      </c>
      <c r="AT131" s="158">
        <f t="shared" si="39"/>
        <v>525</v>
      </c>
      <c r="AU131" s="159"/>
      <c r="AV131" s="159">
        <v>100</v>
      </c>
      <c r="AW131" s="159"/>
      <c r="AX131" s="159"/>
      <c r="AY131" s="159"/>
      <c r="AZ131" s="159"/>
      <c r="BA131" s="159"/>
      <c r="BB131" s="159"/>
      <c r="BC131" s="159"/>
      <c r="BD131" s="158">
        <f t="shared" si="29"/>
        <v>625</v>
      </c>
      <c r="BE131" s="159">
        <v>625</v>
      </c>
      <c r="BF131" s="158">
        <f t="shared" si="30"/>
        <v>0</v>
      </c>
      <c r="BG131" s="137" t="str">
        <f t="shared" si="42"/>
        <v>*</v>
      </c>
    </row>
    <row r="132" spans="1:59">
      <c r="A132" s="138">
        <v>129</v>
      </c>
      <c r="B132" s="155" t="s">
        <v>296</v>
      </c>
      <c r="C132" s="213" t="s">
        <v>10</v>
      </c>
      <c r="D132" s="156" t="s">
        <v>298</v>
      </c>
      <c r="E132" s="157">
        <v>115</v>
      </c>
      <c r="F132" s="158">
        <v>-50</v>
      </c>
      <c r="G132" s="158">
        <f>E132*3</f>
        <v>345</v>
      </c>
      <c r="H132" s="159"/>
      <c r="I132" s="159">
        <v>50</v>
      </c>
      <c r="J132" s="159"/>
      <c r="K132" s="159"/>
      <c r="L132" s="159"/>
      <c r="M132" s="159"/>
      <c r="N132" s="159"/>
      <c r="O132" s="159"/>
      <c r="P132" s="159"/>
      <c r="Q132" s="158">
        <f t="shared" ref="Q132:Q164" si="43">SUM(G132:P132)</f>
        <v>395</v>
      </c>
      <c r="R132" s="159">
        <v>395</v>
      </c>
      <c r="S132" s="158">
        <f t="shared" si="32"/>
        <v>-50</v>
      </c>
      <c r="T132" s="158">
        <f t="shared" si="37"/>
        <v>345</v>
      </c>
      <c r="U132" s="159"/>
      <c r="V132" s="159">
        <v>50</v>
      </c>
      <c r="W132" s="159"/>
      <c r="X132" s="159"/>
      <c r="Y132" s="159"/>
      <c r="Z132" s="159"/>
      <c r="AA132" s="159"/>
      <c r="AB132" s="159"/>
      <c r="AC132" s="159"/>
      <c r="AD132" s="158">
        <f t="shared" ref="AD132:AD196" si="44">SUM(T132:AC132)</f>
        <v>395</v>
      </c>
      <c r="AE132" s="159">
        <v>395</v>
      </c>
      <c r="AF132" s="158">
        <f t="shared" ref="AF132:AF196" si="45">S132+AD132-AE132</f>
        <v>-50</v>
      </c>
      <c r="AG132" s="158">
        <f t="shared" si="38"/>
        <v>345</v>
      </c>
      <c r="AH132" s="159">
        <v>25</v>
      </c>
      <c r="AI132" s="159"/>
      <c r="AJ132" s="159"/>
      <c r="AK132" s="159"/>
      <c r="AL132" s="159"/>
      <c r="AM132" s="159"/>
      <c r="AN132" s="159"/>
      <c r="AO132" s="159"/>
      <c r="AP132" s="159"/>
      <c r="AQ132" s="158">
        <f t="shared" ref="AQ132:AQ196" si="46">SUM(AG132:AP132)</f>
        <v>370</v>
      </c>
      <c r="AR132" s="159">
        <v>665</v>
      </c>
      <c r="AS132" s="158">
        <f t="shared" ref="AS132:AS196" si="47">AF132+AQ132-AR132</f>
        <v>-345</v>
      </c>
      <c r="AT132" s="158">
        <f t="shared" si="39"/>
        <v>345</v>
      </c>
      <c r="AU132" s="159"/>
      <c r="AV132" s="159">
        <v>50</v>
      </c>
      <c r="AW132" s="159"/>
      <c r="AX132" s="159"/>
      <c r="AY132" s="159"/>
      <c r="AZ132" s="159"/>
      <c r="BA132" s="159"/>
      <c r="BB132" s="159"/>
      <c r="BC132" s="159"/>
      <c r="BD132" s="158">
        <f t="shared" ref="BD132:BD196" si="48">SUM(AT132:BC132)</f>
        <v>395</v>
      </c>
      <c r="BE132" s="159">
        <v>50</v>
      </c>
      <c r="BF132" s="158">
        <f t="shared" ref="BF132:BF196" si="49">AS132+BD132-BE132</f>
        <v>0</v>
      </c>
      <c r="BG132" s="137" t="str">
        <f t="shared" si="42"/>
        <v>*</v>
      </c>
    </row>
    <row r="133" spans="1:59">
      <c r="A133" s="138">
        <v>130</v>
      </c>
      <c r="B133" s="155" t="s">
        <v>299</v>
      </c>
      <c r="C133" s="213" t="s">
        <v>10</v>
      </c>
      <c r="D133" s="156" t="s">
        <v>12</v>
      </c>
      <c r="E133" s="157">
        <v>45</v>
      </c>
      <c r="F133" s="158">
        <v>220</v>
      </c>
      <c r="G133" s="158">
        <f>E133*3</f>
        <v>135</v>
      </c>
      <c r="H133" s="159"/>
      <c r="I133" s="159"/>
      <c r="J133" s="159"/>
      <c r="K133" s="159"/>
      <c r="L133" s="159"/>
      <c r="M133" s="159"/>
      <c r="N133" s="159"/>
      <c r="O133" s="159"/>
      <c r="P133" s="159"/>
      <c r="Q133" s="158">
        <f t="shared" si="43"/>
        <v>135</v>
      </c>
      <c r="R133" s="159">
        <v>660</v>
      </c>
      <c r="S133" s="158">
        <f t="shared" si="32"/>
        <v>-305</v>
      </c>
      <c r="T133" s="158">
        <f t="shared" si="37"/>
        <v>135</v>
      </c>
      <c r="U133" s="159"/>
      <c r="V133" s="159"/>
      <c r="W133" s="159"/>
      <c r="X133" s="159"/>
      <c r="Y133" s="159"/>
      <c r="Z133" s="159"/>
      <c r="AA133" s="159"/>
      <c r="AB133" s="159"/>
      <c r="AC133" s="159"/>
      <c r="AD133" s="158">
        <f t="shared" si="44"/>
        <v>135</v>
      </c>
      <c r="AE133" s="159"/>
      <c r="AF133" s="158">
        <f t="shared" si="45"/>
        <v>-170</v>
      </c>
      <c r="AG133" s="158">
        <f t="shared" si="38"/>
        <v>135</v>
      </c>
      <c r="AH133" s="159"/>
      <c r="AI133" s="159"/>
      <c r="AJ133" s="159"/>
      <c r="AK133" s="159"/>
      <c r="AL133" s="159"/>
      <c r="AM133" s="159"/>
      <c r="AN133" s="159">
        <v>50</v>
      </c>
      <c r="AO133" s="159"/>
      <c r="AP133" s="159"/>
      <c r="AQ133" s="158">
        <f t="shared" si="46"/>
        <v>185</v>
      </c>
      <c r="AR133" s="159">
        <v>150</v>
      </c>
      <c r="AS133" s="158">
        <f t="shared" si="47"/>
        <v>-135</v>
      </c>
      <c r="AT133" s="158">
        <f t="shared" si="39"/>
        <v>135</v>
      </c>
      <c r="AU133" s="159"/>
      <c r="AV133" s="159">
        <v>100</v>
      </c>
      <c r="AW133" s="159"/>
      <c r="AX133" s="159"/>
      <c r="AY133" s="159"/>
      <c r="AZ133" s="159"/>
      <c r="BA133" s="159"/>
      <c r="BB133" s="159"/>
      <c r="BC133" s="159"/>
      <c r="BD133" s="158">
        <f t="shared" si="48"/>
        <v>235</v>
      </c>
      <c r="BE133" s="159">
        <v>100</v>
      </c>
      <c r="BF133" s="158">
        <f t="shared" si="49"/>
        <v>0</v>
      </c>
      <c r="BG133" s="137" t="str">
        <f t="shared" si="42"/>
        <v>*</v>
      </c>
    </row>
    <row r="134" spans="1:59">
      <c r="A134" s="138">
        <v>131</v>
      </c>
      <c r="B134" s="230" t="s">
        <v>1357</v>
      </c>
      <c r="C134" s="213" t="s">
        <v>23</v>
      </c>
      <c r="D134" s="220" t="s">
        <v>1356</v>
      </c>
      <c r="E134" s="157">
        <v>65</v>
      </c>
      <c r="F134" s="158"/>
      <c r="G134" s="158">
        <v>0</v>
      </c>
      <c r="H134" s="159"/>
      <c r="I134" s="159"/>
      <c r="J134" s="159"/>
      <c r="K134" s="159"/>
      <c r="L134" s="159"/>
      <c r="M134" s="159"/>
      <c r="N134" s="159"/>
      <c r="O134" s="159"/>
      <c r="P134" s="159"/>
      <c r="Q134" s="158">
        <f t="shared" si="43"/>
        <v>0</v>
      </c>
      <c r="R134" s="159"/>
      <c r="S134" s="158">
        <f t="shared" si="32"/>
        <v>0</v>
      </c>
      <c r="T134" s="158">
        <v>75</v>
      </c>
      <c r="U134" s="159"/>
      <c r="V134" s="159"/>
      <c r="W134" s="159"/>
      <c r="X134" s="159"/>
      <c r="Y134" s="159"/>
      <c r="Z134" s="159"/>
      <c r="AA134" s="159"/>
      <c r="AB134" s="159"/>
      <c r="AC134" s="159"/>
      <c r="AD134" s="158">
        <f t="shared" si="44"/>
        <v>75</v>
      </c>
      <c r="AE134" s="159"/>
      <c r="AF134" s="158">
        <f t="shared" si="45"/>
        <v>75</v>
      </c>
      <c r="AG134" s="158">
        <f t="shared" si="38"/>
        <v>195</v>
      </c>
      <c r="AH134" s="159"/>
      <c r="AI134" s="159"/>
      <c r="AJ134" s="159"/>
      <c r="AK134" s="159"/>
      <c r="AL134" s="159"/>
      <c r="AM134" s="159"/>
      <c r="AN134" s="159"/>
      <c r="AO134" s="159"/>
      <c r="AP134" s="159"/>
      <c r="AQ134" s="158">
        <f t="shared" si="46"/>
        <v>195</v>
      </c>
      <c r="AR134" s="159">
        <v>465</v>
      </c>
      <c r="AS134" s="158">
        <f t="shared" si="47"/>
        <v>-195</v>
      </c>
      <c r="AT134" s="158">
        <f t="shared" si="39"/>
        <v>195</v>
      </c>
      <c r="AU134" s="159"/>
      <c r="AV134" s="159"/>
      <c r="AW134" s="159"/>
      <c r="AX134" s="159"/>
      <c r="AY134" s="159"/>
      <c r="AZ134" s="159"/>
      <c r="BA134" s="159"/>
      <c r="BB134" s="159"/>
      <c r="BC134" s="159"/>
      <c r="BD134" s="158">
        <f t="shared" si="48"/>
        <v>195</v>
      </c>
      <c r="BE134" s="159"/>
      <c r="BF134" s="158">
        <f t="shared" si="49"/>
        <v>0</v>
      </c>
    </row>
    <row r="135" spans="1:59">
      <c r="A135" s="138">
        <v>132</v>
      </c>
      <c r="B135" s="160" t="s">
        <v>301</v>
      </c>
      <c r="C135" s="213" t="s">
        <v>23</v>
      </c>
      <c r="D135" s="156" t="s">
        <v>303</v>
      </c>
      <c r="E135" s="161">
        <v>135</v>
      </c>
      <c r="F135" s="158"/>
      <c r="G135" s="158">
        <v>345</v>
      </c>
      <c r="H135" s="159"/>
      <c r="I135" s="159"/>
      <c r="J135" s="159"/>
      <c r="K135" s="159"/>
      <c r="L135" s="159"/>
      <c r="M135" s="159"/>
      <c r="N135" s="159"/>
      <c r="O135" s="159"/>
      <c r="P135" s="159"/>
      <c r="Q135" s="158">
        <f t="shared" si="43"/>
        <v>345</v>
      </c>
      <c r="R135" s="159">
        <v>345</v>
      </c>
      <c r="S135" s="158">
        <f t="shared" si="32"/>
        <v>0</v>
      </c>
      <c r="T135" s="158">
        <f t="shared" ref="T135:T174" si="50">E135*3</f>
        <v>405</v>
      </c>
      <c r="U135" s="159"/>
      <c r="V135" s="159"/>
      <c r="W135" s="159"/>
      <c r="X135" s="159"/>
      <c r="Y135" s="159"/>
      <c r="Z135" s="159"/>
      <c r="AA135" s="159">
        <v>50</v>
      </c>
      <c r="AB135" s="159"/>
      <c r="AC135" s="159"/>
      <c r="AD135" s="158">
        <f t="shared" si="44"/>
        <v>455</v>
      </c>
      <c r="AE135" s="159">
        <v>1265</v>
      </c>
      <c r="AF135" s="158">
        <f t="shared" si="45"/>
        <v>-810</v>
      </c>
      <c r="AG135" s="158">
        <f t="shared" ref="AG135:AG174" si="51">$E135*3</f>
        <v>405</v>
      </c>
      <c r="AH135" s="159"/>
      <c r="AI135" s="159"/>
      <c r="AJ135" s="159"/>
      <c r="AK135" s="159"/>
      <c r="AL135" s="159"/>
      <c r="AM135" s="159"/>
      <c r="AN135" s="159"/>
      <c r="AO135" s="159"/>
      <c r="AP135" s="159"/>
      <c r="AQ135" s="158">
        <f t="shared" si="46"/>
        <v>405</v>
      </c>
      <c r="AR135" s="159"/>
      <c r="AS135" s="158">
        <f t="shared" si="47"/>
        <v>-405</v>
      </c>
      <c r="AT135" s="158">
        <f t="shared" ref="AT135:AT174" si="52">$E135*3</f>
        <v>405</v>
      </c>
      <c r="AU135" s="159"/>
      <c r="AV135" s="159"/>
      <c r="AW135" s="159"/>
      <c r="AX135" s="159"/>
      <c r="AY135" s="159"/>
      <c r="AZ135" s="159"/>
      <c r="BA135" s="159"/>
      <c r="BB135" s="159"/>
      <c r="BC135" s="159"/>
      <c r="BD135" s="158">
        <f t="shared" si="48"/>
        <v>405</v>
      </c>
      <c r="BE135" s="159"/>
      <c r="BF135" s="158">
        <f t="shared" si="49"/>
        <v>0</v>
      </c>
      <c r="BG135" s="137" t="str">
        <f t="shared" si="42"/>
        <v>*</v>
      </c>
    </row>
    <row r="136" spans="1:59">
      <c r="A136" s="138">
        <v>133</v>
      </c>
      <c r="B136" s="160" t="s">
        <v>1116</v>
      </c>
      <c r="C136" s="213" t="s">
        <v>14</v>
      </c>
      <c r="D136" s="156" t="s">
        <v>894</v>
      </c>
      <c r="E136" s="161">
        <v>175</v>
      </c>
      <c r="F136" s="158"/>
      <c r="G136" s="158">
        <f>E136*3</f>
        <v>525</v>
      </c>
      <c r="H136" s="159"/>
      <c r="I136" s="159"/>
      <c r="J136" s="159"/>
      <c r="K136" s="159"/>
      <c r="L136" s="159"/>
      <c r="M136" s="159"/>
      <c r="N136" s="159"/>
      <c r="O136" s="159"/>
      <c r="P136" s="159"/>
      <c r="Q136" s="158">
        <f t="shared" si="43"/>
        <v>525</v>
      </c>
      <c r="R136" s="159">
        <v>525</v>
      </c>
      <c r="S136" s="158">
        <f t="shared" si="32"/>
        <v>0</v>
      </c>
      <c r="T136" s="158">
        <f t="shared" si="50"/>
        <v>525</v>
      </c>
      <c r="U136" s="159"/>
      <c r="V136" s="159"/>
      <c r="W136" s="159"/>
      <c r="X136" s="159"/>
      <c r="Y136" s="159"/>
      <c r="Z136" s="159"/>
      <c r="AA136" s="159"/>
      <c r="AB136" s="159"/>
      <c r="AC136" s="159"/>
      <c r="AD136" s="158">
        <f t="shared" si="44"/>
        <v>525</v>
      </c>
      <c r="AE136" s="159">
        <v>525</v>
      </c>
      <c r="AF136" s="158">
        <f t="shared" si="45"/>
        <v>0</v>
      </c>
      <c r="AG136" s="158">
        <f t="shared" si="51"/>
        <v>525</v>
      </c>
      <c r="AH136" s="159"/>
      <c r="AI136" s="159"/>
      <c r="AJ136" s="159"/>
      <c r="AK136" s="159"/>
      <c r="AL136" s="159"/>
      <c r="AM136" s="159"/>
      <c r="AN136" s="159"/>
      <c r="AO136" s="159"/>
      <c r="AP136" s="159"/>
      <c r="AQ136" s="158">
        <f t="shared" si="46"/>
        <v>525</v>
      </c>
      <c r="AR136" s="159"/>
      <c r="AS136" s="158">
        <f t="shared" si="47"/>
        <v>525</v>
      </c>
      <c r="AT136" s="158">
        <f t="shared" si="52"/>
        <v>525</v>
      </c>
      <c r="AU136" s="159"/>
      <c r="AV136" s="159"/>
      <c r="AW136" s="159"/>
      <c r="AX136" s="159"/>
      <c r="AY136" s="159"/>
      <c r="AZ136" s="159"/>
      <c r="BA136" s="159"/>
      <c r="BB136" s="159"/>
      <c r="BC136" s="159"/>
      <c r="BD136" s="158">
        <f t="shared" si="48"/>
        <v>525</v>
      </c>
      <c r="BE136" s="159">
        <v>1050</v>
      </c>
      <c r="BF136" s="158">
        <f t="shared" si="49"/>
        <v>0</v>
      </c>
      <c r="BG136" s="137" t="str">
        <f t="shared" si="42"/>
        <v>*</v>
      </c>
    </row>
    <row r="137" spans="1:59">
      <c r="A137" s="138">
        <v>134</v>
      </c>
      <c r="B137" s="160" t="s">
        <v>304</v>
      </c>
      <c r="C137" s="213" t="s">
        <v>23</v>
      </c>
      <c r="D137" s="156" t="s">
        <v>305</v>
      </c>
      <c r="E137" s="161">
        <v>50</v>
      </c>
      <c r="F137" s="183"/>
      <c r="G137" s="158">
        <f>E137*3</f>
        <v>150</v>
      </c>
      <c r="H137" s="159"/>
      <c r="I137" s="159"/>
      <c r="J137" s="159"/>
      <c r="K137" s="159"/>
      <c r="L137" s="159"/>
      <c r="M137" s="159"/>
      <c r="N137" s="159"/>
      <c r="O137" s="159"/>
      <c r="P137" s="159"/>
      <c r="Q137" s="158">
        <f t="shared" si="43"/>
        <v>150</v>
      </c>
      <c r="R137" s="159"/>
      <c r="S137" s="158">
        <f t="shared" si="32"/>
        <v>150</v>
      </c>
      <c r="T137" s="158">
        <f t="shared" si="50"/>
        <v>150</v>
      </c>
      <c r="U137" s="159"/>
      <c r="V137" s="159"/>
      <c r="W137" s="159"/>
      <c r="X137" s="159"/>
      <c r="Y137" s="159"/>
      <c r="Z137" s="159"/>
      <c r="AA137" s="159"/>
      <c r="AB137" s="159"/>
      <c r="AC137" s="159"/>
      <c r="AD137" s="158">
        <f t="shared" si="44"/>
        <v>150</v>
      </c>
      <c r="AE137" s="159"/>
      <c r="AF137" s="158">
        <f t="shared" si="45"/>
        <v>300</v>
      </c>
      <c r="AG137" s="158">
        <f t="shared" si="51"/>
        <v>150</v>
      </c>
      <c r="AH137" s="159"/>
      <c r="AI137" s="159"/>
      <c r="AJ137" s="159"/>
      <c r="AK137" s="159"/>
      <c r="AL137" s="159"/>
      <c r="AM137" s="159"/>
      <c r="AN137" s="159"/>
      <c r="AO137" s="159"/>
      <c r="AP137" s="159"/>
      <c r="AQ137" s="158">
        <f t="shared" si="46"/>
        <v>150</v>
      </c>
      <c r="AR137" s="159">
        <v>600</v>
      </c>
      <c r="AS137" s="158">
        <f t="shared" si="47"/>
        <v>-150</v>
      </c>
      <c r="AT137" s="158">
        <f t="shared" si="52"/>
        <v>150</v>
      </c>
      <c r="AU137" s="159"/>
      <c r="AV137" s="159"/>
      <c r="AW137" s="159"/>
      <c r="AX137" s="159"/>
      <c r="AY137" s="159"/>
      <c r="AZ137" s="159"/>
      <c r="BA137" s="159"/>
      <c r="BB137" s="159"/>
      <c r="BC137" s="159"/>
      <c r="BD137" s="158">
        <f t="shared" si="48"/>
        <v>150</v>
      </c>
      <c r="BE137" s="159"/>
      <c r="BF137" s="158">
        <f t="shared" si="49"/>
        <v>0</v>
      </c>
      <c r="BG137" s="137" t="str">
        <f t="shared" si="42"/>
        <v>*</v>
      </c>
    </row>
    <row r="138" spans="1:59">
      <c r="A138" s="138">
        <v>135</v>
      </c>
      <c r="B138" s="160" t="s">
        <v>306</v>
      </c>
      <c r="C138" s="213" t="s">
        <v>23</v>
      </c>
      <c r="D138" s="156" t="s">
        <v>12</v>
      </c>
      <c r="E138" s="161">
        <v>70</v>
      </c>
      <c r="F138" s="158"/>
      <c r="G138" s="158">
        <v>150</v>
      </c>
      <c r="H138" s="159"/>
      <c r="I138" s="159"/>
      <c r="J138" s="159"/>
      <c r="K138" s="159"/>
      <c r="L138" s="159"/>
      <c r="M138" s="159"/>
      <c r="N138" s="159"/>
      <c r="O138" s="159"/>
      <c r="P138" s="159"/>
      <c r="Q138" s="158">
        <f t="shared" si="43"/>
        <v>150</v>
      </c>
      <c r="R138" s="159"/>
      <c r="S138" s="158">
        <f t="shared" si="32"/>
        <v>150</v>
      </c>
      <c r="T138" s="158">
        <f t="shared" si="50"/>
        <v>210</v>
      </c>
      <c r="U138" s="159"/>
      <c r="V138" s="159">
        <v>100</v>
      </c>
      <c r="W138" s="159"/>
      <c r="X138" s="159"/>
      <c r="Y138" s="159"/>
      <c r="Z138" s="159"/>
      <c r="AA138" s="159"/>
      <c r="AB138" s="159"/>
      <c r="AC138" s="159"/>
      <c r="AD138" s="158">
        <f t="shared" si="44"/>
        <v>310</v>
      </c>
      <c r="AE138" s="159"/>
      <c r="AF138" s="158">
        <f t="shared" si="45"/>
        <v>460</v>
      </c>
      <c r="AG138" s="158">
        <f t="shared" si="51"/>
        <v>210</v>
      </c>
      <c r="AH138" s="159"/>
      <c r="AI138" s="159"/>
      <c r="AJ138" s="159"/>
      <c r="AK138" s="159"/>
      <c r="AL138" s="159"/>
      <c r="AM138" s="159"/>
      <c r="AN138" s="159"/>
      <c r="AO138" s="159"/>
      <c r="AP138" s="159"/>
      <c r="AQ138" s="158">
        <f t="shared" si="46"/>
        <v>210</v>
      </c>
      <c r="AR138" s="159">
        <v>1550</v>
      </c>
      <c r="AS138" s="158">
        <f t="shared" si="47"/>
        <v>-880</v>
      </c>
      <c r="AT138" s="158">
        <f t="shared" si="52"/>
        <v>210</v>
      </c>
      <c r="AU138" s="159"/>
      <c r="AV138" s="159">
        <v>100</v>
      </c>
      <c r="AW138" s="159"/>
      <c r="AX138" s="159"/>
      <c r="AY138" s="159"/>
      <c r="AZ138" s="159"/>
      <c r="BA138" s="159"/>
      <c r="BB138" s="159"/>
      <c r="BC138" s="159"/>
      <c r="BD138" s="158">
        <f t="shared" si="48"/>
        <v>310</v>
      </c>
      <c r="BE138" s="159">
        <v>100</v>
      </c>
      <c r="BF138" s="158">
        <f t="shared" si="49"/>
        <v>-670</v>
      </c>
      <c r="BG138" s="137" t="str">
        <f t="shared" si="42"/>
        <v/>
      </c>
    </row>
    <row r="139" spans="1:59">
      <c r="A139" s="138">
        <v>136</v>
      </c>
      <c r="B139" s="155" t="s">
        <v>308</v>
      </c>
      <c r="C139" s="213" t="s">
        <v>10</v>
      </c>
      <c r="D139" s="156" t="s">
        <v>310</v>
      </c>
      <c r="E139" s="157">
        <v>105</v>
      </c>
      <c r="F139" s="158"/>
      <c r="G139" s="158">
        <f>E139*3</f>
        <v>315</v>
      </c>
      <c r="H139" s="159">
        <v>50</v>
      </c>
      <c r="I139" s="159"/>
      <c r="J139" s="159"/>
      <c r="K139" s="159"/>
      <c r="L139" s="159"/>
      <c r="M139" s="159"/>
      <c r="N139" s="159"/>
      <c r="O139" s="159"/>
      <c r="P139" s="159"/>
      <c r="Q139" s="158">
        <f t="shared" si="43"/>
        <v>365</v>
      </c>
      <c r="R139" s="159">
        <v>365</v>
      </c>
      <c r="S139" s="158">
        <f t="shared" si="32"/>
        <v>0</v>
      </c>
      <c r="T139" s="158">
        <f t="shared" si="50"/>
        <v>315</v>
      </c>
      <c r="U139" s="159"/>
      <c r="V139" s="159"/>
      <c r="W139" s="159"/>
      <c r="X139" s="159"/>
      <c r="Y139" s="159"/>
      <c r="Z139" s="159"/>
      <c r="AA139" s="159"/>
      <c r="AB139" s="159"/>
      <c r="AC139" s="159"/>
      <c r="AD139" s="158">
        <f t="shared" si="44"/>
        <v>315</v>
      </c>
      <c r="AE139" s="159">
        <v>315</v>
      </c>
      <c r="AF139" s="158">
        <f t="shared" si="45"/>
        <v>0</v>
      </c>
      <c r="AG139" s="158">
        <f t="shared" si="51"/>
        <v>315</v>
      </c>
      <c r="AH139" s="159"/>
      <c r="AI139" s="159"/>
      <c r="AJ139" s="159"/>
      <c r="AK139" s="159"/>
      <c r="AL139" s="159"/>
      <c r="AM139" s="159"/>
      <c r="AN139" s="159"/>
      <c r="AO139" s="159"/>
      <c r="AP139" s="159"/>
      <c r="AQ139" s="158">
        <f t="shared" si="46"/>
        <v>315</v>
      </c>
      <c r="AR139" s="159">
        <v>315</v>
      </c>
      <c r="AS139" s="158">
        <f t="shared" si="47"/>
        <v>0</v>
      </c>
      <c r="AT139" s="158">
        <f t="shared" si="52"/>
        <v>315</v>
      </c>
      <c r="AU139" s="159"/>
      <c r="AV139" s="159"/>
      <c r="AW139" s="159"/>
      <c r="AX139" s="159"/>
      <c r="AY139" s="159"/>
      <c r="AZ139" s="159"/>
      <c r="BA139" s="159"/>
      <c r="BB139" s="159"/>
      <c r="BC139" s="159"/>
      <c r="BD139" s="158">
        <f t="shared" si="48"/>
        <v>315</v>
      </c>
      <c r="BE139" s="159">
        <v>315</v>
      </c>
      <c r="BF139" s="158">
        <f t="shared" si="49"/>
        <v>0</v>
      </c>
      <c r="BG139" s="137" t="str">
        <f t="shared" si="42"/>
        <v>*</v>
      </c>
    </row>
    <row r="140" spans="1:59">
      <c r="A140" s="138">
        <v>137</v>
      </c>
      <c r="B140" s="160" t="s">
        <v>1122</v>
      </c>
      <c r="C140" s="213" t="s">
        <v>14</v>
      </c>
      <c r="D140" s="156" t="s">
        <v>833</v>
      </c>
      <c r="E140" s="161">
        <v>340</v>
      </c>
      <c r="F140" s="158"/>
      <c r="G140" s="158">
        <v>900</v>
      </c>
      <c r="H140" s="159">
        <v>100</v>
      </c>
      <c r="I140" s="159"/>
      <c r="J140" s="159"/>
      <c r="K140" s="159"/>
      <c r="L140" s="159"/>
      <c r="M140" s="159"/>
      <c r="N140" s="159"/>
      <c r="O140" s="159"/>
      <c r="P140" s="159"/>
      <c r="Q140" s="158">
        <f t="shared" si="43"/>
        <v>1000</v>
      </c>
      <c r="R140" s="159">
        <v>1000</v>
      </c>
      <c r="S140" s="158">
        <f t="shared" si="32"/>
        <v>0</v>
      </c>
      <c r="T140" s="158">
        <f t="shared" si="50"/>
        <v>1020</v>
      </c>
      <c r="U140" s="159"/>
      <c r="V140" s="159">
        <v>100</v>
      </c>
      <c r="W140" s="159"/>
      <c r="X140" s="159"/>
      <c r="Y140" s="159"/>
      <c r="Z140" s="159"/>
      <c r="AA140" s="159"/>
      <c r="AB140" s="159"/>
      <c r="AC140" s="159"/>
      <c r="AD140" s="158">
        <f t="shared" si="44"/>
        <v>1120</v>
      </c>
      <c r="AE140" s="159">
        <v>1120</v>
      </c>
      <c r="AF140" s="158">
        <f t="shared" si="45"/>
        <v>0</v>
      </c>
      <c r="AG140" s="158">
        <f t="shared" si="51"/>
        <v>1020</v>
      </c>
      <c r="AH140" s="159"/>
      <c r="AI140" s="159"/>
      <c r="AJ140" s="159"/>
      <c r="AK140" s="159"/>
      <c r="AL140" s="159"/>
      <c r="AM140" s="159"/>
      <c r="AN140" s="159"/>
      <c r="AO140" s="159"/>
      <c r="AP140" s="159"/>
      <c r="AQ140" s="158">
        <f t="shared" si="46"/>
        <v>1020</v>
      </c>
      <c r="AR140" s="159">
        <v>1020</v>
      </c>
      <c r="AS140" s="158">
        <f t="shared" si="47"/>
        <v>0</v>
      </c>
      <c r="AT140" s="158">
        <f t="shared" si="52"/>
        <v>1020</v>
      </c>
      <c r="AU140" s="159">
        <v>50</v>
      </c>
      <c r="AV140" s="159"/>
      <c r="AW140" s="159"/>
      <c r="AX140" s="159"/>
      <c r="AY140" s="159"/>
      <c r="AZ140" s="159"/>
      <c r="BA140" s="159"/>
      <c r="BB140" s="159"/>
      <c r="BC140" s="159"/>
      <c r="BD140" s="158">
        <f t="shared" si="48"/>
        <v>1070</v>
      </c>
      <c r="BE140" s="159">
        <v>1070</v>
      </c>
      <c r="BF140" s="158">
        <f t="shared" si="49"/>
        <v>0</v>
      </c>
      <c r="BG140" s="137" t="str">
        <f t="shared" si="42"/>
        <v>*</v>
      </c>
    </row>
    <row r="141" spans="1:59">
      <c r="A141" s="138">
        <v>138</v>
      </c>
      <c r="B141" s="270" t="s">
        <v>1313</v>
      </c>
      <c r="C141" s="213" t="s">
        <v>14</v>
      </c>
      <c r="D141" s="156" t="s">
        <v>890</v>
      </c>
      <c r="E141" s="161">
        <v>100</v>
      </c>
      <c r="F141" s="158">
        <v>1800</v>
      </c>
      <c r="G141" s="158">
        <v>900</v>
      </c>
      <c r="H141" s="159"/>
      <c r="I141" s="159"/>
      <c r="J141" s="159"/>
      <c r="K141" s="159"/>
      <c r="L141" s="159"/>
      <c r="M141" s="159"/>
      <c r="N141" s="159"/>
      <c r="O141" s="159"/>
      <c r="P141" s="159"/>
      <c r="Q141" s="158">
        <f t="shared" si="43"/>
        <v>900</v>
      </c>
      <c r="R141" s="159"/>
      <c r="S141" s="158">
        <f t="shared" si="32"/>
        <v>2700</v>
      </c>
      <c r="T141" s="158">
        <f t="shared" si="50"/>
        <v>300</v>
      </c>
      <c r="U141" s="159"/>
      <c r="V141" s="159"/>
      <c r="W141" s="159"/>
      <c r="X141" s="159"/>
      <c r="Y141" s="159"/>
      <c r="Z141" s="159"/>
      <c r="AA141" s="159"/>
      <c r="AB141" s="159"/>
      <c r="AC141" s="159"/>
      <c r="AD141" s="158">
        <f t="shared" si="44"/>
        <v>300</v>
      </c>
      <c r="AE141" s="159"/>
      <c r="AF141" s="158">
        <f t="shared" si="45"/>
        <v>3000</v>
      </c>
      <c r="AG141" s="158">
        <f t="shared" si="51"/>
        <v>300</v>
      </c>
      <c r="AH141" s="159"/>
      <c r="AI141" s="159"/>
      <c r="AJ141" s="159"/>
      <c r="AK141" s="159"/>
      <c r="AL141" s="159"/>
      <c r="AM141" s="159"/>
      <c r="AN141" s="159"/>
      <c r="AO141" s="159"/>
      <c r="AP141" s="159"/>
      <c r="AQ141" s="158">
        <f t="shared" si="46"/>
        <v>300</v>
      </c>
      <c r="AR141" s="159"/>
      <c r="AS141" s="158">
        <f t="shared" si="47"/>
        <v>3300</v>
      </c>
      <c r="AT141" s="158">
        <f t="shared" si="52"/>
        <v>300</v>
      </c>
      <c r="AU141" s="159"/>
      <c r="AV141" s="159"/>
      <c r="AW141" s="159"/>
      <c r="AX141" s="159"/>
      <c r="AY141" s="159"/>
      <c r="AZ141" s="159"/>
      <c r="BA141" s="159"/>
      <c r="BB141" s="159"/>
      <c r="BC141" s="159"/>
      <c r="BD141" s="158">
        <f t="shared" si="48"/>
        <v>300</v>
      </c>
      <c r="BE141" s="159"/>
      <c r="BF141" s="158">
        <f t="shared" si="49"/>
        <v>3600</v>
      </c>
      <c r="BG141" s="137" t="str">
        <f t="shared" si="42"/>
        <v/>
      </c>
    </row>
    <row r="142" spans="1:59">
      <c r="A142" s="138">
        <v>139</v>
      </c>
      <c r="B142" s="155" t="s">
        <v>1139</v>
      </c>
      <c r="C142" s="213" t="s">
        <v>10</v>
      </c>
      <c r="D142" s="156" t="s">
        <v>41</v>
      </c>
      <c r="E142" s="157">
        <v>145</v>
      </c>
      <c r="F142" s="158"/>
      <c r="G142" s="158">
        <f>E142*3</f>
        <v>435</v>
      </c>
      <c r="H142" s="159"/>
      <c r="I142" s="159"/>
      <c r="J142" s="159"/>
      <c r="K142" s="159"/>
      <c r="L142" s="159"/>
      <c r="M142" s="159"/>
      <c r="N142" s="159"/>
      <c r="O142" s="159"/>
      <c r="P142" s="159"/>
      <c r="Q142" s="158">
        <f t="shared" si="43"/>
        <v>435</v>
      </c>
      <c r="R142" s="159">
        <v>435</v>
      </c>
      <c r="S142" s="158">
        <f t="shared" si="32"/>
        <v>0</v>
      </c>
      <c r="T142" s="158">
        <f t="shared" si="50"/>
        <v>435</v>
      </c>
      <c r="U142" s="159"/>
      <c r="V142" s="159"/>
      <c r="W142" s="159"/>
      <c r="X142" s="159"/>
      <c r="Y142" s="159"/>
      <c r="Z142" s="159"/>
      <c r="AA142" s="159"/>
      <c r="AB142" s="159"/>
      <c r="AC142" s="159"/>
      <c r="AD142" s="158">
        <f t="shared" si="44"/>
        <v>435</v>
      </c>
      <c r="AE142" s="159">
        <v>435</v>
      </c>
      <c r="AF142" s="158">
        <f t="shared" si="45"/>
        <v>0</v>
      </c>
      <c r="AG142" s="158">
        <f t="shared" si="51"/>
        <v>435</v>
      </c>
      <c r="AH142" s="159"/>
      <c r="AI142" s="159"/>
      <c r="AJ142" s="159"/>
      <c r="AK142" s="159"/>
      <c r="AL142" s="159"/>
      <c r="AM142" s="159"/>
      <c r="AN142" s="159"/>
      <c r="AO142" s="159"/>
      <c r="AP142" s="159"/>
      <c r="AQ142" s="158">
        <f t="shared" si="46"/>
        <v>435</v>
      </c>
      <c r="AR142" s="159">
        <v>435</v>
      </c>
      <c r="AS142" s="158">
        <f t="shared" si="47"/>
        <v>0</v>
      </c>
      <c r="AT142" s="158">
        <f t="shared" si="52"/>
        <v>435</v>
      </c>
      <c r="AU142" s="159"/>
      <c r="AV142" s="159"/>
      <c r="AW142" s="159"/>
      <c r="AX142" s="159"/>
      <c r="AY142" s="159"/>
      <c r="AZ142" s="159"/>
      <c r="BA142" s="159"/>
      <c r="BB142" s="159"/>
      <c r="BC142" s="159"/>
      <c r="BD142" s="158">
        <f t="shared" si="48"/>
        <v>435</v>
      </c>
      <c r="BE142" s="159">
        <v>435</v>
      </c>
      <c r="BF142" s="158">
        <f t="shared" si="49"/>
        <v>0</v>
      </c>
      <c r="BG142" s="137" t="str">
        <f t="shared" si="42"/>
        <v>*</v>
      </c>
    </row>
    <row r="143" spans="1:59">
      <c r="A143" s="138">
        <v>140</v>
      </c>
      <c r="B143" s="155" t="s">
        <v>1138</v>
      </c>
      <c r="C143" s="213" t="s">
        <v>10</v>
      </c>
      <c r="D143" s="156" t="s">
        <v>834</v>
      </c>
      <c r="E143" s="157">
        <v>155</v>
      </c>
      <c r="F143" s="158"/>
      <c r="G143" s="158">
        <f>E143*3</f>
        <v>465</v>
      </c>
      <c r="H143" s="159">
        <v>50</v>
      </c>
      <c r="I143" s="159"/>
      <c r="J143" s="159"/>
      <c r="K143" s="159"/>
      <c r="L143" s="159"/>
      <c r="M143" s="159"/>
      <c r="N143" s="159"/>
      <c r="O143" s="159"/>
      <c r="P143" s="159">
        <v>50</v>
      </c>
      <c r="Q143" s="158">
        <f t="shared" si="43"/>
        <v>565</v>
      </c>
      <c r="R143" s="159">
        <v>465</v>
      </c>
      <c r="S143" s="158">
        <f t="shared" si="32"/>
        <v>100</v>
      </c>
      <c r="T143" s="158">
        <f t="shared" si="50"/>
        <v>465</v>
      </c>
      <c r="U143" s="159"/>
      <c r="V143" s="159"/>
      <c r="W143" s="159"/>
      <c r="X143" s="159"/>
      <c r="Y143" s="159"/>
      <c r="Z143" s="159"/>
      <c r="AA143" s="159"/>
      <c r="AB143" s="159"/>
      <c r="AC143" s="159"/>
      <c r="AD143" s="158">
        <f t="shared" si="44"/>
        <v>465</v>
      </c>
      <c r="AE143" s="159">
        <v>565</v>
      </c>
      <c r="AF143" s="158">
        <f t="shared" si="45"/>
        <v>0</v>
      </c>
      <c r="AG143" s="158">
        <f t="shared" si="51"/>
        <v>465</v>
      </c>
      <c r="AH143" s="159"/>
      <c r="AI143" s="159"/>
      <c r="AJ143" s="159"/>
      <c r="AK143" s="159"/>
      <c r="AL143" s="159"/>
      <c r="AM143" s="159"/>
      <c r="AN143" s="159"/>
      <c r="AO143" s="159"/>
      <c r="AP143" s="159"/>
      <c r="AQ143" s="158">
        <f t="shared" si="46"/>
        <v>465</v>
      </c>
      <c r="AR143" s="159">
        <v>465</v>
      </c>
      <c r="AS143" s="158">
        <f t="shared" si="47"/>
        <v>0</v>
      </c>
      <c r="AT143" s="158">
        <f t="shared" si="52"/>
        <v>465</v>
      </c>
      <c r="AU143" s="159">
        <v>50</v>
      </c>
      <c r="AV143" s="159"/>
      <c r="AW143" s="159"/>
      <c r="AX143" s="159"/>
      <c r="AY143" s="159"/>
      <c r="AZ143" s="159"/>
      <c r="BA143" s="159"/>
      <c r="BB143" s="159"/>
      <c r="BC143" s="159"/>
      <c r="BD143" s="158">
        <f t="shared" si="48"/>
        <v>515</v>
      </c>
      <c r="BE143" s="159">
        <v>515</v>
      </c>
      <c r="BF143" s="158">
        <f t="shared" si="49"/>
        <v>0</v>
      </c>
      <c r="BG143" s="137" t="str">
        <f t="shared" si="42"/>
        <v>*</v>
      </c>
    </row>
    <row r="144" spans="1:59">
      <c r="A144" s="138">
        <v>141</v>
      </c>
      <c r="B144" s="271" t="s">
        <v>1312</v>
      </c>
      <c r="C144" s="213" t="s">
        <v>10</v>
      </c>
      <c r="D144" s="156" t="s">
        <v>12</v>
      </c>
      <c r="E144" s="157">
        <v>115</v>
      </c>
      <c r="F144" s="177"/>
      <c r="G144" s="158">
        <f>E144*3</f>
        <v>345</v>
      </c>
      <c r="H144" s="159"/>
      <c r="I144" s="159"/>
      <c r="J144" s="159"/>
      <c r="K144" s="159"/>
      <c r="L144" s="159"/>
      <c r="M144" s="159"/>
      <c r="N144" s="159"/>
      <c r="O144" s="159"/>
      <c r="P144" s="159"/>
      <c r="Q144" s="158">
        <f t="shared" si="43"/>
        <v>345</v>
      </c>
      <c r="R144" s="159"/>
      <c r="S144" s="158">
        <f t="shared" si="32"/>
        <v>345</v>
      </c>
      <c r="T144" s="158">
        <f t="shared" si="50"/>
        <v>345</v>
      </c>
      <c r="U144" s="159"/>
      <c r="V144" s="159"/>
      <c r="W144" s="159"/>
      <c r="X144" s="159"/>
      <c r="Y144" s="159"/>
      <c r="Z144" s="159"/>
      <c r="AA144" s="159"/>
      <c r="AB144" s="159"/>
      <c r="AC144" s="159"/>
      <c r="AD144" s="158">
        <f t="shared" si="44"/>
        <v>345</v>
      </c>
      <c r="AE144" s="159"/>
      <c r="AF144" s="158">
        <f t="shared" si="45"/>
        <v>690</v>
      </c>
      <c r="AG144" s="158">
        <f t="shared" si="51"/>
        <v>345</v>
      </c>
      <c r="AH144" s="159"/>
      <c r="AI144" s="159"/>
      <c r="AJ144" s="159"/>
      <c r="AK144" s="159"/>
      <c r="AL144" s="159"/>
      <c r="AM144" s="159"/>
      <c r="AN144" s="159"/>
      <c r="AO144" s="159"/>
      <c r="AP144" s="159"/>
      <c r="AQ144" s="158">
        <f t="shared" si="46"/>
        <v>345</v>
      </c>
      <c r="AR144" s="159"/>
      <c r="AS144" s="158">
        <f t="shared" si="47"/>
        <v>1035</v>
      </c>
      <c r="AT144" s="158">
        <f t="shared" si="52"/>
        <v>345</v>
      </c>
      <c r="AU144" s="159"/>
      <c r="AV144" s="159"/>
      <c r="AW144" s="159"/>
      <c r="AX144" s="159"/>
      <c r="AY144" s="159"/>
      <c r="AZ144" s="159"/>
      <c r="BA144" s="159"/>
      <c r="BB144" s="159"/>
      <c r="BC144" s="159"/>
      <c r="BD144" s="158">
        <f t="shared" si="48"/>
        <v>345</v>
      </c>
      <c r="BE144" s="159"/>
      <c r="BF144" s="158">
        <f t="shared" si="49"/>
        <v>1380</v>
      </c>
      <c r="BG144" s="137" t="str">
        <f t="shared" si="42"/>
        <v/>
      </c>
    </row>
    <row r="145" spans="1:59">
      <c r="A145" s="138">
        <v>142</v>
      </c>
      <c r="B145" s="155" t="s">
        <v>1140</v>
      </c>
      <c r="C145" s="213" t="s">
        <v>10</v>
      </c>
      <c r="D145" s="156" t="s">
        <v>339</v>
      </c>
      <c r="E145" s="157">
        <v>95</v>
      </c>
      <c r="F145" s="158">
        <v>620</v>
      </c>
      <c r="G145" s="158">
        <f>E145*3</f>
        <v>285</v>
      </c>
      <c r="H145" s="159"/>
      <c r="I145" s="159"/>
      <c r="J145" s="159"/>
      <c r="K145" s="159"/>
      <c r="L145" s="159"/>
      <c r="M145" s="159"/>
      <c r="N145" s="159"/>
      <c r="O145" s="159"/>
      <c r="P145" s="159"/>
      <c r="Q145" s="158">
        <f t="shared" si="43"/>
        <v>285</v>
      </c>
      <c r="R145" s="159"/>
      <c r="S145" s="158">
        <f t="shared" si="32"/>
        <v>905</v>
      </c>
      <c r="T145" s="158">
        <f t="shared" si="50"/>
        <v>285</v>
      </c>
      <c r="U145" s="159"/>
      <c r="V145" s="159"/>
      <c r="W145" s="159"/>
      <c r="X145" s="159"/>
      <c r="Y145" s="159"/>
      <c r="Z145" s="159"/>
      <c r="AA145" s="159"/>
      <c r="AB145" s="159"/>
      <c r="AC145" s="159"/>
      <c r="AD145" s="158">
        <f t="shared" si="44"/>
        <v>285</v>
      </c>
      <c r="AE145" s="159"/>
      <c r="AF145" s="158">
        <f t="shared" si="45"/>
        <v>1190</v>
      </c>
      <c r="AG145" s="158">
        <f t="shared" si="51"/>
        <v>285</v>
      </c>
      <c r="AH145" s="159"/>
      <c r="AI145" s="159"/>
      <c r="AJ145" s="159"/>
      <c r="AK145" s="159"/>
      <c r="AL145" s="159"/>
      <c r="AM145" s="159"/>
      <c r="AN145" s="159"/>
      <c r="AO145" s="159"/>
      <c r="AP145" s="159"/>
      <c r="AQ145" s="158">
        <f t="shared" si="46"/>
        <v>285</v>
      </c>
      <c r="AR145" s="159"/>
      <c r="AS145" s="158">
        <f t="shared" si="47"/>
        <v>1475</v>
      </c>
      <c r="AT145" s="158">
        <f t="shared" si="52"/>
        <v>285</v>
      </c>
      <c r="AU145" s="159"/>
      <c r="AV145" s="159"/>
      <c r="AW145" s="159"/>
      <c r="AX145" s="159"/>
      <c r="AY145" s="159"/>
      <c r="AZ145" s="159"/>
      <c r="BA145" s="159"/>
      <c r="BB145" s="159"/>
      <c r="BC145" s="159"/>
      <c r="BD145" s="158">
        <f t="shared" si="48"/>
        <v>285</v>
      </c>
      <c r="BE145" s="159">
        <v>285</v>
      </c>
      <c r="BF145" s="158">
        <f t="shared" si="49"/>
        <v>1475</v>
      </c>
      <c r="BG145" s="137" t="str">
        <f t="shared" si="42"/>
        <v/>
      </c>
    </row>
    <row r="146" spans="1:59">
      <c r="A146" s="138">
        <v>143</v>
      </c>
      <c r="B146" s="155" t="s">
        <v>1141</v>
      </c>
      <c r="C146" s="213" t="s">
        <v>10</v>
      </c>
      <c r="D146" s="156" t="s">
        <v>12</v>
      </c>
      <c r="E146" s="157">
        <v>135</v>
      </c>
      <c r="F146" s="158">
        <v>810</v>
      </c>
      <c r="G146" s="158">
        <f>E146*3</f>
        <v>405</v>
      </c>
      <c r="H146" s="159"/>
      <c r="I146" s="159"/>
      <c r="J146" s="159"/>
      <c r="K146" s="159"/>
      <c r="L146" s="159"/>
      <c r="M146" s="159"/>
      <c r="N146" s="159"/>
      <c r="O146" s="159"/>
      <c r="P146" s="159"/>
      <c r="Q146" s="158">
        <f t="shared" si="43"/>
        <v>405</v>
      </c>
      <c r="R146" s="159">
        <v>1215</v>
      </c>
      <c r="S146" s="158">
        <f t="shared" si="32"/>
        <v>0</v>
      </c>
      <c r="T146" s="158">
        <f t="shared" si="50"/>
        <v>405</v>
      </c>
      <c r="U146" s="159"/>
      <c r="V146" s="159"/>
      <c r="W146" s="159"/>
      <c r="X146" s="159"/>
      <c r="Y146" s="159"/>
      <c r="Z146" s="159"/>
      <c r="AA146" s="159"/>
      <c r="AB146" s="159"/>
      <c r="AC146" s="159"/>
      <c r="AD146" s="158">
        <f t="shared" si="44"/>
        <v>405</v>
      </c>
      <c r="AE146" s="159">
        <v>1215</v>
      </c>
      <c r="AF146" s="158">
        <f t="shared" si="45"/>
        <v>-810</v>
      </c>
      <c r="AG146" s="158">
        <f t="shared" si="51"/>
        <v>405</v>
      </c>
      <c r="AH146" s="159"/>
      <c r="AI146" s="159"/>
      <c r="AJ146" s="159"/>
      <c r="AK146" s="159"/>
      <c r="AL146" s="159"/>
      <c r="AM146" s="159"/>
      <c r="AN146" s="159"/>
      <c r="AO146" s="159"/>
      <c r="AP146" s="159"/>
      <c r="AQ146" s="158">
        <f t="shared" si="46"/>
        <v>405</v>
      </c>
      <c r="AR146" s="159"/>
      <c r="AS146" s="158">
        <f t="shared" si="47"/>
        <v>-405</v>
      </c>
      <c r="AT146" s="158">
        <f t="shared" si="52"/>
        <v>405</v>
      </c>
      <c r="AU146" s="159"/>
      <c r="AV146" s="159"/>
      <c r="AW146" s="159"/>
      <c r="AX146" s="159"/>
      <c r="AY146" s="159"/>
      <c r="AZ146" s="159"/>
      <c r="BA146" s="159"/>
      <c r="BB146" s="159"/>
      <c r="BC146" s="159"/>
      <c r="BD146" s="158">
        <f t="shared" si="48"/>
        <v>405</v>
      </c>
      <c r="BE146" s="159"/>
      <c r="BF146" s="158">
        <f t="shared" si="49"/>
        <v>0</v>
      </c>
      <c r="BG146" s="137" t="str">
        <f t="shared" si="42"/>
        <v>*</v>
      </c>
    </row>
    <row r="147" spans="1:59">
      <c r="A147" s="138">
        <v>144</v>
      </c>
      <c r="B147" s="155" t="s">
        <v>1142</v>
      </c>
      <c r="C147" s="213" t="s">
        <v>10</v>
      </c>
      <c r="D147" s="156" t="s">
        <v>346</v>
      </c>
      <c r="E147" s="157">
        <v>120</v>
      </c>
      <c r="F147" s="158"/>
      <c r="G147" s="158">
        <v>240</v>
      </c>
      <c r="H147" s="159"/>
      <c r="I147" s="159"/>
      <c r="J147" s="159"/>
      <c r="K147" s="159"/>
      <c r="L147" s="159"/>
      <c r="M147" s="159"/>
      <c r="N147" s="159"/>
      <c r="O147" s="159"/>
      <c r="P147" s="159"/>
      <c r="Q147" s="158">
        <f t="shared" si="43"/>
        <v>240</v>
      </c>
      <c r="R147" s="159">
        <v>240</v>
      </c>
      <c r="S147" s="158">
        <f t="shared" si="32"/>
        <v>0</v>
      </c>
      <c r="T147" s="158">
        <f t="shared" si="50"/>
        <v>360</v>
      </c>
      <c r="U147" s="159"/>
      <c r="V147" s="159"/>
      <c r="W147" s="159"/>
      <c r="X147" s="159"/>
      <c r="Y147" s="159"/>
      <c r="Z147" s="159"/>
      <c r="AA147" s="159">
        <v>50</v>
      </c>
      <c r="AB147" s="159"/>
      <c r="AC147" s="159">
        <v>50</v>
      </c>
      <c r="AD147" s="158">
        <f t="shared" si="44"/>
        <v>460</v>
      </c>
      <c r="AE147" s="159">
        <v>460</v>
      </c>
      <c r="AF147" s="158">
        <f t="shared" si="45"/>
        <v>0</v>
      </c>
      <c r="AG147" s="158">
        <f t="shared" si="51"/>
        <v>360</v>
      </c>
      <c r="AH147" s="159"/>
      <c r="AI147" s="159"/>
      <c r="AJ147" s="159"/>
      <c r="AK147" s="159"/>
      <c r="AL147" s="159"/>
      <c r="AM147" s="159"/>
      <c r="AN147" s="159"/>
      <c r="AO147" s="159"/>
      <c r="AP147" s="159"/>
      <c r="AQ147" s="158">
        <f t="shared" si="46"/>
        <v>360</v>
      </c>
      <c r="AR147" s="159">
        <v>360</v>
      </c>
      <c r="AS147" s="158">
        <f t="shared" si="47"/>
        <v>0</v>
      </c>
      <c r="AT147" s="158">
        <f t="shared" si="52"/>
        <v>360</v>
      </c>
      <c r="AU147" s="159"/>
      <c r="AV147" s="159"/>
      <c r="AW147" s="159"/>
      <c r="AX147" s="159"/>
      <c r="AY147" s="159"/>
      <c r="AZ147" s="159"/>
      <c r="BA147" s="159"/>
      <c r="BB147" s="159"/>
      <c r="BC147" s="159"/>
      <c r="BD147" s="158">
        <f t="shared" si="48"/>
        <v>360</v>
      </c>
      <c r="BE147" s="159">
        <v>360</v>
      </c>
      <c r="BF147" s="158">
        <f t="shared" si="49"/>
        <v>0</v>
      </c>
      <c r="BG147" s="137" t="str">
        <f t="shared" si="42"/>
        <v>*</v>
      </c>
    </row>
    <row r="148" spans="1:59">
      <c r="A148" s="138">
        <v>145</v>
      </c>
      <c r="B148" s="160" t="s">
        <v>1075</v>
      </c>
      <c r="C148" s="213" t="s">
        <v>14</v>
      </c>
      <c r="D148" s="156" t="s">
        <v>12</v>
      </c>
      <c r="E148" s="161">
        <v>185</v>
      </c>
      <c r="F148" s="158"/>
      <c r="G148" s="158">
        <v>435</v>
      </c>
      <c r="H148" s="159"/>
      <c r="I148" s="159"/>
      <c r="J148" s="159"/>
      <c r="K148" s="159"/>
      <c r="L148" s="159"/>
      <c r="M148" s="159"/>
      <c r="N148" s="159">
        <v>50</v>
      </c>
      <c r="O148" s="159"/>
      <c r="P148" s="159"/>
      <c r="Q148" s="158">
        <f t="shared" si="43"/>
        <v>485</v>
      </c>
      <c r="R148" s="159">
        <v>485</v>
      </c>
      <c r="S148" s="158">
        <f t="shared" si="32"/>
        <v>0</v>
      </c>
      <c r="T148" s="158">
        <f t="shared" si="50"/>
        <v>555</v>
      </c>
      <c r="U148" s="159"/>
      <c r="V148" s="159"/>
      <c r="W148" s="159"/>
      <c r="X148" s="159"/>
      <c r="Y148" s="159"/>
      <c r="Z148" s="159"/>
      <c r="AA148" s="159"/>
      <c r="AB148" s="159"/>
      <c r="AC148" s="159"/>
      <c r="AD148" s="158">
        <f t="shared" si="44"/>
        <v>555</v>
      </c>
      <c r="AE148" s="159">
        <v>555</v>
      </c>
      <c r="AF148" s="158">
        <f t="shared" si="45"/>
        <v>0</v>
      </c>
      <c r="AG148" s="158">
        <f t="shared" si="51"/>
        <v>555</v>
      </c>
      <c r="AH148" s="159"/>
      <c r="AI148" s="159"/>
      <c r="AJ148" s="159"/>
      <c r="AK148" s="159"/>
      <c r="AL148" s="159"/>
      <c r="AM148" s="159"/>
      <c r="AN148" s="159"/>
      <c r="AO148" s="159"/>
      <c r="AP148" s="159"/>
      <c r="AQ148" s="158">
        <f t="shared" si="46"/>
        <v>555</v>
      </c>
      <c r="AR148" s="159"/>
      <c r="AS148" s="158">
        <f t="shared" si="47"/>
        <v>555</v>
      </c>
      <c r="AT148" s="158">
        <f t="shared" si="52"/>
        <v>555</v>
      </c>
      <c r="AU148" s="159"/>
      <c r="AV148" s="159"/>
      <c r="AW148" s="159"/>
      <c r="AX148" s="159"/>
      <c r="AY148" s="159"/>
      <c r="AZ148" s="159"/>
      <c r="BA148" s="159"/>
      <c r="BB148" s="159"/>
      <c r="BC148" s="159"/>
      <c r="BD148" s="158">
        <f t="shared" si="48"/>
        <v>555</v>
      </c>
      <c r="BE148" s="159"/>
      <c r="BF148" s="158">
        <f t="shared" si="49"/>
        <v>1110</v>
      </c>
      <c r="BG148" s="137" t="str">
        <f t="shared" si="42"/>
        <v/>
      </c>
    </row>
    <row r="149" spans="1:59" s="172" customFormat="1">
      <c r="A149" s="138">
        <v>146</v>
      </c>
      <c r="B149" s="155" t="s">
        <v>313</v>
      </c>
      <c r="C149" s="213" t="s">
        <v>10</v>
      </c>
      <c r="D149" s="156" t="s">
        <v>315</v>
      </c>
      <c r="E149" s="157">
        <v>90</v>
      </c>
      <c r="F149" s="158"/>
      <c r="G149" s="158">
        <f>E149*3</f>
        <v>270</v>
      </c>
      <c r="H149" s="159"/>
      <c r="I149" s="159"/>
      <c r="J149" s="159"/>
      <c r="K149" s="159"/>
      <c r="L149" s="159"/>
      <c r="M149" s="159"/>
      <c r="N149" s="159">
        <v>50</v>
      </c>
      <c r="O149" s="159"/>
      <c r="P149" s="159"/>
      <c r="Q149" s="158">
        <f t="shared" si="43"/>
        <v>320</v>
      </c>
      <c r="R149" s="159">
        <v>270</v>
      </c>
      <c r="S149" s="158">
        <f t="shared" si="32"/>
        <v>50</v>
      </c>
      <c r="T149" s="158">
        <f t="shared" si="50"/>
        <v>270</v>
      </c>
      <c r="U149" s="159"/>
      <c r="V149" s="159"/>
      <c r="W149" s="159"/>
      <c r="X149" s="159"/>
      <c r="Y149" s="159"/>
      <c r="Z149" s="159"/>
      <c r="AA149" s="159"/>
      <c r="AB149" s="159"/>
      <c r="AC149" s="159"/>
      <c r="AD149" s="158">
        <f t="shared" si="44"/>
        <v>270</v>
      </c>
      <c r="AE149" s="159">
        <v>320</v>
      </c>
      <c r="AF149" s="158">
        <f t="shared" si="45"/>
        <v>0</v>
      </c>
      <c r="AG149" s="158">
        <f t="shared" si="51"/>
        <v>270</v>
      </c>
      <c r="AH149" s="159"/>
      <c r="AI149" s="159"/>
      <c r="AJ149" s="159"/>
      <c r="AK149" s="159"/>
      <c r="AL149" s="159"/>
      <c r="AM149" s="159"/>
      <c r="AN149" s="159"/>
      <c r="AO149" s="159"/>
      <c r="AP149" s="159"/>
      <c r="AQ149" s="158">
        <f t="shared" si="46"/>
        <v>270</v>
      </c>
      <c r="AR149" s="159">
        <v>270</v>
      </c>
      <c r="AS149" s="158">
        <f t="shared" si="47"/>
        <v>0</v>
      </c>
      <c r="AT149" s="158">
        <f t="shared" si="52"/>
        <v>270</v>
      </c>
      <c r="AU149" s="159"/>
      <c r="AV149" s="159"/>
      <c r="AW149" s="159"/>
      <c r="AX149" s="159"/>
      <c r="AY149" s="159"/>
      <c r="AZ149" s="159"/>
      <c r="BA149" s="159"/>
      <c r="BB149" s="159"/>
      <c r="BC149" s="159"/>
      <c r="BD149" s="158">
        <f t="shared" si="48"/>
        <v>270</v>
      </c>
      <c r="BE149" s="159">
        <v>270</v>
      </c>
      <c r="BF149" s="158">
        <f t="shared" si="49"/>
        <v>0</v>
      </c>
      <c r="BG149" s="137" t="str">
        <f t="shared" si="42"/>
        <v>*</v>
      </c>
    </row>
    <row r="150" spans="1:59">
      <c r="A150" s="138">
        <v>147</v>
      </c>
      <c r="B150" s="160" t="s">
        <v>316</v>
      </c>
      <c r="C150" s="213" t="s">
        <v>14</v>
      </c>
      <c r="D150" s="156" t="s">
        <v>318</v>
      </c>
      <c r="E150" s="161">
        <v>60</v>
      </c>
      <c r="F150" s="158"/>
      <c r="G150" s="158">
        <f>E150*3</f>
        <v>180</v>
      </c>
      <c r="H150" s="159">
        <v>50</v>
      </c>
      <c r="I150" s="159"/>
      <c r="J150" s="159"/>
      <c r="K150" s="159"/>
      <c r="L150" s="159"/>
      <c r="M150" s="159"/>
      <c r="N150" s="159"/>
      <c r="O150" s="159"/>
      <c r="P150" s="159"/>
      <c r="Q150" s="158">
        <f t="shared" si="43"/>
        <v>230</v>
      </c>
      <c r="R150" s="159">
        <v>230</v>
      </c>
      <c r="S150" s="158">
        <f t="shared" si="32"/>
        <v>0</v>
      </c>
      <c r="T150" s="158">
        <f t="shared" si="50"/>
        <v>180</v>
      </c>
      <c r="U150" s="159"/>
      <c r="V150" s="159"/>
      <c r="W150" s="159"/>
      <c r="X150" s="159"/>
      <c r="Y150" s="159"/>
      <c r="Z150" s="159"/>
      <c r="AA150" s="159"/>
      <c r="AB150" s="159"/>
      <c r="AC150" s="159"/>
      <c r="AD150" s="158">
        <f t="shared" si="44"/>
        <v>180</v>
      </c>
      <c r="AE150" s="159"/>
      <c r="AF150" s="158">
        <f t="shared" si="45"/>
        <v>180</v>
      </c>
      <c r="AG150" s="158">
        <f t="shared" si="51"/>
        <v>180</v>
      </c>
      <c r="AH150" s="159"/>
      <c r="AI150" s="159"/>
      <c r="AJ150" s="159"/>
      <c r="AK150" s="159"/>
      <c r="AL150" s="159"/>
      <c r="AM150" s="159"/>
      <c r="AN150" s="159"/>
      <c r="AO150" s="159"/>
      <c r="AP150" s="159"/>
      <c r="AQ150" s="158">
        <f t="shared" si="46"/>
        <v>180</v>
      </c>
      <c r="AR150" s="159">
        <v>540</v>
      </c>
      <c r="AS150" s="158">
        <f t="shared" si="47"/>
        <v>-180</v>
      </c>
      <c r="AT150" s="158">
        <f t="shared" si="52"/>
        <v>180</v>
      </c>
      <c r="AU150" s="159"/>
      <c r="AV150" s="159"/>
      <c r="AW150" s="159"/>
      <c r="AX150" s="159"/>
      <c r="AY150" s="159"/>
      <c r="AZ150" s="159"/>
      <c r="BA150" s="159"/>
      <c r="BB150" s="159"/>
      <c r="BC150" s="159"/>
      <c r="BD150" s="158">
        <f t="shared" si="48"/>
        <v>180</v>
      </c>
      <c r="BE150" s="159"/>
      <c r="BF150" s="158">
        <f t="shared" si="49"/>
        <v>0</v>
      </c>
      <c r="BG150" s="137" t="str">
        <f t="shared" si="42"/>
        <v>*</v>
      </c>
    </row>
    <row r="151" spans="1:59">
      <c r="A151" s="138">
        <v>148</v>
      </c>
      <c r="B151" s="160" t="s">
        <v>319</v>
      </c>
      <c r="C151" s="213" t="s">
        <v>14</v>
      </c>
      <c r="D151" s="156" t="s">
        <v>12</v>
      </c>
      <c r="E151" s="161">
        <v>340</v>
      </c>
      <c r="F151" s="158"/>
      <c r="G151" s="158">
        <v>900</v>
      </c>
      <c r="H151" s="159">
        <v>50</v>
      </c>
      <c r="I151" s="159"/>
      <c r="J151" s="159"/>
      <c r="K151" s="159"/>
      <c r="L151" s="159"/>
      <c r="M151" s="159"/>
      <c r="N151" s="159"/>
      <c r="O151" s="159"/>
      <c r="P151" s="159"/>
      <c r="Q151" s="158">
        <f t="shared" si="43"/>
        <v>950</v>
      </c>
      <c r="R151" s="159">
        <v>900</v>
      </c>
      <c r="S151" s="158">
        <f t="shared" si="32"/>
        <v>50</v>
      </c>
      <c r="T151" s="158">
        <f t="shared" si="50"/>
        <v>1020</v>
      </c>
      <c r="U151" s="159"/>
      <c r="V151" s="159">
        <v>50</v>
      </c>
      <c r="W151" s="159"/>
      <c r="X151" s="159">
        <v>1007</v>
      </c>
      <c r="Y151" s="159"/>
      <c r="Z151" s="159"/>
      <c r="AA151" s="159">
        <v>50</v>
      </c>
      <c r="AB151" s="159"/>
      <c r="AC151" s="159">
        <v>50</v>
      </c>
      <c r="AD151" s="158">
        <f t="shared" si="44"/>
        <v>2177</v>
      </c>
      <c r="AE151" s="159">
        <v>2227</v>
      </c>
      <c r="AF151" s="158">
        <f t="shared" si="45"/>
        <v>0</v>
      </c>
      <c r="AG151" s="158">
        <f t="shared" si="51"/>
        <v>1020</v>
      </c>
      <c r="AH151" s="159"/>
      <c r="AI151" s="159"/>
      <c r="AJ151" s="159"/>
      <c r="AK151" s="159"/>
      <c r="AL151" s="159"/>
      <c r="AM151" s="159"/>
      <c r="AN151" s="159"/>
      <c r="AO151" s="159"/>
      <c r="AP151" s="159"/>
      <c r="AQ151" s="158">
        <f t="shared" si="46"/>
        <v>1020</v>
      </c>
      <c r="AR151" s="159">
        <v>1020</v>
      </c>
      <c r="AS151" s="158">
        <f t="shared" si="47"/>
        <v>0</v>
      </c>
      <c r="AT151" s="158">
        <f t="shared" si="52"/>
        <v>1020</v>
      </c>
      <c r="AU151" s="159"/>
      <c r="AV151" s="159"/>
      <c r="AW151" s="159"/>
      <c r="AX151" s="159"/>
      <c r="AY151" s="159"/>
      <c r="AZ151" s="159"/>
      <c r="BA151" s="159"/>
      <c r="BB151" s="159"/>
      <c r="BC151" s="159"/>
      <c r="BD151" s="158">
        <f t="shared" si="48"/>
        <v>1020</v>
      </c>
      <c r="BE151" s="159">
        <v>1020</v>
      </c>
      <c r="BF151" s="158">
        <f t="shared" si="49"/>
        <v>0</v>
      </c>
      <c r="BG151" s="137" t="str">
        <f t="shared" si="42"/>
        <v>*</v>
      </c>
    </row>
    <row r="152" spans="1:59">
      <c r="A152" s="138">
        <v>149</v>
      </c>
      <c r="B152" s="160" t="s">
        <v>321</v>
      </c>
      <c r="C152" s="213" t="s">
        <v>14</v>
      </c>
      <c r="D152" s="156" t="s">
        <v>323</v>
      </c>
      <c r="E152" s="161">
        <v>60</v>
      </c>
      <c r="F152" s="158"/>
      <c r="G152" s="158">
        <f>E152*3</f>
        <v>180</v>
      </c>
      <c r="H152" s="159"/>
      <c r="I152" s="159"/>
      <c r="J152" s="159"/>
      <c r="K152" s="159"/>
      <c r="L152" s="159"/>
      <c r="M152" s="159"/>
      <c r="N152" s="159"/>
      <c r="O152" s="159"/>
      <c r="P152" s="159"/>
      <c r="Q152" s="158">
        <f t="shared" si="43"/>
        <v>180</v>
      </c>
      <c r="R152" s="159"/>
      <c r="S152" s="158">
        <f t="shared" si="32"/>
        <v>180</v>
      </c>
      <c r="T152" s="158">
        <f t="shared" si="50"/>
        <v>180</v>
      </c>
      <c r="U152" s="159"/>
      <c r="V152" s="159"/>
      <c r="W152" s="159"/>
      <c r="X152" s="159"/>
      <c r="Y152" s="159"/>
      <c r="Z152" s="159"/>
      <c r="AA152" s="159"/>
      <c r="AB152" s="159"/>
      <c r="AC152" s="159"/>
      <c r="AD152" s="158">
        <f t="shared" si="44"/>
        <v>180</v>
      </c>
      <c r="AE152" s="159"/>
      <c r="AF152" s="158">
        <f t="shared" si="45"/>
        <v>360</v>
      </c>
      <c r="AG152" s="158">
        <f t="shared" si="51"/>
        <v>180</v>
      </c>
      <c r="AH152" s="159"/>
      <c r="AI152" s="159"/>
      <c r="AJ152" s="159"/>
      <c r="AK152" s="159"/>
      <c r="AL152" s="159"/>
      <c r="AM152" s="159"/>
      <c r="AN152" s="159"/>
      <c r="AO152" s="159"/>
      <c r="AP152" s="159"/>
      <c r="AQ152" s="158">
        <f t="shared" si="46"/>
        <v>180</v>
      </c>
      <c r="AR152" s="159">
        <v>720</v>
      </c>
      <c r="AS152" s="158">
        <f t="shared" si="47"/>
        <v>-180</v>
      </c>
      <c r="AT152" s="158">
        <f t="shared" si="52"/>
        <v>180</v>
      </c>
      <c r="AU152" s="159"/>
      <c r="AV152" s="159"/>
      <c r="AW152" s="159"/>
      <c r="AX152" s="159"/>
      <c r="AY152" s="159"/>
      <c r="AZ152" s="159"/>
      <c r="BA152" s="159"/>
      <c r="BB152" s="159"/>
      <c r="BC152" s="159"/>
      <c r="BD152" s="158">
        <f t="shared" si="48"/>
        <v>180</v>
      </c>
      <c r="BE152" s="159"/>
      <c r="BF152" s="158">
        <f t="shared" si="49"/>
        <v>0</v>
      </c>
      <c r="BG152" s="137" t="str">
        <f t="shared" si="42"/>
        <v>*</v>
      </c>
    </row>
    <row r="153" spans="1:59">
      <c r="A153" s="138">
        <v>150</v>
      </c>
      <c r="B153" s="155" t="s">
        <v>1125</v>
      </c>
      <c r="C153" s="213" t="s">
        <v>10</v>
      </c>
      <c r="D153" s="156" t="s">
        <v>325</v>
      </c>
      <c r="E153" s="157">
        <v>110</v>
      </c>
      <c r="F153" s="158"/>
      <c r="G153" s="158">
        <f>E153*3</f>
        <v>330</v>
      </c>
      <c r="H153" s="159"/>
      <c r="I153" s="159"/>
      <c r="J153" s="159"/>
      <c r="K153" s="159"/>
      <c r="L153" s="159"/>
      <c r="M153" s="159"/>
      <c r="N153" s="159"/>
      <c r="O153" s="159"/>
      <c r="P153" s="159"/>
      <c r="Q153" s="158">
        <f t="shared" si="43"/>
        <v>330</v>
      </c>
      <c r="R153" s="159">
        <v>330</v>
      </c>
      <c r="S153" s="158">
        <f t="shared" si="32"/>
        <v>0</v>
      </c>
      <c r="T153" s="158">
        <f t="shared" si="50"/>
        <v>330</v>
      </c>
      <c r="U153" s="159"/>
      <c r="V153" s="159"/>
      <c r="W153" s="159"/>
      <c r="X153" s="159"/>
      <c r="Y153" s="159"/>
      <c r="Z153" s="159"/>
      <c r="AA153" s="159">
        <v>50</v>
      </c>
      <c r="AB153" s="159"/>
      <c r="AC153" s="159"/>
      <c r="AD153" s="158">
        <f t="shared" si="44"/>
        <v>380</v>
      </c>
      <c r="AE153" s="159"/>
      <c r="AF153" s="158">
        <f t="shared" si="45"/>
        <v>380</v>
      </c>
      <c r="AG153" s="158">
        <f t="shared" si="51"/>
        <v>330</v>
      </c>
      <c r="AH153" s="159"/>
      <c r="AI153" s="159"/>
      <c r="AJ153" s="159"/>
      <c r="AK153" s="159"/>
      <c r="AL153" s="159"/>
      <c r="AM153" s="159"/>
      <c r="AN153" s="159"/>
      <c r="AO153" s="159"/>
      <c r="AP153" s="159"/>
      <c r="AQ153" s="158">
        <f t="shared" si="46"/>
        <v>330</v>
      </c>
      <c r="AR153" s="159">
        <v>710</v>
      </c>
      <c r="AS153" s="158">
        <f t="shared" si="47"/>
        <v>0</v>
      </c>
      <c r="AT153" s="158">
        <f t="shared" si="52"/>
        <v>330</v>
      </c>
      <c r="AU153" s="159"/>
      <c r="AV153" s="159"/>
      <c r="AW153" s="159"/>
      <c r="AX153" s="159"/>
      <c r="AY153" s="159"/>
      <c r="AZ153" s="159"/>
      <c r="BA153" s="159"/>
      <c r="BB153" s="159"/>
      <c r="BC153" s="159"/>
      <c r="BD153" s="158">
        <f t="shared" si="48"/>
        <v>330</v>
      </c>
      <c r="BE153" s="159">
        <v>350</v>
      </c>
      <c r="BF153" s="158">
        <f t="shared" si="49"/>
        <v>-20</v>
      </c>
      <c r="BG153" s="137" t="str">
        <f t="shared" si="42"/>
        <v/>
      </c>
    </row>
    <row r="154" spans="1:59">
      <c r="A154" s="138">
        <v>151</v>
      </c>
      <c r="B154" s="155" t="s">
        <v>1126</v>
      </c>
      <c r="C154" s="213" t="s">
        <v>14</v>
      </c>
      <c r="D154" s="156" t="s">
        <v>978</v>
      </c>
      <c r="E154" s="161">
        <v>160</v>
      </c>
      <c r="F154" s="158"/>
      <c r="G154" s="158">
        <f>E154*3</f>
        <v>480</v>
      </c>
      <c r="H154" s="159"/>
      <c r="I154" s="159"/>
      <c r="J154" s="159"/>
      <c r="K154" s="159"/>
      <c r="L154" s="159"/>
      <c r="M154" s="159"/>
      <c r="N154" s="159"/>
      <c r="O154" s="159"/>
      <c r="P154" s="159"/>
      <c r="Q154" s="158">
        <f t="shared" si="43"/>
        <v>480</v>
      </c>
      <c r="R154" s="159">
        <v>480</v>
      </c>
      <c r="S154" s="158">
        <f t="shared" si="32"/>
        <v>0</v>
      </c>
      <c r="T154" s="158">
        <f t="shared" si="50"/>
        <v>480</v>
      </c>
      <c r="U154" s="159"/>
      <c r="V154" s="159"/>
      <c r="W154" s="159"/>
      <c r="X154" s="159"/>
      <c r="Y154" s="159"/>
      <c r="Z154" s="159"/>
      <c r="AA154" s="159">
        <v>50</v>
      </c>
      <c r="AB154" s="159"/>
      <c r="AC154" s="159"/>
      <c r="AD154" s="158">
        <f t="shared" si="44"/>
        <v>530</v>
      </c>
      <c r="AE154" s="159">
        <v>530</v>
      </c>
      <c r="AF154" s="158">
        <f t="shared" si="45"/>
        <v>0</v>
      </c>
      <c r="AG154" s="158">
        <f t="shared" si="51"/>
        <v>480</v>
      </c>
      <c r="AH154" s="159"/>
      <c r="AI154" s="159"/>
      <c r="AJ154" s="159"/>
      <c r="AK154" s="159"/>
      <c r="AL154" s="159"/>
      <c r="AM154" s="159"/>
      <c r="AN154" s="159"/>
      <c r="AO154" s="159"/>
      <c r="AP154" s="159"/>
      <c r="AQ154" s="158">
        <f t="shared" si="46"/>
        <v>480</v>
      </c>
      <c r="AR154" s="159">
        <v>480</v>
      </c>
      <c r="AS154" s="158">
        <f t="shared" si="47"/>
        <v>0</v>
      </c>
      <c r="AT154" s="158">
        <f t="shared" si="52"/>
        <v>480</v>
      </c>
      <c r="AU154" s="159"/>
      <c r="AV154" s="159"/>
      <c r="AW154" s="159"/>
      <c r="AX154" s="159"/>
      <c r="AY154" s="159"/>
      <c r="AZ154" s="159"/>
      <c r="BA154" s="159"/>
      <c r="BB154" s="159"/>
      <c r="BC154" s="159"/>
      <c r="BD154" s="158">
        <f t="shared" si="48"/>
        <v>480</v>
      </c>
      <c r="BE154" s="159">
        <v>480</v>
      </c>
      <c r="BF154" s="158">
        <f t="shared" si="49"/>
        <v>0</v>
      </c>
      <c r="BG154" s="137" t="str">
        <f t="shared" si="42"/>
        <v>*</v>
      </c>
    </row>
    <row r="155" spans="1:59">
      <c r="A155" s="138">
        <v>152</v>
      </c>
      <c r="B155" s="155" t="s">
        <v>326</v>
      </c>
      <c r="C155" s="213" t="s">
        <v>10</v>
      </c>
      <c r="D155" s="156" t="s">
        <v>328</v>
      </c>
      <c r="E155" s="157">
        <v>70</v>
      </c>
      <c r="F155" s="158"/>
      <c r="G155" s="158">
        <f>E155*3</f>
        <v>210</v>
      </c>
      <c r="H155" s="159"/>
      <c r="I155" s="159"/>
      <c r="J155" s="159"/>
      <c r="K155" s="159"/>
      <c r="L155" s="159"/>
      <c r="M155" s="159"/>
      <c r="N155" s="159"/>
      <c r="O155" s="159"/>
      <c r="P155" s="159"/>
      <c r="Q155" s="158">
        <f t="shared" si="43"/>
        <v>210</v>
      </c>
      <c r="R155" s="159"/>
      <c r="S155" s="158">
        <f t="shared" si="32"/>
        <v>210</v>
      </c>
      <c r="T155" s="158">
        <f t="shared" si="50"/>
        <v>210</v>
      </c>
      <c r="U155" s="159"/>
      <c r="V155" s="159"/>
      <c r="W155" s="159"/>
      <c r="X155" s="159"/>
      <c r="Y155" s="159"/>
      <c r="Z155" s="159"/>
      <c r="AA155" s="159"/>
      <c r="AB155" s="159"/>
      <c r="AC155" s="159"/>
      <c r="AD155" s="158">
        <f t="shared" si="44"/>
        <v>210</v>
      </c>
      <c r="AE155" s="159"/>
      <c r="AF155" s="158">
        <f t="shared" si="45"/>
        <v>420</v>
      </c>
      <c r="AG155" s="158">
        <f t="shared" si="51"/>
        <v>210</v>
      </c>
      <c r="AH155" s="159"/>
      <c r="AI155" s="159"/>
      <c r="AJ155" s="159"/>
      <c r="AK155" s="159"/>
      <c r="AL155" s="159"/>
      <c r="AM155" s="159"/>
      <c r="AN155" s="159"/>
      <c r="AO155" s="159"/>
      <c r="AP155" s="159"/>
      <c r="AQ155" s="158">
        <f t="shared" si="46"/>
        <v>210</v>
      </c>
      <c r="AR155" s="159">
        <v>840</v>
      </c>
      <c r="AS155" s="158">
        <f t="shared" si="47"/>
        <v>-210</v>
      </c>
      <c r="AT155" s="158">
        <f t="shared" si="52"/>
        <v>210</v>
      </c>
      <c r="AU155" s="159"/>
      <c r="AV155" s="159"/>
      <c r="AW155" s="159"/>
      <c r="AX155" s="159"/>
      <c r="AY155" s="159"/>
      <c r="AZ155" s="159"/>
      <c r="BA155" s="159"/>
      <c r="BB155" s="159"/>
      <c r="BC155" s="159"/>
      <c r="BD155" s="158">
        <f t="shared" si="48"/>
        <v>210</v>
      </c>
      <c r="BE155" s="159"/>
      <c r="BF155" s="158">
        <f t="shared" si="49"/>
        <v>0</v>
      </c>
      <c r="BG155" s="137" t="str">
        <f t="shared" si="42"/>
        <v>*</v>
      </c>
    </row>
    <row r="156" spans="1:59">
      <c r="A156" s="138">
        <v>153</v>
      </c>
      <c r="B156" s="160" t="s">
        <v>1143</v>
      </c>
      <c r="C156" s="213" t="s">
        <v>14</v>
      </c>
      <c r="D156" s="156" t="s">
        <v>892</v>
      </c>
      <c r="E156" s="161">
        <v>120</v>
      </c>
      <c r="F156" s="158"/>
      <c r="G156" s="158">
        <v>210</v>
      </c>
      <c r="H156" s="159"/>
      <c r="I156" s="159"/>
      <c r="J156" s="159"/>
      <c r="K156" s="159"/>
      <c r="L156" s="159"/>
      <c r="M156" s="159"/>
      <c r="N156" s="159"/>
      <c r="O156" s="159"/>
      <c r="P156" s="159"/>
      <c r="Q156" s="158">
        <f t="shared" si="43"/>
        <v>210</v>
      </c>
      <c r="R156" s="159"/>
      <c r="S156" s="158">
        <f t="shared" si="32"/>
        <v>210</v>
      </c>
      <c r="T156" s="158">
        <f t="shared" si="50"/>
        <v>360</v>
      </c>
      <c r="U156" s="159"/>
      <c r="V156" s="159"/>
      <c r="W156" s="159"/>
      <c r="X156" s="159"/>
      <c r="Y156" s="159"/>
      <c r="Z156" s="159"/>
      <c r="AA156" s="159">
        <v>50</v>
      </c>
      <c r="AB156" s="159"/>
      <c r="AC156" s="159"/>
      <c r="AD156" s="158">
        <f t="shared" si="44"/>
        <v>410</v>
      </c>
      <c r="AE156" s="159">
        <v>620</v>
      </c>
      <c r="AF156" s="158">
        <f t="shared" si="45"/>
        <v>0</v>
      </c>
      <c r="AG156" s="158">
        <f t="shared" si="51"/>
        <v>360</v>
      </c>
      <c r="AH156" s="159"/>
      <c r="AI156" s="159"/>
      <c r="AJ156" s="159"/>
      <c r="AK156" s="159"/>
      <c r="AL156" s="159"/>
      <c r="AM156" s="159"/>
      <c r="AN156" s="159"/>
      <c r="AO156" s="159"/>
      <c r="AP156" s="159"/>
      <c r="AQ156" s="158">
        <f t="shared" si="46"/>
        <v>360</v>
      </c>
      <c r="AR156" s="159">
        <v>360</v>
      </c>
      <c r="AS156" s="158">
        <f t="shared" si="47"/>
        <v>0</v>
      </c>
      <c r="AT156" s="158">
        <f t="shared" si="52"/>
        <v>360</v>
      </c>
      <c r="AU156" s="159"/>
      <c r="AV156" s="159"/>
      <c r="AW156" s="159"/>
      <c r="AX156" s="159"/>
      <c r="AY156" s="159"/>
      <c r="AZ156" s="159"/>
      <c r="BA156" s="159"/>
      <c r="BB156" s="159"/>
      <c r="BC156" s="159"/>
      <c r="BD156" s="158">
        <f t="shared" si="48"/>
        <v>360</v>
      </c>
      <c r="BE156" s="159">
        <v>360</v>
      </c>
      <c r="BF156" s="158">
        <f t="shared" si="49"/>
        <v>0</v>
      </c>
      <c r="BG156" s="137" t="str">
        <f t="shared" si="42"/>
        <v>*</v>
      </c>
    </row>
    <row r="157" spans="1:59">
      <c r="A157" s="138">
        <v>154</v>
      </c>
      <c r="B157" s="160" t="s">
        <v>347</v>
      </c>
      <c r="C157" s="213" t="s">
        <v>14</v>
      </c>
      <c r="D157" s="156" t="s">
        <v>12</v>
      </c>
      <c r="E157" s="161">
        <v>110</v>
      </c>
      <c r="F157" s="158"/>
      <c r="G157" s="158">
        <f>E157*3</f>
        <v>330</v>
      </c>
      <c r="H157" s="159"/>
      <c r="I157" s="159"/>
      <c r="J157" s="159"/>
      <c r="K157" s="159"/>
      <c r="L157" s="159"/>
      <c r="M157" s="159"/>
      <c r="N157" s="159"/>
      <c r="O157" s="159"/>
      <c r="P157" s="159"/>
      <c r="Q157" s="158">
        <f t="shared" si="43"/>
        <v>330</v>
      </c>
      <c r="R157" s="159"/>
      <c r="S157" s="158">
        <f t="shared" si="32"/>
        <v>330</v>
      </c>
      <c r="T157" s="158">
        <f t="shared" si="50"/>
        <v>330</v>
      </c>
      <c r="U157" s="159"/>
      <c r="V157" s="159"/>
      <c r="W157" s="159"/>
      <c r="X157" s="159"/>
      <c r="Y157" s="159"/>
      <c r="Z157" s="159"/>
      <c r="AA157" s="159"/>
      <c r="AB157" s="159"/>
      <c r="AC157" s="159"/>
      <c r="AD157" s="158">
        <f t="shared" si="44"/>
        <v>330</v>
      </c>
      <c r="AE157" s="159"/>
      <c r="AF157" s="158">
        <f t="shared" si="45"/>
        <v>660</v>
      </c>
      <c r="AG157" s="158">
        <f t="shared" si="51"/>
        <v>330</v>
      </c>
      <c r="AH157" s="159"/>
      <c r="AI157" s="159"/>
      <c r="AJ157" s="159"/>
      <c r="AK157" s="159"/>
      <c r="AL157" s="159"/>
      <c r="AM157" s="159"/>
      <c r="AN157" s="159"/>
      <c r="AO157" s="159"/>
      <c r="AP157" s="159"/>
      <c r="AQ157" s="158">
        <f t="shared" si="46"/>
        <v>330</v>
      </c>
      <c r="AR157" s="159">
        <v>1320</v>
      </c>
      <c r="AS157" s="158">
        <f t="shared" si="47"/>
        <v>-330</v>
      </c>
      <c r="AT157" s="158">
        <f t="shared" si="52"/>
        <v>330</v>
      </c>
      <c r="AU157" s="159"/>
      <c r="AV157" s="159"/>
      <c r="AW157" s="159"/>
      <c r="AX157" s="159"/>
      <c r="AY157" s="159"/>
      <c r="AZ157" s="159"/>
      <c r="BA157" s="159"/>
      <c r="BB157" s="159"/>
      <c r="BC157" s="159"/>
      <c r="BD157" s="158">
        <f t="shared" si="48"/>
        <v>330</v>
      </c>
      <c r="BE157" s="159"/>
      <c r="BF157" s="158">
        <f t="shared" si="49"/>
        <v>0</v>
      </c>
      <c r="BG157" s="137" t="str">
        <f t="shared" si="42"/>
        <v>*</v>
      </c>
    </row>
    <row r="158" spans="1:59">
      <c r="A158" s="138">
        <v>155</v>
      </c>
      <c r="B158" s="160" t="s">
        <v>349</v>
      </c>
      <c r="C158" s="213" t="s">
        <v>14</v>
      </c>
      <c r="D158" s="156" t="s">
        <v>12</v>
      </c>
      <c r="E158" s="161">
        <v>175</v>
      </c>
      <c r="F158" s="158"/>
      <c r="G158" s="158">
        <v>465</v>
      </c>
      <c r="H158" s="159"/>
      <c r="I158" s="159"/>
      <c r="J158" s="159"/>
      <c r="K158" s="159"/>
      <c r="L158" s="159"/>
      <c r="M158" s="159"/>
      <c r="N158" s="159"/>
      <c r="O158" s="159"/>
      <c r="P158" s="159"/>
      <c r="Q158" s="158">
        <f t="shared" si="43"/>
        <v>465</v>
      </c>
      <c r="R158" s="159">
        <v>3963.8</v>
      </c>
      <c r="S158" s="158">
        <f t="shared" si="32"/>
        <v>-3498.8</v>
      </c>
      <c r="T158" s="158">
        <f t="shared" si="50"/>
        <v>525</v>
      </c>
      <c r="U158" s="159"/>
      <c r="V158" s="159">
        <v>50</v>
      </c>
      <c r="W158" s="159">
        <v>3498.8</v>
      </c>
      <c r="X158" s="159"/>
      <c r="Y158" s="159"/>
      <c r="Z158" s="159"/>
      <c r="AA158" s="159">
        <v>50</v>
      </c>
      <c r="AB158" s="159"/>
      <c r="AC158" s="159">
        <v>50</v>
      </c>
      <c r="AD158" s="158">
        <f t="shared" si="44"/>
        <v>4173.8</v>
      </c>
      <c r="AE158" s="159">
        <v>675</v>
      </c>
      <c r="AF158" s="158">
        <f t="shared" si="45"/>
        <v>0</v>
      </c>
      <c r="AG158" s="158">
        <f t="shared" si="51"/>
        <v>525</v>
      </c>
      <c r="AH158" s="159"/>
      <c r="AI158" s="159"/>
      <c r="AJ158" s="159"/>
      <c r="AK158" s="159"/>
      <c r="AL158" s="159"/>
      <c r="AM158" s="159"/>
      <c r="AN158" s="159"/>
      <c r="AO158" s="159"/>
      <c r="AP158" s="159"/>
      <c r="AQ158" s="158">
        <f t="shared" si="46"/>
        <v>525</v>
      </c>
      <c r="AR158" s="159">
        <v>525</v>
      </c>
      <c r="AS158" s="158">
        <f t="shared" si="47"/>
        <v>0</v>
      </c>
      <c r="AT158" s="158">
        <f t="shared" si="52"/>
        <v>525</v>
      </c>
      <c r="AU158" s="159">
        <v>50</v>
      </c>
      <c r="AV158" s="159"/>
      <c r="AW158" s="159"/>
      <c r="AX158" s="159"/>
      <c r="AY158" s="159"/>
      <c r="AZ158" s="159"/>
      <c r="BA158" s="159"/>
      <c r="BB158" s="159"/>
      <c r="BC158" s="159"/>
      <c r="BD158" s="158">
        <f t="shared" si="48"/>
        <v>575</v>
      </c>
      <c r="BE158" s="159">
        <v>575</v>
      </c>
      <c r="BF158" s="158">
        <f t="shared" si="49"/>
        <v>0</v>
      </c>
      <c r="BG158" s="137" t="str">
        <f t="shared" si="42"/>
        <v>*</v>
      </c>
    </row>
    <row r="159" spans="1:59">
      <c r="A159" s="138">
        <v>156</v>
      </c>
      <c r="B159" s="270" t="s">
        <v>1311</v>
      </c>
      <c r="C159" s="213" t="s">
        <v>23</v>
      </c>
      <c r="D159" s="156" t="s">
        <v>861</v>
      </c>
      <c r="E159" s="161">
        <v>50</v>
      </c>
      <c r="F159" s="158"/>
      <c r="G159" s="158">
        <f>E159*3</f>
        <v>150</v>
      </c>
      <c r="H159" s="159"/>
      <c r="I159" s="159"/>
      <c r="J159" s="159"/>
      <c r="K159" s="159"/>
      <c r="L159" s="159"/>
      <c r="M159" s="159"/>
      <c r="N159" s="159"/>
      <c r="O159" s="159">
        <v>500</v>
      </c>
      <c r="P159" s="159"/>
      <c r="Q159" s="158">
        <f t="shared" si="43"/>
        <v>650</v>
      </c>
      <c r="R159" s="159">
        <v>800</v>
      </c>
      <c r="S159" s="158">
        <f t="shared" si="32"/>
        <v>-150</v>
      </c>
      <c r="T159" s="158">
        <f t="shared" si="50"/>
        <v>150</v>
      </c>
      <c r="U159" s="159"/>
      <c r="V159" s="159"/>
      <c r="W159" s="159"/>
      <c r="X159" s="159"/>
      <c r="Y159" s="159"/>
      <c r="Z159" s="159"/>
      <c r="AA159" s="159"/>
      <c r="AB159" s="159"/>
      <c r="AC159" s="159"/>
      <c r="AD159" s="158">
        <f t="shared" si="44"/>
        <v>150</v>
      </c>
      <c r="AE159" s="159"/>
      <c r="AF159" s="158">
        <f t="shared" si="45"/>
        <v>0</v>
      </c>
      <c r="AG159" s="158">
        <f t="shared" si="51"/>
        <v>150</v>
      </c>
      <c r="AH159" s="159"/>
      <c r="AI159" s="159"/>
      <c r="AJ159" s="159"/>
      <c r="AK159" s="159"/>
      <c r="AL159" s="159"/>
      <c r="AM159" s="159"/>
      <c r="AN159" s="159"/>
      <c r="AO159" s="159"/>
      <c r="AP159" s="159"/>
      <c r="AQ159" s="158">
        <f t="shared" si="46"/>
        <v>150</v>
      </c>
      <c r="AR159" s="159">
        <v>300</v>
      </c>
      <c r="AS159" s="158">
        <f t="shared" si="47"/>
        <v>-150</v>
      </c>
      <c r="AT159" s="158">
        <f t="shared" si="52"/>
        <v>150</v>
      </c>
      <c r="AU159" s="159"/>
      <c r="AV159" s="159"/>
      <c r="AW159" s="159"/>
      <c r="AX159" s="159"/>
      <c r="AY159" s="159"/>
      <c r="AZ159" s="159"/>
      <c r="BA159" s="159"/>
      <c r="BB159" s="159"/>
      <c r="BC159" s="159"/>
      <c r="BD159" s="158">
        <f t="shared" si="48"/>
        <v>150</v>
      </c>
      <c r="BE159" s="159"/>
      <c r="BF159" s="158">
        <f t="shared" si="49"/>
        <v>0</v>
      </c>
      <c r="BG159" s="137" t="str">
        <f t="shared" si="42"/>
        <v>*</v>
      </c>
    </row>
    <row r="160" spans="1:59">
      <c r="A160" s="138">
        <v>157</v>
      </c>
      <c r="B160" s="160" t="s">
        <v>351</v>
      </c>
      <c r="C160" s="213" t="s">
        <v>14</v>
      </c>
      <c r="D160" s="156" t="s">
        <v>353</v>
      </c>
      <c r="E160" s="161">
        <v>75</v>
      </c>
      <c r="F160" s="158"/>
      <c r="G160" s="158">
        <f>E160*3</f>
        <v>225</v>
      </c>
      <c r="H160" s="159"/>
      <c r="I160" s="159"/>
      <c r="J160" s="159"/>
      <c r="K160" s="159"/>
      <c r="L160" s="159"/>
      <c r="M160" s="159"/>
      <c r="N160" s="159"/>
      <c r="O160" s="159"/>
      <c r="P160" s="159"/>
      <c r="Q160" s="158">
        <f t="shared" si="43"/>
        <v>225</v>
      </c>
      <c r="R160" s="159">
        <v>225</v>
      </c>
      <c r="S160" s="158">
        <f t="shared" si="32"/>
        <v>0</v>
      </c>
      <c r="T160" s="158">
        <f t="shared" si="50"/>
        <v>225</v>
      </c>
      <c r="U160" s="159"/>
      <c r="V160" s="159">
        <v>50</v>
      </c>
      <c r="W160" s="159"/>
      <c r="X160" s="159"/>
      <c r="Y160" s="159"/>
      <c r="Z160" s="159"/>
      <c r="AA160" s="159">
        <v>60</v>
      </c>
      <c r="AB160" s="159"/>
      <c r="AC160" s="159">
        <v>10</v>
      </c>
      <c r="AD160" s="158">
        <f t="shared" si="44"/>
        <v>345</v>
      </c>
      <c r="AE160" s="159">
        <v>345</v>
      </c>
      <c r="AF160" s="158">
        <f t="shared" si="45"/>
        <v>0</v>
      </c>
      <c r="AG160" s="158">
        <f t="shared" si="51"/>
        <v>225</v>
      </c>
      <c r="AH160" s="159"/>
      <c r="AI160" s="159"/>
      <c r="AJ160" s="159"/>
      <c r="AK160" s="159"/>
      <c r="AL160" s="159"/>
      <c r="AM160" s="159"/>
      <c r="AN160" s="159"/>
      <c r="AO160" s="159"/>
      <c r="AP160" s="159"/>
      <c r="AQ160" s="158">
        <f t="shared" si="46"/>
        <v>225</v>
      </c>
      <c r="AR160" s="159">
        <v>450</v>
      </c>
      <c r="AS160" s="158">
        <f t="shared" si="47"/>
        <v>-225</v>
      </c>
      <c r="AT160" s="158">
        <f t="shared" si="52"/>
        <v>225</v>
      </c>
      <c r="AU160" s="159"/>
      <c r="AV160" s="159"/>
      <c r="AW160" s="159"/>
      <c r="AX160" s="159"/>
      <c r="AY160" s="159"/>
      <c r="AZ160" s="159"/>
      <c r="BA160" s="159"/>
      <c r="BB160" s="159"/>
      <c r="BC160" s="159"/>
      <c r="BD160" s="158">
        <f t="shared" si="48"/>
        <v>225</v>
      </c>
      <c r="BE160" s="159"/>
      <c r="BF160" s="158">
        <f t="shared" si="49"/>
        <v>0</v>
      </c>
      <c r="BG160" s="137" t="str">
        <f t="shared" si="42"/>
        <v>*</v>
      </c>
    </row>
    <row r="161" spans="1:59">
      <c r="A161" s="138">
        <v>158</v>
      </c>
      <c r="B161" s="160" t="s">
        <v>354</v>
      </c>
      <c r="C161" s="213" t="s">
        <v>14</v>
      </c>
      <c r="D161" s="156" t="s">
        <v>12</v>
      </c>
      <c r="E161" s="161">
        <v>350</v>
      </c>
      <c r="F161" s="158"/>
      <c r="G161" s="158">
        <v>990</v>
      </c>
      <c r="H161" s="159"/>
      <c r="I161" s="159"/>
      <c r="J161" s="159"/>
      <c r="K161" s="159"/>
      <c r="L161" s="159"/>
      <c r="M161" s="159"/>
      <c r="N161" s="159"/>
      <c r="O161" s="159"/>
      <c r="P161" s="159"/>
      <c r="Q161" s="158">
        <f t="shared" si="43"/>
        <v>990</v>
      </c>
      <c r="R161" s="159">
        <v>12181.4</v>
      </c>
      <c r="S161" s="158">
        <f t="shared" si="32"/>
        <v>-11191.4</v>
      </c>
      <c r="T161" s="158">
        <f t="shared" si="50"/>
        <v>1050</v>
      </c>
      <c r="U161" s="159"/>
      <c r="V161" s="159"/>
      <c r="W161" s="159">
        <v>11191.4</v>
      </c>
      <c r="X161" s="159"/>
      <c r="Y161" s="159">
        <v>300</v>
      </c>
      <c r="Z161" s="159">
        <v>950</v>
      </c>
      <c r="AA161" s="159">
        <v>50</v>
      </c>
      <c r="AB161" s="159"/>
      <c r="AC161" s="159"/>
      <c r="AD161" s="158">
        <f t="shared" si="44"/>
        <v>13541.4</v>
      </c>
      <c r="AE161" s="159">
        <v>2350</v>
      </c>
      <c r="AF161" s="158">
        <f t="shared" si="45"/>
        <v>0</v>
      </c>
      <c r="AG161" s="158">
        <f t="shared" si="51"/>
        <v>1050</v>
      </c>
      <c r="AH161" s="159"/>
      <c r="AI161" s="159"/>
      <c r="AJ161" s="159"/>
      <c r="AK161" s="159"/>
      <c r="AL161" s="159"/>
      <c r="AM161" s="159"/>
      <c r="AN161" s="159"/>
      <c r="AO161" s="159"/>
      <c r="AP161" s="159"/>
      <c r="AQ161" s="158">
        <f t="shared" si="46"/>
        <v>1050</v>
      </c>
      <c r="AR161" s="159">
        <v>1050</v>
      </c>
      <c r="AS161" s="158">
        <f t="shared" si="47"/>
        <v>0</v>
      </c>
      <c r="AT161" s="158">
        <f t="shared" si="52"/>
        <v>1050</v>
      </c>
      <c r="AU161" s="159">
        <v>50</v>
      </c>
      <c r="AV161" s="159"/>
      <c r="AW161" s="159"/>
      <c r="AX161" s="159"/>
      <c r="AY161" s="159"/>
      <c r="AZ161" s="159"/>
      <c r="BA161" s="159"/>
      <c r="BB161" s="159"/>
      <c r="BC161" s="159"/>
      <c r="BD161" s="158">
        <f t="shared" si="48"/>
        <v>1100</v>
      </c>
      <c r="BE161" s="159">
        <v>1100</v>
      </c>
      <c r="BF161" s="158">
        <f t="shared" si="49"/>
        <v>0</v>
      </c>
      <c r="BG161" s="137" t="str">
        <f t="shared" si="42"/>
        <v>*</v>
      </c>
    </row>
    <row r="162" spans="1:59">
      <c r="A162" s="138">
        <v>159</v>
      </c>
      <c r="B162" s="221" t="s">
        <v>1369</v>
      </c>
      <c r="C162" s="213" t="s">
        <v>23</v>
      </c>
      <c r="D162" s="156"/>
      <c r="E162" s="161">
        <v>100</v>
      </c>
      <c r="F162" s="158"/>
      <c r="G162" s="158">
        <v>0</v>
      </c>
      <c r="H162" s="159"/>
      <c r="I162" s="159"/>
      <c r="J162" s="159"/>
      <c r="K162" s="159"/>
      <c r="L162" s="159"/>
      <c r="M162" s="159"/>
      <c r="N162" s="159"/>
      <c r="O162" s="159"/>
      <c r="P162" s="159"/>
      <c r="Q162" s="158"/>
      <c r="R162" s="159"/>
      <c r="S162" s="158"/>
      <c r="T162" s="158">
        <v>40</v>
      </c>
      <c r="U162" s="159"/>
      <c r="V162" s="159"/>
      <c r="W162" s="159"/>
      <c r="X162" s="159"/>
      <c r="Y162" s="159"/>
      <c r="Z162" s="159"/>
      <c r="AA162" s="159"/>
      <c r="AB162" s="159"/>
      <c r="AC162" s="159"/>
      <c r="AD162" s="158">
        <f t="shared" si="44"/>
        <v>40</v>
      </c>
      <c r="AE162" s="159"/>
      <c r="AF162" s="158">
        <f t="shared" si="45"/>
        <v>40</v>
      </c>
      <c r="AG162" s="158">
        <f t="shared" si="51"/>
        <v>300</v>
      </c>
      <c r="AH162" s="159"/>
      <c r="AI162" s="159"/>
      <c r="AJ162" s="159"/>
      <c r="AK162" s="159"/>
      <c r="AL162" s="159"/>
      <c r="AM162" s="159"/>
      <c r="AN162" s="159"/>
      <c r="AO162" s="159"/>
      <c r="AP162" s="159"/>
      <c r="AQ162" s="158">
        <f t="shared" si="46"/>
        <v>300</v>
      </c>
      <c r="AR162" s="159"/>
      <c r="AS162" s="158">
        <f t="shared" si="47"/>
        <v>340</v>
      </c>
      <c r="AT162" s="158">
        <f t="shared" si="52"/>
        <v>300</v>
      </c>
      <c r="AU162" s="159"/>
      <c r="AV162" s="159"/>
      <c r="AW162" s="159"/>
      <c r="AX162" s="159"/>
      <c r="AY162" s="159"/>
      <c r="AZ162" s="159"/>
      <c r="BA162" s="159"/>
      <c r="BB162" s="159"/>
      <c r="BC162" s="159"/>
      <c r="BD162" s="158">
        <f t="shared" si="48"/>
        <v>300</v>
      </c>
      <c r="BE162" s="159">
        <v>640</v>
      </c>
      <c r="BF162" s="158">
        <f t="shared" si="49"/>
        <v>0</v>
      </c>
    </row>
    <row r="163" spans="1:59">
      <c r="A163" s="138">
        <v>160</v>
      </c>
      <c r="B163" s="162" t="s">
        <v>356</v>
      </c>
      <c r="C163" s="214" t="s">
        <v>23</v>
      </c>
      <c r="D163" s="163" t="s">
        <v>12</v>
      </c>
      <c r="E163" s="184"/>
      <c r="F163" s="165">
        <v>330</v>
      </c>
      <c r="G163" s="276">
        <f>E163*3</f>
        <v>0</v>
      </c>
      <c r="H163" s="277"/>
      <c r="I163" s="277"/>
      <c r="J163" s="277"/>
      <c r="K163" s="277"/>
      <c r="L163" s="277"/>
      <c r="M163" s="277"/>
      <c r="N163" s="277"/>
      <c r="O163" s="277"/>
      <c r="P163" s="277"/>
      <c r="Q163" s="276">
        <f t="shared" si="43"/>
        <v>0</v>
      </c>
      <c r="R163" s="277"/>
      <c r="S163" s="276">
        <f t="shared" si="32"/>
        <v>330</v>
      </c>
      <c r="T163" s="276">
        <f t="shared" si="50"/>
        <v>0</v>
      </c>
      <c r="U163" s="277"/>
      <c r="V163" s="277"/>
      <c r="W163" s="277"/>
      <c r="X163" s="277"/>
      <c r="Y163" s="277"/>
      <c r="Z163" s="277"/>
      <c r="AA163" s="277"/>
      <c r="AB163" s="277"/>
      <c r="AC163" s="277"/>
      <c r="AD163" s="276">
        <f t="shared" si="44"/>
        <v>0</v>
      </c>
      <c r="AE163" s="277"/>
      <c r="AF163" s="276">
        <f t="shared" si="45"/>
        <v>330</v>
      </c>
      <c r="AG163" s="276">
        <f t="shared" si="51"/>
        <v>0</v>
      </c>
      <c r="AH163" s="277"/>
      <c r="AI163" s="277"/>
      <c r="AJ163" s="277"/>
      <c r="AK163" s="277"/>
      <c r="AL163" s="277"/>
      <c r="AM163" s="277"/>
      <c r="AN163" s="277"/>
      <c r="AO163" s="277"/>
      <c r="AP163" s="277"/>
      <c r="AQ163" s="276">
        <f t="shared" si="46"/>
        <v>0</v>
      </c>
      <c r="AR163" s="277"/>
      <c r="AS163" s="276">
        <f t="shared" si="47"/>
        <v>330</v>
      </c>
      <c r="AT163" s="276">
        <f t="shared" si="52"/>
        <v>0</v>
      </c>
      <c r="AU163" s="277"/>
      <c r="AV163" s="277"/>
      <c r="AW163" s="277"/>
      <c r="AX163" s="277"/>
      <c r="AY163" s="277"/>
      <c r="AZ163" s="277"/>
      <c r="BA163" s="277"/>
      <c r="BB163" s="277"/>
      <c r="BC163" s="277"/>
      <c r="BD163" s="276">
        <f t="shared" si="48"/>
        <v>0</v>
      </c>
      <c r="BE163" s="277"/>
      <c r="BF163" s="276">
        <f t="shared" si="49"/>
        <v>330</v>
      </c>
      <c r="BG163" s="137" t="str">
        <f t="shared" si="42"/>
        <v/>
      </c>
    </row>
    <row r="164" spans="1:59">
      <c r="A164" s="138">
        <v>161</v>
      </c>
      <c r="B164" s="160" t="s">
        <v>358</v>
      </c>
      <c r="C164" s="213" t="s">
        <v>14</v>
      </c>
      <c r="D164" s="156" t="s">
        <v>360</v>
      </c>
      <c r="E164" s="161">
        <v>150</v>
      </c>
      <c r="F164" s="158">
        <v>-450</v>
      </c>
      <c r="G164" s="158">
        <f>E164*3</f>
        <v>450</v>
      </c>
      <c r="H164" s="159"/>
      <c r="I164" s="159"/>
      <c r="J164" s="159"/>
      <c r="K164" s="159"/>
      <c r="L164" s="159"/>
      <c r="M164" s="159"/>
      <c r="N164" s="159"/>
      <c r="O164" s="159"/>
      <c r="P164" s="159"/>
      <c r="Q164" s="158">
        <f t="shared" si="43"/>
        <v>450</v>
      </c>
      <c r="R164" s="159">
        <v>900</v>
      </c>
      <c r="S164" s="158">
        <f t="shared" si="32"/>
        <v>-900</v>
      </c>
      <c r="T164" s="158">
        <f t="shared" si="50"/>
        <v>450</v>
      </c>
      <c r="U164" s="159"/>
      <c r="V164" s="159"/>
      <c r="W164" s="159"/>
      <c r="X164" s="159"/>
      <c r="Y164" s="159"/>
      <c r="Z164" s="159">
        <v>300</v>
      </c>
      <c r="AA164" s="159">
        <v>50</v>
      </c>
      <c r="AB164" s="159"/>
      <c r="AC164" s="159">
        <v>50</v>
      </c>
      <c r="AD164" s="158">
        <f t="shared" si="44"/>
        <v>850</v>
      </c>
      <c r="AE164" s="159">
        <v>800</v>
      </c>
      <c r="AF164" s="158">
        <v>50</v>
      </c>
      <c r="AG164" s="158">
        <f t="shared" si="51"/>
        <v>450</v>
      </c>
      <c r="AH164" s="159"/>
      <c r="AI164" s="159"/>
      <c r="AJ164" s="159"/>
      <c r="AK164" s="159"/>
      <c r="AL164" s="159"/>
      <c r="AM164" s="159"/>
      <c r="AN164" s="159"/>
      <c r="AO164" s="159"/>
      <c r="AP164" s="159"/>
      <c r="AQ164" s="158">
        <f t="shared" si="46"/>
        <v>450</v>
      </c>
      <c r="AR164" s="159">
        <v>500</v>
      </c>
      <c r="AS164" s="158">
        <f t="shared" si="47"/>
        <v>0</v>
      </c>
      <c r="AT164" s="158">
        <f t="shared" si="52"/>
        <v>450</v>
      </c>
      <c r="AU164" s="159"/>
      <c r="AV164" s="159"/>
      <c r="AW164" s="159"/>
      <c r="AX164" s="159"/>
      <c r="AY164" s="159"/>
      <c r="AZ164" s="159"/>
      <c r="BA164" s="159"/>
      <c r="BB164" s="159"/>
      <c r="BC164" s="159"/>
      <c r="BD164" s="158">
        <f t="shared" si="48"/>
        <v>450</v>
      </c>
      <c r="BE164" s="159">
        <v>450</v>
      </c>
      <c r="BF164" s="158">
        <f t="shared" si="49"/>
        <v>0</v>
      </c>
      <c r="BG164" s="137" t="str">
        <f t="shared" si="42"/>
        <v>*</v>
      </c>
    </row>
    <row r="165" spans="1:59">
      <c r="A165" s="138">
        <v>162</v>
      </c>
      <c r="B165" s="160" t="s">
        <v>361</v>
      </c>
      <c r="C165" s="213" t="s">
        <v>14</v>
      </c>
      <c r="D165" s="156" t="s">
        <v>12</v>
      </c>
      <c r="E165" s="161">
        <v>200</v>
      </c>
      <c r="F165" s="158"/>
      <c r="G165" s="158">
        <v>450</v>
      </c>
      <c r="H165" s="159"/>
      <c r="I165" s="159"/>
      <c r="J165" s="159"/>
      <c r="K165" s="159"/>
      <c r="L165" s="159"/>
      <c r="M165" s="159"/>
      <c r="N165" s="159"/>
      <c r="O165" s="159"/>
      <c r="P165" s="159"/>
      <c r="Q165" s="158">
        <f t="shared" ref="Q165:Q195" si="53">SUM(G165:P165)</f>
        <v>450</v>
      </c>
      <c r="R165" s="159">
        <v>450</v>
      </c>
      <c r="S165" s="158">
        <f t="shared" si="32"/>
        <v>0</v>
      </c>
      <c r="T165" s="158">
        <f t="shared" si="50"/>
        <v>600</v>
      </c>
      <c r="U165" s="159"/>
      <c r="V165" s="159"/>
      <c r="W165" s="159"/>
      <c r="X165" s="159"/>
      <c r="Y165" s="159"/>
      <c r="Z165" s="159"/>
      <c r="AA165" s="159">
        <v>50</v>
      </c>
      <c r="AB165" s="159"/>
      <c r="AC165" s="159"/>
      <c r="AD165" s="158">
        <f t="shared" si="44"/>
        <v>650</v>
      </c>
      <c r="AE165" s="159">
        <v>650</v>
      </c>
      <c r="AF165" s="158">
        <f t="shared" si="45"/>
        <v>0</v>
      </c>
      <c r="AG165" s="158">
        <f t="shared" si="51"/>
        <v>600</v>
      </c>
      <c r="AH165" s="159"/>
      <c r="AI165" s="159"/>
      <c r="AJ165" s="159"/>
      <c r="AK165" s="159"/>
      <c r="AL165" s="159"/>
      <c r="AM165" s="159"/>
      <c r="AN165" s="159"/>
      <c r="AO165" s="159"/>
      <c r="AP165" s="159"/>
      <c r="AQ165" s="158">
        <f t="shared" si="46"/>
        <v>600</v>
      </c>
      <c r="AR165" s="159">
        <v>600</v>
      </c>
      <c r="AS165" s="158">
        <f t="shared" si="47"/>
        <v>0</v>
      </c>
      <c r="AT165" s="158">
        <f t="shared" si="52"/>
        <v>600</v>
      </c>
      <c r="AU165" s="159"/>
      <c r="AV165" s="159"/>
      <c r="AW165" s="159"/>
      <c r="AX165" s="159"/>
      <c r="AY165" s="159"/>
      <c r="AZ165" s="159"/>
      <c r="BA165" s="159"/>
      <c r="BB165" s="159"/>
      <c r="BC165" s="159"/>
      <c r="BD165" s="158">
        <f t="shared" si="48"/>
        <v>600</v>
      </c>
      <c r="BE165" s="159">
        <v>1200</v>
      </c>
      <c r="BF165" s="158">
        <f t="shared" si="49"/>
        <v>-600</v>
      </c>
      <c r="BG165" s="137" t="str">
        <f t="shared" si="42"/>
        <v/>
      </c>
    </row>
    <row r="166" spans="1:59">
      <c r="A166" s="138">
        <v>163</v>
      </c>
      <c r="B166" s="155" t="s">
        <v>363</v>
      </c>
      <c r="C166" s="213" t="s">
        <v>10</v>
      </c>
      <c r="D166" s="156" t="s">
        <v>365</v>
      </c>
      <c r="E166" s="157">
        <v>125</v>
      </c>
      <c r="F166" s="158"/>
      <c r="G166" s="158">
        <f t="shared" ref="G166:G174" si="54">E166*3</f>
        <v>375</v>
      </c>
      <c r="H166" s="159">
        <v>100</v>
      </c>
      <c r="I166" s="159"/>
      <c r="J166" s="159"/>
      <c r="K166" s="159"/>
      <c r="L166" s="159"/>
      <c r="M166" s="159"/>
      <c r="N166" s="159"/>
      <c r="O166" s="159"/>
      <c r="P166" s="159"/>
      <c r="Q166" s="158">
        <f t="shared" si="53"/>
        <v>475</v>
      </c>
      <c r="R166" s="159">
        <v>475</v>
      </c>
      <c r="S166" s="158">
        <f t="shared" si="32"/>
        <v>0</v>
      </c>
      <c r="T166" s="158">
        <f t="shared" si="50"/>
        <v>375</v>
      </c>
      <c r="U166" s="159"/>
      <c r="V166" s="159">
        <v>100</v>
      </c>
      <c r="W166" s="159"/>
      <c r="X166" s="159"/>
      <c r="Y166" s="159">
        <v>300</v>
      </c>
      <c r="Z166" s="159"/>
      <c r="AA166" s="159"/>
      <c r="AB166" s="159"/>
      <c r="AC166" s="159"/>
      <c r="AD166" s="158">
        <f t="shared" si="44"/>
        <v>775</v>
      </c>
      <c r="AE166" s="159">
        <v>775</v>
      </c>
      <c r="AF166" s="158">
        <f t="shared" si="45"/>
        <v>0</v>
      </c>
      <c r="AG166" s="158">
        <f t="shared" si="51"/>
        <v>375</v>
      </c>
      <c r="AH166" s="159"/>
      <c r="AI166" s="159"/>
      <c r="AJ166" s="159"/>
      <c r="AK166" s="159"/>
      <c r="AL166" s="159"/>
      <c r="AM166" s="159"/>
      <c r="AN166" s="159"/>
      <c r="AO166" s="159"/>
      <c r="AP166" s="159"/>
      <c r="AQ166" s="158">
        <f t="shared" si="46"/>
        <v>375</v>
      </c>
      <c r="AR166" s="159">
        <v>375</v>
      </c>
      <c r="AS166" s="158">
        <f t="shared" si="47"/>
        <v>0</v>
      </c>
      <c r="AT166" s="158">
        <f t="shared" si="52"/>
        <v>375</v>
      </c>
      <c r="AU166" s="159"/>
      <c r="AV166" s="159">
        <v>100</v>
      </c>
      <c r="AW166" s="159"/>
      <c r="AX166" s="159"/>
      <c r="AY166" s="159"/>
      <c r="AZ166" s="159"/>
      <c r="BA166" s="159"/>
      <c r="BB166" s="159"/>
      <c r="BC166" s="159"/>
      <c r="BD166" s="158">
        <f t="shared" si="48"/>
        <v>475</v>
      </c>
      <c r="BE166" s="159">
        <v>475</v>
      </c>
      <c r="BF166" s="158">
        <f t="shared" si="49"/>
        <v>0</v>
      </c>
      <c r="BG166" s="137" t="str">
        <f t="shared" si="42"/>
        <v>*</v>
      </c>
    </row>
    <row r="167" spans="1:59">
      <c r="A167" s="138">
        <v>164</v>
      </c>
      <c r="B167" s="160" t="s">
        <v>368</v>
      </c>
      <c r="C167" s="213" t="s">
        <v>14</v>
      </c>
      <c r="D167" s="156" t="s">
        <v>902</v>
      </c>
      <c r="E167" s="161">
        <v>95</v>
      </c>
      <c r="F167" s="158"/>
      <c r="G167" s="158">
        <f t="shared" si="54"/>
        <v>285</v>
      </c>
      <c r="H167" s="159"/>
      <c r="I167" s="159"/>
      <c r="J167" s="159"/>
      <c r="K167" s="159"/>
      <c r="L167" s="159"/>
      <c r="M167" s="159"/>
      <c r="N167" s="159"/>
      <c r="O167" s="159"/>
      <c r="P167" s="159"/>
      <c r="Q167" s="158">
        <f t="shared" si="53"/>
        <v>285</v>
      </c>
      <c r="R167" s="159"/>
      <c r="S167" s="158">
        <f t="shared" ref="S167:S229" si="55">F167+Q167-R167</f>
        <v>285</v>
      </c>
      <c r="T167" s="158">
        <f t="shared" si="50"/>
        <v>285</v>
      </c>
      <c r="U167" s="159"/>
      <c r="V167" s="159"/>
      <c r="W167" s="159"/>
      <c r="X167" s="159"/>
      <c r="Y167" s="159"/>
      <c r="Z167" s="159"/>
      <c r="AA167" s="159"/>
      <c r="AB167" s="159"/>
      <c r="AC167" s="159"/>
      <c r="AD167" s="158">
        <f t="shared" si="44"/>
        <v>285</v>
      </c>
      <c r="AE167" s="159">
        <v>570</v>
      </c>
      <c r="AF167" s="158">
        <f t="shared" si="45"/>
        <v>0</v>
      </c>
      <c r="AG167" s="158">
        <f t="shared" si="51"/>
        <v>285</v>
      </c>
      <c r="AH167" s="159"/>
      <c r="AI167" s="159"/>
      <c r="AJ167" s="159"/>
      <c r="AK167" s="159"/>
      <c r="AL167" s="159"/>
      <c r="AM167" s="159"/>
      <c r="AN167" s="159"/>
      <c r="AO167" s="159"/>
      <c r="AP167" s="159">
        <v>50</v>
      </c>
      <c r="AQ167" s="158">
        <f t="shared" si="46"/>
        <v>335</v>
      </c>
      <c r="AR167" s="159">
        <v>620</v>
      </c>
      <c r="AS167" s="158">
        <f t="shared" si="47"/>
        <v>-285</v>
      </c>
      <c r="AT167" s="158">
        <f t="shared" si="52"/>
        <v>285</v>
      </c>
      <c r="AU167" s="159"/>
      <c r="AV167" s="159"/>
      <c r="AW167" s="159"/>
      <c r="AX167" s="159"/>
      <c r="AY167" s="159"/>
      <c r="AZ167" s="159"/>
      <c r="BA167" s="159"/>
      <c r="BB167" s="159"/>
      <c r="BC167" s="159"/>
      <c r="BD167" s="158">
        <f t="shared" si="48"/>
        <v>285</v>
      </c>
      <c r="BE167" s="159"/>
      <c r="BF167" s="158">
        <f t="shared" si="49"/>
        <v>0</v>
      </c>
      <c r="BG167" s="137" t="str">
        <f t="shared" si="42"/>
        <v>*</v>
      </c>
    </row>
    <row r="168" spans="1:59">
      <c r="A168" s="138">
        <v>165</v>
      </c>
      <c r="B168" s="162" t="s">
        <v>370</v>
      </c>
      <c r="C168" s="214" t="s">
        <v>30</v>
      </c>
      <c r="D168" s="164"/>
      <c r="E168" s="162"/>
      <c r="F168" s="165">
        <v>0</v>
      </c>
      <c r="G168" s="276">
        <f t="shared" si="54"/>
        <v>0</v>
      </c>
      <c r="H168" s="277"/>
      <c r="I168" s="277"/>
      <c r="J168" s="277"/>
      <c r="K168" s="277"/>
      <c r="L168" s="277"/>
      <c r="M168" s="277"/>
      <c r="N168" s="277"/>
      <c r="O168" s="277"/>
      <c r="P168" s="277"/>
      <c r="Q168" s="276">
        <f t="shared" si="53"/>
        <v>0</v>
      </c>
      <c r="R168" s="277"/>
      <c r="S168" s="276">
        <f t="shared" si="55"/>
        <v>0</v>
      </c>
      <c r="T168" s="276">
        <f t="shared" si="50"/>
        <v>0</v>
      </c>
      <c r="U168" s="277"/>
      <c r="V168" s="277"/>
      <c r="W168" s="277"/>
      <c r="X168" s="277"/>
      <c r="Y168" s="277"/>
      <c r="Z168" s="277"/>
      <c r="AA168" s="277"/>
      <c r="AB168" s="277"/>
      <c r="AC168" s="277"/>
      <c r="AD168" s="276">
        <f t="shared" si="44"/>
        <v>0</v>
      </c>
      <c r="AE168" s="277"/>
      <c r="AF168" s="276">
        <f t="shared" si="45"/>
        <v>0</v>
      </c>
      <c r="AG168" s="276">
        <f t="shared" si="51"/>
        <v>0</v>
      </c>
      <c r="AH168" s="277"/>
      <c r="AI168" s="277"/>
      <c r="AJ168" s="277"/>
      <c r="AK168" s="277"/>
      <c r="AL168" s="277"/>
      <c r="AM168" s="277"/>
      <c r="AN168" s="277"/>
      <c r="AO168" s="277"/>
      <c r="AP168" s="277"/>
      <c r="AQ168" s="276">
        <f t="shared" si="46"/>
        <v>0</v>
      </c>
      <c r="AR168" s="277"/>
      <c r="AS168" s="276">
        <f t="shared" si="47"/>
        <v>0</v>
      </c>
      <c r="AT168" s="276">
        <f t="shared" si="52"/>
        <v>0</v>
      </c>
      <c r="AU168" s="277"/>
      <c r="AV168" s="277"/>
      <c r="AW168" s="277"/>
      <c r="AX168" s="277"/>
      <c r="AY168" s="277"/>
      <c r="AZ168" s="277"/>
      <c r="BA168" s="277"/>
      <c r="BB168" s="277"/>
      <c r="BC168" s="277"/>
      <c r="BD168" s="276">
        <f t="shared" si="48"/>
        <v>0</v>
      </c>
      <c r="BE168" s="277"/>
      <c r="BF168" s="276">
        <f t="shared" si="49"/>
        <v>0</v>
      </c>
      <c r="BG168" s="137" t="str">
        <f t="shared" si="42"/>
        <v>*</v>
      </c>
    </row>
    <row r="169" spans="1:59">
      <c r="A169" s="138">
        <v>166</v>
      </c>
      <c r="B169" s="160" t="s">
        <v>371</v>
      </c>
      <c r="C169" s="213" t="s">
        <v>23</v>
      </c>
      <c r="D169" s="156" t="s">
        <v>373</v>
      </c>
      <c r="E169" s="161">
        <v>85</v>
      </c>
      <c r="F169" s="158"/>
      <c r="G169" s="158">
        <f t="shared" si="54"/>
        <v>255</v>
      </c>
      <c r="H169" s="159"/>
      <c r="I169" s="159"/>
      <c r="J169" s="159"/>
      <c r="K169" s="159"/>
      <c r="L169" s="159"/>
      <c r="M169" s="159"/>
      <c r="N169" s="159"/>
      <c r="O169" s="159"/>
      <c r="P169" s="159"/>
      <c r="Q169" s="158">
        <f t="shared" si="53"/>
        <v>255</v>
      </c>
      <c r="R169" s="159">
        <v>255</v>
      </c>
      <c r="S169" s="158">
        <f t="shared" si="55"/>
        <v>0</v>
      </c>
      <c r="T169" s="158">
        <f t="shared" si="50"/>
        <v>255</v>
      </c>
      <c r="U169" s="159"/>
      <c r="V169" s="159"/>
      <c r="W169" s="159"/>
      <c r="X169" s="159"/>
      <c r="Y169" s="159"/>
      <c r="Z169" s="159"/>
      <c r="AA169" s="159"/>
      <c r="AB169" s="159"/>
      <c r="AC169" s="159"/>
      <c r="AD169" s="158">
        <f t="shared" si="44"/>
        <v>255</v>
      </c>
      <c r="AE169" s="159">
        <v>765</v>
      </c>
      <c r="AF169" s="158">
        <f t="shared" si="45"/>
        <v>-510</v>
      </c>
      <c r="AG169" s="158">
        <f t="shared" si="51"/>
        <v>255</v>
      </c>
      <c r="AH169" s="159"/>
      <c r="AI169" s="159">
        <v>50</v>
      </c>
      <c r="AJ169" s="159"/>
      <c r="AK169" s="159"/>
      <c r="AL169" s="159"/>
      <c r="AM169" s="159"/>
      <c r="AN169" s="159"/>
      <c r="AO169" s="159"/>
      <c r="AP169" s="159"/>
      <c r="AQ169" s="158">
        <f t="shared" si="46"/>
        <v>305</v>
      </c>
      <c r="AR169" s="159">
        <v>50</v>
      </c>
      <c r="AS169" s="158">
        <f t="shared" si="47"/>
        <v>-255</v>
      </c>
      <c r="AT169" s="158">
        <f t="shared" si="52"/>
        <v>255</v>
      </c>
      <c r="AU169" s="159"/>
      <c r="AV169" s="159"/>
      <c r="AW169" s="159"/>
      <c r="AX169" s="159"/>
      <c r="AY169" s="159"/>
      <c r="AZ169" s="159"/>
      <c r="BA169" s="159"/>
      <c r="BB169" s="159"/>
      <c r="BC169" s="159"/>
      <c r="BD169" s="158">
        <f t="shared" si="48"/>
        <v>255</v>
      </c>
      <c r="BE169" s="159">
        <v>1020</v>
      </c>
      <c r="BF169" s="158">
        <f t="shared" si="49"/>
        <v>-1020</v>
      </c>
      <c r="BG169" s="137" t="str">
        <f t="shared" si="42"/>
        <v/>
      </c>
    </row>
    <row r="170" spans="1:59">
      <c r="A170" s="138">
        <v>167</v>
      </c>
      <c r="B170" s="230" t="s">
        <v>1267</v>
      </c>
      <c r="C170" s="213" t="s">
        <v>10</v>
      </c>
      <c r="D170" s="156" t="s">
        <v>12</v>
      </c>
      <c r="E170" s="157">
        <v>70</v>
      </c>
      <c r="F170" s="158">
        <v>50</v>
      </c>
      <c r="G170" s="158">
        <f t="shared" si="54"/>
        <v>210</v>
      </c>
      <c r="H170" s="159"/>
      <c r="I170" s="159"/>
      <c r="J170" s="159"/>
      <c r="K170" s="159"/>
      <c r="L170" s="159"/>
      <c r="M170" s="159"/>
      <c r="N170" s="159"/>
      <c r="O170" s="159"/>
      <c r="P170" s="159"/>
      <c r="Q170" s="158">
        <f t="shared" si="53"/>
        <v>210</v>
      </c>
      <c r="R170" s="159"/>
      <c r="S170" s="158">
        <f t="shared" si="55"/>
        <v>260</v>
      </c>
      <c r="T170" s="158">
        <f t="shared" si="50"/>
        <v>210</v>
      </c>
      <c r="U170" s="159"/>
      <c r="V170" s="159">
        <v>200</v>
      </c>
      <c r="W170" s="159"/>
      <c r="X170" s="159"/>
      <c r="Y170" s="159"/>
      <c r="Z170" s="159"/>
      <c r="AA170" s="159"/>
      <c r="AB170" s="159"/>
      <c r="AC170" s="286">
        <v>1460</v>
      </c>
      <c r="AD170" s="158">
        <f t="shared" si="44"/>
        <v>1870</v>
      </c>
      <c r="AE170" s="159">
        <v>2130</v>
      </c>
      <c r="AF170" s="158">
        <f t="shared" si="45"/>
        <v>0</v>
      </c>
      <c r="AG170" s="158">
        <f t="shared" si="51"/>
        <v>210</v>
      </c>
      <c r="AH170" s="159">
        <v>100</v>
      </c>
      <c r="AI170" s="159"/>
      <c r="AJ170" s="159"/>
      <c r="AK170" s="159"/>
      <c r="AL170" s="159"/>
      <c r="AM170" s="159"/>
      <c r="AN170" s="159"/>
      <c r="AO170" s="159"/>
      <c r="AP170" s="159"/>
      <c r="AQ170" s="158">
        <f t="shared" si="46"/>
        <v>310</v>
      </c>
      <c r="AR170" s="159">
        <v>310</v>
      </c>
      <c r="AS170" s="158">
        <f t="shared" si="47"/>
        <v>0</v>
      </c>
      <c r="AT170" s="158">
        <f t="shared" si="52"/>
        <v>210</v>
      </c>
      <c r="AU170" s="159"/>
      <c r="AV170" s="159"/>
      <c r="AW170" s="159"/>
      <c r="AX170" s="159"/>
      <c r="AY170" s="159"/>
      <c r="AZ170" s="159"/>
      <c r="BA170" s="159"/>
      <c r="BB170" s="159"/>
      <c r="BC170" s="159"/>
      <c r="BD170" s="158">
        <f t="shared" si="48"/>
        <v>210</v>
      </c>
      <c r="BE170" s="159">
        <v>210</v>
      </c>
      <c r="BF170" s="158">
        <f t="shared" si="49"/>
        <v>0</v>
      </c>
      <c r="BG170" s="137" t="str">
        <f t="shared" si="42"/>
        <v>*</v>
      </c>
    </row>
    <row r="171" spans="1:59">
      <c r="A171" s="138">
        <v>168</v>
      </c>
      <c r="B171" s="160" t="s">
        <v>375</v>
      </c>
      <c r="C171" s="213" t="s">
        <v>23</v>
      </c>
      <c r="D171" s="156" t="s">
        <v>377</v>
      </c>
      <c r="E171" s="161">
        <v>40</v>
      </c>
      <c r="F171" s="158"/>
      <c r="G171" s="158">
        <f t="shared" si="54"/>
        <v>120</v>
      </c>
      <c r="H171" s="159"/>
      <c r="I171" s="159"/>
      <c r="J171" s="159"/>
      <c r="K171" s="159"/>
      <c r="L171" s="159"/>
      <c r="M171" s="159"/>
      <c r="N171" s="159"/>
      <c r="O171" s="159"/>
      <c r="P171" s="159"/>
      <c r="Q171" s="158">
        <f t="shared" si="53"/>
        <v>120</v>
      </c>
      <c r="R171" s="159"/>
      <c r="S171" s="158">
        <f t="shared" si="55"/>
        <v>120</v>
      </c>
      <c r="T171" s="158">
        <f t="shared" si="50"/>
        <v>120</v>
      </c>
      <c r="U171" s="159"/>
      <c r="V171" s="159"/>
      <c r="W171" s="159"/>
      <c r="X171" s="159"/>
      <c r="Y171" s="159"/>
      <c r="Z171" s="159"/>
      <c r="AA171" s="159"/>
      <c r="AB171" s="159"/>
      <c r="AC171" s="159"/>
      <c r="AD171" s="158">
        <f t="shared" si="44"/>
        <v>120</v>
      </c>
      <c r="AE171" s="159">
        <v>480</v>
      </c>
      <c r="AF171" s="158">
        <f t="shared" si="45"/>
        <v>-240</v>
      </c>
      <c r="AG171" s="158">
        <f t="shared" si="51"/>
        <v>120</v>
      </c>
      <c r="AH171" s="159"/>
      <c r="AI171" s="159"/>
      <c r="AJ171" s="159"/>
      <c r="AK171" s="159"/>
      <c r="AL171" s="159"/>
      <c r="AM171" s="159"/>
      <c r="AN171" s="159"/>
      <c r="AO171" s="159"/>
      <c r="AP171" s="159"/>
      <c r="AQ171" s="158">
        <f t="shared" si="46"/>
        <v>120</v>
      </c>
      <c r="AR171" s="159"/>
      <c r="AS171" s="158">
        <f t="shared" si="47"/>
        <v>-120</v>
      </c>
      <c r="AT171" s="158">
        <f t="shared" si="52"/>
        <v>120</v>
      </c>
      <c r="AU171" s="159"/>
      <c r="AV171" s="159"/>
      <c r="AW171" s="159"/>
      <c r="AX171" s="159"/>
      <c r="AY171" s="159"/>
      <c r="AZ171" s="159"/>
      <c r="BA171" s="159"/>
      <c r="BB171" s="159"/>
      <c r="BC171" s="159"/>
      <c r="BD171" s="158">
        <f t="shared" si="48"/>
        <v>120</v>
      </c>
      <c r="BE171" s="159"/>
      <c r="BF171" s="158">
        <f t="shared" si="49"/>
        <v>0</v>
      </c>
      <c r="BG171" s="137" t="str">
        <f t="shared" si="42"/>
        <v>*</v>
      </c>
    </row>
    <row r="172" spans="1:59">
      <c r="A172" s="138">
        <v>169</v>
      </c>
      <c r="B172" s="160" t="s">
        <v>378</v>
      </c>
      <c r="C172" s="213" t="s">
        <v>23</v>
      </c>
      <c r="D172" s="156" t="s">
        <v>835</v>
      </c>
      <c r="E172" s="161">
        <v>250</v>
      </c>
      <c r="F172" s="158"/>
      <c r="G172" s="158">
        <f t="shared" si="54"/>
        <v>750</v>
      </c>
      <c r="H172" s="159"/>
      <c r="I172" s="159">
        <v>50</v>
      </c>
      <c r="J172" s="159"/>
      <c r="K172" s="159"/>
      <c r="L172" s="159"/>
      <c r="M172" s="159"/>
      <c r="N172" s="159"/>
      <c r="O172" s="159"/>
      <c r="P172" s="159"/>
      <c r="Q172" s="158">
        <f t="shared" si="53"/>
        <v>800</v>
      </c>
      <c r="R172" s="159"/>
      <c r="S172" s="158">
        <f t="shared" si="55"/>
        <v>800</v>
      </c>
      <c r="T172" s="158">
        <f t="shared" si="50"/>
        <v>750</v>
      </c>
      <c r="U172" s="159"/>
      <c r="V172" s="159"/>
      <c r="W172" s="159"/>
      <c r="X172" s="159"/>
      <c r="Y172" s="159"/>
      <c r="Z172" s="159"/>
      <c r="AA172" s="159">
        <v>50</v>
      </c>
      <c r="AB172" s="159"/>
      <c r="AC172" s="159"/>
      <c r="AD172" s="158">
        <f t="shared" si="44"/>
        <v>800</v>
      </c>
      <c r="AE172" s="159"/>
      <c r="AF172" s="158">
        <f t="shared" si="45"/>
        <v>1600</v>
      </c>
      <c r="AG172" s="158">
        <f t="shared" si="51"/>
        <v>750</v>
      </c>
      <c r="AH172" s="159"/>
      <c r="AI172" s="159"/>
      <c r="AJ172" s="159"/>
      <c r="AK172" s="159"/>
      <c r="AL172" s="159"/>
      <c r="AM172" s="159"/>
      <c r="AN172" s="159"/>
      <c r="AO172" s="159"/>
      <c r="AP172" s="159"/>
      <c r="AQ172" s="158">
        <f t="shared" si="46"/>
        <v>750</v>
      </c>
      <c r="AR172" s="159">
        <v>2000</v>
      </c>
      <c r="AS172" s="158">
        <f t="shared" si="47"/>
        <v>350</v>
      </c>
      <c r="AT172" s="158">
        <f t="shared" si="52"/>
        <v>750</v>
      </c>
      <c r="AU172" s="159"/>
      <c r="AV172" s="159">
        <v>189</v>
      </c>
      <c r="AW172" s="159"/>
      <c r="AX172" s="159"/>
      <c r="AY172" s="159"/>
      <c r="AZ172" s="159"/>
      <c r="BA172" s="159"/>
      <c r="BB172" s="159"/>
      <c r="BC172" s="159"/>
      <c r="BD172" s="158">
        <f t="shared" si="48"/>
        <v>939</v>
      </c>
      <c r="BE172" s="159">
        <v>1290</v>
      </c>
      <c r="BF172" s="158">
        <f t="shared" si="49"/>
        <v>-1</v>
      </c>
      <c r="BG172" s="137" t="str">
        <f t="shared" si="42"/>
        <v/>
      </c>
    </row>
    <row r="173" spans="1:59">
      <c r="A173" s="138">
        <v>170</v>
      </c>
      <c r="B173" s="155" t="s">
        <v>1144</v>
      </c>
      <c r="C173" s="213" t="s">
        <v>10</v>
      </c>
      <c r="D173" s="156" t="s">
        <v>382</v>
      </c>
      <c r="E173" s="157">
        <v>115</v>
      </c>
      <c r="F173" s="158">
        <v>-345</v>
      </c>
      <c r="G173" s="158">
        <f t="shared" si="54"/>
        <v>345</v>
      </c>
      <c r="H173" s="159"/>
      <c r="I173" s="159"/>
      <c r="J173" s="159"/>
      <c r="K173" s="159"/>
      <c r="L173" s="159"/>
      <c r="M173" s="159"/>
      <c r="N173" s="159"/>
      <c r="O173" s="159"/>
      <c r="P173" s="159"/>
      <c r="Q173" s="158">
        <f t="shared" si="53"/>
        <v>345</v>
      </c>
      <c r="R173" s="159"/>
      <c r="S173" s="158">
        <f t="shared" si="55"/>
        <v>0</v>
      </c>
      <c r="T173" s="158">
        <f t="shared" si="50"/>
        <v>345</v>
      </c>
      <c r="U173" s="159"/>
      <c r="V173" s="159"/>
      <c r="W173" s="159"/>
      <c r="X173" s="159"/>
      <c r="Y173" s="159"/>
      <c r="Z173" s="159"/>
      <c r="AA173" s="159"/>
      <c r="AB173" s="159"/>
      <c r="AC173" s="159"/>
      <c r="AD173" s="158">
        <f t="shared" si="44"/>
        <v>345</v>
      </c>
      <c r="AE173" s="159"/>
      <c r="AF173" s="158">
        <f t="shared" si="45"/>
        <v>345</v>
      </c>
      <c r="AG173" s="158">
        <f t="shared" si="51"/>
        <v>345</v>
      </c>
      <c r="AH173" s="159"/>
      <c r="AI173" s="159"/>
      <c r="AJ173" s="159"/>
      <c r="AK173" s="159"/>
      <c r="AL173" s="159"/>
      <c r="AM173" s="159"/>
      <c r="AN173" s="159"/>
      <c r="AO173" s="159"/>
      <c r="AP173" s="159"/>
      <c r="AQ173" s="158">
        <f t="shared" si="46"/>
        <v>345</v>
      </c>
      <c r="AR173" s="159"/>
      <c r="AS173" s="158">
        <f t="shared" si="47"/>
        <v>690</v>
      </c>
      <c r="AT173" s="158">
        <f t="shared" si="52"/>
        <v>345</v>
      </c>
      <c r="AU173" s="159"/>
      <c r="AV173" s="159"/>
      <c r="AW173" s="159"/>
      <c r="AX173" s="159"/>
      <c r="AY173" s="159"/>
      <c r="AZ173" s="159"/>
      <c r="BA173" s="159"/>
      <c r="BB173" s="159"/>
      <c r="BC173" s="159"/>
      <c r="BD173" s="158">
        <f t="shared" si="48"/>
        <v>345</v>
      </c>
      <c r="BE173" s="159">
        <v>1035</v>
      </c>
      <c r="BF173" s="158">
        <f t="shared" si="49"/>
        <v>0</v>
      </c>
      <c r="BG173" s="137" t="str">
        <f t="shared" si="42"/>
        <v>*</v>
      </c>
    </row>
    <row r="174" spans="1:59">
      <c r="A174" s="138">
        <v>171</v>
      </c>
      <c r="B174" s="155" t="s">
        <v>383</v>
      </c>
      <c r="C174" s="213" t="s">
        <v>263</v>
      </c>
      <c r="D174" s="156" t="s">
        <v>385</v>
      </c>
      <c r="E174" s="185">
        <v>50</v>
      </c>
      <c r="F174" s="158"/>
      <c r="G174" s="158">
        <f t="shared" si="54"/>
        <v>150</v>
      </c>
      <c r="H174" s="159"/>
      <c r="I174" s="159"/>
      <c r="J174" s="159"/>
      <c r="K174" s="159"/>
      <c r="L174" s="159"/>
      <c r="M174" s="159"/>
      <c r="N174" s="159"/>
      <c r="O174" s="159"/>
      <c r="P174" s="159"/>
      <c r="Q174" s="158">
        <f t="shared" si="53"/>
        <v>150</v>
      </c>
      <c r="R174" s="159"/>
      <c r="S174" s="158">
        <f t="shared" si="55"/>
        <v>150</v>
      </c>
      <c r="T174" s="158">
        <f t="shared" si="50"/>
        <v>150</v>
      </c>
      <c r="U174" s="159"/>
      <c r="V174" s="159"/>
      <c r="W174" s="159"/>
      <c r="X174" s="159"/>
      <c r="Y174" s="159"/>
      <c r="Z174" s="159"/>
      <c r="AA174" s="159"/>
      <c r="AB174" s="159"/>
      <c r="AC174" s="159"/>
      <c r="AD174" s="158">
        <f t="shared" si="44"/>
        <v>150</v>
      </c>
      <c r="AE174" s="159">
        <v>600</v>
      </c>
      <c r="AF174" s="158">
        <f t="shared" si="45"/>
        <v>-300</v>
      </c>
      <c r="AG174" s="158">
        <f t="shared" si="51"/>
        <v>150</v>
      </c>
      <c r="AH174" s="159"/>
      <c r="AI174" s="159"/>
      <c r="AJ174" s="159">
        <v>33.35</v>
      </c>
      <c r="AK174" s="159"/>
      <c r="AL174" s="159"/>
      <c r="AM174" s="159"/>
      <c r="AN174" s="159"/>
      <c r="AO174" s="159"/>
      <c r="AP174" s="159">
        <v>1000</v>
      </c>
      <c r="AQ174" s="158">
        <f t="shared" si="46"/>
        <v>1183.3499999999999</v>
      </c>
      <c r="AR174" s="159">
        <v>1533.35</v>
      </c>
      <c r="AS174" s="158">
        <f t="shared" si="47"/>
        <v>-650</v>
      </c>
      <c r="AT174" s="158">
        <f t="shared" si="52"/>
        <v>150</v>
      </c>
      <c r="AU174" s="159"/>
      <c r="AV174" s="159">
        <v>100</v>
      </c>
      <c r="AW174" s="159"/>
      <c r="AX174" s="159"/>
      <c r="AY174" s="159"/>
      <c r="AZ174" s="159"/>
      <c r="BA174" s="159"/>
      <c r="BB174" s="159"/>
      <c r="BC174" s="159">
        <v>500</v>
      </c>
      <c r="BD174" s="158">
        <f t="shared" si="48"/>
        <v>750</v>
      </c>
      <c r="BE174" s="159">
        <v>400</v>
      </c>
      <c r="BF174" s="158">
        <f t="shared" si="49"/>
        <v>-300</v>
      </c>
      <c r="BG174" s="137" t="str">
        <f t="shared" si="42"/>
        <v/>
      </c>
    </row>
    <row r="175" spans="1:59">
      <c r="A175" s="138">
        <v>172</v>
      </c>
      <c r="B175" s="230" t="s">
        <v>1297</v>
      </c>
      <c r="C175" s="213" t="s">
        <v>263</v>
      </c>
      <c r="D175" s="156" t="s">
        <v>836</v>
      </c>
      <c r="E175" s="185">
        <v>67</v>
      </c>
      <c r="F175" s="158">
        <v>603</v>
      </c>
      <c r="G175" s="158"/>
      <c r="H175" s="159"/>
      <c r="I175" s="159"/>
      <c r="J175" s="159"/>
      <c r="K175" s="159"/>
      <c r="L175" s="159"/>
      <c r="M175" s="159"/>
      <c r="N175" s="159"/>
      <c r="O175" s="159"/>
      <c r="P175" s="159"/>
      <c r="Q175" s="158">
        <f t="shared" si="53"/>
        <v>0</v>
      </c>
      <c r="R175" s="159"/>
      <c r="S175" s="158">
        <f t="shared" si="55"/>
        <v>603</v>
      </c>
      <c r="T175" s="158"/>
      <c r="U175" s="159"/>
      <c r="V175" s="159"/>
      <c r="W175" s="159"/>
      <c r="X175" s="159"/>
      <c r="Y175" s="159"/>
      <c r="Z175" s="159"/>
      <c r="AA175" s="159"/>
      <c r="AB175" s="159"/>
      <c r="AC175" s="159"/>
      <c r="AD175" s="158">
        <f t="shared" si="44"/>
        <v>0</v>
      </c>
      <c r="AE175" s="159"/>
      <c r="AF175" s="158">
        <f t="shared" si="45"/>
        <v>603</v>
      </c>
      <c r="AG175" s="158"/>
      <c r="AH175" s="159"/>
      <c r="AI175" s="159"/>
      <c r="AJ175" s="159"/>
      <c r="AK175" s="159"/>
      <c r="AL175" s="159"/>
      <c r="AM175" s="159"/>
      <c r="AN175" s="159"/>
      <c r="AO175" s="159"/>
      <c r="AP175" s="159"/>
      <c r="AQ175" s="158">
        <f t="shared" si="46"/>
        <v>0</v>
      </c>
      <c r="AR175" s="159"/>
      <c r="AS175" s="158">
        <f t="shared" si="47"/>
        <v>603</v>
      </c>
      <c r="AT175" s="158"/>
      <c r="AU175" s="159"/>
      <c r="AV175" s="159"/>
      <c r="AW175" s="159"/>
      <c r="AX175" s="159"/>
      <c r="AY175" s="159"/>
      <c r="AZ175" s="159"/>
      <c r="BA175" s="159"/>
      <c r="BB175" s="159"/>
      <c r="BC175" s="159"/>
      <c r="BD175" s="158">
        <f t="shared" si="48"/>
        <v>0</v>
      </c>
      <c r="BE175" s="159"/>
      <c r="BF175" s="158">
        <f t="shared" si="49"/>
        <v>603</v>
      </c>
      <c r="BG175" s="137" t="str">
        <f t="shared" si="42"/>
        <v/>
      </c>
    </row>
    <row r="176" spans="1:59">
      <c r="A176" s="138">
        <v>173</v>
      </c>
      <c r="B176" s="186" t="s">
        <v>388</v>
      </c>
      <c r="C176" s="217" t="s">
        <v>30</v>
      </c>
      <c r="D176" s="187"/>
      <c r="E176" s="186"/>
      <c r="F176" s="158"/>
      <c r="G176" s="158">
        <f>E176*3</f>
        <v>0</v>
      </c>
      <c r="H176" s="159"/>
      <c r="I176" s="159"/>
      <c r="J176" s="159"/>
      <c r="K176" s="159"/>
      <c r="L176" s="159"/>
      <c r="M176" s="159"/>
      <c r="N176" s="159"/>
      <c r="O176" s="159"/>
      <c r="P176" s="159"/>
      <c r="Q176" s="158">
        <f t="shared" si="53"/>
        <v>0</v>
      </c>
      <c r="R176" s="159"/>
      <c r="S176" s="158">
        <f t="shared" si="55"/>
        <v>0</v>
      </c>
      <c r="T176" s="158">
        <f t="shared" ref="T176:T188" si="56">E176*3</f>
        <v>0</v>
      </c>
      <c r="U176" s="159"/>
      <c r="V176" s="159"/>
      <c r="W176" s="159"/>
      <c r="X176" s="159"/>
      <c r="Y176" s="159"/>
      <c r="Z176" s="159"/>
      <c r="AA176" s="159"/>
      <c r="AB176" s="159"/>
      <c r="AC176" s="159"/>
      <c r="AD176" s="158">
        <f t="shared" si="44"/>
        <v>0</v>
      </c>
      <c r="AE176" s="159"/>
      <c r="AF176" s="158">
        <f t="shared" si="45"/>
        <v>0</v>
      </c>
      <c r="AG176" s="158">
        <f t="shared" ref="AG176:AG188" si="57">$E176*3</f>
        <v>0</v>
      </c>
      <c r="AH176" s="159"/>
      <c r="AI176" s="159"/>
      <c r="AJ176" s="159"/>
      <c r="AK176" s="159"/>
      <c r="AL176" s="159"/>
      <c r="AM176" s="159"/>
      <c r="AN176" s="159"/>
      <c r="AO176" s="159"/>
      <c r="AP176" s="159"/>
      <c r="AQ176" s="158">
        <f t="shared" si="46"/>
        <v>0</v>
      </c>
      <c r="AR176" s="159"/>
      <c r="AS176" s="158">
        <f t="shared" si="47"/>
        <v>0</v>
      </c>
      <c r="AT176" s="158">
        <f t="shared" ref="AT176:AT188" si="58">$E176*3</f>
        <v>0</v>
      </c>
      <c r="AU176" s="159"/>
      <c r="AV176" s="159"/>
      <c r="AW176" s="159"/>
      <c r="AX176" s="159"/>
      <c r="AY176" s="159"/>
      <c r="AZ176" s="159"/>
      <c r="BA176" s="159"/>
      <c r="BB176" s="159"/>
      <c r="BC176" s="159"/>
      <c r="BD176" s="158">
        <f t="shared" si="48"/>
        <v>0</v>
      </c>
      <c r="BE176" s="159"/>
      <c r="BF176" s="158">
        <f t="shared" si="49"/>
        <v>0</v>
      </c>
      <c r="BG176" s="137" t="str">
        <f t="shared" si="42"/>
        <v>*</v>
      </c>
    </row>
    <row r="177" spans="1:59">
      <c r="A177" s="138">
        <v>174</v>
      </c>
      <c r="B177" s="160" t="s">
        <v>389</v>
      </c>
      <c r="C177" s="213" t="s">
        <v>23</v>
      </c>
      <c r="D177" s="156" t="s">
        <v>391</v>
      </c>
      <c r="E177" s="161">
        <v>85</v>
      </c>
      <c r="F177" s="158"/>
      <c r="G177" s="158">
        <f>E177*3</f>
        <v>255</v>
      </c>
      <c r="H177" s="159"/>
      <c r="I177" s="159"/>
      <c r="J177" s="159"/>
      <c r="K177" s="159"/>
      <c r="L177" s="159"/>
      <c r="M177" s="159"/>
      <c r="N177" s="159"/>
      <c r="O177" s="159"/>
      <c r="P177" s="159"/>
      <c r="Q177" s="158">
        <f t="shared" si="53"/>
        <v>255</v>
      </c>
      <c r="R177" s="159"/>
      <c r="S177" s="158">
        <f t="shared" si="55"/>
        <v>255</v>
      </c>
      <c r="T177" s="158">
        <f t="shared" si="56"/>
        <v>255</v>
      </c>
      <c r="U177" s="159"/>
      <c r="V177" s="159"/>
      <c r="W177" s="159"/>
      <c r="X177" s="159"/>
      <c r="Y177" s="159"/>
      <c r="Z177" s="159"/>
      <c r="AA177" s="159"/>
      <c r="AB177" s="159"/>
      <c r="AC177" s="159"/>
      <c r="AD177" s="158">
        <f t="shared" si="44"/>
        <v>255</v>
      </c>
      <c r="AE177" s="159"/>
      <c r="AF177" s="158">
        <f t="shared" si="45"/>
        <v>510</v>
      </c>
      <c r="AG177" s="158">
        <f t="shared" si="57"/>
        <v>255</v>
      </c>
      <c r="AH177" s="159"/>
      <c r="AI177" s="159"/>
      <c r="AJ177" s="159"/>
      <c r="AK177" s="159"/>
      <c r="AL177" s="159"/>
      <c r="AM177" s="159"/>
      <c r="AN177" s="159"/>
      <c r="AO177" s="159"/>
      <c r="AP177" s="159"/>
      <c r="AQ177" s="158">
        <f t="shared" si="46"/>
        <v>255</v>
      </c>
      <c r="AR177" s="159"/>
      <c r="AS177" s="158">
        <f t="shared" si="47"/>
        <v>765</v>
      </c>
      <c r="AT177" s="158">
        <f t="shared" si="58"/>
        <v>255</v>
      </c>
      <c r="AU177" s="159"/>
      <c r="AV177" s="159"/>
      <c r="AW177" s="159"/>
      <c r="AX177" s="159"/>
      <c r="AY177" s="159"/>
      <c r="AZ177" s="159"/>
      <c r="BA177" s="159"/>
      <c r="BB177" s="159"/>
      <c r="BC177" s="159"/>
      <c r="BD177" s="158">
        <f t="shared" si="48"/>
        <v>255</v>
      </c>
      <c r="BE177" s="159"/>
      <c r="BF177" s="158">
        <f t="shared" si="49"/>
        <v>1020</v>
      </c>
      <c r="BG177" s="137" t="str">
        <f t="shared" si="42"/>
        <v/>
      </c>
    </row>
    <row r="178" spans="1:59">
      <c r="A178" s="138">
        <v>175</v>
      </c>
      <c r="B178" s="155" t="s">
        <v>981</v>
      </c>
      <c r="C178" s="213" t="s">
        <v>14</v>
      </c>
      <c r="D178" s="156"/>
      <c r="E178" s="161">
        <v>65</v>
      </c>
      <c r="F178" s="158"/>
      <c r="G178" s="158">
        <v>150</v>
      </c>
      <c r="H178" s="159"/>
      <c r="I178" s="159"/>
      <c r="J178" s="159"/>
      <c r="K178" s="159"/>
      <c r="L178" s="159"/>
      <c r="M178" s="159"/>
      <c r="N178" s="159"/>
      <c r="O178" s="159"/>
      <c r="P178" s="159"/>
      <c r="Q178" s="158">
        <f t="shared" si="53"/>
        <v>150</v>
      </c>
      <c r="R178" s="159">
        <v>600</v>
      </c>
      <c r="S178" s="158">
        <f t="shared" si="55"/>
        <v>-450</v>
      </c>
      <c r="T178" s="158">
        <f t="shared" si="56"/>
        <v>195</v>
      </c>
      <c r="U178" s="159"/>
      <c r="V178" s="159"/>
      <c r="W178" s="159"/>
      <c r="X178" s="159"/>
      <c r="Y178" s="159"/>
      <c r="Z178" s="159"/>
      <c r="AA178" s="159"/>
      <c r="AB178" s="159"/>
      <c r="AC178" s="159"/>
      <c r="AD178" s="158">
        <f t="shared" si="44"/>
        <v>195</v>
      </c>
      <c r="AE178" s="159"/>
      <c r="AF178" s="158">
        <f t="shared" si="45"/>
        <v>-255</v>
      </c>
      <c r="AG178" s="158">
        <f t="shared" si="57"/>
        <v>195</v>
      </c>
      <c r="AH178" s="159"/>
      <c r="AI178" s="159"/>
      <c r="AJ178" s="159"/>
      <c r="AK178" s="159"/>
      <c r="AL178" s="159"/>
      <c r="AM178" s="159"/>
      <c r="AN178" s="159"/>
      <c r="AO178" s="159"/>
      <c r="AP178" s="159"/>
      <c r="AQ178" s="158">
        <f t="shared" si="46"/>
        <v>195</v>
      </c>
      <c r="AR178" s="159"/>
      <c r="AS178" s="158">
        <f t="shared" si="47"/>
        <v>-60</v>
      </c>
      <c r="AT178" s="158">
        <f t="shared" si="58"/>
        <v>195</v>
      </c>
      <c r="AU178" s="159"/>
      <c r="AV178" s="159"/>
      <c r="AW178" s="159"/>
      <c r="AX178" s="159"/>
      <c r="AY178" s="159"/>
      <c r="AZ178" s="159"/>
      <c r="BA178" s="159"/>
      <c r="BB178" s="159"/>
      <c r="BC178" s="159"/>
      <c r="BD178" s="158">
        <f t="shared" si="48"/>
        <v>195</v>
      </c>
      <c r="BE178" s="159"/>
      <c r="BF178" s="158">
        <f t="shared" si="49"/>
        <v>135</v>
      </c>
      <c r="BG178" s="137" t="str">
        <f t="shared" si="42"/>
        <v/>
      </c>
    </row>
    <row r="179" spans="1:59">
      <c r="A179" s="138">
        <v>176</v>
      </c>
      <c r="B179" s="160" t="s">
        <v>393</v>
      </c>
      <c r="C179" s="213" t="s">
        <v>14</v>
      </c>
      <c r="D179" s="156" t="s">
        <v>394</v>
      </c>
      <c r="E179" s="161">
        <v>145</v>
      </c>
      <c r="F179" s="158"/>
      <c r="G179" s="158">
        <v>375</v>
      </c>
      <c r="H179" s="159"/>
      <c r="I179" s="159"/>
      <c r="J179" s="159"/>
      <c r="K179" s="159"/>
      <c r="L179" s="159"/>
      <c r="M179" s="159"/>
      <c r="N179" s="159"/>
      <c r="O179" s="159"/>
      <c r="P179" s="159"/>
      <c r="Q179" s="158">
        <f t="shared" si="53"/>
        <v>375</v>
      </c>
      <c r="R179" s="159">
        <v>375</v>
      </c>
      <c r="S179" s="158">
        <f t="shared" si="55"/>
        <v>0</v>
      </c>
      <c r="T179" s="158">
        <f t="shared" si="56"/>
        <v>435</v>
      </c>
      <c r="U179" s="159"/>
      <c r="V179" s="159"/>
      <c r="W179" s="159"/>
      <c r="X179" s="159"/>
      <c r="Y179" s="159"/>
      <c r="Z179" s="159"/>
      <c r="AA179" s="159"/>
      <c r="AB179" s="159"/>
      <c r="AC179" s="159"/>
      <c r="AD179" s="158">
        <f t="shared" si="44"/>
        <v>435</v>
      </c>
      <c r="AE179" s="159">
        <v>435</v>
      </c>
      <c r="AF179" s="158">
        <f t="shared" si="45"/>
        <v>0</v>
      </c>
      <c r="AG179" s="158">
        <f t="shared" si="57"/>
        <v>435</v>
      </c>
      <c r="AH179" s="159"/>
      <c r="AI179" s="159"/>
      <c r="AJ179" s="159"/>
      <c r="AK179" s="159"/>
      <c r="AL179" s="159"/>
      <c r="AM179" s="159"/>
      <c r="AN179" s="159"/>
      <c r="AO179" s="159"/>
      <c r="AP179" s="159"/>
      <c r="AQ179" s="158">
        <f t="shared" si="46"/>
        <v>435</v>
      </c>
      <c r="AR179" s="159"/>
      <c r="AS179" s="158">
        <f t="shared" si="47"/>
        <v>435</v>
      </c>
      <c r="AT179" s="158">
        <f t="shared" si="58"/>
        <v>435</v>
      </c>
      <c r="AU179" s="159"/>
      <c r="AV179" s="159"/>
      <c r="AW179" s="159"/>
      <c r="AX179" s="159"/>
      <c r="AY179" s="159"/>
      <c r="AZ179" s="159"/>
      <c r="BA179" s="159"/>
      <c r="BB179" s="159"/>
      <c r="BC179" s="159"/>
      <c r="BD179" s="158">
        <f t="shared" si="48"/>
        <v>435</v>
      </c>
      <c r="BE179" s="159">
        <v>870</v>
      </c>
      <c r="BF179" s="158">
        <f t="shared" si="49"/>
        <v>0</v>
      </c>
      <c r="BG179" s="137" t="str">
        <f t="shared" si="42"/>
        <v>*</v>
      </c>
    </row>
    <row r="180" spans="1:59">
      <c r="A180" s="138">
        <v>177</v>
      </c>
      <c r="B180" s="160" t="s">
        <v>395</v>
      </c>
      <c r="C180" s="213" t="s">
        <v>14</v>
      </c>
      <c r="D180" s="156" t="s">
        <v>396</v>
      </c>
      <c r="E180" s="161">
        <v>240</v>
      </c>
      <c r="F180" s="158"/>
      <c r="G180" s="158">
        <f>E180*3</f>
        <v>720</v>
      </c>
      <c r="H180" s="159"/>
      <c r="I180" s="159"/>
      <c r="J180" s="159"/>
      <c r="K180" s="159"/>
      <c r="L180" s="159"/>
      <c r="M180" s="159"/>
      <c r="N180" s="159"/>
      <c r="O180" s="159"/>
      <c r="P180" s="159"/>
      <c r="Q180" s="158">
        <f t="shared" si="53"/>
        <v>720</v>
      </c>
      <c r="R180" s="159">
        <v>720</v>
      </c>
      <c r="S180" s="158">
        <f t="shared" si="55"/>
        <v>0</v>
      </c>
      <c r="T180" s="158">
        <f t="shared" si="56"/>
        <v>720</v>
      </c>
      <c r="U180" s="159"/>
      <c r="V180" s="159"/>
      <c r="W180" s="159"/>
      <c r="X180" s="159"/>
      <c r="Y180" s="159"/>
      <c r="Z180" s="159"/>
      <c r="AA180" s="159"/>
      <c r="AB180" s="159"/>
      <c r="AC180" s="159"/>
      <c r="AD180" s="158">
        <f t="shared" si="44"/>
        <v>720</v>
      </c>
      <c r="AE180" s="159"/>
      <c r="AF180" s="158">
        <f t="shared" si="45"/>
        <v>720</v>
      </c>
      <c r="AG180" s="158">
        <f t="shared" si="57"/>
        <v>720</v>
      </c>
      <c r="AH180" s="159"/>
      <c r="AI180" s="159"/>
      <c r="AJ180" s="159"/>
      <c r="AK180" s="159"/>
      <c r="AL180" s="159"/>
      <c r="AM180" s="159"/>
      <c r="AN180" s="159"/>
      <c r="AO180" s="159"/>
      <c r="AP180" s="159"/>
      <c r="AQ180" s="158">
        <f t="shared" si="46"/>
        <v>720</v>
      </c>
      <c r="AR180" s="159">
        <v>1440</v>
      </c>
      <c r="AS180" s="158">
        <f t="shared" si="47"/>
        <v>0</v>
      </c>
      <c r="AT180" s="158">
        <f t="shared" si="58"/>
        <v>720</v>
      </c>
      <c r="AU180" s="159"/>
      <c r="AV180" s="159"/>
      <c r="AW180" s="159"/>
      <c r="AX180" s="159"/>
      <c r="AY180" s="159"/>
      <c r="AZ180" s="159"/>
      <c r="BA180" s="159"/>
      <c r="BB180" s="159"/>
      <c r="BC180" s="159"/>
      <c r="BD180" s="158">
        <f t="shared" si="48"/>
        <v>720</v>
      </c>
      <c r="BE180" s="159">
        <v>720</v>
      </c>
      <c r="BF180" s="158">
        <f t="shared" si="49"/>
        <v>0</v>
      </c>
      <c r="BG180" s="137" t="str">
        <f t="shared" si="42"/>
        <v>*</v>
      </c>
    </row>
    <row r="181" spans="1:59">
      <c r="A181" s="138">
        <v>178</v>
      </c>
      <c r="B181" s="155" t="s">
        <v>985</v>
      </c>
      <c r="C181" s="213" t="s">
        <v>14</v>
      </c>
      <c r="D181" s="156" t="s">
        <v>967</v>
      </c>
      <c r="E181" s="161">
        <v>175</v>
      </c>
      <c r="F181" s="158">
        <v>420</v>
      </c>
      <c r="G181" s="158">
        <v>420</v>
      </c>
      <c r="H181" s="159"/>
      <c r="I181" s="159"/>
      <c r="J181" s="159"/>
      <c r="K181" s="159"/>
      <c r="L181" s="159"/>
      <c r="M181" s="159"/>
      <c r="N181" s="159"/>
      <c r="O181" s="159"/>
      <c r="P181" s="159"/>
      <c r="Q181" s="158">
        <f t="shared" si="53"/>
        <v>420</v>
      </c>
      <c r="R181" s="159">
        <v>840</v>
      </c>
      <c r="S181" s="158">
        <f t="shared" si="55"/>
        <v>0</v>
      </c>
      <c r="T181" s="158">
        <f t="shared" si="56"/>
        <v>525</v>
      </c>
      <c r="U181" s="159"/>
      <c r="V181" s="159"/>
      <c r="W181" s="159"/>
      <c r="X181" s="159"/>
      <c r="Y181" s="159"/>
      <c r="Z181" s="159"/>
      <c r="AA181" s="159">
        <v>50</v>
      </c>
      <c r="AB181" s="159"/>
      <c r="AC181" s="159"/>
      <c r="AD181" s="158">
        <f t="shared" si="44"/>
        <v>575</v>
      </c>
      <c r="AE181" s="159">
        <v>575</v>
      </c>
      <c r="AF181" s="158">
        <f t="shared" si="45"/>
        <v>0</v>
      </c>
      <c r="AG181" s="158">
        <f t="shared" si="57"/>
        <v>525</v>
      </c>
      <c r="AH181" s="159"/>
      <c r="AI181" s="159"/>
      <c r="AJ181" s="159"/>
      <c r="AK181" s="159"/>
      <c r="AL181" s="159"/>
      <c r="AM181" s="159"/>
      <c r="AN181" s="159"/>
      <c r="AO181" s="159"/>
      <c r="AP181" s="159"/>
      <c r="AQ181" s="158">
        <f t="shared" si="46"/>
        <v>525</v>
      </c>
      <c r="AR181" s="159">
        <v>525</v>
      </c>
      <c r="AS181" s="158">
        <f t="shared" si="47"/>
        <v>0</v>
      </c>
      <c r="AT181" s="158">
        <f t="shared" si="58"/>
        <v>525</v>
      </c>
      <c r="AU181" s="159"/>
      <c r="AV181" s="159"/>
      <c r="AW181" s="159"/>
      <c r="AX181" s="159"/>
      <c r="AY181" s="159"/>
      <c r="AZ181" s="159"/>
      <c r="BA181" s="159"/>
      <c r="BB181" s="159"/>
      <c r="BC181" s="159"/>
      <c r="BD181" s="158">
        <f t="shared" si="48"/>
        <v>525</v>
      </c>
      <c r="BE181" s="159">
        <v>525</v>
      </c>
      <c r="BF181" s="158">
        <f t="shared" si="49"/>
        <v>0</v>
      </c>
      <c r="BG181" s="137" t="str">
        <f t="shared" si="42"/>
        <v>*</v>
      </c>
    </row>
    <row r="182" spans="1:59">
      <c r="A182" s="138">
        <v>179</v>
      </c>
      <c r="B182" s="160" t="s">
        <v>884</v>
      </c>
      <c r="C182" s="213" t="s">
        <v>14</v>
      </c>
      <c r="D182" s="156" t="s">
        <v>885</v>
      </c>
      <c r="E182" s="161">
        <v>50</v>
      </c>
      <c r="F182" s="158"/>
      <c r="G182" s="158">
        <f>E182*3</f>
        <v>150</v>
      </c>
      <c r="H182" s="159"/>
      <c r="I182" s="159"/>
      <c r="J182" s="159"/>
      <c r="K182" s="159"/>
      <c r="L182" s="159"/>
      <c r="M182" s="159"/>
      <c r="N182" s="159"/>
      <c r="O182" s="159"/>
      <c r="P182" s="159"/>
      <c r="Q182" s="158">
        <f t="shared" si="53"/>
        <v>150</v>
      </c>
      <c r="R182" s="159"/>
      <c r="S182" s="158">
        <f t="shared" si="55"/>
        <v>150</v>
      </c>
      <c r="T182" s="158">
        <f t="shared" si="56"/>
        <v>150</v>
      </c>
      <c r="U182" s="159"/>
      <c r="V182" s="159"/>
      <c r="W182" s="159"/>
      <c r="X182" s="159"/>
      <c r="Y182" s="159"/>
      <c r="Z182" s="159"/>
      <c r="AA182" s="159"/>
      <c r="AB182" s="159"/>
      <c r="AC182" s="159"/>
      <c r="AD182" s="158">
        <f t="shared" si="44"/>
        <v>150</v>
      </c>
      <c r="AE182" s="159">
        <v>300</v>
      </c>
      <c r="AF182" s="158">
        <f t="shared" si="45"/>
        <v>0</v>
      </c>
      <c r="AG182" s="158">
        <f t="shared" si="57"/>
        <v>150</v>
      </c>
      <c r="AH182" s="159"/>
      <c r="AI182" s="159"/>
      <c r="AJ182" s="159"/>
      <c r="AK182" s="159"/>
      <c r="AL182" s="159"/>
      <c r="AM182" s="159"/>
      <c r="AN182" s="159">
        <v>50</v>
      </c>
      <c r="AO182" s="159"/>
      <c r="AP182" s="159"/>
      <c r="AQ182" s="158">
        <f t="shared" si="46"/>
        <v>200</v>
      </c>
      <c r="AR182" s="159"/>
      <c r="AS182" s="158">
        <f t="shared" si="47"/>
        <v>200</v>
      </c>
      <c r="AT182" s="158">
        <f t="shared" si="58"/>
        <v>150</v>
      </c>
      <c r="AU182" s="159"/>
      <c r="AV182" s="159"/>
      <c r="AW182" s="159"/>
      <c r="AX182" s="159"/>
      <c r="AY182" s="159"/>
      <c r="AZ182" s="159"/>
      <c r="BA182" s="159"/>
      <c r="BB182" s="159"/>
      <c r="BC182" s="159"/>
      <c r="BD182" s="158">
        <f t="shared" si="48"/>
        <v>150</v>
      </c>
      <c r="BE182" s="159">
        <v>350</v>
      </c>
      <c r="BF182" s="158">
        <f t="shared" si="49"/>
        <v>0</v>
      </c>
      <c r="BG182" s="137" t="str">
        <f t="shared" si="42"/>
        <v>*</v>
      </c>
    </row>
    <row r="183" spans="1:59">
      <c r="A183" s="138">
        <v>180</v>
      </c>
      <c r="B183" s="230" t="s">
        <v>1374</v>
      </c>
      <c r="C183" s="213" t="s">
        <v>10</v>
      </c>
      <c r="D183" s="156" t="s">
        <v>838</v>
      </c>
      <c r="E183" s="157">
        <v>95</v>
      </c>
      <c r="F183" s="158">
        <v>2565</v>
      </c>
      <c r="G183" s="158">
        <f>E183*3</f>
        <v>285</v>
      </c>
      <c r="H183" s="159"/>
      <c r="I183" s="159"/>
      <c r="J183" s="159"/>
      <c r="K183" s="159"/>
      <c r="L183" s="159"/>
      <c r="M183" s="159"/>
      <c r="N183" s="159"/>
      <c r="O183" s="159"/>
      <c r="P183" s="159"/>
      <c r="Q183" s="158">
        <f t="shared" si="53"/>
        <v>285</v>
      </c>
      <c r="R183" s="159"/>
      <c r="S183" s="158">
        <f t="shared" si="55"/>
        <v>2850</v>
      </c>
      <c r="T183" s="158">
        <f t="shared" si="56"/>
        <v>285</v>
      </c>
      <c r="U183" s="159"/>
      <c r="V183" s="159"/>
      <c r="W183" s="159"/>
      <c r="X183" s="159"/>
      <c r="Y183" s="159"/>
      <c r="Z183" s="159"/>
      <c r="AA183" s="159"/>
      <c r="AB183" s="159"/>
      <c r="AC183" s="159"/>
      <c r="AD183" s="158">
        <f t="shared" si="44"/>
        <v>285</v>
      </c>
      <c r="AE183" s="159"/>
      <c r="AF183" s="158">
        <f t="shared" si="45"/>
        <v>3135</v>
      </c>
      <c r="AG183" s="158">
        <f t="shared" si="57"/>
        <v>285</v>
      </c>
      <c r="AH183" s="159"/>
      <c r="AI183" s="159"/>
      <c r="AJ183" s="159"/>
      <c r="AK183" s="159"/>
      <c r="AL183" s="159"/>
      <c r="AM183" s="159"/>
      <c r="AN183" s="159"/>
      <c r="AO183" s="159"/>
      <c r="AP183" s="159"/>
      <c r="AQ183" s="158">
        <f t="shared" si="46"/>
        <v>285</v>
      </c>
      <c r="AR183" s="159"/>
      <c r="AS183" s="158">
        <f t="shared" si="47"/>
        <v>3420</v>
      </c>
      <c r="AT183" s="158"/>
      <c r="AU183" s="159"/>
      <c r="AV183" s="159"/>
      <c r="AW183" s="159"/>
      <c r="AX183" s="159"/>
      <c r="AY183" s="159"/>
      <c r="AZ183" s="159"/>
      <c r="BA183" s="159"/>
      <c r="BB183" s="159"/>
      <c r="BC183" s="159"/>
      <c r="BD183" s="158">
        <f t="shared" si="48"/>
        <v>0</v>
      </c>
      <c r="BE183" s="159"/>
      <c r="BF183" s="158">
        <f t="shared" si="49"/>
        <v>3420</v>
      </c>
      <c r="BG183" s="137" t="str">
        <f t="shared" si="42"/>
        <v/>
      </c>
    </row>
    <row r="184" spans="1:59">
      <c r="A184" s="138">
        <v>181</v>
      </c>
      <c r="B184" s="160" t="s">
        <v>1062</v>
      </c>
      <c r="C184" s="213" t="s">
        <v>14</v>
      </c>
      <c r="D184" s="220" t="s">
        <v>1149</v>
      </c>
      <c r="E184" s="161">
        <v>70</v>
      </c>
      <c r="F184" s="158"/>
      <c r="G184" s="158">
        <f>E184*3</f>
        <v>210</v>
      </c>
      <c r="H184" s="159"/>
      <c r="I184" s="159"/>
      <c r="J184" s="159"/>
      <c r="K184" s="159"/>
      <c r="L184" s="159"/>
      <c r="M184" s="159"/>
      <c r="N184" s="159"/>
      <c r="O184" s="159"/>
      <c r="P184" s="159"/>
      <c r="Q184" s="158">
        <f t="shared" si="53"/>
        <v>210</v>
      </c>
      <c r="R184" s="159">
        <v>210</v>
      </c>
      <c r="S184" s="158">
        <f t="shared" si="55"/>
        <v>0</v>
      </c>
      <c r="T184" s="158">
        <f t="shared" si="56"/>
        <v>210</v>
      </c>
      <c r="U184" s="159"/>
      <c r="V184" s="159"/>
      <c r="W184" s="159"/>
      <c r="X184" s="159"/>
      <c r="Y184" s="159"/>
      <c r="Z184" s="159"/>
      <c r="AA184" s="159">
        <v>50</v>
      </c>
      <c r="AB184" s="159"/>
      <c r="AC184" s="159"/>
      <c r="AD184" s="158">
        <f t="shared" si="44"/>
        <v>260</v>
      </c>
      <c r="AE184" s="159">
        <v>260</v>
      </c>
      <c r="AF184" s="158">
        <f t="shared" si="45"/>
        <v>0</v>
      </c>
      <c r="AG184" s="158">
        <f t="shared" si="57"/>
        <v>210</v>
      </c>
      <c r="AH184" s="159"/>
      <c r="AI184" s="159"/>
      <c r="AJ184" s="159"/>
      <c r="AK184" s="159"/>
      <c r="AL184" s="159"/>
      <c r="AM184" s="159"/>
      <c r="AN184" s="159"/>
      <c r="AO184" s="159"/>
      <c r="AP184" s="159"/>
      <c r="AQ184" s="158">
        <f t="shared" si="46"/>
        <v>210</v>
      </c>
      <c r="AR184" s="159"/>
      <c r="AS184" s="158">
        <f t="shared" si="47"/>
        <v>210</v>
      </c>
      <c r="AT184" s="158">
        <f t="shared" si="58"/>
        <v>210</v>
      </c>
      <c r="AU184" s="159"/>
      <c r="AV184" s="159"/>
      <c r="AW184" s="159"/>
      <c r="AX184" s="159"/>
      <c r="AY184" s="159"/>
      <c r="AZ184" s="159"/>
      <c r="BA184" s="159"/>
      <c r="BB184" s="159"/>
      <c r="BC184" s="159"/>
      <c r="BD184" s="158">
        <f t="shared" si="48"/>
        <v>210</v>
      </c>
      <c r="BE184" s="159">
        <v>420</v>
      </c>
      <c r="BF184" s="158">
        <f t="shared" si="49"/>
        <v>0</v>
      </c>
      <c r="BG184" s="137" t="str">
        <f t="shared" si="42"/>
        <v>*</v>
      </c>
    </row>
    <row r="185" spans="1:59">
      <c r="A185" s="138">
        <v>182</v>
      </c>
      <c r="B185" s="155" t="s">
        <v>397</v>
      </c>
      <c r="C185" s="213" t="s">
        <v>10</v>
      </c>
      <c r="D185" s="156" t="s">
        <v>399</v>
      </c>
      <c r="E185" s="157">
        <v>365</v>
      </c>
      <c r="F185" s="158"/>
      <c r="G185" s="158">
        <v>975</v>
      </c>
      <c r="H185" s="159"/>
      <c r="I185" s="159"/>
      <c r="J185" s="159"/>
      <c r="K185" s="159"/>
      <c r="L185" s="159"/>
      <c r="M185" s="159"/>
      <c r="N185" s="159"/>
      <c r="O185" s="159"/>
      <c r="P185" s="159"/>
      <c r="Q185" s="158">
        <f t="shared" si="53"/>
        <v>975</v>
      </c>
      <c r="R185" s="159">
        <v>975</v>
      </c>
      <c r="S185" s="158">
        <f t="shared" si="55"/>
        <v>0</v>
      </c>
      <c r="T185" s="158">
        <f t="shared" si="56"/>
        <v>1095</v>
      </c>
      <c r="U185" s="159"/>
      <c r="V185" s="159"/>
      <c r="W185" s="159"/>
      <c r="X185" s="159"/>
      <c r="Y185" s="159"/>
      <c r="Z185" s="159"/>
      <c r="AA185" s="159"/>
      <c r="AB185" s="159"/>
      <c r="AC185" s="159"/>
      <c r="AD185" s="158">
        <f t="shared" si="44"/>
        <v>1095</v>
      </c>
      <c r="AE185" s="159">
        <v>1095</v>
      </c>
      <c r="AF185" s="158">
        <f t="shared" si="45"/>
        <v>0</v>
      </c>
      <c r="AG185" s="158">
        <f t="shared" si="57"/>
        <v>1095</v>
      </c>
      <c r="AH185" s="159"/>
      <c r="AI185" s="159"/>
      <c r="AJ185" s="159"/>
      <c r="AK185" s="159"/>
      <c r="AL185" s="159"/>
      <c r="AM185" s="159"/>
      <c r="AN185" s="159"/>
      <c r="AO185" s="159"/>
      <c r="AP185" s="159"/>
      <c r="AQ185" s="158">
        <f t="shared" si="46"/>
        <v>1095</v>
      </c>
      <c r="AR185" s="159">
        <v>1095</v>
      </c>
      <c r="AS185" s="158">
        <f t="shared" si="47"/>
        <v>0</v>
      </c>
      <c r="AT185" s="158">
        <f t="shared" si="58"/>
        <v>1095</v>
      </c>
      <c r="AU185" s="159"/>
      <c r="AV185" s="159"/>
      <c r="AW185" s="159"/>
      <c r="AX185" s="159"/>
      <c r="AY185" s="159"/>
      <c r="AZ185" s="159"/>
      <c r="BA185" s="159"/>
      <c r="BB185" s="159"/>
      <c r="BC185" s="159"/>
      <c r="BD185" s="158">
        <f t="shared" si="48"/>
        <v>1095</v>
      </c>
      <c r="BE185" s="159">
        <v>1095</v>
      </c>
      <c r="BF185" s="158">
        <f t="shared" si="49"/>
        <v>0</v>
      </c>
      <c r="BG185" s="137" t="str">
        <f t="shared" si="42"/>
        <v>*</v>
      </c>
    </row>
    <row r="186" spans="1:59">
      <c r="A186" s="138">
        <v>183</v>
      </c>
      <c r="B186" s="160" t="s">
        <v>400</v>
      </c>
      <c r="C186" s="213" t="s">
        <v>14</v>
      </c>
      <c r="D186" s="156" t="s">
        <v>839</v>
      </c>
      <c r="E186" s="161">
        <v>175</v>
      </c>
      <c r="F186" s="158"/>
      <c r="G186" s="158">
        <v>405</v>
      </c>
      <c r="H186" s="159"/>
      <c r="I186" s="159"/>
      <c r="J186" s="159"/>
      <c r="K186" s="159"/>
      <c r="L186" s="159"/>
      <c r="M186" s="159"/>
      <c r="N186" s="159"/>
      <c r="O186" s="159"/>
      <c r="P186" s="159"/>
      <c r="Q186" s="158">
        <f t="shared" si="53"/>
        <v>405</v>
      </c>
      <c r="R186" s="159">
        <v>405</v>
      </c>
      <c r="S186" s="158">
        <f t="shared" si="55"/>
        <v>0</v>
      </c>
      <c r="T186" s="158">
        <f t="shared" si="56"/>
        <v>525</v>
      </c>
      <c r="U186" s="159"/>
      <c r="V186" s="159"/>
      <c r="W186" s="159"/>
      <c r="X186" s="159"/>
      <c r="Y186" s="159"/>
      <c r="Z186" s="159"/>
      <c r="AA186" s="159">
        <v>50</v>
      </c>
      <c r="AB186" s="159"/>
      <c r="AC186" s="159">
        <v>50</v>
      </c>
      <c r="AD186" s="158">
        <f t="shared" si="44"/>
        <v>625</v>
      </c>
      <c r="AE186" s="159">
        <v>625</v>
      </c>
      <c r="AF186" s="158">
        <f t="shared" si="45"/>
        <v>0</v>
      </c>
      <c r="AG186" s="158">
        <f t="shared" si="57"/>
        <v>525</v>
      </c>
      <c r="AH186" s="159"/>
      <c r="AI186" s="159"/>
      <c r="AJ186" s="159"/>
      <c r="AK186" s="159"/>
      <c r="AL186" s="159"/>
      <c r="AM186" s="159"/>
      <c r="AN186" s="159"/>
      <c r="AO186" s="159"/>
      <c r="AP186" s="159"/>
      <c r="AQ186" s="158">
        <f t="shared" si="46"/>
        <v>525</v>
      </c>
      <c r="AR186" s="159">
        <v>1050</v>
      </c>
      <c r="AS186" s="158">
        <f t="shared" si="47"/>
        <v>-525</v>
      </c>
      <c r="AT186" s="158">
        <f t="shared" si="58"/>
        <v>525</v>
      </c>
      <c r="AU186" s="159"/>
      <c r="AV186" s="159"/>
      <c r="AW186" s="159"/>
      <c r="AX186" s="159"/>
      <c r="AY186" s="159"/>
      <c r="AZ186" s="159"/>
      <c r="BA186" s="159"/>
      <c r="BB186" s="159"/>
      <c r="BC186" s="159"/>
      <c r="BD186" s="158">
        <f t="shared" si="48"/>
        <v>525</v>
      </c>
      <c r="BE186" s="159"/>
      <c r="BF186" s="158">
        <f t="shared" si="49"/>
        <v>0</v>
      </c>
      <c r="BG186" s="137" t="str">
        <f t="shared" si="42"/>
        <v>*</v>
      </c>
    </row>
    <row r="187" spans="1:59">
      <c r="A187" s="138">
        <v>184</v>
      </c>
      <c r="B187" s="160" t="s">
        <v>402</v>
      </c>
      <c r="C187" s="213" t="s">
        <v>14</v>
      </c>
      <c r="D187" s="156" t="s">
        <v>404</v>
      </c>
      <c r="E187" s="161">
        <v>165</v>
      </c>
      <c r="F187" s="158"/>
      <c r="G187" s="158">
        <v>375</v>
      </c>
      <c r="H187" s="159">
        <v>50</v>
      </c>
      <c r="I187" s="159"/>
      <c r="J187" s="159">
        <v>1004</v>
      </c>
      <c r="K187" s="159"/>
      <c r="L187" s="159"/>
      <c r="M187" s="159"/>
      <c r="N187" s="159">
        <v>70</v>
      </c>
      <c r="O187" s="159"/>
      <c r="P187" s="159">
        <v>50</v>
      </c>
      <c r="Q187" s="158">
        <f t="shared" si="53"/>
        <v>1549</v>
      </c>
      <c r="R187" s="159">
        <v>1004</v>
      </c>
      <c r="S187" s="158">
        <f t="shared" si="55"/>
        <v>545</v>
      </c>
      <c r="T187" s="158">
        <f t="shared" si="56"/>
        <v>495</v>
      </c>
      <c r="U187" s="159"/>
      <c r="V187" s="159">
        <v>50</v>
      </c>
      <c r="W187" s="159"/>
      <c r="X187" s="159"/>
      <c r="Y187" s="159"/>
      <c r="Z187" s="159">
        <v>150</v>
      </c>
      <c r="AA187" s="159"/>
      <c r="AB187" s="159"/>
      <c r="AC187" s="159"/>
      <c r="AD187" s="158">
        <f t="shared" si="44"/>
        <v>695</v>
      </c>
      <c r="AE187" s="159">
        <v>1240</v>
      </c>
      <c r="AF187" s="158">
        <f t="shared" si="45"/>
        <v>0</v>
      </c>
      <c r="AG187" s="158">
        <f t="shared" si="57"/>
        <v>495</v>
      </c>
      <c r="AH187" s="159"/>
      <c r="AI187" s="159"/>
      <c r="AJ187" s="159"/>
      <c r="AK187" s="159"/>
      <c r="AL187" s="159"/>
      <c r="AM187" s="159"/>
      <c r="AN187" s="159"/>
      <c r="AO187" s="159"/>
      <c r="AP187" s="159"/>
      <c r="AQ187" s="158">
        <f t="shared" si="46"/>
        <v>495</v>
      </c>
      <c r="AR187" s="159">
        <v>495</v>
      </c>
      <c r="AS187" s="158">
        <f t="shared" si="47"/>
        <v>0</v>
      </c>
      <c r="AT187" s="158">
        <f t="shared" si="58"/>
        <v>495</v>
      </c>
      <c r="AU187" s="159"/>
      <c r="AV187" s="159"/>
      <c r="AW187" s="159"/>
      <c r="AX187" s="159"/>
      <c r="AY187" s="159"/>
      <c r="AZ187" s="159"/>
      <c r="BA187" s="159"/>
      <c r="BB187" s="159"/>
      <c r="BC187" s="159"/>
      <c r="BD187" s="158">
        <f t="shared" si="48"/>
        <v>495</v>
      </c>
      <c r="BE187" s="159">
        <v>495</v>
      </c>
      <c r="BF187" s="158">
        <f t="shared" si="49"/>
        <v>0</v>
      </c>
      <c r="BG187" s="137" t="str">
        <f t="shared" si="42"/>
        <v>*</v>
      </c>
    </row>
    <row r="188" spans="1:59">
      <c r="A188" s="138">
        <v>185</v>
      </c>
      <c r="B188" s="160" t="s">
        <v>872</v>
      </c>
      <c r="C188" s="213" t="s">
        <v>14</v>
      </c>
      <c r="D188" s="156" t="s">
        <v>873</v>
      </c>
      <c r="E188" s="161">
        <v>50</v>
      </c>
      <c r="F188" s="158"/>
      <c r="G188" s="158">
        <f>E188*3</f>
        <v>150</v>
      </c>
      <c r="H188" s="159"/>
      <c r="I188" s="159"/>
      <c r="J188" s="159"/>
      <c r="K188" s="159"/>
      <c r="L188" s="159"/>
      <c r="M188" s="159"/>
      <c r="N188" s="159"/>
      <c r="O188" s="159"/>
      <c r="P188" s="159"/>
      <c r="Q188" s="158">
        <f t="shared" si="53"/>
        <v>150</v>
      </c>
      <c r="R188" s="159">
        <v>150</v>
      </c>
      <c r="S188" s="158">
        <f t="shared" si="55"/>
        <v>0</v>
      </c>
      <c r="T188" s="158">
        <f t="shared" si="56"/>
        <v>150</v>
      </c>
      <c r="U188" s="159"/>
      <c r="V188" s="159"/>
      <c r="W188" s="159"/>
      <c r="X188" s="159"/>
      <c r="Y188" s="159"/>
      <c r="Z188" s="159"/>
      <c r="AA188" s="159">
        <v>50</v>
      </c>
      <c r="AB188" s="159"/>
      <c r="AC188" s="159"/>
      <c r="AD188" s="158">
        <f t="shared" si="44"/>
        <v>200</v>
      </c>
      <c r="AE188" s="159"/>
      <c r="AF188" s="158">
        <f t="shared" si="45"/>
        <v>200</v>
      </c>
      <c r="AG188" s="158">
        <f t="shared" si="57"/>
        <v>150</v>
      </c>
      <c r="AH188" s="159"/>
      <c r="AI188" s="159"/>
      <c r="AJ188" s="159"/>
      <c r="AK188" s="159"/>
      <c r="AL188" s="159"/>
      <c r="AM188" s="159"/>
      <c r="AN188" s="159"/>
      <c r="AO188" s="159"/>
      <c r="AP188" s="159"/>
      <c r="AQ188" s="158">
        <f t="shared" si="46"/>
        <v>150</v>
      </c>
      <c r="AR188" s="159"/>
      <c r="AS188" s="158">
        <f t="shared" si="47"/>
        <v>350</v>
      </c>
      <c r="AT188" s="158">
        <f t="shared" si="58"/>
        <v>150</v>
      </c>
      <c r="AU188" s="159"/>
      <c r="AV188" s="159"/>
      <c r="AW188" s="159"/>
      <c r="AX188" s="159"/>
      <c r="AY188" s="159"/>
      <c r="AZ188" s="159"/>
      <c r="BA188" s="159"/>
      <c r="BB188" s="159"/>
      <c r="BC188" s="159"/>
      <c r="BD188" s="158">
        <f t="shared" si="48"/>
        <v>150</v>
      </c>
      <c r="BE188" s="159">
        <v>500</v>
      </c>
      <c r="BF188" s="158">
        <f t="shared" si="49"/>
        <v>0</v>
      </c>
      <c r="BG188" s="137" t="str">
        <f t="shared" si="42"/>
        <v>*</v>
      </c>
    </row>
    <row r="189" spans="1:59">
      <c r="A189" s="138">
        <v>186</v>
      </c>
      <c r="B189" s="221" t="s">
        <v>1338</v>
      </c>
      <c r="C189" s="213" t="s">
        <v>23</v>
      </c>
      <c r="D189" s="156" t="s">
        <v>411</v>
      </c>
      <c r="E189" s="161">
        <v>85</v>
      </c>
      <c r="F189" s="158"/>
      <c r="G189" s="158"/>
      <c r="H189" s="159"/>
      <c r="I189" s="159"/>
      <c r="J189" s="159"/>
      <c r="K189" s="159"/>
      <c r="L189" s="159"/>
      <c r="M189" s="159"/>
      <c r="N189" s="159"/>
      <c r="O189" s="159"/>
      <c r="P189" s="159"/>
      <c r="Q189" s="158">
        <f t="shared" si="53"/>
        <v>0</v>
      </c>
      <c r="R189" s="159"/>
      <c r="S189" s="158">
        <f t="shared" si="55"/>
        <v>0</v>
      </c>
      <c r="T189" s="158"/>
      <c r="U189" s="159"/>
      <c r="V189" s="159"/>
      <c r="W189" s="159"/>
      <c r="X189" s="159"/>
      <c r="Y189" s="159"/>
      <c r="Z189" s="159"/>
      <c r="AA189" s="159"/>
      <c r="AB189" s="159"/>
      <c r="AC189" s="159"/>
      <c r="AD189" s="158">
        <f t="shared" si="44"/>
        <v>0</v>
      </c>
      <c r="AE189" s="159"/>
      <c r="AF189" s="158">
        <f t="shared" si="45"/>
        <v>0</v>
      </c>
      <c r="AG189" s="158"/>
      <c r="AH189" s="159"/>
      <c r="AI189" s="159"/>
      <c r="AJ189" s="159"/>
      <c r="AK189" s="159"/>
      <c r="AL189" s="159"/>
      <c r="AM189" s="159"/>
      <c r="AN189" s="159"/>
      <c r="AO189" s="159"/>
      <c r="AP189" s="159"/>
      <c r="AQ189" s="158">
        <f t="shared" si="46"/>
        <v>0</v>
      </c>
      <c r="AR189" s="159"/>
      <c r="AS189" s="158">
        <f t="shared" si="47"/>
        <v>0</v>
      </c>
      <c r="AT189" s="158"/>
      <c r="AU189" s="159"/>
      <c r="AV189" s="159"/>
      <c r="AW189" s="159"/>
      <c r="AX189" s="159"/>
      <c r="AY189" s="159"/>
      <c r="AZ189" s="159"/>
      <c r="BA189" s="159"/>
      <c r="BB189" s="159"/>
      <c r="BC189" s="159"/>
      <c r="BD189" s="158">
        <f t="shared" si="48"/>
        <v>0</v>
      </c>
      <c r="BE189" s="159"/>
      <c r="BF189" s="158">
        <f t="shared" si="49"/>
        <v>0</v>
      </c>
      <c r="BG189" s="137" t="str">
        <f t="shared" si="42"/>
        <v>*</v>
      </c>
    </row>
    <row r="190" spans="1:59">
      <c r="A190" s="138">
        <v>187</v>
      </c>
      <c r="B190" s="221" t="s">
        <v>412</v>
      </c>
      <c r="C190" s="213" t="s">
        <v>23</v>
      </c>
      <c r="D190" s="156" t="s">
        <v>414</v>
      </c>
      <c r="E190" s="161">
        <v>95</v>
      </c>
      <c r="F190" s="158"/>
      <c r="G190" s="158">
        <f>E190*3</f>
        <v>285</v>
      </c>
      <c r="H190" s="159"/>
      <c r="I190" s="159"/>
      <c r="J190" s="159"/>
      <c r="K190" s="159"/>
      <c r="L190" s="159"/>
      <c r="M190" s="159"/>
      <c r="N190" s="159"/>
      <c r="O190" s="159"/>
      <c r="P190" s="159"/>
      <c r="Q190" s="158">
        <f t="shared" si="53"/>
        <v>285</v>
      </c>
      <c r="R190" s="159">
        <v>570</v>
      </c>
      <c r="S190" s="158">
        <f t="shared" si="55"/>
        <v>-285</v>
      </c>
      <c r="T190" s="158">
        <f>E190*3</f>
        <v>285</v>
      </c>
      <c r="U190" s="159"/>
      <c r="V190" s="159"/>
      <c r="W190" s="159"/>
      <c r="X190" s="159"/>
      <c r="Y190" s="159"/>
      <c r="Z190" s="159"/>
      <c r="AA190" s="159"/>
      <c r="AB190" s="159"/>
      <c r="AC190" s="159"/>
      <c r="AD190" s="158">
        <f t="shared" si="44"/>
        <v>285</v>
      </c>
      <c r="AE190" s="159"/>
      <c r="AF190" s="158">
        <f t="shared" si="45"/>
        <v>0</v>
      </c>
      <c r="AG190" s="158">
        <f>$E190*3</f>
        <v>285</v>
      </c>
      <c r="AH190" s="159"/>
      <c r="AI190" s="159"/>
      <c r="AJ190" s="159"/>
      <c r="AK190" s="159"/>
      <c r="AL190" s="159"/>
      <c r="AM190" s="159"/>
      <c r="AN190" s="159"/>
      <c r="AO190" s="159"/>
      <c r="AP190" s="159"/>
      <c r="AQ190" s="158">
        <f t="shared" si="46"/>
        <v>285</v>
      </c>
      <c r="AR190" s="159">
        <v>570</v>
      </c>
      <c r="AS190" s="158">
        <f t="shared" si="47"/>
        <v>-285</v>
      </c>
      <c r="AT190" s="158">
        <f>$E190*3</f>
        <v>285</v>
      </c>
      <c r="AU190" s="159"/>
      <c r="AV190" s="159"/>
      <c r="AW190" s="159"/>
      <c r="AX190" s="159"/>
      <c r="AY190" s="159"/>
      <c r="AZ190" s="159"/>
      <c r="BA190" s="159"/>
      <c r="BB190" s="159"/>
      <c r="BC190" s="159"/>
      <c r="BD190" s="158">
        <f t="shared" si="48"/>
        <v>285</v>
      </c>
      <c r="BE190" s="159"/>
      <c r="BF190" s="158">
        <f t="shared" si="49"/>
        <v>0</v>
      </c>
      <c r="BG190" s="137" t="str">
        <f t="shared" si="42"/>
        <v>*</v>
      </c>
    </row>
    <row r="191" spans="1:59">
      <c r="A191" s="138">
        <v>188</v>
      </c>
      <c r="B191" s="230" t="s">
        <v>1319</v>
      </c>
      <c r="C191" s="213" t="s">
        <v>10</v>
      </c>
      <c r="D191" s="156" t="s">
        <v>417</v>
      </c>
      <c r="E191" s="157">
        <v>115</v>
      </c>
      <c r="F191" s="158"/>
      <c r="G191" s="158"/>
      <c r="H191" s="159"/>
      <c r="I191" s="159"/>
      <c r="J191" s="159"/>
      <c r="K191" s="159"/>
      <c r="L191" s="159"/>
      <c r="M191" s="159"/>
      <c r="N191" s="159"/>
      <c r="O191" s="159"/>
      <c r="P191" s="159"/>
      <c r="Q191" s="158">
        <f t="shared" si="53"/>
        <v>0</v>
      </c>
      <c r="R191" s="159"/>
      <c r="S191" s="158">
        <f t="shared" si="55"/>
        <v>0</v>
      </c>
      <c r="T191" s="158"/>
      <c r="U191" s="159"/>
      <c r="V191" s="159"/>
      <c r="W191" s="159"/>
      <c r="X191" s="159"/>
      <c r="Y191" s="159"/>
      <c r="Z191" s="159"/>
      <c r="AA191" s="159"/>
      <c r="AB191" s="159"/>
      <c r="AC191" s="159"/>
      <c r="AD191" s="158">
        <f t="shared" si="44"/>
        <v>0</v>
      </c>
      <c r="AE191" s="159"/>
      <c r="AF191" s="158">
        <f t="shared" si="45"/>
        <v>0</v>
      </c>
      <c r="AG191" s="158"/>
      <c r="AH191" s="159"/>
      <c r="AI191" s="159"/>
      <c r="AJ191" s="159"/>
      <c r="AK191" s="159"/>
      <c r="AL191" s="159"/>
      <c r="AM191" s="159"/>
      <c r="AN191" s="159"/>
      <c r="AO191" s="159"/>
      <c r="AP191" s="159"/>
      <c r="AQ191" s="158">
        <f t="shared" si="46"/>
        <v>0</v>
      </c>
      <c r="AR191" s="159"/>
      <c r="AS191" s="158">
        <f t="shared" si="47"/>
        <v>0</v>
      </c>
      <c r="AT191" s="158"/>
      <c r="AU191" s="159"/>
      <c r="AV191" s="159"/>
      <c r="AW191" s="159"/>
      <c r="AX191" s="159"/>
      <c r="AY191" s="159"/>
      <c r="AZ191" s="159"/>
      <c r="BA191" s="159"/>
      <c r="BB191" s="159"/>
      <c r="BC191" s="159"/>
      <c r="BD191" s="158">
        <f t="shared" si="48"/>
        <v>0</v>
      </c>
      <c r="BE191" s="159"/>
      <c r="BF191" s="158">
        <f t="shared" si="49"/>
        <v>0</v>
      </c>
      <c r="BG191" s="137" t="str">
        <f t="shared" si="42"/>
        <v>*</v>
      </c>
    </row>
    <row r="192" spans="1:59">
      <c r="A192" s="138">
        <v>189</v>
      </c>
      <c r="B192" s="160" t="s">
        <v>418</v>
      </c>
      <c r="C192" s="213" t="s">
        <v>14</v>
      </c>
      <c r="D192" s="156" t="s">
        <v>12</v>
      </c>
      <c r="E192" s="188">
        <v>3500</v>
      </c>
      <c r="F192" s="158"/>
      <c r="G192" s="158">
        <f t="shared" ref="G192:G197" si="59">E192*3</f>
        <v>10500</v>
      </c>
      <c r="H192" s="159">
        <v>100</v>
      </c>
      <c r="I192" s="159"/>
      <c r="J192" s="159"/>
      <c r="K192" s="159"/>
      <c r="L192" s="159"/>
      <c r="M192" s="159"/>
      <c r="N192" s="159"/>
      <c r="O192" s="159"/>
      <c r="P192" s="159"/>
      <c r="Q192" s="158">
        <f t="shared" si="53"/>
        <v>10600</v>
      </c>
      <c r="R192" s="159">
        <v>10600</v>
      </c>
      <c r="S192" s="158">
        <f t="shared" si="55"/>
        <v>0</v>
      </c>
      <c r="T192" s="158">
        <f t="shared" ref="T192:T223" si="60">E192*3</f>
        <v>10500</v>
      </c>
      <c r="U192" s="159"/>
      <c r="V192" s="159">
        <v>50</v>
      </c>
      <c r="W192" s="159"/>
      <c r="X192" s="159"/>
      <c r="Y192" s="159"/>
      <c r="Z192" s="159"/>
      <c r="AA192" s="159">
        <v>50</v>
      </c>
      <c r="AB192" s="159"/>
      <c r="AC192" s="159">
        <v>50</v>
      </c>
      <c r="AD192" s="158">
        <f t="shared" si="44"/>
        <v>10650</v>
      </c>
      <c r="AE192" s="159">
        <v>10650</v>
      </c>
      <c r="AF192" s="158">
        <f t="shared" si="45"/>
        <v>0</v>
      </c>
      <c r="AG192" s="158">
        <f t="shared" ref="AG192:AG223" si="61">$E192*3</f>
        <v>10500</v>
      </c>
      <c r="AH192" s="159"/>
      <c r="AI192" s="159">
        <v>50</v>
      </c>
      <c r="AJ192" s="159"/>
      <c r="AK192" s="159"/>
      <c r="AL192" s="159"/>
      <c r="AM192" s="159"/>
      <c r="AN192" s="159"/>
      <c r="AO192" s="159"/>
      <c r="AP192" s="159"/>
      <c r="AQ192" s="158">
        <f t="shared" si="46"/>
        <v>10550</v>
      </c>
      <c r="AR192" s="159">
        <v>10550</v>
      </c>
      <c r="AS192" s="158">
        <f t="shared" si="47"/>
        <v>0</v>
      </c>
      <c r="AT192" s="158">
        <f t="shared" ref="AT192:AT223" si="62">$E192*3</f>
        <v>10500</v>
      </c>
      <c r="AU192" s="159">
        <v>50</v>
      </c>
      <c r="AV192" s="159"/>
      <c r="AW192" s="159"/>
      <c r="AX192" s="159"/>
      <c r="AY192" s="159"/>
      <c r="AZ192" s="159"/>
      <c r="BA192" s="159"/>
      <c r="BB192" s="159"/>
      <c r="BC192" s="159"/>
      <c r="BD192" s="158">
        <f t="shared" si="48"/>
        <v>10550</v>
      </c>
      <c r="BE192" s="159">
        <v>10550</v>
      </c>
      <c r="BF192" s="158">
        <f t="shared" si="49"/>
        <v>0</v>
      </c>
      <c r="BG192" s="137" t="str">
        <f t="shared" si="42"/>
        <v>*</v>
      </c>
    </row>
    <row r="193" spans="1:59">
      <c r="A193" s="138">
        <v>190</v>
      </c>
      <c r="B193" s="221" t="s">
        <v>1166</v>
      </c>
      <c r="C193" s="213" t="s">
        <v>23</v>
      </c>
      <c r="D193" s="156" t="s">
        <v>421</v>
      </c>
      <c r="E193" s="161">
        <v>85</v>
      </c>
      <c r="F193" s="158"/>
      <c r="G193" s="158">
        <f t="shared" si="59"/>
        <v>255</v>
      </c>
      <c r="H193" s="159"/>
      <c r="I193" s="159"/>
      <c r="J193" s="159"/>
      <c r="K193" s="159"/>
      <c r="L193" s="159"/>
      <c r="M193" s="159"/>
      <c r="N193" s="159"/>
      <c r="O193" s="159"/>
      <c r="P193" s="159"/>
      <c r="Q193" s="158">
        <f t="shared" si="53"/>
        <v>255</v>
      </c>
      <c r="R193" s="159">
        <v>255</v>
      </c>
      <c r="S193" s="158">
        <f t="shared" si="55"/>
        <v>0</v>
      </c>
      <c r="T193" s="158">
        <f t="shared" si="60"/>
        <v>255</v>
      </c>
      <c r="U193" s="159"/>
      <c r="V193" s="159"/>
      <c r="W193" s="159"/>
      <c r="X193" s="159"/>
      <c r="Y193" s="159"/>
      <c r="Z193" s="159"/>
      <c r="AA193" s="159"/>
      <c r="AB193" s="159"/>
      <c r="AC193" s="159"/>
      <c r="AD193" s="158">
        <f t="shared" si="44"/>
        <v>255</v>
      </c>
      <c r="AE193" s="159">
        <v>255</v>
      </c>
      <c r="AF193" s="158">
        <f t="shared" si="45"/>
        <v>0</v>
      </c>
      <c r="AG193" s="158">
        <f t="shared" si="61"/>
        <v>255</v>
      </c>
      <c r="AH193" s="159"/>
      <c r="AI193" s="159"/>
      <c r="AJ193" s="159"/>
      <c r="AK193" s="159"/>
      <c r="AL193" s="159"/>
      <c r="AM193" s="159"/>
      <c r="AN193" s="159"/>
      <c r="AO193" s="159"/>
      <c r="AP193" s="159"/>
      <c r="AQ193" s="158">
        <f t="shared" si="46"/>
        <v>255</v>
      </c>
      <c r="AR193" s="159">
        <v>255</v>
      </c>
      <c r="AS193" s="158">
        <f t="shared" si="47"/>
        <v>0</v>
      </c>
      <c r="AT193" s="158">
        <f t="shared" si="62"/>
        <v>255</v>
      </c>
      <c r="AU193" s="159"/>
      <c r="AV193" s="159"/>
      <c r="AW193" s="159"/>
      <c r="AX193" s="159"/>
      <c r="AY193" s="159"/>
      <c r="AZ193" s="159"/>
      <c r="BA193" s="159"/>
      <c r="BB193" s="159"/>
      <c r="BC193" s="159"/>
      <c r="BD193" s="158">
        <f t="shared" si="48"/>
        <v>255</v>
      </c>
      <c r="BE193" s="159">
        <v>255</v>
      </c>
      <c r="BF193" s="158">
        <f t="shared" si="49"/>
        <v>0</v>
      </c>
      <c r="BG193" s="137" t="str">
        <f t="shared" si="42"/>
        <v>*</v>
      </c>
    </row>
    <row r="194" spans="1:59">
      <c r="A194" s="138">
        <v>191</v>
      </c>
      <c r="B194" s="160" t="s">
        <v>422</v>
      </c>
      <c r="C194" s="213" t="s">
        <v>14</v>
      </c>
      <c r="D194" s="156" t="s">
        <v>12</v>
      </c>
      <c r="E194" s="161">
        <v>355</v>
      </c>
      <c r="F194" s="158"/>
      <c r="G194" s="158">
        <f t="shared" si="59"/>
        <v>1065</v>
      </c>
      <c r="H194" s="159"/>
      <c r="I194" s="159"/>
      <c r="J194" s="159"/>
      <c r="K194" s="159"/>
      <c r="L194" s="159"/>
      <c r="M194" s="159"/>
      <c r="N194" s="159"/>
      <c r="O194" s="159"/>
      <c r="P194" s="159"/>
      <c r="Q194" s="158">
        <f t="shared" si="53"/>
        <v>1065</v>
      </c>
      <c r="R194" s="159">
        <v>2681.55</v>
      </c>
      <c r="S194" s="158">
        <f t="shared" si="55"/>
        <v>-1616.5500000000002</v>
      </c>
      <c r="T194" s="158">
        <f t="shared" si="60"/>
        <v>1065</v>
      </c>
      <c r="U194" s="159"/>
      <c r="V194" s="159"/>
      <c r="W194" s="159">
        <v>1616.55</v>
      </c>
      <c r="X194" s="159"/>
      <c r="Y194" s="159"/>
      <c r="Z194" s="159"/>
      <c r="AA194" s="159">
        <v>50</v>
      </c>
      <c r="AB194" s="159"/>
      <c r="AC194" s="159">
        <v>50</v>
      </c>
      <c r="AD194" s="158">
        <f t="shared" si="44"/>
        <v>2781.55</v>
      </c>
      <c r="AE194" s="159">
        <v>1165</v>
      </c>
      <c r="AF194" s="158">
        <f t="shared" si="45"/>
        <v>0</v>
      </c>
      <c r="AG194" s="158">
        <f t="shared" si="61"/>
        <v>1065</v>
      </c>
      <c r="AH194" s="159"/>
      <c r="AI194" s="159"/>
      <c r="AJ194" s="159"/>
      <c r="AK194" s="159"/>
      <c r="AL194" s="159"/>
      <c r="AM194" s="159"/>
      <c r="AN194" s="159"/>
      <c r="AO194" s="159"/>
      <c r="AP194" s="159"/>
      <c r="AQ194" s="158">
        <f t="shared" si="46"/>
        <v>1065</v>
      </c>
      <c r="AR194" s="159">
        <v>2130</v>
      </c>
      <c r="AS194" s="158">
        <f t="shared" si="47"/>
        <v>-1065</v>
      </c>
      <c r="AT194" s="158">
        <f t="shared" si="62"/>
        <v>1065</v>
      </c>
      <c r="AU194" s="159"/>
      <c r="AV194" s="159"/>
      <c r="AW194" s="159"/>
      <c r="AX194" s="159"/>
      <c r="AY194" s="159"/>
      <c r="AZ194" s="159"/>
      <c r="BA194" s="159"/>
      <c r="BB194" s="159"/>
      <c r="BC194" s="159"/>
      <c r="BD194" s="158">
        <f t="shared" si="48"/>
        <v>1065</v>
      </c>
      <c r="BE194" s="159"/>
      <c r="BF194" s="158">
        <f t="shared" si="49"/>
        <v>0</v>
      </c>
      <c r="BG194" s="137" t="str">
        <f t="shared" ref="BG194:BG255" si="63">IF(BF194=0,"*","")</f>
        <v>*</v>
      </c>
    </row>
    <row r="195" spans="1:59">
      <c r="A195" s="138">
        <v>192</v>
      </c>
      <c r="B195" s="160" t="s">
        <v>424</v>
      </c>
      <c r="C195" s="213" t="s">
        <v>23</v>
      </c>
      <c r="D195" s="156" t="s">
        <v>426</v>
      </c>
      <c r="E195" s="161">
        <v>95</v>
      </c>
      <c r="F195" s="158"/>
      <c r="G195" s="158">
        <f t="shared" si="59"/>
        <v>285</v>
      </c>
      <c r="H195" s="159"/>
      <c r="I195" s="159"/>
      <c r="J195" s="159"/>
      <c r="K195" s="159"/>
      <c r="L195" s="159"/>
      <c r="M195" s="159"/>
      <c r="N195" s="159"/>
      <c r="O195" s="159"/>
      <c r="P195" s="159"/>
      <c r="Q195" s="158">
        <f t="shared" si="53"/>
        <v>285</v>
      </c>
      <c r="R195" s="159">
        <v>1190</v>
      </c>
      <c r="S195" s="158">
        <f t="shared" si="55"/>
        <v>-905</v>
      </c>
      <c r="T195" s="158">
        <f t="shared" si="60"/>
        <v>285</v>
      </c>
      <c r="U195" s="159"/>
      <c r="V195" s="159"/>
      <c r="W195" s="159"/>
      <c r="X195" s="159"/>
      <c r="Y195" s="159"/>
      <c r="Z195" s="159"/>
      <c r="AA195" s="159">
        <v>50</v>
      </c>
      <c r="AB195" s="159"/>
      <c r="AC195" s="159"/>
      <c r="AD195" s="158">
        <f t="shared" si="44"/>
        <v>335</v>
      </c>
      <c r="AE195" s="159"/>
      <c r="AF195" s="158">
        <f t="shared" si="45"/>
        <v>-570</v>
      </c>
      <c r="AG195" s="158">
        <f t="shared" si="61"/>
        <v>285</v>
      </c>
      <c r="AH195" s="159"/>
      <c r="AI195" s="159"/>
      <c r="AJ195" s="159"/>
      <c r="AK195" s="159"/>
      <c r="AL195" s="159"/>
      <c r="AM195" s="159"/>
      <c r="AN195" s="159"/>
      <c r="AO195" s="159"/>
      <c r="AP195" s="159"/>
      <c r="AQ195" s="158">
        <f t="shared" si="46"/>
        <v>285</v>
      </c>
      <c r="AR195" s="159"/>
      <c r="AS195" s="158">
        <f t="shared" si="47"/>
        <v>-285</v>
      </c>
      <c r="AT195" s="158">
        <f t="shared" si="62"/>
        <v>285</v>
      </c>
      <c r="AU195" s="159"/>
      <c r="AV195" s="159"/>
      <c r="AW195" s="159"/>
      <c r="AX195" s="159"/>
      <c r="AY195" s="159"/>
      <c r="AZ195" s="159"/>
      <c r="BA195" s="159"/>
      <c r="BB195" s="159"/>
      <c r="BC195" s="159"/>
      <c r="BD195" s="158">
        <f t="shared" si="48"/>
        <v>285</v>
      </c>
      <c r="BE195" s="159"/>
      <c r="BF195" s="158">
        <f t="shared" si="49"/>
        <v>0</v>
      </c>
      <c r="BG195" s="137" t="str">
        <f t="shared" si="63"/>
        <v>*</v>
      </c>
    </row>
    <row r="196" spans="1:59">
      <c r="A196" s="138">
        <v>193</v>
      </c>
      <c r="B196" s="160" t="s">
        <v>427</v>
      </c>
      <c r="C196" s="213" t="s">
        <v>14</v>
      </c>
      <c r="D196" s="156" t="s">
        <v>429</v>
      </c>
      <c r="E196" s="161">
        <v>475</v>
      </c>
      <c r="F196" s="158"/>
      <c r="G196" s="158">
        <f t="shared" si="59"/>
        <v>1425</v>
      </c>
      <c r="H196" s="159">
        <v>100</v>
      </c>
      <c r="I196" s="159"/>
      <c r="J196" s="159"/>
      <c r="K196" s="159"/>
      <c r="L196" s="159"/>
      <c r="M196" s="159"/>
      <c r="N196" s="159">
        <v>20</v>
      </c>
      <c r="O196" s="159"/>
      <c r="P196" s="159">
        <v>50</v>
      </c>
      <c r="Q196" s="158">
        <v>1595</v>
      </c>
      <c r="R196" s="159">
        <v>5595</v>
      </c>
      <c r="S196" s="158">
        <f t="shared" si="55"/>
        <v>-4000</v>
      </c>
      <c r="T196" s="158">
        <f t="shared" si="60"/>
        <v>1425</v>
      </c>
      <c r="U196" s="159"/>
      <c r="V196" s="159"/>
      <c r="W196" s="159"/>
      <c r="X196" s="159">
        <v>4000</v>
      </c>
      <c r="Y196" s="159"/>
      <c r="Z196" s="159"/>
      <c r="AA196" s="159">
        <v>50</v>
      </c>
      <c r="AB196" s="159"/>
      <c r="AC196" s="159">
        <v>50</v>
      </c>
      <c r="AD196" s="158">
        <f t="shared" si="44"/>
        <v>5525</v>
      </c>
      <c r="AE196" s="159">
        <v>1525</v>
      </c>
      <c r="AF196" s="158">
        <f t="shared" si="45"/>
        <v>0</v>
      </c>
      <c r="AG196" s="158">
        <f t="shared" si="61"/>
        <v>1425</v>
      </c>
      <c r="AH196" s="159"/>
      <c r="AI196" s="159"/>
      <c r="AJ196" s="159"/>
      <c r="AK196" s="159"/>
      <c r="AL196" s="159"/>
      <c r="AM196" s="159"/>
      <c r="AN196" s="159"/>
      <c r="AO196" s="159"/>
      <c r="AP196" s="159"/>
      <c r="AQ196" s="158">
        <f t="shared" si="46"/>
        <v>1425</v>
      </c>
      <c r="AR196" s="159">
        <v>1425</v>
      </c>
      <c r="AS196" s="158">
        <f t="shared" si="47"/>
        <v>0</v>
      </c>
      <c r="AT196" s="158">
        <f t="shared" si="62"/>
        <v>1425</v>
      </c>
      <c r="AU196" s="159"/>
      <c r="AV196" s="159"/>
      <c r="AW196" s="159"/>
      <c r="AX196" s="159"/>
      <c r="AY196" s="159"/>
      <c r="AZ196" s="159"/>
      <c r="BA196" s="159"/>
      <c r="BB196" s="159"/>
      <c r="BC196" s="159"/>
      <c r="BD196" s="158">
        <f t="shared" si="48"/>
        <v>1425</v>
      </c>
      <c r="BE196" s="159">
        <v>5825</v>
      </c>
      <c r="BF196" s="158">
        <f t="shared" si="49"/>
        <v>-4400</v>
      </c>
      <c r="BG196" s="137" t="str">
        <f t="shared" si="63"/>
        <v/>
      </c>
    </row>
    <row r="197" spans="1:59">
      <c r="A197" s="138">
        <v>194</v>
      </c>
      <c r="B197" s="160" t="s">
        <v>431</v>
      </c>
      <c r="C197" s="213" t="s">
        <v>23</v>
      </c>
      <c r="D197" s="156" t="s">
        <v>840</v>
      </c>
      <c r="E197" s="161">
        <v>85</v>
      </c>
      <c r="F197" s="158"/>
      <c r="G197" s="158">
        <f t="shared" si="59"/>
        <v>255</v>
      </c>
      <c r="H197" s="159"/>
      <c r="I197" s="159"/>
      <c r="J197" s="159"/>
      <c r="K197" s="159"/>
      <c r="L197" s="159"/>
      <c r="M197" s="159"/>
      <c r="N197" s="159"/>
      <c r="O197" s="159"/>
      <c r="P197" s="159"/>
      <c r="Q197" s="158">
        <f t="shared" ref="Q197:Q227" si="64">SUM(G197:P197)</f>
        <v>255</v>
      </c>
      <c r="R197" s="159">
        <v>255</v>
      </c>
      <c r="S197" s="158">
        <f t="shared" si="55"/>
        <v>0</v>
      </c>
      <c r="T197" s="158">
        <f t="shared" si="60"/>
        <v>255</v>
      </c>
      <c r="U197" s="159"/>
      <c r="V197" s="159"/>
      <c r="W197" s="159"/>
      <c r="X197" s="159"/>
      <c r="Y197" s="159"/>
      <c r="Z197" s="159"/>
      <c r="AA197" s="159"/>
      <c r="AB197" s="159"/>
      <c r="AC197" s="159"/>
      <c r="AD197" s="158">
        <f t="shared" ref="AD197:AD261" si="65">SUM(T197:AC197)</f>
        <v>255</v>
      </c>
      <c r="AE197" s="159">
        <v>255</v>
      </c>
      <c r="AF197" s="158">
        <f t="shared" ref="AF197:AF261" si="66">S197+AD197-AE197</f>
        <v>0</v>
      </c>
      <c r="AG197" s="158">
        <f t="shared" si="61"/>
        <v>255</v>
      </c>
      <c r="AH197" s="159"/>
      <c r="AI197" s="159"/>
      <c r="AJ197" s="159"/>
      <c r="AK197" s="159"/>
      <c r="AL197" s="159"/>
      <c r="AM197" s="159"/>
      <c r="AN197" s="159"/>
      <c r="AO197" s="159"/>
      <c r="AP197" s="159"/>
      <c r="AQ197" s="158">
        <f t="shared" ref="AQ197:AQ261" si="67">SUM(AG197:AP197)</f>
        <v>255</v>
      </c>
      <c r="AR197" s="159">
        <v>255</v>
      </c>
      <c r="AS197" s="158">
        <f t="shared" ref="AS197:AS261" si="68">AF197+AQ197-AR197</f>
        <v>0</v>
      </c>
      <c r="AT197" s="158">
        <f t="shared" si="62"/>
        <v>255</v>
      </c>
      <c r="AU197" s="159"/>
      <c r="AV197" s="159"/>
      <c r="AW197" s="159"/>
      <c r="AX197" s="159"/>
      <c r="AY197" s="159"/>
      <c r="AZ197" s="159"/>
      <c r="BA197" s="159"/>
      <c r="BB197" s="159"/>
      <c r="BC197" s="159"/>
      <c r="BD197" s="158">
        <f t="shared" ref="BD197:BD261" si="69">SUM(AT197:BC197)</f>
        <v>255</v>
      </c>
      <c r="BE197" s="159">
        <v>510</v>
      </c>
      <c r="BF197" s="158">
        <f t="shared" ref="BF197:BF261" si="70">AS197+BD197-BE197</f>
        <v>-255</v>
      </c>
      <c r="BG197" s="137" t="str">
        <f t="shared" si="63"/>
        <v/>
      </c>
    </row>
    <row r="198" spans="1:59">
      <c r="A198" s="138">
        <v>195</v>
      </c>
      <c r="B198" s="160" t="s">
        <v>433</v>
      </c>
      <c r="C198" s="213" t="s">
        <v>14</v>
      </c>
      <c r="D198" s="156" t="s">
        <v>435</v>
      </c>
      <c r="E198" s="161">
        <v>165</v>
      </c>
      <c r="F198" s="158"/>
      <c r="G198" s="158">
        <v>405</v>
      </c>
      <c r="H198" s="159"/>
      <c r="I198" s="159"/>
      <c r="J198" s="159"/>
      <c r="K198" s="159"/>
      <c r="L198" s="159"/>
      <c r="M198" s="159"/>
      <c r="N198" s="159"/>
      <c r="O198" s="159"/>
      <c r="P198" s="159"/>
      <c r="Q198" s="158">
        <f t="shared" si="64"/>
        <v>405</v>
      </c>
      <c r="R198" s="159">
        <v>405</v>
      </c>
      <c r="S198" s="158">
        <f t="shared" si="55"/>
        <v>0</v>
      </c>
      <c r="T198" s="158">
        <f t="shared" si="60"/>
        <v>495</v>
      </c>
      <c r="U198" s="159">
        <v>50</v>
      </c>
      <c r="V198" s="159">
        <v>50</v>
      </c>
      <c r="W198" s="159">
        <v>320.89999999999998</v>
      </c>
      <c r="X198" s="159"/>
      <c r="Y198" s="159"/>
      <c r="Z198" s="159"/>
      <c r="AA198" s="159">
        <v>50</v>
      </c>
      <c r="AB198" s="159"/>
      <c r="AC198" s="159"/>
      <c r="AD198" s="158">
        <f t="shared" si="65"/>
        <v>965.9</v>
      </c>
      <c r="AE198" s="159">
        <v>965.9</v>
      </c>
      <c r="AF198" s="158">
        <f t="shared" si="66"/>
        <v>0</v>
      </c>
      <c r="AG198" s="158">
        <f t="shared" si="61"/>
        <v>495</v>
      </c>
      <c r="AH198" s="159"/>
      <c r="AI198" s="159"/>
      <c r="AJ198" s="159"/>
      <c r="AK198" s="159"/>
      <c r="AL198" s="159"/>
      <c r="AM198" s="159"/>
      <c r="AN198" s="159"/>
      <c r="AO198" s="159"/>
      <c r="AP198" s="159"/>
      <c r="AQ198" s="158">
        <f t="shared" si="67"/>
        <v>495</v>
      </c>
      <c r="AR198" s="159">
        <v>1485</v>
      </c>
      <c r="AS198" s="158">
        <f t="shared" si="68"/>
        <v>-990</v>
      </c>
      <c r="AT198" s="158">
        <f t="shared" si="62"/>
        <v>495</v>
      </c>
      <c r="AU198" s="159"/>
      <c r="AV198" s="159"/>
      <c r="AW198" s="159"/>
      <c r="AX198" s="159"/>
      <c r="AY198" s="159"/>
      <c r="AZ198" s="159"/>
      <c r="BA198" s="159"/>
      <c r="BB198" s="159"/>
      <c r="BC198" s="159"/>
      <c r="BD198" s="158">
        <f t="shared" si="69"/>
        <v>495</v>
      </c>
      <c r="BE198" s="159"/>
      <c r="BF198" s="158">
        <f t="shared" si="70"/>
        <v>-495</v>
      </c>
      <c r="BG198" s="137" t="str">
        <f t="shared" si="63"/>
        <v/>
      </c>
    </row>
    <row r="199" spans="1:59">
      <c r="A199" s="138">
        <v>196</v>
      </c>
      <c r="B199" s="155" t="s">
        <v>436</v>
      </c>
      <c r="C199" s="213" t="s">
        <v>10</v>
      </c>
      <c r="D199" s="156" t="s">
        <v>16</v>
      </c>
      <c r="E199" s="157">
        <v>100</v>
      </c>
      <c r="F199" s="158"/>
      <c r="G199" s="158">
        <f>E199*3</f>
        <v>300</v>
      </c>
      <c r="H199" s="159"/>
      <c r="I199" s="159"/>
      <c r="J199" s="159"/>
      <c r="K199" s="159"/>
      <c r="L199" s="159"/>
      <c r="M199" s="159"/>
      <c r="N199" s="159"/>
      <c r="O199" s="159"/>
      <c r="P199" s="159"/>
      <c r="Q199" s="158">
        <f t="shared" si="64"/>
        <v>300</v>
      </c>
      <c r="R199" s="159">
        <v>300</v>
      </c>
      <c r="S199" s="158">
        <f t="shared" si="55"/>
        <v>0</v>
      </c>
      <c r="T199" s="158">
        <f t="shared" si="60"/>
        <v>300</v>
      </c>
      <c r="U199" s="159"/>
      <c r="V199" s="159"/>
      <c r="W199" s="159"/>
      <c r="X199" s="159"/>
      <c r="Y199" s="159"/>
      <c r="Z199" s="159"/>
      <c r="AA199" s="159">
        <v>50</v>
      </c>
      <c r="AB199" s="159"/>
      <c r="AC199" s="159"/>
      <c r="AD199" s="158">
        <f t="shared" si="65"/>
        <v>350</v>
      </c>
      <c r="AE199" s="159">
        <v>350</v>
      </c>
      <c r="AF199" s="158">
        <f t="shared" si="66"/>
        <v>0</v>
      </c>
      <c r="AG199" s="158">
        <f t="shared" si="61"/>
        <v>300</v>
      </c>
      <c r="AH199" s="159"/>
      <c r="AI199" s="159"/>
      <c r="AJ199" s="159"/>
      <c r="AK199" s="159"/>
      <c r="AL199" s="159"/>
      <c r="AM199" s="159"/>
      <c r="AN199" s="159"/>
      <c r="AO199" s="159"/>
      <c r="AP199" s="159"/>
      <c r="AQ199" s="158">
        <f t="shared" si="67"/>
        <v>300</v>
      </c>
      <c r="AR199" s="159">
        <v>600</v>
      </c>
      <c r="AS199" s="158">
        <f t="shared" si="68"/>
        <v>-300</v>
      </c>
      <c r="AT199" s="158">
        <f t="shared" si="62"/>
        <v>300</v>
      </c>
      <c r="AU199" s="159"/>
      <c r="AV199" s="159"/>
      <c r="AW199" s="159"/>
      <c r="AX199" s="159"/>
      <c r="AY199" s="159"/>
      <c r="AZ199" s="159"/>
      <c r="BA199" s="159"/>
      <c r="BB199" s="159"/>
      <c r="BC199" s="159"/>
      <c r="BD199" s="158">
        <f t="shared" si="69"/>
        <v>300</v>
      </c>
      <c r="BE199" s="159"/>
      <c r="BF199" s="158">
        <f t="shared" si="70"/>
        <v>0</v>
      </c>
      <c r="BG199" s="137" t="str">
        <f t="shared" si="63"/>
        <v>*</v>
      </c>
    </row>
    <row r="200" spans="1:59">
      <c r="A200" s="138">
        <v>197</v>
      </c>
      <c r="B200" s="221" t="s">
        <v>437</v>
      </c>
      <c r="C200" s="213" t="s">
        <v>14</v>
      </c>
      <c r="D200" s="156" t="s">
        <v>438</v>
      </c>
      <c r="E200" s="161">
        <v>100</v>
      </c>
      <c r="F200" s="158"/>
      <c r="G200" s="158">
        <f>E200*3</f>
        <v>300</v>
      </c>
      <c r="H200" s="159"/>
      <c r="I200" s="159"/>
      <c r="J200" s="159"/>
      <c r="K200" s="159"/>
      <c r="L200" s="159"/>
      <c r="M200" s="159"/>
      <c r="N200" s="159"/>
      <c r="O200" s="159"/>
      <c r="P200" s="159"/>
      <c r="Q200" s="158">
        <f t="shared" si="64"/>
        <v>300</v>
      </c>
      <c r="R200" s="159">
        <v>300</v>
      </c>
      <c r="S200" s="158">
        <f t="shared" si="55"/>
        <v>0</v>
      </c>
      <c r="T200" s="158">
        <f t="shared" si="60"/>
        <v>300</v>
      </c>
      <c r="U200" s="159"/>
      <c r="V200" s="159"/>
      <c r="W200" s="159"/>
      <c r="X200" s="159"/>
      <c r="Y200" s="159"/>
      <c r="Z200" s="159"/>
      <c r="AA200" s="159"/>
      <c r="AB200" s="159"/>
      <c r="AC200" s="159"/>
      <c r="AD200" s="158">
        <f t="shared" si="65"/>
        <v>300</v>
      </c>
      <c r="AE200" s="159">
        <v>300</v>
      </c>
      <c r="AF200" s="158">
        <f t="shared" si="66"/>
        <v>0</v>
      </c>
      <c r="AG200" s="158">
        <f t="shared" si="61"/>
        <v>300</v>
      </c>
      <c r="AH200" s="159"/>
      <c r="AI200" s="159"/>
      <c r="AJ200" s="159"/>
      <c r="AK200" s="159"/>
      <c r="AL200" s="159"/>
      <c r="AM200" s="159"/>
      <c r="AN200" s="159"/>
      <c r="AO200" s="159"/>
      <c r="AP200" s="159"/>
      <c r="AQ200" s="158">
        <f t="shared" si="67"/>
        <v>300</v>
      </c>
      <c r="AR200" s="159"/>
      <c r="AS200" s="158">
        <f t="shared" si="68"/>
        <v>300</v>
      </c>
      <c r="AT200" s="158">
        <f t="shared" si="62"/>
        <v>300</v>
      </c>
      <c r="AU200" s="159"/>
      <c r="AV200" s="159"/>
      <c r="AW200" s="159"/>
      <c r="AX200" s="159"/>
      <c r="AY200" s="159"/>
      <c r="AZ200" s="159"/>
      <c r="BA200" s="159"/>
      <c r="BB200" s="159"/>
      <c r="BC200" s="159"/>
      <c r="BD200" s="158">
        <f t="shared" si="69"/>
        <v>300</v>
      </c>
      <c r="BE200" s="159">
        <v>600</v>
      </c>
      <c r="BF200" s="158">
        <f t="shared" si="70"/>
        <v>0</v>
      </c>
      <c r="BG200" s="137" t="str">
        <f t="shared" si="63"/>
        <v>*</v>
      </c>
    </row>
    <row r="201" spans="1:59">
      <c r="A201" s="138">
        <v>198</v>
      </c>
      <c r="B201" s="160" t="s">
        <v>440</v>
      </c>
      <c r="C201" s="213" t="s">
        <v>14</v>
      </c>
      <c r="D201" s="156" t="s">
        <v>150</v>
      </c>
      <c r="E201" s="161">
        <v>225</v>
      </c>
      <c r="F201" s="158">
        <v>50</v>
      </c>
      <c r="G201" s="158">
        <f>E201*3</f>
        <v>675</v>
      </c>
      <c r="H201" s="159"/>
      <c r="I201" s="159"/>
      <c r="J201" s="159"/>
      <c r="K201" s="159"/>
      <c r="L201" s="159"/>
      <c r="M201" s="159"/>
      <c r="N201" s="159"/>
      <c r="O201" s="159"/>
      <c r="P201" s="159"/>
      <c r="Q201" s="158">
        <f t="shared" si="64"/>
        <v>675</v>
      </c>
      <c r="R201" s="159">
        <v>1400</v>
      </c>
      <c r="S201" s="158">
        <f t="shared" si="55"/>
        <v>-675</v>
      </c>
      <c r="T201" s="158">
        <f t="shared" si="60"/>
        <v>675</v>
      </c>
      <c r="U201" s="159"/>
      <c r="V201" s="159"/>
      <c r="W201" s="159"/>
      <c r="X201" s="159"/>
      <c r="Y201" s="159"/>
      <c r="Z201" s="159"/>
      <c r="AA201" s="159">
        <v>50</v>
      </c>
      <c r="AB201" s="159"/>
      <c r="AC201" s="159"/>
      <c r="AD201" s="158">
        <f t="shared" si="65"/>
        <v>725</v>
      </c>
      <c r="AE201" s="159"/>
      <c r="AF201" s="158">
        <f t="shared" si="66"/>
        <v>50</v>
      </c>
      <c r="AG201" s="158">
        <f t="shared" si="61"/>
        <v>675</v>
      </c>
      <c r="AH201" s="159"/>
      <c r="AI201" s="159"/>
      <c r="AJ201" s="159"/>
      <c r="AK201" s="159"/>
      <c r="AL201" s="159"/>
      <c r="AM201" s="159"/>
      <c r="AN201" s="159"/>
      <c r="AO201" s="159"/>
      <c r="AP201" s="159"/>
      <c r="AQ201" s="158">
        <f t="shared" si="67"/>
        <v>675</v>
      </c>
      <c r="AR201" s="159">
        <v>725</v>
      </c>
      <c r="AS201" s="158">
        <f t="shared" si="68"/>
        <v>0</v>
      </c>
      <c r="AT201" s="158">
        <f t="shared" si="62"/>
        <v>675</v>
      </c>
      <c r="AU201" s="159"/>
      <c r="AV201" s="159"/>
      <c r="AW201" s="159"/>
      <c r="AX201" s="159"/>
      <c r="AY201" s="159"/>
      <c r="AZ201" s="159"/>
      <c r="BA201" s="159"/>
      <c r="BB201" s="159"/>
      <c r="BC201" s="159"/>
      <c r="BD201" s="158">
        <f t="shared" si="69"/>
        <v>675</v>
      </c>
      <c r="BE201" s="159">
        <v>675</v>
      </c>
      <c r="BF201" s="287">
        <v>0</v>
      </c>
      <c r="BG201" s="137" t="str">
        <f t="shared" si="63"/>
        <v>*</v>
      </c>
    </row>
    <row r="202" spans="1:59">
      <c r="A202" s="138">
        <v>199</v>
      </c>
      <c r="B202" s="179" t="s">
        <v>445</v>
      </c>
      <c r="C202" s="216" t="s">
        <v>23</v>
      </c>
      <c r="D202" s="180" t="s">
        <v>447</v>
      </c>
      <c r="E202" s="182">
        <v>85</v>
      </c>
      <c r="F202" s="158"/>
      <c r="G202" s="158">
        <f>E202*3</f>
        <v>255</v>
      </c>
      <c r="H202" s="159"/>
      <c r="I202" s="159"/>
      <c r="J202" s="159"/>
      <c r="K202" s="159"/>
      <c r="L202" s="159"/>
      <c r="M202" s="159"/>
      <c r="N202" s="159"/>
      <c r="O202" s="159"/>
      <c r="P202" s="159"/>
      <c r="Q202" s="158">
        <f t="shared" si="64"/>
        <v>255</v>
      </c>
      <c r="R202" s="159">
        <v>1020</v>
      </c>
      <c r="S202" s="158">
        <f t="shared" si="55"/>
        <v>-765</v>
      </c>
      <c r="T202" s="158">
        <f t="shared" si="60"/>
        <v>255</v>
      </c>
      <c r="U202" s="159"/>
      <c r="V202" s="159"/>
      <c r="W202" s="159"/>
      <c r="X202" s="159"/>
      <c r="Y202" s="159"/>
      <c r="Z202" s="159"/>
      <c r="AA202" s="159"/>
      <c r="AB202" s="159"/>
      <c r="AC202" s="159"/>
      <c r="AD202" s="158">
        <f t="shared" si="65"/>
        <v>255</v>
      </c>
      <c r="AE202" s="159"/>
      <c r="AF202" s="158">
        <f t="shared" si="66"/>
        <v>-510</v>
      </c>
      <c r="AG202" s="158">
        <f t="shared" si="61"/>
        <v>255</v>
      </c>
      <c r="AH202" s="159"/>
      <c r="AI202" s="159"/>
      <c r="AJ202" s="159"/>
      <c r="AK202" s="159"/>
      <c r="AL202" s="159"/>
      <c r="AM202" s="159"/>
      <c r="AN202" s="159"/>
      <c r="AO202" s="159"/>
      <c r="AP202" s="159"/>
      <c r="AQ202" s="158">
        <f t="shared" si="67"/>
        <v>255</v>
      </c>
      <c r="AR202" s="159"/>
      <c r="AS202" s="158">
        <f t="shared" si="68"/>
        <v>-255</v>
      </c>
      <c r="AT202" s="158">
        <f t="shared" si="62"/>
        <v>255</v>
      </c>
      <c r="AU202" s="159"/>
      <c r="AV202" s="159"/>
      <c r="AW202" s="159"/>
      <c r="AX202" s="159"/>
      <c r="AY202" s="159"/>
      <c r="AZ202" s="159"/>
      <c r="BA202" s="159"/>
      <c r="BB202" s="159"/>
      <c r="BC202" s="159"/>
      <c r="BD202" s="158">
        <f t="shared" si="69"/>
        <v>255</v>
      </c>
      <c r="BE202" s="159"/>
      <c r="BF202" s="158">
        <f t="shared" si="70"/>
        <v>0</v>
      </c>
      <c r="BG202" s="137" t="str">
        <f t="shared" si="63"/>
        <v>*</v>
      </c>
    </row>
    <row r="203" spans="1:59">
      <c r="A203" s="138">
        <v>200</v>
      </c>
      <c r="B203" s="160" t="s">
        <v>448</v>
      </c>
      <c r="C203" s="213" t="s">
        <v>14</v>
      </c>
      <c r="D203" s="156" t="s">
        <v>450</v>
      </c>
      <c r="E203" s="161">
        <v>75</v>
      </c>
      <c r="F203" s="158"/>
      <c r="G203" s="158">
        <f>E203*3</f>
        <v>225</v>
      </c>
      <c r="H203" s="159"/>
      <c r="I203" s="159"/>
      <c r="J203" s="159"/>
      <c r="K203" s="159"/>
      <c r="L203" s="159"/>
      <c r="M203" s="159"/>
      <c r="N203" s="159"/>
      <c r="O203" s="159"/>
      <c r="P203" s="159"/>
      <c r="Q203" s="158">
        <f t="shared" si="64"/>
        <v>225</v>
      </c>
      <c r="R203" s="159">
        <v>225</v>
      </c>
      <c r="S203" s="158">
        <f t="shared" si="55"/>
        <v>0</v>
      </c>
      <c r="T203" s="158">
        <f t="shared" si="60"/>
        <v>225</v>
      </c>
      <c r="U203" s="159"/>
      <c r="V203" s="159"/>
      <c r="W203" s="159"/>
      <c r="X203" s="159"/>
      <c r="Y203" s="159"/>
      <c r="Z203" s="159"/>
      <c r="AA203" s="159"/>
      <c r="AB203" s="159"/>
      <c r="AC203" s="159"/>
      <c r="AD203" s="158">
        <f t="shared" si="65"/>
        <v>225</v>
      </c>
      <c r="AE203" s="159">
        <v>225</v>
      </c>
      <c r="AF203" s="158">
        <f t="shared" si="66"/>
        <v>0</v>
      </c>
      <c r="AG203" s="158">
        <f t="shared" si="61"/>
        <v>225</v>
      </c>
      <c r="AH203" s="159"/>
      <c r="AI203" s="159"/>
      <c r="AJ203" s="159"/>
      <c r="AK203" s="159"/>
      <c r="AL203" s="159"/>
      <c r="AM203" s="159"/>
      <c r="AN203" s="159"/>
      <c r="AO203" s="159"/>
      <c r="AP203" s="159"/>
      <c r="AQ203" s="158">
        <f t="shared" si="67"/>
        <v>225</v>
      </c>
      <c r="AR203" s="159"/>
      <c r="AS203" s="158">
        <f t="shared" si="68"/>
        <v>225</v>
      </c>
      <c r="AT203" s="158">
        <f t="shared" si="62"/>
        <v>225</v>
      </c>
      <c r="AU203" s="159"/>
      <c r="AV203" s="159"/>
      <c r="AW203" s="159"/>
      <c r="AX203" s="159"/>
      <c r="AY203" s="159"/>
      <c r="AZ203" s="159"/>
      <c r="BA203" s="159"/>
      <c r="BB203" s="159"/>
      <c r="BC203" s="159"/>
      <c r="BD203" s="158">
        <f t="shared" si="69"/>
        <v>225</v>
      </c>
      <c r="BE203" s="159">
        <v>675</v>
      </c>
      <c r="BF203" s="158">
        <f t="shared" si="70"/>
        <v>-225</v>
      </c>
      <c r="BG203" s="137" t="str">
        <f t="shared" si="63"/>
        <v/>
      </c>
    </row>
    <row r="204" spans="1:59">
      <c r="A204" s="138">
        <v>201</v>
      </c>
      <c r="B204" s="160" t="s">
        <v>941</v>
      </c>
      <c r="C204" s="213" t="s">
        <v>14</v>
      </c>
      <c r="D204" s="156" t="s">
        <v>947</v>
      </c>
      <c r="E204" s="161">
        <v>50</v>
      </c>
      <c r="F204" s="158"/>
      <c r="G204" s="158">
        <v>75</v>
      </c>
      <c r="H204" s="159"/>
      <c r="I204" s="159"/>
      <c r="J204" s="159"/>
      <c r="K204" s="159"/>
      <c r="L204" s="159"/>
      <c r="M204" s="159"/>
      <c r="N204" s="159"/>
      <c r="O204" s="159"/>
      <c r="P204" s="159"/>
      <c r="Q204" s="158">
        <f t="shared" si="64"/>
        <v>75</v>
      </c>
      <c r="R204" s="159">
        <v>75</v>
      </c>
      <c r="S204" s="158">
        <f t="shared" si="55"/>
        <v>0</v>
      </c>
      <c r="T204" s="158">
        <f t="shared" si="60"/>
        <v>150</v>
      </c>
      <c r="U204" s="159"/>
      <c r="V204" s="159"/>
      <c r="W204" s="159"/>
      <c r="X204" s="159"/>
      <c r="Y204" s="159"/>
      <c r="Z204" s="159"/>
      <c r="AA204" s="159">
        <v>50</v>
      </c>
      <c r="AB204" s="159"/>
      <c r="AC204" s="159"/>
      <c r="AD204" s="158">
        <f t="shared" si="65"/>
        <v>200</v>
      </c>
      <c r="AE204" s="159">
        <v>200</v>
      </c>
      <c r="AF204" s="158">
        <f t="shared" si="66"/>
        <v>0</v>
      </c>
      <c r="AG204" s="158">
        <f t="shared" si="61"/>
        <v>150</v>
      </c>
      <c r="AH204" s="159"/>
      <c r="AI204" s="159"/>
      <c r="AJ204" s="159"/>
      <c r="AK204" s="159"/>
      <c r="AL204" s="159"/>
      <c r="AM204" s="159"/>
      <c r="AN204" s="159"/>
      <c r="AO204" s="159"/>
      <c r="AP204" s="159"/>
      <c r="AQ204" s="158">
        <f t="shared" si="67"/>
        <v>150</v>
      </c>
      <c r="AR204" s="159">
        <v>300</v>
      </c>
      <c r="AS204" s="158">
        <f t="shared" si="68"/>
        <v>-150</v>
      </c>
      <c r="AT204" s="158">
        <f t="shared" si="62"/>
        <v>150</v>
      </c>
      <c r="AU204" s="159"/>
      <c r="AV204" s="159"/>
      <c r="AW204" s="159"/>
      <c r="AX204" s="159"/>
      <c r="AY204" s="159"/>
      <c r="AZ204" s="159"/>
      <c r="BA204" s="159"/>
      <c r="BB204" s="159"/>
      <c r="BC204" s="159"/>
      <c r="BD204" s="158">
        <f t="shared" si="69"/>
        <v>150</v>
      </c>
      <c r="BE204" s="159">
        <v>75</v>
      </c>
      <c r="BF204" s="158">
        <f t="shared" si="70"/>
        <v>-75</v>
      </c>
      <c r="BG204" s="137" t="str">
        <f t="shared" si="63"/>
        <v/>
      </c>
    </row>
    <row r="205" spans="1:59">
      <c r="A205" s="138">
        <v>202</v>
      </c>
      <c r="B205" s="160" t="s">
        <v>451</v>
      </c>
      <c r="C205" s="213" t="s">
        <v>23</v>
      </c>
      <c r="D205" s="156" t="s">
        <v>1145</v>
      </c>
      <c r="E205" s="161">
        <v>85</v>
      </c>
      <c r="F205" s="158"/>
      <c r="G205" s="158">
        <v>210</v>
      </c>
      <c r="H205" s="159"/>
      <c r="I205" s="159"/>
      <c r="J205" s="159"/>
      <c r="K205" s="159"/>
      <c r="L205" s="159"/>
      <c r="M205" s="159"/>
      <c r="N205" s="159"/>
      <c r="O205" s="159"/>
      <c r="P205" s="159"/>
      <c r="Q205" s="158">
        <f t="shared" si="64"/>
        <v>210</v>
      </c>
      <c r="R205" s="159">
        <v>210</v>
      </c>
      <c r="S205" s="158">
        <f t="shared" si="55"/>
        <v>0</v>
      </c>
      <c r="T205" s="158">
        <f t="shared" si="60"/>
        <v>255</v>
      </c>
      <c r="U205" s="159"/>
      <c r="V205" s="159"/>
      <c r="W205" s="159"/>
      <c r="X205" s="159"/>
      <c r="Y205" s="159"/>
      <c r="Z205" s="159"/>
      <c r="AA205" s="159">
        <v>50</v>
      </c>
      <c r="AB205" s="159"/>
      <c r="AC205" s="159"/>
      <c r="AD205" s="158">
        <f t="shared" si="65"/>
        <v>305</v>
      </c>
      <c r="AE205" s="159">
        <v>815</v>
      </c>
      <c r="AF205" s="158">
        <f t="shared" si="66"/>
        <v>-510</v>
      </c>
      <c r="AG205" s="158">
        <f t="shared" si="61"/>
        <v>255</v>
      </c>
      <c r="AH205" s="159"/>
      <c r="AI205" s="159"/>
      <c r="AJ205" s="159"/>
      <c r="AK205" s="159"/>
      <c r="AL205" s="159"/>
      <c r="AM205" s="159"/>
      <c r="AN205" s="159"/>
      <c r="AO205" s="159"/>
      <c r="AP205" s="159"/>
      <c r="AQ205" s="158">
        <f t="shared" si="67"/>
        <v>255</v>
      </c>
      <c r="AR205" s="159"/>
      <c r="AS205" s="158">
        <f t="shared" si="68"/>
        <v>-255</v>
      </c>
      <c r="AT205" s="158">
        <f t="shared" si="62"/>
        <v>255</v>
      </c>
      <c r="AU205" s="159"/>
      <c r="AV205" s="159"/>
      <c r="AW205" s="159"/>
      <c r="AX205" s="159"/>
      <c r="AY205" s="159"/>
      <c r="AZ205" s="159"/>
      <c r="BA205" s="159"/>
      <c r="BB205" s="159"/>
      <c r="BC205" s="159"/>
      <c r="BD205" s="158">
        <f t="shared" si="69"/>
        <v>255</v>
      </c>
      <c r="BE205" s="159"/>
      <c r="BF205" s="158">
        <f t="shared" si="70"/>
        <v>0</v>
      </c>
      <c r="BG205" s="137" t="str">
        <f t="shared" si="63"/>
        <v>*</v>
      </c>
    </row>
    <row r="206" spans="1:59">
      <c r="A206" s="138">
        <v>203</v>
      </c>
      <c r="B206" s="155" t="s">
        <v>453</v>
      </c>
      <c r="C206" s="213" t="s">
        <v>10</v>
      </c>
      <c r="D206" s="156" t="s">
        <v>454</v>
      </c>
      <c r="E206" s="157">
        <v>315</v>
      </c>
      <c r="F206" s="158"/>
      <c r="G206" s="158">
        <v>855</v>
      </c>
      <c r="H206" s="159">
        <v>50</v>
      </c>
      <c r="I206" s="159"/>
      <c r="J206" s="159"/>
      <c r="K206" s="159"/>
      <c r="L206" s="159"/>
      <c r="M206" s="159"/>
      <c r="N206" s="159">
        <v>20</v>
      </c>
      <c r="O206" s="159"/>
      <c r="P206" s="159">
        <v>50</v>
      </c>
      <c r="Q206" s="158">
        <f t="shared" si="64"/>
        <v>975</v>
      </c>
      <c r="R206" s="159">
        <v>855</v>
      </c>
      <c r="S206" s="158">
        <f t="shared" si="55"/>
        <v>120</v>
      </c>
      <c r="T206" s="158">
        <f t="shared" si="60"/>
        <v>945</v>
      </c>
      <c r="U206" s="159"/>
      <c r="V206" s="159"/>
      <c r="W206" s="159"/>
      <c r="X206" s="159"/>
      <c r="Y206" s="159"/>
      <c r="Z206" s="159"/>
      <c r="AA206" s="159">
        <v>50</v>
      </c>
      <c r="AB206" s="159"/>
      <c r="AC206" s="159"/>
      <c r="AD206" s="158">
        <f t="shared" si="65"/>
        <v>995</v>
      </c>
      <c r="AE206" s="159">
        <v>995</v>
      </c>
      <c r="AF206" s="158">
        <f t="shared" si="66"/>
        <v>120</v>
      </c>
      <c r="AG206" s="158">
        <f t="shared" si="61"/>
        <v>945</v>
      </c>
      <c r="AH206" s="159"/>
      <c r="AI206" s="159"/>
      <c r="AJ206" s="159"/>
      <c r="AK206" s="159"/>
      <c r="AL206" s="159"/>
      <c r="AM206" s="159"/>
      <c r="AN206" s="159"/>
      <c r="AO206" s="159"/>
      <c r="AP206" s="159"/>
      <c r="AQ206" s="158">
        <f t="shared" si="67"/>
        <v>945</v>
      </c>
      <c r="AR206" s="159">
        <v>2010</v>
      </c>
      <c r="AS206" s="158">
        <f t="shared" si="68"/>
        <v>-945</v>
      </c>
      <c r="AT206" s="158">
        <f t="shared" si="62"/>
        <v>945</v>
      </c>
      <c r="AU206" s="159"/>
      <c r="AV206" s="159"/>
      <c r="AW206" s="159"/>
      <c r="AX206" s="159"/>
      <c r="AY206" s="159"/>
      <c r="AZ206" s="159"/>
      <c r="BA206" s="159"/>
      <c r="BB206" s="159"/>
      <c r="BC206" s="159"/>
      <c r="BD206" s="158">
        <f t="shared" si="69"/>
        <v>945</v>
      </c>
      <c r="BE206" s="159"/>
      <c r="BF206" s="158">
        <f t="shared" si="70"/>
        <v>0</v>
      </c>
      <c r="BG206" s="137" t="str">
        <f t="shared" si="63"/>
        <v>*</v>
      </c>
    </row>
    <row r="207" spans="1:59">
      <c r="A207" s="138">
        <v>204</v>
      </c>
      <c r="B207" s="160" t="s">
        <v>455</v>
      </c>
      <c r="C207" s="213" t="s">
        <v>23</v>
      </c>
      <c r="D207" s="156" t="s">
        <v>12</v>
      </c>
      <c r="E207" s="161">
        <v>70</v>
      </c>
      <c r="F207" s="158"/>
      <c r="G207" s="158">
        <f>E207*3</f>
        <v>210</v>
      </c>
      <c r="H207" s="159"/>
      <c r="I207" s="159"/>
      <c r="J207" s="159"/>
      <c r="K207" s="159"/>
      <c r="L207" s="159"/>
      <c r="M207" s="159"/>
      <c r="N207" s="159"/>
      <c r="O207" s="159"/>
      <c r="P207" s="159"/>
      <c r="Q207" s="158">
        <f t="shared" si="64"/>
        <v>210</v>
      </c>
      <c r="R207" s="159"/>
      <c r="S207" s="158">
        <f t="shared" si="55"/>
        <v>210</v>
      </c>
      <c r="T207" s="158">
        <f t="shared" si="60"/>
        <v>210</v>
      </c>
      <c r="U207" s="159"/>
      <c r="V207" s="159"/>
      <c r="W207" s="159"/>
      <c r="X207" s="159"/>
      <c r="Y207" s="159"/>
      <c r="Z207" s="159"/>
      <c r="AA207" s="159"/>
      <c r="AB207" s="159"/>
      <c r="AC207" s="159"/>
      <c r="AD207" s="158">
        <f t="shared" si="65"/>
        <v>210</v>
      </c>
      <c r="AE207" s="159"/>
      <c r="AF207" s="158">
        <f t="shared" si="66"/>
        <v>420</v>
      </c>
      <c r="AG207" s="158">
        <f t="shared" si="61"/>
        <v>210</v>
      </c>
      <c r="AH207" s="159"/>
      <c r="AI207" s="159"/>
      <c r="AJ207" s="159"/>
      <c r="AK207" s="159"/>
      <c r="AL207" s="159"/>
      <c r="AM207" s="159"/>
      <c r="AN207" s="159"/>
      <c r="AO207" s="159"/>
      <c r="AP207" s="159"/>
      <c r="AQ207" s="158">
        <f t="shared" si="67"/>
        <v>210</v>
      </c>
      <c r="AR207" s="159"/>
      <c r="AS207" s="158">
        <f t="shared" si="68"/>
        <v>630</v>
      </c>
      <c r="AT207" s="158">
        <f t="shared" si="62"/>
        <v>210</v>
      </c>
      <c r="AU207" s="159"/>
      <c r="AV207" s="159"/>
      <c r="AW207" s="159"/>
      <c r="AX207" s="159"/>
      <c r="AY207" s="159"/>
      <c r="AZ207" s="159"/>
      <c r="BA207" s="159"/>
      <c r="BB207" s="159"/>
      <c r="BC207" s="159"/>
      <c r="BD207" s="158">
        <f t="shared" si="69"/>
        <v>210</v>
      </c>
      <c r="BE207" s="159">
        <v>840</v>
      </c>
      <c r="BF207" s="158">
        <f t="shared" si="70"/>
        <v>0</v>
      </c>
      <c r="BG207" s="137" t="str">
        <f t="shared" si="63"/>
        <v>*</v>
      </c>
    </row>
    <row r="208" spans="1:59">
      <c r="A208" s="138">
        <v>205</v>
      </c>
      <c r="B208" s="160" t="s">
        <v>457</v>
      </c>
      <c r="C208" s="213" t="s">
        <v>23</v>
      </c>
      <c r="D208" s="156" t="s">
        <v>459</v>
      </c>
      <c r="E208" s="161">
        <v>90</v>
      </c>
      <c r="F208" s="158"/>
      <c r="G208" s="158">
        <f>E208*3</f>
        <v>270</v>
      </c>
      <c r="H208" s="159"/>
      <c r="I208" s="159"/>
      <c r="J208" s="159"/>
      <c r="K208" s="159"/>
      <c r="L208" s="159"/>
      <c r="M208" s="159"/>
      <c r="N208" s="159"/>
      <c r="O208" s="159"/>
      <c r="P208" s="159"/>
      <c r="Q208" s="158">
        <f t="shared" si="64"/>
        <v>270</v>
      </c>
      <c r="R208" s="159">
        <v>270</v>
      </c>
      <c r="S208" s="158">
        <f t="shared" si="55"/>
        <v>0</v>
      </c>
      <c r="T208" s="158">
        <f t="shared" si="60"/>
        <v>270</v>
      </c>
      <c r="U208" s="159"/>
      <c r="V208" s="159"/>
      <c r="W208" s="159"/>
      <c r="X208" s="159"/>
      <c r="Y208" s="159"/>
      <c r="Z208" s="159"/>
      <c r="AA208" s="159"/>
      <c r="AB208" s="159"/>
      <c r="AC208" s="159"/>
      <c r="AD208" s="158">
        <f t="shared" si="65"/>
        <v>270</v>
      </c>
      <c r="AE208" s="159"/>
      <c r="AF208" s="158">
        <f t="shared" si="66"/>
        <v>270</v>
      </c>
      <c r="AG208" s="158">
        <f t="shared" si="61"/>
        <v>270</v>
      </c>
      <c r="AH208" s="159"/>
      <c r="AI208" s="159"/>
      <c r="AJ208" s="159"/>
      <c r="AK208" s="159"/>
      <c r="AL208" s="159"/>
      <c r="AM208" s="159"/>
      <c r="AN208" s="159"/>
      <c r="AO208" s="159"/>
      <c r="AP208" s="159"/>
      <c r="AQ208" s="158">
        <f t="shared" si="67"/>
        <v>270</v>
      </c>
      <c r="AR208" s="159">
        <v>810</v>
      </c>
      <c r="AS208" s="158">
        <f t="shared" si="68"/>
        <v>-270</v>
      </c>
      <c r="AT208" s="158">
        <f t="shared" si="62"/>
        <v>270</v>
      </c>
      <c r="AU208" s="159"/>
      <c r="AV208" s="159"/>
      <c r="AW208" s="159"/>
      <c r="AX208" s="159"/>
      <c r="AY208" s="159"/>
      <c r="AZ208" s="159"/>
      <c r="BA208" s="159"/>
      <c r="BB208" s="159"/>
      <c r="BC208" s="159"/>
      <c r="BD208" s="158">
        <f t="shared" si="69"/>
        <v>270</v>
      </c>
      <c r="BE208" s="159"/>
      <c r="BF208" s="158">
        <f t="shared" si="70"/>
        <v>0</v>
      </c>
      <c r="BG208" s="137" t="str">
        <f t="shared" si="63"/>
        <v>*</v>
      </c>
    </row>
    <row r="209" spans="1:59">
      <c r="A209" s="138">
        <v>206</v>
      </c>
      <c r="B209" s="160" t="s">
        <v>460</v>
      </c>
      <c r="C209" s="213" t="s">
        <v>23</v>
      </c>
      <c r="D209" s="156" t="s">
        <v>462</v>
      </c>
      <c r="E209" s="161">
        <v>95</v>
      </c>
      <c r="F209" s="158"/>
      <c r="G209" s="158">
        <f>E209*3</f>
        <v>285</v>
      </c>
      <c r="H209" s="159"/>
      <c r="I209" s="159"/>
      <c r="J209" s="159"/>
      <c r="K209" s="159"/>
      <c r="L209" s="159"/>
      <c r="M209" s="159"/>
      <c r="N209" s="159"/>
      <c r="O209" s="159"/>
      <c r="P209" s="159"/>
      <c r="Q209" s="158">
        <f t="shared" si="64"/>
        <v>285</v>
      </c>
      <c r="R209" s="159">
        <v>285</v>
      </c>
      <c r="S209" s="158">
        <f t="shared" si="55"/>
        <v>0</v>
      </c>
      <c r="T209" s="158">
        <f t="shared" si="60"/>
        <v>285</v>
      </c>
      <c r="U209" s="159"/>
      <c r="V209" s="159"/>
      <c r="W209" s="159"/>
      <c r="X209" s="159"/>
      <c r="Y209" s="159"/>
      <c r="Z209" s="159"/>
      <c r="AA209" s="159"/>
      <c r="AB209" s="159"/>
      <c r="AC209" s="159"/>
      <c r="AD209" s="158">
        <f t="shared" si="65"/>
        <v>285</v>
      </c>
      <c r="AE209" s="159">
        <v>285</v>
      </c>
      <c r="AF209" s="158">
        <f t="shared" si="66"/>
        <v>0</v>
      </c>
      <c r="AG209" s="158">
        <f t="shared" si="61"/>
        <v>285</v>
      </c>
      <c r="AH209" s="159"/>
      <c r="AI209" s="159"/>
      <c r="AJ209" s="159"/>
      <c r="AK209" s="159"/>
      <c r="AL209" s="159"/>
      <c r="AM209" s="159"/>
      <c r="AN209" s="159"/>
      <c r="AO209" s="159"/>
      <c r="AP209" s="159"/>
      <c r="AQ209" s="158">
        <f t="shared" si="67"/>
        <v>285</v>
      </c>
      <c r="AR209" s="159">
        <v>285</v>
      </c>
      <c r="AS209" s="158">
        <f t="shared" si="68"/>
        <v>0</v>
      </c>
      <c r="AT209" s="158">
        <f t="shared" si="62"/>
        <v>285</v>
      </c>
      <c r="AU209" s="159"/>
      <c r="AV209" s="159"/>
      <c r="AW209" s="159"/>
      <c r="AX209" s="159"/>
      <c r="AY209" s="159"/>
      <c r="AZ209" s="159"/>
      <c r="BA209" s="159"/>
      <c r="BB209" s="159"/>
      <c r="BC209" s="159"/>
      <c r="BD209" s="158">
        <f t="shared" si="69"/>
        <v>285</v>
      </c>
      <c r="BE209" s="159">
        <v>570</v>
      </c>
      <c r="BF209" s="158">
        <f t="shared" si="70"/>
        <v>-285</v>
      </c>
      <c r="BG209" s="137" t="str">
        <f t="shared" si="63"/>
        <v/>
      </c>
    </row>
    <row r="210" spans="1:59">
      <c r="A210" s="138">
        <v>207</v>
      </c>
      <c r="B210" s="160" t="s">
        <v>463</v>
      </c>
      <c r="C210" s="213" t="s">
        <v>14</v>
      </c>
      <c r="D210" s="156" t="s">
        <v>465</v>
      </c>
      <c r="E210" s="161">
        <v>230</v>
      </c>
      <c r="F210" s="158"/>
      <c r="G210" s="158">
        <v>585</v>
      </c>
      <c r="H210" s="159"/>
      <c r="I210" s="159"/>
      <c r="J210" s="159"/>
      <c r="K210" s="159"/>
      <c r="L210" s="159"/>
      <c r="M210" s="159"/>
      <c r="N210" s="159"/>
      <c r="O210" s="159"/>
      <c r="P210" s="159"/>
      <c r="Q210" s="158">
        <f t="shared" si="64"/>
        <v>585</v>
      </c>
      <c r="R210" s="159">
        <v>1210.9000000000001</v>
      </c>
      <c r="S210" s="158">
        <f t="shared" si="55"/>
        <v>-625.90000000000009</v>
      </c>
      <c r="T210" s="158">
        <f t="shared" si="60"/>
        <v>690</v>
      </c>
      <c r="U210" s="159"/>
      <c r="V210" s="159">
        <v>50</v>
      </c>
      <c r="W210" s="159">
        <v>625.9</v>
      </c>
      <c r="X210" s="159"/>
      <c r="Y210" s="159"/>
      <c r="Z210" s="159"/>
      <c r="AA210" s="159">
        <v>50</v>
      </c>
      <c r="AB210" s="159"/>
      <c r="AC210" s="159"/>
      <c r="AD210" s="158">
        <f t="shared" si="65"/>
        <v>1415.9</v>
      </c>
      <c r="AE210" s="159">
        <v>790</v>
      </c>
      <c r="AF210" s="158">
        <f t="shared" si="66"/>
        <v>0</v>
      </c>
      <c r="AG210" s="158">
        <f t="shared" si="61"/>
        <v>690</v>
      </c>
      <c r="AH210" s="159"/>
      <c r="AI210" s="159"/>
      <c r="AJ210" s="159"/>
      <c r="AK210" s="159"/>
      <c r="AL210" s="159"/>
      <c r="AM210" s="159"/>
      <c r="AN210" s="159"/>
      <c r="AO210" s="159"/>
      <c r="AP210" s="159"/>
      <c r="AQ210" s="158">
        <f t="shared" si="67"/>
        <v>690</v>
      </c>
      <c r="AR210" s="159">
        <v>2070</v>
      </c>
      <c r="AS210" s="158">
        <f t="shared" si="68"/>
        <v>-1380</v>
      </c>
      <c r="AT210" s="158">
        <f t="shared" si="62"/>
        <v>690</v>
      </c>
      <c r="AU210" s="159"/>
      <c r="AV210" s="159"/>
      <c r="AW210" s="159"/>
      <c r="AX210" s="159"/>
      <c r="AY210" s="159"/>
      <c r="AZ210" s="159"/>
      <c r="BA210" s="159"/>
      <c r="BB210" s="159"/>
      <c r="BC210" s="159"/>
      <c r="BD210" s="158">
        <f t="shared" si="69"/>
        <v>690</v>
      </c>
      <c r="BE210" s="159"/>
      <c r="BF210" s="158">
        <f t="shared" si="70"/>
        <v>-690</v>
      </c>
      <c r="BG210" s="137" t="str">
        <f t="shared" si="63"/>
        <v/>
      </c>
    </row>
    <row r="211" spans="1:59">
      <c r="A211" s="138">
        <v>208</v>
      </c>
      <c r="B211" s="155" t="s">
        <v>466</v>
      </c>
      <c r="C211" s="213" t="s">
        <v>10</v>
      </c>
      <c r="D211" s="156" t="s">
        <v>468</v>
      </c>
      <c r="E211" s="157">
        <v>155</v>
      </c>
      <c r="F211" s="158"/>
      <c r="G211" s="158">
        <v>405</v>
      </c>
      <c r="H211" s="159"/>
      <c r="I211" s="159"/>
      <c r="J211" s="159"/>
      <c r="K211" s="159"/>
      <c r="L211" s="159"/>
      <c r="M211" s="159"/>
      <c r="N211" s="159"/>
      <c r="O211" s="159"/>
      <c r="P211" s="159"/>
      <c r="Q211" s="158">
        <f t="shared" si="64"/>
        <v>405</v>
      </c>
      <c r="R211" s="159">
        <v>405</v>
      </c>
      <c r="S211" s="158">
        <f t="shared" si="55"/>
        <v>0</v>
      </c>
      <c r="T211" s="158">
        <f t="shared" si="60"/>
        <v>465</v>
      </c>
      <c r="U211" s="159"/>
      <c r="V211" s="159"/>
      <c r="W211" s="159"/>
      <c r="X211" s="159"/>
      <c r="Y211" s="159"/>
      <c r="Z211" s="159"/>
      <c r="AA211" s="159"/>
      <c r="AB211" s="159"/>
      <c r="AC211" s="159"/>
      <c r="AD211" s="158">
        <f t="shared" si="65"/>
        <v>465</v>
      </c>
      <c r="AE211" s="159">
        <v>930</v>
      </c>
      <c r="AF211" s="158">
        <f t="shared" si="66"/>
        <v>-465</v>
      </c>
      <c r="AG211" s="158">
        <f t="shared" si="61"/>
        <v>465</v>
      </c>
      <c r="AH211" s="159"/>
      <c r="AI211" s="159"/>
      <c r="AJ211" s="159"/>
      <c r="AK211" s="159"/>
      <c r="AL211" s="159"/>
      <c r="AM211" s="159"/>
      <c r="AN211" s="159"/>
      <c r="AO211" s="159"/>
      <c r="AP211" s="159"/>
      <c r="AQ211" s="158">
        <f t="shared" si="67"/>
        <v>465</v>
      </c>
      <c r="AR211" s="159"/>
      <c r="AS211" s="158">
        <f t="shared" si="68"/>
        <v>0</v>
      </c>
      <c r="AT211" s="158">
        <f t="shared" si="62"/>
        <v>465</v>
      </c>
      <c r="AU211" s="159"/>
      <c r="AV211" s="159"/>
      <c r="AW211" s="159"/>
      <c r="AX211" s="159"/>
      <c r="AY211" s="159"/>
      <c r="AZ211" s="159"/>
      <c r="BA211" s="159"/>
      <c r="BB211" s="159"/>
      <c r="BC211" s="159"/>
      <c r="BD211" s="158">
        <f t="shared" si="69"/>
        <v>465</v>
      </c>
      <c r="BE211" s="159">
        <v>930</v>
      </c>
      <c r="BF211" s="158">
        <f t="shared" si="70"/>
        <v>-465</v>
      </c>
      <c r="BG211" s="137" t="str">
        <f t="shared" si="63"/>
        <v/>
      </c>
    </row>
    <row r="212" spans="1:59">
      <c r="A212" s="138">
        <v>209</v>
      </c>
      <c r="B212" s="160" t="s">
        <v>856</v>
      </c>
      <c r="C212" s="213" t="s">
        <v>14</v>
      </c>
      <c r="D212" s="156" t="s">
        <v>807</v>
      </c>
      <c r="E212" s="161">
        <v>50</v>
      </c>
      <c r="F212" s="158"/>
      <c r="G212" s="158">
        <f t="shared" ref="G212:G217" si="71">E212*3</f>
        <v>150</v>
      </c>
      <c r="H212" s="159"/>
      <c r="I212" s="159"/>
      <c r="J212" s="159"/>
      <c r="K212" s="159"/>
      <c r="L212" s="159"/>
      <c r="M212" s="159"/>
      <c r="N212" s="159"/>
      <c r="O212" s="159"/>
      <c r="P212" s="159"/>
      <c r="Q212" s="158">
        <f t="shared" si="64"/>
        <v>150</v>
      </c>
      <c r="R212" s="159">
        <v>150</v>
      </c>
      <c r="S212" s="158">
        <f t="shared" si="55"/>
        <v>0</v>
      </c>
      <c r="T212" s="158">
        <f t="shared" si="60"/>
        <v>150</v>
      </c>
      <c r="U212" s="159"/>
      <c r="V212" s="159"/>
      <c r="W212" s="159"/>
      <c r="X212" s="159"/>
      <c r="Y212" s="159"/>
      <c r="Z212" s="159"/>
      <c r="AA212" s="159"/>
      <c r="AB212" s="159"/>
      <c r="AC212" s="159"/>
      <c r="AD212" s="158">
        <f t="shared" si="65"/>
        <v>150</v>
      </c>
      <c r="AE212" s="159">
        <v>150</v>
      </c>
      <c r="AF212" s="158">
        <f t="shared" si="66"/>
        <v>0</v>
      </c>
      <c r="AG212" s="158">
        <f t="shared" si="61"/>
        <v>150</v>
      </c>
      <c r="AH212" s="159"/>
      <c r="AI212" s="159"/>
      <c r="AJ212" s="159"/>
      <c r="AK212" s="159"/>
      <c r="AL212" s="159"/>
      <c r="AM212" s="159"/>
      <c r="AN212" s="159"/>
      <c r="AO212" s="159"/>
      <c r="AP212" s="159"/>
      <c r="AQ212" s="158">
        <f t="shared" si="67"/>
        <v>150</v>
      </c>
      <c r="AR212" s="159">
        <v>300</v>
      </c>
      <c r="AS212" s="158">
        <f t="shared" si="68"/>
        <v>-150</v>
      </c>
      <c r="AT212" s="158">
        <f t="shared" si="62"/>
        <v>150</v>
      </c>
      <c r="AU212" s="159"/>
      <c r="AV212" s="159"/>
      <c r="AW212" s="159"/>
      <c r="AX212" s="159"/>
      <c r="AY212" s="159"/>
      <c r="AZ212" s="159"/>
      <c r="BA212" s="159"/>
      <c r="BB212" s="159"/>
      <c r="BC212" s="159"/>
      <c r="BD212" s="158">
        <f t="shared" si="69"/>
        <v>150</v>
      </c>
      <c r="BE212" s="159"/>
      <c r="BF212" s="158">
        <f t="shared" si="70"/>
        <v>0</v>
      </c>
      <c r="BG212" s="137" t="str">
        <f t="shared" si="63"/>
        <v>*</v>
      </c>
    </row>
    <row r="213" spans="1:59">
      <c r="A213" s="138">
        <v>210</v>
      </c>
      <c r="B213" s="160" t="s">
        <v>857</v>
      </c>
      <c r="C213" s="213" t="s">
        <v>14</v>
      </c>
      <c r="D213" s="156" t="s">
        <v>809</v>
      </c>
      <c r="E213" s="161">
        <v>50</v>
      </c>
      <c r="F213" s="158">
        <v>370</v>
      </c>
      <c r="G213" s="158">
        <f t="shared" si="71"/>
        <v>150</v>
      </c>
      <c r="H213" s="159"/>
      <c r="I213" s="159"/>
      <c r="J213" s="159"/>
      <c r="K213" s="159"/>
      <c r="L213" s="159"/>
      <c r="M213" s="159"/>
      <c r="N213" s="159"/>
      <c r="O213" s="159"/>
      <c r="P213" s="159"/>
      <c r="Q213" s="158">
        <f t="shared" si="64"/>
        <v>150</v>
      </c>
      <c r="R213" s="159">
        <v>300</v>
      </c>
      <c r="S213" s="158">
        <f t="shared" si="55"/>
        <v>220</v>
      </c>
      <c r="T213" s="158">
        <f t="shared" si="60"/>
        <v>150</v>
      </c>
      <c r="U213" s="159"/>
      <c r="V213" s="159"/>
      <c r="W213" s="159"/>
      <c r="X213" s="159"/>
      <c r="Y213" s="159"/>
      <c r="Z213" s="159"/>
      <c r="AA213" s="159"/>
      <c r="AB213" s="159"/>
      <c r="AC213" s="159"/>
      <c r="AD213" s="158">
        <f t="shared" si="65"/>
        <v>150</v>
      </c>
      <c r="AE213" s="159">
        <v>370</v>
      </c>
      <c r="AF213" s="158">
        <f t="shared" si="66"/>
        <v>0</v>
      </c>
      <c r="AG213" s="158">
        <f t="shared" si="61"/>
        <v>150</v>
      </c>
      <c r="AH213" s="159"/>
      <c r="AI213" s="159"/>
      <c r="AJ213" s="159"/>
      <c r="AK213" s="159"/>
      <c r="AL213" s="159"/>
      <c r="AM213" s="159"/>
      <c r="AN213" s="159"/>
      <c r="AO213" s="159"/>
      <c r="AP213" s="159"/>
      <c r="AQ213" s="158">
        <f t="shared" si="67"/>
        <v>150</v>
      </c>
      <c r="AR213" s="159">
        <v>300</v>
      </c>
      <c r="AS213" s="158">
        <f t="shared" si="68"/>
        <v>-150</v>
      </c>
      <c r="AT213" s="158">
        <f t="shared" si="62"/>
        <v>150</v>
      </c>
      <c r="AU213" s="159"/>
      <c r="AV213" s="159"/>
      <c r="AW213" s="159"/>
      <c r="AX213" s="159"/>
      <c r="AY213" s="159"/>
      <c r="AZ213" s="159"/>
      <c r="BA213" s="159"/>
      <c r="BB213" s="159"/>
      <c r="BC213" s="159"/>
      <c r="BD213" s="158">
        <f t="shared" si="69"/>
        <v>150</v>
      </c>
      <c r="BE213" s="159"/>
      <c r="BF213" s="158">
        <f t="shared" si="70"/>
        <v>0</v>
      </c>
      <c r="BG213" s="137" t="str">
        <f t="shared" si="63"/>
        <v>*</v>
      </c>
    </row>
    <row r="214" spans="1:59">
      <c r="A214" s="138">
        <v>211</v>
      </c>
      <c r="B214" s="162" t="s">
        <v>1130</v>
      </c>
      <c r="C214" s="214" t="s">
        <v>30</v>
      </c>
      <c r="D214" s="165"/>
      <c r="E214" s="165"/>
      <c r="F214" s="165">
        <v>630</v>
      </c>
      <c r="G214" s="276">
        <f t="shared" si="71"/>
        <v>0</v>
      </c>
      <c r="H214" s="277"/>
      <c r="I214" s="277"/>
      <c r="J214" s="277"/>
      <c r="K214" s="277"/>
      <c r="L214" s="277"/>
      <c r="M214" s="277"/>
      <c r="N214" s="277"/>
      <c r="O214" s="277"/>
      <c r="P214" s="277"/>
      <c r="Q214" s="276">
        <f t="shared" si="64"/>
        <v>0</v>
      </c>
      <c r="R214" s="277"/>
      <c r="S214" s="276">
        <f t="shared" si="55"/>
        <v>630</v>
      </c>
      <c r="T214" s="276">
        <f t="shared" si="60"/>
        <v>0</v>
      </c>
      <c r="U214" s="277"/>
      <c r="V214" s="277"/>
      <c r="W214" s="277"/>
      <c r="X214" s="277"/>
      <c r="Y214" s="277"/>
      <c r="Z214" s="277"/>
      <c r="AA214" s="277"/>
      <c r="AB214" s="277"/>
      <c r="AC214" s="277"/>
      <c r="AD214" s="276">
        <f t="shared" si="65"/>
        <v>0</v>
      </c>
      <c r="AE214" s="277"/>
      <c r="AF214" s="276">
        <f t="shared" si="66"/>
        <v>630</v>
      </c>
      <c r="AG214" s="276">
        <f t="shared" si="61"/>
        <v>0</v>
      </c>
      <c r="AH214" s="277"/>
      <c r="AI214" s="277"/>
      <c r="AJ214" s="277"/>
      <c r="AK214" s="277"/>
      <c r="AL214" s="277"/>
      <c r="AM214" s="277"/>
      <c r="AN214" s="277"/>
      <c r="AO214" s="277"/>
      <c r="AP214" s="277"/>
      <c r="AQ214" s="276">
        <f t="shared" si="67"/>
        <v>0</v>
      </c>
      <c r="AR214" s="277"/>
      <c r="AS214" s="276">
        <f t="shared" si="68"/>
        <v>630</v>
      </c>
      <c r="AT214" s="276">
        <f t="shared" si="62"/>
        <v>0</v>
      </c>
      <c r="AU214" s="277"/>
      <c r="AV214" s="277"/>
      <c r="AW214" s="277"/>
      <c r="AX214" s="277"/>
      <c r="AY214" s="277"/>
      <c r="AZ214" s="277"/>
      <c r="BA214" s="277"/>
      <c r="BB214" s="277"/>
      <c r="BC214" s="277"/>
      <c r="BD214" s="276">
        <f t="shared" si="69"/>
        <v>0</v>
      </c>
      <c r="BE214" s="277"/>
      <c r="BF214" s="276">
        <f t="shared" si="70"/>
        <v>630</v>
      </c>
      <c r="BG214" s="137" t="str">
        <f t="shared" si="63"/>
        <v/>
      </c>
    </row>
    <row r="215" spans="1:59">
      <c r="A215" s="138">
        <v>212</v>
      </c>
      <c r="B215" s="169" t="s">
        <v>471</v>
      </c>
      <c r="C215" s="215" t="s">
        <v>23</v>
      </c>
      <c r="D215" s="170" t="s">
        <v>12</v>
      </c>
      <c r="E215" s="171"/>
      <c r="F215" s="166">
        <v>420</v>
      </c>
      <c r="G215" s="276">
        <f t="shared" si="71"/>
        <v>0</v>
      </c>
      <c r="H215" s="277"/>
      <c r="I215" s="277"/>
      <c r="J215" s="277"/>
      <c r="K215" s="277"/>
      <c r="L215" s="277"/>
      <c r="M215" s="277"/>
      <c r="N215" s="277"/>
      <c r="O215" s="277"/>
      <c r="P215" s="277"/>
      <c r="Q215" s="276">
        <f t="shared" si="64"/>
        <v>0</v>
      </c>
      <c r="R215" s="277"/>
      <c r="S215" s="276">
        <f t="shared" si="55"/>
        <v>420</v>
      </c>
      <c r="T215" s="276">
        <f t="shared" si="60"/>
        <v>0</v>
      </c>
      <c r="U215" s="277"/>
      <c r="V215" s="277"/>
      <c r="W215" s="277"/>
      <c r="X215" s="277"/>
      <c r="Y215" s="277"/>
      <c r="Z215" s="277"/>
      <c r="AA215" s="277"/>
      <c r="AB215" s="277"/>
      <c r="AC215" s="277"/>
      <c r="AD215" s="276">
        <f t="shared" si="65"/>
        <v>0</v>
      </c>
      <c r="AE215" s="277"/>
      <c r="AF215" s="276">
        <f t="shared" si="66"/>
        <v>420</v>
      </c>
      <c r="AG215" s="276">
        <f t="shared" si="61"/>
        <v>0</v>
      </c>
      <c r="AH215" s="277"/>
      <c r="AI215" s="277"/>
      <c r="AJ215" s="277"/>
      <c r="AK215" s="277"/>
      <c r="AL215" s="277"/>
      <c r="AM215" s="277"/>
      <c r="AN215" s="277"/>
      <c r="AO215" s="277"/>
      <c r="AP215" s="277"/>
      <c r="AQ215" s="276">
        <f t="shared" si="67"/>
        <v>0</v>
      </c>
      <c r="AR215" s="277"/>
      <c r="AS215" s="276">
        <f t="shared" si="68"/>
        <v>420</v>
      </c>
      <c r="AT215" s="276">
        <f t="shared" si="62"/>
        <v>0</v>
      </c>
      <c r="AU215" s="277"/>
      <c r="AV215" s="277"/>
      <c r="AW215" s="277"/>
      <c r="AX215" s="277"/>
      <c r="AY215" s="277"/>
      <c r="AZ215" s="277"/>
      <c r="BA215" s="277"/>
      <c r="BB215" s="277"/>
      <c r="BC215" s="277"/>
      <c r="BD215" s="276">
        <f t="shared" si="69"/>
        <v>0</v>
      </c>
      <c r="BE215" s="277"/>
      <c r="BF215" s="276">
        <f t="shared" si="70"/>
        <v>420</v>
      </c>
      <c r="BG215" s="137" t="str">
        <f t="shared" si="63"/>
        <v/>
      </c>
    </row>
    <row r="216" spans="1:59" s="172" customFormat="1">
      <c r="A216" s="138">
        <v>213</v>
      </c>
      <c r="B216" s="160" t="s">
        <v>473</v>
      </c>
      <c r="C216" s="213" t="s">
        <v>23</v>
      </c>
      <c r="D216" s="156" t="s">
        <v>475</v>
      </c>
      <c r="E216" s="161">
        <v>65</v>
      </c>
      <c r="F216" s="158"/>
      <c r="G216" s="158">
        <f t="shared" si="71"/>
        <v>195</v>
      </c>
      <c r="H216" s="159"/>
      <c r="I216" s="159"/>
      <c r="J216" s="159"/>
      <c r="K216" s="159"/>
      <c r="L216" s="159"/>
      <c r="M216" s="159"/>
      <c r="N216" s="159"/>
      <c r="O216" s="159"/>
      <c r="P216" s="159"/>
      <c r="Q216" s="158">
        <f t="shared" si="64"/>
        <v>195</v>
      </c>
      <c r="R216" s="159">
        <v>195</v>
      </c>
      <c r="S216" s="158">
        <f t="shared" si="55"/>
        <v>0</v>
      </c>
      <c r="T216" s="158">
        <f t="shared" si="60"/>
        <v>195</v>
      </c>
      <c r="U216" s="159"/>
      <c r="V216" s="159"/>
      <c r="W216" s="159"/>
      <c r="X216" s="159"/>
      <c r="Y216" s="159"/>
      <c r="Z216" s="159"/>
      <c r="AA216" s="159"/>
      <c r="AB216" s="159"/>
      <c r="AC216" s="159"/>
      <c r="AD216" s="158">
        <f t="shared" si="65"/>
        <v>195</v>
      </c>
      <c r="AE216" s="159">
        <v>195</v>
      </c>
      <c r="AF216" s="158">
        <f t="shared" si="66"/>
        <v>0</v>
      </c>
      <c r="AG216" s="158">
        <f t="shared" si="61"/>
        <v>195</v>
      </c>
      <c r="AH216" s="159"/>
      <c r="AI216" s="159"/>
      <c r="AJ216" s="159"/>
      <c r="AK216" s="159"/>
      <c r="AL216" s="159"/>
      <c r="AM216" s="159"/>
      <c r="AN216" s="159"/>
      <c r="AO216" s="159"/>
      <c r="AP216" s="159"/>
      <c r="AQ216" s="158">
        <f t="shared" si="67"/>
        <v>195</v>
      </c>
      <c r="AR216" s="159">
        <v>195</v>
      </c>
      <c r="AS216" s="158">
        <f t="shared" si="68"/>
        <v>0</v>
      </c>
      <c r="AT216" s="158">
        <f t="shared" si="62"/>
        <v>195</v>
      </c>
      <c r="AU216" s="159"/>
      <c r="AV216" s="159"/>
      <c r="AW216" s="159"/>
      <c r="AX216" s="159"/>
      <c r="AY216" s="159"/>
      <c r="AZ216" s="159"/>
      <c r="BA216" s="159"/>
      <c r="BB216" s="159"/>
      <c r="BC216" s="159"/>
      <c r="BD216" s="158">
        <f t="shared" si="69"/>
        <v>195</v>
      </c>
      <c r="BE216" s="159">
        <v>975</v>
      </c>
      <c r="BF216" s="158">
        <f t="shared" si="70"/>
        <v>-780</v>
      </c>
      <c r="BG216" s="137" t="str">
        <f t="shared" si="63"/>
        <v/>
      </c>
    </row>
    <row r="217" spans="1:59">
      <c r="A217" s="138">
        <v>214</v>
      </c>
      <c r="B217" s="160" t="s">
        <v>476</v>
      </c>
      <c r="C217" s="213" t="s">
        <v>23</v>
      </c>
      <c r="D217" s="156" t="s">
        <v>478</v>
      </c>
      <c r="E217" s="161">
        <v>65</v>
      </c>
      <c r="F217" s="158"/>
      <c r="G217" s="158">
        <f t="shared" si="71"/>
        <v>195</v>
      </c>
      <c r="H217" s="159"/>
      <c r="I217" s="159"/>
      <c r="J217" s="159"/>
      <c r="K217" s="159"/>
      <c r="L217" s="159"/>
      <c r="M217" s="159"/>
      <c r="N217" s="159"/>
      <c r="O217" s="159"/>
      <c r="P217" s="159"/>
      <c r="Q217" s="158">
        <f t="shared" si="64"/>
        <v>195</v>
      </c>
      <c r="R217" s="159">
        <v>195</v>
      </c>
      <c r="S217" s="158">
        <f t="shared" si="55"/>
        <v>0</v>
      </c>
      <c r="T217" s="158">
        <f t="shared" si="60"/>
        <v>195</v>
      </c>
      <c r="U217" s="159"/>
      <c r="V217" s="159"/>
      <c r="W217" s="159"/>
      <c r="X217" s="159"/>
      <c r="Y217" s="159"/>
      <c r="Z217" s="159"/>
      <c r="AA217" s="159"/>
      <c r="AB217" s="159"/>
      <c r="AC217" s="159"/>
      <c r="AD217" s="158">
        <f t="shared" si="65"/>
        <v>195</v>
      </c>
      <c r="AE217" s="159">
        <v>195</v>
      </c>
      <c r="AF217" s="158">
        <f t="shared" si="66"/>
        <v>0</v>
      </c>
      <c r="AG217" s="158">
        <f t="shared" si="61"/>
        <v>195</v>
      </c>
      <c r="AH217" s="159"/>
      <c r="AI217" s="159"/>
      <c r="AJ217" s="159"/>
      <c r="AK217" s="159"/>
      <c r="AL217" s="159"/>
      <c r="AM217" s="159"/>
      <c r="AN217" s="159"/>
      <c r="AO217" s="159"/>
      <c r="AP217" s="159"/>
      <c r="AQ217" s="158">
        <f t="shared" si="67"/>
        <v>195</v>
      </c>
      <c r="AR217" s="159">
        <v>195</v>
      </c>
      <c r="AS217" s="158">
        <f t="shared" si="68"/>
        <v>0</v>
      </c>
      <c r="AT217" s="158">
        <f t="shared" si="62"/>
        <v>195</v>
      </c>
      <c r="AU217" s="159"/>
      <c r="AV217" s="159"/>
      <c r="AW217" s="159"/>
      <c r="AX217" s="159"/>
      <c r="AY217" s="159"/>
      <c r="AZ217" s="159"/>
      <c r="BA217" s="159"/>
      <c r="BB217" s="159"/>
      <c r="BC217" s="159"/>
      <c r="BD217" s="158">
        <f t="shared" si="69"/>
        <v>195</v>
      </c>
      <c r="BE217" s="159">
        <v>975</v>
      </c>
      <c r="BF217" s="158">
        <f t="shared" si="70"/>
        <v>-780</v>
      </c>
      <c r="BG217" s="137" t="str">
        <f t="shared" si="63"/>
        <v/>
      </c>
    </row>
    <row r="218" spans="1:59">
      <c r="A218" s="138">
        <v>215</v>
      </c>
      <c r="B218" s="221" t="s">
        <v>1155</v>
      </c>
      <c r="C218" s="213" t="s">
        <v>23</v>
      </c>
      <c r="D218" s="220" t="s">
        <v>1157</v>
      </c>
      <c r="E218" s="161">
        <v>80</v>
      </c>
      <c r="F218" s="158"/>
      <c r="G218" s="158">
        <v>150</v>
      </c>
      <c r="H218" s="159"/>
      <c r="I218" s="159"/>
      <c r="J218" s="159"/>
      <c r="K218" s="159"/>
      <c r="L218" s="159"/>
      <c r="M218" s="159"/>
      <c r="N218" s="159"/>
      <c r="O218" s="159"/>
      <c r="P218" s="159"/>
      <c r="Q218" s="158">
        <f t="shared" si="64"/>
        <v>150</v>
      </c>
      <c r="R218" s="159">
        <v>150</v>
      </c>
      <c r="S218" s="158">
        <f t="shared" si="55"/>
        <v>0</v>
      </c>
      <c r="T218" s="158">
        <f t="shared" si="60"/>
        <v>240</v>
      </c>
      <c r="U218" s="159"/>
      <c r="V218" s="159"/>
      <c r="W218" s="159"/>
      <c r="X218" s="159"/>
      <c r="Y218" s="159"/>
      <c r="Z218" s="159"/>
      <c r="AA218" s="159">
        <v>50</v>
      </c>
      <c r="AB218" s="159"/>
      <c r="AC218" s="159"/>
      <c r="AD218" s="158">
        <f t="shared" si="65"/>
        <v>290</v>
      </c>
      <c r="AE218" s="159">
        <v>290</v>
      </c>
      <c r="AF218" s="158">
        <f t="shared" si="66"/>
        <v>0</v>
      </c>
      <c r="AG218" s="158">
        <f t="shared" si="61"/>
        <v>240</v>
      </c>
      <c r="AH218" s="159"/>
      <c r="AI218" s="159"/>
      <c r="AJ218" s="159"/>
      <c r="AK218" s="159"/>
      <c r="AL218" s="159"/>
      <c r="AM218" s="159"/>
      <c r="AN218" s="159"/>
      <c r="AO218" s="159"/>
      <c r="AP218" s="159"/>
      <c r="AQ218" s="158">
        <f t="shared" si="67"/>
        <v>240</v>
      </c>
      <c r="AR218" s="159">
        <v>480</v>
      </c>
      <c r="AS218" s="158">
        <f t="shared" si="68"/>
        <v>-240</v>
      </c>
      <c r="AT218" s="158">
        <f t="shared" si="62"/>
        <v>240</v>
      </c>
      <c r="AU218" s="159"/>
      <c r="AV218" s="159"/>
      <c r="AW218" s="159"/>
      <c r="AX218" s="159"/>
      <c r="AY218" s="159"/>
      <c r="AZ218" s="159"/>
      <c r="BA218" s="159"/>
      <c r="BB218" s="159"/>
      <c r="BC218" s="159"/>
      <c r="BD218" s="158">
        <f t="shared" si="69"/>
        <v>240</v>
      </c>
      <c r="BE218" s="159"/>
      <c r="BF218" s="158">
        <f t="shared" si="70"/>
        <v>0</v>
      </c>
      <c r="BG218" s="137" t="str">
        <f t="shared" si="63"/>
        <v>*</v>
      </c>
    </row>
    <row r="219" spans="1:59">
      <c r="A219" s="138">
        <v>216</v>
      </c>
      <c r="B219" s="162" t="s">
        <v>1131</v>
      </c>
      <c r="C219" s="214" t="s">
        <v>30</v>
      </c>
      <c r="D219" s="164"/>
      <c r="E219" s="162"/>
      <c r="F219" s="165">
        <v>1260</v>
      </c>
      <c r="G219" s="276">
        <f>E219*3</f>
        <v>0</v>
      </c>
      <c r="H219" s="277"/>
      <c r="I219" s="277"/>
      <c r="J219" s="277"/>
      <c r="K219" s="277"/>
      <c r="L219" s="277"/>
      <c r="M219" s="277"/>
      <c r="N219" s="277"/>
      <c r="O219" s="277"/>
      <c r="P219" s="277"/>
      <c r="Q219" s="276">
        <f t="shared" si="64"/>
        <v>0</v>
      </c>
      <c r="R219" s="277"/>
      <c r="S219" s="276">
        <f t="shared" si="55"/>
        <v>1260</v>
      </c>
      <c r="T219" s="276">
        <f t="shared" si="60"/>
        <v>0</v>
      </c>
      <c r="U219" s="277"/>
      <c r="V219" s="277"/>
      <c r="W219" s="277"/>
      <c r="X219" s="277"/>
      <c r="Y219" s="277"/>
      <c r="Z219" s="277"/>
      <c r="AA219" s="277"/>
      <c r="AB219" s="277"/>
      <c r="AC219" s="277"/>
      <c r="AD219" s="276">
        <f t="shared" si="65"/>
        <v>0</v>
      </c>
      <c r="AE219" s="277"/>
      <c r="AF219" s="276">
        <f t="shared" si="66"/>
        <v>1260</v>
      </c>
      <c r="AG219" s="276">
        <f t="shared" si="61"/>
        <v>0</v>
      </c>
      <c r="AH219" s="277"/>
      <c r="AI219" s="277"/>
      <c r="AJ219" s="277"/>
      <c r="AK219" s="277"/>
      <c r="AL219" s="277"/>
      <c r="AM219" s="277"/>
      <c r="AN219" s="277"/>
      <c r="AO219" s="277"/>
      <c r="AP219" s="277"/>
      <c r="AQ219" s="276">
        <f t="shared" si="67"/>
        <v>0</v>
      </c>
      <c r="AR219" s="277"/>
      <c r="AS219" s="276">
        <f t="shared" si="68"/>
        <v>1260</v>
      </c>
      <c r="AT219" s="276">
        <f t="shared" si="62"/>
        <v>0</v>
      </c>
      <c r="AU219" s="277"/>
      <c r="AV219" s="277"/>
      <c r="AW219" s="277"/>
      <c r="AX219" s="277"/>
      <c r="AY219" s="277"/>
      <c r="AZ219" s="277"/>
      <c r="BA219" s="277"/>
      <c r="BB219" s="277"/>
      <c r="BC219" s="277"/>
      <c r="BD219" s="276">
        <f t="shared" si="69"/>
        <v>0</v>
      </c>
      <c r="BE219" s="277"/>
      <c r="BF219" s="276">
        <f t="shared" si="70"/>
        <v>1260</v>
      </c>
      <c r="BG219" s="137" t="str">
        <f t="shared" si="63"/>
        <v/>
      </c>
    </row>
    <row r="220" spans="1:59">
      <c r="A220" s="138">
        <v>217</v>
      </c>
      <c r="B220" s="160" t="s">
        <v>480</v>
      </c>
      <c r="C220" s="213" t="s">
        <v>23</v>
      </c>
      <c r="D220" s="156" t="s">
        <v>482</v>
      </c>
      <c r="E220" s="161">
        <v>95</v>
      </c>
      <c r="F220" s="158"/>
      <c r="G220" s="158">
        <f>E220*3</f>
        <v>285</v>
      </c>
      <c r="H220" s="159"/>
      <c r="I220" s="159"/>
      <c r="J220" s="159"/>
      <c r="K220" s="159"/>
      <c r="L220" s="159"/>
      <c r="M220" s="159"/>
      <c r="N220" s="159"/>
      <c r="O220" s="159"/>
      <c r="P220" s="159"/>
      <c r="Q220" s="158">
        <f t="shared" si="64"/>
        <v>285</v>
      </c>
      <c r="R220" s="159">
        <v>285</v>
      </c>
      <c r="S220" s="158">
        <f t="shared" si="55"/>
        <v>0</v>
      </c>
      <c r="T220" s="158">
        <f t="shared" si="60"/>
        <v>285</v>
      </c>
      <c r="U220" s="159"/>
      <c r="V220" s="159">
        <v>50</v>
      </c>
      <c r="W220" s="159"/>
      <c r="X220" s="159"/>
      <c r="Y220" s="159"/>
      <c r="Z220" s="159"/>
      <c r="AA220" s="159"/>
      <c r="AB220" s="159"/>
      <c r="AC220" s="159"/>
      <c r="AD220" s="158">
        <f t="shared" si="65"/>
        <v>335</v>
      </c>
      <c r="AE220" s="159"/>
      <c r="AF220" s="158">
        <f t="shared" si="66"/>
        <v>335</v>
      </c>
      <c r="AG220" s="158">
        <f t="shared" si="61"/>
        <v>285</v>
      </c>
      <c r="AH220" s="159"/>
      <c r="AI220" s="159"/>
      <c r="AJ220" s="159"/>
      <c r="AK220" s="159"/>
      <c r="AL220" s="159"/>
      <c r="AM220" s="159"/>
      <c r="AN220" s="159"/>
      <c r="AO220" s="159"/>
      <c r="AP220" s="159"/>
      <c r="AQ220" s="158">
        <f t="shared" si="67"/>
        <v>285</v>
      </c>
      <c r="AR220" s="159">
        <v>905</v>
      </c>
      <c r="AS220" s="158">
        <f t="shared" si="68"/>
        <v>-285</v>
      </c>
      <c r="AT220" s="158">
        <f t="shared" si="62"/>
        <v>285</v>
      </c>
      <c r="AU220" s="159"/>
      <c r="AV220" s="159">
        <v>200</v>
      </c>
      <c r="AW220" s="159"/>
      <c r="AX220" s="159"/>
      <c r="AY220" s="159"/>
      <c r="AZ220" s="159"/>
      <c r="BA220" s="159"/>
      <c r="BB220" s="159"/>
      <c r="BC220" s="159"/>
      <c r="BD220" s="158">
        <f t="shared" si="69"/>
        <v>485</v>
      </c>
      <c r="BE220" s="159">
        <v>200</v>
      </c>
      <c r="BF220" s="158">
        <f t="shared" si="70"/>
        <v>0</v>
      </c>
      <c r="BG220" s="137" t="str">
        <f t="shared" si="63"/>
        <v>*</v>
      </c>
    </row>
    <row r="221" spans="1:59">
      <c r="A221" s="138">
        <v>218</v>
      </c>
      <c r="B221" s="160" t="s">
        <v>1056</v>
      </c>
      <c r="C221" s="213" t="s">
        <v>14</v>
      </c>
      <c r="D221" s="156"/>
      <c r="E221" s="161">
        <v>150</v>
      </c>
      <c r="F221" s="158"/>
      <c r="G221" s="158">
        <v>360</v>
      </c>
      <c r="H221" s="159">
        <v>50</v>
      </c>
      <c r="I221" s="159">
        <v>100</v>
      </c>
      <c r="J221" s="159"/>
      <c r="K221" s="159"/>
      <c r="L221" s="159"/>
      <c r="M221" s="159"/>
      <c r="N221" s="159">
        <v>20</v>
      </c>
      <c r="O221" s="159"/>
      <c r="P221" s="159">
        <v>100</v>
      </c>
      <c r="Q221" s="158">
        <f t="shared" si="64"/>
        <v>630</v>
      </c>
      <c r="R221" s="159">
        <v>630</v>
      </c>
      <c r="S221" s="158">
        <f t="shared" si="55"/>
        <v>0</v>
      </c>
      <c r="T221" s="158">
        <f t="shared" si="60"/>
        <v>450</v>
      </c>
      <c r="U221" s="159"/>
      <c r="V221" s="159">
        <v>50</v>
      </c>
      <c r="W221" s="159"/>
      <c r="X221" s="159"/>
      <c r="Y221" s="159"/>
      <c r="Z221" s="159"/>
      <c r="AA221" s="159">
        <v>50</v>
      </c>
      <c r="AB221" s="159"/>
      <c r="AC221" s="159"/>
      <c r="AD221" s="158">
        <f t="shared" si="65"/>
        <v>550</v>
      </c>
      <c r="AE221" s="159">
        <v>550</v>
      </c>
      <c r="AF221" s="158">
        <f t="shared" si="66"/>
        <v>0</v>
      </c>
      <c r="AG221" s="158">
        <f t="shared" si="61"/>
        <v>450</v>
      </c>
      <c r="AH221" s="159"/>
      <c r="AI221" s="159"/>
      <c r="AJ221" s="159"/>
      <c r="AK221" s="159"/>
      <c r="AL221" s="159"/>
      <c r="AM221" s="159"/>
      <c r="AN221" s="159"/>
      <c r="AO221" s="159"/>
      <c r="AP221" s="159">
        <v>50</v>
      </c>
      <c r="AQ221" s="158">
        <f t="shared" si="67"/>
        <v>500</v>
      </c>
      <c r="AR221" s="159">
        <v>950</v>
      </c>
      <c r="AS221" s="158">
        <f t="shared" si="68"/>
        <v>-450</v>
      </c>
      <c r="AT221" s="158">
        <f t="shared" si="62"/>
        <v>450</v>
      </c>
      <c r="AU221" s="159"/>
      <c r="AV221" s="159"/>
      <c r="AW221" s="159"/>
      <c r="AX221" s="159"/>
      <c r="AY221" s="159"/>
      <c r="AZ221" s="159"/>
      <c r="BA221" s="159"/>
      <c r="BB221" s="159"/>
      <c r="BC221" s="159"/>
      <c r="BD221" s="158">
        <f t="shared" si="69"/>
        <v>450</v>
      </c>
      <c r="BE221" s="159"/>
      <c r="BF221" s="158">
        <f t="shared" si="70"/>
        <v>0</v>
      </c>
      <c r="BG221" s="137" t="str">
        <f t="shared" si="63"/>
        <v>*</v>
      </c>
    </row>
    <row r="222" spans="1:59">
      <c r="A222" s="138">
        <v>219</v>
      </c>
      <c r="B222" s="160" t="s">
        <v>483</v>
      </c>
      <c r="C222" s="213" t="s">
        <v>23</v>
      </c>
      <c r="D222" s="156" t="s">
        <v>485</v>
      </c>
      <c r="E222" s="161">
        <v>100</v>
      </c>
      <c r="F222" s="158">
        <v>-20</v>
      </c>
      <c r="G222" s="158">
        <f>E222*3</f>
        <v>300</v>
      </c>
      <c r="H222" s="159"/>
      <c r="I222" s="159"/>
      <c r="J222" s="159"/>
      <c r="K222" s="159"/>
      <c r="L222" s="159"/>
      <c r="M222" s="159"/>
      <c r="N222" s="159"/>
      <c r="O222" s="159"/>
      <c r="P222" s="159"/>
      <c r="Q222" s="158">
        <f t="shared" si="64"/>
        <v>300</v>
      </c>
      <c r="R222" s="159">
        <v>280</v>
      </c>
      <c r="S222" s="158">
        <f t="shared" si="55"/>
        <v>0</v>
      </c>
      <c r="T222" s="158">
        <f t="shared" si="60"/>
        <v>300</v>
      </c>
      <c r="U222" s="159"/>
      <c r="V222" s="159">
        <v>50</v>
      </c>
      <c r="W222" s="159"/>
      <c r="X222" s="159"/>
      <c r="Y222" s="159"/>
      <c r="Z222" s="159"/>
      <c r="AA222" s="159">
        <v>50</v>
      </c>
      <c r="AB222" s="159"/>
      <c r="AC222" s="159"/>
      <c r="AD222" s="158">
        <f t="shared" si="65"/>
        <v>400</v>
      </c>
      <c r="AE222" s="159">
        <v>400</v>
      </c>
      <c r="AF222" s="158">
        <f t="shared" si="66"/>
        <v>0</v>
      </c>
      <c r="AG222" s="158">
        <f t="shared" si="61"/>
        <v>300</v>
      </c>
      <c r="AH222" s="159"/>
      <c r="AI222" s="159">
        <v>100</v>
      </c>
      <c r="AJ222" s="159"/>
      <c r="AK222" s="159"/>
      <c r="AL222" s="159"/>
      <c r="AM222" s="159"/>
      <c r="AN222" s="159"/>
      <c r="AO222" s="159"/>
      <c r="AP222" s="159"/>
      <c r="AQ222" s="158">
        <f t="shared" si="67"/>
        <v>400</v>
      </c>
      <c r="AR222" s="159">
        <v>700</v>
      </c>
      <c r="AS222" s="158">
        <f t="shared" si="68"/>
        <v>-300</v>
      </c>
      <c r="AT222" s="158">
        <f t="shared" si="62"/>
        <v>300</v>
      </c>
      <c r="AU222" s="159"/>
      <c r="AV222" s="159">
        <v>200</v>
      </c>
      <c r="AW222" s="159"/>
      <c r="AX222" s="159"/>
      <c r="AY222" s="159"/>
      <c r="AZ222" s="159"/>
      <c r="BA222" s="159"/>
      <c r="BB222" s="159"/>
      <c r="BC222" s="159"/>
      <c r="BD222" s="158">
        <f t="shared" si="69"/>
        <v>500</v>
      </c>
      <c r="BE222" s="159">
        <v>200</v>
      </c>
      <c r="BF222" s="158">
        <f t="shared" si="70"/>
        <v>0</v>
      </c>
      <c r="BG222" s="137" t="str">
        <f t="shared" si="63"/>
        <v>*</v>
      </c>
    </row>
    <row r="223" spans="1:59">
      <c r="A223" s="138">
        <v>220</v>
      </c>
      <c r="B223" s="160" t="s">
        <v>486</v>
      </c>
      <c r="C223" s="213" t="s">
        <v>23</v>
      </c>
      <c r="D223" s="156"/>
      <c r="E223" s="161"/>
      <c r="F223" s="158"/>
      <c r="G223" s="158">
        <f>E223*3</f>
        <v>0</v>
      </c>
      <c r="H223" s="159"/>
      <c r="I223" s="159"/>
      <c r="J223" s="159"/>
      <c r="K223" s="159"/>
      <c r="L223" s="159"/>
      <c r="M223" s="159"/>
      <c r="N223" s="159"/>
      <c r="O223" s="159"/>
      <c r="P223" s="159"/>
      <c r="Q223" s="158">
        <f t="shared" si="64"/>
        <v>0</v>
      </c>
      <c r="R223" s="159"/>
      <c r="S223" s="158">
        <f t="shared" si="55"/>
        <v>0</v>
      </c>
      <c r="T223" s="158">
        <f t="shared" si="60"/>
        <v>0</v>
      </c>
      <c r="U223" s="159"/>
      <c r="V223" s="159"/>
      <c r="W223" s="159"/>
      <c r="X223" s="159"/>
      <c r="Y223" s="159"/>
      <c r="Z223" s="159"/>
      <c r="AA223" s="159"/>
      <c r="AB223" s="159"/>
      <c r="AC223" s="159"/>
      <c r="AD223" s="158">
        <f t="shared" si="65"/>
        <v>0</v>
      </c>
      <c r="AE223" s="159"/>
      <c r="AF223" s="158">
        <f t="shared" si="66"/>
        <v>0</v>
      </c>
      <c r="AG223" s="158">
        <f t="shared" si="61"/>
        <v>0</v>
      </c>
      <c r="AH223" s="159"/>
      <c r="AI223" s="159"/>
      <c r="AJ223" s="159"/>
      <c r="AK223" s="159"/>
      <c r="AL223" s="159"/>
      <c r="AM223" s="159"/>
      <c r="AN223" s="159"/>
      <c r="AO223" s="159"/>
      <c r="AP223" s="159"/>
      <c r="AQ223" s="158">
        <f t="shared" si="67"/>
        <v>0</v>
      </c>
      <c r="AR223" s="159"/>
      <c r="AS223" s="158">
        <f t="shared" si="68"/>
        <v>0</v>
      </c>
      <c r="AT223" s="158">
        <f t="shared" si="62"/>
        <v>0</v>
      </c>
      <c r="AU223" s="159"/>
      <c r="AV223" s="159"/>
      <c r="AW223" s="159"/>
      <c r="AX223" s="159"/>
      <c r="AY223" s="159"/>
      <c r="AZ223" s="159"/>
      <c r="BA223" s="159"/>
      <c r="BB223" s="159"/>
      <c r="BC223" s="159"/>
      <c r="BD223" s="158">
        <f t="shared" si="69"/>
        <v>0</v>
      </c>
      <c r="BE223" s="159"/>
      <c r="BF223" s="158">
        <f t="shared" si="70"/>
        <v>0</v>
      </c>
      <c r="BG223" s="137" t="str">
        <f t="shared" si="63"/>
        <v>*</v>
      </c>
    </row>
    <row r="224" spans="1:59" s="172" customFormat="1">
      <c r="A224" s="138">
        <v>221</v>
      </c>
      <c r="B224" s="155" t="s">
        <v>489</v>
      </c>
      <c r="C224" s="213" t="s">
        <v>10</v>
      </c>
      <c r="D224" s="156" t="s">
        <v>12</v>
      </c>
      <c r="E224" s="157">
        <v>240</v>
      </c>
      <c r="F224" s="158">
        <v>-328</v>
      </c>
      <c r="G224" s="158">
        <v>630</v>
      </c>
      <c r="H224" s="159">
        <v>50</v>
      </c>
      <c r="I224" s="159">
        <v>328</v>
      </c>
      <c r="J224" s="159"/>
      <c r="K224" s="159"/>
      <c r="L224" s="159"/>
      <c r="M224" s="159"/>
      <c r="N224" s="159">
        <v>20</v>
      </c>
      <c r="O224" s="159"/>
      <c r="P224" s="159">
        <v>50</v>
      </c>
      <c r="Q224" s="158">
        <f t="shared" si="64"/>
        <v>1078</v>
      </c>
      <c r="R224" s="159"/>
      <c r="S224" s="158">
        <f t="shared" si="55"/>
        <v>750</v>
      </c>
      <c r="T224" s="158">
        <f t="shared" ref="T224:T255" si="72">E224*3</f>
        <v>720</v>
      </c>
      <c r="U224" s="159"/>
      <c r="V224" s="159"/>
      <c r="W224" s="159"/>
      <c r="X224" s="159"/>
      <c r="Y224" s="159"/>
      <c r="Z224" s="159"/>
      <c r="AA224" s="159">
        <v>50</v>
      </c>
      <c r="AB224" s="159"/>
      <c r="AC224" s="159"/>
      <c r="AD224" s="158">
        <f t="shared" si="65"/>
        <v>770</v>
      </c>
      <c r="AE224" s="159"/>
      <c r="AF224" s="158">
        <f t="shared" si="66"/>
        <v>1520</v>
      </c>
      <c r="AG224" s="158">
        <f t="shared" ref="AG224:AG255" si="73">$E224*3</f>
        <v>720</v>
      </c>
      <c r="AH224" s="159"/>
      <c r="AI224" s="159"/>
      <c r="AJ224" s="159"/>
      <c r="AK224" s="159"/>
      <c r="AL224" s="159"/>
      <c r="AM224" s="159"/>
      <c r="AN224" s="159"/>
      <c r="AO224" s="159"/>
      <c r="AP224" s="159"/>
      <c r="AQ224" s="158">
        <f t="shared" si="67"/>
        <v>720</v>
      </c>
      <c r="AR224" s="159">
        <v>2240</v>
      </c>
      <c r="AS224" s="158">
        <f t="shared" si="68"/>
        <v>0</v>
      </c>
      <c r="AT224" s="158">
        <f t="shared" ref="AT224:AT255" si="74">$E224*3</f>
        <v>720</v>
      </c>
      <c r="AU224" s="159"/>
      <c r="AV224" s="159"/>
      <c r="AW224" s="159"/>
      <c r="AX224" s="159"/>
      <c r="AY224" s="159"/>
      <c r="AZ224" s="159"/>
      <c r="BA224" s="159"/>
      <c r="BB224" s="159"/>
      <c r="BC224" s="159"/>
      <c r="BD224" s="158">
        <f t="shared" si="69"/>
        <v>720</v>
      </c>
      <c r="BE224" s="159">
        <v>1000</v>
      </c>
      <c r="BF224" s="158">
        <f t="shared" si="70"/>
        <v>-280</v>
      </c>
      <c r="BG224" s="137" t="str">
        <f t="shared" si="63"/>
        <v/>
      </c>
    </row>
    <row r="225" spans="1:59">
      <c r="A225" s="138">
        <v>222</v>
      </c>
      <c r="B225" s="160" t="s">
        <v>1127</v>
      </c>
      <c r="C225" s="213" t="s">
        <v>14</v>
      </c>
      <c r="D225" s="156" t="s">
        <v>157</v>
      </c>
      <c r="E225" s="161">
        <v>90</v>
      </c>
      <c r="F225" s="158"/>
      <c r="G225" s="158">
        <f t="shared" ref="G225:G233" si="75">E225*3</f>
        <v>270</v>
      </c>
      <c r="H225" s="159">
        <v>50</v>
      </c>
      <c r="I225" s="159"/>
      <c r="J225" s="159"/>
      <c r="K225" s="159"/>
      <c r="L225" s="159"/>
      <c r="M225" s="159"/>
      <c r="N225" s="159"/>
      <c r="O225" s="159"/>
      <c r="P225" s="159"/>
      <c r="Q225" s="158">
        <f t="shared" si="64"/>
        <v>320</v>
      </c>
      <c r="R225" s="159"/>
      <c r="S225" s="158">
        <f t="shared" si="55"/>
        <v>320</v>
      </c>
      <c r="T225" s="158">
        <f t="shared" si="72"/>
        <v>270</v>
      </c>
      <c r="U225" s="159"/>
      <c r="V225" s="159"/>
      <c r="W225" s="159"/>
      <c r="X225" s="159"/>
      <c r="Y225" s="159"/>
      <c r="Z225" s="159"/>
      <c r="AA225" s="159"/>
      <c r="AB225" s="159"/>
      <c r="AC225" s="159"/>
      <c r="AD225" s="158">
        <f t="shared" si="65"/>
        <v>270</v>
      </c>
      <c r="AE225" s="159"/>
      <c r="AF225" s="158">
        <f t="shared" si="66"/>
        <v>590</v>
      </c>
      <c r="AG225" s="158">
        <f t="shared" si="73"/>
        <v>270</v>
      </c>
      <c r="AH225" s="159"/>
      <c r="AI225" s="159"/>
      <c r="AJ225" s="159"/>
      <c r="AK225" s="159"/>
      <c r="AL225" s="159"/>
      <c r="AM225" s="159"/>
      <c r="AN225" s="159"/>
      <c r="AO225" s="159"/>
      <c r="AP225" s="159"/>
      <c r="AQ225" s="158">
        <f t="shared" si="67"/>
        <v>270</v>
      </c>
      <c r="AR225" s="159"/>
      <c r="AS225" s="158">
        <f t="shared" si="68"/>
        <v>860</v>
      </c>
      <c r="AT225" s="158">
        <f t="shared" si="74"/>
        <v>270</v>
      </c>
      <c r="AU225" s="159"/>
      <c r="AV225" s="159"/>
      <c r="AW225" s="159"/>
      <c r="AX225" s="159"/>
      <c r="AY225" s="159"/>
      <c r="AZ225" s="159"/>
      <c r="BA225" s="159"/>
      <c r="BB225" s="159"/>
      <c r="BC225" s="159"/>
      <c r="BD225" s="158">
        <f t="shared" si="69"/>
        <v>270</v>
      </c>
      <c r="BE225" s="159"/>
      <c r="BF225" s="158">
        <f t="shared" si="70"/>
        <v>1130</v>
      </c>
      <c r="BG225" s="137" t="str">
        <f t="shared" si="63"/>
        <v/>
      </c>
    </row>
    <row r="226" spans="1:59">
      <c r="A226" s="138">
        <v>223</v>
      </c>
      <c r="B226" s="160" t="s">
        <v>882</v>
      </c>
      <c r="C226" s="213" t="s">
        <v>14</v>
      </c>
      <c r="D226" s="156" t="s">
        <v>883</v>
      </c>
      <c r="E226" s="161">
        <v>35</v>
      </c>
      <c r="F226" s="158"/>
      <c r="G226" s="158">
        <v>75</v>
      </c>
      <c r="H226" s="159"/>
      <c r="I226" s="159"/>
      <c r="J226" s="159"/>
      <c r="K226" s="159"/>
      <c r="L226" s="159"/>
      <c r="M226" s="159"/>
      <c r="N226" s="159"/>
      <c r="O226" s="159"/>
      <c r="P226" s="159"/>
      <c r="Q226" s="158">
        <f t="shared" si="64"/>
        <v>75</v>
      </c>
      <c r="R226" s="159">
        <v>75</v>
      </c>
      <c r="S226" s="158">
        <f t="shared" si="55"/>
        <v>0</v>
      </c>
      <c r="T226" s="158">
        <v>105</v>
      </c>
      <c r="U226" s="159"/>
      <c r="V226" s="159"/>
      <c r="W226" s="159"/>
      <c r="X226" s="159"/>
      <c r="Y226" s="159"/>
      <c r="Z226" s="159"/>
      <c r="AA226" s="159"/>
      <c r="AB226" s="159"/>
      <c r="AC226" s="159"/>
      <c r="AD226" s="158">
        <f t="shared" si="65"/>
        <v>105</v>
      </c>
      <c r="AE226" s="159">
        <v>105</v>
      </c>
      <c r="AF226" s="158">
        <f t="shared" si="66"/>
        <v>0</v>
      </c>
      <c r="AG226" s="158">
        <f t="shared" si="73"/>
        <v>105</v>
      </c>
      <c r="AH226" s="159"/>
      <c r="AI226" s="159"/>
      <c r="AJ226" s="159"/>
      <c r="AK226" s="159"/>
      <c r="AL226" s="159"/>
      <c r="AM226" s="159"/>
      <c r="AN226" s="159"/>
      <c r="AO226" s="159"/>
      <c r="AP226" s="159"/>
      <c r="AQ226" s="158">
        <f t="shared" si="67"/>
        <v>105</v>
      </c>
      <c r="AR226" s="159">
        <v>210</v>
      </c>
      <c r="AS226" s="158">
        <f t="shared" si="68"/>
        <v>-105</v>
      </c>
      <c r="AT226" s="158">
        <f t="shared" si="74"/>
        <v>105</v>
      </c>
      <c r="AU226" s="159"/>
      <c r="AV226" s="159"/>
      <c r="AW226" s="159"/>
      <c r="AX226" s="159"/>
      <c r="AY226" s="159"/>
      <c r="AZ226" s="159"/>
      <c r="BA226" s="159"/>
      <c r="BB226" s="159"/>
      <c r="BC226" s="159"/>
      <c r="BD226" s="158">
        <f t="shared" si="69"/>
        <v>105</v>
      </c>
      <c r="BE226" s="159"/>
      <c r="BF226" s="158">
        <f t="shared" si="70"/>
        <v>0</v>
      </c>
      <c r="BG226" s="137" t="str">
        <f t="shared" si="63"/>
        <v>*</v>
      </c>
    </row>
    <row r="227" spans="1:59">
      <c r="A227" s="138">
        <v>224</v>
      </c>
      <c r="B227" s="160" t="s">
        <v>493</v>
      </c>
      <c r="C227" s="213" t="s">
        <v>23</v>
      </c>
      <c r="D227" s="156" t="s">
        <v>12</v>
      </c>
      <c r="E227" s="161">
        <v>55</v>
      </c>
      <c r="F227" s="158">
        <v>990</v>
      </c>
      <c r="G227" s="158">
        <f t="shared" si="75"/>
        <v>165</v>
      </c>
      <c r="H227" s="159"/>
      <c r="I227" s="159"/>
      <c r="J227" s="159"/>
      <c r="K227" s="159"/>
      <c r="L227" s="159"/>
      <c r="M227" s="159"/>
      <c r="N227" s="159"/>
      <c r="O227" s="159"/>
      <c r="P227" s="159"/>
      <c r="Q227" s="158">
        <f t="shared" si="64"/>
        <v>165</v>
      </c>
      <c r="R227" s="159"/>
      <c r="S227" s="158">
        <f t="shared" si="55"/>
        <v>1155</v>
      </c>
      <c r="T227" s="158">
        <f t="shared" si="72"/>
        <v>165</v>
      </c>
      <c r="U227" s="159"/>
      <c r="V227" s="159"/>
      <c r="W227" s="159"/>
      <c r="X227" s="159"/>
      <c r="Y227" s="159"/>
      <c r="Z227" s="159"/>
      <c r="AA227" s="159"/>
      <c r="AB227" s="159"/>
      <c r="AC227" s="159"/>
      <c r="AD227" s="158">
        <f t="shared" si="65"/>
        <v>165</v>
      </c>
      <c r="AE227" s="159"/>
      <c r="AF227" s="158">
        <f t="shared" si="66"/>
        <v>1320</v>
      </c>
      <c r="AG227" s="158">
        <f t="shared" si="73"/>
        <v>165</v>
      </c>
      <c r="AH227" s="159"/>
      <c r="AI227" s="159"/>
      <c r="AJ227" s="159"/>
      <c r="AK227" s="159"/>
      <c r="AL227" s="159"/>
      <c r="AM227" s="159"/>
      <c r="AN227" s="159"/>
      <c r="AO227" s="159"/>
      <c r="AP227" s="159"/>
      <c r="AQ227" s="158">
        <f t="shared" si="67"/>
        <v>165</v>
      </c>
      <c r="AR227" s="159"/>
      <c r="AS227" s="158">
        <f t="shared" si="68"/>
        <v>1485</v>
      </c>
      <c r="AT227" s="158">
        <f t="shared" si="74"/>
        <v>165</v>
      </c>
      <c r="AU227" s="159"/>
      <c r="AV227" s="159"/>
      <c r="AW227" s="159"/>
      <c r="AX227" s="159"/>
      <c r="AY227" s="159"/>
      <c r="AZ227" s="159"/>
      <c r="BA227" s="159"/>
      <c r="BB227" s="159"/>
      <c r="BC227" s="159"/>
      <c r="BD227" s="158">
        <f t="shared" si="69"/>
        <v>165</v>
      </c>
      <c r="BE227" s="159"/>
      <c r="BF227" s="158">
        <f t="shared" si="70"/>
        <v>1650</v>
      </c>
      <c r="BG227" s="137" t="str">
        <f t="shared" si="63"/>
        <v/>
      </c>
    </row>
    <row r="228" spans="1:59">
      <c r="A228" s="138">
        <v>225</v>
      </c>
      <c r="B228" s="155" t="s">
        <v>495</v>
      </c>
      <c r="C228" s="213" t="s">
        <v>10</v>
      </c>
      <c r="D228" s="156" t="s">
        <v>497</v>
      </c>
      <c r="E228" s="157">
        <v>145</v>
      </c>
      <c r="F228" s="158">
        <v>435</v>
      </c>
      <c r="G228" s="158">
        <f t="shared" si="75"/>
        <v>435</v>
      </c>
      <c r="H228" s="159"/>
      <c r="I228" s="159"/>
      <c r="J228" s="159"/>
      <c r="K228" s="159"/>
      <c r="L228" s="159"/>
      <c r="M228" s="159"/>
      <c r="N228" s="159"/>
      <c r="O228" s="159"/>
      <c r="P228" s="159"/>
      <c r="Q228" s="158">
        <f t="shared" ref="Q228:Q261" si="76">SUM(G228:P228)</f>
        <v>435</v>
      </c>
      <c r="R228" s="159">
        <v>435</v>
      </c>
      <c r="S228" s="158">
        <f t="shared" si="55"/>
        <v>435</v>
      </c>
      <c r="T228" s="158">
        <f t="shared" si="72"/>
        <v>435</v>
      </c>
      <c r="U228" s="159"/>
      <c r="V228" s="159"/>
      <c r="W228" s="159"/>
      <c r="X228" s="159"/>
      <c r="Y228" s="159"/>
      <c r="Z228" s="159"/>
      <c r="AA228" s="159"/>
      <c r="AB228" s="159"/>
      <c r="AC228" s="159"/>
      <c r="AD228" s="158">
        <f t="shared" si="65"/>
        <v>435</v>
      </c>
      <c r="AE228" s="159"/>
      <c r="AF228" s="158">
        <f t="shared" si="66"/>
        <v>870</v>
      </c>
      <c r="AG228" s="158">
        <f t="shared" si="73"/>
        <v>435</v>
      </c>
      <c r="AH228" s="159"/>
      <c r="AI228" s="159"/>
      <c r="AJ228" s="159"/>
      <c r="AK228" s="159"/>
      <c r="AL228" s="159"/>
      <c r="AM228" s="159"/>
      <c r="AN228" s="159"/>
      <c r="AO228" s="159"/>
      <c r="AP228" s="159"/>
      <c r="AQ228" s="158">
        <f t="shared" si="67"/>
        <v>435</v>
      </c>
      <c r="AR228" s="159"/>
      <c r="AS228" s="158">
        <f t="shared" si="68"/>
        <v>1305</v>
      </c>
      <c r="AT228" s="158">
        <f t="shared" si="74"/>
        <v>435</v>
      </c>
      <c r="AU228" s="159"/>
      <c r="AV228" s="159"/>
      <c r="AW228" s="159"/>
      <c r="AX228" s="159"/>
      <c r="AY228" s="159"/>
      <c r="AZ228" s="159"/>
      <c r="BA228" s="159"/>
      <c r="BB228" s="159"/>
      <c r="BC228" s="159"/>
      <c r="BD228" s="158">
        <f t="shared" si="69"/>
        <v>435</v>
      </c>
      <c r="BE228" s="159">
        <v>1740</v>
      </c>
      <c r="BF228" s="158">
        <f t="shared" si="70"/>
        <v>0</v>
      </c>
      <c r="BG228" s="137" t="str">
        <f t="shared" si="63"/>
        <v>*</v>
      </c>
    </row>
    <row r="229" spans="1:59">
      <c r="A229" s="138">
        <v>226</v>
      </c>
      <c r="B229" s="160" t="s">
        <v>498</v>
      </c>
      <c r="C229" s="213" t="s">
        <v>23</v>
      </c>
      <c r="D229" s="156" t="s">
        <v>500</v>
      </c>
      <c r="E229" s="161">
        <v>120</v>
      </c>
      <c r="F229" s="158"/>
      <c r="G229" s="158">
        <f t="shared" si="75"/>
        <v>360</v>
      </c>
      <c r="H229" s="159"/>
      <c r="I229" s="159"/>
      <c r="J229" s="159"/>
      <c r="K229" s="159"/>
      <c r="L229" s="159"/>
      <c r="M229" s="159"/>
      <c r="N229" s="159"/>
      <c r="O229" s="159"/>
      <c r="P229" s="159"/>
      <c r="Q229" s="158">
        <f t="shared" si="76"/>
        <v>360</v>
      </c>
      <c r="R229" s="159">
        <v>360</v>
      </c>
      <c r="S229" s="158">
        <f t="shared" si="55"/>
        <v>0</v>
      </c>
      <c r="T229" s="158">
        <f t="shared" si="72"/>
        <v>360</v>
      </c>
      <c r="U229" s="159"/>
      <c r="V229" s="159"/>
      <c r="W229" s="159"/>
      <c r="X229" s="159"/>
      <c r="Y229" s="159"/>
      <c r="Z229" s="159"/>
      <c r="AA229" s="159">
        <v>50</v>
      </c>
      <c r="AB229" s="159"/>
      <c r="AC229" s="159"/>
      <c r="AD229" s="158">
        <f t="shared" si="65"/>
        <v>410</v>
      </c>
      <c r="AE229" s="159">
        <v>410</v>
      </c>
      <c r="AF229" s="158">
        <f t="shared" si="66"/>
        <v>0</v>
      </c>
      <c r="AG229" s="158">
        <f t="shared" si="73"/>
        <v>360</v>
      </c>
      <c r="AH229" s="159"/>
      <c r="AI229" s="159"/>
      <c r="AJ229" s="159"/>
      <c r="AK229" s="159"/>
      <c r="AL229" s="159"/>
      <c r="AM229" s="159"/>
      <c r="AN229" s="159"/>
      <c r="AO229" s="159"/>
      <c r="AP229" s="159"/>
      <c r="AQ229" s="158">
        <f t="shared" si="67"/>
        <v>360</v>
      </c>
      <c r="AR229" s="159">
        <v>820</v>
      </c>
      <c r="AS229" s="158">
        <f t="shared" si="68"/>
        <v>-460</v>
      </c>
      <c r="AT229" s="158">
        <f t="shared" si="74"/>
        <v>360</v>
      </c>
      <c r="AU229" s="159"/>
      <c r="AV229" s="159">
        <v>100</v>
      </c>
      <c r="AW229" s="159"/>
      <c r="AX229" s="159"/>
      <c r="AY229" s="159"/>
      <c r="AZ229" s="159"/>
      <c r="BA229" s="159"/>
      <c r="BB229" s="159"/>
      <c r="BC229" s="159"/>
      <c r="BD229" s="158">
        <f t="shared" si="69"/>
        <v>460</v>
      </c>
      <c r="BE229" s="159"/>
      <c r="BF229" s="158">
        <f t="shared" si="70"/>
        <v>0</v>
      </c>
      <c r="BG229" s="137" t="str">
        <f t="shared" si="63"/>
        <v>*</v>
      </c>
    </row>
    <row r="230" spans="1:59">
      <c r="A230" s="138">
        <v>227</v>
      </c>
      <c r="B230" s="173" t="s">
        <v>501</v>
      </c>
      <c r="C230" s="213" t="s">
        <v>10</v>
      </c>
      <c r="D230" s="156" t="s">
        <v>943</v>
      </c>
      <c r="E230" s="161">
        <v>85</v>
      </c>
      <c r="F230" s="175"/>
      <c r="G230" s="158">
        <f t="shared" si="75"/>
        <v>255</v>
      </c>
      <c r="H230" s="159"/>
      <c r="I230" s="159"/>
      <c r="J230" s="159"/>
      <c r="K230" s="159"/>
      <c r="L230" s="159"/>
      <c r="M230" s="159"/>
      <c r="N230" s="159"/>
      <c r="O230" s="159"/>
      <c r="P230" s="159"/>
      <c r="Q230" s="158">
        <f t="shared" si="76"/>
        <v>255</v>
      </c>
      <c r="R230" s="159"/>
      <c r="S230" s="158">
        <f t="shared" ref="S230:S295" si="77">F230+Q230-R230</f>
        <v>255</v>
      </c>
      <c r="T230" s="158">
        <f t="shared" si="72"/>
        <v>255</v>
      </c>
      <c r="U230" s="159"/>
      <c r="V230" s="159"/>
      <c r="W230" s="159"/>
      <c r="X230" s="159"/>
      <c r="Y230" s="159"/>
      <c r="Z230" s="159"/>
      <c r="AA230" s="159"/>
      <c r="AB230" s="159"/>
      <c r="AC230" s="159"/>
      <c r="AD230" s="158">
        <f t="shared" si="65"/>
        <v>255</v>
      </c>
      <c r="AE230" s="159"/>
      <c r="AF230" s="158">
        <f t="shared" si="66"/>
        <v>510</v>
      </c>
      <c r="AG230" s="158">
        <f t="shared" si="73"/>
        <v>255</v>
      </c>
      <c r="AH230" s="159"/>
      <c r="AI230" s="159"/>
      <c r="AJ230" s="159"/>
      <c r="AK230" s="159"/>
      <c r="AL230" s="159"/>
      <c r="AM230" s="159"/>
      <c r="AN230" s="159"/>
      <c r="AO230" s="159"/>
      <c r="AP230" s="159"/>
      <c r="AQ230" s="158">
        <f t="shared" si="67"/>
        <v>255</v>
      </c>
      <c r="AR230" s="159">
        <v>1020</v>
      </c>
      <c r="AS230" s="158">
        <f t="shared" si="68"/>
        <v>-255</v>
      </c>
      <c r="AT230" s="158">
        <f t="shared" si="74"/>
        <v>255</v>
      </c>
      <c r="AU230" s="159"/>
      <c r="AV230" s="159"/>
      <c r="AW230" s="159"/>
      <c r="AX230" s="159"/>
      <c r="AY230" s="159"/>
      <c r="AZ230" s="159"/>
      <c r="BA230" s="159"/>
      <c r="BB230" s="159"/>
      <c r="BC230" s="159"/>
      <c r="BD230" s="158">
        <f t="shared" si="69"/>
        <v>255</v>
      </c>
      <c r="BE230" s="159"/>
      <c r="BF230" s="158">
        <f t="shared" si="70"/>
        <v>0</v>
      </c>
      <c r="BG230" s="137" t="str">
        <f t="shared" si="63"/>
        <v>*</v>
      </c>
    </row>
    <row r="231" spans="1:59">
      <c r="A231" s="138">
        <v>228</v>
      </c>
      <c r="B231" s="160" t="s">
        <v>502</v>
      </c>
      <c r="C231" s="213" t="s">
        <v>23</v>
      </c>
      <c r="D231" s="156" t="s">
        <v>12</v>
      </c>
      <c r="E231" s="161">
        <v>70</v>
      </c>
      <c r="F231" s="158">
        <v>50</v>
      </c>
      <c r="G231" s="158">
        <f t="shared" si="75"/>
        <v>210</v>
      </c>
      <c r="H231" s="159"/>
      <c r="I231" s="159"/>
      <c r="J231" s="159"/>
      <c r="K231" s="159"/>
      <c r="L231" s="159"/>
      <c r="M231" s="159"/>
      <c r="N231" s="159"/>
      <c r="O231" s="159"/>
      <c r="P231" s="159"/>
      <c r="Q231" s="158">
        <f t="shared" si="76"/>
        <v>210</v>
      </c>
      <c r="R231" s="159">
        <v>260</v>
      </c>
      <c r="S231" s="158">
        <f t="shared" si="77"/>
        <v>0</v>
      </c>
      <c r="T231" s="158">
        <f t="shared" si="72"/>
        <v>210</v>
      </c>
      <c r="U231" s="159"/>
      <c r="V231" s="159"/>
      <c r="W231" s="159"/>
      <c r="X231" s="159"/>
      <c r="Y231" s="159"/>
      <c r="Z231" s="159"/>
      <c r="AA231" s="159"/>
      <c r="AB231" s="159"/>
      <c r="AC231" s="159"/>
      <c r="AD231" s="158">
        <f t="shared" si="65"/>
        <v>210</v>
      </c>
      <c r="AE231" s="159"/>
      <c r="AF231" s="158">
        <f t="shared" si="66"/>
        <v>210</v>
      </c>
      <c r="AG231" s="158">
        <f t="shared" si="73"/>
        <v>210</v>
      </c>
      <c r="AH231" s="159"/>
      <c r="AI231" s="159"/>
      <c r="AJ231" s="159"/>
      <c r="AK231" s="159"/>
      <c r="AL231" s="159"/>
      <c r="AM231" s="159"/>
      <c r="AN231" s="159"/>
      <c r="AO231" s="159"/>
      <c r="AP231" s="159"/>
      <c r="AQ231" s="158">
        <f t="shared" si="67"/>
        <v>210</v>
      </c>
      <c r="AR231" s="159"/>
      <c r="AS231" s="158">
        <f t="shared" si="68"/>
        <v>420</v>
      </c>
      <c r="AT231" s="158">
        <f t="shared" si="74"/>
        <v>210</v>
      </c>
      <c r="AU231" s="159"/>
      <c r="AV231" s="159"/>
      <c r="AW231" s="159"/>
      <c r="AX231" s="159"/>
      <c r="AY231" s="159"/>
      <c r="AZ231" s="159"/>
      <c r="BA231" s="159"/>
      <c r="BB231" s="159"/>
      <c r="BC231" s="159"/>
      <c r="BD231" s="158">
        <f t="shared" si="69"/>
        <v>210</v>
      </c>
      <c r="BE231" s="159">
        <v>630</v>
      </c>
      <c r="BF231" s="158">
        <f t="shared" si="70"/>
        <v>0</v>
      </c>
      <c r="BG231" s="137" t="str">
        <f t="shared" si="63"/>
        <v>*</v>
      </c>
    </row>
    <row r="232" spans="1:59">
      <c r="A232" s="138">
        <v>229</v>
      </c>
      <c r="B232" s="221" t="s">
        <v>1364</v>
      </c>
      <c r="C232" s="213" t="s">
        <v>23</v>
      </c>
      <c r="D232" s="156" t="s">
        <v>12</v>
      </c>
      <c r="E232" s="161">
        <v>50</v>
      </c>
      <c r="F232" s="177">
        <v>300</v>
      </c>
      <c r="G232" s="158"/>
      <c r="H232" s="159"/>
      <c r="I232" s="159"/>
      <c r="J232" s="159"/>
      <c r="K232" s="159"/>
      <c r="L232" s="159"/>
      <c r="M232" s="159"/>
      <c r="N232" s="159"/>
      <c r="O232" s="159"/>
      <c r="P232" s="159"/>
      <c r="Q232" s="158">
        <f t="shared" si="76"/>
        <v>0</v>
      </c>
      <c r="R232" s="159"/>
      <c r="S232" s="158">
        <f t="shared" si="77"/>
        <v>300</v>
      </c>
      <c r="T232" s="158"/>
      <c r="U232" s="159"/>
      <c r="V232" s="159"/>
      <c r="W232" s="159"/>
      <c r="X232" s="159"/>
      <c r="Y232" s="159"/>
      <c r="Z232" s="159"/>
      <c r="AA232" s="159"/>
      <c r="AB232" s="159"/>
      <c r="AC232" s="159"/>
      <c r="AD232" s="158">
        <f t="shared" si="65"/>
        <v>0</v>
      </c>
      <c r="AE232" s="159"/>
      <c r="AF232" s="158">
        <f t="shared" si="66"/>
        <v>300</v>
      </c>
      <c r="AG232" s="158"/>
      <c r="AH232" s="159"/>
      <c r="AI232" s="159"/>
      <c r="AJ232" s="159"/>
      <c r="AK232" s="159"/>
      <c r="AL232" s="159"/>
      <c r="AM232" s="159"/>
      <c r="AN232" s="159"/>
      <c r="AO232" s="159"/>
      <c r="AP232" s="159"/>
      <c r="AQ232" s="158">
        <f t="shared" si="67"/>
        <v>0</v>
      </c>
      <c r="AR232" s="159"/>
      <c r="AS232" s="158">
        <f t="shared" si="68"/>
        <v>300</v>
      </c>
      <c r="AT232" s="158"/>
      <c r="AU232" s="159"/>
      <c r="AV232" s="159"/>
      <c r="AW232" s="159"/>
      <c r="AX232" s="159"/>
      <c r="AY232" s="159"/>
      <c r="AZ232" s="159"/>
      <c r="BA232" s="159"/>
      <c r="BB232" s="159"/>
      <c r="BC232" s="159"/>
      <c r="BD232" s="158">
        <f t="shared" si="69"/>
        <v>0</v>
      </c>
      <c r="BE232" s="159"/>
      <c r="BF232" s="158">
        <f t="shared" si="70"/>
        <v>300</v>
      </c>
      <c r="BG232" s="137" t="str">
        <f t="shared" si="63"/>
        <v/>
      </c>
    </row>
    <row r="233" spans="1:59">
      <c r="A233" s="138">
        <v>230</v>
      </c>
      <c r="B233" s="160" t="s">
        <v>507</v>
      </c>
      <c r="C233" s="213" t="s">
        <v>14</v>
      </c>
      <c r="D233" s="156" t="s">
        <v>12</v>
      </c>
      <c r="E233" s="161">
        <v>275</v>
      </c>
      <c r="F233" s="158">
        <v>2045</v>
      </c>
      <c r="G233" s="158">
        <f t="shared" si="75"/>
        <v>825</v>
      </c>
      <c r="H233" s="159"/>
      <c r="I233" s="159"/>
      <c r="J233" s="159"/>
      <c r="K233" s="159"/>
      <c r="L233" s="159"/>
      <c r="M233" s="159"/>
      <c r="N233" s="159"/>
      <c r="O233" s="159"/>
      <c r="P233" s="159"/>
      <c r="Q233" s="158">
        <f t="shared" si="76"/>
        <v>825</v>
      </c>
      <c r="R233" s="159">
        <v>2870</v>
      </c>
      <c r="S233" s="158">
        <f t="shared" si="77"/>
        <v>0</v>
      </c>
      <c r="T233" s="158">
        <f t="shared" si="72"/>
        <v>825</v>
      </c>
      <c r="U233" s="159"/>
      <c r="V233" s="159">
        <v>50</v>
      </c>
      <c r="W233" s="159"/>
      <c r="X233" s="159"/>
      <c r="Y233" s="159"/>
      <c r="Z233" s="159"/>
      <c r="AA233" s="159">
        <v>60</v>
      </c>
      <c r="AB233" s="159"/>
      <c r="AC233" s="159">
        <v>20</v>
      </c>
      <c r="AD233" s="158">
        <f t="shared" si="65"/>
        <v>955</v>
      </c>
      <c r="AE233" s="159"/>
      <c r="AF233" s="158">
        <f t="shared" si="66"/>
        <v>955</v>
      </c>
      <c r="AG233" s="158">
        <f t="shared" si="73"/>
        <v>825</v>
      </c>
      <c r="AH233" s="159"/>
      <c r="AI233" s="159"/>
      <c r="AJ233" s="159"/>
      <c r="AK233" s="159"/>
      <c r="AL233" s="159"/>
      <c r="AM233" s="159"/>
      <c r="AN233" s="159"/>
      <c r="AO233" s="159"/>
      <c r="AP233" s="159"/>
      <c r="AQ233" s="158">
        <f t="shared" si="67"/>
        <v>825</v>
      </c>
      <c r="AR233" s="159"/>
      <c r="AS233" s="158">
        <f t="shared" si="68"/>
        <v>1780</v>
      </c>
      <c r="AT233" s="158">
        <f t="shared" si="74"/>
        <v>825</v>
      </c>
      <c r="AU233" s="159"/>
      <c r="AV233" s="159"/>
      <c r="AW233" s="159"/>
      <c r="AX233" s="159"/>
      <c r="AY233" s="159"/>
      <c r="AZ233" s="159"/>
      <c r="BA233" s="159"/>
      <c r="BB233" s="159"/>
      <c r="BC233" s="159"/>
      <c r="BD233" s="158">
        <f t="shared" si="69"/>
        <v>825</v>
      </c>
      <c r="BE233" s="159"/>
      <c r="BF233" s="158">
        <f t="shared" si="70"/>
        <v>2605</v>
      </c>
      <c r="BG233" s="137" t="str">
        <f t="shared" si="63"/>
        <v/>
      </c>
    </row>
    <row r="234" spans="1:59">
      <c r="A234" s="138">
        <v>231</v>
      </c>
      <c r="B234" s="173" t="s">
        <v>509</v>
      </c>
      <c r="C234" s="213" t="s">
        <v>23</v>
      </c>
      <c r="D234" s="174"/>
      <c r="E234" s="161">
        <v>90</v>
      </c>
      <c r="F234" s="175"/>
      <c r="G234" s="158">
        <v>0</v>
      </c>
      <c r="H234" s="159"/>
      <c r="I234" s="159"/>
      <c r="J234" s="159"/>
      <c r="K234" s="159"/>
      <c r="L234" s="159"/>
      <c r="M234" s="159"/>
      <c r="N234" s="159"/>
      <c r="O234" s="159"/>
      <c r="P234" s="159"/>
      <c r="Q234" s="158">
        <f t="shared" si="76"/>
        <v>0</v>
      </c>
      <c r="R234" s="159">
        <v>975</v>
      </c>
      <c r="S234" s="158">
        <f t="shared" si="77"/>
        <v>-975</v>
      </c>
      <c r="T234" s="158">
        <f t="shared" si="72"/>
        <v>270</v>
      </c>
      <c r="U234" s="159"/>
      <c r="V234" s="159">
        <v>150</v>
      </c>
      <c r="W234" s="159"/>
      <c r="X234" s="159"/>
      <c r="Y234" s="159"/>
      <c r="Z234" s="159"/>
      <c r="AA234" s="159"/>
      <c r="AB234" s="159"/>
      <c r="AC234" s="159"/>
      <c r="AD234" s="158">
        <f t="shared" si="65"/>
        <v>420</v>
      </c>
      <c r="AE234" s="159"/>
      <c r="AF234" s="158">
        <f t="shared" si="66"/>
        <v>-555</v>
      </c>
      <c r="AG234" s="158">
        <f t="shared" si="73"/>
        <v>270</v>
      </c>
      <c r="AH234" s="159"/>
      <c r="AI234" s="159"/>
      <c r="AJ234" s="159"/>
      <c r="AK234" s="159"/>
      <c r="AL234" s="159">
        <v>300</v>
      </c>
      <c r="AM234" s="159"/>
      <c r="AN234" s="159"/>
      <c r="AO234" s="159"/>
      <c r="AP234" s="159"/>
      <c r="AQ234" s="158">
        <f t="shared" si="67"/>
        <v>570</v>
      </c>
      <c r="AR234" s="159"/>
      <c r="AS234" s="158">
        <f t="shared" si="68"/>
        <v>15</v>
      </c>
      <c r="AT234" s="158">
        <f t="shared" si="74"/>
        <v>270</v>
      </c>
      <c r="AU234" s="159"/>
      <c r="AV234" s="159"/>
      <c r="AW234" s="159"/>
      <c r="AX234" s="159"/>
      <c r="AY234" s="159"/>
      <c r="AZ234" s="159"/>
      <c r="BA234" s="159"/>
      <c r="BB234" s="159"/>
      <c r="BC234" s="159"/>
      <c r="BD234" s="158">
        <f t="shared" si="69"/>
        <v>270</v>
      </c>
      <c r="BE234" s="159">
        <v>285</v>
      </c>
      <c r="BF234" s="158">
        <f t="shared" si="70"/>
        <v>0</v>
      </c>
      <c r="BG234" s="137" t="str">
        <f t="shared" si="63"/>
        <v>*</v>
      </c>
    </row>
    <row r="235" spans="1:59">
      <c r="A235" s="138">
        <v>232</v>
      </c>
      <c r="B235" s="160" t="s">
        <v>510</v>
      </c>
      <c r="C235" s="213" t="s">
        <v>14</v>
      </c>
      <c r="D235" s="156" t="s">
        <v>512</v>
      </c>
      <c r="E235" s="161">
        <v>185</v>
      </c>
      <c r="F235" s="158"/>
      <c r="G235" s="158">
        <v>495</v>
      </c>
      <c r="H235" s="159"/>
      <c r="I235" s="159"/>
      <c r="J235" s="159"/>
      <c r="K235" s="159"/>
      <c r="L235" s="159"/>
      <c r="M235" s="159"/>
      <c r="N235" s="159">
        <v>50</v>
      </c>
      <c r="O235" s="159"/>
      <c r="P235" s="159"/>
      <c r="Q235" s="158">
        <f t="shared" si="76"/>
        <v>545</v>
      </c>
      <c r="R235" s="159">
        <v>545</v>
      </c>
      <c r="S235" s="158">
        <f t="shared" si="77"/>
        <v>0</v>
      </c>
      <c r="T235" s="158">
        <f t="shared" si="72"/>
        <v>555</v>
      </c>
      <c r="U235" s="159"/>
      <c r="V235" s="159"/>
      <c r="W235" s="159"/>
      <c r="X235" s="159"/>
      <c r="Y235" s="159"/>
      <c r="Z235" s="159"/>
      <c r="AA235" s="159"/>
      <c r="AB235" s="159"/>
      <c r="AC235" s="159"/>
      <c r="AD235" s="158">
        <f t="shared" si="65"/>
        <v>555</v>
      </c>
      <c r="AE235" s="159">
        <v>555</v>
      </c>
      <c r="AF235" s="158">
        <f t="shared" si="66"/>
        <v>0</v>
      </c>
      <c r="AG235" s="158">
        <f t="shared" si="73"/>
        <v>555</v>
      </c>
      <c r="AH235" s="159"/>
      <c r="AI235" s="159"/>
      <c r="AJ235" s="159"/>
      <c r="AK235" s="159"/>
      <c r="AL235" s="159"/>
      <c r="AM235" s="159"/>
      <c r="AN235" s="159"/>
      <c r="AO235" s="159"/>
      <c r="AP235" s="159"/>
      <c r="AQ235" s="158">
        <f t="shared" si="67"/>
        <v>555</v>
      </c>
      <c r="AR235" s="159">
        <v>1110</v>
      </c>
      <c r="AS235" s="158">
        <f t="shared" si="68"/>
        <v>-555</v>
      </c>
      <c r="AT235" s="158">
        <f t="shared" si="74"/>
        <v>555</v>
      </c>
      <c r="AU235" s="159"/>
      <c r="AV235" s="159"/>
      <c r="AW235" s="159"/>
      <c r="AX235" s="159"/>
      <c r="AY235" s="159"/>
      <c r="AZ235" s="159"/>
      <c r="BA235" s="159"/>
      <c r="BB235" s="159"/>
      <c r="BC235" s="159"/>
      <c r="BD235" s="158">
        <f t="shared" si="69"/>
        <v>555</v>
      </c>
      <c r="BE235" s="159"/>
      <c r="BF235" s="158">
        <f t="shared" si="70"/>
        <v>0</v>
      </c>
      <c r="BG235" s="137" t="str">
        <f t="shared" si="63"/>
        <v>*</v>
      </c>
    </row>
    <row r="236" spans="1:59">
      <c r="A236" s="138">
        <v>233</v>
      </c>
      <c r="B236" s="221" t="s">
        <v>1362</v>
      </c>
      <c r="C236" s="213" t="s">
        <v>23</v>
      </c>
      <c r="D236" s="220" t="s">
        <v>1363</v>
      </c>
      <c r="E236" s="161">
        <v>50</v>
      </c>
      <c r="F236" s="158"/>
      <c r="G236" s="158"/>
      <c r="H236" s="159"/>
      <c r="I236" s="159"/>
      <c r="J236" s="159"/>
      <c r="K236" s="159"/>
      <c r="L236" s="159"/>
      <c r="M236" s="159"/>
      <c r="N236" s="159"/>
      <c r="O236" s="159"/>
      <c r="P236" s="159"/>
      <c r="Q236" s="158"/>
      <c r="R236" s="159"/>
      <c r="S236" s="158"/>
      <c r="T236" s="158"/>
      <c r="U236" s="159"/>
      <c r="V236" s="159"/>
      <c r="W236" s="159"/>
      <c r="X236" s="159"/>
      <c r="Y236" s="159"/>
      <c r="Z236" s="159"/>
      <c r="AA236" s="159"/>
      <c r="AB236" s="159"/>
      <c r="AC236" s="159"/>
      <c r="AD236" s="158">
        <f t="shared" si="65"/>
        <v>0</v>
      </c>
      <c r="AE236" s="159"/>
      <c r="AF236" s="158"/>
      <c r="AG236" s="158">
        <v>35</v>
      </c>
      <c r="AH236" s="159"/>
      <c r="AI236" s="159"/>
      <c r="AJ236" s="159"/>
      <c r="AK236" s="159"/>
      <c r="AL236" s="159"/>
      <c r="AM236" s="159"/>
      <c r="AN236" s="159"/>
      <c r="AO236" s="159"/>
      <c r="AP236" s="159"/>
      <c r="AQ236" s="158">
        <f t="shared" si="67"/>
        <v>35</v>
      </c>
      <c r="AR236" s="159"/>
      <c r="AS236" s="158">
        <f t="shared" si="68"/>
        <v>35</v>
      </c>
      <c r="AT236" s="158">
        <f t="shared" si="74"/>
        <v>150</v>
      </c>
      <c r="AU236" s="159"/>
      <c r="AV236" s="159"/>
      <c r="AW236" s="159"/>
      <c r="AX236" s="159"/>
      <c r="AY236" s="159"/>
      <c r="AZ236" s="159"/>
      <c r="BA236" s="159"/>
      <c r="BB236" s="159"/>
      <c r="BC236" s="159"/>
      <c r="BD236" s="158">
        <f t="shared" si="69"/>
        <v>150</v>
      </c>
      <c r="BE236" s="159">
        <v>185</v>
      </c>
      <c r="BF236" s="158">
        <f t="shared" si="70"/>
        <v>0</v>
      </c>
    </row>
    <row r="237" spans="1:59">
      <c r="A237" s="138">
        <v>234</v>
      </c>
      <c r="B237" s="221" t="s">
        <v>1331</v>
      </c>
      <c r="C237" s="213" t="s">
        <v>14</v>
      </c>
      <c r="D237" s="156"/>
      <c r="E237" s="161">
        <v>55</v>
      </c>
      <c r="F237" s="158"/>
      <c r="G237" s="158">
        <f>E237*3</f>
        <v>165</v>
      </c>
      <c r="H237" s="159"/>
      <c r="I237" s="159"/>
      <c r="J237" s="159"/>
      <c r="K237" s="159"/>
      <c r="L237" s="159"/>
      <c r="M237" s="159"/>
      <c r="N237" s="159"/>
      <c r="O237" s="159"/>
      <c r="P237" s="159"/>
      <c r="Q237" s="158">
        <f t="shared" si="76"/>
        <v>165</v>
      </c>
      <c r="R237" s="159"/>
      <c r="S237" s="158">
        <f t="shared" si="77"/>
        <v>165</v>
      </c>
      <c r="T237" s="158">
        <f t="shared" si="72"/>
        <v>165</v>
      </c>
      <c r="U237" s="159"/>
      <c r="V237" s="159">
        <v>100</v>
      </c>
      <c r="W237" s="159"/>
      <c r="X237" s="159"/>
      <c r="Y237" s="159"/>
      <c r="Z237" s="159"/>
      <c r="AA237" s="159">
        <v>60</v>
      </c>
      <c r="AB237" s="159"/>
      <c r="AC237" s="159">
        <v>20</v>
      </c>
      <c r="AD237" s="158">
        <f t="shared" si="65"/>
        <v>345</v>
      </c>
      <c r="AE237" s="159">
        <v>510</v>
      </c>
      <c r="AF237" s="158">
        <f t="shared" si="66"/>
        <v>0</v>
      </c>
      <c r="AG237" s="158">
        <f t="shared" si="73"/>
        <v>165</v>
      </c>
      <c r="AH237" s="159"/>
      <c r="AI237" s="159"/>
      <c r="AJ237" s="159"/>
      <c r="AK237" s="159"/>
      <c r="AL237" s="159"/>
      <c r="AM237" s="159"/>
      <c r="AN237" s="159"/>
      <c r="AO237" s="159"/>
      <c r="AP237" s="159"/>
      <c r="AQ237" s="158">
        <f t="shared" si="67"/>
        <v>165</v>
      </c>
      <c r="AR237" s="159">
        <v>495</v>
      </c>
      <c r="AS237" s="158">
        <f t="shared" si="68"/>
        <v>-330</v>
      </c>
      <c r="AT237" s="158">
        <f t="shared" si="74"/>
        <v>165</v>
      </c>
      <c r="AU237" s="159"/>
      <c r="AV237" s="159">
        <v>100</v>
      </c>
      <c r="AW237" s="159"/>
      <c r="AX237" s="159"/>
      <c r="AY237" s="159"/>
      <c r="AZ237" s="159"/>
      <c r="BA237" s="159"/>
      <c r="BB237" s="159"/>
      <c r="BC237" s="159"/>
      <c r="BD237" s="158">
        <f t="shared" si="69"/>
        <v>265</v>
      </c>
      <c r="BE237" s="159"/>
      <c r="BF237" s="158">
        <f t="shared" si="70"/>
        <v>-65</v>
      </c>
    </row>
    <row r="238" spans="1:59">
      <c r="A238" s="138">
        <v>235</v>
      </c>
      <c r="B238" s="160" t="s">
        <v>513</v>
      </c>
      <c r="C238" s="213" t="s">
        <v>23</v>
      </c>
      <c r="D238" s="156" t="s">
        <v>514</v>
      </c>
      <c r="E238" s="161">
        <v>120</v>
      </c>
      <c r="F238" s="158"/>
      <c r="G238" s="158">
        <v>300</v>
      </c>
      <c r="H238" s="159"/>
      <c r="I238" s="159"/>
      <c r="J238" s="159"/>
      <c r="K238" s="159"/>
      <c r="L238" s="159"/>
      <c r="M238" s="159"/>
      <c r="N238" s="159"/>
      <c r="O238" s="159"/>
      <c r="P238" s="159"/>
      <c r="Q238" s="158">
        <f t="shared" si="76"/>
        <v>300</v>
      </c>
      <c r="R238" s="159">
        <v>300</v>
      </c>
      <c r="S238" s="158">
        <f t="shared" si="77"/>
        <v>0</v>
      </c>
      <c r="T238" s="158">
        <f t="shared" si="72"/>
        <v>360</v>
      </c>
      <c r="U238" s="159">
        <v>80</v>
      </c>
      <c r="V238" s="159">
        <v>50</v>
      </c>
      <c r="W238" s="159"/>
      <c r="X238" s="159"/>
      <c r="Y238" s="159"/>
      <c r="Z238" s="159"/>
      <c r="AA238" s="159">
        <v>50</v>
      </c>
      <c r="AB238" s="159"/>
      <c r="AC238" s="159"/>
      <c r="AD238" s="158">
        <f t="shared" si="65"/>
        <v>540</v>
      </c>
      <c r="AE238" s="159"/>
      <c r="AF238" s="158">
        <f t="shared" si="66"/>
        <v>540</v>
      </c>
      <c r="AG238" s="158">
        <f t="shared" si="73"/>
        <v>360</v>
      </c>
      <c r="AH238" s="159"/>
      <c r="AI238" s="159"/>
      <c r="AJ238" s="159"/>
      <c r="AK238" s="159"/>
      <c r="AL238" s="159"/>
      <c r="AM238" s="159"/>
      <c r="AN238" s="159"/>
      <c r="AO238" s="159"/>
      <c r="AP238" s="159"/>
      <c r="AQ238" s="158">
        <f t="shared" si="67"/>
        <v>360</v>
      </c>
      <c r="AR238" s="159">
        <v>900</v>
      </c>
      <c r="AS238" s="158">
        <f t="shared" si="68"/>
        <v>0</v>
      </c>
      <c r="AT238" s="158">
        <f t="shared" si="74"/>
        <v>360</v>
      </c>
      <c r="AU238" s="159"/>
      <c r="AV238" s="159">
        <v>200</v>
      </c>
      <c r="AW238" s="159"/>
      <c r="AX238" s="159"/>
      <c r="AY238" s="159"/>
      <c r="AZ238" s="159"/>
      <c r="BA238" s="159"/>
      <c r="BB238" s="159"/>
      <c r="BC238" s="159"/>
      <c r="BD238" s="158">
        <f t="shared" si="69"/>
        <v>560</v>
      </c>
      <c r="BE238" s="159">
        <v>560</v>
      </c>
      <c r="BF238" s="158">
        <f t="shared" si="70"/>
        <v>0</v>
      </c>
      <c r="BG238" s="137" t="str">
        <f t="shared" si="63"/>
        <v>*</v>
      </c>
    </row>
    <row r="239" spans="1:59">
      <c r="A239" s="138">
        <v>236</v>
      </c>
      <c r="B239" s="160" t="s">
        <v>515</v>
      </c>
      <c r="C239" s="213" t="s">
        <v>23</v>
      </c>
      <c r="D239" s="156" t="s">
        <v>517</v>
      </c>
      <c r="E239" s="161">
        <v>115</v>
      </c>
      <c r="F239" s="158"/>
      <c r="G239" s="158">
        <v>255</v>
      </c>
      <c r="H239" s="159"/>
      <c r="I239" s="159"/>
      <c r="J239" s="159"/>
      <c r="K239" s="159"/>
      <c r="L239" s="159"/>
      <c r="M239" s="159"/>
      <c r="N239" s="159"/>
      <c r="O239" s="159"/>
      <c r="P239" s="159"/>
      <c r="Q239" s="158">
        <f t="shared" si="76"/>
        <v>255</v>
      </c>
      <c r="R239" s="159">
        <v>255</v>
      </c>
      <c r="S239" s="158">
        <f t="shared" si="77"/>
        <v>0</v>
      </c>
      <c r="T239" s="158">
        <f t="shared" si="72"/>
        <v>345</v>
      </c>
      <c r="U239" s="159"/>
      <c r="V239" s="159"/>
      <c r="W239" s="159"/>
      <c r="X239" s="159"/>
      <c r="Y239" s="159"/>
      <c r="Z239" s="159"/>
      <c r="AA239" s="159">
        <v>50</v>
      </c>
      <c r="AB239" s="159"/>
      <c r="AC239" s="159"/>
      <c r="AD239" s="158">
        <f t="shared" si="65"/>
        <v>395</v>
      </c>
      <c r="AE239" s="159">
        <v>395</v>
      </c>
      <c r="AF239" s="158">
        <f t="shared" si="66"/>
        <v>0</v>
      </c>
      <c r="AG239" s="158">
        <f t="shared" si="73"/>
        <v>345</v>
      </c>
      <c r="AH239" s="159"/>
      <c r="AI239" s="159"/>
      <c r="AJ239" s="159"/>
      <c r="AK239" s="159"/>
      <c r="AL239" s="159"/>
      <c r="AM239" s="159"/>
      <c r="AN239" s="159"/>
      <c r="AO239" s="159"/>
      <c r="AP239" s="159"/>
      <c r="AQ239" s="158">
        <f t="shared" si="67"/>
        <v>345</v>
      </c>
      <c r="AR239" s="159">
        <v>345</v>
      </c>
      <c r="AS239" s="158">
        <f t="shared" si="68"/>
        <v>0</v>
      </c>
      <c r="AT239" s="158">
        <f t="shared" si="74"/>
        <v>345</v>
      </c>
      <c r="AU239" s="159"/>
      <c r="AV239" s="159">
        <v>200</v>
      </c>
      <c r="AW239" s="159"/>
      <c r="AX239" s="159"/>
      <c r="AY239" s="159"/>
      <c r="AZ239" s="159"/>
      <c r="BA239" s="159"/>
      <c r="BB239" s="159"/>
      <c r="BC239" s="159"/>
      <c r="BD239" s="158">
        <f t="shared" si="69"/>
        <v>545</v>
      </c>
      <c r="BE239" s="159">
        <v>545</v>
      </c>
      <c r="BF239" s="158">
        <f t="shared" si="70"/>
        <v>0</v>
      </c>
      <c r="BG239" s="137" t="str">
        <f t="shared" si="63"/>
        <v>*</v>
      </c>
    </row>
    <row r="240" spans="1:59">
      <c r="A240" s="138">
        <v>237</v>
      </c>
      <c r="B240" s="160" t="s">
        <v>518</v>
      </c>
      <c r="C240" s="213" t="s">
        <v>14</v>
      </c>
      <c r="D240" s="220" t="s">
        <v>1148</v>
      </c>
      <c r="E240" s="161">
        <v>50</v>
      </c>
      <c r="F240" s="158"/>
      <c r="G240" s="158">
        <f>E240*3</f>
        <v>150</v>
      </c>
      <c r="H240" s="159"/>
      <c r="I240" s="159"/>
      <c r="J240" s="159"/>
      <c r="K240" s="159"/>
      <c r="L240" s="159"/>
      <c r="M240" s="159"/>
      <c r="N240" s="159"/>
      <c r="O240" s="159"/>
      <c r="P240" s="159"/>
      <c r="Q240" s="158">
        <f t="shared" si="76"/>
        <v>150</v>
      </c>
      <c r="R240" s="159">
        <v>150</v>
      </c>
      <c r="S240" s="158">
        <f t="shared" si="77"/>
        <v>0</v>
      </c>
      <c r="T240" s="158">
        <f t="shared" si="72"/>
        <v>150</v>
      </c>
      <c r="U240" s="159"/>
      <c r="V240" s="159"/>
      <c r="W240" s="159"/>
      <c r="X240" s="159"/>
      <c r="Y240" s="159"/>
      <c r="Z240" s="159"/>
      <c r="AA240" s="159"/>
      <c r="AB240" s="159"/>
      <c r="AC240" s="159"/>
      <c r="AD240" s="158">
        <f t="shared" si="65"/>
        <v>150</v>
      </c>
      <c r="AE240" s="159">
        <v>150</v>
      </c>
      <c r="AF240" s="158">
        <f t="shared" si="66"/>
        <v>0</v>
      </c>
      <c r="AG240" s="158">
        <f t="shared" si="73"/>
        <v>150</v>
      </c>
      <c r="AH240" s="159"/>
      <c r="AI240" s="159"/>
      <c r="AJ240" s="159"/>
      <c r="AK240" s="159"/>
      <c r="AL240" s="159"/>
      <c r="AM240" s="159"/>
      <c r="AN240" s="159"/>
      <c r="AO240" s="159"/>
      <c r="AP240" s="159"/>
      <c r="AQ240" s="158">
        <f t="shared" si="67"/>
        <v>150</v>
      </c>
      <c r="AR240" s="159">
        <v>300</v>
      </c>
      <c r="AS240" s="158">
        <f t="shared" si="68"/>
        <v>-150</v>
      </c>
      <c r="AT240" s="158">
        <f t="shared" si="74"/>
        <v>150</v>
      </c>
      <c r="AU240" s="159">
        <v>100</v>
      </c>
      <c r="AV240" s="159">
        <v>100</v>
      </c>
      <c r="AW240" s="159"/>
      <c r="AX240" s="159"/>
      <c r="AY240" s="159"/>
      <c r="AZ240" s="159"/>
      <c r="BA240" s="159"/>
      <c r="BB240" s="159"/>
      <c r="BC240" s="159"/>
      <c r="BD240" s="158">
        <f t="shared" si="69"/>
        <v>350</v>
      </c>
      <c r="BE240" s="159">
        <v>300</v>
      </c>
      <c r="BF240" s="158">
        <f t="shared" si="70"/>
        <v>-100</v>
      </c>
      <c r="BG240" s="137" t="str">
        <f t="shared" si="63"/>
        <v/>
      </c>
    </row>
    <row r="241" spans="1:59">
      <c r="A241" s="138">
        <v>238</v>
      </c>
      <c r="B241" s="160" t="s">
        <v>521</v>
      </c>
      <c r="C241" s="213" t="s">
        <v>14</v>
      </c>
      <c r="D241" s="156" t="s">
        <v>523</v>
      </c>
      <c r="E241" s="161">
        <v>175</v>
      </c>
      <c r="F241" s="158"/>
      <c r="G241" s="158">
        <v>420</v>
      </c>
      <c r="H241" s="159"/>
      <c r="I241" s="159"/>
      <c r="J241" s="159"/>
      <c r="K241" s="159"/>
      <c r="L241" s="159"/>
      <c r="M241" s="159"/>
      <c r="N241" s="159"/>
      <c r="O241" s="159"/>
      <c r="P241" s="159"/>
      <c r="Q241" s="158">
        <f t="shared" si="76"/>
        <v>420</v>
      </c>
      <c r="R241" s="159">
        <v>420</v>
      </c>
      <c r="S241" s="158">
        <f t="shared" si="77"/>
        <v>0</v>
      </c>
      <c r="T241" s="158">
        <f t="shared" si="72"/>
        <v>525</v>
      </c>
      <c r="U241" s="159"/>
      <c r="V241" s="159">
        <v>50</v>
      </c>
      <c r="W241" s="159"/>
      <c r="X241" s="159"/>
      <c r="Y241" s="159"/>
      <c r="Z241" s="159"/>
      <c r="AA241" s="159">
        <v>50</v>
      </c>
      <c r="AB241" s="159"/>
      <c r="AC241" s="159"/>
      <c r="AD241" s="158">
        <f t="shared" si="65"/>
        <v>625</v>
      </c>
      <c r="AE241" s="159">
        <v>625</v>
      </c>
      <c r="AF241" s="158">
        <f t="shared" si="66"/>
        <v>0</v>
      </c>
      <c r="AG241" s="158">
        <f t="shared" si="73"/>
        <v>525</v>
      </c>
      <c r="AH241" s="159"/>
      <c r="AI241" s="159"/>
      <c r="AJ241" s="159"/>
      <c r="AK241" s="159"/>
      <c r="AL241" s="159"/>
      <c r="AM241" s="159"/>
      <c r="AN241" s="159"/>
      <c r="AO241" s="159"/>
      <c r="AP241" s="159"/>
      <c r="AQ241" s="158">
        <f t="shared" si="67"/>
        <v>525</v>
      </c>
      <c r="AR241" s="159">
        <v>525</v>
      </c>
      <c r="AS241" s="158">
        <f t="shared" si="68"/>
        <v>0</v>
      </c>
      <c r="AT241" s="158">
        <f t="shared" si="74"/>
        <v>525</v>
      </c>
      <c r="AU241" s="159"/>
      <c r="AV241" s="159"/>
      <c r="AW241" s="159"/>
      <c r="AX241" s="159"/>
      <c r="AY241" s="159"/>
      <c r="AZ241" s="159"/>
      <c r="BA241" s="159"/>
      <c r="BB241" s="159"/>
      <c r="BC241" s="159"/>
      <c r="BD241" s="158">
        <f t="shared" si="69"/>
        <v>525</v>
      </c>
      <c r="BE241" s="159">
        <v>525</v>
      </c>
      <c r="BF241" s="158">
        <f t="shared" si="70"/>
        <v>0</v>
      </c>
      <c r="BG241" s="137" t="str">
        <f t="shared" si="63"/>
        <v>*</v>
      </c>
    </row>
    <row r="242" spans="1:59">
      <c r="A242" s="138">
        <v>239</v>
      </c>
      <c r="B242" s="160" t="s">
        <v>524</v>
      </c>
      <c r="C242" s="213" t="s">
        <v>23</v>
      </c>
      <c r="D242" s="156" t="s">
        <v>842</v>
      </c>
      <c r="E242" s="161">
        <v>70</v>
      </c>
      <c r="F242" s="158"/>
      <c r="G242" s="158">
        <f>E242*3</f>
        <v>210</v>
      </c>
      <c r="H242" s="159"/>
      <c r="I242" s="159"/>
      <c r="J242" s="159"/>
      <c r="K242" s="159"/>
      <c r="L242" s="159"/>
      <c r="M242" s="159"/>
      <c r="N242" s="159"/>
      <c r="O242" s="159"/>
      <c r="P242" s="159"/>
      <c r="Q242" s="158">
        <f t="shared" si="76"/>
        <v>210</v>
      </c>
      <c r="R242" s="159">
        <v>840</v>
      </c>
      <c r="S242" s="158">
        <f t="shared" si="77"/>
        <v>-630</v>
      </c>
      <c r="T242" s="158">
        <f t="shared" si="72"/>
        <v>210</v>
      </c>
      <c r="U242" s="159"/>
      <c r="V242" s="159"/>
      <c r="W242" s="159"/>
      <c r="X242" s="159"/>
      <c r="Y242" s="159"/>
      <c r="Z242" s="159"/>
      <c r="AA242" s="159"/>
      <c r="AB242" s="159"/>
      <c r="AC242" s="159"/>
      <c r="AD242" s="158">
        <f t="shared" si="65"/>
        <v>210</v>
      </c>
      <c r="AE242" s="159"/>
      <c r="AF242" s="158">
        <f t="shared" si="66"/>
        <v>-420</v>
      </c>
      <c r="AG242" s="158">
        <f t="shared" si="73"/>
        <v>210</v>
      </c>
      <c r="AH242" s="159"/>
      <c r="AI242" s="159"/>
      <c r="AJ242" s="159"/>
      <c r="AK242" s="159"/>
      <c r="AL242" s="159"/>
      <c r="AM242" s="159"/>
      <c r="AN242" s="159"/>
      <c r="AO242" s="159"/>
      <c r="AP242" s="159"/>
      <c r="AQ242" s="158">
        <f t="shared" si="67"/>
        <v>210</v>
      </c>
      <c r="AR242" s="159"/>
      <c r="AS242" s="158">
        <f t="shared" si="68"/>
        <v>-210</v>
      </c>
      <c r="AT242" s="158">
        <f t="shared" si="74"/>
        <v>210</v>
      </c>
      <c r="AU242" s="159"/>
      <c r="AV242" s="159"/>
      <c r="AW242" s="159"/>
      <c r="AX242" s="159"/>
      <c r="AY242" s="159"/>
      <c r="AZ242" s="159"/>
      <c r="BA242" s="159"/>
      <c r="BB242" s="159"/>
      <c r="BC242" s="159"/>
      <c r="BD242" s="158">
        <f t="shared" si="69"/>
        <v>210</v>
      </c>
      <c r="BE242" s="159">
        <v>840</v>
      </c>
      <c r="BF242" s="158">
        <f t="shared" si="70"/>
        <v>-840</v>
      </c>
      <c r="BG242" s="137" t="str">
        <f t="shared" si="63"/>
        <v/>
      </c>
    </row>
    <row r="243" spans="1:59">
      <c r="A243" s="138">
        <v>240</v>
      </c>
      <c r="B243" s="179" t="s">
        <v>526</v>
      </c>
      <c r="C243" s="216" t="s">
        <v>14</v>
      </c>
      <c r="D243" s="180" t="s">
        <v>528</v>
      </c>
      <c r="E243" s="182">
        <v>235</v>
      </c>
      <c r="F243" s="158">
        <v>1073</v>
      </c>
      <c r="G243" s="158">
        <f>E243*3</f>
        <v>705</v>
      </c>
      <c r="H243" s="159"/>
      <c r="I243" s="159"/>
      <c r="J243" s="159"/>
      <c r="K243" s="159"/>
      <c r="L243" s="159"/>
      <c r="M243" s="159"/>
      <c r="N243" s="159"/>
      <c r="O243" s="159"/>
      <c r="P243" s="159"/>
      <c r="Q243" s="158">
        <f t="shared" si="76"/>
        <v>705</v>
      </c>
      <c r="R243" s="159">
        <v>1778</v>
      </c>
      <c r="S243" s="158">
        <f t="shared" si="77"/>
        <v>0</v>
      </c>
      <c r="T243" s="158">
        <f t="shared" si="72"/>
        <v>705</v>
      </c>
      <c r="U243" s="159"/>
      <c r="V243" s="159"/>
      <c r="W243" s="159"/>
      <c r="X243" s="159"/>
      <c r="Y243" s="159"/>
      <c r="Z243" s="159"/>
      <c r="AA243" s="159"/>
      <c r="AB243" s="159"/>
      <c r="AC243" s="159"/>
      <c r="AD243" s="158">
        <f t="shared" si="65"/>
        <v>705</v>
      </c>
      <c r="AE243" s="159"/>
      <c r="AF243" s="158">
        <f t="shared" si="66"/>
        <v>705</v>
      </c>
      <c r="AG243" s="158">
        <f t="shared" si="73"/>
        <v>705</v>
      </c>
      <c r="AH243" s="159"/>
      <c r="AI243" s="159"/>
      <c r="AJ243" s="159"/>
      <c r="AK243" s="159"/>
      <c r="AL243" s="159"/>
      <c r="AM243" s="159"/>
      <c r="AN243" s="159"/>
      <c r="AO243" s="159"/>
      <c r="AP243" s="159"/>
      <c r="AQ243" s="158">
        <f t="shared" si="67"/>
        <v>705</v>
      </c>
      <c r="AR243" s="159">
        <v>1410</v>
      </c>
      <c r="AS243" s="158">
        <f t="shared" si="68"/>
        <v>0</v>
      </c>
      <c r="AT243" s="158">
        <f t="shared" si="74"/>
        <v>705</v>
      </c>
      <c r="AU243" s="159"/>
      <c r="AV243" s="159"/>
      <c r="AW243" s="159"/>
      <c r="AX243" s="159"/>
      <c r="AY243" s="159"/>
      <c r="AZ243" s="159"/>
      <c r="BA243" s="159"/>
      <c r="BB243" s="159"/>
      <c r="BC243" s="159"/>
      <c r="BD243" s="158">
        <f t="shared" si="69"/>
        <v>705</v>
      </c>
      <c r="BE243" s="159"/>
      <c r="BF243" s="158">
        <f t="shared" si="70"/>
        <v>705</v>
      </c>
      <c r="BG243" s="137" t="str">
        <f t="shared" si="63"/>
        <v/>
      </c>
    </row>
    <row r="244" spans="1:59">
      <c r="A244" s="138">
        <v>241</v>
      </c>
      <c r="B244" s="160" t="s">
        <v>529</v>
      </c>
      <c r="C244" s="213" t="s">
        <v>23</v>
      </c>
      <c r="D244" s="156" t="s">
        <v>531</v>
      </c>
      <c r="E244" s="161">
        <v>120</v>
      </c>
      <c r="F244" s="158"/>
      <c r="G244" s="158">
        <v>270</v>
      </c>
      <c r="H244" s="159"/>
      <c r="I244" s="159"/>
      <c r="J244" s="159">
        <v>67.2</v>
      </c>
      <c r="K244" s="159"/>
      <c r="L244" s="159"/>
      <c r="M244" s="159"/>
      <c r="N244" s="159"/>
      <c r="O244" s="159"/>
      <c r="P244" s="159"/>
      <c r="Q244" s="158">
        <f t="shared" si="76"/>
        <v>337.2</v>
      </c>
      <c r="R244" s="159">
        <v>337.2</v>
      </c>
      <c r="S244" s="158">
        <f t="shared" si="77"/>
        <v>0</v>
      </c>
      <c r="T244" s="158">
        <f t="shared" si="72"/>
        <v>360</v>
      </c>
      <c r="U244" s="159"/>
      <c r="V244" s="159"/>
      <c r="W244" s="159"/>
      <c r="X244" s="159"/>
      <c r="Y244" s="159"/>
      <c r="Z244" s="159"/>
      <c r="AA244" s="159">
        <v>50</v>
      </c>
      <c r="AB244" s="159"/>
      <c r="AC244" s="159"/>
      <c r="AD244" s="158">
        <f t="shared" si="65"/>
        <v>410</v>
      </c>
      <c r="AE244" s="159">
        <v>1540</v>
      </c>
      <c r="AF244" s="158">
        <f t="shared" si="66"/>
        <v>-1130</v>
      </c>
      <c r="AG244" s="158">
        <f t="shared" si="73"/>
        <v>360</v>
      </c>
      <c r="AH244" s="159"/>
      <c r="AI244" s="159"/>
      <c r="AJ244" s="159"/>
      <c r="AK244" s="159"/>
      <c r="AL244" s="159"/>
      <c r="AM244" s="159"/>
      <c r="AN244" s="159"/>
      <c r="AO244" s="159"/>
      <c r="AP244" s="159"/>
      <c r="AQ244" s="158">
        <f t="shared" si="67"/>
        <v>360</v>
      </c>
      <c r="AR244" s="159"/>
      <c r="AS244" s="158">
        <f t="shared" si="68"/>
        <v>-770</v>
      </c>
      <c r="AT244" s="158">
        <f t="shared" si="74"/>
        <v>360</v>
      </c>
      <c r="AU244" s="159"/>
      <c r="AV244" s="159"/>
      <c r="AW244" s="159"/>
      <c r="AX244" s="159"/>
      <c r="AY244" s="159"/>
      <c r="AZ244" s="159"/>
      <c r="BA244" s="159"/>
      <c r="BB244" s="159"/>
      <c r="BC244" s="159"/>
      <c r="BD244" s="158">
        <f t="shared" si="69"/>
        <v>360</v>
      </c>
      <c r="BE244" s="159"/>
      <c r="BF244" s="158">
        <f t="shared" si="70"/>
        <v>-410</v>
      </c>
      <c r="BG244" s="137" t="str">
        <f t="shared" si="63"/>
        <v/>
      </c>
    </row>
    <row r="245" spans="1:59">
      <c r="A245" s="138">
        <v>242</v>
      </c>
      <c r="B245" s="160" t="s">
        <v>1077</v>
      </c>
      <c r="C245" s="213" t="s">
        <v>14</v>
      </c>
      <c r="D245" s="156" t="s">
        <v>1035</v>
      </c>
      <c r="E245" s="161">
        <v>35</v>
      </c>
      <c r="F245" s="158"/>
      <c r="G245" s="158">
        <f>E245*3</f>
        <v>105</v>
      </c>
      <c r="H245" s="159"/>
      <c r="I245" s="159"/>
      <c r="J245" s="159"/>
      <c r="K245" s="159"/>
      <c r="L245" s="159"/>
      <c r="M245" s="159"/>
      <c r="N245" s="159"/>
      <c r="O245" s="159"/>
      <c r="P245" s="159"/>
      <c r="Q245" s="158">
        <f t="shared" si="76"/>
        <v>105</v>
      </c>
      <c r="R245" s="159">
        <v>210</v>
      </c>
      <c r="S245" s="158">
        <f t="shared" si="77"/>
        <v>-105</v>
      </c>
      <c r="T245" s="158">
        <f t="shared" si="72"/>
        <v>105</v>
      </c>
      <c r="U245" s="159"/>
      <c r="V245" s="159"/>
      <c r="W245" s="159"/>
      <c r="X245" s="159"/>
      <c r="Y245" s="159"/>
      <c r="Z245" s="159"/>
      <c r="AA245" s="159"/>
      <c r="AB245" s="159"/>
      <c r="AC245" s="159"/>
      <c r="AD245" s="158">
        <f t="shared" si="65"/>
        <v>105</v>
      </c>
      <c r="AE245" s="159"/>
      <c r="AF245" s="158">
        <f t="shared" si="66"/>
        <v>0</v>
      </c>
      <c r="AG245" s="158">
        <f t="shared" si="73"/>
        <v>105</v>
      </c>
      <c r="AH245" s="159"/>
      <c r="AI245" s="159"/>
      <c r="AJ245" s="159"/>
      <c r="AK245" s="159"/>
      <c r="AL245" s="159"/>
      <c r="AM245" s="159"/>
      <c r="AN245" s="159"/>
      <c r="AO245" s="159"/>
      <c r="AP245" s="159"/>
      <c r="AQ245" s="158">
        <f t="shared" si="67"/>
        <v>105</v>
      </c>
      <c r="AR245" s="159">
        <v>210</v>
      </c>
      <c r="AS245" s="158">
        <f t="shared" si="68"/>
        <v>-105</v>
      </c>
      <c r="AT245" s="158">
        <f t="shared" si="74"/>
        <v>105</v>
      </c>
      <c r="AU245" s="159"/>
      <c r="AV245" s="159"/>
      <c r="AW245" s="159"/>
      <c r="AX245" s="159"/>
      <c r="AY245" s="159"/>
      <c r="AZ245" s="159"/>
      <c r="BA245" s="159"/>
      <c r="BB245" s="159"/>
      <c r="BC245" s="159"/>
      <c r="BD245" s="158">
        <f t="shared" si="69"/>
        <v>105</v>
      </c>
      <c r="BE245" s="159"/>
      <c r="BF245" s="158">
        <f t="shared" si="70"/>
        <v>0</v>
      </c>
      <c r="BG245" s="137" t="str">
        <f t="shared" si="63"/>
        <v>*</v>
      </c>
    </row>
    <row r="246" spans="1:59">
      <c r="A246" s="138">
        <v>243</v>
      </c>
      <c r="B246" s="162" t="s">
        <v>535</v>
      </c>
      <c r="C246" s="214" t="s">
        <v>30</v>
      </c>
      <c r="D246" s="164"/>
      <c r="E246" s="162"/>
      <c r="F246" s="165">
        <v>1680</v>
      </c>
      <c r="G246" s="276">
        <f>E246*3</f>
        <v>0</v>
      </c>
      <c r="H246" s="277"/>
      <c r="I246" s="277"/>
      <c r="J246" s="277"/>
      <c r="K246" s="277"/>
      <c r="L246" s="277"/>
      <c r="M246" s="277"/>
      <c r="N246" s="277"/>
      <c r="O246" s="277"/>
      <c r="P246" s="277"/>
      <c r="Q246" s="276">
        <f t="shared" si="76"/>
        <v>0</v>
      </c>
      <c r="R246" s="277"/>
      <c r="S246" s="276">
        <f t="shared" si="77"/>
        <v>1680</v>
      </c>
      <c r="T246" s="276">
        <f t="shared" si="72"/>
        <v>0</v>
      </c>
      <c r="U246" s="277"/>
      <c r="V246" s="277"/>
      <c r="W246" s="277"/>
      <c r="X246" s="277"/>
      <c r="Y246" s="277"/>
      <c r="Z246" s="277"/>
      <c r="AA246" s="277"/>
      <c r="AB246" s="277"/>
      <c r="AC246" s="277"/>
      <c r="AD246" s="276">
        <f t="shared" si="65"/>
        <v>0</v>
      </c>
      <c r="AE246" s="277"/>
      <c r="AF246" s="276">
        <f t="shared" si="66"/>
        <v>1680</v>
      </c>
      <c r="AG246" s="276">
        <f t="shared" si="73"/>
        <v>0</v>
      </c>
      <c r="AH246" s="277"/>
      <c r="AI246" s="277"/>
      <c r="AJ246" s="277"/>
      <c r="AK246" s="277"/>
      <c r="AL246" s="277"/>
      <c r="AM246" s="277"/>
      <c r="AN246" s="277"/>
      <c r="AO246" s="277"/>
      <c r="AP246" s="277"/>
      <c r="AQ246" s="276">
        <f t="shared" si="67"/>
        <v>0</v>
      </c>
      <c r="AR246" s="277"/>
      <c r="AS246" s="276">
        <f t="shared" si="68"/>
        <v>1680</v>
      </c>
      <c r="AT246" s="276">
        <f t="shared" si="74"/>
        <v>0</v>
      </c>
      <c r="AU246" s="277"/>
      <c r="AV246" s="277"/>
      <c r="AW246" s="277"/>
      <c r="AX246" s="277"/>
      <c r="AY246" s="277"/>
      <c r="AZ246" s="277"/>
      <c r="BA246" s="277"/>
      <c r="BB246" s="277"/>
      <c r="BC246" s="277"/>
      <c r="BD246" s="276">
        <f t="shared" si="69"/>
        <v>0</v>
      </c>
      <c r="BE246" s="277"/>
      <c r="BF246" s="276">
        <f t="shared" si="70"/>
        <v>1680</v>
      </c>
      <c r="BG246" s="137" t="str">
        <f t="shared" si="63"/>
        <v/>
      </c>
    </row>
    <row r="247" spans="1:59">
      <c r="A247" s="138">
        <v>244</v>
      </c>
      <c r="B247" s="160" t="s">
        <v>536</v>
      </c>
      <c r="C247" s="213" t="s">
        <v>23</v>
      </c>
      <c r="D247" s="156" t="s">
        <v>12</v>
      </c>
      <c r="E247" s="161">
        <v>70</v>
      </c>
      <c r="F247" s="158"/>
      <c r="G247" s="158">
        <f>E247*3</f>
        <v>210</v>
      </c>
      <c r="H247" s="159"/>
      <c r="I247" s="159"/>
      <c r="J247" s="159"/>
      <c r="K247" s="159"/>
      <c r="L247" s="159"/>
      <c r="M247" s="159"/>
      <c r="N247" s="159"/>
      <c r="O247" s="159"/>
      <c r="P247" s="159"/>
      <c r="Q247" s="158">
        <f t="shared" si="76"/>
        <v>210</v>
      </c>
      <c r="R247" s="159"/>
      <c r="S247" s="158">
        <f t="shared" si="77"/>
        <v>210</v>
      </c>
      <c r="T247" s="158">
        <f t="shared" si="72"/>
        <v>210</v>
      </c>
      <c r="U247" s="159"/>
      <c r="V247" s="159"/>
      <c r="W247" s="159"/>
      <c r="X247" s="159"/>
      <c r="Y247" s="159"/>
      <c r="Z247" s="159"/>
      <c r="AA247" s="159"/>
      <c r="AB247" s="159"/>
      <c r="AC247" s="159"/>
      <c r="AD247" s="158">
        <f t="shared" si="65"/>
        <v>210</v>
      </c>
      <c r="AE247" s="159"/>
      <c r="AF247" s="158">
        <f t="shared" si="66"/>
        <v>420</v>
      </c>
      <c r="AG247" s="158">
        <f t="shared" si="73"/>
        <v>210</v>
      </c>
      <c r="AH247" s="159"/>
      <c r="AI247" s="159"/>
      <c r="AJ247" s="159"/>
      <c r="AK247" s="159"/>
      <c r="AL247" s="159"/>
      <c r="AM247" s="159"/>
      <c r="AN247" s="159"/>
      <c r="AO247" s="159"/>
      <c r="AP247" s="159"/>
      <c r="AQ247" s="158">
        <f t="shared" si="67"/>
        <v>210</v>
      </c>
      <c r="AR247" s="159">
        <v>630</v>
      </c>
      <c r="AS247" s="158">
        <f t="shared" si="68"/>
        <v>0</v>
      </c>
      <c r="AT247" s="158">
        <f t="shared" si="74"/>
        <v>210</v>
      </c>
      <c r="AU247" s="159"/>
      <c r="AV247" s="159"/>
      <c r="AW247" s="159"/>
      <c r="AX247" s="159"/>
      <c r="AY247" s="159"/>
      <c r="AZ247" s="159"/>
      <c r="BA247" s="159"/>
      <c r="BB247" s="159"/>
      <c r="BC247" s="159"/>
      <c r="BD247" s="158">
        <f t="shared" si="69"/>
        <v>210</v>
      </c>
      <c r="BE247" s="159"/>
      <c r="BF247" s="158">
        <f t="shared" si="70"/>
        <v>210</v>
      </c>
      <c r="BG247" s="137" t="str">
        <f t="shared" si="63"/>
        <v/>
      </c>
    </row>
    <row r="248" spans="1:59">
      <c r="A248" s="138">
        <v>245</v>
      </c>
      <c r="B248" s="160" t="s">
        <v>539</v>
      </c>
      <c r="C248" s="213" t="s">
        <v>23</v>
      </c>
      <c r="D248" s="156" t="s">
        <v>541</v>
      </c>
      <c r="E248" s="161">
        <v>70</v>
      </c>
      <c r="F248" s="158"/>
      <c r="G248" s="158">
        <f>E248*3</f>
        <v>210</v>
      </c>
      <c r="H248" s="159"/>
      <c r="I248" s="159"/>
      <c r="J248" s="159"/>
      <c r="K248" s="159"/>
      <c r="L248" s="159"/>
      <c r="M248" s="159"/>
      <c r="N248" s="159"/>
      <c r="O248" s="159"/>
      <c r="P248" s="159"/>
      <c r="Q248" s="158">
        <f t="shared" si="76"/>
        <v>210</v>
      </c>
      <c r="R248" s="159"/>
      <c r="S248" s="158">
        <f t="shared" si="77"/>
        <v>210</v>
      </c>
      <c r="T248" s="158">
        <f t="shared" si="72"/>
        <v>210</v>
      </c>
      <c r="U248" s="159"/>
      <c r="V248" s="159"/>
      <c r="W248" s="159"/>
      <c r="X248" s="159"/>
      <c r="Y248" s="159"/>
      <c r="Z248" s="159"/>
      <c r="AA248" s="159"/>
      <c r="AB248" s="159"/>
      <c r="AC248" s="159"/>
      <c r="AD248" s="158">
        <f t="shared" si="65"/>
        <v>210</v>
      </c>
      <c r="AE248" s="159">
        <v>350</v>
      </c>
      <c r="AF248" s="158">
        <f t="shared" si="66"/>
        <v>70</v>
      </c>
      <c r="AG248" s="158">
        <f t="shared" si="73"/>
        <v>210</v>
      </c>
      <c r="AH248" s="159"/>
      <c r="AI248" s="159"/>
      <c r="AJ248" s="159"/>
      <c r="AK248" s="159"/>
      <c r="AL248" s="159"/>
      <c r="AM248" s="159"/>
      <c r="AN248" s="159"/>
      <c r="AO248" s="159"/>
      <c r="AP248" s="159"/>
      <c r="AQ248" s="158">
        <f t="shared" si="67"/>
        <v>210</v>
      </c>
      <c r="AR248" s="159"/>
      <c r="AS248" s="158">
        <f t="shared" si="68"/>
        <v>280</v>
      </c>
      <c r="AT248" s="158">
        <f t="shared" si="74"/>
        <v>210</v>
      </c>
      <c r="AU248" s="159"/>
      <c r="AV248" s="159"/>
      <c r="AW248" s="159"/>
      <c r="AX248" s="159"/>
      <c r="AY248" s="159"/>
      <c r="AZ248" s="159"/>
      <c r="BA248" s="159"/>
      <c r="BB248" s="159"/>
      <c r="BC248" s="159"/>
      <c r="BD248" s="158">
        <f t="shared" si="69"/>
        <v>210</v>
      </c>
      <c r="BE248" s="159">
        <v>490</v>
      </c>
      <c r="BF248" s="158">
        <f t="shared" si="70"/>
        <v>0</v>
      </c>
      <c r="BG248" s="137" t="str">
        <f t="shared" si="63"/>
        <v>*</v>
      </c>
    </row>
    <row r="249" spans="1:59">
      <c r="A249" s="138">
        <v>246</v>
      </c>
      <c r="B249" s="160" t="s">
        <v>868</v>
      </c>
      <c r="C249" s="213" t="s">
        <v>14</v>
      </c>
      <c r="D249" s="156" t="s">
        <v>869</v>
      </c>
      <c r="E249" s="161">
        <v>85</v>
      </c>
      <c r="F249" s="158"/>
      <c r="G249" s="158">
        <f>E249*3</f>
        <v>255</v>
      </c>
      <c r="H249" s="159"/>
      <c r="I249" s="159"/>
      <c r="J249" s="159"/>
      <c r="K249" s="159"/>
      <c r="L249" s="159"/>
      <c r="M249" s="159"/>
      <c r="N249" s="159"/>
      <c r="O249" s="159"/>
      <c r="P249" s="159"/>
      <c r="Q249" s="158">
        <f t="shared" si="76"/>
        <v>255</v>
      </c>
      <c r="R249" s="159">
        <v>255</v>
      </c>
      <c r="S249" s="158">
        <f t="shared" si="77"/>
        <v>0</v>
      </c>
      <c r="T249" s="158">
        <f t="shared" si="72"/>
        <v>255</v>
      </c>
      <c r="U249" s="159"/>
      <c r="V249" s="159"/>
      <c r="W249" s="159"/>
      <c r="X249" s="159"/>
      <c r="Y249" s="159"/>
      <c r="Z249" s="159"/>
      <c r="AA249" s="159"/>
      <c r="AB249" s="159"/>
      <c r="AC249" s="159"/>
      <c r="AD249" s="158">
        <f t="shared" si="65"/>
        <v>255</v>
      </c>
      <c r="AE249" s="159">
        <v>255</v>
      </c>
      <c r="AF249" s="158">
        <f t="shared" si="66"/>
        <v>0</v>
      </c>
      <c r="AG249" s="158">
        <f t="shared" si="73"/>
        <v>255</v>
      </c>
      <c r="AH249" s="159"/>
      <c r="AI249" s="159"/>
      <c r="AJ249" s="159"/>
      <c r="AK249" s="159"/>
      <c r="AL249" s="159"/>
      <c r="AM249" s="159"/>
      <c r="AN249" s="159"/>
      <c r="AO249" s="159"/>
      <c r="AP249" s="159"/>
      <c r="AQ249" s="158">
        <f t="shared" si="67"/>
        <v>255</v>
      </c>
      <c r="AR249" s="159">
        <v>510</v>
      </c>
      <c r="AS249" s="158">
        <f t="shared" si="68"/>
        <v>-255</v>
      </c>
      <c r="AT249" s="158">
        <f t="shared" si="74"/>
        <v>255</v>
      </c>
      <c r="AU249" s="159"/>
      <c r="AV249" s="159"/>
      <c r="AW249" s="159"/>
      <c r="AX249" s="159"/>
      <c r="AY249" s="159"/>
      <c r="AZ249" s="159"/>
      <c r="BA249" s="159"/>
      <c r="BB249" s="159"/>
      <c r="BC249" s="159"/>
      <c r="BD249" s="158">
        <f t="shared" si="69"/>
        <v>255</v>
      </c>
      <c r="BE249" s="159"/>
      <c r="BF249" s="158">
        <f t="shared" si="70"/>
        <v>0</v>
      </c>
      <c r="BG249" s="137" t="str">
        <f t="shared" si="63"/>
        <v>*</v>
      </c>
    </row>
    <row r="250" spans="1:59">
      <c r="A250" s="138">
        <v>247</v>
      </c>
      <c r="B250" s="160" t="s">
        <v>543</v>
      </c>
      <c r="C250" s="213" t="s">
        <v>23</v>
      </c>
      <c r="D250" s="156" t="s">
        <v>545</v>
      </c>
      <c r="E250" s="161">
        <v>95</v>
      </c>
      <c r="F250" s="158"/>
      <c r="G250" s="158">
        <v>210</v>
      </c>
      <c r="H250" s="159"/>
      <c r="I250" s="159"/>
      <c r="J250" s="159"/>
      <c r="K250" s="159"/>
      <c r="L250" s="159"/>
      <c r="M250" s="159"/>
      <c r="N250" s="159"/>
      <c r="O250" s="159"/>
      <c r="P250" s="159"/>
      <c r="Q250" s="158">
        <f t="shared" si="76"/>
        <v>210</v>
      </c>
      <c r="R250" s="159">
        <v>210</v>
      </c>
      <c r="S250" s="158">
        <f t="shared" si="77"/>
        <v>0</v>
      </c>
      <c r="T250" s="158">
        <f t="shared" si="72"/>
        <v>285</v>
      </c>
      <c r="U250" s="159"/>
      <c r="V250" s="159"/>
      <c r="W250" s="159"/>
      <c r="X250" s="159"/>
      <c r="Y250" s="159"/>
      <c r="Z250" s="159"/>
      <c r="AA250" s="159">
        <v>50</v>
      </c>
      <c r="AB250" s="159"/>
      <c r="AC250" s="159"/>
      <c r="AD250" s="158">
        <f t="shared" si="65"/>
        <v>335</v>
      </c>
      <c r="AE250" s="159">
        <v>335</v>
      </c>
      <c r="AF250" s="158">
        <f t="shared" si="66"/>
        <v>0</v>
      </c>
      <c r="AG250" s="158">
        <f t="shared" si="73"/>
        <v>285</v>
      </c>
      <c r="AH250" s="159"/>
      <c r="AI250" s="159"/>
      <c r="AJ250" s="159"/>
      <c r="AK250" s="159"/>
      <c r="AL250" s="159"/>
      <c r="AM250" s="159"/>
      <c r="AN250" s="159"/>
      <c r="AO250" s="159"/>
      <c r="AP250" s="159"/>
      <c r="AQ250" s="158">
        <f t="shared" si="67"/>
        <v>285</v>
      </c>
      <c r="AR250" s="159">
        <v>285</v>
      </c>
      <c r="AS250" s="158">
        <f t="shared" si="68"/>
        <v>0</v>
      </c>
      <c r="AT250" s="158">
        <f t="shared" si="74"/>
        <v>285</v>
      </c>
      <c r="AU250" s="159"/>
      <c r="AV250" s="159"/>
      <c r="AW250" s="159"/>
      <c r="AX250" s="159"/>
      <c r="AY250" s="159"/>
      <c r="AZ250" s="159"/>
      <c r="BA250" s="159"/>
      <c r="BB250" s="159"/>
      <c r="BC250" s="159"/>
      <c r="BD250" s="158">
        <f t="shared" si="69"/>
        <v>285</v>
      </c>
      <c r="BE250" s="159">
        <v>285</v>
      </c>
      <c r="BF250" s="158">
        <f t="shared" si="70"/>
        <v>0</v>
      </c>
      <c r="BG250" s="137" t="str">
        <f t="shared" si="63"/>
        <v>*</v>
      </c>
    </row>
    <row r="251" spans="1:59">
      <c r="A251" s="138">
        <v>248</v>
      </c>
      <c r="B251" s="160" t="s">
        <v>546</v>
      </c>
      <c r="C251" s="213" t="s">
        <v>14</v>
      </c>
      <c r="D251" s="156" t="s">
        <v>548</v>
      </c>
      <c r="E251" s="161">
        <v>125</v>
      </c>
      <c r="F251" s="158"/>
      <c r="G251" s="158">
        <f>E251*3</f>
        <v>375</v>
      </c>
      <c r="H251" s="159"/>
      <c r="I251" s="159"/>
      <c r="J251" s="159"/>
      <c r="K251" s="159"/>
      <c r="L251" s="159"/>
      <c r="M251" s="159"/>
      <c r="N251" s="159"/>
      <c r="O251" s="159"/>
      <c r="P251" s="159"/>
      <c r="Q251" s="158">
        <f t="shared" si="76"/>
        <v>375</v>
      </c>
      <c r="R251" s="159">
        <v>1550</v>
      </c>
      <c r="S251" s="158">
        <f t="shared" si="77"/>
        <v>-1175</v>
      </c>
      <c r="T251" s="158">
        <f t="shared" si="72"/>
        <v>375</v>
      </c>
      <c r="U251" s="159"/>
      <c r="V251" s="159"/>
      <c r="W251" s="159"/>
      <c r="X251" s="159"/>
      <c r="Y251" s="159"/>
      <c r="Z251" s="159"/>
      <c r="AA251" s="159">
        <v>50</v>
      </c>
      <c r="AB251" s="159"/>
      <c r="AC251" s="159"/>
      <c r="AD251" s="158">
        <f t="shared" si="65"/>
        <v>425</v>
      </c>
      <c r="AE251" s="159"/>
      <c r="AF251" s="158">
        <f t="shared" si="66"/>
        <v>-750</v>
      </c>
      <c r="AG251" s="158">
        <f t="shared" si="73"/>
        <v>375</v>
      </c>
      <c r="AH251" s="159"/>
      <c r="AI251" s="159"/>
      <c r="AJ251" s="159"/>
      <c r="AK251" s="159"/>
      <c r="AL251" s="159"/>
      <c r="AM251" s="159"/>
      <c r="AN251" s="159"/>
      <c r="AO251" s="159"/>
      <c r="AP251" s="159"/>
      <c r="AQ251" s="158">
        <f t="shared" si="67"/>
        <v>375</v>
      </c>
      <c r="AR251" s="159"/>
      <c r="AS251" s="158">
        <f t="shared" si="68"/>
        <v>-375</v>
      </c>
      <c r="AT251" s="158">
        <f t="shared" si="74"/>
        <v>375</v>
      </c>
      <c r="AU251" s="159"/>
      <c r="AV251" s="159"/>
      <c r="AW251" s="159"/>
      <c r="AX251" s="159"/>
      <c r="AY251" s="159"/>
      <c r="AZ251" s="159"/>
      <c r="BA251" s="159"/>
      <c r="BB251" s="159"/>
      <c r="BC251" s="159"/>
      <c r="BD251" s="158">
        <f t="shared" si="69"/>
        <v>375</v>
      </c>
      <c r="BE251" s="159"/>
      <c r="BF251" s="158">
        <f t="shared" si="70"/>
        <v>0</v>
      </c>
      <c r="BG251" s="137" t="str">
        <f t="shared" si="63"/>
        <v>*</v>
      </c>
    </row>
    <row r="252" spans="1:59">
      <c r="A252" s="138">
        <v>249</v>
      </c>
      <c r="B252" s="160" t="s">
        <v>551</v>
      </c>
      <c r="C252" s="213" t="s">
        <v>23</v>
      </c>
      <c r="D252" s="156" t="s">
        <v>12</v>
      </c>
      <c r="E252" s="161">
        <v>50</v>
      </c>
      <c r="F252" s="158"/>
      <c r="G252" s="158">
        <f>E252*3</f>
        <v>150</v>
      </c>
      <c r="H252" s="159"/>
      <c r="I252" s="159"/>
      <c r="J252" s="159"/>
      <c r="K252" s="159"/>
      <c r="L252" s="159"/>
      <c r="M252" s="159"/>
      <c r="N252" s="159"/>
      <c r="O252" s="159"/>
      <c r="P252" s="159"/>
      <c r="Q252" s="158">
        <f t="shared" si="76"/>
        <v>150</v>
      </c>
      <c r="R252" s="159"/>
      <c r="S252" s="158">
        <f t="shared" si="77"/>
        <v>150</v>
      </c>
      <c r="T252" s="158">
        <f t="shared" si="72"/>
        <v>150</v>
      </c>
      <c r="U252" s="159"/>
      <c r="V252" s="159"/>
      <c r="W252" s="159"/>
      <c r="X252" s="159"/>
      <c r="Y252" s="159"/>
      <c r="Z252" s="159"/>
      <c r="AA252" s="159">
        <v>50</v>
      </c>
      <c r="AB252" s="159"/>
      <c r="AC252" s="159"/>
      <c r="AD252" s="158">
        <f t="shared" si="65"/>
        <v>200</v>
      </c>
      <c r="AE252" s="159">
        <v>350</v>
      </c>
      <c r="AF252" s="158">
        <f t="shared" si="66"/>
        <v>0</v>
      </c>
      <c r="AG252" s="158">
        <f t="shared" si="73"/>
        <v>150</v>
      </c>
      <c r="AH252" s="159"/>
      <c r="AI252" s="159"/>
      <c r="AJ252" s="159"/>
      <c r="AK252" s="159"/>
      <c r="AL252" s="159"/>
      <c r="AM252" s="159"/>
      <c r="AN252" s="159"/>
      <c r="AO252" s="159"/>
      <c r="AP252" s="159"/>
      <c r="AQ252" s="158">
        <f t="shared" si="67"/>
        <v>150</v>
      </c>
      <c r="AR252" s="159"/>
      <c r="AS252" s="158">
        <f t="shared" si="68"/>
        <v>150</v>
      </c>
      <c r="AT252" s="158">
        <f t="shared" si="74"/>
        <v>150</v>
      </c>
      <c r="AU252" s="159"/>
      <c r="AV252" s="159"/>
      <c r="AW252" s="159"/>
      <c r="AX252" s="159"/>
      <c r="AY252" s="159"/>
      <c r="AZ252" s="159"/>
      <c r="BA252" s="159"/>
      <c r="BB252" s="159"/>
      <c r="BC252" s="159"/>
      <c r="BD252" s="158">
        <f t="shared" si="69"/>
        <v>150</v>
      </c>
      <c r="BE252" s="159"/>
      <c r="BF252" s="158">
        <f t="shared" si="70"/>
        <v>300</v>
      </c>
      <c r="BG252" s="137" t="str">
        <f t="shared" si="63"/>
        <v/>
      </c>
    </row>
    <row r="253" spans="1:59">
      <c r="A253" s="138">
        <v>250</v>
      </c>
      <c r="B253" s="160" t="s">
        <v>553</v>
      </c>
      <c r="C253" s="213" t="s">
        <v>14</v>
      </c>
      <c r="D253" s="156" t="s">
        <v>554</v>
      </c>
      <c r="E253" s="161">
        <v>120</v>
      </c>
      <c r="F253" s="158"/>
      <c r="G253" s="158">
        <v>270</v>
      </c>
      <c r="H253" s="159"/>
      <c r="I253" s="159"/>
      <c r="J253" s="159"/>
      <c r="K253" s="159"/>
      <c r="L253" s="159"/>
      <c r="M253" s="159"/>
      <c r="N253" s="159"/>
      <c r="O253" s="159"/>
      <c r="P253" s="159"/>
      <c r="Q253" s="158">
        <f t="shared" si="76"/>
        <v>270</v>
      </c>
      <c r="R253" s="159">
        <v>270</v>
      </c>
      <c r="S253" s="158">
        <f t="shared" si="77"/>
        <v>0</v>
      </c>
      <c r="T253" s="158">
        <f t="shared" si="72"/>
        <v>360</v>
      </c>
      <c r="U253" s="159"/>
      <c r="V253" s="159"/>
      <c r="W253" s="159"/>
      <c r="X253" s="159"/>
      <c r="Y253" s="159"/>
      <c r="Z253" s="159"/>
      <c r="AA253" s="159">
        <v>50</v>
      </c>
      <c r="AB253" s="159"/>
      <c r="AC253" s="159"/>
      <c r="AD253" s="158">
        <f t="shared" si="65"/>
        <v>410</v>
      </c>
      <c r="AE253" s="159">
        <v>410</v>
      </c>
      <c r="AF253" s="158">
        <f t="shared" si="66"/>
        <v>0</v>
      </c>
      <c r="AG253" s="158">
        <f t="shared" si="73"/>
        <v>360</v>
      </c>
      <c r="AH253" s="159"/>
      <c r="AI253" s="159"/>
      <c r="AJ253" s="159"/>
      <c r="AK253" s="159"/>
      <c r="AL253" s="159"/>
      <c r="AM253" s="159"/>
      <c r="AN253" s="159"/>
      <c r="AO253" s="159"/>
      <c r="AP253" s="159"/>
      <c r="AQ253" s="158">
        <f t="shared" si="67"/>
        <v>360</v>
      </c>
      <c r="AR253" s="159">
        <v>720</v>
      </c>
      <c r="AS253" s="158">
        <f t="shared" si="68"/>
        <v>-360</v>
      </c>
      <c r="AT253" s="158">
        <f t="shared" si="74"/>
        <v>360</v>
      </c>
      <c r="AU253" s="159"/>
      <c r="AV253" s="159"/>
      <c r="AW253" s="159"/>
      <c r="AX253" s="159"/>
      <c r="AY253" s="159"/>
      <c r="AZ253" s="159"/>
      <c r="BA253" s="159"/>
      <c r="BB253" s="159"/>
      <c r="BC253" s="159"/>
      <c r="BD253" s="158">
        <f t="shared" si="69"/>
        <v>360</v>
      </c>
      <c r="BE253" s="159"/>
      <c r="BF253" s="158">
        <f t="shared" si="70"/>
        <v>0</v>
      </c>
      <c r="BG253" s="137" t="str">
        <f t="shared" si="63"/>
        <v>*</v>
      </c>
    </row>
    <row r="254" spans="1:59">
      <c r="A254" s="138">
        <v>251</v>
      </c>
      <c r="B254" s="160" t="s">
        <v>555</v>
      </c>
      <c r="C254" s="213" t="s">
        <v>14</v>
      </c>
      <c r="D254" s="156" t="s">
        <v>557</v>
      </c>
      <c r="E254" s="161">
        <v>170</v>
      </c>
      <c r="F254" s="158"/>
      <c r="G254" s="158">
        <v>390</v>
      </c>
      <c r="H254" s="159"/>
      <c r="I254" s="159"/>
      <c r="J254" s="159"/>
      <c r="K254" s="159"/>
      <c r="L254" s="159"/>
      <c r="M254" s="159"/>
      <c r="N254" s="159">
        <v>50</v>
      </c>
      <c r="O254" s="159"/>
      <c r="P254" s="159"/>
      <c r="Q254" s="158">
        <f t="shared" si="76"/>
        <v>440</v>
      </c>
      <c r="R254" s="159">
        <v>390</v>
      </c>
      <c r="S254" s="158">
        <f t="shared" si="77"/>
        <v>50</v>
      </c>
      <c r="T254" s="158">
        <f t="shared" si="72"/>
        <v>510</v>
      </c>
      <c r="U254" s="159"/>
      <c r="V254" s="159">
        <v>50</v>
      </c>
      <c r="W254" s="159"/>
      <c r="X254" s="159"/>
      <c r="Y254" s="159"/>
      <c r="Z254" s="159"/>
      <c r="AA254" s="159"/>
      <c r="AB254" s="159"/>
      <c r="AC254" s="159">
        <v>50</v>
      </c>
      <c r="AD254" s="158">
        <f t="shared" si="65"/>
        <v>610</v>
      </c>
      <c r="AE254" s="159">
        <v>660</v>
      </c>
      <c r="AF254" s="158">
        <f t="shared" si="66"/>
        <v>0</v>
      </c>
      <c r="AG254" s="158">
        <f t="shared" si="73"/>
        <v>510</v>
      </c>
      <c r="AH254" s="159"/>
      <c r="AI254" s="159">
        <v>50</v>
      </c>
      <c r="AJ254" s="159"/>
      <c r="AK254" s="159"/>
      <c r="AL254" s="159"/>
      <c r="AM254" s="159"/>
      <c r="AN254" s="159"/>
      <c r="AO254" s="159"/>
      <c r="AP254" s="159"/>
      <c r="AQ254" s="158">
        <f t="shared" si="67"/>
        <v>560</v>
      </c>
      <c r="AR254" s="159">
        <v>560</v>
      </c>
      <c r="AS254" s="158">
        <f t="shared" si="68"/>
        <v>0</v>
      </c>
      <c r="AT254" s="158">
        <f t="shared" si="74"/>
        <v>510</v>
      </c>
      <c r="AU254" s="159"/>
      <c r="AV254" s="159"/>
      <c r="AW254" s="159"/>
      <c r="AX254" s="159"/>
      <c r="AY254" s="159"/>
      <c r="AZ254" s="159"/>
      <c r="BA254" s="159"/>
      <c r="BB254" s="159"/>
      <c r="BC254" s="159"/>
      <c r="BD254" s="158">
        <f t="shared" si="69"/>
        <v>510</v>
      </c>
      <c r="BE254" s="159">
        <v>510</v>
      </c>
      <c r="BF254" s="158">
        <f t="shared" si="70"/>
        <v>0</v>
      </c>
      <c r="BG254" s="137" t="str">
        <f t="shared" si="63"/>
        <v>*</v>
      </c>
    </row>
    <row r="255" spans="1:59">
      <c r="A255" s="138">
        <v>252</v>
      </c>
      <c r="B255" s="230" t="s">
        <v>1367</v>
      </c>
      <c r="C255" s="213" t="s">
        <v>10</v>
      </c>
      <c r="D255" s="156" t="s">
        <v>12</v>
      </c>
      <c r="E255" s="157">
        <v>90</v>
      </c>
      <c r="F255" s="158">
        <v>380</v>
      </c>
      <c r="G255" s="158">
        <f>E255*3</f>
        <v>270</v>
      </c>
      <c r="H255" s="159"/>
      <c r="I255" s="159"/>
      <c r="J255" s="159"/>
      <c r="K255" s="159"/>
      <c r="L255" s="159"/>
      <c r="M255" s="159"/>
      <c r="N255" s="159"/>
      <c r="O255" s="159"/>
      <c r="P255" s="159"/>
      <c r="Q255" s="158">
        <f t="shared" si="76"/>
        <v>270</v>
      </c>
      <c r="R255" s="159"/>
      <c r="S255" s="158">
        <f t="shared" si="77"/>
        <v>650</v>
      </c>
      <c r="T255" s="158">
        <f t="shared" si="72"/>
        <v>270</v>
      </c>
      <c r="U255" s="159"/>
      <c r="V255" s="159"/>
      <c r="W255" s="159"/>
      <c r="X255" s="159"/>
      <c r="Y255" s="159"/>
      <c r="Z255" s="159"/>
      <c r="AA255" s="159"/>
      <c r="AB255" s="159"/>
      <c r="AC255" s="159"/>
      <c r="AD255" s="158">
        <f t="shared" si="65"/>
        <v>270</v>
      </c>
      <c r="AE255" s="159"/>
      <c r="AF255" s="158">
        <f t="shared" si="66"/>
        <v>920</v>
      </c>
      <c r="AG255" s="158">
        <f t="shared" si="73"/>
        <v>270</v>
      </c>
      <c r="AH255" s="159"/>
      <c r="AI255" s="159"/>
      <c r="AJ255" s="159"/>
      <c r="AK255" s="159"/>
      <c r="AL255" s="159"/>
      <c r="AM255" s="159"/>
      <c r="AN255" s="159"/>
      <c r="AO255" s="159"/>
      <c r="AP255" s="159"/>
      <c r="AQ255" s="158">
        <f t="shared" si="67"/>
        <v>270</v>
      </c>
      <c r="AR255" s="159">
        <v>1460</v>
      </c>
      <c r="AS255" s="158">
        <f t="shared" si="68"/>
        <v>-270</v>
      </c>
      <c r="AT255" s="158">
        <f t="shared" si="74"/>
        <v>270</v>
      </c>
      <c r="AU255" s="159"/>
      <c r="AV255" s="159"/>
      <c r="AW255" s="159"/>
      <c r="AX255" s="159"/>
      <c r="AY255" s="159"/>
      <c r="AZ255" s="159"/>
      <c r="BA255" s="159"/>
      <c r="BB255" s="159"/>
      <c r="BC255" s="159"/>
      <c r="BD255" s="158">
        <f t="shared" si="69"/>
        <v>270</v>
      </c>
      <c r="BE255" s="159"/>
      <c r="BF255" s="158">
        <f t="shared" si="70"/>
        <v>0</v>
      </c>
      <c r="BG255" s="137" t="str">
        <f t="shared" si="63"/>
        <v>*</v>
      </c>
    </row>
    <row r="256" spans="1:59">
      <c r="A256" s="138">
        <v>253</v>
      </c>
      <c r="B256" s="230" t="s">
        <v>1370</v>
      </c>
      <c r="C256" s="213" t="s">
        <v>23</v>
      </c>
      <c r="D256" s="220" t="s">
        <v>1368</v>
      </c>
      <c r="E256" s="157">
        <v>125</v>
      </c>
      <c r="F256" s="158"/>
      <c r="G256" s="158"/>
      <c r="H256" s="159"/>
      <c r="I256" s="159"/>
      <c r="J256" s="159"/>
      <c r="K256" s="159"/>
      <c r="L256" s="159"/>
      <c r="M256" s="159"/>
      <c r="N256" s="159"/>
      <c r="O256" s="159"/>
      <c r="P256" s="159"/>
      <c r="Q256" s="158"/>
      <c r="R256" s="159"/>
      <c r="S256" s="158"/>
      <c r="T256" s="158"/>
      <c r="U256" s="159"/>
      <c r="V256" s="159"/>
      <c r="W256" s="159"/>
      <c r="X256" s="159"/>
      <c r="Y256" s="159"/>
      <c r="Z256" s="159"/>
      <c r="AA256" s="159"/>
      <c r="AB256" s="159"/>
      <c r="AC256" s="159"/>
      <c r="AD256" s="158">
        <f t="shared" si="65"/>
        <v>0</v>
      </c>
      <c r="AE256" s="159"/>
      <c r="AF256" s="158"/>
      <c r="AG256" s="158"/>
      <c r="AH256" s="159"/>
      <c r="AI256" s="159"/>
      <c r="AJ256" s="159"/>
      <c r="AK256" s="159"/>
      <c r="AL256" s="159"/>
      <c r="AM256" s="159"/>
      <c r="AN256" s="159"/>
      <c r="AO256" s="159"/>
      <c r="AP256" s="159"/>
      <c r="AQ256" s="158">
        <f t="shared" si="67"/>
        <v>0</v>
      </c>
      <c r="AR256" s="159"/>
      <c r="AS256" s="158"/>
      <c r="AT256" s="158">
        <v>360</v>
      </c>
      <c r="AU256" s="159"/>
      <c r="AV256" s="159"/>
      <c r="AW256" s="159"/>
      <c r="AX256" s="159"/>
      <c r="AY256" s="159"/>
      <c r="AZ256" s="159"/>
      <c r="BA256" s="159"/>
      <c r="BB256" s="159"/>
      <c r="BC256" s="159"/>
      <c r="BD256" s="158">
        <f t="shared" si="69"/>
        <v>360</v>
      </c>
      <c r="BE256" s="159">
        <v>360</v>
      </c>
      <c r="BF256" s="158">
        <f t="shared" si="70"/>
        <v>0</v>
      </c>
    </row>
    <row r="257" spans="1:59">
      <c r="A257" s="138">
        <v>254</v>
      </c>
      <c r="B257" s="160" t="s">
        <v>561</v>
      </c>
      <c r="C257" s="213" t="s">
        <v>23</v>
      </c>
      <c r="D257" s="156" t="s">
        <v>12</v>
      </c>
      <c r="E257" s="161">
        <v>50</v>
      </c>
      <c r="F257" s="158"/>
      <c r="G257" s="158">
        <f>E257*3</f>
        <v>150</v>
      </c>
      <c r="H257" s="159"/>
      <c r="I257" s="159"/>
      <c r="J257" s="159"/>
      <c r="K257" s="159"/>
      <c r="L257" s="159"/>
      <c r="M257" s="159"/>
      <c r="N257" s="159"/>
      <c r="O257" s="159"/>
      <c r="P257" s="159"/>
      <c r="Q257" s="158">
        <f t="shared" si="76"/>
        <v>150</v>
      </c>
      <c r="R257" s="159"/>
      <c r="S257" s="158">
        <f t="shared" si="77"/>
        <v>150</v>
      </c>
      <c r="T257" s="158">
        <f t="shared" ref="T257:T288" si="78">E257*3</f>
        <v>150</v>
      </c>
      <c r="U257" s="159"/>
      <c r="V257" s="159"/>
      <c r="W257" s="159"/>
      <c r="X257" s="159"/>
      <c r="Y257" s="159"/>
      <c r="Z257" s="159"/>
      <c r="AA257" s="159"/>
      <c r="AB257" s="159"/>
      <c r="AC257" s="159"/>
      <c r="AD257" s="158">
        <f t="shared" si="65"/>
        <v>150</v>
      </c>
      <c r="AE257" s="159">
        <v>450</v>
      </c>
      <c r="AF257" s="158">
        <f t="shared" si="66"/>
        <v>-150</v>
      </c>
      <c r="AG257" s="158">
        <f t="shared" ref="AG257:AG288" si="79">$E257*3</f>
        <v>150</v>
      </c>
      <c r="AH257" s="159"/>
      <c r="AI257" s="159"/>
      <c r="AJ257" s="159"/>
      <c r="AK257" s="159"/>
      <c r="AL257" s="159"/>
      <c r="AM257" s="159"/>
      <c r="AN257" s="159"/>
      <c r="AO257" s="159"/>
      <c r="AP257" s="159"/>
      <c r="AQ257" s="158">
        <f t="shared" si="67"/>
        <v>150</v>
      </c>
      <c r="AR257" s="159"/>
      <c r="AS257" s="158">
        <f t="shared" si="68"/>
        <v>0</v>
      </c>
      <c r="AT257" s="158">
        <f t="shared" ref="AT257:AT288" si="80">$E257*3</f>
        <v>150</v>
      </c>
      <c r="AU257" s="159"/>
      <c r="AV257" s="159"/>
      <c r="AW257" s="159"/>
      <c r="AX257" s="159"/>
      <c r="AY257" s="159"/>
      <c r="AZ257" s="159"/>
      <c r="BA257" s="159"/>
      <c r="BB257" s="159"/>
      <c r="BC257" s="159"/>
      <c r="BD257" s="158">
        <f t="shared" si="69"/>
        <v>150</v>
      </c>
      <c r="BE257" s="159"/>
      <c r="BF257" s="158">
        <f t="shared" si="70"/>
        <v>150</v>
      </c>
      <c r="BG257" s="137" t="str">
        <f t="shared" ref="BG257:BG321" si="81">IF(BF257=0,"*","")</f>
        <v/>
      </c>
    </row>
    <row r="258" spans="1:59">
      <c r="A258" s="138">
        <v>255</v>
      </c>
      <c r="B258" s="160" t="s">
        <v>563</v>
      </c>
      <c r="C258" s="213" t="s">
        <v>23</v>
      </c>
      <c r="D258" s="156" t="s">
        <v>565</v>
      </c>
      <c r="E258" s="161">
        <v>85</v>
      </c>
      <c r="F258" s="158">
        <v>5</v>
      </c>
      <c r="G258" s="158">
        <f>E258*3</f>
        <v>255</v>
      </c>
      <c r="H258" s="159"/>
      <c r="I258" s="159"/>
      <c r="J258" s="159"/>
      <c r="K258" s="159"/>
      <c r="L258" s="159"/>
      <c r="M258" s="159"/>
      <c r="N258" s="159"/>
      <c r="O258" s="159"/>
      <c r="P258" s="159"/>
      <c r="Q258" s="158">
        <f t="shared" si="76"/>
        <v>255</v>
      </c>
      <c r="R258" s="159">
        <v>260</v>
      </c>
      <c r="S258" s="158">
        <f t="shared" si="77"/>
        <v>0</v>
      </c>
      <c r="T258" s="158">
        <f t="shared" si="78"/>
        <v>255</v>
      </c>
      <c r="U258" s="159"/>
      <c r="V258" s="159"/>
      <c r="W258" s="159"/>
      <c r="X258" s="159"/>
      <c r="Y258" s="159"/>
      <c r="Z258" s="159"/>
      <c r="AA258" s="159"/>
      <c r="AB258" s="159"/>
      <c r="AC258" s="159"/>
      <c r="AD258" s="158">
        <f t="shared" si="65"/>
        <v>255</v>
      </c>
      <c r="AE258" s="159">
        <v>255</v>
      </c>
      <c r="AF258" s="158">
        <f t="shared" si="66"/>
        <v>0</v>
      </c>
      <c r="AG258" s="158">
        <f t="shared" si="79"/>
        <v>255</v>
      </c>
      <c r="AH258" s="159"/>
      <c r="AI258" s="159"/>
      <c r="AJ258" s="159"/>
      <c r="AK258" s="159"/>
      <c r="AL258" s="159"/>
      <c r="AM258" s="159"/>
      <c r="AN258" s="159"/>
      <c r="AO258" s="159"/>
      <c r="AP258" s="159"/>
      <c r="AQ258" s="158">
        <f t="shared" si="67"/>
        <v>255</v>
      </c>
      <c r="AR258" s="159">
        <v>255</v>
      </c>
      <c r="AS258" s="158">
        <f t="shared" si="68"/>
        <v>0</v>
      </c>
      <c r="AT258" s="158">
        <f t="shared" si="80"/>
        <v>255</v>
      </c>
      <c r="AU258" s="159"/>
      <c r="AV258" s="159"/>
      <c r="AW258" s="159"/>
      <c r="AX258" s="159"/>
      <c r="AY258" s="159"/>
      <c r="AZ258" s="159"/>
      <c r="BA258" s="159"/>
      <c r="BB258" s="159"/>
      <c r="BC258" s="159"/>
      <c r="BD258" s="158">
        <f t="shared" si="69"/>
        <v>255</v>
      </c>
      <c r="BE258" s="159">
        <v>255</v>
      </c>
      <c r="BF258" s="158">
        <f t="shared" si="70"/>
        <v>0</v>
      </c>
      <c r="BG258" s="137" t="str">
        <f t="shared" si="81"/>
        <v>*</v>
      </c>
    </row>
    <row r="259" spans="1:59">
      <c r="A259" s="138">
        <v>256</v>
      </c>
      <c r="B259" s="155" t="s">
        <v>566</v>
      </c>
      <c r="C259" s="213" t="s">
        <v>10</v>
      </c>
      <c r="D259" s="156" t="s">
        <v>568</v>
      </c>
      <c r="E259" s="157">
        <v>250</v>
      </c>
      <c r="F259" s="158">
        <v>-400</v>
      </c>
      <c r="G259" s="158">
        <v>600</v>
      </c>
      <c r="H259" s="159">
        <v>100</v>
      </c>
      <c r="I259" s="159"/>
      <c r="J259" s="159"/>
      <c r="K259" s="159"/>
      <c r="L259" s="159"/>
      <c r="M259" s="159"/>
      <c r="N259" s="159"/>
      <c r="O259" s="159"/>
      <c r="P259" s="159"/>
      <c r="Q259" s="158">
        <f t="shared" si="76"/>
        <v>700</v>
      </c>
      <c r="R259" s="159">
        <v>450</v>
      </c>
      <c r="S259" s="158">
        <f t="shared" si="77"/>
        <v>-150</v>
      </c>
      <c r="T259" s="158">
        <f t="shared" si="78"/>
        <v>750</v>
      </c>
      <c r="U259" s="159"/>
      <c r="V259" s="159">
        <v>50</v>
      </c>
      <c r="W259" s="159"/>
      <c r="X259" s="159"/>
      <c r="Y259" s="159"/>
      <c r="Z259" s="159"/>
      <c r="AA259" s="159">
        <v>60</v>
      </c>
      <c r="AB259" s="159"/>
      <c r="AC259" s="159">
        <v>20</v>
      </c>
      <c r="AD259" s="158">
        <f t="shared" si="65"/>
        <v>880</v>
      </c>
      <c r="AE259" s="159">
        <v>500</v>
      </c>
      <c r="AF259" s="158">
        <f t="shared" si="66"/>
        <v>230</v>
      </c>
      <c r="AG259" s="158">
        <f t="shared" si="79"/>
        <v>750</v>
      </c>
      <c r="AH259" s="159"/>
      <c r="AI259" s="159"/>
      <c r="AJ259" s="159"/>
      <c r="AK259" s="159"/>
      <c r="AL259" s="159"/>
      <c r="AM259" s="159"/>
      <c r="AN259" s="159"/>
      <c r="AO259" s="159"/>
      <c r="AP259" s="159">
        <v>100</v>
      </c>
      <c r="AQ259" s="158">
        <f t="shared" si="67"/>
        <v>850</v>
      </c>
      <c r="AR259" s="159">
        <v>1330</v>
      </c>
      <c r="AS259" s="158">
        <f t="shared" si="68"/>
        <v>-250</v>
      </c>
      <c r="AT259" s="158">
        <f t="shared" si="80"/>
        <v>750</v>
      </c>
      <c r="AU259" s="159"/>
      <c r="AV259" s="159"/>
      <c r="AW259" s="159"/>
      <c r="AX259" s="159"/>
      <c r="AY259" s="159"/>
      <c r="AZ259" s="159"/>
      <c r="BA259" s="159"/>
      <c r="BB259" s="159"/>
      <c r="BC259" s="159"/>
      <c r="BD259" s="158">
        <f t="shared" si="69"/>
        <v>750</v>
      </c>
      <c r="BE259" s="159">
        <v>1000</v>
      </c>
      <c r="BF259" s="158">
        <f t="shared" si="70"/>
        <v>-500</v>
      </c>
      <c r="BG259" s="137" t="str">
        <f t="shared" si="81"/>
        <v/>
      </c>
    </row>
    <row r="260" spans="1:59">
      <c r="A260" s="138">
        <v>257</v>
      </c>
      <c r="B260" s="160" t="s">
        <v>569</v>
      </c>
      <c r="C260" s="213" t="s">
        <v>14</v>
      </c>
      <c r="D260" s="156" t="s">
        <v>571</v>
      </c>
      <c r="E260" s="285">
        <v>480</v>
      </c>
      <c r="F260" s="158"/>
      <c r="G260" s="158">
        <v>1275</v>
      </c>
      <c r="H260" s="159">
        <v>50</v>
      </c>
      <c r="I260" s="159"/>
      <c r="J260" s="159"/>
      <c r="K260" s="159"/>
      <c r="L260" s="159"/>
      <c r="M260" s="159"/>
      <c r="N260" s="159"/>
      <c r="O260" s="159"/>
      <c r="P260" s="159"/>
      <c r="Q260" s="158">
        <f t="shared" si="76"/>
        <v>1325</v>
      </c>
      <c r="R260" s="159">
        <v>11509.7</v>
      </c>
      <c r="S260" s="158">
        <f t="shared" si="77"/>
        <v>-10184.700000000001</v>
      </c>
      <c r="T260" s="158">
        <f t="shared" si="78"/>
        <v>1440</v>
      </c>
      <c r="U260" s="159"/>
      <c r="V260" s="159">
        <v>50</v>
      </c>
      <c r="W260" s="159">
        <v>10184.700000000001</v>
      </c>
      <c r="X260" s="159"/>
      <c r="Y260" s="159"/>
      <c r="Z260" s="159"/>
      <c r="AA260" s="159">
        <v>60</v>
      </c>
      <c r="AB260" s="159"/>
      <c r="AC260" s="159"/>
      <c r="AD260" s="158">
        <f t="shared" si="65"/>
        <v>11734.7</v>
      </c>
      <c r="AE260" s="159">
        <v>1440</v>
      </c>
      <c r="AF260" s="158">
        <f t="shared" si="66"/>
        <v>110</v>
      </c>
      <c r="AG260" s="158">
        <f t="shared" si="79"/>
        <v>1440</v>
      </c>
      <c r="AH260" s="159"/>
      <c r="AI260" s="159"/>
      <c r="AJ260" s="159"/>
      <c r="AK260" s="159"/>
      <c r="AL260" s="159"/>
      <c r="AM260" s="159"/>
      <c r="AN260" s="159"/>
      <c r="AO260" s="159"/>
      <c r="AP260" s="159"/>
      <c r="AQ260" s="158">
        <f t="shared" si="67"/>
        <v>1440</v>
      </c>
      <c r="AR260" s="159">
        <v>1550</v>
      </c>
      <c r="AS260" s="158">
        <f t="shared" si="68"/>
        <v>0</v>
      </c>
      <c r="AT260" s="158">
        <f t="shared" si="80"/>
        <v>1440</v>
      </c>
      <c r="AU260" s="159"/>
      <c r="AV260" s="159"/>
      <c r="AW260" s="159"/>
      <c r="AX260" s="159"/>
      <c r="AY260" s="159"/>
      <c r="AZ260" s="159"/>
      <c r="BA260" s="159"/>
      <c r="BB260" s="159"/>
      <c r="BC260" s="159"/>
      <c r="BD260" s="158">
        <f t="shared" si="69"/>
        <v>1440</v>
      </c>
      <c r="BE260" s="159">
        <v>1440</v>
      </c>
      <c r="BF260" s="158">
        <f t="shared" si="70"/>
        <v>0</v>
      </c>
      <c r="BG260" s="137" t="str">
        <f t="shared" si="81"/>
        <v>*</v>
      </c>
    </row>
    <row r="261" spans="1:59">
      <c r="A261" s="138">
        <v>258</v>
      </c>
      <c r="B261" s="160" t="s">
        <v>572</v>
      </c>
      <c r="C261" s="213" t="s">
        <v>14</v>
      </c>
      <c r="D261" s="156" t="s">
        <v>574</v>
      </c>
      <c r="E261" s="161">
        <v>185</v>
      </c>
      <c r="F261" s="158"/>
      <c r="G261" s="158">
        <v>435</v>
      </c>
      <c r="H261" s="159">
        <v>50</v>
      </c>
      <c r="I261" s="159"/>
      <c r="J261" s="159"/>
      <c r="K261" s="159"/>
      <c r="L261" s="159"/>
      <c r="M261" s="159"/>
      <c r="N261" s="159"/>
      <c r="O261" s="159"/>
      <c r="P261" s="159"/>
      <c r="Q261" s="158">
        <f t="shared" si="76"/>
        <v>485</v>
      </c>
      <c r="R261" s="159">
        <v>485</v>
      </c>
      <c r="S261" s="158">
        <f t="shared" si="77"/>
        <v>0</v>
      </c>
      <c r="T261" s="158">
        <f t="shared" si="78"/>
        <v>555</v>
      </c>
      <c r="U261" s="159"/>
      <c r="V261" s="159"/>
      <c r="W261" s="159"/>
      <c r="X261" s="159"/>
      <c r="Y261" s="159"/>
      <c r="Z261" s="159"/>
      <c r="AA261" s="159">
        <v>50</v>
      </c>
      <c r="AB261" s="159"/>
      <c r="AC261" s="159"/>
      <c r="AD261" s="158">
        <f t="shared" si="65"/>
        <v>605</v>
      </c>
      <c r="AE261" s="159">
        <v>605</v>
      </c>
      <c r="AF261" s="158">
        <f t="shared" si="66"/>
        <v>0</v>
      </c>
      <c r="AG261" s="158">
        <f t="shared" si="79"/>
        <v>555</v>
      </c>
      <c r="AH261" s="159"/>
      <c r="AI261" s="159"/>
      <c r="AJ261" s="159"/>
      <c r="AK261" s="159"/>
      <c r="AL261" s="159"/>
      <c r="AM261" s="159"/>
      <c r="AN261" s="159"/>
      <c r="AO261" s="159"/>
      <c r="AP261" s="159"/>
      <c r="AQ261" s="158">
        <f t="shared" si="67"/>
        <v>555</v>
      </c>
      <c r="AR261" s="159">
        <v>555</v>
      </c>
      <c r="AS261" s="158">
        <f t="shared" si="68"/>
        <v>0</v>
      </c>
      <c r="AT261" s="158">
        <f t="shared" si="80"/>
        <v>555</v>
      </c>
      <c r="AU261" s="159"/>
      <c r="AV261" s="159"/>
      <c r="AW261" s="159"/>
      <c r="AX261" s="159"/>
      <c r="AY261" s="159"/>
      <c r="AZ261" s="159"/>
      <c r="BA261" s="159"/>
      <c r="BB261" s="159"/>
      <c r="BC261" s="159"/>
      <c r="BD261" s="158">
        <f t="shared" si="69"/>
        <v>555</v>
      </c>
      <c r="BE261" s="159">
        <v>555</v>
      </c>
      <c r="BF261" s="158">
        <f t="shared" si="70"/>
        <v>0</v>
      </c>
      <c r="BG261" s="137" t="str">
        <f t="shared" si="81"/>
        <v>*</v>
      </c>
    </row>
    <row r="262" spans="1:59">
      <c r="A262" s="138">
        <v>259</v>
      </c>
      <c r="B262" s="160" t="s">
        <v>575</v>
      </c>
      <c r="C262" s="213" t="s">
        <v>23</v>
      </c>
      <c r="D262" s="156" t="s">
        <v>577</v>
      </c>
      <c r="E262" s="161">
        <v>95</v>
      </c>
      <c r="F262" s="158"/>
      <c r="G262" s="158">
        <f>E262*3</f>
        <v>285</v>
      </c>
      <c r="H262" s="159"/>
      <c r="I262" s="159"/>
      <c r="J262" s="159"/>
      <c r="K262" s="159"/>
      <c r="L262" s="159"/>
      <c r="M262" s="159"/>
      <c r="N262" s="159"/>
      <c r="O262" s="159"/>
      <c r="P262" s="159"/>
      <c r="Q262" s="158">
        <f t="shared" ref="Q262:Q293" si="82">SUM(G262:P262)</f>
        <v>285</v>
      </c>
      <c r="R262" s="159">
        <v>1140</v>
      </c>
      <c r="S262" s="158">
        <f t="shared" si="77"/>
        <v>-855</v>
      </c>
      <c r="T262" s="158">
        <f t="shared" si="78"/>
        <v>285</v>
      </c>
      <c r="U262" s="159"/>
      <c r="V262" s="159"/>
      <c r="W262" s="159"/>
      <c r="X262" s="159"/>
      <c r="Y262" s="159"/>
      <c r="Z262" s="159"/>
      <c r="AA262" s="159"/>
      <c r="AB262" s="159"/>
      <c r="AC262" s="159"/>
      <c r="AD262" s="158">
        <f t="shared" ref="AD262:AD326" si="83">SUM(T262:AC262)</f>
        <v>285</v>
      </c>
      <c r="AE262" s="159"/>
      <c r="AF262" s="158">
        <f t="shared" ref="AF262:AF326" si="84">S262+AD262-AE262</f>
        <v>-570</v>
      </c>
      <c r="AG262" s="158">
        <f t="shared" si="79"/>
        <v>285</v>
      </c>
      <c r="AH262" s="159"/>
      <c r="AI262" s="159"/>
      <c r="AJ262" s="159"/>
      <c r="AK262" s="159"/>
      <c r="AL262" s="159"/>
      <c r="AM262" s="159"/>
      <c r="AN262" s="159"/>
      <c r="AO262" s="159"/>
      <c r="AP262" s="159"/>
      <c r="AQ262" s="158">
        <f t="shared" ref="AQ262:AQ326" si="85">SUM(AG262:AP262)</f>
        <v>285</v>
      </c>
      <c r="AR262" s="159"/>
      <c r="AS262" s="158">
        <f t="shared" ref="AS262:AS326" si="86">AF262+AQ262-AR262</f>
        <v>-285</v>
      </c>
      <c r="AT262" s="158">
        <f t="shared" si="80"/>
        <v>285</v>
      </c>
      <c r="AU262" s="159"/>
      <c r="AV262" s="159"/>
      <c r="AW262" s="159"/>
      <c r="AX262" s="159"/>
      <c r="AY262" s="159"/>
      <c r="AZ262" s="159"/>
      <c r="BA262" s="159"/>
      <c r="BB262" s="159"/>
      <c r="BC262" s="159"/>
      <c r="BD262" s="158">
        <f t="shared" ref="BD262:BD326" si="87">SUM(AT262:BC262)</f>
        <v>285</v>
      </c>
      <c r="BE262" s="159"/>
      <c r="BF262" s="158">
        <f t="shared" ref="BF262:BF326" si="88">AS262+BD262-BE262</f>
        <v>0</v>
      </c>
      <c r="BG262" s="137" t="str">
        <f t="shared" si="81"/>
        <v>*</v>
      </c>
    </row>
    <row r="263" spans="1:59">
      <c r="A263" s="138">
        <v>260</v>
      </c>
      <c r="B263" s="155" t="s">
        <v>578</v>
      </c>
      <c r="C263" s="213" t="s">
        <v>10</v>
      </c>
      <c r="D263" s="156" t="s">
        <v>579</v>
      </c>
      <c r="E263" s="157">
        <v>70</v>
      </c>
      <c r="F263" s="158"/>
      <c r="G263" s="158">
        <f>E263*3</f>
        <v>210</v>
      </c>
      <c r="H263" s="159"/>
      <c r="I263" s="159"/>
      <c r="J263" s="159"/>
      <c r="K263" s="159"/>
      <c r="L263" s="159"/>
      <c r="M263" s="159"/>
      <c r="N263" s="159"/>
      <c r="O263" s="159"/>
      <c r="P263" s="159"/>
      <c r="Q263" s="158">
        <f t="shared" si="82"/>
        <v>210</v>
      </c>
      <c r="R263" s="159"/>
      <c r="S263" s="158">
        <f t="shared" si="77"/>
        <v>210</v>
      </c>
      <c r="T263" s="158">
        <f t="shared" si="78"/>
        <v>210</v>
      </c>
      <c r="U263" s="159"/>
      <c r="V263" s="159"/>
      <c r="W263" s="159"/>
      <c r="X263" s="159"/>
      <c r="Y263" s="159"/>
      <c r="Z263" s="159"/>
      <c r="AA263" s="159"/>
      <c r="AB263" s="159"/>
      <c r="AC263" s="159"/>
      <c r="AD263" s="158">
        <f t="shared" si="83"/>
        <v>210</v>
      </c>
      <c r="AE263" s="159"/>
      <c r="AF263" s="158">
        <f t="shared" si="84"/>
        <v>420</v>
      </c>
      <c r="AG263" s="158">
        <f t="shared" si="79"/>
        <v>210</v>
      </c>
      <c r="AH263" s="159"/>
      <c r="AI263" s="159"/>
      <c r="AJ263" s="159"/>
      <c r="AK263" s="159"/>
      <c r="AL263" s="159"/>
      <c r="AM263" s="159"/>
      <c r="AN263" s="159"/>
      <c r="AO263" s="159"/>
      <c r="AP263" s="159"/>
      <c r="AQ263" s="158">
        <f t="shared" si="85"/>
        <v>210</v>
      </c>
      <c r="AR263" s="159"/>
      <c r="AS263" s="158">
        <f t="shared" si="86"/>
        <v>630</v>
      </c>
      <c r="AT263" s="158">
        <f t="shared" si="80"/>
        <v>210</v>
      </c>
      <c r="AU263" s="159"/>
      <c r="AV263" s="159"/>
      <c r="AW263" s="159"/>
      <c r="AX263" s="159"/>
      <c r="AY263" s="159"/>
      <c r="AZ263" s="159"/>
      <c r="BA263" s="159"/>
      <c r="BB263" s="159"/>
      <c r="BC263" s="159"/>
      <c r="BD263" s="158">
        <f t="shared" si="87"/>
        <v>210</v>
      </c>
      <c r="BE263" s="159">
        <v>840</v>
      </c>
      <c r="BF263" s="158">
        <f t="shared" si="88"/>
        <v>0</v>
      </c>
      <c r="BG263" s="137" t="str">
        <f t="shared" si="81"/>
        <v>*</v>
      </c>
    </row>
    <row r="264" spans="1:59">
      <c r="A264" s="138">
        <v>261</v>
      </c>
      <c r="B264" s="160" t="s">
        <v>934</v>
      </c>
      <c r="C264" s="213" t="s">
        <v>14</v>
      </c>
      <c r="D264" s="156" t="s">
        <v>948</v>
      </c>
      <c r="E264" s="161">
        <v>30</v>
      </c>
      <c r="F264" s="158"/>
      <c r="G264" s="158">
        <v>60</v>
      </c>
      <c r="H264" s="159"/>
      <c r="I264" s="159"/>
      <c r="J264" s="159"/>
      <c r="K264" s="159"/>
      <c r="L264" s="159"/>
      <c r="M264" s="159"/>
      <c r="N264" s="159"/>
      <c r="O264" s="159"/>
      <c r="P264" s="159"/>
      <c r="Q264" s="158">
        <f t="shared" si="82"/>
        <v>60</v>
      </c>
      <c r="R264" s="159">
        <v>120</v>
      </c>
      <c r="S264" s="158">
        <f t="shared" si="77"/>
        <v>-60</v>
      </c>
      <c r="T264" s="158">
        <f t="shared" si="78"/>
        <v>90</v>
      </c>
      <c r="U264" s="159"/>
      <c r="V264" s="159"/>
      <c r="W264" s="159"/>
      <c r="X264" s="159"/>
      <c r="Y264" s="159"/>
      <c r="Z264" s="159"/>
      <c r="AA264" s="159">
        <v>50</v>
      </c>
      <c r="AB264" s="159"/>
      <c r="AC264" s="159"/>
      <c r="AD264" s="158">
        <f t="shared" si="83"/>
        <v>140</v>
      </c>
      <c r="AE264" s="159"/>
      <c r="AF264" s="158">
        <f t="shared" si="84"/>
        <v>80</v>
      </c>
      <c r="AG264" s="158">
        <f t="shared" si="79"/>
        <v>90</v>
      </c>
      <c r="AH264" s="159"/>
      <c r="AI264" s="159"/>
      <c r="AJ264" s="159"/>
      <c r="AK264" s="159"/>
      <c r="AL264" s="159"/>
      <c r="AM264" s="159"/>
      <c r="AN264" s="159"/>
      <c r="AO264" s="159"/>
      <c r="AP264" s="159"/>
      <c r="AQ264" s="158">
        <f t="shared" si="85"/>
        <v>90</v>
      </c>
      <c r="AR264" s="159">
        <v>260</v>
      </c>
      <c r="AS264" s="158">
        <f t="shared" si="86"/>
        <v>-90</v>
      </c>
      <c r="AT264" s="158">
        <f t="shared" si="80"/>
        <v>90</v>
      </c>
      <c r="AU264" s="159"/>
      <c r="AV264" s="159"/>
      <c r="AW264" s="159"/>
      <c r="AX264" s="159"/>
      <c r="AY264" s="159"/>
      <c r="AZ264" s="159"/>
      <c r="BA264" s="159"/>
      <c r="BB264" s="159"/>
      <c r="BC264" s="159"/>
      <c r="BD264" s="158">
        <f t="shared" si="87"/>
        <v>90</v>
      </c>
      <c r="BE264" s="159"/>
      <c r="BF264" s="158">
        <f t="shared" si="88"/>
        <v>0</v>
      </c>
      <c r="BG264" s="137" t="str">
        <f t="shared" si="81"/>
        <v>*</v>
      </c>
    </row>
    <row r="265" spans="1:59">
      <c r="A265" s="138">
        <v>262</v>
      </c>
      <c r="B265" s="160" t="s">
        <v>581</v>
      </c>
      <c r="C265" s="213" t="s">
        <v>14</v>
      </c>
      <c r="D265" s="156" t="s">
        <v>12</v>
      </c>
      <c r="E265" s="161">
        <v>0</v>
      </c>
      <c r="F265" s="158"/>
      <c r="G265" s="158">
        <f>E265*3</f>
        <v>0</v>
      </c>
      <c r="H265" s="159"/>
      <c r="I265" s="159"/>
      <c r="J265" s="159"/>
      <c r="K265" s="159"/>
      <c r="L265" s="159"/>
      <c r="M265" s="159"/>
      <c r="N265" s="159"/>
      <c r="O265" s="159"/>
      <c r="P265" s="159"/>
      <c r="Q265" s="158">
        <f t="shared" si="82"/>
        <v>0</v>
      </c>
      <c r="R265" s="159"/>
      <c r="S265" s="158">
        <f t="shared" si="77"/>
        <v>0</v>
      </c>
      <c r="T265" s="158">
        <f t="shared" si="78"/>
        <v>0</v>
      </c>
      <c r="U265" s="159"/>
      <c r="V265" s="159"/>
      <c r="W265" s="159"/>
      <c r="X265" s="159"/>
      <c r="Y265" s="159"/>
      <c r="Z265" s="159"/>
      <c r="AA265" s="159"/>
      <c r="AB265" s="159"/>
      <c r="AC265" s="159"/>
      <c r="AD265" s="158">
        <f t="shared" si="83"/>
        <v>0</v>
      </c>
      <c r="AE265" s="159"/>
      <c r="AF265" s="158">
        <f t="shared" si="84"/>
        <v>0</v>
      </c>
      <c r="AG265" s="158">
        <f t="shared" si="79"/>
        <v>0</v>
      </c>
      <c r="AH265" s="159"/>
      <c r="AI265" s="159"/>
      <c r="AJ265" s="159"/>
      <c r="AK265" s="159"/>
      <c r="AL265" s="159"/>
      <c r="AM265" s="159"/>
      <c r="AN265" s="159"/>
      <c r="AO265" s="159"/>
      <c r="AP265" s="159"/>
      <c r="AQ265" s="158">
        <f t="shared" si="85"/>
        <v>0</v>
      </c>
      <c r="AR265" s="159"/>
      <c r="AS265" s="158">
        <f t="shared" si="86"/>
        <v>0</v>
      </c>
      <c r="AT265" s="158">
        <f t="shared" si="80"/>
        <v>0</v>
      </c>
      <c r="AU265" s="159"/>
      <c r="AV265" s="159"/>
      <c r="AW265" s="159"/>
      <c r="AX265" s="159"/>
      <c r="AY265" s="159"/>
      <c r="AZ265" s="159"/>
      <c r="BA265" s="159"/>
      <c r="BB265" s="159"/>
      <c r="BC265" s="159"/>
      <c r="BD265" s="158">
        <f t="shared" si="87"/>
        <v>0</v>
      </c>
      <c r="BE265" s="159"/>
      <c r="BF265" s="158">
        <f t="shared" si="88"/>
        <v>0</v>
      </c>
      <c r="BG265" s="137" t="str">
        <f t="shared" si="81"/>
        <v>*</v>
      </c>
    </row>
    <row r="266" spans="1:59">
      <c r="A266" s="138">
        <v>263</v>
      </c>
      <c r="B266" s="221" t="s">
        <v>1154</v>
      </c>
      <c r="C266" s="213" t="s">
        <v>23</v>
      </c>
      <c r="D266" s="156" t="s">
        <v>12</v>
      </c>
      <c r="E266" s="161">
        <v>50</v>
      </c>
      <c r="F266" s="158"/>
      <c r="G266" s="158">
        <f>E266*3</f>
        <v>150</v>
      </c>
      <c r="H266" s="159"/>
      <c r="I266" s="159"/>
      <c r="J266" s="159"/>
      <c r="K266" s="159"/>
      <c r="L266" s="159"/>
      <c r="M266" s="159"/>
      <c r="N266" s="159"/>
      <c r="O266" s="159"/>
      <c r="P266" s="159"/>
      <c r="Q266" s="158">
        <f t="shared" si="82"/>
        <v>150</v>
      </c>
      <c r="R266" s="159">
        <v>150</v>
      </c>
      <c r="S266" s="158">
        <f t="shared" si="77"/>
        <v>0</v>
      </c>
      <c r="T266" s="158">
        <f t="shared" si="78"/>
        <v>150</v>
      </c>
      <c r="U266" s="159"/>
      <c r="V266" s="159"/>
      <c r="W266" s="159"/>
      <c r="X266" s="159"/>
      <c r="Y266" s="159"/>
      <c r="Z266" s="159"/>
      <c r="AA266" s="159"/>
      <c r="AB266" s="159"/>
      <c r="AC266" s="159">
        <v>500</v>
      </c>
      <c r="AD266" s="158">
        <f t="shared" si="83"/>
        <v>650</v>
      </c>
      <c r="AE266" s="159">
        <v>650</v>
      </c>
      <c r="AF266" s="158">
        <f t="shared" si="84"/>
        <v>0</v>
      </c>
      <c r="AG266" s="158"/>
      <c r="AH266" s="159"/>
      <c r="AI266" s="159"/>
      <c r="AJ266" s="159"/>
      <c r="AK266" s="159"/>
      <c r="AL266" s="159"/>
      <c r="AM266" s="159"/>
      <c r="AN266" s="159"/>
      <c r="AO266" s="159"/>
      <c r="AP266" s="159"/>
      <c r="AQ266" s="158">
        <f t="shared" si="85"/>
        <v>0</v>
      </c>
      <c r="AR266" s="159"/>
      <c r="AS266" s="158">
        <f t="shared" si="86"/>
        <v>0</v>
      </c>
      <c r="AT266" s="158"/>
      <c r="AU266" s="159"/>
      <c r="AV266" s="159"/>
      <c r="AW266" s="159"/>
      <c r="AX266" s="159"/>
      <c r="AY266" s="159"/>
      <c r="AZ266" s="159"/>
      <c r="BA266" s="159"/>
      <c r="BB266" s="159"/>
      <c r="BC266" s="159"/>
      <c r="BD266" s="158">
        <f t="shared" si="87"/>
        <v>0</v>
      </c>
      <c r="BE266" s="159"/>
      <c r="BF266" s="158">
        <f t="shared" si="88"/>
        <v>0</v>
      </c>
      <c r="BG266" s="137" t="str">
        <f t="shared" si="81"/>
        <v>*</v>
      </c>
    </row>
    <row r="267" spans="1:59">
      <c r="A267" s="138">
        <v>264</v>
      </c>
      <c r="B267" s="221" t="s">
        <v>1336</v>
      </c>
      <c r="C267" s="213" t="s">
        <v>23</v>
      </c>
      <c r="D267" s="156"/>
      <c r="E267" s="161">
        <v>200</v>
      </c>
      <c r="F267" s="158"/>
      <c r="G267" s="158">
        <v>307</v>
      </c>
      <c r="H267" s="159"/>
      <c r="I267" s="159"/>
      <c r="J267" s="159"/>
      <c r="K267" s="159"/>
      <c r="L267" s="159"/>
      <c r="M267" s="159"/>
      <c r="N267" s="159">
        <v>50</v>
      </c>
      <c r="O267" s="159"/>
      <c r="P267" s="159"/>
      <c r="Q267" s="158">
        <f t="shared" si="82"/>
        <v>357</v>
      </c>
      <c r="R267" s="159">
        <v>357</v>
      </c>
      <c r="S267" s="158">
        <f t="shared" si="77"/>
        <v>0</v>
      </c>
      <c r="T267" s="158">
        <f t="shared" si="78"/>
        <v>600</v>
      </c>
      <c r="U267" s="159"/>
      <c r="V267" s="227">
        <v>50</v>
      </c>
      <c r="W267" s="159"/>
      <c r="X267" s="159"/>
      <c r="Y267" s="159"/>
      <c r="Z267" s="159"/>
      <c r="AA267" s="159"/>
      <c r="AB267" s="159"/>
      <c r="AC267" s="159"/>
      <c r="AD267" s="158">
        <f t="shared" si="83"/>
        <v>650</v>
      </c>
      <c r="AE267" s="159">
        <v>650</v>
      </c>
      <c r="AF267" s="158">
        <f t="shared" si="84"/>
        <v>0</v>
      </c>
      <c r="AG267" s="158">
        <f t="shared" si="79"/>
        <v>600</v>
      </c>
      <c r="AH267" s="159"/>
      <c r="AI267" s="159">
        <v>250</v>
      </c>
      <c r="AJ267" s="159"/>
      <c r="AK267" s="159"/>
      <c r="AL267" s="159">
        <v>300</v>
      </c>
      <c r="AM267" s="159"/>
      <c r="AN267" s="159"/>
      <c r="AO267" s="159"/>
      <c r="AP267" s="159"/>
      <c r="AQ267" s="158">
        <f t="shared" si="85"/>
        <v>1150</v>
      </c>
      <c r="AR267" s="159">
        <v>1150</v>
      </c>
      <c r="AS267" s="158">
        <f t="shared" si="86"/>
        <v>0</v>
      </c>
      <c r="AT267" s="158">
        <f t="shared" si="80"/>
        <v>600</v>
      </c>
      <c r="AU267" s="159"/>
      <c r="AV267" s="159">
        <v>50</v>
      </c>
      <c r="AW267" s="159"/>
      <c r="AX267" s="159"/>
      <c r="AY267" s="159"/>
      <c r="AZ267" s="159"/>
      <c r="BA267" s="159"/>
      <c r="BB267" s="159"/>
      <c r="BC267" s="159"/>
      <c r="BD267" s="158">
        <f t="shared" si="87"/>
        <v>650</v>
      </c>
      <c r="BE267" s="159">
        <v>600</v>
      </c>
      <c r="BF267" s="158">
        <f t="shared" si="88"/>
        <v>50</v>
      </c>
      <c r="BG267" s="137" t="str">
        <f t="shared" si="81"/>
        <v/>
      </c>
    </row>
    <row r="268" spans="1:59">
      <c r="A268" s="138">
        <v>265</v>
      </c>
      <c r="B268" s="160" t="s">
        <v>960</v>
      </c>
      <c r="C268" s="213" t="s">
        <v>14</v>
      </c>
      <c r="D268" s="156" t="s">
        <v>961</v>
      </c>
      <c r="E268" s="161">
        <v>75</v>
      </c>
      <c r="F268" s="158"/>
      <c r="G268" s="158">
        <v>150</v>
      </c>
      <c r="H268" s="159"/>
      <c r="I268" s="159"/>
      <c r="J268" s="159"/>
      <c r="K268" s="159"/>
      <c r="L268" s="159"/>
      <c r="M268" s="159"/>
      <c r="N268" s="159"/>
      <c r="O268" s="159"/>
      <c r="P268" s="159"/>
      <c r="Q268" s="158">
        <f t="shared" si="82"/>
        <v>150</v>
      </c>
      <c r="R268" s="159">
        <v>150</v>
      </c>
      <c r="S268" s="158">
        <f t="shared" si="77"/>
        <v>0</v>
      </c>
      <c r="T268" s="158">
        <f t="shared" si="78"/>
        <v>225</v>
      </c>
      <c r="U268" s="159"/>
      <c r="V268" s="159"/>
      <c r="W268" s="159"/>
      <c r="X268" s="159"/>
      <c r="Y268" s="159"/>
      <c r="Z268" s="159"/>
      <c r="AA268" s="159"/>
      <c r="AB268" s="159"/>
      <c r="AC268" s="159"/>
      <c r="AD268" s="158">
        <f t="shared" si="83"/>
        <v>225</v>
      </c>
      <c r="AE268" s="159">
        <v>225</v>
      </c>
      <c r="AF268" s="158">
        <f t="shared" si="84"/>
        <v>0</v>
      </c>
      <c r="AG268" s="158">
        <f t="shared" si="79"/>
        <v>225</v>
      </c>
      <c r="AH268" s="159"/>
      <c r="AI268" s="159"/>
      <c r="AJ268" s="159"/>
      <c r="AK268" s="159"/>
      <c r="AL268" s="159"/>
      <c r="AM268" s="159"/>
      <c r="AN268" s="159"/>
      <c r="AO268" s="159"/>
      <c r="AP268" s="159"/>
      <c r="AQ268" s="158">
        <f t="shared" si="85"/>
        <v>225</v>
      </c>
      <c r="AR268" s="159">
        <v>450</v>
      </c>
      <c r="AS268" s="158">
        <f t="shared" si="86"/>
        <v>-225</v>
      </c>
      <c r="AT268" s="158">
        <f t="shared" si="80"/>
        <v>225</v>
      </c>
      <c r="AU268" s="159"/>
      <c r="AV268" s="159"/>
      <c r="AW268" s="159"/>
      <c r="AX268" s="159"/>
      <c r="AY268" s="159"/>
      <c r="AZ268" s="159"/>
      <c r="BA268" s="159"/>
      <c r="BB268" s="159"/>
      <c r="BC268" s="159"/>
      <c r="BD268" s="158">
        <f t="shared" si="87"/>
        <v>225</v>
      </c>
      <c r="BE268" s="159"/>
      <c r="BF268" s="158">
        <f t="shared" si="88"/>
        <v>0</v>
      </c>
      <c r="BG268" s="137" t="str">
        <f t="shared" si="81"/>
        <v>*</v>
      </c>
    </row>
    <row r="269" spans="1:59">
      <c r="A269" s="138">
        <v>266</v>
      </c>
      <c r="B269" s="270" t="s">
        <v>1314</v>
      </c>
      <c r="C269" s="213" t="s">
        <v>14</v>
      </c>
      <c r="D269" s="156" t="s">
        <v>893</v>
      </c>
      <c r="E269" s="161">
        <v>225</v>
      </c>
      <c r="F269" s="158">
        <v>675</v>
      </c>
      <c r="G269" s="158">
        <f>E269*3</f>
        <v>675</v>
      </c>
      <c r="H269" s="159"/>
      <c r="I269" s="159"/>
      <c r="J269" s="159"/>
      <c r="K269" s="159"/>
      <c r="L269" s="159"/>
      <c r="M269" s="159"/>
      <c r="N269" s="159"/>
      <c r="O269" s="159"/>
      <c r="P269" s="159"/>
      <c r="Q269" s="158">
        <f t="shared" si="82"/>
        <v>675</v>
      </c>
      <c r="R269" s="159">
        <v>1350</v>
      </c>
      <c r="S269" s="158">
        <f t="shared" si="77"/>
        <v>0</v>
      </c>
      <c r="T269" s="158">
        <f t="shared" si="78"/>
        <v>675</v>
      </c>
      <c r="U269" s="159"/>
      <c r="V269" s="159"/>
      <c r="W269" s="159"/>
      <c r="X269" s="159"/>
      <c r="Y269" s="159"/>
      <c r="Z269" s="159"/>
      <c r="AA269" s="159"/>
      <c r="AB269" s="159"/>
      <c r="AC269" s="159"/>
      <c r="AD269" s="158">
        <f t="shared" si="83"/>
        <v>675</v>
      </c>
      <c r="AE269" s="159"/>
      <c r="AF269" s="158">
        <f t="shared" si="84"/>
        <v>675</v>
      </c>
      <c r="AG269" s="158">
        <f t="shared" si="79"/>
        <v>675</v>
      </c>
      <c r="AH269" s="159"/>
      <c r="AI269" s="159"/>
      <c r="AJ269" s="159"/>
      <c r="AK269" s="159"/>
      <c r="AL269" s="159"/>
      <c r="AM269" s="159"/>
      <c r="AN269" s="159"/>
      <c r="AO269" s="159"/>
      <c r="AP269" s="159"/>
      <c r="AQ269" s="158">
        <f t="shared" si="85"/>
        <v>675</v>
      </c>
      <c r="AR269" s="159"/>
      <c r="AS269" s="158">
        <f t="shared" si="86"/>
        <v>1350</v>
      </c>
      <c r="AT269" s="158">
        <f t="shared" si="80"/>
        <v>675</v>
      </c>
      <c r="AU269" s="159"/>
      <c r="AV269" s="159"/>
      <c r="AW269" s="159"/>
      <c r="AX269" s="159"/>
      <c r="AY269" s="159"/>
      <c r="AZ269" s="159"/>
      <c r="BA269" s="159"/>
      <c r="BB269" s="159"/>
      <c r="BC269" s="159"/>
      <c r="BD269" s="158">
        <f t="shared" si="87"/>
        <v>675</v>
      </c>
      <c r="BE269" s="159"/>
      <c r="BF269" s="158">
        <f t="shared" si="88"/>
        <v>2025</v>
      </c>
      <c r="BG269" s="137" t="str">
        <f t="shared" si="81"/>
        <v/>
      </c>
    </row>
    <row r="270" spans="1:59">
      <c r="A270" s="138">
        <v>267</v>
      </c>
      <c r="B270" s="160" t="s">
        <v>587</v>
      </c>
      <c r="C270" s="213" t="s">
        <v>14</v>
      </c>
      <c r="D270" s="156" t="s">
        <v>589</v>
      </c>
      <c r="E270" s="161">
        <v>500</v>
      </c>
      <c r="F270" s="158"/>
      <c r="G270" s="158">
        <v>1290</v>
      </c>
      <c r="H270" s="159">
        <v>50</v>
      </c>
      <c r="I270" s="159"/>
      <c r="J270" s="159"/>
      <c r="K270" s="159"/>
      <c r="L270" s="159"/>
      <c r="M270" s="159"/>
      <c r="N270" s="159">
        <v>70</v>
      </c>
      <c r="O270" s="159"/>
      <c r="P270" s="159">
        <v>50</v>
      </c>
      <c r="Q270" s="158">
        <f t="shared" si="82"/>
        <v>1460</v>
      </c>
      <c r="R270" s="159">
        <v>1410</v>
      </c>
      <c r="S270" s="158">
        <f t="shared" si="77"/>
        <v>50</v>
      </c>
      <c r="T270" s="158">
        <f t="shared" si="78"/>
        <v>1500</v>
      </c>
      <c r="U270" s="159"/>
      <c r="V270" s="159"/>
      <c r="W270" s="159"/>
      <c r="X270" s="159"/>
      <c r="Y270" s="159"/>
      <c r="Z270" s="159"/>
      <c r="AA270" s="159"/>
      <c r="AB270" s="159"/>
      <c r="AC270" s="159">
        <v>50</v>
      </c>
      <c r="AD270" s="158">
        <f t="shared" si="83"/>
        <v>1550</v>
      </c>
      <c r="AE270" s="159">
        <v>1600</v>
      </c>
      <c r="AF270" s="158">
        <f t="shared" si="84"/>
        <v>0</v>
      </c>
      <c r="AG270" s="158">
        <f t="shared" si="79"/>
        <v>1500</v>
      </c>
      <c r="AH270" s="159"/>
      <c r="AI270" s="159"/>
      <c r="AJ270" s="159"/>
      <c r="AK270" s="159"/>
      <c r="AL270" s="159"/>
      <c r="AM270" s="159"/>
      <c r="AN270" s="159"/>
      <c r="AO270" s="159"/>
      <c r="AP270" s="159"/>
      <c r="AQ270" s="158">
        <f t="shared" si="85"/>
        <v>1500</v>
      </c>
      <c r="AR270" s="159">
        <v>1550</v>
      </c>
      <c r="AS270" s="158">
        <f t="shared" si="86"/>
        <v>-50</v>
      </c>
      <c r="AT270" s="158">
        <f t="shared" si="80"/>
        <v>1500</v>
      </c>
      <c r="AU270" s="159">
        <v>50</v>
      </c>
      <c r="AV270" s="159"/>
      <c r="AW270" s="159"/>
      <c r="AX270" s="159"/>
      <c r="AY270" s="159">
        <v>300</v>
      </c>
      <c r="AZ270" s="159"/>
      <c r="BA270" s="159"/>
      <c r="BB270" s="159"/>
      <c r="BC270" s="159"/>
      <c r="BD270" s="158">
        <f t="shared" si="87"/>
        <v>1850</v>
      </c>
      <c r="BE270" s="159">
        <v>1800</v>
      </c>
      <c r="BF270" s="158">
        <f t="shared" si="88"/>
        <v>0</v>
      </c>
      <c r="BG270" s="137" t="str">
        <f t="shared" si="81"/>
        <v>*</v>
      </c>
    </row>
    <row r="271" spans="1:59">
      <c r="A271" s="138">
        <v>268</v>
      </c>
      <c r="B271" s="221" t="s">
        <v>1282</v>
      </c>
      <c r="C271" s="213" t="s">
        <v>23</v>
      </c>
      <c r="D271" s="156" t="s">
        <v>12</v>
      </c>
      <c r="E271" s="161">
        <v>35</v>
      </c>
      <c r="F271" s="158">
        <v>385</v>
      </c>
      <c r="G271" s="158">
        <f>E271*3</f>
        <v>105</v>
      </c>
      <c r="H271" s="159"/>
      <c r="I271" s="159"/>
      <c r="J271" s="159"/>
      <c r="K271" s="159"/>
      <c r="L271" s="159"/>
      <c r="M271" s="159"/>
      <c r="N271" s="159"/>
      <c r="O271" s="159"/>
      <c r="P271" s="159"/>
      <c r="Q271" s="158">
        <f t="shared" si="82"/>
        <v>105</v>
      </c>
      <c r="R271" s="159"/>
      <c r="S271" s="158">
        <f t="shared" si="77"/>
        <v>490</v>
      </c>
      <c r="T271" s="158">
        <f t="shared" si="78"/>
        <v>105</v>
      </c>
      <c r="U271" s="159"/>
      <c r="V271" s="159"/>
      <c r="W271" s="159">
        <v>83.65</v>
      </c>
      <c r="X271" s="159"/>
      <c r="Y271" s="159"/>
      <c r="Z271" s="159"/>
      <c r="AA271" s="159"/>
      <c r="AB271" s="159"/>
      <c r="AC271" s="159"/>
      <c r="AD271" s="158">
        <f t="shared" si="83"/>
        <v>188.65</v>
      </c>
      <c r="AE271" s="159"/>
      <c r="AF271" s="158">
        <f t="shared" si="84"/>
        <v>678.65</v>
      </c>
      <c r="AG271" s="158">
        <f t="shared" si="79"/>
        <v>105</v>
      </c>
      <c r="AH271" s="159"/>
      <c r="AI271" s="159"/>
      <c r="AJ271" s="159"/>
      <c r="AK271" s="159"/>
      <c r="AL271" s="159"/>
      <c r="AM271" s="159"/>
      <c r="AN271" s="159"/>
      <c r="AO271" s="159"/>
      <c r="AP271" s="159"/>
      <c r="AQ271" s="158">
        <f t="shared" si="85"/>
        <v>105</v>
      </c>
      <c r="AR271" s="159"/>
      <c r="AS271" s="158">
        <f t="shared" si="86"/>
        <v>783.65</v>
      </c>
      <c r="AT271" s="158">
        <f t="shared" si="80"/>
        <v>105</v>
      </c>
      <c r="AU271" s="159"/>
      <c r="AV271" s="159"/>
      <c r="AW271" s="159"/>
      <c r="AX271" s="159"/>
      <c r="AY271" s="159"/>
      <c r="AZ271" s="159"/>
      <c r="BA271" s="159"/>
      <c r="BB271" s="159"/>
      <c r="BC271" s="159"/>
      <c r="BD271" s="158">
        <f t="shared" si="87"/>
        <v>105</v>
      </c>
      <c r="BE271" s="159"/>
      <c r="BF271" s="158">
        <f t="shared" si="88"/>
        <v>888.65</v>
      </c>
      <c r="BG271" s="137" t="str">
        <f t="shared" si="81"/>
        <v/>
      </c>
    </row>
    <row r="272" spans="1:59">
      <c r="A272" s="138">
        <v>269</v>
      </c>
      <c r="B272" s="160" t="s">
        <v>590</v>
      </c>
      <c r="C272" s="213" t="s">
        <v>14</v>
      </c>
      <c r="D272" s="156" t="s">
        <v>12</v>
      </c>
      <c r="E272" s="161">
        <v>55</v>
      </c>
      <c r="F272" s="158">
        <v>70</v>
      </c>
      <c r="G272" s="158">
        <f>E272*3</f>
        <v>165</v>
      </c>
      <c r="H272" s="159"/>
      <c r="I272" s="159"/>
      <c r="J272" s="159"/>
      <c r="K272" s="159"/>
      <c r="L272" s="159"/>
      <c r="M272" s="159"/>
      <c r="N272" s="159"/>
      <c r="O272" s="159"/>
      <c r="P272" s="159"/>
      <c r="Q272" s="158">
        <f t="shared" si="82"/>
        <v>165</v>
      </c>
      <c r="R272" s="159"/>
      <c r="S272" s="158">
        <f t="shared" si="77"/>
        <v>235</v>
      </c>
      <c r="T272" s="158">
        <f t="shared" si="78"/>
        <v>165</v>
      </c>
      <c r="U272" s="159"/>
      <c r="V272" s="159"/>
      <c r="W272" s="159"/>
      <c r="X272" s="159"/>
      <c r="Y272" s="159"/>
      <c r="Z272" s="159">
        <v>150</v>
      </c>
      <c r="AA272" s="159">
        <v>50</v>
      </c>
      <c r="AB272" s="159"/>
      <c r="AC272" s="159"/>
      <c r="AD272" s="158">
        <f t="shared" si="83"/>
        <v>365</v>
      </c>
      <c r="AE272" s="159">
        <v>730</v>
      </c>
      <c r="AF272" s="158">
        <f t="shared" si="84"/>
        <v>-130</v>
      </c>
      <c r="AG272" s="158">
        <f t="shared" si="79"/>
        <v>165</v>
      </c>
      <c r="AH272" s="159"/>
      <c r="AI272" s="159">
        <v>150</v>
      </c>
      <c r="AJ272" s="159"/>
      <c r="AK272" s="159"/>
      <c r="AL272" s="159"/>
      <c r="AM272" s="159"/>
      <c r="AN272" s="159"/>
      <c r="AO272" s="159"/>
      <c r="AP272" s="159"/>
      <c r="AQ272" s="158">
        <f t="shared" si="85"/>
        <v>315</v>
      </c>
      <c r="AR272" s="159"/>
      <c r="AS272" s="158">
        <f t="shared" si="86"/>
        <v>185</v>
      </c>
      <c r="AT272" s="158">
        <f t="shared" si="80"/>
        <v>165</v>
      </c>
      <c r="AU272" s="159"/>
      <c r="AV272" s="159"/>
      <c r="AW272" s="159"/>
      <c r="AX272" s="159"/>
      <c r="AY272" s="159"/>
      <c r="AZ272" s="159"/>
      <c r="BA272" s="159"/>
      <c r="BB272" s="159"/>
      <c r="BC272" s="159"/>
      <c r="BD272" s="158">
        <f t="shared" si="87"/>
        <v>165</v>
      </c>
      <c r="BE272" s="159">
        <v>350</v>
      </c>
      <c r="BF272" s="158">
        <f t="shared" si="88"/>
        <v>0</v>
      </c>
      <c r="BG272" s="137" t="str">
        <f t="shared" si="81"/>
        <v>*</v>
      </c>
    </row>
    <row r="273" spans="1:59">
      <c r="A273" s="138">
        <v>270</v>
      </c>
      <c r="B273" s="234" t="s">
        <v>593</v>
      </c>
      <c r="C273" s="218" t="s">
        <v>23</v>
      </c>
      <c r="D273" s="189"/>
      <c r="E273" s="190">
        <v>70</v>
      </c>
      <c r="F273" s="191"/>
      <c r="G273" s="158">
        <f>E273*3</f>
        <v>210</v>
      </c>
      <c r="H273" s="159"/>
      <c r="I273" s="159"/>
      <c r="J273" s="159"/>
      <c r="K273" s="159"/>
      <c r="L273" s="159"/>
      <c r="M273" s="159"/>
      <c r="N273" s="159"/>
      <c r="O273" s="159"/>
      <c r="P273" s="159"/>
      <c r="Q273" s="158">
        <f t="shared" si="82"/>
        <v>210</v>
      </c>
      <c r="R273" s="159">
        <v>210</v>
      </c>
      <c r="S273" s="158">
        <f t="shared" si="77"/>
        <v>0</v>
      </c>
      <c r="T273" s="158">
        <f t="shared" si="78"/>
        <v>210</v>
      </c>
      <c r="U273" s="159"/>
      <c r="V273" s="159"/>
      <c r="W273" s="159"/>
      <c r="X273" s="159"/>
      <c r="Y273" s="159"/>
      <c r="Z273" s="159"/>
      <c r="AA273" s="159"/>
      <c r="AB273" s="159"/>
      <c r="AC273" s="159"/>
      <c r="AD273" s="158">
        <f t="shared" si="83"/>
        <v>210</v>
      </c>
      <c r="AE273" s="159"/>
      <c r="AF273" s="158">
        <f t="shared" si="84"/>
        <v>210</v>
      </c>
      <c r="AG273" s="158">
        <f t="shared" si="79"/>
        <v>210</v>
      </c>
      <c r="AH273" s="159"/>
      <c r="AI273" s="159"/>
      <c r="AJ273" s="159"/>
      <c r="AK273" s="159"/>
      <c r="AL273" s="159"/>
      <c r="AM273" s="159"/>
      <c r="AN273" s="159"/>
      <c r="AO273" s="159"/>
      <c r="AP273" s="159"/>
      <c r="AQ273" s="158">
        <f t="shared" si="85"/>
        <v>210</v>
      </c>
      <c r="AR273" s="159"/>
      <c r="AS273" s="158">
        <f t="shared" si="86"/>
        <v>420</v>
      </c>
      <c r="AT273" s="158">
        <f t="shared" si="80"/>
        <v>210</v>
      </c>
      <c r="AU273" s="159"/>
      <c r="AV273" s="159"/>
      <c r="AW273" s="159"/>
      <c r="AX273" s="159"/>
      <c r="AY273" s="159"/>
      <c r="AZ273" s="159"/>
      <c r="BA273" s="159"/>
      <c r="BB273" s="159"/>
      <c r="BC273" s="159"/>
      <c r="BD273" s="158">
        <f t="shared" si="87"/>
        <v>210</v>
      </c>
      <c r="BE273" s="159"/>
      <c r="BF273" s="158">
        <f t="shared" si="88"/>
        <v>630</v>
      </c>
      <c r="BG273" s="137" t="str">
        <f t="shared" si="81"/>
        <v/>
      </c>
    </row>
    <row r="274" spans="1:59">
      <c r="A274" s="138">
        <v>271</v>
      </c>
      <c r="B274" s="155" t="s">
        <v>1018</v>
      </c>
      <c r="C274" s="213" t="s">
        <v>10</v>
      </c>
      <c r="D274" s="156" t="s">
        <v>12</v>
      </c>
      <c r="E274" s="157">
        <v>35</v>
      </c>
      <c r="F274" s="158"/>
      <c r="G274" s="158">
        <f>E274*3</f>
        <v>105</v>
      </c>
      <c r="H274" s="159"/>
      <c r="I274" s="159"/>
      <c r="J274" s="159"/>
      <c r="K274" s="159"/>
      <c r="L274" s="159"/>
      <c r="M274" s="159"/>
      <c r="N274" s="159"/>
      <c r="O274" s="159"/>
      <c r="P274" s="159"/>
      <c r="Q274" s="158">
        <f t="shared" si="82"/>
        <v>105</v>
      </c>
      <c r="R274" s="159"/>
      <c r="S274" s="158">
        <f t="shared" si="77"/>
        <v>105</v>
      </c>
      <c r="T274" s="158">
        <f t="shared" si="78"/>
        <v>105</v>
      </c>
      <c r="U274" s="159"/>
      <c r="V274" s="159"/>
      <c r="W274" s="159"/>
      <c r="X274" s="159"/>
      <c r="Y274" s="159"/>
      <c r="Z274" s="159"/>
      <c r="AA274" s="159"/>
      <c r="AB274" s="159"/>
      <c r="AC274" s="159"/>
      <c r="AD274" s="158">
        <f t="shared" si="83"/>
        <v>105</v>
      </c>
      <c r="AE274" s="159">
        <v>210</v>
      </c>
      <c r="AF274" s="158">
        <f t="shared" si="84"/>
        <v>0</v>
      </c>
      <c r="AG274" s="158">
        <f t="shared" si="79"/>
        <v>105</v>
      </c>
      <c r="AH274" s="159"/>
      <c r="AI274" s="159"/>
      <c r="AJ274" s="159"/>
      <c r="AK274" s="159"/>
      <c r="AL274" s="159"/>
      <c r="AM274" s="159"/>
      <c r="AN274" s="159"/>
      <c r="AO274" s="159"/>
      <c r="AP274" s="159"/>
      <c r="AQ274" s="158">
        <f t="shared" si="85"/>
        <v>105</v>
      </c>
      <c r="AR274" s="159">
        <v>210</v>
      </c>
      <c r="AS274" s="158">
        <f t="shared" si="86"/>
        <v>-105</v>
      </c>
      <c r="AT274" s="158">
        <f t="shared" si="80"/>
        <v>105</v>
      </c>
      <c r="AU274" s="159"/>
      <c r="AV274" s="159"/>
      <c r="AW274" s="159"/>
      <c r="AX274" s="159"/>
      <c r="AY274" s="159"/>
      <c r="AZ274" s="159"/>
      <c r="BA274" s="159"/>
      <c r="BB274" s="159"/>
      <c r="BC274" s="159"/>
      <c r="BD274" s="158">
        <f t="shared" si="87"/>
        <v>105</v>
      </c>
      <c r="BE274" s="159"/>
      <c r="BF274" s="158">
        <f t="shared" si="88"/>
        <v>0</v>
      </c>
      <c r="BG274" s="137" t="str">
        <f t="shared" si="81"/>
        <v>*</v>
      </c>
    </row>
    <row r="275" spans="1:59">
      <c r="A275" s="138">
        <v>272</v>
      </c>
      <c r="B275" s="160" t="s">
        <v>595</v>
      </c>
      <c r="C275" s="213" t="s">
        <v>14</v>
      </c>
      <c r="D275" s="156" t="s">
        <v>579</v>
      </c>
      <c r="E275" s="161">
        <v>125</v>
      </c>
      <c r="F275" s="158"/>
      <c r="G275" s="158">
        <v>285</v>
      </c>
      <c r="H275" s="159"/>
      <c r="I275" s="159">
        <v>50</v>
      </c>
      <c r="J275" s="159"/>
      <c r="K275" s="159"/>
      <c r="L275" s="159"/>
      <c r="M275" s="159"/>
      <c r="N275" s="159"/>
      <c r="O275" s="159"/>
      <c r="P275" s="159"/>
      <c r="Q275" s="158">
        <f t="shared" si="82"/>
        <v>335</v>
      </c>
      <c r="R275" s="159">
        <v>335</v>
      </c>
      <c r="S275" s="158">
        <f t="shared" si="77"/>
        <v>0</v>
      </c>
      <c r="T275" s="158">
        <f t="shared" si="78"/>
        <v>375</v>
      </c>
      <c r="U275" s="159"/>
      <c r="V275" s="159"/>
      <c r="W275" s="159"/>
      <c r="X275" s="159"/>
      <c r="Y275" s="159"/>
      <c r="Z275" s="159"/>
      <c r="AA275" s="159">
        <v>50</v>
      </c>
      <c r="AB275" s="159"/>
      <c r="AC275" s="159"/>
      <c r="AD275" s="158">
        <f t="shared" si="83"/>
        <v>425</v>
      </c>
      <c r="AE275" s="159">
        <v>425</v>
      </c>
      <c r="AF275" s="158">
        <f t="shared" si="84"/>
        <v>0</v>
      </c>
      <c r="AG275" s="158">
        <f t="shared" si="79"/>
        <v>375</v>
      </c>
      <c r="AH275" s="159"/>
      <c r="AI275" s="159"/>
      <c r="AJ275" s="159"/>
      <c r="AK275" s="159"/>
      <c r="AL275" s="159"/>
      <c r="AM275" s="159"/>
      <c r="AN275" s="159"/>
      <c r="AO275" s="159"/>
      <c r="AP275" s="159"/>
      <c r="AQ275" s="158">
        <f t="shared" si="85"/>
        <v>375</v>
      </c>
      <c r="AR275" s="159">
        <v>750</v>
      </c>
      <c r="AS275" s="158">
        <f t="shared" si="86"/>
        <v>-375</v>
      </c>
      <c r="AT275" s="158">
        <f t="shared" si="80"/>
        <v>375</v>
      </c>
      <c r="AU275" s="159"/>
      <c r="AV275" s="159"/>
      <c r="AW275" s="159"/>
      <c r="AX275" s="159"/>
      <c r="AY275" s="159"/>
      <c r="AZ275" s="159"/>
      <c r="BA275" s="159"/>
      <c r="BB275" s="159"/>
      <c r="BC275" s="159"/>
      <c r="BD275" s="158">
        <f t="shared" si="87"/>
        <v>375</v>
      </c>
      <c r="BE275" s="159"/>
      <c r="BF275" s="158">
        <f t="shared" si="88"/>
        <v>0</v>
      </c>
      <c r="BG275" s="137" t="str">
        <f t="shared" si="81"/>
        <v>*</v>
      </c>
    </row>
    <row r="276" spans="1:59">
      <c r="A276" s="138">
        <v>273</v>
      </c>
      <c r="B276" s="160" t="s">
        <v>597</v>
      </c>
      <c r="C276" s="213" t="s">
        <v>14</v>
      </c>
      <c r="D276" s="156" t="s">
        <v>12</v>
      </c>
      <c r="E276" s="161">
        <v>85</v>
      </c>
      <c r="F276" s="158"/>
      <c r="G276" s="158">
        <f>E276*3</f>
        <v>255</v>
      </c>
      <c r="H276" s="159"/>
      <c r="I276" s="159"/>
      <c r="J276" s="159"/>
      <c r="K276" s="159"/>
      <c r="L276" s="159"/>
      <c r="M276" s="159"/>
      <c r="N276" s="159"/>
      <c r="O276" s="159"/>
      <c r="P276" s="159"/>
      <c r="Q276" s="158">
        <f t="shared" si="82"/>
        <v>255</v>
      </c>
      <c r="R276" s="159">
        <v>583.6</v>
      </c>
      <c r="S276" s="158">
        <f t="shared" si="77"/>
        <v>-328.6</v>
      </c>
      <c r="T276" s="158">
        <f t="shared" si="78"/>
        <v>255</v>
      </c>
      <c r="U276" s="159"/>
      <c r="V276" s="159"/>
      <c r="W276" s="159">
        <v>73.599999999999994</v>
      </c>
      <c r="X276" s="159"/>
      <c r="Y276" s="159"/>
      <c r="Z276" s="159"/>
      <c r="AA276" s="159">
        <v>50</v>
      </c>
      <c r="AB276" s="159"/>
      <c r="AC276" s="159"/>
      <c r="AD276" s="158">
        <f t="shared" si="83"/>
        <v>378.6</v>
      </c>
      <c r="AE276" s="159"/>
      <c r="AF276" s="158">
        <f t="shared" si="84"/>
        <v>50</v>
      </c>
      <c r="AG276" s="158">
        <f t="shared" si="79"/>
        <v>255</v>
      </c>
      <c r="AH276" s="159"/>
      <c r="AI276" s="159"/>
      <c r="AJ276" s="159"/>
      <c r="AK276" s="159"/>
      <c r="AL276" s="159"/>
      <c r="AM276" s="159"/>
      <c r="AN276" s="159"/>
      <c r="AO276" s="159"/>
      <c r="AP276" s="159"/>
      <c r="AQ276" s="158">
        <f t="shared" si="85"/>
        <v>255</v>
      </c>
      <c r="AR276" s="159">
        <v>560</v>
      </c>
      <c r="AS276" s="158">
        <f t="shared" si="86"/>
        <v>-255</v>
      </c>
      <c r="AT276" s="158">
        <f t="shared" si="80"/>
        <v>255</v>
      </c>
      <c r="AU276" s="159"/>
      <c r="AV276" s="159"/>
      <c r="AW276" s="159"/>
      <c r="AX276" s="159"/>
      <c r="AY276" s="159"/>
      <c r="AZ276" s="159"/>
      <c r="BA276" s="159"/>
      <c r="BB276" s="159"/>
      <c r="BC276" s="159"/>
      <c r="BD276" s="158">
        <f t="shared" si="87"/>
        <v>255</v>
      </c>
      <c r="BE276" s="159"/>
      <c r="BF276" s="158">
        <f t="shared" si="88"/>
        <v>0</v>
      </c>
      <c r="BG276" s="137" t="str">
        <f t="shared" si="81"/>
        <v>*</v>
      </c>
    </row>
    <row r="277" spans="1:59">
      <c r="A277" s="138">
        <v>274</v>
      </c>
      <c r="B277" s="162" t="s">
        <v>600</v>
      </c>
      <c r="C277" s="214" t="s">
        <v>30</v>
      </c>
      <c r="D277" s="164"/>
      <c r="E277" s="162"/>
      <c r="F277" s="165">
        <v>810</v>
      </c>
      <c r="G277" s="276">
        <f>E277*3</f>
        <v>0</v>
      </c>
      <c r="H277" s="277"/>
      <c r="I277" s="277"/>
      <c r="J277" s="277"/>
      <c r="K277" s="277"/>
      <c r="L277" s="277"/>
      <c r="M277" s="277"/>
      <c r="N277" s="277"/>
      <c r="O277" s="277"/>
      <c r="P277" s="277"/>
      <c r="Q277" s="276">
        <f t="shared" si="82"/>
        <v>0</v>
      </c>
      <c r="R277" s="277"/>
      <c r="S277" s="276">
        <f t="shared" si="77"/>
        <v>810</v>
      </c>
      <c r="T277" s="276">
        <f t="shared" si="78"/>
        <v>0</v>
      </c>
      <c r="U277" s="277"/>
      <c r="V277" s="277"/>
      <c r="W277" s="277"/>
      <c r="X277" s="277"/>
      <c r="Y277" s="277"/>
      <c r="Z277" s="277"/>
      <c r="AA277" s="277"/>
      <c r="AB277" s="277"/>
      <c r="AC277" s="277"/>
      <c r="AD277" s="276">
        <f t="shared" si="83"/>
        <v>0</v>
      </c>
      <c r="AE277" s="277"/>
      <c r="AF277" s="276">
        <f t="shared" si="84"/>
        <v>810</v>
      </c>
      <c r="AG277" s="276">
        <f t="shared" si="79"/>
        <v>0</v>
      </c>
      <c r="AH277" s="277"/>
      <c r="AI277" s="277"/>
      <c r="AJ277" s="277"/>
      <c r="AK277" s="277"/>
      <c r="AL277" s="277"/>
      <c r="AM277" s="277"/>
      <c r="AN277" s="277"/>
      <c r="AO277" s="277"/>
      <c r="AP277" s="277"/>
      <c r="AQ277" s="276">
        <f t="shared" si="85"/>
        <v>0</v>
      </c>
      <c r="AR277" s="277"/>
      <c r="AS277" s="276">
        <f t="shared" si="86"/>
        <v>810</v>
      </c>
      <c r="AT277" s="276">
        <f t="shared" si="80"/>
        <v>0</v>
      </c>
      <c r="AU277" s="277"/>
      <c r="AV277" s="277"/>
      <c r="AW277" s="277"/>
      <c r="AX277" s="277"/>
      <c r="AY277" s="277"/>
      <c r="AZ277" s="277"/>
      <c r="BA277" s="277"/>
      <c r="BB277" s="277"/>
      <c r="BC277" s="277"/>
      <c r="BD277" s="276">
        <f t="shared" si="87"/>
        <v>0</v>
      </c>
      <c r="BE277" s="277"/>
      <c r="BF277" s="276">
        <f t="shared" si="88"/>
        <v>810</v>
      </c>
      <c r="BG277" s="137" t="str">
        <f t="shared" si="81"/>
        <v/>
      </c>
    </row>
    <row r="278" spans="1:59">
      <c r="A278" s="138">
        <v>275</v>
      </c>
      <c r="B278" s="169" t="s">
        <v>1134</v>
      </c>
      <c r="C278" s="215" t="s">
        <v>23</v>
      </c>
      <c r="D278" s="170" t="s">
        <v>602</v>
      </c>
      <c r="E278" s="171"/>
      <c r="F278" s="166"/>
      <c r="G278" s="276">
        <f>E278*3</f>
        <v>0</v>
      </c>
      <c r="H278" s="277"/>
      <c r="I278" s="277"/>
      <c r="J278" s="277"/>
      <c r="K278" s="277"/>
      <c r="L278" s="277"/>
      <c r="M278" s="277"/>
      <c r="N278" s="277"/>
      <c r="O278" s="277"/>
      <c r="P278" s="277"/>
      <c r="Q278" s="276">
        <f t="shared" si="82"/>
        <v>0</v>
      </c>
      <c r="R278" s="277"/>
      <c r="S278" s="276">
        <f t="shared" si="77"/>
        <v>0</v>
      </c>
      <c r="T278" s="276">
        <f t="shared" si="78"/>
        <v>0</v>
      </c>
      <c r="U278" s="277"/>
      <c r="V278" s="277"/>
      <c r="W278" s="277"/>
      <c r="X278" s="277"/>
      <c r="Y278" s="277"/>
      <c r="Z278" s="277"/>
      <c r="AA278" s="277"/>
      <c r="AB278" s="277"/>
      <c r="AC278" s="277"/>
      <c r="AD278" s="276">
        <f t="shared" si="83"/>
        <v>0</v>
      </c>
      <c r="AE278" s="277">
        <v>966</v>
      </c>
      <c r="AF278" s="276">
        <f t="shared" si="84"/>
        <v>-966</v>
      </c>
      <c r="AG278" s="276">
        <f t="shared" si="79"/>
        <v>0</v>
      </c>
      <c r="AH278" s="277"/>
      <c r="AI278" s="277"/>
      <c r="AJ278" s="277"/>
      <c r="AK278" s="277"/>
      <c r="AL278" s="277"/>
      <c r="AM278" s="277"/>
      <c r="AN278" s="277"/>
      <c r="AO278" s="277"/>
      <c r="AP278" s="277"/>
      <c r="AQ278" s="276">
        <f t="shared" si="85"/>
        <v>0</v>
      </c>
      <c r="AR278" s="277"/>
      <c r="AS278" s="276">
        <f t="shared" si="86"/>
        <v>-966</v>
      </c>
      <c r="AT278" s="276">
        <f t="shared" si="80"/>
        <v>0</v>
      </c>
      <c r="AU278" s="277"/>
      <c r="AV278" s="277"/>
      <c r="AW278" s="277"/>
      <c r="AX278" s="277"/>
      <c r="AY278" s="277"/>
      <c r="AZ278" s="277"/>
      <c r="BA278" s="277"/>
      <c r="BB278" s="277"/>
      <c r="BC278" s="277"/>
      <c r="BD278" s="276">
        <f t="shared" si="87"/>
        <v>0</v>
      </c>
      <c r="BE278" s="277"/>
      <c r="BF278" s="276">
        <f t="shared" si="88"/>
        <v>-966</v>
      </c>
      <c r="BG278" s="137" t="str">
        <f t="shared" si="81"/>
        <v/>
      </c>
    </row>
    <row r="279" spans="1:59">
      <c r="A279" s="138">
        <v>276</v>
      </c>
      <c r="B279" s="160" t="s">
        <v>603</v>
      </c>
      <c r="C279" s="213" t="s">
        <v>23</v>
      </c>
      <c r="D279" s="156" t="s">
        <v>12</v>
      </c>
      <c r="E279" s="161">
        <v>70</v>
      </c>
      <c r="F279" s="158"/>
      <c r="G279" s="158">
        <f>E279*3</f>
        <v>210</v>
      </c>
      <c r="H279" s="159"/>
      <c r="I279" s="159"/>
      <c r="J279" s="159"/>
      <c r="K279" s="159"/>
      <c r="L279" s="159"/>
      <c r="M279" s="159"/>
      <c r="N279" s="159"/>
      <c r="O279" s="159"/>
      <c r="P279" s="159"/>
      <c r="Q279" s="158">
        <f t="shared" si="82"/>
        <v>210</v>
      </c>
      <c r="R279" s="159"/>
      <c r="S279" s="158">
        <f t="shared" si="77"/>
        <v>210</v>
      </c>
      <c r="T279" s="158">
        <f t="shared" si="78"/>
        <v>210</v>
      </c>
      <c r="U279" s="159"/>
      <c r="V279" s="159"/>
      <c r="W279" s="159"/>
      <c r="X279" s="159"/>
      <c r="Y279" s="159"/>
      <c r="Z279" s="159"/>
      <c r="AA279" s="159"/>
      <c r="AB279" s="159"/>
      <c r="AC279" s="159"/>
      <c r="AD279" s="158">
        <f t="shared" si="83"/>
        <v>210</v>
      </c>
      <c r="AE279" s="159">
        <v>420</v>
      </c>
      <c r="AF279" s="158">
        <f t="shared" si="84"/>
        <v>0</v>
      </c>
      <c r="AG279" s="158">
        <f t="shared" si="79"/>
        <v>210</v>
      </c>
      <c r="AH279" s="159"/>
      <c r="AI279" s="159"/>
      <c r="AJ279" s="159"/>
      <c r="AK279" s="159"/>
      <c r="AL279" s="159"/>
      <c r="AM279" s="159"/>
      <c r="AN279" s="159"/>
      <c r="AO279" s="159"/>
      <c r="AP279" s="159"/>
      <c r="AQ279" s="158">
        <f t="shared" si="85"/>
        <v>210</v>
      </c>
      <c r="AR279" s="159">
        <v>210</v>
      </c>
      <c r="AS279" s="158">
        <f t="shared" si="86"/>
        <v>0</v>
      </c>
      <c r="AT279" s="158">
        <f t="shared" si="80"/>
        <v>210</v>
      </c>
      <c r="AU279" s="159"/>
      <c r="AV279" s="159"/>
      <c r="AW279" s="159"/>
      <c r="AX279" s="159"/>
      <c r="AY279" s="159"/>
      <c r="AZ279" s="159"/>
      <c r="BA279" s="159"/>
      <c r="BB279" s="159"/>
      <c r="BC279" s="159"/>
      <c r="BD279" s="158">
        <f t="shared" si="87"/>
        <v>210</v>
      </c>
      <c r="BE279" s="159"/>
      <c r="BF279" s="158">
        <f t="shared" si="88"/>
        <v>210</v>
      </c>
      <c r="BG279" s="137" t="str">
        <f t="shared" si="81"/>
        <v/>
      </c>
    </row>
    <row r="280" spans="1:59">
      <c r="A280" s="138">
        <v>277</v>
      </c>
      <c r="B280" s="160" t="s">
        <v>852</v>
      </c>
      <c r="C280" s="213" t="s">
        <v>23</v>
      </c>
      <c r="D280" s="156" t="s">
        <v>851</v>
      </c>
      <c r="E280" s="161">
        <v>70</v>
      </c>
      <c r="F280" s="158"/>
      <c r="G280" s="158">
        <v>150</v>
      </c>
      <c r="H280" s="159"/>
      <c r="I280" s="159"/>
      <c r="J280" s="159"/>
      <c r="K280" s="159"/>
      <c r="L280" s="159"/>
      <c r="M280" s="159"/>
      <c r="N280" s="159"/>
      <c r="O280" s="159"/>
      <c r="P280" s="159"/>
      <c r="Q280" s="158">
        <f t="shared" si="82"/>
        <v>150</v>
      </c>
      <c r="R280" s="159">
        <v>300</v>
      </c>
      <c r="S280" s="158">
        <f t="shared" si="77"/>
        <v>-150</v>
      </c>
      <c r="T280" s="158">
        <f t="shared" si="78"/>
        <v>210</v>
      </c>
      <c r="U280" s="159"/>
      <c r="V280" s="159"/>
      <c r="W280" s="159"/>
      <c r="X280" s="159"/>
      <c r="Y280" s="159"/>
      <c r="Z280" s="159"/>
      <c r="AA280" s="159"/>
      <c r="AB280" s="159"/>
      <c r="AC280" s="159"/>
      <c r="AD280" s="158">
        <f t="shared" si="83"/>
        <v>210</v>
      </c>
      <c r="AE280" s="159"/>
      <c r="AF280" s="158">
        <f t="shared" si="84"/>
        <v>60</v>
      </c>
      <c r="AG280" s="158">
        <f t="shared" si="79"/>
        <v>210</v>
      </c>
      <c r="AH280" s="159"/>
      <c r="AI280" s="159"/>
      <c r="AJ280" s="159"/>
      <c r="AK280" s="159"/>
      <c r="AL280" s="159"/>
      <c r="AM280" s="159"/>
      <c r="AN280" s="159"/>
      <c r="AO280" s="159"/>
      <c r="AP280" s="159"/>
      <c r="AQ280" s="158">
        <f t="shared" si="85"/>
        <v>210</v>
      </c>
      <c r="AR280" s="159"/>
      <c r="AS280" s="158">
        <f t="shared" si="86"/>
        <v>270</v>
      </c>
      <c r="AT280" s="158">
        <f t="shared" si="80"/>
        <v>210</v>
      </c>
      <c r="AU280" s="159"/>
      <c r="AV280" s="159"/>
      <c r="AW280" s="159"/>
      <c r="AX280" s="159"/>
      <c r="AY280" s="159"/>
      <c r="AZ280" s="159"/>
      <c r="BA280" s="159"/>
      <c r="BB280" s="159"/>
      <c r="BC280" s="159"/>
      <c r="BD280" s="158">
        <f t="shared" si="87"/>
        <v>210</v>
      </c>
      <c r="BE280" s="159">
        <v>480</v>
      </c>
      <c r="BF280" s="158">
        <f t="shared" si="88"/>
        <v>0</v>
      </c>
      <c r="BG280" s="137" t="str">
        <f t="shared" si="81"/>
        <v>*</v>
      </c>
    </row>
    <row r="281" spans="1:59">
      <c r="A281" s="138">
        <v>278</v>
      </c>
      <c r="B281" s="160" t="s">
        <v>605</v>
      </c>
      <c r="C281" s="213" t="s">
        <v>23</v>
      </c>
      <c r="D281" s="156" t="s">
        <v>607</v>
      </c>
      <c r="E281" s="161">
        <v>40</v>
      </c>
      <c r="F281" s="158"/>
      <c r="G281" s="158">
        <v>90</v>
      </c>
      <c r="H281" s="159"/>
      <c r="I281" s="159"/>
      <c r="J281" s="159"/>
      <c r="K281" s="159"/>
      <c r="L281" s="159"/>
      <c r="M281" s="159"/>
      <c r="N281" s="159"/>
      <c r="O281" s="159"/>
      <c r="P281" s="159"/>
      <c r="Q281" s="158">
        <f t="shared" si="82"/>
        <v>90</v>
      </c>
      <c r="R281" s="159"/>
      <c r="S281" s="158">
        <f t="shared" si="77"/>
        <v>90</v>
      </c>
      <c r="T281" s="158">
        <f t="shared" si="78"/>
        <v>120</v>
      </c>
      <c r="U281" s="159"/>
      <c r="V281" s="159"/>
      <c r="W281" s="159"/>
      <c r="X281" s="159"/>
      <c r="Y281" s="159"/>
      <c r="Z281" s="159"/>
      <c r="AA281" s="159"/>
      <c r="AB281" s="159"/>
      <c r="AC281" s="159"/>
      <c r="AD281" s="158">
        <f t="shared" si="83"/>
        <v>120</v>
      </c>
      <c r="AE281" s="159">
        <v>450</v>
      </c>
      <c r="AF281" s="158">
        <f t="shared" si="84"/>
        <v>-240</v>
      </c>
      <c r="AG281" s="158">
        <f t="shared" si="79"/>
        <v>120</v>
      </c>
      <c r="AH281" s="159"/>
      <c r="AI281" s="159"/>
      <c r="AJ281" s="159"/>
      <c r="AK281" s="159"/>
      <c r="AL281" s="159"/>
      <c r="AM281" s="159"/>
      <c r="AN281" s="159"/>
      <c r="AO281" s="159"/>
      <c r="AP281" s="159"/>
      <c r="AQ281" s="158">
        <f t="shared" si="85"/>
        <v>120</v>
      </c>
      <c r="AR281" s="159"/>
      <c r="AS281" s="158">
        <f t="shared" si="86"/>
        <v>-120</v>
      </c>
      <c r="AT281" s="158">
        <f t="shared" si="80"/>
        <v>120</v>
      </c>
      <c r="AU281" s="159"/>
      <c r="AV281" s="159"/>
      <c r="AW281" s="159"/>
      <c r="AX281" s="159"/>
      <c r="AY281" s="159"/>
      <c r="AZ281" s="159"/>
      <c r="BA281" s="159"/>
      <c r="BB281" s="159"/>
      <c r="BC281" s="159"/>
      <c r="BD281" s="158">
        <f t="shared" si="87"/>
        <v>120</v>
      </c>
      <c r="BE281" s="159"/>
      <c r="BF281" s="158">
        <f t="shared" si="88"/>
        <v>0</v>
      </c>
      <c r="BG281" s="137" t="str">
        <f t="shared" si="81"/>
        <v>*</v>
      </c>
    </row>
    <row r="282" spans="1:59">
      <c r="A282" s="138">
        <v>279</v>
      </c>
      <c r="B282" s="160" t="s">
        <v>608</v>
      </c>
      <c r="C282" s="213" t="s">
        <v>23</v>
      </c>
      <c r="D282" s="156" t="s">
        <v>610</v>
      </c>
      <c r="E282" s="161">
        <v>25</v>
      </c>
      <c r="F282" s="158">
        <v>15.6</v>
      </c>
      <c r="G282" s="158">
        <f>E282*3</f>
        <v>75</v>
      </c>
      <c r="H282" s="159"/>
      <c r="I282" s="159"/>
      <c r="J282" s="159"/>
      <c r="K282" s="159"/>
      <c r="L282" s="159"/>
      <c r="M282" s="159"/>
      <c r="N282" s="159"/>
      <c r="O282" s="159"/>
      <c r="P282" s="159"/>
      <c r="Q282" s="158">
        <f t="shared" si="82"/>
        <v>75</v>
      </c>
      <c r="R282" s="159">
        <v>90.6</v>
      </c>
      <c r="S282" s="158">
        <f t="shared" si="77"/>
        <v>0</v>
      </c>
      <c r="T282" s="158">
        <f t="shared" si="78"/>
        <v>75</v>
      </c>
      <c r="U282" s="159"/>
      <c r="V282" s="159"/>
      <c r="W282" s="159">
        <v>24.6</v>
      </c>
      <c r="X282" s="159"/>
      <c r="Y282" s="159"/>
      <c r="Z282" s="159"/>
      <c r="AA282" s="159">
        <v>50</v>
      </c>
      <c r="AB282" s="159"/>
      <c r="AC282" s="159"/>
      <c r="AD282" s="158">
        <f t="shared" si="83"/>
        <v>149.6</v>
      </c>
      <c r="AE282" s="159">
        <v>449.2</v>
      </c>
      <c r="AF282" s="158">
        <f t="shared" si="84"/>
        <v>-299.60000000000002</v>
      </c>
      <c r="AG282" s="158">
        <f t="shared" si="79"/>
        <v>75</v>
      </c>
      <c r="AH282" s="159"/>
      <c r="AI282" s="159"/>
      <c r="AJ282" s="159"/>
      <c r="AK282" s="159"/>
      <c r="AL282" s="159"/>
      <c r="AM282" s="159"/>
      <c r="AN282" s="159"/>
      <c r="AO282" s="159"/>
      <c r="AP282" s="159"/>
      <c r="AQ282" s="158">
        <f t="shared" si="85"/>
        <v>75</v>
      </c>
      <c r="AR282" s="159"/>
      <c r="AS282" s="158">
        <f t="shared" si="86"/>
        <v>-224.60000000000002</v>
      </c>
      <c r="AT282" s="158">
        <f t="shared" si="80"/>
        <v>75</v>
      </c>
      <c r="AU282" s="159"/>
      <c r="AV282" s="159"/>
      <c r="AW282" s="159"/>
      <c r="AX282" s="159"/>
      <c r="AY282" s="159"/>
      <c r="AZ282" s="159"/>
      <c r="BA282" s="159"/>
      <c r="BB282" s="159"/>
      <c r="BC282" s="159"/>
      <c r="BD282" s="158">
        <f t="shared" si="87"/>
        <v>75</v>
      </c>
      <c r="BE282" s="159"/>
      <c r="BF282" s="158">
        <f t="shared" si="88"/>
        <v>-149.60000000000002</v>
      </c>
      <c r="BG282" s="137" t="str">
        <f t="shared" si="81"/>
        <v/>
      </c>
    </row>
    <row r="283" spans="1:59">
      <c r="A283" s="138">
        <v>280</v>
      </c>
      <c r="B283" s="160" t="s">
        <v>611</v>
      </c>
      <c r="C283" s="213" t="s">
        <v>23</v>
      </c>
      <c r="D283" s="156" t="s">
        <v>613</v>
      </c>
      <c r="E283" s="161">
        <v>95</v>
      </c>
      <c r="F283" s="158"/>
      <c r="G283" s="158">
        <v>255</v>
      </c>
      <c r="H283" s="159"/>
      <c r="I283" s="159"/>
      <c r="J283" s="159"/>
      <c r="K283" s="159"/>
      <c r="L283" s="159"/>
      <c r="M283" s="159"/>
      <c r="N283" s="159"/>
      <c r="O283" s="159"/>
      <c r="P283" s="159"/>
      <c r="Q283" s="158">
        <f t="shared" si="82"/>
        <v>255</v>
      </c>
      <c r="R283" s="159">
        <v>255</v>
      </c>
      <c r="S283" s="158">
        <f t="shared" si="77"/>
        <v>0</v>
      </c>
      <c r="T283" s="158">
        <f t="shared" si="78"/>
        <v>285</v>
      </c>
      <c r="U283" s="159"/>
      <c r="V283" s="159"/>
      <c r="W283" s="159"/>
      <c r="X283" s="159"/>
      <c r="Y283" s="159"/>
      <c r="Z283" s="159"/>
      <c r="AA283" s="159"/>
      <c r="AB283" s="159"/>
      <c r="AC283" s="159"/>
      <c r="AD283" s="158">
        <f t="shared" si="83"/>
        <v>285</v>
      </c>
      <c r="AE283" s="159">
        <v>285</v>
      </c>
      <c r="AF283" s="158">
        <f t="shared" si="84"/>
        <v>0</v>
      </c>
      <c r="AG283" s="158">
        <f t="shared" si="79"/>
        <v>285</v>
      </c>
      <c r="AH283" s="159"/>
      <c r="AI283" s="159"/>
      <c r="AJ283" s="159"/>
      <c r="AK283" s="159"/>
      <c r="AL283" s="159"/>
      <c r="AM283" s="159"/>
      <c r="AN283" s="159"/>
      <c r="AO283" s="159"/>
      <c r="AP283" s="159"/>
      <c r="AQ283" s="158">
        <f t="shared" si="85"/>
        <v>285</v>
      </c>
      <c r="AR283" s="159">
        <v>285</v>
      </c>
      <c r="AS283" s="158">
        <f t="shared" si="86"/>
        <v>0</v>
      </c>
      <c r="AT283" s="158">
        <f t="shared" si="80"/>
        <v>285</v>
      </c>
      <c r="AU283" s="159"/>
      <c r="AV283" s="159"/>
      <c r="AW283" s="159"/>
      <c r="AX283" s="159"/>
      <c r="AY283" s="159"/>
      <c r="AZ283" s="159"/>
      <c r="BA283" s="159"/>
      <c r="BB283" s="159"/>
      <c r="BC283" s="159"/>
      <c r="BD283" s="158">
        <f t="shared" si="87"/>
        <v>285</v>
      </c>
      <c r="BE283" s="159">
        <v>285</v>
      </c>
      <c r="BF283" s="158">
        <f t="shared" si="88"/>
        <v>0</v>
      </c>
      <c r="BG283" s="137" t="str">
        <f t="shared" si="81"/>
        <v>*</v>
      </c>
    </row>
    <row r="284" spans="1:59">
      <c r="A284" s="138">
        <v>281</v>
      </c>
      <c r="B284" s="160" t="s">
        <v>614</v>
      </c>
      <c r="C284" s="213" t="s">
        <v>23</v>
      </c>
      <c r="D284" s="156" t="s">
        <v>616</v>
      </c>
      <c r="E284" s="161">
        <v>85</v>
      </c>
      <c r="F284" s="158"/>
      <c r="G284" s="158">
        <f>E284*3</f>
        <v>255</v>
      </c>
      <c r="H284" s="159"/>
      <c r="I284" s="159"/>
      <c r="J284" s="159"/>
      <c r="K284" s="159"/>
      <c r="L284" s="159"/>
      <c r="M284" s="159"/>
      <c r="N284" s="159"/>
      <c r="O284" s="159"/>
      <c r="P284" s="159"/>
      <c r="Q284" s="158">
        <f t="shared" si="82"/>
        <v>255</v>
      </c>
      <c r="R284" s="159">
        <v>1070</v>
      </c>
      <c r="S284" s="158">
        <f t="shared" si="77"/>
        <v>-815</v>
      </c>
      <c r="T284" s="158">
        <f t="shared" si="78"/>
        <v>255</v>
      </c>
      <c r="U284" s="159"/>
      <c r="V284" s="159"/>
      <c r="W284" s="159"/>
      <c r="X284" s="159"/>
      <c r="Y284" s="159"/>
      <c r="Z284" s="159"/>
      <c r="AA284" s="159">
        <v>50</v>
      </c>
      <c r="AB284" s="159"/>
      <c r="AC284" s="159"/>
      <c r="AD284" s="158">
        <f t="shared" si="83"/>
        <v>305</v>
      </c>
      <c r="AE284" s="159"/>
      <c r="AF284" s="158">
        <f t="shared" si="84"/>
        <v>-510</v>
      </c>
      <c r="AG284" s="158">
        <f t="shared" si="79"/>
        <v>255</v>
      </c>
      <c r="AH284" s="159"/>
      <c r="AI284" s="159"/>
      <c r="AJ284" s="159"/>
      <c r="AK284" s="159"/>
      <c r="AL284" s="159"/>
      <c r="AM284" s="159"/>
      <c r="AN284" s="159"/>
      <c r="AO284" s="159"/>
      <c r="AP284" s="159"/>
      <c r="AQ284" s="158">
        <f t="shared" si="85"/>
        <v>255</v>
      </c>
      <c r="AR284" s="159"/>
      <c r="AS284" s="158">
        <f t="shared" si="86"/>
        <v>-255</v>
      </c>
      <c r="AT284" s="158">
        <f t="shared" si="80"/>
        <v>255</v>
      </c>
      <c r="AU284" s="159"/>
      <c r="AV284" s="159"/>
      <c r="AW284" s="159"/>
      <c r="AX284" s="159"/>
      <c r="AY284" s="159"/>
      <c r="AZ284" s="159"/>
      <c r="BA284" s="159"/>
      <c r="BB284" s="159"/>
      <c r="BC284" s="159"/>
      <c r="BD284" s="158">
        <f t="shared" si="87"/>
        <v>255</v>
      </c>
      <c r="BE284" s="159">
        <v>1120</v>
      </c>
      <c r="BF284" s="158">
        <f t="shared" si="88"/>
        <v>-1120</v>
      </c>
      <c r="BG284" s="137" t="str">
        <f t="shared" si="81"/>
        <v/>
      </c>
    </row>
    <row r="285" spans="1:59">
      <c r="A285" s="138">
        <v>282</v>
      </c>
      <c r="B285" s="155" t="s">
        <v>617</v>
      </c>
      <c r="C285" s="213" t="s">
        <v>10</v>
      </c>
      <c r="D285" s="156" t="s">
        <v>619</v>
      </c>
      <c r="E285" s="157">
        <v>110</v>
      </c>
      <c r="F285" s="158"/>
      <c r="G285" s="158">
        <v>255</v>
      </c>
      <c r="H285" s="159"/>
      <c r="I285" s="159"/>
      <c r="J285" s="159"/>
      <c r="K285" s="159"/>
      <c r="L285" s="159"/>
      <c r="M285" s="159"/>
      <c r="N285" s="159"/>
      <c r="O285" s="159"/>
      <c r="P285" s="159"/>
      <c r="Q285" s="158">
        <f t="shared" si="82"/>
        <v>255</v>
      </c>
      <c r="R285" s="159">
        <v>255</v>
      </c>
      <c r="S285" s="158">
        <f t="shared" si="77"/>
        <v>0</v>
      </c>
      <c r="T285" s="158">
        <f t="shared" si="78"/>
        <v>330</v>
      </c>
      <c r="U285" s="159"/>
      <c r="V285" s="159"/>
      <c r="W285" s="159">
        <v>57.4</v>
      </c>
      <c r="X285" s="159"/>
      <c r="Y285" s="159"/>
      <c r="Z285" s="159"/>
      <c r="AA285" s="159">
        <v>50</v>
      </c>
      <c r="AB285" s="159"/>
      <c r="AC285" s="159"/>
      <c r="AD285" s="158">
        <f t="shared" si="83"/>
        <v>437.4</v>
      </c>
      <c r="AE285" s="159">
        <v>437.4</v>
      </c>
      <c r="AF285" s="158">
        <f t="shared" si="84"/>
        <v>0</v>
      </c>
      <c r="AG285" s="158">
        <f t="shared" si="79"/>
        <v>330</v>
      </c>
      <c r="AH285" s="159"/>
      <c r="AI285" s="159"/>
      <c r="AJ285" s="159"/>
      <c r="AK285" s="159"/>
      <c r="AL285" s="159"/>
      <c r="AM285" s="159"/>
      <c r="AN285" s="159"/>
      <c r="AO285" s="159"/>
      <c r="AP285" s="159"/>
      <c r="AQ285" s="158">
        <f t="shared" si="85"/>
        <v>330</v>
      </c>
      <c r="AR285" s="159">
        <v>330</v>
      </c>
      <c r="AS285" s="158">
        <f t="shared" si="86"/>
        <v>0</v>
      </c>
      <c r="AT285" s="158">
        <f t="shared" si="80"/>
        <v>330</v>
      </c>
      <c r="AU285" s="159"/>
      <c r="AV285" s="159"/>
      <c r="AW285" s="159"/>
      <c r="AX285" s="159"/>
      <c r="AY285" s="159"/>
      <c r="AZ285" s="159"/>
      <c r="BA285" s="159"/>
      <c r="BB285" s="159"/>
      <c r="BC285" s="159"/>
      <c r="BD285" s="158">
        <f t="shared" si="87"/>
        <v>330</v>
      </c>
      <c r="BE285" s="159">
        <v>330</v>
      </c>
      <c r="BF285" s="158">
        <f t="shared" si="88"/>
        <v>0</v>
      </c>
      <c r="BG285" s="137" t="str">
        <f t="shared" si="81"/>
        <v>*</v>
      </c>
    </row>
    <row r="286" spans="1:59">
      <c r="A286" s="138">
        <v>283</v>
      </c>
      <c r="B286" s="160" t="s">
        <v>620</v>
      </c>
      <c r="C286" s="213" t="s">
        <v>23</v>
      </c>
      <c r="D286" s="156" t="s">
        <v>622</v>
      </c>
      <c r="E286" s="161">
        <v>95</v>
      </c>
      <c r="F286" s="158"/>
      <c r="G286" s="158">
        <f>E286*3</f>
        <v>285</v>
      </c>
      <c r="H286" s="159"/>
      <c r="I286" s="159">
        <v>50</v>
      </c>
      <c r="J286" s="159"/>
      <c r="K286" s="159"/>
      <c r="L286" s="159"/>
      <c r="M286" s="159"/>
      <c r="N286" s="159"/>
      <c r="O286" s="159"/>
      <c r="P286" s="159"/>
      <c r="Q286" s="158">
        <f t="shared" si="82"/>
        <v>335</v>
      </c>
      <c r="R286" s="159">
        <v>335</v>
      </c>
      <c r="S286" s="158">
        <f t="shared" si="77"/>
        <v>0</v>
      </c>
      <c r="T286" s="158">
        <f t="shared" si="78"/>
        <v>285</v>
      </c>
      <c r="U286" s="159"/>
      <c r="V286" s="159"/>
      <c r="W286" s="159"/>
      <c r="X286" s="159"/>
      <c r="Y286" s="159"/>
      <c r="Z286" s="159"/>
      <c r="AA286" s="159"/>
      <c r="AB286" s="159"/>
      <c r="AC286" s="159"/>
      <c r="AD286" s="158">
        <f t="shared" si="83"/>
        <v>285</v>
      </c>
      <c r="AE286" s="159">
        <v>570</v>
      </c>
      <c r="AF286" s="158">
        <f t="shared" si="84"/>
        <v>-285</v>
      </c>
      <c r="AG286" s="158">
        <f t="shared" si="79"/>
        <v>285</v>
      </c>
      <c r="AH286" s="159"/>
      <c r="AI286" s="159">
        <v>50</v>
      </c>
      <c r="AJ286" s="159"/>
      <c r="AK286" s="159"/>
      <c r="AL286" s="159"/>
      <c r="AM286" s="159"/>
      <c r="AN286" s="159"/>
      <c r="AO286" s="159"/>
      <c r="AP286" s="159"/>
      <c r="AQ286" s="158">
        <f t="shared" si="85"/>
        <v>335</v>
      </c>
      <c r="AR286" s="159"/>
      <c r="AS286" s="158">
        <f t="shared" si="86"/>
        <v>50</v>
      </c>
      <c r="AT286" s="158">
        <f t="shared" si="80"/>
        <v>285</v>
      </c>
      <c r="AU286" s="159"/>
      <c r="AV286" s="159"/>
      <c r="AW286" s="159"/>
      <c r="AX286" s="159"/>
      <c r="AY286" s="159"/>
      <c r="AZ286" s="159"/>
      <c r="BA286" s="159"/>
      <c r="BB286" s="159"/>
      <c r="BC286" s="159"/>
      <c r="BD286" s="158">
        <f t="shared" si="87"/>
        <v>285</v>
      </c>
      <c r="BE286" s="159">
        <v>335</v>
      </c>
      <c r="BF286" s="158">
        <f t="shared" si="88"/>
        <v>0</v>
      </c>
      <c r="BG286" s="137" t="str">
        <f t="shared" si="81"/>
        <v>*</v>
      </c>
    </row>
    <row r="287" spans="1:59">
      <c r="A287" s="138">
        <v>284</v>
      </c>
      <c r="B287" s="160" t="s">
        <v>623</v>
      </c>
      <c r="C287" s="213" t="s">
        <v>23</v>
      </c>
      <c r="D287" s="156" t="s">
        <v>895</v>
      </c>
      <c r="E287" s="161">
        <v>50</v>
      </c>
      <c r="F287" s="158"/>
      <c r="G287" s="158">
        <f>E287*3</f>
        <v>150</v>
      </c>
      <c r="H287" s="159"/>
      <c r="I287" s="159"/>
      <c r="J287" s="159"/>
      <c r="K287" s="159"/>
      <c r="L287" s="159"/>
      <c r="M287" s="159"/>
      <c r="N287" s="159"/>
      <c r="O287" s="159"/>
      <c r="P287" s="159"/>
      <c r="Q287" s="158">
        <f t="shared" si="82"/>
        <v>150</v>
      </c>
      <c r="R287" s="159">
        <v>600</v>
      </c>
      <c r="S287" s="158">
        <f t="shared" si="77"/>
        <v>-450</v>
      </c>
      <c r="T287" s="158">
        <f t="shared" si="78"/>
        <v>150</v>
      </c>
      <c r="U287" s="159"/>
      <c r="V287" s="159"/>
      <c r="W287" s="159"/>
      <c r="X287" s="159"/>
      <c r="Y287" s="159"/>
      <c r="Z287" s="159"/>
      <c r="AA287" s="159"/>
      <c r="AB287" s="159"/>
      <c r="AC287" s="159"/>
      <c r="AD287" s="158">
        <f t="shared" si="83"/>
        <v>150</v>
      </c>
      <c r="AE287" s="159"/>
      <c r="AF287" s="158">
        <f t="shared" si="84"/>
        <v>-300</v>
      </c>
      <c r="AG287" s="158">
        <f t="shared" si="79"/>
        <v>150</v>
      </c>
      <c r="AH287" s="159"/>
      <c r="AI287" s="159"/>
      <c r="AJ287" s="159"/>
      <c r="AK287" s="159"/>
      <c r="AL287" s="159"/>
      <c r="AM287" s="159"/>
      <c r="AN287" s="159"/>
      <c r="AO287" s="159"/>
      <c r="AP287" s="159"/>
      <c r="AQ287" s="158">
        <f t="shared" si="85"/>
        <v>150</v>
      </c>
      <c r="AR287" s="159"/>
      <c r="AS287" s="158">
        <f t="shared" si="86"/>
        <v>-150</v>
      </c>
      <c r="AT287" s="158">
        <f t="shared" si="80"/>
        <v>150</v>
      </c>
      <c r="AU287" s="159"/>
      <c r="AV287" s="159"/>
      <c r="AW287" s="159"/>
      <c r="AX287" s="159"/>
      <c r="AY287" s="159"/>
      <c r="AZ287" s="159"/>
      <c r="BA287" s="159"/>
      <c r="BB287" s="159"/>
      <c r="BC287" s="159"/>
      <c r="BD287" s="158">
        <f t="shared" si="87"/>
        <v>150</v>
      </c>
      <c r="BE287" s="159">
        <v>600</v>
      </c>
      <c r="BF287" s="158">
        <f t="shared" si="88"/>
        <v>-600</v>
      </c>
      <c r="BG287" s="137" t="str">
        <f t="shared" si="81"/>
        <v/>
      </c>
    </row>
    <row r="288" spans="1:59">
      <c r="A288" s="138">
        <v>285</v>
      </c>
      <c r="B288" s="160" t="s">
        <v>625</v>
      </c>
      <c r="C288" s="213" t="s">
        <v>23</v>
      </c>
      <c r="D288" s="156" t="s">
        <v>627</v>
      </c>
      <c r="E288" s="161">
        <v>100</v>
      </c>
      <c r="F288" s="158"/>
      <c r="G288" s="158">
        <f>E288*3</f>
        <v>300</v>
      </c>
      <c r="H288" s="159"/>
      <c r="I288" s="159">
        <v>50</v>
      </c>
      <c r="J288" s="159"/>
      <c r="K288" s="159"/>
      <c r="L288" s="159"/>
      <c r="M288" s="159"/>
      <c r="N288" s="159"/>
      <c r="O288" s="159"/>
      <c r="P288" s="159"/>
      <c r="Q288" s="158">
        <f t="shared" si="82"/>
        <v>350</v>
      </c>
      <c r="R288" s="159">
        <v>300</v>
      </c>
      <c r="S288" s="158">
        <f t="shared" si="77"/>
        <v>50</v>
      </c>
      <c r="T288" s="158">
        <f t="shared" si="78"/>
        <v>300</v>
      </c>
      <c r="U288" s="159"/>
      <c r="V288" s="159">
        <v>50</v>
      </c>
      <c r="W288" s="159"/>
      <c r="X288" s="159"/>
      <c r="Y288" s="159"/>
      <c r="Z288" s="159"/>
      <c r="AA288" s="159"/>
      <c r="AB288" s="159"/>
      <c r="AC288" s="159"/>
      <c r="AD288" s="158">
        <f t="shared" si="83"/>
        <v>350</v>
      </c>
      <c r="AE288" s="159">
        <v>350</v>
      </c>
      <c r="AF288" s="158">
        <f t="shared" si="84"/>
        <v>50</v>
      </c>
      <c r="AG288" s="158">
        <f t="shared" si="79"/>
        <v>300</v>
      </c>
      <c r="AH288" s="159"/>
      <c r="AI288" s="159">
        <v>50</v>
      </c>
      <c r="AJ288" s="159"/>
      <c r="AK288" s="159"/>
      <c r="AL288" s="159"/>
      <c r="AM288" s="159"/>
      <c r="AN288" s="159"/>
      <c r="AO288" s="159"/>
      <c r="AP288" s="159"/>
      <c r="AQ288" s="158">
        <f t="shared" si="85"/>
        <v>350</v>
      </c>
      <c r="AR288" s="159">
        <v>700</v>
      </c>
      <c r="AS288" s="158">
        <f t="shared" si="86"/>
        <v>-300</v>
      </c>
      <c r="AT288" s="158">
        <f t="shared" si="80"/>
        <v>300</v>
      </c>
      <c r="AU288" s="159"/>
      <c r="AV288" s="159"/>
      <c r="AW288" s="159"/>
      <c r="AX288" s="159"/>
      <c r="AY288" s="159"/>
      <c r="AZ288" s="159"/>
      <c r="BA288" s="159"/>
      <c r="BB288" s="159"/>
      <c r="BC288" s="159"/>
      <c r="BD288" s="158">
        <f t="shared" si="87"/>
        <v>300</v>
      </c>
      <c r="BE288" s="159"/>
      <c r="BF288" s="158">
        <f t="shared" si="88"/>
        <v>0</v>
      </c>
      <c r="BG288" s="137" t="str">
        <f t="shared" si="81"/>
        <v>*</v>
      </c>
    </row>
    <row r="289" spans="1:59">
      <c r="A289" s="138">
        <v>286</v>
      </c>
      <c r="B289" s="162" t="s">
        <v>628</v>
      </c>
      <c r="C289" s="214" t="s">
        <v>30</v>
      </c>
      <c r="D289" s="164"/>
      <c r="E289" s="162"/>
      <c r="F289" s="282">
        <v>1350</v>
      </c>
      <c r="G289" s="276">
        <f>E289*3</f>
        <v>0</v>
      </c>
      <c r="H289" s="277"/>
      <c r="I289" s="277"/>
      <c r="J289" s="277"/>
      <c r="K289" s="277"/>
      <c r="L289" s="277"/>
      <c r="M289" s="277"/>
      <c r="N289" s="277"/>
      <c r="O289" s="277"/>
      <c r="P289" s="277"/>
      <c r="Q289" s="276">
        <f t="shared" si="82"/>
        <v>0</v>
      </c>
      <c r="R289" s="277"/>
      <c r="S289" s="276">
        <f t="shared" si="77"/>
        <v>1350</v>
      </c>
      <c r="T289" s="276">
        <f t="shared" ref="T289:T305" si="89">E289*3</f>
        <v>0</v>
      </c>
      <c r="U289" s="277"/>
      <c r="V289" s="277"/>
      <c r="W289" s="277"/>
      <c r="X289" s="277"/>
      <c r="Y289" s="277"/>
      <c r="Z289" s="277"/>
      <c r="AA289" s="277"/>
      <c r="AB289" s="277"/>
      <c r="AC289" s="277"/>
      <c r="AD289" s="276">
        <f t="shared" si="83"/>
        <v>0</v>
      </c>
      <c r="AE289" s="277"/>
      <c r="AF289" s="276">
        <f t="shared" si="84"/>
        <v>1350</v>
      </c>
      <c r="AG289" s="276">
        <f t="shared" ref="AG289:AG305" si="90">$E289*3</f>
        <v>0</v>
      </c>
      <c r="AH289" s="277"/>
      <c r="AI289" s="277"/>
      <c r="AJ289" s="277"/>
      <c r="AK289" s="277"/>
      <c r="AL289" s="277"/>
      <c r="AM289" s="277"/>
      <c r="AN289" s="277"/>
      <c r="AO289" s="277"/>
      <c r="AP289" s="277"/>
      <c r="AQ289" s="276">
        <f t="shared" si="85"/>
        <v>0</v>
      </c>
      <c r="AR289" s="277"/>
      <c r="AS289" s="276">
        <f t="shared" si="86"/>
        <v>1350</v>
      </c>
      <c r="AT289" s="276">
        <f t="shared" ref="AT289:AT305" si="91">$E289*3</f>
        <v>0</v>
      </c>
      <c r="AU289" s="277"/>
      <c r="AV289" s="277"/>
      <c r="AW289" s="277"/>
      <c r="AX289" s="277"/>
      <c r="AY289" s="277"/>
      <c r="AZ289" s="277"/>
      <c r="BA289" s="277"/>
      <c r="BB289" s="277"/>
      <c r="BC289" s="277"/>
      <c r="BD289" s="276">
        <f t="shared" si="87"/>
        <v>0</v>
      </c>
      <c r="BE289" s="277"/>
      <c r="BF289" s="276">
        <f t="shared" si="88"/>
        <v>1350</v>
      </c>
      <c r="BG289" s="137" t="str">
        <f t="shared" si="81"/>
        <v/>
      </c>
    </row>
    <row r="290" spans="1:59">
      <c r="A290" s="138">
        <v>287</v>
      </c>
      <c r="B290" s="155" t="s">
        <v>629</v>
      </c>
      <c r="C290" s="213" t="s">
        <v>10</v>
      </c>
      <c r="D290" s="156" t="s">
        <v>631</v>
      </c>
      <c r="E290" s="157">
        <v>185</v>
      </c>
      <c r="F290" s="158"/>
      <c r="G290" s="158">
        <v>450</v>
      </c>
      <c r="H290" s="159"/>
      <c r="I290" s="159"/>
      <c r="J290" s="159"/>
      <c r="K290" s="159"/>
      <c r="L290" s="159"/>
      <c r="M290" s="159"/>
      <c r="N290" s="159"/>
      <c r="O290" s="159"/>
      <c r="P290" s="159"/>
      <c r="Q290" s="158">
        <f t="shared" si="82"/>
        <v>450</v>
      </c>
      <c r="R290" s="159">
        <v>450</v>
      </c>
      <c r="S290" s="158">
        <f t="shared" si="77"/>
        <v>0</v>
      </c>
      <c r="T290" s="158">
        <f t="shared" si="89"/>
        <v>555</v>
      </c>
      <c r="U290" s="159"/>
      <c r="V290" s="159"/>
      <c r="W290" s="159"/>
      <c r="X290" s="159"/>
      <c r="Y290" s="159"/>
      <c r="Z290" s="159"/>
      <c r="AA290" s="159"/>
      <c r="AB290" s="159"/>
      <c r="AC290" s="159"/>
      <c r="AD290" s="158">
        <f t="shared" si="83"/>
        <v>555</v>
      </c>
      <c r="AE290" s="159">
        <v>540</v>
      </c>
      <c r="AF290" s="158">
        <f t="shared" si="84"/>
        <v>15</v>
      </c>
      <c r="AG290" s="158">
        <f t="shared" si="90"/>
        <v>555</v>
      </c>
      <c r="AH290" s="159"/>
      <c r="AI290" s="159"/>
      <c r="AJ290" s="159"/>
      <c r="AK290" s="159"/>
      <c r="AL290" s="159"/>
      <c r="AM290" s="159"/>
      <c r="AN290" s="159"/>
      <c r="AO290" s="159"/>
      <c r="AP290" s="159"/>
      <c r="AQ290" s="158">
        <f t="shared" si="85"/>
        <v>555</v>
      </c>
      <c r="AR290" s="159">
        <v>1125</v>
      </c>
      <c r="AS290" s="158">
        <f t="shared" si="86"/>
        <v>-555</v>
      </c>
      <c r="AT290" s="158">
        <f t="shared" si="91"/>
        <v>555</v>
      </c>
      <c r="AU290" s="159"/>
      <c r="AV290" s="159"/>
      <c r="AW290" s="159"/>
      <c r="AX290" s="159"/>
      <c r="AY290" s="159"/>
      <c r="AZ290" s="159"/>
      <c r="BA290" s="159"/>
      <c r="BB290" s="159"/>
      <c r="BC290" s="159"/>
      <c r="BD290" s="158">
        <f t="shared" si="87"/>
        <v>555</v>
      </c>
      <c r="BE290" s="159"/>
      <c r="BF290" s="158">
        <f t="shared" si="88"/>
        <v>0</v>
      </c>
      <c r="BG290" s="137" t="str">
        <f t="shared" si="81"/>
        <v>*</v>
      </c>
    </row>
    <row r="291" spans="1:59">
      <c r="A291" s="138">
        <v>288</v>
      </c>
      <c r="B291" s="160" t="s">
        <v>633</v>
      </c>
      <c r="C291" s="213" t="s">
        <v>14</v>
      </c>
      <c r="D291" s="156" t="s">
        <v>634</v>
      </c>
      <c r="E291" s="161">
        <v>70</v>
      </c>
      <c r="F291" s="158"/>
      <c r="G291" s="158">
        <f t="shared" ref="G291:G302" si="92">E291*3</f>
        <v>210</v>
      </c>
      <c r="H291" s="159"/>
      <c r="I291" s="159"/>
      <c r="J291" s="159"/>
      <c r="K291" s="159"/>
      <c r="L291" s="159"/>
      <c r="M291" s="159"/>
      <c r="N291" s="159"/>
      <c r="O291" s="159"/>
      <c r="P291" s="159"/>
      <c r="Q291" s="158">
        <f t="shared" si="82"/>
        <v>210</v>
      </c>
      <c r="R291" s="159"/>
      <c r="S291" s="158">
        <f t="shared" si="77"/>
        <v>210</v>
      </c>
      <c r="T291" s="158">
        <f t="shared" si="89"/>
        <v>210</v>
      </c>
      <c r="U291" s="159"/>
      <c r="V291" s="159"/>
      <c r="W291" s="159"/>
      <c r="X291" s="159"/>
      <c r="Y291" s="159"/>
      <c r="Z291" s="159"/>
      <c r="AA291" s="159"/>
      <c r="AB291" s="159"/>
      <c r="AC291" s="159"/>
      <c r="AD291" s="158">
        <f t="shared" si="83"/>
        <v>210</v>
      </c>
      <c r="AE291" s="159"/>
      <c r="AF291" s="158">
        <f t="shared" si="84"/>
        <v>420</v>
      </c>
      <c r="AG291" s="158">
        <f t="shared" si="90"/>
        <v>210</v>
      </c>
      <c r="AH291" s="159"/>
      <c r="AI291" s="159"/>
      <c r="AJ291" s="159"/>
      <c r="AK291" s="159"/>
      <c r="AL291" s="159"/>
      <c r="AM291" s="159"/>
      <c r="AN291" s="159"/>
      <c r="AO291" s="159"/>
      <c r="AP291" s="159"/>
      <c r="AQ291" s="158">
        <f t="shared" si="85"/>
        <v>210</v>
      </c>
      <c r="AR291" s="159"/>
      <c r="AS291" s="158">
        <f t="shared" si="86"/>
        <v>630</v>
      </c>
      <c r="AT291" s="158">
        <f t="shared" si="91"/>
        <v>210</v>
      </c>
      <c r="AU291" s="159"/>
      <c r="AV291" s="159"/>
      <c r="AW291" s="159"/>
      <c r="AX291" s="159"/>
      <c r="AY291" s="159"/>
      <c r="AZ291" s="159"/>
      <c r="BA291" s="159">
        <v>50</v>
      </c>
      <c r="BB291" s="159"/>
      <c r="BC291" s="159"/>
      <c r="BD291" s="158">
        <f t="shared" si="87"/>
        <v>260</v>
      </c>
      <c r="BE291" s="159">
        <v>1730</v>
      </c>
      <c r="BF291" s="158">
        <f t="shared" si="88"/>
        <v>-840</v>
      </c>
      <c r="BG291" s="137" t="str">
        <f t="shared" si="81"/>
        <v/>
      </c>
    </row>
    <row r="292" spans="1:59">
      <c r="A292" s="138">
        <v>289</v>
      </c>
      <c r="B292" s="155" t="s">
        <v>964</v>
      </c>
      <c r="C292" s="213" t="s">
        <v>23</v>
      </c>
      <c r="D292" s="156" t="s">
        <v>965</v>
      </c>
      <c r="E292" s="161">
        <v>50</v>
      </c>
      <c r="F292" s="158"/>
      <c r="G292" s="158">
        <f t="shared" si="92"/>
        <v>150</v>
      </c>
      <c r="H292" s="159"/>
      <c r="I292" s="159"/>
      <c r="J292" s="159"/>
      <c r="K292" s="159"/>
      <c r="L292" s="159"/>
      <c r="M292" s="159"/>
      <c r="N292" s="159"/>
      <c r="O292" s="159"/>
      <c r="P292" s="159"/>
      <c r="Q292" s="158">
        <f t="shared" si="82"/>
        <v>150</v>
      </c>
      <c r="R292" s="159"/>
      <c r="S292" s="158">
        <f t="shared" si="77"/>
        <v>150</v>
      </c>
      <c r="T292" s="158">
        <f t="shared" si="89"/>
        <v>150</v>
      </c>
      <c r="U292" s="159"/>
      <c r="V292" s="159"/>
      <c r="W292" s="159"/>
      <c r="X292" s="159"/>
      <c r="Y292" s="159"/>
      <c r="Z292" s="159"/>
      <c r="AA292" s="159"/>
      <c r="AB292" s="159"/>
      <c r="AC292" s="159"/>
      <c r="AD292" s="158">
        <f t="shared" si="83"/>
        <v>150</v>
      </c>
      <c r="AE292" s="159"/>
      <c r="AF292" s="158">
        <f t="shared" si="84"/>
        <v>300</v>
      </c>
      <c r="AG292" s="158">
        <f t="shared" si="90"/>
        <v>150</v>
      </c>
      <c r="AH292" s="159"/>
      <c r="AI292" s="159"/>
      <c r="AJ292" s="159"/>
      <c r="AK292" s="159"/>
      <c r="AL292" s="159"/>
      <c r="AM292" s="159"/>
      <c r="AN292" s="159"/>
      <c r="AO292" s="159"/>
      <c r="AP292" s="159"/>
      <c r="AQ292" s="158">
        <f t="shared" si="85"/>
        <v>150</v>
      </c>
      <c r="AR292" s="159">
        <v>600</v>
      </c>
      <c r="AS292" s="158">
        <f t="shared" si="86"/>
        <v>-150</v>
      </c>
      <c r="AT292" s="158">
        <f t="shared" si="91"/>
        <v>150</v>
      </c>
      <c r="AU292" s="159"/>
      <c r="AV292" s="159"/>
      <c r="AW292" s="159"/>
      <c r="AX292" s="159"/>
      <c r="AY292" s="159"/>
      <c r="AZ292" s="159"/>
      <c r="BA292" s="159"/>
      <c r="BB292" s="159"/>
      <c r="BC292" s="159"/>
      <c r="BD292" s="158">
        <f t="shared" si="87"/>
        <v>150</v>
      </c>
      <c r="BE292" s="159"/>
      <c r="BF292" s="158">
        <f t="shared" si="88"/>
        <v>0</v>
      </c>
      <c r="BG292" s="137" t="str">
        <f t="shared" si="81"/>
        <v>*</v>
      </c>
    </row>
    <row r="293" spans="1:59">
      <c r="A293" s="138">
        <v>290</v>
      </c>
      <c r="B293" s="160" t="s">
        <v>635</v>
      </c>
      <c r="C293" s="213" t="s">
        <v>23</v>
      </c>
      <c r="D293" s="156" t="s">
        <v>12</v>
      </c>
      <c r="E293" s="161">
        <v>70</v>
      </c>
      <c r="F293" s="158"/>
      <c r="G293" s="158">
        <f t="shared" si="92"/>
        <v>210</v>
      </c>
      <c r="H293" s="159"/>
      <c r="I293" s="159"/>
      <c r="J293" s="159"/>
      <c r="K293" s="159"/>
      <c r="L293" s="159"/>
      <c r="M293" s="159"/>
      <c r="N293" s="159"/>
      <c r="O293" s="159"/>
      <c r="P293" s="159"/>
      <c r="Q293" s="158">
        <f t="shared" si="82"/>
        <v>210</v>
      </c>
      <c r="R293" s="159">
        <v>210</v>
      </c>
      <c r="S293" s="158">
        <f t="shared" si="77"/>
        <v>0</v>
      </c>
      <c r="T293" s="158">
        <f t="shared" si="89"/>
        <v>210</v>
      </c>
      <c r="U293" s="159"/>
      <c r="V293" s="159"/>
      <c r="W293" s="159"/>
      <c r="X293" s="159"/>
      <c r="Y293" s="159"/>
      <c r="Z293" s="159"/>
      <c r="AA293" s="159"/>
      <c r="AB293" s="159"/>
      <c r="AC293" s="159"/>
      <c r="AD293" s="158">
        <f t="shared" si="83"/>
        <v>210</v>
      </c>
      <c r="AE293" s="159"/>
      <c r="AF293" s="158">
        <f t="shared" si="84"/>
        <v>210</v>
      </c>
      <c r="AG293" s="158">
        <f t="shared" si="90"/>
        <v>210</v>
      </c>
      <c r="AH293" s="159"/>
      <c r="AI293" s="159"/>
      <c r="AJ293" s="159"/>
      <c r="AK293" s="159"/>
      <c r="AL293" s="159"/>
      <c r="AM293" s="159"/>
      <c r="AN293" s="159"/>
      <c r="AO293" s="159"/>
      <c r="AP293" s="159"/>
      <c r="AQ293" s="158">
        <f t="shared" si="85"/>
        <v>210</v>
      </c>
      <c r="AR293" s="159">
        <v>630</v>
      </c>
      <c r="AS293" s="158">
        <f t="shared" si="86"/>
        <v>-210</v>
      </c>
      <c r="AT293" s="158">
        <f t="shared" si="91"/>
        <v>210</v>
      </c>
      <c r="AU293" s="159"/>
      <c r="AV293" s="159"/>
      <c r="AW293" s="159"/>
      <c r="AX293" s="159"/>
      <c r="AY293" s="159"/>
      <c r="AZ293" s="159"/>
      <c r="BA293" s="159"/>
      <c r="BB293" s="159"/>
      <c r="BC293" s="159"/>
      <c r="BD293" s="158">
        <f t="shared" si="87"/>
        <v>210</v>
      </c>
      <c r="BE293" s="159"/>
      <c r="BF293" s="158">
        <f t="shared" si="88"/>
        <v>0</v>
      </c>
      <c r="BG293" s="137" t="str">
        <f t="shared" si="81"/>
        <v>*</v>
      </c>
    </row>
    <row r="294" spans="1:59">
      <c r="A294" s="138">
        <v>291</v>
      </c>
      <c r="B294" s="221" t="s">
        <v>1153</v>
      </c>
      <c r="C294" s="213" t="s">
        <v>23</v>
      </c>
      <c r="D294" s="156" t="s">
        <v>1147</v>
      </c>
      <c r="E294" s="161">
        <v>50</v>
      </c>
      <c r="F294" s="158"/>
      <c r="G294" s="158">
        <f t="shared" si="92"/>
        <v>150</v>
      </c>
      <c r="H294" s="159"/>
      <c r="I294" s="159"/>
      <c r="J294" s="159"/>
      <c r="K294" s="159"/>
      <c r="L294" s="159"/>
      <c r="M294" s="159"/>
      <c r="N294" s="159"/>
      <c r="O294" s="159"/>
      <c r="P294" s="159"/>
      <c r="Q294" s="158">
        <f t="shared" ref="Q294:Q326" si="93">SUM(G294:P294)</f>
        <v>150</v>
      </c>
      <c r="R294" s="159"/>
      <c r="S294" s="158">
        <f t="shared" si="77"/>
        <v>150</v>
      </c>
      <c r="T294" s="158">
        <f t="shared" si="89"/>
        <v>150</v>
      </c>
      <c r="U294" s="159"/>
      <c r="V294" s="159"/>
      <c r="W294" s="159"/>
      <c r="X294" s="159"/>
      <c r="Y294" s="159"/>
      <c r="Z294" s="159"/>
      <c r="AA294" s="159"/>
      <c r="AB294" s="159"/>
      <c r="AC294" s="159"/>
      <c r="AD294" s="158">
        <f t="shared" si="83"/>
        <v>150</v>
      </c>
      <c r="AE294" s="159">
        <v>600</v>
      </c>
      <c r="AF294" s="158">
        <f t="shared" si="84"/>
        <v>-300</v>
      </c>
      <c r="AG294" s="158">
        <f t="shared" si="90"/>
        <v>150</v>
      </c>
      <c r="AH294" s="159"/>
      <c r="AI294" s="159"/>
      <c r="AJ294" s="159"/>
      <c r="AK294" s="159"/>
      <c r="AL294" s="159"/>
      <c r="AM294" s="159"/>
      <c r="AN294" s="159"/>
      <c r="AO294" s="159"/>
      <c r="AP294" s="159"/>
      <c r="AQ294" s="158">
        <f t="shared" si="85"/>
        <v>150</v>
      </c>
      <c r="AR294" s="159"/>
      <c r="AS294" s="158">
        <f t="shared" si="86"/>
        <v>-150</v>
      </c>
      <c r="AT294" s="158">
        <f t="shared" si="91"/>
        <v>150</v>
      </c>
      <c r="AU294" s="159"/>
      <c r="AV294" s="159"/>
      <c r="AW294" s="159"/>
      <c r="AX294" s="159"/>
      <c r="AY294" s="159"/>
      <c r="AZ294" s="159"/>
      <c r="BA294" s="159"/>
      <c r="BB294" s="159"/>
      <c r="BC294" s="159"/>
      <c r="BD294" s="158">
        <f t="shared" si="87"/>
        <v>150</v>
      </c>
      <c r="BE294" s="159"/>
      <c r="BF294" s="158">
        <f t="shared" si="88"/>
        <v>0</v>
      </c>
      <c r="BG294" s="137" t="str">
        <f t="shared" si="81"/>
        <v>*</v>
      </c>
    </row>
    <row r="295" spans="1:59">
      <c r="A295" s="138">
        <v>292</v>
      </c>
      <c r="B295" s="160" t="s">
        <v>639</v>
      </c>
      <c r="C295" s="213" t="s">
        <v>14</v>
      </c>
      <c r="D295" s="156" t="s">
        <v>641</v>
      </c>
      <c r="E295" s="161">
        <v>115</v>
      </c>
      <c r="F295" s="158"/>
      <c r="G295" s="158">
        <f t="shared" si="92"/>
        <v>345</v>
      </c>
      <c r="H295" s="159">
        <v>100</v>
      </c>
      <c r="I295" s="159"/>
      <c r="J295" s="159"/>
      <c r="K295" s="159"/>
      <c r="L295" s="159"/>
      <c r="M295" s="159"/>
      <c r="N295" s="159">
        <v>50</v>
      </c>
      <c r="O295" s="159"/>
      <c r="P295" s="159"/>
      <c r="Q295" s="158">
        <f t="shared" si="93"/>
        <v>495</v>
      </c>
      <c r="R295" s="159">
        <v>495</v>
      </c>
      <c r="S295" s="158">
        <f t="shared" si="77"/>
        <v>0</v>
      </c>
      <c r="T295" s="158">
        <f t="shared" si="89"/>
        <v>345</v>
      </c>
      <c r="U295" s="159"/>
      <c r="V295" s="159"/>
      <c r="W295" s="159"/>
      <c r="X295" s="159"/>
      <c r="Y295" s="159"/>
      <c r="Z295" s="159"/>
      <c r="AA295" s="159"/>
      <c r="AB295" s="159"/>
      <c r="AC295" s="159"/>
      <c r="AD295" s="158">
        <f t="shared" si="83"/>
        <v>345</v>
      </c>
      <c r="AE295" s="159">
        <v>740</v>
      </c>
      <c r="AF295" s="158">
        <f t="shared" si="84"/>
        <v>-395</v>
      </c>
      <c r="AG295" s="158">
        <f t="shared" si="90"/>
        <v>345</v>
      </c>
      <c r="AH295" s="159"/>
      <c r="AI295" s="159">
        <v>50</v>
      </c>
      <c r="AJ295" s="159"/>
      <c r="AK295" s="159"/>
      <c r="AL295" s="159"/>
      <c r="AM295" s="159"/>
      <c r="AN295" s="159"/>
      <c r="AO295" s="159"/>
      <c r="AP295" s="159"/>
      <c r="AQ295" s="158">
        <f t="shared" si="85"/>
        <v>395</v>
      </c>
      <c r="AR295" s="159"/>
      <c r="AS295" s="158">
        <f t="shared" si="86"/>
        <v>0</v>
      </c>
      <c r="AT295" s="158">
        <f t="shared" si="91"/>
        <v>345</v>
      </c>
      <c r="AU295" s="159"/>
      <c r="AV295" s="159"/>
      <c r="AW295" s="159"/>
      <c r="AX295" s="159"/>
      <c r="AY295" s="159"/>
      <c r="AZ295" s="159"/>
      <c r="BA295" s="159"/>
      <c r="BB295" s="159"/>
      <c r="BC295" s="159"/>
      <c r="BD295" s="158">
        <f t="shared" si="87"/>
        <v>345</v>
      </c>
      <c r="BE295" s="159">
        <v>345</v>
      </c>
      <c r="BF295" s="158">
        <f t="shared" si="88"/>
        <v>0</v>
      </c>
      <c r="BG295" s="137" t="str">
        <f t="shared" si="81"/>
        <v>*</v>
      </c>
    </row>
    <row r="296" spans="1:59">
      <c r="A296" s="138">
        <v>293</v>
      </c>
      <c r="B296" s="155" t="s">
        <v>642</v>
      </c>
      <c r="C296" s="213" t="s">
        <v>14</v>
      </c>
      <c r="D296" s="156" t="s">
        <v>12</v>
      </c>
      <c r="E296" s="157">
        <v>50</v>
      </c>
      <c r="F296" s="158"/>
      <c r="G296" s="158">
        <f t="shared" si="92"/>
        <v>150</v>
      </c>
      <c r="H296" s="159"/>
      <c r="I296" s="159"/>
      <c r="J296" s="159"/>
      <c r="K296" s="159"/>
      <c r="L296" s="159"/>
      <c r="M296" s="159"/>
      <c r="N296" s="159"/>
      <c r="O296" s="159"/>
      <c r="P296" s="159"/>
      <c r="Q296" s="158">
        <f t="shared" si="93"/>
        <v>150</v>
      </c>
      <c r="R296" s="159">
        <v>600</v>
      </c>
      <c r="S296" s="158">
        <f t="shared" ref="S296:S360" si="94">F296+Q296-R296</f>
        <v>-450</v>
      </c>
      <c r="T296" s="158">
        <f t="shared" si="89"/>
        <v>150</v>
      </c>
      <c r="U296" s="159"/>
      <c r="V296" s="159"/>
      <c r="W296" s="159"/>
      <c r="X296" s="159"/>
      <c r="Y296" s="159"/>
      <c r="Z296" s="159"/>
      <c r="AA296" s="159"/>
      <c r="AB296" s="159"/>
      <c r="AC296" s="159"/>
      <c r="AD296" s="158">
        <f t="shared" si="83"/>
        <v>150</v>
      </c>
      <c r="AE296" s="159"/>
      <c r="AF296" s="158">
        <f t="shared" si="84"/>
        <v>-300</v>
      </c>
      <c r="AG296" s="158">
        <f t="shared" si="90"/>
        <v>150</v>
      </c>
      <c r="AH296" s="159"/>
      <c r="AI296" s="159"/>
      <c r="AJ296" s="159"/>
      <c r="AK296" s="159"/>
      <c r="AL296" s="159"/>
      <c r="AM296" s="159"/>
      <c r="AN296" s="159"/>
      <c r="AO296" s="159"/>
      <c r="AP296" s="159"/>
      <c r="AQ296" s="158">
        <f t="shared" si="85"/>
        <v>150</v>
      </c>
      <c r="AR296" s="159"/>
      <c r="AS296" s="158">
        <f t="shared" si="86"/>
        <v>-150</v>
      </c>
      <c r="AT296" s="158">
        <f t="shared" si="91"/>
        <v>150</v>
      </c>
      <c r="AU296" s="159"/>
      <c r="AV296" s="159"/>
      <c r="AW296" s="159"/>
      <c r="AX296" s="159"/>
      <c r="AY296" s="159"/>
      <c r="AZ296" s="159"/>
      <c r="BA296" s="159"/>
      <c r="BB296" s="159"/>
      <c r="BC296" s="159"/>
      <c r="BD296" s="158">
        <f t="shared" si="87"/>
        <v>150</v>
      </c>
      <c r="BE296" s="159"/>
      <c r="BF296" s="158">
        <f t="shared" si="88"/>
        <v>0</v>
      </c>
      <c r="BG296" s="137" t="str">
        <f t="shared" si="81"/>
        <v>*</v>
      </c>
    </row>
    <row r="297" spans="1:59">
      <c r="A297" s="138">
        <v>294</v>
      </c>
      <c r="B297" s="230" t="s">
        <v>988</v>
      </c>
      <c r="C297" s="213" t="s">
        <v>23</v>
      </c>
      <c r="D297" s="156"/>
      <c r="E297" s="157">
        <v>65</v>
      </c>
      <c r="F297" s="158">
        <v>-50</v>
      </c>
      <c r="G297" s="158">
        <v>150</v>
      </c>
      <c r="H297" s="159"/>
      <c r="I297" s="159"/>
      <c r="J297" s="159"/>
      <c r="K297" s="159"/>
      <c r="L297" s="159"/>
      <c r="M297" s="159"/>
      <c r="N297" s="159"/>
      <c r="O297" s="159"/>
      <c r="P297" s="159"/>
      <c r="Q297" s="158">
        <f t="shared" si="93"/>
        <v>150</v>
      </c>
      <c r="R297" s="159">
        <v>150</v>
      </c>
      <c r="S297" s="158">
        <f t="shared" si="94"/>
        <v>-50</v>
      </c>
      <c r="T297" s="158">
        <v>150</v>
      </c>
      <c r="U297" s="159">
        <v>50</v>
      </c>
      <c r="V297" s="159"/>
      <c r="W297" s="159"/>
      <c r="X297" s="159"/>
      <c r="Y297" s="159"/>
      <c r="Z297" s="159"/>
      <c r="AA297" s="159"/>
      <c r="AB297" s="159"/>
      <c r="AC297" s="159"/>
      <c r="AD297" s="158">
        <f t="shared" si="83"/>
        <v>200</v>
      </c>
      <c r="AE297" s="159">
        <v>400</v>
      </c>
      <c r="AF297" s="158">
        <f t="shared" si="84"/>
        <v>-250</v>
      </c>
      <c r="AG297" s="158">
        <f t="shared" si="90"/>
        <v>195</v>
      </c>
      <c r="AH297" s="159"/>
      <c r="AI297" s="159"/>
      <c r="AJ297" s="159"/>
      <c r="AK297" s="159"/>
      <c r="AL297" s="159"/>
      <c r="AM297" s="159"/>
      <c r="AN297" s="159"/>
      <c r="AO297" s="159"/>
      <c r="AP297" s="159"/>
      <c r="AQ297" s="158">
        <f t="shared" si="85"/>
        <v>195</v>
      </c>
      <c r="AR297" s="159"/>
      <c r="AS297" s="158">
        <f t="shared" si="86"/>
        <v>-55</v>
      </c>
      <c r="AT297" s="158">
        <f t="shared" si="91"/>
        <v>195</v>
      </c>
      <c r="AU297" s="159"/>
      <c r="AV297" s="159"/>
      <c r="AW297" s="159"/>
      <c r="AX297" s="159"/>
      <c r="AY297" s="159"/>
      <c r="AZ297" s="159"/>
      <c r="BA297" s="159"/>
      <c r="BB297" s="159"/>
      <c r="BC297" s="159"/>
      <c r="BD297" s="158">
        <f t="shared" si="87"/>
        <v>195</v>
      </c>
      <c r="BE297" s="159">
        <v>140</v>
      </c>
      <c r="BF297" s="158">
        <f t="shared" si="88"/>
        <v>0</v>
      </c>
    </row>
    <row r="298" spans="1:59">
      <c r="A298" s="138">
        <v>295</v>
      </c>
      <c r="B298" s="160" t="s">
        <v>644</v>
      </c>
      <c r="C298" s="213" t="s">
        <v>23</v>
      </c>
      <c r="D298" s="156" t="s">
        <v>646</v>
      </c>
      <c r="E298" s="161">
        <v>80</v>
      </c>
      <c r="F298" s="158"/>
      <c r="G298" s="158">
        <f t="shared" si="92"/>
        <v>240</v>
      </c>
      <c r="H298" s="159"/>
      <c r="I298" s="159"/>
      <c r="J298" s="159"/>
      <c r="K298" s="159"/>
      <c r="L298" s="159"/>
      <c r="M298" s="159"/>
      <c r="N298" s="159"/>
      <c r="O298" s="159"/>
      <c r="P298" s="159"/>
      <c r="Q298" s="158">
        <f t="shared" si="93"/>
        <v>240</v>
      </c>
      <c r="R298" s="159">
        <v>240</v>
      </c>
      <c r="S298" s="158">
        <f t="shared" si="94"/>
        <v>0</v>
      </c>
      <c r="T298" s="158">
        <f t="shared" si="89"/>
        <v>240</v>
      </c>
      <c r="U298" s="159"/>
      <c r="V298" s="159"/>
      <c r="W298" s="159"/>
      <c r="X298" s="159"/>
      <c r="Y298" s="159"/>
      <c r="Z298" s="159"/>
      <c r="AA298" s="159"/>
      <c r="AB298" s="159"/>
      <c r="AC298" s="159"/>
      <c r="AD298" s="158">
        <f t="shared" si="83"/>
        <v>240</v>
      </c>
      <c r="AE298" s="159"/>
      <c r="AF298" s="158">
        <f t="shared" si="84"/>
        <v>240</v>
      </c>
      <c r="AG298" s="158">
        <f t="shared" si="90"/>
        <v>240</v>
      </c>
      <c r="AH298" s="159"/>
      <c r="AI298" s="159"/>
      <c r="AJ298" s="159"/>
      <c r="AK298" s="159"/>
      <c r="AL298" s="159"/>
      <c r="AM298" s="159"/>
      <c r="AN298" s="159"/>
      <c r="AO298" s="159"/>
      <c r="AP298" s="159"/>
      <c r="AQ298" s="158">
        <f t="shared" si="85"/>
        <v>240</v>
      </c>
      <c r="AR298" s="159">
        <v>720</v>
      </c>
      <c r="AS298" s="158">
        <f t="shared" si="86"/>
        <v>-240</v>
      </c>
      <c r="AT298" s="158">
        <f t="shared" si="91"/>
        <v>240</v>
      </c>
      <c r="AU298" s="159"/>
      <c r="AV298" s="159"/>
      <c r="AW298" s="159"/>
      <c r="AX298" s="159"/>
      <c r="AY298" s="159"/>
      <c r="AZ298" s="159"/>
      <c r="BA298" s="159"/>
      <c r="BB298" s="159"/>
      <c r="BC298" s="159"/>
      <c r="BD298" s="158">
        <f t="shared" si="87"/>
        <v>240</v>
      </c>
      <c r="BE298" s="159"/>
      <c r="BF298" s="158">
        <f t="shared" si="88"/>
        <v>0</v>
      </c>
      <c r="BG298" s="137" t="str">
        <f t="shared" si="81"/>
        <v>*</v>
      </c>
    </row>
    <row r="299" spans="1:59">
      <c r="A299" s="138">
        <v>296</v>
      </c>
      <c r="B299" s="160" t="s">
        <v>647</v>
      </c>
      <c r="C299" s="213" t="s">
        <v>23</v>
      </c>
      <c r="D299" s="156" t="s">
        <v>649</v>
      </c>
      <c r="E299" s="161">
        <v>90</v>
      </c>
      <c r="F299" s="158"/>
      <c r="G299" s="158">
        <f t="shared" si="92"/>
        <v>270</v>
      </c>
      <c r="H299" s="159"/>
      <c r="I299" s="159"/>
      <c r="J299" s="159"/>
      <c r="K299" s="159"/>
      <c r="L299" s="159"/>
      <c r="M299" s="159"/>
      <c r="N299" s="159"/>
      <c r="O299" s="159"/>
      <c r="P299" s="159"/>
      <c r="Q299" s="158">
        <f t="shared" si="93"/>
        <v>270</v>
      </c>
      <c r="R299" s="159">
        <v>270</v>
      </c>
      <c r="S299" s="158">
        <f t="shared" si="94"/>
        <v>0</v>
      </c>
      <c r="T299" s="158">
        <f t="shared" si="89"/>
        <v>270</v>
      </c>
      <c r="U299" s="159"/>
      <c r="V299" s="159"/>
      <c r="W299" s="159"/>
      <c r="X299" s="159"/>
      <c r="Y299" s="159"/>
      <c r="Z299" s="159"/>
      <c r="AA299" s="159"/>
      <c r="AB299" s="159"/>
      <c r="AC299" s="159"/>
      <c r="AD299" s="158">
        <f t="shared" si="83"/>
        <v>270</v>
      </c>
      <c r="AE299" s="159">
        <v>315</v>
      </c>
      <c r="AF299" s="158">
        <f t="shared" si="84"/>
        <v>-45</v>
      </c>
      <c r="AG299" s="158">
        <f t="shared" si="90"/>
        <v>270</v>
      </c>
      <c r="AH299" s="159"/>
      <c r="AI299" s="159"/>
      <c r="AJ299" s="159"/>
      <c r="AK299" s="159"/>
      <c r="AL299" s="159"/>
      <c r="AM299" s="159"/>
      <c r="AN299" s="159"/>
      <c r="AO299" s="159"/>
      <c r="AP299" s="159"/>
      <c r="AQ299" s="158">
        <f t="shared" si="85"/>
        <v>270</v>
      </c>
      <c r="AR299" s="159">
        <v>495</v>
      </c>
      <c r="AS299" s="158">
        <f t="shared" si="86"/>
        <v>-270</v>
      </c>
      <c r="AT299" s="158">
        <f t="shared" si="91"/>
        <v>270</v>
      </c>
      <c r="AU299" s="159"/>
      <c r="AV299" s="159"/>
      <c r="AW299" s="159"/>
      <c r="AX299" s="159"/>
      <c r="AY299" s="159"/>
      <c r="AZ299" s="159"/>
      <c r="BA299" s="159"/>
      <c r="BB299" s="159"/>
      <c r="BC299" s="159"/>
      <c r="BD299" s="158">
        <f t="shared" si="87"/>
        <v>270</v>
      </c>
      <c r="BE299" s="159"/>
      <c r="BF299" s="158">
        <f t="shared" si="88"/>
        <v>0</v>
      </c>
      <c r="BG299" s="137" t="str">
        <f t="shared" si="81"/>
        <v>*</v>
      </c>
    </row>
    <row r="300" spans="1:59">
      <c r="A300" s="138">
        <v>297</v>
      </c>
      <c r="B300" s="160" t="s">
        <v>650</v>
      </c>
      <c r="C300" s="213" t="s">
        <v>14</v>
      </c>
      <c r="D300" s="156" t="s">
        <v>44</v>
      </c>
      <c r="E300" s="161">
        <v>235</v>
      </c>
      <c r="F300" s="158"/>
      <c r="G300" s="158">
        <f t="shared" si="92"/>
        <v>705</v>
      </c>
      <c r="H300" s="159"/>
      <c r="I300" s="159"/>
      <c r="J300" s="159"/>
      <c r="K300" s="159"/>
      <c r="L300" s="159"/>
      <c r="M300" s="159"/>
      <c r="N300" s="159"/>
      <c r="O300" s="159"/>
      <c r="P300" s="159">
        <v>300</v>
      </c>
      <c r="Q300" s="158">
        <f t="shared" si="93"/>
        <v>1005</v>
      </c>
      <c r="R300" s="159">
        <v>1710</v>
      </c>
      <c r="S300" s="158">
        <f t="shared" si="94"/>
        <v>-705</v>
      </c>
      <c r="T300" s="158">
        <f t="shared" si="89"/>
        <v>705</v>
      </c>
      <c r="U300" s="159"/>
      <c r="V300" s="159"/>
      <c r="W300" s="159"/>
      <c r="X300" s="159"/>
      <c r="Y300" s="159"/>
      <c r="Z300" s="159"/>
      <c r="AA300" s="159">
        <v>50</v>
      </c>
      <c r="AB300" s="159"/>
      <c r="AC300" s="159"/>
      <c r="AD300" s="158">
        <f t="shared" si="83"/>
        <v>755</v>
      </c>
      <c r="AE300" s="159">
        <v>2520</v>
      </c>
      <c r="AF300" s="158">
        <f t="shared" si="84"/>
        <v>-2470</v>
      </c>
      <c r="AG300" s="158">
        <f t="shared" si="90"/>
        <v>705</v>
      </c>
      <c r="AH300" s="159"/>
      <c r="AI300" s="159">
        <v>197.2</v>
      </c>
      <c r="AJ300" s="159">
        <v>2519.1999999999998</v>
      </c>
      <c r="AK300" s="159"/>
      <c r="AL300" s="159"/>
      <c r="AM300" s="159"/>
      <c r="AN300" s="159"/>
      <c r="AO300" s="159"/>
      <c r="AP300" s="159"/>
      <c r="AQ300" s="158">
        <f t="shared" si="85"/>
        <v>3421.3999999999996</v>
      </c>
      <c r="AR300" s="159">
        <v>1656.4</v>
      </c>
      <c r="AS300" s="158">
        <f t="shared" si="86"/>
        <v>-705.00000000000045</v>
      </c>
      <c r="AT300" s="158">
        <f t="shared" si="91"/>
        <v>705</v>
      </c>
      <c r="AU300" s="159"/>
      <c r="AV300" s="159"/>
      <c r="AW300" s="159"/>
      <c r="AX300" s="159"/>
      <c r="AY300" s="159"/>
      <c r="AZ300" s="159"/>
      <c r="BA300" s="159"/>
      <c r="BB300" s="159"/>
      <c r="BC300" s="159"/>
      <c r="BD300" s="158">
        <f t="shared" si="87"/>
        <v>705</v>
      </c>
      <c r="BE300" s="159"/>
      <c r="BF300" s="158">
        <f t="shared" si="88"/>
        <v>-4.5474735088646412E-13</v>
      </c>
      <c r="BG300" s="137" t="str">
        <f t="shared" si="81"/>
        <v/>
      </c>
    </row>
    <row r="301" spans="1:59">
      <c r="A301" s="138">
        <v>298</v>
      </c>
      <c r="B301" s="178" t="s">
        <v>653</v>
      </c>
      <c r="C301" s="213" t="s">
        <v>23</v>
      </c>
      <c r="D301" s="156" t="s">
        <v>843</v>
      </c>
      <c r="E301" s="161">
        <v>85</v>
      </c>
      <c r="F301" s="158"/>
      <c r="G301" s="158">
        <f t="shared" si="92"/>
        <v>255</v>
      </c>
      <c r="H301" s="159"/>
      <c r="I301" s="159">
        <v>100</v>
      </c>
      <c r="J301" s="159"/>
      <c r="K301" s="159"/>
      <c r="L301" s="159"/>
      <c r="M301" s="159"/>
      <c r="N301" s="159"/>
      <c r="O301" s="159"/>
      <c r="P301" s="159"/>
      <c r="Q301" s="158">
        <f t="shared" si="93"/>
        <v>355</v>
      </c>
      <c r="R301" s="159"/>
      <c r="S301" s="158">
        <f t="shared" si="94"/>
        <v>355</v>
      </c>
      <c r="T301" s="158">
        <f t="shared" si="89"/>
        <v>255</v>
      </c>
      <c r="U301" s="159"/>
      <c r="V301" s="159">
        <v>300</v>
      </c>
      <c r="W301" s="159"/>
      <c r="X301" s="159"/>
      <c r="Y301" s="159"/>
      <c r="Z301" s="159"/>
      <c r="AA301" s="159"/>
      <c r="AB301" s="159"/>
      <c r="AC301" s="159">
        <v>500</v>
      </c>
      <c r="AD301" s="158">
        <f t="shared" si="83"/>
        <v>1055</v>
      </c>
      <c r="AE301" s="159">
        <v>500</v>
      </c>
      <c r="AF301" s="158">
        <f t="shared" si="84"/>
        <v>910</v>
      </c>
      <c r="AG301" s="158">
        <f t="shared" si="90"/>
        <v>255</v>
      </c>
      <c r="AH301" s="159"/>
      <c r="AI301" s="159"/>
      <c r="AJ301" s="159"/>
      <c r="AK301" s="159"/>
      <c r="AL301" s="159"/>
      <c r="AM301" s="159"/>
      <c r="AN301" s="159"/>
      <c r="AO301" s="159"/>
      <c r="AP301" s="159"/>
      <c r="AQ301" s="158">
        <f t="shared" si="85"/>
        <v>255</v>
      </c>
      <c r="AR301" s="159">
        <v>1420</v>
      </c>
      <c r="AS301" s="158">
        <f t="shared" si="86"/>
        <v>-255</v>
      </c>
      <c r="AT301" s="158">
        <f t="shared" si="91"/>
        <v>255</v>
      </c>
      <c r="AU301" s="159"/>
      <c r="AV301" s="159"/>
      <c r="AW301" s="159"/>
      <c r="AX301" s="159"/>
      <c r="AY301" s="159"/>
      <c r="AZ301" s="159"/>
      <c r="BA301" s="159"/>
      <c r="BB301" s="159"/>
      <c r="BC301" s="159"/>
      <c r="BD301" s="158">
        <f t="shared" si="87"/>
        <v>255</v>
      </c>
      <c r="BE301" s="159"/>
      <c r="BF301" s="158">
        <f t="shared" si="88"/>
        <v>0</v>
      </c>
      <c r="BG301" s="137" t="str">
        <f t="shared" si="81"/>
        <v>*</v>
      </c>
    </row>
    <row r="302" spans="1:59">
      <c r="A302" s="138">
        <v>299</v>
      </c>
      <c r="B302" s="160" t="s">
        <v>1047</v>
      </c>
      <c r="C302" s="213" t="s">
        <v>23</v>
      </c>
      <c r="D302" s="156" t="s">
        <v>658</v>
      </c>
      <c r="E302" s="161">
        <v>70</v>
      </c>
      <c r="F302" s="158"/>
      <c r="G302" s="158">
        <f t="shared" si="92"/>
        <v>210</v>
      </c>
      <c r="H302" s="159"/>
      <c r="I302" s="159"/>
      <c r="J302" s="159"/>
      <c r="K302" s="159"/>
      <c r="L302" s="159"/>
      <c r="M302" s="159"/>
      <c r="N302" s="159"/>
      <c r="O302" s="159"/>
      <c r="P302" s="159"/>
      <c r="Q302" s="158">
        <f t="shared" si="93"/>
        <v>210</v>
      </c>
      <c r="R302" s="159"/>
      <c r="S302" s="158">
        <f t="shared" si="94"/>
        <v>210</v>
      </c>
      <c r="T302" s="158">
        <f t="shared" si="89"/>
        <v>210</v>
      </c>
      <c r="U302" s="159"/>
      <c r="V302" s="159"/>
      <c r="W302" s="159"/>
      <c r="X302" s="159"/>
      <c r="Y302" s="159"/>
      <c r="Z302" s="159"/>
      <c r="AA302" s="159"/>
      <c r="AB302" s="159"/>
      <c r="AC302" s="159"/>
      <c r="AD302" s="158">
        <f t="shared" si="83"/>
        <v>210</v>
      </c>
      <c r="AE302" s="159">
        <v>420</v>
      </c>
      <c r="AF302" s="158">
        <f t="shared" si="84"/>
        <v>0</v>
      </c>
      <c r="AG302" s="158">
        <f t="shared" si="90"/>
        <v>210</v>
      </c>
      <c r="AH302" s="159"/>
      <c r="AI302" s="159"/>
      <c r="AJ302" s="159"/>
      <c r="AK302" s="159"/>
      <c r="AL302" s="159"/>
      <c r="AM302" s="159"/>
      <c r="AN302" s="159"/>
      <c r="AO302" s="159"/>
      <c r="AP302" s="159"/>
      <c r="AQ302" s="158">
        <f t="shared" si="85"/>
        <v>210</v>
      </c>
      <c r="AR302" s="159"/>
      <c r="AS302" s="158">
        <f t="shared" si="86"/>
        <v>210</v>
      </c>
      <c r="AT302" s="158">
        <f t="shared" si="91"/>
        <v>210</v>
      </c>
      <c r="AU302" s="159"/>
      <c r="AV302" s="159"/>
      <c r="AW302" s="159"/>
      <c r="AX302" s="159"/>
      <c r="AY302" s="159"/>
      <c r="AZ302" s="159"/>
      <c r="BA302" s="159"/>
      <c r="BB302" s="159"/>
      <c r="BC302" s="159"/>
      <c r="BD302" s="158">
        <f t="shared" si="87"/>
        <v>210</v>
      </c>
      <c r="BE302" s="159">
        <v>420</v>
      </c>
      <c r="BF302" s="158">
        <f t="shared" si="88"/>
        <v>0</v>
      </c>
      <c r="BG302" s="137" t="str">
        <f t="shared" si="81"/>
        <v>*</v>
      </c>
    </row>
    <row r="303" spans="1:59">
      <c r="A303" s="138">
        <v>300</v>
      </c>
      <c r="B303" s="155" t="s">
        <v>659</v>
      </c>
      <c r="C303" s="213" t="s">
        <v>10</v>
      </c>
      <c r="D303" s="156" t="s">
        <v>119</v>
      </c>
      <c r="E303" s="157">
        <v>85</v>
      </c>
      <c r="F303" s="158">
        <v>-160</v>
      </c>
      <c r="G303" s="158">
        <v>210</v>
      </c>
      <c r="H303" s="159">
        <v>100</v>
      </c>
      <c r="I303" s="159"/>
      <c r="J303" s="159"/>
      <c r="K303" s="159"/>
      <c r="L303" s="159"/>
      <c r="M303" s="159"/>
      <c r="N303" s="159"/>
      <c r="O303" s="159"/>
      <c r="P303" s="159"/>
      <c r="Q303" s="158">
        <f t="shared" si="93"/>
        <v>310</v>
      </c>
      <c r="R303" s="159">
        <v>150</v>
      </c>
      <c r="S303" s="158">
        <f t="shared" si="94"/>
        <v>0</v>
      </c>
      <c r="T303" s="158">
        <f t="shared" si="89"/>
        <v>255</v>
      </c>
      <c r="U303" s="159"/>
      <c r="V303" s="159"/>
      <c r="W303" s="159"/>
      <c r="X303" s="159"/>
      <c r="Y303" s="159"/>
      <c r="Z303" s="159"/>
      <c r="AA303" s="159"/>
      <c r="AB303" s="159"/>
      <c r="AC303" s="159"/>
      <c r="AD303" s="158">
        <f t="shared" si="83"/>
        <v>255</v>
      </c>
      <c r="AE303" s="159"/>
      <c r="AF303" s="158">
        <f t="shared" si="84"/>
        <v>255</v>
      </c>
      <c r="AG303" s="158">
        <f t="shared" si="90"/>
        <v>255</v>
      </c>
      <c r="AH303" s="159"/>
      <c r="AI303" s="159"/>
      <c r="AJ303" s="159"/>
      <c r="AK303" s="159"/>
      <c r="AL303" s="159"/>
      <c r="AM303" s="159"/>
      <c r="AN303" s="159"/>
      <c r="AO303" s="159"/>
      <c r="AP303" s="159"/>
      <c r="AQ303" s="158">
        <f t="shared" si="85"/>
        <v>255</v>
      </c>
      <c r="AR303" s="159">
        <v>1565</v>
      </c>
      <c r="AS303" s="158">
        <f t="shared" si="86"/>
        <v>-1055</v>
      </c>
      <c r="AT303" s="158">
        <f t="shared" si="91"/>
        <v>255</v>
      </c>
      <c r="AU303" s="159"/>
      <c r="AV303" s="159"/>
      <c r="AW303" s="159"/>
      <c r="AX303" s="159"/>
      <c r="AY303" s="159"/>
      <c r="AZ303" s="159"/>
      <c r="BA303" s="159"/>
      <c r="BB303" s="159"/>
      <c r="BC303" s="159"/>
      <c r="BD303" s="158">
        <f t="shared" si="87"/>
        <v>255</v>
      </c>
      <c r="BE303" s="159"/>
      <c r="BF303" s="158">
        <f t="shared" si="88"/>
        <v>-800</v>
      </c>
      <c r="BG303" s="137" t="str">
        <f t="shared" si="81"/>
        <v/>
      </c>
    </row>
    <row r="304" spans="1:59">
      <c r="A304" s="138">
        <v>301</v>
      </c>
      <c r="B304" s="155" t="s">
        <v>660</v>
      </c>
      <c r="C304" s="213" t="s">
        <v>10</v>
      </c>
      <c r="D304" s="156" t="s">
        <v>662</v>
      </c>
      <c r="E304" s="157">
        <v>155</v>
      </c>
      <c r="F304" s="158"/>
      <c r="G304" s="158">
        <v>375</v>
      </c>
      <c r="H304" s="159"/>
      <c r="I304" s="159"/>
      <c r="J304" s="159"/>
      <c r="K304" s="159"/>
      <c r="L304" s="159"/>
      <c r="M304" s="159"/>
      <c r="N304" s="159"/>
      <c r="O304" s="159"/>
      <c r="P304" s="159"/>
      <c r="Q304" s="158">
        <f t="shared" si="93"/>
        <v>375</v>
      </c>
      <c r="R304" s="159">
        <v>375</v>
      </c>
      <c r="S304" s="158">
        <f t="shared" si="94"/>
        <v>0</v>
      </c>
      <c r="T304" s="158">
        <f t="shared" si="89"/>
        <v>465</v>
      </c>
      <c r="U304" s="159"/>
      <c r="V304" s="159"/>
      <c r="W304" s="159"/>
      <c r="X304" s="159"/>
      <c r="Y304" s="159"/>
      <c r="Z304" s="159"/>
      <c r="AA304" s="159">
        <v>50</v>
      </c>
      <c r="AB304" s="159"/>
      <c r="AC304" s="159">
        <v>50</v>
      </c>
      <c r="AD304" s="158">
        <f t="shared" si="83"/>
        <v>565</v>
      </c>
      <c r="AE304" s="159"/>
      <c r="AF304" s="158">
        <f t="shared" si="84"/>
        <v>565</v>
      </c>
      <c r="AG304" s="158">
        <f t="shared" si="90"/>
        <v>465</v>
      </c>
      <c r="AH304" s="159"/>
      <c r="AI304" s="159"/>
      <c r="AJ304" s="159"/>
      <c r="AK304" s="159"/>
      <c r="AL304" s="159"/>
      <c r="AM304" s="159"/>
      <c r="AN304" s="159"/>
      <c r="AO304" s="159"/>
      <c r="AP304" s="159"/>
      <c r="AQ304" s="158">
        <f t="shared" si="85"/>
        <v>465</v>
      </c>
      <c r="AR304" s="159"/>
      <c r="AS304" s="158">
        <f t="shared" si="86"/>
        <v>1030</v>
      </c>
      <c r="AT304" s="158">
        <f t="shared" si="91"/>
        <v>465</v>
      </c>
      <c r="AU304" s="159"/>
      <c r="AV304" s="159"/>
      <c r="AW304" s="159"/>
      <c r="AX304" s="159"/>
      <c r="AY304" s="159"/>
      <c r="AZ304" s="159"/>
      <c r="BA304" s="159"/>
      <c r="BB304" s="159"/>
      <c r="BC304" s="159"/>
      <c r="BD304" s="158">
        <f t="shared" si="87"/>
        <v>465</v>
      </c>
      <c r="BE304" s="159">
        <v>1495</v>
      </c>
      <c r="BF304" s="158">
        <f t="shared" si="88"/>
        <v>0</v>
      </c>
      <c r="BG304" s="137" t="str">
        <f t="shared" si="81"/>
        <v>*</v>
      </c>
    </row>
    <row r="305" spans="1:59">
      <c r="A305" s="138">
        <v>302</v>
      </c>
      <c r="B305" s="155" t="s">
        <v>663</v>
      </c>
      <c r="C305" s="213" t="s">
        <v>10</v>
      </c>
      <c r="D305" s="156" t="s">
        <v>88</v>
      </c>
      <c r="E305" s="157">
        <v>85</v>
      </c>
      <c r="F305" s="158">
        <v>-255</v>
      </c>
      <c r="G305" s="158">
        <f>E305*3</f>
        <v>255</v>
      </c>
      <c r="H305" s="159"/>
      <c r="I305" s="159"/>
      <c r="J305" s="159"/>
      <c r="K305" s="159"/>
      <c r="L305" s="159"/>
      <c r="M305" s="159"/>
      <c r="N305" s="159"/>
      <c r="O305" s="159"/>
      <c r="P305" s="159"/>
      <c r="Q305" s="158">
        <f t="shared" si="93"/>
        <v>255</v>
      </c>
      <c r="R305" s="159"/>
      <c r="S305" s="158">
        <f t="shared" si="94"/>
        <v>0</v>
      </c>
      <c r="T305" s="158">
        <f t="shared" si="89"/>
        <v>255</v>
      </c>
      <c r="U305" s="159"/>
      <c r="V305" s="159">
        <v>50</v>
      </c>
      <c r="W305" s="159"/>
      <c r="X305" s="159"/>
      <c r="Y305" s="159"/>
      <c r="Z305" s="159"/>
      <c r="AA305" s="159"/>
      <c r="AB305" s="159"/>
      <c r="AC305" s="159"/>
      <c r="AD305" s="158">
        <f t="shared" si="83"/>
        <v>305</v>
      </c>
      <c r="AE305" s="159">
        <v>305</v>
      </c>
      <c r="AF305" s="158">
        <f t="shared" si="84"/>
        <v>0</v>
      </c>
      <c r="AG305" s="158">
        <f t="shared" si="90"/>
        <v>255</v>
      </c>
      <c r="AH305" s="159"/>
      <c r="AI305" s="159"/>
      <c r="AJ305" s="159"/>
      <c r="AK305" s="159"/>
      <c r="AL305" s="159"/>
      <c r="AM305" s="159"/>
      <c r="AN305" s="159"/>
      <c r="AO305" s="159"/>
      <c r="AP305" s="159"/>
      <c r="AQ305" s="158">
        <f t="shared" si="85"/>
        <v>255</v>
      </c>
      <c r="AR305" s="159">
        <v>510</v>
      </c>
      <c r="AS305" s="158">
        <f t="shared" si="86"/>
        <v>-255</v>
      </c>
      <c r="AT305" s="158">
        <f t="shared" si="91"/>
        <v>255</v>
      </c>
      <c r="AU305" s="159"/>
      <c r="AV305" s="159"/>
      <c r="AW305" s="159"/>
      <c r="AX305" s="159"/>
      <c r="AY305" s="159"/>
      <c r="AZ305" s="159"/>
      <c r="BA305" s="159"/>
      <c r="BB305" s="159"/>
      <c r="BC305" s="159"/>
      <c r="BD305" s="158">
        <f t="shared" si="87"/>
        <v>255</v>
      </c>
      <c r="BE305" s="159"/>
      <c r="BF305" s="158">
        <f t="shared" si="88"/>
        <v>0</v>
      </c>
      <c r="BG305" s="137" t="str">
        <f t="shared" si="81"/>
        <v>*</v>
      </c>
    </row>
    <row r="306" spans="1:59">
      <c r="A306" s="138">
        <v>303</v>
      </c>
      <c r="B306" s="155" t="s">
        <v>982</v>
      </c>
      <c r="C306" s="213" t="s">
        <v>23</v>
      </c>
      <c r="D306" s="156" t="s">
        <v>970</v>
      </c>
      <c r="E306" s="161">
        <v>20</v>
      </c>
      <c r="F306" s="158"/>
      <c r="G306" s="158"/>
      <c r="H306" s="159"/>
      <c r="I306" s="159"/>
      <c r="J306" s="159"/>
      <c r="K306" s="159"/>
      <c r="L306" s="159"/>
      <c r="M306" s="159"/>
      <c r="N306" s="159"/>
      <c r="O306" s="159"/>
      <c r="P306" s="159"/>
      <c r="Q306" s="158">
        <f t="shared" si="93"/>
        <v>0</v>
      </c>
      <c r="R306" s="159"/>
      <c r="S306" s="158">
        <f t="shared" si="94"/>
        <v>0</v>
      </c>
      <c r="T306" s="158"/>
      <c r="U306" s="159"/>
      <c r="V306" s="159"/>
      <c r="W306" s="159"/>
      <c r="X306" s="159"/>
      <c r="Y306" s="159"/>
      <c r="Z306" s="159"/>
      <c r="AA306" s="159"/>
      <c r="AB306" s="159"/>
      <c r="AC306" s="159"/>
      <c r="AD306" s="158">
        <f t="shared" si="83"/>
        <v>0</v>
      </c>
      <c r="AE306" s="159"/>
      <c r="AF306" s="158">
        <f t="shared" si="84"/>
        <v>0</v>
      </c>
      <c r="AG306" s="158"/>
      <c r="AH306" s="159"/>
      <c r="AI306" s="159"/>
      <c r="AJ306" s="159"/>
      <c r="AK306" s="159"/>
      <c r="AL306" s="159"/>
      <c r="AM306" s="159"/>
      <c r="AN306" s="159"/>
      <c r="AO306" s="159"/>
      <c r="AP306" s="159"/>
      <c r="AQ306" s="158">
        <f t="shared" si="85"/>
        <v>0</v>
      </c>
      <c r="AR306" s="159"/>
      <c r="AS306" s="158">
        <f t="shared" si="86"/>
        <v>0</v>
      </c>
      <c r="AT306" s="158"/>
      <c r="AU306" s="159"/>
      <c r="AV306" s="159"/>
      <c r="AW306" s="159"/>
      <c r="AX306" s="159"/>
      <c r="AY306" s="159"/>
      <c r="AZ306" s="159"/>
      <c r="BA306" s="159"/>
      <c r="BB306" s="159"/>
      <c r="BC306" s="159"/>
      <c r="BD306" s="158">
        <f t="shared" si="87"/>
        <v>0</v>
      </c>
      <c r="BE306" s="159"/>
      <c r="BF306" s="158">
        <f t="shared" si="88"/>
        <v>0</v>
      </c>
      <c r="BG306" s="137" t="str">
        <f t="shared" si="81"/>
        <v>*</v>
      </c>
    </row>
    <row r="307" spans="1:59">
      <c r="A307" s="138">
        <v>304</v>
      </c>
      <c r="B307" s="230" t="s">
        <v>1332</v>
      </c>
      <c r="C307" s="213" t="s">
        <v>23</v>
      </c>
      <c r="D307" s="156"/>
      <c r="E307" s="161">
        <v>55</v>
      </c>
      <c r="F307" s="158"/>
      <c r="G307" s="158">
        <f>E307*3</f>
        <v>165</v>
      </c>
      <c r="H307" s="159">
        <v>50</v>
      </c>
      <c r="I307" s="159"/>
      <c r="J307" s="159"/>
      <c r="K307" s="159"/>
      <c r="L307" s="159"/>
      <c r="M307" s="159"/>
      <c r="N307" s="159"/>
      <c r="O307" s="159"/>
      <c r="P307" s="159"/>
      <c r="Q307" s="158">
        <f t="shared" si="93"/>
        <v>215</v>
      </c>
      <c r="R307" s="159">
        <v>215</v>
      </c>
      <c r="S307" s="158">
        <f t="shared" si="94"/>
        <v>0</v>
      </c>
      <c r="T307" s="158">
        <f t="shared" ref="T307:T315" si="95">E307*3</f>
        <v>165</v>
      </c>
      <c r="U307" s="159"/>
      <c r="V307" s="159"/>
      <c r="W307" s="159"/>
      <c r="X307" s="159"/>
      <c r="Y307" s="159"/>
      <c r="Z307" s="159"/>
      <c r="AA307" s="159"/>
      <c r="AB307" s="159"/>
      <c r="AC307" s="159"/>
      <c r="AD307" s="158">
        <f t="shared" si="83"/>
        <v>165</v>
      </c>
      <c r="AE307" s="159"/>
      <c r="AF307" s="158">
        <f t="shared" si="84"/>
        <v>165</v>
      </c>
      <c r="AG307" s="158">
        <f t="shared" ref="AG307:AG315" si="96">$E307*3</f>
        <v>165</v>
      </c>
      <c r="AH307" s="159"/>
      <c r="AI307" s="159"/>
      <c r="AJ307" s="159"/>
      <c r="AK307" s="159"/>
      <c r="AL307" s="159"/>
      <c r="AM307" s="159"/>
      <c r="AN307" s="159"/>
      <c r="AO307" s="159"/>
      <c r="AP307" s="159"/>
      <c r="AQ307" s="158">
        <f t="shared" si="85"/>
        <v>165</v>
      </c>
      <c r="AR307" s="159">
        <v>165</v>
      </c>
      <c r="AS307" s="158">
        <f t="shared" si="86"/>
        <v>165</v>
      </c>
      <c r="AT307" s="158">
        <f t="shared" ref="AT307:AT315" si="97">$E307*3</f>
        <v>165</v>
      </c>
      <c r="AU307" s="159"/>
      <c r="AV307" s="159"/>
      <c r="AW307" s="159"/>
      <c r="AX307" s="159"/>
      <c r="AY307" s="159"/>
      <c r="AZ307" s="159"/>
      <c r="BA307" s="159"/>
      <c r="BB307" s="159"/>
      <c r="BC307" s="159"/>
      <c r="BD307" s="158">
        <f t="shared" si="87"/>
        <v>165</v>
      </c>
      <c r="BE307" s="159">
        <v>330</v>
      </c>
      <c r="BF307" s="158">
        <f t="shared" si="88"/>
        <v>0</v>
      </c>
    </row>
    <row r="308" spans="1:59">
      <c r="A308" s="138">
        <v>305</v>
      </c>
      <c r="B308" s="155" t="s">
        <v>996</v>
      </c>
      <c r="C308" s="213" t="s">
        <v>14</v>
      </c>
      <c r="D308" s="156" t="s">
        <v>997</v>
      </c>
      <c r="E308" s="161">
        <v>40</v>
      </c>
      <c r="F308" s="158"/>
      <c r="G308" s="158">
        <f>E308*3</f>
        <v>120</v>
      </c>
      <c r="H308" s="159"/>
      <c r="I308" s="159"/>
      <c r="J308" s="159"/>
      <c r="K308" s="159"/>
      <c r="L308" s="159"/>
      <c r="M308" s="159"/>
      <c r="N308" s="159"/>
      <c r="O308" s="159"/>
      <c r="P308" s="159"/>
      <c r="Q308" s="158">
        <f t="shared" si="93"/>
        <v>120</v>
      </c>
      <c r="R308" s="159"/>
      <c r="S308" s="158">
        <f t="shared" si="94"/>
        <v>120</v>
      </c>
      <c r="T308" s="158">
        <f t="shared" si="95"/>
        <v>120</v>
      </c>
      <c r="U308" s="159"/>
      <c r="V308" s="159"/>
      <c r="W308" s="159"/>
      <c r="X308" s="159"/>
      <c r="Y308" s="159"/>
      <c r="Z308" s="159"/>
      <c r="AA308" s="159"/>
      <c r="AB308" s="159"/>
      <c r="AC308" s="159"/>
      <c r="AD308" s="158">
        <f t="shared" si="83"/>
        <v>120</v>
      </c>
      <c r="AE308" s="159"/>
      <c r="AF308" s="158">
        <f t="shared" si="84"/>
        <v>240</v>
      </c>
      <c r="AG308" s="158">
        <f t="shared" si="96"/>
        <v>120</v>
      </c>
      <c r="AH308" s="159"/>
      <c r="AI308" s="159"/>
      <c r="AJ308" s="159"/>
      <c r="AK308" s="159"/>
      <c r="AL308" s="159"/>
      <c r="AM308" s="159"/>
      <c r="AN308" s="159"/>
      <c r="AO308" s="159"/>
      <c r="AP308" s="159"/>
      <c r="AQ308" s="158">
        <f t="shared" si="85"/>
        <v>120</v>
      </c>
      <c r="AR308" s="159">
        <v>480</v>
      </c>
      <c r="AS308" s="158">
        <f t="shared" si="86"/>
        <v>-120</v>
      </c>
      <c r="AT308" s="158">
        <f t="shared" si="97"/>
        <v>120</v>
      </c>
      <c r="AU308" s="159"/>
      <c r="AV308" s="159"/>
      <c r="AW308" s="159"/>
      <c r="AX308" s="159"/>
      <c r="AY308" s="159"/>
      <c r="AZ308" s="159"/>
      <c r="BA308" s="159"/>
      <c r="BB308" s="159"/>
      <c r="BC308" s="159"/>
      <c r="BD308" s="158">
        <f t="shared" si="87"/>
        <v>120</v>
      </c>
      <c r="BE308" s="159"/>
      <c r="BF308" s="158">
        <f t="shared" si="88"/>
        <v>0</v>
      </c>
      <c r="BG308" s="137" t="str">
        <f t="shared" si="81"/>
        <v>*</v>
      </c>
    </row>
    <row r="309" spans="1:59">
      <c r="A309" s="138">
        <v>306</v>
      </c>
      <c r="B309" s="160" t="s">
        <v>666</v>
      </c>
      <c r="C309" s="213" t="s">
        <v>23</v>
      </c>
      <c r="D309" s="156" t="s">
        <v>668</v>
      </c>
      <c r="E309" s="161">
        <v>85</v>
      </c>
      <c r="F309" s="158"/>
      <c r="G309" s="158">
        <f>E309*3</f>
        <v>255</v>
      </c>
      <c r="H309" s="159"/>
      <c r="I309" s="159"/>
      <c r="J309" s="159"/>
      <c r="K309" s="159"/>
      <c r="L309" s="159"/>
      <c r="M309" s="159"/>
      <c r="N309" s="159"/>
      <c r="O309" s="159"/>
      <c r="P309" s="159"/>
      <c r="Q309" s="158">
        <f t="shared" si="93"/>
        <v>255</v>
      </c>
      <c r="R309" s="159">
        <v>255</v>
      </c>
      <c r="S309" s="158">
        <f t="shared" si="94"/>
        <v>0</v>
      </c>
      <c r="T309" s="158">
        <f t="shared" si="95"/>
        <v>255</v>
      </c>
      <c r="U309" s="159"/>
      <c r="V309" s="159"/>
      <c r="W309" s="159"/>
      <c r="X309" s="159"/>
      <c r="Y309" s="159"/>
      <c r="Z309" s="159"/>
      <c r="AA309" s="159"/>
      <c r="AB309" s="159"/>
      <c r="AC309" s="159"/>
      <c r="AD309" s="158">
        <f t="shared" si="83"/>
        <v>255</v>
      </c>
      <c r="AE309" s="159">
        <v>255</v>
      </c>
      <c r="AF309" s="158">
        <f t="shared" si="84"/>
        <v>0</v>
      </c>
      <c r="AG309" s="158">
        <f t="shared" si="96"/>
        <v>255</v>
      </c>
      <c r="AH309" s="159"/>
      <c r="AI309" s="159"/>
      <c r="AJ309" s="159"/>
      <c r="AK309" s="159"/>
      <c r="AL309" s="159"/>
      <c r="AM309" s="159"/>
      <c r="AN309" s="159"/>
      <c r="AO309" s="159"/>
      <c r="AP309" s="159"/>
      <c r="AQ309" s="158">
        <f t="shared" si="85"/>
        <v>255</v>
      </c>
      <c r="AR309" s="159">
        <v>255</v>
      </c>
      <c r="AS309" s="158">
        <f t="shared" si="86"/>
        <v>0</v>
      </c>
      <c r="AT309" s="158">
        <f t="shared" si="97"/>
        <v>255</v>
      </c>
      <c r="AU309" s="159"/>
      <c r="AV309" s="159"/>
      <c r="AW309" s="159"/>
      <c r="AX309" s="159"/>
      <c r="AY309" s="159"/>
      <c r="AZ309" s="159"/>
      <c r="BA309" s="159"/>
      <c r="BB309" s="159"/>
      <c r="BC309" s="159"/>
      <c r="BD309" s="158">
        <f t="shared" si="87"/>
        <v>255</v>
      </c>
      <c r="BE309" s="159">
        <v>255</v>
      </c>
      <c r="BF309" s="158">
        <f t="shared" si="88"/>
        <v>0</v>
      </c>
      <c r="BG309" s="137" t="str">
        <f t="shared" si="81"/>
        <v>*</v>
      </c>
    </row>
    <row r="310" spans="1:59">
      <c r="A310" s="138">
        <v>307</v>
      </c>
      <c r="B310" s="160" t="s">
        <v>669</v>
      </c>
      <c r="C310" s="213" t="s">
        <v>23</v>
      </c>
      <c r="D310" s="156" t="s">
        <v>671</v>
      </c>
      <c r="E310" s="161">
        <v>70</v>
      </c>
      <c r="F310" s="158"/>
      <c r="G310" s="158">
        <f>E310*3</f>
        <v>210</v>
      </c>
      <c r="H310" s="159"/>
      <c r="I310" s="159"/>
      <c r="J310" s="159"/>
      <c r="K310" s="159"/>
      <c r="L310" s="159"/>
      <c r="M310" s="159"/>
      <c r="N310" s="159"/>
      <c r="O310" s="159"/>
      <c r="P310" s="159"/>
      <c r="Q310" s="158">
        <f t="shared" si="93"/>
        <v>210</v>
      </c>
      <c r="R310" s="159"/>
      <c r="S310" s="158">
        <f t="shared" si="94"/>
        <v>210</v>
      </c>
      <c r="T310" s="158">
        <f t="shared" si="95"/>
        <v>210</v>
      </c>
      <c r="U310" s="159"/>
      <c r="V310" s="159"/>
      <c r="W310" s="159"/>
      <c r="X310" s="159"/>
      <c r="Y310" s="159"/>
      <c r="Z310" s="159"/>
      <c r="AA310" s="159"/>
      <c r="AB310" s="159"/>
      <c r="AC310" s="159"/>
      <c r="AD310" s="158">
        <f t="shared" si="83"/>
        <v>210</v>
      </c>
      <c r="AE310" s="159"/>
      <c r="AF310" s="158">
        <f t="shared" si="84"/>
        <v>420</v>
      </c>
      <c r="AG310" s="158">
        <f t="shared" si="96"/>
        <v>210</v>
      </c>
      <c r="AH310" s="159"/>
      <c r="AI310" s="159"/>
      <c r="AJ310" s="159"/>
      <c r="AK310" s="159"/>
      <c r="AL310" s="159"/>
      <c r="AM310" s="159"/>
      <c r="AN310" s="159"/>
      <c r="AO310" s="159"/>
      <c r="AP310" s="159"/>
      <c r="AQ310" s="158">
        <f t="shared" si="85"/>
        <v>210</v>
      </c>
      <c r="AR310" s="159">
        <v>840</v>
      </c>
      <c r="AS310" s="158">
        <f t="shared" si="86"/>
        <v>-210</v>
      </c>
      <c r="AT310" s="158">
        <f t="shared" si="97"/>
        <v>210</v>
      </c>
      <c r="AU310" s="159"/>
      <c r="AV310" s="159"/>
      <c r="AW310" s="159"/>
      <c r="AX310" s="159"/>
      <c r="AY310" s="159"/>
      <c r="AZ310" s="159"/>
      <c r="BA310" s="159"/>
      <c r="BB310" s="159"/>
      <c r="BC310" s="159"/>
      <c r="BD310" s="158">
        <f t="shared" si="87"/>
        <v>210</v>
      </c>
      <c r="BE310" s="159"/>
      <c r="BF310" s="158">
        <f t="shared" si="88"/>
        <v>0</v>
      </c>
      <c r="BG310" s="137" t="str">
        <f t="shared" si="81"/>
        <v>*</v>
      </c>
    </row>
    <row r="311" spans="1:59">
      <c r="A311" s="138">
        <v>308</v>
      </c>
      <c r="B311" s="221" t="s">
        <v>1360</v>
      </c>
      <c r="C311" s="213" t="s">
        <v>14</v>
      </c>
      <c r="D311" s="156" t="s">
        <v>674</v>
      </c>
      <c r="E311" s="161">
        <v>165</v>
      </c>
      <c r="F311" s="158">
        <v>2975</v>
      </c>
      <c r="G311" s="158"/>
      <c r="H311" s="159"/>
      <c r="I311" s="159"/>
      <c r="J311" s="159"/>
      <c r="K311" s="159"/>
      <c r="L311" s="159"/>
      <c r="M311" s="159"/>
      <c r="N311" s="159"/>
      <c r="O311" s="159"/>
      <c r="P311" s="159"/>
      <c r="Q311" s="158">
        <f t="shared" si="93"/>
        <v>0</v>
      </c>
      <c r="R311" s="159"/>
      <c r="S311" s="158">
        <f t="shared" si="94"/>
        <v>2975</v>
      </c>
      <c r="T311" s="158"/>
      <c r="U311" s="159"/>
      <c r="V311" s="159"/>
      <c r="W311" s="159"/>
      <c r="X311" s="159"/>
      <c r="Y311" s="159"/>
      <c r="Z311" s="159"/>
      <c r="AA311" s="159"/>
      <c r="AB311" s="159"/>
      <c r="AC311" s="159"/>
      <c r="AD311" s="158">
        <f t="shared" si="83"/>
        <v>0</v>
      </c>
      <c r="AE311" s="159"/>
      <c r="AF311" s="158">
        <f t="shared" si="84"/>
        <v>2975</v>
      </c>
      <c r="AG311" s="158"/>
      <c r="AH311" s="159"/>
      <c r="AI311" s="159"/>
      <c r="AJ311" s="159"/>
      <c r="AK311" s="159"/>
      <c r="AL311" s="159"/>
      <c r="AM311" s="159"/>
      <c r="AN311" s="159"/>
      <c r="AO311" s="159"/>
      <c r="AP311" s="159"/>
      <c r="AQ311" s="158">
        <f t="shared" si="85"/>
        <v>0</v>
      </c>
      <c r="AR311" s="159"/>
      <c r="AS311" s="158">
        <f t="shared" si="86"/>
        <v>2975</v>
      </c>
      <c r="AT311" s="158"/>
      <c r="AU311" s="159"/>
      <c r="AV311" s="159"/>
      <c r="AW311" s="159"/>
      <c r="AX311" s="159"/>
      <c r="AY311" s="159"/>
      <c r="AZ311" s="159"/>
      <c r="BA311" s="159"/>
      <c r="BB311" s="159"/>
      <c r="BC311" s="159"/>
      <c r="BD311" s="158">
        <f t="shared" si="87"/>
        <v>0</v>
      </c>
      <c r="BE311" s="159"/>
      <c r="BF311" s="158">
        <f t="shared" si="88"/>
        <v>2975</v>
      </c>
      <c r="BG311" s="137" t="str">
        <f t="shared" si="81"/>
        <v/>
      </c>
    </row>
    <row r="312" spans="1:59">
      <c r="A312" s="138">
        <v>309</v>
      </c>
      <c r="B312" s="160" t="s">
        <v>896</v>
      </c>
      <c r="C312" s="213" t="s">
        <v>23</v>
      </c>
      <c r="D312" s="156" t="s">
        <v>845</v>
      </c>
      <c r="E312" s="161">
        <v>80</v>
      </c>
      <c r="F312" s="158"/>
      <c r="G312" s="158">
        <v>210</v>
      </c>
      <c r="H312" s="159"/>
      <c r="I312" s="159"/>
      <c r="J312" s="159"/>
      <c r="K312" s="159"/>
      <c r="L312" s="159"/>
      <c r="M312" s="159"/>
      <c r="N312" s="159"/>
      <c r="O312" s="159"/>
      <c r="P312" s="159"/>
      <c r="Q312" s="158">
        <f t="shared" si="93"/>
        <v>210</v>
      </c>
      <c r="R312" s="159">
        <v>450</v>
      </c>
      <c r="S312" s="158">
        <f t="shared" si="94"/>
        <v>-240</v>
      </c>
      <c r="T312" s="158">
        <f t="shared" si="95"/>
        <v>240</v>
      </c>
      <c r="U312" s="159"/>
      <c r="V312" s="159"/>
      <c r="W312" s="159"/>
      <c r="X312" s="159"/>
      <c r="Y312" s="159"/>
      <c r="Z312" s="159"/>
      <c r="AA312" s="159">
        <v>60</v>
      </c>
      <c r="AB312" s="159"/>
      <c r="AC312" s="159"/>
      <c r="AD312" s="158">
        <f t="shared" si="83"/>
        <v>300</v>
      </c>
      <c r="AE312" s="159">
        <v>240</v>
      </c>
      <c r="AF312" s="158">
        <f t="shared" si="84"/>
        <v>-180</v>
      </c>
      <c r="AG312" s="158">
        <f t="shared" si="96"/>
        <v>240</v>
      </c>
      <c r="AH312" s="159"/>
      <c r="AI312" s="159"/>
      <c r="AJ312" s="159"/>
      <c r="AK312" s="159"/>
      <c r="AL312" s="159"/>
      <c r="AM312" s="159"/>
      <c r="AN312" s="159"/>
      <c r="AO312" s="159"/>
      <c r="AP312" s="159"/>
      <c r="AQ312" s="158">
        <f t="shared" si="85"/>
        <v>240</v>
      </c>
      <c r="AR312" s="159">
        <v>300</v>
      </c>
      <c r="AS312" s="158">
        <f t="shared" si="86"/>
        <v>-240</v>
      </c>
      <c r="AT312" s="158">
        <f t="shared" si="97"/>
        <v>240</v>
      </c>
      <c r="AU312" s="159"/>
      <c r="AV312" s="159"/>
      <c r="AW312" s="159"/>
      <c r="AX312" s="159"/>
      <c r="AY312" s="159"/>
      <c r="AZ312" s="159"/>
      <c r="BA312" s="159"/>
      <c r="BB312" s="159"/>
      <c r="BC312" s="159"/>
      <c r="BD312" s="158">
        <f t="shared" si="87"/>
        <v>240</v>
      </c>
      <c r="BE312" s="159">
        <v>240</v>
      </c>
      <c r="BF312" s="158">
        <f t="shared" si="88"/>
        <v>-240</v>
      </c>
      <c r="BG312" s="137" t="str">
        <f t="shared" si="81"/>
        <v/>
      </c>
    </row>
    <row r="313" spans="1:59">
      <c r="A313" s="138">
        <v>310</v>
      </c>
      <c r="B313" s="221" t="s">
        <v>1365</v>
      </c>
      <c r="C313" s="213" t="s">
        <v>23</v>
      </c>
      <c r="D313" s="220" t="s">
        <v>1366</v>
      </c>
      <c r="E313" s="161">
        <v>50</v>
      </c>
      <c r="F313" s="158"/>
      <c r="G313" s="158"/>
      <c r="H313" s="159"/>
      <c r="I313" s="159"/>
      <c r="J313" s="159"/>
      <c r="K313" s="159"/>
      <c r="L313" s="159"/>
      <c r="M313" s="159"/>
      <c r="N313" s="159"/>
      <c r="O313" s="159"/>
      <c r="P313" s="159"/>
      <c r="Q313" s="158"/>
      <c r="R313" s="159"/>
      <c r="S313" s="158"/>
      <c r="T313" s="158"/>
      <c r="U313" s="159"/>
      <c r="V313" s="159"/>
      <c r="W313" s="159"/>
      <c r="X313" s="159"/>
      <c r="Y313" s="159"/>
      <c r="Z313" s="159"/>
      <c r="AA313" s="159"/>
      <c r="AB313" s="159"/>
      <c r="AC313" s="159"/>
      <c r="AD313" s="158"/>
      <c r="AE313" s="159"/>
      <c r="AF313" s="158"/>
      <c r="AG313" s="158">
        <f t="shared" si="96"/>
        <v>150</v>
      </c>
      <c r="AH313" s="159"/>
      <c r="AI313" s="159"/>
      <c r="AJ313" s="159"/>
      <c r="AK313" s="159"/>
      <c r="AL313" s="159"/>
      <c r="AM313" s="159"/>
      <c r="AN313" s="159"/>
      <c r="AO313" s="159"/>
      <c r="AP313" s="159"/>
      <c r="AQ313" s="158">
        <f t="shared" si="85"/>
        <v>150</v>
      </c>
      <c r="AR313" s="159"/>
      <c r="AS313" s="158">
        <f t="shared" si="86"/>
        <v>150</v>
      </c>
      <c r="AT313" s="158">
        <f t="shared" si="97"/>
        <v>150</v>
      </c>
      <c r="AU313" s="159"/>
      <c r="AV313" s="159"/>
      <c r="AW313" s="159"/>
      <c r="AX313" s="159"/>
      <c r="AY313" s="159"/>
      <c r="AZ313" s="159"/>
      <c r="BA313" s="159"/>
      <c r="BB313" s="159"/>
      <c r="BC313" s="159"/>
      <c r="BD313" s="158">
        <f t="shared" si="87"/>
        <v>150</v>
      </c>
      <c r="BE313" s="159">
        <v>300</v>
      </c>
      <c r="BF313" s="158">
        <f t="shared" si="88"/>
        <v>0</v>
      </c>
    </row>
    <row r="314" spans="1:59">
      <c r="A314" s="138">
        <v>311</v>
      </c>
      <c r="B314" s="160" t="s">
        <v>679</v>
      </c>
      <c r="C314" s="213" t="s">
        <v>14</v>
      </c>
      <c r="D314" s="156" t="s">
        <v>904</v>
      </c>
      <c r="E314" s="161">
        <v>195</v>
      </c>
      <c r="F314" s="158">
        <v>635</v>
      </c>
      <c r="G314" s="158">
        <f>E314*3</f>
        <v>585</v>
      </c>
      <c r="H314" s="159"/>
      <c r="I314" s="159"/>
      <c r="J314" s="159"/>
      <c r="K314" s="159"/>
      <c r="L314" s="159"/>
      <c r="M314" s="159"/>
      <c r="N314" s="159"/>
      <c r="O314" s="159"/>
      <c r="P314" s="159"/>
      <c r="Q314" s="158">
        <f t="shared" si="93"/>
        <v>585</v>
      </c>
      <c r="R314" s="159">
        <v>1800</v>
      </c>
      <c r="S314" s="158">
        <f t="shared" si="94"/>
        <v>-580</v>
      </c>
      <c r="T314" s="158">
        <f t="shared" si="95"/>
        <v>585</v>
      </c>
      <c r="U314" s="159"/>
      <c r="V314" s="159"/>
      <c r="W314" s="159"/>
      <c r="X314" s="159"/>
      <c r="Y314" s="159"/>
      <c r="Z314" s="159"/>
      <c r="AA314" s="159">
        <v>50</v>
      </c>
      <c r="AB314" s="159"/>
      <c r="AC314" s="159"/>
      <c r="AD314" s="158">
        <f t="shared" si="83"/>
        <v>635</v>
      </c>
      <c r="AE314" s="159"/>
      <c r="AF314" s="158">
        <f t="shared" si="84"/>
        <v>55</v>
      </c>
      <c r="AG314" s="158">
        <f t="shared" si="96"/>
        <v>585</v>
      </c>
      <c r="AH314" s="159"/>
      <c r="AI314" s="159"/>
      <c r="AJ314" s="159"/>
      <c r="AK314" s="159"/>
      <c r="AL314" s="159"/>
      <c r="AM314" s="159"/>
      <c r="AN314" s="159"/>
      <c r="AO314" s="159"/>
      <c r="AP314" s="159"/>
      <c r="AQ314" s="158">
        <f t="shared" si="85"/>
        <v>585</v>
      </c>
      <c r="AR314" s="159">
        <v>1280</v>
      </c>
      <c r="AS314" s="158">
        <f t="shared" si="86"/>
        <v>-640</v>
      </c>
      <c r="AT314" s="158">
        <f t="shared" si="97"/>
        <v>585</v>
      </c>
      <c r="AU314" s="159"/>
      <c r="AV314" s="159"/>
      <c r="AW314" s="159"/>
      <c r="AX314" s="159"/>
      <c r="AY314" s="159"/>
      <c r="AZ314" s="159"/>
      <c r="BA314" s="159"/>
      <c r="BB314" s="159"/>
      <c r="BC314" s="159"/>
      <c r="BD314" s="158">
        <f t="shared" si="87"/>
        <v>585</v>
      </c>
      <c r="BE314" s="159"/>
      <c r="BF314" s="158">
        <f t="shared" si="88"/>
        <v>-55</v>
      </c>
      <c r="BG314" s="137" t="str">
        <f t="shared" si="81"/>
        <v/>
      </c>
    </row>
    <row r="315" spans="1:59">
      <c r="A315" s="138">
        <v>312</v>
      </c>
      <c r="B315" s="160" t="s">
        <v>681</v>
      </c>
      <c r="C315" s="213" t="s">
        <v>14</v>
      </c>
      <c r="D315" s="156" t="s">
        <v>683</v>
      </c>
      <c r="E315" s="161">
        <v>75</v>
      </c>
      <c r="F315" s="158"/>
      <c r="G315" s="158">
        <f>E315*3</f>
        <v>225</v>
      </c>
      <c r="H315" s="159"/>
      <c r="I315" s="159"/>
      <c r="J315" s="159"/>
      <c r="K315" s="159"/>
      <c r="L315" s="159"/>
      <c r="M315" s="159"/>
      <c r="N315" s="159"/>
      <c r="O315" s="159"/>
      <c r="P315" s="159"/>
      <c r="Q315" s="158">
        <f t="shared" si="93"/>
        <v>225</v>
      </c>
      <c r="R315" s="159"/>
      <c r="S315" s="158">
        <f t="shared" si="94"/>
        <v>225</v>
      </c>
      <c r="T315" s="158">
        <f t="shared" si="95"/>
        <v>225</v>
      </c>
      <c r="U315" s="159"/>
      <c r="V315" s="159"/>
      <c r="W315" s="159"/>
      <c r="X315" s="159"/>
      <c r="Y315" s="159"/>
      <c r="Z315" s="159"/>
      <c r="AA315" s="159">
        <v>50</v>
      </c>
      <c r="AB315" s="159"/>
      <c r="AC315" s="159"/>
      <c r="AD315" s="158">
        <f t="shared" si="83"/>
        <v>275</v>
      </c>
      <c r="AE315" s="159">
        <v>500</v>
      </c>
      <c r="AF315" s="158">
        <f t="shared" si="84"/>
        <v>0</v>
      </c>
      <c r="AG315" s="158">
        <f t="shared" si="96"/>
        <v>225</v>
      </c>
      <c r="AH315" s="159"/>
      <c r="AI315" s="159"/>
      <c r="AJ315" s="159"/>
      <c r="AK315" s="159"/>
      <c r="AL315" s="159"/>
      <c r="AM315" s="159"/>
      <c r="AN315" s="159"/>
      <c r="AO315" s="159"/>
      <c r="AP315" s="159"/>
      <c r="AQ315" s="158">
        <f t="shared" si="85"/>
        <v>225</v>
      </c>
      <c r="AR315" s="159"/>
      <c r="AS315" s="158">
        <f t="shared" si="86"/>
        <v>225</v>
      </c>
      <c r="AT315" s="158">
        <f t="shared" si="97"/>
        <v>225</v>
      </c>
      <c r="AU315" s="159"/>
      <c r="AV315" s="159"/>
      <c r="AW315" s="159"/>
      <c r="AX315" s="159"/>
      <c r="AY315" s="159"/>
      <c r="AZ315" s="159"/>
      <c r="BA315" s="159"/>
      <c r="BB315" s="159"/>
      <c r="BC315" s="159"/>
      <c r="BD315" s="158">
        <f t="shared" si="87"/>
        <v>225</v>
      </c>
      <c r="BE315" s="159">
        <v>450</v>
      </c>
      <c r="BF315" s="158">
        <f t="shared" si="88"/>
        <v>0</v>
      </c>
      <c r="BG315" s="137" t="str">
        <f t="shared" si="81"/>
        <v>*</v>
      </c>
    </row>
    <row r="316" spans="1:59">
      <c r="A316" s="138">
        <v>313</v>
      </c>
      <c r="B316" s="221" t="s">
        <v>1298</v>
      </c>
      <c r="C316" s="213" t="s">
        <v>14</v>
      </c>
      <c r="D316" s="156" t="s">
        <v>876</v>
      </c>
      <c r="E316" s="161">
        <v>50</v>
      </c>
      <c r="F316" s="158">
        <v>350</v>
      </c>
      <c r="G316" s="158"/>
      <c r="H316" s="159"/>
      <c r="I316" s="159"/>
      <c r="J316" s="159"/>
      <c r="K316" s="159"/>
      <c r="L316" s="159"/>
      <c r="M316" s="159"/>
      <c r="N316" s="159"/>
      <c r="O316" s="159"/>
      <c r="P316" s="159"/>
      <c r="Q316" s="158">
        <f t="shared" si="93"/>
        <v>0</v>
      </c>
      <c r="R316" s="159"/>
      <c r="S316" s="158">
        <f t="shared" si="94"/>
        <v>350</v>
      </c>
      <c r="T316" s="158"/>
      <c r="U316" s="159"/>
      <c r="V316" s="159"/>
      <c r="W316" s="159"/>
      <c r="X316" s="159"/>
      <c r="Y316" s="159"/>
      <c r="Z316" s="159"/>
      <c r="AA316" s="159"/>
      <c r="AB316" s="159"/>
      <c r="AC316" s="159"/>
      <c r="AD316" s="158">
        <f t="shared" si="83"/>
        <v>0</v>
      </c>
      <c r="AE316" s="159"/>
      <c r="AF316" s="158">
        <f t="shared" si="84"/>
        <v>350</v>
      </c>
      <c r="AG316" s="158"/>
      <c r="AH316" s="159"/>
      <c r="AI316" s="159"/>
      <c r="AJ316" s="159"/>
      <c r="AK316" s="159"/>
      <c r="AL316" s="159"/>
      <c r="AM316" s="159"/>
      <c r="AN316" s="159"/>
      <c r="AO316" s="159"/>
      <c r="AP316" s="159"/>
      <c r="AQ316" s="158">
        <f t="shared" si="85"/>
        <v>0</v>
      </c>
      <c r="AR316" s="159"/>
      <c r="AS316" s="158">
        <f t="shared" si="86"/>
        <v>350</v>
      </c>
      <c r="AT316" s="158"/>
      <c r="AU316" s="159"/>
      <c r="AV316" s="159"/>
      <c r="AW316" s="159"/>
      <c r="AX316" s="159"/>
      <c r="AY316" s="159"/>
      <c r="AZ316" s="159"/>
      <c r="BA316" s="159"/>
      <c r="BB316" s="159"/>
      <c r="BC316" s="159"/>
      <c r="BD316" s="158">
        <f t="shared" si="87"/>
        <v>0</v>
      </c>
      <c r="BE316" s="159"/>
      <c r="BF316" s="158">
        <f t="shared" si="88"/>
        <v>350</v>
      </c>
      <c r="BG316" s="137" t="str">
        <f t="shared" si="81"/>
        <v/>
      </c>
    </row>
    <row r="317" spans="1:59">
      <c r="A317" s="138">
        <v>314</v>
      </c>
      <c r="B317" s="162" t="s">
        <v>684</v>
      </c>
      <c r="C317" s="214" t="s">
        <v>30</v>
      </c>
      <c r="D317" s="164"/>
      <c r="E317" s="162"/>
      <c r="F317" s="165">
        <v>3015</v>
      </c>
      <c r="G317" s="276">
        <f>E317*3</f>
        <v>0</v>
      </c>
      <c r="H317" s="277"/>
      <c r="I317" s="277"/>
      <c r="J317" s="277"/>
      <c r="K317" s="277"/>
      <c r="L317" s="277"/>
      <c r="M317" s="277"/>
      <c r="N317" s="277"/>
      <c r="O317" s="277"/>
      <c r="P317" s="277"/>
      <c r="Q317" s="276">
        <f t="shared" si="93"/>
        <v>0</v>
      </c>
      <c r="R317" s="277"/>
      <c r="S317" s="276">
        <f t="shared" si="94"/>
        <v>3015</v>
      </c>
      <c r="T317" s="276">
        <f t="shared" ref="T317:T347" si="98">E317*3</f>
        <v>0</v>
      </c>
      <c r="U317" s="277"/>
      <c r="V317" s="277"/>
      <c r="W317" s="277"/>
      <c r="X317" s="277"/>
      <c r="Y317" s="277"/>
      <c r="Z317" s="277"/>
      <c r="AA317" s="277"/>
      <c r="AB317" s="277"/>
      <c r="AC317" s="277"/>
      <c r="AD317" s="276">
        <f t="shared" si="83"/>
        <v>0</v>
      </c>
      <c r="AE317" s="277"/>
      <c r="AF317" s="276">
        <f t="shared" si="84"/>
        <v>3015</v>
      </c>
      <c r="AG317" s="276">
        <f t="shared" ref="AG317:AG363" si="99">$E317*3</f>
        <v>0</v>
      </c>
      <c r="AH317" s="277"/>
      <c r="AI317" s="277"/>
      <c r="AJ317" s="277"/>
      <c r="AK317" s="277"/>
      <c r="AL317" s="277"/>
      <c r="AM317" s="277"/>
      <c r="AN317" s="277"/>
      <c r="AO317" s="277"/>
      <c r="AP317" s="277"/>
      <c r="AQ317" s="276">
        <f t="shared" si="85"/>
        <v>0</v>
      </c>
      <c r="AR317" s="277"/>
      <c r="AS317" s="276">
        <f t="shared" si="86"/>
        <v>3015</v>
      </c>
      <c r="AT317" s="276">
        <f t="shared" ref="AT317:AT363" si="100">$E317*3</f>
        <v>0</v>
      </c>
      <c r="AU317" s="277"/>
      <c r="AV317" s="277"/>
      <c r="AW317" s="277"/>
      <c r="AX317" s="277"/>
      <c r="AY317" s="277"/>
      <c r="AZ317" s="277"/>
      <c r="BA317" s="277"/>
      <c r="BB317" s="277"/>
      <c r="BC317" s="277"/>
      <c r="BD317" s="276">
        <f t="shared" si="87"/>
        <v>0</v>
      </c>
      <c r="BE317" s="277"/>
      <c r="BF317" s="276">
        <f t="shared" si="88"/>
        <v>3015</v>
      </c>
      <c r="BG317" s="137" t="str">
        <f t="shared" si="81"/>
        <v/>
      </c>
    </row>
    <row r="318" spans="1:59">
      <c r="A318" s="138">
        <v>315</v>
      </c>
      <c r="B318" s="160" t="s">
        <v>686</v>
      </c>
      <c r="C318" s="213" t="s">
        <v>23</v>
      </c>
      <c r="D318" s="156" t="s">
        <v>688</v>
      </c>
      <c r="E318" s="161">
        <v>85</v>
      </c>
      <c r="F318" s="158"/>
      <c r="G318" s="158">
        <f>E318*3</f>
        <v>255</v>
      </c>
      <c r="H318" s="159"/>
      <c r="I318" s="159"/>
      <c r="J318" s="159"/>
      <c r="K318" s="159"/>
      <c r="L318" s="159"/>
      <c r="M318" s="159"/>
      <c r="N318" s="159"/>
      <c r="O318" s="159"/>
      <c r="P318" s="159"/>
      <c r="Q318" s="158">
        <f t="shared" si="93"/>
        <v>255</v>
      </c>
      <c r="R318" s="159">
        <v>765</v>
      </c>
      <c r="S318" s="158">
        <f t="shared" si="94"/>
        <v>-510</v>
      </c>
      <c r="T318" s="158">
        <f t="shared" si="98"/>
        <v>255</v>
      </c>
      <c r="U318" s="159"/>
      <c r="V318" s="159">
        <v>50</v>
      </c>
      <c r="W318" s="159"/>
      <c r="X318" s="159"/>
      <c r="Y318" s="159"/>
      <c r="Z318" s="159"/>
      <c r="AA318" s="159"/>
      <c r="AB318" s="159"/>
      <c r="AC318" s="159"/>
      <c r="AD318" s="158">
        <f t="shared" si="83"/>
        <v>305</v>
      </c>
      <c r="AE318" s="159">
        <v>255</v>
      </c>
      <c r="AF318" s="158">
        <f t="shared" si="84"/>
        <v>-460</v>
      </c>
      <c r="AG318" s="158">
        <f t="shared" si="99"/>
        <v>255</v>
      </c>
      <c r="AH318" s="159"/>
      <c r="AI318" s="159"/>
      <c r="AJ318" s="159"/>
      <c r="AK318" s="159"/>
      <c r="AL318" s="159"/>
      <c r="AM318" s="159"/>
      <c r="AN318" s="159"/>
      <c r="AO318" s="159"/>
      <c r="AP318" s="159"/>
      <c r="AQ318" s="158">
        <f t="shared" si="85"/>
        <v>255</v>
      </c>
      <c r="AR318" s="159">
        <v>50</v>
      </c>
      <c r="AS318" s="158">
        <f t="shared" si="86"/>
        <v>-255</v>
      </c>
      <c r="AT318" s="158">
        <f t="shared" si="100"/>
        <v>255</v>
      </c>
      <c r="AU318" s="159"/>
      <c r="AV318" s="159"/>
      <c r="AW318" s="159"/>
      <c r="AX318" s="159"/>
      <c r="AY318" s="159"/>
      <c r="AZ318" s="159"/>
      <c r="BA318" s="159"/>
      <c r="BB318" s="159"/>
      <c r="BC318" s="159"/>
      <c r="BD318" s="158">
        <f t="shared" si="87"/>
        <v>255</v>
      </c>
      <c r="BE318" s="159">
        <v>255</v>
      </c>
      <c r="BF318" s="158">
        <f t="shared" si="88"/>
        <v>-255</v>
      </c>
      <c r="BG318" s="137" t="str">
        <f t="shared" si="81"/>
        <v/>
      </c>
    </row>
    <row r="319" spans="1:59">
      <c r="A319" s="138">
        <v>316</v>
      </c>
      <c r="B319" s="221" t="s">
        <v>1305</v>
      </c>
      <c r="C319" s="213" t="s">
        <v>14</v>
      </c>
      <c r="D319" s="156"/>
      <c r="E319" s="161">
        <v>50</v>
      </c>
      <c r="F319" s="158">
        <v>-350</v>
      </c>
      <c r="G319" s="158">
        <f>E319*3</f>
        <v>150</v>
      </c>
      <c r="H319" s="159"/>
      <c r="I319" s="159"/>
      <c r="J319" s="159"/>
      <c r="K319" s="159"/>
      <c r="L319" s="159"/>
      <c r="M319" s="159"/>
      <c r="N319" s="159"/>
      <c r="O319" s="159"/>
      <c r="P319" s="159"/>
      <c r="Q319" s="158">
        <f t="shared" si="93"/>
        <v>150</v>
      </c>
      <c r="R319" s="159">
        <v>450</v>
      </c>
      <c r="S319" s="158">
        <v>-200</v>
      </c>
      <c r="T319" s="158">
        <f t="shared" si="98"/>
        <v>150</v>
      </c>
      <c r="U319" s="159"/>
      <c r="V319" s="159"/>
      <c r="W319" s="159"/>
      <c r="X319" s="159"/>
      <c r="Y319" s="159"/>
      <c r="Z319" s="159"/>
      <c r="AA319" s="159"/>
      <c r="AB319" s="159"/>
      <c r="AC319" s="159"/>
      <c r="AD319" s="158">
        <f t="shared" si="83"/>
        <v>150</v>
      </c>
      <c r="AE319" s="159"/>
      <c r="AF319" s="158">
        <f t="shared" si="84"/>
        <v>-50</v>
      </c>
      <c r="AG319" s="158">
        <f t="shared" si="99"/>
        <v>150</v>
      </c>
      <c r="AH319" s="159"/>
      <c r="AI319" s="159"/>
      <c r="AJ319" s="159"/>
      <c r="AK319" s="159"/>
      <c r="AL319" s="159"/>
      <c r="AM319" s="159"/>
      <c r="AN319" s="159"/>
      <c r="AO319" s="159"/>
      <c r="AP319" s="159"/>
      <c r="AQ319" s="158">
        <f t="shared" si="85"/>
        <v>150</v>
      </c>
      <c r="AR319" s="159">
        <v>300</v>
      </c>
      <c r="AS319" s="158">
        <f t="shared" si="86"/>
        <v>-200</v>
      </c>
      <c r="AT319" s="158">
        <f t="shared" si="100"/>
        <v>150</v>
      </c>
      <c r="AU319" s="159"/>
      <c r="AV319" s="159"/>
      <c r="AW319" s="159"/>
      <c r="AX319" s="159"/>
      <c r="AY319" s="159"/>
      <c r="AZ319" s="159"/>
      <c r="BA319" s="159"/>
      <c r="BB319" s="159"/>
      <c r="BC319" s="159"/>
      <c r="BD319" s="158">
        <f t="shared" si="87"/>
        <v>150</v>
      </c>
      <c r="BE319" s="159"/>
      <c r="BF319" s="158">
        <f t="shared" si="88"/>
        <v>-50</v>
      </c>
      <c r="BG319" s="137" t="str">
        <f t="shared" si="81"/>
        <v/>
      </c>
    </row>
    <row r="320" spans="1:59">
      <c r="A320" s="138">
        <v>317</v>
      </c>
      <c r="B320" s="160" t="s">
        <v>689</v>
      </c>
      <c r="C320" s="213" t="s">
        <v>23</v>
      </c>
      <c r="D320" s="156" t="s">
        <v>691</v>
      </c>
      <c r="E320" s="161">
        <v>90</v>
      </c>
      <c r="F320" s="158"/>
      <c r="G320" s="158">
        <f>E320*3</f>
        <v>270</v>
      </c>
      <c r="H320" s="159"/>
      <c r="I320" s="159"/>
      <c r="J320" s="159"/>
      <c r="K320" s="159"/>
      <c r="L320" s="159"/>
      <c r="M320" s="159"/>
      <c r="N320" s="159"/>
      <c r="O320" s="159"/>
      <c r="P320" s="159"/>
      <c r="Q320" s="158">
        <f t="shared" si="93"/>
        <v>270</v>
      </c>
      <c r="R320" s="159">
        <v>1080</v>
      </c>
      <c r="S320" s="158">
        <f t="shared" si="94"/>
        <v>-810</v>
      </c>
      <c r="T320" s="158">
        <f t="shared" si="98"/>
        <v>270</v>
      </c>
      <c r="U320" s="159"/>
      <c r="V320" s="159"/>
      <c r="W320" s="159"/>
      <c r="X320" s="159"/>
      <c r="Y320" s="159"/>
      <c r="Z320" s="159"/>
      <c r="AA320" s="159"/>
      <c r="AB320" s="159"/>
      <c r="AC320" s="159"/>
      <c r="AD320" s="158">
        <f t="shared" si="83"/>
        <v>270</v>
      </c>
      <c r="AE320" s="159"/>
      <c r="AF320" s="158">
        <f t="shared" si="84"/>
        <v>-540</v>
      </c>
      <c r="AG320" s="158">
        <f t="shared" si="99"/>
        <v>270</v>
      </c>
      <c r="AH320" s="159"/>
      <c r="AI320" s="159"/>
      <c r="AJ320" s="159"/>
      <c r="AK320" s="159"/>
      <c r="AL320" s="159"/>
      <c r="AM320" s="159"/>
      <c r="AN320" s="159"/>
      <c r="AO320" s="159"/>
      <c r="AP320" s="159"/>
      <c r="AQ320" s="158">
        <f t="shared" si="85"/>
        <v>270</v>
      </c>
      <c r="AR320" s="159"/>
      <c r="AS320" s="158">
        <f t="shared" si="86"/>
        <v>-270</v>
      </c>
      <c r="AT320" s="158">
        <f t="shared" si="100"/>
        <v>270</v>
      </c>
      <c r="AU320" s="159"/>
      <c r="AV320" s="159"/>
      <c r="AW320" s="159"/>
      <c r="AX320" s="159"/>
      <c r="AY320" s="159"/>
      <c r="AZ320" s="159"/>
      <c r="BA320" s="159"/>
      <c r="BB320" s="159"/>
      <c r="BC320" s="159"/>
      <c r="BD320" s="158">
        <f t="shared" si="87"/>
        <v>270</v>
      </c>
      <c r="BE320" s="159"/>
      <c r="BF320" s="158">
        <f t="shared" si="88"/>
        <v>0</v>
      </c>
      <c r="BG320" s="137" t="str">
        <f t="shared" si="81"/>
        <v>*</v>
      </c>
    </row>
    <row r="321" spans="1:59">
      <c r="A321" s="138">
        <v>318</v>
      </c>
      <c r="B321" s="160" t="s">
        <v>692</v>
      </c>
      <c r="C321" s="213" t="s">
        <v>14</v>
      </c>
      <c r="D321" s="156" t="s">
        <v>694</v>
      </c>
      <c r="E321" s="161">
        <v>140</v>
      </c>
      <c r="F321" s="158"/>
      <c r="G321" s="158">
        <v>300</v>
      </c>
      <c r="H321" s="159"/>
      <c r="I321" s="159"/>
      <c r="J321" s="159"/>
      <c r="K321" s="159"/>
      <c r="L321" s="159"/>
      <c r="M321" s="159"/>
      <c r="N321" s="159"/>
      <c r="O321" s="159"/>
      <c r="P321" s="159"/>
      <c r="Q321" s="158">
        <f t="shared" si="93"/>
        <v>300</v>
      </c>
      <c r="R321" s="159">
        <v>300</v>
      </c>
      <c r="S321" s="158">
        <f t="shared" si="94"/>
        <v>0</v>
      </c>
      <c r="T321" s="158">
        <f t="shared" si="98"/>
        <v>420</v>
      </c>
      <c r="U321" s="159"/>
      <c r="V321" s="159">
        <v>50</v>
      </c>
      <c r="W321" s="159"/>
      <c r="X321" s="159"/>
      <c r="Y321" s="159"/>
      <c r="Z321" s="159"/>
      <c r="AA321" s="159">
        <v>50</v>
      </c>
      <c r="AB321" s="159"/>
      <c r="AC321" s="159"/>
      <c r="AD321" s="158">
        <f t="shared" si="83"/>
        <v>520</v>
      </c>
      <c r="AE321" s="159">
        <v>520</v>
      </c>
      <c r="AF321" s="158">
        <f t="shared" si="84"/>
        <v>0</v>
      </c>
      <c r="AG321" s="158">
        <f t="shared" si="99"/>
        <v>420</v>
      </c>
      <c r="AH321" s="159"/>
      <c r="AI321" s="159"/>
      <c r="AJ321" s="159"/>
      <c r="AK321" s="159"/>
      <c r="AL321" s="159"/>
      <c r="AM321" s="159"/>
      <c r="AN321" s="159"/>
      <c r="AO321" s="159"/>
      <c r="AP321" s="159"/>
      <c r="AQ321" s="158">
        <f t="shared" si="85"/>
        <v>420</v>
      </c>
      <c r="AR321" s="159">
        <v>840</v>
      </c>
      <c r="AS321" s="158">
        <f t="shared" si="86"/>
        <v>-420</v>
      </c>
      <c r="AT321" s="158">
        <f t="shared" si="100"/>
        <v>420</v>
      </c>
      <c r="AU321" s="159"/>
      <c r="AV321" s="159"/>
      <c r="AW321" s="159"/>
      <c r="AX321" s="159"/>
      <c r="AY321" s="159"/>
      <c r="AZ321" s="159"/>
      <c r="BA321" s="159"/>
      <c r="BB321" s="159"/>
      <c r="BC321" s="159"/>
      <c r="BD321" s="158">
        <f t="shared" si="87"/>
        <v>420</v>
      </c>
      <c r="BE321" s="159"/>
      <c r="BF321" s="158">
        <f t="shared" si="88"/>
        <v>0</v>
      </c>
      <c r="BG321" s="137" t="str">
        <f t="shared" si="81"/>
        <v>*</v>
      </c>
    </row>
    <row r="322" spans="1:59">
      <c r="A322" s="138">
        <v>319</v>
      </c>
      <c r="B322" s="162" t="s">
        <v>695</v>
      </c>
      <c r="C322" s="214" t="s">
        <v>30</v>
      </c>
      <c r="D322" s="164"/>
      <c r="E322" s="162"/>
      <c r="F322" s="282">
        <v>560</v>
      </c>
      <c r="G322" s="276">
        <f>E322*3</f>
        <v>0</v>
      </c>
      <c r="H322" s="277"/>
      <c r="I322" s="277"/>
      <c r="J322" s="277"/>
      <c r="K322" s="277"/>
      <c r="L322" s="277"/>
      <c r="M322" s="277"/>
      <c r="N322" s="277"/>
      <c r="O322" s="277"/>
      <c r="P322" s="277"/>
      <c r="Q322" s="276">
        <f t="shared" si="93"/>
        <v>0</v>
      </c>
      <c r="R322" s="277"/>
      <c r="S322" s="276">
        <f t="shared" si="94"/>
        <v>560</v>
      </c>
      <c r="T322" s="276">
        <f t="shared" si="98"/>
        <v>0</v>
      </c>
      <c r="U322" s="277"/>
      <c r="V322" s="277"/>
      <c r="W322" s="277"/>
      <c r="X322" s="277"/>
      <c r="Y322" s="277"/>
      <c r="Z322" s="277"/>
      <c r="AA322" s="277"/>
      <c r="AB322" s="277"/>
      <c r="AC322" s="277"/>
      <c r="AD322" s="276">
        <f t="shared" si="83"/>
        <v>0</v>
      </c>
      <c r="AE322" s="277"/>
      <c r="AF322" s="276">
        <f t="shared" si="84"/>
        <v>560</v>
      </c>
      <c r="AG322" s="276">
        <f t="shared" si="99"/>
        <v>0</v>
      </c>
      <c r="AH322" s="277"/>
      <c r="AI322" s="277"/>
      <c r="AJ322" s="277"/>
      <c r="AK322" s="277"/>
      <c r="AL322" s="277"/>
      <c r="AM322" s="277"/>
      <c r="AN322" s="277"/>
      <c r="AO322" s="277"/>
      <c r="AP322" s="277"/>
      <c r="AQ322" s="276">
        <f t="shared" si="85"/>
        <v>0</v>
      </c>
      <c r="AR322" s="277"/>
      <c r="AS322" s="276">
        <f t="shared" si="86"/>
        <v>560</v>
      </c>
      <c r="AT322" s="276">
        <f t="shared" si="100"/>
        <v>0</v>
      </c>
      <c r="AU322" s="277"/>
      <c r="AV322" s="277"/>
      <c r="AW322" s="277"/>
      <c r="AX322" s="277"/>
      <c r="AY322" s="277"/>
      <c r="AZ322" s="277"/>
      <c r="BA322" s="277"/>
      <c r="BB322" s="277"/>
      <c r="BC322" s="277"/>
      <c r="BD322" s="276">
        <f t="shared" si="87"/>
        <v>0</v>
      </c>
      <c r="BE322" s="277"/>
      <c r="BF322" s="276">
        <f t="shared" si="88"/>
        <v>560</v>
      </c>
      <c r="BG322" s="137" t="str">
        <f t="shared" ref="BG322:BG370" si="101">IF(BF322=0,"*","")</f>
        <v/>
      </c>
    </row>
    <row r="323" spans="1:59">
      <c r="A323" s="138">
        <v>320</v>
      </c>
      <c r="B323" s="162" t="s">
        <v>696</v>
      </c>
      <c r="C323" s="214" t="s">
        <v>30</v>
      </c>
      <c r="D323" s="164"/>
      <c r="E323" s="162"/>
      <c r="F323" s="282">
        <v>984.8</v>
      </c>
      <c r="G323" s="276">
        <f>E323*3</f>
        <v>0</v>
      </c>
      <c r="H323" s="277"/>
      <c r="I323" s="277"/>
      <c r="J323" s="277"/>
      <c r="K323" s="277"/>
      <c r="L323" s="277"/>
      <c r="M323" s="277"/>
      <c r="N323" s="277"/>
      <c r="O323" s="277"/>
      <c r="P323" s="277"/>
      <c r="Q323" s="276">
        <f t="shared" si="93"/>
        <v>0</v>
      </c>
      <c r="R323" s="277"/>
      <c r="S323" s="276">
        <f t="shared" si="94"/>
        <v>984.8</v>
      </c>
      <c r="T323" s="276">
        <f t="shared" si="98"/>
        <v>0</v>
      </c>
      <c r="U323" s="277"/>
      <c r="V323" s="277"/>
      <c r="W323" s="277"/>
      <c r="X323" s="277"/>
      <c r="Y323" s="277"/>
      <c r="Z323" s="277"/>
      <c r="AA323" s="277"/>
      <c r="AB323" s="277"/>
      <c r="AC323" s="277"/>
      <c r="AD323" s="276">
        <f t="shared" si="83"/>
        <v>0</v>
      </c>
      <c r="AE323" s="277"/>
      <c r="AF323" s="276">
        <f t="shared" si="84"/>
        <v>984.8</v>
      </c>
      <c r="AG323" s="276">
        <f t="shared" si="99"/>
        <v>0</v>
      </c>
      <c r="AH323" s="277"/>
      <c r="AI323" s="277"/>
      <c r="AJ323" s="277"/>
      <c r="AK323" s="277"/>
      <c r="AL323" s="277"/>
      <c r="AM323" s="277"/>
      <c r="AN323" s="277"/>
      <c r="AO323" s="277"/>
      <c r="AP323" s="277"/>
      <c r="AQ323" s="276">
        <f t="shared" si="85"/>
        <v>0</v>
      </c>
      <c r="AR323" s="277"/>
      <c r="AS323" s="276">
        <f t="shared" si="86"/>
        <v>984.8</v>
      </c>
      <c r="AT323" s="276">
        <f t="shared" si="100"/>
        <v>0</v>
      </c>
      <c r="AU323" s="277"/>
      <c r="AV323" s="277"/>
      <c r="AW323" s="277"/>
      <c r="AX323" s="277"/>
      <c r="AY323" s="277"/>
      <c r="AZ323" s="277"/>
      <c r="BA323" s="277"/>
      <c r="BB323" s="277"/>
      <c r="BC323" s="277"/>
      <c r="BD323" s="276">
        <f t="shared" si="87"/>
        <v>0</v>
      </c>
      <c r="BE323" s="277"/>
      <c r="BF323" s="276">
        <f t="shared" si="88"/>
        <v>984.8</v>
      </c>
      <c r="BG323" s="137" t="str">
        <f t="shared" si="101"/>
        <v/>
      </c>
    </row>
    <row r="324" spans="1:59">
      <c r="A324" s="138">
        <v>321</v>
      </c>
      <c r="B324" s="155" t="s">
        <v>697</v>
      </c>
      <c r="C324" s="213" t="s">
        <v>10</v>
      </c>
      <c r="D324" s="156" t="s">
        <v>12</v>
      </c>
      <c r="E324" s="157">
        <v>1500</v>
      </c>
      <c r="F324" s="158">
        <v>-1000</v>
      </c>
      <c r="G324" s="158">
        <v>3000</v>
      </c>
      <c r="H324" s="159"/>
      <c r="I324" s="159"/>
      <c r="J324" s="159"/>
      <c r="K324" s="159"/>
      <c r="L324" s="159"/>
      <c r="M324" s="159"/>
      <c r="N324" s="159"/>
      <c r="O324" s="159"/>
      <c r="P324" s="159"/>
      <c r="Q324" s="158">
        <f t="shared" si="93"/>
        <v>3000</v>
      </c>
      <c r="R324" s="159">
        <v>5000</v>
      </c>
      <c r="S324" s="158">
        <f t="shared" si="94"/>
        <v>-3000</v>
      </c>
      <c r="T324" s="158">
        <f t="shared" si="98"/>
        <v>4500</v>
      </c>
      <c r="U324" s="159"/>
      <c r="V324" s="159"/>
      <c r="W324" s="159"/>
      <c r="X324" s="159"/>
      <c r="Y324" s="159"/>
      <c r="Z324" s="159"/>
      <c r="AA324" s="159"/>
      <c r="AB324" s="159"/>
      <c r="AC324" s="159"/>
      <c r="AD324" s="158">
        <f t="shared" si="83"/>
        <v>4500</v>
      </c>
      <c r="AE324" s="159">
        <v>4500</v>
      </c>
      <c r="AF324" s="158">
        <f t="shared" si="84"/>
        <v>-3000</v>
      </c>
      <c r="AG324" s="158">
        <f t="shared" si="99"/>
        <v>4500</v>
      </c>
      <c r="AH324" s="159"/>
      <c r="AI324" s="159"/>
      <c r="AJ324" s="159"/>
      <c r="AK324" s="159"/>
      <c r="AL324" s="159"/>
      <c r="AM324" s="159"/>
      <c r="AN324" s="159"/>
      <c r="AO324" s="159"/>
      <c r="AP324" s="159"/>
      <c r="AQ324" s="158">
        <f t="shared" si="85"/>
        <v>4500</v>
      </c>
      <c r="AR324" s="159">
        <v>4500</v>
      </c>
      <c r="AS324" s="158">
        <f t="shared" si="86"/>
        <v>-3000</v>
      </c>
      <c r="AT324" s="158">
        <f t="shared" si="100"/>
        <v>4500</v>
      </c>
      <c r="AU324" s="159"/>
      <c r="AV324" s="159"/>
      <c r="AW324" s="159"/>
      <c r="AX324" s="159"/>
      <c r="AY324" s="159"/>
      <c r="AZ324" s="159"/>
      <c r="BA324" s="159"/>
      <c r="BB324" s="159"/>
      <c r="BC324" s="159">
        <v>524</v>
      </c>
      <c r="BD324" s="158">
        <f t="shared" si="87"/>
        <v>5024</v>
      </c>
      <c r="BE324" s="159">
        <v>5024</v>
      </c>
      <c r="BF324" s="158">
        <f t="shared" si="88"/>
        <v>-3000</v>
      </c>
      <c r="BG324" s="137" t="str">
        <f t="shared" si="101"/>
        <v/>
      </c>
    </row>
    <row r="325" spans="1:59">
      <c r="A325" s="138">
        <v>322</v>
      </c>
      <c r="B325" s="160" t="s">
        <v>699</v>
      </c>
      <c r="C325" s="213" t="s">
        <v>23</v>
      </c>
      <c r="D325" s="156" t="s">
        <v>701</v>
      </c>
      <c r="E325" s="161">
        <v>95</v>
      </c>
      <c r="F325" s="158"/>
      <c r="G325" s="158">
        <f>E325*3</f>
        <v>285</v>
      </c>
      <c r="H325" s="159"/>
      <c r="I325" s="159"/>
      <c r="J325" s="159"/>
      <c r="K325" s="159"/>
      <c r="L325" s="159"/>
      <c r="M325" s="159"/>
      <c r="N325" s="159"/>
      <c r="O325" s="159"/>
      <c r="P325" s="159"/>
      <c r="Q325" s="158">
        <f t="shared" si="93"/>
        <v>285</v>
      </c>
      <c r="R325" s="159">
        <v>285</v>
      </c>
      <c r="S325" s="158">
        <f t="shared" si="94"/>
        <v>0</v>
      </c>
      <c r="T325" s="158">
        <f t="shared" si="98"/>
        <v>285</v>
      </c>
      <c r="U325" s="159"/>
      <c r="V325" s="159"/>
      <c r="W325" s="159"/>
      <c r="X325" s="159"/>
      <c r="Y325" s="159"/>
      <c r="Z325" s="159"/>
      <c r="AA325" s="159"/>
      <c r="AB325" s="159"/>
      <c r="AC325" s="159"/>
      <c r="AD325" s="158">
        <f t="shared" si="83"/>
        <v>285</v>
      </c>
      <c r="AE325" s="159">
        <v>285</v>
      </c>
      <c r="AF325" s="158">
        <f t="shared" si="84"/>
        <v>0</v>
      </c>
      <c r="AG325" s="158">
        <f t="shared" si="99"/>
        <v>285</v>
      </c>
      <c r="AH325" s="159"/>
      <c r="AI325" s="159"/>
      <c r="AJ325" s="159"/>
      <c r="AK325" s="159"/>
      <c r="AL325" s="159"/>
      <c r="AM325" s="159"/>
      <c r="AN325" s="159"/>
      <c r="AO325" s="159"/>
      <c r="AP325" s="159"/>
      <c r="AQ325" s="158">
        <f t="shared" si="85"/>
        <v>285</v>
      </c>
      <c r="AR325" s="159">
        <v>285</v>
      </c>
      <c r="AS325" s="158">
        <f t="shared" si="86"/>
        <v>0</v>
      </c>
      <c r="AT325" s="158">
        <f t="shared" si="100"/>
        <v>285</v>
      </c>
      <c r="AU325" s="159"/>
      <c r="AV325" s="159"/>
      <c r="AW325" s="159"/>
      <c r="AX325" s="159"/>
      <c r="AY325" s="159"/>
      <c r="AZ325" s="159"/>
      <c r="BA325" s="159"/>
      <c r="BB325" s="159"/>
      <c r="BC325" s="159"/>
      <c r="BD325" s="158">
        <f t="shared" si="87"/>
        <v>285</v>
      </c>
      <c r="BE325" s="159">
        <v>570</v>
      </c>
      <c r="BF325" s="158">
        <f t="shared" si="88"/>
        <v>-285</v>
      </c>
      <c r="BG325" s="137" t="str">
        <f t="shared" si="101"/>
        <v/>
      </c>
    </row>
    <row r="326" spans="1:59">
      <c r="A326" s="138">
        <v>323</v>
      </c>
      <c r="B326" s="160" t="s">
        <v>870</v>
      </c>
      <c r="C326" s="213" t="s">
        <v>23</v>
      </c>
      <c r="D326" s="156" t="s">
        <v>871</v>
      </c>
      <c r="E326" s="161">
        <v>25</v>
      </c>
      <c r="F326" s="158"/>
      <c r="G326" s="158">
        <f>E326*3</f>
        <v>75</v>
      </c>
      <c r="H326" s="159"/>
      <c r="I326" s="159"/>
      <c r="J326" s="159"/>
      <c r="K326" s="159"/>
      <c r="L326" s="159"/>
      <c r="M326" s="159"/>
      <c r="N326" s="159"/>
      <c r="O326" s="159"/>
      <c r="P326" s="159"/>
      <c r="Q326" s="158">
        <f t="shared" si="93"/>
        <v>75</v>
      </c>
      <c r="R326" s="159"/>
      <c r="S326" s="158">
        <f t="shared" si="94"/>
        <v>75</v>
      </c>
      <c r="T326" s="158">
        <f t="shared" si="98"/>
        <v>75</v>
      </c>
      <c r="U326" s="159"/>
      <c r="V326" s="159"/>
      <c r="W326" s="159"/>
      <c r="X326" s="159"/>
      <c r="Y326" s="159"/>
      <c r="Z326" s="159"/>
      <c r="AA326" s="159"/>
      <c r="AB326" s="159"/>
      <c r="AC326" s="159"/>
      <c r="AD326" s="158">
        <f t="shared" si="83"/>
        <v>75</v>
      </c>
      <c r="AE326" s="159"/>
      <c r="AF326" s="158">
        <f t="shared" si="84"/>
        <v>150</v>
      </c>
      <c r="AG326" s="158">
        <f t="shared" si="99"/>
        <v>75</v>
      </c>
      <c r="AH326" s="159"/>
      <c r="AI326" s="159"/>
      <c r="AJ326" s="159"/>
      <c r="AK326" s="159"/>
      <c r="AL326" s="159"/>
      <c r="AM326" s="159"/>
      <c r="AN326" s="159"/>
      <c r="AO326" s="159"/>
      <c r="AP326" s="159"/>
      <c r="AQ326" s="158">
        <f t="shared" si="85"/>
        <v>75</v>
      </c>
      <c r="AR326" s="159">
        <v>300</v>
      </c>
      <c r="AS326" s="158">
        <f t="shared" si="86"/>
        <v>-75</v>
      </c>
      <c r="AT326" s="158">
        <f t="shared" si="100"/>
        <v>75</v>
      </c>
      <c r="AU326" s="159"/>
      <c r="AV326" s="159"/>
      <c r="AW326" s="159"/>
      <c r="AX326" s="159"/>
      <c r="AY326" s="159"/>
      <c r="AZ326" s="159"/>
      <c r="BA326" s="159"/>
      <c r="BB326" s="159"/>
      <c r="BC326" s="159"/>
      <c r="BD326" s="158">
        <f t="shared" si="87"/>
        <v>75</v>
      </c>
      <c r="BE326" s="159"/>
      <c r="BF326" s="158">
        <f t="shared" si="88"/>
        <v>0</v>
      </c>
      <c r="BG326" s="137" t="str">
        <f t="shared" si="101"/>
        <v>*</v>
      </c>
    </row>
    <row r="327" spans="1:59">
      <c r="A327" s="138">
        <v>324</v>
      </c>
      <c r="B327" s="155" t="s">
        <v>702</v>
      </c>
      <c r="C327" s="213" t="s">
        <v>10</v>
      </c>
      <c r="D327" s="156" t="s">
        <v>704</v>
      </c>
      <c r="E327" s="157">
        <v>25</v>
      </c>
      <c r="F327" s="158">
        <v>-75</v>
      </c>
      <c r="G327" s="158">
        <f>E327*3</f>
        <v>75</v>
      </c>
      <c r="H327" s="159"/>
      <c r="I327" s="159"/>
      <c r="J327" s="159"/>
      <c r="K327" s="159"/>
      <c r="L327" s="159"/>
      <c r="M327" s="159"/>
      <c r="N327" s="159"/>
      <c r="O327" s="159"/>
      <c r="P327" s="159"/>
      <c r="Q327" s="158">
        <f t="shared" ref="Q327:Q358" si="102">SUM(G327:P327)</f>
        <v>75</v>
      </c>
      <c r="R327" s="159"/>
      <c r="S327" s="158">
        <f t="shared" si="94"/>
        <v>0</v>
      </c>
      <c r="T327" s="158">
        <f t="shared" si="98"/>
        <v>75</v>
      </c>
      <c r="U327" s="159"/>
      <c r="V327" s="159"/>
      <c r="W327" s="159"/>
      <c r="X327" s="159"/>
      <c r="Y327" s="159"/>
      <c r="Z327" s="159"/>
      <c r="AA327" s="159"/>
      <c r="AB327" s="159"/>
      <c r="AC327" s="159"/>
      <c r="AD327" s="158">
        <f t="shared" ref="AD327:AD363" si="103">SUM(T327:AC327)</f>
        <v>75</v>
      </c>
      <c r="AE327" s="159">
        <v>75</v>
      </c>
      <c r="AF327" s="158">
        <f t="shared" ref="AF327:AF373" si="104">S327+AD327-AE327</f>
        <v>0</v>
      </c>
      <c r="AG327" s="158">
        <f t="shared" si="99"/>
        <v>75</v>
      </c>
      <c r="AH327" s="159"/>
      <c r="AI327" s="159"/>
      <c r="AJ327" s="159"/>
      <c r="AK327" s="159"/>
      <c r="AL327" s="159"/>
      <c r="AM327" s="159"/>
      <c r="AN327" s="159"/>
      <c r="AO327" s="159"/>
      <c r="AP327" s="159"/>
      <c r="AQ327" s="158">
        <f t="shared" ref="AQ327:AQ363" si="105">SUM(AG327:AP327)</f>
        <v>75</v>
      </c>
      <c r="AR327" s="159">
        <v>150</v>
      </c>
      <c r="AS327" s="158">
        <f t="shared" ref="AS327:AS373" si="106">AF327+AQ327-AR327</f>
        <v>-75</v>
      </c>
      <c r="AT327" s="158">
        <f t="shared" si="100"/>
        <v>75</v>
      </c>
      <c r="AU327" s="159"/>
      <c r="AV327" s="159"/>
      <c r="AW327" s="159"/>
      <c r="AX327" s="159"/>
      <c r="AY327" s="159"/>
      <c r="AZ327" s="159"/>
      <c r="BA327" s="159"/>
      <c r="BB327" s="159"/>
      <c r="BC327" s="159"/>
      <c r="BD327" s="158">
        <f t="shared" ref="BD327:BD363" si="107">SUM(AT327:BC327)</f>
        <v>75</v>
      </c>
      <c r="BE327" s="159"/>
      <c r="BF327" s="158">
        <f t="shared" ref="BF327:BF373" si="108">AS327+BD327-BE327</f>
        <v>0</v>
      </c>
      <c r="BG327" s="137" t="str">
        <f t="shared" si="101"/>
        <v>*</v>
      </c>
    </row>
    <row r="328" spans="1:59">
      <c r="A328" s="138">
        <v>325</v>
      </c>
      <c r="B328" s="160" t="s">
        <v>705</v>
      </c>
      <c r="C328" s="213" t="s">
        <v>23</v>
      </c>
      <c r="D328" s="156" t="s">
        <v>12</v>
      </c>
      <c r="E328" s="161">
        <v>50</v>
      </c>
      <c r="F328" s="158"/>
      <c r="G328" s="158">
        <f>E328*3</f>
        <v>150</v>
      </c>
      <c r="H328" s="159"/>
      <c r="I328" s="159"/>
      <c r="J328" s="159"/>
      <c r="K328" s="159"/>
      <c r="L328" s="159"/>
      <c r="M328" s="159"/>
      <c r="N328" s="159"/>
      <c r="O328" s="159"/>
      <c r="P328" s="159"/>
      <c r="Q328" s="158">
        <f t="shared" si="102"/>
        <v>150</v>
      </c>
      <c r="R328" s="159">
        <v>600</v>
      </c>
      <c r="S328" s="158">
        <f t="shared" si="94"/>
        <v>-450</v>
      </c>
      <c r="T328" s="158">
        <f t="shared" si="98"/>
        <v>150</v>
      </c>
      <c r="U328" s="159"/>
      <c r="V328" s="159"/>
      <c r="W328" s="159"/>
      <c r="X328" s="159"/>
      <c r="Y328" s="159"/>
      <c r="Z328" s="159"/>
      <c r="AA328" s="159"/>
      <c r="AB328" s="159"/>
      <c r="AC328" s="159"/>
      <c r="AD328" s="158">
        <f t="shared" si="103"/>
        <v>150</v>
      </c>
      <c r="AE328" s="159"/>
      <c r="AF328" s="158">
        <f t="shared" si="104"/>
        <v>-300</v>
      </c>
      <c r="AG328" s="158">
        <f t="shared" si="99"/>
        <v>150</v>
      </c>
      <c r="AH328" s="159"/>
      <c r="AI328" s="159"/>
      <c r="AJ328" s="159"/>
      <c r="AK328" s="159"/>
      <c r="AL328" s="159"/>
      <c r="AM328" s="159"/>
      <c r="AN328" s="159"/>
      <c r="AO328" s="159"/>
      <c r="AP328" s="159"/>
      <c r="AQ328" s="158">
        <f t="shared" si="105"/>
        <v>150</v>
      </c>
      <c r="AR328" s="159"/>
      <c r="AS328" s="158">
        <f t="shared" si="106"/>
        <v>-150</v>
      </c>
      <c r="AT328" s="158">
        <f t="shared" si="100"/>
        <v>150</v>
      </c>
      <c r="AU328" s="159"/>
      <c r="AV328" s="159"/>
      <c r="AW328" s="159"/>
      <c r="AX328" s="159"/>
      <c r="AY328" s="159"/>
      <c r="AZ328" s="159"/>
      <c r="BA328" s="159"/>
      <c r="BB328" s="159"/>
      <c r="BC328" s="159"/>
      <c r="BD328" s="158">
        <f t="shared" si="107"/>
        <v>150</v>
      </c>
      <c r="BE328" s="159"/>
      <c r="BF328" s="158">
        <f t="shared" si="108"/>
        <v>0</v>
      </c>
      <c r="BG328" s="137" t="str">
        <f t="shared" si="101"/>
        <v>*</v>
      </c>
    </row>
    <row r="329" spans="1:59">
      <c r="A329" s="138">
        <v>326</v>
      </c>
      <c r="B329" s="155" t="s">
        <v>983</v>
      </c>
      <c r="C329" s="213" t="s">
        <v>30</v>
      </c>
      <c r="D329" s="156"/>
      <c r="E329" s="161"/>
      <c r="F329" s="158"/>
      <c r="G329" s="158">
        <f>E329*3</f>
        <v>0</v>
      </c>
      <c r="H329" s="159"/>
      <c r="I329" s="159"/>
      <c r="J329" s="159"/>
      <c r="K329" s="159"/>
      <c r="L329" s="159"/>
      <c r="M329" s="159"/>
      <c r="N329" s="159"/>
      <c r="O329" s="159"/>
      <c r="P329" s="159"/>
      <c r="Q329" s="158">
        <f t="shared" si="102"/>
        <v>0</v>
      </c>
      <c r="R329" s="159"/>
      <c r="S329" s="158">
        <f t="shared" si="94"/>
        <v>0</v>
      </c>
      <c r="T329" s="158">
        <f t="shared" si="98"/>
        <v>0</v>
      </c>
      <c r="U329" s="159"/>
      <c r="V329" s="159"/>
      <c r="W329" s="159"/>
      <c r="X329" s="159"/>
      <c r="Y329" s="159"/>
      <c r="Z329" s="159"/>
      <c r="AA329" s="159"/>
      <c r="AB329" s="159"/>
      <c r="AC329" s="159"/>
      <c r="AD329" s="158">
        <f t="shared" si="103"/>
        <v>0</v>
      </c>
      <c r="AE329" s="159"/>
      <c r="AF329" s="158">
        <f t="shared" si="104"/>
        <v>0</v>
      </c>
      <c r="AG329" s="158">
        <f t="shared" si="99"/>
        <v>0</v>
      </c>
      <c r="AH329" s="159"/>
      <c r="AI329" s="159"/>
      <c r="AJ329" s="159"/>
      <c r="AK329" s="159"/>
      <c r="AL329" s="159"/>
      <c r="AM329" s="159"/>
      <c r="AN329" s="159"/>
      <c r="AO329" s="159"/>
      <c r="AP329" s="159"/>
      <c r="AQ329" s="158">
        <f t="shared" si="105"/>
        <v>0</v>
      </c>
      <c r="AR329" s="159"/>
      <c r="AS329" s="158">
        <f t="shared" si="106"/>
        <v>0</v>
      </c>
      <c r="AT329" s="158">
        <f t="shared" si="100"/>
        <v>0</v>
      </c>
      <c r="AU329" s="159"/>
      <c r="AV329" s="159"/>
      <c r="AW329" s="159"/>
      <c r="AX329" s="159"/>
      <c r="AY329" s="159"/>
      <c r="AZ329" s="159"/>
      <c r="BA329" s="159"/>
      <c r="BB329" s="159"/>
      <c r="BC329" s="159"/>
      <c r="BD329" s="158">
        <f t="shared" si="107"/>
        <v>0</v>
      </c>
      <c r="BE329" s="159"/>
      <c r="BF329" s="158">
        <f t="shared" si="108"/>
        <v>0</v>
      </c>
      <c r="BG329" s="137" t="str">
        <f t="shared" si="101"/>
        <v>*</v>
      </c>
    </row>
    <row r="330" spans="1:59">
      <c r="A330" s="138">
        <v>327</v>
      </c>
      <c r="B330" s="160" t="s">
        <v>957</v>
      </c>
      <c r="C330" s="213" t="s">
        <v>23</v>
      </c>
      <c r="D330" s="156" t="s">
        <v>956</v>
      </c>
      <c r="E330" s="161">
        <v>75</v>
      </c>
      <c r="F330" s="158"/>
      <c r="G330" s="158">
        <v>75</v>
      </c>
      <c r="H330" s="159">
        <v>50</v>
      </c>
      <c r="I330" s="159"/>
      <c r="J330" s="159"/>
      <c r="K330" s="159"/>
      <c r="L330" s="159"/>
      <c r="M330" s="159"/>
      <c r="N330" s="159"/>
      <c r="O330" s="159"/>
      <c r="P330" s="159"/>
      <c r="Q330" s="158">
        <f t="shared" si="102"/>
        <v>125</v>
      </c>
      <c r="R330" s="159">
        <v>125</v>
      </c>
      <c r="S330" s="158">
        <f t="shared" si="94"/>
        <v>0</v>
      </c>
      <c r="T330" s="158">
        <f t="shared" si="98"/>
        <v>225</v>
      </c>
      <c r="U330" s="159"/>
      <c r="V330" s="159">
        <v>100</v>
      </c>
      <c r="W330" s="159"/>
      <c r="X330" s="159"/>
      <c r="Y330" s="159"/>
      <c r="Z330" s="159"/>
      <c r="AA330" s="159"/>
      <c r="AB330" s="159"/>
      <c r="AC330" s="159"/>
      <c r="AD330" s="158">
        <f t="shared" si="103"/>
        <v>325</v>
      </c>
      <c r="AE330" s="159">
        <v>775</v>
      </c>
      <c r="AF330" s="158">
        <f t="shared" si="104"/>
        <v>-450</v>
      </c>
      <c r="AG330" s="158">
        <f t="shared" si="99"/>
        <v>225</v>
      </c>
      <c r="AH330" s="159"/>
      <c r="AI330" s="159"/>
      <c r="AJ330" s="159"/>
      <c r="AK330" s="159"/>
      <c r="AL330" s="159">
        <v>300</v>
      </c>
      <c r="AM330" s="159"/>
      <c r="AN330" s="159"/>
      <c r="AO330" s="159"/>
      <c r="AP330" s="159"/>
      <c r="AQ330" s="158">
        <f t="shared" si="105"/>
        <v>525</v>
      </c>
      <c r="AR330" s="159">
        <v>75</v>
      </c>
      <c r="AS330" s="158">
        <f t="shared" si="106"/>
        <v>0</v>
      </c>
      <c r="AT330" s="158">
        <f t="shared" si="100"/>
        <v>225</v>
      </c>
      <c r="AU330" s="159"/>
      <c r="AV330" s="159"/>
      <c r="AW330" s="159"/>
      <c r="AX330" s="159"/>
      <c r="AY330" s="159"/>
      <c r="AZ330" s="159"/>
      <c r="BA330" s="159"/>
      <c r="BB330" s="159"/>
      <c r="BC330" s="159"/>
      <c r="BD330" s="158">
        <f t="shared" si="107"/>
        <v>225</v>
      </c>
      <c r="BE330" s="159">
        <v>225</v>
      </c>
      <c r="BF330" s="158">
        <f t="shared" si="108"/>
        <v>0</v>
      </c>
      <c r="BG330" s="137" t="str">
        <f t="shared" si="101"/>
        <v>*</v>
      </c>
    </row>
    <row r="331" spans="1:59">
      <c r="A331" s="138">
        <v>328</v>
      </c>
      <c r="B331" s="160" t="s">
        <v>707</v>
      </c>
      <c r="C331" s="213" t="s">
        <v>14</v>
      </c>
      <c r="D331" s="156" t="s">
        <v>12</v>
      </c>
      <c r="E331" s="161">
        <v>75</v>
      </c>
      <c r="F331" s="158"/>
      <c r="G331" s="158">
        <f>E331*3</f>
        <v>225</v>
      </c>
      <c r="H331" s="159"/>
      <c r="I331" s="159"/>
      <c r="J331" s="159"/>
      <c r="K331" s="159"/>
      <c r="L331" s="159"/>
      <c r="M331" s="159"/>
      <c r="N331" s="159"/>
      <c r="O331" s="159"/>
      <c r="P331" s="159"/>
      <c r="Q331" s="158">
        <f t="shared" si="102"/>
        <v>225</v>
      </c>
      <c r="R331" s="227">
        <v>255</v>
      </c>
      <c r="S331" s="158">
        <v>0</v>
      </c>
      <c r="T331" s="158">
        <f t="shared" si="98"/>
        <v>225</v>
      </c>
      <c r="U331" s="159"/>
      <c r="V331" s="159"/>
      <c r="W331" s="159"/>
      <c r="X331" s="159"/>
      <c r="Y331" s="159"/>
      <c r="Z331" s="159"/>
      <c r="AA331" s="159"/>
      <c r="AB331" s="159"/>
      <c r="AC331" s="159"/>
      <c r="AD331" s="158">
        <f t="shared" si="103"/>
        <v>225</v>
      </c>
      <c r="AE331" s="159">
        <v>225</v>
      </c>
      <c r="AF331" s="158">
        <f t="shared" si="104"/>
        <v>0</v>
      </c>
      <c r="AG331" s="158">
        <f t="shared" si="99"/>
        <v>225</v>
      </c>
      <c r="AH331" s="159"/>
      <c r="AI331" s="159"/>
      <c r="AJ331" s="159"/>
      <c r="AK331" s="159"/>
      <c r="AL331" s="159"/>
      <c r="AM331" s="159"/>
      <c r="AN331" s="159">
        <v>50</v>
      </c>
      <c r="AO331" s="159"/>
      <c r="AP331" s="159"/>
      <c r="AQ331" s="158">
        <f t="shared" si="105"/>
        <v>275</v>
      </c>
      <c r="AR331" s="159">
        <v>225</v>
      </c>
      <c r="AS331" s="158">
        <f t="shared" si="106"/>
        <v>50</v>
      </c>
      <c r="AT331" s="158">
        <f t="shared" si="100"/>
        <v>225</v>
      </c>
      <c r="AU331" s="159"/>
      <c r="AV331" s="159"/>
      <c r="AW331" s="159"/>
      <c r="AX331" s="159"/>
      <c r="AY331" s="159"/>
      <c r="AZ331" s="159"/>
      <c r="BA331" s="159"/>
      <c r="BB331" s="159"/>
      <c r="BC331" s="159"/>
      <c r="BD331" s="158">
        <f t="shared" si="107"/>
        <v>225</v>
      </c>
      <c r="BE331" s="159">
        <v>225</v>
      </c>
      <c r="BF331" s="158">
        <f t="shared" si="108"/>
        <v>50</v>
      </c>
      <c r="BG331" s="137" t="str">
        <f t="shared" si="101"/>
        <v/>
      </c>
    </row>
    <row r="332" spans="1:59">
      <c r="A332" s="138">
        <v>329</v>
      </c>
      <c r="B332" s="160" t="s">
        <v>709</v>
      </c>
      <c r="C332" s="213" t="s">
        <v>14</v>
      </c>
      <c r="D332" s="156" t="s">
        <v>711</v>
      </c>
      <c r="E332" s="161">
        <v>100</v>
      </c>
      <c r="F332" s="158"/>
      <c r="G332" s="158">
        <v>255</v>
      </c>
      <c r="H332" s="159"/>
      <c r="I332" s="159"/>
      <c r="J332" s="159"/>
      <c r="K332" s="159"/>
      <c r="L332" s="159"/>
      <c r="M332" s="159"/>
      <c r="N332" s="159"/>
      <c r="O332" s="159"/>
      <c r="P332" s="159"/>
      <c r="Q332" s="158">
        <f t="shared" si="102"/>
        <v>255</v>
      </c>
      <c r="R332" s="159"/>
      <c r="S332" s="158">
        <f t="shared" si="94"/>
        <v>255</v>
      </c>
      <c r="T332" s="158">
        <f t="shared" si="98"/>
        <v>300</v>
      </c>
      <c r="U332" s="159"/>
      <c r="V332" s="159"/>
      <c r="W332" s="159"/>
      <c r="X332" s="159"/>
      <c r="Y332" s="159"/>
      <c r="Z332" s="159"/>
      <c r="AA332" s="159">
        <v>50</v>
      </c>
      <c r="AB332" s="159"/>
      <c r="AC332" s="159"/>
      <c r="AD332" s="158">
        <f t="shared" si="103"/>
        <v>350</v>
      </c>
      <c r="AE332" s="159"/>
      <c r="AF332" s="158">
        <f t="shared" si="104"/>
        <v>605</v>
      </c>
      <c r="AG332" s="158">
        <f t="shared" si="99"/>
        <v>300</v>
      </c>
      <c r="AH332" s="159"/>
      <c r="AI332" s="159"/>
      <c r="AJ332" s="159"/>
      <c r="AK332" s="159"/>
      <c r="AL332" s="159"/>
      <c r="AM332" s="159"/>
      <c r="AN332" s="159"/>
      <c r="AO332" s="159"/>
      <c r="AP332" s="159"/>
      <c r="AQ332" s="158">
        <f t="shared" si="105"/>
        <v>300</v>
      </c>
      <c r="AR332" s="159">
        <v>1205</v>
      </c>
      <c r="AS332" s="158">
        <f t="shared" si="106"/>
        <v>-300</v>
      </c>
      <c r="AT332" s="158">
        <f t="shared" si="100"/>
        <v>300</v>
      </c>
      <c r="AU332" s="159"/>
      <c r="AV332" s="159"/>
      <c r="AW332" s="159"/>
      <c r="AX332" s="159"/>
      <c r="AY332" s="159"/>
      <c r="AZ332" s="159"/>
      <c r="BA332" s="159"/>
      <c r="BB332" s="159"/>
      <c r="BC332" s="159"/>
      <c r="BD332" s="158">
        <f t="shared" si="107"/>
        <v>300</v>
      </c>
      <c r="BE332" s="159"/>
      <c r="BF332" s="158">
        <f t="shared" si="108"/>
        <v>0</v>
      </c>
      <c r="BG332" s="137" t="str">
        <f t="shared" si="101"/>
        <v>*</v>
      </c>
    </row>
    <row r="333" spans="1:59">
      <c r="A333" s="138">
        <v>330</v>
      </c>
      <c r="B333" s="160" t="s">
        <v>712</v>
      </c>
      <c r="C333" s="213" t="s">
        <v>14</v>
      </c>
      <c r="D333" s="156" t="s">
        <v>12</v>
      </c>
      <c r="E333" s="161">
        <v>70</v>
      </c>
      <c r="F333" s="158">
        <v>-30</v>
      </c>
      <c r="G333" s="158">
        <f t="shared" ref="G333:G338" si="109">E333*3</f>
        <v>210</v>
      </c>
      <c r="H333" s="159"/>
      <c r="I333" s="159"/>
      <c r="J333" s="159"/>
      <c r="K333" s="159"/>
      <c r="L333" s="159"/>
      <c r="M333" s="159"/>
      <c r="N333" s="159">
        <v>50</v>
      </c>
      <c r="O333" s="159"/>
      <c r="P333" s="159"/>
      <c r="Q333" s="158">
        <f t="shared" si="102"/>
        <v>260</v>
      </c>
      <c r="R333" s="159"/>
      <c r="S333" s="158">
        <f t="shared" si="94"/>
        <v>230</v>
      </c>
      <c r="T333" s="158">
        <f t="shared" si="98"/>
        <v>210</v>
      </c>
      <c r="U333" s="159"/>
      <c r="V333" s="159"/>
      <c r="W333" s="159"/>
      <c r="X333" s="159"/>
      <c r="Y333" s="159"/>
      <c r="Z333" s="159"/>
      <c r="AA333" s="159"/>
      <c r="AB333" s="159"/>
      <c r="AC333" s="159"/>
      <c r="AD333" s="158">
        <f t="shared" si="103"/>
        <v>210</v>
      </c>
      <c r="AE333" s="159">
        <v>230</v>
      </c>
      <c r="AF333" s="158">
        <f t="shared" si="104"/>
        <v>210</v>
      </c>
      <c r="AG333" s="158">
        <f t="shared" si="99"/>
        <v>210</v>
      </c>
      <c r="AH333" s="159"/>
      <c r="AI333" s="159"/>
      <c r="AJ333" s="159"/>
      <c r="AK333" s="159"/>
      <c r="AL333" s="159"/>
      <c r="AM333" s="159"/>
      <c r="AN333" s="159"/>
      <c r="AO333" s="159"/>
      <c r="AP333" s="159"/>
      <c r="AQ333" s="158">
        <f t="shared" si="105"/>
        <v>210</v>
      </c>
      <c r="AR333" s="159">
        <v>210</v>
      </c>
      <c r="AS333" s="158">
        <f t="shared" si="106"/>
        <v>210</v>
      </c>
      <c r="AT333" s="158">
        <f t="shared" si="100"/>
        <v>210</v>
      </c>
      <c r="AU333" s="159"/>
      <c r="AV333" s="159"/>
      <c r="AW333" s="159"/>
      <c r="AX333" s="159"/>
      <c r="AY333" s="159"/>
      <c r="AZ333" s="159"/>
      <c r="BA333" s="159"/>
      <c r="BB333" s="159"/>
      <c r="BC333" s="159"/>
      <c r="BD333" s="158">
        <f t="shared" si="107"/>
        <v>210</v>
      </c>
      <c r="BE333" s="159">
        <v>420</v>
      </c>
      <c r="BF333" s="158">
        <f t="shared" si="108"/>
        <v>0</v>
      </c>
      <c r="BG333" s="137" t="str">
        <f t="shared" si="101"/>
        <v>*</v>
      </c>
    </row>
    <row r="334" spans="1:59">
      <c r="A334" s="138">
        <v>331</v>
      </c>
      <c r="B334" s="221" t="s">
        <v>1285</v>
      </c>
      <c r="C334" s="213" t="s">
        <v>14</v>
      </c>
      <c r="D334" s="156" t="s">
        <v>717</v>
      </c>
      <c r="E334" s="161">
        <v>70</v>
      </c>
      <c r="F334" s="158"/>
      <c r="G334" s="158">
        <f t="shared" si="109"/>
        <v>210</v>
      </c>
      <c r="H334" s="159"/>
      <c r="I334" s="159"/>
      <c r="J334" s="159"/>
      <c r="K334" s="159"/>
      <c r="L334" s="159"/>
      <c r="M334" s="159"/>
      <c r="N334" s="159"/>
      <c r="O334" s="159"/>
      <c r="P334" s="159"/>
      <c r="Q334" s="158">
        <f t="shared" si="102"/>
        <v>210</v>
      </c>
      <c r="R334" s="159">
        <v>210</v>
      </c>
      <c r="S334" s="158">
        <f t="shared" si="94"/>
        <v>0</v>
      </c>
      <c r="T334" s="158">
        <f t="shared" si="98"/>
        <v>210</v>
      </c>
      <c r="U334" s="159"/>
      <c r="V334" s="159"/>
      <c r="W334" s="159"/>
      <c r="X334" s="159"/>
      <c r="Y334" s="159"/>
      <c r="Z334" s="159"/>
      <c r="AA334" s="159"/>
      <c r="AB334" s="159"/>
      <c r="AC334" s="159"/>
      <c r="AD334" s="158">
        <f t="shared" si="103"/>
        <v>210</v>
      </c>
      <c r="AE334" s="159">
        <v>210</v>
      </c>
      <c r="AF334" s="158">
        <f t="shared" si="104"/>
        <v>0</v>
      </c>
      <c r="AG334" s="158">
        <f t="shared" si="99"/>
        <v>210</v>
      </c>
      <c r="AH334" s="159"/>
      <c r="AI334" s="159"/>
      <c r="AJ334" s="159"/>
      <c r="AK334" s="159"/>
      <c r="AL334" s="159"/>
      <c r="AM334" s="159"/>
      <c r="AN334" s="159"/>
      <c r="AO334" s="159"/>
      <c r="AP334" s="159"/>
      <c r="AQ334" s="158">
        <f t="shared" si="105"/>
        <v>210</v>
      </c>
      <c r="AR334" s="159">
        <v>420</v>
      </c>
      <c r="AS334" s="158">
        <f t="shared" si="106"/>
        <v>-210</v>
      </c>
      <c r="AT334" s="158">
        <f t="shared" si="100"/>
        <v>210</v>
      </c>
      <c r="AU334" s="159"/>
      <c r="AV334" s="159"/>
      <c r="AW334" s="159"/>
      <c r="AX334" s="159"/>
      <c r="AY334" s="159"/>
      <c r="AZ334" s="159"/>
      <c r="BA334" s="159"/>
      <c r="BB334" s="159"/>
      <c r="BC334" s="159"/>
      <c r="BD334" s="158">
        <f t="shared" si="107"/>
        <v>210</v>
      </c>
      <c r="BE334" s="159"/>
      <c r="BF334" s="158">
        <f t="shared" si="108"/>
        <v>0</v>
      </c>
      <c r="BG334" s="137" t="str">
        <f t="shared" si="101"/>
        <v>*</v>
      </c>
    </row>
    <row r="335" spans="1:59">
      <c r="A335" s="138">
        <v>332</v>
      </c>
      <c r="B335" s="160" t="s">
        <v>718</v>
      </c>
      <c r="C335" s="213" t="s">
        <v>14</v>
      </c>
      <c r="D335" s="156" t="s">
        <v>720</v>
      </c>
      <c r="E335" s="161">
        <v>145</v>
      </c>
      <c r="F335" s="158">
        <v>920</v>
      </c>
      <c r="G335" s="158">
        <f t="shared" si="109"/>
        <v>435</v>
      </c>
      <c r="H335" s="159"/>
      <c r="I335" s="159"/>
      <c r="J335" s="159"/>
      <c r="K335" s="159"/>
      <c r="L335" s="159"/>
      <c r="M335" s="159"/>
      <c r="N335" s="159"/>
      <c r="O335" s="159"/>
      <c r="P335" s="159"/>
      <c r="Q335" s="158">
        <f t="shared" si="102"/>
        <v>435</v>
      </c>
      <c r="R335" s="159"/>
      <c r="S335" s="158">
        <f t="shared" si="94"/>
        <v>1355</v>
      </c>
      <c r="T335" s="158">
        <f t="shared" si="98"/>
        <v>435</v>
      </c>
      <c r="U335" s="159"/>
      <c r="V335" s="159"/>
      <c r="W335" s="159"/>
      <c r="X335" s="159"/>
      <c r="Y335" s="159"/>
      <c r="Z335" s="159"/>
      <c r="AA335" s="159"/>
      <c r="AB335" s="159"/>
      <c r="AC335" s="159"/>
      <c r="AD335" s="158">
        <f t="shared" si="103"/>
        <v>435</v>
      </c>
      <c r="AE335" s="159">
        <v>1790</v>
      </c>
      <c r="AF335" s="158">
        <f t="shared" si="104"/>
        <v>0</v>
      </c>
      <c r="AG335" s="158">
        <f t="shared" si="99"/>
        <v>435</v>
      </c>
      <c r="AH335" s="159"/>
      <c r="AI335" s="159"/>
      <c r="AJ335" s="159">
        <v>180.3</v>
      </c>
      <c r="AK335" s="159"/>
      <c r="AL335" s="159"/>
      <c r="AM335" s="159"/>
      <c r="AN335" s="159"/>
      <c r="AO335" s="159"/>
      <c r="AP335" s="159"/>
      <c r="AQ335" s="158">
        <f t="shared" si="105"/>
        <v>615.29999999999995</v>
      </c>
      <c r="AR335" s="159">
        <v>615.29999999999995</v>
      </c>
      <c r="AS335" s="158">
        <f t="shared" si="106"/>
        <v>0</v>
      </c>
      <c r="AT335" s="158">
        <f t="shared" si="100"/>
        <v>435</v>
      </c>
      <c r="AU335" s="159"/>
      <c r="AV335" s="159">
        <v>100</v>
      </c>
      <c r="AW335" s="159">
        <v>180.3</v>
      </c>
      <c r="AX335" s="159"/>
      <c r="AY335" s="159"/>
      <c r="AZ335" s="159"/>
      <c r="BA335" s="159"/>
      <c r="BB335" s="159"/>
      <c r="BC335" s="159"/>
      <c r="BD335" s="158">
        <f t="shared" si="107"/>
        <v>715.3</v>
      </c>
      <c r="BE335" s="159">
        <v>715.3</v>
      </c>
      <c r="BF335" s="158">
        <f t="shared" si="108"/>
        <v>0</v>
      </c>
      <c r="BG335" s="137" t="str">
        <f t="shared" si="101"/>
        <v>*</v>
      </c>
    </row>
    <row r="336" spans="1:59">
      <c r="A336" s="138">
        <v>333</v>
      </c>
      <c r="B336" s="155" t="s">
        <v>721</v>
      </c>
      <c r="C336" s="213" t="s">
        <v>10</v>
      </c>
      <c r="D336" s="156" t="s">
        <v>723</v>
      </c>
      <c r="E336" s="157">
        <v>320</v>
      </c>
      <c r="F336" s="158"/>
      <c r="G336" s="158">
        <f t="shared" si="109"/>
        <v>960</v>
      </c>
      <c r="H336" s="159"/>
      <c r="I336" s="159"/>
      <c r="J336" s="159"/>
      <c r="K336" s="159"/>
      <c r="L336" s="159"/>
      <c r="M336" s="159"/>
      <c r="N336" s="159"/>
      <c r="O336" s="159"/>
      <c r="P336" s="159"/>
      <c r="Q336" s="158">
        <f t="shared" si="102"/>
        <v>960</v>
      </c>
      <c r="R336" s="159">
        <v>960</v>
      </c>
      <c r="S336" s="158">
        <f t="shared" si="94"/>
        <v>0</v>
      </c>
      <c r="T336" s="158">
        <f t="shared" si="98"/>
        <v>960</v>
      </c>
      <c r="U336" s="159"/>
      <c r="V336" s="159"/>
      <c r="W336" s="159"/>
      <c r="X336" s="159"/>
      <c r="Y336" s="159"/>
      <c r="Z336" s="159"/>
      <c r="AA336" s="159"/>
      <c r="AB336" s="159"/>
      <c r="AC336" s="159"/>
      <c r="AD336" s="158">
        <f t="shared" si="103"/>
        <v>960</v>
      </c>
      <c r="AE336" s="159">
        <v>100</v>
      </c>
      <c r="AF336" s="158">
        <f t="shared" si="104"/>
        <v>860</v>
      </c>
      <c r="AG336" s="158">
        <f t="shared" si="99"/>
        <v>960</v>
      </c>
      <c r="AH336" s="159"/>
      <c r="AI336" s="159">
        <v>100</v>
      </c>
      <c r="AJ336" s="159"/>
      <c r="AK336" s="159"/>
      <c r="AL336" s="159"/>
      <c r="AM336" s="159"/>
      <c r="AN336" s="159"/>
      <c r="AO336" s="159"/>
      <c r="AP336" s="159"/>
      <c r="AQ336" s="158">
        <f t="shared" si="105"/>
        <v>1060</v>
      </c>
      <c r="AR336" s="159">
        <v>2880</v>
      </c>
      <c r="AS336" s="158">
        <f t="shared" si="106"/>
        <v>-960</v>
      </c>
      <c r="AT336" s="158">
        <f t="shared" si="100"/>
        <v>960</v>
      </c>
      <c r="AU336" s="159"/>
      <c r="AV336" s="159"/>
      <c r="AW336" s="159"/>
      <c r="AX336" s="159"/>
      <c r="AY336" s="159"/>
      <c r="AZ336" s="159"/>
      <c r="BA336" s="159"/>
      <c r="BB336" s="159"/>
      <c r="BC336" s="159"/>
      <c r="BD336" s="158">
        <f t="shared" si="107"/>
        <v>960</v>
      </c>
      <c r="BE336" s="159"/>
      <c r="BF336" s="158">
        <f t="shared" si="108"/>
        <v>0</v>
      </c>
      <c r="BG336" s="137" t="str">
        <f t="shared" si="101"/>
        <v>*</v>
      </c>
    </row>
    <row r="337" spans="1:59">
      <c r="A337" s="138">
        <v>334</v>
      </c>
      <c r="B337" s="160" t="s">
        <v>724</v>
      </c>
      <c r="C337" s="213" t="s">
        <v>23</v>
      </c>
      <c r="D337" s="156" t="s">
        <v>726</v>
      </c>
      <c r="E337" s="161">
        <v>70</v>
      </c>
      <c r="F337" s="158"/>
      <c r="G337" s="158">
        <v>270</v>
      </c>
      <c r="H337" s="159"/>
      <c r="I337" s="159"/>
      <c r="J337" s="159"/>
      <c r="K337" s="159"/>
      <c r="L337" s="159"/>
      <c r="M337" s="159"/>
      <c r="N337" s="159"/>
      <c r="O337" s="159"/>
      <c r="P337" s="159"/>
      <c r="Q337" s="158">
        <f t="shared" si="102"/>
        <v>270</v>
      </c>
      <c r="R337" s="159"/>
      <c r="S337" s="158">
        <f t="shared" si="94"/>
        <v>270</v>
      </c>
      <c r="T337" s="158">
        <v>270</v>
      </c>
      <c r="U337" s="159"/>
      <c r="V337" s="159"/>
      <c r="W337" s="159"/>
      <c r="X337" s="159"/>
      <c r="Y337" s="159"/>
      <c r="Z337" s="159"/>
      <c r="AA337" s="159"/>
      <c r="AB337" s="159"/>
      <c r="AC337" s="159"/>
      <c r="AD337" s="158">
        <f t="shared" si="103"/>
        <v>270</v>
      </c>
      <c r="AE337" s="159">
        <v>540</v>
      </c>
      <c r="AF337" s="158">
        <f t="shared" si="104"/>
        <v>0</v>
      </c>
      <c r="AG337" s="158">
        <v>270</v>
      </c>
      <c r="AH337" s="159"/>
      <c r="AI337" s="159"/>
      <c r="AJ337" s="159"/>
      <c r="AK337" s="159"/>
      <c r="AL337" s="159"/>
      <c r="AM337" s="159"/>
      <c r="AN337" s="159"/>
      <c r="AO337" s="159"/>
      <c r="AP337" s="159"/>
      <c r="AQ337" s="158">
        <f t="shared" si="105"/>
        <v>270</v>
      </c>
      <c r="AR337" s="159">
        <v>480</v>
      </c>
      <c r="AS337" s="158">
        <f t="shared" si="106"/>
        <v>-210</v>
      </c>
      <c r="AT337" s="158">
        <f t="shared" si="100"/>
        <v>210</v>
      </c>
      <c r="AU337" s="159"/>
      <c r="AV337" s="159"/>
      <c r="AW337" s="159"/>
      <c r="AX337" s="159"/>
      <c r="AY337" s="159"/>
      <c r="AZ337" s="159"/>
      <c r="BA337" s="159"/>
      <c r="BB337" s="159"/>
      <c r="BC337" s="159"/>
      <c r="BD337" s="158">
        <f t="shared" si="107"/>
        <v>210</v>
      </c>
      <c r="BE337" s="159"/>
      <c r="BF337" s="158">
        <f t="shared" si="108"/>
        <v>0</v>
      </c>
      <c r="BG337" s="137" t="str">
        <f t="shared" si="101"/>
        <v>*</v>
      </c>
    </row>
    <row r="338" spans="1:59">
      <c r="A338" s="138">
        <v>335</v>
      </c>
      <c r="B338" s="155" t="s">
        <v>727</v>
      </c>
      <c r="C338" s="213" t="s">
        <v>10</v>
      </c>
      <c r="D338" s="156" t="s">
        <v>729</v>
      </c>
      <c r="E338" s="157">
        <v>185</v>
      </c>
      <c r="F338" s="158"/>
      <c r="G338" s="158">
        <f t="shared" si="109"/>
        <v>555</v>
      </c>
      <c r="H338" s="159"/>
      <c r="I338" s="159"/>
      <c r="J338" s="159"/>
      <c r="K338" s="159"/>
      <c r="L338" s="159"/>
      <c r="M338" s="159"/>
      <c r="N338" s="159"/>
      <c r="O338" s="159"/>
      <c r="P338" s="159"/>
      <c r="Q338" s="158">
        <f t="shared" si="102"/>
        <v>555</v>
      </c>
      <c r="R338" s="159"/>
      <c r="S338" s="158">
        <f t="shared" si="94"/>
        <v>555</v>
      </c>
      <c r="T338" s="158">
        <f t="shared" si="98"/>
        <v>555</v>
      </c>
      <c r="U338" s="159"/>
      <c r="V338" s="159"/>
      <c r="W338" s="159"/>
      <c r="X338" s="159"/>
      <c r="Y338" s="159"/>
      <c r="Z338" s="159"/>
      <c r="AA338" s="159"/>
      <c r="AB338" s="159"/>
      <c r="AC338" s="159"/>
      <c r="AD338" s="158">
        <f t="shared" si="103"/>
        <v>555</v>
      </c>
      <c r="AE338" s="159">
        <v>1110</v>
      </c>
      <c r="AF338" s="158">
        <f t="shared" si="104"/>
        <v>0</v>
      </c>
      <c r="AG338" s="158">
        <f t="shared" si="99"/>
        <v>555</v>
      </c>
      <c r="AH338" s="159">
        <v>100</v>
      </c>
      <c r="AI338" s="159"/>
      <c r="AJ338" s="159">
        <v>1323.1</v>
      </c>
      <c r="AK338" s="159"/>
      <c r="AL338" s="159"/>
      <c r="AM338" s="159"/>
      <c r="AN338" s="159">
        <v>50</v>
      </c>
      <c r="AO338" s="159"/>
      <c r="AP338" s="159"/>
      <c r="AQ338" s="158">
        <f t="shared" si="105"/>
        <v>2028.1</v>
      </c>
      <c r="AR338" s="159">
        <v>2028.1</v>
      </c>
      <c r="AS338" s="158">
        <f t="shared" si="106"/>
        <v>0</v>
      </c>
      <c r="AT338" s="158">
        <f t="shared" si="100"/>
        <v>555</v>
      </c>
      <c r="AU338" s="159"/>
      <c r="AV338" s="159"/>
      <c r="AW338" s="159"/>
      <c r="AX338" s="159"/>
      <c r="AY338" s="159"/>
      <c r="AZ338" s="159"/>
      <c r="BA338" s="159"/>
      <c r="BB338" s="159"/>
      <c r="BC338" s="159"/>
      <c r="BD338" s="158">
        <f t="shared" si="107"/>
        <v>555</v>
      </c>
      <c r="BE338" s="159">
        <v>555</v>
      </c>
      <c r="BF338" s="158">
        <f t="shared" si="108"/>
        <v>0</v>
      </c>
      <c r="BG338" s="137" t="str">
        <f t="shared" si="101"/>
        <v>*</v>
      </c>
    </row>
    <row r="339" spans="1:59">
      <c r="A339" s="138">
        <v>336</v>
      </c>
      <c r="B339" s="160" t="s">
        <v>888</v>
      </c>
      <c r="C339" s="213" t="s">
        <v>14</v>
      </c>
      <c r="D339" s="156" t="s">
        <v>889</v>
      </c>
      <c r="E339" s="161">
        <v>150</v>
      </c>
      <c r="F339" s="158"/>
      <c r="G339" s="158">
        <v>375</v>
      </c>
      <c r="H339" s="159"/>
      <c r="I339" s="159"/>
      <c r="J339" s="159">
        <v>151.05000000000001</v>
      </c>
      <c r="K339" s="159"/>
      <c r="L339" s="159"/>
      <c r="M339" s="159"/>
      <c r="N339" s="159"/>
      <c r="O339" s="159"/>
      <c r="P339" s="159"/>
      <c r="Q339" s="158">
        <f t="shared" si="102"/>
        <v>526.04999999999995</v>
      </c>
      <c r="R339" s="159">
        <v>526.04999999999995</v>
      </c>
      <c r="S339" s="158">
        <f t="shared" si="94"/>
        <v>0</v>
      </c>
      <c r="T339" s="158">
        <f t="shared" si="98"/>
        <v>450</v>
      </c>
      <c r="U339" s="159"/>
      <c r="V339" s="159"/>
      <c r="W339" s="159"/>
      <c r="X339" s="159"/>
      <c r="Y339" s="159"/>
      <c r="Z339" s="159"/>
      <c r="AA339" s="159">
        <v>50</v>
      </c>
      <c r="AB339" s="159"/>
      <c r="AC339" s="159"/>
      <c r="AD339" s="158">
        <f t="shared" si="103"/>
        <v>500</v>
      </c>
      <c r="AE339" s="159">
        <v>950</v>
      </c>
      <c r="AF339" s="158">
        <f t="shared" si="104"/>
        <v>-450</v>
      </c>
      <c r="AG339" s="158">
        <f t="shared" si="99"/>
        <v>450</v>
      </c>
      <c r="AH339" s="159"/>
      <c r="AI339" s="159"/>
      <c r="AJ339" s="159"/>
      <c r="AK339" s="159"/>
      <c r="AL339" s="159"/>
      <c r="AM339" s="159"/>
      <c r="AN339" s="159"/>
      <c r="AO339" s="159"/>
      <c r="AP339" s="159"/>
      <c r="AQ339" s="158">
        <f t="shared" si="105"/>
        <v>450</v>
      </c>
      <c r="AR339" s="159"/>
      <c r="AS339" s="158">
        <f t="shared" si="106"/>
        <v>0</v>
      </c>
      <c r="AT339" s="158">
        <f t="shared" si="100"/>
        <v>450</v>
      </c>
      <c r="AU339" s="159"/>
      <c r="AV339" s="159"/>
      <c r="AW339" s="159"/>
      <c r="AX339" s="159"/>
      <c r="AY339" s="159"/>
      <c r="AZ339" s="159"/>
      <c r="BA339" s="159"/>
      <c r="BB339" s="159"/>
      <c r="BC339" s="159"/>
      <c r="BD339" s="158">
        <f t="shared" si="107"/>
        <v>450</v>
      </c>
      <c r="BE339" s="159">
        <v>450</v>
      </c>
      <c r="BF339" s="158">
        <f t="shared" si="108"/>
        <v>0</v>
      </c>
      <c r="BG339" s="137" t="str">
        <f t="shared" si="101"/>
        <v>*</v>
      </c>
    </row>
    <row r="340" spans="1:59">
      <c r="A340" s="138">
        <v>337</v>
      </c>
      <c r="B340" s="160" t="s">
        <v>730</v>
      </c>
      <c r="C340" s="213" t="s">
        <v>14</v>
      </c>
      <c r="D340" s="156" t="s">
        <v>846</v>
      </c>
      <c r="E340" s="161">
        <v>100</v>
      </c>
      <c r="F340" s="158">
        <v>240</v>
      </c>
      <c r="G340" s="158">
        <v>240</v>
      </c>
      <c r="H340" s="159"/>
      <c r="I340" s="159"/>
      <c r="J340" s="159"/>
      <c r="K340" s="159"/>
      <c r="L340" s="159"/>
      <c r="M340" s="159"/>
      <c r="N340" s="159"/>
      <c r="O340" s="159"/>
      <c r="P340" s="159"/>
      <c r="Q340" s="158">
        <f t="shared" si="102"/>
        <v>240</v>
      </c>
      <c r="R340" s="159">
        <v>480</v>
      </c>
      <c r="S340" s="158">
        <f t="shared" si="94"/>
        <v>0</v>
      </c>
      <c r="T340" s="158">
        <f t="shared" si="98"/>
        <v>300</v>
      </c>
      <c r="U340" s="159"/>
      <c r="V340" s="159"/>
      <c r="W340" s="159"/>
      <c r="X340" s="159"/>
      <c r="Y340" s="159"/>
      <c r="Z340" s="159"/>
      <c r="AA340" s="159">
        <v>50</v>
      </c>
      <c r="AB340" s="159"/>
      <c r="AC340" s="159"/>
      <c r="AD340" s="158">
        <f t="shared" si="103"/>
        <v>350</v>
      </c>
      <c r="AE340" s="159">
        <v>300</v>
      </c>
      <c r="AF340" s="158">
        <f t="shared" si="104"/>
        <v>50</v>
      </c>
      <c r="AG340" s="158">
        <f t="shared" si="99"/>
        <v>300</v>
      </c>
      <c r="AH340" s="159"/>
      <c r="AI340" s="159"/>
      <c r="AJ340" s="159"/>
      <c r="AK340" s="159"/>
      <c r="AL340" s="159"/>
      <c r="AM340" s="159"/>
      <c r="AN340" s="159"/>
      <c r="AO340" s="159"/>
      <c r="AP340" s="159"/>
      <c r="AQ340" s="158">
        <f t="shared" si="105"/>
        <v>300</v>
      </c>
      <c r="AR340" s="159">
        <v>350</v>
      </c>
      <c r="AS340" s="158">
        <f t="shared" si="106"/>
        <v>0</v>
      </c>
      <c r="AT340" s="158">
        <f t="shared" si="100"/>
        <v>300</v>
      </c>
      <c r="AU340" s="159"/>
      <c r="AV340" s="159"/>
      <c r="AW340" s="159"/>
      <c r="AX340" s="159"/>
      <c r="AY340" s="159"/>
      <c r="AZ340" s="159"/>
      <c r="BA340" s="159"/>
      <c r="BB340" s="159"/>
      <c r="BC340" s="159"/>
      <c r="BD340" s="158">
        <f t="shared" si="107"/>
        <v>300</v>
      </c>
      <c r="BE340" s="159">
        <v>300</v>
      </c>
      <c r="BF340" s="158">
        <f t="shared" si="108"/>
        <v>0</v>
      </c>
      <c r="BG340" s="137" t="str">
        <f t="shared" si="101"/>
        <v>*</v>
      </c>
    </row>
    <row r="341" spans="1:59">
      <c r="A341" s="138">
        <v>338</v>
      </c>
      <c r="B341" s="221" t="s">
        <v>1333</v>
      </c>
      <c r="C341" s="213" t="s">
        <v>23</v>
      </c>
      <c r="D341" s="156"/>
      <c r="E341" s="161">
        <v>70</v>
      </c>
      <c r="F341" s="158"/>
      <c r="G341" s="158">
        <f>E341*3</f>
        <v>210</v>
      </c>
      <c r="H341" s="159"/>
      <c r="I341" s="159"/>
      <c r="J341" s="159"/>
      <c r="K341" s="159"/>
      <c r="L341" s="159"/>
      <c r="M341" s="159"/>
      <c r="N341" s="159"/>
      <c r="O341" s="159"/>
      <c r="P341" s="159"/>
      <c r="Q341" s="158">
        <f t="shared" si="102"/>
        <v>210</v>
      </c>
      <c r="R341" s="159">
        <v>840</v>
      </c>
      <c r="S341" s="158">
        <v>0</v>
      </c>
      <c r="T341" s="158">
        <f t="shared" si="98"/>
        <v>210</v>
      </c>
      <c r="U341" s="159"/>
      <c r="V341" s="159"/>
      <c r="W341" s="159"/>
      <c r="X341" s="159"/>
      <c r="Y341" s="159"/>
      <c r="Z341" s="159"/>
      <c r="AA341" s="159"/>
      <c r="AB341" s="159"/>
      <c r="AC341" s="159"/>
      <c r="AD341" s="158">
        <f t="shared" si="103"/>
        <v>210</v>
      </c>
      <c r="AE341" s="159"/>
      <c r="AF341" s="158">
        <f t="shared" si="104"/>
        <v>210</v>
      </c>
      <c r="AG341" s="158">
        <f t="shared" si="99"/>
        <v>210</v>
      </c>
      <c r="AH341" s="159"/>
      <c r="AI341" s="159"/>
      <c r="AJ341" s="159"/>
      <c r="AK341" s="159"/>
      <c r="AL341" s="159"/>
      <c r="AM341" s="159"/>
      <c r="AN341" s="159"/>
      <c r="AO341" s="159"/>
      <c r="AP341" s="159"/>
      <c r="AQ341" s="158">
        <f t="shared" si="105"/>
        <v>210</v>
      </c>
      <c r="AR341" s="159">
        <v>630</v>
      </c>
      <c r="AS341" s="158">
        <f t="shared" si="106"/>
        <v>-210</v>
      </c>
      <c r="AT341" s="158">
        <f t="shared" si="100"/>
        <v>210</v>
      </c>
      <c r="AU341" s="159"/>
      <c r="AV341" s="159"/>
      <c r="AW341" s="159"/>
      <c r="AX341" s="159"/>
      <c r="AY341" s="159"/>
      <c r="AZ341" s="159"/>
      <c r="BA341" s="159"/>
      <c r="BB341" s="159"/>
      <c r="BC341" s="159"/>
      <c r="BD341" s="158">
        <f t="shared" si="107"/>
        <v>210</v>
      </c>
      <c r="BE341" s="159"/>
      <c r="BF341" s="158">
        <f t="shared" si="108"/>
        <v>0</v>
      </c>
    </row>
    <row r="342" spans="1:59">
      <c r="A342" s="138">
        <v>339</v>
      </c>
      <c r="B342" s="160" t="s">
        <v>732</v>
      </c>
      <c r="C342" s="213" t="s">
        <v>14</v>
      </c>
      <c r="D342" s="156" t="s">
        <v>734</v>
      </c>
      <c r="E342" s="161">
        <v>105</v>
      </c>
      <c r="F342" s="158">
        <v>315</v>
      </c>
      <c r="G342" s="158">
        <f>E342*3</f>
        <v>315</v>
      </c>
      <c r="H342" s="159"/>
      <c r="I342" s="159"/>
      <c r="J342" s="159"/>
      <c r="K342" s="159"/>
      <c r="L342" s="159"/>
      <c r="M342" s="159"/>
      <c r="N342" s="159"/>
      <c r="O342" s="159"/>
      <c r="P342" s="159"/>
      <c r="Q342" s="158">
        <f t="shared" si="102"/>
        <v>315</v>
      </c>
      <c r="R342" s="159">
        <v>315</v>
      </c>
      <c r="S342" s="158">
        <v>0</v>
      </c>
      <c r="T342" s="158">
        <f t="shared" si="98"/>
        <v>315</v>
      </c>
      <c r="U342" s="159"/>
      <c r="V342" s="159"/>
      <c r="W342" s="159"/>
      <c r="X342" s="159"/>
      <c r="Y342" s="159"/>
      <c r="Z342" s="159"/>
      <c r="AA342" s="159">
        <v>50</v>
      </c>
      <c r="AB342" s="159"/>
      <c r="AC342" s="159"/>
      <c r="AD342" s="158">
        <f t="shared" si="103"/>
        <v>365</v>
      </c>
      <c r="AE342" s="159"/>
      <c r="AF342" s="158">
        <f t="shared" si="104"/>
        <v>365</v>
      </c>
      <c r="AG342" s="158">
        <f t="shared" si="99"/>
        <v>315</v>
      </c>
      <c r="AH342" s="159"/>
      <c r="AI342" s="159"/>
      <c r="AJ342" s="159"/>
      <c r="AK342" s="159"/>
      <c r="AL342" s="159"/>
      <c r="AM342" s="159"/>
      <c r="AN342" s="159"/>
      <c r="AO342" s="159"/>
      <c r="AP342" s="159"/>
      <c r="AQ342" s="158">
        <f t="shared" si="105"/>
        <v>315</v>
      </c>
      <c r="AR342" s="159">
        <v>680</v>
      </c>
      <c r="AS342" s="158">
        <f t="shared" si="106"/>
        <v>0</v>
      </c>
      <c r="AT342" s="158">
        <f t="shared" si="100"/>
        <v>315</v>
      </c>
      <c r="AU342" s="159"/>
      <c r="AV342" s="159"/>
      <c r="AW342" s="159"/>
      <c r="AX342" s="159"/>
      <c r="AY342" s="159"/>
      <c r="AZ342" s="159"/>
      <c r="BA342" s="159"/>
      <c r="BB342" s="159"/>
      <c r="BC342" s="159"/>
      <c r="BD342" s="158">
        <f t="shared" si="107"/>
        <v>315</v>
      </c>
      <c r="BE342" s="159">
        <v>315</v>
      </c>
      <c r="BF342" s="158">
        <f t="shared" si="108"/>
        <v>0</v>
      </c>
      <c r="BG342" s="137" t="str">
        <f t="shared" si="101"/>
        <v>*</v>
      </c>
    </row>
    <row r="343" spans="1:59">
      <c r="A343" s="138">
        <v>340</v>
      </c>
      <c r="B343" s="160" t="s">
        <v>735</v>
      </c>
      <c r="C343" s="213" t="s">
        <v>23</v>
      </c>
      <c r="D343" s="156" t="s">
        <v>12</v>
      </c>
      <c r="E343" s="161">
        <v>250</v>
      </c>
      <c r="F343" s="158"/>
      <c r="G343" s="158">
        <v>600</v>
      </c>
      <c r="H343" s="159">
        <v>100</v>
      </c>
      <c r="I343" s="159"/>
      <c r="J343" s="159"/>
      <c r="K343" s="159"/>
      <c r="L343" s="159"/>
      <c r="M343" s="159"/>
      <c r="N343" s="159"/>
      <c r="O343" s="159"/>
      <c r="P343" s="159"/>
      <c r="Q343" s="158">
        <f t="shared" si="102"/>
        <v>700</v>
      </c>
      <c r="R343" s="159">
        <v>700</v>
      </c>
      <c r="S343" s="158">
        <f t="shared" si="94"/>
        <v>0</v>
      </c>
      <c r="T343" s="158">
        <f t="shared" si="98"/>
        <v>750</v>
      </c>
      <c r="U343" s="159"/>
      <c r="V343" s="159"/>
      <c r="W343" s="159"/>
      <c r="X343" s="159"/>
      <c r="Y343" s="159"/>
      <c r="Z343" s="159"/>
      <c r="AA343" s="159">
        <v>50</v>
      </c>
      <c r="AB343" s="159"/>
      <c r="AC343" s="159"/>
      <c r="AD343" s="158">
        <f t="shared" si="103"/>
        <v>800</v>
      </c>
      <c r="AE343" s="159">
        <v>800</v>
      </c>
      <c r="AF343" s="158">
        <f t="shared" si="104"/>
        <v>0</v>
      </c>
      <c r="AG343" s="158">
        <f t="shared" si="99"/>
        <v>750</v>
      </c>
      <c r="AH343" s="159"/>
      <c r="AI343" s="159"/>
      <c r="AJ343" s="159"/>
      <c r="AK343" s="159"/>
      <c r="AL343" s="159"/>
      <c r="AM343" s="159"/>
      <c r="AN343" s="159"/>
      <c r="AO343" s="159"/>
      <c r="AP343" s="159"/>
      <c r="AQ343" s="158">
        <f t="shared" si="105"/>
        <v>750</v>
      </c>
      <c r="AR343" s="159">
        <v>750</v>
      </c>
      <c r="AS343" s="158">
        <f t="shared" si="106"/>
        <v>0</v>
      </c>
      <c r="AT343" s="158">
        <f t="shared" si="100"/>
        <v>750</v>
      </c>
      <c r="AU343" s="159"/>
      <c r="AV343" s="159"/>
      <c r="AW343" s="159"/>
      <c r="AX343" s="159"/>
      <c r="AY343" s="159"/>
      <c r="AZ343" s="159"/>
      <c r="BA343" s="159"/>
      <c r="BB343" s="159"/>
      <c r="BC343" s="159"/>
      <c r="BD343" s="158">
        <f t="shared" si="107"/>
        <v>750</v>
      </c>
      <c r="BE343" s="159">
        <v>1500</v>
      </c>
      <c r="BF343" s="158">
        <f t="shared" si="108"/>
        <v>-750</v>
      </c>
      <c r="BG343" s="137" t="str">
        <f t="shared" si="101"/>
        <v/>
      </c>
    </row>
    <row r="344" spans="1:59">
      <c r="A344" s="138">
        <v>341</v>
      </c>
      <c r="B344" s="160" t="s">
        <v>737</v>
      </c>
      <c r="C344" s="213" t="s">
        <v>14</v>
      </c>
      <c r="D344" s="156" t="s">
        <v>847</v>
      </c>
      <c r="E344" s="161">
        <v>96</v>
      </c>
      <c r="F344" s="158">
        <v>-288</v>
      </c>
      <c r="G344" s="158">
        <f>E344*3</f>
        <v>288</v>
      </c>
      <c r="H344" s="159"/>
      <c r="I344" s="159"/>
      <c r="J344" s="159"/>
      <c r="K344" s="159"/>
      <c r="L344" s="159"/>
      <c r="M344" s="159"/>
      <c r="N344" s="159"/>
      <c r="O344" s="159"/>
      <c r="P344" s="159"/>
      <c r="Q344" s="158">
        <f t="shared" si="102"/>
        <v>288</v>
      </c>
      <c r="R344" s="159"/>
      <c r="S344" s="158">
        <f t="shared" si="94"/>
        <v>0</v>
      </c>
      <c r="T344" s="158">
        <f t="shared" si="98"/>
        <v>288</v>
      </c>
      <c r="U344" s="159"/>
      <c r="V344" s="159"/>
      <c r="W344" s="159"/>
      <c r="X344" s="159"/>
      <c r="Y344" s="159"/>
      <c r="Z344" s="159"/>
      <c r="AA344" s="159"/>
      <c r="AB344" s="159"/>
      <c r="AC344" s="159"/>
      <c r="AD344" s="158">
        <f t="shared" si="103"/>
        <v>288</v>
      </c>
      <c r="AE344" s="159">
        <v>288</v>
      </c>
      <c r="AF344" s="158">
        <f t="shared" si="104"/>
        <v>0</v>
      </c>
      <c r="AG344" s="158">
        <f t="shared" si="99"/>
        <v>288</v>
      </c>
      <c r="AH344" s="159"/>
      <c r="AI344" s="159"/>
      <c r="AJ344" s="159"/>
      <c r="AK344" s="159"/>
      <c r="AL344" s="159"/>
      <c r="AM344" s="159"/>
      <c r="AN344" s="159"/>
      <c r="AO344" s="159"/>
      <c r="AP344" s="159"/>
      <c r="AQ344" s="158">
        <f t="shared" si="105"/>
        <v>288</v>
      </c>
      <c r="AR344" s="159"/>
      <c r="AS344" s="158">
        <f t="shared" si="106"/>
        <v>288</v>
      </c>
      <c r="AT344" s="158">
        <f t="shared" si="100"/>
        <v>288</v>
      </c>
      <c r="AU344" s="159"/>
      <c r="AV344" s="159"/>
      <c r="AW344" s="159"/>
      <c r="AX344" s="159"/>
      <c r="AY344" s="159"/>
      <c r="AZ344" s="159"/>
      <c r="BA344" s="159"/>
      <c r="BB344" s="159"/>
      <c r="BC344" s="159"/>
      <c r="BD344" s="158">
        <f t="shared" si="107"/>
        <v>288</v>
      </c>
      <c r="BE344" s="159">
        <v>576</v>
      </c>
      <c r="BF344" s="158">
        <f t="shared" si="108"/>
        <v>0</v>
      </c>
      <c r="BG344" s="137" t="str">
        <f t="shared" si="101"/>
        <v>*</v>
      </c>
    </row>
    <row r="345" spans="1:59">
      <c r="A345" s="138">
        <v>342</v>
      </c>
      <c r="B345" s="160" t="s">
        <v>739</v>
      </c>
      <c r="C345" s="213" t="s">
        <v>14</v>
      </c>
      <c r="D345" s="156" t="s">
        <v>741</v>
      </c>
      <c r="E345" s="161">
        <v>100</v>
      </c>
      <c r="F345" s="158"/>
      <c r="G345" s="158">
        <f>E345*3</f>
        <v>300</v>
      </c>
      <c r="H345" s="159"/>
      <c r="I345" s="159"/>
      <c r="J345" s="159"/>
      <c r="K345" s="159"/>
      <c r="L345" s="159"/>
      <c r="M345" s="159"/>
      <c r="N345" s="159"/>
      <c r="O345" s="159"/>
      <c r="P345" s="159"/>
      <c r="Q345" s="158">
        <f t="shared" si="102"/>
        <v>300</v>
      </c>
      <c r="R345" s="159"/>
      <c r="S345" s="158">
        <f t="shared" si="94"/>
        <v>300</v>
      </c>
      <c r="T345" s="158">
        <f t="shared" si="98"/>
        <v>300</v>
      </c>
      <c r="U345" s="159"/>
      <c r="V345" s="159"/>
      <c r="W345" s="159"/>
      <c r="X345" s="159"/>
      <c r="Y345" s="159"/>
      <c r="Z345" s="159"/>
      <c r="AA345" s="159"/>
      <c r="AB345" s="159"/>
      <c r="AC345" s="159"/>
      <c r="AD345" s="158">
        <f t="shared" si="103"/>
        <v>300</v>
      </c>
      <c r="AE345" s="159"/>
      <c r="AF345" s="158">
        <f t="shared" si="104"/>
        <v>600</v>
      </c>
      <c r="AG345" s="158">
        <f t="shared" si="99"/>
        <v>300</v>
      </c>
      <c r="AH345" s="159"/>
      <c r="AI345" s="159"/>
      <c r="AJ345" s="159"/>
      <c r="AK345" s="159"/>
      <c r="AL345" s="159"/>
      <c r="AM345" s="159"/>
      <c r="AN345" s="159"/>
      <c r="AO345" s="159"/>
      <c r="AP345" s="159"/>
      <c r="AQ345" s="158">
        <f t="shared" si="105"/>
        <v>300</v>
      </c>
      <c r="AR345" s="159"/>
      <c r="AS345" s="158">
        <f t="shared" si="106"/>
        <v>900</v>
      </c>
      <c r="AT345" s="158">
        <f t="shared" si="100"/>
        <v>300</v>
      </c>
      <c r="AU345" s="159"/>
      <c r="AV345" s="159"/>
      <c r="AW345" s="159"/>
      <c r="AX345" s="159"/>
      <c r="AY345" s="159"/>
      <c r="AZ345" s="159"/>
      <c r="BA345" s="159"/>
      <c r="BB345" s="159"/>
      <c r="BC345" s="159"/>
      <c r="BD345" s="158">
        <f t="shared" si="107"/>
        <v>300</v>
      </c>
      <c r="BE345" s="159"/>
      <c r="BF345" s="158">
        <f t="shared" si="108"/>
        <v>1200</v>
      </c>
      <c r="BG345" s="137" t="str">
        <f t="shared" si="101"/>
        <v/>
      </c>
    </row>
    <row r="346" spans="1:59">
      <c r="A346" s="138">
        <v>343</v>
      </c>
      <c r="B346" s="160" t="s">
        <v>742</v>
      </c>
      <c r="C346" s="213" t="s">
        <v>14</v>
      </c>
      <c r="D346" s="156" t="s">
        <v>744</v>
      </c>
      <c r="E346" s="161">
        <v>125</v>
      </c>
      <c r="F346" s="158"/>
      <c r="G346" s="158">
        <f>E346*3</f>
        <v>375</v>
      </c>
      <c r="H346" s="159"/>
      <c r="I346" s="159"/>
      <c r="J346" s="159"/>
      <c r="K346" s="159"/>
      <c r="L346" s="159"/>
      <c r="M346" s="159"/>
      <c r="N346" s="159"/>
      <c r="O346" s="159"/>
      <c r="P346" s="159"/>
      <c r="Q346" s="158">
        <f t="shared" si="102"/>
        <v>375</v>
      </c>
      <c r="R346" s="159"/>
      <c r="S346" s="158">
        <f t="shared" si="94"/>
        <v>375</v>
      </c>
      <c r="T346" s="158">
        <f t="shared" si="98"/>
        <v>375</v>
      </c>
      <c r="U346" s="159"/>
      <c r="V346" s="159"/>
      <c r="W346" s="159"/>
      <c r="X346" s="159"/>
      <c r="Y346" s="159"/>
      <c r="Z346" s="159"/>
      <c r="AA346" s="159"/>
      <c r="AB346" s="159"/>
      <c r="AC346" s="159"/>
      <c r="AD346" s="158">
        <f t="shared" si="103"/>
        <v>375</v>
      </c>
      <c r="AE346" s="159"/>
      <c r="AF346" s="158">
        <f t="shared" si="104"/>
        <v>750</v>
      </c>
      <c r="AG346" s="158">
        <f t="shared" si="99"/>
        <v>375</v>
      </c>
      <c r="AH346" s="159"/>
      <c r="AI346" s="159"/>
      <c r="AJ346" s="159"/>
      <c r="AK346" s="159"/>
      <c r="AL346" s="159"/>
      <c r="AM346" s="159"/>
      <c r="AN346" s="159"/>
      <c r="AO346" s="159"/>
      <c r="AP346" s="159"/>
      <c r="AQ346" s="158">
        <f t="shared" si="105"/>
        <v>375</v>
      </c>
      <c r="AR346" s="159"/>
      <c r="AS346" s="158">
        <f t="shared" si="106"/>
        <v>1125</v>
      </c>
      <c r="AT346" s="158">
        <f t="shared" si="100"/>
        <v>375</v>
      </c>
      <c r="AU346" s="159"/>
      <c r="AV346" s="159"/>
      <c r="AW346" s="159"/>
      <c r="AX346" s="159"/>
      <c r="AY346" s="159"/>
      <c r="AZ346" s="159"/>
      <c r="BA346" s="159"/>
      <c r="BB346" s="159"/>
      <c r="BC346" s="159"/>
      <c r="BD346" s="158">
        <f t="shared" si="107"/>
        <v>375</v>
      </c>
      <c r="BE346" s="159">
        <v>1500</v>
      </c>
      <c r="BF346" s="158">
        <f t="shared" si="108"/>
        <v>0</v>
      </c>
      <c r="BG346" s="137" t="str">
        <f t="shared" si="101"/>
        <v>*</v>
      </c>
    </row>
    <row r="347" spans="1:59">
      <c r="A347" s="138">
        <v>344</v>
      </c>
      <c r="B347" s="160" t="s">
        <v>745</v>
      </c>
      <c r="C347" s="213" t="s">
        <v>14</v>
      </c>
      <c r="D347" s="156" t="s">
        <v>365</v>
      </c>
      <c r="E347" s="161">
        <v>240</v>
      </c>
      <c r="F347" s="158"/>
      <c r="G347" s="158">
        <v>585</v>
      </c>
      <c r="H347" s="159"/>
      <c r="I347" s="159"/>
      <c r="J347" s="159"/>
      <c r="K347" s="159"/>
      <c r="L347" s="159"/>
      <c r="M347" s="159"/>
      <c r="N347" s="159"/>
      <c r="O347" s="159"/>
      <c r="P347" s="159"/>
      <c r="Q347" s="158">
        <f t="shared" si="102"/>
        <v>585</v>
      </c>
      <c r="R347" s="159">
        <v>585</v>
      </c>
      <c r="S347" s="158">
        <f t="shared" si="94"/>
        <v>0</v>
      </c>
      <c r="T347" s="158">
        <f t="shared" si="98"/>
        <v>720</v>
      </c>
      <c r="U347" s="159"/>
      <c r="V347" s="159">
        <v>100</v>
      </c>
      <c r="W347" s="159"/>
      <c r="X347" s="159"/>
      <c r="Y347" s="159"/>
      <c r="Z347" s="159"/>
      <c r="AA347" s="159">
        <v>50</v>
      </c>
      <c r="AB347" s="159"/>
      <c r="AC347" s="159">
        <v>50</v>
      </c>
      <c r="AD347" s="158">
        <f t="shared" si="103"/>
        <v>920</v>
      </c>
      <c r="AE347" s="159">
        <v>920</v>
      </c>
      <c r="AF347" s="158">
        <f t="shared" si="104"/>
        <v>0</v>
      </c>
      <c r="AG347" s="158">
        <f t="shared" si="99"/>
        <v>720</v>
      </c>
      <c r="AH347" s="159"/>
      <c r="AI347" s="159"/>
      <c r="AJ347" s="159"/>
      <c r="AK347" s="159"/>
      <c r="AL347" s="159"/>
      <c r="AM347" s="159"/>
      <c r="AN347" s="159"/>
      <c r="AO347" s="159"/>
      <c r="AP347" s="159"/>
      <c r="AQ347" s="158">
        <f t="shared" si="105"/>
        <v>720</v>
      </c>
      <c r="AR347" s="159">
        <v>720</v>
      </c>
      <c r="AS347" s="158">
        <f t="shared" si="106"/>
        <v>0</v>
      </c>
      <c r="AT347" s="158">
        <f t="shared" si="100"/>
        <v>720</v>
      </c>
      <c r="AU347" s="159"/>
      <c r="AV347" s="159"/>
      <c r="AW347" s="159"/>
      <c r="AX347" s="159"/>
      <c r="AY347" s="159"/>
      <c r="AZ347" s="159"/>
      <c r="BA347" s="159"/>
      <c r="BB347" s="159"/>
      <c r="BC347" s="159"/>
      <c r="BD347" s="158">
        <f t="shared" si="107"/>
        <v>720</v>
      </c>
      <c r="BE347" s="159">
        <v>720</v>
      </c>
      <c r="BF347" s="158">
        <f t="shared" si="108"/>
        <v>0</v>
      </c>
      <c r="BG347" s="137" t="str">
        <f t="shared" si="101"/>
        <v>*</v>
      </c>
    </row>
    <row r="348" spans="1:59">
      <c r="A348" s="138">
        <v>345</v>
      </c>
      <c r="B348" s="221" t="s">
        <v>1358</v>
      </c>
      <c r="C348" s="213" t="s">
        <v>23</v>
      </c>
      <c r="D348" s="220" t="s">
        <v>1355</v>
      </c>
      <c r="E348" s="161">
        <v>300</v>
      </c>
      <c r="F348" s="158"/>
      <c r="G348" s="158">
        <v>0</v>
      </c>
      <c r="H348" s="159"/>
      <c r="I348" s="159"/>
      <c r="J348" s="159"/>
      <c r="K348" s="159"/>
      <c r="L348" s="159"/>
      <c r="M348" s="159"/>
      <c r="N348" s="159"/>
      <c r="O348" s="159"/>
      <c r="P348" s="159"/>
      <c r="Q348" s="158">
        <f t="shared" si="102"/>
        <v>0</v>
      </c>
      <c r="R348" s="159"/>
      <c r="S348" s="158">
        <f t="shared" si="94"/>
        <v>0</v>
      </c>
      <c r="T348" s="158">
        <v>420</v>
      </c>
      <c r="U348" s="159"/>
      <c r="V348" s="159"/>
      <c r="W348" s="159"/>
      <c r="X348" s="159"/>
      <c r="Y348" s="159"/>
      <c r="Z348" s="159"/>
      <c r="AA348" s="159"/>
      <c r="AB348" s="159"/>
      <c r="AC348" s="159"/>
      <c r="AD348" s="158">
        <f t="shared" si="103"/>
        <v>420</v>
      </c>
      <c r="AE348" s="159">
        <v>1320</v>
      </c>
      <c r="AF348" s="158">
        <f t="shared" si="104"/>
        <v>-900</v>
      </c>
      <c r="AG348" s="158">
        <f t="shared" si="99"/>
        <v>900</v>
      </c>
      <c r="AH348" s="159"/>
      <c r="AI348" s="159">
        <v>100</v>
      </c>
      <c r="AJ348" s="159"/>
      <c r="AK348" s="159"/>
      <c r="AL348" s="159"/>
      <c r="AM348" s="159"/>
      <c r="AN348" s="159"/>
      <c r="AO348" s="159"/>
      <c r="AP348" s="159"/>
      <c r="AQ348" s="158">
        <f t="shared" si="105"/>
        <v>1000</v>
      </c>
      <c r="AR348" s="159">
        <v>1000</v>
      </c>
      <c r="AS348" s="158">
        <f t="shared" si="106"/>
        <v>-900</v>
      </c>
      <c r="AT348" s="158">
        <f t="shared" si="100"/>
        <v>900</v>
      </c>
      <c r="AU348" s="159"/>
      <c r="AV348" s="159">
        <v>91</v>
      </c>
      <c r="AW348" s="159"/>
      <c r="AX348" s="159"/>
      <c r="AY348" s="159"/>
      <c r="AZ348" s="159"/>
      <c r="BA348" s="159"/>
      <c r="BB348" s="159"/>
      <c r="BC348" s="159"/>
      <c r="BD348" s="158">
        <f t="shared" si="107"/>
        <v>991</v>
      </c>
      <c r="BE348" s="159">
        <v>91</v>
      </c>
      <c r="BF348" s="158">
        <f t="shared" si="108"/>
        <v>0</v>
      </c>
    </row>
    <row r="349" spans="1:59">
      <c r="A349" s="138">
        <v>346</v>
      </c>
      <c r="B349" s="160" t="s">
        <v>746</v>
      </c>
      <c r="C349" s="213" t="s">
        <v>23</v>
      </c>
      <c r="D349" s="156" t="s">
        <v>748</v>
      </c>
      <c r="E349" s="161">
        <v>100</v>
      </c>
      <c r="F349" s="158"/>
      <c r="G349" s="158">
        <v>255</v>
      </c>
      <c r="H349" s="159"/>
      <c r="I349" s="159"/>
      <c r="J349" s="159"/>
      <c r="K349" s="159"/>
      <c r="L349" s="159"/>
      <c r="M349" s="159"/>
      <c r="N349" s="159"/>
      <c r="O349" s="159"/>
      <c r="P349" s="159"/>
      <c r="Q349" s="158">
        <f t="shared" si="102"/>
        <v>255</v>
      </c>
      <c r="R349" s="159"/>
      <c r="S349" s="158">
        <f t="shared" si="94"/>
        <v>255</v>
      </c>
      <c r="T349" s="158">
        <f t="shared" ref="T349:T363" si="110">E349*3</f>
        <v>300</v>
      </c>
      <c r="U349" s="159"/>
      <c r="V349" s="159"/>
      <c r="W349" s="159"/>
      <c r="X349" s="159"/>
      <c r="Y349" s="159"/>
      <c r="Z349" s="159"/>
      <c r="AA349" s="159"/>
      <c r="AB349" s="159"/>
      <c r="AC349" s="159"/>
      <c r="AD349" s="158">
        <f t="shared" si="103"/>
        <v>300</v>
      </c>
      <c r="AE349" s="159"/>
      <c r="AF349" s="158">
        <f t="shared" si="104"/>
        <v>555</v>
      </c>
      <c r="AG349" s="158">
        <f t="shared" si="99"/>
        <v>300</v>
      </c>
      <c r="AH349" s="159"/>
      <c r="AI349" s="159"/>
      <c r="AJ349" s="159"/>
      <c r="AK349" s="159"/>
      <c r="AL349" s="159"/>
      <c r="AM349" s="159"/>
      <c r="AN349" s="159"/>
      <c r="AO349" s="159"/>
      <c r="AP349" s="159"/>
      <c r="AQ349" s="158">
        <f t="shared" si="105"/>
        <v>300</v>
      </c>
      <c r="AR349" s="159">
        <v>1155</v>
      </c>
      <c r="AS349" s="158">
        <f t="shared" si="106"/>
        <v>-300</v>
      </c>
      <c r="AT349" s="158">
        <f t="shared" si="100"/>
        <v>300</v>
      </c>
      <c r="AU349" s="159"/>
      <c r="AV349" s="159"/>
      <c r="AW349" s="159"/>
      <c r="AX349" s="159"/>
      <c r="AY349" s="159"/>
      <c r="AZ349" s="159"/>
      <c r="BA349" s="159"/>
      <c r="BB349" s="159"/>
      <c r="BC349" s="159"/>
      <c r="BD349" s="158">
        <f t="shared" si="107"/>
        <v>300</v>
      </c>
      <c r="BE349" s="159"/>
      <c r="BF349" s="158">
        <f t="shared" si="108"/>
        <v>0</v>
      </c>
      <c r="BG349" s="137" t="str">
        <f t="shared" si="101"/>
        <v>*</v>
      </c>
    </row>
    <row r="350" spans="1:59">
      <c r="A350" s="138">
        <v>347</v>
      </c>
      <c r="B350" s="155" t="s">
        <v>749</v>
      </c>
      <c r="C350" s="213" t="s">
        <v>10</v>
      </c>
      <c r="D350" s="156" t="s">
        <v>12</v>
      </c>
      <c r="E350" s="157">
        <v>140</v>
      </c>
      <c r="F350" s="158"/>
      <c r="G350" s="158">
        <f t="shared" ref="G350:G358" si="111">E350*3</f>
        <v>420</v>
      </c>
      <c r="H350" s="159"/>
      <c r="I350" s="159"/>
      <c r="J350" s="159"/>
      <c r="K350" s="159"/>
      <c r="L350" s="159"/>
      <c r="M350" s="159"/>
      <c r="N350" s="159"/>
      <c r="O350" s="159"/>
      <c r="P350" s="159"/>
      <c r="Q350" s="158">
        <f t="shared" si="102"/>
        <v>420</v>
      </c>
      <c r="R350" s="159"/>
      <c r="S350" s="158">
        <f t="shared" si="94"/>
        <v>420</v>
      </c>
      <c r="T350" s="158">
        <f t="shared" si="110"/>
        <v>420</v>
      </c>
      <c r="U350" s="159"/>
      <c r="V350" s="159"/>
      <c r="W350" s="159"/>
      <c r="X350" s="159"/>
      <c r="Y350" s="159"/>
      <c r="Z350" s="159"/>
      <c r="AA350" s="159"/>
      <c r="AB350" s="159"/>
      <c r="AC350" s="159"/>
      <c r="AD350" s="158">
        <f t="shared" si="103"/>
        <v>420</v>
      </c>
      <c r="AE350" s="159"/>
      <c r="AF350" s="158">
        <f t="shared" si="104"/>
        <v>840</v>
      </c>
      <c r="AG350" s="158">
        <f t="shared" si="99"/>
        <v>420</v>
      </c>
      <c r="AH350" s="159"/>
      <c r="AI350" s="159"/>
      <c r="AJ350" s="159"/>
      <c r="AK350" s="159"/>
      <c r="AL350" s="159"/>
      <c r="AM350" s="159"/>
      <c r="AN350" s="159"/>
      <c r="AO350" s="159"/>
      <c r="AP350" s="159"/>
      <c r="AQ350" s="158">
        <f t="shared" si="105"/>
        <v>420</v>
      </c>
      <c r="AR350" s="159">
        <v>1680</v>
      </c>
      <c r="AS350" s="158">
        <f t="shared" si="106"/>
        <v>-420</v>
      </c>
      <c r="AT350" s="158">
        <f t="shared" si="100"/>
        <v>420</v>
      </c>
      <c r="AU350" s="159"/>
      <c r="AV350" s="159"/>
      <c r="AW350" s="159"/>
      <c r="AX350" s="159"/>
      <c r="AY350" s="159"/>
      <c r="AZ350" s="159"/>
      <c r="BA350" s="159"/>
      <c r="BB350" s="159"/>
      <c r="BC350" s="159"/>
      <c r="BD350" s="158">
        <f t="shared" si="107"/>
        <v>420</v>
      </c>
      <c r="BE350" s="159"/>
      <c r="BF350" s="158">
        <f t="shared" si="108"/>
        <v>0</v>
      </c>
      <c r="BG350" s="137" t="str">
        <f t="shared" si="101"/>
        <v>*</v>
      </c>
    </row>
    <row r="351" spans="1:59">
      <c r="A351" s="138">
        <v>348</v>
      </c>
      <c r="B351" s="169" t="s">
        <v>1135</v>
      </c>
      <c r="C351" s="215" t="s">
        <v>23</v>
      </c>
      <c r="D351" s="170" t="s">
        <v>1051</v>
      </c>
      <c r="E351" s="171"/>
      <c r="F351" s="166"/>
      <c r="G351" s="276">
        <f t="shared" si="111"/>
        <v>0</v>
      </c>
      <c r="H351" s="277"/>
      <c r="I351" s="277"/>
      <c r="J351" s="277"/>
      <c r="K351" s="277"/>
      <c r="L351" s="277"/>
      <c r="M351" s="277"/>
      <c r="N351" s="277"/>
      <c r="O351" s="277"/>
      <c r="P351" s="277"/>
      <c r="Q351" s="276">
        <f t="shared" si="102"/>
        <v>0</v>
      </c>
      <c r="R351" s="277"/>
      <c r="S351" s="276">
        <f t="shared" si="94"/>
        <v>0</v>
      </c>
      <c r="T351" s="276">
        <f t="shared" si="110"/>
        <v>0</v>
      </c>
      <c r="U351" s="277"/>
      <c r="V351" s="277"/>
      <c r="W351" s="277"/>
      <c r="X351" s="277"/>
      <c r="Y351" s="277"/>
      <c r="Z351" s="277"/>
      <c r="AA351" s="277"/>
      <c r="AB351" s="277"/>
      <c r="AC351" s="277"/>
      <c r="AD351" s="276">
        <f t="shared" si="103"/>
        <v>0</v>
      </c>
      <c r="AE351" s="277"/>
      <c r="AF351" s="276">
        <f t="shared" si="104"/>
        <v>0</v>
      </c>
      <c r="AG351" s="276">
        <f t="shared" si="99"/>
        <v>0</v>
      </c>
      <c r="AH351" s="277"/>
      <c r="AI351" s="277"/>
      <c r="AJ351" s="277"/>
      <c r="AK351" s="277"/>
      <c r="AL351" s="277"/>
      <c r="AM351" s="277"/>
      <c r="AN351" s="277"/>
      <c r="AO351" s="277"/>
      <c r="AP351" s="277"/>
      <c r="AQ351" s="276">
        <f t="shared" si="105"/>
        <v>0</v>
      </c>
      <c r="AR351" s="277"/>
      <c r="AS351" s="276">
        <f t="shared" si="106"/>
        <v>0</v>
      </c>
      <c r="AT351" s="276">
        <f t="shared" si="100"/>
        <v>0</v>
      </c>
      <c r="AU351" s="277"/>
      <c r="AV351" s="277"/>
      <c r="AW351" s="277"/>
      <c r="AX351" s="277"/>
      <c r="AY351" s="277"/>
      <c r="AZ351" s="277"/>
      <c r="BA351" s="277"/>
      <c r="BB351" s="277"/>
      <c r="BC351" s="277"/>
      <c r="BD351" s="276">
        <f t="shared" si="107"/>
        <v>0</v>
      </c>
      <c r="BE351" s="277"/>
      <c r="BF351" s="276">
        <f t="shared" si="108"/>
        <v>0</v>
      </c>
      <c r="BG351" s="137" t="str">
        <f t="shared" si="101"/>
        <v>*</v>
      </c>
    </row>
    <row r="352" spans="1:59">
      <c r="A352" s="138">
        <v>349</v>
      </c>
      <c r="B352" s="160" t="s">
        <v>751</v>
      </c>
      <c r="C352" s="213" t="s">
        <v>14</v>
      </c>
      <c r="D352" s="156"/>
      <c r="E352" s="161">
        <v>70</v>
      </c>
      <c r="F352" s="158">
        <v>210</v>
      </c>
      <c r="G352" s="158">
        <f t="shared" si="111"/>
        <v>210</v>
      </c>
      <c r="H352" s="159"/>
      <c r="I352" s="159"/>
      <c r="J352" s="159"/>
      <c r="K352" s="159"/>
      <c r="L352" s="159"/>
      <c r="M352" s="159"/>
      <c r="N352" s="159"/>
      <c r="O352" s="159"/>
      <c r="P352" s="159"/>
      <c r="Q352" s="158">
        <f t="shared" si="102"/>
        <v>210</v>
      </c>
      <c r="R352" s="159"/>
      <c r="S352" s="158">
        <f t="shared" si="94"/>
        <v>420</v>
      </c>
      <c r="T352" s="158">
        <f t="shared" si="110"/>
        <v>210</v>
      </c>
      <c r="U352" s="159"/>
      <c r="V352" s="159"/>
      <c r="W352" s="159"/>
      <c r="X352" s="159"/>
      <c r="Y352" s="159"/>
      <c r="Z352" s="159"/>
      <c r="AA352" s="159"/>
      <c r="AB352" s="159"/>
      <c r="AC352" s="159"/>
      <c r="AD352" s="158">
        <f t="shared" si="103"/>
        <v>210</v>
      </c>
      <c r="AE352" s="159"/>
      <c r="AF352" s="158">
        <f t="shared" si="104"/>
        <v>630</v>
      </c>
      <c r="AG352" s="158">
        <f t="shared" si="99"/>
        <v>210</v>
      </c>
      <c r="AH352" s="159"/>
      <c r="AI352" s="159"/>
      <c r="AJ352" s="159"/>
      <c r="AK352" s="159"/>
      <c r="AL352" s="159"/>
      <c r="AM352" s="159"/>
      <c r="AN352" s="159"/>
      <c r="AO352" s="159"/>
      <c r="AP352" s="159"/>
      <c r="AQ352" s="158">
        <f t="shared" si="105"/>
        <v>210</v>
      </c>
      <c r="AR352" s="159"/>
      <c r="AS352" s="158">
        <f t="shared" si="106"/>
        <v>840</v>
      </c>
      <c r="AT352" s="158">
        <f t="shared" si="100"/>
        <v>210</v>
      </c>
      <c r="AU352" s="159"/>
      <c r="AV352" s="159"/>
      <c r="AW352" s="159"/>
      <c r="AX352" s="159"/>
      <c r="AY352" s="159"/>
      <c r="AZ352" s="159"/>
      <c r="BA352" s="159"/>
      <c r="BB352" s="159"/>
      <c r="BC352" s="159"/>
      <c r="BD352" s="158">
        <f t="shared" si="107"/>
        <v>210</v>
      </c>
      <c r="BE352" s="159"/>
      <c r="BF352" s="158">
        <f t="shared" si="108"/>
        <v>1050</v>
      </c>
      <c r="BG352" s="137" t="str">
        <f t="shared" si="101"/>
        <v/>
      </c>
    </row>
    <row r="353" spans="1:59">
      <c r="A353" s="138">
        <v>350</v>
      </c>
      <c r="B353" s="160" t="s">
        <v>752</v>
      </c>
      <c r="C353" s="213" t="s">
        <v>14</v>
      </c>
      <c r="D353" s="156" t="s">
        <v>754</v>
      </c>
      <c r="E353" s="161">
        <v>90</v>
      </c>
      <c r="F353" s="158">
        <v>-270</v>
      </c>
      <c r="G353" s="158">
        <f t="shared" si="111"/>
        <v>270</v>
      </c>
      <c r="H353" s="159"/>
      <c r="I353" s="159"/>
      <c r="J353" s="159"/>
      <c r="K353" s="159"/>
      <c r="L353" s="159"/>
      <c r="M353" s="159"/>
      <c r="N353" s="159">
        <v>50</v>
      </c>
      <c r="O353" s="159"/>
      <c r="P353" s="159"/>
      <c r="Q353" s="158">
        <f t="shared" si="102"/>
        <v>320</v>
      </c>
      <c r="R353" s="159">
        <v>370</v>
      </c>
      <c r="S353" s="158">
        <v>0</v>
      </c>
      <c r="T353" s="158">
        <f t="shared" si="110"/>
        <v>270</v>
      </c>
      <c r="U353" s="159"/>
      <c r="V353" s="159"/>
      <c r="W353" s="159"/>
      <c r="X353" s="159"/>
      <c r="Y353" s="159"/>
      <c r="Z353" s="159"/>
      <c r="AA353" s="159"/>
      <c r="AB353" s="159"/>
      <c r="AC353" s="159"/>
      <c r="AD353" s="158">
        <f t="shared" si="103"/>
        <v>270</v>
      </c>
      <c r="AE353" s="227"/>
      <c r="AF353" s="158">
        <f t="shared" si="104"/>
        <v>270</v>
      </c>
      <c r="AG353" s="158">
        <f t="shared" si="99"/>
        <v>270</v>
      </c>
      <c r="AH353" s="159"/>
      <c r="AI353" s="159"/>
      <c r="AJ353" s="159"/>
      <c r="AK353" s="159"/>
      <c r="AL353" s="159"/>
      <c r="AM353" s="159"/>
      <c r="AN353" s="159"/>
      <c r="AO353" s="159"/>
      <c r="AP353" s="159"/>
      <c r="AQ353" s="158">
        <f t="shared" si="105"/>
        <v>270</v>
      </c>
      <c r="AR353" s="159">
        <v>540</v>
      </c>
      <c r="AS353" s="158">
        <f t="shared" si="106"/>
        <v>0</v>
      </c>
      <c r="AT353" s="158">
        <f t="shared" si="100"/>
        <v>270</v>
      </c>
      <c r="AU353" s="159"/>
      <c r="AV353" s="159"/>
      <c r="AW353" s="159"/>
      <c r="AX353" s="159"/>
      <c r="AY353" s="159"/>
      <c r="AZ353" s="159"/>
      <c r="BA353" s="159"/>
      <c r="BB353" s="159"/>
      <c r="BC353" s="159"/>
      <c r="BD353" s="158">
        <f t="shared" si="107"/>
        <v>270</v>
      </c>
      <c r="BE353" s="159">
        <v>270</v>
      </c>
      <c r="BF353" s="158">
        <f t="shared" si="108"/>
        <v>0</v>
      </c>
      <c r="BG353" s="137" t="str">
        <f t="shared" si="101"/>
        <v>*</v>
      </c>
    </row>
    <row r="354" spans="1:59">
      <c r="A354" s="138">
        <v>351</v>
      </c>
      <c r="B354" s="162" t="s">
        <v>1136</v>
      </c>
      <c r="C354" s="214" t="s">
        <v>30</v>
      </c>
      <c r="D354" s="164"/>
      <c r="E354" s="162"/>
      <c r="F354" s="282">
        <v>1980</v>
      </c>
      <c r="G354" s="276">
        <f t="shared" si="111"/>
        <v>0</v>
      </c>
      <c r="H354" s="277"/>
      <c r="I354" s="277"/>
      <c r="J354" s="277"/>
      <c r="K354" s="277"/>
      <c r="L354" s="277"/>
      <c r="M354" s="277"/>
      <c r="N354" s="277"/>
      <c r="O354" s="277"/>
      <c r="P354" s="277"/>
      <c r="Q354" s="276">
        <f t="shared" si="102"/>
        <v>0</v>
      </c>
      <c r="R354" s="277"/>
      <c r="S354" s="276">
        <f t="shared" si="94"/>
        <v>1980</v>
      </c>
      <c r="T354" s="276">
        <f t="shared" si="110"/>
        <v>0</v>
      </c>
      <c r="U354" s="277"/>
      <c r="V354" s="277"/>
      <c r="W354" s="277"/>
      <c r="X354" s="277"/>
      <c r="Y354" s="277"/>
      <c r="Z354" s="277"/>
      <c r="AA354" s="277"/>
      <c r="AB354" s="277"/>
      <c r="AC354" s="277"/>
      <c r="AD354" s="276">
        <f t="shared" si="103"/>
        <v>0</v>
      </c>
      <c r="AE354" s="277"/>
      <c r="AF354" s="276">
        <f t="shared" si="104"/>
        <v>1980</v>
      </c>
      <c r="AG354" s="276">
        <f t="shared" si="99"/>
        <v>0</v>
      </c>
      <c r="AH354" s="277"/>
      <c r="AI354" s="277"/>
      <c r="AJ354" s="277"/>
      <c r="AK354" s="277"/>
      <c r="AL354" s="277"/>
      <c r="AM354" s="277"/>
      <c r="AN354" s="277"/>
      <c r="AO354" s="277"/>
      <c r="AP354" s="277"/>
      <c r="AQ354" s="276">
        <f t="shared" si="105"/>
        <v>0</v>
      </c>
      <c r="AR354" s="277"/>
      <c r="AS354" s="276">
        <f t="shared" si="106"/>
        <v>1980</v>
      </c>
      <c r="AT354" s="276">
        <f t="shared" si="100"/>
        <v>0</v>
      </c>
      <c r="AU354" s="277"/>
      <c r="AV354" s="277"/>
      <c r="AW354" s="277"/>
      <c r="AX354" s="277"/>
      <c r="AY354" s="277"/>
      <c r="AZ354" s="277"/>
      <c r="BA354" s="277"/>
      <c r="BB354" s="277"/>
      <c r="BC354" s="277"/>
      <c r="BD354" s="276">
        <f t="shared" si="107"/>
        <v>0</v>
      </c>
      <c r="BE354" s="277"/>
      <c r="BF354" s="276">
        <f t="shared" si="108"/>
        <v>1980</v>
      </c>
      <c r="BG354" s="137" t="str">
        <f t="shared" si="101"/>
        <v/>
      </c>
    </row>
    <row r="355" spans="1:59">
      <c r="A355" s="138">
        <v>352</v>
      </c>
      <c r="B355" s="160" t="s">
        <v>758</v>
      </c>
      <c r="C355" s="213" t="s">
        <v>14</v>
      </c>
      <c r="D355" s="156" t="s">
        <v>12</v>
      </c>
      <c r="E355" s="161">
        <v>85</v>
      </c>
      <c r="F355" s="158">
        <v>255</v>
      </c>
      <c r="G355" s="158">
        <f t="shared" si="111"/>
        <v>255</v>
      </c>
      <c r="H355" s="159"/>
      <c r="I355" s="159"/>
      <c r="J355" s="159"/>
      <c r="K355" s="159"/>
      <c r="L355" s="159"/>
      <c r="M355" s="159"/>
      <c r="N355" s="159"/>
      <c r="O355" s="159"/>
      <c r="P355" s="159"/>
      <c r="Q355" s="158">
        <f t="shared" si="102"/>
        <v>255</v>
      </c>
      <c r="R355" s="159"/>
      <c r="S355" s="158">
        <f t="shared" si="94"/>
        <v>510</v>
      </c>
      <c r="T355" s="158">
        <f t="shared" si="110"/>
        <v>255</v>
      </c>
      <c r="U355" s="159"/>
      <c r="V355" s="159"/>
      <c r="W355" s="159"/>
      <c r="X355" s="159"/>
      <c r="Y355" s="159"/>
      <c r="Z355" s="159"/>
      <c r="AA355" s="159"/>
      <c r="AB355" s="159"/>
      <c r="AC355" s="159"/>
      <c r="AD355" s="158">
        <f t="shared" si="103"/>
        <v>255</v>
      </c>
      <c r="AE355" s="159"/>
      <c r="AF355" s="158">
        <f t="shared" si="104"/>
        <v>765</v>
      </c>
      <c r="AG355" s="158">
        <f t="shared" si="99"/>
        <v>255</v>
      </c>
      <c r="AH355" s="159"/>
      <c r="AI355" s="159"/>
      <c r="AJ355" s="159"/>
      <c r="AK355" s="159"/>
      <c r="AL355" s="159"/>
      <c r="AM355" s="159"/>
      <c r="AN355" s="159"/>
      <c r="AO355" s="159"/>
      <c r="AP355" s="159"/>
      <c r="AQ355" s="158">
        <f t="shared" si="105"/>
        <v>255</v>
      </c>
      <c r="AR355" s="159"/>
      <c r="AS355" s="158">
        <f t="shared" si="106"/>
        <v>1020</v>
      </c>
      <c r="AT355" s="158">
        <f t="shared" si="100"/>
        <v>255</v>
      </c>
      <c r="AU355" s="159"/>
      <c r="AV355" s="159"/>
      <c r="AW355" s="159"/>
      <c r="AX355" s="159"/>
      <c r="AY355" s="159"/>
      <c r="AZ355" s="159"/>
      <c r="BA355" s="159"/>
      <c r="BB355" s="159"/>
      <c r="BC355" s="159"/>
      <c r="BD355" s="158">
        <f t="shared" si="107"/>
        <v>255</v>
      </c>
      <c r="BE355" s="159">
        <v>1275</v>
      </c>
      <c r="BF355" s="158">
        <f t="shared" si="108"/>
        <v>0</v>
      </c>
      <c r="BG355" s="137" t="str">
        <f t="shared" si="101"/>
        <v>*</v>
      </c>
    </row>
    <row r="356" spans="1:59">
      <c r="A356" s="138">
        <v>353</v>
      </c>
      <c r="B356" s="221" t="s">
        <v>1302</v>
      </c>
      <c r="C356" s="213" t="s">
        <v>23</v>
      </c>
      <c r="D356" s="156" t="s">
        <v>12</v>
      </c>
      <c r="E356" s="161">
        <v>25</v>
      </c>
      <c r="F356" s="158"/>
      <c r="G356" s="158">
        <f t="shared" si="111"/>
        <v>75</v>
      </c>
      <c r="H356" s="159"/>
      <c r="I356" s="159"/>
      <c r="J356" s="159"/>
      <c r="K356" s="159"/>
      <c r="L356" s="159"/>
      <c r="M356" s="159"/>
      <c r="N356" s="159"/>
      <c r="O356" s="159"/>
      <c r="P356" s="159"/>
      <c r="Q356" s="158">
        <f t="shared" si="102"/>
        <v>75</v>
      </c>
      <c r="R356" s="159">
        <v>300</v>
      </c>
      <c r="S356" s="158">
        <f t="shared" si="94"/>
        <v>-225</v>
      </c>
      <c r="T356" s="158">
        <f t="shared" si="110"/>
        <v>75</v>
      </c>
      <c r="U356" s="159"/>
      <c r="V356" s="159"/>
      <c r="W356" s="159"/>
      <c r="X356" s="159"/>
      <c r="Y356" s="159"/>
      <c r="Z356" s="159"/>
      <c r="AA356" s="159"/>
      <c r="AB356" s="159"/>
      <c r="AC356" s="159"/>
      <c r="AD356" s="158">
        <f t="shared" si="103"/>
        <v>75</v>
      </c>
      <c r="AE356" s="159"/>
      <c r="AF356" s="158">
        <f t="shared" si="104"/>
        <v>-150</v>
      </c>
      <c r="AG356" s="158">
        <f t="shared" si="99"/>
        <v>75</v>
      </c>
      <c r="AH356" s="159"/>
      <c r="AI356" s="159"/>
      <c r="AJ356" s="159"/>
      <c r="AK356" s="159"/>
      <c r="AL356" s="159"/>
      <c r="AM356" s="159"/>
      <c r="AN356" s="159"/>
      <c r="AO356" s="159"/>
      <c r="AP356" s="159"/>
      <c r="AQ356" s="158">
        <f t="shared" si="105"/>
        <v>75</v>
      </c>
      <c r="AR356" s="159"/>
      <c r="AS356" s="158">
        <f t="shared" si="106"/>
        <v>-75</v>
      </c>
      <c r="AT356" s="158">
        <f t="shared" si="100"/>
        <v>75</v>
      </c>
      <c r="AU356" s="159"/>
      <c r="AV356" s="159"/>
      <c r="AW356" s="159"/>
      <c r="AX356" s="159"/>
      <c r="AY356" s="159"/>
      <c r="AZ356" s="159"/>
      <c r="BA356" s="159"/>
      <c r="BB356" s="159"/>
      <c r="BC356" s="159"/>
      <c r="BD356" s="158">
        <f t="shared" si="107"/>
        <v>75</v>
      </c>
      <c r="BE356" s="159"/>
      <c r="BF356" s="158">
        <f t="shared" si="108"/>
        <v>0</v>
      </c>
      <c r="BG356" s="137" t="str">
        <f t="shared" si="101"/>
        <v>*</v>
      </c>
    </row>
    <row r="357" spans="1:59">
      <c r="A357" s="138">
        <v>354</v>
      </c>
      <c r="B357" s="160" t="s">
        <v>1119</v>
      </c>
      <c r="C357" s="213" t="s">
        <v>23</v>
      </c>
      <c r="D357" s="156" t="s">
        <v>1120</v>
      </c>
      <c r="E357" s="161">
        <v>80</v>
      </c>
      <c r="F357" s="158"/>
      <c r="G357" s="158">
        <f t="shared" si="111"/>
        <v>240</v>
      </c>
      <c r="H357" s="159"/>
      <c r="I357" s="159"/>
      <c r="J357" s="159"/>
      <c r="K357" s="159"/>
      <c r="L357" s="159"/>
      <c r="M357" s="159"/>
      <c r="N357" s="159"/>
      <c r="O357" s="159"/>
      <c r="P357" s="159"/>
      <c r="Q357" s="158">
        <f t="shared" si="102"/>
        <v>240</v>
      </c>
      <c r="R357" s="159"/>
      <c r="S357" s="158">
        <f t="shared" si="94"/>
        <v>240</v>
      </c>
      <c r="T357" s="158">
        <f t="shared" si="110"/>
        <v>240</v>
      </c>
      <c r="U357" s="159"/>
      <c r="V357" s="159">
        <v>50</v>
      </c>
      <c r="W357" s="159">
        <v>651.1</v>
      </c>
      <c r="X357" s="159"/>
      <c r="Y357" s="159"/>
      <c r="Z357" s="159"/>
      <c r="AA357" s="159"/>
      <c r="AB357" s="159"/>
      <c r="AC357" s="159">
        <v>50</v>
      </c>
      <c r="AD357" s="158">
        <f t="shared" si="103"/>
        <v>991.1</v>
      </c>
      <c r="AE357" s="159">
        <v>240</v>
      </c>
      <c r="AF357" s="158">
        <f t="shared" si="104"/>
        <v>991.09999999999991</v>
      </c>
      <c r="AG357" s="158">
        <f t="shared" si="99"/>
        <v>240</v>
      </c>
      <c r="AH357" s="159"/>
      <c r="AI357" s="159"/>
      <c r="AJ357" s="159"/>
      <c r="AK357" s="159"/>
      <c r="AL357" s="159"/>
      <c r="AM357" s="159"/>
      <c r="AN357" s="159"/>
      <c r="AO357" s="159"/>
      <c r="AP357" s="159"/>
      <c r="AQ357" s="158">
        <f t="shared" si="105"/>
        <v>240</v>
      </c>
      <c r="AR357" s="159">
        <v>1471</v>
      </c>
      <c r="AS357" s="158">
        <f t="shared" si="106"/>
        <v>-239.90000000000009</v>
      </c>
      <c r="AT357" s="158">
        <f t="shared" si="100"/>
        <v>240</v>
      </c>
      <c r="AU357" s="159"/>
      <c r="AV357" s="159"/>
      <c r="AW357" s="159"/>
      <c r="AX357" s="159"/>
      <c r="AY357" s="159"/>
      <c r="AZ357" s="159"/>
      <c r="BA357" s="159"/>
      <c r="BB357" s="159"/>
      <c r="BC357" s="159"/>
      <c r="BD357" s="158">
        <f t="shared" si="107"/>
        <v>240</v>
      </c>
      <c r="BE357" s="159"/>
      <c r="BF357" s="158">
        <f t="shared" si="108"/>
        <v>9.9999999999909051E-2</v>
      </c>
      <c r="BG357" s="137" t="str">
        <f t="shared" si="101"/>
        <v/>
      </c>
    </row>
    <row r="358" spans="1:59">
      <c r="A358" s="138">
        <v>355</v>
      </c>
      <c r="B358" s="221" t="s">
        <v>1286</v>
      </c>
      <c r="C358" s="213" t="s">
        <v>14</v>
      </c>
      <c r="D358" s="156" t="s">
        <v>12</v>
      </c>
      <c r="E358" s="161">
        <v>50</v>
      </c>
      <c r="F358" s="158"/>
      <c r="G358" s="158">
        <f t="shared" si="111"/>
        <v>150</v>
      </c>
      <c r="H358" s="159"/>
      <c r="I358" s="159"/>
      <c r="J358" s="159"/>
      <c r="K358" s="159"/>
      <c r="L358" s="159"/>
      <c r="M358" s="159"/>
      <c r="N358" s="159"/>
      <c r="O358" s="159"/>
      <c r="P358" s="159"/>
      <c r="Q358" s="158">
        <f t="shared" si="102"/>
        <v>150</v>
      </c>
      <c r="R358" s="159">
        <v>150</v>
      </c>
      <c r="S358" s="158">
        <f t="shared" si="94"/>
        <v>0</v>
      </c>
      <c r="T358" s="158">
        <f t="shared" si="110"/>
        <v>150</v>
      </c>
      <c r="U358" s="159"/>
      <c r="V358" s="159"/>
      <c r="W358" s="159"/>
      <c r="X358" s="159"/>
      <c r="Y358" s="159"/>
      <c r="Z358" s="159"/>
      <c r="AA358" s="159"/>
      <c r="AB358" s="159"/>
      <c r="AC358" s="159"/>
      <c r="AD358" s="158">
        <f t="shared" si="103"/>
        <v>150</v>
      </c>
      <c r="AE358" s="159">
        <v>150</v>
      </c>
      <c r="AF358" s="158">
        <f t="shared" si="104"/>
        <v>0</v>
      </c>
      <c r="AG358" s="158">
        <f t="shared" si="99"/>
        <v>150</v>
      </c>
      <c r="AH358" s="159">
        <v>100</v>
      </c>
      <c r="AI358" s="159">
        <v>150</v>
      </c>
      <c r="AJ358" s="159"/>
      <c r="AK358" s="159"/>
      <c r="AL358" s="159"/>
      <c r="AM358" s="159"/>
      <c r="AN358" s="159"/>
      <c r="AO358" s="159"/>
      <c r="AP358" s="159"/>
      <c r="AQ358" s="158">
        <f t="shared" si="105"/>
        <v>400</v>
      </c>
      <c r="AR358" s="159">
        <v>150</v>
      </c>
      <c r="AS358" s="158">
        <f t="shared" si="106"/>
        <v>250</v>
      </c>
      <c r="AT358" s="158">
        <f t="shared" si="100"/>
        <v>150</v>
      </c>
      <c r="AU358" s="159"/>
      <c r="AV358" s="159"/>
      <c r="AW358" s="159"/>
      <c r="AX358" s="159"/>
      <c r="AY358" s="159"/>
      <c r="AZ358" s="159"/>
      <c r="BA358" s="159"/>
      <c r="BB358" s="159"/>
      <c r="BC358" s="159"/>
      <c r="BD358" s="158">
        <f t="shared" si="107"/>
        <v>150</v>
      </c>
      <c r="BE358" s="159">
        <v>400</v>
      </c>
      <c r="BF358" s="158">
        <f t="shared" si="108"/>
        <v>0</v>
      </c>
      <c r="BG358" s="137" t="str">
        <f t="shared" si="101"/>
        <v>*</v>
      </c>
    </row>
    <row r="359" spans="1:59">
      <c r="A359" s="138">
        <v>356</v>
      </c>
      <c r="B359" s="155" t="s">
        <v>763</v>
      </c>
      <c r="C359" s="213" t="s">
        <v>10</v>
      </c>
      <c r="D359" s="156" t="s">
        <v>765</v>
      </c>
      <c r="E359" s="157">
        <v>180</v>
      </c>
      <c r="F359" s="158"/>
      <c r="G359" s="158">
        <v>495</v>
      </c>
      <c r="H359" s="159"/>
      <c r="I359" s="159"/>
      <c r="J359" s="159"/>
      <c r="K359" s="159"/>
      <c r="L359" s="159"/>
      <c r="M359" s="159"/>
      <c r="N359" s="159"/>
      <c r="O359" s="159"/>
      <c r="P359" s="159"/>
      <c r="Q359" s="158">
        <f t="shared" ref="Q359:Q377" si="112">SUM(G359:P359)</f>
        <v>495</v>
      </c>
      <c r="R359" s="159">
        <v>495</v>
      </c>
      <c r="S359" s="158">
        <f t="shared" si="94"/>
        <v>0</v>
      </c>
      <c r="T359" s="158">
        <f t="shared" si="110"/>
        <v>540</v>
      </c>
      <c r="U359" s="159"/>
      <c r="V359" s="159"/>
      <c r="W359" s="159">
        <v>145.05000000000001</v>
      </c>
      <c r="X359" s="159"/>
      <c r="Y359" s="159"/>
      <c r="Z359" s="159"/>
      <c r="AA359" s="159">
        <v>50</v>
      </c>
      <c r="AB359" s="159"/>
      <c r="AC359" s="159"/>
      <c r="AD359" s="158">
        <f t="shared" si="103"/>
        <v>735.05</v>
      </c>
      <c r="AE359" s="159">
        <v>735.05</v>
      </c>
      <c r="AF359" s="158">
        <f t="shared" si="104"/>
        <v>0</v>
      </c>
      <c r="AG359" s="158">
        <f t="shared" si="99"/>
        <v>540</v>
      </c>
      <c r="AH359" s="159"/>
      <c r="AI359" s="159"/>
      <c r="AJ359" s="159"/>
      <c r="AK359" s="159"/>
      <c r="AL359" s="159"/>
      <c r="AM359" s="159"/>
      <c r="AN359" s="159"/>
      <c r="AO359" s="159"/>
      <c r="AP359" s="159"/>
      <c r="AQ359" s="158">
        <f t="shared" si="105"/>
        <v>540</v>
      </c>
      <c r="AR359" s="159">
        <v>1080</v>
      </c>
      <c r="AS359" s="158">
        <f t="shared" si="106"/>
        <v>-540</v>
      </c>
      <c r="AT359" s="158">
        <f t="shared" si="100"/>
        <v>540</v>
      </c>
      <c r="AU359" s="159"/>
      <c r="AV359" s="159"/>
      <c r="AW359" s="159"/>
      <c r="AX359" s="159"/>
      <c r="AY359" s="159"/>
      <c r="AZ359" s="159"/>
      <c r="BA359" s="159"/>
      <c r="BB359" s="159"/>
      <c r="BC359" s="159"/>
      <c r="BD359" s="158">
        <f t="shared" si="107"/>
        <v>540</v>
      </c>
      <c r="BE359" s="159"/>
      <c r="BF359" s="158">
        <f t="shared" si="108"/>
        <v>0</v>
      </c>
      <c r="BG359" s="137" t="str">
        <f t="shared" si="101"/>
        <v>*</v>
      </c>
    </row>
    <row r="360" spans="1:59">
      <c r="A360" s="138">
        <v>357</v>
      </c>
      <c r="B360" s="160" t="s">
        <v>766</v>
      </c>
      <c r="C360" s="213" t="s">
        <v>14</v>
      </c>
      <c r="D360" s="156" t="s">
        <v>328</v>
      </c>
      <c r="E360" s="161">
        <v>125</v>
      </c>
      <c r="F360" s="158"/>
      <c r="G360" s="158">
        <v>345</v>
      </c>
      <c r="H360" s="159"/>
      <c r="I360" s="159"/>
      <c r="J360" s="159"/>
      <c r="K360" s="159"/>
      <c r="L360" s="159"/>
      <c r="M360" s="159"/>
      <c r="N360" s="159"/>
      <c r="O360" s="159"/>
      <c r="P360" s="159"/>
      <c r="Q360" s="158">
        <f t="shared" si="112"/>
        <v>345</v>
      </c>
      <c r="R360" s="159">
        <v>345</v>
      </c>
      <c r="S360" s="158">
        <f t="shared" si="94"/>
        <v>0</v>
      </c>
      <c r="T360" s="158">
        <f t="shared" si="110"/>
        <v>375</v>
      </c>
      <c r="U360" s="159"/>
      <c r="V360" s="159"/>
      <c r="W360" s="159"/>
      <c r="X360" s="159"/>
      <c r="Y360" s="159"/>
      <c r="Z360" s="159"/>
      <c r="AA360" s="159"/>
      <c r="AB360" s="159"/>
      <c r="AC360" s="159"/>
      <c r="AD360" s="158">
        <f t="shared" si="103"/>
        <v>375</v>
      </c>
      <c r="AE360" s="159">
        <v>375</v>
      </c>
      <c r="AF360" s="158">
        <f t="shared" si="104"/>
        <v>0</v>
      </c>
      <c r="AG360" s="158">
        <f t="shared" si="99"/>
        <v>375</v>
      </c>
      <c r="AH360" s="159"/>
      <c r="AI360" s="159"/>
      <c r="AJ360" s="159"/>
      <c r="AK360" s="159"/>
      <c r="AL360" s="159"/>
      <c r="AM360" s="159"/>
      <c r="AN360" s="159"/>
      <c r="AO360" s="159"/>
      <c r="AP360" s="159"/>
      <c r="AQ360" s="158">
        <f t="shared" si="105"/>
        <v>375</v>
      </c>
      <c r="AR360" s="159">
        <v>750</v>
      </c>
      <c r="AS360" s="158">
        <f t="shared" si="106"/>
        <v>-375</v>
      </c>
      <c r="AT360" s="158">
        <f t="shared" si="100"/>
        <v>375</v>
      </c>
      <c r="AU360" s="159"/>
      <c r="AV360" s="159"/>
      <c r="AW360" s="159"/>
      <c r="AX360" s="159"/>
      <c r="AY360" s="159"/>
      <c r="AZ360" s="159"/>
      <c r="BA360" s="159"/>
      <c r="BB360" s="159"/>
      <c r="BC360" s="159"/>
      <c r="BD360" s="158">
        <f t="shared" si="107"/>
        <v>375</v>
      </c>
      <c r="BE360" s="159"/>
      <c r="BF360" s="158">
        <f t="shared" si="108"/>
        <v>0</v>
      </c>
      <c r="BG360" s="137" t="str">
        <f t="shared" si="101"/>
        <v>*</v>
      </c>
    </row>
    <row r="361" spans="1:59">
      <c r="A361" s="138">
        <v>358</v>
      </c>
      <c r="B361" s="155" t="s">
        <v>770</v>
      </c>
      <c r="C361" s="213" t="s">
        <v>10</v>
      </c>
      <c r="D361" s="156" t="s">
        <v>100</v>
      </c>
      <c r="E361" s="157">
        <v>375</v>
      </c>
      <c r="F361" s="158"/>
      <c r="G361" s="158">
        <f>E361*3</f>
        <v>1125</v>
      </c>
      <c r="H361" s="159"/>
      <c r="I361" s="159"/>
      <c r="J361" s="159"/>
      <c r="K361" s="159"/>
      <c r="L361" s="159"/>
      <c r="M361" s="159"/>
      <c r="N361" s="159"/>
      <c r="O361" s="159"/>
      <c r="P361" s="159"/>
      <c r="Q361" s="158">
        <f t="shared" si="112"/>
        <v>1125</v>
      </c>
      <c r="R361" s="159">
        <v>1125</v>
      </c>
      <c r="S361" s="158">
        <f t="shared" ref="S361:S373" si="113">F361+Q361-R361</f>
        <v>0</v>
      </c>
      <c r="T361" s="158">
        <f t="shared" si="110"/>
        <v>1125</v>
      </c>
      <c r="U361" s="159"/>
      <c r="V361" s="159">
        <v>50</v>
      </c>
      <c r="W361" s="159"/>
      <c r="X361" s="159"/>
      <c r="Y361" s="159"/>
      <c r="Z361" s="159"/>
      <c r="AA361" s="159">
        <v>60</v>
      </c>
      <c r="AB361" s="159"/>
      <c r="AC361" s="159">
        <v>10</v>
      </c>
      <c r="AD361" s="158">
        <f t="shared" si="103"/>
        <v>1245</v>
      </c>
      <c r="AE361" s="159">
        <v>1250</v>
      </c>
      <c r="AF361" s="158">
        <f t="shared" si="104"/>
        <v>-5</v>
      </c>
      <c r="AG361" s="158">
        <f t="shared" si="99"/>
        <v>1125</v>
      </c>
      <c r="AH361" s="159"/>
      <c r="AI361" s="159"/>
      <c r="AJ361" s="159"/>
      <c r="AK361" s="159"/>
      <c r="AL361" s="159"/>
      <c r="AM361" s="159"/>
      <c r="AN361" s="159"/>
      <c r="AO361" s="159"/>
      <c r="AP361" s="159"/>
      <c r="AQ361" s="158">
        <f t="shared" si="105"/>
        <v>1125</v>
      </c>
      <c r="AR361" s="159">
        <v>2240</v>
      </c>
      <c r="AS361" s="158">
        <f t="shared" si="106"/>
        <v>-1120</v>
      </c>
      <c r="AT361" s="158">
        <f t="shared" si="100"/>
        <v>1125</v>
      </c>
      <c r="AU361" s="159"/>
      <c r="AV361" s="159"/>
      <c r="AW361" s="159"/>
      <c r="AX361" s="159"/>
      <c r="AY361" s="159"/>
      <c r="AZ361" s="159"/>
      <c r="BA361" s="159"/>
      <c r="BB361" s="159"/>
      <c r="BC361" s="159"/>
      <c r="BD361" s="158">
        <f t="shared" si="107"/>
        <v>1125</v>
      </c>
      <c r="BE361" s="159"/>
      <c r="BF361" s="158">
        <f t="shared" si="108"/>
        <v>5</v>
      </c>
      <c r="BG361" s="137" t="str">
        <f t="shared" si="101"/>
        <v/>
      </c>
    </row>
    <row r="362" spans="1:59">
      <c r="A362" s="138">
        <v>359</v>
      </c>
      <c r="B362" s="160" t="s">
        <v>936</v>
      </c>
      <c r="C362" s="213" t="s">
        <v>14</v>
      </c>
      <c r="D362" s="156" t="s">
        <v>954</v>
      </c>
      <c r="E362" s="161">
        <v>20</v>
      </c>
      <c r="F362" s="158">
        <v>60</v>
      </c>
      <c r="G362" s="158">
        <f>E362*3</f>
        <v>60</v>
      </c>
      <c r="H362" s="159"/>
      <c r="I362" s="159"/>
      <c r="J362" s="159"/>
      <c r="K362" s="159"/>
      <c r="L362" s="159"/>
      <c r="M362" s="159"/>
      <c r="N362" s="159"/>
      <c r="O362" s="159"/>
      <c r="P362" s="159"/>
      <c r="Q362" s="158">
        <f t="shared" si="112"/>
        <v>60</v>
      </c>
      <c r="R362" s="159"/>
      <c r="S362" s="158">
        <f t="shared" si="113"/>
        <v>120</v>
      </c>
      <c r="T362" s="158">
        <f t="shared" si="110"/>
        <v>60</v>
      </c>
      <c r="U362" s="159"/>
      <c r="V362" s="159"/>
      <c r="W362" s="159"/>
      <c r="X362" s="159"/>
      <c r="Y362" s="159"/>
      <c r="Z362" s="159"/>
      <c r="AA362" s="159"/>
      <c r="AB362" s="159"/>
      <c r="AC362" s="159"/>
      <c r="AD362" s="158">
        <f t="shared" si="103"/>
        <v>60</v>
      </c>
      <c r="AE362" s="159">
        <v>180</v>
      </c>
      <c r="AF362" s="158">
        <f t="shared" si="104"/>
        <v>0</v>
      </c>
      <c r="AG362" s="158">
        <f t="shared" si="99"/>
        <v>60</v>
      </c>
      <c r="AH362" s="159"/>
      <c r="AI362" s="159"/>
      <c r="AJ362" s="159"/>
      <c r="AK362" s="159"/>
      <c r="AL362" s="159"/>
      <c r="AM362" s="159"/>
      <c r="AN362" s="159"/>
      <c r="AO362" s="159"/>
      <c r="AP362" s="159"/>
      <c r="AQ362" s="158">
        <f t="shared" si="105"/>
        <v>60</v>
      </c>
      <c r="AR362" s="159"/>
      <c r="AS362" s="158">
        <f t="shared" si="106"/>
        <v>60</v>
      </c>
      <c r="AT362" s="158">
        <f t="shared" si="100"/>
        <v>60</v>
      </c>
      <c r="AU362" s="159"/>
      <c r="AV362" s="159"/>
      <c r="AW362" s="159"/>
      <c r="AX362" s="159"/>
      <c r="AY362" s="159"/>
      <c r="AZ362" s="159"/>
      <c r="BA362" s="159"/>
      <c r="BB362" s="159"/>
      <c r="BC362" s="159"/>
      <c r="BD362" s="158">
        <f t="shared" si="107"/>
        <v>60</v>
      </c>
      <c r="BE362" s="159"/>
      <c r="BF362" s="158">
        <f t="shared" si="108"/>
        <v>120</v>
      </c>
      <c r="BG362" s="137" t="str">
        <f t="shared" si="101"/>
        <v/>
      </c>
    </row>
    <row r="363" spans="1:59">
      <c r="A363" s="138">
        <v>360</v>
      </c>
      <c r="B363" s="155" t="s">
        <v>773</v>
      </c>
      <c r="C363" s="213" t="s">
        <v>10</v>
      </c>
      <c r="D363" s="156" t="s">
        <v>775</v>
      </c>
      <c r="E363" s="157">
        <v>140</v>
      </c>
      <c r="F363" s="158">
        <v>950</v>
      </c>
      <c r="G363" s="158">
        <f>E363*3</f>
        <v>420</v>
      </c>
      <c r="H363" s="159"/>
      <c r="I363" s="159"/>
      <c r="J363" s="159"/>
      <c r="K363" s="159"/>
      <c r="L363" s="159"/>
      <c r="M363" s="159"/>
      <c r="N363" s="159"/>
      <c r="O363" s="159"/>
      <c r="P363" s="159"/>
      <c r="Q363" s="158">
        <f t="shared" si="112"/>
        <v>420</v>
      </c>
      <c r="R363" s="159">
        <v>1420</v>
      </c>
      <c r="S363" s="158">
        <f t="shared" si="113"/>
        <v>-50</v>
      </c>
      <c r="T363" s="158">
        <f t="shared" si="110"/>
        <v>420</v>
      </c>
      <c r="U363" s="159"/>
      <c r="V363" s="159"/>
      <c r="W363" s="159"/>
      <c r="X363" s="159"/>
      <c r="Y363" s="159"/>
      <c r="Z363" s="159"/>
      <c r="AA363" s="159"/>
      <c r="AB363" s="159"/>
      <c r="AC363" s="159"/>
      <c r="AD363" s="158">
        <f t="shared" si="103"/>
        <v>420</v>
      </c>
      <c r="AE363" s="159"/>
      <c r="AF363" s="158">
        <f t="shared" si="104"/>
        <v>370</v>
      </c>
      <c r="AG363" s="158">
        <f t="shared" si="99"/>
        <v>420</v>
      </c>
      <c r="AH363" s="159"/>
      <c r="AI363" s="159"/>
      <c r="AJ363" s="159"/>
      <c r="AK363" s="159"/>
      <c r="AL363" s="159"/>
      <c r="AM363" s="159"/>
      <c r="AN363" s="159"/>
      <c r="AO363" s="159"/>
      <c r="AP363" s="159"/>
      <c r="AQ363" s="158">
        <f t="shared" si="105"/>
        <v>420</v>
      </c>
      <c r="AR363" s="159"/>
      <c r="AS363" s="158">
        <f t="shared" si="106"/>
        <v>790</v>
      </c>
      <c r="AT363" s="158">
        <f t="shared" si="100"/>
        <v>420</v>
      </c>
      <c r="AU363" s="159"/>
      <c r="AV363" s="159"/>
      <c r="AW363" s="159"/>
      <c r="AX363" s="159"/>
      <c r="AY363" s="159"/>
      <c r="AZ363" s="159"/>
      <c r="BA363" s="159"/>
      <c r="BB363" s="159"/>
      <c r="BC363" s="159"/>
      <c r="BD363" s="158">
        <f t="shared" si="107"/>
        <v>420</v>
      </c>
      <c r="BE363" s="159">
        <v>1210</v>
      </c>
      <c r="BF363" s="158">
        <f t="shared" si="108"/>
        <v>0</v>
      </c>
      <c r="BG363" s="137" t="str">
        <f t="shared" si="101"/>
        <v>*</v>
      </c>
    </row>
    <row r="364" spans="1:59">
      <c r="A364" s="138">
        <v>361</v>
      </c>
      <c r="B364" s="162" t="s">
        <v>776</v>
      </c>
      <c r="C364" s="214" t="s">
        <v>30</v>
      </c>
      <c r="D364" s="164"/>
      <c r="E364" s="162"/>
      <c r="F364" s="165"/>
      <c r="G364" s="276">
        <f>E364*3</f>
        <v>0</v>
      </c>
      <c r="H364" s="277"/>
      <c r="I364" s="277"/>
      <c r="J364" s="277"/>
      <c r="K364" s="277"/>
      <c r="L364" s="277"/>
      <c r="M364" s="277"/>
      <c r="N364" s="277"/>
      <c r="O364" s="277"/>
      <c r="P364" s="277"/>
      <c r="Q364" s="276">
        <f t="shared" si="112"/>
        <v>0</v>
      </c>
      <c r="R364" s="277"/>
      <c r="S364" s="276">
        <f t="shared" si="113"/>
        <v>0</v>
      </c>
      <c r="T364" s="277"/>
      <c r="U364" s="277"/>
      <c r="V364" s="277"/>
      <c r="W364" s="277"/>
      <c r="X364" s="277"/>
      <c r="Y364" s="277"/>
      <c r="Z364" s="277"/>
      <c r="AA364" s="277"/>
      <c r="AB364" s="277"/>
      <c r="AC364" s="277"/>
      <c r="AD364" s="277"/>
      <c r="AE364" s="277"/>
      <c r="AF364" s="276">
        <f t="shared" si="104"/>
        <v>0</v>
      </c>
      <c r="AG364" s="277"/>
      <c r="AH364" s="277"/>
      <c r="AI364" s="277"/>
      <c r="AJ364" s="277"/>
      <c r="AK364" s="277"/>
      <c r="AL364" s="277"/>
      <c r="AM364" s="277"/>
      <c r="AN364" s="277"/>
      <c r="AO364" s="277"/>
      <c r="AP364" s="277"/>
      <c r="AQ364" s="277"/>
      <c r="AR364" s="277"/>
      <c r="AS364" s="276">
        <f t="shared" si="106"/>
        <v>0</v>
      </c>
      <c r="AT364" s="277"/>
      <c r="AU364" s="277"/>
      <c r="AV364" s="277"/>
      <c r="AW364" s="277"/>
      <c r="AX364" s="277"/>
      <c r="AY364" s="277"/>
      <c r="AZ364" s="277"/>
      <c r="BA364" s="277"/>
      <c r="BB364" s="277"/>
      <c r="BC364" s="277"/>
      <c r="BD364" s="277"/>
      <c r="BE364" s="277"/>
      <c r="BF364" s="276">
        <f t="shared" si="108"/>
        <v>0</v>
      </c>
      <c r="BG364" s="137" t="str">
        <f t="shared" si="101"/>
        <v>*</v>
      </c>
    </row>
    <row r="365" spans="1:59">
      <c r="A365" s="138">
        <v>362</v>
      </c>
      <c r="B365" s="160" t="s">
        <v>777</v>
      </c>
      <c r="C365" s="213" t="s">
        <v>23</v>
      </c>
      <c r="D365" s="156" t="s">
        <v>911</v>
      </c>
      <c r="E365" s="161">
        <v>70</v>
      </c>
      <c r="F365" s="158"/>
      <c r="G365" s="158">
        <f>E365*3</f>
        <v>210</v>
      </c>
      <c r="H365" s="159"/>
      <c r="I365" s="159"/>
      <c r="J365" s="159"/>
      <c r="K365" s="159"/>
      <c r="L365" s="159"/>
      <c r="M365" s="159"/>
      <c r="N365" s="159"/>
      <c r="O365" s="159"/>
      <c r="P365" s="159"/>
      <c r="Q365" s="158">
        <f t="shared" si="112"/>
        <v>210</v>
      </c>
      <c r="R365" s="159">
        <v>840</v>
      </c>
      <c r="S365" s="158">
        <f t="shared" si="113"/>
        <v>-630</v>
      </c>
      <c r="T365" s="158">
        <f t="shared" ref="T365:T373" si="114">E365*3</f>
        <v>210</v>
      </c>
      <c r="U365" s="159"/>
      <c r="V365" s="159"/>
      <c r="W365" s="159"/>
      <c r="X365" s="159"/>
      <c r="Y365" s="159"/>
      <c r="Z365" s="159"/>
      <c r="AA365" s="159"/>
      <c r="AB365" s="159"/>
      <c r="AC365" s="159"/>
      <c r="AD365" s="158">
        <f t="shared" ref="AD365:AD373" si="115">SUM(T365:AC365)</f>
        <v>210</v>
      </c>
      <c r="AE365" s="159"/>
      <c r="AF365" s="158">
        <f t="shared" si="104"/>
        <v>-420</v>
      </c>
      <c r="AG365" s="158">
        <f t="shared" ref="AG365:AG373" si="116">$E365*3</f>
        <v>210</v>
      </c>
      <c r="AH365" s="159"/>
      <c r="AI365" s="159"/>
      <c r="AJ365" s="159"/>
      <c r="AK365" s="159"/>
      <c r="AL365" s="159"/>
      <c r="AM365" s="159"/>
      <c r="AN365" s="159"/>
      <c r="AO365" s="159"/>
      <c r="AP365" s="159"/>
      <c r="AQ365" s="158">
        <f t="shared" ref="AQ365:AQ373" si="117">SUM(AG365:AP365)</f>
        <v>210</v>
      </c>
      <c r="AR365" s="159"/>
      <c r="AS365" s="158">
        <f t="shared" si="106"/>
        <v>-210</v>
      </c>
      <c r="AT365" s="158">
        <f t="shared" ref="AT365:AT373" si="118">$E365*3</f>
        <v>210</v>
      </c>
      <c r="AU365" s="159"/>
      <c r="AV365" s="159"/>
      <c r="AW365" s="159"/>
      <c r="AX365" s="159"/>
      <c r="AY365" s="159"/>
      <c r="AZ365" s="159"/>
      <c r="BA365" s="159"/>
      <c r="BB365" s="159"/>
      <c r="BC365" s="159"/>
      <c r="BD365" s="158">
        <f t="shared" ref="BD365:BD373" si="119">SUM(AT365:BC365)</f>
        <v>210</v>
      </c>
      <c r="BE365" s="159"/>
      <c r="BF365" s="158">
        <f t="shared" si="108"/>
        <v>0</v>
      </c>
      <c r="BG365" s="137" t="str">
        <f t="shared" si="101"/>
        <v>*</v>
      </c>
    </row>
    <row r="366" spans="1:59">
      <c r="A366" s="138">
        <v>363</v>
      </c>
      <c r="B366" s="160" t="s">
        <v>781</v>
      </c>
      <c r="C366" s="213" t="s">
        <v>14</v>
      </c>
      <c r="D366" s="156" t="s">
        <v>298</v>
      </c>
      <c r="E366" s="161">
        <v>120</v>
      </c>
      <c r="F366" s="158"/>
      <c r="G366" s="158">
        <v>270</v>
      </c>
      <c r="H366" s="159"/>
      <c r="I366" s="159"/>
      <c r="J366" s="159"/>
      <c r="K366" s="159"/>
      <c r="L366" s="159"/>
      <c r="M366" s="159"/>
      <c r="N366" s="159"/>
      <c r="O366" s="159"/>
      <c r="P366" s="159"/>
      <c r="Q366" s="158">
        <f t="shared" si="112"/>
        <v>270</v>
      </c>
      <c r="R366" s="159">
        <v>270</v>
      </c>
      <c r="S366" s="158">
        <f t="shared" si="113"/>
        <v>0</v>
      </c>
      <c r="T366" s="158">
        <f t="shared" si="114"/>
        <v>360</v>
      </c>
      <c r="U366" s="159"/>
      <c r="V366" s="159"/>
      <c r="W366" s="159"/>
      <c r="X366" s="159"/>
      <c r="Y366" s="159"/>
      <c r="Z366" s="159"/>
      <c r="AA366" s="159">
        <v>50</v>
      </c>
      <c r="AB366" s="159"/>
      <c r="AC366" s="159"/>
      <c r="AD366" s="158">
        <f t="shared" si="115"/>
        <v>410</v>
      </c>
      <c r="AE366" s="159">
        <v>410</v>
      </c>
      <c r="AF366" s="158">
        <f t="shared" si="104"/>
        <v>0</v>
      </c>
      <c r="AG366" s="158">
        <f t="shared" si="116"/>
        <v>360</v>
      </c>
      <c r="AH366" s="159"/>
      <c r="AI366" s="159"/>
      <c r="AJ366" s="159"/>
      <c r="AK366" s="159"/>
      <c r="AL366" s="159"/>
      <c r="AM366" s="159"/>
      <c r="AN366" s="159"/>
      <c r="AO366" s="159"/>
      <c r="AP366" s="159"/>
      <c r="AQ366" s="158">
        <f t="shared" si="117"/>
        <v>360</v>
      </c>
      <c r="AR366" s="159">
        <v>720</v>
      </c>
      <c r="AS366" s="158">
        <f t="shared" si="106"/>
        <v>-360</v>
      </c>
      <c r="AT366" s="158">
        <f t="shared" si="118"/>
        <v>360</v>
      </c>
      <c r="AU366" s="159"/>
      <c r="AV366" s="159"/>
      <c r="AW366" s="159"/>
      <c r="AX366" s="159"/>
      <c r="AY366" s="159"/>
      <c r="AZ366" s="159"/>
      <c r="BA366" s="159"/>
      <c r="BB366" s="159"/>
      <c r="BC366" s="159"/>
      <c r="BD366" s="158">
        <f t="shared" si="119"/>
        <v>360</v>
      </c>
      <c r="BE366" s="159"/>
      <c r="BF366" s="158">
        <f t="shared" si="108"/>
        <v>0</v>
      </c>
      <c r="BG366" s="137" t="str">
        <f t="shared" si="101"/>
        <v>*</v>
      </c>
    </row>
    <row r="367" spans="1:59">
      <c r="A367" s="138">
        <v>364</v>
      </c>
      <c r="B367" s="155" t="s">
        <v>783</v>
      </c>
      <c r="C367" s="213" t="s">
        <v>10</v>
      </c>
      <c r="D367" s="156" t="s">
        <v>784</v>
      </c>
      <c r="E367" s="157">
        <v>105</v>
      </c>
      <c r="F367" s="158"/>
      <c r="G367" s="158">
        <f t="shared" ref="G367:G372" si="120">E367*3</f>
        <v>315</v>
      </c>
      <c r="H367" s="159"/>
      <c r="I367" s="159"/>
      <c r="J367" s="159"/>
      <c r="K367" s="159"/>
      <c r="L367" s="159"/>
      <c r="M367" s="159"/>
      <c r="N367" s="159"/>
      <c r="O367" s="159"/>
      <c r="P367" s="159"/>
      <c r="Q367" s="158">
        <f t="shared" si="112"/>
        <v>315</v>
      </c>
      <c r="R367" s="159">
        <v>630</v>
      </c>
      <c r="S367" s="158">
        <f t="shared" si="113"/>
        <v>-315</v>
      </c>
      <c r="T367" s="158">
        <f t="shared" si="114"/>
        <v>315</v>
      </c>
      <c r="U367" s="159"/>
      <c r="V367" s="159"/>
      <c r="W367" s="159"/>
      <c r="X367" s="159"/>
      <c r="Y367" s="159"/>
      <c r="Z367" s="159"/>
      <c r="AA367" s="159"/>
      <c r="AB367" s="159"/>
      <c r="AC367" s="159"/>
      <c r="AD367" s="158">
        <f t="shared" si="115"/>
        <v>315</v>
      </c>
      <c r="AE367" s="159"/>
      <c r="AF367" s="158">
        <f t="shared" si="104"/>
        <v>0</v>
      </c>
      <c r="AG367" s="158">
        <f t="shared" si="116"/>
        <v>315</v>
      </c>
      <c r="AH367" s="159"/>
      <c r="AI367" s="159"/>
      <c r="AJ367" s="159"/>
      <c r="AK367" s="159"/>
      <c r="AL367" s="159"/>
      <c r="AM367" s="159"/>
      <c r="AN367" s="159"/>
      <c r="AO367" s="159"/>
      <c r="AP367" s="159"/>
      <c r="AQ367" s="158">
        <f t="shared" si="117"/>
        <v>315</v>
      </c>
      <c r="AR367" s="159">
        <v>630</v>
      </c>
      <c r="AS367" s="158">
        <f t="shared" si="106"/>
        <v>-315</v>
      </c>
      <c r="AT367" s="158">
        <f t="shared" si="118"/>
        <v>315</v>
      </c>
      <c r="AU367" s="159"/>
      <c r="AV367" s="159"/>
      <c r="AW367" s="159"/>
      <c r="AX367" s="159"/>
      <c r="AY367" s="159"/>
      <c r="AZ367" s="159"/>
      <c r="BA367" s="159"/>
      <c r="BB367" s="159"/>
      <c r="BC367" s="159"/>
      <c r="BD367" s="158">
        <f t="shared" si="119"/>
        <v>315</v>
      </c>
      <c r="BE367" s="159">
        <v>630</v>
      </c>
      <c r="BF367" s="158">
        <f t="shared" si="108"/>
        <v>-630</v>
      </c>
      <c r="BG367" s="137" t="str">
        <f t="shared" si="101"/>
        <v/>
      </c>
    </row>
    <row r="368" spans="1:59">
      <c r="A368" s="138">
        <v>365</v>
      </c>
      <c r="B368" s="160" t="s">
        <v>785</v>
      </c>
      <c r="C368" s="213" t="s">
        <v>14</v>
      </c>
      <c r="D368" s="156" t="s">
        <v>12</v>
      </c>
      <c r="E368" s="161">
        <v>390</v>
      </c>
      <c r="F368" s="158"/>
      <c r="G368" s="158">
        <f t="shared" si="120"/>
        <v>1170</v>
      </c>
      <c r="H368" s="159"/>
      <c r="I368" s="159"/>
      <c r="J368" s="159"/>
      <c r="K368" s="159"/>
      <c r="L368" s="159"/>
      <c r="M368" s="159"/>
      <c r="N368" s="159"/>
      <c r="O368" s="159"/>
      <c r="P368" s="159"/>
      <c r="Q368" s="158">
        <f t="shared" si="112"/>
        <v>1170</v>
      </c>
      <c r="R368" s="159">
        <v>1170</v>
      </c>
      <c r="S368" s="158">
        <f t="shared" si="113"/>
        <v>0</v>
      </c>
      <c r="T368" s="158">
        <f t="shared" si="114"/>
        <v>1170</v>
      </c>
      <c r="U368" s="159">
        <v>50</v>
      </c>
      <c r="V368" s="159"/>
      <c r="W368" s="159"/>
      <c r="X368" s="159"/>
      <c r="Y368" s="159"/>
      <c r="Z368" s="159"/>
      <c r="AA368" s="159">
        <v>60</v>
      </c>
      <c r="AB368" s="159"/>
      <c r="AC368" s="159">
        <v>10</v>
      </c>
      <c r="AD368" s="158">
        <f t="shared" si="115"/>
        <v>1290</v>
      </c>
      <c r="AE368" s="159">
        <v>1290</v>
      </c>
      <c r="AF368" s="158">
        <f t="shared" si="104"/>
        <v>0</v>
      </c>
      <c r="AG368" s="158">
        <f t="shared" si="116"/>
        <v>1170</v>
      </c>
      <c r="AH368" s="159"/>
      <c r="AI368" s="159"/>
      <c r="AJ368" s="159"/>
      <c r="AK368" s="159"/>
      <c r="AL368" s="159"/>
      <c r="AM368" s="159"/>
      <c r="AN368" s="159"/>
      <c r="AO368" s="159"/>
      <c r="AP368" s="159"/>
      <c r="AQ368" s="158">
        <f t="shared" si="117"/>
        <v>1170</v>
      </c>
      <c r="AR368" s="159">
        <v>1170</v>
      </c>
      <c r="AS368" s="158">
        <f t="shared" si="106"/>
        <v>0</v>
      </c>
      <c r="AT368" s="158">
        <f t="shared" si="118"/>
        <v>1170</v>
      </c>
      <c r="AU368" s="159"/>
      <c r="AV368" s="159"/>
      <c r="AW368" s="159"/>
      <c r="AX368" s="159"/>
      <c r="AY368" s="159"/>
      <c r="AZ368" s="159"/>
      <c r="BA368" s="159"/>
      <c r="BB368" s="159"/>
      <c r="BC368" s="159"/>
      <c r="BD368" s="158">
        <f t="shared" si="119"/>
        <v>1170</v>
      </c>
      <c r="BE368" s="159">
        <v>1170</v>
      </c>
      <c r="BF368" s="158">
        <f t="shared" si="108"/>
        <v>0</v>
      </c>
      <c r="BG368" s="137" t="str">
        <f t="shared" si="101"/>
        <v>*</v>
      </c>
    </row>
    <row r="369" spans="1:59">
      <c r="A369" s="138">
        <v>366</v>
      </c>
      <c r="B369" s="155" t="s">
        <v>786</v>
      </c>
      <c r="C369" s="213" t="s">
        <v>10</v>
      </c>
      <c r="D369" s="156" t="s">
        <v>788</v>
      </c>
      <c r="E369" s="157">
        <v>165</v>
      </c>
      <c r="F369" s="158">
        <v>-10</v>
      </c>
      <c r="G369" s="158">
        <f t="shared" si="120"/>
        <v>495</v>
      </c>
      <c r="H369" s="159"/>
      <c r="I369" s="159"/>
      <c r="J369" s="159"/>
      <c r="K369" s="159"/>
      <c r="L369" s="159"/>
      <c r="M369" s="159"/>
      <c r="N369" s="159"/>
      <c r="O369" s="159"/>
      <c r="P369" s="159"/>
      <c r="Q369" s="158">
        <f t="shared" si="112"/>
        <v>495</v>
      </c>
      <c r="R369" s="159"/>
      <c r="S369" s="158">
        <f t="shared" si="113"/>
        <v>485</v>
      </c>
      <c r="T369" s="158">
        <f t="shared" si="114"/>
        <v>495</v>
      </c>
      <c r="U369" s="159"/>
      <c r="V369" s="159"/>
      <c r="W369" s="159"/>
      <c r="X369" s="159"/>
      <c r="Y369" s="159"/>
      <c r="Z369" s="159"/>
      <c r="AA369" s="159"/>
      <c r="AB369" s="159"/>
      <c r="AC369" s="159"/>
      <c r="AD369" s="158">
        <f t="shared" si="115"/>
        <v>495</v>
      </c>
      <c r="AE369" s="159"/>
      <c r="AF369" s="158">
        <f t="shared" si="104"/>
        <v>980</v>
      </c>
      <c r="AG369" s="158">
        <f t="shared" si="116"/>
        <v>495</v>
      </c>
      <c r="AH369" s="159"/>
      <c r="AI369" s="159"/>
      <c r="AJ369" s="159"/>
      <c r="AK369" s="159"/>
      <c r="AL369" s="159"/>
      <c r="AM369" s="159"/>
      <c r="AN369" s="159">
        <v>50</v>
      </c>
      <c r="AO369" s="159"/>
      <c r="AP369" s="159"/>
      <c r="AQ369" s="158">
        <f t="shared" si="117"/>
        <v>545</v>
      </c>
      <c r="AR369" s="159">
        <v>2020</v>
      </c>
      <c r="AS369" s="158">
        <f t="shared" si="106"/>
        <v>-495</v>
      </c>
      <c r="AT369" s="158">
        <f t="shared" si="118"/>
        <v>495</v>
      </c>
      <c r="AU369" s="159">
        <v>50</v>
      </c>
      <c r="AV369" s="159"/>
      <c r="AW369" s="159"/>
      <c r="AX369" s="159"/>
      <c r="AY369" s="159"/>
      <c r="AZ369" s="159"/>
      <c r="BA369" s="159"/>
      <c r="BB369" s="159"/>
      <c r="BC369" s="159"/>
      <c r="BD369" s="158">
        <f t="shared" si="119"/>
        <v>545</v>
      </c>
      <c r="BE369" s="159">
        <v>50</v>
      </c>
      <c r="BF369" s="158">
        <f t="shared" si="108"/>
        <v>0</v>
      </c>
      <c r="BG369" s="137" t="str">
        <f t="shared" si="101"/>
        <v>*</v>
      </c>
    </row>
    <row r="370" spans="1:59">
      <c r="A370" s="138">
        <v>367</v>
      </c>
      <c r="B370" s="223" t="s">
        <v>1293</v>
      </c>
      <c r="C370" s="215" t="s">
        <v>14</v>
      </c>
      <c r="D370" s="170" t="s">
        <v>959</v>
      </c>
      <c r="E370" s="171"/>
      <c r="F370" s="276">
        <v>900</v>
      </c>
      <c r="G370" s="276">
        <f t="shared" si="120"/>
        <v>0</v>
      </c>
      <c r="H370" s="277"/>
      <c r="I370" s="277"/>
      <c r="J370" s="277"/>
      <c r="K370" s="277"/>
      <c r="L370" s="277"/>
      <c r="M370" s="277"/>
      <c r="N370" s="277"/>
      <c r="O370" s="277"/>
      <c r="P370" s="277"/>
      <c r="Q370" s="276">
        <f t="shared" si="112"/>
        <v>0</v>
      </c>
      <c r="R370" s="277"/>
      <c r="S370" s="276">
        <f t="shared" si="113"/>
        <v>900</v>
      </c>
      <c r="T370" s="276">
        <f t="shared" si="114"/>
        <v>0</v>
      </c>
      <c r="U370" s="277"/>
      <c r="V370" s="277"/>
      <c r="W370" s="277"/>
      <c r="X370" s="277"/>
      <c r="Y370" s="277"/>
      <c r="Z370" s="277"/>
      <c r="AA370" s="277"/>
      <c r="AB370" s="277"/>
      <c r="AC370" s="277"/>
      <c r="AD370" s="276">
        <f t="shared" si="115"/>
        <v>0</v>
      </c>
      <c r="AE370" s="277"/>
      <c r="AF370" s="276">
        <f t="shared" si="104"/>
        <v>900</v>
      </c>
      <c r="AG370" s="276">
        <f t="shared" si="116"/>
        <v>0</v>
      </c>
      <c r="AH370" s="277"/>
      <c r="AI370" s="277"/>
      <c r="AJ370" s="277"/>
      <c r="AK370" s="277"/>
      <c r="AL370" s="277"/>
      <c r="AM370" s="277"/>
      <c r="AN370" s="277"/>
      <c r="AO370" s="277"/>
      <c r="AP370" s="277"/>
      <c r="AQ370" s="276">
        <f t="shared" si="117"/>
        <v>0</v>
      </c>
      <c r="AR370" s="277"/>
      <c r="AS370" s="276">
        <f t="shared" si="106"/>
        <v>900</v>
      </c>
      <c r="AT370" s="276">
        <f t="shared" si="118"/>
        <v>0</v>
      </c>
      <c r="AU370" s="277"/>
      <c r="AV370" s="277"/>
      <c r="AW370" s="277"/>
      <c r="AX370" s="277"/>
      <c r="AY370" s="277"/>
      <c r="AZ370" s="277"/>
      <c r="BA370" s="277"/>
      <c r="BB370" s="277"/>
      <c r="BC370" s="277"/>
      <c r="BD370" s="276">
        <f t="shared" si="119"/>
        <v>0</v>
      </c>
      <c r="BE370" s="277"/>
      <c r="BF370" s="276">
        <f t="shared" si="108"/>
        <v>900</v>
      </c>
      <c r="BG370" s="137" t="str">
        <f t="shared" si="101"/>
        <v/>
      </c>
    </row>
    <row r="371" spans="1:59">
      <c r="A371" s="138">
        <v>368</v>
      </c>
      <c r="B371" s="239" t="s">
        <v>789</v>
      </c>
      <c r="C371" s="213" t="s">
        <v>23</v>
      </c>
      <c r="D371" s="156" t="s">
        <v>791</v>
      </c>
      <c r="E371" s="161">
        <v>95</v>
      </c>
      <c r="F371" s="158"/>
      <c r="G371" s="158">
        <f t="shared" si="120"/>
        <v>285</v>
      </c>
      <c r="H371" s="159"/>
      <c r="I371" s="159"/>
      <c r="J371" s="159"/>
      <c r="K371" s="159"/>
      <c r="L371" s="159"/>
      <c r="M371" s="159"/>
      <c r="N371" s="159"/>
      <c r="O371" s="159"/>
      <c r="P371" s="159"/>
      <c r="Q371" s="158">
        <f t="shared" si="112"/>
        <v>285</v>
      </c>
      <c r="R371" s="159">
        <v>285</v>
      </c>
      <c r="S371" s="158">
        <f t="shared" si="113"/>
        <v>0</v>
      </c>
      <c r="T371" s="158">
        <f t="shared" si="114"/>
        <v>285</v>
      </c>
      <c r="U371" s="159"/>
      <c r="V371" s="159"/>
      <c r="W371" s="159"/>
      <c r="X371" s="159"/>
      <c r="Y371" s="159"/>
      <c r="Z371" s="159"/>
      <c r="AA371" s="159"/>
      <c r="AB371" s="159"/>
      <c r="AC371" s="159"/>
      <c r="AD371" s="158">
        <f t="shared" si="115"/>
        <v>285</v>
      </c>
      <c r="AE371" s="159"/>
      <c r="AF371" s="158">
        <f t="shared" si="104"/>
        <v>285</v>
      </c>
      <c r="AG371" s="158">
        <f t="shared" si="116"/>
        <v>285</v>
      </c>
      <c r="AH371" s="159"/>
      <c r="AI371" s="159"/>
      <c r="AJ371" s="159"/>
      <c r="AK371" s="159"/>
      <c r="AL371" s="159"/>
      <c r="AM371" s="159"/>
      <c r="AN371" s="159"/>
      <c r="AO371" s="159"/>
      <c r="AP371" s="159"/>
      <c r="AQ371" s="158">
        <f t="shared" si="117"/>
        <v>285</v>
      </c>
      <c r="AR371" s="159">
        <v>855</v>
      </c>
      <c r="AS371" s="158">
        <f t="shared" si="106"/>
        <v>-285</v>
      </c>
      <c r="AT371" s="158">
        <f t="shared" si="118"/>
        <v>285</v>
      </c>
      <c r="AU371" s="159"/>
      <c r="AV371" s="159"/>
      <c r="AW371" s="159"/>
      <c r="AX371" s="159"/>
      <c r="AY371" s="159"/>
      <c r="AZ371" s="159"/>
      <c r="BA371" s="159"/>
      <c r="BB371" s="159"/>
      <c r="BC371" s="159"/>
      <c r="BD371" s="158">
        <f t="shared" si="119"/>
        <v>285</v>
      </c>
      <c r="BE371" s="159"/>
      <c r="BF371" s="158">
        <f t="shared" si="108"/>
        <v>0</v>
      </c>
    </row>
    <row r="372" spans="1:59">
      <c r="A372" s="138">
        <v>369</v>
      </c>
      <c r="B372" s="239" t="s">
        <v>792</v>
      </c>
      <c r="C372" s="213" t="s">
        <v>14</v>
      </c>
      <c r="D372" s="156" t="s">
        <v>12</v>
      </c>
      <c r="E372" s="161">
        <v>60</v>
      </c>
      <c r="F372" s="158"/>
      <c r="G372" s="158">
        <f t="shared" si="120"/>
        <v>180</v>
      </c>
      <c r="H372" s="159">
        <v>50</v>
      </c>
      <c r="I372" s="159"/>
      <c r="J372" s="159"/>
      <c r="K372" s="159"/>
      <c r="L372" s="159"/>
      <c r="M372" s="159"/>
      <c r="N372" s="159">
        <v>50</v>
      </c>
      <c r="O372" s="159"/>
      <c r="P372" s="159"/>
      <c r="Q372" s="158">
        <f t="shared" si="112"/>
        <v>280</v>
      </c>
      <c r="R372" s="159">
        <v>280</v>
      </c>
      <c r="S372" s="158">
        <f t="shared" si="113"/>
        <v>0</v>
      </c>
      <c r="T372" s="158">
        <f t="shared" si="114"/>
        <v>180</v>
      </c>
      <c r="U372" s="159"/>
      <c r="V372" s="159"/>
      <c r="W372" s="159"/>
      <c r="X372" s="159"/>
      <c r="Y372" s="159"/>
      <c r="Z372" s="159"/>
      <c r="AA372" s="159"/>
      <c r="AB372" s="159"/>
      <c r="AC372" s="159"/>
      <c r="AD372" s="158">
        <f t="shared" si="115"/>
        <v>180</v>
      </c>
      <c r="AE372" s="159">
        <v>180</v>
      </c>
      <c r="AF372" s="158">
        <f t="shared" si="104"/>
        <v>0</v>
      </c>
      <c r="AG372" s="158">
        <f t="shared" si="116"/>
        <v>180</v>
      </c>
      <c r="AH372" s="159"/>
      <c r="AI372" s="159"/>
      <c r="AJ372" s="159"/>
      <c r="AK372" s="159"/>
      <c r="AL372" s="159"/>
      <c r="AM372" s="159"/>
      <c r="AN372" s="159"/>
      <c r="AO372" s="159"/>
      <c r="AP372" s="159"/>
      <c r="AQ372" s="158">
        <f t="shared" si="117"/>
        <v>180</v>
      </c>
      <c r="AR372" s="159">
        <v>180</v>
      </c>
      <c r="AS372" s="158">
        <f t="shared" si="106"/>
        <v>0</v>
      </c>
      <c r="AT372" s="158">
        <f t="shared" si="118"/>
        <v>180</v>
      </c>
      <c r="AU372" s="159"/>
      <c r="AV372" s="159"/>
      <c r="AW372" s="159"/>
      <c r="AX372" s="159"/>
      <c r="AY372" s="159"/>
      <c r="AZ372" s="159"/>
      <c r="BA372" s="159"/>
      <c r="BB372" s="159"/>
      <c r="BC372" s="159"/>
      <c r="BD372" s="158">
        <f t="shared" si="119"/>
        <v>180</v>
      </c>
      <c r="BE372" s="159">
        <v>180</v>
      </c>
      <c r="BF372" s="158">
        <f t="shared" si="108"/>
        <v>0</v>
      </c>
    </row>
    <row r="373" spans="1:59">
      <c r="A373" s="138">
        <v>370</v>
      </c>
      <c r="B373" s="239" t="s">
        <v>794</v>
      </c>
      <c r="C373" s="213" t="s">
        <v>14</v>
      </c>
      <c r="D373" s="156" t="s">
        <v>796</v>
      </c>
      <c r="E373" s="161">
        <v>165</v>
      </c>
      <c r="F373" s="158">
        <v>375</v>
      </c>
      <c r="G373" s="158">
        <v>375</v>
      </c>
      <c r="H373" s="159"/>
      <c r="I373" s="159"/>
      <c r="J373" s="159"/>
      <c r="K373" s="159"/>
      <c r="L373" s="159"/>
      <c r="M373" s="159"/>
      <c r="N373" s="159"/>
      <c r="O373" s="159"/>
      <c r="P373" s="159"/>
      <c r="Q373" s="158">
        <f t="shared" si="112"/>
        <v>375</v>
      </c>
      <c r="R373" s="159">
        <v>1100</v>
      </c>
      <c r="S373" s="158">
        <f t="shared" si="113"/>
        <v>-350</v>
      </c>
      <c r="T373" s="158">
        <f t="shared" si="114"/>
        <v>495</v>
      </c>
      <c r="U373" s="159"/>
      <c r="V373" s="159"/>
      <c r="W373" s="159"/>
      <c r="X373" s="159"/>
      <c r="Y373" s="159"/>
      <c r="Z373" s="159"/>
      <c r="AA373" s="159">
        <v>50</v>
      </c>
      <c r="AB373" s="159"/>
      <c r="AC373" s="159"/>
      <c r="AD373" s="158">
        <f t="shared" si="115"/>
        <v>545</v>
      </c>
      <c r="AE373" s="159"/>
      <c r="AF373" s="158">
        <f t="shared" si="104"/>
        <v>195</v>
      </c>
      <c r="AG373" s="158">
        <f t="shared" si="116"/>
        <v>495</v>
      </c>
      <c r="AH373" s="159"/>
      <c r="AI373" s="159"/>
      <c r="AJ373" s="159"/>
      <c r="AK373" s="159"/>
      <c r="AL373" s="159"/>
      <c r="AM373" s="159"/>
      <c r="AN373" s="159"/>
      <c r="AO373" s="159"/>
      <c r="AP373" s="159"/>
      <c r="AQ373" s="158">
        <f t="shared" si="117"/>
        <v>495</v>
      </c>
      <c r="AR373" s="159">
        <v>1185</v>
      </c>
      <c r="AS373" s="158">
        <f t="shared" si="106"/>
        <v>-495</v>
      </c>
      <c r="AT373" s="158">
        <f t="shared" si="118"/>
        <v>495</v>
      </c>
      <c r="AU373" s="159"/>
      <c r="AV373" s="159"/>
      <c r="AW373" s="159"/>
      <c r="AX373" s="159"/>
      <c r="AY373" s="159"/>
      <c r="AZ373" s="159"/>
      <c r="BA373" s="159"/>
      <c r="BB373" s="159"/>
      <c r="BC373" s="159"/>
      <c r="BD373" s="158">
        <f t="shared" si="119"/>
        <v>495</v>
      </c>
      <c r="BE373" s="159"/>
      <c r="BF373" s="158">
        <f t="shared" si="108"/>
        <v>0</v>
      </c>
    </row>
    <row r="374" spans="1:59">
      <c r="A374" s="138">
        <v>371</v>
      </c>
      <c r="B374" s="239" t="s">
        <v>797</v>
      </c>
      <c r="C374" s="213" t="s">
        <v>14</v>
      </c>
      <c r="D374" s="156" t="s">
        <v>12</v>
      </c>
      <c r="E374" s="161">
        <v>120</v>
      </c>
      <c r="F374" s="177"/>
      <c r="G374" s="158">
        <f>E374*3</f>
        <v>360</v>
      </c>
      <c r="H374" s="159"/>
      <c r="I374" s="159"/>
      <c r="J374" s="159"/>
      <c r="K374" s="159"/>
      <c r="L374" s="159"/>
      <c r="M374" s="159"/>
      <c r="N374" s="159"/>
      <c r="O374" s="159"/>
      <c r="P374" s="159"/>
      <c r="Q374" s="158">
        <f t="shared" si="112"/>
        <v>360</v>
      </c>
      <c r="R374" s="159"/>
      <c r="S374" s="158">
        <v>360</v>
      </c>
      <c r="T374" s="158">
        <v>120</v>
      </c>
      <c r="U374" s="159"/>
      <c r="V374" s="159"/>
      <c r="W374" s="159"/>
      <c r="X374" s="159"/>
      <c r="Y374" s="159"/>
      <c r="Z374" s="159"/>
      <c r="AA374" s="159"/>
      <c r="AB374" s="159"/>
      <c r="AC374" s="159">
        <v>500</v>
      </c>
      <c r="AD374" s="158">
        <v>620</v>
      </c>
      <c r="AE374" s="159">
        <v>980</v>
      </c>
      <c r="AF374" s="158">
        <v>980</v>
      </c>
      <c r="AG374" s="158"/>
      <c r="AH374" s="159"/>
      <c r="AI374" s="159"/>
      <c r="AJ374" s="159"/>
      <c r="AK374" s="159"/>
      <c r="AL374" s="159"/>
      <c r="AM374" s="159"/>
      <c r="AN374" s="159"/>
      <c r="AO374" s="159"/>
      <c r="AP374" s="159"/>
      <c r="AQ374" s="158"/>
      <c r="AR374" s="159"/>
      <c r="AS374" s="158"/>
      <c r="AT374" s="158"/>
      <c r="AU374" s="159"/>
      <c r="AV374" s="159"/>
      <c r="AW374" s="159"/>
      <c r="AX374" s="159"/>
      <c r="AY374" s="159"/>
      <c r="AZ374" s="159"/>
      <c r="BA374" s="159"/>
      <c r="BB374" s="159"/>
      <c r="BC374" s="159"/>
      <c r="BD374" s="158"/>
      <c r="BE374" s="159"/>
      <c r="BF374" s="158"/>
    </row>
    <row r="375" spans="1:59">
      <c r="A375" s="138">
        <v>372</v>
      </c>
      <c r="B375" s="266" t="s">
        <v>799</v>
      </c>
      <c r="C375" s="255" t="s">
        <v>10</v>
      </c>
      <c r="D375" s="256" t="s">
        <v>111</v>
      </c>
      <c r="E375" s="267">
        <v>140</v>
      </c>
      <c r="F375" s="260"/>
      <c r="G375" s="158">
        <f>E375*3</f>
        <v>420</v>
      </c>
      <c r="H375" s="159"/>
      <c r="I375" s="159"/>
      <c r="J375" s="159"/>
      <c r="K375" s="159"/>
      <c r="L375" s="159"/>
      <c r="M375" s="159"/>
      <c r="N375" s="159"/>
      <c r="O375" s="159"/>
      <c r="P375" s="159"/>
      <c r="Q375" s="158">
        <f t="shared" si="112"/>
        <v>420</v>
      </c>
      <c r="R375" s="159"/>
      <c r="S375" s="158">
        <f>F375+Q375-R375</f>
        <v>420</v>
      </c>
      <c r="T375" s="158">
        <f>E375*3</f>
        <v>420</v>
      </c>
      <c r="U375" s="159"/>
      <c r="V375" s="159"/>
      <c r="W375" s="159"/>
      <c r="X375" s="159"/>
      <c r="Y375" s="159"/>
      <c r="Z375" s="159"/>
      <c r="AA375" s="159">
        <v>50</v>
      </c>
      <c r="AB375" s="159"/>
      <c r="AC375" s="159"/>
      <c r="AD375" s="158">
        <f>SUM(T375:AC375)</f>
        <v>470</v>
      </c>
      <c r="AE375" s="159"/>
      <c r="AF375" s="158">
        <f>S375+AD375-AE375</f>
        <v>890</v>
      </c>
      <c r="AG375" s="158">
        <f>$E375*3</f>
        <v>420</v>
      </c>
      <c r="AH375" s="159"/>
      <c r="AI375" s="159"/>
      <c r="AJ375" s="159"/>
      <c r="AK375" s="159"/>
      <c r="AL375" s="159"/>
      <c r="AM375" s="159"/>
      <c r="AN375" s="159"/>
      <c r="AO375" s="159"/>
      <c r="AP375" s="159"/>
      <c r="AQ375" s="158">
        <f>SUM(AG375:AP375)</f>
        <v>420</v>
      </c>
      <c r="AR375" s="159">
        <v>1730</v>
      </c>
      <c r="AS375" s="158">
        <f>AF375+AQ375-AR375</f>
        <v>-420</v>
      </c>
      <c r="AT375" s="158">
        <f>$E375*3</f>
        <v>420</v>
      </c>
      <c r="AU375" s="159"/>
      <c r="AV375" s="159"/>
      <c r="AW375" s="159"/>
      <c r="AX375" s="159"/>
      <c r="AY375" s="159"/>
      <c r="AZ375" s="159"/>
      <c r="BA375" s="159"/>
      <c r="BB375" s="159"/>
      <c r="BC375" s="159"/>
      <c r="BD375" s="158">
        <f>SUM(AT375:BC375)</f>
        <v>420</v>
      </c>
      <c r="BE375" s="159"/>
      <c r="BF375" s="158">
        <f>AS375+BD375-BE375</f>
        <v>0</v>
      </c>
    </row>
    <row r="376" spans="1:59">
      <c r="A376" s="138">
        <v>373</v>
      </c>
      <c r="B376" s="264" t="s">
        <v>993</v>
      </c>
      <c r="C376" s="213" t="s">
        <v>14</v>
      </c>
      <c r="D376" s="257" t="s">
        <v>994</v>
      </c>
      <c r="E376" s="258">
        <v>50</v>
      </c>
      <c r="F376" s="205">
        <v>450</v>
      </c>
      <c r="G376" s="158">
        <f>E376*3</f>
        <v>150</v>
      </c>
      <c r="H376" s="159"/>
      <c r="I376" s="159"/>
      <c r="J376" s="159"/>
      <c r="K376" s="159"/>
      <c r="L376" s="159"/>
      <c r="M376" s="159"/>
      <c r="N376" s="159"/>
      <c r="O376" s="159"/>
      <c r="P376" s="159"/>
      <c r="Q376" s="158">
        <f t="shared" si="112"/>
        <v>150</v>
      </c>
      <c r="R376" s="159"/>
      <c r="S376" s="158">
        <f>F376+Q376-R376</f>
        <v>600</v>
      </c>
      <c r="T376" s="158">
        <f>E376*3</f>
        <v>150</v>
      </c>
      <c r="U376" s="159"/>
      <c r="V376" s="159"/>
      <c r="W376" s="159"/>
      <c r="X376" s="159"/>
      <c r="Y376" s="159"/>
      <c r="Z376" s="159"/>
      <c r="AA376" s="159"/>
      <c r="AB376" s="159"/>
      <c r="AC376" s="159"/>
      <c r="AD376" s="158">
        <f>SUM(T376:AC376)</f>
        <v>150</v>
      </c>
      <c r="AE376" s="159"/>
      <c r="AF376" s="158">
        <f>S376+AD376-AE376</f>
        <v>750</v>
      </c>
      <c r="AG376" s="158">
        <f>$E376*3</f>
        <v>150</v>
      </c>
      <c r="AH376" s="159"/>
      <c r="AI376" s="159"/>
      <c r="AJ376" s="159"/>
      <c r="AK376" s="159"/>
      <c r="AL376" s="159"/>
      <c r="AM376" s="159"/>
      <c r="AN376" s="159"/>
      <c r="AO376" s="159"/>
      <c r="AP376" s="159"/>
      <c r="AQ376" s="158">
        <f>SUM(AG376:AP376)</f>
        <v>150</v>
      </c>
      <c r="AR376" s="159"/>
      <c r="AS376" s="158">
        <f>AF376+AQ376-AR376</f>
        <v>900</v>
      </c>
      <c r="AT376" s="158">
        <f>$E376*3</f>
        <v>150</v>
      </c>
      <c r="AU376" s="159"/>
      <c r="AV376" s="159"/>
      <c r="AW376" s="159"/>
      <c r="AX376" s="159"/>
      <c r="AY376" s="159"/>
      <c r="AZ376" s="159"/>
      <c r="BA376" s="159"/>
      <c r="BB376" s="159"/>
      <c r="BC376" s="159"/>
      <c r="BD376" s="158">
        <f>SUM(AT376:BC376)</f>
        <v>150</v>
      </c>
      <c r="BE376" s="159">
        <v>1050</v>
      </c>
      <c r="BF376" s="158">
        <f>AS376+BD376-BE376</f>
        <v>0</v>
      </c>
    </row>
    <row r="377" spans="1:59">
      <c r="A377" s="138">
        <v>374</v>
      </c>
      <c r="B377" s="265" t="s">
        <v>801</v>
      </c>
      <c r="C377" s="213" t="s">
        <v>23</v>
      </c>
      <c r="D377" s="257" t="s">
        <v>12</v>
      </c>
      <c r="E377" s="258">
        <v>70</v>
      </c>
      <c r="F377" s="205"/>
      <c r="G377" s="158">
        <f>E377*3</f>
        <v>210</v>
      </c>
      <c r="H377" s="159"/>
      <c r="I377" s="159"/>
      <c r="J377" s="159"/>
      <c r="K377" s="159"/>
      <c r="L377" s="159"/>
      <c r="M377" s="159"/>
      <c r="N377" s="159"/>
      <c r="O377" s="159"/>
      <c r="P377" s="159"/>
      <c r="Q377" s="158">
        <f t="shared" si="112"/>
        <v>210</v>
      </c>
      <c r="R377" s="159">
        <v>210</v>
      </c>
      <c r="S377" s="158">
        <f>F377+Q377-R377</f>
        <v>0</v>
      </c>
      <c r="T377" s="158">
        <f>E377*3</f>
        <v>210</v>
      </c>
      <c r="U377" s="159"/>
      <c r="V377" s="159"/>
      <c r="W377" s="159"/>
      <c r="X377" s="159"/>
      <c r="Y377" s="159"/>
      <c r="Z377" s="159"/>
      <c r="AA377" s="159"/>
      <c r="AB377" s="159"/>
      <c r="AC377" s="159"/>
      <c r="AD377" s="158">
        <f>SUM(T377:AC377)</f>
        <v>210</v>
      </c>
      <c r="AE377" s="159">
        <v>210</v>
      </c>
      <c r="AF377" s="158">
        <f>S377+AD377-AE377</f>
        <v>0</v>
      </c>
      <c r="AG377" s="158">
        <f>$E377*3</f>
        <v>210</v>
      </c>
      <c r="AH377" s="159"/>
      <c r="AI377" s="159"/>
      <c r="AJ377" s="159"/>
      <c r="AK377" s="159"/>
      <c r="AL377" s="159"/>
      <c r="AM377" s="159"/>
      <c r="AN377" s="159"/>
      <c r="AO377" s="159"/>
      <c r="AP377" s="159"/>
      <c r="AQ377" s="158">
        <f>SUM(AG377:AP377)</f>
        <v>210</v>
      </c>
      <c r="AR377" s="159">
        <v>210</v>
      </c>
      <c r="AS377" s="158">
        <f>AF377+AQ377-AR377</f>
        <v>0</v>
      </c>
      <c r="AT377" s="158">
        <f>$E377*3</f>
        <v>210</v>
      </c>
      <c r="AU377" s="159"/>
      <c r="AV377" s="159"/>
      <c r="AW377" s="159"/>
      <c r="AX377" s="159"/>
      <c r="AY377" s="159"/>
      <c r="AZ377" s="159"/>
      <c r="BA377" s="159"/>
      <c r="BB377" s="159"/>
      <c r="BC377" s="159"/>
      <c r="BD377" s="158">
        <f>SUM(AT377:BC377)</f>
        <v>210</v>
      </c>
      <c r="BE377" s="159">
        <v>210</v>
      </c>
      <c r="BF377" s="158">
        <f>AS377+BD377-BE377</f>
        <v>0</v>
      </c>
    </row>
    <row r="378" spans="1:59">
      <c r="A378" s="141"/>
      <c r="F378" s="262">
        <f t="shared" ref="F378:AK378" si="121">SUM(F3:F377)</f>
        <v>50985.4</v>
      </c>
      <c r="G378" s="262">
        <f t="shared" si="121"/>
        <v>122290</v>
      </c>
      <c r="H378" s="262">
        <f t="shared" si="121"/>
        <v>2734</v>
      </c>
      <c r="I378" s="158">
        <f t="shared" si="121"/>
        <v>1731</v>
      </c>
      <c r="J378" s="158">
        <f t="shared" si="121"/>
        <v>4895.7</v>
      </c>
      <c r="K378" s="158">
        <f t="shared" si="121"/>
        <v>0</v>
      </c>
      <c r="L378" s="158">
        <f t="shared" si="121"/>
        <v>0</v>
      </c>
      <c r="M378" s="158">
        <f t="shared" si="121"/>
        <v>0</v>
      </c>
      <c r="N378" s="158">
        <f t="shared" si="121"/>
        <v>1340</v>
      </c>
      <c r="O378" s="158">
        <f t="shared" si="121"/>
        <v>500</v>
      </c>
      <c r="P378" s="158">
        <f t="shared" si="121"/>
        <v>750</v>
      </c>
      <c r="Q378" s="158">
        <f t="shared" si="121"/>
        <v>134240.70000000001</v>
      </c>
      <c r="R378" s="158">
        <f t="shared" si="121"/>
        <v>189616.45</v>
      </c>
      <c r="S378" s="158">
        <f t="shared" si="121"/>
        <v>-3362.3500000000022</v>
      </c>
      <c r="T378" s="158">
        <f t="shared" si="121"/>
        <v>131398</v>
      </c>
      <c r="U378" s="158">
        <f t="shared" si="121"/>
        <v>330</v>
      </c>
      <c r="V378" s="158">
        <f t="shared" si="121"/>
        <v>4440</v>
      </c>
      <c r="W378" s="158">
        <f t="shared" si="121"/>
        <v>58834.200000000019</v>
      </c>
      <c r="X378" s="158">
        <f t="shared" si="121"/>
        <v>5007</v>
      </c>
      <c r="Y378" s="158">
        <f t="shared" si="121"/>
        <v>900</v>
      </c>
      <c r="Z378" s="158">
        <f t="shared" si="121"/>
        <v>1550</v>
      </c>
      <c r="AA378" s="158">
        <f t="shared" si="121"/>
        <v>5730</v>
      </c>
      <c r="AB378" s="158">
        <f t="shared" si="121"/>
        <v>0</v>
      </c>
      <c r="AC378" s="158">
        <f t="shared" si="121"/>
        <v>5350</v>
      </c>
      <c r="AD378" s="158">
        <f t="shared" si="121"/>
        <v>213539.20000000001</v>
      </c>
      <c r="AE378" s="158">
        <f t="shared" si="121"/>
        <v>156099.09999999998</v>
      </c>
      <c r="AF378" s="158">
        <f t="shared" si="121"/>
        <v>55917.750000000007</v>
      </c>
      <c r="AG378" s="158">
        <f t="shared" si="121"/>
        <v>132168</v>
      </c>
      <c r="AH378" s="158">
        <f t="shared" si="121"/>
        <v>575</v>
      </c>
      <c r="AI378" s="158">
        <f t="shared" si="121"/>
        <v>2975.2</v>
      </c>
      <c r="AJ378" s="158">
        <f t="shared" si="121"/>
        <v>10810.55</v>
      </c>
      <c r="AK378" s="158">
        <f t="shared" si="121"/>
        <v>0</v>
      </c>
      <c r="AL378" s="158">
        <f t="shared" ref="AL378:BF378" si="122">SUM(AL3:AL377)</f>
        <v>900</v>
      </c>
      <c r="AM378" s="158">
        <f t="shared" si="122"/>
        <v>0</v>
      </c>
      <c r="AN378" s="158">
        <f t="shared" si="122"/>
        <v>450</v>
      </c>
      <c r="AO378" s="158">
        <f t="shared" si="122"/>
        <v>0</v>
      </c>
      <c r="AP378" s="158">
        <f t="shared" si="122"/>
        <v>2425</v>
      </c>
      <c r="AQ378" s="158">
        <f t="shared" si="122"/>
        <v>150303.75</v>
      </c>
      <c r="AR378" s="158">
        <f t="shared" si="122"/>
        <v>180558.75</v>
      </c>
      <c r="AS378" s="158">
        <f t="shared" si="122"/>
        <v>24682.75</v>
      </c>
      <c r="AT378" s="158">
        <f t="shared" si="122"/>
        <v>131253</v>
      </c>
      <c r="AU378" s="158">
        <f t="shared" si="122"/>
        <v>600</v>
      </c>
      <c r="AV378" s="158">
        <f t="shared" si="122"/>
        <v>4274.8</v>
      </c>
      <c r="AW378" s="158">
        <f t="shared" si="122"/>
        <v>11428.9</v>
      </c>
      <c r="AX378" s="158">
        <f t="shared" si="122"/>
        <v>0</v>
      </c>
      <c r="AY378" s="158">
        <f t="shared" si="122"/>
        <v>300</v>
      </c>
      <c r="AZ378" s="158">
        <f t="shared" si="122"/>
        <v>0</v>
      </c>
      <c r="BA378" s="158">
        <f t="shared" si="122"/>
        <v>50</v>
      </c>
      <c r="BB378" s="158">
        <f t="shared" si="122"/>
        <v>0</v>
      </c>
      <c r="BC378" s="158">
        <f t="shared" si="122"/>
        <v>2524</v>
      </c>
      <c r="BD378" s="158">
        <f t="shared" si="122"/>
        <v>150430.69999999998</v>
      </c>
      <c r="BE378" s="158">
        <f t="shared" si="122"/>
        <v>141271.85</v>
      </c>
      <c r="BF378" s="158">
        <f t="shared" si="122"/>
        <v>33901.600000000006</v>
      </c>
    </row>
    <row r="379" spans="1:59">
      <c r="A379" s="141"/>
      <c r="R379" s="199" t="str">
        <f>CONCATENATE(ROUND(R378*100/Q378,2),"%")</f>
        <v>141,25%</v>
      </c>
      <c r="AE379" s="199" t="str">
        <f>CONCATENATE(ROUND(AE378*100/AD378,2),"%")</f>
        <v>73,1%</v>
      </c>
      <c r="AR379" s="199" t="str">
        <f>CONCATENATE(ROUND(AR378*100/AQ378,2),"%")</f>
        <v>120,13%</v>
      </c>
      <c r="BE379" s="199" t="str">
        <f>CONCATENATE(ROUND(BE378*100/BD378,2),"%")</f>
        <v>93,91%</v>
      </c>
      <c r="BF379" s="158">
        <f>BE378*100/BF378</f>
        <v>416.71145314675408</v>
      </c>
    </row>
    <row r="380" spans="1:59">
      <c r="J380" s="806" t="s">
        <v>1044</v>
      </c>
      <c r="K380" s="807"/>
      <c r="L380" s="807"/>
      <c r="M380" s="807"/>
      <c r="N380" s="807"/>
      <c r="O380" s="807"/>
      <c r="P380" s="808"/>
      <c r="Q380" s="200">
        <f>F378</f>
        <v>50985.4</v>
      </c>
      <c r="R380" s="201"/>
      <c r="AE380" s="201"/>
      <c r="AR380" s="201"/>
      <c r="BE380" s="201"/>
      <c r="BF380" s="202"/>
    </row>
    <row r="381" spans="1:59">
      <c r="A381" s="145" t="str">
        <f>CONCATENATE("Всего должны ",COUNTIF($F$3:$F$366,"&gt;0")," АО. Общая сумма ",SUMIF($F$3:$F$371,"&gt;0",$F$3:$F$371)," лей")</f>
        <v>Всего должны 59 АО. Общая сумма 59066,4 лей</v>
      </c>
      <c r="D381" s="196"/>
      <c r="E381" s="202"/>
      <c r="G381" s="198"/>
      <c r="J381" s="806" t="s">
        <v>1040</v>
      </c>
      <c r="K381" s="807"/>
      <c r="L381" s="807"/>
      <c r="M381" s="807"/>
      <c r="N381" s="807"/>
      <c r="O381" s="807"/>
      <c r="P381" s="808"/>
      <c r="Q381" s="203">
        <f>SUM(Q$3:Q$371)</f>
        <v>132445.70000000001</v>
      </c>
      <c r="R381" s="143"/>
      <c r="T381" s="198"/>
      <c r="AC381" s="143"/>
      <c r="AD381" s="198"/>
      <c r="AE381" s="143"/>
      <c r="AG381" s="198"/>
      <c r="AP381" s="143"/>
      <c r="AQ381" s="198"/>
      <c r="AR381" s="143"/>
      <c r="AT381" s="198"/>
      <c r="BC381" s="143"/>
      <c r="BD381" s="198"/>
      <c r="BF381" s="246">
        <f>BF378-BF383</f>
        <v>-25984.649999999994</v>
      </c>
      <c r="BG381" s="153"/>
    </row>
    <row r="382" spans="1:59">
      <c r="A382" s="145" t="str">
        <f>CONCATENATE("Переплатили ",COUNTIF($F$3:$F$366,"&lt;0")," АО. Общая сумма ",SUMIF($F$3:$F$371,"&lt;0",$F$3:$F$371)," лей")</f>
        <v>Переплатили 26 АО. Общая сумма -8906 лей</v>
      </c>
      <c r="D382" s="196"/>
      <c r="E382" s="202"/>
      <c r="G382" s="198"/>
      <c r="J382" s="809" t="s">
        <v>1046</v>
      </c>
      <c r="K382" s="810"/>
      <c r="L382" s="810"/>
      <c r="M382" s="810"/>
      <c r="N382" s="810"/>
      <c r="O382" s="810"/>
      <c r="P382" s="811"/>
      <c r="Q382" s="205">
        <f>Q$381-SUM(G$3:G$371)</f>
        <v>11850.700000000012</v>
      </c>
      <c r="R382" s="143"/>
      <c r="T382" s="198"/>
      <c r="AC382" s="143"/>
      <c r="AD382" s="198"/>
      <c r="AE382" s="143"/>
      <c r="AG382" s="198"/>
      <c r="AP382" s="143"/>
      <c r="AQ382" s="198"/>
      <c r="AR382" s="143"/>
      <c r="AT382" s="198"/>
      <c r="AU382" s="198" t="str">
        <f>CONCATENATE("Всего АО - ")</f>
        <v xml:space="preserve">Всего АО - </v>
      </c>
      <c r="AX382" s="198">
        <f>COUNTIF(B3:B373,"&lt;&gt;")</f>
        <v>371</v>
      </c>
      <c r="BC382" s="143"/>
      <c r="BD382" s="198"/>
      <c r="BF382" s="143"/>
    </row>
    <row r="383" spans="1:59">
      <c r="A383" s="145" t="str">
        <f>CONCATENATE("Полный расчёт у ",COUNTIF($F$3:$F$366,"=0")," АО")</f>
        <v>Полный расчёт у 1 АО</v>
      </c>
      <c r="D383" s="196"/>
      <c r="E383" s="143"/>
      <c r="G383" s="198"/>
      <c r="J383" s="146" t="s">
        <v>1041</v>
      </c>
      <c r="K383" s="147"/>
      <c r="L383" s="147"/>
      <c r="M383" s="147"/>
      <c r="N383" s="147"/>
      <c r="O383" s="147"/>
      <c r="P383" s="147"/>
      <c r="Q383" s="206">
        <f>SUM(R$3:R$371)</f>
        <v>188026.45</v>
      </c>
      <c r="R383" s="143"/>
      <c r="T383" s="198"/>
      <c r="AC383" s="143"/>
      <c r="AD383" s="198"/>
      <c r="AE383" s="143"/>
      <c r="AG383" s="198"/>
      <c r="AP383" s="143"/>
      <c r="AQ383" s="198"/>
      <c r="AR383" s="143"/>
      <c r="AT383" s="198"/>
      <c r="AU383" s="198" t="s">
        <v>1004</v>
      </c>
      <c r="AX383" s="198" t="e">
        <f>COUNTIF(#REF!,"Долг")</f>
        <v>#REF!</v>
      </c>
      <c r="BC383" s="143"/>
      <c r="BD383" s="198"/>
      <c r="BF383" s="249">
        <v>59886.25</v>
      </c>
    </row>
    <row r="384" spans="1:59">
      <c r="J384" s="148" t="s">
        <v>1045</v>
      </c>
      <c r="K384" s="149"/>
      <c r="L384" s="149"/>
      <c r="M384" s="149"/>
      <c r="N384" s="149"/>
      <c r="O384" s="149"/>
      <c r="P384" s="149"/>
      <c r="Q384" s="207" t="str">
        <f>CONCATENATE(ROUND(Q$383*100/Q$381,2),"%")</f>
        <v>141,96%</v>
      </c>
      <c r="AV384" s="198" t="s">
        <v>1005</v>
      </c>
      <c r="AY384" s="832">
        <f>BD378</f>
        <v>150430.69999999998</v>
      </c>
      <c r="AZ384" s="832"/>
      <c r="BA384" s="209"/>
      <c r="BB384" s="209"/>
      <c r="BF384" s="153">
        <v>38400</v>
      </c>
    </row>
    <row r="385" spans="1:59">
      <c r="J385" s="150"/>
      <c r="K385" s="151"/>
      <c r="L385" s="151"/>
      <c r="M385" s="151"/>
      <c r="N385" s="151"/>
      <c r="O385" s="151"/>
      <c r="P385" s="151"/>
      <c r="Q385" s="208"/>
      <c r="AX385" s="813" t="s">
        <v>1082</v>
      </c>
      <c r="AY385" s="813"/>
      <c r="AZ385" s="209"/>
      <c r="BA385" s="209"/>
      <c r="BB385" s="209"/>
      <c r="BC385" s="812" t="s">
        <v>1273</v>
      </c>
      <c r="BD385" s="813"/>
      <c r="BF385" s="248">
        <f>SUM(BF381:BF384)</f>
        <v>72301.600000000006</v>
      </c>
    </row>
    <row r="386" spans="1:59">
      <c r="J386" s="150"/>
      <c r="K386" s="151"/>
      <c r="L386" s="151"/>
      <c r="M386" s="151"/>
      <c r="N386" s="151"/>
      <c r="O386" s="151"/>
      <c r="P386" s="151"/>
      <c r="Q386" s="208"/>
      <c r="AV386" s="152" t="s">
        <v>1008</v>
      </c>
      <c r="AW386" s="153">
        <f>COUNTIF(C2:C373,"=Baza 1")</f>
        <v>145</v>
      </c>
      <c r="AX386" s="805">
        <f>SUMIF($C$3:$C$373,"=Baza 1",$BD$3:$BD$373)</f>
        <v>82116.7</v>
      </c>
      <c r="AY386" s="805"/>
      <c r="AZ386" s="153"/>
      <c r="BA386" s="153"/>
      <c r="BB386" s="153"/>
      <c r="BC386" s="805">
        <f>SUMIF($C$3:$C$373,"=Baza 1",$BF$3:$BF$373)</f>
        <v>15419.85</v>
      </c>
      <c r="BD386" s="805"/>
      <c r="BF386" s="210"/>
    </row>
    <row r="387" spans="1:59">
      <c r="A387" s="212"/>
      <c r="B387" s="143"/>
      <c r="C387" s="219"/>
      <c r="D387" s="143"/>
      <c r="E387" s="143"/>
      <c r="H387" s="143"/>
      <c r="I387" s="143"/>
      <c r="J387" s="146" t="s">
        <v>1042</v>
      </c>
      <c r="K387" s="147"/>
      <c r="L387" s="147"/>
      <c r="M387" s="147"/>
      <c r="N387" s="147"/>
      <c r="O387" s="147"/>
      <c r="P387" s="147"/>
      <c r="Q387" s="206">
        <f>SUM(S$3:S$371)</f>
        <v>-4392.3500000000022</v>
      </c>
      <c r="R387" s="143"/>
      <c r="U387" s="143"/>
      <c r="V387" s="143"/>
      <c r="W387" s="143"/>
      <c r="X387" s="143"/>
      <c r="Y387" s="143"/>
      <c r="Z387" s="143"/>
      <c r="AA387" s="143"/>
      <c r="AB387" s="143"/>
      <c r="AC387" s="143"/>
      <c r="AE387" s="143"/>
      <c r="AH387" s="143"/>
      <c r="AI387" s="143"/>
      <c r="AJ387" s="143"/>
      <c r="AK387" s="143"/>
      <c r="AL387" s="143"/>
      <c r="AM387" s="143"/>
      <c r="AN387" s="143"/>
      <c r="AO387" s="143"/>
      <c r="AP387" s="143"/>
      <c r="AR387" s="143"/>
      <c r="AU387" s="143"/>
      <c r="AV387" s="152" t="s">
        <v>1009</v>
      </c>
      <c r="AW387" s="153">
        <f>COUNTIF(C3:C373,"=Baza 2")</f>
        <v>151</v>
      </c>
      <c r="AX387" s="805">
        <f>SUMIF($C$3:$C$373,"=Baza 2",$BD$3:$BD$373)</f>
        <v>38105</v>
      </c>
      <c r="AY387" s="805"/>
      <c r="AZ387" s="153"/>
      <c r="BA387" s="153"/>
      <c r="BB387" s="153"/>
      <c r="BC387" s="805">
        <f>SUMIF($C$3:$C$373,"=Baza 2",$BE$3:$BE$373)</f>
        <v>34941</v>
      </c>
      <c r="BD387" s="805"/>
      <c r="BE387" s="204"/>
      <c r="BF387" s="210"/>
      <c r="BG387" s="153"/>
    </row>
    <row r="388" spans="1:59">
      <c r="A388" s="212"/>
      <c r="B388" s="143"/>
      <c r="C388" s="219"/>
      <c r="D388" s="143"/>
      <c r="E388" s="143"/>
      <c r="H388" s="143"/>
      <c r="I388" s="143"/>
      <c r="J388" s="148" t="str">
        <f ca="1">CONCATENATE("Оплатили авансом ",COUNTIF($S$3:$S$371,"&lt;0")," АО. Сумма аванса ",SUMIF($S$3:$S$371,"&lt;0",S$3:S$366))</f>
        <v>Оплатили авансом 68 АО. Сумма аванса -80059,15</v>
      </c>
      <c r="K388" s="211"/>
      <c r="L388" s="211"/>
      <c r="M388" s="211"/>
      <c r="N388" s="211"/>
      <c r="O388" s="211"/>
      <c r="P388" s="211"/>
      <c r="Q388" s="211"/>
      <c r="R388" s="143"/>
      <c r="U388" s="143"/>
      <c r="V388" s="143"/>
      <c r="W388" s="143"/>
      <c r="X388" s="143"/>
      <c r="Y388" s="143"/>
      <c r="Z388" s="143"/>
      <c r="AA388" s="143"/>
      <c r="AB388" s="143"/>
      <c r="AC388" s="143"/>
      <c r="AE388" s="143"/>
      <c r="AH388" s="143"/>
      <c r="AI388" s="143"/>
      <c r="AJ388" s="143"/>
      <c r="AK388" s="143"/>
      <c r="AL388" s="143"/>
      <c r="AM388" s="143"/>
      <c r="AN388" s="143"/>
      <c r="AO388" s="143"/>
      <c r="AP388" s="143"/>
      <c r="AR388" s="143"/>
      <c r="AU388" s="143"/>
      <c r="AV388" s="152" t="s">
        <v>1010</v>
      </c>
      <c r="AW388" s="153">
        <f>COUNTIF(C3:C373,"=Recom")</f>
        <v>58</v>
      </c>
      <c r="AX388" s="805">
        <f>SUMIF($C$3:$C$373,"=Recom",$BD$3:$BD$373)</f>
        <v>28679</v>
      </c>
      <c r="AY388" s="805"/>
      <c r="AZ388" s="153"/>
      <c r="BA388" s="153"/>
      <c r="BB388" s="153"/>
      <c r="BC388" s="805">
        <f>SUMIF($C$3:$C$373,"=Recom",$BF$3:$BF$373)</f>
        <v>2886.7999999999993</v>
      </c>
      <c r="BD388" s="805"/>
      <c r="BE388" s="143"/>
      <c r="BG388" s="153"/>
    </row>
    <row r="389" spans="1:59">
      <c r="A389" s="212"/>
      <c r="B389" s="143"/>
      <c r="C389" s="219"/>
      <c r="D389" s="143"/>
      <c r="E389" s="143"/>
      <c r="H389" s="143"/>
      <c r="I389" s="143"/>
      <c r="R389" s="143"/>
      <c r="U389" s="143"/>
      <c r="V389" s="143"/>
      <c r="W389" s="143"/>
      <c r="X389" s="143"/>
      <c r="Y389" s="143"/>
      <c r="Z389" s="143"/>
      <c r="AA389" s="143"/>
      <c r="AB389" s="143"/>
      <c r="AC389" s="143"/>
      <c r="AE389" s="143"/>
      <c r="AH389" s="143"/>
      <c r="AI389" s="143"/>
      <c r="AJ389" s="143"/>
      <c r="AK389" s="143"/>
      <c r="AL389" s="143"/>
      <c r="AM389" s="143"/>
      <c r="AN389" s="143"/>
      <c r="AO389" s="143"/>
      <c r="AP389" s="143"/>
      <c r="AR389" s="143"/>
      <c r="AU389" s="143"/>
      <c r="AV389" s="152" t="s">
        <v>1011</v>
      </c>
      <c r="AW389" s="153">
        <f>COUNTIF(C3:C373,"=Recom (A)")</f>
        <v>2</v>
      </c>
      <c r="AX389" s="805">
        <f>SUMIF($C$3:$C$373,"=Recom (A)",$BD$3:$BD$373)</f>
        <v>750</v>
      </c>
      <c r="AY389" s="805"/>
      <c r="AZ389" s="153"/>
      <c r="BA389" s="153"/>
      <c r="BB389" s="153"/>
      <c r="BC389" s="805">
        <f>SUMIF($C$3:$C$373,"=Recom (A)",$BF$3:$BF$373)</f>
        <v>303</v>
      </c>
      <c r="BD389" s="805"/>
      <c r="BE389" s="143"/>
      <c r="BG389" s="153"/>
    </row>
    <row r="390" spans="1:59">
      <c r="Q390" s="206">
        <f>SUMIF($S$3:$S$371,"&gt;0")</f>
        <v>75666.8</v>
      </c>
      <c r="AV390" s="152" t="s">
        <v>30</v>
      </c>
      <c r="AW390" s="153">
        <f>COUNTIF(C3:C373,"=STOP")</f>
        <v>15</v>
      </c>
      <c r="AX390" s="805">
        <f>SUMIF($C$3:$C$373,"=STOP",$BD$3:$BD$373)</f>
        <v>0</v>
      </c>
      <c r="AY390" s="805"/>
      <c r="AZ390" s="153"/>
      <c r="BA390" s="153"/>
      <c r="BB390" s="153"/>
      <c r="BC390" s="805">
        <f>SUMIF($C$3:$C$373,"=STOP",$BF$3:$BF$373)</f>
        <v>21249.8</v>
      </c>
      <c r="BD390" s="805"/>
    </row>
  </sheetData>
  <sheetProtection selectLockedCells="1" selectUnlockedCells="1"/>
  <sortState xmlns:xlrd2="http://schemas.microsoft.com/office/spreadsheetml/2017/richdata2" ref="B3:BF373">
    <sortCondition ref="B3"/>
  </sortState>
  <mergeCells count="42">
    <mergeCell ref="AX388:AY388"/>
    <mergeCell ref="BC388:BD388"/>
    <mergeCell ref="AX389:AY389"/>
    <mergeCell ref="BC389:BD389"/>
    <mergeCell ref="AX390:AY390"/>
    <mergeCell ref="BC390:BD390"/>
    <mergeCell ref="AX385:AY385"/>
    <mergeCell ref="BC385:BD385"/>
    <mergeCell ref="AX386:AY386"/>
    <mergeCell ref="BC386:BD386"/>
    <mergeCell ref="AX387:AY387"/>
    <mergeCell ref="BC387:BD387"/>
    <mergeCell ref="BE1:BE2"/>
    <mergeCell ref="BF1:BF2"/>
    <mergeCell ref="J380:P380"/>
    <mergeCell ref="J381:P381"/>
    <mergeCell ref="J382:P382"/>
    <mergeCell ref="BD1:BD2"/>
    <mergeCell ref="U1:AC1"/>
    <mergeCell ref="AD1:AD2"/>
    <mergeCell ref="AE1:AE2"/>
    <mergeCell ref="AF1:AF2"/>
    <mergeCell ref="AG1:AG2"/>
    <mergeCell ref="AH1:AP1"/>
    <mergeCell ref="T1:T2"/>
    <mergeCell ref="AY384:AZ384"/>
    <mergeCell ref="AQ1:AQ2"/>
    <mergeCell ref="AR1:AR2"/>
    <mergeCell ref="AS1:AS2"/>
    <mergeCell ref="AT1:AT2"/>
    <mergeCell ref="AU1:BC1"/>
    <mergeCell ref="G1:G2"/>
    <mergeCell ref="H1:P1"/>
    <mergeCell ref="Q1:Q2"/>
    <mergeCell ref="R1:R2"/>
    <mergeCell ref="S1:S2"/>
    <mergeCell ref="F1:F2"/>
    <mergeCell ref="A1:A2"/>
    <mergeCell ref="B1:B2"/>
    <mergeCell ref="C1:C2"/>
    <mergeCell ref="D1:D2"/>
    <mergeCell ref="E1:E2"/>
  </mergeCells>
  <conditionalFormatting sqref="S3:S14 S220:S245 AF220:AF245 AS220:AS245 BF220:BF245">
    <cfRule type="cellIs" dxfId="35" priority="72" operator="lessThanOrEqual">
      <formula>0</formula>
    </cfRule>
  </conditionalFormatting>
  <conditionalFormatting sqref="AF3:AF14">
    <cfRule type="cellIs" dxfId="34" priority="68" operator="lessThanOrEqual">
      <formula>0</formula>
    </cfRule>
  </conditionalFormatting>
  <conditionalFormatting sqref="AS3:AS14">
    <cfRule type="cellIs" dxfId="33" priority="67" operator="lessThanOrEqual">
      <formula>0</formula>
    </cfRule>
  </conditionalFormatting>
  <conditionalFormatting sqref="BF3:BF14">
    <cfRule type="cellIs" dxfId="32" priority="66" operator="lessThanOrEqual">
      <formula>0</formula>
    </cfRule>
  </conditionalFormatting>
  <conditionalFormatting sqref="S16:S60">
    <cfRule type="cellIs" dxfId="31" priority="65" operator="lessThanOrEqual">
      <formula>0</formula>
    </cfRule>
  </conditionalFormatting>
  <conditionalFormatting sqref="AF16:AF60">
    <cfRule type="cellIs" dxfId="30" priority="64" operator="lessThanOrEqual">
      <formula>0</formula>
    </cfRule>
  </conditionalFormatting>
  <conditionalFormatting sqref="AS16:AS60">
    <cfRule type="cellIs" dxfId="29" priority="63" operator="lessThanOrEqual">
      <formula>0</formula>
    </cfRule>
  </conditionalFormatting>
  <conditionalFormatting sqref="BF16:BF60">
    <cfRule type="cellIs" dxfId="28" priority="62" operator="lessThanOrEqual">
      <formula>0</formula>
    </cfRule>
  </conditionalFormatting>
  <conditionalFormatting sqref="S62:S104">
    <cfRule type="cellIs" dxfId="27" priority="61" operator="lessThanOrEqual">
      <formula>0</formula>
    </cfRule>
  </conditionalFormatting>
  <conditionalFormatting sqref="AF62:AF104">
    <cfRule type="cellIs" dxfId="26" priority="60" operator="lessThanOrEqual">
      <formula>0</formula>
    </cfRule>
  </conditionalFormatting>
  <conditionalFormatting sqref="AS62:AS104">
    <cfRule type="cellIs" dxfId="25" priority="59" operator="lessThanOrEqual">
      <formula>0</formula>
    </cfRule>
  </conditionalFormatting>
  <conditionalFormatting sqref="BF62:BF104">
    <cfRule type="cellIs" dxfId="24" priority="58" operator="lessThanOrEqual">
      <formula>0</formula>
    </cfRule>
  </conditionalFormatting>
  <conditionalFormatting sqref="S106:S111">
    <cfRule type="cellIs" dxfId="23" priority="57" operator="lessThanOrEqual">
      <formula>0</formula>
    </cfRule>
  </conditionalFormatting>
  <conditionalFormatting sqref="AF106:AF111">
    <cfRule type="cellIs" dxfId="22" priority="56" operator="lessThanOrEqual">
      <formula>0</formula>
    </cfRule>
  </conditionalFormatting>
  <conditionalFormatting sqref="AS106:AS111">
    <cfRule type="cellIs" dxfId="21" priority="55" operator="lessThanOrEqual">
      <formula>0</formula>
    </cfRule>
  </conditionalFormatting>
  <conditionalFormatting sqref="BF106:BF111">
    <cfRule type="cellIs" dxfId="20" priority="54" operator="lessThanOrEqual">
      <formula>0</formula>
    </cfRule>
  </conditionalFormatting>
  <conditionalFormatting sqref="S113:S114">
    <cfRule type="cellIs" dxfId="19" priority="53" operator="lessThanOrEqual">
      <formula>0</formula>
    </cfRule>
  </conditionalFormatting>
  <conditionalFormatting sqref="AF113:AF114">
    <cfRule type="cellIs" dxfId="18" priority="52" operator="lessThanOrEqual">
      <formula>0</formula>
    </cfRule>
  </conditionalFormatting>
  <conditionalFormatting sqref="AS113:AS114">
    <cfRule type="cellIs" dxfId="17" priority="51" operator="lessThanOrEqual">
      <formula>0</formula>
    </cfRule>
  </conditionalFormatting>
  <conditionalFormatting sqref="BF113:BF114">
    <cfRule type="cellIs" dxfId="16" priority="50" operator="lessThanOrEqual">
      <formula>0</formula>
    </cfRule>
  </conditionalFormatting>
  <conditionalFormatting sqref="S117:S167 S169:S219">
    <cfRule type="cellIs" dxfId="15" priority="49" operator="lessThanOrEqual">
      <formula>0</formula>
    </cfRule>
  </conditionalFormatting>
  <conditionalFormatting sqref="AF289 AF169:AF219 AF117:AF167">
    <cfRule type="cellIs" dxfId="14" priority="48" operator="lessThanOrEqual">
      <formula>0</formula>
    </cfRule>
  </conditionalFormatting>
  <conditionalFormatting sqref="AS169:AS219 AS289 AS117:AS167">
    <cfRule type="cellIs" dxfId="13" priority="47" operator="lessThanOrEqual">
      <formula>0</formula>
    </cfRule>
  </conditionalFormatting>
  <conditionalFormatting sqref="BF169:BF219 BF289 BF117:BF167">
    <cfRule type="cellIs" dxfId="12" priority="46" operator="lessThanOrEqual">
      <formula>0</formula>
    </cfRule>
  </conditionalFormatting>
  <conditionalFormatting sqref="S247:S276">
    <cfRule type="cellIs" dxfId="11" priority="12" operator="lessThanOrEqual">
      <formula>0</formula>
    </cfRule>
  </conditionalFormatting>
  <conditionalFormatting sqref="AF247:AF276">
    <cfRule type="cellIs" dxfId="10" priority="11" operator="lessThanOrEqual">
      <formula>0</formula>
    </cfRule>
  </conditionalFormatting>
  <conditionalFormatting sqref="AS247:AS276">
    <cfRule type="cellIs" dxfId="9" priority="10" operator="lessThanOrEqual">
      <formula>0</formula>
    </cfRule>
  </conditionalFormatting>
  <conditionalFormatting sqref="BF247:BF276">
    <cfRule type="cellIs" dxfId="8" priority="9" operator="lessThanOrEqual">
      <formula>0</formula>
    </cfRule>
  </conditionalFormatting>
  <conditionalFormatting sqref="S279:S288">
    <cfRule type="cellIs" dxfId="7" priority="8" operator="lessThanOrEqual">
      <formula>0</formula>
    </cfRule>
  </conditionalFormatting>
  <conditionalFormatting sqref="AF279:AF288">
    <cfRule type="cellIs" dxfId="6" priority="7" operator="lessThanOrEqual">
      <formula>0</formula>
    </cfRule>
  </conditionalFormatting>
  <conditionalFormatting sqref="AS279:AS288">
    <cfRule type="cellIs" dxfId="5" priority="6" operator="lessThanOrEqual">
      <formula>0</formula>
    </cfRule>
  </conditionalFormatting>
  <conditionalFormatting sqref="BF279:BF288">
    <cfRule type="cellIs" dxfId="4" priority="5" operator="lessThanOrEqual">
      <formula>0</formula>
    </cfRule>
  </conditionalFormatting>
  <conditionalFormatting sqref="S290:S316 S318:S321 S352:S353 S355:S363 S371:S377 S365:S369 S324:S350">
    <cfRule type="cellIs" dxfId="3" priority="4" operator="lessThanOrEqual">
      <formula>0</formula>
    </cfRule>
  </conditionalFormatting>
  <conditionalFormatting sqref="AF290:AF316 AF318:AF321 AF352:AF353 AF355:AF363 AF371:AF377 AF365:AF369 AF324:AF350">
    <cfRule type="cellIs" dxfId="2" priority="3" operator="lessThanOrEqual">
      <formula>0</formula>
    </cfRule>
  </conditionalFormatting>
  <conditionalFormatting sqref="AS318:AS321 AS352:AS353 AS355:AS363 AS371:AS377 AS365:AS369 AS324:AS350 AS290:AS316">
    <cfRule type="cellIs" dxfId="1" priority="2" operator="lessThanOrEqual">
      <formula>0</formula>
    </cfRule>
  </conditionalFormatting>
  <conditionalFormatting sqref="BF318:BF321 BF352:BF353 BF355:BF363 BF371:BF377 BF365:BF369 BF324:BF350 BF290:BF316">
    <cfRule type="cellIs" dxfId="0" priority="1" operator="lessThanOrEqual">
      <formula>0</formula>
    </cfRule>
  </conditionalFormatting>
  <pageMargins left="0.19685039370078741" right="0.19685039370078741" top="0.39370078740157483" bottom="0.27559055118110237" header="0.51181102362204722" footer="0.51181102362204722"/>
  <pageSetup paperSize="9" scale="22" firstPageNumber="0" fitToHeight="0" orientation="portrait" r:id="rId1"/>
  <headerFooter alignWithMargins="0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5">
    <tabColor theme="0"/>
    <pageSetUpPr fitToPage="1"/>
  </sheetPr>
  <dimension ref="A1:BG392"/>
  <sheetViews>
    <sheetView workbookViewId="0">
      <pane xSplit="3680" ySplit="1780" topLeftCell="I154" activePane="bottomRight"/>
      <selection activeCell="B3" sqref="B3:BF375"/>
      <selection pane="topRight" activeCell="G69" sqref="G69"/>
      <selection pane="bottomLeft" activeCell="B10" sqref="B10"/>
      <selection pane="bottomRight" activeCell="W163" sqref="W163"/>
    </sheetView>
  </sheetViews>
  <sheetFormatPr baseColWidth="10" defaultColWidth="9" defaultRowHeight="11" outlineLevelCol="1"/>
  <cols>
    <col min="1" max="1" width="3.59765625" style="144" customWidth="1"/>
    <col min="2" max="2" width="28.3984375" style="194" customWidth="1"/>
    <col min="3" max="3" width="4.3984375" style="142" customWidth="1"/>
    <col min="4" max="4" width="15" style="195" hidden="1" customWidth="1" outlineLevel="1"/>
    <col min="5" max="5" width="6.59765625" style="196" customWidth="1" collapsed="1"/>
    <col min="6" max="6" width="8.796875" style="143" customWidth="1"/>
    <col min="7" max="7" width="10" style="143" customWidth="1" outlineLevel="1"/>
    <col min="8" max="9" width="8" style="198" customWidth="1" outlineLevel="1"/>
    <col min="10" max="10" width="9" style="198" customWidth="1" outlineLevel="1"/>
    <col min="11" max="13" width="6.796875" style="198" customWidth="1" outlineLevel="1"/>
    <col min="14" max="15" width="8" style="198" customWidth="1" outlineLevel="1"/>
    <col min="16" max="16" width="6.796875" style="198" customWidth="1" outlineLevel="1"/>
    <col min="17" max="17" width="10" style="143" customWidth="1" outlineLevel="1"/>
    <col min="18" max="18" width="10" style="198" customWidth="1" outlineLevel="1"/>
    <col min="19" max="19" width="10" style="143" bestFit="1" customWidth="1"/>
    <col min="20" max="20" width="10.19921875" style="143" customWidth="1" outlineLevel="1"/>
    <col min="21" max="21" width="8" style="198" customWidth="1" outlineLevel="1"/>
    <col min="22" max="23" width="9" style="198" customWidth="1" outlineLevel="1"/>
    <col min="24" max="24" width="8" style="198" customWidth="1" outlineLevel="1"/>
    <col min="25" max="25" width="7.59765625" style="198" customWidth="1" outlineLevel="1"/>
    <col min="26" max="27" width="8" style="198" customWidth="1" outlineLevel="1"/>
    <col min="28" max="28" width="7" style="198" customWidth="1" outlineLevel="1"/>
    <col min="29" max="29" width="7.59765625" style="198" customWidth="1" outlineLevel="1"/>
    <col min="30" max="30" width="10" style="143" customWidth="1" outlineLevel="1"/>
    <col min="31" max="31" width="10" style="198" customWidth="1" outlineLevel="1"/>
    <col min="32" max="32" width="12.3984375" style="143" customWidth="1"/>
    <col min="33" max="33" width="9.796875" style="143" hidden="1" customWidth="1" outlineLevel="1"/>
    <col min="34" max="36" width="8" style="198" hidden="1" customWidth="1" outlineLevel="1"/>
    <col min="37" max="38" width="6.59765625" style="198" hidden="1" customWidth="1" outlineLevel="1"/>
    <col min="39" max="40" width="7.3984375" style="198" hidden="1" customWidth="1" outlineLevel="1"/>
    <col min="41" max="41" width="7" style="198" hidden="1" customWidth="1" outlineLevel="1"/>
    <col min="42" max="42" width="8" style="198" hidden="1" customWidth="1" outlineLevel="1"/>
    <col min="43" max="43" width="10" style="143" hidden="1" customWidth="1" outlineLevel="1"/>
    <col min="44" max="44" width="10" style="198" hidden="1" customWidth="1" outlineLevel="1"/>
    <col min="45" max="45" width="12.19921875" style="143" customWidth="1" collapsed="1"/>
    <col min="46" max="46" width="10.19921875" style="143" customWidth="1" outlineLevel="1"/>
    <col min="47" max="48" width="7.59765625" style="198" customWidth="1" outlineLevel="1"/>
    <col min="49" max="49" width="9" style="198" customWidth="1" outlineLevel="1"/>
    <col min="50" max="50" width="6.59765625" style="198" customWidth="1" outlineLevel="1"/>
    <col min="51" max="51" width="8" style="198" customWidth="1" outlineLevel="1"/>
    <col min="52" max="53" width="7.3984375" style="198" customWidth="1" outlineLevel="1"/>
    <col min="54" max="54" width="7" style="198" customWidth="1" outlineLevel="1"/>
    <col min="55" max="55" width="6.3984375" style="198" customWidth="1" outlineLevel="1"/>
    <col min="56" max="56" width="10" style="143" customWidth="1" outlineLevel="1"/>
    <col min="57" max="57" width="10.3984375" style="198" customWidth="1" outlineLevel="1"/>
    <col min="58" max="58" width="10.3984375" style="198" customWidth="1"/>
    <col min="59" max="59" width="3.3984375" style="137" customWidth="1"/>
    <col min="60" max="16384" width="9" style="143"/>
  </cols>
  <sheetData>
    <row r="1" spans="1:59" ht="12.75" customHeight="1">
      <c r="A1" s="824" t="s">
        <v>0</v>
      </c>
      <c r="B1" s="825" t="s">
        <v>1</v>
      </c>
      <c r="C1" s="826"/>
      <c r="D1" s="827" t="s">
        <v>4</v>
      </c>
      <c r="E1" s="827" t="s">
        <v>1085</v>
      </c>
      <c r="F1" s="823" t="s">
        <v>1296</v>
      </c>
      <c r="G1" s="825" t="s">
        <v>811</v>
      </c>
      <c r="H1" s="828" t="s">
        <v>812</v>
      </c>
      <c r="I1" s="828"/>
      <c r="J1" s="828"/>
      <c r="K1" s="828"/>
      <c r="L1" s="828"/>
      <c r="M1" s="828"/>
      <c r="N1" s="828"/>
      <c r="O1" s="828"/>
      <c r="P1" s="828"/>
      <c r="Q1" s="834" t="s">
        <v>813</v>
      </c>
      <c r="R1" s="829" t="s">
        <v>814</v>
      </c>
      <c r="S1" s="830" t="s">
        <v>1289</v>
      </c>
      <c r="T1" s="825" t="s">
        <v>816</v>
      </c>
      <c r="U1" s="828" t="s">
        <v>812</v>
      </c>
      <c r="V1" s="828"/>
      <c r="W1" s="828"/>
      <c r="X1" s="828"/>
      <c r="Y1" s="828"/>
      <c r="Z1" s="828"/>
      <c r="AA1" s="828"/>
      <c r="AB1" s="828"/>
      <c r="AC1" s="828"/>
      <c r="AD1" s="831" t="s">
        <v>1146</v>
      </c>
      <c r="AE1" s="829" t="s">
        <v>814</v>
      </c>
      <c r="AF1" s="830" t="s">
        <v>1290</v>
      </c>
      <c r="AG1" s="825" t="s">
        <v>818</v>
      </c>
      <c r="AH1" s="828" t="s">
        <v>812</v>
      </c>
      <c r="AI1" s="828"/>
      <c r="AJ1" s="828"/>
      <c r="AK1" s="828"/>
      <c r="AL1" s="828"/>
      <c r="AM1" s="828"/>
      <c r="AN1" s="828"/>
      <c r="AO1" s="828"/>
      <c r="AP1" s="828"/>
      <c r="AQ1" s="831" t="s">
        <v>813</v>
      </c>
      <c r="AR1" s="829" t="s">
        <v>814</v>
      </c>
      <c r="AS1" s="830" t="s">
        <v>1291</v>
      </c>
      <c r="AT1" s="825" t="s">
        <v>820</v>
      </c>
      <c r="AU1" s="828" t="s">
        <v>812</v>
      </c>
      <c r="AV1" s="828"/>
      <c r="AW1" s="828"/>
      <c r="AX1" s="828"/>
      <c r="AY1" s="828"/>
      <c r="AZ1" s="828"/>
      <c r="BA1" s="828"/>
      <c r="BB1" s="828"/>
      <c r="BC1" s="828"/>
      <c r="BD1" s="831" t="s">
        <v>813</v>
      </c>
      <c r="BE1" s="829" t="s">
        <v>814</v>
      </c>
      <c r="BF1" s="833" t="s">
        <v>1292</v>
      </c>
    </row>
    <row r="2" spans="1:59" ht="16.5" customHeight="1">
      <c r="A2" s="824"/>
      <c r="B2" s="825"/>
      <c r="C2" s="826"/>
      <c r="D2" s="827"/>
      <c r="E2" s="827"/>
      <c r="F2" s="823"/>
      <c r="G2" s="825"/>
      <c r="H2" s="154" t="s">
        <v>822</v>
      </c>
      <c r="I2" s="154" t="s">
        <v>823</v>
      </c>
      <c r="J2" s="154" t="s">
        <v>824</v>
      </c>
      <c r="K2" s="154" t="s">
        <v>825</v>
      </c>
      <c r="L2" s="154" t="s">
        <v>826</v>
      </c>
      <c r="M2" s="251" t="s">
        <v>827</v>
      </c>
      <c r="N2" s="252" t="s">
        <v>1299</v>
      </c>
      <c r="O2" s="252" t="s">
        <v>1301</v>
      </c>
      <c r="P2" s="154" t="s">
        <v>828</v>
      </c>
      <c r="Q2" s="834"/>
      <c r="R2" s="829"/>
      <c r="S2" s="831"/>
      <c r="T2" s="825"/>
      <c r="U2" s="154" t="s">
        <v>822</v>
      </c>
      <c r="V2" s="154" t="s">
        <v>823</v>
      </c>
      <c r="W2" s="154" t="s">
        <v>824</v>
      </c>
      <c r="X2" s="154" t="s">
        <v>825</v>
      </c>
      <c r="Y2" s="154" t="s">
        <v>826</v>
      </c>
      <c r="Z2" s="154" t="s">
        <v>827</v>
      </c>
      <c r="AA2" s="252" t="s">
        <v>1299</v>
      </c>
      <c r="AB2" s="252" t="s">
        <v>1300</v>
      </c>
      <c r="AC2" s="154" t="s">
        <v>828</v>
      </c>
      <c r="AD2" s="831"/>
      <c r="AE2" s="829"/>
      <c r="AF2" s="831"/>
      <c r="AG2" s="825"/>
      <c r="AH2" s="154" t="s">
        <v>822</v>
      </c>
      <c r="AI2" s="154" t="s">
        <v>823</v>
      </c>
      <c r="AJ2" s="154" t="s">
        <v>824</v>
      </c>
      <c r="AK2" s="154" t="s">
        <v>825</v>
      </c>
      <c r="AL2" s="154" t="s">
        <v>826</v>
      </c>
      <c r="AM2" s="154" t="s">
        <v>827</v>
      </c>
      <c r="AN2" s="252" t="s">
        <v>1299</v>
      </c>
      <c r="AO2" s="252" t="s">
        <v>1300</v>
      </c>
      <c r="AP2" s="154" t="s">
        <v>828</v>
      </c>
      <c r="AQ2" s="831"/>
      <c r="AR2" s="829"/>
      <c r="AS2" s="831"/>
      <c r="AT2" s="825"/>
      <c r="AU2" s="154" t="s">
        <v>822</v>
      </c>
      <c r="AV2" s="154" t="s">
        <v>823</v>
      </c>
      <c r="AW2" s="154" t="s">
        <v>824</v>
      </c>
      <c r="AX2" s="154" t="s">
        <v>825</v>
      </c>
      <c r="AY2" s="154" t="s">
        <v>826</v>
      </c>
      <c r="AZ2" s="154" t="s">
        <v>827</v>
      </c>
      <c r="BA2" s="252" t="s">
        <v>1299</v>
      </c>
      <c r="BB2" s="252" t="s">
        <v>1300</v>
      </c>
      <c r="BC2" s="154" t="s">
        <v>828</v>
      </c>
      <c r="BD2" s="831"/>
      <c r="BE2" s="829"/>
      <c r="BF2" s="829"/>
    </row>
    <row r="3" spans="1:59">
      <c r="A3" s="138">
        <v>1</v>
      </c>
      <c r="B3" s="160" t="s">
        <v>13</v>
      </c>
      <c r="C3" s="213" t="s">
        <v>14</v>
      </c>
      <c r="D3" s="156" t="s">
        <v>16</v>
      </c>
      <c r="E3" s="161">
        <v>175</v>
      </c>
      <c r="F3" s="158">
        <v>0</v>
      </c>
      <c r="G3" s="158">
        <f>E3*3</f>
        <v>525</v>
      </c>
      <c r="H3" s="159"/>
      <c r="I3" s="159"/>
      <c r="J3" s="159"/>
      <c r="K3" s="159"/>
      <c r="L3" s="159"/>
      <c r="M3" s="159"/>
      <c r="N3" s="159"/>
      <c r="O3" s="159"/>
      <c r="P3" s="159"/>
      <c r="Q3" s="158">
        <f t="shared" ref="Q3:Q66" si="0">SUM(G3:P3)</f>
        <v>525</v>
      </c>
      <c r="R3" s="159">
        <v>525</v>
      </c>
      <c r="S3" s="158">
        <f t="shared" ref="S3:S34" si="1">F3+Q3-R3</f>
        <v>0</v>
      </c>
      <c r="T3" s="158">
        <f>E3*3</f>
        <v>525</v>
      </c>
      <c r="U3" s="159"/>
      <c r="V3" s="159"/>
      <c r="W3" s="159"/>
      <c r="X3" s="159"/>
      <c r="Y3" s="159"/>
      <c r="Z3" s="159"/>
      <c r="AA3" s="159"/>
      <c r="AB3" s="159"/>
      <c r="AC3" s="159"/>
      <c r="AD3" s="158">
        <f t="shared" ref="AD3:AD66" si="2">SUM(T3:AC3)</f>
        <v>525</v>
      </c>
      <c r="AE3" s="159">
        <v>525</v>
      </c>
      <c r="AF3" s="158">
        <f t="shared" ref="AF3:AF66" si="3">S3+AD3-AE3</f>
        <v>0</v>
      </c>
      <c r="AG3" s="158">
        <f t="shared" ref="AG3:AG15" si="4">$E3*3</f>
        <v>525</v>
      </c>
      <c r="AH3" s="159"/>
      <c r="AI3" s="159"/>
      <c r="AJ3" s="159"/>
      <c r="AK3" s="159"/>
      <c r="AL3" s="159"/>
      <c r="AM3" s="159"/>
      <c r="AN3" s="159"/>
      <c r="AO3" s="159"/>
      <c r="AP3" s="159"/>
      <c r="AQ3" s="158">
        <f t="shared" ref="AQ3:AQ66" si="5">SUM(AG3:AP3)</f>
        <v>525</v>
      </c>
      <c r="AR3" s="159">
        <v>525</v>
      </c>
      <c r="AS3" s="158">
        <f t="shared" ref="AS3:AS66" si="6">AF3+AQ3-AR3</f>
        <v>0</v>
      </c>
      <c r="AT3" s="158">
        <f t="shared" ref="AT3:AT12" si="7">$E3*3</f>
        <v>525</v>
      </c>
      <c r="AU3" s="159"/>
      <c r="AV3" s="159"/>
      <c r="AW3" s="159"/>
      <c r="AX3" s="159"/>
      <c r="AY3" s="159"/>
      <c r="AZ3" s="159"/>
      <c r="BA3" s="159"/>
      <c r="BB3" s="159"/>
      <c r="BC3" s="159"/>
      <c r="BD3" s="158">
        <f t="shared" ref="BD3:BD66" si="8">SUM(AT3:BC3)</f>
        <v>525</v>
      </c>
      <c r="BE3" s="159">
        <v>1050</v>
      </c>
      <c r="BF3" s="159">
        <f t="shared" ref="BF3:BF66" si="9">AS3+BD3-BE3</f>
        <v>-525</v>
      </c>
      <c r="BG3" s="137" t="str">
        <f t="shared" ref="BG3:BG66" si="10">IF(BF3=0,"*","")</f>
        <v/>
      </c>
    </row>
    <row r="4" spans="1:59">
      <c r="A4" s="138">
        <v>2</v>
      </c>
      <c r="B4" s="221" t="s">
        <v>1306</v>
      </c>
      <c r="C4" s="213" t="s">
        <v>14</v>
      </c>
      <c r="D4" s="156"/>
      <c r="E4" s="161">
        <v>50</v>
      </c>
      <c r="F4" s="158">
        <v>0</v>
      </c>
      <c r="G4" s="158">
        <v>0</v>
      </c>
      <c r="H4" s="159"/>
      <c r="I4" s="159"/>
      <c r="J4" s="159"/>
      <c r="K4" s="159"/>
      <c r="L4" s="159"/>
      <c r="M4" s="159"/>
      <c r="N4" s="159"/>
      <c r="O4" s="159"/>
      <c r="P4" s="159"/>
      <c r="Q4" s="158">
        <f t="shared" si="0"/>
        <v>0</v>
      </c>
      <c r="R4" s="159"/>
      <c r="S4" s="158">
        <f t="shared" si="1"/>
        <v>0</v>
      </c>
      <c r="T4" s="158">
        <v>50</v>
      </c>
      <c r="U4" s="159"/>
      <c r="V4" s="159"/>
      <c r="W4" s="159"/>
      <c r="X4" s="159"/>
      <c r="Y4" s="159"/>
      <c r="Z4" s="159"/>
      <c r="AA4" s="159"/>
      <c r="AB4" s="159"/>
      <c r="AC4" s="159"/>
      <c r="AD4" s="158">
        <f t="shared" si="2"/>
        <v>50</v>
      </c>
      <c r="AE4" s="159">
        <v>50</v>
      </c>
      <c r="AF4" s="158">
        <f t="shared" si="3"/>
        <v>0</v>
      </c>
      <c r="AG4" s="158">
        <f t="shared" si="4"/>
        <v>150</v>
      </c>
      <c r="AH4" s="176"/>
      <c r="AI4" s="176"/>
      <c r="AJ4" s="176"/>
      <c r="AK4" s="176"/>
      <c r="AL4" s="176"/>
      <c r="AM4" s="176"/>
      <c r="AN4" s="176"/>
      <c r="AO4" s="176"/>
      <c r="AP4" s="176"/>
      <c r="AQ4" s="158">
        <f t="shared" si="5"/>
        <v>150</v>
      </c>
      <c r="AR4" s="159">
        <v>150</v>
      </c>
      <c r="AS4" s="158">
        <f t="shared" si="6"/>
        <v>0</v>
      </c>
      <c r="AT4" s="158">
        <f t="shared" si="7"/>
        <v>150</v>
      </c>
      <c r="AU4" s="176"/>
      <c r="AV4" s="176"/>
      <c r="AW4" s="176"/>
      <c r="AX4" s="176"/>
      <c r="AY4" s="176"/>
      <c r="AZ4" s="176"/>
      <c r="BA4" s="176"/>
      <c r="BB4" s="176"/>
      <c r="BC4" s="176"/>
      <c r="BD4" s="158">
        <f t="shared" si="8"/>
        <v>150</v>
      </c>
      <c r="BE4" s="159">
        <v>150</v>
      </c>
      <c r="BF4" s="159">
        <f t="shared" si="9"/>
        <v>0</v>
      </c>
      <c r="BG4" s="137" t="str">
        <f t="shared" si="10"/>
        <v>*</v>
      </c>
    </row>
    <row r="5" spans="1:59">
      <c r="A5" s="138">
        <v>3</v>
      </c>
      <c r="B5" s="160" t="s">
        <v>938</v>
      </c>
      <c r="C5" s="213" t="s">
        <v>23</v>
      </c>
      <c r="D5" s="156" t="s">
        <v>944</v>
      </c>
      <c r="E5" s="161">
        <v>50</v>
      </c>
      <c r="F5" s="158">
        <v>0</v>
      </c>
      <c r="G5" s="158">
        <f t="shared" ref="G5:G15" si="11">E5*3</f>
        <v>150</v>
      </c>
      <c r="H5" s="159"/>
      <c r="I5" s="159"/>
      <c r="J5" s="159"/>
      <c r="K5" s="159"/>
      <c r="L5" s="159"/>
      <c r="M5" s="159"/>
      <c r="N5" s="159"/>
      <c r="O5" s="159"/>
      <c r="P5" s="159"/>
      <c r="Q5" s="158">
        <f t="shared" si="0"/>
        <v>150</v>
      </c>
      <c r="R5" s="159">
        <v>600</v>
      </c>
      <c r="S5" s="158">
        <f t="shared" si="1"/>
        <v>-450</v>
      </c>
      <c r="T5" s="158">
        <f t="shared" ref="T5:T15" si="12">E5*3</f>
        <v>150</v>
      </c>
      <c r="U5" s="159"/>
      <c r="V5" s="159"/>
      <c r="W5" s="159"/>
      <c r="X5" s="159"/>
      <c r="Y5" s="159"/>
      <c r="Z5" s="159"/>
      <c r="AA5" s="159"/>
      <c r="AB5" s="159"/>
      <c r="AC5" s="159"/>
      <c r="AD5" s="158">
        <f t="shared" si="2"/>
        <v>150</v>
      </c>
      <c r="AE5" s="159"/>
      <c r="AF5" s="158">
        <f t="shared" si="3"/>
        <v>-300</v>
      </c>
      <c r="AG5" s="158">
        <f t="shared" si="4"/>
        <v>150</v>
      </c>
      <c r="AH5" s="159"/>
      <c r="AI5" s="159"/>
      <c r="AJ5" s="159"/>
      <c r="AK5" s="159"/>
      <c r="AL5" s="159"/>
      <c r="AM5" s="159"/>
      <c r="AN5" s="159"/>
      <c r="AO5" s="159"/>
      <c r="AP5" s="159"/>
      <c r="AQ5" s="158">
        <f t="shared" si="5"/>
        <v>150</v>
      </c>
      <c r="AR5" s="159"/>
      <c r="AS5" s="158">
        <f t="shared" si="6"/>
        <v>-150</v>
      </c>
      <c r="AT5" s="158">
        <f t="shared" si="7"/>
        <v>150</v>
      </c>
      <c r="AU5" s="159"/>
      <c r="AV5" s="159"/>
      <c r="AW5" s="159"/>
      <c r="AX5" s="159"/>
      <c r="AY5" s="159"/>
      <c r="AZ5" s="159"/>
      <c r="BA5" s="159"/>
      <c r="BB5" s="159"/>
      <c r="BC5" s="159"/>
      <c r="BD5" s="158">
        <f t="shared" si="8"/>
        <v>150</v>
      </c>
      <c r="BE5" s="159"/>
      <c r="BF5" s="159">
        <f t="shared" si="9"/>
        <v>0</v>
      </c>
      <c r="BG5" s="137" t="str">
        <f t="shared" si="10"/>
        <v>*</v>
      </c>
    </row>
    <row r="6" spans="1:59">
      <c r="A6" s="138">
        <v>4</v>
      </c>
      <c r="B6" s="221" t="s">
        <v>992</v>
      </c>
      <c r="C6" s="213" t="s">
        <v>23</v>
      </c>
      <c r="D6" s="156" t="s">
        <v>74</v>
      </c>
      <c r="E6" s="161">
        <v>50</v>
      </c>
      <c r="F6" s="158">
        <v>0</v>
      </c>
      <c r="G6" s="158">
        <f t="shared" si="11"/>
        <v>150</v>
      </c>
      <c r="H6" s="159">
        <v>50</v>
      </c>
      <c r="I6" s="159"/>
      <c r="J6" s="159"/>
      <c r="K6" s="159"/>
      <c r="L6" s="159"/>
      <c r="M6" s="159"/>
      <c r="N6" s="159"/>
      <c r="O6" s="159"/>
      <c r="P6" s="159"/>
      <c r="Q6" s="158">
        <f t="shared" si="0"/>
        <v>200</v>
      </c>
      <c r="R6" s="159">
        <v>400</v>
      </c>
      <c r="S6" s="158">
        <f t="shared" si="1"/>
        <v>-200</v>
      </c>
      <c r="T6" s="158">
        <f t="shared" si="12"/>
        <v>150</v>
      </c>
      <c r="U6" s="159"/>
      <c r="V6" s="159"/>
      <c r="W6" s="159"/>
      <c r="X6" s="159"/>
      <c r="Y6" s="159"/>
      <c r="Z6" s="159"/>
      <c r="AA6" s="159">
        <v>50</v>
      </c>
      <c r="AB6" s="159"/>
      <c r="AC6" s="159">
        <v>50</v>
      </c>
      <c r="AD6" s="158">
        <f t="shared" si="2"/>
        <v>250</v>
      </c>
      <c r="AE6" s="159"/>
      <c r="AF6" s="158">
        <f t="shared" si="3"/>
        <v>50</v>
      </c>
      <c r="AG6" s="158">
        <f t="shared" si="4"/>
        <v>150</v>
      </c>
      <c r="AH6" s="159">
        <v>50</v>
      </c>
      <c r="AI6" s="159"/>
      <c r="AJ6" s="159"/>
      <c r="AK6" s="159"/>
      <c r="AL6" s="159"/>
      <c r="AM6" s="159"/>
      <c r="AN6" s="159"/>
      <c r="AO6" s="159"/>
      <c r="AP6" s="159"/>
      <c r="AQ6" s="158">
        <f t="shared" si="5"/>
        <v>200</v>
      </c>
      <c r="AR6" s="159">
        <v>250</v>
      </c>
      <c r="AS6" s="158">
        <f t="shared" si="6"/>
        <v>0</v>
      </c>
      <c r="AT6" s="158">
        <f t="shared" si="7"/>
        <v>150</v>
      </c>
      <c r="AU6" s="159"/>
      <c r="AV6" s="159"/>
      <c r="AW6" s="159"/>
      <c r="AX6" s="159"/>
      <c r="AY6" s="159"/>
      <c r="AZ6" s="159"/>
      <c r="BA6" s="159"/>
      <c r="BB6" s="159"/>
      <c r="BC6" s="159"/>
      <c r="BD6" s="158">
        <f t="shared" si="8"/>
        <v>150</v>
      </c>
      <c r="BE6" s="159">
        <v>150</v>
      </c>
      <c r="BF6" s="159">
        <f t="shared" si="9"/>
        <v>0</v>
      </c>
      <c r="BG6" s="137" t="str">
        <f t="shared" si="10"/>
        <v>*</v>
      </c>
    </row>
    <row r="7" spans="1:59">
      <c r="A7" s="138">
        <v>5</v>
      </c>
      <c r="B7" s="155" t="s">
        <v>18</v>
      </c>
      <c r="C7" s="213" t="s">
        <v>10</v>
      </c>
      <c r="D7" s="156" t="s">
        <v>20</v>
      </c>
      <c r="E7" s="157">
        <v>315</v>
      </c>
      <c r="F7" s="158">
        <v>0</v>
      </c>
      <c r="G7" s="158">
        <f t="shared" si="11"/>
        <v>945</v>
      </c>
      <c r="H7" s="159"/>
      <c r="I7" s="159"/>
      <c r="J7" s="159"/>
      <c r="K7" s="159"/>
      <c r="L7" s="159"/>
      <c r="M7" s="159"/>
      <c r="N7" s="159"/>
      <c r="O7" s="159"/>
      <c r="P7" s="159"/>
      <c r="Q7" s="158">
        <f t="shared" si="0"/>
        <v>945</v>
      </c>
      <c r="R7" s="159">
        <v>945</v>
      </c>
      <c r="S7" s="158">
        <f t="shared" si="1"/>
        <v>0</v>
      </c>
      <c r="T7" s="158">
        <f t="shared" si="12"/>
        <v>945</v>
      </c>
      <c r="U7" s="159">
        <v>50</v>
      </c>
      <c r="V7" s="159">
        <v>50</v>
      </c>
      <c r="W7" s="159">
        <v>4248</v>
      </c>
      <c r="X7" s="159"/>
      <c r="Y7" s="159"/>
      <c r="Z7" s="159"/>
      <c r="AA7" s="159">
        <v>50</v>
      </c>
      <c r="AB7" s="159"/>
      <c r="AC7" s="159">
        <v>100</v>
      </c>
      <c r="AD7" s="158">
        <f t="shared" si="2"/>
        <v>5443</v>
      </c>
      <c r="AE7" s="159">
        <v>5550</v>
      </c>
      <c r="AF7" s="158">
        <f t="shared" si="3"/>
        <v>-107</v>
      </c>
      <c r="AG7" s="158">
        <f t="shared" si="4"/>
        <v>945</v>
      </c>
      <c r="AH7" s="159"/>
      <c r="AI7" s="159"/>
      <c r="AJ7" s="159">
        <v>2164</v>
      </c>
      <c r="AK7" s="159"/>
      <c r="AL7" s="159"/>
      <c r="AM7" s="159"/>
      <c r="AN7" s="159"/>
      <c r="AO7" s="159"/>
      <c r="AP7" s="159"/>
      <c r="AQ7" s="158">
        <f t="shared" si="5"/>
        <v>3109</v>
      </c>
      <c r="AR7" s="159"/>
      <c r="AS7" s="158">
        <f t="shared" si="6"/>
        <v>3002</v>
      </c>
      <c r="AT7" s="158">
        <f t="shared" si="7"/>
        <v>945</v>
      </c>
      <c r="AU7" s="159"/>
      <c r="AV7" s="159"/>
      <c r="AW7" s="159"/>
      <c r="AX7" s="159"/>
      <c r="AY7" s="159"/>
      <c r="AZ7" s="159"/>
      <c r="BA7" s="159"/>
      <c r="BB7" s="159"/>
      <c r="BC7" s="159"/>
      <c r="BD7" s="158">
        <f t="shared" si="8"/>
        <v>945</v>
      </c>
      <c r="BE7" s="159">
        <v>3002</v>
      </c>
      <c r="BF7" s="159">
        <f t="shared" si="9"/>
        <v>945</v>
      </c>
      <c r="BG7" s="137" t="str">
        <f t="shared" si="10"/>
        <v/>
      </c>
    </row>
    <row r="8" spans="1:59">
      <c r="A8" s="138">
        <v>6</v>
      </c>
      <c r="B8" s="160" t="s">
        <v>1124</v>
      </c>
      <c r="C8" s="213" t="s">
        <v>23</v>
      </c>
      <c r="D8" s="156" t="s">
        <v>25</v>
      </c>
      <c r="E8" s="161">
        <v>75</v>
      </c>
      <c r="F8" s="158">
        <v>0</v>
      </c>
      <c r="G8" s="158">
        <f t="shared" si="11"/>
        <v>225</v>
      </c>
      <c r="H8" s="159"/>
      <c r="I8" s="159"/>
      <c r="J8" s="159"/>
      <c r="K8" s="159"/>
      <c r="L8" s="159"/>
      <c r="M8" s="159"/>
      <c r="N8" s="159"/>
      <c r="O8" s="159"/>
      <c r="P8" s="159"/>
      <c r="Q8" s="158">
        <f t="shared" si="0"/>
        <v>225</v>
      </c>
      <c r="R8" s="159"/>
      <c r="S8" s="158">
        <f t="shared" si="1"/>
        <v>225</v>
      </c>
      <c r="T8" s="158">
        <f t="shared" si="12"/>
        <v>225</v>
      </c>
      <c r="U8" s="159"/>
      <c r="V8" s="159"/>
      <c r="W8" s="159"/>
      <c r="X8" s="159"/>
      <c r="Y8" s="159"/>
      <c r="Z8" s="159"/>
      <c r="AA8" s="159"/>
      <c r="AB8" s="159"/>
      <c r="AC8" s="159"/>
      <c r="AD8" s="158">
        <f t="shared" si="2"/>
        <v>225</v>
      </c>
      <c r="AE8" s="159">
        <v>900</v>
      </c>
      <c r="AF8" s="158">
        <f t="shared" si="3"/>
        <v>-450</v>
      </c>
      <c r="AG8" s="158">
        <f t="shared" si="4"/>
        <v>225</v>
      </c>
      <c r="AH8" s="159"/>
      <c r="AI8" s="159"/>
      <c r="AJ8" s="159"/>
      <c r="AK8" s="159"/>
      <c r="AL8" s="159"/>
      <c r="AM8" s="159"/>
      <c r="AN8" s="159"/>
      <c r="AO8" s="159"/>
      <c r="AP8" s="159"/>
      <c r="AQ8" s="158">
        <f t="shared" si="5"/>
        <v>225</v>
      </c>
      <c r="AR8" s="159"/>
      <c r="AS8" s="158">
        <f t="shared" si="6"/>
        <v>-225</v>
      </c>
      <c r="AT8" s="158">
        <f t="shared" si="7"/>
        <v>225</v>
      </c>
      <c r="AU8" s="159"/>
      <c r="AV8" s="159"/>
      <c r="AW8" s="159"/>
      <c r="AX8" s="159"/>
      <c r="AY8" s="159"/>
      <c r="AZ8" s="159"/>
      <c r="BA8" s="159"/>
      <c r="BB8" s="159"/>
      <c r="BC8" s="159"/>
      <c r="BD8" s="158">
        <f t="shared" si="8"/>
        <v>225</v>
      </c>
      <c r="BE8" s="159"/>
      <c r="BF8" s="159">
        <f t="shared" si="9"/>
        <v>0</v>
      </c>
      <c r="BG8" s="137" t="str">
        <f t="shared" si="10"/>
        <v>*</v>
      </c>
    </row>
    <row r="9" spans="1:59">
      <c r="A9" s="138">
        <v>7</v>
      </c>
      <c r="B9" s="160" t="s">
        <v>26</v>
      </c>
      <c r="C9" s="213" t="s">
        <v>23</v>
      </c>
      <c r="D9" s="156" t="s">
        <v>28</v>
      </c>
      <c r="E9" s="161">
        <v>85</v>
      </c>
      <c r="F9" s="158">
        <v>-1020</v>
      </c>
      <c r="G9" s="158">
        <f t="shared" si="11"/>
        <v>255</v>
      </c>
      <c r="H9" s="159"/>
      <c r="I9" s="159"/>
      <c r="J9" s="159"/>
      <c r="K9" s="159"/>
      <c r="L9" s="159"/>
      <c r="M9" s="159"/>
      <c r="N9" s="159"/>
      <c r="O9" s="159"/>
      <c r="P9" s="159"/>
      <c r="Q9" s="158">
        <f t="shared" si="0"/>
        <v>255</v>
      </c>
      <c r="R9" s="159"/>
      <c r="S9" s="158">
        <f t="shared" si="1"/>
        <v>-765</v>
      </c>
      <c r="T9" s="158">
        <f t="shared" si="12"/>
        <v>255</v>
      </c>
      <c r="U9" s="159"/>
      <c r="V9" s="159"/>
      <c r="W9" s="159"/>
      <c r="X9" s="159"/>
      <c r="Y9" s="159"/>
      <c r="Z9" s="159"/>
      <c r="AA9" s="159"/>
      <c r="AB9" s="159"/>
      <c r="AC9" s="159"/>
      <c r="AD9" s="158">
        <f t="shared" si="2"/>
        <v>255</v>
      </c>
      <c r="AE9" s="159"/>
      <c r="AF9" s="158">
        <f t="shared" si="3"/>
        <v>-510</v>
      </c>
      <c r="AG9" s="158">
        <f t="shared" si="4"/>
        <v>255</v>
      </c>
      <c r="AH9" s="159"/>
      <c r="AI9" s="159"/>
      <c r="AJ9" s="159"/>
      <c r="AK9" s="159"/>
      <c r="AL9" s="159"/>
      <c r="AM9" s="159"/>
      <c r="AN9" s="159"/>
      <c r="AO9" s="159"/>
      <c r="AP9" s="159"/>
      <c r="AQ9" s="158">
        <f t="shared" si="5"/>
        <v>255</v>
      </c>
      <c r="AR9" s="159"/>
      <c r="AS9" s="158">
        <f t="shared" si="6"/>
        <v>-255</v>
      </c>
      <c r="AT9" s="158">
        <f t="shared" si="7"/>
        <v>255</v>
      </c>
      <c r="AU9" s="159"/>
      <c r="AV9" s="159"/>
      <c r="AW9" s="159"/>
      <c r="AX9" s="159"/>
      <c r="AY9" s="159"/>
      <c r="AZ9" s="159"/>
      <c r="BA9" s="159"/>
      <c r="BB9" s="159"/>
      <c r="BC9" s="159"/>
      <c r="BD9" s="158">
        <f t="shared" si="8"/>
        <v>255</v>
      </c>
      <c r="BE9" s="159"/>
      <c r="BF9" s="159">
        <f t="shared" si="9"/>
        <v>0</v>
      </c>
      <c r="BG9" s="137" t="str">
        <f t="shared" si="10"/>
        <v>*</v>
      </c>
    </row>
    <row r="10" spans="1:59">
      <c r="A10" s="138">
        <v>8</v>
      </c>
      <c r="B10" s="160" t="s">
        <v>31</v>
      </c>
      <c r="C10" s="213" t="s">
        <v>14</v>
      </c>
      <c r="D10" s="156" t="s">
        <v>33</v>
      </c>
      <c r="E10" s="161">
        <v>150</v>
      </c>
      <c r="F10" s="158">
        <v>0</v>
      </c>
      <c r="G10" s="158">
        <f t="shared" si="11"/>
        <v>450</v>
      </c>
      <c r="H10" s="159"/>
      <c r="I10" s="159"/>
      <c r="J10" s="159"/>
      <c r="K10" s="159"/>
      <c r="L10" s="159"/>
      <c r="M10" s="159"/>
      <c r="N10" s="159"/>
      <c r="O10" s="159"/>
      <c r="P10" s="159"/>
      <c r="Q10" s="158">
        <f t="shared" si="0"/>
        <v>450</v>
      </c>
      <c r="R10" s="159">
        <v>900</v>
      </c>
      <c r="S10" s="158">
        <f t="shared" si="1"/>
        <v>-450</v>
      </c>
      <c r="T10" s="158">
        <f t="shared" si="12"/>
        <v>450</v>
      </c>
      <c r="U10" s="159"/>
      <c r="V10" s="159"/>
      <c r="W10" s="159"/>
      <c r="X10" s="159"/>
      <c r="Y10" s="159"/>
      <c r="Z10" s="159"/>
      <c r="AA10" s="159"/>
      <c r="AB10" s="159"/>
      <c r="AC10" s="159"/>
      <c r="AD10" s="158">
        <f t="shared" si="2"/>
        <v>450</v>
      </c>
      <c r="AE10" s="159"/>
      <c r="AF10" s="158">
        <f t="shared" si="3"/>
        <v>0</v>
      </c>
      <c r="AG10" s="158">
        <f t="shared" si="4"/>
        <v>450</v>
      </c>
      <c r="AH10" s="159"/>
      <c r="AI10" s="159"/>
      <c r="AJ10" s="159"/>
      <c r="AK10" s="159"/>
      <c r="AL10" s="159"/>
      <c r="AM10" s="159"/>
      <c r="AN10" s="159"/>
      <c r="AO10" s="159"/>
      <c r="AP10" s="159"/>
      <c r="AQ10" s="158">
        <f t="shared" si="5"/>
        <v>450</v>
      </c>
      <c r="AR10" s="159">
        <v>450</v>
      </c>
      <c r="AS10" s="158">
        <f t="shared" si="6"/>
        <v>0</v>
      </c>
      <c r="AT10" s="158">
        <f t="shared" si="7"/>
        <v>450</v>
      </c>
      <c r="AU10" s="159"/>
      <c r="AV10" s="159"/>
      <c r="AW10" s="159"/>
      <c r="AX10" s="159"/>
      <c r="AY10" s="159"/>
      <c r="AZ10" s="159"/>
      <c r="BA10" s="159">
        <v>50</v>
      </c>
      <c r="BB10" s="159"/>
      <c r="BC10" s="159"/>
      <c r="BD10" s="158">
        <f t="shared" si="8"/>
        <v>500</v>
      </c>
      <c r="BE10" s="159"/>
      <c r="BF10" s="159">
        <f t="shared" si="9"/>
        <v>500</v>
      </c>
      <c r="BG10" s="137" t="str">
        <f t="shared" si="10"/>
        <v/>
      </c>
    </row>
    <row r="11" spans="1:59">
      <c r="A11" s="138">
        <v>9</v>
      </c>
      <c r="B11" s="155" t="s">
        <v>36</v>
      </c>
      <c r="C11" s="213" t="s">
        <v>10</v>
      </c>
      <c r="D11" s="156" t="s">
        <v>38</v>
      </c>
      <c r="E11" s="157">
        <v>95</v>
      </c>
      <c r="F11" s="158">
        <v>0</v>
      </c>
      <c r="G11" s="158">
        <f t="shared" si="11"/>
        <v>285</v>
      </c>
      <c r="H11" s="159"/>
      <c r="I11" s="159"/>
      <c r="J11" s="159"/>
      <c r="K11" s="159"/>
      <c r="L11" s="159"/>
      <c r="M11" s="159"/>
      <c r="N11" s="159"/>
      <c r="O11" s="159"/>
      <c r="P11" s="159"/>
      <c r="Q11" s="158">
        <f t="shared" si="0"/>
        <v>285</v>
      </c>
      <c r="R11" s="159">
        <v>285</v>
      </c>
      <c r="S11" s="158">
        <f t="shared" si="1"/>
        <v>0</v>
      </c>
      <c r="T11" s="158">
        <f t="shared" si="12"/>
        <v>285</v>
      </c>
      <c r="U11" s="159"/>
      <c r="V11" s="159"/>
      <c r="W11" s="159"/>
      <c r="X11" s="159"/>
      <c r="Y11" s="159"/>
      <c r="Z11" s="159"/>
      <c r="AA11" s="159"/>
      <c r="AB11" s="159"/>
      <c r="AC11" s="159"/>
      <c r="AD11" s="158">
        <f t="shared" si="2"/>
        <v>285</v>
      </c>
      <c r="AE11" s="159">
        <v>285</v>
      </c>
      <c r="AF11" s="158">
        <f t="shared" si="3"/>
        <v>0</v>
      </c>
      <c r="AG11" s="158">
        <f t="shared" si="4"/>
        <v>285</v>
      </c>
      <c r="AH11" s="159"/>
      <c r="AI11" s="159"/>
      <c r="AJ11" s="159"/>
      <c r="AK11" s="159"/>
      <c r="AL11" s="159"/>
      <c r="AM11" s="159"/>
      <c r="AN11" s="159"/>
      <c r="AO11" s="159"/>
      <c r="AP11" s="159"/>
      <c r="AQ11" s="158">
        <f t="shared" si="5"/>
        <v>285</v>
      </c>
      <c r="AR11" s="159">
        <v>285</v>
      </c>
      <c r="AS11" s="158">
        <f t="shared" si="6"/>
        <v>0</v>
      </c>
      <c r="AT11" s="158">
        <f t="shared" si="7"/>
        <v>285</v>
      </c>
      <c r="AU11" s="159"/>
      <c r="AV11" s="159"/>
      <c r="AW11" s="159"/>
      <c r="AX11" s="159"/>
      <c r="AY11" s="159"/>
      <c r="AZ11" s="159"/>
      <c r="BA11" s="159"/>
      <c r="BB11" s="159"/>
      <c r="BC11" s="159"/>
      <c r="BD11" s="158">
        <f t="shared" si="8"/>
        <v>285</v>
      </c>
      <c r="BE11" s="159">
        <v>285</v>
      </c>
      <c r="BF11" s="159">
        <f t="shared" si="9"/>
        <v>0</v>
      </c>
      <c r="BG11" s="137" t="str">
        <f t="shared" si="10"/>
        <v>*</v>
      </c>
    </row>
    <row r="12" spans="1:59" s="168" customFormat="1">
      <c r="A12" s="138">
        <v>10</v>
      </c>
      <c r="B12" s="160" t="s">
        <v>39</v>
      </c>
      <c r="C12" s="213" t="s">
        <v>14</v>
      </c>
      <c r="D12" s="156" t="s">
        <v>41</v>
      </c>
      <c r="E12" s="161">
        <v>190</v>
      </c>
      <c r="F12" s="158">
        <v>0</v>
      </c>
      <c r="G12" s="158">
        <f t="shared" si="11"/>
        <v>570</v>
      </c>
      <c r="H12" s="159"/>
      <c r="I12" s="159"/>
      <c r="J12" s="159"/>
      <c r="K12" s="159"/>
      <c r="L12" s="159"/>
      <c r="M12" s="159"/>
      <c r="N12" s="159"/>
      <c r="O12" s="159"/>
      <c r="P12" s="159"/>
      <c r="Q12" s="158">
        <f t="shared" si="0"/>
        <v>570</v>
      </c>
      <c r="R12" s="159">
        <v>570</v>
      </c>
      <c r="S12" s="158">
        <f t="shared" si="1"/>
        <v>0</v>
      </c>
      <c r="T12" s="158">
        <f t="shared" si="12"/>
        <v>570</v>
      </c>
      <c r="U12" s="159"/>
      <c r="V12" s="159"/>
      <c r="W12" s="159"/>
      <c r="X12" s="159"/>
      <c r="Y12" s="159"/>
      <c r="Z12" s="159"/>
      <c r="AA12" s="159">
        <v>50</v>
      </c>
      <c r="AB12" s="159"/>
      <c r="AC12" s="159"/>
      <c r="AD12" s="158">
        <f t="shared" si="2"/>
        <v>620</v>
      </c>
      <c r="AE12" s="159"/>
      <c r="AF12" s="158">
        <f t="shared" si="3"/>
        <v>620</v>
      </c>
      <c r="AG12" s="158">
        <f t="shared" si="4"/>
        <v>570</v>
      </c>
      <c r="AH12" s="159"/>
      <c r="AI12" s="159"/>
      <c r="AJ12" s="159"/>
      <c r="AK12" s="159"/>
      <c r="AL12" s="159"/>
      <c r="AM12" s="159"/>
      <c r="AN12" s="159"/>
      <c r="AO12" s="159"/>
      <c r="AP12" s="159"/>
      <c r="AQ12" s="158">
        <f t="shared" si="5"/>
        <v>570</v>
      </c>
      <c r="AR12" s="159">
        <v>1760</v>
      </c>
      <c r="AS12" s="158">
        <f t="shared" si="6"/>
        <v>-570</v>
      </c>
      <c r="AT12" s="158">
        <f t="shared" si="7"/>
        <v>570</v>
      </c>
      <c r="AU12" s="159"/>
      <c r="AV12" s="159"/>
      <c r="AW12" s="159"/>
      <c r="AX12" s="159"/>
      <c r="AY12" s="159"/>
      <c r="AZ12" s="159"/>
      <c r="BA12" s="159"/>
      <c r="BB12" s="159"/>
      <c r="BC12" s="159"/>
      <c r="BD12" s="158">
        <f t="shared" si="8"/>
        <v>570</v>
      </c>
      <c r="BE12" s="159"/>
      <c r="BF12" s="159">
        <f t="shared" si="9"/>
        <v>0</v>
      </c>
      <c r="BG12" s="137" t="str">
        <f t="shared" si="10"/>
        <v>*</v>
      </c>
    </row>
    <row r="13" spans="1:59">
      <c r="A13" s="138">
        <v>11</v>
      </c>
      <c r="B13" s="160" t="s">
        <v>935</v>
      </c>
      <c r="C13" s="213" t="s">
        <v>23</v>
      </c>
      <c r="D13" s="156" t="s">
        <v>945</v>
      </c>
      <c r="E13" s="161">
        <v>100</v>
      </c>
      <c r="F13" s="158">
        <v>0</v>
      </c>
      <c r="G13" s="158">
        <f t="shared" si="11"/>
        <v>300</v>
      </c>
      <c r="H13" s="159"/>
      <c r="I13" s="159"/>
      <c r="J13" s="159"/>
      <c r="K13" s="159"/>
      <c r="L13" s="159"/>
      <c r="M13" s="159"/>
      <c r="N13" s="159"/>
      <c r="O13" s="159"/>
      <c r="P13" s="159"/>
      <c r="Q13" s="158">
        <f t="shared" si="0"/>
        <v>300</v>
      </c>
      <c r="R13" s="159">
        <v>300</v>
      </c>
      <c r="S13" s="158">
        <f t="shared" si="1"/>
        <v>0</v>
      </c>
      <c r="T13" s="158">
        <f t="shared" si="12"/>
        <v>300</v>
      </c>
      <c r="U13" s="159"/>
      <c r="V13" s="159">
        <v>50</v>
      </c>
      <c r="W13" s="159"/>
      <c r="X13" s="159"/>
      <c r="Y13" s="159"/>
      <c r="Z13" s="159"/>
      <c r="AA13" s="159"/>
      <c r="AB13" s="159"/>
      <c r="AC13" s="159"/>
      <c r="AD13" s="158">
        <f t="shared" si="2"/>
        <v>350</v>
      </c>
      <c r="AE13" s="159">
        <v>1300</v>
      </c>
      <c r="AF13" s="158">
        <f t="shared" si="3"/>
        <v>-950</v>
      </c>
      <c r="AG13" s="158">
        <f t="shared" si="4"/>
        <v>300</v>
      </c>
      <c r="AH13" s="159"/>
      <c r="AI13" s="159">
        <v>50</v>
      </c>
      <c r="AJ13" s="159"/>
      <c r="AK13" s="159"/>
      <c r="AL13" s="159"/>
      <c r="AM13" s="159"/>
      <c r="AN13" s="159"/>
      <c r="AO13" s="159">
        <v>500</v>
      </c>
      <c r="AP13" s="159"/>
      <c r="AQ13" s="158">
        <f t="shared" si="5"/>
        <v>850</v>
      </c>
      <c r="AR13" s="159"/>
      <c r="AS13" s="158">
        <f t="shared" si="6"/>
        <v>-100</v>
      </c>
      <c r="AT13" s="225">
        <v>100</v>
      </c>
      <c r="AU13" s="159"/>
      <c r="AV13" s="159"/>
      <c r="AW13" s="159"/>
      <c r="AX13" s="159"/>
      <c r="AY13" s="159"/>
      <c r="AZ13" s="159"/>
      <c r="BA13" s="159"/>
      <c r="BB13" s="159"/>
      <c r="BC13" s="159"/>
      <c r="BD13" s="158">
        <f t="shared" si="8"/>
        <v>100</v>
      </c>
      <c r="BE13" s="159"/>
      <c r="BF13" s="159">
        <f t="shared" si="9"/>
        <v>0</v>
      </c>
      <c r="BG13" s="137" t="str">
        <f t="shared" si="10"/>
        <v>*</v>
      </c>
    </row>
    <row r="14" spans="1:59">
      <c r="A14" s="138">
        <v>12</v>
      </c>
      <c r="B14" s="155" t="s">
        <v>42</v>
      </c>
      <c r="C14" s="213" t="s">
        <v>10</v>
      </c>
      <c r="D14" s="156" t="s">
        <v>44</v>
      </c>
      <c r="E14" s="157">
        <v>200</v>
      </c>
      <c r="F14" s="158">
        <v>0</v>
      </c>
      <c r="G14" s="158">
        <f t="shared" si="11"/>
        <v>600</v>
      </c>
      <c r="H14" s="159"/>
      <c r="I14" s="159"/>
      <c r="J14" s="159"/>
      <c r="K14" s="159"/>
      <c r="L14" s="159"/>
      <c r="M14" s="159"/>
      <c r="N14" s="159"/>
      <c r="O14" s="159"/>
      <c r="P14" s="159"/>
      <c r="Q14" s="158">
        <f t="shared" si="0"/>
        <v>600</v>
      </c>
      <c r="R14" s="159">
        <v>600</v>
      </c>
      <c r="S14" s="158">
        <f t="shared" si="1"/>
        <v>0</v>
      </c>
      <c r="T14" s="158">
        <f t="shared" si="12"/>
        <v>600</v>
      </c>
      <c r="U14" s="159"/>
      <c r="V14" s="159"/>
      <c r="W14" s="159"/>
      <c r="X14" s="159"/>
      <c r="Y14" s="159"/>
      <c r="Z14" s="159"/>
      <c r="AA14" s="159">
        <v>50</v>
      </c>
      <c r="AB14" s="159"/>
      <c r="AC14" s="159"/>
      <c r="AD14" s="158">
        <f t="shared" si="2"/>
        <v>650</v>
      </c>
      <c r="AE14" s="159">
        <v>650</v>
      </c>
      <c r="AF14" s="158">
        <f t="shared" si="3"/>
        <v>0</v>
      </c>
      <c r="AG14" s="158">
        <f t="shared" si="4"/>
        <v>600</v>
      </c>
      <c r="AH14" s="159"/>
      <c r="AI14" s="159"/>
      <c r="AJ14" s="159"/>
      <c r="AK14" s="159"/>
      <c r="AL14" s="159"/>
      <c r="AM14" s="159"/>
      <c r="AN14" s="159"/>
      <c r="AO14" s="159"/>
      <c r="AP14" s="159">
        <v>50</v>
      </c>
      <c r="AQ14" s="158">
        <f t="shared" si="5"/>
        <v>650</v>
      </c>
      <c r="AR14" s="159"/>
      <c r="AS14" s="158">
        <f t="shared" si="6"/>
        <v>650</v>
      </c>
      <c r="AT14" s="158">
        <f>$E14*3</f>
        <v>600</v>
      </c>
      <c r="AU14" s="159"/>
      <c r="AV14" s="159"/>
      <c r="AW14" s="159"/>
      <c r="AX14" s="159"/>
      <c r="AY14" s="159"/>
      <c r="AZ14" s="159"/>
      <c r="BA14" s="159"/>
      <c r="BB14" s="159"/>
      <c r="BC14" s="159"/>
      <c r="BD14" s="158">
        <f t="shared" si="8"/>
        <v>600</v>
      </c>
      <c r="BE14" s="159">
        <v>1250</v>
      </c>
      <c r="BF14" s="159">
        <f t="shared" si="9"/>
        <v>0</v>
      </c>
      <c r="BG14" s="137" t="str">
        <f t="shared" si="10"/>
        <v>*</v>
      </c>
    </row>
    <row r="15" spans="1:59">
      <c r="A15" s="138">
        <v>13</v>
      </c>
      <c r="B15" s="155" t="s">
        <v>986</v>
      </c>
      <c r="C15" s="213" t="s">
        <v>10</v>
      </c>
      <c r="D15" s="156" t="s">
        <v>49</v>
      </c>
      <c r="E15" s="157">
        <v>85</v>
      </c>
      <c r="F15" s="158">
        <v>0</v>
      </c>
      <c r="G15" s="158">
        <f t="shared" si="11"/>
        <v>255</v>
      </c>
      <c r="H15" s="159">
        <v>50</v>
      </c>
      <c r="I15" s="159"/>
      <c r="J15" s="159"/>
      <c r="K15" s="159"/>
      <c r="L15" s="159"/>
      <c r="M15" s="159"/>
      <c r="N15" s="159"/>
      <c r="O15" s="159"/>
      <c r="P15" s="159"/>
      <c r="Q15" s="158">
        <f t="shared" si="0"/>
        <v>305</v>
      </c>
      <c r="R15" s="159">
        <v>560</v>
      </c>
      <c r="S15" s="158">
        <f t="shared" si="1"/>
        <v>-255</v>
      </c>
      <c r="T15" s="158">
        <f t="shared" si="12"/>
        <v>255</v>
      </c>
      <c r="U15" s="159"/>
      <c r="V15" s="159"/>
      <c r="W15" s="159"/>
      <c r="X15" s="159"/>
      <c r="Y15" s="159"/>
      <c r="Z15" s="159"/>
      <c r="AA15" s="159"/>
      <c r="AB15" s="159"/>
      <c r="AC15" s="159"/>
      <c r="AD15" s="158">
        <f t="shared" si="2"/>
        <v>255</v>
      </c>
      <c r="AE15" s="159"/>
      <c r="AF15" s="158">
        <f t="shared" si="3"/>
        <v>0</v>
      </c>
      <c r="AG15" s="158">
        <f t="shared" si="4"/>
        <v>255</v>
      </c>
      <c r="AH15" s="159"/>
      <c r="AI15" s="159"/>
      <c r="AJ15" s="159"/>
      <c r="AK15" s="159"/>
      <c r="AL15" s="159"/>
      <c r="AM15" s="159"/>
      <c r="AN15" s="159"/>
      <c r="AO15" s="159"/>
      <c r="AP15" s="159"/>
      <c r="AQ15" s="158">
        <f t="shared" si="5"/>
        <v>255</v>
      </c>
      <c r="AR15" s="159"/>
      <c r="AS15" s="158">
        <f t="shared" si="6"/>
        <v>255</v>
      </c>
      <c r="AT15" s="158">
        <f>$E15*3</f>
        <v>255</v>
      </c>
      <c r="AU15" s="159"/>
      <c r="AV15" s="159"/>
      <c r="AW15" s="159"/>
      <c r="AX15" s="159"/>
      <c r="AY15" s="159"/>
      <c r="AZ15" s="159"/>
      <c r="BA15" s="159"/>
      <c r="BB15" s="159"/>
      <c r="BC15" s="159"/>
      <c r="BD15" s="158">
        <f t="shared" si="8"/>
        <v>255</v>
      </c>
      <c r="BE15" s="159">
        <v>510</v>
      </c>
      <c r="BF15" s="159">
        <f t="shared" si="9"/>
        <v>0</v>
      </c>
      <c r="BG15" s="137" t="str">
        <f t="shared" si="10"/>
        <v>*</v>
      </c>
    </row>
    <row r="16" spans="1:59">
      <c r="A16" s="138">
        <v>14</v>
      </c>
      <c r="B16" s="223" t="s">
        <v>45</v>
      </c>
      <c r="C16" s="215" t="s">
        <v>14</v>
      </c>
      <c r="D16" s="170" t="s">
        <v>12</v>
      </c>
      <c r="E16" s="171">
        <v>110</v>
      </c>
      <c r="F16" s="166">
        <v>2310</v>
      </c>
      <c r="G16" s="166">
        <v>0</v>
      </c>
      <c r="H16" s="167"/>
      <c r="I16" s="167"/>
      <c r="J16" s="167"/>
      <c r="K16" s="167"/>
      <c r="L16" s="167"/>
      <c r="M16" s="167"/>
      <c r="N16" s="167"/>
      <c r="O16" s="167"/>
      <c r="P16" s="167"/>
      <c r="Q16" s="166">
        <f t="shared" si="0"/>
        <v>0</v>
      </c>
      <c r="R16" s="167"/>
      <c r="S16" s="166">
        <f t="shared" si="1"/>
        <v>2310</v>
      </c>
      <c r="T16" s="166">
        <v>0</v>
      </c>
      <c r="U16" s="167"/>
      <c r="V16" s="167"/>
      <c r="W16" s="167"/>
      <c r="X16" s="167"/>
      <c r="Y16" s="167"/>
      <c r="Z16" s="167"/>
      <c r="AA16" s="167"/>
      <c r="AB16" s="167"/>
      <c r="AC16" s="167"/>
      <c r="AD16" s="166">
        <f t="shared" si="2"/>
        <v>0</v>
      </c>
      <c r="AE16" s="167"/>
      <c r="AF16" s="166">
        <f t="shared" si="3"/>
        <v>2310</v>
      </c>
      <c r="AG16" s="166">
        <v>0</v>
      </c>
      <c r="AH16" s="167"/>
      <c r="AI16" s="167"/>
      <c r="AJ16" s="167"/>
      <c r="AK16" s="167"/>
      <c r="AL16" s="167"/>
      <c r="AM16" s="167"/>
      <c r="AN16" s="167"/>
      <c r="AO16" s="167"/>
      <c r="AP16" s="167"/>
      <c r="AQ16" s="166">
        <f t="shared" si="5"/>
        <v>0</v>
      </c>
      <c r="AR16" s="167"/>
      <c r="AS16" s="166">
        <f t="shared" si="6"/>
        <v>2310</v>
      </c>
      <c r="AT16" s="166">
        <v>0</v>
      </c>
      <c r="AU16" s="167"/>
      <c r="AV16" s="167"/>
      <c r="AW16" s="167"/>
      <c r="AX16" s="167"/>
      <c r="AY16" s="167"/>
      <c r="AZ16" s="167"/>
      <c r="BA16" s="167"/>
      <c r="BB16" s="167"/>
      <c r="BC16" s="167"/>
      <c r="BD16" s="166">
        <f t="shared" si="8"/>
        <v>0</v>
      </c>
      <c r="BE16" s="167"/>
      <c r="BF16" s="167">
        <f t="shared" si="9"/>
        <v>2310</v>
      </c>
      <c r="BG16" s="137" t="str">
        <f t="shared" si="10"/>
        <v/>
      </c>
    </row>
    <row r="17" spans="1:59">
      <c r="A17" s="138">
        <v>15</v>
      </c>
      <c r="B17" s="160" t="s">
        <v>1020</v>
      </c>
      <c r="C17" s="213" t="s">
        <v>23</v>
      </c>
      <c r="D17" s="156"/>
      <c r="E17" s="161"/>
      <c r="F17" s="158">
        <v>0</v>
      </c>
      <c r="G17" s="158">
        <f>E17*3</f>
        <v>0</v>
      </c>
      <c r="H17" s="159"/>
      <c r="I17" s="159"/>
      <c r="J17" s="159"/>
      <c r="K17" s="159"/>
      <c r="L17" s="159"/>
      <c r="M17" s="159"/>
      <c r="N17" s="159"/>
      <c r="O17" s="159"/>
      <c r="P17" s="159"/>
      <c r="Q17" s="158">
        <f t="shared" si="0"/>
        <v>0</v>
      </c>
      <c r="R17" s="159"/>
      <c r="S17" s="158">
        <f t="shared" si="1"/>
        <v>0</v>
      </c>
      <c r="T17" s="158">
        <f>E17*3</f>
        <v>0</v>
      </c>
      <c r="U17" s="159"/>
      <c r="V17" s="159"/>
      <c r="W17" s="159"/>
      <c r="X17" s="159"/>
      <c r="Y17" s="159"/>
      <c r="Z17" s="159"/>
      <c r="AA17" s="159"/>
      <c r="AB17" s="159"/>
      <c r="AC17" s="159"/>
      <c r="AD17" s="158">
        <f t="shared" si="2"/>
        <v>0</v>
      </c>
      <c r="AE17" s="159"/>
      <c r="AF17" s="158">
        <f t="shared" si="3"/>
        <v>0</v>
      </c>
      <c r="AG17" s="158">
        <f>$E17*3</f>
        <v>0</v>
      </c>
      <c r="AH17" s="159"/>
      <c r="AI17" s="159"/>
      <c r="AJ17" s="159"/>
      <c r="AK17" s="159"/>
      <c r="AL17" s="159"/>
      <c r="AM17" s="159"/>
      <c r="AN17" s="159"/>
      <c r="AO17" s="159"/>
      <c r="AP17" s="159"/>
      <c r="AQ17" s="158">
        <f t="shared" si="5"/>
        <v>0</v>
      </c>
      <c r="AR17" s="159"/>
      <c r="AS17" s="158">
        <f t="shared" si="6"/>
        <v>0</v>
      </c>
      <c r="AT17" s="158">
        <f t="shared" ref="AT17:AT61" si="13">$E17*3</f>
        <v>0</v>
      </c>
      <c r="AU17" s="159"/>
      <c r="AV17" s="159"/>
      <c r="AW17" s="159"/>
      <c r="AX17" s="159"/>
      <c r="AY17" s="159"/>
      <c r="AZ17" s="159"/>
      <c r="BA17" s="159"/>
      <c r="BB17" s="159"/>
      <c r="BC17" s="159"/>
      <c r="BD17" s="158">
        <f t="shared" si="8"/>
        <v>0</v>
      </c>
      <c r="BE17" s="159"/>
      <c r="BF17" s="159">
        <f t="shared" si="9"/>
        <v>0</v>
      </c>
      <c r="BG17" s="137" t="str">
        <f t="shared" si="10"/>
        <v>*</v>
      </c>
    </row>
    <row r="18" spans="1:59">
      <c r="A18" s="138">
        <v>16</v>
      </c>
      <c r="B18" s="160" t="s">
        <v>52</v>
      </c>
      <c r="C18" s="213" t="s">
        <v>14</v>
      </c>
      <c r="D18" s="156" t="s">
        <v>829</v>
      </c>
      <c r="E18" s="161">
        <v>65</v>
      </c>
      <c r="F18" s="158">
        <v>-15</v>
      </c>
      <c r="G18" s="158">
        <f>E18*3</f>
        <v>195</v>
      </c>
      <c r="H18" s="159"/>
      <c r="I18" s="159"/>
      <c r="J18" s="159"/>
      <c r="K18" s="159"/>
      <c r="L18" s="159"/>
      <c r="M18" s="159"/>
      <c r="N18" s="159">
        <v>50</v>
      </c>
      <c r="O18" s="159"/>
      <c r="P18" s="159"/>
      <c r="Q18" s="158">
        <f t="shared" si="0"/>
        <v>245</v>
      </c>
      <c r="R18" s="159">
        <v>200</v>
      </c>
      <c r="S18" s="158">
        <f t="shared" si="1"/>
        <v>30</v>
      </c>
      <c r="T18" s="158">
        <f>E18*3</f>
        <v>195</v>
      </c>
      <c r="U18" s="159"/>
      <c r="V18" s="159"/>
      <c r="W18" s="159"/>
      <c r="X18" s="159"/>
      <c r="Y18" s="159"/>
      <c r="Z18" s="159"/>
      <c r="AA18" s="159"/>
      <c r="AB18" s="159"/>
      <c r="AC18" s="159"/>
      <c r="AD18" s="158">
        <f t="shared" si="2"/>
        <v>195</v>
      </c>
      <c r="AE18" s="159">
        <v>665</v>
      </c>
      <c r="AF18" s="158">
        <f t="shared" si="3"/>
        <v>-440</v>
      </c>
      <c r="AG18" s="158">
        <f>$E18*3</f>
        <v>195</v>
      </c>
      <c r="AH18" s="159"/>
      <c r="AI18" s="159">
        <v>50</v>
      </c>
      <c r="AJ18" s="159"/>
      <c r="AK18" s="159"/>
      <c r="AL18" s="159"/>
      <c r="AM18" s="159"/>
      <c r="AN18" s="159"/>
      <c r="AO18" s="159"/>
      <c r="AP18" s="159"/>
      <c r="AQ18" s="158">
        <f t="shared" si="5"/>
        <v>245</v>
      </c>
      <c r="AR18" s="159"/>
      <c r="AS18" s="158">
        <f t="shared" si="6"/>
        <v>-195</v>
      </c>
      <c r="AT18" s="158">
        <f t="shared" si="13"/>
        <v>195</v>
      </c>
      <c r="AU18" s="159"/>
      <c r="AV18" s="159"/>
      <c r="AW18" s="159"/>
      <c r="AX18" s="159"/>
      <c r="AY18" s="159"/>
      <c r="AZ18" s="159"/>
      <c r="BA18" s="159"/>
      <c r="BB18" s="159"/>
      <c r="BC18" s="159"/>
      <c r="BD18" s="158">
        <f t="shared" si="8"/>
        <v>195</v>
      </c>
      <c r="BE18" s="159"/>
      <c r="BF18" s="159">
        <f t="shared" si="9"/>
        <v>0</v>
      </c>
      <c r="BG18" s="137" t="str">
        <f t="shared" si="10"/>
        <v>*</v>
      </c>
    </row>
    <row r="19" spans="1:59" s="172" customFormat="1">
      <c r="A19" s="138">
        <v>17</v>
      </c>
      <c r="B19" s="160" t="s">
        <v>55</v>
      </c>
      <c r="C19" s="213" t="s">
        <v>23</v>
      </c>
      <c r="D19" s="156" t="s">
        <v>57</v>
      </c>
      <c r="E19" s="161">
        <v>80</v>
      </c>
      <c r="F19" s="158">
        <v>0</v>
      </c>
      <c r="G19" s="158">
        <f>E19*3</f>
        <v>240</v>
      </c>
      <c r="H19" s="159"/>
      <c r="I19" s="159"/>
      <c r="J19" s="159"/>
      <c r="K19" s="159"/>
      <c r="L19" s="159"/>
      <c r="M19" s="159"/>
      <c r="N19" s="159"/>
      <c r="O19" s="159"/>
      <c r="P19" s="159"/>
      <c r="Q19" s="158">
        <f t="shared" si="0"/>
        <v>240</v>
      </c>
      <c r="R19" s="159">
        <v>480</v>
      </c>
      <c r="S19" s="158">
        <f t="shared" si="1"/>
        <v>-240</v>
      </c>
      <c r="T19" s="158">
        <f>E19*3</f>
        <v>240</v>
      </c>
      <c r="U19" s="159"/>
      <c r="V19" s="159"/>
      <c r="W19" s="159"/>
      <c r="X19" s="159"/>
      <c r="Y19" s="159"/>
      <c r="Z19" s="159"/>
      <c r="AA19" s="159"/>
      <c r="AB19" s="159"/>
      <c r="AC19" s="159"/>
      <c r="AD19" s="158">
        <f t="shared" si="2"/>
        <v>240</v>
      </c>
      <c r="AE19" s="159"/>
      <c r="AF19" s="158">
        <f t="shared" si="3"/>
        <v>0</v>
      </c>
      <c r="AG19" s="158">
        <f>$E19*3</f>
        <v>240</v>
      </c>
      <c r="AH19" s="159"/>
      <c r="AI19" s="159"/>
      <c r="AJ19" s="159"/>
      <c r="AK19" s="159"/>
      <c r="AL19" s="159"/>
      <c r="AM19" s="159"/>
      <c r="AN19" s="159"/>
      <c r="AO19" s="159"/>
      <c r="AP19" s="159"/>
      <c r="AQ19" s="158">
        <f t="shared" si="5"/>
        <v>240</v>
      </c>
      <c r="AR19" s="159">
        <v>480</v>
      </c>
      <c r="AS19" s="158">
        <f t="shared" si="6"/>
        <v>-240</v>
      </c>
      <c r="AT19" s="158">
        <f t="shared" si="13"/>
        <v>240</v>
      </c>
      <c r="AU19" s="159"/>
      <c r="AV19" s="159"/>
      <c r="AW19" s="159"/>
      <c r="AX19" s="159"/>
      <c r="AY19" s="159"/>
      <c r="AZ19" s="159"/>
      <c r="BA19" s="159"/>
      <c r="BB19" s="159"/>
      <c r="BC19" s="159"/>
      <c r="BD19" s="158">
        <f t="shared" si="8"/>
        <v>240</v>
      </c>
      <c r="BE19" s="159"/>
      <c r="BF19" s="159">
        <f t="shared" si="9"/>
        <v>0</v>
      </c>
      <c r="BG19" s="137" t="str">
        <f t="shared" si="10"/>
        <v>*</v>
      </c>
    </row>
    <row r="20" spans="1:59">
      <c r="A20" s="138">
        <v>18</v>
      </c>
      <c r="B20" s="160" t="s">
        <v>879</v>
      </c>
      <c r="C20" s="213" t="s">
        <v>23</v>
      </c>
      <c r="D20" s="156" t="s">
        <v>880</v>
      </c>
      <c r="E20" s="161">
        <v>50</v>
      </c>
      <c r="F20" s="158">
        <v>0</v>
      </c>
      <c r="G20" s="158">
        <f>E20*3</f>
        <v>150</v>
      </c>
      <c r="H20" s="159"/>
      <c r="I20" s="159"/>
      <c r="J20" s="159"/>
      <c r="K20" s="159"/>
      <c r="L20" s="159"/>
      <c r="M20" s="159"/>
      <c r="N20" s="159"/>
      <c r="O20" s="159"/>
      <c r="P20" s="159"/>
      <c r="Q20" s="158">
        <f t="shared" si="0"/>
        <v>150</v>
      </c>
      <c r="R20" s="159"/>
      <c r="S20" s="158">
        <f t="shared" si="1"/>
        <v>150</v>
      </c>
      <c r="T20" s="158">
        <f>E20*3</f>
        <v>150</v>
      </c>
      <c r="U20" s="159"/>
      <c r="V20" s="159"/>
      <c r="W20" s="159"/>
      <c r="X20" s="159"/>
      <c r="Y20" s="159"/>
      <c r="Z20" s="159"/>
      <c r="AA20" s="159"/>
      <c r="AB20" s="159"/>
      <c r="AC20" s="159"/>
      <c r="AD20" s="158">
        <f t="shared" si="2"/>
        <v>150</v>
      </c>
      <c r="AE20" s="159">
        <v>600</v>
      </c>
      <c r="AF20" s="158">
        <f t="shared" si="3"/>
        <v>-300</v>
      </c>
      <c r="AG20" s="158">
        <f>$E20*3</f>
        <v>150</v>
      </c>
      <c r="AH20" s="159"/>
      <c r="AI20" s="159"/>
      <c r="AJ20" s="159"/>
      <c r="AK20" s="159"/>
      <c r="AL20" s="159"/>
      <c r="AM20" s="159"/>
      <c r="AN20" s="159"/>
      <c r="AO20" s="159"/>
      <c r="AP20" s="159"/>
      <c r="AQ20" s="158">
        <f t="shared" si="5"/>
        <v>150</v>
      </c>
      <c r="AR20" s="159"/>
      <c r="AS20" s="158">
        <f t="shared" si="6"/>
        <v>-150</v>
      </c>
      <c r="AT20" s="158">
        <f t="shared" si="13"/>
        <v>150</v>
      </c>
      <c r="AU20" s="159"/>
      <c r="AV20" s="159"/>
      <c r="AW20" s="159"/>
      <c r="AX20" s="159"/>
      <c r="AY20" s="159"/>
      <c r="AZ20" s="159"/>
      <c r="BA20" s="159"/>
      <c r="BB20" s="159"/>
      <c r="BC20" s="159"/>
      <c r="BD20" s="158">
        <f t="shared" si="8"/>
        <v>150</v>
      </c>
      <c r="BE20" s="159"/>
      <c r="BF20" s="159">
        <f t="shared" si="9"/>
        <v>0</v>
      </c>
      <c r="BG20" s="137" t="str">
        <f t="shared" si="10"/>
        <v>*</v>
      </c>
    </row>
    <row r="21" spans="1:59">
      <c r="A21" s="138">
        <v>19</v>
      </c>
      <c r="B21" s="221" t="s">
        <v>1316</v>
      </c>
      <c r="C21" s="213" t="s">
        <v>23</v>
      </c>
      <c r="D21" s="156"/>
      <c r="E21" s="161">
        <v>55</v>
      </c>
      <c r="F21" s="158"/>
      <c r="G21" s="158"/>
      <c r="H21" s="159"/>
      <c r="I21" s="159"/>
      <c r="J21" s="159"/>
      <c r="K21" s="159"/>
      <c r="L21" s="159"/>
      <c r="M21" s="159"/>
      <c r="N21" s="159"/>
      <c r="O21" s="159"/>
      <c r="P21" s="159"/>
      <c r="Q21" s="158">
        <f t="shared" si="0"/>
        <v>0</v>
      </c>
      <c r="R21" s="159"/>
      <c r="S21" s="158">
        <f t="shared" si="1"/>
        <v>0</v>
      </c>
      <c r="T21" s="158"/>
      <c r="U21" s="159"/>
      <c r="V21" s="159"/>
      <c r="W21" s="159"/>
      <c r="X21" s="159"/>
      <c r="Y21" s="159"/>
      <c r="Z21" s="159"/>
      <c r="AA21" s="159"/>
      <c r="AB21" s="159"/>
      <c r="AC21" s="159"/>
      <c r="AD21" s="158">
        <f t="shared" si="2"/>
        <v>0</v>
      </c>
      <c r="AE21" s="159"/>
      <c r="AF21" s="158">
        <f t="shared" si="3"/>
        <v>0</v>
      </c>
      <c r="AG21" s="225">
        <v>125</v>
      </c>
      <c r="AH21" s="159"/>
      <c r="AI21" s="159"/>
      <c r="AJ21" s="159"/>
      <c r="AK21" s="159"/>
      <c r="AL21" s="159"/>
      <c r="AM21" s="159"/>
      <c r="AN21" s="159"/>
      <c r="AO21" s="159"/>
      <c r="AP21" s="159"/>
      <c r="AQ21" s="158">
        <f t="shared" si="5"/>
        <v>125</v>
      </c>
      <c r="AR21" s="159">
        <v>125</v>
      </c>
      <c r="AS21" s="158">
        <f t="shared" si="6"/>
        <v>0</v>
      </c>
      <c r="AT21" s="158">
        <f t="shared" si="13"/>
        <v>165</v>
      </c>
      <c r="AU21" s="159">
        <v>50</v>
      </c>
      <c r="AV21" s="159"/>
      <c r="AW21" s="159"/>
      <c r="AX21" s="159"/>
      <c r="AY21" s="159"/>
      <c r="AZ21" s="159"/>
      <c r="BA21" s="159"/>
      <c r="BB21" s="159"/>
      <c r="BC21" s="159"/>
      <c r="BD21" s="158">
        <f t="shared" si="8"/>
        <v>215</v>
      </c>
      <c r="BE21" s="159">
        <v>215</v>
      </c>
      <c r="BF21" s="159">
        <f t="shared" si="9"/>
        <v>0</v>
      </c>
    </row>
    <row r="22" spans="1:59">
      <c r="A22" s="138">
        <v>20</v>
      </c>
      <c r="B22" s="160" t="s">
        <v>58</v>
      </c>
      <c r="C22" s="213" t="s">
        <v>23</v>
      </c>
      <c r="D22" s="156" t="s">
        <v>60</v>
      </c>
      <c r="E22" s="161">
        <v>55</v>
      </c>
      <c r="F22" s="158">
        <v>0</v>
      </c>
      <c r="G22" s="158">
        <f t="shared" ref="G22:G61" si="14">E22*3</f>
        <v>165</v>
      </c>
      <c r="H22" s="159"/>
      <c r="I22" s="159"/>
      <c r="J22" s="159"/>
      <c r="K22" s="159"/>
      <c r="L22" s="159"/>
      <c r="M22" s="159"/>
      <c r="N22" s="159"/>
      <c r="O22" s="159"/>
      <c r="P22" s="159"/>
      <c r="Q22" s="158">
        <f t="shared" si="0"/>
        <v>165</v>
      </c>
      <c r="R22" s="159">
        <v>380</v>
      </c>
      <c r="S22" s="158">
        <f t="shared" si="1"/>
        <v>-215</v>
      </c>
      <c r="T22" s="158">
        <f t="shared" ref="T22:T61" si="15">E22*3</f>
        <v>165</v>
      </c>
      <c r="U22" s="159"/>
      <c r="V22" s="159"/>
      <c r="W22" s="159"/>
      <c r="X22" s="159"/>
      <c r="Y22" s="159"/>
      <c r="Z22" s="159"/>
      <c r="AA22" s="159">
        <v>50</v>
      </c>
      <c r="AB22" s="159"/>
      <c r="AC22" s="159"/>
      <c r="AD22" s="158">
        <f t="shared" si="2"/>
        <v>215</v>
      </c>
      <c r="AE22" s="159"/>
      <c r="AF22" s="158">
        <f t="shared" si="3"/>
        <v>0</v>
      </c>
      <c r="AG22" s="158">
        <f t="shared" ref="AG22:AG61" si="16">$E22*3</f>
        <v>165</v>
      </c>
      <c r="AH22" s="159"/>
      <c r="AI22" s="159"/>
      <c r="AJ22" s="159"/>
      <c r="AK22" s="159"/>
      <c r="AL22" s="159"/>
      <c r="AM22" s="159"/>
      <c r="AN22" s="159"/>
      <c r="AO22" s="159"/>
      <c r="AP22" s="159"/>
      <c r="AQ22" s="158">
        <f t="shared" si="5"/>
        <v>165</v>
      </c>
      <c r="AR22" s="159">
        <v>165</v>
      </c>
      <c r="AS22" s="158">
        <f t="shared" si="6"/>
        <v>0</v>
      </c>
      <c r="AT22" s="158">
        <f t="shared" si="13"/>
        <v>165</v>
      </c>
      <c r="AU22" s="159"/>
      <c r="AV22" s="159"/>
      <c r="AW22" s="159"/>
      <c r="AX22" s="159"/>
      <c r="AY22" s="159"/>
      <c r="AZ22" s="159"/>
      <c r="BA22" s="159"/>
      <c r="BB22" s="159"/>
      <c r="BC22" s="159"/>
      <c r="BD22" s="158">
        <f t="shared" si="8"/>
        <v>165</v>
      </c>
      <c r="BE22" s="159">
        <v>165</v>
      </c>
      <c r="BF22" s="159">
        <f t="shared" si="9"/>
        <v>0</v>
      </c>
      <c r="BG22" s="137" t="str">
        <f t="shared" si="10"/>
        <v>*</v>
      </c>
    </row>
    <row r="23" spans="1:59">
      <c r="A23" s="138">
        <v>21</v>
      </c>
      <c r="B23" s="173" t="s">
        <v>61</v>
      </c>
      <c r="C23" s="213" t="s">
        <v>23</v>
      </c>
      <c r="D23" s="174"/>
      <c r="E23" s="161">
        <v>70</v>
      </c>
      <c r="F23" s="175">
        <v>0</v>
      </c>
      <c r="G23" s="158">
        <f t="shared" si="14"/>
        <v>210</v>
      </c>
      <c r="H23" s="159"/>
      <c r="I23" s="159"/>
      <c r="J23" s="159"/>
      <c r="K23" s="159"/>
      <c r="L23" s="159"/>
      <c r="M23" s="159"/>
      <c r="N23" s="159"/>
      <c r="O23" s="159"/>
      <c r="P23" s="159"/>
      <c r="Q23" s="158">
        <f t="shared" si="0"/>
        <v>210</v>
      </c>
      <c r="R23" s="159"/>
      <c r="S23" s="158">
        <f t="shared" si="1"/>
        <v>210</v>
      </c>
      <c r="T23" s="158">
        <f t="shared" si="15"/>
        <v>210</v>
      </c>
      <c r="U23" s="159"/>
      <c r="V23" s="159"/>
      <c r="W23" s="159"/>
      <c r="X23" s="159"/>
      <c r="Y23" s="159"/>
      <c r="Z23" s="159"/>
      <c r="AA23" s="159"/>
      <c r="AB23" s="159"/>
      <c r="AC23" s="159"/>
      <c r="AD23" s="158">
        <f t="shared" si="2"/>
        <v>210</v>
      </c>
      <c r="AE23" s="159">
        <v>630</v>
      </c>
      <c r="AF23" s="158">
        <f t="shared" si="3"/>
        <v>-210</v>
      </c>
      <c r="AG23" s="158">
        <f t="shared" si="16"/>
        <v>210</v>
      </c>
      <c r="AH23" s="159"/>
      <c r="AI23" s="159"/>
      <c r="AJ23" s="159"/>
      <c r="AK23" s="159"/>
      <c r="AL23" s="159"/>
      <c r="AM23" s="159"/>
      <c r="AN23" s="159"/>
      <c r="AO23" s="159"/>
      <c r="AP23" s="159"/>
      <c r="AQ23" s="158">
        <f t="shared" si="5"/>
        <v>210</v>
      </c>
      <c r="AR23" s="159"/>
      <c r="AS23" s="158">
        <f t="shared" si="6"/>
        <v>0</v>
      </c>
      <c r="AT23" s="158">
        <f t="shared" si="13"/>
        <v>210</v>
      </c>
      <c r="AU23" s="159"/>
      <c r="AV23" s="159"/>
      <c r="AW23" s="159"/>
      <c r="AX23" s="159"/>
      <c r="AY23" s="159"/>
      <c r="AZ23" s="159"/>
      <c r="BA23" s="159"/>
      <c r="BB23" s="159"/>
      <c r="BC23" s="159"/>
      <c r="BD23" s="158">
        <f t="shared" si="8"/>
        <v>210</v>
      </c>
      <c r="BE23" s="159"/>
      <c r="BF23" s="159">
        <f t="shared" si="9"/>
        <v>210</v>
      </c>
      <c r="BG23" s="137" t="str">
        <f t="shared" si="10"/>
        <v/>
      </c>
    </row>
    <row r="24" spans="1:59">
      <c r="A24" s="138">
        <v>22</v>
      </c>
      <c r="B24" s="160" t="s">
        <v>62</v>
      </c>
      <c r="C24" s="213" t="s">
        <v>23</v>
      </c>
      <c r="D24" s="156" t="s">
        <v>64</v>
      </c>
      <c r="E24" s="161">
        <v>85</v>
      </c>
      <c r="F24" s="158">
        <v>0</v>
      </c>
      <c r="G24" s="158">
        <f t="shared" si="14"/>
        <v>255</v>
      </c>
      <c r="H24" s="159"/>
      <c r="I24" s="159"/>
      <c r="J24" s="159"/>
      <c r="K24" s="159"/>
      <c r="L24" s="159"/>
      <c r="M24" s="159"/>
      <c r="N24" s="159"/>
      <c r="O24" s="159"/>
      <c r="P24" s="159"/>
      <c r="Q24" s="158">
        <f t="shared" si="0"/>
        <v>255</v>
      </c>
      <c r="R24" s="159">
        <v>510</v>
      </c>
      <c r="S24" s="158">
        <f t="shared" si="1"/>
        <v>-255</v>
      </c>
      <c r="T24" s="158">
        <f t="shared" si="15"/>
        <v>255</v>
      </c>
      <c r="U24" s="159"/>
      <c r="V24" s="159"/>
      <c r="W24" s="159"/>
      <c r="X24" s="159"/>
      <c r="Y24" s="159"/>
      <c r="Z24" s="159"/>
      <c r="AA24" s="159"/>
      <c r="AB24" s="159"/>
      <c r="AC24" s="159"/>
      <c r="AD24" s="158">
        <f t="shared" si="2"/>
        <v>255</v>
      </c>
      <c r="AE24" s="159"/>
      <c r="AF24" s="158">
        <f t="shared" si="3"/>
        <v>0</v>
      </c>
      <c r="AG24" s="158">
        <f t="shared" si="16"/>
        <v>255</v>
      </c>
      <c r="AH24" s="159"/>
      <c r="AI24" s="159"/>
      <c r="AJ24" s="159"/>
      <c r="AK24" s="159"/>
      <c r="AL24" s="159"/>
      <c r="AM24" s="159"/>
      <c r="AN24" s="159"/>
      <c r="AO24" s="159"/>
      <c r="AP24" s="159"/>
      <c r="AQ24" s="158">
        <f t="shared" si="5"/>
        <v>255</v>
      </c>
      <c r="AR24" s="159">
        <v>255</v>
      </c>
      <c r="AS24" s="158">
        <f t="shared" si="6"/>
        <v>0</v>
      </c>
      <c r="AT24" s="158">
        <f t="shared" si="13"/>
        <v>255</v>
      </c>
      <c r="AU24" s="159"/>
      <c r="AV24" s="159"/>
      <c r="AW24" s="159"/>
      <c r="AX24" s="159"/>
      <c r="AY24" s="159"/>
      <c r="AZ24" s="159"/>
      <c r="BA24" s="159"/>
      <c r="BB24" s="159"/>
      <c r="BC24" s="159"/>
      <c r="BD24" s="158">
        <f t="shared" si="8"/>
        <v>255</v>
      </c>
      <c r="BE24" s="159">
        <v>255</v>
      </c>
      <c r="BF24" s="159">
        <f t="shared" si="9"/>
        <v>0</v>
      </c>
      <c r="BG24" s="137" t="str">
        <f t="shared" si="10"/>
        <v>*</v>
      </c>
    </row>
    <row r="25" spans="1:59">
      <c r="A25" s="138">
        <v>23</v>
      </c>
      <c r="B25" s="160" t="s">
        <v>65</v>
      </c>
      <c r="C25" s="213" t="s">
        <v>14</v>
      </c>
      <c r="D25" s="156" t="s">
        <v>67</v>
      </c>
      <c r="E25" s="161">
        <v>100</v>
      </c>
      <c r="F25" s="158">
        <v>0</v>
      </c>
      <c r="G25" s="158">
        <f t="shared" si="14"/>
        <v>300</v>
      </c>
      <c r="H25" s="159"/>
      <c r="I25" s="159"/>
      <c r="J25" s="159"/>
      <c r="K25" s="159"/>
      <c r="L25" s="159"/>
      <c r="M25" s="159"/>
      <c r="N25" s="159"/>
      <c r="O25" s="159"/>
      <c r="P25" s="159"/>
      <c r="Q25" s="158">
        <f t="shared" si="0"/>
        <v>300</v>
      </c>
      <c r="R25" s="159"/>
      <c r="S25" s="158">
        <f t="shared" si="1"/>
        <v>300</v>
      </c>
      <c r="T25" s="158">
        <f t="shared" si="15"/>
        <v>300</v>
      </c>
      <c r="U25" s="159"/>
      <c r="V25" s="159"/>
      <c r="W25" s="159"/>
      <c r="X25" s="159"/>
      <c r="Y25" s="159"/>
      <c r="Z25" s="159"/>
      <c r="AA25" s="159"/>
      <c r="AB25" s="159"/>
      <c r="AC25" s="159"/>
      <c r="AD25" s="158">
        <f t="shared" si="2"/>
        <v>300</v>
      </c>
      <c r="AE25" s="159"/>
      <c r="AF25" s="158">
        <f t="shared" si="3"/>
        <v>600</v>
      </c>
      <c r="AG25" s="158">
        <f t="shared" si="16"/>
        <v>300</v>
      </c>
      <c r="AH25" s="159"/>
      <c r="AI25" s="159"/>
      <c r="AJ25" s="159"/>
      <c r="AK25" s="159"/>
      <c r="AL25" s="159"/>
      <c r="AM25" s="159"/>
      <c r="AN25" s="159"/>
      <c r="AO25" s="159"/>
      <c r="AP25" s="159"/>
      <c r="AQ25" s="158">
        <f t="shared" si="5"/>
        <v>300</v>
      </c>
      <c r="AR25" s="159">
        <v>1200</v>
      </c>
      <c r="AS25" s="158">
        <f t="shared" si="6"/>
        <v>-300</v>
      </c>
      <c r="AT25" s="158">
        <f t="shared" si="13"/>
        <v>300</v>
      </c>
      <c r="AU25" s="159"/>
      <c r="AV25" s="159"/>
      <c r="AW25" s="159"/>
      <c r="AX25" s="159"/>
      <c r="AY25" s="159"/>
      <c r="AZ25" s="159"/>
      <c r="BA25" s="159"/>
      <c r="BB25" s="159"/>
      <c r="BC25" s="159"/>
      <c r="BD25" s="158">
        <f t="shared" si="8"/>
        <v>300</v>
      </c>
      <c r="BE25" s="159"/>
      <c r="BF25" s="159">
        <f t="shared" si="9"/>
        <v>0</v>
      </c>
      <c r="BG25" s="137" t="str">
        <f t="shared" si="10"/>
        <v>*</v>
      </c>
    </row>
    <row r="26" spans="1:59">
      <c r="A26" s="138">
        <v>24</v>
      </c>
      <c r="B26" s="160" t="s">
        <v>68</v>
      </c>
      <c r="C26" s="213" t="s">
        <v>14</v>
      </c>
      <c r="D26" s="156" t="s">
        <v>12</v>
      </c>
      <c r="E26" s="161">
        <v>85</v>
      </c>
      <c r="F26" s="158">
        <v>0</v>
      </c>
      <c r="G26" s="158">
        <f t="shared" si="14"/>
        <v>255</v>
      </c>
      <c r="H26" s="159"/>
      <c r="I26" s="159"/>
      <c r="J26" s="159"/>
      <c r="K26" s="159"/>
      <c r="L26" s="159"/>
      <c r="M26" s="159"/>
      <c r="N26" s="159"/>
      <c r="O26" s="159"/>
      <c r="P26" s="159"/>
      <c r="Q26" s="158">
        <f t="shared" si="0"/>
        <v>255</v>
      </c>
      <c r="R26" s="159">
        <v>255</v>
      </c>
      <c r="S26" s="158">
        <f t="shared" si="1"/>
        <v>0</v>
      </c>
      <c r="T26" s="158">
        <f t="shared" si="15"/>
        <v>255</v>
      </c>
      <c r="U26" s="159"/>
      <c r="V26" s="159"/>
      <c r="W26" s="159"/>
      <c r="X26" s="159"/>
      <c r="Y26" s="159"/>
      <c r="Z26" s="159"/>
      <c r="AA26" s="159"/>
      <c r="AB26" s="159"/>
      <c r="AC26" s="159"/>
      <c r="AD26" s="158">
        <f t="shared" si="2"/>
        <v>255</v>
      </c>
      <c r="AE26" s="159">
        <v>255</v>
      </c>
      <c r="AF26" s="158">
        <f t="shared" si="3"/>
        <v>0</v>
      </c>
      <c r="AG26" s="158">
        <f t="shared" si="16"/>
        <v>255</v>
      </c>
      <c r="AH26" s="159"/>
      <c r="AI26" s="159"/>
      <c r="AJ26" s="159"/>
      <c r="AK26" s="159"/>
      <c r="AL26" s="159"/>
      <c r="AM26" s="159"/>
      <c r="AN26" s="159"/>
      <c r="AO26" s="159"/>
      <c r="AP26" s="159"/>
      <c r="AQ26" s="158">
        <f t="shared" si="5"/>
        <v>255</v>
      </c>
      <c r="AR26" s="159">
        <v>255</v>
      </c>
      <c r="AS26" s="158">
        <f t="shared" si="6"/>
        <v>0</v>
      </c>
      <c r="AT26" s="158">
        <f t="shared" si="13"/>
        <v>255</v>
      </c>
      <c r="AU26" s="159"/>
      <c r="AV26" s="159"/>
      <c r="AW26" s="159"/>
      <c r="AX26" s="159"/>
      <c r="AY26" s="159"/>
      <c r="AZ26" s="159"/>
      <c r="BA26" s="159"/>
      <c r="BB26" s="159"/>
      <c r="BC26" s="159"/>
      <c r="BD26" s="158">
        <f t="shared" si="8"/>
        <v>255</v>
      </c>
      <c r="BE26" s="159"/>
      <c r="BF26" s="159">
        <f t="shared" si="9"/>
        <v>255</v>
      </c>
      <c r="BG26" s="137" t="str">
        <f t="shared" si="10"/>
        <v/>
      </c>
    </row>
    <row r="27" spans="1:59" s="172" customFormat="1">
      <c r="A27" s="138">
        <v>25</v>
      </c>
      <c r="B27" s="160" t="s">
        <v>70</v>
      </c>
      <c r="C27" s="213" t="s">
        <v>23</v>
      </c>
      <c r="D27" s="156" t="s">
        <v>72</v>
      </c>
      <c r="E27" s="161">
        <v>100</v>
      </c>
      <c r="F27" s="158">
        <v>0</v>
      </c>
      <c r="G27" s="158">
        <f t="shared" si="14"/>
        <v>300</v>
      </c>
      <c r="H27" s="159"/>
      <c r="I27" s="159">
        <v>50</v>
      </c>
      <c r="J27" s="159"/>
      <c r="K27" s="159"/>
      <c r="L27" s="159"/>
      <c r="M27" s="159"/>
      <c r="N27" s="159"/>
      <c r="O27" s="159"/>
      <c r="P27" s="159"/>
      <c r="Q27" s="158">
        <f t="shared" si="0"/>
        <v>350</v>
      </c>
      <c r="R27" s="159"/>
      <c r="S27" s="158">
        <f t="shared" si="1"/>
        <v>350</v>
      </c>
      <c r="T27" s="158">
        <f t="shared" si="15"/>
        <v>300</v>
      </c>
      <c r="U27" s="159"/>
      <c r="V27" s="159"/>
      <c r="W27" s="159"/>
      <c r="X27" s="159"/>
      <c r="Y27" s="159"/>
      <c r="Z27" s="159"/>
      <c r="AA27" s="159">
        <v>50</v>
      </c>
      <c r="AB27" s="159"/>
      <c r="AC27" s="159"/>
      <c r="AD27" s="158">
        <f t="shared" si="2"/>
        <v>350</v>
      </c>
      <c r="AE27" s="159">
        <v>1300</v>
      </c>
      <c r="AF27" s="158">
        <f t="shared" si="3"/>
        <v>-600</v>
      </c>
      <c r="AG27" s="158">
        <f t="shared" si="16"/>
        <v>300</v>
      </c>
      <c r="AH27" s="159"/>
      <c r="AI27" s="159"/>
      <c r="AJ27" s="159"/>
      <c r="AK27" s="159"/>
      <c r="AL27" s="159"/>
      <c r="AM27" s="159"/>
      <c r="AN27" s="159"/>
      <c r="AO27" s="159"/>
      <c r="AP27" s="159"/>
      <c r="AQ27" s="158">
        <f t="shared" si="5"/>
        <v>300</v>
      </c>
      <c r="AR27" s="159"/>
      <c r="AS27" s="158">
        <f t="shared" si="6"/>
        <v>-300</v>
      </c>
      <c r="AT27" s="158">
        <f t="shared" si="13"/>
        <v>300</v>
      </c>
      <c r="AU27" s="159"/>
      <c r="AV27" s="159"/>
      <c r="AW27" s="159"/>
      <c r="AX27" s="159"/>
      <c r="AY27" s="227"/>
      <c r="AZ27" s="159"/>
      <c r="BA27" s="159"/>
      <c r="BB27" s="159"/>
      <c r="BC27" s="159"/>
      <c r="BD27" s="158">
        <f t="shared" si="8"/>
        <v>300</v>
      </c>
      <c r="BE27" s="159"/>
      <c r="BF27" s="159">
        <f t="shared" si="9"/>
        <v>0</v>
      </c>
      <c r="BG27" s="137" t="str">
        <f t="shared" si="10"/>
        <v>*</v>
      </c>
    </row>
    <row r="28" spans="1:59">
      <c r="A28" s="138">
        <v>26</v>
      </c>
      <c r="B28" s="173" t="s">
        <v>73</v>
      </c>
      <c r="C28" s="213" t="s">
        <v>23</v>
      </c>
      <c r="D28" s="174"/>
      <c r="E28" s="161">
        <v>70</v>
      </c>
      <c r="F28" s="175">
        <v>0</v>
      </c>
      <c r="G28" s="158">
        <f t="shared" si="14"/>
        <v>210</v>
      </c>
      <c r="H28" s="176"/>
      <c r="I28" s="176"/>
      <c r="J28" s="176"/>
      <c r="K28" s="176"/>
      <c r="L28" s="176"/>
      <c r="M28" s="176"/>
      <c r="N28" s="176"/>
      <c r="O28" s="176"/>
      <c r="P28" s="176"/>
      <c r="Q28" s="158">
        <f t="shared" si="0"/>
        <v>210</v>
      </c>
      <c r="R28" s="176">
        <v>420</v>
      </c>
      <c r="S28" s="158">
        <f t="shared" si="1"/>
        <v>-210</v>
      </c>
      <c r="T28" s="158">
        <f t="shared" si="15"/>
        <v>210</v>
      </c>
      <c r="U28" s="176"/>
      <c r="V28" s="176"/>
      <c r="W28" s="176"/>
      <c r="X28" s="176"/>
      <c r="Y28" s="176"/>
      <c r="Z28" s="176"/>
      <c r="AA28" s="176">
        <v>50</v>
      </c>
      <c r="AB28" s="176"/>
      <c r="AC28" s="176"/>
      <c r="AD28" s="158">
        <f t="shared" si="2"/>
        <v>260</v>
      </c>
      <c r="AE28" s="159"/>
      <c r="AF28" s="158">
        <f t="shared" si="3"/>
        <v>50</v>
      </c>
      <c r="AG28" s="158">
        <f t="shared" si="16"/>
        <v>210</v>
      </c>
      <c r="AH28" s="176"/>
      <c r="AI28" s="176"/>
      <c r="AJ28" s="176"/>
      <c r="AK28" s="176"/>
      <c r="AL28" s="176"/>
      <c r="AM28" s="176"/>
      <c r="AN28" s="176"/>
      <c r="AO28" s="176"/>
      <c r="AP28" s="176">
        <v>50</v>
      </c>
      <c r="AQ28" s="158">
        <f t="shared" si="5"/>
        <v>260</v>
      </c>
      <c r="AR28" s="159">
        <v>310</v>
      </c>
      <c r="AS28" s="158">
        <f t="shared" si="6"/>
        <v>0</v>
      </c>
      <c r="AT28" s="158">
        <f t="shared" si="13"/>
        <v>210</v>
      </c>
      <c r="AU28" s="176"/>
      <c r="AV28" s="176"/>
      <c r="AW28" s="176"/>
      <c r="AX28" s="176"/>
      <c r="AY28" s="176"/>
      <c r="AZ28" s="176"/>
      <c r="BA28" s="176"/>
      <c r="BB28" s="176"/>
      <c r="BC28" s="176"/>
      <c r="BD28" s="158">
        <f t="shared" si="8"/>
        <v>210</v>
      </c>
      <c r="BE28" s="159"/>
      <c r="BF28" s="159">
        <f t="shared" si="9"/>
        <v>210</v>
      </c>
      <c r="BG28" s="137" t="str">
        <f t="shared" si="10"/>
        <v/>
      </c>
    </row>
    <row r="29" spans="1:59">
      <c r="A29" s="138">
        <v>27</v>
      </c>
      <c r="B29" s="160" t="s">
        <v>75</v>
      </c>
      <c r="C29" s="213" t="s">
        <v>14</v>
      </c>
      <c r="D29" s="156" t="s">
        <v>77</v>
      </c>
      <c r="E29" s="161">
        <v>70</v>
      </c>
      <c r="F29" s="158">
        <v>-210</v>
      </c>
      <c r="G29" s="158">
        <f t="shared" si="14"/>
        <v>210</v>
      </c>
      <c r="H29" s="159"/>
      <c r="I29" s="159"/>
      <c r="J29" s="159"/>
      <c r="K29" s="159"/>
      <c r="L29" s="159"/>
      <c r="M29" s="159"/>
      <c r="N29" s="159"/>
      <c r="O29" s="159"/>
      <c r="P29" s="159"/>
      <c r="Q29" s="158">
        <f t="shared" si="0"/>
        <v>210</v>
      </c>
      <c r="R29" s="159">
        <v>210</v>
      </c>
      <c r="S29" s="158">
        <f t="shared" si="1"/>
        <v>-210</v>
      </c>
      <c r="T29" s="158">
        <f t="shared" si="15"/>
        <v>210</v>
      </c>
      <c r="U29" s="159"/>
      <c r="V29" s="159"/>
      <c r="W29" s="159"/>
      <c r="X29" s="159"/>
      <c r="Y29" s="159"/>
      <c r="Z29" s="159"/>
      <c r="AA29" s="159"/>
      <c r="AB29" s="159"/>
      <c r="AC29" s="159"/>
      <c r="AD29" s="158">
        <f t="shared" si="2"/>
        <v>210</v>
      </c>
      <c r="AE29" s="159"/>
      <c r="AF29" s="158">
        <f t="shared" si="3"/>
        <v>0</v>
      </c>
      <c r="AG29" s="158">
        <f t="shared" si="16"/>
        <v>210</v>
      </c>
      <c r="AH29" s="159"/>
      <c r="AI29" s="159"/>
      <c r="AJ29" s="159"/>
      <c r="AK29" s="159"/>
      <c r="AL29" s="159"/>
      <c r="AM29" s="159"/>
      <c r="AN29" s="159">
        <v>50</v>
      </c>
      <c r="AO29" s="159"/>
      <c r="AP29" s="159">
        <v>50</v>
      </c>
      <c r="AQ29" s="158">
        <f t="shared" si="5"/>
        <v>310</v>
      </c>
      <c r="AR29" s="159">
        <v>420</v>
      </c>
      <c r="AS29" s="158">
        <f t="shared" si="6"/>
        <v>-110</v>
      </c>
      <c r="AT29" s="158">
        <f t="shared" si="13"/>
        <v>210</v>
      </c>
      <c r="AU29" s="159"/>
      <c r="AV29" s="159"/>
      <c r="AW29" s="159"/>
      <c r="AX29" s="159"/>
      <c r="AY29" s="159"/>
      <c r="AZ29" s="159"/>
      <c r="BA29" s="159"/>
      <c r="BB29" s="159"/>
      <c r="BC29" s="159"/>
      <c r="BD29" s="158">
        <f t="shared" si="8"/>
        <v>210</v>
      </c>
      <c r="BE29" s="159"/>
      <c r="BF29" s="159">
        <f t="shared" si="9"/>
        <v>100</v>
      </c>
      <c r="BG29" s="137" t="str">
        <f t="shared" si="10"/>
        <v/>
      </c>
    </row>
    <row r="30" spans="1:59">
      <c r="A30" s="138">
        <v>28</v>
      </c>
      <c r="B30" s="160" t="s">
        <v>78</v>
      </c>
      <c r="C30" s="213" t="s">
        <v>23</v>
      </c>
      <c r="D30" s="156" t="s">
        <v>80</v>
      </c>
      <c r="E30" s="161">
        <v>90</v>
      </c>
      <c r="F30" s="158">
        <v>0</v>
      </c>
      <c r="G30" s="158">
        <f t="shared" si="14"/>
        <v>270</v>
      </c>
      <c r="H30" s="159"/>
      <c r="I30" s="159"/>
      <c r="J30" s="159"/>
      <c r="K30" s="159"/>
      <c r="L30" s="159"/>
      <c r="M30" s="159"/>
      <c r="N30" s="159"/>
      <c r="O30" s="159"/>
      <c r="P30" s="159"/>
      <c r="Q30" s="158">
        <f t="shared" si="0"/>
        <v>270</v>
      </c>
      <c r="R30" s="159">
        <v>1180</v>
      </c>
      <c r="S30" s="158">
        <f t="shared" si="1"/>
        <v>-910</v>
      </c>
      <c r="T30" s="158">
        <f t="shared" si="15"/>
        <v>270</v>
      </c>
      <c r="U30" s="159"/>
      <c r="V30" s="159">
        <v>50</v>
      </c>
      <c r="W30" s="159"/>
      <c r="X30" s="159"/>
      <c r="Y30" s="159"/>
      <c r="Z30" s="159"/>
      <c r="AA30" s="159">
        <v>50</v>
      </c>
      <c r="AB30" s="159"/>
      <c r="AC30" s="159"/>
      <c r="AD30" s="158">
        <f t="shared" si="2"/>
        <v>370</v>
      </c>
      <c r="AE30" s="159"/>
      <c r="AF30" s="158">
        <f t="shared" si="3"/>
        <v>-540</v>
      </c>
      <c r="AG30" s="158">
        <f t="shared" si="16"/>
        <v>270</v>
      </c>
      <c r="AH30" s="159"/>
      <c r="AI30" s="159"/>
      <c r="AJ30" s="159"/>
      <c r="AK30" s="159"/>
      <c r="AL30" s="159"/>
      <c r="AM30" s="159"/>
      <c r="AN30" s="159"/>
      <c r="AO30" s="159"/>
      <c r="AP30" s="159"/>
      <c r="AQ30" s="158">
        <f t="shared" si="5"/>
        <v>270</v>
      </c>
      <c r="AR30" s="159"/>
      <c r="AS30" s="158">
        <f t="shared" si="6"/>
        <v>-270</v>
      </c>
      <c r="AT30" s="158">
        <f t="shared" si="13"/>
        <v>270</v>
      </c>
      <c r="AU30" s="159"/>
      <c r="AV30" s="159"/>
      <c r="AW30" s="159"/>
      <c r="AX30" s="159"/>
      <c r="AY30" s="159"/>
      <c r="AZ30" s="159"/>
      <c r="BA30" s="159"/>
      <c r="BB30" s="159"/>
      <c r="BC30" s="159"/>
      <c r="BD30" s="158">
        <f t="shared" si="8"/>
        <v>270</v>
      </c>
      <c r="BE30" s="159">
        <v>50</v>
      </c>
      <c r="BF30" s="159">
        <f t="shared" si="9"/>
        <v>-50</v>
      </c>
      <c r="BG30" s="137" t="str">
        <f t="shared" si="10"/>
        <v/>
      </c>
    </row>
    <row r="31" spans="1:59">
      <c r="A31" s="138">
        <v>29</v>
      </c>
      <c r="B31" s="160" t="s">
        <v>81</v>
      </c>
      <c r="C31" s="213" t="s">
        <v>14</v>
      </c>
      <c r="D31" s="156" t="s">
        <v>83</v>
      </c>
      <c r="E31" s="161">
        <v>145</v>
      </c>
      <c r="F31" s="158">
        <v>0</v>
      </c>
      <c r="G31" s="158">
        <f t="shared" si="14"/>
        <v>435</v>
      </c>
      <c r="H31" s="159"/>
      <c r="I31" s="159">
        <v>50</v>
      </c>
      <c r="J31" s="159"/>
      <c r="K31" s="159"/>
      <c r="L31" s="159"/>
      <c r="M31" s="159"/>
      <c r="N31" s="159"/>
      <c r="O31" s="159"/>
      <c r="P31" s="159"/>
      <c r="Q31" s="158">
        <f t="shared" si="0"/>
        <v>485</v>
      </c>
      <c r="R31" s="159">
        <v>485</v>
      </c>
      <c r="S31" s="158">
        <f t="shared" si="1"/>
        <v>0</v>
      </c>
      <c r="T31" s="158">
        <f t="shared" si="15"/>
        <v>435</v>
      </c>
      <c r="U31" s="159">
        <v>150</v>
      </c>
      <c r="V31" s="159"/>
      <c r="W31" s="159"/>
      <c r="X31" s="159"/>
      <c r="Y31" s="159"/>
      <c r="Z31" s="159"/>
      <c r="AA31" s="159">
        <v>50</v>
      </c>
      <c r="AB31" s="159"/>
      <c r="AC31" s="159"/>
      <c r="AD31" s="158">
        <f t="shared" si="2"/>
        <v>635</v>
      </c>
      <c r="AE31" s="159">
        <v>1270</v>
      </c>
      <c r="AF31" s="158">
        <f t="shared" si="3"/>
        <v>-635</v>
      </c>
      <c r="AG31" s="158">
        <f t="shared" si="16"/>
        <v>435</v>
      </c>
      <c r="AH31" s="159"/>
      <c r="AI31" s="159"/>
      <c r="AJ31" s="159"/>
      <c r="AK31" s="159"/>
      <c r="AL31" s="159"/>
      <c r="AM31" s="159"/>
      <c r="AN31" s="159"/>
      <c r="AO31" s="159"/>
      <c r="AP31" s="159"/>
      <c r="AQ31" s="158">
        <f t="shared" si="5"/>
        <v>435</v>
      </c>
      <c r="AR31" s="159"/>
      <c r="AS31" s="158">
        <f t="shared" si="6"/>
        <v>-200</v>
      </c>
      <c r="AT31" s="158">
        <f t="shared" si="13"/>
        <v>435</v>
      </c>
      <c r="AU31" s="159"/>
      <c r="AV31" s="159"/>
      <c r="AW31" s="159"/>
      <c r="AX31" s="159"/>
      <c r="AY31" s="159"/>
      <c r="AZ31" s="159"/>
      <c r="BA31" s="159"/>
      <c r="BB31" s="159"/>
      <c r="BC31" s="159"/>
      <c r="BD31" s="158">
        <f t="shared" si="8"/>
        <v>435</v>
      </c>
      <c r="BE31" s="159">
        <v>235</v>
      </c>
      <c r="BF31" s="159">
        <f t="shared" si="9"/>
        <v>0</v>
      </c>
      <c r="BG31" s="137" t="str">
        <f t="shared" si="10"/>
        <v>*</v>
      </c>
    </row>
    <row r="32" spans="1:59">
      <c r="A32" s="138">
        <v>30</v>
      </c>
      <c r="B32" s="160" t="s">
        <v>84</v>
      </c>
      <c r="C32" s="213" t="s">
        <v>23</v>
      </c>
      <c r="D32" s="156" t="s">
        <v>12</v>
      </c>
      <c r="E32" s="161">
        <v>70</v>
      </c>
      <c r="F32" s="158">
        <v>0</v>
      </c>
      <c r="G32" s="158">
        <f t="shared" si="14"/>
        <v>210</v>
      </c>
      <c r="H32" s="159"/>
      <c r="I32" s="159"/>
      <c r="J32" s="159"/>
      <c r="K32" s="159"/>
      <c r="L32" s="159"/>
      <c r="M32" s="159"/>
      <c r="N32" s="159"/>
      <c r="O32" s="159"/>
      <c r="P32" s="159"/>
      <c r="Q32" s="158">
        <f t="shared" si="0"/>
        <v>210</v>
      </c>
      <c r="R32" s="159">
        <v>840</v>
      </c>
      <c r="S32" s="158">
        <f t="shared" si="1"/>
        <v>-630</v>
      </c>
      <c r="T32" s="158">
        <f t="shared" si="15"/>
        <v>210</v>
      </c>
      <c r="U32" s="159"/>
      <c r="V32" s="159"/>
      <c r="W32" s="159"/>
      <c r="X32" s="159"/>
      <c r="Y32" s="159"/>
      <c r="Z32" s="159"/>
      <c r="AA32" s="159"/>
      <c r="AB32" s="159"/>
      <c r="AC32" s="159"/>
      <c r="AD32" s="158">
        <f t="shared" si="2"/>
        <v>210</v>
      </c>
      <c r="AE32" s="159"/>
      <c r="AF32" s="158">
        <f t="shared" si="3"/>
        <v>-420</v>
      </c>
      <c r="AG32" s="158">
        <f t="shared" si="16"/>
        <v>210</v>
      </c>
      <c r="AH32" s="159"/>
      <c r="AI32" s="159">
        <v>50</v>
      </c>
      <c r="AJ32" s="159"/>
      <c r="AK32" s="159"/>
      <c r="AL32" s="159"/>
      <c r="AM32" s="159"/>
      <c r="AN32" s="159"/>
      <c r="AO32" s="159"/>
      <c r="AP32" s="159"/>
      <c r="AQ32" s="158">
        <f t="shared" si="5"/>
        <v>260</v>
      </c>
      <c r="AR32" s="159">
        <v>50</v>
      </c>
      <c r="AS32" s="158">
        <f t="shared" si="6"/>
        <v>-210</v>
      </c>
      <c r="AT32" s="158">
        <f t="shared" si="13"/>
        <v>210</v>
      </c>
      <c r="AU32" s="159"/>
      <c r="AV32" s="159"/>
      <c r="AW32" s="159"/>
      <c r="AX32" s="159"/>
      <c r="AY32" s="159"/>
      <c r="AZ32" s="159"/>
      <c r="BA32" s="159"/>
      <c r="BB32" s="159"/>
      <c r="BC32" s="159"/>
      <c r="BD32" s="158">
        <f t="shared" si="8"/>
        <v>210</v>
      </c>
      <c r="BE32" s="159"/>
      <c r="BF32" s="159">
        <f t="shared" si="9"/>
        <v>0</v>
      </c>
      <c r="BG32" s="137" t="str">
        <f t="shared" si="10"/>
        <v>*</v>
      </c>
    </row>
    <row r="33" spans="1:59">
      <c r="A33" s="138">
        <v>31</v>
      </c>
      <c r="B33" s="160" t="s">
        <v>86</v>
      </c>
      <c r="C33" s="213" t="s">
        <v>14</v>
      </c>
      <c r="D33" s="156" t="s">
        <v>88</v>
      </c>
      <c r="E33" s="161">
        <v>120</v>
      </c>
      <c r="F33" s="158">
        <v>0</v>
      </c>
      <c r="G33" s="158">
        <f t="shared" si="14"/>
        <v>360</v>
      </c>
      <c r="H33" s="159"/>
      <c r="I33" s="159">
        <v>50</v>
      </c>
      <c r="J33" s="159">
        <v>256</v>
      </c>
      <c r="K33" s="159"/>
      <c r="L33" s="159"/>
      <c r="M33" s="159"/>
      <c r="N33" s="159"/>
      <c r="O33" s="159"/>
      <c r="P33" s="159"/>
      <c r="Q33" s="158">
        <f t="shared" si="0"/>
        <v>666</v>
      </c>
      <c r="R33" s="159"/>
      <c r="S33" s="158">
        <f t="shared" si="1"/>
        <v>666</v>
      </c>
      <c r="T33" s="158">
        <f t="shared" si="15"/>
        <v>360</v>
      </c>
      <c r="U33" s="159"/>
      <c r="V33" s="159"/>
      <c r="W33" s="159"/>
      <c r="X33" s="159"/>
      <c r="Y33" s="159"/>
      <c r="Z33" s="159"/>
      <c r="AA33" s="159"/>
      <c r="AB33" s="159"/>
      <c r="AC33" s="159"/>
      <c r="AD33" s="158">
        <f t="shared" si="2"/>
        <v>360</v>
      </c>
      <c r="AE33" s="159">
        <v>1026</v>
      </c>
      <c r="AF33" s="158">
        <f t="shared" si="3"/>
        <v>0</v>
      </c>
      <c r="AG33" s="158">
        <f t="shared" si="16"/>
        <v>360</v>
      </c>
      <c r="AH33" s="159"/>
      <c r="AI33" s="159"/>
      <c r="AJ33" s="159"/>
      <c r="AK33" s="159"/>
      <c r="AL33" s="159"/>
      <c r="AM33" s="159"/>
      <c r="AN33" s="159"/>
      <c r="AO33" s="159"/>
      <c r="AP33" s="159"/>
      <c r="AQ33" s="158">
        <f t="shared" si="5"/>
        <v>360</v>
      </c>
      <c r="AR33" s="159">
        <v>720</v>
      </c>
      <c r="AS33" s="158">
        <f t="shared" si="6"/>
        <v>-360</v>
      </c>
      <c r="AT33" s="158">
        <f t="shared" si="13"/>
        <v>360</v>
      </c>
      <c r="AU33" s="159"/>
      <c r="AV33" s="159"/>
      <c r="AW33" s="159"/>
      <c r="AX33" s="159"/>
      <c r="AY33" s="159"/>
      <c r="AZ33" s="159"/>
      <c r="BA33" s="159"/>
      <c r="BB33" s="159"/>
      <c r="BC33" s="159"/>
      <c r="BD33" s="158">
        <f t="shared" si="8"/>
        <v>360</v>
      </c>
      <c r="BE33" s="159"/>
      <c r="BF33" s="159">
        <f t="shared" si="9"/>
        <v>0</v>
      </c>
      <c r="BG33" s="137" t="str">
        <f t="shared" si="10"/>
        <v>*</v>
      </c>
    </row>
    <row r="34" spans="1:59">
      <c r="A34" s="138">
        <v>32</v>
      </c>
      <c r="B34" s="155" t="s">
        <v>979</v>
      </c>
      <c r="C34" s="213" t="s">
        <v>30</v>
      </c>
      <c r="D34" s="156"/>
      <c r="E34" s="161"/>
      <c r="F34" s="158">
        <v>0</v>
      </c>
      <c r="G34" s="158">
        <f t="shared" si="14"/>
        <v>0</v>
      </c>
      <c r="H34" s="159"/>
      <c r="I34" s="159"/>
      <c r="J34" s="159"/>
      <c r="K34" s="159"/>
      <c r="L34" s="159"/>
      <c r="M34" s="159"/>
      <c r="N34" s="159"/>
      <c r="O34" s="159"/>
      <c r="P34" s="159"/>
      <c r="Q34" s="158">
        <f t="shared" si="0"/>
        <v>0</v>
      </c>
      <c r="R34" s="159"/>
      <c r="S34" s="158">
        <f t="shared" si="1"/>
        <v>0</v>
      </c>
      <c r="T34" s="158">
        <f t="shared" si="15"/>
        <v>0</v>
      </c>
      <c r="U34" s="159"/>
      <c r="V34" s="159"/>
      <c r="W34" s="159"/>
      <c r="X34" s="159"/>
      <c r="Y34" s="159"/>
      <c r="Z34" s="159"/>
      <c r="AA34" s="159"/>
      <c r="AB34" s="159"/>
      <c r="AC34" s="159"/>
      <c r="AD34" s="158">
        <f t="shared" si="2"/>
        <v>0</v>
      </c>
      <c r="AE34" s="159"/>
      <c r="AF34" s="158">
        <f t="shared" si="3"/>
        <v>0</v>
      </c>
      <c r="AG34" s="158">
        <f t="shared" si="16"/>
        <v>0</v>
      </c>
      <c r="AH34" s="159"/>
      <c r="AI34" s="159"/>
      <c r="AJ34" s="159"/>
      <c r="AK34" s="159"/>
      <c r="AL34" s="159"/>
      <c r="AM34" s="159"/>
      <c r="AN34" s="159"/>
      <c r="AO34" s="159"/>
      <c r="AP34" s="159"/>
      <c r="AQ34" s="158">
        <f t="shared" si="5"/>
        <v>0</v>
      </c>
      <c r="AR34" s="159"/>
      <c r="AS34" s="158">
        <f t="shared" si="6"/>
        <v>0</v>
      </c>
      <c r="AT34" s="158">
        <f t="shared" si="13"/>
        <v>0</v>
      </c>
      <c r="AU34" s="159"/>
      <c r="AV34" s="159"/>
      <c r="AW34" s="159"/>
      <c r="AX34" s="159"/>
      <c r="AY34" s="159"/>
      <c r="AZ34" s="159"/>
      <c r="BA34" s="159"/>
      <c r="BB34" s="159"/>
      <c r="BC34" s="159"/>
      <c r="BD34" s="158">
        <f t="shared" si="8"/>
        <v>0</v>
      </c>
      <c r="BE34" s="159"/>
      <c r="BF34" s="159">
        <f t="shared" si="9"/>
        <v>0</v>
      </c>
      <c r="BG34" s="137" t="str">
        <f t="shared" si="10"/>
        <v>*</v>
      </c>
    </row>
    <row r="35" spans="1:59">
      <c r="A35" s="138">
        <v>33</v>
      </c>
      <c r="B35" s="160" t="s">
        <v>89</v>
      </c>
      <c r="C35" s="213" t="s">
        <v>23</v>
      </c>
      <c r="D35" s="156" t="s">
        <v>90</v>
      </c>
      <c r="E35" s="161">
        <v>50</v>
      </c>
      <c r="F35" s="158">
        <v>-100</v>
      </c>
      <c r="G35" s="158">
        <f t="shared" si="14"/>
        <v>150</v>
      </c>
      <c r="H35" s="159">
        <v>50</v>
      </c>
      <c r="I35" s="159"/>
      <c r="J35" s="159"/>
      <c r="K35" s="159"/>
      <c r="L35" s="159"/>
      <c r="M35" s="159"/>
      <c r="N35" s="159">
        <v>50</v>
      </c>
      <c r="O35" s="159"/>
      <c r="P35" s="159"/>
      <c r="Q35" s="158">
        <f t="shared" si="0"/>
        <v>250</v>
      </c>
      <c r="R35" s="159">
        <v>600</v>
      </c>
      <c r="S35" s="158">
        <f t="shared" ref="S35:S63" si="17">F35+Q35-R35</f>
        <v>-450</v>
      </c>
      <c r="T35" s="158">
        <f t="shared" si="15"/>
        <v>150</v>
      </c>
      <c r="U35" s="159"/>
      <c r="V35" s="159"/>
      <c r="W35" s="159"/>
      <c r="X35" s="159"/>
      <c r="Y35" s="159"/>
      <c r="Z35" s="159"/>
      <c r="AA35" s="159"/>
      <c r="AB35" s="159"/>
      <c r="AC35" s="159"/>
      <c r="AD35" s="158">
        <f t="shared" si="2"/>
        <v>150</v>
      </c>
      <c r="AE35" s="159"/>
      <c r="AF35" s="158">
        <f t="shared" si="3"/>
        <v>-300</v>
      </c>
      <c r="AG35" s="158">
        <f t="shared" si="16"/>
        <v>150</v>
      </c>
      <c r="AH35" s="159"/>
      <c r="AI35" s="159"/>
      <c r="AJ35" s="159"/>
      <c r="AK35" s="159"/>
      <c r="AL35" s="159"/>
      <c r="AM35" s="159"/>
      <c r="AN35" s="159"/>
      <c r="AO35" s="159"/>
      <c r="AP35" s="159"/>
      <c r="AQ35" s="158">
        <f t="shared" si="5"/>
        <v>150</v>
      </c>
      <c r="AR35" s="159"/>
      <c r="AS35" s="158">
        <f t="shared" si="6"/>
        <v>-150</v>
      </c>
      <c r="AT35" s="158">
        <f t="shared" si="13"/>
        <v>150</v>
      </c>
      <c r="AU35" s="159"/>
      <c r="AV35" s="159">
        <v>50</v>
      </c>
      <c r="AW35" s="159"/>
      <c r="AX35" s="159"/>
      <c r="AY35" s="159"/>
      <c r="AZ35" s="159"/>
      <c r="BA35" s="159"/>
      <c r="BB35" s="159"/>
      <c r="BC35" s="159"/>
      <c r="BD35" s="158">
        <f t="shared" si="8"/>
        <v>200</v>
      </c>
      <c r="BE35" s="159">
        <v>50</v>
      </c>
      <c r="BF35" s="159">
        <f t="shared" si="9"/>
        <v>0</v>
      </c>
      <c r="BG35" s="137" t="str">
        <f t="shared" si="10"/>
        <v>*</v>
      </c>
    </row>
    <row r="36" spans="1:59">
      <c r="A36" s="138">
        <v>34</v>
      </c>
      <c r="B36" s="160" t="s">
        <v>91</v>
      </c>
      <c r="C36" s="213" t="s">
        <v>14</v>
      </c>
      <c r="D36" s="156" t="s">
        <v>93</v>
      </c>
      <c r="E36" s="161">
        <v>285</v>
      </c>
      <c r="F36" s="158">
        <v>0</v>
      </c>
      <c r="G36" s="158">
        <f t="shared" si="14"/>
        <v>855</v>
      </c>
      <c r="H36" s="159"/>
      <c r="I36" s="159"/>
      <c r="J36" s="159"/>
      <c r="K36" s="159"/>
      <c r="L36" s="159"/>
      <c r="M36" s="159"/>
      <c r="N36" s="159"/>
      <c r="O36" s="159"/>
      <c r="P36" s="159"/>
      <c r="Q36" s="158">
        <f t="shared" si="0"/>
        <v>855</v>
      </c>
      <c r="R36" s="159">
        <v>12836.5</v>
      </c>
      <c r="S36" s="158">
        <f t="shared" si="17"/>
        <v>-11981.5</v>
      </c>
      <c r="T36" s="158">
        <f t="shared" si="15"/>
        <v>855</v>
      </c>
      <c r="U36" s="159"/>
      <c r="V36" s="159">
        <v>654.5</v>
      </c>
      <c r="W36" s="159">
        <v>10472</v>
      </c>
      <c r="X36" s="159"/>
      <c r="Y36" s="159"/>
      <c r="Z36" s="159"/>
      <c r="AA36" s="159"/>
      <c r="AB36" s="159"/>
      <c r="AC36" s="159"/>
      <c r="AD36" s="158">
        <f t="shared" si="2"/>
        <v>11981.5</v>
      </c>
      <c r="AE36" s="159"/>
      <c r="AF36" s="158">
        <f t="shared" si="3"/>
        <v>0</v>
      </c>
      <c r="AG36" s="158">
        <f t="shared" si="16"/>
        <v>855</v>
      </c>
      <c r="AH36" s="159">
        <v>100</v>
      </c>
      <c r="AI36" s="159"/>
      <c r="AJ36" s="159"/>
      <c r="AK36" s="159"/>
      <c r="AL36" s="159"/>
      <c r="AM36" s="159"/>
      <c r="AN36" s="159"/>
      <c r="AO36" s="159"/>
      <c r="AP36" s="159"/>
      <c r="AQ36" s="158">
        <f t="shared" si="5"/>
        <v>955</v>
      </c>
      <c r="AR36" s="227">
        <v>6836.5</v>
      </c>
      <c r="AS36" s="158">
        <f t="shared" si="6"/>
        <v>-5881.5</v>
      </c>
      <c r="AT36" s="158">
        <f t="shared" si="13"/>
        <v>855</v>
      </c>
      <c r="AU36" s="159"/>
      <c r="AV36" s="159">
        <v>653.5</v>
      </c>
      <c r="AW36" s="159">
        <v>5228</v>
      </c>
      <c r="AX36" s="159"/>
      <c r="AY36" s="159"/>
      <c r="AZ36" s="159"/>
      <c r="BA36" s="159"/>
      <c r="BB36" s="159"/>
      <c r="BC36" s="159"/>
      <c r="BD36" s="158">
        <f t="shared" si="8"/>
        <v>6736.5</v>
      </c>
      <c r="BE36" s="159">
        <v>6736</v>
      </c>
      <c r="BF36" s="159">
        <f t="shared" si="9"/>
        <v>-5881</v>
      </c>
      <c r="BG36" s="137" t="str">
        <f t="shared" si="10"/>
        <v/>
      </c>
    </row>
    <row r="37" spans="1:59">
      <c r="A37" s="138">
        <v>35</v>
      </c>
      <c r="B37" s="160" t="s">
        <v>94</v>
      </c>
      <c r="C37" s="213" t="s">
        <v>14</v>
      </c>
      <c r="D37" s="156" t="s">
        <v>12</v>
      </c>
      <c r="E37" s="161">
        <v>100</v>
      </c>
      <c r="F37" s="158">
        <v>0</v>
      </c>
      <c r="G37" s="158">
        <f t="shared" si="14"/>
        <v>300</v>
      </c>
      <c r="H37" s="159"/>
      <c r="I37" s="159"/>
      <c r="J37" s="159"/>
      <c r="K37" s="159"/>
      <c r="L37" s="159"/>
      <c r="M37" s="159"/>
      <c r="N37" s="159"/>
      <c r="O37" s="159"/>
      <c r="P37" s="159"/>
      <c r="Q37" s="158">
        <f t="shared" si="0"/>
        <v>300</v>
      </c>
      <c r="R37" s="159">
        <v>300</v>
      </c>
      <c r="S37" s="158">
        <f t="shared" si="17"/>
        <v>0</v>
      </c>
      <c r="T37" s="158">
        <f t="shared" si="15"/>
        <v>300</v>
      </c>
      <c r="U37" s="159"/>
      <c r="V37" s="159"/>
      <c r="W37" s="159"/>
      <c r="X37" s="159"/>
      <c r="Y37" s="159"/>
      <c r="Z37" s="159"/>
      <c r="AA37" s="159"/>
      <c r="AB37" s="159"/>
      <c r="AC37" s="159"/>
      <c r="AD37" s="158">
        <f t="shared" si="2"/>
        <v>300</v>
      </c>
      <c r="AE37" s="159">
        <v>300</v>
      </c>
      <c r="AF37" s="158">
        <f t="shared" si="3"/>
        <v>0</v>
      </c>
      <c r="AG37" s="158">
        <f t="shared" si="16"/>
        <v>300</v>
      </c>
      <c r="AH37" s="159"/>
      <c r="AI37" s="159"/>
      <c r="AJ37" s="159"/>
      <c r="AK37" s="159"/>
      <c r="AL37" s="159"/>
      <c r="AM37" s="159"/>
      <c r="AN37" s="159"/>
      <c r="AO37" s="159"/>
      <c r="AP37" s="159"/>
      <c r="AQ37" s="158">
        <f t="shared" si="5"/>
        <v>300</v>
      </c>
      <c r="AR37" s="159">
        <v>300</v>
      </c>
      <c r="AS37" s="158">
        <f t="shared" si="6"/>
        <v>0</v>
      </c>
      <c r="AT37" s="158">
        <f t="shared" si="13"/>
        <v>300</v>
      </c>
      <c r="AU37" s="159"/>
      <c r="AV37" s="159"/>
      <c r="AW37" s="159"/>
      <c r="AX37" s="159"/>
      <c r="AY37" s="159"/>
      <c r="AZ37" s="159"/>
      <c r="BA37" s="159"/>
      <c r="BB37" s="159"/>
      <c r="BC37" s="159"/>
      <c r="BD37" s="158">
        <f t="shared" si="8"/>
        <v>300</v>
      </c>
      <c r="BE37" s="159">
        <v>300</v>
      </c>
      <c r="BF37" s="159">
        <f t="shared" si="9"/>
        <v>0</v>
      </c>
      <c r="BG37" s="137" t="str">
        <f t="shared" si="10"/>
        <v>*</v>
      </c>
    </row>
    <row r="38" spans="1:59">
      <c r="A38" s="138">
        <v>36</v>
      </c>
      <c r="B38" s="160" t="s">
        <v>96</v>
      </c>
      <c r="C38" s="213" t="s">
        <v>14</v>
      </c>
      <c r="D38" s="156" t="s">
        <v>98</v>
      </c>
      <c r="E38" s="161">
        <v>145</v>
      </c>
      <c r="F38" s="158">
        <v>0</v>
      </c>
      <c r="G38" s="158">
        <f t="shared" si="14"/>
        <v>435</v>
      </c>
      <c r="H38" s="159"/>
      <c r="I38" s="159"/>
      <c r="J38" s="159"/>
      <c r="K38" s="159">
        <v>45</v>
      </c>
      <c r="L38" s="159"/>
      <c r="M38" s="159"/>
      <c r="N38" s="159"/>
      <c r="O38" s="159"/>
      <c r="P38" s="159"/>
      <c r="Q38" s="158">
        <f t="shared" si="0"/>
        <v>480</v>
      </c>
      <c r="R38" s="159">
        <v>480</v>
      </c>
      <c r="S38" s="158">
        <f t="shared" si="17"/>
        <v>0</v>
      </c>
      <c r="T38" s="158">
        <f t="shared" si="15"/>
        <v>435</v>
      </c>
      <c r="U38" s="159"/>
      <c r="V38" s="159"/>
      <c r="W38" s="159"/>
      <c r="X38" s="159"/>
      <c r="Y38" s="159"/>
      <c r="Z38" s="159"/>
      <c r="AA38" s="159">
        <v>50</v>
      </c>
      <c r="AB38" s="159"/>
      <c r="AC38" s="159">
        <v>50</v>
      </c>
      <c r="AD38" s="158">
        <f t="shared" si="2"/>
        <v>535</v>
      </c>
      <c r="AE38" s="159">
        <v>535</v>
      </c>
      <c r="AF38" s="158">
        <f t="shared" si="3"/>
        <v>0</v>
      </c>
      <c r="AG38" s="158">
        <f t="shared" si="16"/>
        <v>435</v>
      </c>
      <c r="AH38" s="159"/>
      <c r="AI38" s="159"/>
      <c r="AJ38" s="159"/>
      <c r="AK38" s="159"/>
      <c r="AL38" s="159"/>
      <c r="AM38" s="159"/>
      <c r="AN38" s="159"/>
      <c r="AO38" s="159"/>
      <c r="AP38" s="159"/>
      <c r="AQ38" s="158">
        <f t="shared" si="5"/>
        <v>435</v>
      </c>
      <c r="AR38" s="159">
        <v>435</v>
      </c>
      <c r="AS38" s="158">
        <f t="shared" si="6"/>
        <v>0</v>
      </c>
      <c r="AT38" s="158">
        <f t="shared" si="13"/>
        <v>435</v>
      </c>
      <c r="AU38" s="159"/>
      <c r="AV38" s="159"/>
      <c r="AW38" s="159"/>
      <c r="AX38" s="159"/>
      <c r="AY38" s="159"/>
      <c r="AZ38" s="159"/>
      <c r="BA38" s="159"/>
      <c r="BB38" s="159"/>
      <c r="BC38" s="159"/>
      <c r="BD38" s="158">
        <f t="shared" si="8"/>
        <v>435</v>
      </c>
      <c r="BE38" s="159"/>
      <c r="BF38" s="159">
        <f t="shared" si="9"/>
        <v>435</v>
      </c>
      <c r="BG38" s="137" t="str">
        <f t="shared" si="10"/>
        <v/>
      </c>
    </row>
    <row r="39" spans="1:59">
      <c r="A39" s="138">
        <v>37</v>
      </c>
      <c r="B39" s="160" t="s">
        <v>99</v>
      </c>
      <c r="C39" s="213" t="s">
        <v>14</v>
      </c>
      <c r="D39" s="156" t="s">
        <v>100</v>
      </c>
      <c r="E39" s="161">
        <v>250</v>
      </c>
      <c r="F39" s="158">
        <v>0</v>
      </c>
      <c r="G39" s="158">
        <f t="shared" si="14"/>
        <v>750</v>
      </c>
      <c r="H39" s="159"/>
      <c r="I39" s="159"/>
      <c r="J39" s="159"/>
      <c r="K39" s="159"/>
      <c r="L39" s="159"/>
      <c r="M39" s="159"/>
      <c r="N39" s="159"/>
      <c r="O39" s="159"/>
      <c r="P39" s="159"/>
      <c r="Q39" s="158">
        <f t="shared" si="0"/>
        <v>750</v>
      </c>
      <c r="R39" s="159">
        <v>1500</v>
      </c>
      <c r="S39" s="158">
        <f t="shared" si="17"/>
        <v>-750</v>
      </c>
      <c r="T39" s="158">
        <f t="shared" si="15"/>
        <v>750</v>
      </c>
      <c r="U39" s="159"/>
      <c r="V39" s="159"/>
      <c r="W39" s="159"/>
      <c r="X39" s="159"/>
      <c r="Y39" s="159"/>
      <c r="Z39" s="159"/>
      <c r="AA39" s="159"/>
      <c r="AB39" s="159"/>
      <c r="AC39" s="159"/>
      <c r="AD39" s="158">
        <f t="shared" si="2"/>
        <v>750</v>
      </c>
      <c r="AE39" s="159"/>
      <c r="AF39" s="158">
        <f t="shared" si="3"/>
        <v>0</v>
      </c>
      <c r="AG39" s="158">
        <f t="shared" si="16"/>
        <v>750</v>
      </c>
      <c r="AH39" s="159"/>
      <c r="AI39" s="159"/>
      <c r="AJ39" s="159"/>
      <c r="AK39" s="159"/>
      <c r="AL39" s="159"/>
      <c r="AM39" s="159"/>
      <c r="AN39" s="159"/>
      <c r="AO39" s="159"/>
      <c r="AP39" s="159"/>
      <c r="AQ39" s="158">
        <f t="shared" si="5"/>
        <v>750</v>
      </c>
      <c r="AR39" s="159">
        <v>4642</v>
      </c>
      <c r="AS39" s="158">
        <f t="shared" si="6"/>
        <v>-3892</v>
      </c>
      <c r="AT39" s="158">
        <f t="shared" si="13"/>
        <v>750</v>
      </c>
      <c r="AU39" s="159"/>
      <c r="AV39" s="159"/>
      <c r="AW39" s="159">
        <v>4592</v>
      </c>
      <c r="AX39" s="159"/>
      <c r="AY39" s="159"/>
      <c r="AZ39" s="159"/>
      <c r="BA39" s="159">
        <v>50</v>
      </c>
      <c r="BB39" s="159"/>
      <c r="BC39" s="159"/>
      <c r="BD39" s="158">
        <f t="shared" si="8"/>
        <v>5392</v>
      </c>
      <c r="BE39" s="159">
        <v>1450</v>
      </c>
      <c r="BF39" s="159">
        <f t="shared" si="9"/>
        <v>50</v>
      </c>
      <c r="BG39" s="137" t="str">
        <f t="shared" si="10"/>
        <v/>
      </c>
    </row>
    <row r="40" spans="1:59">
      <c r="A40" s="138">
        <v>38</v>
      </c>
      <c r="B40" s="160" t="s">
        <v>101</v>
      </c>
      <c r="C40" s="213" t="s">
        <v>23</v>
      </c>
      <c r="D40" s="156" t="s">
        <v>103</v>
      </c>
      <c r="E40" s="161">
        <v>95</v>
      </c>
      <c r="F40" s="158">
        <v>0</v>
      </c>
      <c r="G40" s="158">
        <f t="shared" si="14"/>
        <v>285</v>
      </c>
      <c r="H40" s="159"/>
      <c r="I40" s="159"/>
      <c r="J40" s="159"/>
      <c r="K40" s="159"/>
      <c r="L40" s="159"/>
      <c r="M40" s="159"/>
      <c r="N40" s="159"/>
      <c r="O40" s="159"/>
      <c r="P40" s="159"/>
      <c r="Q40" s="158">
        <f t="shared" si="0"/>
        <v>285</v>
      </c>
      <c r="R40" s="159">
        <v>570</v>
      </c>
      <c r="S40" s="158">
        <f t="shared" si="17"/>
        <v>-285</v>
      </c>
      <c r="T40" s="158">
        <f t="shared" si="15"/>
        <v>285</v>
      </c>
      <c r="U40" s="159"/>
      <c r="V40" s="159"/>
      <c r="W40" s="159"/>
      <c r="X40" s="159"/>
      <c r="Y40" s="159"/>
      <c r="Z40" s="159"/>
      <c r="AA40" s="159"/>
      <c r="AB40" s="159"/>
      <c r="AC40" s="159"/>
      <c r="AD40" s="158">
        <f t="shared" si="2"/>
        <v>285</v>
      </c>
      <c r="AE40" s="159"/>
      <c r="AF40" s="158">
        <f t="shared" si="3"/>
        <v>0</v>
      </c>
      <c r="AG40" s="158">
        <f t="shared" si="16"/>
        <v>285</v>
      </c>
      <c r="AH40" s="159"/>
      <c r="AI40" s="159"/>
      <c r="AJ40" s="159"/>
      <c r="AK40" s="159"/>
      <c r="AL40" s="159"/>
      <c r="AM40" s="159"/>
      <c r="AN40" s="159"/>
      <c r="AO40" s="159"/>
      <c r="AP40" s="159"/>
      <c r="AQ40" s="158">
        <f t="shared" si="5"/>
        <v>285</v>
      </c>
      <c r="AR40" s="159">
        <v>285</v>
      </c>
      <c r="AS40" s="158">
        <f t="shared" si="6"/>
        <v>0</v>
      </c>
      <c r="AT40" s="158">
        <f t="shared" si="13"/>
        <v>285</v>
      </c>
      <c r="AU40" s="159"/>
      <c r="AV40" s="159"/>
      <c r="AW40" s="159"/>
      <c r="AX40" s="159"/>
      <c r="AY40" s="159"/>
      <c r="AZ40" s="159"/>
      <c r="BA40" s="159"/>
      <c r="BB40" s="159"/>
      <c r="BC40" s="159"/>
      <c r="BD40" s="158">
        <f t="shared" si="8"/>
        <v>285</v>
      </c>
      <c r="BE40" s="159">
        <v>285</v>
      </c>
      <c r="BF40" s="159">
        <f t="shared" si="9"/>
        <v>0</v>
      </c>
      <c r="BG40" s="137" t="str">
        <f t="shared" si="10"/>
        <v>*</v>
      </c>
    </row>
    <row r="41" spans="1:59">
      <c r="A41" s="138">
        <v>39</v>
      </c>
      <c r="B41" s="160" t="s">
        <v>104</v>
      </c>
      <c r="C41" s="213" t="s">
        <v>14</v>
      </c>
      <c r="D41" s="156" t="s">
        <v>898</v>
      </c>
      <c r="E41" s="161">
        <v>135</v>
      </c>
      <c r="F41" s="158">
        <v>0</v>
      </c>
      <c r="G41" s="158">
        <f t="shared" si="14"/>
        <v>405</v>
      </c>
      <c r="H41" s="159"/>
      <c r="I41" s="159"/>
      <c r="J41" s="159"/>
      <c r="K41" s="159"/>
      <c r="L41" s="159"/>
      <c r="M41" s="159"/>
      <c r="N41" s="159"/>
      <c r="O41" s="159"/>
      <c r="P41" s="159"/>
      <c r="Q41" s="158">
        <f t="shared" si="0"/>
        <v>405</v>
      </c>
      <c r="R41" s="159">
        <v>405</v>
      </c>
      <c r="S41" s="158">
        <f t="shared" si="17"/>
        <v>0</v>
      </c>
      <c r="T41" s="158">
        <f t="shared" si="15"/>
        <v>405</v>
      </c>
      <c r="U41" s="159"/>
      <c r="V41" s="159"/>
      <c r="W41" s="159"/>
      <c r="X41" s="159"/>
      <c r="Y41" s="159">
        <v>300</v>
      </c>
      <c r="Z41" s="159"/>
      <c r="AA41" s="159">
        <v>50</v>
      </c>
      <c r="AB41" s="159"/>
      <c r="AC41" s="159">
        <v>50</v>
      </c>
      <c r="AD41" s="158">
        <f t="shared" si="2"/>
        <v>805</v>
      </c>
      <c r="AE41" s="159">
        <v>855</v>
      </c>
      <c r="AF41" s="158">
        <f t="shared" si="3"/>
        <v>-50</v>
      </c>
      <c r="AG41" s="158">
        <f t="shared" si="16"/>
        <v>405</v>
      </c>
      <c r="AH41" s="159">
        <v>50</v>
      </c>
      <c r="AI41" s="159"/>
      <c r="AJ41" s="159"/>
      <c r="AK41" s="159"/>
      <c r="AL41" s="159"/>
      <c r="AM41" s="159"/>
      <c r="AN41" s="159"/>
      <c r="AO41" s="159"/>
      <c r="AP41" s="159"/>
      <c r="AQ41" s="158">
        <f t="shared" si="5"/>
        <v>455</v>
      </c>
      <c r="AR41" s="159">
        <v>405</v>
      </c>
      <c r="AS41" s="158">
        <f t="shared" si="6"/>
        <v>0</v>
      </c>
      <c r="AT41" s="158">
        <f t="shared" si="13"/>
        <v>405</v>
      </c>
      <c r="AU41" s="159"/>
      <c r="AV41" s="159"/>
      <c r="AW41" s="159"/>
      <c r="AX41" s="159"/>
      <c r="AY41" s="159"/>
      <c r="AZ41" s="159"/>
      <c r="BA41" s="159"/>
      <c r="BB41" s="159"/>
      <c r="BC41" s="159"/>
      <c r="BD41" s="158">
        <f t="shared" si="8"/>
        <v>405</v>
      </c>
      <c r="BE41" s="159"/>
      <c r="BF41" s="159">
        <f t="shared" si="9"/>
        <v>405</v>
      </c>
      <c r="BG41" s="137" t="str">
        <f t="shared" si="10"/>
        <v/>
      </c>
    </row>
    <row r="42" spans="1:59">
      <c r="A42" s="138">
        <v>40</v>
      </c>
      <c r="B42" s="160" t="s">
        <v>106</v>
      </c>
      <c r="C42" s="213" t="s">
        <v>23</v>
      </c>
      <c r="D42" s="156" t="s">
        <v>108</v>
      </c>
      <c r="E42" s="161">
        <v>95</v>
      </c>
      <c r="F42" s="158">
        <v>-50</v>
      </c>
      <c r="G42" s="158">
        <f t="shared" si="14"/>
        <v>285</v>
      </c>
      <c r="H42" s="159"/>
      <c r="I42" s="159"/>
      <c r="J42" s="159"/>
      <c r="K42" s="159"/>
      <c r="L42" s="159"/>
      <c r="M42" s="159"/>
      <c r="N42" s="159"/>
      <c r="O42" s="159"/>
      <c r="P42" s="159"/>
      <c r="Q42" s="158">
        <f t="shared" si="0"/>
        <v>285</v>
      </c>
      <c r="R42" s="159"/>
      <c r="S42" s="158">
        <f t="shared" si="17"/>
        <v>235</v>
      </c>
      <c r="T42" s="158">
        <f t="shared" si="15"/>
        <v>285</v>
      </c>
      <c r="U42" s="159"/>
      <c r="V42" s="159">
        <v>50</v>
      </c>
      <c r="W42" s="159"/>
      <c r="X42" s="159"/>
      <c r="Y42" s="159"/>
      <c r="Z42" s="159"/>
      <c r="AA42" s="159"/>
      <c r="AB42" s="159"/>
      <c r="AC42" s="159"/>
      <c r="AD42" s="158">
        <f t="shared" si="2"/>
        <v>335</v>
      </c>
      <c r="AE42" s="159">
        <v>1140</v>
      </c>
      <c r="AF42" s="158">
        <f t="shared" si="3"/>
        <v>-570</v>
      </c>
      <c r="AG42" s="158">
        <f t="shared" si="16"/>
        <v>285</v>
      </c>
      <c r="AH42" s="159"/>
      <c r="AI42" s="159"/>
      <c r="AJ42" s="159"/>
      <c r="AK42" s="159"/>
      <c r="AL42" s="159"/>
      <c r="AM42" s="159"/>
      <c r="AN42" s="159"/>
      <c r="AO42" s="159"/>
      <c r="AP42" s="159"/>
      <c r="AQ42" s="158">
        <f t="shared" si="5"/>
        <v>285</v>
      </c>
      <c r="AR42" s="159"/>
      <c r="AS42" s="158">
        <f t="shared" si="6"/>
        <v>-285</v>
      </c>
      <c r="AT42" s="158">
        <f t="shared" si="13"/>
        <v>285</v>
      </c>
      <c r="AU42" s="159"/>
      <c r="AV42" s="159"/>
      <c r="AW42" s="159"/>
      <c r="AX42" s="159"/>
      <c r="AY42" s="159"/>
      <c r="AZ42" s="159"/>
      <c r="BA42" s="159"/>
      <c r="BB42" s="159"/>
      <c r="BC42" s="159"/>
      <c r="BD42" s="158">
        <f t="shared" si="8"/>
        <v>285</v>
      </c>
      <c r="BE42" s="159"/>
      <c r="BF42" s="159">
        <f t="shared" si="9"/>
        <v>0</v>
      </c>
      <c r="BG42" s="137" t="str">
        <f t="shared" si="10"/>
        <v>*</v>
      </c>
    </row>
    <row r="43" spans="1:59">
      <c r="A43" s="138">
        <v>41</v>
      </c>
      <c r="B43" s="160" t="s">
        <v>853</v>
      </c>
      <c r="C43" s="213" t="s">
        <v>14</v>
      </c>
      <c r="D43" s="156" t="s">
        <v>803</v>
      </c>
      <c r="E43" s="161">
        <v>50</v>
      </c>
      <c r="F43" s="158">
        <v>0</v>
      </c>
      <c r="G43" s="158">
        <f t="shared" si="14"/>
        <v>150</v>
      </c>
      <c r="H43" s="159"/>
      <c r="I43" s="159"/>
      <c r="J43" s="159"/>
      <c r="K43" s="159"/>
      <c r="L43" s="159">
        <v>70</v>
      </c>
      <c r="M43" s="159"/>
      <c r="N43" s="159"/>
      <c r="O43" s="159"/>
      <c r="P43" s="159"/>
      <c r="Q43" s="158">
        <f t="shared" si="0"/>
        <v>220</v>
      </c>
      <c r="R43" s="159">
        <v>220</v>
      </c>
      <c r="S43" s="158">
        <f t="shared" si="17"/>
        <v>0</v>
      </c>
      <c r="T43" s="158">
        <f t="shared" si="15"/>
        <v>150</v>
      </c>
      <c r="U43" s="159"/>
      <c r="V43" s="159">
        <v>50</v>
      </c>
      <c r="W43" s="159"/>
      <c r="X43" s="159"/>
      <c r="Y43" s="159"/>
      <c r="Z43" s="159"/>
      <c r="AA43" s="159"/>
      <c r="AB43" s="159"/>
      <c r="AC43" s="159"/>
      <c r="AD43" s="158">
        <f t="shared" si="2"/>
        <v>200</v>
      </c>
      <c r="AE43" s="159">
        <v>350</v>
      </c>
      <c r="AF43" s="158">
        <f t="shared" si="3"/>
        <v>-150</v>
      </c>
      <c r="AG43" s="158">
        <f t="shared" si="16"/>
        <v>150</v>
      </c>
      <c r="AH43" s="159"/>
      <c r="AI43" s="159"/>
      <c r="AJ43" s="159"/>
      <c r="AK43" s="159"/>
      <c r="AL43" s="159"/>
      <c r="AM43" s="159"/>
      <c r="AN43" s="159"/>
      <c r="AO43" s="159"/>
      <c r="AP43" s="159"/>
      <c r="AQ43" s="158">
        <f t="shared" si="5"/>
        <v>150</v>
      </c>
      <c r="AR43" s="159"/>
      <c r="AS43" s="158">
        <f t="shared" si="6"/>
        <v>0</v>
      </c>
      <c r="AT43" s="158">
        <f t="shared" si="13"/>
        <v>150</v>
      </c>
      <c r="AU43" s="159"/>
      <c r="AV43" s="159"/>
      <c r="AW43" s="159"/>
      <c r="AX43" s="159"/>
      <c r="AY43" s="159"/>
      <c r="AZ43" s="159"/>
      <c r="BA43" s="159"/>
      <c r="BB43" s="159"/>
      <c r="BC43" s="159"/>
      <c r="BD43" s="158">
        <f t="shared" si="8"/>
        <v>150</v>
      </c>
      <c r="BE43" s="159">
        <v>150</v>
      </c>
      <c r="BF43" s="159">
        <f t="shared" si="9"/>
        <v>0</v>
      </c>
      <c r="BG43" s="137" t="str">
        <f t="shared" si="10"/>
        <v>*</v>
      </c>
    </row>
    <row r="44" spans="1:59">
      <c r="A44" s="138">
        <v>42</v>
      </c>
      <c r="B44" s="160" t="s">
        <v>109</v>
      </c>
      <c r="C44" s="213" t="s">
        <v>14</v>
      </c>
      <c r="D44" s="156" t="s">
        <v>111</v>
      </c>
      <c r="E44" s="161">
        <v>75</v>
      </c>
      <c r="F44" s="158">
        <v>0</v>
      </c>
      <c r="G44" s="158">
        <f t="shared" si="14"/>
        <v>225</v>
      </c>
      <c r="H44" s="159"/>
      <c r="I44" s="159"/>
      <c r="J44" s="159"/>
      <c r="K44" s="159"/>
      <c r="L44" s="159"/>
      <c r="M44" s="159"/>
      <c r="N44" s="159"/>
      <c r="O44" s="159"/>
      <c r="P44" s="159"/>
      <c r="Q44" s="158">
        <f t="shared" si="0"/>
        <v>225</v>
      </c>
      <c r="R44" s="159"/>
      <c r="S44" s="158">
        <f t="shared" si="17"/>
        <v>225</v>
      </c>
      <c r="T44" s="158">
        <f t="shared" si="15"/>
        <v>225</v>
      </c>
      <c r="U44" s="159">
        <v>50</v>
      </c>
      <c r="V44" s="159"/>
      <c r="W44" s="159"/>
      <c r="X44" s="159"/>
      <c r="Y44" s="159"/>
      <c r="Z44" s="159"/>
      <c r="AA44" s="159">
        <v>50</v>
      </c>
      <c r="AB44" s="159"/>
      <c r="AC44" s="159">
        <v>70</v>
      </c>
      <c r="AD44" s="158">
        <f t="shared" si="2"/>
        <v>395</v>
      </c>
      <c r="AE44" s="159">
        <v>620</v>
      </c>
      <c r="AF44" s="158">
        <f t="shared" si="3"/>
        <v>0</v>
      </c>
      <c r="AG44" s="158">
        <f t="shared" si="16"/>
        <v>225</v>
      </c>
      <c r="AH44" s="159"/>
      <c r="AI44" s="159"/>
      <c r="AJ44" s="159"/>
      <c r="AK44" s="159"/>
      <c r="AL44" s="159"/>
      <c r="AM44" s="159"/>
      <c r="AN44" s="159"/>
      <c r="AO44" s="159"/>
      <c r="AP44" s="159"/>
      <c r="AQ44" s="158">
        <f t="shared" si="5"/>
        <v>225</v>
      </c>
      <c r="AR44" s="159">
        <v>225</v>
      </c>
      <c r="AS44" s="158">
        <f t="shared" si="6"/>
        <v>0</v>
      </c>
      <c r="AT44" s="158">
        <f t="shared" si="13"/>
        <v>225</v>
      </c>
      <c r="AU44" s="159"/>
      <c r="AV44" s="159"/>
      <c r="AW44" s="159"/>
      <c r="AX44" s="159"/>
      <c r="AY44" s="159"/>
      <c r="AZ44" s="159"/>
      <c r="BA44" s="159"/>
      <c r="BB44" s="159"/>
      <c r="BC44" s="159"/>
      <c r="BD44" s="158">
        <f t="shared" si="8"/>
        <v>225</v>
      </c>
      <c r="BE44" s="159"/>
      <c r="BF44" s="159">
        <f t="shared" si="9"/>
        <v>225</v>
      </c>
      <c r="BG44" s="137" t="str">
        <f t="shared" si="10"/>
        <v/>
      </c>
    </row>
    <row r="45" spans="1:59">
      <c r="A45" s="138">
        <v>43</v>
      </c>
      <c r="B45" s="160" t="s">
        <v>112</v>
      </c>
      <c r="C45" s="213" t="s">
        <v>14</v>
      </c>
      <c r="D45" s="156" t="s">
        <v>113</v>
      </c>
      <c r="E45" s="161">
        <v>300</v>
      </c>
      <c r="F45" s="158">
        <v>0</v>
      </c>
      <c r="G45" s="158">
        <f t="shared" si="14"/>
        <v>900</v>
      </c>
      <c r="H45" s="159"/>
      <c r="I45" s="159"/>
      <c r="J45" s="159"/>
      <c r="K45" s="159"/>
      <c r="L45" s="159"/>
      <c r="M45" s="159"/>
      <c r="N45" s="159"/>
      <c r="O45" s="159"/>
      <c r="P45" s="159"/>
      <c r="Q45" s="158">
        <f t="shared" si="0"/>
        <v>900</v>
      </c>
      <c r="R45" s="159">
        <v>1400</v>
      </c>
      <c r="S45" s="158">
        <f t="shared" si="17"/>
        <v>-500</v>
      </c>
      <c r="T45" s="158">
        <f t="shared" si="15"/>
        <v>900</v>
      </c>
      <c r="U45" s="159"/>
      <c r="V45" s="159"/>
      <c r="W45" s="159"/>
      <c r="X45" s="159"/>
      <c r="Y45" s="159"/>
      <c r="Z45" s="159"/>
      <c r="AA45" s="159"/>
      <c r="AB45" s="159"/>
      <c r="AC45" s="159">
        <v>500</v>
      </c>
      <c r="AD45" s="158">
        <f t="shared" si="2"/>
        <v>1400</v>
      </c>
      <c r="AE45" s="159">
        <v>900</v>
      </c>
      <c r="AF45" s="158">
        <f t="shared" si="3"/>
        <v>0</v>
      </c>
      <c r="AG45" s="158">
        <f t="shared" si="16"/>
        <v>900</v>
      </c>
      <c r="AH45" s="159">
        <v>40</v>
      </c>
      <c r="AI45" s="159"/>
      <c r="AJ45" s="159"/>
      <c r="AK45" s="159"/>
      <c r="AL45" s="159"/>
      <c r="AM45" s="159"/>
      <c r="AN45" s="159"/>
      <c r="AO45" s="159"/>
      <c r="AP45" s="159"/>
      <c r="AQ45" s="158">
        <f t="shared" si="5"/>
        <v>940</v>
      </c>
      <c r="AR45" s="159">
        <v>940</v>
      </c>
      <c r="AS45" s="158">
        <f t="shared" si="6"/>
        <v>0</v>
      </c>
      <c r="AT45" s="158">
        <f t="shared" si="13"/>
        <v>900</v>
      </c>
      <c r="AU45" s="159"/>
      <c r="AV45" s="159"/>
      <c r="AW45" s="159"/>
      <c r="AX45" s="159"/>
      <c r="AY45" s="159"/>
      <c r="AZ45" s="159"/>
      <c r="BA45" s="159"/>
      <c r="BB45" s="159"/>
      <c r="BC45" s="159"/>
      <c r="BD45" s="158">
        <f t="shared" si="8"/>
        <v>900</v>
      </c>
      <c r="BE45" s="159">
        <v>900</v>
      </c>
      <c r="BF45" s="159">
        <f t="shared" si="9"/>
        <v>0</v>
      </c>
      <c r="BG45" s="137" t="str">
        <f t="shared" si="10"/>
        <v>*</v>
      </c>
    </row>
    <row r="46" spans="1:59">
      <c r="A46" s="138">
        <v>44</v>
      </c>
      <c r="B46" s="160" t="s">
        <v>114</v>
      </c>
      <c r="C46" s="213" t="s">
        <v>23</v>
      </c>
      <c r="D46" s="156" t="s">
        <v>116</v>
      </c>
      <c r="E46" s="161">
        <v>85</v>
      </c>
      <c r="F46" s="158">
        <v>-1120</v>
      </c>
      <c r="G46" s="158">
        <f t="shared" si="14"/>
        <v>255</v>
      </c>
      <c r="H46" s="159">
        <v>100</v>
      </c>
      <c r="I46" s="159"/>
      <c r="J46" s="159"/>
      <c r="K46" s="159"/>
      <c r="L46" s="159"/>
      <c r="M46" s="159"/>
      <c r="N46" s="159"/>
      <c r="O46" s="159"/>
      <c r="P46" s="159"/>
      <c r="Q46" s="158">
        <f t="shared" si="0"/>
        <v>355</v>
      </c>
      <c r="R46" s="159"/>
      <c r="S46" s="158">
        <f t="shared" si="17"/>
        <v>-765</v>
      </c>
      <c r="T46" s="158">
        <f t="shared" si="15"/>
        <v>255</v>
      </c>
      <c r="U46" s="159"/>
      <c r="V46" s="159"/>
      <c r="W46" s="159"/>
      <c r="X46" s="159"/>
      <c r="Y46" s="159"/>
      <c r="Z46" s="159"/>
      <c r="AA46" s="159"/>
      <c r="AB46" s="159"/>
      <c r="AC46" s="159"/>
      <c r="AD46" s="158">
        <f t="shared" si="2"/>
        <v>255</v>
      </c>
      <c r="AE46" s="159"/>
      <c r="AF46" s="158">
        <f t="shared" si="3"/>
        <v>-510</v>
      </c>
      <c r="AG46" s="158">
        <f t="shared" si="16"/>
        <v>255</v>
      </c>
      <c r="AH46" s="159"/>
      <c r="AI46" s="159"/>
      <c r="AJ46" s="159"/>
      <c r="AK46" s="159"/>
      <c r="AL46" s="159"/>
      <c r="AM46" s="159"/>
      <c r="AN46" s="159"/>
      <c r="AO46" s="159"/>
      <c r="AP46" s="159"/>
      <c r="AQ46" s="158">
        <f t="shared" si="5"/>
        <v>255</v>
      </c>
      <c r="AR46" s="159"/>
      <c r="AS46" s="158">
        <f t="shared" si="6"/>
        <v>-255</v>
      </c>
      <c r="AT46" s="158">
        <f t="shared" si="13"/>
        <v>255</v>
      </c>
      <c r="AU46" s="159"/>
      <c r="AV46" s="159"/>
      <c r="AW46" s="159"/>
      <c r="AX46" s="159"/>
      <c r="AY46" s="159"/>
      <c r="AZ46" s="159"/>
      <c r="BA46" s="159"/>
      <c r="BB46" s="159"/>
      <c r="BC46" s="159"/>
      <c r="BD46" s="158">
        <f t="shared" si="8"/>
        <v>255</v>
      </c>
      <c r="BE46" s="159"/>
      <c r="BF46" s="159">
        <f t="shared" si="9"/>
        <v>0</v>
      </c>
      <c r="BG46" s="137" t="str">
        <f t="shared" si="10"/>
        <v>*</v>
      </c>
    </row>
    <row r="47" spans="1:59">
      <c r="A47" s="138">
        <v>45</v>
      </c>
      <c r="B47" s="160" t="s">
        <v>117</v>
      </c>
      <c r="C47" s="213" t="s">
        <v>14</v>
      </c>
      <c r="D47" s="156" t="s">
        <v>119</v>
      </c>
      <c r="E47" s="161">
        <v>125</v>
      </c>
      <c r="F47" s="158">
        <v>-375</v>
      </c>
      <c r="G47" s="158">
        <f t="shared" si="14"/>
        <v>375</v>
      </c>
      <c r="H47" s="159"/>
      <c r="I47" s="159"/>
      <c r="J47" s="159"/>
      <c r="K47" s="159"/>
      <c r="L47" s="159"/>
      <c r="M47" s="159"/>
      <c r="N47" s="159"/>
      <c r="O47" s="159"/>
      <c r="P47" s="159"/>
      <c r="Q47" s="158">
        <f t="shared" si="0"/>
        <v>375</v>
      </c>
      <c r="R47" s="159"/>
      <c r="S47" s="158">
        <f t="shared" si="17"/>
        <v>0</v>
      </c>
      <c r="T47" s="158">
        <f t="shared" si="15"/>
        <v>375</v>
      </c>
      <c r="U47" s="159"/>
      <c r="V47" s="159"/>
      <c r="W47" s="159"/>
      <c r="X47" s="159"/>
      <c r="Y47" s="159"/>
      <c r="Z47" s="159"/>
      <c r="AA47" s="159"/>
      <c r="AB47" s="159"/>
      <c r="AC47" s="159"/>
      <c r="AD47" s="158">
        <f t="shared" si="2"/>
        <v>375</v>
      </c>
      <c r="AE47" s="159"/>
      <c r="AF47" s="158">
        <f t="shared" si="3"/>
        <v>375</v>
      </c>
      <c r="AG47" s="158">
        <f t="shared" si="16"/>
        <v>375</v>
      </c>
      <c r="AH47" s="159"/>
      <c r="AI47" s="159"/>
      <c r="AJ47" s="159"/>
      <c r="AK47" s="159"/>
      <c r="AL47" s="159"/>
      <c r="AM47" s="159"/>
      <c r="AN47" s="159"/>
      <c r="AO47" s="159"/>
      <c r="AP47" s="159"/>
      <c r="AQ47" s="158">
        <f t="shared" si="5"/>
        <v>375</v>
      </c>
      <c r="AR47" s="159">
        <v>750</v>
      </c>
      <c r="AS47" s="158">
        <f t="shared" si="6"/>
        <v>0</v>
      </c>
      <c r="AT47" s="158">
        <f t="shared" si="13"/>
        <v>375</v>
      </c>
      <c r="AU47" s="159"/>
      <c r="AV47" s="159"/>
      <c r="AW47" s="159"/>
      <c r="AX47" s="159"/>
      <c r="AY47" s="159"/>
      <c r="AZ47" s="159"/>
      <c r="BA47" s="159"/>
      <c r="BB47" s="159"/>
      <c r="BC47" s="159"/>
      <c r="BD47" s="158">
        <f t="shared" si="8"/>
        <v>375</v>
      </c>
      <c r="BE47" s="159"/>
      <c r="BF47" s="159">
        <f t="shared" si="9"/>
        <v>375</v>
      </c>
      <c r="BG47" s="137" t="str">
        <f t="shared" si="10"/>
        <v/>
      </c>
    </row>
    <row r="48" spans="1:59">
      <c r="A48" s="138">
        <v>46</v>
      </c>
      <c r="B48" s="160" t="s">
        <v>120</v>
      </c>
      <c r="C48" s="213" t="s">
        <v>14</v>
      </c>
      <c r="D48" s="156" t="s">
        <v>899</v>
      </c>
      <c r="E48" s="161">
        <v>85</v>
      </c>
      <c r="F48" s="158">
        <v>0</v>
      </c>
      <c r="G48" s="158">
        <f t="shared" si="14"/>
        <v>255</v>
      </c>
      <c r="H48" s="159"/>
      <c r="I48" s="159"/>
      <c r="J48" s="159"/>
      <c r="K48" s="159"/>
      <c r="L48" s="159"/>
      <c r="M48" s="159"/>
      <c r="N48" s="159"/>
      <c r="O48" s="159"/>
      <c r="P48" s="159"/>
      <c r="Q48" s="158">
        <f t="shared" si="0"/>
        <v>255</v>
      </c>
      <c r="R48" s="159">
        <v>255</v>
      </c>
      <c r="S48" s="158">
        <f t="shared" si="17"/>
        <v>0</v>
      </c>
      <c r="T48" s="158">
        <f t="shared" si="15"/>
        <v>255</v>
      </c>
      <c r="U48" s="159"/>
      <c r="V48" s="159"/>
      <c r="W48" s="159"/>
      <c r="X48" s="159"/>
      <c r="Y48" s="159"/>
      <c r="Z48" s="159"/>
      <c r="AA48" s="159"/>
      <c r="AB48" s="159"/>
      <c r="AC48" s="159">
        <v>50</v>
      </c>
      <c r="AD48" s="158">
        <f t="shared" si="2"/>
        <v>305</v>
      </c>
      <c r="AE48" s="159">
        <v>305</v>
      </c>
      <c r="AF48" s="158">
        <f t="shared" si="3"/>
        <v>0</v>
      </c>
      <c r="AG48" s="158">
        <f t="shared" si="16"/>
        <v>255</v>
      </c>
      <c r="AH48" s="159">
        <v>50</v>
      </c>
      <c r="AI48" s="159"/>
      <c r="AJ48" s="159"/>
      <c r="AK48" s="159"/>
      <c r="AL48" s="159"/>
      <c r="AM48" s="159"/>
      <c r="AN48" s="159"/>
      <c r="AO48" s="159"/>
      <c r="AP48" s="159"/>
      <c r="AQ48" s="158">
        <f t="shared" si="5"/>
        <v>305</v>
      </c>
      <c r="AR48" s="159">
        <v>305</v>
      </c>
      <c r="AS48" s="158">
        <f t="shared" si="6"/>
        <v>0</v>
      </c>
      <c r="AT48" s="158">
        <f t="shared" si="13"/>
        <v>255</v>
      </c>
      <c r="AU48" s="159"/>
      <c r="AV48" s="159"/>
      <c r="AW48" s="159"/>
      <c r="AX48" s="159"/>
      <c r="AY48" s="159"/>
      <c r="AZ48" s="159"/>
      <c r="BA48" s="159"/>
      <c r="BB48" s="159"/>
      <c r="BC48" s="159"/>
      <c r="BD48" s="158">
        <f t="shared" si="8"/>
        <v>255</v>
      </c>
      <c r="BE48" s="159">
        <v>255</v>
      </c>
      <c r="BF48" s="159">
        <f t="shared" si="9"/>
        <v>0</v>
      </c>
      <c r="BG48" s="137" t="str">
        <f t="shared" si="10"/>
        <v>*</v>
      </c>
    </row>
    <row r="49" spans="1:59">
      <c r="A49" s="138">
        <v>47</v>
      </c>
      <c r="B49" s="160" t="s">
        <v>886</v>
      </c>
      <c r="C49" s="213" t="s">
        <v>23</v>
      </c>
      <c r="D49" s="156" t="s">
        <v>887</v>
      </c>
      <c r="E49" s="161">
        <v>50</v>
      </c>
      <c r="F49" s="158">
        <v>0</v>
      </c>
      <c r="G49" s="158">
        <f t="shared" si="14"/>
        <v>150</v>
      </c>
      <c r="H49" s="159"/>
      <c r="I49" s="159"/>
      <c r="J49" s="159"/>
      <c r="K49" s="159"/>
      <c r="L49" s="159"/>
      <c r="M49" s="159"/>
      <c r="N49" s="159"/>
      <c r="O49" s="159"/>
      <c r="P49" s="159"/>
      <c r="Q49" s="158">
        <f t="shared" si="0"/>
        <v>150</v>
      </c>
      <c r="R49" s="159">
        <v>600</v>
      </c>
      <c r="S49" s="158">
        <f t="shared" si="17"/>
        <v>-450</v>
      </c>
      <c r="T49" s="158">
        <f t="shared" si="15"/>
        <v>150</v>
      </c>
      <c r="U49" s="159"/>
      <c r="V49" s="159"/>
      <c r="W49" s="159"/>
      <c r="X49" s="159"/>
      <c r="Y49" s="159"/>
      <c r="Z49" s="159"/>
      <c r="AA49" s="159"/>
      <c r="AB49" s="159"/>
      <c r="AC49" s="159"/>
      <c r="AD49" s="158">
        <f t="shared" si="2"/>
        <v>150</v>
      </c>
      <c r="AE49" s="159"/>
      <c r="AF49" s="158">
        <f t="shared" si="3"/>
        <v>-300</v>
      </c>
      <c r="AG49" s="158">
        <f t="shared" si="16"/>
        <v>150</v>
      </c>
      <c r="AH49" s="159"/>
      <c r="AI49" s="159"/>
      <c r="AJ49" s="159"/>
      <c r="AK49" s="159"/>
      <c r="AL49" s="159"/>
      <c r="AM49" s="159"/>
      <c r="AN49" s="159"/>
      <c r="AO49" s="159"/>
      <c r="AP49" s="159"/>
      <c r="AQ49" s="158">
        <f t="shared" si="5"/>
        <v>150</v>
      </c>
      <c r="AR49" s="159"/>
      <c r="AS49" s="158">
        <f t="shared" si="6"/>
        <v>-150</v>
      </c>
      <c r="AT49" s="158">
        <f t="shared" si="13"/>
        <v>150</v>
      </c>
      <c r="AU49" s="159"/>
      <c r="AV49" s="159"/>
      <c r="AW49" s="159"/>
      <c r="AX49" s="159"/>
      <c r="AY49" s="159"/>
      <c r="AZ49" s="159"/>
      <c r="BA49" s="159"/>
      <c r="BB49" s="159"/>
      <c r="BC49" s="159"/>
      <c r="BD49" s="158">
        <f t="shared" si="8"/>
        <v>150</v>
      </c>
      <c r="BE49" s="159"/>
      <c r="BF49" s="159">
        <f t="shared" si="9"/>
        <v>0</v>
      </c>
      <c r="BG49" s="137" t="str">
        <f t="shared" si="10"/>
        <v>*</v>
      </c>
    </row>
    <row r="50" spans="1:59">
      <c r="A50" s="138">
        <v>48</v>
      </c>
      <c r="B50" s="178" t="s">
        <v>122</v>
      </c>
      <c r="C50" s="213" t="s">
        <v>14</v>
      </c>
      <c r="D50" s="156" t="s">
        <v>339</v>
      </c>
      <c r="E50" s="161">
        <v>40</v>
      </c>
      <c r="F50" s="158">
        <v>0</v>
      </c>
      <c r="G50" s="158">
        <f t="shared" si="14"/>
        <v>120</v>
      </c>
      <c r="H50" s="159"/>
      <c r="I50" s="159"/>
      <c r="J50" s="159"/>
      <c r="K50" s="159"/>
      <c r="L50" s="159"/>
      <c r="M50" s="159"/>
      <c r="N50" s="159"/>
      <c r="O50" s="159"/>
      <c r="P50" s="159"/>
      <c r="Q50" s="158">
        <f t="shared" si="0"/>
        <v>120</v>
      </c>
      <c r="R50" s="159"/>
      <c r="S50" s="158">
        <f t="shared" si="17"/>
        <v>120</v>
      </c>
      <c r="T50" s="158">
        <f t="shared" si="15"/>
        <v>120</v>
      </c>
      <c r="U50" s="159"/>
      <c r="V50" s="159"/>
      <c r="W50" s="159"/>
      <c r="X50" s="159"/>
      <c r="Y50" s="159"/>
      <c r="Z50" s="159"/>
      <c r="AA50" s="159">
        <v>50</v>
      </c>
      <c r="AB50" s="159"/>
      <c r="AC50" s="159"/>
      <c r="AD50" s="158">
        <f t="shared" si="2"/>
        <v>170</v>
      </c>
      <c r="AE50" s="159"/>
      <c r="AF50" s="158">
        <f t="shared" si="3"/>
        <v>290</v>
      </c>
      <c r="AG50" s="158">
        <f t="shared" si="16"/>
        <v>120</v>
      </c>
      <c r="AH50" s="159"/>
      <c r="AI50" s="159"/>
      <c r="AJ50" s="159"/>
      <c r="AK50" s="159"/>
      <c r="AL50" s="159"/>
      <c r="AM50" s="159"/>
      <c r="AN50" s="159"/>
      <c r="AO50" s="159"/>
      <c r="AP50" s="159"/>
      <c r="AQ50" s="158">
        <f t="shared" si="5"/>
        <v>120</v>
      </c>
      <c r="AR50" s="159"/>
      <c r="AS50" s="158">
        <f t="shared" si="6"/>
        <v>410</v>
      </c>
      <c r="AT50" s="158">
        <f t="shared" si="13"/>
        <v>120</v>
      </c>
      <c r="AU50" s="159"/>
      <c r="AV50" s="159"/>
      <c r="AW50" s="159"/>
      <c r="AX50" s="159"/>
      <c r="AY50" s="159"/>
      <c r="AZ50" s="159"/>
      <c r="BA50" s="159"/>
      <c r="BB50" s="159"/>
      <c r="BC50" s="159"/>
      <c r="BD50" s="158">
        <f t="shared" si="8"/>
        <v>120</v>
      </c>
      <c r="BE50" s="159">
        <v>530</v>
      </c>
      <c r="BF50" s="159">
        <f t="shared" si="9"/>
        <v>0</v>
      </c>
      <c r="BG50" s="137" t="str">
        <f t="shared" si="10"/>
        <v>*</v>
      </c>
    </row>
    <row r="51" spans="1:59">
      <c r="A51" s="138">
        <v>49</v>
      </c>
      <c r="B51" s="178" t="s">
        <v>124</v>
      </c>
      <c r="C51" s="213" t="s">
        <v>14</v>
      </c>
      <c r="D51" s="156" t="s">
        <v>12</v>
      </c>
      <c r="E51" s="161">
        <v>435</v>
      </c>
      <c r="F51" s="158">
        <v>-1305</v>
      </c>
      <c r="G51" s="158">
        <f t="shared" si="14"/>
        <v>1305</v>
      </c>
      <c r="H51" s="159">
        <v>50</v>
      </c>
      <c r="I51" s="159"/>
      <c r="J51" s="159"/>
      <c r="K51" s="159"/>
      <c r="L51" s="159"/>
      <c r="M51" s="159"/>
      <c r="N51" s="159"/>
      <c r="O51" s="159"/>
      <c r="P51" s="159"/>
      <c r="Q51" s="158">
        <f t="shared" si="0"/>
        <v>1355</v>
      </c>
      <c r="R51" s="159">
        <v>10706</v>
      </c>
      <c r="S51" s="158">
        <f t="shared" si="17"/>
        <v>-10656</v>
      </c>
      <c r="T51" s="158">
        <f t="shared" si="15"/>
        <v>1305</v>
      </c>
      <c r="U51" s="159"/>
      <c r="V51" s="159"/>
      <c r="W51" s="159">
        <v>10656</v>
      </c>
      <c r="X51" s="159"/>
      <c r="Y51" s="159"/>
      <c r="Z51" s="159"/>
      <c r="AA51" s="159">
        <v>50</v>
      </c>
      <c r="AB51" s="159"/>
      <c r="AC51" s="159">
        <v>50</v>
      </c>
      <c r="AD51" s="158">
        <f t="shared" si="2"/>
        <v>12061</v>
      </c>
      <c r="AE51" s="159">
        <v>1405</v>
      </c>
      <c r="AF51" s="158">
        <f t="shared" si="3"/>
        <v>0</v>
      </c>
      <c r="AG51" s="158">
        <f t="shared" si="16"/>
        <v>1305</v>
      </c>
      <c r="AH51" s="159"/>
      <c r="AI51" s="159"/>
      <c r="AJ51" s="159"/>
      <c r="AK51" s="159"/>
      <c r="AL51" s="159"/>
      <c r="AM51" s="159"/>
      <c r="AN51" s="159"/>
      <c r="AO51" s="159"/>
      <c r="AP51" s="159"/>
      <c r="AQ51" s="158">
        <f t="shared" si="5"/>
        <v>1305</v>
      </c>
      <c r="AR51" s="159">
        <v>2610</v>
      </c>
      <c r="AS51" s="158">
        <f t="shared" si="6"/>
        <v>-1305</v>
      </c>
      <c r="AT51" s="158">
        <f t="shared" si="13"/>
        <v>1305</v>
      </c>
      <c r="AU51" s="159"/>
      <c r="AV51" s="159"/>
      <c r="AW51" s="159"/>
      <c r="AX51" s="159"/>
      <c r="AY51" s="159"/>
      <c r="AZ51" s="159"/>
      <c r="BA51" s="159"/>
      <c r="BB51" s="159"/>
      <c r="BC51" s="159"/>
      <c r="BD51" s="158">
        <f t="shared" si="8"/>
        <v>1305</v>
      </c>
      <c r="BE51" s="159"/>
      <c r="BF51" s="159">
        <f t="shared" si="9"/>
        <v>0</v>
      </c>
      <c r="BG51" s="137" t="str">
        <f t="shared" si="10"/>
        <v>*</v>
      </c>
    </row>
    <row r="52" spans="1:59">
      <c r="A52" s="138">
        <v>50</v>
      </c>
      <c r="B52" s="155" t="s">
        <v>126</v>
      </c>
      <c r="C52" s="213" t="s">
        <v>10</v>
      </c>
      <c r="D52" s="156" t="s">
        <v>830</v>
      </c>
      <c r="E52" s="157">
        <v>135</v>
      </c>
      <c r="F52" s="158">
        <v>0</v>
      </c>
      <c r="G52" s="158">
        <f t="shared" si="14"/>
        <v>405</v>
      </c>
      <c r="H52" s="159"/>
      <c r="I52" s="159"/>
      <c r="J52" s="159"/>
      <c r="K52" s="159"/>
      <c r="L52" s="159"/>
      <c r="M52" s="159"/>
      <c r="N52" s="159"/>
      <c r="O52" s="159"/>
      <c r="P52" s="159"/>
      <c r="Q52" s="158">
        <f t="shared" si="0"/>
        <v>405</v>
      </c>
      <c r="R52" s="159"/>
      <c r="S52" s="158">
        <f t="shared" si="17"/>
        <v>405</v>
      </c>
      <c r="T52" s="158">
        <f t="shared" si="15"/>
        <v>405</v>
      </c>
      <c r="U52" s="159">
        <v>50</v>
      </c>
      <c r="V52" s="159"/>
      <c r="W52" s="159"/>
      <c r="X52" s="159"/>
      <c r="Y52" s="159"/>
      <c r="Z52" s="159"/>
      <c r="AA52" s="159">
        <v>50</v>
      </c>
      <c r="AB52" s="159"/>
      <c r="AC52" s="159"/>
      <c r="AD52" s="158">
        <f t="shared" si="2"/>
        <v>505</v>
      </c>
      <c r="AE52" s="159">
        <v>1315</v>
      </c>
      <c r="AF52" s="158">
        <f t="shared" si="3"/>
        <v>-405</v>
      </c>
      <c r="AG52" s="158">
        <f t="shared" si="16"/>
        <v>405</v>
      </c>
      <c r="AH52" s="159">
        <v>50</v>
      </c>
      <c r="AI52" s="159"/>
      <c r="AJ52" s="159"/>
      <c r="AK52" s="159"/>
      <c r="AL52" s="159"/>
      <c r="AM52" s="159"/>
      <c r="AN52" s="159"/>
      <c r="AO52" s="159"/>
      <c r="AP52" s="159"/>
      <c r="AQ52" s="158">
        <f t="shared" si="5"/>
        <v>455</v>
      </c>
      <c r="AR52" s="159"/>
      <c r="AS52" s="158">
        <f t="shared" si="6"/>
        <v>50</v>
      </c>
      <c r="AT52" s="158">
        <f t="shared" si="13"/>
        <v>405</v>
      </c>
      <c r="AU52" s="159"/>
      <c r="AV52" s="159">
        <v>100</v>
      </c>
      <c r="AW52" s="159"/>
      <c r="AX52" s="159"/>
      <c r="AY52" s="159"/>
      <c r="AZ52" s="159"/>
      <c r="BA52" s="159"/>
      <c r="BB52" s="159"/>
      <c r="BC52" s="159"/>
      <c r="BD52" s="158">
        <f t="shared" si="8"/>
        <v>505</v>
      </c>
      <c r="BE52" s="159"/>
      <c r="BF52" s="159">
        <f t="shared" si="9"/>
        <v>555</v>
      </c>
      <c r="BG52" s="137" t="str">
        <f t="shared" si="10"/>
        <v/>
      </c>
    </row>
    <row r="53" spans="1:59">
      <c r="A53" s="138">
        <v>51</v>
      </c>
      <c r="B53" s="155" t="s">
        <v>128</v>
      </c>
      <c r="C53" s="213" t="s">
        <v>10</v>
      </c>
      <c r="D53" s="156" t="s">
        <v>130</v>
      </c>
      <c r="E53" s="157">
        <v>140</v>
      </c>
      <c r="F53" s="158">
        <v>0</v>
      </c>
      <c r="G53" s="158">
        <f t="shared" si="14"/>
        <v>420</v>
      </c>
      <c r="H53" s="159">
        <v>50</v>
      </c>
      <c r="I53" s="159"/>
      <c r="J53" s="159"/>
      <c r="K53" s="159"/>
      <c r="L53" s="159"/>
      <c r="M53" s="159"/>
      <c r="N53" s="159"/>
      <c r="O53" s="159"/>
      <c r="P53" s="159"/>
      <c r="Q53" s="158">
        <f t="shared" si="0"/>
        <v>470</v>
      </c>
      <c r="R53" s="159">
        <v>470</v>
      </c>
      <c r="S53" s="158">
        <f t="shared" si="17"/>
        <v>0</v>
      </c>
      <c r="T53" s="158">
        <f t="shared" si="15"/>
        <v>420</v>
      </c>
      <c r="U53" s="159"/>
      <c r="V53" s="159"/>
      <c r="W53" s="159"/>
      <c r="X53" s="159"/>
      <c r="Y53" s="159"/>
      <c r="Z53" s="159"/>
      <c r="AA53" s="159"/>
      <c r="AB53" s="159"/>
      <c r="AC53" s="159"/>
      <c r="AD53" s="158">
        <f t="shared" si="2"/>
        <v>420</v>
      </c>
      <c r="AE53" s="159">
        <v>420</v>
      </c>
      <c r="AF53" s="158">
        <f t="shared" si="3"/>
        <v>0</v>
      </c>
      <c r="AG53" s="158">
        <f t="shared" si="16"/>
        <v>420</v>
      </c>
      <c r="AH53" s="159">
        <v>50</v>
      </c>
      <c r="AI53" s="159"/>
      <c r="AJ53" s="159"/>
      <c r="AK53" s="159"/>
      <c r="AL53" s="159"/>
      <c r="AM53" s="159"/>
      <c r="AN53" s="159">
        <v>50</v>
      </c>
      <c r="AO53" s="159"/>
      <c r="AP53" s="159"/>
      <c r="AQ53" s="158">
        <f t="shared" si="5"/>
        <v>520</v>
      </c>
      <c r="AR53" s="159">
        <v>520</v>
      </c>
      <c r="AS53" s="158">
        <f t="shared" si="6"/>
        <v>0</v>
      </c>
      <c r="AT53" s="158">
        <f t="shared" si="13"/>
        <v>420</v>
      </c>
      <c r="AU53" s="159"/>
      <c r="AV53" s="159"/>
      <c r="AW53" s="159"/>
      <c r="AX53" s="159"/>
      <c r="AY53" s="159"/>
      <c r="AZ53" s="159"/>
      <c r="BA53" s="159"/>
      <c r="BB53" s="159"/>
      <c r="BC53" s="159"/>
      <c r="BD53" s="158">
        <f t="shared" si="8"/>
        <v>420</v>
      </c>
      <c r="BE53" s="159">
        <v>420</v>
      </c>
      <c r="BF53" s="159">
        <f t="shared" si="9"/>
        <v>0</v>
      </c>
      <c r="BG53" s="137" t="str">
        <f t="shared" si="10"/>
        <v>*</v>
      </c>
    </row>
    <row r="54" spans="1:59">
      <c r="A54" s="138">
        <v>52</v>
      </c>
      <c r="B54" s="160" t="s">
        <v>131</v>
      </c>
      <c r="C54" s="213" t="s">
        <v>23</v>
      </c>
      <c r="D54" s="156" t="s">
        <v>133</v>
      </c>
      <c r="E54" s="161">
        <v>90</v>
      </c>
      <c r="F54" s="158">
        <v>-20</v>
      </c>
      <c r="G54" s="158">
        <f t="shared" si="14"/>
        <v>270</v>
      </c>
      <c r="H54" s="159"/>
      <c r="I54" s="159"/>
      <c r="J54" s="159"/>
      <c r="K54" s="159"/>
      <c r="L54" s="159"/>
      <c r="M54" s="159"/>
      <c r="N54" s="159"/>
      <c r="O54" s="159"/>
      <c r="P54" s="159"/>
      <c r="Q54" s="158">
        <f t="shared" si="0"/>
        <v>270</v>
      </c>
      <c r="R54" s="159">
        <v>670</v>
      </c>
      <c r="S54" s="158">
        <f t="shared" si="17"/>
        <v>-420</v>
      </c>
      <c r="T54" s="158">
        <f t="shared" si="15"/>
        <v>270</v>
      </c>
      <c r="U54" s="159">
        <v>150</v>
      </c>
      <c r="V54" s="159"/>
      <c r="W54" s="159"/>
      <c r="X54" s="159"/>
      <c r="Y54" s="159"/>
      <c r="Z54" s="159"/>
      <c r="AA54" s="159"/>
      <c r="AB54" s="159"/>
      <c r="AC54" s="159"/>
      <c r="AD54" s="158">
        <f t="shared" si="2"/>
        <v>420</v>
      </c>
      <c r="AE54" s="159"/>
      <c r="AF54" s="158">
        <f t="shared" si="3"/>
        <v>0</v>
      </c>
      <c r="AG54" s="158">
        <f t="shared" si="16"/>
        <v>270</v>
      </c>
      <c r="AH54" s="159">
        <v>50</v>
      </c>
      <c r="AI54" s="159"/>
      <c r="AJ54" s="159"/>
      <c r="AK54" s="159"/>
      <c r="AL54" s="159"/>
      <c r="AM54" s="159"/>
      <c r="AN54" s="159"/>
      <c r="AO54" s="159"/>
      <c r="AP54" s="159"/>
      <c r="AQ54" s="158">
        <f t="shared" si="5"/>
        <v>320</v>
      </c>
      <c r="AR54" s="159">
        <v>910</v>
      </c>
      <c r="AS54" s="158">
        <f t="shared" si="6"/>
        <v>-590</v>
      </c>
      <c r="AT54" s="158">
        <f t="shared" si="13"/>
        <v>270</v>
      </c>
      <c r="AU54" s="159">
        <v>50</v>
      </c>
      <c r="AV54" s="159"/>
      <c r="AW54" s="159"/>
      <c r="AX54" s="159"/>
      <c r="AY54" s="159"/>
      <c r="AZ54" s="159"/>
      <c r="BA54" s="159"/>
      <c r="BB54" s="159"/>
      <c r="BC54" s="159"/>
      <c r="BD54" s="158">
        <f t="shared" si="8"/>
        <v>320</v>
      </c>
      <c r="BE54" s="159"/>
      <c r="BF54" s="159">
        <f t="shared" si="9"/>
        <v>-270</v>
      </c>
      <c r="BG54" s="137" t="str">
        <f t="shared" si="10"/>
        <v/>
      </c>
    </row>
    <row r="55" spans="1:59">
      <c r="A55" s="138">
        <v>53</v>
      </c>
      <c r="B55" s="160" t="s">
        <v>134</v>
      </c>
      <c r="C55" s="213" t="s">
        <v>23</v>
      </c>
      <c r="D55" s="156" t="s">
        <v>136</v>
      </c>
      <c r="E55" s="161">
        <v>85</v>
      </c>
      <c r="F55" s="158">
        <v>0</v>
      </c>
      <c r="G55" s="158">
        <f t="shared" si="14"/>
        <v>255</v>
      </c>
      <c r="H55" s="159"/>
      <c r="I55" s="159"/>
      <c r="J55" s="159"/>
      <c r="K55" s="159"/>
      <c r="L55" s="159"/>
      <c r="M55" s="159"/>
      <c r="N55" s="159"/>
      <c r="O55" s="159"/>
      <c r="P55" s="159"/>
      <c r="Q55" s="158">
        <f t="shared" si="0"/>
        <v>255</v>
      </c>
      <c r="R55" s="159">
        <v>255</v>
      </c>
      <c r="S55" s="158">
        <f t="shared" si="17"/>
        <v>0</v>
      </c>
      <c r="T55" s="158">
        <f t="shared" si="15"/>
        <v>255</v>
      </c>
      <c r="U55" s="159"/>
      <c r="V55" s="159"/>
      <c r="W55" s="159"/>
      <c r="X55" s="159"/>
      <c r="Y55" s="159"/>
      <c r="Z55" s="159"/>
      <c r="AA55" s="159"/>
      <c r="AB55" s="159"/>
      <c r="AC55" s="159"/>
      <c r="AD55" s="158">
        <f t="shared" si="2"/>
        <v>255</v>
      </c>
      <c r="AE55" s="159">
        <v>765</v>
      </c>
      <c r="AF55" s="158">
        <f t="shared" si="3"/>
        <v>-510</v>
      </c>
      <c r="AG55" s="158">
        <f t="shared" si="16"/>
        <v>255</v>
      </c>
      <c r="AH55" s="159"/>
      <c r="AI55" s="159"/>
      <c r="AJ55" s="159"/>
      <c r="AK55" s="159"/>
      <c r="AL55" s="159"/>
      <c r="AM55" s="159"/>
      <c r="AN55" s="159"/>
      <c r="AO55" s="159"/>
      <c r="AP55" s="159"/>
      <c r="AQ55" s="158">
        <f t="shared" si="5"/>
        <v>255</v>
      </c>
      <c r="AR55" s="159"/>
      <c r="AS55" s="158">
        <f t="shared" si="6"/>
        <v>-255</v>
      </c>
      <c r="AT55" s="158">
        <f t="shared" si="13"/>
        <v>255</v>
      </c>
      <c r="AU55" s="159"/>
      <c r="AV55" s="159"/>
      <c r="AW55" s="159"/>
      <c r="AX55" s="159"/>
      <c r="AY55" s="159"/>
      <c r="AZ55" s="159"/>
      <c r="BA55" s="159"/>
      <c r="BB55" s="159"/>
      <c r="BC55" s="159"/>
      <c r="BD55" s="158">
        <f t="shared" si="8"/>
        <v>255</v>
      </c>
      <c r="BE55" s="159"/>
      <c r="BF55" s="159">
        <f t="shared" si="9"/>
        <v>0</v>
      </c>
      <c r="BG55" s="137" t="str">
        <f t="shared" si="10"/>
        <v>*</v>
      </c>
    </row>
    <row r="56" spans="1:59">
      <c r="A56" s="138">
        <v>54</v>
      </c>
      <c r="B56" s="179" t="s">
        <v>137</v>
      </c>
      <c r="C56" s="216" t="s">
        <v>23</v>
      </c>
      <c r="D56" s="181"/>
      <c r="E56" s="182">
        <v>50</v>
      </c>
      <c r="F56" s="158">
        <v>0</v>
      </c>
      <c r="G56" s="158">
        <f t="shared" si="14"/>
        <v>150</v>
      </c>
      <c r="H56" s="159"/>
      <c r="I56" s="159"/>
      <c r="J56" s="159"/>
      <c r="K56" s="159"/>
      <c r="L56" s="159"/>
      <c r="M56" s="159"/>
      <c r="N56" s="159"/>
      <c r="O56" s="159"/>
      <c r="P56" s="159"/>
      <c r="Q56" s="158">
        <f t="shared" si="0"/>
        <v>150</v>
      </c>
      <c r="R56" s="159"/>
      <c r="S56" s="158">
        <f t="shared" si="17"/>
        <v>150</v>
      </c>
      <c r="T56" s="158">
        <f t="shared" si="15"/>
        <v>150</v>
      </c>
      <c r="U56" s="159"/>
      <c r="V56" s="159"/>
      <c r="W56" s="159"/>
      <c r="X56" s="159"/>
      <c r="Y56" s="159"/>
      <c r="Z56" s="159"/>
      <c r="AA56" s="159"/>
      <c r="AB56" s="159"/>
      <c r="AC56" s="159"/>
      <c r="AD56" s="158">
        <f t="shared" si="2"/>
        <v>150</v>
      </c>
      <c r="AE56" s="159">
        <v>600</v>
      </c>
      <c r="AF56" s="158">
        <f t="shared" si="3"/>
        <v>-300</v>
      </c>
      <c r="AG56" s="158">
        <f t="shared" si="16"/>
        <v>150</v>
      </c>
      <c r="AH56" s="159"/>
      <c r="AI56" s="159"/>
      <c r="AJ56" s="159"/>
      <c r="AK56" s="159"/>
      <c r="AL56" s="159"/>
      <c r="AM56" s="159"/>
      <c r="AN56" s="159"/>
      <c r="AO56" s="159"/>
      <c r="AP56" s="159"/>
      <c r="AQ56" s="158">
        <f t="shared" si="5"/>
        <v>150</v>
      </c>
      <c r="AR56" s="159"/>
      <c r="AS56" s="158">
        <f t="shared" si="6"/>
        <v>-150</v>
      </c>
      <c r="AT56" s="158">
        <f t="shared" si="13"/>
        <v>150</v>
      </c>
      <c r="AU56" s="159"/>
      <c r="AV56" s="159"/>
      <c r="AW56" s="159"/>
      <c r="AX56" s="159"/>
      <c r="AY56" s="159"/>
      <c r="AZ56" s="159"/>
      <c r="BA56" s="159"/>
      <c r="BB56" s="159"/>
      <c r="BC56" s="159"/>
      <c r="BD56" s="158">
        <f t="shared" si="8"/>
        <v>150</v>
      </c>
      <c r="BE56" s="159"/>
      <c r="BF56" s="159">
        <f t="shared" si="9"/>
        <v>0</v>
      </c>
      <c r="BG56" s="137" t="str">
        <f t="shared" si="10"/>
        <v>*</v>
      </c>
    </row>
    <row r="57" spans="1:59">
      <c r="A57" s="138">
        <v>55</v>
      </c>
      <c r="B57" s="160" t="s">
        <v>1055</v>
      </c>
      <c r="C57" s="213" t="s">
        <v>23</v>
      </c>
      <c r="D57" s="156" t="s">
        <v>863</v>
      </c>
      <c r="E57" s="161">
        <v>100</v>
      </c>
      <c r="F57" s="158">
        <v>0</v>
      </c>
      <c r="G57" s="158">
        <f t="shared" si="14"/>
        <v>300</v>
      </c>
      <c r="H57" s="159"/>
      <c r="I57" s="159"/>
      <c r="J57" s="159"/>
      <c r="K57" s="159"/>
      <c r="L57" s="159"/>
      <c r="M57" s="159"/>
      <c r="N57" s="159"/>
      <c r="O57" s="159"/>
      <c r="P57" s="159"/>
      <c r="Q57" s="158">
        <f t="shared" si="0"/>
        <v>300</v>
      </c>
      <c r="R57" s="159">
        <v>300</v>
      </c>
      <c r="S57" s="158">
        <f t="shared" si="17"/>
        <v>0</v>
      </c>
      <c r="T57" s="158">
        <f t="shared" si="15"/>
        <v>300</v>
      </c>
      <c r="U57" s="159"/>
      <c r="V57" s="159"/>
      <c r="W57" s="159"/>
      <c r="X57" s="159"/>
      <c r="Y57" s="159"/>
      <c r="Z57" s="159"/>
      <c r="AA57" s="159">
        <v>50</v>
      </c>
      <c r="AB57" s="159"/>
      <c r="AC57" s="159"/>
      <c r="AD57" s="158">
        <f t="shared" si="2"/>
        <v>350</v>
      </c>
      <c r="AE57" s="159">
        <v>950</v>
      </c>
      <c r="AF57" s="158">
        <f t="shared" si="3"/>
        <v>-600</v>
      </c>
      <c r="AG57" s="158">
        <f t="shared" si="16"/>
        <v>300</v>
      </c>
      <c r="AH57" s="159"/>
      <c r="AI57" s="159"/>
      <c r="AJ57" s="159"/>
      <c r="AK57" s="159"/>
      <c r="AL57" s="159"/>
      <c r="AM57" s="159"/>
      <c r="AN57" s="159"/>
      <c r="AO57" s="159"/>
      <c r="AP57" s="159"/>
      <c r="AQ57" s="158">
        <f t="shared" si="5"/>
        <v>300</v>
      </c>
      <c r="AR57" s="159"/>
      <c r="AS57" s="158">
        <f t="shared" si="6"/>
        <v>-300</v>
      </c>
      <c r="AT57" s="158">
        <f t="shared" si="13"/>
        <v>300</v>
      </c>
      <c r="AU57" s="159"/>
      <c r="AV57" s="159"/>
      <c r="AW57" s="159"/>
      <c r="AX57" s="159"/>
      <c r="AY57" s="159"/>
      <c r="AZ57" s="159"/>
      <c r="BA57" s="159"/>
      <c r="BB57" s="159"/>
      <c r="BC57" s="159"/>
      <c r="BD57" s="158">
        <f t="shared" si="8"/>
        <v>300</v>
      </c>
      <c r="BE57" s="159"/>
      <c r="BF57" s="159">
        <f t="shared" si="9"/>
        <v>0</v>
      </c>
      <c r="BG57" s="137" t="str">
        <f t="shared" si="10"/>
        <v>*</v>
      </c>
    </row>
    <row r="58" spans="1:59">
      <c r="A58" s="138">
        <v>56</v>
      </c>
      <c r="B58" s="160" t="s">
        <v>138</v>
      </c>
      <c r="C58" s="213" t="s">
        <v>23</v>
      </c>
      <c r="D58" s="156" t="s">
        <v>913</v>
      </c>
      <c r="E58" s="161">
        <v>85</v>
      </c>
      <c r="F58" s="158">
        <v>0</v>
      </c>
      <c r="G58" s="158">
        <f t="shared" si="14"/>
        <v>255</v>
      </c>
      <c r="H58" s="159"/>
      <c r="I58" s="159"/>
      <c r="J58" s="159"/>
      <c r="K58" s="159"/>
      <c r="L58" s="159"/>
      <c r="M58" s="159"/>
      <c r="N58" s="159"/>
      <c r="O58" s="159"/>
      <c r="P58" s="159"/>
      <c r="Q58" s="158">
        <f t="shared" si="0"/>
        <v>255</v>
      </c>
      <c r="R58" s="159"/>
      <c r="S58" s="158">
        <f t="shared" si="17"/>
        <v>255</v>
      </c>
      <c r="T58" s="158">
        <f t="shared" si="15"/>
        <v>255</v>
      </c>
      <c r="U58" s="159"/>
      <c r="V58" s="159"/>
      <c r="W58" s="159"/>
      <c r="X58" s="159"/>
      <c r="Y58" s="159"/>
      <c r="Z58" s="159"/>
      <c r="AA58" s="159"/>
      <c r="AB58" s="159"/>
      <c r="AC58" s="159"/>
      <c r="AD58" s="158">
        <f t="shared" si="2"/>
        <v>255</v>
      </c>
      <c r="AE58" s="159">
        <v>1020</v>
      </c>
      <c r="AF58" s="158">
        <f t="shared" si="3"/>
        <v>-510</v>
      </c>
      <c r="AG58" s="158">
        <f t="shared" si="16"/>
        <v>255</v>
      </c>
      <c r="AH58" s="159"/>
      <c r="AI58" s="159"/>
      <c r="AJ58" s="159"/>
      <c r="AK58" s="159"/>
      <c r="AL58" s="159"/>
      <c r="AM58" s="159"/>
      <c r="AN58" s="159"/>
      <c r="AO58" s="159"/>
      <c r="AP58" s="159"/>
      <c r="AQ58" s="158">
        <f t="shared" si="5"/>
        <v>255</v>
      </c>
      <c r="AR58" s="159"/>
      <c r="AS58" s="158">
        <f t="shared" si="6"/>
        <v>-255</v>
      </c>
      <c r="AT58" s="158">
        <f t="shared" si="13"/>
        <v>255</v>
      </c>
      <c r="AU58" s="159"/>
      <c r="AV58" s="159"/>
      <c r="AW58" s="159"/>
      <c r="AX58" s="159"/>
      <c r="AY58" s="159"/>
      <c r="AZ58" s="159"/>
      <c r="BA58" s="159"/>
      <c r="BB58" s="159"/>
      <c r="BC58" s="159"/>
      <c r="BD58" s="158">
        <f t="shared" si="8"/>
        <v>255</v>
      </c>
      <c r="BE58" s="159"/>
      <c r="BF58" s="159">
        <f t="shared" si="9"/>
        <v>0</v>
      </c>
      <c r="BG58" s="137" t="str">
        <f t="shared" si="10"/>
        <v>*</v>
      </c>
    </row>
    <row r="59" spans="1:59">
      <c r="A59" s="138">
        <v>57</v>
      </c>
      <c r="B59" s="221" t="s">
        <v>1156</v>
      </c>
      <c r="C59" s="213" t="s">
        <v>23</v>
      </c>
      <c r="D59" s="220" t="s">
        <v>1158</v>
      </c>
      <c r="E59" s="161">
        <v>60</v>
      </c>
      <c r="F59" s="158">
        <v>0</v>
      </c>
      <c r="G59" s="158">
        <f t="shared" si="14"/>
        <v>180</v>
      </c>
      <c r="H59" s="159">
        <v>50</v>
      </c>
      <c r="I59" s="159"/>
      <c r="J59" s="159"/>
      <c r="K59" s="159"/>
      <c r="L59" s="159"/>
      <c r="M59" s="159"/>
      <c r="N59" s="159"/>
      <c r="O59" s="159"/>
      <c r="P59" s="159"/>
      <c r="Q59" s="158">
        <f t="shared" si="0"/>
        <v>230</v>
      </c>
      <c r="R59" s="159"/>
      <c r="S59" s="158">
        <f t="shared" si="17"/>
        <v>230</v>
      </c>
      <c r="T59" s="158">
        <f t="shared" si="15"/>
        <v>180</v>
      </c>
      <c r="U59" s="159"/>
      <c r="V59" s="159"/>
      <c r="W59" s="159"/>
      <c r="X59" s="159"/>
      <c r="Y59" s="159"/>
      <c r="Z59" s="159"/>
      <c r="AA59" s="159"/>
      <c r="AB59" s="159"/>
      <c r="AC59" s="159"/>
      <c r="AD59" s="158">
        <f t="shared" si="2"/>
        <v>180</v>
      </c>
      <c r="AE59" s="159"/>
      <c r="AF59" s="158">
        <f t="shared" si="3"/>
        <v>410</v>
      </c>
      <c r="AG59" s="158">
        <f t="shared" si="16"/>
        <v>180</v>
      </c>
      <c r="AH59" s="176"/>
      <c r="AI59" s="176"/>
      <c r="AJ59" s="176"/>
      <c r="AK59" s="176"/>
      <c r="AL59" s="176"/>
      <c r="AM59" s="176"/>
      <c r="AN59" s="176"/>
      <c r="AO59" s="176"/>
      <c r="AP59" s="176"/>
      <c r="AQ59" s="158">
        <f t="shared" si="5"/>
        <v>180</v>
      </c>
      <c r="AR59" s="159">
        <v>770</v>
      </c>
      <c r="AS59" s="158">
        <f t="shared" si="6"/>
        <v>-180</v>
      </c>
      <c r="AT59" s="158">
        <f t="shared" si="13"/>
        <v>180</v>
      </c>
      <c r="AU59" s="176"/>
      <c r="AV59" s="176"/>
      <c r="AW59" s="176"/>
      <c r="AX59" s="176"/>
      <c r="AY59" s="176"/>
      <c r="AZ59" s="176"/>
      <c r="BA59" s="176"/>
      <c r="BB59" s="176"/>
      <c r="BC59" s="176"/>
      <c r="BD59" s="158">
        <f t="shared" si="8"/>
        <v>180</v>
      </c>
      <c r="BE59" s="159"/>
      <c r="BF59" s="159">
        <f t="shared" si="9"/>
        <v>0</v>
      </c>
      <c r="BG59" s="137" t="str">
        <f t="shared" si="10"/>
        <v>*</v>
      </c>
    </row>
    <row r="60" spans="1:59">
      <c r="A60" s="138">
        <v>58</v>
      </c>
      <c r="B60" s="160" t="s">
        <v>140</v>
      </c>
      <c r="C60" s="213" t="s">
        <v>23</v>
      </c>
      <c r="D60" s="156" t="s">
        <v>142</v>
      </c>
      <c r="E60" s="161">
        <v>50</v>
      </c>
      <c r="F60" s="158">
        <v>0</v>
      </c>
      <c r="G60" s="158">
        <f t="shared" si="14"/>
        <v>150</v>
      </c>
      <c r="H60" s="159"/>
      <c r="I60" s="159"/>
      <c r="J60" s="159"/>
      <c r="K60" s="159"/>
      <c r="L60" s="159"/>
      <c r="M60" s="159"/>
      <c r="N60" s="159"/>
      <c r="O60" s="159"/>
      <c r="P60" s="159"/>
      <c r="Q60" s="158">
        <f t="shared" si="0"/>
        <v>150</v>
      </c>
      <c r="R60" s="159">
        <v>300</v>
      </c>
      <c r="S60" s="158">
        <f t="shared" si="17"/>
        <v>-150</v>
      </c>
      <c r="T60" s="158">
        <f t="shared" si="15"/>
        <v>150</v>
      </c>
      <c r="U60" s="159"/>
      <c r="V60" s="159"/>
      <c r="W60" s="159"/>
      <c r="X60" s="159"/>
      <c r="Y60" s="159"/>
      <c r="Z60" s="159"/>
      <c r="AA60" s="159"/>
      <c r="AB60" s="159"/>
      <c r="AC60" s="159"/>
      <c r="AD60" s="158">
        <f t="shared" si="2"/>
        <v>150</v>
      </c>
      <c r="AE60" s="159"/>
      <c r="AF60" s="158">
        <f t="shared" si="3"/>
        <v>0</v>
      </c>
      <c r="AG60" s="158">
        <f t="shared" si="16"/>
        <v>150</v>
      </c>
      <c r="AH60" s="159"/>
      <c r="AI60" s="159"/>
      <c r="AJ60" s="159"/>
      <c r="AK60" s="159"/>
      <c r="AL60" s="159"/>
      <c r="AM60" s="159"/>
      <c r="AN60" s="159"/>
      <c r="AO60" s="159"/>
      <c r="AP60" s="159"/>
      <c r="AQ60" s="158">
        <f t="shared" si="5"/>
        <v>150</v>
      </c>
      <c r="AR60" s="159">
        <v>300</v>
      </c>
      <c r="AS60" s="158">
        <f t="shared" si="6"/>
        <v>-150</v>
      </c>
      <c r="AT60" s="158">
        <f t="shared" si="13"/>
        <v>150</v>
      </c>
      <c r="AU60" s="159"/>
      <c r="AV60" s="159"/>
      <c r="AW60" s="159"/>
      <c r="AX60" s="159"/>
      <c r="AY60" s="159"/>
      <c r="AZ60" s="159"/>
      <c r="BA60" s="159"/>
      <c r="BB60" s="159"/>
      <c r="BC60" s="159"/>
      <c r="BD60" s="158">
        <f t="shared" si="8"/>
        <v>150</v>
      </c>
      <c r="BE60" s="159"/>
      <c r="BF60" s="159">
        <f t="shared" si="9"/>
        <v>0</v>
      </c>
      <c r="BG60" s="137" t="str">
        <f t="shared" si="10"/>
        <v>*</v>
      </c>
    </row>
    <row r="61" spans="1:59">
      <c r="A61" s="138">
        <v>59</v>
      </c>
      <c r="B61" s="160" t="s">
        <v>143</v>
      </c>
      <c r="C61" s="213" t="s">
        <v>23</v>
      </c>
      <c r="D61" s="156" t="s">
        <v>145</v>
      </c>
      <c r="E61" s="161">
        <v>65</v>
      </c>
      <c r="F61" s="158">
        <v>0</v>
      </c>
      <c r="G61" s="158">
        <f t="shared" si="14"/>
        <v>195</v>
      </c>
      <c r="H61" s="159"/>
      <c r="I61" s="159"/>
      <c r="J61" s="159"/>
      <c r="K61" s="159"/>
      <c r="L61" s="159"/>
      <c r="M61" s="159"/>
      <c r="N61" s="159"/>
      <c r="O61" s="159"/>
      <c r="P61" s="159"/>
      <c r="Q61" s="158">
        <f t="shared" si="0"/>
        <v>195</v>
      </c>
      <c r="R61" s="159">
        <v>780</v>
      </c>
      <c r="S61" s="158">
        <f t="shared" si="17"/>
        <v>-585</v>
      </c>
      <c r="T61" s="158">
        <f t="shared" si="15"/>
        <v>195</v>
      </c>
      <c r="U61" s="159"/>
      <c r="V61" s="159"/>
      <c r="W61" s="159"/>
      <c r="X61" s="159"/>
      <c r="Y61" s="159"/>
      <c r="Z61" s="159"/>
      <c r="AA61" s="159"/>
      <c r="AB61" s="159"/>
      <c r="AC61" s="159"/>
      <c r="AD61" s="158">
        <f t="shared" si="2"/>
        <v>195</v>
      </c>
      <c r="AE61" s="159"/>
      <c r="AF61" s="158">
        <f t="shared" si="3"/>
        <v>-390</v>
      </c>
      <c r="AG61" s="158">
        <f t="shared" si="16"/>
        <v>195</v>
      </c>
      <c r="AH61" s="159"/>
      <c r="AI61" s="159"/>
      <c r="AJ61" s="159"/>
      <c r="AK61" s="159"/>
      <c r="AL61" s="159"/>
      <c r="AM61" s="159"/>
      <c r="AN61" s="159"/>
      <c r="AO61" s="159"/>
      <c r="AP61" s="159"/>
      <c r="AQ61" s="158">
        <f t="shared" si="5"/>
        <v>195</v>
      </c>
      <c r="AR61" s="159"/>
      <c r="AS61" s="158">
        <f t="shared" si="6"/>
        <v>-195</v>
      </c>
      <c r="AT61" s="158">
        <f t="shared" si="13"/>
        <v>195</v>
      </c>
      <c r="AU61" s="159"/>
      <c r="AV61" s="159"/>
      <c r="AW61" s="159"/>
      <c r="AX61" s="159"/>
      <c r="AY61" s="159"/>
      <c r="AZ61" s="159"/>
      <c r="BA61" s="159"/>
      <c r="BB61" s="159"/>
      <c r="BC61" s="159"/>
      <c r="BD61" s="158">
        <f t="shared" si="8"/>
        <v>195</v>
      </c>
      <c r="BE61" s="159"/>
      <c r="BF61" s="159">
        <f t="shared" si="9"/>
        <v>0</v>
      </c>
      <c r="BG61" s="137" t="str">
        <f t="shared" si="10"/>
        <v>*</v>
      </c>
    </row>
    <row r="62" spans="1:59">
      <c r="A62" s="138">
        <v>60</v>
      </c>
      <c r="B62" s="231" t="s">
        <v>1295</v>
      </c>
      <c r="C62" s="215" t="s">
        <v>10</v>
      </c>
      <c r="D62" s="170" t="s">
        <v>12</v>
      </c>
      <c r="E62" s="232">
        <v>100</v>
      </c>
      <c r="F62" s="166">
        <v>1800</v>
      </c>
      <c r="G62" s="166">
        <v>0</v>
      </c>
      <c r="H62" s="167"/>
      <c r="I62" s="167"/>
      <c r="J62" s="167"/>
      <c r="K62" s="167"/>
      <c r="L62" s="167"/>
      <c r="M62" s="167"/>
      <c r="N62" s="167"/>
      <c r="O62" s="167"/>
      <c r="P62" s="167"/>
      <c r="Q62" s="166">
        <f t="shared" si="0"/>
        <v>0</v>
      </c>
      <c r="R62" s="167"/>
      <c r="S62" s="166">
        <f t="shared" si="17"/>
        <v>1800</v>
      </c>
      <c r="T62" s="166">
        <v>0</v>
      </c>
      <c r="U62" s="167"/>
      <c r="V62" s="167"/>
      <c r="W62" s="167"/>
      <c r="X62" s="167"/>
      <c r="Y62" s="167"/>
      <c r="Z62" s="167"/>
      <c r="AA62" s="167"/>
      <c r="AB62" s="167"/>
      <c r="AC62" s="167"/>
      <c r="AD62" s="166">
        <f t="shared" si="2"/>
        <v>0</v>
      </c>
      <c r="AE62" s="167"/>
      <c r="AF62" s="166">
        <f t="shared" si="3"/>
        <v>1800</v>
      </c>
      <c r="AG62" s="166">
        <v>0</v>
      </c>
      <c r="AH62" s="167"/>
      <c r="AI62" s="167"/>
      <c r="AJ62" s="167"/>
      <c r="AK62" s="167"/>
      <c r="AL62" s="167"/>
      <c r="AM62" s="167"/>
      <c r="AN62" s="167"/>
      <c r="AO62" s="167"/>
      <c r="AP62" s="167"/>
      <c r="AQ62" s="166">
        <f t="shared" si="5"/>
        <v>0</v>
      </c>
      <c r="AR62" s="167"/>
      <c r="AS62" s="166">
        <f t="shared" si="6"/>
        <v>1800</v>
      </c>
      <c r="AT62" s="166">
        <v>0</v>
      </c>
      <c r="AU62" s="167"/>
      <c r="AV62" s="167"/>
      <c r="AW62" s="167"/>
      <c r="AX62" s="167"/>
      <c r="AY62" s="167"/>
      <c r="AZ62" s="167"/>
      <c r="BA62" s="167"/>
      <c r="BB62" s="167"/>
      <c r="BC62" s="167"/>
      <c r="BD62" s="166">
        <f t="shared" si="8"/>
        <v>0</v>
      </c>
      <c r="BE62" s="167"/>
      <c r="BF62" s="167">
        <f t="shared" si="9"/>
        <v>1800</v>
      </c>
      <c r="BG62" s="137" t="str">
        <f t="shared" si="10"/>
        <v/>
      </c>
    </row>
    <row r="63" spans="1:59">
      <c r="A63" s="138">
        <v>61</v>
      </c>
      <c r="B63" s="160" t="s">
        <v>864</v>
      </c>
      <c r="C63" s="213" t="s">
        <v>23</v>
      </c>
      <c r="D63" s="156" t="s">
        <v>865</v>
      </c>
      <c r="E63" s="161">
        <v>35</v>
      </c>
      <c r="F63" s="158">
        <v>-340</v>
      </c>
      <c r="G63" s="158">
        <f>E63*3</f>
        <v>105</v>
      </c>
      <c r="H63" s="159"/>
      <c r="I63" s="159"/>
      <c r="J63" s="159"/>
      <c r="K63" s="159"/>
      <c r="L63" s="159"/>
      <c r="M63" s="159"/>
      <c r="N63" s="159"/>
      <c r="O63" s="159"/>
      <c r="P63" s="159"/>
      <c r="Q63" s="158">
        <f t="shared" si="0"/>
        <v>105</v>
      </c>
      <c r="R63" s="159"/>
      <c r="S63" s="158">
        <f t="shared" si="17"/>
        <v>-235</v>
      </c>
      <c r="T63" s="158">
        <f>E63*3</f>
        <v>105</v>
      </c>
      <c r="U63" s="159"/>
      <c r="V63" s="159"/>
      <c r="W63" s="159"/>
      <c r="X63" s="159"/>
      <c r="Y63" s="159"/>
      <c r="Z63" s="159"/>
      <c r="AA63" s="159"/>
      <c r="AB63" s="159"/>
      <c r="AC63" s="159"/>
      <c r="AD63" s="158">
        <f t="shared" si="2"/>
        <v>105</v>
      </c>
      <c r="AE63" s="159"/>
      <c r="AF63" s="158">
        <f t="shared" si="3"/>
        <v>-130</v>
      </c>
      <c r="AG63" s="158">
        <f t="shared" ref="AG63:AG90" si="18">$E63*3</f>
        <v>105</v>
      </c>
      <c r="AH63" s="159"/>
      <c r="AI63" s="159"/>
      <c r="AJ63" s="159"/>
      <c r="AK63" s="159"/>
      <c r="AL63" s="159"/>
      <c r="AM63" s="159"/>
      <c r="AN63" s="159"/>
      <c r="AO63" s="159"/>
      <c r="AP63" s="159"/>
      <c r="AQ63" s="158">
        <f t="shared" si="5"/>
        <v>105</v>
      </c>
      <c r="AR63" s="159"/>
      <c r="AS63" s="158">
        <f t="shared" si="6"/>
        <v>-25</v>
      </c>
      <c r="AT63" s="158">
        <f t="shared" ref="AT63:AT90" si="19">$E63*3</f>
        <v>105</v>
      </c>
      <c r="AU63" s="159"/>
      <c r="AV63" s="159"/>
      <c r="AW63" s="159"/>
      <c r="AX63" s="159"/>
      <c r="AY63" s="159"/>
      <c r="AZ63" s="159"/>
      <c r="BA63" s="159"/>
      <c r="BB63" s="159"/>
      <c r="BC63" s="159"/>
      <c r="BD63" s="158">
        <f t="shared" si="8"/>
        <v>105</v>
      </c>
      <c r="BE63" s="159">
        <v>80</v>
      </c>
      <c r="BF63" s="159">
        <f t="shared" si="9"/>
        <v>0</v>
      </c>
      <c r="BG63" s="137" t="str">
        <f t="shared" si="10"/>
        <v>*</v>
      </c>
    </row>
    <row r="64" spans="1:59">
      <c r="A64" s="138">
        <v>62</v>
      </c>
      <c r="B64" s="221" t="s">
        <v>1309</v>
      </c>
      <c r="C64" s="213" t="s">
        <v>23</v>
      </c>
      <c r="D64" s="156"/>
      <c r="E64" s="161">
        <v>20</v>
      </c>
      <c r="F64" s="158"/>
      <c r="G64" s="158"/>
      <c r="H64" s="159"/>
      <c r="I64" s="159"/>
      <c r="J64" s="159"/>
      <c r="K64" s="159"/>
      <c r="L64" s="159"/>
      <c r="M64" s="159"/>
      <c r="N64" s="159"/>
      <c r="O64" s="159"/>
      <c r="P64" s="159"/>
      <c r="Q64" s="158">
        <f t="shared" si="0"/>
        <v>0</v>
      </c>
      <c r="R64" s="159"/>
      <c r="S64" s="158"/>
      <c r="T64" s="268">
        <v>20</v>
      </c>
      <c r="U64" s="159"/>
      <c r="V64" s="159"/>
      <c r="W64" s="159"/>
      <c r="X64" s="159"/>
      <c r="Y64" s="159"/>
      <c r="Z64" s="159"/>
      <c r="AA64" s="159"/>
      <c r="AB64" s="159"/>
      <c r="AC64" s="159"/>
      <c r="AD64" s="158">
        <f t="shared" si="2"/>
        <v>20</v>
      </c>
      <c r="AE64" s="159"/>
      <c r="AF64" s="158">
        <f t="shared" si="3"/>
        <v>20</v>
      </c>
      <c r="AG64" s="158">
        <f t="shared" si="18"/>
        <v>60</v>
      </c>
      <c r="AH64" s="159"/>
      <c r="AI64" s="159"/>
      <c r="AJ64" s="159"/>
      <c r="AK64" s="159"/>
      <c r="AL64" s="159"/>
      <c r="AM64" s="159"/>
      <c r="AN64" s="159"/>
      <c r="AO64" s="159"/>
      <c r="AP64" s="159"/>
      <c r="AQ64" s="158">
        <f t="shared" si="5"/>
        <v>60</v>
      </c>
      <c r="AR64" s="159">
        <v>220</v>
      </c>
      <c r="AS64" s="158">
        <f t="shared" si="6"/>
        <v>-140</v>
      </c>
      <c r="AT64" s="158">
        <f t="shared" si="19"/>
        <v>60</v>
      </c>
      <c r="AU64" s="159"/>
      <c r="AV64" s="159"/>
      <c r="AW64" s="159"/>
      <c r="AX64" s="159"/>
      <c r="AY64" s="159"/>
      <c r="AZ64" s="159"/>
      <c r="BA64" s="159"/>
      <c r="BB64" s="159"/>
      <c r="BC64" s="159"/>
      <c r="BD64" s="158">
        <f t="shared" si="8"/>
        <v>60</v>
      </c>
      <c r="BE64" s="159"/>
      <c r="BF64" s="159">
        <f t="shared" si="9"/>
        <v>-80</v>
      </c>
    </row>
    <row r="65" spans="1:59">
      <c r="A65" s="138">
        <v>63</v>
      </c>
      <c r="B65" s="160" t="s">
        <v>151</v>
      </c>
      <c r="C65" s="213" t="s">
        <v>14</v>
      </c>
      <c r="D65" s="156" t="s">
        <v>152</v>
      </c>
      <c r="E65" s="161">
        <v>150</v>
      </c>
      <c r="F65" s="158">
        <v>0</v>
      </c>
      <c r="G65" s="158">
        <f t="shared" ref="G65:G83" si="20">E65*3</f>
        <v>450</v>
      </c>
      <c r="H65" s="159"/>
      <c r="I65" s="159"/>
      <c r="J65" s="159"/>
      <c r="K65" s="159"/>
      <c r="L65" s="159"/>
      <c r="M65" s="159"/>
      <c r="N65" s="159"/>
      <c r="O65" s="159"/>
      <c r="P65" s="159"/>
      <c r="Q65" s="158">
        <f t="shared" si="0"/>
        <v>450</v>
      </c>
      <c r="R65" s="159">
        <v>450</v>
      </c>
      <c r="S65" s="158">
        <f t="shared" ref="S65:S97" si="21">F65+Q65-R65</f>
        <v>0</v>
      </c>
      <c r="T65" s="158">
        <f t="shared" ref="T65:T90" si="22">E65*3</f>
        <v>450</v>
      </c>
      <c r="U65" s="159">
        <v>50</v>
      </c>
      <c r="V65" s="159"/>
      <c r="W65" s="159"/>
      <c r="X65" s="159"/>
      <c r="Y65" s="159"/>
      <c r="Z65" s="159"/>
      <c r="AA65" s="159">
        <v>50</v>
      </c>
      <c r="AB65" s="159"/>
      <c r="AC65" s="159">
        <v>50</v>
      </c>
      <c r="AD65" s="158">
        <f t="shared" si="2"/>
        <v>600</v>
      </c>
      <c r="AE65" s="159">
        <v>600</v>
      </c>
      <c r="AF65" s="158">
        <f t="shared" si="3"/>
        <v>0</v>
      </c>
      <c r="AG65" s="158">
        <f t="shared" si="18"/>
        <v>450</v>
      </c>
      <c r="AH65" s="159"/>
      <c r="AI65" s="159"/>
      <c r="AJ65" s="159"/>
      <c r="AK65" s="159"/>
      <c r="AL65" s="159"/>
      <c r="AM65" s="159"/>
      <c r="AN65" s="159"/>
      <c r="AO65" s="159"/>
      <c r="AP65" s="159"/>
      <c r="AQ65" s="158">
        <f t="shared" si="5"/>
        <v>450</v>
      </c>
      <c r="AR65" s="159">
        <v>450</v>
      </c>
      <c r="AS65" s="158">
        <f t="shared" si="6"/>
        <v>0</v>
      </c>
      <c r="AT65" s="158">
        <f t="shared" si="19"/>
        <v>450</v>
      </c>
      <c r="AU65" s="159"/>
      <c r="AV65" s="159"/>
      <c r="AW65" s="159"/>
      <c r="AX65" s="159"/>
      <c r="AY65" s="159"/>
      <c r="AZ65" s="159"/>
      <c r="BA65" s="159"/>
      <c r="BB65" s="159"/>
      <c r="BC65" s="159"/>
      <c r="BD65" s="158">
        <f t="shared" si="8"/>
        <v>450</v>
      </c>
      <c r="BE65" s="159"/>
      <c r="BF65" s="159">
        <f t="shared" si="9"/>
        <v>450</v>
      </c>
      <c r="BG65" s="137" t="str">
        <f t="shared" si="10"/>
        <v/>
      </c>
    </row>
    <row r="66" spans="1:59">
      <c r="A66" s="138">
        <v>64</v>
      </c>
      <c r="B66" s="160" t="s">
        <v>153</v>
      </c>
      <c r="C66" s="213" t="s">
        <v>14</v>
      </c>
      <c r="D66" s="156" t="s">
        <v>905</v>
      </c>
      <c r="E66" s="161">
        <v>85</v>
      </c>
      <c r="F66" s="158">
        <v>0</v>
      </c>
      <c r="G66" s="158">
        <f t="shared" si="20"/>
        <v>255</v>
      </c>
      <c r="H66" s="159">
        <v>50</v>
      </c>
      <c r="I66" s="159"/>
      <c r="J66" s="159"/>
      <c r="K66" s="159"/>
      <c r="L66" s="159"/>
      <c r="M66" s="159"/>
      <c r="N66" s="159"/>
      <c r="O66" s="159"/>
      <c r="P66" s="159"/>
      <c r="Q66" s="158">
        <f t="shared" si="0"/>
        <v>305</v>
      </c>
      <c r="R66" s="159">
        <v>660</v>
      </c>
      <c r="S66" s="158">
        <f t="shared" si="21"/>
        <v>-355</v>
      </c>
      <c r="T66" s="158">
        <f t="shared" si="22"/>
        <v>255</v>
      </c>
      <c r="U66" s="159"/>
      <c r="V66" s="159"/>
      <c r="W66" s="159"/>
      <c r="X66" s="159"/>
      <c r="Y66" s="159"/>
      <c r="Z66" s="159"/>
      <c r="AA66" s="159">
        <v>50</v>
      </c>
      <c r="AB66" s="159"/>
      <c r="AC66" s="159">
        <v>50</v>
      </c>
      <c r="AD66" s="158">
        <f t="shared" si="2"/>
        <v>355</v>
      </c>
      <c r="AE66" s="159"/>
      <c r="AF66" s="158">
        <f t="shared" si="3"/>
        <v>0</v>
      </c>
      <c r="AG66" s="158">
        <f t="shared" si="18"/>
        <v>255</v>
      </c>
      <c r="AH66" s="159"/>
      <c r="AI66" s="159"/>
      <c r="AJ66" s="159"/>
      <c r="AK66" s="159"/>
      <c r="AL66" s="159"/>
      <c r="AM66" s="159"/>
      <c r="AN66" s="159"/>
      <c r="AO66" s="159"/>
      <c r="AP66" s="159"/>
      <c r="AQ66" s="158">
        <f t="shared" si="5"/>
        <v>255</v>
      </c>
      <c r="AR66" s="159">
        <v>255</v>
      </c>
      <c r="AS66" s="158">
        <f t="shared" si="6"/>
        <v>0</v>
      </c>
      <c r="AT66" s="158">
        <f t="shared" si="19"/>
        <v>255</v>
      </c>
      <c r="AU66" s="159"/>
      <c r="AV66" s="159"/>
      <c r="AW66" s="159"/>
      <c r="AX66" s="159"/>
      <c r="AY66" s="159"/>
      <c r="AZ66" s="159"/>
      <c r="BA66" s="159"/>
      <c r="BB66" s="159"/>
      <c r="BC66" s="159"/>
      <c r="BD66" s="158">
        <f t="shared" si="8"/>
        <v>255</v>
      </c>
      <c r="BE66" s="159">
        <v>255</v>
      </c>
      <c r="BF66" s="159">
        <f t="shared" si="9"/>
        <v>0</v>
      </c>
      <c r="BG66" s="137" t="str">
        <f t="shared" si="10"/>
        <v>*</v>
      </c>
    </row>
    <row r="67" spans="1:59">
      <c r="A67" s="138">
        <v>65</v>
      </c>
      <c r="B67" s="155" t="s">
        <v>980</v>
      </c>
      <c r="C67" s="213" t="s">
        <v>23</v>
      </c>
      <c r="D67" s="156" t="s">
        <v>973</v>
      </c>
      <c r="E67" s="161">
        <v>50</v>
      </c>
      <c r="F67" s="158">
        <v>0</v>
      </c>
      <c r="G67" s="158">
        <f t="shared" si="20"/>
        <v>150</v>
      </c>
      <c r="H67" s="159"/>
      <c r="I67" s="159"/>
      <c r="J67" s="159"/>
      <c r="K67" s="159"/>
      <c r="L67" s="159"/>
      <c r="M67" s="159"/>
      <c r="N67" s="159"/>
      <c r="O67" s="159"/>
      <c r="P67" s="159"/>
      <c r="Q67" s="158">
        <f t="shared" ref="Q67:Q131" si="23">SUM(G67:P67)</f>
        <v>150</v>
      </c>
      <c r="R67" s="159">
        <v>600</v>
      </c>
      <c r="S67" s="158">
        <f t="shared" si="21"/>
        <v>-450</v>
      </c>
      <c r="T67" s="158">
        <f t="shared" si="22"/>
        <v>150</v>
      </c>
      <c r="U67" s="159"/>
      <c r="V67" s="159"/>
      <c r="W67" s="159"/>
      <c r="X67" s="159"/>
      <c r="Y67" s="159"/>
      <c r="Z67" s="159"/>
      <c r="AA67" s="159">
        <v>50</v>
      </c>
      <c r="AB67" s="159"/>
      <c r="AC67" s="159"/>
      <c r="AD67" s="158">
        <f t="shared" ref="AD67:AD131" si="24">SUM(T67:AC67)</f>
        <v>200</v>
      </c>
      <c r="AE67" s="159"/>
      <c r="AF67" s="158">
        <f t="shared" ref="AF67:AF131" si="25">S67+AD67-AE67</f>
        <v>-250</v>
      </c>
      <c r="AG67" s="158">
        <f t="shared" si="18"/>
        <v>150</v>
      </c>
      <c r="AH67" s="159"/>
      <c r="AI67" s="159"/>
      <c r="AJ67" s="159"/>
      <c r="AK67" s="159"/>
      <c r="AL67" s="159"/>
      <c r="AM67" s="159"/>
      <c r="AN67" s="159"/>
      <c r="AO67" s="159"/>
      <c r="AP67" s="159"/>
      <c r="AQ67" s="158">
        <f t="shared" ref="AQ67:AQ131" si="26">SUM(AG67:AP67)</f>
        <v>150</v>
      </c>
      <c r="AR67" s="159"/>
      <c r="AS67" s="158">
        <f t="shared" ref="AS67:AS131" si="27">AF67+AQ67-AR67</f>
        <v>-100</v>
      </c>
      <c r="AT67" s="158">
        <f t="shared" si="19"/>
        <v>150</v>
      </c>
      <c r="AU67" s="159"/>
      <c r="AV67" s="159"/>
      <c r="AW67" s="159"/>
      <c r="AX67" s="159"/>
      <c r="AY67" s="159"/>
      <c r="AZ67" s="159"/>
      <c r="BA67" s="159"/>
      <c r="BB67" s="159"/>
      <c r="BC67" s="159"/>
      <c r="BD67" s="158">
        <f t="shared" ref="BD67:BD131" si="28">SUM(AT67:BC67)</f>
        <v>150</v>
      </c>
      <c r="BE67" s="159">
        <v>50</v>
      </c>
      <c r="BF67" s="159">
        <f t="shared" ref="BF67:BF131" si="29">AS67+BD67-BE67</f>
        <v>0</v>
      </c>
      <c r="BG67" s="137" t="str">
        <f t="shared" ref="BG67:BG131" si="30">IF(BF67=0,"*","")</f>
        <v>*</v>
      </c>
    </row>
    <row r="68" spans="1:59">
      <c r="A68" s="138">
        <v>66</v>
      </c>
      <c r="B68" s="160" t="s">
        <v>155</v>
      </c>
      <c r="C68" s="213" t="s">
        <v>14</v>
      </c>
      <c r="D68" s="156" t="s">
        <v>157</v>
      </c>
      <c r="E68" s="161">
        <v>190</v>
      </c>
      <c r="F68" s="158">
        <v>0</v>
      </c>
      <c r="G68" s="158">
        <f t="shared" si="20"/>
        <v>570</v>
      </c>
      <c r="H68" s="159"/>
      <c r="I68" s="159"/>
      <c r="J68" s="159"/>
      <c r="K68" s="159"/>
      <c r="L68" s="159"/>
      <c r="M68" s="159"/>
      <c r="N68" s="159"/>
      <c r="O68" s="159"/>
      <c r="P68" s="159"/>
      <c r="Q68" s="158">
        <f t="shared" si="23"/>
        <v>570</v>
      </c>
      <c r="R68" s="159">
        <v>570</v>
      </c>
      <c r="S68" s="158">
        <f t="shared" si="21"/>
        <v>0</v>
      </c>
      <c r="T68" s="158">
        <f t="shared" si="22"/>
        <v>570</v>
      </c>
      <c r="U68" s="159">
        <v>50</v>
      </c>
      <c r="V68" s="159"/>
      <c r="W68" s="159"/>
      <c r="X68" s="159"/>
      <c r="Y68" s="159"/>
      <c r="Z68" s="159"/>
      <c r="AA68" s="159">
        <v>50</v>
      </c>
      <c r="AB68" s="159"/>
      <c r="AC68" s="159">
        <v>50</v>
      </c>
      <c r="AD68" s="158">
        <f t="shared" si="24"/>
        <v>720</v>
      </c>
      <c r="AE68" s="159">
        <v>720</v>
      </c>
      <c r="AF68" s="158">
        <f t="shared" si="25"/>
        <v>0</v>
      </c>
      <c r="AG68" s="158">
        <f t="shared" si="18"/>
        <v>570</v>
      </c>
      <c r="AH68" s="159"/>
      <c r="AI68" s="159"/>
      <c r="AJ68" s="159"/>
      <c r="AK68" s="159"/>
      <c r="AL68" s="159"/>
      <c r="AM68" s="159"/>
      <c r="AN68" s="159"/>
      <c r="AO68" s="159"/>
      <c r="AP68" s="159"/>
      <c r="AQ68" s="158">
        <f t="shared" si="26"/>
        <v>570</v>
      </c>
      <c r="AR68" s="159">
        <v>570</v>
      </c>
      <c r="AS68" s="158">
        <f t="shared" si="27"/>
        <v>0</v>
      </c>
      <c r="AT68" s="158">
        <f t="shared" si="19"/>
        <v>570</v>
      </c>
      <c r="AU68" s="159"/>
      <c r="AV68" s="159"/>
      <c r="AW68" s="159"/>
      <c r="AX68" s="159"/>
      <c r="AY68" s="159"/>
      <c r="AZ68" s="159"/>
      <c r="BA68" s="159"/>
      <c r="BB68" s="159"/>
      <c r="BC68" s="159"/>
      <c r="BD68" s="158">
        <f t="shared" si="28"/>
        <v>570</v>
      </c>
      <c r="BE68" s="159">
        <v>570</v>
      </c>
      <c r="BF68" s="159">
        <f t="shared" si="29"/>
        <v>0</v>
      </c>
      <c r="BG68" s="137" t="str">
        <f t="shared" si="30"/>
        <v>*</v>
      </c>
    </row>
    <row r="69" spans="1:59">
      <c r="A69" s="138">
        <v>67</v>
      </c>
      <c r="B69" s="160" t="s">
        <v>158</v>
      </c>
      <c r="C69" s="213" t="s">
        <v>14</v>
      </c>
      <c r="D69" s="156" t="s">
        <v>49</v>
      </c>
      <c r="E69" s="161">
        <v>115</v>
      </c>
      <c r="F69" s="158">
        <v>0</v>
      </c>
      <c r="G69" s="158">
        <f t="shared" si="20"/>
        <v>345</v>
      </c>
      <c r="H69" s="159">
        <v>50</v>
      </c>
      <c r="I69" s="159"/>
      <c r="J69" s="159"/>
      <c r="K69" s="159"/>
      <c r="L69" s="159"/>
      <c r="M69" s="159"/>
      <c r="N69" s="159"/>
      <c r="O69" s="159"/>
      <c r="P69" s="159"/>
      <c r="Q69" s="158">
        <f t="shared" si="23"/>
        <v>395</v>
      </c>
      <c r="R69" s="159">
        <v>395</v>
      </c>
      <c r="S69" s="158">
        <f t="shared" si="21"/>
        <v>0</v>
      </c>
      <c r="T69" s="158">
        <f t="shared" si="22"/>
        <v>345</v>
      </c>
      <c r="U69" s="159"/>
      <c r="V69" s="159"/>
      <c r="W69" s="159"/>
      <c r="X69" s="159"/>
      <c r="Y69" s="159"/>
      <c r="Z69" s="159"/>
      <c r="AA69" s="159"/>
      <c r="AB69" s="159"/>
      <c r="AC69" s="159"/>
      <c r="AD69" s="158">
        <f t="shared" si="24"/>
        <v>345</v>
      </c>
      <c r="AE69" s="159">
        <v>345</v>
      </c>
      <c r="AF69" s="158">
        <f t="shared" si="25"/>
        <v>0</v>
      </c>
      <c r="AG69" s="158">
        <f t="shared" si="18"/>
        <v>345</v>
      </c>
      <c r="AH69" s="159"/>
      <c r="AI69" s="159"/>
      <c r="AJ69" s="159"/>
      <c r="AK69" s="159"/>
      <c r="AL69" s="159"/>
      <c r="AM69" s="159"/>
      <c r="AN69" s="159"/>
      <c r="AO69" s="159"/>
      <c r="AP69" s="159"/>
      <c r="AQ69" s="158">
        <f t="shared" si="26"/>
        <v>345</v>
      </c>
      <c r="AR69" s="159">
        <v>345</v>
      </c>
      <c r="AS69" s="158">
        <f t="shared" si="27"/>
        <v>0</v>
      </c>
      <c r="AT69" s="158">
        <f t="shared" si="19"/>
        <v>345</v>
      </c>
      <c r="AU69" s="159"/>
      <c r="AV69" s="159"/>
      <c r="AW69" s="159"/>
      <c r="AX69" s="159"/>
      <c r="AY69" s="159">
        <v>300</v>
      </c>
      <c r="AZ69" s="159"/>
      <c r="BA69" s="159"/>
      <c r="BB69" s="159"/>
      <c r="BC69" s="159"/>
      <c r="BD69" s="158">
        <f t="shared" si="28"/>
        <v>645</v>
      </c>
      <c r="BE69" s="159">
        <v>645</v>
      </c>
      <c r="BF69" s="159">
        <f t="shared" si="29"/>
        <v>0</v>
      </c>
      <c r="BG69" s="137" t="str">
        <f t="shared" si="30"/>
        <v>*</v>
      </c>
    </row>
    <row r="70" spans="1:59">
      <c r="A70" s="138">
        <v>68</v>
      </c>
      <c r="B70" s="160" t="s">
        <v>159</v>
      </c>
      <c r="C70" s="213" t="s">
        <v>14</v>
      </c>
      <c r="D70" s="156" t="s">
        <v>161</v>
      </c>
      <c r="E70" s="161">
        <v>190</v>
      </c>
      <c r="F70" s="158">
        <v>0</v>
      </c>
      <c r="G70" s="158">
        <f t="shared" si="20"/>
        <v>570</v>
      </c>
      <c r="H70" s="159"/>
      <c r="I70" s="159"/>
      <c r="J70" s="159"/>
      <c r="K70" s="159"/>
      <c r="L70" s="159"/>
      <c r="M70" s="159"/>
      <c r="N70" s="159"/>
      <c r="O70" s="159"/>
      <c r="P70" s="159"/>
      <c r="Q70" s="158">
        <f t="shared" si="23"/>
        <v>570</v>
      </c>
      <c r="R70" s="159">
        <v>1140</v>
      </c>
      <c r="S70" s="158">
        <f t="shared" si="21"/>
        <v>-570</v>
      </c>
      <c r="T70" s="158">
        <f t="shared" si="22"/>
        <v>570</v>
      </c>
      <c r="U70" s="159"/>
      <c r="V70" s="159"/>
      <c r="W70" s="159"/>
      <c r="X70" s="159"/>
      <c r="Y70" s="159"/>
      <c r="Z70" s="159"/>
      <c r="AA70" s="159">
        <v>50</v>
      </c>
      <c r="AB70" s="159"/>
      <c r="AC70" s="159"/>
      <c r="AD70" s="158">
        <f t="shared" si="24"/>
        <v>620</v>
      </c>
      <c r="AE70" s="159">
        <v>620</v>
      </c>
      <c r="AF70" s="158">
        <f t="shared" si="25"/>
        <v>-570</v>
      </c>
      <c r="AG70" s="158">
        <f t="shared" si="18"/>
        <v>570</v>
      </c>
      <c r="AH70" s="159"/>
      <c r="AI70" s="159">
        <v>143</v>
      </c>
      <c r="AJ70" s="159">
        <v>1144</v>
      </c>
      <c r="AK70" s="159"/>
      <c r="AL70" s="159"/>
      <c r="AM70" s="159"/>
      <c r="AN70" s="159"/>
      <c r="AO70" s="159"/>
      <c r="AP70" s="159"/>
      <c r="AQ70" s="158">
        <f t="shared" si="26"/>
        <v>1857</v>
      </c>
      <c r="AR70" s="159">
        <v>1287</v>
      </c>
      <c r="AS70" s="158">
        <f t="shared" si="27"/>
        <v>0</v>
      </c>
      <c r="AT70" s="158">
        <f t="shared" si="19"/>
        <v>570</v>
      </c>
      <c r="AU70" s="159"/>
      <c r="AV70" s="159"/>
      <c r="AW70" s="159">
        <v>1144</v>
      </c>
      <c r="AX70" s="159"/>
      <c r="AY70" s="159"/>
      <c r="AZ70" s="159"/>
      <c r="BA70" s="159"/>
      <c r="BB70" s="159"/>
      <c r="BC70" s="159"/>
      <c r="BD70" s="158">
        <f t="shared" si="28"/>
        <v>1714</v>
      </c>
      <c r="BE70" s="159">
        <v>1714</v>
      </c>
      <c r="BF70" s="159">
        <f t="shared" si="29"/>
        <v>0</v>
      </c>
      <c r="BG70" s="137" t="str">
        <f t="shared" si="30"/>
        <v>*</v>
      </c>
    </row>
    <row r="71" spans="1:59">
      <c r="A71" s="138">
        <v>69</v>
      </c>
      <c r="B71" s="160" t="s">
        <v>162</v>
      </c>
      <c r="C71" s="213" t="s">
        <v>14</v>
      </c>
      <c r="D71" s="156" t="s">
        <v>164</v>
      </c>
      <c r="E71" s="161">
        <v>215</v>
      </c>
      <c r="F71" s="158">
        <v>0</v>
      </c>
      <c r="G71" s="158">
        <f t="shared" si="20"/>
        <v>645</v>
      </c>
      <c r="H71" s="159"/>
      <c r="I71" s="159"/>
      <c r="J71" s="159"/>
      <c r="K71" s="159"/>
      <c r="L71" s="159"/>
      <c r="M71" s="159"/>
      <c r="N71" s="159">
        <v>50</v>
      </c>
      <c r="O71" s="159"/>
      <c r="P71" s="159"/>
      <c r="Q71" s="158">
        <f t="shared" si="23"/>
        <v>695</v>
      </c>
      <c r="R71" s="159">
        <v>695</v>
      </c>
      <c r="S71" s="158">
        <f t="shared" si="21"/>
        <v>0</v>
      </c>
      <c r="T71" s="158">
        <f t="shared" si="22"/>
        <v>645</v>
      </c>
      <c r="U71" s="159"/>
      <c r="V71" s="159"/>
      <c r="W71" s="159"/>
      <c r="X71" s="159"/>
      <c r="Y71" s="159"/>
      <c r="Z71" s="159"/>
      <c r="AA71" s="159"/>
      <c r="AB71" s="159"/>
      <c r="AC71" s="159"/>
      <c r="AD71" s="158">
        <f t="shared" si="24"/>
        <v>645</v>
      </c>
      <c r="AE71" s="159">
        <v>645</v>
      </c>
      <c r="AF71" s="158">
        <f t="shared" si="25"/>
        <v>0</v>
      </c>
      <c r="AG71" s="158">
        <f t="shared" si="18"/>
        <v>645</v>
      </c>
      <c r="AH71" s="159"/>
      <c r="AI71" s="159"/>
      <c r="AJ71" s="159"/>
      <c r="AK71" s="159"/>
      <c r="AL71" s="159"/>
      <c r="AM71" s="159"/>
      <c r="AN71" s="159"/>
      <c r="AO71" s="159"/>
      <c r="AP71" s="159"/>
      <c r="AQ71" s="158">
        <f t="shared" si="26"/>
        <v>645</v>
      </c>
      <c r="AR71" s="159">
        <v>645</v>
      </c>
      <c r="AS71" s="158">
        <f t="shared" si="27"/>
        <v>0</v>
      </c>
      <c r="AT71" s="158">
        <f t="shared" si="19"/>
        <v>645</v>
      </c>
      <c r="AU71" s="159"/>
      <c r="AV71" s="159"/>
      <c r="AW71" s="159"/>
      <c r="AX71" s="159"/>
      <c r="AY71" s="159"/>
      <c r="AZ71" s="159"/>
      <c r="BA71" s="159"/>
      <c r="BB71" s="159"/>
      <c r="BC71" s="159"/>
      <c r="BD71" s="158">
        <f t="shared" si="28"/>
        <v>645</v>
      </c>
      <c r="BE71" s="159"/>
      <c r="BF71" s="159">
        <f t="shared" si="29"/>
        <v>645</v>
      </c>
      <c r="BG71" s="137" t="str">
        <f t="shared" si="30"/>
        <v/>
      </c>
    </row>
    <row r="72" spans="1:59">
      <c r="A72" s="138">
        <v>70</v>
      </c>
      <c r="B72" s="155" t="s">
        <v>987</v>
      </c>
      <c r="C72" s="213" t="s">
        <v>10</v>
      </c>
      <c r="D72" s="156" t="s">
        <v>150</v>
      </c>
      <c r="E72" s="157">
        <v>140</v>
      </c>
      <c r="F72" s="158">
        <v>0</v>
      </c>
      <c r="G72" s="158">
        <f t="shared" si="20"/>
        <v>420</v>
      </c>
      <c r="H72" s="159"/>
      <c r="I72" s="159"/>
      <c r="J72" s="159"/>
      <c r="K72" s="159"/>
      <c r="L72" s="159"/>
      <c r="M72" s="159"/>
      <c r="N72" s="159">
        <v>50</v>
      </c>
      <c r="O72" s="159"/>
      <c r="P72" s="159"/>
      <c r="Q72" s="158">
        <f t="shared" si="23"/>
        <v>470</v>
      </c>
      <c r="R72" s="159">
        <v>470</v>
      </c>
      <c r="S72" s="158">
        <f t="shared" si="21"/>
        <v>0</v>
      </c>
      <c r="T72" s="158">
        <f t="shared" si="22"/>
        <v>420</v>
      </c>
      <c r="U72" s="159"/>
      <c r="V72" s="159"/>
      <c r="W72" s="159"/>
      <c r="X72" s="159"/>
      <c r="Y72" s="159"/>
      <c r="Z72" s="159"/>
      <c r="AA72" s="159"/>
      <c r="AB72" s="159"/>
      <c r="AC72" s="159"/>
      <c r="AD72" s="158">
        <f t="shared" si="24"/>
        <v>420</v>
      </c>
      <c r="AE72" s="159">
        <v>420</v>
      </c>
      <c r="AF72" s="158">
        <f t="shared" si="25"/>
        <v>0</v>
      </c>
      <c r="AG72" s="158">
        <f t="shared" si="18"/>
        <v>420</v>
      </c>
      <c r="AH72" s="159"/>
      <c r="AI72" s="159"/>
      <c r="AJ72" s="159"/>
      <c r="AK72" s="159"/>
      <c r="AL72" s="159"/>
      <c r="AM72" s="159"/>
      <c r="AN72" s="159"/>
      <c r="AO72" s="159"/>
      <c r="AP72" s="159"/>
      <c r="AQ72" s="158">
        <f t="shared" si="26"/>
        <v>420</v>
      </c>
      <c r="AR72" s="159">
        <v>420</v>
      </c>
      <c r="AS72" s="158">
        <f t="shared" si="27"/>
        <v>0</v>
      </c>
      <c r="AT72" s="158">
        <f t="shared" si="19"/>
        <v>420</v>
      </c>
      <c r="AU72" s="159"/>
      <c r="AV72" s="159"/>
      <c r="AW72" s="159"/>
      <c r="AX72" s="159"/>
      <c r="AY72" s="159"/>
      <c r="AZ72" s="159"/>
      <c r="BA72" s="159"/>
      <c r="BB72" s="159"/>
      <c r="BC72" s="159"/>
      <c r="BD72" s="158">
        <f t="shared" si="28"/>
        <v>420</v>
      </c>
      <c r="BE72" s="159">
        <v>420</v>
      </c>
      <c r="BF72" s="159">
        <f t="shared" si="29"/>
        <v>0</v>
      </c>
    </row>
    <row r="73" spans="1:59">
      <c r="A73" s="138">
        <v>71</v>
      </c>
      <c r="B73" s="230" t="s">
        <v>1167</v>
      </c>
      <c r="C73" s="213" t="s">
        <v>14</v>
      </c>
      <c r="D73" s="156"/>
      <c r="E73" s="157">
        <v>85</v>
      </c>
      <c r="F73" s="158">
        <v>-510</v>
      </c>
      <c r="G73" s="158">
        <f t="shared" si="20"/>
        <v>255</v>
      </c>
      <c r="H73" s="159"/>
      <c r="I73" s="159"/>
      <c r="J73" s="159"/>
      <c r="K73" s="159"/>
      <c r="L73" s="159"/>
      <c r="M73" s="159"/>
      <c r="N73" s="159"/>
      <c r="O73" s="159"/>
      <c r="P73" s="159"/>
      <c r="Q73" s="158">
        <f t="shared" si="23"/>
        <v>255</v>
      </c>
      <c r="R73" s="159"/>
      <c r="S73" s="158">
        <f t="shared" si="21"/>
        <v>-255</v>
      </c>
      <c r="T73" s="158">
        <f t="shared" si="22"/>
        <v>255</v>
      </c>
      <c r="U73" s="159"/>
      <c r="V73" s="159"/>
      <c r="W73" s="159"/>
      <c r="X73" s="159"/>
      <c r="Y73" s="159"/>
      <c r="Z73" s="159"/>
      <c r="AA73" s="159"/>
      <c r="AB73" s="159"/>
      <c r="AC73" s="159"/>
      <c r="AD73" s="158">
        <f t="shared" si="24"/>
        <v>255</v>
      </c>
      <c r="AE73" s="159"/>
      <c r="AF73" s="158">
        <f t="shared" si="25"/>
        <v>0</v>
      </c>
      <c r="AG73" s="158">
        <f t="shared" si="18"/>
        <v>255</v>
      </c>
      <c r="AH73" s="159"/>
      <c r="AI73" s="159"/>
      <c r="AJ73" s="159"/>
      <c r="AK73" s="159"/>
      <c r="AL73" s="159"/>
      <c r="AM73" s="159"/>
      <c r="AN73" s="159"/>
      <c r="AO73" s="159"/>
      <c r="AP73" s="159"/>
      <c r="AQ73" s="158">
        <f t="shared" si="26"/>
        <v>255</v>
      </c>
      <c r="AR73" s="159">
        <v>255</v>
      </c>
      <c r="AS73" s="158">
        <f t="shared" si="27"/>
        <v>0</v>
      </c>
      <c r="AT73" s="158">
        <f t="shared" si="19"/>
        <v>255</v>
      </c>
      <c r="AU73" s="159"/>
      <c r="AV73" s="159"/>
      <c r="AW73" s="159"/>
      <c r="AX73" s="159"/>
      <c r="AY73" s="159"/>
      <c r="AZ73" s="159"/>
      <c r="BA73" s="159"/>
      <c r="BB73" s="159"/>
      <c r="BC73" s="159"/>
      <c r="BD73" s="158">
        <f t="shared" si="28"/>
        <v>255</v>
      </c>
      <c r="BE73" s="159"/>
      <c r="BF73" s="159">
        <f t="shared" si="29"/>
        <v>255</v>
      </c>
      <c r="BG73" s="137" t="str">
        <f t="shared" si="30"/>
        <v/>
      </c>
    </row>
    <row r="74" spans="1:59">
      <c r="A74" s="138">
        <v>72</v>
      </c>
      <c r="B74" s="160" t="s">
        <v>1118</v>
      </c>
      <c r="C74" s="213" t="s">
        <v>14</v>
      </c>
      <c r="D74" s="156" t="s">
        <v>168</v>
      </c>
      <c r="E74" s="161">
        <v>60</v>
      </c>
      <c r="F74" s="158">
        <v>0</v>
      </c>
      <c r="G74" s="158">
        <f t="shared" si="20"/>
        <v>180</v>
      </c>
      <c r="H74" s="159">
        <v>50</v>
      </c>
      <c r="I74" s="159"/>
      <c r="J74" s="159"/>
      <c r="K74" s="159"/>
      <c r="L74" s="159"/>
      <c r="M74" s="159"/>
      <c r="N74" s="159"/>
      <c r="O74" s="159"/>
      <c r="P74" s="159"/>
      <c r="Q74" s="158">
        <f t="shared" si="23"/>
        <v>230</v>
      </c>
      <c r="R74" s="159">
        <v>230</v>
      </c>
      <c r="S74" s="158">
        <f t="shared" si="21"/>
        <v>0</v>
      </c>
      <c r="T74" s="158">
        <f t="shared" si="22"/>
        <v>180</v>
      </c>
      <c r="U74" s="159"/>
      <c r="V74" s="159"/>
      <c r="W74" s="159"/>
      <c r="X74" s="159"/>
      <c r="Y74" s="159"/>
      <c r="Z74" s="159"/>
      <c r="AA74" s="159">
        <v>50</v>
      </c>
      <c r="AB74" s="159"/>
      <c r="AC74" s="159">
        <v>50</v>
      </c>
      <c r="AD74" s="158">
        <f t="shared" si="24"/>
        <v>280</v>
      </c>
      <c r="AE74" s="159">
        <v>280</v>
      </c>
      <c r="AF74" s="158">
        <f t="shared" si="25"/>
        <v>0</v>
      </c>
      <c r="AG74" s="158">
        <f t="shared" si="18"/>
        <v>180</v>
      </c>
      <c r="AH74" s="159"/>
      <c r="AI74" s="159"/>
      <c r="AJ74" s="159"/>
      <c r="AK74" s="159"/>
      <c r="AL74" s="159"/>
      <c r="AM74" s="159"/>
      <c r="AN74" s="159"/>
      <c r="AO74" s="159"/>
      <c r="AP74" s="159"/>
      <c r="AQ74" s="158">
        <f t="shared" si="26"/>
        <v>180</v>
      </c>
      <c r="AR74" s="159"/>
      <c r="AS74" s="158">
        <f t="shared" si="27"/>
        <v>180</v>
      </c>
      <c r="AT74" s="158">
        <f t="shared" si="19"/>
        <v>180</v>
      </c>
      <c r="AU74" s="159"/>
      <c r="AV74" s="159"/>
      <c r="AW74" s="159"/>
      <c r="AX74" s="159"/>
      <c r="AY74" s="159"/>
      <c r="AZ74" s="159"/>
      <c r="BA74" s="159"/>
      <c r="BB74" s="159"/>
      <c r="BC74" s="159"/>
      <c r="BD74" s="158">
        <f t="shared" si="28"/>
        <v>180</v>
      </c>
      <c r="BE74" s="159">
        <v>180</v>
      </c>
      <c r="BF74" s="159">
        <f t="shared" si="29"/>
        <v>180</v>
      </c>
      <c r="BG74" s="137" t="str">
        <f t="shared" si="30"/>
        <v/>
      </c>
    </row>
    <row r="75" spans="1:59">
      <c r="A75" s="138">
        <v>73</v>
      </c>
      <c r="B75" s="155" t="s">
        <v>1048</v>
      </c>
      <c r="C75" s="213" t="s">
        <v>14</v>
      </c>
      <c r="D75" s="156" t="s">
        <v>1050</v>
      </c>
      <c r="E75" s="161">
        <v>50</v>
      </c>
      <c r="F75" s="158">
        <v>0</v>
      </c>
      <c r="G75" s="158">
        <f t="shared" si="20"/>
        <v>150</v>
      </c>
      <c r="H75" s="159"/>
      <c r="I75" s="159"/>
      <c r="J75" s="159"/>
      <c r="K75" s="159"/>
      <c r="L75" s="159"/>
      <c r="M75" s="159"/>
      <c r="N75" s="159"/>
      <c r="O75" s="159"/>
      <c r="P75" s="159"/>
      <c r="Q75" s="158">
        <f t="shared" si="23"/>
        <v>150</v>
      </c>
      <c r="R75" s="159">
        <v>150</v>
      </c>
      <c r="S75" s="158">
        <f t="shared" si="21"/>
        <v>0</v>
      </c>
      <c r="T75" s="158">
        <f t="shared" si="22"/>
        <v>150</v>
      </c>
      <c r="U75" s="159"/>
      <c r="V75" s="159"/>
      <c r="W75" s="159"/>
      <c r="X75" s="159"/>
      <c r="Y75" s="159"/>
      <c r="Z75" s="159"/>
      <c r="AA75" s="159"/>
      <c r="AB75" s="159"/>
      <c r="AC75" s="159"/>
      <c r="AD75" s="158">
        <f t="shared" si="24"/>
        <v>150</v>
      </c>
      <c r="AE75" s="159">
        <v>450</v>
      </c>
      <c r="AF75" s="158">
        <f t="shared" si="25"/>
        <v>-300</v>
      </c>
      <c r="AG75" s="158">
        <f t="shared" si="18"/>
        <v>150</v>
      </c>
      <c r="AH75" s="159"/>
      <c r="AI75" s="159"/>
      <c r="AJ75" s="159"/>
      <c r="AK75" s="159"/>
      <c r="AL75" s="159"/>
      <c r="AM75" s="159"/>
      <c r="AN75" s="159"/>
      <c r="AO75" s="159"/>
      <c r="AP75" s="159"/>
      <c r="AQ75" s="158">
        <f t="shared" si="26"/>
        <v>150</v>
      </c>
      <c r="AR75" s="159"/>
      <c r="AS75" s="158">
        <f t="shared" si="27"/>
        <v>-150</v>
      </c>
      <c r="AT75" s="158">
        <f t="shared" si="19"/>
        <v>150</v>
      </c>
      <c r="AU75" s="159"/>
      <c r="AV75" s="159">
        <v>50</v>
      </c>
      <c r="AW75" s="159">
        <v>23.55</v>
      </c>
      <c r="AX75" s="159"/>
      <c r="AY75" s="159"/>
      <c r="AZ75" s="159"/>
      <c r="BA75" s="159"/>
      <c r="BB75" s="159"/>
      <c r="BC75" s="159"/>
      <c r="BD75" s="158">
        <f t="shared" si="28"/>
        <v>223.55</v>
      </c>
      <c r="BE75" s="159">
        <v>73.55</v>
      </c>
      <c r="BF75" s="159">
        <f t="shared" si="29"/>
        <v>0</v>
      </c>
      <c r="BG75" s="137" t="str">
        <f t="shared" si="30"/>
        <v>*</v>
      </c>
    </row>
    <row r="76" spans="1:59">
      <c r="A76" s="138">
        <v>74</v>
      </c>
      <c r="B76" s="221" t="s">
        <v>849</v>
      </c>
      <c r="C76" s="213" t="s">
        <v>23</v>
      </c>
      <c r="D76" s="156" t="s">
        <v>874</v>
      </c>
      <c r="E76" s="161">
        <v>50</v>
      </c>
      <c r="F76" s="158">
        <v>0</v>
      </c>
      <c r="G76" s="158">
        <f t="shared" si="20"/>
        <v>150</v>
      </c>
      <c r="H76" s="159"/>
      <c r="I76" s="159"/>
      <c r="J76" s="159"/>
      <c r="K76" s="159"/>
      <c r="L76" s="159"/>
      <c r="M76" s="159"/>
      <c r="N76" s="159"/>
      <c r="O76" s="159"/>
      <c r="P76" s="159"/>
      <c r="Q76" s="158">
        <f t="shared" si="23"/>
        <v>150</v>
      </c>
      <c r="R76" s="159"/>
      <c r="S76" s="158">
        <f t="shared" si="21"/>
        <v>150</v>
      </c>
      <c r="T76" s="158">
        <f t="shared" si="22"/>
        <v>150</v>
      </c>
      <c r="U76" s="159"/>
      <c r="V76" s="159"/>
      <c r="W76" s="159"/>
      <c r="X76" s="159"/>
      <c r="Y76" s="159"/>
      <c r="Z76" s="159"/>
      <c r="AA76" s="159"/>
      <c r="AB76" s="159"/>
      <c r="AC76" s="159"/>
      <c r="AD76" s="158">
        <f t="shared" si="24"/>
        <v>150</v>
      </c>
      <c r="AE76" s="159">
        <v>600</v>
      </c>
      <c r="AF76" s="158">
        <f t="shared" si="25"/>
        <v>-300</v>
      </c>
      <c r="AG76" s="158">
        <f t="shared" si="18"/>
        <v>150</v>
      </c>
      <c r="AH76" s="159"/>
      <c r="AI76" s="159"/>
      <c r="AJ76" s="159"/>
      <c r="AK76" s="159"/>
      <c r="AL76" s="159"/>
      <c r="AM76" s="159"/>
      <c r="AN76" s="159"/>
      <c r="AO76" s="159"/>
      <c r="AP76" s="159"/>
      <c r="AQ76" s="158">
        <f t="shared" si="26"/>
        <v>150</v>
      </c>
      <c r="AR76" s="159"/>
      <c r="AS76" s="158">
        <f t="shared" si="27"/>
        <v>-150</v>
      </c>
      <c r="AT76" s="158">
        <f t="shared" si="19"/>
        <v>150</v>
      </c>
      <c r="AU76" s="159"/>
      <c r="AV76" s="159"/>
      <c r="AW76" s="159"/>
      <c r="AX76" s="159"/>
      <c r="AY76" s="159"/>
      <c r="AZ76" s="159"/>
      <c r="BA76" s="159"/>
      <c r="BB76" s="159"/>
      <c r="BC76" s="159"/>
      <c r="BD76" s="158">
        <f t="shared" si="28"/>
        <v>150</v>
      </c>
      <c r="BE76" s="159"/>
      <c r="BF76" s="159">
        <f t="shared" si="29"/>
        <v>0</v>
      </c>
      <c r="BG76" s="137" t="str">
        <f t="shared" si="30"/>
        <v>*</v>
      </c>
    </row>
    <row r="77" spans="1:59">
      <c r="A77" s="138">
        <v>75</v>
      </c>
      <c r="B77" s="160" t="s">
        <v>169</v>
      </c>
      <c r="C77" s="213" t="s">
        <v>23</v>
      </c>
      <c r="D77" s="156" t="s">
        <v>12</v>
      </c>
      <c r="E77" s="161">
        <v>70</v>
      </c>
      <c r="F77" s="158">
        <v>0</v>
      </c>
      <c r="G77" s="158">
        <f t="shared" si="20"/>
        <v>210</v>
      </c>
      <c r="H77" s="159"/>
      <c r="I77" s="159"/>
      <c r="J77" s="159"/>
      <c r="K77" s="159"/>
      <c r="L77" s="159"/>
      <c r="M77" s="159"/>
      <c r="N77" s="159"/>
      <c r="O77" s="159"/>
      <c r="P77" s="159"/>
      <c r="Q77" s="158">
        <f t="shared" si="23"/>
        <v>210</v>
      </c>
      <c r="R77" s="159"/>
      <c r="S77" s="158">
        <f t="shared" si="21"/>
        <v>210</v>
      </c>
      <c r="T77" s="158">
        <f t="shared" si="22"/>
        <v>210</v>
      </c>
      <c r="U77" s="159"/>
      <c r="V77" s="159"/>
      <c r="W77" s="159"/>
      <c r="X77" s="159"/>
      <c r="Y77" s="159"/>
      <c r="Z77" s="159"/>
      <c r="AA77" s="159"/>
      <c r="AB77" s="159"/>
      <c r="AC77" s="159"/>
      <c r="AD77" s="158">
        <f t="shared" si="24"/>
        <v>210</v>
      </c>
      <c r="AE77" s="159"/>
      <c r="AF77" s="158">
        <f t="shared" si="25"/>
        <v>420</v>
      </c>
      <c r="AG77" s="158">
        <f t="shared" si="18"/>
        <v>210</v>
      </c>
      <c r="AH77" s="159"/>
      <c r="AI77" s="159"/>
      <c r="AJ77" s="159"/>
      <c r="AK77" s="159"/>
      <c r="AL77" s="159"/>
      <c r="AM77" s="159"/>
      <c r="AN77" s="159"/>
      <c r="AO77" s="159"/>
      <c r="AP77" s="159"/>
      <c r="AQ77" s="158">
        <f t="shared" si="26"/>
        <v>210</v>
      </c>
      <c r="AR77" s="159"/>
      <c r="AS77" s="158">
        <f t="shared" si="27"/>
        <v>630</v>
      </c>
      <c r="AT77" s="158">
        <f t="shared" si="19"/>
        <v>210</v>
      </c>
      <c r="AU77" s="159"/>
      <c r="AV77" s="159"/>
      <c r="AW77" s="159"/>
      <c r="AX77" s="159"/>
      <c r="AY77" s="159"/>
      <c r="AZ77" s="159"/>
      <c r="BA77" s="159"/>
      <c r="BB77" s="159"/>
      <c r="BC77" s="159"/>
      <c r="BD77" s="158">
        <f t="shared" si="28"/>
        <v>210</v>
      </c>
      <c r="BE77" s="159">
        <v>840</v>
      </c>
      <c r="BF77" s="159">
        <f t="shared" si="29"/>
        <v>0</v>
      </c>
      <c r="BG77" s="137" t="str">
        <f t="shared" si="30"/>
        <v>*</v>
      </c>
    </row>
    <row r="78" spans="1:59">
      <c r="A78" s="138">
        <v>76</v>
      </c>
      <c r="B78" s="155" t="s">
        <v>173</v>
      </c>
      <c r="C78" s="213" t="s">
        <v>10</v>
      </c>
      <c r="D78" s="156" t="s">
        <v>12</v>
      </c>
      <c r="E78" s="157">
        <v>60</v>
      </c>
      <c r="F78" s="158">
        <v>100</v>
      </c>
      <c r="G78" s="158">
        <f t="shared" si="20"/>
        <v>180</v>
      </c>
      <c r="H78" s="159"/>
      <c r="I78" s="159"/>
      <c r="J78" s="159"/>
      <c r="K78" s="159"/>
      <c r="L78" s="159"/>
      <c r="M78" s="159"/>
      <c r="N78" s="159"/>
      <c r="O78" s="159"/>
      <c r="P78" s="159"/>
      <c r="Q78" s="158">
        <f t="shared" si="23"/>
        <v>180</v>
      </c>
      <c r="R78" s="159">
        <v>280</v>
      </c>
      <c r="S78" s="158">
        <f t="shared" si="21"/>
        <v>0</v>
      </c>
      <c r="T78" s="158">
        <f t="shared" si="22"/>
        <v>180</v>
      </c>
      <c r="U78" s="159">
        <v>50</v>
      </c>
      <c r="V78" s="159"/>
      <c r="W78" s="159"/>
      <c r="X78" s="159"/>
      <c r="Y78" s="159"/>
      <c r="Z78" s="159"/>
      <c r="AA78" s="159"/>
      <c r="AB78" s="159"/>
      <c r="AC78" s="159"/>
      <c r="AD78" s="158">
        <f t="shared" si="24"/>
        <v>230</v>
      </c>
      <c r="AE78" s="159">
        <v>872</v>
      </c>
      <c r="AF78" s="158">
        <f t="shared" si="25"/>
        <v>-642</v>
      </c>
      <c r="AG78" s="158">
        <f t="shared" si="18"/>
        <v>180</v>
      </c>
      <c r="AH78" s="159">
        <v>50</v>
      </c>
      <c r="AI78" s="159">
        <v>412</v>
      </c>
      <c r="AJ78" s="159"/>
      <c r="AK78" s="159"/>
      <c r="AL78" s="159"/>
      <c r="AM78" s="159"/>
      <c r="AN78" s="159"/>
      <c r="AO78" s="159"/>
      <c r="AP78" s="159"/>
      <c r="AQ78" s="158">
        <f t="shared" si="26"/>
        <v>642</v>
      </c>
      <c r="AR78" s="159"/>
      <c r="AS78" s="158">
        <f t="shared" si="27"/>
        <v>0</v>
      </c>
      <c r="AT78" s="158">
        <f t="shared" si="19"/>
        <v>180</v>
      </c>
      <c r="AU78" s="159"/>
      <c r="AV78" s="159"/>
      <c r="AW78" s="159"/>
      <c r="AX78" s="159"/>
      <c r="AY78" s="159"/>
      <c r="AZ78" s="159"/>
      <c r="BA78" s="159"/>
      <c r="BB78" s="159"/>
      <c r="BC78" s="159"/>
      <c r="BD78" s="158">
        <f t="shared" si="28"/>
        <v>180</v>
      </c>
      <c r="BE78" s="159"/>
      <c r="BF78" s="159">
        <f t="shared" si="29"/>
        <v>180</v>
      </c>
      <c r="BG78" s="137" t="str">
        <f t="shared" si="30"/>
        <v/>
      </c>
    </row>
    <row r="79" spans="1:59">
      <c r="A79" s="138">
        <v>77</v>
      </c>
      <c r="B79" s="160" t="s">
        <v>175</v>
      </c>
      <c r="C79" s="213" t="s">
        <v>23</v>
      </c>
      <c r="D79" s="156" t="s">
        <v>176</v>
      </c>
      <c r="E79" s="161">
        <v>35</v>
      </c>
      <c r="F79" s="158">
        <v>-105</v>
      </c>
      <c r="G79" s="158">
        <f t="shared" si="20"/>
        <v>105</v>
      </c>
      <c r="H79" s="159"/>
      <c r="I79" s="159"/>
      <c r="J79" s="159"/>
      <c r="K79" s="159"/>
      <c r="L79" s="159"/>
      <c r="M79" s="159"/>
      <c r="N79" s="159"/>
      <c r="O79" s="159"/>
      <c r="P79" s="159"/>
      <c r="Q79" s="158">
        <f t="shared" si="23"/>
        <v>105</v>
      </c>
      <c r="R79" s="159"/>
      <c r="S79" s="158">
        <f t="shared" si="21"/>
        <v>0</v>
      </c>
      <c r="T79" s="158">
        <f t="shared" si="22"/>
        <v>105</v>
      </c>
      <c r="U79" s="159"/>
      <c r="V79" s="159"/>
      <c r="W79" s="159"/>
      <c r="X79" s="159"/>
      <c r="Y79" s="159"/>
      <c r="Z79" s="159"/>
      <c r="AA79" s="159"/>
      <c r="AB79" s="159"/>
      <c r="AC79" s="159"/>
      <c r="AD79" s="158">
        <f t="shared" si="24"/>
        <v>105</v>
      </c>
      <c r="AE79" s="159">
        <v>105</v>
      </c>
      <c r="AF79" s="158">
        <f t="shared" si="25"/>
        <v>0</v>
      </c>
      <c r="AG79" s="158">
        <f t="shared" si="18"/>
        <v>105</v>
      </c>
      <c r="AH79" s="159"/>
      <c r="AI79" s="159"/>
      <c r="AJ79" s="159"/>
      <c r="AK79" s="159"/>
      <c r="AL79" s="159"/>
      <c r="AM79" s="159"/>
      <c r="AN79" s="159"/>
      <c r="AO79" s="159"/>
      <c r="AP79" s="159"/>
      <c r="AQ79" s="158">
        <f t="shared" si="26"/>
        <v>105</v>
      </c>
      <c r="AR79" s="159">
        <v>210</v>
      </c>
      <c r="AS79" s="158">
        <f t="shared" si="27"/>
        <v>-105</v>
      </c>
      <c r="AT79" s="158">
        <f t="shared" si="19"/>
        <v>105</v>
      </c>
      <c r="AU79" s="159"/>
      <c r="AV79" s="159"/>
      <c r="AW79" s="159"/>
      <c r="AX79" s="159"/>
      <c r="AY79" s="159"/>
      <c r="AZ79" s="159"/>
      <c r="BA79" s="159"/>
      <c r="BB79" s="159"/>
      <c r="BC79" s="159"/>
      <c r="BD79" s="158">
        <f t="shared" si="28"/>
        <v>105</v>
      </c>
      <c r="BE79" s="159"/>
      <c r="BF79" s="159">
        <f t="shared" si="29"/>
        <v>0</v>
      </c>
      <c r="BG79" s="137" t="str">
        <f t="shared" si="30"/>
        <v>*</v>
      </c>
    </row>
    <row r="80" spans="1:59">
      <c r="A80" s="138">
        <v>78</v>
      </c>
      <c r="B80" s="155" t="s">
        <v>178</v>
      </c>
      <c r="C80" s="213" t="s">
        <v>10</v>
      </c>
      <c r="D80" s="156" t="s">
        <v>35</v>
      </c>
      <c r="E80" s="157">
        <v>175</v>
      </c>
      <c r="F80" s="158">
        <v>0</v>
      </c>
      <c r="G80" s="158">
        <f t="shared" si="20"/>
        <v>525</v>
      </c>
      <c r="H80" s="159"/>
      <c r="I80" s="159"/>
      <c r="J80" s="159"/>
      <c r="K80" s="159"/>
      <c r="L80" s="159"/>
      <c r="M80" s="159"/>
      <c r="N80" s="159"/>
      <c r="O80" s="159"/>
      <c r="P80" s="159"/>
      <c r="Q80" s="158">
        <f t="shared" si="23"/>
        <v>525</v>
      </c>
      <c r="R80" s="159"/>
      <c r="S80" s="158">
        <f t="shared" si="21"/>
        <v>525</v>
      </c>
      <c r="T80" s="158">
        <f t="shared" si="22"/>
        <v>525</v>
      </c>
      <c r="U80" s="159"/>
      <c r="V80" s="159"/>
      <c r="W80" s="159">
        <v>1880</v>
      </c>
      <c r="X80" s="159"/>
      <c r="Y80" s="159"/>
      <c r="Z80" s="159"/>
      <c r="AA80" s="159">
        <v>50</v>
      </c>
      <c r="AB80" s="159"/>
      <c r="AC80" s="159"/>
      <c r="AD80" s="158">
        <f t="shared" si="24"/>
        <v>2455</v>
      </c>
      <c r="AE80" s="159"/>
      <c r="AF80" s="158">
        <f t="shared" si="25"/>
        <v>2980</v>
      </c>
      <c r="AG80" s="158">
        <f t="shared" si="18"/>
        <v>525</v>
      </c>
      <c r="AH80" s="159"/>
      <c r="AI80" s="227"/>
      <c r="AJ80" s="159"/>
      <c r="AK80" s="159"/>
      <c r="AL80" s="159"/>
      <c r="AM80" s="159"/>
      <c r="AN80" s="159"/>
      <c r="AO80" s="159"/>
      <c r="AP80" s="159"/>
      <c r="AQ80" s="158">
        <f t="shared" si="26"/>
        <v>525</v>
      </c>
      <c r="AR80" s="159"/>
      <c r="AS80" s="158">
        <f t="shared" si="27"/>
        <v>3505</v>
      </c>
      <c r="AT80" s="158">
        <f t="shared" si="19"/>
        <v>525</v>
      </c>
      <c r="AU80" s="159"/>
      <c r="AV80" s="159"/>
      <c r="AW80" s="159"/>
      <c r="AX80" s="159"/>
      <c r="AY80" s="159"/>
      <c r="AZ80" s="159"/>
      <c r="BA80" s="159"/>
      <c r="BB80" s="159"/>
      <c r="BC80" s="159"/>
      <c r="BD80" s="158">
        <f t="shared" si="28"/>
        <v>525</v>
      </c>
      <c r="BE80" s="159">
        <v>1000</v>
      </c>
      <c r="BF80" s="159">
        <f t="shared" si="29"/>
        <v>3030</v>
      </c>
      <c r="BG80" s="137" t="str">
        <f t="shared" si="30"/>
        <v/>
      </c>
    </row>
    <row r="81" spans="1:59">
      <c r="A81" s="138">
        <v>79</v>
      </c>
      <c r="B81" s="250" t="s">
        <v>179</v>
      </c>
      <c r="C81" s="213" t="s">
        <v>14</v>
      </c>
      <c r="D81" s="156" t="s">
        <v>12</v>
      </c>
      <c r="E81" s="161">
        <v>30</v>
      </c>
      <c r="F81" s="158">
        <v>0</v>
      </c>
      <c r="G81" s="158">
        <f t="shared" si="20"/>
        <v>90</v>
      </c>
      <c r="H81" s="159"/>
      <c r="I81" s="159"/>
      <c r="J81" s="159"/>
      <c r="K81" s="159"/>
      <c r="L81" s="159"/>
      <c r="M81" s="159"/>
      <c r="N81" s="159"/>
      <c r="O81" s="159"/>
      <c r="P81" s="159"/>
      <c r="Q81" s="158">
        <f t="shared" si="23"/>
        <v>90</v>
      </c>
      <c r="R81" s="159"/>
      <c r="S81" s="158">
        <f t="shared" si="21"/>
        <v>90</v>
      </c>
      <c r="T81" s="158">
        <f t="shared" si="22"/>
        <v>90</v>
      </c>
      <c r="U81" s="159"/>
      <c r="V81" s="159"/>
      <c r="W81" s="159"/>
      <c r="X81" s="159"/>
      <c r="Y81" s="159"/>
      <c r="Z81" s="159"/>
      <c r="AA81" s="159"/>
      <c r="AB81" s="159"/>
      <c r="AC81" s="159"/>
      <c r="AD81" s="158">
        <f t="shared" si="24"/>
        <v>90</v>
      </c>
      <c r="AE81" s="159"/>
      <c r="AF81" s="158">
        <f t="shared" si="25"/>
        <v>180</v>
      </c>
      <c r="AG81" s="158">
        <f t="shared" si="18"/>
        <v>90</v>
      </c>
      <c r="AH81" s="159"/>
      <c r="AI81" s="159"/>
      <c r="AJ81" s="159"/>
      <c r="AK81" s="159"/>
      <c r="AL81" s="159"/>
      <c r="AM81" s="159"/>
      <c r="AN81" s="159"/>
      <c r="AO81" s="159"/>
      <c r="AP81" s="159"/>
      <c r="AQ81" s="158">
        <f t="shared" si="26"/>
        <v>90</v>
      </c>
      <c r="AR81" s="159"/>
      <c r="AS81" s="158">
        <f t="shared" si="27"/>
        <v>270</v>
      </c>
      <c r="AT81" s="158">
        <f t="shared" si="19"/>
        <v>90</v>
      </c>
      <c r="AU81" s="159"/>
      <c r="AV81" s="159"/>
      <c r="AW81" s="159"/>
      <c r="AX81" s="159"/>
      <c r="AY81" s="159"/>
      <c r="AZ81" s="159"/>
      <c r="BA81" s="159"/>
      <c r="BB81" s="159"/>
      <c r="BC81" s="159"/>
      <c r="BD81" s="158">
        <f t="shared" si="28"/>
        <v>90</v>
      </c>
      <c r="BE81" s="159"/>
      <c r="BF81" s="159">
        <f t="shared" si="29"/>
        <v>360</v>
      </c>
      <c r="BG81" s="137" t="str">
        <f t="shared" si="30"/>
        <v/>
      </c>
    </row>
    <row r="82" spans="1:59">
      <c r="A82" s="138">
        <v>80</v>
      </c>
      <c r="B82" s="160" t="s">
        <v>937</v>
      </c>
      <c r="C82" s="213" t="s">
        <v>14</v>
      </c>
      <c r="D82" s="156" t="s">
        <v>955</v>
      </c>
      <c r="E82" s="161">
        <v>30</v>
      </c>
      <c r="F82" s="158">
        <v>0</v>
      </c>
      <c r="G82" s="158">
        <f t="shared" si="20"/>
        <v>90</v>
      </c>
      <c r="H82" s="159"/>
      <c r="I82" s="159"/>
      <c r="J82" s="159"/>
      <c r="K82" s="159"/>
      <c r="L82" s="159"/>
      <c r="M82" s="159"/>
      <c r="N82" s="159"/>
      <c r="O82" s="159"/>
      <c r="P82" s="159"/>
      <c r="Q82" s="158">
        <f t="shared" si="23"/>
        <v>90</v>
      </c>
      <c r="R82" s="159"/>
      <c r="S82" s="158">
        <f t="shared" si="21"/>
        <v>90</v>
      </c>
      <c r="T82" s="158">
        <f t="shared" si="22"/>
        <v>90</v>
      </c>
      <c r="U82" s="159"/>
      <c r="V82" s="159"/>
      <c r="W82" s="159"/>
      <c r="X82" s="159"/>
      <c r="Y82" s="159"/>
      <c r="Z82" s="159"/>
      <c r="AA82" s="159"/>
      <c r="AB82" s="159"/>
      <c r="AC82" s="159"/>
      <c r="AD82" s="158">
        <f t="shared" si="24"/>
        <v>90</v>
      </c>
      <c r="AE82" s="159">
        <v>180</v>
      </c>
      <c r="AF82" s="158">
        <f t="shared" si="25"/>
        <v>0</v>
      </c>
      <c r="AG82" s="158">
        <f t="shared" si="18"/>
        <v>90</v>
      </c>
      <c r="AH82" s="159"/>
      <c r="AI82" s="159"/>
      <c r="AJ82" s="159"/>
      <c r="AK82" s="159"/>
      <c r="AL82" s="159"/>
      <c r="AM82" s="159"/>
      <c r="AN82" s="159"/>
      <c r="AO82" s="159"/>
      <c r="AP82" s="159"/>
      <c r="AQ82" s="158">
        <f t="shared" si="26"/>
        <v>90</v>
      </c>
      <c r="AR82" s="159"/>
      <c r="AS82" s="158">
        <f t="shared" si="27"/>
        <v>90</v>
      </c>
      <c r="AT82" s="158">
        <f t="shared" si="19"/>
        <v>90</v>
      </c>
      <c r="AU82" s="159"/>
      <c r="AV82" s="159"/>
      <c r="AW82" s="159"/>
      <c r="AX82" s="159"/>
      <c r="AY82" s="159"/>
      <c r="AZ82" s="159"/>
      <c r="BA82" s="159"/>
      <c r="BB82" s="159"/>
      <c r="BC82" s="159"/>
      <c r="BD82" s="158">
        <f t="shared" si="28"/>
        <v>90</v>
      </c>
      <c r="BE82" s="159"/>
      <c r="BF82" s="159">
        <f t="shared" si="29"/>
        <v>180</v>
      </c>
      <c r="BG82" s="137" t="str">
        <f t="shared" si="30"/>
        <v/>
      </c>
    </row>
    <row r="83" spans="1:59">
      <c r="A83" s="138">
        <v>81</v>
      </c>
      <c r="B83" s="160" t="s">
        <v>855</v>
      </c>
      <c r="C83" s="213" t="s">
        <v>14</v>
      </c>
      <c r="D83" s="156" t="s">
        <v>805</v>
      </c>
      <c r="E83" s="161">
        <v>50</v>
      </c>
      <c r="F83" s="158">
        <v>0</v>
      </c>
      <c r="G83" s="158">
        <f t="shared" si="20"/>
        <v>150</v>
      </c>
      <c r="H83" s="159"/>
      <c r="I83" s="159"/>
      <c r="J83" s="159"/>
      <c r="K83" s="159"/>
      <c r="L83" s="159"/>
      <c r="M83" s="159"/>
      <c r="N83" s="159"/>
      <c r="O83" s="159"/>
      <c r="P83" s="159"/>
      <c r="Q83" s="158">
        <f t="shared" si="23"/>
        <v>150</v>
      </c>
      <c r="R83" s="159">
        <v>150</v>
      </c>
      <c r="S83" s="158">
        <f t="shared" si="21"/>
        <v>0</v>
      </c>
      <c r="T83" s="158">
        <f t="shared" si="22"/>
        <v>150</v>
      </c>
      <c r="U83" s="159"/>
      <c r="V83" s="159"/>
      <c r="W83" s="159"/>
      <c r="X83" s="159"/>
      <c r="Y83" s="159"/>
      <c r="Z83" s="159"/>
      <c r="AA83" s="159"/>
      <c r="AB83" s="159"/>
      <c r="AC83" s="159"/>
      <c r="AD83" s="158">
        <f t="shared" si="24"/>
        <v>150</v>
      </c>
      <c r="AE83" s="159"/>
      <c r="AF83" s="158">
        <f t="shared" si="25"/>
        <v>150</v>
      </c>
      <c r="AG83" s="158">
        <f t="shared" si="18"/>
        <v>150</v>
      </c>
      <c r="AH83" s="159">
        <v>50</v>
      </c>
      <c r="AI83" s="159"/>
      <c r="AJ83" s="159"/>
      <c r="AK83" s="159"/>
      <c r="AL83" s="159"/>
      <c r="AM83" s="159"/>
      <c r="AN83" s="159"/>
      <c r="AO83" s="159"/>
      <c r="AP83" s="159"/>
      <c r="AQ83" s="158">
        <f t="shared" si="26"/>
        <v>200</v>
      </c>
      <c r="AR83" s="159">
        <v>500</v>
      </c>
      <c r="AS83" s="158">
        <f t="shared" si="27"/>
        <v>-150</v>
      </c>
      <c r="AT83" s="158">
        <f t="shared" si="19"/>
        <v>150</v>
      </c>
      <c r="AU83" s="159"/>
      <c r="AV83" s="159"/>
      <c r="AW83" s="159"/>
      <c r="AX83" s="159"/>
      <c r="AY83" s="159"/>
      <c r="AZ83" s="159"/>
      <c r="BA83" s="159"/>
      <c r="BB83" s="159"/>
      <c r="BC83" s="159"/>
      <c r="BD83" s="158">
        <f t="shared" si="28"/>
        <v>150</v>
      </c>
      <c r="BE83" s="159"/>
      <c r="BF83" s="159">
        <f t="shared" si="29"/>
        <v>0</v>
      </c>
      <c r="BG83" s="137" t="str">
        <f t="shared" si="30"/>
        <v>*</v>
      </c>
    </row>
    <row r="84" spans="1:59">
      <c r="A84" s="138">
        <v>82</v>
      </c>
      <c r="B84" s="221" t="s">
        <v>1288</v>
      </c>
      <c r="C84" s="213" t="s">
        <v>23</v>
      </c>
      <c r="D84" s="156"/>
      <c r="E84" s="161">
        <v>50</v>
      </c>
      <c r="F84" s="158">
        <v>0</v>
      </c>
      <c r="G84" s="158">
        <v>123</v>
      </c>
      <c r="H84" s="159"/>
      <c r="I84" s="159"/>
      <c r="J84" s="159">
        <v>16</v>
      </c>
      <c r="K84" s="159"/>
      <c r="L84" s="159"/>
      <c r="M84" s="159"/>
      <c r="N84" s="159"/>
      <c r="O84" s="159"/>
      <c r="P84" s="159"/>
      <c r="Q84" s="158">
        <f t="shared" si="23"/>
        <v>139</v>
      </c>
      <c r="R84" s="159">
        <v>139</v>
      </c>
      <c r="S84" s="158">
        <f t="shared" si="21"/>
        <v>0</v>
      </c>
      <c r="T84" s="158">
        <f t="shared" si="22"/>
        <v>150</v>
      </c>
      <c r="U84" s="159"/>
      <c r="V84" s="159">
        <v>100</v>
      </c>
      <c r="W84" s="159">
        <v>16</v>
      </c>
      <c r="X84" s="159"/>
      <c r="Y84" s="159"/>
      <c r="Z84" s="159"/>
      <c r="AA84" s="159"/>
      <c r="AB84" s="159"/>
      <c r="AC84" s="159"/>
      <c r="AD84" s="158">
        <f t="shared" si="24"/>
        <v>266</v>
      </c>
      <c r="AE84" s="159">
        <v>566</v>
      </c>
      <c r="AF84" s="158">
        <f t="shared" si="25"/>
        <v>-300</v>
      </c>
      <c r="AG84" s="158">
        <f t="shared" si="18"/>
        <v>150</v>
      </c>
      <c r="AH84" s="176"/>
      <c r="AI84" s="176"/>
      <c r="AJ84" s="176"/>
      <c r="AK84" s="176"/>
      <c r="AL84" s="176"/>
      <c r="AM84" s="176"/>
      <c r="AN84" s="176"/>
      <c r="AO84" s="176"/>
      <c r="AP84" s="176"/>
      <c r="AQ84" s="158">
        <f t="shared" si="26"/>
        <v>150</v>
      </c>
      <c r="AR84" s="159"/>
      <c r="AS84" s="158">
        <f t="shared" si="27"/>
        <v>-150</v>
      </c>
      <c r="AT84" s="158">
        <f t="shared" si="19"/>
        <v>150</v>
      </c>
      <c r="AU84" s="176"/>
      <c r="AV84" s="176"/>
      <c r="AW84" s="176"/>
      <c r="AX84" s="176"/>
      <c r="AY84" s="176"/>
      <c r="AZ84" s="176"/>
      <c r="BA84" s="176"/>
      <c r="BB84" s="176"/>
      <c r="BC84" s="176"/>
      <c r="BD84" s="158">
        <f t="shared" si="28"/>
        <v>150</v>
      </c>
      <c r="BE84" s="159"/>
      <c r="BF84" s="159">
        <f t="shared" si="29"/>
        <v>0</v>
      </c>
      <c r="BG84" s="137" t="str">
        <f t="shared" si="30"/>
        <v>*</v>
      </c>
    </row>
    <row r="85" spans="1:59">
      <c r="A85" s="138">
        <v>83</v>
      </c>
      <c r="B85" s="160" t="s">
        <v>181</v>
      </c>
      <c r="C85" s="213" t="s">
        <v>14</v>
      </c>
      <c r="D85" s="156" t="s">
        <v>183</v>
      </c>
      <c r="E85" s="161">
        <v>170</v>
      </c>
      <c r="F85" s="158">
        <v>0</v>
      </c>
      <c r="G85" s="158">
        <f t="shared" ref="G85:G90" si="31">E85*3</f>
        <v>510</v>
      </c>
      <c r="H85" s="159"/>
      <c r="I85" s="159"/>
      <c r="J85" s="159"/>
      <c r="K85" s="159"/>
      <c r="L85" s="159"/>
      <c r="M85" s="159"/>
      <c r="N85" s="159"/>
      <c r="O85" s="159"/>
      <c r="P85" s="159"/>
      <c r="Q85" s="158">
        <f t="shared" si="23"/>
        <v>510</v>
      </c>
      <c r="R85" s="159">
        <v>1622</v>
      </c>
      <c r="S85" s="158">
        <f t="shared" si="21"/>
        <v>-1112</v>
      </c>
      <c r="T85" s="158">
        <f t="shared" si="22"/>
        <v>510</v>
      </c>
      <c r="U85" s="159">
        <v>100</v>
      </c>
      <c r="V85" s="159"/>
      <c r="W85" s="159">
        <v>1168</v>
      </c>
      <c r="X85" s="159"/>
      <c r="Y85" s="159"/>
      <c r="Z85" s="159"/>
      <c r="AA85" s="159">
        <v>50</v>
      </c>
      <c r="AB85" s="159"/>
      <c r="AC85" s="159"/>
      <c r="AD85" s="158">
        <f t="shared" si="24"/>
        <v>1828</v>
      </c>
      <c r="AE85" s="159"/>
      <c r="AF85" s="158">
        <f t="shared" si="25"/>
        <v>716</v>
      </c>
      <c r="AG85" s="158">
        <f t="shared" si="18"/>
        <v>510</v>
      </c>
      <c r="AH85" s="159"/>
      <c r="AI85" s="159"/>
      <c r="AJ85" s="159"/>
      <c r="AK85" s="159"/>
      <c r="AL85" s="159"/>
      <c r="AM85" s="159"/>
      <c r="AN85" s="159"/>
      <c r="AO85" s="159"/>
      <c r="AP85" s="159"/>
      <c r="AQ85" s="158">
        <f t="shared" si="26"/>
        <v>510</v>
      </c>
      <c r="AR85" s="159">
        <v>1226</v>
      </c>
      <c r="AS85" s="158">
        <f t="shared" si="27"/>
        <v>0</v>
      </c>
      <c r="AT85" s="158">
        <f t="shared" si="19"/>
        <v>510</v>
      </c>
      <c r="AU85" s="159"/>
      <c r="AV85" s="159"/>
      <c r="AW85" s="159"/>
      <c r="AX85" s="159"/>
      <c r="AY85" s="159"/>
      <c r="AZ85" s="159"/>
      <c r="BA85" s="159"/>
      <c r="BB85" s="159"/>
      <c r="BC85" s="159"/>
      <c r="BD85" s="158">
        <f t="shared" si="28"/>
        <v>510</v>
      </c>
      <c r="BE85" s="159"/>
      <c r="BF85" s="159">
        <f t="shared" si="29"/>
        <v>510</v>
      </c>
      <c r="BG85" s="137" t="str">
        <f t="shared" si="30"/>
        <v/>
      </c>
    </row>
    <row r="86" spans="1:59">
      <c r="A86" s="138">
        <v>84</v>
      </c>
      <c r="B86" s="160" t="s">
        <v>1063</v>
      </c>
      <c r="C86" s="213" t="s">
        <v>23</v>
      </c>
      <c r="D86" s="156" t="s">
        <v>186</v>
      </c>
      <c r="E86" s="161">
        <v>100</v>
      </c>
      <c r="F86" s="158">
        <v>0</v>
      </c>
      <c r="G86" s="158">
        <f t="shared" si="31"/>
        <v>300</v>
      </c>
      <c r="H86" s="159"/>
      <c r="I86" s="159"/>
      <c r="J86" s="159"/>
      <c r="K86" s="159"/>
      <c r="L86" s="159"/>
      <c r="M86" s="159"/>
      <c r="N86" s="159"/>
      <c r="O86" s="159"/>
      <c r="P86" s="159"/>
      <c r="Q86" s="158">
        <f t="shared" si="23"/>
        <v>300</v>
      </c>
      <c r="R86" s="159">
        <v>1250</v>
      </c>
      <c r="S86" s="158">
        <f t="shared" si="21"/>
        <v>-950</v>
      </c>
      <c r="T86" s="158">
        <f t="shared" si="22"/>
        <v>300</v>
      </c>
      <c r="U86" s="159"/>
      <c r="V86" s="159"/>
      <c r="W86" s="159"/>
      <c r="X86" s="159"/>
      <c r="Y86" s="159"/>
      <c r="Z86" s="159"/>
      <c r="AA86" s="159">
        <v>50</v>
      </c>
      <c r="AB86" s="159"/>
      <c r="AC86" s="159"/>
      <c r="AD86" s="158">
        <f t="shared" si="24"/>
        <v>350</v>
      </c>
      <c r="AE86" s="159"/>
      <c r="AF86" s="158">
        <f t="shared" si="25"/>
        <v>-600</v>
      </c>
      <c r="AG86" s="158">
        <f t="shared" si="18"/>
        <v>300</v>
      </c>
      <c r="AH86" s="159"/>
      <c r="AI86" s="159"/>
      <c r="AJ86" s="159"/>
      <c r="AK86" s="159"/>
      <c r="AL86" s="159"/>
      <c r="AM86" s="159"/>
      <c r="AN86" s="159"/>
      <c r="AO86" s="159"/>
      <c r="AP86" s="159"/>
      <c r="AQ86" s="158">
        <f t="shared" si="26"/>
        <v>300</v>
      </c>
      <c r="AR86" s="159"/>
      <c r="AS86" s="158">
        <f t="shared" si="27"/>
        <v>-300</v>
      </c>
      <c r="AT86" s="158">
        <f t="shared" si="19"/>
        <v>300</v>
      </c>
      <c r="AU86" s="159"/>
      <c r="AV86" s="159"/>
      <c r="AW86" s="159"/>
      <c r="AX86" s="159"/>
      <c r="AY86" s="159"/>
      <c r="AZ86" s="159"/>
      <c r="BA86" s="159"/>
      <c r="BB86" s="159"/>
      <c r="BC86" s="159"/>
      <c r="BD86" s="158">
        <f t="shared" si="28"/>
        <v>300</v>
      </c>
      <c r="BE86" s="159"/>
      <c r="BF86" s="159">
        <f t="shared" si="29"/>
        <v>0</v>
      </c>
      <c r="BG86" s="137" t="str">
        <f t="shared" si="30"/>
        <v>*</v>
      </c>
    </row>
    <row r="87" spans="1:59">
      <c r="A87" s="138">
        <v>85</v>
      </c>
      <c r="B87" s="160" t="s">
        <v>187</v>
      </c>
      <c r="C87" s="213" t="s">
        <v>23</v>
      </c>
      <c r="D87" s="156" t="s">
        <v>189</v>
      </c>
      <c r="E87" s="161">
        <v>95</v>
      </c>
      <c r="F87" s="158">
        <v>0</v>
      </c>
      <c r="G87" s="158">
        <f t="shared" si="31"/>
        <v>285</v>
      </c>
      <c r="H87" s="159"/>
      <c r="I87" s="159"/>
      <c r="J87" s="159"/>
      <c r="K87" s="159"/>
      <c r="L87" s="159"/>
      <c r="M87" s="159"/>
      <c r="N87" s="159"/>
      <c r="O87" s="159"/>
      <c r="P87" s="159"/>
      <c r="Q87" s="158">
        <f t="shared" si="23"/>
        <v>285</v>
      </c>
      <c r="R87" s="159">
        <v>285</v>
      </c>
      <c r="S87" s="158">
        <f t="shared" si="21"/>
        <v>0</v>
      </c>
      <c r="T87" s="158">
        <f t="shared" si="22"/>
        <v>285</v>
      </c>
      <c r="U87" s="159">
        <v>50</v>
      </c>
      <c r="V87" s="159">
        <v>50</v>
      </c>
      <c r="W87" s="159"/>
      <c r="X87" s="159"/>
      <c r="Y87" s="159"/>
      <c r="Z87" s="159"/>
      <c r="AA87" s="159"/>
      <c r="AB87" s="159"/>
      <c r="AC87" s="159"/>
      <c r="AD87" s="158">
        <f t="shared" si="24"/>
        <v>385</v>
      </c>
      <c r="AE87" s="159"/>
      <c r="AF87" s="158">
        <f t="shared" si="25"/>
        <v>385</v>
      </c>
      <c r="AG87" s="158">
        <f t="shared" si="18"/>
        <v>285</v>
      </c>
      <c r="AH87" s="159"/>
      <c r="AI87" s="159"/>
      <c r="AJ87" s="159"/>
      <c r="AK87" s="159"/>
      <c r="AL87" s="159"/>
      <c r="AM87" s="159"/>
      <c r="AN87" s="159"/>
      <c r="AO87" s="159"/>
      <c r="AP87" s="159"/>
      <c r="AQ87" s="158">
        <f t="shared" si="26"/>
        <v>285</v>
      </c>
      <c r="AR87" s="159">
        <v>955</v>
      </c>
      <c r="AS87" s="158">
        <f t="shared" si="27"/>
        <v>-285</v>
      </c>
      <c r="AT87" s="158">
        <f t="shared" si="19"/>
        <v>285</v>
      </c>
      <c r="AU87" s="159"/>
      <c r="AV87" s="159"/>
      <c r="AW87" s="159"/>
      <c r="AX87" s="159"/>
      <c r="AY87" s="159"/>
      <c r="AZ87" s="159"/>
      <c r="BA87" s="159"/>
      <c r="BB87" s="159"/>
      <c r="BC87" s="159"/>
      <c r="BD87" s="158">
        <f t="shared" si="28"/>
        <v>285</v>
      </c>
      <c r="BE87" s="159"/>
      <c r="BF87" s="159">
        <f t="shared" si="29"/>
        <v>0</v>
      </c>
      <c r="BG87" s="137" t="str">
        <f t="shared" si="30"/>
        <v>*</v>
      </c>
    </row>
    <row r="88" spans="1:59">
      <c r="A88" s="138">
        <v>86</v>
      </c>
      <c r="B88" s="221" t="s">
        <v>1320</v>
      </c>
      <c r="C88" s="213" t="s">
        <v>23</v>
      </c>
      <c r="D88" s="220" t="s">
        <v>1321</v>
      </c>
      <c r="E88" s="161">
        <v>250</v>
      </c>
      <c r="F88" s="158"/>
      <c r="G88" s="158">
        <f t="shared" si="31"/>
        <v>750</v>
      </c>
      <c r="H88" s="159"/>
      <c r="I88" s="159"/>
      <c r="J88" s="159"/>
      <c r="K88" s="159"/>
      <c r="L88" s="159"/>
      <c r="M88" s="159"/>
      <c r="N88" s="159"/>
      <c r="O88" s="159"/>
      <c r="P88" s="159"/>
      <c r="Q88" s="158">
        <f t="shared" si="23"/>
        <v>750</v>
      </c>
      <c r="R88" s="159"/>
      <c r="S88" s="158"/>
      <c r="T88" s="158">
        <f t="shared" si="22"/>
        <v>750</v>
      </c>
      <c r="U88" s="159"/>
      <c r="V88" s="159"/>
      <c r="W88" s="159"/>
      <c r="X88" s="159"/>
      <c r="Y88" s="159"/>
      <c r="Z88" s="159"/>
      <c r="AA88" s="159"/>
      <c r="AB88" s="159"/>
      <c r="AC88" s="159"/>
      <c r="AD88" s="158"/>
      <c r="AE88" s="159"/>
      <c r="AF88" s="158"/>
      <c r="AG88" s="158">
        <f t="shared" si="18"/>
        <v>750</v>
      </c>
      <c r="AH88" s="159"/>
      <c r="AI88" s="159"/>
      <c r="AJ88" s="159"/>
      <c r="AK88" s="159"/>
      <c r="AL88" s="159"/>
      <c r="AM88" s="159"/>
      <c r="AN88" s="159"/>
      <c r="AO88" s="159"/>
      <c r="AP88" s="159"/>
      <c r="AQ88" s="158">
        <f t="shared" si="26"/>
        <v>750</v>
      </c>
      <c r="AR88" s="159"/>
      <c r="AS88" s="158"/>
      <c r="AT88" s="158">
        <v>660</v>
      </c>
      <c r="AU88" s="159"/>
      <c r="AV88" s="159"/>
      <c r="AW88" s="159"/>
      <c r="AX88" s="159"/>
      <c r="AY88" s="159"/>
      <c r="AZ88" s="159"/>
      <c r="BA88" s="159"/>
      <c r="BB88" s="159"/>
      <c r="BC88" s="159"/>
      <c r="BD88" s="158">
        <f t="shared" si="28"/>
        <v>660</v>
      </c>
      <c r="BE88" s="159">
        <v>660</v>
      </c>
      <c r="BF88" s="159">
        <f t="shared" si="29"/>
        <v>0</v>
      </c>
    </row>
    <row r="89" spans="1:59">
      <c r="A89" s="138">
        <v>87</v>
      </c>
      <c r="B89" s="160" t="s">
        <v>190</v>
      </c>
      <c r="C89" s="213" t="s">
        <v>14</v>
      </c>
      <c r="D89" s="156" t="s">
        <v>192</v>
      </c>
      <c r="E89" s="161">
        <v>145</v>
      </c>
      <c r="F89" s="158">
        <v>0</v>
      </c>
      <c r="G89" s="158">
        <f t="shared" si="31"/>
        <v>435</v>
      </c>
      <c r="H89" s="159"/>
      <c r="I89" s="159"/>
      <c r="J89" s="159"/>
      <c r="K89" s="159"/>
      <c r="L89" s="159"/>
      <c r="M89" s="159"/>
      <c r="N89" s="159"/>
      <c r="O89" s="159"/>
      <c r="P89" s="159"/>
      <c r="Q89" s="158">
        <f t="shared" si="23"/>
        <v>435</v>
      </c>
      <c r="R89" s="159">
        <v>435</v>
      </c>
      <c r="S89" s="158">
        <f t="shared" si="21"/>
        <v>0</v>
      </c>
      <c r="T89" s="158">
        <f t="shared" si="22"/>
        <v>435</v>
      </c>
      <c r="U89" s="159"/>
      <c r="V89" s="159"/>
      <c r="W89" s="159"/>
      <c r="X89" s="159"/>
      <c r="Y89" s="159"/>
      <c r="Z89" s="159"/>
      <c r="AA89" s="159">
        <v>50</v>
      </c>
      <c r="AB89" s="159"/>
      <c r="AC89" s="159"/>
      <c r="AD89" s="158">
        <f t="shared" si="24"/>
        <v>485</v>
      </c>
      <c r="AE89" s="159"/>
      <c r="AF89" s="158">
        <f t="shared" si="25"/>
        <v>485</v>
      </c>
      <c r="AG89" s="158">
        <f t="shared" si="18"/>
        <v>435</v>
      </c>
      <c r="AH89" s="159"/>
      <c r="AI89" s="159"/>
      <c r="AJ89" s="159"/>
      <c r="AK89" s="159"/>
      <c r="AL89" s="159"/>
      <c r="AM89" s="159"/>
      <c r="AN89" s="159"/>
      <c r="AO89" s="159"/>
      <c r="AP89" s="159"/>
      <c r="AQ89" s="158">
        <f t="shared" si="26"/>
        <v>435</v>
      </c>
      <c r="AR89" s="159">
        <v>920</v>
      </c>
      <c r="AS89" s="158">
        <f t="shared" si="27"/>
        <v>0</v>
      </c>
      <c r="AT89" s="158">
        <f t="shared" si="19"/>
        <v>435</v>
      </c>
      <c r="AU89" s="159"/>
      <c r="AV89" s="159"/>
      <c r="AW89" s="159"/>
      <c r="AX89" s="159"/>
      <c r="AY89" s="159"/>
      <c r="AZ89" s="159"/>
      <c r="BA89" s="159"/>
      <c r="BB89" s="159"/>
      <c r="BC89" s="159"/>
      <c r="BD89" s="158">
        <f t="shared" si="28"/>
        <v>435</v>
      </c>
      <c r="BE89" s="159"/>
      <c r="BF89" s="159">
        <f t="shared" si="29"/>
        <v>435</v>
      </c>
      <c r="BG89" s="137" t="str">
        <f t="shared" si="30"/>
        <v/>
      </c>
    </row>
    <row r="90" spans="1:59">
      <c r="A90" s="138">
        <v>88</v>
      </c>
      <c r="B90" s="160" t="s">
        <v>193</v>
      </c>
      <c r="C90" s="213" t="s">
        <v>14</v>
      </c>
      <c r="D90" s="156" t="s">
        <v>195</v>
      </c>
      <c r="E90" s="161">
        <v>95</v>
      </c>
      <c r="F90" s="158">
        <v>0</v>
      </c>
      <c r="G90" s="158">
        <f t="shared" si="31"/>
        <v>285</v>
      </c>
      <c r="H90" s="159"/>
      <c r="I90" s="159"/>
      <c r="J90" s="159"/>
      <c r="K90" s="159"/>
      <c r="L90" s="159"/>
      <c r="M90" s="159"/>
      <c r="N90" s="159"/>
      <c r="O90" s="159"/>
      <c r="P90" s="159"/>
      <c r="Q90" s="158">
        <f t="shared" si="23"/>
        <v>285</v>
      </c>
      <c r="R90" s="159">
        <v>570</v>
      </c>
      <c r="S90" s="158">
        <f t="shared" si="21"/>
        <v>-285</v>
      </c>
      <c r="T90" s="158">
        <f t="shared" si="22"/>
        <v>285</v>
      </c>
      <c r="U90" s="159"/>
      <c r="V90" s="159"/>
      <c r="W90" s="159"/>
      <c r="X90" s="159"/>
      <c r="Y90" s="159"/>
      <c r="Z90" s="159"/>
      <c r="AA90" s="159"/>
      <c r="AB90" s="159"/>
      <c r="AC90" s="159"/>
      <c r="AD90" s="158">
        <f t="shared" si="24"/>
        <v>285</v>
      </c>
      <c r="AE90" s="159"/>
      <c r="AF90" s="158">
        <f t="shared" si="25"/>
        <v>0</v>
      </c>
      <c r="AG90" s="158">
        <f t="shared" si="18"/>
        <v>285</v>
      </c>
      <c r="AH90" s="159"/>
      <c r="AI90" s="159"/>
      <c r="AJ90" s="159"/>
      <c r="AK90" s="159"/>
      <c r="AL90" s="159"/>
      <c r="AM90" s="159"/>
      <c r="AN90" s="159"/>
      <c r="AO90" s="159"/>
      <c r="AP90" s="159"/>
      <c r="AQ90" s="158">
        <f t="shared" si="26"/>
        <v>285</v>
      </c>
      <c r="AR90" s="159"/>
      <c r="AS90" s="158">
        <f t="shared" si="27"/>
        <v>285</v>
      </c>
      <c r="AT90" s="158">
        <f t="shared" si="19"/>
        <v>285</v>
      </c>
      <c r="AU90" s="159"/>
      <c r="AV90" s="159"/>
      <c r="AW90" s="159"/>
      <c r="AX90" s="159"/>
      <c r="AY90" s="159"/>
      <c r="AZ90" s="159"/>
      <c r="BA90" s="159"/>
      <c r="BB90" s="159"/>
      <c r="BC90" s="159"/>
      <c r="BD90" s="158">
        <f t="shared" si="28"/>
        <v>285</v>
      </c>
      <c r="BE90" s="159">
        <v>570</v>
      </c>
      <c r="BF90" s="159">
        <f t="shared" si="29"/>
        <v>0</v>
      </c>
      <c r="BG90" s="137" t="str">
        <f t="shared" si="30"/>
        <v>*</v>
      </c>
    </row>
    <row r="91" spans="1:59">
      <c r="A91" s="138">
        <v>89</v>
      </c>
      <c r="B91" s="169" t="s">
        <v>1128</v>
      </c>
      <c r="C91" s="215" t="s">
        <v>23</v>
      </c>
      <c r="D91" s="170" t="s">
        <v>831</v>
      </c>
      <c r="E91" s="171">
        <v>70</v>
      </c>
      <c r="F91" s="166">
        <v>840</v>
      </c>
      <c r="G91" s="166">
        <v>0</v>
      </c>
      <c r="H91" s="167"/>
      <c r="I91" s="167"/>
      <c r="J91" s="167"/>
      <c r="K91" s="167"/>
      <c r="L91" s="167"/>
      <c r="M91" s="167"/>
      <c r="N91" s="167"/>
      <c r="O91" s="167"/>
      <c r="P91" s="167"/>
      <c r="Q91" s="166">
        <f t="shared" si="23"/>
        <v>0</v>
      </c>
      <c r="R91" s="167"/>
      <c r="S91" s="166">
        <f t="shared" si="21"/>
        <v>840</v>
      </c>
      <c r="T91" s="166">
        <v>0</v>
      </c>
      <c r="U91" s="167"/>
      <c r="V91" s="167"/>
      <c r="W91" s="167"/>
      <c r="X91" s="167"/>
      <c r="Y91" s="167"/>
      <c r="Z91" s="167"/>
      <c r="AA91" s="167"/>
      <c r="AB91" s="167"/>
      <c r="AC91" s="167"/>
      <c r="AD91" s="166">
        <f t="shared" si="24"/>
        <v>0</v>
      </c>
      <c r="AE91" s="167"/>
      <c r="AF91" s="166">
        <f t="shared" si="25"/>
        <v>840</v>
      </c>
      <c r="AG91" s="166">
        <v>0</v>
      </c>
      <c r="AH91" s="167"/>
      <c r="AI91" s="167"/>
      <c r="AJ91" s="167"/>
      <c r="AK91" s="167"/>
      <c r="AL91" s="167"/>
      <c r="AM91" s="167"/>
      <c r="AN91" s="167"/>
      <c r="AO91" s="167"/>
      <c r="AP91" s="167"/>
      <c r="AQ91" s="166">
        <f t="shared" si="26"/>
        <v>0</v>
      </c>
      <c r="AR91" s="167"/>
      <c r="AS91" s="166">
        <f t="shared" si="27"/>
        <v>840</v>
      </c>
      <c r="AT91" s="166">
        <v>0</v>
      </c>
      <c r="AU91" s="167"/>
      <c r="AV91" s="167"/>
      <c r="AW91" s="167"/>
      <c r="AX91" s="167"/>
      <c r="AY91" s="167"/>
      <c r="AZ91" s="167"/>
      <c r="BA91" s="167"/>
      <c r="BB91" s="167"/>
      <c r="BC91" s="167"/>
      <c r="BD91" s="166">
        <f t="shared" si="28"/>
        <v>0</v>
      </c>
      <c r="BE91" s="167"/>
      <c r="BF91" s="167">
        <f t="shared" si="29"/>
        <v>840</v>
      </c>
      <c r="BG91" s="137" t="str">
        <f t="shared" si="30"/>
        <v/>
      </c>
    </row>
    <row r="92" spans="1:59">
      <c r="A92" s="138">
        <v>90</v>
      </c>
      <c r="B92" s="160" t="s">
        <v>197</v>
      </c>
      <c r="C92" s="213" t="s">
        <v>14</v>
      </c>
      <c r="D92" s="156" t="s">
        <v>130</v>
      </c>
      <c r="E92" s="161">
        <v>260</v>
      </c>
      <c r="F92" s="158">
        <v>0</v>
      </c>
      <c r="G92" s="158">
        <f t="shared" ref="G92:G107" si="32">E92*3</f>
        <v>780</v>
      </c>
      <c r="H92" s="159"/>
      <c r="I92" s="159"/>
      <c r="J92" s="159">
        <v>372</v>
      </c>
      <c r="K92" s="159"/>
      <c r="L92" s="159"/>
      <c r="M92" s="159"/>
      <c r="N92" s="159">
        <v>50</v>
      </c>
      <c r="O92" s="159"/>
      <c r="P92" s="159"/>
      <c r="Q92" s="158">
        <f t="shared" si="23"/>
        <v>1202</v>
      </c>
      <c r="R92" s="159">
        <v>1202</v>
      </c>
      <c r="S92" s="158">
        <f t="shared" si="21"/>
        <v>0</v>
      </c>
      <c r="T92" s="158">
        <f t="shared" ref="T92:T107" si="33">E92*3</f>
        <v>780</v>
      </c>
      <c r="U92" s="159"/>
      <c r="V92" s="159"/>
      <c r="W92" s="159"/>
      <c r="X92" s="159"/>
      <c r="Y92" s="159"/>
      <c r="Z92" s="159"/>
      <c r="AA92" s="159"/>
      <c r="AB92" s="159"/>
      <c r="AC92" s="159"/>
      <c r="AD92" s="158">
        <f t="shared" si="24"/>
        <v>780</v>
      </c>
      <c r="AE92" s="159">
        <v>780</v>
      </c>
      <c r="AF92" s="158">
        <f t="shared" si="25"/>
        <v>0</v>
      </c>
      <c r="AG92" s="158">
        <f t="shared" ref="AG92:AG107" si="34">$E92*3</f>
        <v>780</v>
      </c>
      <c r="AH92" s="159"/>
      <c r="AI92" s="159"/>
      <c r="AJ92" s="159"/>
      <c r="AK92" s="159"/>
      <c r="AL92" s="159"/>
      <c r="AM92" s="159"/>
      <c r="AN92" s="159"/>
      <c r="AO92" s="159"/>
      <c r="AP92" s="159"/>
      <c r="AQ92" s="158">
        <f t="shared" si="26"/>
        <v>780</v>
      </c>
      <c r="AR92" s="159">
        <v>780</v>
      </c>
      <c r="AS92" s="158">
        <f t="shared" si="27"/>
        <v>0</v>
      </c>
      <c r="AT92" s="158">
        <f t="shared" ref="AT92:AT103" si="35">$E92*3</f>
        <v>780</v>
      </c>
      <c r="AU92" s="159"/>
      <c r="AV92" s="159"/>
      <c r="AW92" s="159"/>
      <c r="AX92" s="159"/>
      <c r="AY92" s="159"/>
      <c r="AZ92" s="159"/>
      <c r="BA92" s="159"/>
      <c r="BB92" s="159"/>
      <c r="BC92" s="159">
        <v>150</v>
      </c>
      <c r="BD92" s="158">
        <f t="shared" si="28"/>
        <v>930</v>
      </c>
      <c r="BE92" s="159"/>
      <c r="BF92" s="159">
        <f t="shared" si="29"/>
        <v>930</v>
      </c>
      <c r="BG92" s="137" t="str">
        <f t="shared" si="30"/>
        <v/>
      </c>
    </row>
    <row r="93" spans="1:59">
      <c r="A93" s="138">
        <v>91</v>
      </c>
      <c r="B93" s="160" t="s">
        <v>198</v>
      </c>
      <c r="C93" s="213" t="s">
        <v>14</v>
      </c>
      <c r="D93" s="156" t="s">
        <v>200</v>
      </c>
      <c r="E93" s="161">
        <v>105</v>
      </c>
      <c r="F93" s="158">
        <v>-671</v>
      </c>
      <c r="G93" s="158">
        <f t="shared" si="32"/>
        <v>315</v>
      </c>
      <c r="H93" s="159"/>
      <c r="I93" s="159"/>
      <c r="J93" s="159">
        <v>356</v>
      </c>
      <c r="K93" s="159"/>
      <c r="L93" s="159"/>
      <c r="M93" s="159"/>
      <c r="N93" s="159">
        <v>50</v>
      </c>
      <c r="O93" s="159"/>
      <c r="P93" s="159"/>
      <c r="Q93" s="158">
        <f t="shared" si="23"/>
        <v>721</v>
      </c>
      <c r="R93" s="159"/>
      <c r="S93" s="158">
        <f t="shared" si="21"/>
        <v>50</v>
      </c>
      <c r="T93" s="158">
        <f t="shared" si="33"/>
        <v>315</v>
      </c>
      <c r="U93" s="159"/>
      <c r="V93" s="159"/>
      <c r="W93" s="159"/>
      <c r="X93" s="159"/>
      <c r="Y93" s="159"/>
      <c r="Z93" s="159"/>
      <c r="AA93" s="159"/>
      <c r="AB93" s="159"/>
      <c r="AC93" s="159"/>
      <c r="AD93" s="158">
        <f t="shared" si="24"/>
        <v>315</v>
      </c>
      <c r="AE93" s="159"/>
      <c r="AF93" s="158">
        <f t="shared" si="25"/>
        <v>365</v>
      </c>
      <c r="AG93" s="158">
        <f t="shared" si="34"/>
        <v>315</v>
      </c>
      <c r="AH93" s="159"/>
      <c r="AI93" s="159"/>
      <c r="AJ93" s="159"/>
      <c r="AK93" s="159"/>
      <c r="AL93" s="159"/>
      <c r="AM93" s="159"/>
      <c r="AN93" s="159"/>
      <c r="AO93" s="159"/>
      <c r="AP93" s="159"/>
      <c r="AQ93" s="158">
        <f t="shared" si="26"/>
        <v>315</v>
      </c>
      <c r="AR93" s="159"/>
      <c r="AS93" s="158">
        <f t="shared" si="27"/>
        <v>680</v>
      </c>
      <c r="AT93" s="158">
        <f t="shared" si="35"/>
        <v>315</v>
      </c>
      <c r="AU93" s="159"/>
      <c r="AV93" s="159"/>
      <c r="AW93" s="159"/>
      <c r="AX93" s="159"/>
      <c r="AY93" s="159"/>
      <c r="AZ93" s="159"/>
      <c r="BA93" s="159"/>
      <c r="BB93" s="159"/>
      <c r="BC93" s="159"/>
      <c r="BD93" s="158">
        <f t="shared" si="28"/>
        <v>315</v>
      </c>
      <c r="BE93" s="159"/>
      <c r="BF93" s="159">
        <f t="shared" si="29"/>
        <v>995</v>
      </c>
      <c r="BG93" s="137" t="str">
        <f t="shared" si="30"/>
        <v/>
      </c>
    </row>
    <row r="94" spans="1:59">
      <c r="A94" s="138">
        <v>92</v>
      </c>
      <c r="B94" s="155" t="s">
        <v>201</v>
      </c>
      <c r="C94" s="213" t="s">
        <v>10</v>
      </c>
      <c r="D94" s="156" t="s">
        <v>203</v>
      </c>
      <c r="E94" s="157">
        <v>195</v>
      </c>
      <c r="F94" s="158">
        <v>0</v>
      </c>
      <c r="G94" s="158">
        <f t="shared" si="32"/>
        <v>585</v>
      </c>
      <c r="H94" s="159"/>
      <c r="I94" s="159"/>
      <c r="J94" s="159"/>
      <c r="K94" s="159"/>
      <c r="L94" s="159"/>
      <c r="M94" s="159"/>
      <c r="N94" s="159"/>
      <c r="O94" s="159"/>
      <c r="P94" s="159"/>
      <c r="Q94" s="158">
        <f t="shared" si="23"/>
        <v>585</v>
      </c>
      <c r="R94" s="159">
        <v>585</v>
      </c>
      <c r="S94" s="158">
        <f t="shared" si="21"/>
        <v>0</v>
      </c>
      <c r="T94" s="158">
        <f t="shared" si="33"/>
        <v>585</v>
      </c>
      <c r="U94" s="159"/>
      <c r="V94" s="159"/>
      <c r="W94" s="159"/>
      <c r="X94" s="159"/>
      <c r="Y94" s="159"/>
      <c r="Z94" s="159"/>
      <c r="AA94" s="159"/>
      <c r="AB94" s="159"/>
      <c r="AC94" s="159"/>
      <c r="AD94" s="158">
        <f t="shared" si="24"/>
        <v>585</v>
      </c>
      <c r="AE94" s="159">
        <v>1170</v>
      </c>
      <c r="AF94" s="158">
        <f t="shared" si="25"/>
        <v>-585</v>
      </c>
      <c r="AG94" s="158">
        <f t="shared" si="34"/>
        <v>585</v>
      </c>
      <c r="AH94" s="159"/>
      <c r="AI94" s="159"/>
      <c r="AJ94" s="159"/>
      <c r="AK94" s="159"/>
      <c r="AL94" s="159"/>
      <c r="AM94" s="159"/>
      <c r="AN94" s="159"/>
      <c r="AO94" s="159"/>
      <c r="AP94" s="159"/>
      <c r="AQ94" s="158">
        <f t="shared" si="26"/>
        <v>585</v>
      </c>
      <c r="AR94" s="159">
        <v>50</v>
      </c>
      <c r="AS94" s="158">
        <f t="shared" si="27"/>
        <v>-50</v>
      </c>
      <c r="AT94" s="158">
        <f t="shared" si="35"/>
        <v>585</v>
      </c>
      <c r="AU94" s="159"/>
      <c r="AV94" s="159">
        <v>50</v>
      </c>
      <c r="AW94" s="159"/>
      <c r="AX94" s="159"/>
      <c r="AY94" s="159"/>
      <c r="AZ94" s="159"/>
      <c r="BA94" s="159"/>
      <c r="BB94" s="159"/>
      <c r="BC94" s="159"/>
      <c r="BD94" s="158">
        <f t="shared" si="28"/>
        <v>635</v>
      </c>
      <c r="BE94" s="159">
        <v>585</v>
      </c>
      <c r="BF94" s="159">
        <f t="shared" si="29"/>
        <v>0</v>
      </c>
      <c r="BG94" s="137" t="str">
        <f t="shared" si="30"/>
        <v>*</v>
      </c>
    </row>
    <row r="95" spans="1:59">
      <c r="A95" s="138">
        <v>93</v>
      </c>
      <c r="B95" s="160" t="s">
        <v>204</v>
      </c>
      <c r="C95" s="213" t="s">
        <v>14</v>
      </c>
      <c r="D95" s="156" t="s">
        <v>205</v>
      </c>
      <c r="E95" s="161">
        <v>250</v>
      </c>
      <c r="F95" s="158">
        <v>-750</v>
      </c>
      <c r="G95" s="158">
        <f t="shared" si="32"/>
        <v>750</v>
      </c>
      <c r="H95" s="159"/>
      <c r="I95" s="159"/>
      <c r="J95" s="159"/>
      <c r="K95" s="159"/>
      <c r="L95" s="159"/>
      <c r="M95" s="159"/>
      <c r="N95" s="159">
        <v>50</v>
      </c>
      <c r="O95" s="159"/>
      <c r="P95" s="159"/>
      <c r="Q95" s="158">
        <f t="shared" si="23"/>
        <v>800</v>
      </c>
      <c r="R95" s="159">
        <v>800</v>
      </c>
      <c r="S95" s="158">
        <f t="shared" si="21"/>
        <v>-750</v>
      </c>
      <c r="T95" s="158">
        <f t="shared" si="33"/>
        <v>750</v>
      </c>
      <c r="U95" s="159"/>
      <c r="V95" s="159"/>
      <c r="W95" s="159"/>
      <c r="X95" s="159"/>
      <c r="Y95" s="159"/>
      <c r="Z95" s="159"/>
      <c r="AA95" s="159"/>
      <c r="AB95" s="159"/>
      <c r="AC95" s="159"/>
      <c r="AD95" s="158">
        <f t="shared" si="24"/>
        <v>750</v>
      </c>
      <c r="AE95" s="159">
        <v>750</v>
      </c>
      <c r="AF95" s="158">
        <f t="shared" si="25"/>
        <v>-750</v>
      </c>
      <c r="AG95" s="158">
        <f t="shared" si="34"/>
        <v>750</v>
      </c>
      <c r="AH95" s="159"/>
      <c r="AI95" s="159"/>
      <c r="AJ95" s="159"/>
      <c r="AK95" s="159"/>
      <c r="AL95" s="159"/>
      <c r="AM95" s="159"/>
      <c r="AN95" s="159"/>
      <c r="AO95" s="159"/>
      <c r="AP95" s="159"/>
      <c r="AQ95" s="158">
        <f t="shared" si="26"/>
        <v>750</v>
      </c>
      <c r="AR95" s="159"/>
      <c r="AS95" s="158">
        <f t="shared" si="27"/>
        <v>0</v>
      </c>
      <c r="AT95" s="158">
        <f t="shared" si="35"/>
        <v>750</v>
      </c>
      <c r="AU95" s="159"/>
      <c r="AV95" s="159"/>
      <c r="AW95" s="159"/>
      <c r="AX95" s="159"/>
      <c r="AY95" s="159"/>
      <c r="AZ95" s="159"/>
      <c r="BA95" s="159"/>
      <c r="BB95" s="159"/>
      <c r="BC95" s="159"/>
      <c r="BD95" s="158">
        <f t="shared" si="28"/>
        <v>750</v>
      </c>
      <c r="BE95" s="159">
        <v>750</v>
      </c>
      <c r="BF95" s="159">
        <f t="shared" si="29"/>
        <v>0</v>
      </c>
      <c r="BG95" s="137" t="str">
        <f t="shared" si="30"/>
        <v>*</v>
      </c>
    </row>
    <row r="96" spans="1:59" s="172" customFormat="1">
      <c r="A96" s="138">
        <v>94</v>
      </c>
      <c r="B96" s="160" t="s">
        <v>206</v>
      </c>
      <c r="C96" s="213" t="s">
        <v>23</v>
      </c>
      <c r="D96" s="156" t="s">
        <v>208</v>
      </c>
      <c r="E96" s="161">
        <v>85</v>
      </c>
      <c r="F96" s="158">
        <v>0</v>
      </c>
      <c r="G96" s="158">
        <f t="shared" si="32"/>
        <v>255</v>
      </c>
      <c r="H96" s="159"/>
      <c r="I96" s="159"/>
      <c r="J96" s="159"/>
      <c r="K96" s="159"/>
      <c r="L96" s="159"/>
      <c r="M96" s="159"/>
      <c r="N96" s="159"/>
      <c r="O96" s="159"/>
      <c r="P96" s="159"/>
      <c r="Q96" s="158">
        <f t="shared" si="23"/>
        <v>255</v>
      </c>
      <c r="R96" s="159">
        <v>1020</v>
      </c>
      <c r="S96" s="158">
        <f t="shared" si="21"/>
        <v>-765</v>
      </c>
      <c r="T96" s="158">
        <f t="shared" si="33"/>
        <v>255</v>
      </c>
      <c r="U96" s="159"/>
      <c r="V96" s="159"/>
      <c r="W96" s="159"/>
      <c r="X96" s="159"/>
      <c r="Y96" s="159"/>
      <c r="Z96" s="159"/>
      <c r="AA96" s="159"/>
      <c r="AB96" s="159"/>
      <c r="AC96" s="159"/>
      <c r="AD96" s="158">
        <f t="shared" si="24"/>
        <v>255</v>
      </c>
      <c r="AE96" s="159"/>
      <c r="AF96" s="158">
        <f t="shared" si="25"/>
        <v>-510</v>
      </c>
      <c r="AG96" s="158">
        <f t="shared" si="34"/>
        <v>255</v>
      </c>
      <c r="AH96" s="159"/>
      <c r="AI96" s="159"/>
      <c r="AJ96" s="159"/>
      <c r="AK96" s="159"/>
      <c r="AL96" s="159"/>
      <c r="AM96" s="159"/>
      <c r="AN96" s="159"/>
      <c r="AO96" s="159"/>
      <c r="AP96" s="159"/>
      <c r="AQ96" s="158">
        <f t="shared" si="26"/>
        <v>255</v>
      </c>
      <c r="AR96" s="159"/>
      <c r="AS96" s="158">
        <f t="shared" si="27"/>
        <v>-255</v>
      </c>
      <c r="AT96" s="158">
        <f t="shared" si="35"/>
        <v>255</v>
      </c>
      <c r="AU96" s="159"/>
      <c r="AV96" s="159"/>
      <c r="AW96" s="159"/>
      <c r="AX96" s="159"/>
      <c r="AY96" s="159"/>
      <c r="AZ96" s="159"/>
      <c r="BA96" s="159"/>
      <c r="BB96" s="159"/>
      <c r="BC96" s="159"/>
      <c r="BD96" s="158">
        <f t="shared" si="28"/>
        <v>255</v>
      </c>
      <c r="BE96" s="159"/>
      <c r="BF96" s="159">
        <f t="shared" si="29"/>
        <v>0</v>
      </c>
      <c r="BG96" s="137" t="str">
        <f t="shared" si="30"/>
        <v>*</v>
      </c>
    </row>
    <row r="97" spans="1:59">
      <c r="A97" s="138">
        <v>95</v>
      </c>
      <c r="B97" s="160" t="s">
        <v>209</v>
      </c>
      <c r="C97" s="213" t="s">
        <v>14</v>
      </c>
      <c r="D97" s="156" t="s">
        <v>211</v>
      </c>
      <c r="E97" s="161">
        <v>230</v>
      </c>
      <c r="F97" s="158">
        <v>0</v>
      </c>
      <c r="G97" s="158">
        <f t="shared" si="32"/>
        <v>690</v>
      </c>
      <c r="H97" s="159">
        <v>50</v>
      </c>
      <c r="I97" s="159"/>
      <c r="J97" s="159"/>
      <c r="K97" s="159"/>
      <c r="L97" s="159"/>
      <c r="M97" s="159"/>
      <c r="N97" s="159"/>
      <c r="O97" s="159"/>
      <c r="P97" s="159"/>
      <c r="Q97" s="158">
        <f t="shared" si="23"/>
        <v>740</v>
      </c>
      <c r="R97" s="159"/>
      <c r="S97" s="158">
        <f t="shared" si="21"/>
        <v>740</v>
      </c>
      <c r="T97" s="158">
        <f t="shared" si="33"/>
        <v>690</v>
      </c>
      <c r="U97" s="159"/>
      <c r="V97" s="159"/>
      <c r="W97" s="159"/>
      <c r="X97" s="159"/>
      <c r="Y97" s="159"/>
      <c r="Z97" s="159"/>
      <c r="AA97" s="159"/>
      <c r="AB97" s="159"/>
      <c r="AC97" s="159"/>
      <c r="AD97" s="158">
        <f t="shared" si="24"/>
        <v>690</v>
      </c>
      <c r="AE97" s="159"/>
      <c r="AF97" s="158">
        <f t="shared" si="25"/>
        <v>1430</v>
      </c>
      <c r="AG97" s="158">
        <f t="shared" si="34"/>
        <v>690</v>
      </c>
      <c r="AH97" s="159"/>
      <c r="AI97" s="159"/>
      <c r="AJ97" s="159"/>
      <c r="AK97" s="159"/>
      <c r="AL97" s="159"/>
      <c r="AM97" s="159"/>
      <c r="AN97" s="159"/>
      <c r="AO97" s="159"/>
      <c r="AP97" s="159"/>
      <c r="AQ97" s="158">
        <f t="shared" si="26"/>
        <v>690</v>
      </c>
      <c r="AR97" s="159">
        <v>1430</v>
      </c>
      <c r="AS97" s="158">
        <f t="shared" si="27"/>
        <v>690</v>
      </c>
      <c r="AT97" s="158">
        <f t="shared" si="35"/>
        <v>690</v>
      </c>
      <c r="AU97" s="159"/>
      <c r="AV97" s="159"/>
      <c r="AW97" s="159"/>
      <c r="AX97" s="159"/>
      <c r="AY97" s="159"/>
      <c r="AZ97" s="159"/>
      <c r="BA97" s="159"/>
      <c r="BB97" s="159"/>
      <c r="BC97" s="159"/>
      <c r="BD97" s="158">
        <f t="shared" si="28"/>
        <v>690</v>
      </c>
      <c r="BE97" s="159"/>
      <c r="BF97" s="159">
        <f t="shared" si="29"/>
        <v>1380</v>
      </c>
      <c r="BG97" s="137" t="str">
        <f t="shared" si="30"/>
        <v/>
      </c>
    </row>
    <row r="98" spans="1:59">
      <c r="A98" s="138">
        <v>96</v>
      </c>
      <c r="B98" s="160" t="s">
        <v>212</v>
      </c>
      <c r="C98" s="213" t="s">
        <v>14</v>
      </c>
      <c r="D98" s="156" t="s">
        <v>214</v>
      </c>
      <c r="E98" s="161">
        <v>100</v>
      </c>
      <c r="F98" s="158">
        <v>0</v>
      </c>
      <c r="G98" s="158">
        <f t="shared" si="32"/>
        <v>300</v>
      </c>
      <c r="H98" s="159"/>
      <c r="I98" s="159"/>
      <c r="J98" s="159"/>
      <c r="K98" s="159"/>
      <c r="L98" s="159"/>
      <c r="M98" s="159"/>
      <c r="N98" s="159"/>
      <c r="O98" s="159"/>
      <c r="P98" s="159"/>
      <c r="Q98" s="158">
        <f t="shared" si="23"/>
        <v>300</v>
      </c>
      <c r="R98" s="159">
        <v>5748</v>
      </c>
      <c r="S98" s="158">
        <f t="shared" ref="S98:S124" si="36">F98+Q98-R98</f>
        <v>-5448</v>
      </c>
      <c r="T98" s="158">
        <f t="shared" si="33"/>
        <v>300</v>
      </c>
      <c r="U98" s="159"/>
      <c r="V98" s="159"/>
      <c r="W98" s="159">
        <v>5148</v>
      </c>
      <c r="X98" s="159"/>
      <c r="Y98" s="159"/>
      <c r="Z98" s="159">
        <v>150</v>
      </c>
      <c r="AA98" s="159">
        <v>50</v>
      </c>
      <c r="AB98" s="159"/>
      <c r="AC98" s="159">
        <v>50</v>
      </c>
      <c r="AD98" s="158">
        <f t="shared" si="24"/>
        <v>5698</v>
      </c>
      <c r="AE98" s="159">
        <v>550</v>
      </c>
      <c r="AF98" s="158">
        <f t="shared" si="25"/>
        <v>-300</v>
      </c>
      <c r="AG98" s="158">
        <f t="shared" si="34"/>
        <v>300</v>
      </c>
      <c r="AH98" s="159">
        <v>50</v>
      </c>
      <c r="AI98" s="159"/>
      <c r="AJ98" s="159"/>
      <c r="AK98" s="159"/>
      <c r="AL98" s="159"/>
      <c r="AM98" s="159"/>
      <c r="AN98" s="159"/>
      <c r="AO98" s="159"/>
      <c r="AP98" s="159"/>
      <c r="AQ98" s="158">
        <f t="shared" si="26"/>
        <v>350</v>
      </c>
      <c r="AR98" s="159">
        <v>300</v>
      </c>
      <c r="AS98" s="158">
        <f t="shared" si="27"/>
        <v>-250</v>
      </c>
      <c r="AT98" s="158">
        <f t="shared" si="35"/>
        <v>300</v>
      </c>
      <c r="AU98" s="159"/>
      <c r="AV98" s="159"/>
      <c r="AW98" s="159"/>
      <c r="AX98" s="159"/>
      <c r="AY98" s="159"/>
      <c r="AZ98" s="159"/>
      <c r="BA98" s="159"/>
      <c r="BB98" s="159"/>
      <c r="BC98" s="159"/>
      <c r="BD98" s="158">
        <f t="shared" si="28"/>
        <v>300</v>
      </c>
      <c r="BE98" s="159">
        <v>50</v>
      </c>
      <c r="BF98" s="159">
        <f t="shared" si="29"/>
        <v>0</v>
      </c>
      <c r="BG98" s="137" t="str">
        <f t="shared" si="30"/>
        <v>*</v>
      </c>
    </row>
    <row r="99" spans="1:59">
      <c r="A99" s="138">
        <v>97</v>
      </c>
      <c r="B99" s="222" t="s">
        <v>1150</v>
      </c>
      <c r="C99" s="213" t="s">
        <v>23</v>
      </c>
      <c r="D99" s="174"/>
      <c r="E99" s="161">
        <v>50</v>
      </c>
      <c r="F99" s="175">
        <v>0</v>
      </c>
      <c r="G99" s="158">
        <f t="shared" si="32"/>
        <v>150</v>
      </c>
      <c r="H99" s="176"/>
      <c r="I99" s="176"/>
      <c r="J99" s="176"/>
      <c r="K99" s="176"/>
      <c r="L99" s="176"/>
      <c r="M99" s="176"/>
      <c r="N99" s="176"/>
      <c r="O99" s="176"/>
      <c r="P99" s="176"/>
      <c r="Q99" s="158">
        <f t="shared" si="23"/>
        <v>150</v>
      </c>
      <c r="R99" s="176"/>
      <c r="S99" s="158">
        <f t="shared" si="36"/>
        <v>150</v>
      </c>
      <c r="T99" s="158">
        <f t="shared" si="33"/>
        <v>150</v>
      </c>
      <c r="U99" s="176"/>
      <c r="V99" s="176"/>
      <c r="W99" s="176"/>
      <c r="X99" s="176"/>
      <c r="Y99" s="176"/>
      <c r="Z99" s="176"/>
      <c r="AA99" s="176"/>
      <c r="AB99" s="176"/>
      <c r="AC99" s="176"/>
      <c r="AD99" s="158">
        <f t="shared" si="24"/>
        <v>150</v>
      </c>
      <c r="AE99" s="159">
        <v>600</v>
      </c>
      <c r="AF99" s="158">
        <f t="shared" si="25"/>
        <v>-300</v>
      </c>
      <c r="AG99" s="158">
        <f t="shared" si="34"/>
        <v>150</v>
      </c>
      <c r="AH99" s="176"/>
      <c r="AI99" s="176"/>
      <c r="AJ99" s="176"/>
      <c r="AK99" s="176"/>
      <c r="AL99" s="176"/>
      <c r="AM99" s="176"/>
      <c r="AN99" s="176"/>
      <c r="AO99" s="176"/>
      <c r="AP99" s="176"/>
      <c r="AQ99" s="158">
        <f t="shared" si="26"/>
        <v>150</v>
      </c>
      <c r="AR99" s="159"/>
      <c r="AS99" s="158">
        <f t="shared" si="27"/>
        <v>-150</v>
      </c>
      <c r="AT99" s="158">
        <f t="shared" si="35"/>
        <v>150</v>
      </c>
      <c r="AU99" s="176"/>
      <c r="AV99" s="176"/>
      <c r="AW99" s="176"/>
      <c r="AX99" s="176"/>
      <c r="AY99" s="176"/>
      <c r="AZ99" s="176"/>
      <c r="BA99" s="176"/>
      <c r="BB99" s="176"/>
      <c r="BC99" s="176"/>
      <c r="BD99" s="158">
        <f t="shared" si="28"/>
        <v>150</v>
      </c>
      <c r="BE99" s="159"/>
      <c r="BF99" s="159">
        <f t="shared" si="29"/>
        <v>0</v>
      </c>
      <c r="BG99" s="137" t="str">
        <f t="shared" si="30"/>
        <v>*</v>
      </c>
    </row>
    <row r="100" spans="1:59">
      <c r="A100" s="138">
        <v>98</v>
      </c>
      <c r="B100" s="160" t="s">
        <v>216</v>
      </c>
      <c r="C100" s="213" t="s">
        <v>14</v>
      </c>
      <c r="D100" s="156" t="s">
        <v>908</v>
      </c>
      <c r="E100" s="161">
        <v>145</v>
      </c>
      <c r="F100" s="158">
        <v>0</v>
      </c>
      <c r="G100" s="158">
        <f t="shared" si="32"/>
        <v>435</v>
      </c>
      <c r="H100" s="159"/>
      <c r="I100" s="159"/>
      <c r="J100" s="159"/>
      <c r="K100" s="159"/>
      <c r="L100" s="159"/>
      <c r="M100" s="159"/>
      <c r="N100" s="159"/>
      <c r="O100" s="159"/>
      <c r="P100" s="159"/>
      <c r="Q100" s="158">
        <f t="shared" si="23"/>
        <v>435</v>
      </c>
      <c r="R100" s="159">
        <v>435</v>
      </c>
      <c r="S100" s="158">
        <f t="shared" si="36"/>
        <v>0</v>
      </c>
      <c r="T100" s="158">
        <f t="shared" si="33"/>
        <v>435</v>
      </c>
      <c r="U100" s="159">
        <v>50</v>
      </c>
      <c r="V100" s="159"/>
      <c r="W100" s="159"/>
      <c r="X100" s="159"/>
      <c r="Y100" s="159"/>
      <c r="Z100" s="159"/>
      <c r="AA100" s="159">
        <v>50</v>
      </c>
      <c r="AB100" s="159"/>
      <c r="AC100" s="159"/>
      <c r="AD100" s="158">
        <f t="shared" si="24"/>
        <v>535</v>
      </c>
      <c r="AE100" s="159">
        <v>550</v>
      </c>
      <c r="AF100" s="158">
        <f t="shared" si="25"/>
        <v>-15</v>
      </c>
      <c r="AG100" s="158">
        <f t="shared" si="34"/>
        <v>435</v>
      </c>
      <c r="AH100" s="159"/>
      <c r="AI100" s="159"/>
      <c r="AJ100" s="159"/>
      <c r="AK100" s="159"/>
      <c r="AL100" s="159"/>
      <c r="AM100" s="159"/>
      <c r="AN100" s="159"/>
      <c r="AO100" s="159"/>
      <c r="AP100" s="159"/>
      <c r="AQ100" s="158">
        <f t="shared" si="26"/>
        <v>435</v>
      </c>
      <c r="AR100" s="159">
        <v>420</v>
      </c>
      <c r="AS100" s="158">
        <f t="shared" si="27"/>
        <v>0</v>
      </c>
      <c r="AT100" s="158">
        <f t="shared" si="35"/>
        <v>435</v>
      </c>
      <c r="AU100" s="159"/>
      <c r="AV100" s="159"/>
      <c r="AW100" s="159"/>
      <c r="AX100" s="159"/>
      <c r="AY100" s="159"/>
      <c r="AZ100" s="159"/>
      <c r="BA100" s="159"/>
      <c r="BB100" s="159"/>
      <c r="BC100" s="159"/>
      <c r="BD100" s="158">
        <f t="shared" si="28"/>
        <v>435</v>
      </c>
      <c r="BE100" s="159"/>
      <c r="BF100" s="159">
        <f t="shared" si="29"/>
        <v>435</v>
      </c>
      <c r="BG100" s="137" t="str">
        <f t="shared" si="30"/>
        <v/>
      </c>
    </row>
    <row r="101" spans="1:59">
      <c r="A101" s="138">
        <v>99</v>
      </c>
      <c r="B101" s="155" t="s">
        <v>218</v>
      </c>
      <c r="C101" s="213" t="s">
        <v>10</v>
      </c>
      <c r="D101" s="156" t="s">
        <v>195</v>
      </c>
      <c r="E101" s="157">
        <v>135</v>
      </c>
      <c r="F101" s="158">
        <v>0</v>
      </c>
      <c r="G101" s="158">
        <f t="shared" si="32"/>
        <v>405</v>
      </c>
      <c r="H101" s="159">
        <v>50</v>
      </c>
      <c r="I101" s="159"/>
      <c r="J101" s="159">
        <v>1068</v>
      </c>
      <c r="K101" s="159"/>
      <c r="L101" s="159"/>
      <c r="M101" s="159"/>
      <c r="N101" s="159">
        <v>50</v>
      </c>
      <c r="O101" s="159"/>
      <c r="P101" s="159"/>
      <c r="Q101" s="158">
        <f t="shared" si="23"/>
        <v>1573</v>
      </c>
      <c r="R101" s="159">
        <v>1573</v>
      </c>
      <c r="S101" s="158">
        <f t="shared" si="36"/>
        <v>0</v>
      </c>
      <c r="T101" s="158">
        <f t="shared" si="33"/>
        <v>405</v>
      </c>
      <c r="U101" s="159"/>
      <c r="V101" s="159"/>
      <c r="W101" s="159"/>
      <c r="X101" s="159"/>
      <c r="Y101" s="159"/>
      <c r="Z101" s="159"/>
      <c r="AA101" s="159"/>
      <c r="AB101" s="159"/>
      <c r="AC101" s="159"/>
      <c r="AD101" s="158">
        <f t="shared" si="24"/>
        <v>405</v>
      </c>
      <c r="AE101" s="159">
        <v>405</v>
      </c>
      <c r="AF101" s="158">
        <f t="shared" si="25"/>
        <v>0</v>
      </c>
      <c r="AG101" s="158">
        <f t="shared" si="34"/>
        <v>405</v>
      </c>
      <c r="AH101" s="159"/>
      <c r="AI101" s="159"/>
      <c r="AJ101" s="159"/>
      <c r="AK101" s="159"/>
      <c r="AL101" s="159"/>
      <c r="AM101" s="159"/>
      <c r="AN101" s="159"/>
      <c r="AO101" s="159"/>
      <c r="AP101" s="159"/>
      <c r="AQ101" s="158">
        <f t="shared" si="26"/>
        <v>405</v>
      </c>
      <c r="AR101" s="159">
        <v>405</v>
      </c>
      <c r="AS101" s="158">
        <f t="shared" si="27"/>
        <v>0</v>
      </c>
      <c r="AT101" s="158">
        <f t="shared" si="35"/>
        <v>405</v>
      </c>
      <c r="AU101" s="159"/>
      <c r="AV101" s="159"/>
      <c r="AW101" s="159"/>
      <c r="AX101" s="159"/>
      <c r="AY101" s="159"/>
      <c r="AZ101" s="159"/>
      <c r="BA101" s="159"/>
      <c r="BB101" s="159"/>
      <c r="BC101" s="159"/>
      <c r="BD101" s="158">
        <f t="shared" si="28"/>
        <v>405</v>
      </c>
      <c r="BE101" s="159">
        <v>405</v>
      </c>
      <c r="BF101" s="159">
        <f t="shared" si="29"/>
        <v>0</v>
      </c>
      <c r="BG101" s="137" t="str">
        <f t="shared" si="30"/>
        <v>*</v>
      </c>
    </row>
    <row r="102" spans="1:59">
      <c r="A102" s="138">
        <v>100</v>
      </c>
      <c r="B102" s="155" t="s">
        <v>220</v>
      </c>
      <c r="C102" s="213" t="s">
        <v>10</v>
      </c>
      <c r="D102" s="156" t="s">
        <v>222</v>
      </c>
      <c r="E102" s="157">
        <v>150</v>
      </c>
      <c r="F102" s="158">
        <v>0</v>
      </c>
      <c r="G102" s="158">
        <f t="shared" si="32"/>
        <v>450</v>
      </c>
      <c r="H102" s="159"/>
      <c r="I102" s="159"/>
      <c r="J102" s="159"/>
      <c r="K102" s="159">
        <v>150</v>
      </c>
      <c r="L102" s="159"/>
      <c r="M102" s="159"/>
      <c r="N102" s="159"/>
      <c r="O102" s="159"/>
      <c r="P102" s="159"/>
      <c r="Q102" s="158">
        <f t="shared" si="23"/>
        <v>600</v>
      </c>
      <c r="R102" s="159">
        <v>600</v>
      </c>
      <c r="S102" s="158">
        <f t="shared" si="36"/>
        <v>0</v>
      </c>
      <c r="T102" s="158">
        <f t="shared" si="33"/>
        <v>450</v>
      </c>
      <c r="U102" s="159"/>
      <c r="V102" s="159"/>
      <c r="W102" s="159"/>
      <c r="X102" s="159"/>
      <c r="Y102" s="159"/>
      <c r="Z102" s="159"/>
      <c r="AA102" s="159">
        <v>50</v>
      </c>
      <c r="AB102" s="159"/>
      <c r="AC102" s="159"/>
      <c r="AD102" s="158">
        <f t="shared" si="24"/>
        <v>500</v>
      </c>
      <c r="AE102" s="159">
        <v>500</v>
      </c>
      <c r="AF102" s="158">
        <f t="shared" si="25"/>
        <v>0</v>
      </c>
      <c r="AG102" s="158">
        <f t="shared" si="34"/>
        <v>450</v>
      </c>
      <c r="AH102" s="159"/>
      <c r="AI102" s="159"/>
      <c r="AJ102" s="159"/>
      <c r="AK102" s="159"/>
      <c r="AL102" s="159"/>
      <c r="AM102" s="159"/>
      <c r="AN102" s="159"/>
      <c r="AO102" s="159"/>
      <c r="AP102" s="159"/>
      <c r="AQ102" s="158">
        <f t="shared" si="26"/>
        <v>450</v>
      </c>
      <c r="AR102" s="159">
        <v>450</v>
      </c>
      <c r="AS102" s="158">
        <f t="shared" si="27"/>
        <v>0</v>
      </c>
      <c r="AT102" s="158">
        <f t="shared" si="35"/>
        <v>450</v>
      </c>
      <c r="AU102" s="159"/>
      <c r="AV102" s="159"/>
      <c r="AW102" s="159"/>
      <c r="AX102" s="159"/>
      <c r="AY102" s="159"/>
      <c r="AZ102" s="159"/>
      <c r="BA102" s="159"/>
      <c r="BB102" s="159"/>
      <c r="BC102" s="159"/>
      <c r="BD102" s="158">
        <f t="shared" si="28"/>
        <v>450</v>
      </c>
      <c r="BE102" s="159"/>
      <c r="BF102" s="159">
        <f t="shared" si="29"/>
        <v>450</v>
      </c>
      <c r="BG102" s="137" t="str">
        <f t="shared" si="30"/>
        <v/>
      </c>
    </row>
    <row r="103" spans="1:59">
      <c r="A103" s="138">
        <v>101</v>
      </c>
      <c r="B103" s="160" t="s">
        <v>223</v>
      </c>
      <c r="C103" s="213" t="s">
        <v>23</v>
      </c>
      <c r="D103" s="156" t="s">
        <v>225</v>
      </c>
      <c r="E103" s="161">
        <v>85</v>
      </c>
      <c r="F103" s="158">
        <v>0</v>
      </c>
      <c r="G103" s="158">
        <f t="shared" si="32"/>
        <v>255</v>
      </c>
      <c r="H103" s="159"/>
      <c r="I103" s="159"/>
      <c r="J103" s="159"/>
      <c r="K103" s="159"/>
      <c r="L103" s="159"/>
      <c r="M103" s="159"/>
      <c r="N103" s="159"/>
      <c r="O103" s="159"/>
      <c r="P103" s="159"/>
      <c r="Q103" s="158">
        <f t="shared" si="23"/>
        <v>255</v>
      </c>
      <c r="R103" s="159">
        <v>1220</v>
      </c>
      <c r="S103" s="158">
        <f t="shared" si="36"/>
        <v>-965</v>
      </c>
      <c r="T103" s="158">
        <f t="shared" si="33"/>
        <v>255</v>
      </c>
      <c r="U103" s="159"/>
      <c r="V103" s="159">
        <v>200</v>
      </c>
      <c r="W103" s="159"/>
      <c r="X103" s="159"/>
      <c r="Y103" s="159"/>
      <c r="Z103" s="159"/>
      <c r="AA103" s="159"/>
      <c r="AB103" s="159"/>
      <c r="AC103" s="159"/>
      <c r="AD103" s="158">
        <f t="shared" si="24"/>
        <v>455</v>
      </c>
      <c r="AE103" s="159"/>
      <c r="AF103" s="158">
        <f t="shared" si="25"/>
        <v>-510</v>
      </c>
      <c r="AG103" s="158">
        <f t="shared" si="34"/>
        <v>255</v>
      </c>
      <c r="AH103" s="159"/>
      <c r="AI103" s="159"/>
      <c r="AJ103" s="159"/>
      <c r="AK103" s="159"/>
      <c r="AL103" s="159"/>
      <c r="AM103" s="159"/>
      <c r="AN103" s="159"/>
      <c r="AO103" s="159"/>
      <c r="AP103" s="159"/>
      <c r="AQ103" s="158">
        <f t="shared" si="26"/>
        <v>255</v>
      </c>
      <c r="AR103" s="159"/>
      <c r="AS103" s="158">
        <f t="shared" si="27"/>
        <v>-255</v>
      </c>
      <c r="AT103" s="158">
        <f t="shared" si="35"/>
        <v>255</v>
      </c>
      <c r="AU103" s="159"/>
      <c r="AV103" s="159"/>
      <c r="AW103" s="159"/>
      <c r="AX103" s="159"/>
      <c r="AY103" s="159"/>
      <c r="AZ103" s="159"/>
      <c r="BA103" s="159"/>
      <c r="BB103" s="159"/>
      <c r="BC103" s="159"/>
      <c r="BD103" s="158">
        <f t="shared" si="28"/>
        <v>255</v>
      </c>
      <c r="BE103" s="159"/>
      <c r="BF103" s="159">
        <f t="shared" si="29"/>
        <v>0</v>
      </c>
      <c r="BG103" s="137" t="str">
        <f t="shared" si="30"/>
        <v>*</v>
      </c>
    </row>
    <row r="104" spans="1:59">
      <c r="A104" s="138">
        <v>102</v>
      </c>
      <c r="B104" s="160" t="s">
        <v>226</v>
      </c>
      <c r="C104" s="213" t="s">
        <v>23</v>
      </c>
      <c r="D104" s="156" t="s">
        <v>228</v>
      </c>
      <c r="E104" s="161">
        <v>90</v>
      </c>
      <c r="F104" s="158">
        <v>-1170</v>
      </c>
      <c r="G104" s="158">
        <f t="shared" si="32"/>
        <v>270</v>
      </c>
      <c r="H104" s="159"/>
      <c r="I104" s="159"/>
      <c r="J104" s="159"/>
      <c r="K104" s="159"/>
      <c r="L104" s="159"/>
      <c r="M104" s="159"/>
      <c r="N104" s="159"/>
      <c r="O104" s="159">
        <v>900</v>
      </c>
      <c r="P104" s="159"/>
      <c r="Q104" s="158">
        <f t="shared" si="23"/>
        <v>1170</v>
      </c>
      <c r="R104" s="159"/>
      <c r="S104" s="158">
        <f t="shared" si="36"/>
        <v>0</v>
      </c>
      <c r="T104" s="158">
        <f t="shared" si="33"/>
        <v>270</v>
      </c>
      <c r="U104" s="159"/>
      <c r="V104" s="159"/>
      <c r="W104" s="159"/>
      <c r="X104" s="159"/>
      <c r="Y104" s="159"/>
      <c r="Z104" s="159"/>
      <c r="AA104" s="159"/>
      <c r="AB104" s="159"/>
      <c r="AC104" s="159"/>
      <c r="AD104" s="253">
        <f t="shared" si="24"/>
        <v>270</v>
      </c>
      <c r="AE104" s="159">
        <v>540</v>
      </c>
      <c r="AF104" s="158">
        <f t="shared" si="25"/>
        <v>-270</v>
      </c>
      <c r="AG104" s="158">
        <f t="shared" si="34"/>
        <v>270</v>
      </c>
      <c r="AH104" s="159"/>
      <c r="AI104" s="159"/>
      <c r="AJ104" s="159"/>
      <c r="AK104" s="159"/>
      <c r="AL104" s="159"/>
      <c r="AM104" s="159"/>
      <c r="AN104" s="159"/>
      <c r="AO104" s="159"/>
      <c r="AP104" s="159"/>
      <c r="AQ104" s="158">
        <f t="shared" si="26"/>
        <v>270</v>
      </c>
      <c r="AR104" s="159"/>
      <c r="AS104" s="158">
        <f t="shared" si="27"/>
        <v>0</v>
      </c>
      <c r="AT104" s="225">
        <v>150</v>
      </c>
      <c r="AU104" s="159"/>
      <c r="AV104" s="159"/>
      <c r="AW104" s="159"/>
      <c r="AX104" s="159"/>
      <c r="AY104" s="159"/>
      <c r="AZ104" s="159"/>
      <c r="BA104" s="159"/>
      <c r="BB104" s="159"/>
      <c r="BC104" s="159"/>
      <c r="BD104" s="158">
        <f t="shared" si="28"/>
        <v>150</v>
      </c>
      <c r="BE104" s="159"/>
      <c r="BF104" s="159">
        <f t="shared" si="29"/>
        <v>150</v>
      </c>
      <c r="BG104" s="137" t="str">
        <f t="shared" si="30"/>
        <v/>
      </c>
    </row>
    <row r="105" spans="1:59">
      <c r="A105" s="138">
        <v>103</v>
      </c>
      <c r="B105" s="160" t="s">
        <v>229</v>
      </c>
      <c r="C105" s="213" t="s">
        <v>23</v>
      </c>
      <c r="D105" s="156" t="s">
        <v>231</v>
      </c>
      <c r="E105" s="161">
        <v>65</v>
      </c>
      <c r="F105" s="158">
        <v>0</v>
      </c>
      <c r="G105" s="158">
        <f t="shared" si="32"/>
        <v>195</v>
      </c>
      <c r="H105" s="159"/>
      <c r="I105" s="159"/>
      <c r="J105" s="159"/>
      <c r="K105" s="159"/>
      <c r="L105" s="159"/>
      <c r="M105" s="159"/>
      <c r="N105" s="159"/>
      <c r="O105" s="159"/>
      <c r="P105" s="159"/>
      <c r="Q105" s="158">
        <f t="shared" si="23"/>
        <v>195</v>
      </c>
      <c r="R105" s="159"/>
      <c r="S105" s="158">
        <f t="shared" si="36"/>
        <v>195</v>
      </c>
      <c r="T105" s="158">
        <f t="shared" si="33"/>
        <v>195</v>
      </c>
      <c r="U105" s="159"/>
      <c r="V105" s="159"/>
      <c r="W105" s="159"/>
      <c r="X105" s="159"/>
      <c r="Y105" s="159"/>
      <c r="Z105" s="159"/>
      <c r="AA105" s="159"/>
      <c r="AB105" s="159"/>
      <c r="AC105" s="159"/>
      <c r="AD105" s="158">
        <f t="shared" si="24"/>
        <v>195</v>
      </c>
      <c r="AE105" s="159">
        <v>390</v>
      </c>
      <c r="AF105" s="158">
        <f t="shared" si="25"/>
        <v>0</v>
      </c>
      <c r="AG105" s="158">
        <f t="shared" si="34"/>
        <v>195</v>
      </c>
      <c r="AH105" s="159"/>
      <c r="AI105" s="159">
        <v>50</v>
      </c>
      <c r="AJ105" s="159"/>
      <c r="AK105" s="159"/>
      <c r="AL105" s="159"/>
      <c r="AM105" s="159"/>
      <c r="AN105" s="159"/>
      <c r="AO105" s="159"/>
      <c r="AP105" s="159"/>
      <c r="AQ105" s="158">
        <f t="shared" si="26"/>
        <v>245</v>
      </c>
      <c r="AR105" s="159"/>
      <c r="AS105" s="158">
        <f t="shared" si="27"/>
        <v>245</v>
      </c>
      <c r="AT105" s="158">
        <f>$E105*3</f>
        <v>195</v>
      </c>
      <c r="AU105" s="159"/>
      <c r="AV105" s="159"/>
      <c r="AW105" s="159"/>
      <c r="AX105" s="159"/>
      <c r="AY105" s="159"/>
      <c r="AZ105" s="159"/>
      <c r="BA105" s="159"/>
      <c r="BB105" s="159"/>
      <c r="BC105" s="159"/>
      <c r="BD105" s="158">
        <f t="shared" si="28"/>
        <v>195</v>
      </c>
      <c r="BE105" s="159">
        <v>440</v>
      </c>
      <c r="BF105" s="159">
        <f t="shared" si="29"/>
        <v>0</v>
      </c>
      <c r="BG105" s="137" t="str">
        <f t="shared" si="30"/>
        <v>*</v>
      </c>
    </row>
    <row r="106" spans="1:59">
      <c r="A106" s="138">
        <v>104</v>
      </c>
      <c r="B106" s="160" t="s">
        <v>232</v>
      </c>
      <c r="C106" s="213" t="s">
        <v>23</v>
      </c>
      <c r="D106" s="156" t="s">
        <v>234</v>
      </c>
      <c r="E106" s="161">
        <v>85</v>
      </c>
      <c r="F106" s="158">
        <v>0</v>
      </c>
      <c r="G106" s="158">
        <f t="shared" si="32"/>
        <v>255</v>
      </c>
      <c r="H106" s="159"/>
      <c r="I106" s="159"/>
      <c r="J106" s="159"/>
      <c r="K106" s="159"/>
      <c r="L106" s="159"/>
      <c r="M106" s="159"/>
      <c r="N106" s="159"/>
      <c r="O106" s="159"/>
      <c r="P106" s="159"/>
      <c r="Q106" s="158">
        <f t="shared" si="23"/>
        <v>255</v>
      </c>
      <c r="R106" s="159"/>
      <c r="S106" s="158">
        <f t="shared" si="36"/>
        <v>255</v>
      </c>
      <c r="T106" s="158">
        <f t="shared" si="33"/>
        <v>255</v>
      </c>
      <c r="U106" s="159"/>
      <c r="V106" s="159"/>
      <c r="W106" s="159"/>
      <c r="X106" s="159"/>
      <c r="Y106" s="159"/>
      <c r="Z106" s="159"/>
      <c r="AA106" s="159"/>
      <c r="AB106" s="159"/>
      <c r="AC106" s="159"/>
      <c r="AD106" s="158">
        <f t="shared" si="24"/>
        <v>255</v>
      </c>
      <c r="AE106" s="159">
        <v>510</v>
      </c>
      <c r="AF106" s="158">
        <f t="shared" si="25"/>
        <v>0</v>
      </c>
      <c r="AG106" s="158">
        <f t="shared" si="34"/>
        <v>255</v>
      </c>
      <c r="AH106" s="159"/>
      <c r="AI106" s="159"/>
      <c r="AJ106" s="159"/>
      <c r="AK106" s="159"/>
      <c r="AL106" s="159"/>
      <c r="AM106" s="159"/>
      <c r="AN106" s="159"/>
      <c r="AO106" s="159"/>
      <c r="AP106" s="159"/>
      <c r="AQ106" s="158">
        <f t="shared" si="26"/>
        <v>255</v>
      </c>
      <c r="AR106" s="159">
        <v>510</v>
      </c>
      <c r="AS106" s="158">
        <f t="shared" si="27"/>
        <v>-255</v>
      </c>
      <c r="AT106" s="158">
        <f>$E106*3</f>
        <v>255</v>
      </c>
      <c r="AU106" s="159"/>
      <c r="AV106" s="159"/>
      <c r="AW106" s="159"/>
      <c r="AX106" s="159"/>
      <c r="AY106" s="159"/>
      <c r="AZ106" s="159"/>
      <c r="BA106" s="159"/>
      <c r="BB106" s="159"/>
      <c r="BC106" s="159"/>
      <c r="BD106" s="158">
        <f t="shared" si="28"/>
        <v>255</v>
      </c>
      <c r="BE106" s="159"/>
      <c r="BF106" s="159">
        <f t="shared" si="29"/>
        <v>0</v>
      </c>
      <c r="BG106" s="137" t="str">
        <f t="shared" si="30"/>
        <v>*</v>
      </c>
    </row>
    <row r="107" spans="1:59">
      <c r="A107" s="138">
        <v>105</v>
      </c>
      <c r="B107" s="160" t="s">
        <v>235</v>
      </c>
      <c r="C107" s="213" t="s">
        <v>23</v>
      </c>
      <c r="D107" s="156" t="s">
        <v>237</v>
      </c>
      <c r="E107" s="161">
        <v>80</v>
      </c>
      <c r="F107" s="158">
        <v>0</v>
      </c>
      <c r="G107" s="158">
        <f t="shared" si="32"/>
        <v>240</v>
      </c>
      <c r="H107" s="159"/>
      <c r="I107" s="159"/>
      <c r="J107" s="159"/>
      <c r="K107" s="159"/>
      <c r="L107" s="159"/>
      <c r="M107" s="159"/>
      <c r="N107" s="159"/>
      <c r="O107" s="159"/>
      <c r="P107" s="159"/>
      <c r="Q107" s="158">
        <f t="shared" si="23"/>
        <v>240</v>
      </c>
      <c r="R107" s="159"/>
      <c r="S107" s="158">
        <f t="shared" si="36"/>
        <v>240</v>
      </c>
      <c r="T107" s="158">
        <f t="shared" si="33"/>
        <v>240</v>
      </c>
      <c r="U107" s="159"/>
      <c r="V107" s="159"/>
      <c r="W107" s="159"/>
      <c r="X107" s="159"/>
      <c r="Y107" s="159"/>
      <c r="Z107" s="159"/>
      <c r="AA107" s="159"/>
      <c r="AB107" s="159"/>
      <c r="AC107" s="159"/>
      <c r="AD107" s="158">
        <f t="shared" si="24"/>
        <v>240</v>
      </c>
      <c r="AE107" s="159">
        <v>480</v>
      </c>
      <c r="AF107" s="158">
        <f t="shared" si="25"/>
        <v>0</v>
      </c>
      <c r="AG107" s="158">
        <f t="shared" si="34"/>
        <v>240</v>
      </c>
      <c r="AH107" s="159"/>
      <c r="AI107" s="159"/>
      <c r="AJ107" s="159"/>
      <c r="AK107" s="159"/>
      <c r="AL107" s="159"/>
      <c r="AM107" s="159"/>
      <c r="AN107" s="159"/>
      <c r="AO107" s="159"/>
      <c r="AP107" s="159"/>
      <c r="AQ107" s="158">
        <f t="shared" si="26"/>
        <v>240</v>
      </c>
      <c r="AR107" s="159">
        <v>240</v>
      </c>
      <c r="AS107" s="158">
        <f t="shared" si="27"/>
        <v>0</v>
      </c>
      <c r="AT107" s="158">
        <f>$E107*3</f>
        <v>240</v>
      </c>
      <c r="AU107" s="159"/>
      <c r="AV107" s="159"/>
      <c r="AW107" s="159"/>
      <c r="AX107" s="159"/>
      <c r="AY107" s="159"/>
      <c r="AZ107" s="159"/>
      <c r="BA107" s="159"/>
      <c r="BB107" s="159"/>
      <c r="BC107" s="159"/>
      <c r="BD107" s="158">
        <f t="shared" si="28"/>
        <v>240</v>
      </c>
      <c r="BE107" s="159"/>
      <c r="BF107" s="159">
        <f t="shared" si="29"/>
        <v>240</v>
      </c>
      <c r="BG107" s="137" t="str">
        <f t="shared" si="30"/>
        <v/>
      </c>
    </row>
    <row r="108" spans="1:59">
      <c r="A108" s="138">
        <v>106</v>
      </c>
      <c r="B108" s="223" t="s">
        <v>1294</v>
      </c>
      <c r="C108" s="215" t="s">
        <v>23</v>
      </c>
      <c r="D108" s="170" t="s">
        <v>12</v>
      </c>
      <c r="E108" s="171">
        <v>200</v>
      </c>
      <c r="F108" s="166">
        <v>2400</v>
      </c>
      <c r="G108" s="166">
        <v>0</v>
      </c>
      <c r="H108" s="167"/>
      <c r="I108" s="167"/>
      <c r="J108" s="167"/>
      <c r="K108" s="167"/>
      <c r="L108" s="167"/>
      <c r="M108" s="167"/>
      <c r="N108" s="167"/>
      <c r="O108" s="167"/>
      <c r="P108" s="167"/>
      <c r="Q108" s="166">
        <f t="shared" si="23"/>
        <v>0</v>
      </c>
      <c r="R108" s="167"/>
      <c r="S108" s="166">
        <f t="shared" si="36"/>
        <v>2400</v>
      </c>
      <c r="T108" s="166">
        <v>0</v>
      </c>
      <c r="U108" s="167"/>
      <c r="V108" s="167"/>
      <c r="W108" s="167"/>
      <c r="X108" s="167"/>
      <c r="Y108" s="167"/>
      <c r="Z108" s="167"/>
      <c r="AA108" s="167"/>
      <c r="AB108" s="167"/>
      <c r="AC108" s="167"/>
      <c r="AD108" s="166">
        <f t="shared" si="24"/>
        <v>0</v>
      </c>
      <c r="AE108" s="167"/>
      <c r="AF108" s="166">
        <f t="shared" si="25"/>
        <v>2400</v>
      </c>
      <c r="AG108" s="166">
        <v>0</v>
      </c>
      <c r="AH108" s="167"/>
      <c r="AI108" s="167"/>
      <c r="AJ108" s="167"/>
      <c r="AK108" s="167"/>
      <c r="AL108" s="167"/>
      <c r="AM108" s="167"/>
      <c r="AN108" s="167"/>
      <c r="AO108" s="167"/>
      <c r="AP108" s="167"/>
      <c r="AQ108" s="166">
        <f t="shared" si="26"/>
        <v>0</v>
      </c>
      <c r="AR108" s="167"/>
      <c r="AS108" s="166">
        <f t="shared" si="27"/>
        <v>2400</v>
      </c>
      <c r="AT108" s="166">
        <v>0</v>
      </c>
      <c r="AU108" s="167"/>
      <c r="AV108" s="167"/>
      <c r="AW108" s="167"/>
      <c r="AX108" s="167"/>
      <c r="AY108" s="167"/>
      <c r="AZ108" s="167"/>
      <c r="BA108" s="167"/>
      <c r="BB108" s="167"/>
      <c r="BC108" s="167"/>
      <c r="BD108" s="166">
        <f t="shared" si="28"/>
        <v>0</v>
      </c>
      <c r="BE108" s="167"/>
      <c r="BF108" s="167">
        <f t="shared" si="29"/>
        <v>2400</v>
      </c>
      <c r="BG108" s="137" t="str">
        <f t="shared" si="30"/>
        <v/>
      </c>
    </row>
    <row r="109" spans="1:59">
      <c r="A109" s="138">
        <v>107</v>
      </c>
      <c r="B109" s="160" t="s">
        <v>241</v>
      </c>
      <c r="C109" s="213" t="s">
        <v>23</v>
      </c>
      <c r="D109" s="156" t="s">
        <v>243</v>
      </c>
      <c r="E109" s="161">
        <v>35</v>
      </c>
      <c r="F109" s="158">
        <v>0</v>
      </c>
      <c r="G109" s="158">
        <f t="shared" ref="G109:G114" si="37">E109*3</f>
        <v>105</v>
      </c>
      <c r="H109" s="159"/>
      <c r="I109" s="159"/>
      <c r="J109" s="159"/>
      <c r="K109" s="159"/>
      <c r="L109" s="159"/>
      <c r="M109" s="159"/>
      <c r="N109" s="159"/>
      <c r="O109" s="159"/>
      <c r="P109" s="159"/>
      <c r="Q109" s="158">
        <f t="shared" si="23"/>
        <v>105</v>
      </c>
      <c r="R109" s="159"/>
      <c r="S109" s="158">
        <f t="shared" si="36"/>
        <v>105</v>
      </c>
      <c r="T109" s="158">
        <f t="shared" ref="T109:T114" si="38">E109*3</f>
        <v>105</v>
      </c>
      <c r="U109" s="159"/>
      <c r="V109" s="159"/>
      <c r="W109" s="159"/>
      <c r="X109" s="159"/>
      <c r="Y109" s="159"/>
      <c r="Z109" s="159"/>
      <c r="AA109" s="159"/>
      <c r="AB109" s="159"/>
      <c r="AC109" s="159"/>
      <c r="AD109" s="158">
        <f t="shared" si="24"/>
        <v>105</v>
      </c>
      <c r="AE109" s="159">
        <v>420</v>
      </c>
      <c r="AF109" s="158">
        <f t="shared" si="25"/>
        <v>-210</v>
      </c>
      <c r="AG109" s="158">
        <f t="shared" ref="AG109:AG114" si="39">$E109*3</f>
        <v>105</v>
      </c>
      <c r="AH109" s="159"/>
      <c r="AI109" s="159"/>
      <c r="AJ109" s="159"/>
      <c r="AK109" s="159"/>
      <c r="AL109" s="159"/>
      <c r="AM109" s="159"/>
      <c r="AN109" s="159"/>
      <c r="AO109" s="159"/>
      <c r="AP109" s="159"/>
      <c r="AQ109" s="158">
        <f t="shared" si="26"/>
        <v>105</v>
      </c>
      <c r="AR109" s="159"/>
      <c r="AS109" s="158">
        <f t="shared" si="27"/>
        <v>-105</v>
      </c>
      <c r="AT109" s="158">
        <f t="shared" ref="AT109:AT114" si="40">$E109*3</f>
        <v>105</v>
      </c>
      <c r="AU109" s="159"/>
      <c r="AV109" s="159"/>
      <c r="AW109" s="159"/>
      <c r="AX109" s="159"/>
      <c r="AY109" s="159"/>
      <c r="AZ109" s="159"/>
      <c r="BA109" s="159"/>
      <c r="BB109" s="159"/>
      <c r="BC109" s="159"/>
      <c r="BD109" s="158">
        <f t="shared" si="28"/>
        <v>105</v>
      </c>
      <c r="BE109" s="159"/>
      <c r="BF109" s="159">
        <f t="shared" si="29"/>
        <v>0</v>
      </c>
      <c r="BG109" s="137" t="str">
        <f t="shared" si="30"/>
        <v>*</v>
      </c>
    </row>
    <row r="110" spans="1:59">
      <c r="A110" s="138">
        <v>108</v>
      </c>
      <c r="B110" s="160" t="s">
        <v>248</v>
      </c>
      <c r="C110" s="213" t="s">
        <v>23</v>
      </c>
      <c r="D110" s="156" t="s">
        <v>12</v>
      </c>
      <c r="E110" s="161">
        <v>65</v>
      </c>
      <c r="F110" s="158">
        <v>0</v>
      </c>
      <c r="G110" s="158">
        <f t="shared" si="37"/>
        <v>195</v>
      </c>
      <c r="H110" s="159"/>
      <c r="I110" s="159"/>
      <c r="J110" s="159"/>
      <c r="K110" s="159"/>
      <c r="L110" s="159"/>
      <c r="M110" s="159"/>
      <c r="N110" s="159"/>
      <c r="O110" s="159"/>
      <c r="P110" s="159"/>
      <c r="Q110" s="158">
        <f t="shared" si="23"/>
        <v>195</v>
      </c>
      <c r="R110" s="159">
        <v>780</v>
      </c>
      <c r="S110" s="158">
        <f t="shared" si="36"/>
        <v>-585</v>
      </c>
      <c r="T110" s="158">
        <f t="shared" si="38"/>
        <v>195</v>
      </c>
      <c r="U110" s="159"/>
      <c r="V110" s="159"/>
      <c r="W110" s="159"/>
      <c r="X110" s="159"/>
      <c r="Y110" s="159"/>
      <c r="Z110" s="159"/>
      <c r="AA110" s="159"/>
      <c r="AB110" s="159"/>
      <c r="AC110" s="159"/>
      <c r="AD110" s="158">
        <f t="shared" si="24"/>
        <v>195</v>
      </c>
      <c r="AE110" s="159"/>
      <c r="AF110" s="158">
        <f t="shared" si="25"/>
        <v>-390</v>
      </c>
      <c r="AG110" s="158">
        <f t="shared" si="39"/>
        <v>195</v>
      </c>
      <c r="AH110" s="159"/>
      <c r="AI110" s="159"/>
      <c r="AJ110" s="159"/>
      <c r="AK110" s="159"/>
      <c r="AL110" s="159"/>
      <c r="AM110" s="159"/>
      <c r="AN110" s="159"/>
      <c r="AO110" s="159"/>
      <c r="AP110" s="159"/>
      <c r="AQ110" s="158">
        <f t="shared" si="26"/>
        <v>195</v>
      </c>
      <c r="AR110" s="159"/>
      <c r="AS110" s="158">
        <f t="shared" si="27"/>
        <v>-195</v>
      </c>
      <c r="AT110" s="158">
        <f t="shared" si="40"/>
        <v>195</v>
      </c>
      <c r="AU110" s="159"/>
      <c r="AV110" s="159"/>
      <c r="AW110" s="159"/>
      <c r="AX110" s="159"/>
      <c r="AY110" s="159"/>
      <c r="AZ110" s="159"/>
      <c r="BA110" s="159"/>
      <c r="BB110" s="159"/>
      <c r="BC110" s="159"/>
      <c r="BD110" s="158">
        <f t="shared" si="28"/>
        <v>195</v>
      </c>
      <c r="BE110" s="159"/>
      <c r="BF110" s="159">
        <f t="shared" si="29"/>
        <v>0</v>
      </c>
      <c r="BG110" s="137" t="str">
        <f t="shared" si="30"/>
        <v>*</v>
      </c>
    </row>
    <row r="111" spans="1:59">
      <c r="A111" s="138">
        <v>109</v>
      </c>
      <c r="B111" s="160" t="s">
        <v>866</v>
      </c>
      <c r="C111" s="213" t="s">
        <v>14</v>
      </c>
      <c r="D111" s="156" t="s">
        <v>867</v>
      </c>
      <c r="E111" s="161">
        <v>25</v>
      </c>
      <c r="F111" s="158">
        <v>0</v>
      </c>
      <c r="G111" s="158">
        <f t="shared" si="37"/>
        <v>75</v>
      </c>
      <c r="H111" s="159"/>
      <c r="I111" s="159"/>
      <c r="J111" s="159"/>
      <c r="K111" s="159"/>
      <c r="L111" s="159"/>
      <c r="M111" s="159"/>
      <c r="N111" s="159"/>
      <c r="O111" s="159"/>
      <c r="P111" s="159"/>
      <c r="Q111" s="158">
        <f t="shared" si="23"/>
        <v>75</v>
      </c>
      <c r="R111" s="159"/>
      <c r="S111" s="158">
        <f t="shared" si="36"/>
        <v>75</v>
      </c>
      <c r="T111" s="158">
        <f t="shared" si="38"/>
        <v>75</v>
      </c>
      <c r="U111" s="159"/>
      <c r="V111" s="159"/>
      <c r="W111" s="159"/>
      <c r="X111" s="159"/>
      <c r="Y111" s="159"/>
      <c r="Z111" s="159"/>
      <c r="AA111" s="159"/>
      <c r="AB111" s="159"/>
      <c r="AC111" s="159"/>
      <c r="AD111" s="158">
        <f t="shared" si="24"/>
        <v>75</v>
      </c>
      <c r="AE111" s="159">
        <v>300</v>
      </c>
      <c r="AF111" s="158">
        <f t="shared" si="25"/>
        <v>-150</v>
      </c>
      <c r="AG111" s="158">
        <f t="shared" si="39"/>
        <v>75</v>
      </c>
      <c r="AH111" s="159"/>
      <c r="AI111" s="159"/>
      <c r="AJ111" s="159"/>
      <c r="AK111" s="159"/>
      <c r="AL111" s="159"/>
      <c r="AM111" s="159"/>
      <c r="AN111" s="159"/>
      <c r="AO111" s="159"/>
      <c r="AP111" s="159"/>
      <c r="AQ111" s="158">
        <f t="shared" si="26"/>
        <v>75</v>
      </c>
      <c r="AR111" s="159"/>
      <c r="AS111" s="158">
        <f t="shared" si="27"/>
        <v>-75</v>
      </c>
      <c r="AT111" s="158">
        <f t="shared" si="40"/>
        <v>75</v>
      </c>
      <c r="AU111" s="159"/>
      <c r="AV111" s="159"/>
      <c r="AW111" s="159"/>
      <c r="AX111" s="159"/>
      <c r="AY111" s="159"/>
      <c r="AZ111" s="159"/>
      <c r="BA111" s="159"/>
      <c r="BB111" s="159"/>
      <c r="BC111" s="159"/>
      <c r="BD111" s="158">
        <f t="shared" si="28"/>
        <v>75</v>
      </c>
      <c r="BE111" s="159"/>
      <c r="BF111" s="159">
        <f t="shared" si="29"/>
        <v>0</v>
      </c>
      <c r="BG111" s="137" t="str">
        <f t="shared" si="30"/>
        <v>*</v>
      </c>
    </row>
    <row r="112" spans="1:59">
      <c r="A112" s="138">
        <v>110</v>
      </c>
      <c r="B112" s="155" t="s">
        <v>250</v>
      </c>
      <c r="C112" s="213" t="s">
        <v>10</v>
      </c>
      <c r="D112" s="156" t="s">
        <v>900</v>
      </c>
      <c r="E112" s="157">
        <v>85</v>
      </c>
      <c r="F112" s="158">
        <v>0</v>
      </c>
      <c r="G112" s="158">
        <f t="shared" si="37"/>
        <v>255</v>
      </c>
      <c r="H112" s="159"/>
      <c r="I112" s="159"/>
      <c r="J112" s="159">
        <v>75</v>
      </c>
      <c r="K112" s="159"/>
      <c r="L112" s="159"/>
      <c r="M112" s="159"/>
      <c r="N112" s="159"/>
      <c r="O112" s="159"/>
      <c r="P112" s="159"/>
      <c r="Q112" s="158">
        <f t="shared" si="23"/>
        <v>330</v>
      </c>
      <c r="R112" s="159"/>
      <c r="S112" s="158">
        <f t="shared" si="36"/>
        <v>330</v>
      </c>
      <c r="T112" s="158">
        <f t="shared" si="38"/>
        <v>255</v>
      </c>
      <c r="U112" s="159"/>
      <c r="V112" s="159"/>
      <c r="W112" s="159"/>
      <c r="X112" s="159"/>
      <c r="Y112" s="159"/>
      <c r="Z112" s="159"/>
      <c r="AA112" s="159"/>
      <c r="AB112" s="159"/>
      <c r="AC112" s="159"/>
      <c r="AD112" s="158">
        <f t="shared" si="24"/>
        <v>255</v>
      </c>
      <c r="AE112" s="159">
        <v>585</v>
      </c>
      <c r="AF112" s="158">
        <f t="shared" si="25"/>
        <v>0</v>
      </c>
      <c r="AG112" s="158">
        <f t="shared" si="39"/>
        <v>255</v>
      </c>
      <c r="AH112" s="159"/>
      <c r="AI112" s="159">
        <v>50</v>
      </c>
      <c r="AJ112" s="159"/>
      <c r="AK112" s="159"/>
      <c r="AL112" s="159"/>
      <c r="AM112" s="159"/>
      <c r="AN112" s="159"/>
      <c r="AO112" s="159"/>
      <c r="AP112" s="159"/>
      <c r="AQ112" s="158">
        <f t="shared" si="26"/>
        <v>305</v>
      </c>
      <c r="AR112" s="159"/>
      <c r="AS112" s="158">
        <f t="shared" si="27"/>
        <v>305</v>
      </c>
      <c r="AT112" s="158">
        <f t="shared" si="40"/>
        <v>255</v>
      </c>
      <c r="AU112" s="159">
        <v>50</v>
      </c>
      <c r="AV112" s="159">
        <v>100</v>
      </c>
      <c r="AW112" s="159">
        <v>72.599999999999994</v>
      </c>
      <c r="AX112" s="159"/>
      <c r="AY112" s="159"/>
      <c r="AZ112" s="159"/>
      <c r="BA112" s="159"/>
      <c r="BB112" s="159"/>
      <c r="BC112" s="159"/>
      <c r="BD112" s="158">
        <f t="shared" si="28"/>
        <v>477.6</v>
      </c>
      <c r="BE112" s="159"/>
      <c r="BF112" s="159">
        <f t="shared" si="29"/>
        <v>782.6</v>
      </c>
      <c r="BG112" s="137" t="str">
        <f t="shared" si="30"/>
        <v/>
      </c>
    </row>
    <row r="113" spans="1:59">
      <c r="A113" s="138">
        <v>111</v>
      </c>
      <c r="B113" s="160" t="s">
        <v>252</v>
      </c>
      <c r="C113" s="213" t="s">
        <v>23</v>
      </c>
      <c r="D113" s="156" t="s">
        <v>254</v>
      </c>
      <c r="E113" s="161">
        <v>65</v>
      </c>
      <c r="F113" s="158">
        <v>0</v>
      </c>
      <c r="G113" s="158">
        <f t="shared" si="37"/>
        <v>195</v>
      </c>
      <c r="H113" s="159"/>
      <c r="I113" s="159"/>
      <c r="J113" s="159"/>
      <c r="K113" s="159"/>
      <c r="L113" s="159"/>
      <c r="M113" s="159"/>
      <c r="N113" s="159"/>
      <c r="O113" s="159"/>
      <c r="P113" s="159"/>
      <c r="Q113" s="158">
        <f t="shared" si="23"/>
        <v>195</v>
      </c>
      <c r="R113" s="159">
        <v>780</v>
      </c>
      <c r="S113" s="158">
        <f t="shared" si="36"/>
        <v>-585</v>
      </c>
      <c r="T113" s="158">
        <f t="shared" si="38"/>
        <v>195</v>
      </c>
      <c r="U113" s="159"/>
      <c r="V113" s="159"/>
      <c r="W113" s="159"/>
      <c r="X113" s="159"/>
      <c r="Y113" s="159"/>
      <c r="Z113" s="159"/>
      <c r="AA113" s="159"/>
      <c r="AB113" s="159"/>
      <c r="AC113" s="159"/>
      <c r="AD113" s="158">
        <f t="shared" si="24"/>
        <v>195</v>
      </c>
      <c r="AE113" s="159"/>
      <c r="AF113" s="158">
        <f t="shared" si="25"/>
        <v>-390</v>
      </c>
      <c r="AG113" s="158">
        <f t="shared" si="39"/>
        <v>195</v>
      </c>
      <c r="AH113" s="159"/>
      <c r="AI113" s="159"/>
      <c r="AJ113" s="159"/>
      <c r="AK113" s="159"/>
      <c r="AL113" s="159"/>
      <c r="AM113" s="159"/>
      <c r="AN113" s="159"/>
      <c r="AO113" s="159"/>
      <c r="AP113" s="159"/>
      <c r="AQ113" s="158">
        <f t="shared" si="26"/>
        <v>195</v>
      </c>
      <c r="AR113" s="159"/>
      <c r="AS113" s="158">
        <f t="shared" si="27"/>
        <v>-195</v>
      </c>
      <c r="AT113" s="158">
        <f t="shared" si="40"/>
        <v>195</v>
      </c>
      <c r="AU113" s="159"/>
      <c r="AV113" s="159"/>
      <c r="AW113" s="159"/>
      <c r="AX113" s="159"/>
      <c r="AY113" s="159"/>
      <c r="AZ113" s="159"/>
      <c r="BA113" s="159"/>
      <c r="BB113" s="159"/>
      <c r="BC113" s="159"/>
      <c r="BD113" s="158">
        <f t="shared" si="28"/>
        <v>195</v>
      </c>
      <c r="BE113" s="159"/>
      <c r="BF113" s="159">
        <f t="shared" si="29"/>
        <v>0</v>
      </c>
      <c r="BG113" s="137" t="str">
        <f t="shared" si="30"/>
        <v>*</v>
      </c>
    </row>
    <row r="114" spans="1:59">
      <c r="A114" s="138">
        <v>112</v>
      </c>
      <c r="B114" s="269" t="s">
        <v>1310</v>
      </c>
      <c r="C114" s="213" t="s">
        <v>14</v>
      </c>
      <c r="D114" s="156" t="s">
        <v>897</v>
      </c>
      <c r="E114" s="161">
        <v>100</v>
      </c>
      <c r="F114" s="158">
        <v>0</v>
      </c>
      <c r="G114" s="158">
        <f t="shared" si="37"/>
        <v>300</v>
      </c>
      <c r="H114" s="159"/>
      <c r="I114" s="159"/>
      <c r="J114" s="159"/>
      <c r="K114" s="159"/>
      <c r="L114" s="159"/>
      <c r="M114" s="159"/>
      <c r="N114" s="159"/>
      <c r="O114" s="159"/>
      <c r="P114" s="159"/>
      <c r="Q114" s="158">
        <f t="shared" si="23"/>
        <v>300</v>
      </c>
      <c r="R114" s="159">
        <v>300</v>
      </c>
      <c r="S114" s="158">
        <f t="shared" si="36"/>
        <v>0</v>
      </c>
      <c r="T114" s="158">
        <f t="shared" si="38"/>
        <v>300</v>
      </c>
      <c r="U114" s="159"/>
      <c r="V114" s="159"/>
      <c r="W114" s="159"/>
      <c r="X114" s="159"/>
      <c r="Y114" s="159"/>
      <c r="Z114" s="159"/>
      <c r="AA114" s="159">
        <v>50</v>
      </c>
      <c r="AB114" s="159"/>
      <c r="AC114" s="159"/>
      <c r="AD114" s="158">
        <f t="shared" si="24"/>
        <v>350</v>
      </c>
      <c r="AE114" s="159">
        <v>350</v>
      </c>
      <c r="AF114" s="158">
        <f t="shared" si="25"/>
        <v>0</v>
      </c>
      <c r="AG114" s="158">
        <f t="shared" si="39"/>
        <v>300</v>
      </c>
      <c r="AH114" s="159"/>
      <c r="AI114" s="159"/>
      <c r="AJ114" s="159"/>
      <c r="AK114" s="159"/>
      <c r="AL114" s="159"/>
      <c r="AM114" s="159"/>
      <c r="AN114" s="159"/>
      <c r="AO114" s="159"/>
      <c r="AP114" s="159"/>
      <c r="AQ114" s="158">
        <f t="shared" si="26"/>
        <v>300</v>
      </c>
      <c r="AR114" s="159"/>
      <c r="AS114" s="158">
        <f t="shared" si="27"/>
        <v>300</v>
      </c>
      <c r="AT114" s="158">
        <f t="shared" si="40"/>
        <v>300</v>
      </c>
      <c r="AU114" s="159"/>
      <c r="AV114" s="159"/>
      <c r="AW114" s="159"/>
      <c r="AX114" s="159"/>
      <c r="AY114" s="159"/>
      <c r="AZ114" s="159"/>
      <c r="BA114" s="159"/>
      <c r="BB114" s="159"/>
      <c r="BC114" s="159"/>
      <c r="BD114" s="158">
        <f t="shared" si="28"/>
        <v>300</v>
      </c>
      <c r="BE114" s="159">
        <v>600</v>
      </c>
      <c r="BF114" s="159">
        <f t="shared" si="29"/>
        <v>0</v>
      </c>
      <c r="BG114" s="137" t="str">
        <f t="shared" si="30"/>
        <v>*</v>
      </c>
    </row>
    <row r="115" spans="1:59">
      <c r="A115" s="138">
        <v>113</v>
      </c>
      <c r="B115" s="169" t="s">
        <v>1129</v>
      </c>
      <c r="C115" s="215" t="s">
        <v>23</v>
      </c>
      <c r="D115" s="170" t="s">
        <v>12</v>
      </c>
      <c r="E115" s="171">
        <v>50</v>
      </c>
      <c r="F115" s="166">
        <v>900</v>
      </c>
      <c r="G115" s="166">
        <v>0</v>
      </c>
      <c r="H115" s="167"/>
      <c r="I115" s="167"/>
      <c r="J115" s="167"/>
      <c r="K115" s="167"/>
      <c r="L115" s="167"/>
      <c r="M115" s="167"/>
      <c r="N115" s="167"/>
      <c r="O115" s="167"/>
      <c r="P115" s="167"/>
      <c r="Q115" s="166">
        <f t="shared" si="23"/>
        <v>0</v>
      </c>
      <c r="R115" s="167"/>
      <c r="S115" s="166">
        <f t="shared" si="36"/>
        <v>900</v>
      </c>
      <c r="T115" s="166">
        <v>0</v>
      </c>
      <c r="U115" s="167"/>
      <c r="V115" s="167"/>
      <c r="W115" s="167"/>
      <c r="X115" s="167"/>
      <c r="Y115" s="167"/>
      <c r="Z115" s="167"/>
      <c r="AA115" s="167"/>
      <c r="AB115" s="167"/>
      <c r="AC115" s="167"/>
      <c r="AD115" s="166">
        <f t="shared" si="24"/>
        <v>0</v>
      </c>
      <c r="AE115" s="167"/>
      <c r="AF115" s="166">
        <f t="shared" si="25"/>
        <v>900</v>
      </c>
      <c r="AG115" s="166">
        <v>0</v>
      </c>
      <c r="AH115" s="167"/>
      <c r="AI115" s="167"/>
      <c r="AJ115" s="167"/>
      <c r="AK115" s="167"/>
      <c r="AL115" s="167"/>
      <c r="AM115" s="167"/>
      <c r="AN115" s="167"/>
      <c r="AO115" s="167"/>
      <c r="AP115" s="167"/>
      <c r="AQ115" s="166">
        <f t="shared" si="26"/>
        <v>0</v>
      </c>
      <c r="AR115" s="167"/>
      <c r="AS115" s="166">
        <f t="shared" si="27"/>
        <v>900</v>
      </c>
      <c r="AT115" s="166">
        <v>0</v>
      </c>
      <c r="AU115" s="167"/>
      <c r="AV115" s="167"/>
      <c r="AW115" s="167"/>
      <c r="AX115" s="167"/>
      <c r="AY115" s="167"/>
      <c r="AZ115" s="167"/>
      <c r="BA115" s="167"/>
      <c r="BB115" s="167"/>
      <c r="BC115" s="167"/>
      <c r="BD115" s="166">
        <f t="shared" si="28"/>
        <v>0</v>
      </c>
      <c r="BE115" s="167"/>
      <c r="BF115" s="167">
        <f t="shared" si="29"/>
        <v>900</v>
      </c>
      <c r="BG115" s="137" t="str">
        <f t="shared" si="30"/>
        <v/>
      </c>
    </row>
    <row r="116" spans="1:59">
      <c r="A116" s="138">
        <v>114</v>
      </c>
      <c r="B116" s="160" t="s">
        <v>909</v>
      </c>
      <c r="C116" s="213" t="s">
        <v>23</v>
      </c>
      <c r="D116" s="156" t="s">
        <v>910</v>
      </c>
      <c r="E116" s="161">
        <v>50</v>
      </c>
      <c r="F116" s="158">
        <v>0</v>
      </c>
      <c r="G116" s="158">
        <f t="shared" ref="G116:G124" si="41">E116*3</f>
        <v>150</v>
      </c>
      <c r="H116" s="159"/>
      <c r="I116" s="159"/>
      <c r="J116" s="159"/>
      <c r="K116" s="159"/>
      <c r="L116" s="159"/>
      <c r="M116" s="159"/>
      <c r="N116" s="159"/>
      <c r="O116" s="159"/>
      <c r="P116" s="159"/>
      <c r="Q116" s="158">
        <f t="shared" si="23"/>
        <v>150</v>
      </c>
      <c r="R116" s="159">
        <v>150</v>
      </c>
      <c r="S116" s="158">
        <f t="shared" si="36"/>
        <v>0</v>
      </c>
      <c r="T116" s="158">
        <f t="shared" ref="T116:T124" si="42">E116*3</f>
        <v>150</v>
      </c>
      <c r="U116" s="159"/>
      <c r="V116" s="159"/>
      <c r="W116" s="159"/>
      <c r="X116" s="159"/>
      <c r="Y116" s="159"/>
      <c r="Z116" s="159"/>
      <c r="AA116" s="159"/>
      <c r="AB116" s="159"/>
      <c r="AC116" s="159"/>
      <c r="AD116" s="158">
        <f t="shared" si="24"/>
        <v>150</v>
      </c>
      <c r="AE116" s="159"/>
      <c r="AF116" s="158">
        <f t="shared" si="25"/>
        <v>150</v>
      </c>
      <c r="AG116" s="158">
        <f t="shared" ref="AG116:AG147" si="43">$E116*3</f>
        <v>150</v>
      </c>
      <c r="AH116" s="159"/>
      <c r="AI116" s="159"/>
      <c r="AJ116" s="159"/>
      <c r="AK116" s="159"/>
      <c r="AL116" s="159"/>
      <c r="AM116" s="159"/>
      <c r="AN116" s="159"/>
      <c r="AO116" s="159"/>
      <c r="AP116" s="159"/>
      <c r="AQ116" s="158">
        <f t="shared" si="26"/>
        <v>150</v>
      </c>
      <c r="AR116" s="159">
        <v>450</v>
      </c>
      <c r="AS116" s="158">
        <f t="shared" si="27"/>
        <v>-150</v>
      </c>
      <c r="AT116" s="158">
        <f t="shared" ref="AT116:AT147" si="44">$E116*3</f>
        <v>150</v>
      </c>
      <c r="AU116" s="159"/>
      <c r="AV116" s="159"/>
      <c r="AW116" s="159"/>
      <c r="AX116" s="159"/>
      <c r="AY116" s="159"/>
      <c r="AZ116" s="159"/>
      <c r="BA116" s="159"/>
      <c r="BB116" s="159"/>
      <c r="BC116" s="159"/>
      <c r="BD116" s="158">
        <f t="shared" si="28"/>
        <v>150</v>
      </c>
      <c r="BE116" s="159"/>
      <c r="BF116" s="159">
        <f t="shared" si="29"/>
        <v>0</v>
      </c>
      <c r="BG116" s="137" t="str">
        <f t="shared" si="30"/>
        <v>*</v>
      </c>
    </row>
    <row r="117" spans="1:59">
      <c r="A117" s="138">
        <v>115</v>
      </c>
      <c r="B117" s="160" t="s">
        <v>259</v>
      </c>
      <c r="C117" s="213" t="s">
        <v>23</v>
      </c>
      <c r="D117" s="156" t="s">
        <v>261</v>
      </c>
      <c r="E117" s="161">
        <v>85</v>
      </c>
      <c r="F117" s="158">
        <v>0</v>
      </c>
      <c r="G117" s="158">
        <f t="shared" si="41"/>
        <v>255</v>
      </c>
      <c r="H117" s="159"/>
      <c r="I117" s="159"/>
      <c r="J117" s="159"/>
      <c r="K117" s="159"/>
      <c r="L117" s="159"/>
      <c r="M117" s="159"/>
      <c r="N117" s="159"/>
      <c r="O117" s="159"/>
      <c r="P117" s="159"/>
      <c r="Q117" s="158">
        <f t="shared" si="23"/>
        <v>255</v>
      </c>
      <c r="R117" s="159">
        <v>255</v>
      </c>
      <c r="S117" s="158">
        <f t="shared" si="36"/>
        <v>0</v>
      </c>
      <c r="T117" s="158">
        <f t="shared" si="42"/>
        <v>255</v>
      </c>
      <c r="U117" s="159"/>
      <c r="V117" s="159"/>
      <c r="W117" s="159"/>
      <c r="X117" s="159"/>
      <c r="Y117" s="159"/>
      <c r="Z117" s="159"/>
      <c r="AA117" s="159"/>
      <c r="AB117" s="159"/>
      <c r="AC117" s="159"/>
      <c r="AD117" s="158">
        <f t="shared" si="24"/>
        <v>255</v>
      </c>
      <c r="AE117" s="159">
        <v>305</v>
      </c>
      <c r="AF117" s="158">
        <f t="shared" si="25"/>
        <v>-50</v>
      </c>
      <c r="AG117" s="158">
        <f t="shared" si="43"/>
        <v>255</v>
      </c>
      <c r="AH117" s="159"/>
      <c r="AI117" s="159">
        <v>50</v>
      </c>
      <c r="AJ117" s="159"/>
      <c r="AK117" s="159"/>
      <c r="AL117" s="159"/>
      <c r="AM117" s="159"/>
      <c r="AN117" s="159"/>
      <c r="AO117" s="159"/>
      <c r="AP117" s="159"/>
      <c r="AQ117" s="158">
        <f t="shared" si="26"/>
        <v>305</v>
      </c>
      <c r="AR117" s="159">
        <v>510</v>
      </c>
      <c r="AS117" s="158">
        <f t="shared" si="27"/>
        <v>-255</v>
      </c>
      <c r="AT117" s="158">
        <f t="shared" si="44"/>
        <v>255</v>
      </c>
      <c r="AU117" s="159"/>
      <c r="AV117" s="159"/>
      <c r="AW117" s="159"/>
      <c r="AX117" s="159"/>
      <c r="AY117" s="159"/>
      <c r="AZ117" s="159"/>
      <c r="BA117" s="159"/>
      <c r="BB117" s="159"/>
      <c r="BC117" s="159"/>
      <c r="BD117" s="158">
        <f t="shared" si="28"/>
        <v>255</v>
      </c>
      <c r="BE117" s="159"/>
      <c r="BF117" s="159">
        <f t="shared" si="29"/>
        <v>0</v>
      </c>
      <c r="BG117" s="137" t="str">
        <f t="shared" si="30"/>
        <v>*</v>
      </c>
    </row>
    <row r="118" spans="1:59">
      <c r="A118" s="138">
        <v>116</v>
      </c>
      <c r="B118" s="162" t="s">
        <v>262</v>
      </c>
      <c r="C118" s="214" t="s">
        <v>30</v>
      </c>
      <c r="D118" s="164" t="s">
        <v>12</v>
      </c>
      <c r="E118" s="163">
        <v>0</v>
      </c>
      <c r="F118" s="165">
        <v>8250</v>
      </c>
      <c r="G118" s="166">
        <f t="shared" si="41"/>
        <v>0</v>
      </c>
      <c r="H118" s="167"/>
      <c r="I118" s="167"/>
      <c r="J118" s="167"/>
      <c r="K118" s="167"/>
      <c r="L118" s="167"/>
      <c r="M118" s="167"/>
      <c r="N118" s="167"/>
      <c r="O118" s="167"/>
      <c r="P118" s="167"/>
      <c r="Q118" s="166">
        <f t="shared" si="23"/>
        <v>0</v>
      </c>
      <c r="R118" s="167"/>
      <c r="S118" s="166">
        <f t="shared" si="36"/>
        <v>8250</v>
      </c>
      <c r="T118" s="166">
        <f t="shared" si="42"/>
        <v>0</v>
      </c>
      <c r="U118" s="167"/>
      <c r="V118" s="167"/>
      <c r="W118" s="167"/>
      <c r="X118" s="167"/>
      <c r="Y118" s="167"/>
      <c r="Z118" s="167"/>
      <c r="AA118" s="167"/>
      <c r="AB118" s="167"/>
      <c r="AC118" s="167"/>
      <c r="AD118" s="166">
        <f t="shared" si="24"/>
        <v>0</v>
      </c>
      <c r="AE118" s="167"/>
      <c r="AF118" s="166">
        <f t="shared" si="25"/>
        <v>8250</v>
      </c>
      <c r="AG118" s="166">
        <f t="shared" si="43"/>
        <v>0</v>
      </c>
      <c r="AH118" s="167"/>
      <c r="AI118" s="167"/>
      <c r="AJ118" s="167"/>
      <c r="AK118" s="167"/>
      <c r="AL118" s="167"/>
      <c r="AM118" s="167"/>
      <c r="AN118" s="167"/>
      <c r="AO118" s="167"/>
      <c r="AP118" s="167"/>
      <c r="AQ118" s="166">
        <f t="shared" si="26"/>
        <v>0</v>
      </c>
      <c r="AR118" s="167"/>
      <c r="AS118" s="166">
        <f t="shared" si="27"/>
        <v>8250</v>
      </c>
      <c r="AT118" s="166">
        <f t="shared" si="44"/>
        <v>0</v>
      </c>
      <c r="AU118" s="167"/>
      <c r="AV118" s="167"/>
      <c r="AW118" s="167"/>
      <c r="AX118" s="167"/>
      <c r="AY118" s="167"/>
      <c r="AZ118" s="167"/>
      <c r="BA118" s="167"/>
      <c r="BB118" s="167"/>
      <c r="BC118" s="167"/>
      <c r="BD118" s="166">
        <f t="shared" si="28"/>
        <v>0</v>
      </c>
      <c r="BE118" s="167"/>
      <c r="BF118" s="167">
        <f t="shared" si="29"/>
        <v>8250</v>
      </c>
      <c r="BG118" s="137" t="str">
        <f t="shared" si="30"/>
        <v/>
      </c>
    </row>
    <row r="119" spans="1:59">
      <c r="A119" s="138">
        <v>117</v>
      </c>
      <c r="B119" s="162" t="s">
        <v>265</v>
      </c>
      <c r="C119" s="214" t="s">
        <v>30</v>
      </c>
      <c r="D119" s="164"/>
      <c r="E119" s="162"/>
      <c r="F119" s="165">
        <v>730</v>
      </c>
      <c r="G119" s="166">
        <f t="shared" si="41"/>
        <v>0</v>
      </c>
      <c r="H119" s="167"/>
      <c r="I119" s="167"/>
      <c r="J119" s="167"/>
      <c r="K119" s="167"/>
      <c r="L119" s="167"/>
      <c r="M119" s="167"/>
      <c r="N119" s="167"/>
      <c r="O119" s="167"/>
      <c r="P119" s="167"/>
      <c r="Q119" s="166">
        <f t="shared" si="23"/>
        <v>0</v>
      </c>
      <c r="R119" s="167"/>
      <c r="S119" s="166">
        <f t="shared" si="36"/>
        <v>730</v>
      </c>
      <c r="T119" s="166">
        <f t="shared" si="42"/>
        <v>0</v>
      </c>
      <c r="U119" s="167"/>
      <c r="V119" s="167"/>
      <c r="W119" s="167"/>
      <c r="X119" s="167"/>
      <c r="Y119" s="167"/>
      <c r="Z119" s="167"/>
      <c r="AA119" s="167"/>
      <c r="AB119" s="167"/>
      <c r="AC119" s="167"/>
      <c r="AD119" s="166">
        <f t="shared" si="24"/>
        <v>0</v>
      </c>
      <c r="AE119" s="167"/>
      <c r="AF119" s="166">
        <f t="shared" si="25"/>
        <v>730</v>
      </c>
      <c r="AG119" s="166">
        <f t="shared" si="43"/>
        <v>0</v>
      </c>
      <c r="AH119" s="167"/>
      <c r="AI119" s="167"/>
      <c r="AJ119" s="167"/>
      <c r="AK119" s="167"/>
      <c r="AL119" s="167"/>
      <c r="AM119" s="167"/>
      <c r="AN119" s="167"/>
      <c r="AO119" s="167"/>
      <c r="AP119" s="167"/>
      <c r="AQ119" s="166">
        <f t="shared" si="26"/>
        <v>0</v>
      </c>
      <c r="AR119" s="167"/>
      <c r="AS119" s="166">
        <f t="shared" si="27"/>
        <v>730</v>
      </c>
      <c r="AT119" s="166">
        <f t="shared" si="44"/>
        <v>0</v>
      </c>
      <c r="AU119" s="167"/>
      <c r="AV119" s="167"/>
      <c r="AW119" s="167"/>
      <c r="AX119" s="167"/>
      <c r="AY119" s="167"/>
      <c r="AZ119" s="167"/>
      <c r="BA119" s="167"/>
      <c r="BB119" s="167"/>
      <c r="BC119" s="167"/>
      <c r="BD119" s="166">
        <f t="shared" si="28"/>
        <v>0</v>
      </c>
      <c r="BE119" s="167"/>
      <c r="BF119" s="167">
        <f t="shared" si="29"/>
        <v>730</v>
      </c>
      <c r="BG119" s="137" t="str">
        <f t="shared" si="30"/>
        <v/>
      </c>
    </row>
    <row r="120" spans="1:59">
      <c r="A120" s="138">
        <v>118</v>
      </c>
      <c r="B120" s="160" t="s">
        <v>266</v>
      </c>
      <c r="C120" s="213" t="s">
        <v>14</v>
      </c>
      <c r="D120" s="156" t="s">
        <v>268</v>
      </c>
      <c r="E120" s="161">
        <v>80</v>
      </c>
      <c r="F120" s="158">
        <v>0</v>
      </c>
      <c r="G120" s="158">
        <f t="shared" si="41"/>
        <v>240</v>
      </c>
      <c r="H120" s="159"/>
      <c r="I120" s="159"/>
      <c r="J120" s="159"/>
      <c r="K120" s="159"/>
      <c r="L120" s="159"/>
      <c r="M120" s="159"/>
      <c r="N120" s="159"/>
      <c r="O120" s="159"/>
      <c r="P120" s="159"/>
      <c r="Q120" s="158">
        <f t="shared" si="23"/>
        <v>240</v>
      </c>
      <c r="R120" s="159">
        <v>240</v>
      </c>
      <c r="S120" s="158">
        <f t="shared" si="36"/>
        <v>0</v>
      </c>
      <c r="T120" s="158">
        <f t="shared" si="42"/>
        <v>240</v>
      </c>
      <c r="U120" s="159"/>
      <c r="V120" s="159"/>
      <c r="W120" s="159"/>
      <c r="X120" s="159"/>
      <c r="Y120" s="159"/>
      <c r="Z120" s="159"/>
      <c r="AA120" s="159"/>
      <c r="AB120" s="159"/>
      <c r="AC120" s="159"/>
      <c r="AD120" s="158">
        <f t="shared" si="24"/>
        <v>240</v>
      </c>
      <c r="AE120" s="159">
        <v>720</v>
      </c>
      <c r="AF120" s="158">
        <f t="shared" si="25"/>
        <v>-480</v>
      </c>
      <c r="AG120" s="158">
        <f t="shared" si="43"/>
        <v>240</v>
      </c>
      <c r="AH120" s="159"/>
      <c r="AI120" s="159"/>
      <c r="AJ120" s="159"/>
      <c r="AK120" s="159"/>
      <c r="AL120" s="159"/>
      <c r="AM120" s="159"/>
      <c r="AN120" s="159"/>
      <c r="AO120" s="159"/>
      <c r="AP120" s="159"/>
      <c r="AQ120" s="158">
        <f t="shared" si="26"/>
        <v>240</v>
      </c>
      <c r="AR120" s="159"/>
      <c r="AS120" s="158">
        <f t="shared" si="27"/>
        <v>-240</v>
      </c>
      <c r="AT120" s="158">
        <f t="shared" si="44"/>
        <v>240</v>
      </c>
      <c r="AU120" s="159"/>
      <c r="AV120" s="159"/>
      <c r="AW120" s="159"/>
      <c r="AX120" s="159"/>
      <c r="AY120" s="159"/>
      <c r="AZ120" s="159"/>
      <c r="BA120" s="159"/>
      <c r="BB120" s="159"/>
      <c r="BC120" s="159"/>
      <c r="BD120" s="158">
        <f t="shared" si="28"/>
        <v>240</v>
      </c>
      <c r="BE120" s="159"/>
      <c r="BF120" s="159">
        <f t="shared" si="29"/>
        <v>0</v>
      </c>
      <c r="BG120" s="137" t="str">
        <f t="shared" si="30"/>
        <v>*</v>
      </c>
    </row>
    <row r="121" spans="1:59">
      <c r="A121" s="138">
        <v>119</v>
      </c>
      <c r="B121" s="160" t="s">
        <v>269</v>
      </c>
      <c r="C121" s="213" t="s">
        <v>23</v>
      </c>
      <c r="D121" s="156" t="s">
        <v>271</v>
      </c>
      <c r="E121" s="161">
        <v>50</v>
      </c>
      <c r="F121" s="158">
        <v>0</v>
      </c>
      <c r="G121" s="158">
        <f t="shared" si="41"/>
        <v>150</v>
      </c>
      <c r="H121" s="159"/>
      <c r="I121" s="159"/>
      <c r="J121" s="159"/>
      <c r="K121" s="159"/>
      <c r="L121" s="159"/>
      <c r="M121" s="159"/>
      <c r="N121" s="159"/>
      <c r="O121" s="159"/>
      <c r="P121" s="159"/>
      <c r="Q121" s="158">
        <f t="shared" si="23"/>
        <v>150</v>
      </c>
      <c r="R121" s="159"/>
      <c r="S121" s="158">
        <f t="shared" si="36"/>
        <v>150</v>
      </c>
      <c r="T121" s="158">
        <f t="shared" si="42"/>
        <v>150</v>
      </c>
      <c r="U121" s="159"/>
      <c r="V121" s="159"/>
      <c r="W121" s="159"/>
      <c r="X121" s="159"/>
      <c r="Y121" s="159"/>
      <c r="Z121" s="159"/>
      <c r="AA121" s="159"/>
      <c r="AB121" s="159"/>
      <c r="AC121" s="159"/>
      <c r="AD121" s="158">
        <f t="shared" si="24"/>
        <v>150</v>
      </c>
      <c r="AE121" s="159"/>
      <c r="AF121" s="158">
        <f t="shared" si="25"/>
        <v>300</v>
      </c>
      <c r="AG121" s="158">
        <f t="shared" si="43"/>
        <v>150</v>
      </c>
      <c r="AH121" s="159"/>
      <c r="AI121" s="159"/>
      <c r="AJ121" s="159"/>
      <c r="AK121" s="159"/>
      <c r="AL121" s="159"/>
      <c r="AM121" s="159"/>
      <c r="AN121" s="159"/>
      <c r="AO121" s="159"/>
      <c r="AP121" s="159"/>
      <c r="AQ121" s="158">
        <f t="shared" si="26"/>
        <v>150</v>
      </c>
      <c r="AR121" s="159">
        <v>600</v>
      </c>
      <c r="AS121" s="158">
        <f t="shared" si="27"/>
        <v>-150</v>
      </c>
      <c r="AT121" s="158">
        <f t="shared" si="44"/>
        <v>150</v>
      </c>
      <c r="AU121" s="159"/>
      <c r="AV121" s="159"/>
      <c r="AW121" s="159"/>
      <c r="AX121" s="159"/>
      <c r="AY121" s="159"/>
      <c r="AZ121" s="159"/>
      <c r="BA121" s="159"/>
      <c r="BB121" s="159"/>
      <c r="BC121" s="159"/>
      <c r="BD121" s="158">
        <f t="shared" si="28"/>
        <v>150</v>
      </c>
      <c r="BE121" s="159"/>
      <c r="BF121" s="159">
        <f t="shared" si="29"/>
        <v>0</v>
      </c>
      <c r="BG121" s="137" t="str">
        <f t="shared" si="30"/>
        <v>*</v>
      </c>
    </row>
    <row r="122" spans="1:59">
      <c r="A122" s="138">
        <v>120</v>
      </c>
      <c r="B122" s="160" t="s">
        <v>975</v>
      </c>
      <c r="C122" s="213" t="s">
        <v>23</v>
      </c>
      <c r="D122" s="156" t="s">
        <v>998</v>
      </c>
      <c r="E122" s="161">
        <v>70</v>
      </c>
      <c r="F122" s="158">
        <v>-250</v>
      </c>
      <c r="G122" s="158">
        <f t="shared" si="41"/>
        <v>210</v>
      </c>
      <c r="H122" s="159"/>
      <c r="I122" s="159"/>
      <c r="J122" s="159"/>
      <c r="K122" s="159"/>
      <c r="L122" s="159"/>
      <c r="M122" s="159"/>
      <c r="N122" s="159"/>
      <c r="O122" s="159"/>
      <c r="P122" s="159"/>
      <c r="Q122" s="158">
        <f t="shared" si="23"/>
        <v>210</v>
      </c>
      <c r="R122" s="159"/>
      <c r="S122" s="158">
        <f t="shared" si="36"/>
        <v>-40</v>
      </c>
      <c r="T122" s="158">
        <f t="shared" si="42"/>
        <v>210</v>
      </c>
      <c r="U122" s="159"/>
      <c r="V122" s="159"/>
      <c r="W122" s="159"/>
      <c r="X122" s="159"/>
      <c r="Y122" s="159"/>
      <c r="Z122" s="159"/>
      <c r="AA122" s="159"/>
      <c r="AB122" s="159"/>
      <c r="AC122" s="159"/>
      <c r="AD122" s="158">
        <f t="shared" si="24"/>
        <v>210</v>
      </c>
      <c r="AE122" s="159">
        <v>170</v>
      </c>
      <c r="AF122" s="158">
        <f t="shared" si="25"/>
        <v>0</v>
      </c>
      <c r="AG122" s="158">
        <f t="shared" si="43"/>
        <v>210</v>
      </c>
      <c r="AH122" s="159"/>
      <c r="AI122" s="159"/>
      <c r="AJ122" s="159"/>
      <c r="AK122" s="159"/>
      <c r="AL122" s="159"/>
      <c r="AM122" s="159"/>
      <c r="AN122" s="159"/>
      <c r="AO122" s="159"/>
      <c r="AP122" s="159"/>
      <c r="AQ122" s="158">
        <f t="shared" si="26"/>
        <v>210</v>
      </c>
      <c r="AR122" s="159">
        <v>420</v>
      </c>
      <c r="AS122" s="158">
        <f t="shared" si="27"/>
        <v>-210</v>
      </c>
      <c r="AT122" s="158">
        <f t="shared" si="44"/>
        <v>210</v>
      </c>
      <c r="AU122" s="159"/>
      <c r="AV122" s="159"/>
      <c r="AW122" s="159"/>
      <c r="AX122" s="159"/>
      <c r="AY122" s="159"/>
      <c r="AZ122" s="159"/>
      <c r="BA122" s="159"/>
      <c r="BB122" s="159"/>
      <c r="BC122" s="159"/>
      <c r="BD122" s="158">
        <f t="shared" si="28"/>
        <v>210</v>
      </c>
      <c r="BE122" s="159"/>
      <c r="BF122" s="159">
        <f t="shared" si="29"/>
        <v>0</v>
      </c>
      <c r="BG122" s="137" t="str">
        <f t="shared" si="30"/>
        <v>*</v>
      </c>
    </row>
    <row r="123" spans="1:59">
      <c r="A123" s="138">
        <v>121</v>
      </c>
      <c r="B123" s="160" t="s">
        <v>272</v>
      </c>
      <c r="C123" s="213" t="s">
        <v>14</v>
      </c>
      <c r="D123" s="156" t="s">
        <v>12</v>
      </c>
      <c r="E123" s="161">
        <v>125</v>
      </c>
      <c r="F123" s="158">
        <v>750</v>
      </c>
      <c r="G123" s="158">
        <f t="shared" si="41"/>
        <v>375</v>
      </c>
      <c r="H123" s="159"/>
      <c r="I123" s="159"/>
      <c r="J123" s="159"/>
      <c r="K123" s="159"/>
      <c r="L123" s="159"/>
      <c r="M123" s="159"/>
      <c r="N123" s="159"/>
      <c r="O123" s="159"/>
      <c r="P123" s="159"/>
      <c r="Q123" s="158">
        <f t="shared" si="23"/>
        <v>375</v>
      </c>
      <c r="R123" s="159">
        <v>1125</v>
      </c>
      <c r="S123" s="158">
        <f t="shared" si="36"/>
        <v>0</v>
      </c>
      <c r="T123" s="158">
        <f t="shared" si="42"/>
        <v>375</v>
      </c>
      <c r="U123" s="159"/>
      <c r="V123" s="159"/>
      <c r="W123" s="159"/>
      <c r="X123" s="159"/>
      <c r="Y123" s="159"/>
      <c r="Z123" s="159"/>
      <c r="AA123" s="159">
        <v>50</v>
      </c>
      <c r="AB123" s="159"/>
      <c r="AC123" s="159"/>
      <c r="AD123" s="158">
        <f t="shared" si="24"/>
        <v>425</v>
      </c>
      <c r="AE123" s="159">
        <v>425</v>
      </c>
      <c r="AF123" s="158">
        <f t="shared" si="25"/>
        <v>0</v>
      </c>
      <c r="AG123" s="158">
        <f t="shared" si="43"/>
        <v>375</v>
      </c>
      <c r="AH123" s="159"/>
      <c r="AI123" s="159"/>
      <c r="AJ123" s="159"/>
      <c r="AK123" s="159"/>
      <c r="AL123" s="159"/>
      <c r="AM123" s="159"/>
      <c r="AN123" s="159"/>
      <c r="AO123" s="159"/>
      <c r="AP123" s="159"/>
      <c r="AQ123" s="158">
        <f t="shared" si="26"/>
        <v>375</v>
      </c>
      <c r="AR123" s="159"/>
      <c r="AS123" s="158">
        <f t="shared" si="27"/>
        <v>375</v>
      </c>
      <c r="AT123" s="158">
        <f t="shared" si="44"/>
        <v>375</v>
      </c>
      <c r="AU123" s="159"/>
      <c r="AV123" s="159"/>
      <c r="AW123" s="159"/>
      <c r="AX123" s="159"/>
      <c r="AY123" s="159"/>
      <c r="AZ123" s="159"/>
      <c r="BA123" s="159"/>
      <c r="BB123" s="159"/>
      <c r="BC123" s="159"/>
      <c r="BD123" s="158">
        <f t="shared" si="28"/>
        <v>375</v>
      </c>
      <c r="BE123" s="159"/>
      <c r="BF123" s="159">
        <f t="shared" si="29"/>
        <v>750</v>
      </c>
      <c r="BG123" s="137" t="str">
        <f t="shared" si="30"/>
        <v/>
      </c>
    </row>
    <row r="124" spans="1:59">
      <c r="A124" s="138">
        <v>122</v>
      </c>
      <c r="B124" s="160" t="s">
        <v>858</v>
      </c>
      <c r="C124" s="213" t="s">
        <v>23</v>
      </c>
      <c r="D124" s="156" t="s">
        <v>859</v>
      </c>
      <c r="E124" s="161">
        <v>75</v>
      </c>
      <c r="F124" s="158">
        <v>0</v>
      </c>
      <c r="G124" s="158">
        <f t="shared" si="41"/>
        <v>225</v>
      </c>
      <c r="H124" s="159"/>
      <c r="I124" s="159"/>
      <c r="J124" s="159"/>
      <c r="K124" s="159"/>
      <c r="L124" s="159"/>
      <c r="M124" s="159"/>
      <c r="N124" s="159"/>
      <c r="O124" s="159"/>
      <c r="P124" s="159"/>
      <c r="Q124" s="158">
        <f t="shared" si="23"/>
        <v>225</v>
      </c>
      <c r="R124" s="159">
        <v>1450</v>
      </c>
      <c r="S124" s="158">
        <f t="shared" si="36"/>
        <v>-1225</v>
      </c>
      <c r="T124" s="158">
        <f t="shared" si="42"/>
        <v>225</v>
      </c>
      <c r="U124" s="159"/>
      <c r="V124" s="159"/>
      <c r="W124" s="159"/>
      <c r="X124" s="159"/>
      <c r="Y124" s="159"/>
      <c r="Z124" s="159"/>
      <c r="AA124" s="159">
        <v>50</v>
      </c>
      <c r="AB124" s="159"/>
      <c r="AC124" s="159"/>
      <c r="AD124" s="158">
        <f t="shared" si="24"/>
        <v>275</v>
      </c>
      <c r="AE124" s="159"/>
      <c r="AF124" s="158">
        <f t="shared" si="25"/>
        <v>-950</v>
      </c>
      <c r="AG124" s="158">
        <f t="shared" si="43"/>
        <v>225</v>
      </c>
      <c r="AH124" s="159"/>
      <c r="AI124" s="159"/>
      <c r="AJ124" s="159"/>
      <c r="AK124" s="159"/>
      <c r="AL124" s="159"/>
      <c r="AM124" s="159"/>
      <c r="AN124" s="159"/>
      <c r="AO124" s="159"/>
      <c r="AP124" s="159"/>
      <c r="AQ124" s="158">
        <f t="shared" si="26"/>
        <v>225</v>
      </c>
      <c r="AR124" s="159"/>
      <c r="AS124" s="158">
        <f t="shared" si="27"/>
        <v>-725</v>
      </c>
      <c r="AT124" s="158">
        <f t="shared" si="44"/>
        <v>225</v>
      </c>
      <c r="AU124" s="159"/>
      <c r="AV124" s="159"/>
      <c r="AW124" s="159"/>
      <c r="AX124" s="159"/>
      <c r="AY124" s="159"/>
      <c r="AZ124" s="159"/>
      <c r="BA124" s="159"/>
      <c r="BB124" s="159"/>
      <c r="BC124" s="159"/>
      <c r="BD124" s="158">
        <f t="shared" si="28"/>
        <v>225</v>
      </c>
      <c r="BE124" s="159"/>
      <c r="BF124" s="159">
        <f t="shared" si="29"/>
        <v>-500</v>
      </c>
      <c r="BG124" s="137" t="str">
        <f t="shared" si="30"/>
        <v/>
      </c>
    </row>
    <row r="125" spans="1:59">
      <c r="A125" s="138">
        <v>123</v>
      </c>
      <c r="B125" s="221" t="s">
        <v>1307</v>
      </c>
      <c r="C125" s="213" t="s">
        <v>23</v>
      </c>
      <c r="D125" s="156"/>
      <c r="E125" s="161">
        <v>60</v>
      </c>
      <c r="F125" s="158"/>
      <c r="G125" s="158"/>
      <c r="H125" s="159"/>
      <c r="I125" s="159"/>
      <c r="J125" s="159"/>
      <c r="K125" s="159"/>
      <c r="L125" s="159"/>
      <c r="M125" s="159"/>
      <c r="N125" s="159"/>
      <c r="O125" s="159"/>
      <c r="P125" s="159"/>
      <c r="Q125" s="158">
        <f t="shared" si="23"/>
        <v>0</v>
      </c>
      <c r="R125" s="159"/>
      <c r="S125" s="158"/>
      <c r="T125" s="158"/>
      <c r="U125" s="159"/>
      <c r="V125" s="159"/>
      <c r="W125" s="159"/>
      <c r="X125" s="159"/>
      <c r="Y125" s="159"/>
      <c r="Z125" s="159"/>
      <c r="AA125" s="159"/>
      <c r="AB125" s="159"/>
      <c r="AC125" s="159"/>
      <c r="AD125" s="158">
        <f t="shared" si="24"/>
        <v>0</v>
      </c>
      <c r="AE125" s="159"/>
      <c r="AF125" s="158">
        <f t="shared" si="25"/>
        <v>0</v>
      </c>
      <c r="AG125" s="158">
        <f t="shared" si="43"/>
        <v>180</v>
      </c>
      <c r="AH125" s="159"/>
      <c r="AI125" s="159"/>
      <c r="AJ125" s="159"/>
      <c r="AK125" s="159"/>
      <c r="AL125" s="159"/>
      <c r="AM125" s="159"/>
      <c r="AN125" s="159"/>
      <c r="AO125" s="159"/>
      <c r="AP125" s="159"/>
      <c r="AQ125" s="158">
        <f t="shared" si="26"/>
        <v>180</v>
      </c>
      <c r="AR125" s="159">
        <v>360</v>
      </c>
      <c r="AS125" s="158">
        <f t="shared" si="27"/>
        <v>-180</v>
      </c>
      <c r="AT125" s="158">
        <f t="shared" si="44"/>
        <v>180</v>
      </c>
      <c r="AU125" s="159"/>
      <c r="AV125" s="159"/>
      <c r="AW125" s="159"/>
      <c r="AX125" s="159"/>
      <c r="AY125" s="159"/>
      <c r="AZ125" s="159"/>
      <c r="BA125" s="159"/>
      <c r="BB125" s="159"/>
      <c r="BC125" s="159"/>
      <c r="BD125" s="158">
        <f t="shared" si="28"/>
        <v>180</v>
      </c>
      <c r="BE125" s="159"/>
      <c r="BF125" s="159">
        <f t="shared" si="29"/>
        <v>0</v>
      </c>
    </row>
    <row r="126" spans="1:59">
      <c r="A126" s="138">
        <v>124</v>
      </c>
      <c r="B126" s="160" t="s">
        <v>274</v>
      </c>
      <c r="C126" s="213" t="s">
        <v>14</v>
      </c>
      <c r="D126" s="156" t="s">
        <v>12</v>
      </c>
      <c r="E126" s="161">
        <v>155</v>
      </c>
      <c r="F126" s="158">
        <v>0</v>
      </c>
      <c r="G126" s="158">
        <f t="shared" ref="G126:G157" si="45">E126*3</f>
        <v>465</v>
      </c>
      <c r="H126" s="159"/>
      <c r="I126" s="159"/>
      <c r="J126" s="159"/>
      <c r="K126" s="159"/>
      <c r="L126" s="159"/>
      <c r="M126" s="159"/>
      <c r="N126" s="159"/>
      <c r="O126" s="159"/>
      <c r="P126" s="159"/>
      <c r="Q126" s="158">
        <f t="shared" si="23"/>
        <v>465</v>
      </c>
      <c r="R126" s="159">
        <v>465</v>
      </c>
      <c r="S126" s="158">
        <f t="shared" ref="S126:S157" si="46">F126+Q126-R126</f>
        <v>0</v>
      </c>
      <c r="T126" s="158">
        <f t="shared" ref="T126:T157" si="47">E126*3</f>
        <v>465</v>
      </c>
      <c r="U126" s="159"/>
      <c r="V126" s="159"/>
      <c r="W126" s="159"/>
      <c r="X126" s="159"/>
      <c r="Y126" s="159"/>
      <c r="Z126" s="159"/>
      <c r="AA126" s="159"/>
      <c r="AB126" s="159"/>
      <c r="AC126" s="159"/>
      <c r="AD126" s="158">
        <f t="shared" si="24"/>
        <v>465</v>
      </c>
      <c r="AE126" s="159">
        <v>465</v>
      </c>
      <c r="AF126" s="158">
        <f t="shared" si="25"/>
        <v>0</v>
      </c>
      <c r="AG126" s="158">
        <f t="shared" si="43"/>
        <v>465</v>
      </c>
      <c r="AH126" s="159"/>
      <c r="AI126" s="159"/>
      <c r="AJ126" s="159"/>
      <c r="AK126" s="159"/>
      <c r="AL126" s="159"/>
      <c r="AM126" s="159"/>
      <c r="AN126" s="159"/>
      <c r="AO126" s="159"/>
      <c r="AP126" s="159"/>
      <c r="AQ126" s="158">
        <f t="shared" si="26"/>
        <v>465</v>
      </c>
      <c r="AR126" s="159">
        <v>465</v>
      </c>
      <c r="AS126" s="158">
        <f t="shared" si="27"/>
        <v>0</v>
      </c>
      <c r="AT126" s="158">
        <f t="shared" si="44"/>
        <v>465</v>
      </c>
      <c r="AU126" s="159"/>
      <c r="AV126" s="159"/>
      <c r="AW126" s="159"/>
      <c r="AX126" s="159"/>
      <c r="AY126" s="159"/>
      <c r="AZ126" s="159"/>
      <c r="BA126" s="159"/>
      <c r="BB126" s="159"/>
      <c r="BC126" s="159"/>
      <c r="BD126" s="158">
        <f t="shared" si="28"/>
        <v>465</v>
      </c>
      <c r="BE126" s="159"/>
      <c r="BF126" s="159">
        <f t="shared" si="29"/>
        <v>465</v>
      </c>
      <c r="BG126" s="137" t="str">
        <f t="shared" si="30"/>
        <v/>
      </c>
    </row>
    <row r="127" spans="1:59">
      <c r="A127" s="138">
        <v>125</v>
      </c>
      <c r="B127" s="160" t="s">
        <v>832</v>
      </c>
      <c r="C127" s="213" t="s">
        <v>14</v>
      </c>
      <c r="D127" s="156" t="s">
        <v>277</v>
      </c>
      <c r="E127" s="161">
        <v>100</v>
      </c>
      <c r="F127" s="158">
        <v>0</v>
      </c>
      <c r="G127" s="158">
        <f t="shared" si="45"/>
        <v>300</v>
      </c>
      <c r="H127" s="159"/>
      <c r="I127" s="159"/>
      <c r="J127" s="159"/>
      <c r="K127" s="159"/>
      <c r="L127" s="159"/>
      <c r="M127" s="159"/>
      <c r="N127" s="159"/>
      <c r="O127" s="159"/>
      <c r="P127" s="159"/>
      <c r="Q127" s="158">
        <f t="shared" si="23"/>
        <v>300</v>
      </c>
      <c r="R127" s="159"/>
      <c r="S127" s="158">
        <f t="shared" si="46"/>
        <v>300</v>
      </c>
      <c r="T127" s="158">
        <f t="shared" si="47"/>
        <v>300</v>
      </c>
      <c r="U127" s="159"/>
      <c r="V127" s="159"/>
      <c r="W127" s="159"/>
      <c r="X127" s="159"/>
      <c r="Y127" s="159"/>
      <c r="Z127" s="159"/>
      <c r="AA127" s="159"/>
      <c r="AB127" s="159"/>
      <c r="AC127" s="159"/>
      <c r="AD127" s="158">
        <f t="shared" si="24"/>
        <v>300</v>
      </c>
      <c r="AE127" s="159">
        <v>900</v>
      </c>
      <c r="AF127" s="158">
        <f t="shared" si="25"/>
        <v>-300</v>
      </c>
      <c r="AG127" s="158">
        <f t="shared" si="43"/>
        <v>300</v>
      </c>
      <c r="AH127" s="159"/>
      <c r="AI127" s="159"/>
      <c r="AJ127" s="159"/>
      <c r="AK127" s="159"/>
      <c r="AL127" s="159"/>
      <c r="AM127" s="159"/>
      <c r="AN127" s="159"/>
      <c r="AO127" s="159"/>
      <c r="AP127" s="159"/>
      <c r="AQ127" s="158">
        <f t="shared" si="26"/>
        <v>300</v>
      </c>
      <c r="AR127" s="159"/>
      <c r="AS127" s="158">
        <f t="shared" si="27"/>
        <v>0</v>
      </c>
      <c r="AT127" s="158">
        <f t="shared" si="44"/>
        <v>300</v>
      </c>
      <c r="AU127" s="159"/>
      <c r="AV127" s="159"/>
      <c r="AW127" s="159"/>
      <c r="AX127" s="159"/>
      <c r="AY127" s="159"/>
      <c r="AZ127" s="159"/>
      <c r="BA127" s="159"/>
      <c r="BB127" s="159"/>
      <c r="BC127" s="159"/>
      <c r="BD127" s="158">
        <f t="shared" si="28"/>
        <v>300</v>
      </c>
      <c r="BE127" s="159"/>
      <c r="BF127" s="159">
        <f t="shared" si="29"/>
        <v>300</v>
      </c>
      <c r="BG127" s="137" t="str">
        <f t="shared" si="30"/>
        <v/>
      </c>
    </row>
    <row r="128" spans="1:59">
      <c r="A128" s="138">
        <v>126</v>
      </c>
      <c r="B128" s="160" t="s">
        <v>1115</v>
      </c>
      <c r="C128" s="213" t="s">
        <v>14</v>
      </c>
      <c r="D128" s="156" t="s">
        <v>756</v>
      </c>
      <c r="E128" s="161">
        <v>150</v>
      </c>
      <c r="F128" s="158">
        <v>0</v>
      </c>
      <c r="G128" s="158">
        <f t="shared" si="45"/>
        <v>450</v>
      </c>
      <c r="H128" s="159"/>
      <c r="I128" s="159"/>
      <c r="J128" s="159"/>
      <c r="K128" s="159"/>
      <c r="L128" s="159"/>
      <c r="M128" s="159"/>
      <c r="N128" s="159"/>
      <c r="O128" s="159"/>
      <c r="P128" s="159"/>
      <c r="Q128" s="158">
        <f t="shared" si="23"/>
        <v>450</v>
      </c>
      <c r="R128" s="159"/>
      <c r="S128" s="158">
        <f t="shared" si="46"/>
        <v>450</v>
      </c>
      <c r="T128" s="158">
        <f t="shared" si="47"/>
        <v>450</v>
      </c>
      <c r="U128" s="159">
        <v>50</v>
      </c>
      <c r="V128" s="159"/>
      <c r="W128" s="159"/>
      <c r="X128" s="159"/>
      <c r="Y128" s="159"/>
      <c r="Z128" s="159"/>
      <c r="AA128" s="159">
        <v>50</v>
      </c>
      <c r="AB128" s="159"/>
      <c r="AC128" s="159"/>
      <c r="AD128" s="158">
        <f t="shared" si="24"/>
        <v>550</v>
      </c>
      <c r="AE128" s="159">
        <v>900</v>
      </c>
      <c r="AF128" s="158">
        <f t="shared" si="25"/>
        <v>100</v>
      </c>
      <c r="AG128" s="158">
        <f t="shared" si="43"/>
        <v>450</v>
      </c>
      <c r="AH128" s="176"/>
      <c r="AI128" s="176"/>
      <c r="AJ128" s="176"/>
      <c r="AK128" s="176"/>
      <c r="AL128" s="176"/>
      <c r="AM128" s="176"/>
      <c r="AN128" s="176"/>
      <c r="AO128" s="176"/>
      <c r="AP128" s="176"/>
      <c r="AQ128" s="158">
        <f t="shared" si="26"/>
        <v>450</v>
      </c>
      <c r="AR128" s="159">
        <v>550</v>
      </c>
      <c r="AS128" s="158">
        <f t="shared" si="27"/>
        <v>0</v>
      </c>
      <c r="AT128" s="158">
        <f t="shared" si="44"/>
        <v>450</v>
      </c>
      <c r="AU128" s="176"/>
      <c r="AV128" s="176"/>
      <c r="AW128" s="176"/>
      <c r="AX128" s="176"/>
      <c r="AY128" s="176"/>
      <c r="AZ128" s="176"/>
      <c r="BA128" s="176"/>
      <c r="BB128" s="176"/>
      <c r="BC128" s="176"/>
      <c r="BD128" s="158">
        <f t="shared" si="28"/>
        <v>450</v>
      </c>
      <c r="BE128" s="159"/>
      <c r="BF128" s="159">
        <f t="shared" si="29"/>
        <v>450</v>
      </c>
      <c r="BG128" s="137" t="str">
        <f t="shared" si="30"/>
        <v/>
      </c>
    </row>
    <row r="129" spans="1:59">
      <c r="A129" s="138">
        <v>127</v>
      </c>
      <c r="B129" s="155" t="s">
        <v>278</v>
      </c>
      <c r="C129" s="213" t="s">
        <v>10</v>
      </c>
      <c r="D129" s="156" t="s">
        <v>280</v>
      </c>
      <c r="E129" s="157">
        <v>90</v>
      </c>
      <c r="F129" s="158">
        <v>0</v>
      </c>
      <c r="G129" s="158">
        <f t="shared" si="45"/>
        <v>270</v>
      </c>
      <c r="H129" s="159">
        <v>50</v>
      </c>
      <c r="I129" s="159"/>
      <c r="J129" s="159"/>
      <c r="K129" s="159"/>
      <c r="L129" s="159"/>
      <c r="M129" s="159"/>
      <c r="N129" s="159"/>
      <c r="O129" s="159"/>
      <c r="P129" s="159"/>
      <c r="Q129" s="158">
        <f t="shared" si="23"/>
        <v>320</v>
      </c>
      <c r="R129" s="159">
        <v>320</v>
      </c>
      <c r="S129" s="158">
        <f t="shared" si="46"/>
        <v>0</v>
      </c>
      <c r="T129" s="158">
        <f t="shared" si="47"/>
        <v>270</v>
      </c>
      <c r="U129" s="159"/>
      <c r="V129" s="159"/>
      <c r="W129" s="159"/>
      <c r="X129" s="159"/>
      <c r="Y129" s="159"/>
      <c r="Z129" s="159"/>
      <c r="AA129" s="159"/>
      <c r="AB129" s="159"/>
      <c r="AC129" s="159"/>
      <c r="AD129" s="158">
        <f t="shared" si="24"/>
        <v>270</v>
      </c>
      <c r="AE129" s="159">
        <v>590</v>
      </c>
      <c r="AF129" s="158">
        <f t="shared" si="25"/>
        <v>-320</v>
      </c>
      <c r="AG129" s="158">
        <f t="shared" si="43"/>
        <v>270</v>
      </c>
      <c r="AH129" s="159">
        <v>50</v>
      </c>
      <c r="AI129" s="159"/>
      <c r="AJ129" s="159"/>
      <c r="AK129" s="159"/>
      <c r="AL129" s="159"/>
      <c r="AM129" s="159"/>
      <c r="AN129" s="159"/>
      <c r="AO129" s="159"/>
      <c r="AP129" s="159"/>
      <c r="AQ129" s="158">
        <f t="shared" si="26"/>
        <v>320</v>
      </c>
      <c r="AR129" s="159"/>
      <c r="AS129" s="158">
        <f t="shared" si="27"/>
        <v>0</v>
      </c>
      <c r="AT129" s="158">
        <f t="shared" si="44"/>
        <v>270</v>
      </c>
      <c r="AU129" s="159"/>
      <c r="AV129" s="159"/>
      <c r="AW129" s="159"/>
      <c r="AX129" s="159"/>
      <c r="AY129" s="159"/>
      <c r="AZ129" s="159"/>
      <c r="BA129" s="159"/>
      <c r="BB129" s="159"/>
      <c r="BC129" s="159"/>
      <c r="BD129" s="158">
        <f t="shared" si="28"/>
        <v>270</v>
      </c>
      <c r="BE129" s="159">
        <v>270</v>
      </c>
      <c r="BF129" s="159">
        <f t="shared" si="29"/>
        <v>0</v>
      </c>
      <c r="BG129" s="137" t="str">
        <f t="shared" si="30"/>
        <v>*</v>
      </c>
    </row>
    <row r="130" spans="1:59">
      <c r="A130" s="138">
        <v>128</v>
      </c>
      <c r="B130" s="160" t="s">
        <v>281</v>
      </c>
      <c r="C130" s="213" t="s">
        <v>23</v>
      </c>
      <c r="D130" s="156" t="s">
        <v>283</v>
      </c>
      <c r="E130" s="161">
        <v>95</v>
      </c>
      <c r="F130" s="158">
        <v>0</v>
      </c>
      <c r="G130" s="158">
        <f t="shared" si="45"/>
        <v>285</v>
      </c>
      <c r="H130" s="159"/>
      <c r="I130" s="159"/>
      <c r="J130" s="159"/>
      <c r="K130" s="159"/>
      <c r="L130" s="159"/>
      <c r="M130" s="159"/>
      <c r="N130" s="159"/>
      <c r="O130" s="159"/>
      <c r="P130" s="159"/>
      <c r="Q130" s="158">
        <f t="shared" si="23"/>
        <v>285</v>
      </c>
      <c r="R130" s="159">
        <v>670</v>
      </c>
      <c r="S130" s="158">
        <f t="shared" si="46"/>
        <v>-385</v>
      </c>
      <c r="T130" s="158">
        <f t="shared" si="47"/>
        <v>285</v>
      </c>
      <c r="U130" s="159"/>
      <c r="V130" s="159"/>
      <c r="W130" s="159"/>
      <c r="X130" s="159"/>
      <c r="Y130" s="159"/>
      <c r="Z130" s="159"/>
      <c r="AA130" s="159">
        <v>50</v>
      </c>
      <c r="AB130" s="159"/>
      <c r="AC130" s="159">
        <v>50</v>
      </c>
      <c r="AD130" s="158">
        <f t="shared" si="24"/>
        <v>385</v>
      </c>
      <c r="AE130" s="159"/>
      <c r="AF130" s="158">
        <f t="shared" si="25"/>
        <v>0</v>
      </c>
      <c r="AG130" s="158">
        <f t="shared" si="43"/>
        <v>285</v>
      </c>
      <c r="AH130" s="159"/>
      <c r="AI130" s="159"/>
      <c r="AJ130" s="159"/>
      <c r="AK130" s="159"/>
      <c r="AL130" s="159"/>
      <c r="AM130" s="159"/>
      <c r="AN130" s="159"/>
      <c r="AO130" s="159"/>
      <c r="AP130" s="159"/>
      <c r="AQ130" s="158">
        <f t="shared" si="26"/>
        <v>285</v>
      </c>
      <c r="AR130" s="159">
        <v>285</v>
      </c>
      <c r="AS130" s="158">
        <f t="shared" si="27"/>
        <v>0</v>
      </c>
      <c r="AT130" s="158">
        <f t="shared" si="44"/>
        <v>285</v>
      </c>
      <c r="AU130" s="159"/>
      <c r="AV130" s="159"/>
      <c r="AW130" s="159"/>
      <c r="AX130" s="159"/>
      <c r="AY130" s="159"/>
      <c r="AZ130" s="159"/>
      <c r="BA130" s="159"/>
      <c r="BB130" s="159"/>
      <c r="BC130" s="159"/>
      <c r="BD130" s="158">
        <f t="shared" si="28"/>
        <v>285</v>
      </c>
      <c r="BE130" s="159">
        <v>285</v>
      </c>
      <c r="BF130" s="159">
        <f t="shared" si="29"/>
        <v>0</v>
      </c>
      <c r="BG130" s="137" t="str">
        <f t="shared" si="30"/>
        <v>*</v>
      </c>
    </row>
    <row r="131" spans="1:59">
      <c r="A131" s="138">
        <v>129</v>
      </c>
      <c r="B131" s="160" t="s">
        <v>284</v>
      </c>
      <c r="C131" s="213" t="s">
        <v>23</v>
      </c>
      <c r="D131" s="156" t="s">
        <v>286</v>
      </c>
      <c r="E131" s="161">
        <v>115</v>
      </c>
      <c r="F131" s="158">
        <v>0</v>
      </c>
      <c r="G131" s="158">
        <f t="shared" si="45"/>
        <v>345</v>
      </c>
      <c r="H131" s="159"/>
      <c r="I131" s="159"/>
      <c r="J131" s="159"/>
      <c r="K131" s="159"/>
      <c r="L131" s="159"/>
      <c r="M131" s="159"/>
      <c r="N131" s="159"/>
      <c r="O131" s="159"/>
      <c r="P131" s="159"/>
      <c r="Q131" s="158">
        <f t="shared" si="23"/>
        <v>345</v>
      </c>
      <c r="R131" s="159">
        <v>345</v>
      </c>
      <c r="S131" s="158">
        <f t="shared" si="46"/>
        <v>0</v>
      </c>
      <c r="T131" s="158">
        <f t="shared" si="47"/>
        <v>345</v>
      </c>
      <c r="U131" s="159">
        <v>50</v>
      </c>
      <c r="V131" s="159">
        <v>50</v>
      </c>
      <c r="W131" s="159">
        <v>85</v>
      </c>
      <c r="X131" s="159"/>
      <c r="Y131" s="159"/>
      <c r="Z131" s="159"/>
      <c r="AA131" s="159">
        <v>50</v>
      </c>
      <c r="AB131" s="159"/>
      <c r="AC131" s="159"/>
      <c r="AD131" s="158">
        <f t="shared" si="24"/>
        <v>580</v>
      </c>
      <c r="AE131" s="159">
        <v>530</v>
      </c>
      <c r="AF131" s="158">
        <f t="shared" si="25"/>
        <v>50</v>
      </c>
      <c r="AG131" s="158">
        <f t="shared" si="43"/>
        <v>345</v>
      </c>
      <c r="AH131" s="159"/>
      <c r="AI131" s="159">
        <v>50</v>
      </c>
      <c r="AJ131" s="159"/>
      <c r="AK131" s="159"/>
      <c r="AL131" s="159"/>
      <c r="AM131" s="159"/>
      <c r="AN131" s="159"/>
      <c r="AO131" s="159"/>
      <c r="AP131" s="159">
        <v>50</v>
      </c>
      <c r="AQ131" s="158">
        <f t="shared" si="26"/>
        <v>445</v>
      </c>
      <c r="AR131" s="159"/>
      <c r="AS131" s="158">
        <f t="shared" si="27"/>
        <v>495</v>
      </c>
      <c r="AT131" s="158">
        <f t="shared" si="44"/>
        <v>345</v>
      </c>
      <c r="AU131" s="159">
        <v>100</v>
      </c>
      <c r="AV131" s="159"/>
      <c r="AW131" s="159"/>
      <c r="AX131" s="159"/>
      <c r="AY131" s="159"/>
      <c r="AZ131" s="159"/>
      <c r="BA131" s="159"/>
      <c r="BB131" s="159"/>
      <c r="BC131" s="159"/>
      <c r="BD131" s="158">
        <f t="shared" si="28"/>
        <v>445</v>
      </c>
      <c r="BE131" s="159">
        <v>940</v>
      </c>
      <c r="BF131" s="159">
        <f t="shared" si="29"/>
        <v>0</v>
      </c>
      <c r="BG131" s="137" t="str">
        <f t="shared" si="30"/>
        <v>*</v>
      </c>
    </row>
    <row r="132" spans="1:59">
      <c r="A132" s="138">
        <v>130</v>
      </c>
      <c r="B132" s="160" t="s">
        <v>287</v>
      </c>
      <c r="C132" s="213" t="s">
        <v>23</v>
      </c>
      <c r="D132" s="156" t="s">
        <v>289</v>
      </c>
      <c r="E132" s="161">
        <v>90</v>
      </c>
      <c r="F132" s="158">
        <v>-270</v>
      </c>
      <c r="G132" s="158">
        <f t="shared" si="45"/>
        <v>270</v>
      </c>
      <c r="H132" s="159"/>
      <c r="I132" s="159"/>
      <c r="J132" s="159"/>
      <c r="K132" s="159"/>
      <c r="L132" s="159"/>
      <c r="M132" s="159"/>
      <c r="N132" s="159"/>
      <c r="O132" s="159"/>
      <c r="P132" s="159"/>
      <c r="Q132" s="158">
        <f t="shared" ref="Q132:Q195" si="48">SUM(G132:P132)</f>
        <v>270</v>
      </c>
      <c r="R132" s="159"/>
      <c r="S132" s="158">
        <f t="shared" si="46"/>
        <v>0</v>
      </c>
      <c r="T132" s="158">
        <f t="shared" si="47"/>
        <v>270</v>
      </c>
      <c r="U132" s="159"/>
      <c r="V132" s="159"/>
      <c r="W132" s="159"/>
      <c r="X132" s="159"/>
      <c r="Y132" s="159"/>
      <c r="Z132" s="159"/>
      <c r="AA132" s="159"/>
      <c r="AB132" s="159"/>
      <c r="AC132" s="159"/>
      <c r="AD132" s="158">
        <f t="shared" ref="AD132:AD195" si="49">SUM(T132:AC132)</f>
        <v>270</v>
      </c>
      <c r="AE132" s="159"/>
      <c r="AF132" s="158">
        <f t="shared" ref="AF132:AF195" si="50">S132+AD132-AE132</f>
        <v>270</v>
      </c>
      <c r="AG132" s="158">
        <f t="shared" si="43"/>
        <v>270</v>
      </c>
      <c r="AH132" s="159"/>
      <c r="AI132" s="159"/>
      <c r="AJ132" s="159"/>
      <c r="AK132" s="159"/>
      <c r="AL132" s="159"/>
      <c r="AM132" s="159"/>
      <c r="AN132" s="159"/>
      <c r="AO132" s="159"/>
      <c r="AP132" s="159"/>
      <c r="AQ132" s="158">
        <f t="shared" ref="AQ132:AQ195" si="51">SUM(AG132:AP132)</f>
        <v>270</v>
      </c>
      <c r="AR132" s="159"/>
      <c r="AS132" s="158">
        <f t="shared" ref="AS132:AS195" si="52">AF132+AQ132-AR132</f>
        <v>540</v>
      </c>
      <c r="AT132" s="158">
        <f t="shared" si="44"/>
        <v>270</v>
      </c>
      <c r="AU132" s="159">
        <v>50</v>
      </c>
      <c r="AV132" s="159"/>
      <c r="AW132" s="159"/>
      <c r="AX132" s="159"/>
      <c r="AY132" s="159"/>
      <c r="AZ132" s="159"/>
      <c r="BA132" s="159"/>
      <c r="BB132" s="159"/>
      <c r="BC132" s="159"/>
      <c r="BD132" s="158">
        <f t="shared" ref="BD132:BD195" si="53">SUM(AT132:BC132)</f>
        <v>320</v>
      </c>
      <c r="BE132" s="159">
        <v>860</v>
      </c>
      <c r="BF132" s="159">
        <f t="shared" ref="BF132:BF195" si="54">AS132+BD132-BE132</f>
        <v>0</v>
      </c>
      <c r="BG132" s="137" t="str">
        <f t="shared" ref="BG132:BG194" si="55">IF(BF132=0,"*","")</f>
        <v>*</v>
      </c>
    </row>
    <row r="133" spans="1:59">
      <c r="A133" s="138">
        <v>131</v>
      </c>
      <c r="B133" s="160" t="s">
        <v>290</v>
      </c>
      <c r="C133" s="213" t="s">
        <v>23</v>
      </c>
      <c r="D133" s="156" t="s">
        <v>292</v>
      </c>
      <c r="E133" s="161">
        <v>105</v>
      </c>
      <c r="F133" s="158">
        <v>0</v>
      </c>
      <c r="G133" s="158">
        <f t="shared" si="45"/>
        <v>315</v>
      </c>
      <c r="H133" s="159">
        <v>50</v>
      </c>
      <c r="I133" s="159"/>
      <c r="J133" s="159"/>
      <c r="K133" s="159"/>
      <c r="L133" s="159"/>
      <c r="M133" s="159"/>
      <c r="N133" s="159"/>
      <c r="O133" s="159"/>
      <c r="P133" s="159"/>
      <c r="Q133" s="158">
        <f t="shared" si="48"/>
        <v>365</v>
      </c>
      <c r="R133" s="159">
        <v>315</v>
      </c>
      <c r="S133" s="158">
        <f t="shared" si="46"/>
        <v>50</v>
      </c>
      <c r="T133" s="158">
        <f t="shared" si="47"/>
        <v>315</v>
      </c>
      <c r="U133" s="159">
        <v>50</v>
      </c>
      <c r="V133" s="159"/>
      <c r="W133" s="159"/>
      <c r="X133" s="159"/>
      <c r="Y133" s="159"/>
      <c r="Z133" s="159"/>
      <c r="AA133" s="159">
        <v>50</v>
      </c>
      <c r="AB133" s="159"/>
      <c r="AC133" s="159"/>
      <c r="AD133" s="158">
        <f t="shared" si="49"/>
        <v>415</v>
      </c>
      <c r="AE133" s="159">
        <v>465</v>
      </c>
      <c r="AF133" s="158">
        <f t="shared" si="50"/>
        <v>0</v>
      </c>
      <c r="AG133" s="158">
        <f t="shared" si="43"/>
        <v>315</v>
      </c>
      <c r="AH133" s="159"/>
      <c r="AI133" s="159">
        <v>50</v>
      </c>
      <c r="AJ133" s="159"/>
      <c r="AK133" s="159"/>
      <c r="AL133" s="159"/>
      <c r="AM133" s="159"/>
      <c r="AN133" s="159"/>
      <c r="AO133" s="159"/>
      <c r="AP133" s="159"/>
      <c r="AQ133" s="158">
        <f t="shared" si="51"/>
        <v>365</v>
      </c>
      <c r="AR133" s="159">
        <v>680</v>
      </c>
      <c r="AS133" s="158">
        <f t="shared" si="52"/>
        <v>-315</v>
      </c>
      <c r="AT133" s="158">
        <f t="shared" si="44"/>
        <v>315</v>
      </c>
      <c r="AU133" s="159"/>
      <c r="AV133" s="159"/>
      <c r="AW133" s="159"/>
      <c r="AX133" s="159"/>
      <c r="AY133" s="159"/>
      <c r="AZ133" s="159"/>
      <c r="BA133" s="159"/>
      <c r="BB133" s="159"/>
      <c r="BC133" s="159"/>
      <c r="BD133" s="158">
        <f t="shared" si="53"/>
        <v>315</v>
      </c>
      <c r="BE133" s="159"/>
      <c r="BF133" s="159">
        <f t="shared" si="54"/>
        <v>0</v>
      </c>
      <c r="BG133" s="137" t="str">
        <f t="shared" si="55"/>
        <v>*</v>
      </c>
    </row>
    <row r="134" spans="1:59">
      <c r="A134" s="138">
        <v>132</v>
      </c>
      <c r="B134" s="160" t="s">
        <v>293</v>
      </c>
      <c r="C134" s="213" t="s">
        <v>14</v>
      </c>
      <c r="D134" s="156" t="s">
        <v>295</v>
      </c>
      <c r="E134" s="161">
        <v>125</v>
      </c>
      <c r="F134" s="158">
        <v>0</v>
      </c>
      <c r="G134" s="158">
        <f t="shared" si="45"/>
        <v>375</v>
      </c>
      <c r="H134" s="159"/>
      <c r="I134" s="159"/>
      <c r="J134" s="159"/>
      <c r="K134" s="159"/>
      <c r="L134" s="159"/>
      <c r="M134" s="159"/>
      <c r="N134" s="159">
        <v>50</v>
      </c>
      <c r="O134" s="159"/>
      <c r="P134" s="159"/>
      <c r="Q134" s="158">
        <f t="shared" si="48"/>
        <v>425</v>
      </c>
      <c r="R134" s="159">
        <v>425</v>
      </c>
      <c r="S134" s="158">
        <f t="shared" si="46"/>
        <v>0</v>
      </c>
      <c r="T134" s="158">
        <f t="shared" si="47"/>
        <v>375</v>
      </c>
      <c r="U134" s="159"/>
      <c r="V134" s="159"/>
      <c r="W134" s="159"/>
      <c r="X134" s="159"/>
      <c r="Y134" s="159"/>
      <c r="Z134" s="159"/>
      <c r="AA134" s="159"/>
      <c r="AB134" s="159"/>
      <c r="AC134" s="159">
        <v>50</v>
      </c>
      <c r="AD134" s="158">
        <f t="shared" si="49"/>
        <v>425</v>
      </c>
      <c r="AE134" s="159">
        <v>425</v>
      </c>
      <c r="AF134" s="158">
        <f t="shared" si="50"/>
        <v>0</v>
      </c>
      <c r="AG134" s="158">
        <f t="shared" si="43"/>
        <v>375</v>
      </c>
      <c r="AH134" s="159">
        <v>70</v>
      </c>
      <c r="AI134" s="159">
        <v>50</v>
      </c>
      <c r="AJ134" s="159"/>
      <c r="AK134" s="159"/>
      <c r="AL134" s="159"/>
      <c r="AM134" s="159"/>
      <c r="AN134" s="159"/>
      <c r="AO134" s="159"/>
      <c r="AP134" s="176"/>
      <c r="AQ134" s="158">
        <f t="shared" si="51"/>
        <v>495</v>
      </c>
      <c r="AR134" s="159">
        <v>495</v>
      </c>
      <c r="AS134" s="158">
        <f t="shared" si="52"/>
        <v>0</v>
      </c>
      <c r="AT134" s="158">
        <f t="shared" si="44"/>
        <v>375</v>
      </c>
      <c r="AU134" s="159">
        <v>50</v>
      </c>
      <c r="AV134" s="159"/>
      <c r="AW134" s="159"/>
      <c r="AX134" s="159"/>
      <c r="AY134" s="159"/>
      <c r="AZ134" s="159"/>
      <c r="BA134" s="159"/>
      <c r="BB134" s="159"/>
      <c r="BC134" s="159"/>
      <c r="BD134" s="158">
        <f t="shared" si="53"/>
        <v>425</v>
      </c>
      <c r="BE134" s="159">
        <v>425</v>
      </c>
      <c r="BF134" s="159">
        <f t="shared" si="54"/>
        <v>0</v>
      </c>
      <c r="BG134" s="137" t="str">
        <f t="shared" si="55"/>
        <v>*</v>
      </c>
    </row>
    <row r="135" spans="1:59">
      <c r="A135" s="138">
        <v>133</v>
      </c>
      <c r="B135" s="155" t="s">
        <v>296</v>
      </c>
      <c r="C135" s="213" t="s">
        <v>10</v>
      </c>
      <c r="D135" s="156" t="s">
        <v>298</v>
      </c>
      <c r="E135" s="157">
        <v>115</v>
      </c>
      <c r="F135" s="158">
        <v>-1380</v>
      </c>
      <c r="G135" s="158">
        <f t="shared" si="45"/>
        <v>345</v>
      </c>
      <c r="H135" s="159">
        <v>50</v>
      </c>
      <c r="I135" s="159"/>
      <c r="J135" s="159"/>
      <c r="K135" s="159"/>
      <c r="L135" s="159"/>
      <c r="M135" s="159"/>
      <c r="N135" s="159"/>
      <c r="O135" s="159"/>
      <c r="P135" s="159"/>
      <c r="Q135" s="158">
        <f t="shared" si="48"/>
        <v>395</v>
      </c>
      <c r="R135" s="159">
        <v>50</v>
      </c>
      <c r="S135" s="158">
        <f t="shared" si="46"/>
        <v>-1035</v>
      </c>
      <c r="T135" s="158">
        <f t="shared" si="47"/>
        <v>345</v>
      </c>
      <c r="U135" s="159">
        <v>50</v>
      </c>
      <c r="V135" s="159"/>
      <c r="W135" s="159"/>
      <c r="X135" s="159"/>
      <c r="Y135" s="159"/>
      <c r="Z135" s="159"/>
      <c r="AA135" s="159"/>
      <c r="AB135" s="159"/>
      <c r="AC135" s="159"/>
      <c r="AD135" s="158">
        <f t="shared" si="49"/>
        <v>395</v>
      </c>
      <c r="AE135" s="159"/>
      <c r="AF135" s="158">
        <f t="shared" si="50"/>
        <v>-640</v>
      </c>
      <c r="AG135" s="158">
        <f t="shared" si="43"/>
        <v>345</v>
      </c>
      <c r="AH135" s="159"/>
      <c r="AI135" s="159">
        <v>50</v>
      </c>
      <c r="AJ135" s="159"/>
      <c r="AK135" s="159"/>
      <c r="AL135" s="159"/>
      <c r="AM135" s="159"/>
      <c r="AN135" s="159"/>
      <c r="AO135" s="159"/>
      <c r="AP135" s="159"/>
      <c r="AQ135" s="158">
        <f t="shared" si="51"/>
        <v>395</v>
      </c>
      <c r="AR135" s="159">
        <v>100</v>
      </c>
      <c r="AS135" s="158">
        <f t="shared" si="52"/>
        <v>-345</v>
      </c>
      <c r="AT135" s="158">
        <f t="shared" si="44"/>
        <v>345</v>
      </c>
      <c r="AU135" s="159">
        <v>100</v>
      </c>
      <c r="AV135" s="159"/>
      <c r="AW135" s="159"/>
      <c r="AX135" s="159"/>
      <c r="AY135" s="159"/>
      <c r="AZ135" s="159"/>
      <c r="BA135" s="159"/>
      <c r="BB135" s="159"/>
      <c r="BC135" s="159"/>
      <c r="BD135" s="158">
        <f t="shared" si="53"/>
        <v>445</v>
      </c>
      <c r="BE135" s="159">
        <v>100</v>
      </c>
      <c r="BF135" s="159">
        <f t="shared" si="54"/>
        <v>0</v>
      </c>
      <c r="BG135" s="137" t="str">
        <f t="shared" si="55"/>
        <v>*</v>
      </c>
    </row>
    <row r="136" spans="1:59">
      <c r="A136" s="138">
        <v>134</v>
      </c>
      <c r="B136" s="155" t="s">
        <v>299</v>
      </c>
      <c r="C136" s="213" t="s">
        <v>10</v>
      </c>
      <c r="D136" s="156" t="s">
        <v>12</v>
      </c>
      <c r="E136" s="157">
        <v>90</v>
      </c>
      <c r="F136" s="158">
        <v>-440</v>
      </c>
      <c r="G136" s="158">
        <f t="shared" si="45"/>
        <v>270</v>
      </c>
      <c r="H136" s="159">
        <v>50</v>
      </c>
      <c r="I136" s="159"/>
      <c r="J136" s="159"/>
      <c r="K136" s="159"/>
      <c r="L136" s="159"/>
      <c r="M136" s="159"/>
      <c r="N136" s="159"/>
      <c r="O136" s="159"/>
      <c r="P136" s="159"/>
      <c r="Q136" s="158">
        <f t="shared" si="48"/>
        <v>320</v>
      </c>
      <c r="R136" s="159"/>
      <c r="S136" s="158">
        <f t="shared" si="46"/>
        <v>-120</v>
      </c>
      <c r="T136" s="158">
        <f t="shared" si="47"/>
        <v>270</v>
      </c>
      <c r="U136" s="159"/>
      <c r="V136" s="159"/>
      <c r="W136" s="159"/>
      <c r="X136" s="159"/>
      <c r="Y136" s="159"/>
      <c r="Z136" s="159"/>
      <c r="AA136" s="159">
        <v>50</v>
      </c>
      <c r="AB136" s="159"/>
      <c r="AC136" s="159"/>
      <c r="AD136" s="158">
        <f t="shared" si="49"/>
        <v>320</v>
      </c>
      <c r="AE136" s="159">
        <v>200</v>
      </c>
      <c r="AF136" s="158">
        <f t="shared" si="50"/>
        <v>0</v>
      </c>
      <c r="AG136" s="158">
        <f t="shared" si="43"/>
        <v>270</v>
      </c>
      <c r="AH136" s="159"/>
      <c r="AI136" s="159"/>
      <c r="AJ136" s="159"/>
      <c r="AK136" s="159"/>
      <c r="AL136" s="159"/>
      <c r="AM136" s="159"/>
      <c r="AN136" s="159"/>
      <c r="AO136" s="159"/>
      <c r="AP136" s="159"/>
      <c r="AQ136" s="158">
        <f t="shared" si="51"/>
        <v>270</v>
      </c>
      <c r="AR136" s="159"/>
      <c r="AS136" s="158">
        <f t="shared" si="52"/>
        <v>270</v>
      </c>
      <c r="AT136" s="158">
        <f t="shared" si="44"/>
        <v>270</v>
      </c>
      <c r="AU136" s="159"/>
      <c r="AV136" s="159"/>
      <c r="AW136" s="159"/>
      <c r="AX136" s="159"/>
      <c r="AY136" s="159"/>
      <c r="AZ136" s="159"/>
      <c r="BA136" s="159"/>
      <c r="BB136" s="159"/>
      <c r="BC136" s="159"/>
      <c r="BD136" s="158">
        <f t="shared" si="53"/>
        <v>270</v>
      </c>
      <c r="BE136" s="159"/>
      <c r="BF136" s="159">
        <f t="shared" si="54"/>
        <v>540</v>
      </c>
      <c r="BG136" s="137" t="str">
        <f t="shared" si="55"/>
        <v/>
      </c>
    </row>
    <row r="137" spans="1:59">
      <c r="A137" s="138">
        <v>135</v>
      </c>
      <c r="B137" s="160" t="s">
        <v>301</v>
      </c>
      <c r="C137" s="213" t="s">
        <v>23</v>
      </c>
      <c r="D137" s="156" t="s">
        <v>303</v>
      </c>
      <c r="E137" s="161">
        <v>115</v>
      </c>
      <c r="F137" s="158">
        <v>0</v>
      </c>
      <c r="G137" s="158">
        <f t="shared" si="45"/>
        <v>345</v>
      </c>
      <c r="H137" s="159"/>
      <c r="I137" s="159"/>
      <c r="J137" s="159"/>
      <c r="K137" s="159"/>
      <c r="L137" s="159"/>
      <c r="M137" s="159"/>
      <c r="N137" s="159"/>
      <c r="O137" s="159"/>
      <c r="P137" s="159"/>
      <c r="Q137" s="158">
        <f t="shared" si="48"/>
        <v>345</v>
      </c>
      <c r="R137" s="159">
        <v>1430</v>
      </c>
      <c r="S137" s="158">
        <f t="shared" si="46"/>
        <v>-1085</v>
      </c>
      <c r="T137" s="158">
        <f t="shared" si="47"/>
        <v>345</v>
      </c>
      <c r="U137" s="159"/>
      <c r="V137" s="159"/>
      <c r="W137" s="159"/>
      <c r="X137" s="159"/>
      <c r="Y137" s="159"/>
      <c r="Z137" s="159"/>
      <c r="AA137" s="159">
        <v>50</v>
      </c>
      <c r="AB137" s="159"/>
      <c r="AC137" s="159"/>
      <c r="AD137" s="158">
        <f t="shared" si="49"/>
        <v>395</v>
      </c>
      <c r="AE137" s="159"/>
      <c r="AF137" s="158">
        <f t="shared" si="50"/>
        <v>-690</v>
      </c>
      <c r="AG137" s="158">
        <f t="shared" si="43"/>
        <v>345</v>
      </c>
      <c r="AH137" s="159"/>
      <c r="AI137" s="159"/>
      <c r="AJ137" s="159"/>
      <c r="AK137" s="159"/>
      <c r="AL137" s="159"/>
      <c r="AM137" s="159"/>
      <c r="AN137" s="159"/>
      <c r="AO137" s="159"/>
      <c r="AP137" s="159"/>
      <c r="AQ137" s="158">
        <f t="shared" si="51"/>
        <v>345</v>
      </c>
      <c r="AR137" s="159"/>
      <c r="AS137" s="158">
        <f t="shared" si="52"/>
        <v>-345</v>
      </c>
      <c r="AT137" s="158">
        <f t="shared" si="44"/>
        <v>345</v>
      </c>
      <c r="AU137" s="159"/>
      <c r="AV137" s="159"/>
      <c r="AW137" s="159"/>
      <c r="AX137" s="159"/>
      <c r="AY137" s="159"/>
      <c r="AZ137" s="159"/>
      <c r="BA137" s="159"/>
      <c r="BB137" s="159"/>
      <c r="BC137" s="159"/>
      <c r="BD137" s="158">
        <f t="shared" si="53"/>
        <v>345</v>
      </c>
      <c r="BE137" s="159"/>
      <c r="BF137" s="159">
        <f t="shared" si="54"/>
        <v>0</v>
      </c>
      <c r="BG137" s="137" t="str">
        <f t="shared" si="55"/>
        <v>*</v>
      </c>
    </row>
    <row r="138" spans="1:59">
      <c r="A138" s="138">
        <v>136</v>
      </c>
      <c r="B138" s="160" t="s">
        <v>1116</v>
      </c>
      <c r="C138" s="213" t="s">
        <v>14</v>
      </c>
      <c r="D138" s="156" t="s">
        <v>894</v>
      </c>
      <c r="E138" s="161">
        <v>175</v>
      </c>
      <c r="F138" s="158">
        <v>0</v>
      </c>
      <c r="G138" s="158">
        <f t="shared" si="45"/>
        <v>525</v>
      </c>
      <c r="H138" s="159"/>
      <c r="I138" s="159"/>
      <c r="J138" s="159"/>
      <c r="K138" s="159"/>
      <c r="L138" s="159"/>
      <c r="M138" s="159"/>
      <c r="N138" s="159"/>
      <c r="O138" s="159"/>
      <c r="P138" s="159"/>
      <c r="Q138" s="158">
        <f t="shared" si="48"/>
        <v>525</v>
      </c>
      <c r="R138" s="159">
        <v>525</v>
      </c>
      <c r="S138" s="158">
        <f t="shared" si="46"/>
        <v>0</v>
      </c>
      <c r="T138" s="158">
        <f t="shared" si="47"/>
        <v>525</v>
      </c>
      <c r="U138" s="159"/>
      <c r="V138" s="159"/>
      <c r="W138" s="159"/>
      <c r="X138" s="159"/>
      <c r="Y138" s="159"/>
      <c r="Z138" s="159"/>
      <c r="AA138" s="159">
        <v>50</v>
      </c>
      <c r="AB138" s="159"/>
      <c r="AC138" s="159"/>
      <c r="AD138" s="158">
        <f t="shared" si="49"/>
        <v>575</v>
      </c>
      <c r="AE138" s="159">
        <v>575</v>
      </c>
      <c r="AF138" s="158">
        <f t="shared" si="50"/>
        <v>0</v>
      </c>
      <c r="AG138" s="158">
        <f t="shared" si="43"/>
        <v>525</v>
      </c>
      <c r="AH138" s="159"/>
      <c r="AI138" s="159"/>
      <c r="AJ138" s="159"/>
      <c r="AK138" s="159"/>
      <c r="AL138" s="159"/>
      <c r="AM138" s="159"/>
      <c r="AN138" s="159"/>
      <c r="AO138" s="159"/>
      <c r="AP138" s="159"/>
      <c r="AQ138" s="158">
        <f t="shared" si="51"/>
        <v>525</v>
      </c>
      <c r="AR138" s="159"/>
      <c r="AS138" s="158">
        <f t="shared" si="52"/>
        <v>525</v>
      </c>
      <c r="AT138" s="158">
        <f t="shared" si="44"/>
        <v>525</v>
      </c>
      <c r="AU138" s="159"/>
      <c r="AV138" s="159"/>
      <c r="AW138" s="159"/>
      <c r="AX138" s="159"/>
      <c r="AY138" s="159"/>
      <c r="AZ138" s="159"/>
      <c r="BA138" s="159"/>
      <c r="BB138" s="159"/>
      <c r="BC138" s="159"/>
      <c r="BD138" s="158">
        <f t="shared" si="53"/>
        <v>525</v>
      </c>
      <c r="BE138" s="159">
        <v>1050</v>
      </c>
      <c r="BF138" s="159">
        <f t="shared" si="54"/>
        <v>0</v>
      </c>
      <c r="BG138" s="137" t="str">
        <f t="shared" si="55"/>
        <v>*</v>
      </c>
    </row>
    <row r="139" spans="1:59">
      <c r="A139" s="138">
        <v>137</v>
      </c>
      <c r="B139" s="160" t="s">
        <v>304</v>
      </c>
      <c r="C139" s="213" t="s">
        <v>23</v>
      </c>
      <c r="D139" s="156" t="s">
        <v>305</v>
      </c>
      <c r="E139" s="161">
        <v>50</v>
      </c>
      <c r="F139" s="183">
        <v>0</v>
      </c>
      <c r="G139" s="158">
        <f t="shared" si="45"/>
        <v>150</v>
      </c>
      <c r="H139" s="159"/>
      <c r="I139" s="159"/>
      <c r="J139" s="159"/>
      <c r="K139" s="159"/>
      <c r="L139" s="159"/>
      <c r="M139" s="159"/>
      <c r="N139" s="159"/>
      <c r="O139" s="159"/>
      <c r="P139" s="159"/>
      <c r="Q139" s="158">
        <f t="shared" si="48"/>
        <v>150</v>
      </c>
      <c r="R139" s="159"/>
      <c r="S139" s="158">
        <f t="shared" si="46"/>
        <v>150</v>
      </c>
      <c r="T139" s="158">
        <f t="shared" si="47"/>
        <v>150</v>
      </c>
      <c r="U139" s="159"/>
      <c r="V139" s="159"/>
      <c r="W139" s="159"/>
      <c r="X139" s="159"/>
      <c r="Y139" s="159"/>
      <c r="Z139" s="159"/>
      <c r="AA139" s="159"/>
      <c r="AB139" s="159"/>
      <c r="AC139" s="159"/>
      <c r="AD139" s="158">
        <f t="shared" si="49"/>
        <v>150</v>
      </c>
      <c r="AE139" s="159">
        <v>600</v>
      </c>
      <c r="AF139" s="158">
        <f t="shared" si="50"/>
        <v>-300</v>
      </c>
      <c r="AG139" s="158">
        <f t="shared" si="43"/>
        <v>150</v>
      </c>
      <c r="AH139" s="159"/>
      <c r="AI139" s="159"/>
      <c r="AJ139" s="159"/>
      <c r="AK139" s="159"/>
      <c r="AL139" s="159"/>
      <c r="AM139" s="159"/>
      <c r="AN139" s="159"/>
      <c r="AO139" s="159"/>
      <c r="AP139" s="159"/>
      <c r="AQ139" s="158">
        <f t="shared" si="51"/>
        <v>150</v>
      </c>
      <c r="AR139" s="159"/>
      <c r="AS139" s="158">
        <f t="shared" si="52"/>
        <v>-150</v>
      </c>
      <c r="AT139" s="158">
        <f t="shared" si="44"/>
        <v>150</v>
      </c>
      <c r="AU139" s="159"/>
      <c r="AV139" s="159"/>
      <c r="AW139" s="159"/>
      <c r="AX139" s="159"/>
      <c r="AY139" s="159"/>
      <c r="AZ139" s="159"/>
      <c r="BA139" s="159"/>
      <c r="BB139" s="159"/>
      <c r="BC139" s="159"/>
      <c r="BD139" s="158">
        <f t="shared" si="53"/>
        <v>150</v>
      </c>
      <c r="BE139" s="159"/>
      <c r="BF139" s="159">
        <f t="shared" si="54"/>
        <v>0</v>
      </c>
      <c r="BG139" s="137" t="str">
        <f t="shared" si="55"/>
        <v>*</v>
      </c>
    </row>
    <row r="140" spans="1:59">
      <c r="A140" s="138">
        <v>138</v>
      </c>
      <c r="B140" s="160" t="s">
        <v>306</v>
      </c>
      <c r="C140" s="213" t="s">
        <v>23</v>
      </c>
      <c r="D140" s="156" t="s">
        <v>12</v>
      </c>
      <c r="E140" s="161">
        <v>50</v>
      </c>
      <c r="F140" s="158">
        <v>-600</v>
      </c>
      <c r="G140" s="158">
        <f t="shared" si="45"/>
        <v>150</v>
      </c>
      <c r="H140" s="159">
        <v>50</v>
      </c>
      <c r="I140" s="159">
        <v>100</v>
      </c>
      <c r="J140" s="159"/>
      <c r="K140" s="159"/>
      <c r="L140" s="159"/>
      <c r="M140" s="159"/>
      <c r="N140" s="159"/>
      <c r="O140" s="159"/>
      <c r="P140" s="159"/>
      <c r="Q140" s="158">
        <f t="shared" si="48"/>
        <v>300</v>
      </c>
      <c r="R140" s="159"/>
      <c r="S140" s="158">
        <f t="shared" si="46"/>
        <v>-300</v>
      </c>
      <c r="T140" s="158">
        <f t="shared" si="47"/>
        <v>150</v>
      </c>
      <c r="U140" s="159">
        <v>50</v>
      </c>
      <c r="V140" s="159"/>
      <c r="W140" s="159"/>
      <c r="X140" s="159"/>
      <c r="Y140" s="159">
        <v>150</v>
      </c>
      <c r="Z140" s="159"/>
      <c r="AA140" s="159"/>
      <c r="AB140" s="159"/>
      <c r="AC140" s="159"/>
      <c r="AD140" s="158">
        <f t="shared" si="49"/>
        <v>350</v>
      </c>
      <c r="AE140" s="159"/>
      <c r="AF140" s="158">
        <f t="shared" si="50"/>
        <v>50</v>
      </c>
      <c r="AG140" s="158">
        <f t="shared" si="43"/>
        <v>150</v>
      </c>
      <c r="AH140" s="159"/>
      <c r="AI140" s="159"/>
      <c r="AJ140" s="159"/>
      <c r="AK140" s="159"/>
      <c r="AL140" s="159"/>
      <c r="AM140" s="159"/>
      <c r="AN140" s="159"/>
      <c r="AO140" s="159"/>
      <c r="AP140" s="159"/>
      <c r="AQ140" s="158">
        <f t="shared" si="51"/>
        <v>150</v>
      </c>
      <c r="AR140" s="159"/>
      <c r="AS140" s="158">
        <f t="shared" si="52"/>
        <v>200</v>
      </c>
      <c r="AT140" s="158">
        <f t="shared" si="44"/>
        <v>150</v>
      </c>
      <c r="AU140" s="159"/>
      <c r="AV140" s="159"/>
      <c r="AW140" s="159"/>
      <c r="AX140" s="159"/>
      <c r="AY140" s="159"/>
      <c r="AZ140" s="159"/>
      <c r="BA140" s="159"/>
      <c r="BB140" s="159"/>
      <c r="BC140" s="159"/>
      <c r="BD140" s="158">
        <f t="shared" si="53"/>
        <v>150</v>
      </c>
      <c r="BE140" s="159">
        <v>350</v>
      </c>
      <c r="BF140" s="159">
        <f t="shared" si="54"/>
        <v>0</v>
      </c>
      <c r="BG140" s="137" t="str">
        <f t="shared" si="55"/>
        <v>*</v>
      </c>
    </row>
    <row r="141" spans="1:59">
      <c r="A141" s="138">
        <v>139</v>
      </c>
      <c r="B141" s="155" t="s">
        <v>308</v>
      </c>
      <c r="C141" s="213" t="s">
        <v>10</v>
      </c>
      <c r="D141" s="156" t="s">
        <v>310</v>
      </c>
      <c r="E141" s="157">
        <v>105</v>
      </c>
      <c r="F141" s="158">
        <v>0</v>
      </c>
      <c r="G141" s="158">
        <f t="shared" si="45"/>
        <v>315</v>
      </c>
      <c r="H141" s="159"/>
      <c r="I141" s="159"/>
      <c r="J141" s="159"/>
      <c r="K141" s="159"/>
      <c r="L141" s="159"/>
      <c r="M141" s="159"/>
      <c r="N141" s="159"/>
      <c r="O141" s="159"/>
      <c r="P141" s="159"/>
      <c r="Q141" s="158">
        <f t="shared" si="48"/>
        <v>315</v>
      </c>
      <c r="R141" s="159">
        <v>315</v>
      </c>
      <c r="S141" s="158">
        <f t="shared" si="46"/>
        <v>0</v>
      </c>
      <c r="T141" s="158">
        <f t="shared" si="47"/>
        <v>315</v>
      </c>
      <c r="U141" s="159"/>
      <c r="V141" s="159"/>
      <c r="W141" s="159"/>
      <c r="X141" s="159"/>
      <c r="Y141" s="159"/>
      <c r="Z141" s="159"/>
      <c r="AA141" s="159"/>
      <c r="AB141" s="159"/>
      <c r="AC141" s="159"/>
      <c r="AD141" s="158">
        <f t="shared" si="49"/>
        <v>315</v>
      </c>
      <c r="AE141" s="159">
        <v>315</v>
      </c>
      <c r="AF141" s="158">
        <f t="shared" si="50"/>
        <v>0</v>
      </c>
      <c r="AG141" s="158">
        <f t="shared" si="43"/>
        <v>315</v>
      </c>
      <c r="AH141" s="159"/>
      <c r="AI141" s="159"/>
      <c r="AJ141" s="159"/>
      <c r="AK141" s="159"/>
      <c r="AL141" s="159"/>
      <c r="AM141" s="159"/>
      <c r="AN141" s="159"/>
      <c r="AO141" s="159"/>
      <c r="AP141" s="159"/>
      <c r="AQ141" s="158">
        <f t="shared" si="51"/>
        <v>315</v>
      </c>
      <c r="AR141" s="159">
        <v>315</v>
      </c>
      <c r="AS141" s="158">
        <f t="shared" si="52"/>
        <v>0</v>
      </c>
      <c r="AT141" s="158">
        <f t="shared" si="44"/>
        <v>315</v>
      </c>
      <c r="AU141" s="159"/>
      <c r="AV141" s="159"/>
      <c r="AW141" s="159"/>
      <c r="AX141" s="159"/>
      <c r="AY141" s="159"/>
      <c r="AZ141" s="159"/>
      <c r="BA141" s="159"/>
      <c r="BB141" s="159"/>
      <c r="BC141" s="159"/>
      <c r="BD141" s="158">
        <f t="shared" si="53"/>
        <v>315</v>
      </c>
      <c r="BE141" s="159"/>
      <c r="BF141" s="159">
        <f t="shared" si="54"/>
        <v>315</v>
      </c>
      <c r="BG141" s="137" t="str">
        <f t="shared" si="55"/>
        <v/>
      </c>
    </row>
    <row r="142" spans="1:59">
      <c r="A142" s="138">
        <v>140</v>
      </c>
      <c r="B142" s="160" t="s">
        <v>1122</v>
      </c>
      <c r="C142" s="213" t="s">
        <v>14</v>
      </c>
      <c r="D142" s="156" t="s">
        <v>833</v>
      </c>
      <c r="E142" s="161">
        <v>300</v>
      </c>
      <c r="F142" s="158">
        <v>150</v>
      </c>
      <c r="G142" s="158">
        <f t="shared" si="45"/>
        <v>900</v>
      </c>
      <c r="H142" s="159"/>
      <c r="I142" s="159"/>
      <c r="J142" s="159"/>
      <c r="K142" s="159"/>
      <c r="L142" s="159"/>
      <c r="M142" s="159"/>
      <c r="N142" s="159">
        <v>50</v>
      </c>
      <c r="O142" s="159"/>
      <c r="P142" s="159"/>
      <c r="Q142" s="158">
        <f t="shared" si="48"/>
        <v>950</v>
      </c>
      <c r="R142" s="159">
        <v>1100</v>
      </c>
      <c r="S142" s="158">
        <f t="shared" si="46"/>
        <v>0</v>
      </c>
      <c r="T142" s="158">
        <f t="shared" si="47"/>
        <v>900</v>
      </c>
      <c r="U142" s="159"/>
      <c r="V142" s="159"/>
      <c r="W142" s="159"/>
      <c r="X142" s="159"/>
      <c r="Y142" s="159"/>
      <c r="Z142" s="159"/>
      <c r="AA142" s="159"/>
      <c r="AB142" s="159"/>
      <c r="AC142" s="159">
        <v>50</v>
      </c>
      <c r="AD142" s="158">
        <f t="shared" si="49"/>
        <v>950</v>
      </c>
      <c r="AE142" s="159">
        <v>950</v>
      </c>
      <c r="AF142" s="158">
        <f t="shared" si="50"/>
        <v>0</v>
      </c>
      <c r="AG142" s="158">
        <f t="shared" si="43"/>
        <v>900</v>
      </c>
      <c r="AH142" s="159"/>
      <c r="AI142" s="159"/>
      <c r="AJ142" s="159"/>
      <c r="AK142" s="159"/>
      <c r="AL142" s="159"/>
      <c r="AM142" s="159"/>
      <c r="AN142" s="159"/>
      <c r="AO142" s="159"/>
      <c r="AP142" s="159"/>
      <c r="AQ142" s="158">
        <f t="shared" si="51"/>
        <v>900</v>
      </c>
      <c r="AR142" s="159">
        <v>900</v>
      </c>
      <c r="AS142" s="158">
        <f t="shared" si="52"/>
        <v>0</v>
      </c>
      <c r="AT142" s="158">
        <f t="shared" si="44"/>
        <v>900</v>
      </c>
      <c r="AU142" s="159"/>
      <c r="AV142" s="159"/>
      <c r="AW142" s="159"/>
      <c r="AX142" s="159"/>
      <c r="AY142" s="159"/>
      <c r="AZ142" s="159"/>
      <c r="BA142" s="159"/>
      <c r="BB142" s="159"/>
      <c r="BC142" s="159"/>
      <c r="BD142" s="158">
        <f t="shared" si="53"/>
        <v>900</v>
      </c>
      <c r="BE142" s="159">
        <v>900</v>
      </c>
      <c r="BF142" s="159">
        <f t="shared" si="54"/>
        <v>0</v>
      </c>
      <c r="BG142" s="137" t="str">
        <f t="shared" si="55"/>
        <v>*</v>
      </c>
    </row>
    <row r="143" spans="1:59">
      <c r="A143" s="138">
        <v>141</v>
      </c>
      <c r="B143" s="270" t="s">
        <v>1313</v>
      </c>
      <c r="C143" s="213" t="s">
        <v>14</v>
      </c>
      <c r="D143" s="156" t="s">
        <v>890</v>
      </c>
      <c r="E143" s="161">
        <v>300</v>
      </c>
      <c r="F143" s="158">
        <v>0</v>
      </c>
      <c r="G143" s="158">
        <f t="shared" si="45"/>
        <v>900</v>
      </c>
      <c r="H143" s="159"/>
      <c r="I143" s="159"/>
      <c r="J143" s="159"/>
      <c r="K143" s="159"/>
      <c r="L143" s="159"/>
      <c r="M143" s="159"/>
      <c r="N143" s="159"/>
      <c r="O143" s="159"/>
      <c r="P143" s="159"/>
      <c r="Q143" s="158">
        <f t="shared" si="48"/>
        <v>900</v>
      </c>
      <c r="R143" s="159"/>
      <c r="S143" s="158">
        <f t="shared" si="46"/>
        <v>900</v>
      </c>
      <c r="T143" s="158">
        <f t="shared" si="47"/>
        <v>900</v>
      </c>
      <c r="U143" s="159"/>
      <c r="V143" s="159"/>
      <c r="W143" s="159"/>
      <c r="X143" s="159"/>
      <c r="Y143" s="159"/>
      <c r="Z143" s="159"/>
      <c r="AA143" s="159"/>
      <c r="AB143" s="159"/>
      <c r="AC143" s="159"/>
      <c r="AD143" s="158">
        <f t="shared" si="49"/>
        <v>900</v>
      </c>
      <c r="AE143" s="159"/>
      <c r="AF143" s="158">
        <f t="shared" si="50"/>
        <v>1800</v>
      </c>
      <c r="AG143" s="158">
        <f t="shared" si="43"/>
        <v>900</v>
      </c>
      <c r="AH143" s="159"/>
      <c r="AI143" s="159"/>
      <c r="AJ143" s="159"/>
      <c r="AK143" s="159"/>
      <c r="AL143" s="159"/>
      <c r="AM143" s="159"/>
      <c r="AN143" s="159"/>
      <c r="AO143" s="159"/>
      <c r="AP143" s="159"/>
      <c r="AQ143" s="158">
        <f t="shared" si="51"/>
        <v>900</v>
      </c>
      <c r="AR143" s="159">
        <v>1800</v>
      </c>
      <c r="AS143" s="158">
        <f t="shared" si="52"/>
        <v>900</v>
      </c>
      <c r="AT143" s="158">
        <f t="shared" si="44"/>
        <v>900</v>
      </c>
      <c r="AU143" s="159"/>
      <c r="AV143" s="159"/>
      <c r="AW143" s="159"/>
      <c r="AX143" s="159"/>
      <c r="AY143" s="159"/>
      <c r="AZ143" s="159"/>
      <c r="BA143" s="159"/>
      <c r="BB143" s="159"/>
      <c r="BC143" s="159"/>
      <c r="BD143" s="158">
        <f t="shared" si="53"/>
        <v>900</v>
      </c>
      <c r="BE143" s="159"/>
      <c r="BF143" s="159">
        <f t="shared" si="54"/>
        <v>1800</v>
      </c>
      <c r="BG143" s="137" t="str">
        <f t="shared" si="55"/>
        <v/>
      </c>
    </row>
    <row r="144" spans="1:59">
      <c r="A144" s="138">
        <v>142</v>
      </c>
      <c r="B144" s="155" t="s">
        <v>1139</v>
      </c>
      <c r="C144" s="213" t="s">
        <v>10</v>
      </c>
      <c r="D144" s="156" t="s">
        <v>41</v>
      </c>
      <c r="E144" s="157">
        <v>145</v>
      </c>
      <c r="F144" s="158">
        <v>0</v>
      </c>
      <c r="G144" s="158">
        <f t="shared" si="45"/>
        <v>435</v>
      </c>
      <c r="H144" s="159"/>
      <c r="I144" s="159"/>
      <c r="J144" s="159"/>
      <c r="K144" s="159"/>
      <c r="L144" s="159"/>
      <c r="M144" s="159"/>
      <c r="N144" s="159"/>
      <c r="O144" s="159"/>
      <c r="P144" s="159"/>
      <c r="Q144" s="158">
        <f t="shared" si="48"/>
        <v>435</v>
      </c>
      <c r="R144" s="159">
        <v>435</v>
      </c>
      <c r="S144" s="158">
        <f t="shared" si="46"/>
        <v>0</v>
      </c>
      <c r="T144" s="158">
        <f t="shared" si="47"/>
        <v>435</v>
      </c>
      <c r="U144" s="159"/>
      <c r="V144" s="159"/>
      <c r="W144" s="159"/>
      <c r="X144" s="159"/>
      <c r="Y144" s="159"/>
      <c r="Z144" s="159"/>
      <c r="AA144" s="159"/>
      <c r="AB144" s="159"/>
      <c r="AC144" s="159"/>
      <c r="AD144" s="158">
        <f t="shared" si="49"/>
        <v>435</v>
      </c>
      <c r="AE144" s="159">
        <v>435</v>
      </c>
      <c r="AF144" s="158">
        <f t="shared" si="50"/>
        <v>0</v>
      </c>
      <c r="AG144" s="158">
        <f t="shared" si="43"/>
        <v>435</v>
      </c>
      <c r="AH144" s="159"/>
      <c r="AI144" s="159"/>
      <c r="AJ144" s="159"/>
      <c r="AK144" s="159"/>
      <c r="AL144" s="159"/>
      <c r="AM144" s="159"/>
      <c r="AN144" s="159"/>
      <c r="AO144" s="159"/>
      <c r="AP144" s="159"/>
      <c r="AQ144" s="158">
        <f t="shared" si="51"/>
        <v>435</v>
      </c>
      <c r="AR144" s="159">
        <v>435</v>
      </c>
      <c r="AS144" s="158">
        <f t="shared" si="52"/>
        <v>0</v>
      </c>
      <c r="AT144" s="158">
        <f t="shared" si="44"/>
        <v>435</v>
      </c>
      <c r="AU144" s="159"/>
      <c r="AV144" s="159"/>
      <c r="AW144" s="159"/>
      <c r="AX144" s="159"/>
      <c r="AY144" s="159"/>
      <c r="AZ144" s="159"/>
      <c r="BA144" s="159"/>
      <c r="BB144" s="159"/>
      <c r="BC144" s="159"/>
      <c r="BD144" s="158">
        <f t="shared" si="53"/>
        <v>435</v>
      </c>
      <c r="BE144" s="159">
        <v>435</v>
      </c>
      <c r="BF144" s="159">
        <f t="shared" si="54"/>
        <v>0</v>
      </c>
      <c r="BG144" s="137" t="str">
        <f t="shared" si="55"/>
        <v>*</v>
      </c>
    </row>
    <row r="145" spans="1:59">
      <c r="A145" s="138">
        <v>143</v>
      </c>
      <c r="B145" s="155" t="s">
        <v>1138</v>
      </c>
      <c r="C145" s="213" t="s">
        <v>10</v>
      </c>
      <c r="D145" s="156" t="s">
        <v>834</v>
      </c>
      <c r="E145" s="157">
        <v>155</v>
      </c>
      <c r="F145" s="158">
        <v>0</v>
      </c>
      <c r="G145" s="158">
        <f t="shared" si="45"/>
        <v>465</v>
      </c>
      <c r="H145" s="159">
        <v>50</v>
      </c>
      <c r="I145" s="159"/>
      <c r="J145" s="159"/>
      <c r="K145" s="159"/>
      <c r="L145" s="159"/>
      <c r="M145" s="159"/>
      <c r="N145" s="159">
        <v>50</v>
      </c>
      <c r="O145" s="159"/>
      <c r="P145" s="159"/>
      <c r="Q145" s="158">
        <f t="shared" si="48"/>
        <v>565</v>
      </c>
      <c r="R145" s="159">
        <v>465</v>
      </c>
      <c r="S145" s="158">
        <f t="shared" si="46"/>
        <v>100</v>
      </c>
      <c r="T145" s="158">
        <f t="shared" si="47"/>
        <v>465</v>
      </c>
      <c r="U145" s="159"/>
      <c r="V145" s="159"/>
      <c r="W145" s="159"/>
      <c r="X145" s="159"/>
      <c r="Y145" s="159"/>
      <c r="Z145" s="159"/>
      <c r="AA145" s="159"/>
      <c r="AB145" s="159"/>
      <c r="AC145" s="159"/>
      <c r="AD145" s="158">
        <f t="shared" si="49"/>
        <v>465</v>
      </c>
      <c r="AE145" s="159">
        <v>565</v>
      </c>
      <c r="AF145" s="158">
        <f t="shared" si="50"/>
        <v>0</v>
      </c>
      <c r="AG145" s="158">
        <f t="shared" si="43"/>
        <v>465</v>
      </c>
      <c r="AH145" s="159">
        <v>50</v>
      </c>
      <c r="AI145" s="159"/>
      <c r="AJ145" s="159"/>
      <c r="AK145" s="159"/>
      <c r="AL145" s="159"/>
      <c r="AM145" s="159"/>
      <c r="AN145" s="159"/>
      <c r="AO145" s="159"/>
      <c r="AP145" s="159"/>
      <c r="AQ145" s="158">
        <f t="shared" si="51"/>
        <v>515</v>
      </c>
      <c r="AR145" s="159">
        <v>515</v>
      </c>
      <c r="AS145" s="158">
        <f t="shared" si="52"/>
        <v>0</v>
      </c>
      <c r="AT145" s="158">
        <f t="shared" si="44"/>
        <v>465</v>
      </c>
      <c r="AU145" s="159"/>
      <c r="AV145" s="159"/>
      <c r="AW145" s="159"/>
      <c r="AX145" s="159"/>
      <c r="AY145" s="159"/>
      <c r="AZ145" s="159"/>
      <c r="BA145" s="159"/>
      <c r="BB145" s="159"/>
      <c r="BC145" s="159"/>
      <c r="BD145" s="158">
        <f t="shared" si="53"/>
        <v>465</v>
      </c>
      <c r="BE145" s="159">
        <v>465</v>
      </c>
      <c r="BF145" s="159">
        <f t="shared" si="54"/>
        <v>0</v>
      </c>
      <c r="BG145" s="137" t="str">
        <f t="shared" si="55"/>
        <v>*</v>
      </c>
    </row>
    <row r="146" spans="1:59">
      <c r="A146" s="138">
        <v>144</v>
      </c>
      <c r="B146" s="271" t="s">
        <v>1312</v>
      </c>
      <c r="C146" s="213" t="s">
        <v>10</v>
      </c>
      <c r="D146" s="156" t="s">
        <v>12</v>
      </c>
      <c r="E146" s="157">
        <v>115</v>
      </c>
      <c r="F146" s="177">
        <v>0</v>
      </c>
      <c r="G146" s="158">
        <f t="shared" si="45"/>
        <v>345</v>
      </c>
      <c r="H146" s="176"/>
      <c r="I146" s="176"/>
      <c r="J146" s="176"/>
      <c r="K146" s="176"/>
      <c r="L146" s="176"/>
      <c r="M146" s="176"/>
      <c r="N146" s="176"/>
      <c r="O146" s="176"/>
      <c r="P146" s="176"/>
      <c r="Q146" s="158">
        <f t="shared" si="48"/>
        <v>345</v>
      </c>
      <c r="R146" s="176">
        <v>1351</v>
      </c>
      <c r="S146" s="158">
        <f t="shared" si="46"/>
        <v>-1006</v>
      </c>
      <c r="T146" s="158">
        <f t="shared" si="47"/>
        <v>345</v>
      </c>
      <c r="U146" s="176"/>
      <c r="V146" s="176"/>
      <c r="W146" s="176">
        <v>956</v>
      </c>
      <c r="X146" s="176"/>
      <c r="Y146" s="176"/>
      <c r="Z146" s="176"/>
      <c r="AA146" s="176">
        <v>50</v>
      </c>
      <c r="AB146" s="176"/>
      <c r="AC146" s="176"/>
      <c r="AD146" s="158">
        <f t="shared" si="49"/>
        <v>1351</v>
      </c>
      <c r="AE146" s="159">
        <v>345</v>
      </c>
      <c r="AF146" s="158">
        <f t="shared" si="50"/>
        <v>0</v>
      </c>
      <c r="AG146" s="158">
        <f t="shared" si="43"/>
        <v>345</v>
      </c>
      <c r="AH146" s="176"/>
      <c r="AI146" s="176"/>
      <c r="AJ146" s="176"/>
      <c r="AK146" s="176"/>
      <c r="AL146" s="176"/>
      <c r="AM146" s="176"/>
      <c r="AN146" s="176"/>
      <c r="AO146" s="176"/>
      <c r="AP146" s="176"/>
      <c r="AQ146" s="158">
        <f t="shared" si="51"/>
        <v>345</v>
      </c>
      <c r="AR146" s="159"/>
      <c r="AS146" s="158">
        <f t="shared" si="52"/>
        <v>345</v>
      </c>
      <c r="AT146" s="158">
        <f t="shared" si="44"/>
        <v>345</v>
      </c>
      <c r="AU146" s="176"/>
      <c r="AV146" s="176"/>
      <c r="AW146" s="176"/>
      <c r="AX146" s="176"/>
      <c r="AY146" s="176"/>
      <c r="AZ146" s="176"/>
      <c r="BA146" s="176"/>
      <c r="BB146" s="176"/>
      <c r="BC146" s="176"/>
      <c r="BD146" s="158">
        <f t="shared" si="53"/>
        <v>345</v>
      </c>
      <c r="BE146" s="159">
        <v>690</v>
      </c>
      <c r="BF146" s="159">
        <f t="shared" si="54"/>
        <v>0</v>
      </c>
      <c r="BG146" s="137" t="str">
        <f t="shared" si="55"/>
        <v>*</v>
      </c>
    </row>
    <row r="147" spans="1:59">
      <c r="A147" s="138">
        <v>145</v>
      </c>
      <c r="B147" s="155" t="s">
        <v>1140</v>
      </c>
      <c r="C147" s="213" t="s">
        <v>10</v>
      </c>
      <c r="D147" s="156" t="s">
        <v>339</v>
      </c>
      <c r="E147" s="157">
        <v>95</v>
      </c>
      <c r="F147" s="158">
        <v>0</v>
      </c>
      <c r="G147" s="158">
        <f t="shared" si="45"/>
        <v>285</v>
      </c>
      <c r="H147" s="159"/>
      <c r="I147" s="159"/>
      <c r="J147" s="159"/>
      <c r="K147" s="159"/>
      <c r="L147" s="159"/>
      <c r="M147" s="159"/>
      <c r="N147" s="159"/>
      <c r="O147" s="159"/>
      <c r="P147" s="159"/>
      <c r="Q147" s="158">
        <f t="shared" si="48"/>
        <v>285</v>
      </c>
      <c r="R147" s="159"/>
      <c r="S147" s="158">
        <f t="shared" si="46"/>
        <v>285</v>
      </c>
      <c r="T147" s="158">
        <f t="shared" si="47"/>
        <v>285</v>
      </c>
      <c r="U147" s="159"/>
      <c r="V147" s="159"/>
      <c r="W147" s="159"/>
      <c r="X147" s="159"/>
      <c r="Y147" s="159"/>
      <c r="Z147" s="159"/>
      <c r="AA147" s="159"/>
      <c r="AB147" s="159"/>
      <c r="AC147" s="159"/>
      <c r="AD147" s="158">
        <f t="shared" si="49"/>
        <v>285</v>
      </c>
      <c r="AE147" s="159">
        <v>570</v>
      </c>
      <c r="AF147" s="158">
        <f t="shared" si="50"/>
        <v>0</v>
      </c>
      <c r="AG147" s="158">
        <f t="shared" si="43"/>
        <v>285</v>
      </c>
      <c r="AH147" s="159"/>
      <c r="AI147" s="159"/>
      <c r="AJ147" s="159"/>
      <c r="AK147" s="159"/>
      <c r="AL147" s="159"/>
      <c r="AM147" s="159"/>
      <c r="AN147" s="159">
        <v>50</v>
      </c>
      <c r="AO147" s="159"/>
      <c r="AP147" s="159"/>
      <c r="AQ147" s="158">
        <f t="shared" si="51"/>
        <v>335</v>
      </c>
      <c r="AR147" s="159"/>
      <c r="AS147" s="158">
        <f t="shared" si="52"/>
        <v>335</v>
      </c>
      <c r="AT147" s="158">
        <f t="shared" si="44"/>
        <v>285</v>
      </c>
      <c r="AU147" s="159"/>
      <c r="AV147" s="159"/>
      <c r="AW147" s="159"/>
      <c r="AX147" s="159"/>
      <c r="AY147" s="159"/>
      <c r="AZ147" s="159"/>
      <c r="BA147" s="159"/>
      <c r="BB147" s="159"/>
      <c r="BC147" s="159"/>
      <c r="BD147" s="158">
        <f t="shared" si="53"/>
        <v>285</v>
      </c>
      <c r="BE147" s="159"/>
      <c r="BF147" s="159">
        <f t="shared" si="54"/>
        <v>620</v>
      </c>
      <c r="BG147" s="137" t="str">
        <f t="shared" si="55"/>
        <v/>
      </c>
    </row>
    <row r="148" spans="1:59">
      <c r="A148" s="138">
        <v>146</v>
      </c>
      <c r="B148" s="155" t="s">
        <v>1141</v>
      </c>
      <c r="C148" s="213" t="s">
        <v>10</v>
      </c>
      <c r="D148" s="156" t="s">
        <v>12</v>
      </c>
      <c r="E148" s="157">
        <v>135</v>
      </c>
      <c r="F148" s="158">
        <v>820</v>
      </c>
      <c r="G148" s="158">
        <f t="shared" si="45"/>
        <v>405</v>
      </c>
      <c r="H148" s="159"/>
      <c r="I148" s="159"/>
      <c r="J148" s="159"/>
      <c r="K148" s="159"/>
      <c r="L148" s="159"/>
      <c r="M148" s="159"/>
      <c r="N148" s="159"/>
      <c r="O148" s="159"/>
      <c r="P148" s="159"/>
      <c r="Q148" s="158">
        <f t="shared" si="48"/>
        <v>405</v>
      </c>
      <c r="R148" s="159"/>
      <c r="S148" s="158">
        <f t="shared" si="46"/>
        <v>1225</v>
      </c>
      <c r="T148" s="158">
        <f t="shared" si="47"/>
        <v>405</v>
      </c>
      <c r="U148" s="159"/>
      <c r="V148" s="159"/>
      <c r="W148" s="159"/>
      <c r="X148" s="159"/>
      <c r="Y148" s="159"/>
      <c r="Z148" s="159"/>
      <c r="AA148" s="159"/>
      <c r="AB148" s="159"/>
      <c r="AC148" s="159"/>
      <c r="AD148" s="158">
        <f t="shared" si="49"/>
        <v>405</v>
      </c>
      <c r="AE148" s="159">
        <v>1630</v>
      </c>
      <c r="AF148" s="158">
        <f t="shared" si="50"/>
        <v>0</v>
      </c>
      <c r="AG148" s="158">
        <f t="shared" ref="AG148:AG175" si="56">$E148*3</f>
        <v>405</v>
      </c>
      <c r="AH148" s="159"/>
      <c r="AI148" s="159"/>
      <c r="AJ148" s="159"/>
      <c r="AK148" s="159"/>
      <c r="AL148" s="159"/>
      <c r="AM148" s="159"/>
      <c r="AN148" s="159"/>
      <c r="AO148" s="159"/>
      <c r="AP148" s="159"/>
      <c r="AQ148" s="158">
        <f t="shared" si="51"/>
        <v>405</v>
      </c>
      <c r="AR148" s="159"/>
      <c r="AS148" s="158">
        <f t="shared" si="52"/>
        <v>405</v>
      </c>
      <c r="AT148" s="158">
        <f t="shared" ref="AT148:AT175" si="57">$E148*3</f>
        <v>405</v>
      </c>
      <c r="AU148" s="159"/>
      <c r="AV148" s="159"/>
      <c r="AW148" s="159"/>
      <c r="AX148" s="159"/>
      <c r="AY148" s="159"/>
      <c r="AZ148" s="159"/>
      <c r="BA148" s="159"/>
      <c r="BB148" s="159"/>
      <c r="BC148" s="159"/>
      <c r="BD148" s="158">
        <f t="shared" si="53"/>
        <v>405</v>
      </c>
      <c r="BE148" s="159"/>
      <c r="BF148" s="159">
        <f t="shared" si="54"/>
        <v>810</v>
      </c>
      <c r="BG148" s="137" t="str">
        <f t="shared" si="55"/>
        <v/>
      </c>
    </row>
    <row r="149" spans="1:59">
      <c r="A149" s="138">
        <v>147</v>
      </c>
      <c r="B149" s="155" t="s">
        <v>1142</v>
      </c>
      <c r="C149" s="213" t="s">
        <v>10</v>
      </c>
      <c r="D149" s="156" t="s">
        <v>346</v>
      </c>
      <c r="E149" s="157">
        <v>80</v>
      </c>
      <c r="F149" s="158">
        <v>0</v>
      </c>
      <c r="G149" s="158">
        <f t="shared" si="45"/>
        <v>240</v>
      </c>
      <c r="H149" s="159"/>
      <c r="I149" s="159"/>
      <c r="J149" s="159"/>
      <c r="K149" s="159"/>
      <c r="L149" s="159"/>
      <c r="M149" s="159"/>
      <c r="N149" s="159"/>
      <c r="O149" s="159"/>
      <c r="P149" s="159"/>
      <c r="Q149" s="158">
        <f t="shared" si="48"/>
        <v>240</v>
      </c>
      <c r="R149" s="159">
        <v>240</v>
      </c>
      <c r="S149" s="158">
        <f t="shared" si="46"/>
        <v>0</v>
      </c>
      <c r="T149" s="158">
        <f t="shared" si="47"/>
        <v>240</v>
      </c>
      <c r="U149" s="159"/>
      <c r="V149" s="159"/>
      <c r="W149" s="159"/>
      <c r="X149" s="159"/>
      <c r="Y149" s="159"/>
      <c r="Z149" s="159"/>
      <c r="AA149" s="159">
        <v>50</v>
      </c>
      <c r="AB149" s="159"/>
      <c r="AC149" s="159"/>
      <c r="AD149" s="158">
        <f t="shared" si="49"/>
        <v>290</v>
      </c>
      <c r="AE149" s="159">
        <v>290</v>
      </c>
      <c r="AF149" s="158">
        <f t="shared" si="50"/>
        <v>0</v>
      </c>
      <c r="AG149" s="158">
        <f t="shared" si="56"/>
        <v>240</v>
      </c>
      <c r="AH149" s="159"/>
      <c r="AI149" s="159"/>
      <c r="AJ149" s="159"/>
      <c r="AK149" s="159"/>
      <c r="AL149" s="159"/>
      <c r="AM149" s="159"/>
      <c r="AN149" s="159"/>
      <c r="AO149" s="159"/>
      <c r="AP149" s="159"/>
      <c r="AQ149" s="158">
        <f t="shared" si="51"/>
        <v>240</v>
      </c>
      <c r="AR149" s="159">
        <v>240</v>
      </c>
      <c r="AS149" s="158">
        <f t="shared" si="52"/>
        <v>0</v>
      </c>
      <c r="AT149" s="158">
        <f t="shared" si="57"/>
        <v>240</v>
      </c>
      <c r="AU149" s="159"/>
      <c r="AV149" s="159"/>
      <c r="AW149" s="159"/>
      <c r="AX149" s="159"/>
      <c r="AY149" s="159"/>
      <c r="AZ149" s="159"/>
      <c r="BA149" s="159"/>
      <c r="BB149" s="159"/>
      <c r="BC149" s="159"/>
      <c r="BD149" s="158">
        <f t="shared" si="53"/>
        <v>240</v>
      </c>
      <c r="BE149" s="159">
        <v>240</v>
      </c>
      <c r="BF149" s="159">
        <f t="shared" si="54"/>
        <v>0</v>
      </c>
      <c r="BG149" s="137" t="str">
        <f t="shared" si="55"/>
        <v>*</v>
      </c>
    </row>
    <row r="150" spans="1:59">
      <c r="A150" s="138">
        <v>148</v>
      </c>
      <c r="B150" s="160" t="s">
        <v>1075</v>
      </c>
      <c r="C150" s="213" t="s">
        <v>14</v>
      </c>
      <c r="D150" s="156" t="s">
        <v>12</v>
      </c>
      <c r="E150" s="161">
        <v>145</v>
      </c>
      <c r="F150" s="158">
        <v>-50</v>
      </c>
      <c r="G150" s="158">
        <f t="shared" si="45"/>
        <v>435</v>
      </c>
      <c r="H150" s="159"/>
      <c r="I150" s="159"/>
      <c r="J150" s="159"/>
      <c r="K150" s="159"/>
      <c r="L150" s="159"/>
      <c r="M150" s="159"/>
      <c r="N150" s="159"/>
      <c r="O150" s="159"/>
      <c r="P150" s="159"/>
      <c r="Q150" s="158">
        <f t="shared" si="48"/>
        <v>435</v>
      </c>
      <c r="R150" s="159">
        <v>385</v>
      </c>
      <c r="S150" s="158">
        <f t="shared" si="46"/>
        <v>0</v>
      </c>
      <c r="T150" s="158">
        <f t="shared" si="47"/>
        <v>435</v>
      </c>
      <c r="U150" s="159"/>
      <c r="V150" s="159"/>
      <c r="W150" s="159"/>
      <c r="X150" s="159"/>
      <c r="Y150" s="159"/>
      <c r="Z150" s="159"/>
      <c r="AA150" s="159">
        <v>50</v>
      </c>
      <c r="AB150" s="159"/>
      <c r="AC150" s="159"/>
      <c r="AD150" s="158">
        <f t="shared" si="49"/>
        <v>485</v>
      </c>
      <c r="AE150" s="159"/>
      <c r="AF150" s="158">
        <f t="shared" si="50"/>
        <v>485</v>
      </c>
      <c r="AG150" s="158">
        <f t="shared" si="56"/>
        <v>435</v>
      </c>
      <c r="AH150" s="159"/>
      <c r="AI150" s="159"/>
      <c r="AJ150" s="159"/>
      <c r="AK150" s="159"/>
      <c r="AL150" s="159"/>
      <c r="AM150" s="159"/>
      <c r="AN150" s="159"/>
      <c r="AO150" s="159"/>
      <c r="AP150" s="159"/>
      <c r="AQ150" s="158">
        <f t="shared" si="51"/>
        <v>435</v>
      </c>
      <c r="AR150" s="159">
        <v>1355</v>
      </c>
      <c r="AS150" s="158">
        <f t="shared" si="52"/>
        <v>-435</v>
      </c>
      <c r="AT150" s="158">
        <f t="shared" si="57"/>
        <v>435</v>
      </c>
      <c r="AU150" s="159"/>
      <c r="AV150" s="159"/>
      <c r="AW150" s="159"/>
      <c r="AX150" s="159"/>
      <c r="AY150" s="159"/>
      <c r="AZ150" s="159"/>
      <c r="BA150" s="159"/>
      <c r="BB150" s="159"/>
      <c r="BC150" s="159"/>
      <c r="BD150" s="158">
        <f t="shared" si="53"/>
        <v>435</v>
      </c>
      <c r="BE150" s="159"/>
      <c r="BF150" s="159">
        <f t="shared" si="54"/>
        <v>0</v>
      </c>
      <c r="BG150" s="137" t="str">
        <f t="shared" si="55"/>
        <v>*</v>
      </c>
    </row>
    <row r="151" spans="1:59" s="172" customFormat="1">
      <c r="A151" s="138">
        <v>149</v>
      </c>
      <c r="B151" s="155" t="s">
        <v>313</v>
      </c>
      <c r="C151" s="213" t="s">
        <v>10</v>
      </c>
      <c r="D151" s="156" t="s">
        <v>315</v>
      </c>
      <c r="E151" s="157">
        <v>90</v>
      </c>
      <c r="F151" s="158">
        <v>0</v>
      </c>
      <c r="G151" s="158">
        <f t="shared" si="45"/>
        <v>270</v>
      </c>
      <c r="H151" s="159">
        <v>100</v>
      </c>
      <c r="I151" s="159"/>
      <c r="J151" s="159"/>
      <c r="K151" s="159"/>
      <c r="L151" s="159"/>
      <c r="M151" s="159"/>
      <c r="N151" s="159"/>
      <c r="O151" s="159"/>
      <c r="P151" s="159"/>
      <c r="Q151" s="158">
        <f t="shared" si="48"/>
        <v>370</v>
      </c>
      <c r="R151" s="159">
        <v>370</v>
      </c>
      <c r="S151" s="158">
        <f t="shared" si="46"/>
        <v>0</v>
      </c>
      <c r="T151" s="158">
        <f t="shared" si="47"/>
        <v>270</v>
      </c>
      <c r="U151" s="159"/>
      <c r="V151" s="159"/>
      <c r="W151" s="159"/>
      <c r="X151" s="159"/>
      <c r="Y151" s="159"/>
      <c r="Z151" s="159"/>
      <c r="AA151" s="159"/>
      <c r="AB151" s="159"/>
      <c r="AC151" s="159"/>
      <c r="AD151" s="158">
        <f t="shared" si="49"/>
        <v>270</v>
      </c>
      <c r="AE151" s="159">
        <v>270</v>
      </c>
      <c r="AF151" s="158">
        <f t="shared" si="50"/>
        <v>0</v>
      </c>
      <c r="AG151" s="158">
        <f t="shared" si="56"/>
        <v>270</v>
      </c>
      <c r="AH151" s="159"/>
      <c r="AI151" s="159"/>
      <c r="AJ151" s="159"/>
      <c r="AK151" s="159"/>
      <c r="AL151" s="159"/>
      <c r="AM151" s="159"/>
      <c r="AN151" s="159"/>
      <c r="AO151" s="159"/>
      <c r="AP151" s="159"/>
      <c r="AQ151" s="158">
        <f t="shared" si="51"/>
        <v>270</v>
      </c>
      <c r="AR151" s="159">
        <v>270</v>
      </c>
      <c r="AS151" s="158">
        <f t="shared" si="52"/>
        <v>0</v>
      </c>
      <c r="AT151" s="158">
        <f t="shared" si="57"/>
        <v>270</v>
      </c>
      <c r="AU151" s="159"/>
      <c r="AV151" s="159"/>
      <c r="AW151" s="159"/>
      <c r="AX151" s="159"/>
      <c r="AY151" s="159"/>
      <c r="AZ151" s="159"/>
      <c r="BA151" s="159"/>
      <c r="BB151" s="159"/>
      <c r="BC151" s="159"/>
      <c r="BD151" s="158">
        <f t="shared" si="53"/>
        <v>270</v>
      </c>
      <c r="BE151" s="159">
        <v>270</v>
      </c>
      <c r="BF151" s="159">
        <f t="shared" si="54"/>
        <v>0</v>
      </c>
      <c r="BG151" s="137" t="str">
        <f t="shared" si="55"/>
        <v>*</v>
      </c>
    </row>
    <row r="152" spans="1:59">
      <c r="A152" s="138">
        <v>150</v>
      </c>
      <c r="B152" s="160" t="s">
        <v>316</v>
      </c>
      <c r="C152" s="213" t="s">
        <v>14</v>
      </c>
      <c r="D152" s="156" t="s">
        <v>318</v>
      </c>
      <c r="E152" s="161">
        <v>60</v>
      </c>
      <c r="F152" s="158">
        <v>0</v>
      </c>
      <c r="G152" s="158">
        <f t="shared" si="45"/>
        <v>180</v>
      </c>
      <c r="H152" s="159"/>
      <c r="I152" s="159"/>
      <c r="J152" s="159"/>
      <c r="K152" s="159"/>
      <c r="L152" s="159"/>
      <c r="M152" s="159"/>
      <c r="N152" s="159"/>
      <c r="O152" s="159"/>
      <c r="P152" s="159"/>
      <c r="Q152" s="158">
        <f t="shared" si="48"/>
        <v>180</v>
      </c>
      <c r="R152" s="159">
        <v>360</v>
      </c>
      <c r="S152" s="158">
        <f t="shared" si="46"/>
        <v>-180</v>
      </c>
      <c r="T152" s="158">
        <f t="shared" si="47"/>
        <v>180</v>
      </c>
      <c r="U152" s="159"/>
      <c r="V152" s="159"/>
      <c r="W152" s="159"/>
      <c r="X152" s="159"/>
      <c r="Y152" s="159"/>
      <c r="Z152" s="159"/>
      <c r="AA152" s="159"/>
      <c r="AB152" s="159"/>
      <c r="AC152" s="159"/>
      <c r="AD152" s="158">
        <f t="shared" si="49"/>
        <v>180</v>
      </c>
      <c r="AE152" s="159"/>
      <c r="AF152" s="158">
        <f t="shared" si="50"/>
        <v>0</v>
      </c>
      <c r="AG152" s="158">
        <f t="shared" si="56"/>
        <v>180</v>
      </c>
      <c r="AH152" s="159"/>
      <c r="AI152" s="159"/>
      <c r="AJ152" s="159"/>
      <c r="AK152" s="159"/>
      <c r="AL152" s="159"/>
      <c r="AM152" s="159"/>
      <c r="AN152" s="159"/>
      <c r="AO152" s="159"/>
      <c r="AP152" s="159"/>
      <c r="AQ152" s="158">
        <f t="shared" si="51"/>
        <v>180</v>
      </c>
      <c r="AR152" s="159"/>
      <c r="AS152" s="158">
        <f t="shared" si="52"/>
        <v>180</v>
      </c>
      <c r="AT152" s="158">
        <f t="shared" si="57"/>
        <v>180</v>
      </c>
      <c r="AU152" s="159"/>
      <c r="AV152" s="159"/>
      <c r="AW152" s="159"/>
      <c r="AX152" s="159"/>
      <c r="AY152" s="159"/>
      <c r="AZ152" s="159"/>
      <c r="BA152" s="159"/>
      <c r="BB152" s="159"/>
      <c r="BC152" s="159"/>
      <c r="BD152" s="158">
        <f t="shared" si="53"/>
        <v>180</v>
      </c>
      <c r="BE152" s="159">
        <v>360</v>
      </c>
      <c r="BF152" s="159">
        <f t="shared" si="54"/>
        <v>0</v>
      </c>
      <c r="BG152" s="137" t="str">
        <f t="shared" si="55"/>
        <v>*</v>
      </c>
    </row>
    <row r="153" spans="1:59">
      <c r="A153" s="138">
        <v>151</v>
      </c>
      <c r="B153" s="160" t="s">
        <v>319</v>
      </c>
      <c r="C153" s="213" t="s">
        <v>14</v>
      </c>
      <c r="D153" s="156" t="s">
        <v>12</v>
      </c>
      <c r="E153" s="161">
        <v>300</v>
      </c>
      <c r="F153" s="158">
        <v>0</v>
      </c>
      <c r="G153" s="158">
        <f t="shared" si="45"/>
        <v>900</v>
      </c>
      <c r="H153" s="159"/>
      <c r="I153" s="159"/>
      <c r="J153" s="159"/>
      <c r="K153" s="159"/>
      <c r="L153" s="159"/>
      <c r="M153" s="159"/>
      <c r="N153" s="159"/>
      <c r="O153" s="159"/>
      <c r="P153" s="159"/>
      <c r="Q153" s="158">
        <f t="shared" si="48"/>
        <v>900</v>
      </c>
      <c r="R153" s="159">
        <v>900</v>
      </c>
      <c r="S153" s="158">
        <f t="shared" si="46"/>
        <v>0</v>
      </c>
      <c r="T153" s="158">
        <f t="shared" si="47"/>
        <v>900</v>
      </c>
      <c r="U153" s="159">
        <v>50</v>
      </c>
      <c r="V153" s="159"/>
      <c r="W153" s="159">
        <v>1008</v>
      </c>
      <c r="X153" s="159"/>
      <c r="Y153" s="159"/>
      <c r="Z153" s="159"/>
      <c r="AA153" s="159">
        <v>50</v>
      </c>
      <c r="AB153" s="159"/>
      <c r="AC153" s="159"/>
      <c r="AD153" s="158">
        <f t="shared" si="49"/>
        <v>2008</v>
      </c>
      <c r="AE153" s="159">
        <v>2008</v>
      </c>
      <c r="AF153" s="158">
        <f t="shared" si="50"/>
        <v>0</v>
      </c>
      <c r="AG153" s="158">
        <f t="shared" si="56"/>
        <v>900</v>
      </c>
      <c r="AH153" s="159"/>
      <c r="AI153" s="159"/>
      <c r="AJ153" s="159"/>
      <c r="AK153" s="159"/>
      <c r="AL153" s="159"/>
      <c r="AM153" s="159"/>
      <c r="AN153" s="159"/>
      <c r="AO153" s="159"/>
      <c r="AP153" s="159"/>
      <c r="AQ153" s="158">
        <f t="shared" si="51"/>
        <v>900</v>
      </c>
      <c r="AR153" s="159">
        <v>900</v>
      </c>
      <c r="AS153" s="158">
        <f t="shared" si="52"/>
        <v>0</v>
      </c>
      <c r="AT153" s="158">
        <f t="shared" si="57"/>
        <v>900</v>
      </c>
      <c r="AU153" s="159"/>
      <c r="AV153" s="159"/>
      <c r="AW153" s="159"/>
      <c r="AX153" s="159"/>
      <c r="AY153" s="159"/>
      <c r="AZ153" s="159"/>
      <c r="BA153" s="159"/>
      <c r="BB153" s="159"/>
      <c r="BC153" s="159"/>
      <c r="BD153" s="158">
        <f t="shared" si="53"/>
        <v>900</v>
      </c>
      <c r="BE153" s="159">
        <v>900</v>
      </c>
      <c r="BF153" s="159">
        <f t="shared" si="54"/>
        <v>0</v>
      </c>
      <c r="BG153" s="137" t="str">
        <f t="shared" si="55"/>
        <v>*</v>
      </c>
    </row>
    <row r="154" spans="1:59">
      <c r="A154" s="138">
        <v>152</v>
      </c>
      <c r="B154" s="160" t="s">
        <v>321</v>
      </c>
      <c r="C154" s="213" t="s">
        <v>14</v>
      </c>
      <c r="D154" s="156" t="s">
        <v>323</v>
      </c>
      <c r="E154" s="161">
        <v>60</v>
      </c>
      <c r="F154" s="158">
        <v>0</v>
      </c>
      <c r="G154" s="158">
        <f t="shared" si="45"/>
        <v>180</v>
      </c>
      <c r="H154" s="159"/>
      <c r="I154" s="159"/>
      <c r="J154" s="159"/>
      <c r="K154" s="159"/>
      <c r="L154" s="159"/>
      <c r="M154" s="159"/>
      <c r="N154" s="159"/>
      <c r="O154" s="159"/>
      <c r="P154" s="159"/>
      <c r="Q154" s="158">
        <f t="shared" si="48"/>
        <v>180</v>
      </c>
      <c r="R154" s="159">
        <v>180</v>
      </c>
      <c r="S154" s="158">
        <f t="shared" si="46"/>
        <v>0</v>
      </c>
      <c r="T154" s="158">
        <f t="shared" si="47"/>
        <v>180</v>
      </c>
      <c r="U154" s="159"/>
      <c r="V154" s="159"/>
      <c r="W154" s="159"/>
      <c r="X154" s="159"/>
      <c r="Y154" s="159"/>
      <c r="Z154" s="159"/>
      <c r="AA154" s="159"/>
      <c r="AB154" s="159"/>
      <c r="AC154" s="159"/>
      <c r="AD154" s="158">
        <f t="shared" si="49"/>
        <v>180</v>
      </c>
      <c r="AE154" s="159">
        <v>540</v>
      </c>
      <c r="AF154" s="158">
        <f t="shared" si="50"/>
        <v>-360</v>
      </c>
      <c r="AG154" s="158">
        <f t="shared" si="56"/>
        <v>180</v>
      </c>
      <c r="AH154" s="159"/>
      <c r="AI154" s="159"/>
      <c r="AJ154" s="159"/>
      <c r="AK154" s="159"/>
      <c r="AL154" s="159"/>
      <c r="AM154" s="159"/>
      <c r="AN154" s="159"/>
      <c r="AO154" s="159"/>
      <c r="AP154" s="159"/>
      <c r="AQ154" s="158">
        <f t="shared" si="51"/>
        <v>180</v>
      </c>
      <c r="AR154" s="159"/>
      <c r="AS154" s="158">
        <f t="shared" si="52"/>
        <v>-180</v>
      </c>
      <c r="AT154" s="158">
        <f t="shared" si="57"/>
        <v>180</v>
      </c>
      <c r="AU154" s="159"/>
      <c r="AV154" s="159"/>
      <c r="AW154" s="159"/>
      <c r="AX154" s="159"/>
      <c r="AY154" s="159"/>
      <c r="AZ154" s="159"/>
      <c r="BA154" s="159"/>
      <c r="BB154" s="159"/>
      <c r="BC154" s="159"/>
      <c r="BD154" s="158">
        <f t="shared" si="53"/>
        <v>180</v>
      </c>
      <c r="BE154" s="159"/>
      <c r="BF154" s="159">
        <f t="shared" si="54"/>
        <v>0</v>
      </c>
      <c r="BG154" s="137" t="str">
        <f t="shared" si="55"/>
        <v>*</v>
      </c>
    </row>
    <row r="155" spans="1:59">
      <c r="A155" s="138">
        <v>153</v>
      </c>
      <c r="B155" s="155" t="s">
        <v>1125</v>
      </c>
      <c r="C155" s="213" t="s">
        <v>10</v>
      </c>
      <c r="D155" s="156" t="s">
        <v>325</v>
      </c>
      <c r="E155" s="157">
        <v>110</v>
      </c>
      <c r="F155" s="158">
        <v>0</v>
      </c>
      <c r="G155" s="158">
        <f t="shared" si="45"/>
        <v>330</v>
      </c>
      <c r="H155" s="159"/>
      <c r="I155" s="159"/>
      <c r="J155" s="159"/>
      <c r="K155" s="159"/>
      <c r="L155" s="159"/>
      <c r="M155" s="159"/>
      <c r="N155" s="159">
        <v>50</v>
      </c>
      <c r="O155" s="159"/>
      <c r="P155" s="159"/>
      <c r="Q155" s="158">
        <f t="shared" si="48"/>
        <v>380</v>
      </c>
      <c r="R155" s="159">
        <v>380</v>
      </c>
      <c r="S155" s="158">
        <f t="shared" si="46"/>
        <v>0</v>
      </c>
      <c r="T155" s="158">
        <f t="shared" si="47"/>
        <v>330</v>
      </c>
      <c r="U155" s="159"/>
      <c r="V155" s="159"/>
      <c r="W155" s="159"/>
      <c r="X155" s="159"/>
      <c r="Y155" s="159"/>
      <c r="Z155" s="159"/>
      <c r="AA155" s="159"/>
      <c r="AB155" s="159"/>
      <c r="AC155" s="159"/>
      <c r="AD155" s="158">
        <f t="shared" si="49"/>
        <v>330</v>
      </c>
      <c r="AE155" s="159">
        <v>330</v>
      </c>
      <c r="AF155" s="158">
        <f t="shared" si="50"/>
        <v>0</v>
      </c>
      <c r="AG155" s="158">
        <f t="shared" si="56"/>
        <v>330</v>
      </c>
      <c r="AH155" s="159"/>
      <c r="AI155" s="159"/>
      <c r="AJ155" s="159"/>
      <c r="AK155" s="159"/>
      <c r="AL155" s="159"/>
      <c r="AM155" s="159"/>
      <c r="AN155" s="159"/>
      <c r="AO155" s="159"/>
      <c r="AP155" s="159"/>
      <c r="AQ155" s="158">
        <f t="shared" si="51"/>
        <v>330</v>
      </c>
      <c r="AR155" s="159"/>
      <c r="AS155" s="158">
        <f t="shared" si="52"/>
        <v>330</v>
      </c>
      <c r="AT155" s="158">
        <f t="shared" si="57"/>
        <v>330</v>
      </c>
      <c r="AU155" s="159"/>
      <c r="AV155" s="159"/>
      <c r="AW155" s="159"/>
      <c r="AX155" s="159"/>
      <c r="AY155" s="159"/>
      <c r="AZ155" s="159"/>
      <c r="BA155" s="159"/>
      <c r="BB155" s="159"/>
      <c r="BC155" s="159"/>
      <c r="BD155" s="158">
        <f t="shared" si="53"/>
        <v>330</v>
      </c>
      <c r="BE155" s="159">
        <v>660</v>
      </c>
      <c r="BF155" s="159">
        <f t="shared" si="54"/>
        <v>0</v>
      </c>
      <c r="BG155" s="137" t="str">
        <f t="shared" si="55"/>
        <v>*</v>
      </c>
    </row>
    <row r="156" spans="1:59">
      <c r="A156" s="138">
        <v>154</v>
      </c>
      <c r="B156" s="155" t="s">
        <v>1126</v>
      </c>
      <c r="C156" s="213" t="s">
        <v>14</v>
      </c>
      <c r="D156" s="156" t="s">
        <v>978</v>
      </c>
      <c r="E156" s="161">
        <v>160</v>
      </c>
      <c r="F156" s="158">
        <v>0</v>
      </c>
      <c r="G156" s="158">
        <f t="shared" si="45"/>
        <v>480</v>
      </c>
      <c r="H156" s="159"/>
      <c r="I156" s="159"/>
      <c r="J156" s="159"/>
      <c r="K156" s="159"/>
      <c r="L156" s="159"/>
      <c r="M156" s="159"/>
      <c r="N156" s="159"/>
      <c r="O156" s="159"/>
      <c r="P156" s="159"/>
      <c r="Q156" s="158">
        <f t="shared" si="48"/>
        <v>480</v>
      </c>
      <c r="R156" s="159">
        <v>480</v>
      </c>
      <c r="S156" s="158">
        <f t="shared" si="46"/>
        <v>0</v>
      </c>
      <c r="T156" s="158">
        <f t="shared" si="47"/>
        <v>480</v>
      </c>
      <c r="U156" s="159"/>
      <c r="V156" s="159"/>
      <c r="W156" s="159"/>
      <c r="X156" s="159"/>
      <c r="Y156" s="159"/>
      <c r="Z156" s="159"/>
      <c r="AA156" s="159">
        <v>50</v>
      </c>
      <c r="AB156" s="159"/>
      <c r="AC156" s="159"/>
      <c r="AD156" s="158">
        <f t="shared" si="49"/>
        <v>530</v>
      </c>
      <c r="AE156" s="159">
        <v>530</v>
      </c>
      <c r="AF156" s="158">
        <f t="shared" si="50"/>
        <v>0</v>
      </c>
      <c r="AG156" s="158">
        <f t="shared" si="56"/>
        <v>480</v>
      </c>
      <c r="AH156" s="159"/>
      <c r="AI156" s="159"/>
      <c r="AJ156" s="159"/>
      <c r="AK156" s="159"/>
      <c r="AL156" s="159"/>
      <c r="AM156" s="159"/>
      <c r="AN156" s="159"/>
      <c r="AO156" s="159"/>
      <c r="AP156" s="159"/>
      <c r="AQ156" s="158">
        <f t="shared" si="51"/>
        <v>480</v>
      </c>
      <c r="AR156" s="159">
        <v>480</v>
      </c>
      <c r="AS156" s="158">
        <f t="shared" si="52"/>
        <v>0</v>
      </c>
      <c r="AT156" s="158">
        <f t="shared" si="57"/>
        <v>480</v>
      </c>
      <c r="AU156" s="159"/>
      <c r="AV156" s="159"/>
      <c r="AW156" s="159"/>
      <c r="AX156" s="159"/>
      <c r="AY156" s="159"/>
      <c r="AZ156" s="159"/>
      <c r="BA156" s="159"/>
      <c r="BB156" s="159"/>
      <c r="BC156" s="159"/>
      <c r="BD156" s="158">
        <f t="shared" si="53"/>
        <v>480</v>
      </c>
      <c r="BE156" s="159">
        <v>480</v>
      </c>
      <c r="BF156" s="159">
        <f t="shared" si="54"/>
        <v>0</v>
      </c>
      <c r="BG156" s="137" t="str">
        <f t="shared" si="55"/>
        <v>*</v>
      </c>
    </row>
    <row r="157" spans="1:59">
      <c r="A157" s="138">
        <v>155</v>
      </c>
      <c r="B157" s="155" t="s">
        <v>326</v>
      </c>
      <c r="C157" s="213" t="s">
        <v>10</v>
      </c>
      <c r="D157" s="156" t="s">
        <v>328</v>
      </c>
      <c r="E157" s="157">
        <v>70</v>
      </c>
      <c r="F157" s="158">
        <v>0</v>
      </c>
      <c r="G157" s="158">
        <f t="shared" si="45"/>
        <v>210</v>
      </c>
      <c r="H157" s="159"/>
      <c r="I157" s="159"/>
      <c r="J157" s="159"/>
      <c r="K157" s="159"/>
      <c r="L157" s="159"/>
      <c r="M157" s="159"/>
      <c r="N157" s="159"/>
      <c r="O157" s="159"/>
      <c r="P157" s="159"/>
      <c r="Q157" s="158">
        <f t="shared" si="48"/>
        <v>210</v>
      </c>
      <c r="R157" s="159"/>
      <c r="S157" s="158">
        <f t="shared" si="46"/>
        <v>210</v>
      </c>
      <c r="T157" s="158">
        <f t="shared" si="47"/>
        <v>210</v>
      </c>
      <c r="U157" s="159"/>
      <c r="V157" s="159"/>
      <c r="W157" s="159"/>
      <c r="X157" s="159"/>
      <c r="Y157" s="159"/>
      <c r="Z157" s="159"/>
      <c r="AA157" s="159"/>
      <c r="AB157" s="159"/>
      <c r="AC157" s="159"/>
      <c r="AD157" s="158">
        <f t="shared" si="49"/>
        <v>210</v>
      </c>
      <c r="AE157" s="159"/>
      <c r="AF157" s="158">
        <f t="shared" si="50"/>
        <v>420</v>
      </c>
      <c r="AG157" s="158">
        <f t="shared" si="56"/>
        <v>210</v>
      </c>
      <c r="AH157" s="159"/>
      <c r="AI157" s="159"/>
      <c r="AJ157" s="159"/>
      <c r="AK157" s="159"/>
      <c r="AL157" s="159"/>
      <c r="AM157" s="159"/>
      <c r="AN157" s="159"/>
      <c r="AO157" s="159"/>
      <c r="AP157" s="159"/>
      <c r="AQ157" s="158">
        <f t="shared" si="51"/>
        <v>210</v>
      </c>
      <c r="AR157" s="159"/>
      <c r="AS157" s="158">
        <f t="shared" si="52"/>
        <v>630</v>
      </c>
      <c r="AT157" s="158">
        <f t="shared" si="57"/>
        <v>210</v>
      </c>
      <c r="AU157" s="159"/>
      <c r="AV157" s="159"/>
      <c r="AW157" s="159"/>
      <c r="AX157" s="159"/>
      <c r="AY157" s="159"/>
      <c r="AZ157" s="159"/>
      <c r="BA157" s="159"/>
      <c r="BB157" s="159"/>
      <c r="BC157" s="159"/>
      <c r="BD157" s="158">
        <f t="shared" si="53"/>
        <v>210</v>
      </c>
      <c r="BE157" s="159">
        <v>840</v>
      </c>
      <c r="BF157" s="159">
        <f t="shared" si="54"/>
        <v>0</v>
      </c>
      <c r="BG157" s="137" t="str">
        <f t="shared" si="55"/>
        <v>*</v>
      </c>
    </row>
    <row r="158" spans="1:59">
      <c r="A158" s="138">
        <v>156</v>
      </c>
      <c r="B158" s="160" t="s">
        <v>1143</v>
      </c>
      <c r="C158" s="213" t="s">
        <v>14</v>
      </c>
      <c r="D158" s="156" t="s">
        <v>892</v>
      </c>
      <c r="E158" s="161">
        <v>70</v>
      </c>
      <c r="F158" s="158">
        <v>0</v>
      </c>
      <c r="G158" s="158">
        <f t="shared" ref="G158:G175" si="58">E158*3</f>
        <v>210</v>
      </c>
      <c r="H158" s="159"/>
      <c r="I158" s="159"/>
      <c r="J158" s="159"/>
      <c r="K158" s="159"/>
      <c r="L158" s="159"/>
      <c r="M158" s="159"/>
      <c r="N158" s="159"/>
      <c r="O158" s="159"/>
      <c r="P158" s="159"/>
      <c r="Q158" s="158">
        <f t="shared" si="48"/>
        <v>210</v>
      </c>
      <c r="R158" s="159">
        <v>210</v>
      </c>
      <c r="S158" s="158">
        <f t="shared" ref="S158:S189" si="59">F158+Q158-R158</f>
        <v>0</v>
      </c>
      <c r="T158" s="158">
        <f t="shared" ref="T158:T175" si="60">E158*3</f>
        <v>210</v>
      </c>
      <c r="U158" s="159"/>
      <c r="V158" s="159"/>
      <c r="W158" s="159"/>
      <c r="X158" s="159"/>
      <c r="Y158" s="159"/>
      <c r="Z158" s="159"/>
      <c r="AA158" s="159"/>
      <c r="AB158" s="159"/>
      <c r="AC158" s="159"/>
      <c r="AD158" s="158">
        <f t="shared" si="49"/>
        <v>210</v>
      </c>
      <c r="AE158" s="159"/>
      <c r="AF158" s="158">
        <f t="shared" si="50"/>
        <v>210</v>
      </c>
      <c r="AG158" s="158">
        <f t="shared" si="56"/>
        <v>210</v>
      </c>
      <c r="AH158" s="159"/>
      <c r="AI158" s="159"/>
      <c r="AJ158" s="159"/>
      <c r="AK158" s="159"/>
      <c r="AL158" s="159"/>
      <c r="AM158" s="159"/>
      <c r="AN158" s="159"/>
      <c r="AO158" s="159"/>
      <c r="AP158" s="159"/>
      <c r="AQ158" s="158">
        <f t="shared" si="51"/>
        <v>210</v>
      </c>
      <c r="AR158" s="159">
        <v>630</v>
      </c>
      <c r="AS158" s="158">
        <f t="shared" si="52"/>
        <v>-210</v>
      </c>
      <c r="AT158" s="158">
        <f t="shared" si="57"/>
        <v>210</v>
      </c>
      <c r="AU158" s="159"/>
      <c r="AV158" s="159"/>
      <c r="AW158" s="159"/>
      <c r="AX158" s="159"/>
      <c r="AY158" s="159"/>
      <c r="AZ158" s="159"/>
      <c r="BA158" s="159"/>
      <c r="BB158" s="159"/>
      <c r="BC158" s="159"/>
      <c r="BD158" s="158">
        <f t="shared" si="53"/>
        <v>210</v>
      </c>
      <c r="BE158" s="159"/>
      <c r="BF158" s="159">
        <f t="shared" si="54"/>
        <v>0</v>
      </c>
      <c r="BG158" s="137" t="str">
        <f t="shared" si="55"/>
        <v>*</v>
      </c>
    </row>
    <row r="159" spans="1:59">
      <c r="A159" s="138">
        <v>157</v>
      </c>
      <c r="B159" s="160" t="s">
        <v>347</v>
      </c>
      <c r="C159" s="213" t="s">
        <v>14</v>
      </c>
      <c r="D159" s="156" t="s">
        <v>12</v>
      </c>
      <c r="E159" s="161">
        <v>110</v>
      </c>
      <c r="F159" s="158">
        <v>0</v>
      </c>
      <c r="G159" s="158">
        <f t="shared" si="58"/>
        <v>330</v>
      </c>
      <c r="H159" s="159"/>
      <c r="I159" s="159"/>
      <c r="J159" s="159"/>
      <c r="K159" s="159"/>
      <c r="L159" s="159"/>
      <c r="M159" s="159"/>
      <c r="N159" s="159"/>
      <c r="O159" s="159"/>
      <c r="P159" s="159"/>
      <c r="Q159" s="158">
        <f t="shared" si="48"/>
        <v>330</v>
      </c>
      <c r="R159" s="159"/>
      <c r="S159" s="158">
        <f t="shared" si="59"/>
        <v>330</v>
      </c>
      <c r="T159" s="158">
        <f t="shared" si="60"/>
        <v>330</v>
      </c>
      <c r="U159" s="159"/>
      <c r="V159" s="159"/>
      <c r="W159" s="159"/>
      <c r="X159" s="159"/>
      <c r="Y159" s="159"/>
      <c r="Z159" s="159"/>
      <c r="AA159" s="159"/>
      <c r="AB159" s="159"/>
      <c r="AC159" s="159"/>
      <c r="AD159" s="158">
        <f t="shared" si="49"/>
        <v>330</v>
      </c>
      <c r="AE159" s="159"/>
      <c r="AF159" s="158">
        <f t="shared" si="50"/>
        <v>660</v>
      </c>
      <c r="AG159" s="158">
        <f t="shared" si="56"/>
        <v>330</v>
      </c>
      <c r="AH159" s="159"/>
      <c r="AI159" s="159"/>
      <c r="AJ159" s="159"/>
      <c r="AK159" s="159"/>
      <c r="AL159" s="159"/>
      <c r="AM159" s="159"/>
      <c r="AN159" s="159"/>
      <c r="AO159" s="159"/>
      <c r="AP159" s="159"/>
      <c r="AQ159" s="158">
        <f t="shared" si="51"/>
        <v>330</v>
      </c>
      <c r="AR159" s="159">
        <v>1320</v>
      </c>
      <c r="AS159" s="158">
        <f t="shared" si="52"/>
        <v>-330</v>
      </c>
      <c r="AT159" s="158">
        <f t="shared" si="57"/>
        <v>330</v>
      </c>
      <c r="AU159" s="159"/>
      <c r="AV159" s="159"/>
      <c r="AW159" s="159"/>
      <c r="AX159" s="159"/>
      <c r="AY159" s="159"/>
      <c r="AZ159" s="159"/>
      <c r="BA159" s="159"/>
      <c r="BB159" s="159"/>
      <c r="BC159" s="159"/>
      <c r="BD159" s="158">
        <f t="shared" si="53"/>
        <v>330</v>
      </c>
      <c r="BE159" s="159"/>
      <c r="BF159" s="159">
        <f t="shared" si="54"/>
        <v>0</v>
      </c>
      <c r="BG159" s="137" t="str">
        <f t="shared" si="55"/>
        <v>*</v>
      </c>
    </row>
    <row r="160" spans="1:59">
      <c r="A160" s="138">
        <v>158</v>
      </c>
      <c r="B160" s="160" t="s">
        <v>349</v>
      </c>
      <c r="C160" s="213" t="s">
        <v>14</v>
      </c>
      <c r="D160" s="156" t="s">
        <v>12</v>
      </c>
      <c r="E160" s="161">
        <v>155</v>
      </c>
      <c r="F160" s="158">
        <v>0</v>
      </c>
      <c r="G160" s="158">
        <f t="shared" si="58"/>
        <v>465</v>
      </c>
      <c r="H160" s="159"/>
      <c r="I160" s="159"/>
      <c r="J160" s="159"/>
      <c r="K160" s="159"/>
      <c r="L160" s="159"/>
      <c r="M160" s="159"/>
      <c r="N160" s="159"/>
      <c r="O160" s="159"/>
      <c r="P160" s="159"/>
      <c r="Q160" s="158">
        <f t="shared" si="48"/>
        <v>465</v>
      </c>
      <c r="R160" s="159">
        <v>465</v>
      </c>
      <c r="S160" s="158">
        <f t="shared" si="59"/>
        <v>0</v>
      </c>
      <c r="T160" s="158">
        <f t="shared" si="60"/>
        <v>465</v>
      </c>
      <c r="U160" s="159">
        <v>50</v>
      </c>
      <c r="V160" s="159"/>
      <c r="W160" s="159"/>
      <c r="X160" s="159"/>
      <c r="Y160" s="159"/>
      <c r="Z160" s="159"/>
      <c r="AA160" s="159">
        <v>50</v>
      </c>
      <c r="AB160" s="159"/>
      <c r="AC160" s="159"/>
      <c r="AD160" s="158">
        <f t="shared" si="49"/>
        <v>565</v>
      </c>
      <c r="AE160" s="159">
        <v>565</v>
      </c>
      <c r="AF160" s="158">
        <f t="shared" si="50"/>
        <v>0</v>
      </c>
      <c r="AG160" s="158">
        <f t="shared" si="56"/>
        <v>465</v>
      </c>
      <c r="AH160" s="159"/>
      <c r="AI160" s="159"/>
      <c r="AJ160" s="159"/>
      <c r="AK160" s="159"/>
      <c r="AL160" s="159"/>
      <c r="AM160" s="159"/>
      <c r="AN160" s="159"/>
      <c r="AO160" s="159"/>
      <c r="AP160" s="159"/>
      <c r="AQ160" s="158">
        <f t="shared" si="51"/>
        <v>465</v>
      </c>
      <c r="AR160" s="159">
        <v>465</v>
      </c>
      <c r="AS160" s="158">
        <f t="shared" si="52"/>
        <v>0</v>
      </c>
      <c r="AT160" s="158">
        <f t="shared" si="57"/>
        <v>465</v>
      </c>
      <c r="AU160" s="159"/>
      <c r="AV160" s="159"/>
      <c r="AW160" s="159"/>
      <c r="AX160" s="159"/>
      <c r="AY160" s="159"/>
      <c r="AZ160" s="159"/>
      <c r="BA160" s="159"/>
      <c r="BB160" s="159"/>
      <c r="BC160" s="159"/>
      <c r="BD160" s="158">
        <f t="shared" si="53"/>
        <v>465</v>
      </c>
      <c r="BE160" s="159">
        <v>465</v>
      </c>
      <c r="BF160" s="159">
        <f t="shared" si="54"/>
        <v>0</v>
      </c>
      <c r="BG160" s="137" t="str">
        <f t="shared" si="55"/>
        <v>*</v>
      </c>
    </row>
    <row r="161" spans="1:59">
      <c r="A161" s="138">
        <v>159</v>
      </c>
      <c r="B161" s="270" t="s">
        <v>1311</v>
      </c>
      <c r="C161" s="213" t="s">
        <v>23</v>
      </c>
      <c r="D161" s="156" t="s">
        <v>861</v>
      </c>
      <c r="E161" s="161">
        <v>50</v>
      </c>
      <c r="F161" s="158">
        <v>-150</v>
      </c>
      <c r="G161" s="158">
        <f t="shared" si="58"/>
        <v>150</v>
      </c>
      <c r="H161" s="159"/>
      <c r="I161" s="159"/>
      <c r="J161" s="159"/>
      <c r="K161" s="159"/>
      <c r="L161" s="159"/>
      <c r="M161" s="159"/>
      <c r="N161" s="159"/>
      <c r="O161" s="159"/>
      <c r="P161" s="159"/>
      <c r="Q161" s="158">
        <f t="shared" si="48"/>
        <v>150</v>
      </c>
      <c r="R161" s="159">
        <v>200</v>
      </c>
      <c r="S161" s="158">
        <f t="shared" si="59"/>
        <v>-200</v>
      </c>
      <c r="T161" s="158">
        <f t="shared" si="60"/>
        <v>150</v>
      </c>
      <c r="U161" s="159"/>
      <c r="V161" s="159"/>
      <c r="W161" s="159"/>
      <c r="X161" s="159"/>
      <c r="Y161" s="159"/>
      <c r="Z161" s="159"/>
      <c r="AA161" s="159">
        <v>50</v>
      </c>
      <c r="AB161" s="159"/>
      <c r="AC161" s="159"/>
      <c r="AD161" s="158">
        <f t="shared" si="49"/>
        <v>200</v>
      </c>
      <c r="AE161" s="159">
        <v>91</v>
      </c>
      <c r="AF161" s="158">
        <f t="shared" si="50"/>
        <v>-91</v>
      </c>
      <c r="AG161" s="158">
        <f t="shared" si="56"/>
        <v>150</v>
      </c>
      <c r="AH161" s="159"/>
      <c r="AI161" s="159">
        <v>91</v>
      </c>
      <c r="AJ161" s="159"/>
      <c r="AK161" s="159"/>
      <c r="AL161" s="159"/>
      <c r="AM161" s="159"/>
      <c r="AN161" s="159"/>
      <c r="AO161" s="159"/>
      <c r="AP161" s="159"/>
      <c r="AQ161" s="158">
        <f t="shared" si="51"/>
        <v>241</v>
      </c>
      <c r="AR161" s="159">
        <v>150</v>
      </c>
      <c r="AS161" s="158">
        <f t="shared" si="52"/>
        <v>0</v>
      </c>
      <c r="AT161" s="158">
        <f t="shared" si="57"/>
        <v>150</v>
      </c>
      <c r="AU161" s="159"/>
      <c r="AV161" s="159"/>
      <c r="AW161" s="159"/>
      <c r="AX161" s="159"/>
      <c r="AY161" s="159"/>
      <c r="AZ161" s="159"/>
      <c r="BA161" s="159"/>
      <c r="BB161" s="159"/>
      <c r="BC161" s="159"/>
      <c r="BD161" s="158">
        <f t="shared" si="53"/>
        <v>150</v>
      </c>
      <c r="BE161" s="159">
        <v>150</v>
      </c>
      <c r="BF161" s="159">
        <f t="shared" si="54"/>
        <v>0</v>
      </c>
      <c r="BG161" s="137" t="str">
        <f t="shared" si="55"/>
        <v>*</v>
      </c>
    </row>
    <row r="162" spans="1:59">
      <c r="A162" s="138">
        <v>160</v>
      </c>
      <c r="B162" s="160" t="s">
        <v>351</v>
      </c>
      <c r="C162" s="213" t="s">
        <v>14</v>
      </c>
      <c r="D162" s="156" t="s">
        <v>353</v>
      </c>
      <c r="E162" s="161">
        <v>75</v>
      </c>
      <c r="F162" s="158">
        <v>0</v>
      </c>
      <c r="G162" s="158">
        <f t="shared" si="58"/>
        <v>225</v>
      </c>
      <c r="H162" s="159">
        <v>50</v>
      </c>
      <c r="I162" s="159"/>
      <c r="J162" s="159"/>
      <c r="K162" s="159"/>
      <c r="L162" s="159"/>
      <c r="M162" s="159"/>
      <c r="N162" s="159">
        <v>20</v>
      </c>
      <c r="O162" s="159"/>
      <c r="P162" s="159">
        <v>50</v>
      </c>
      <c r="Q162" s="158">
        <f t="shared" si="48"/>
        <v>345</v>
      </c>
      <c r="R162" s="159">
        <v>345</v>
      </c>
      <c r="S162" s="158">
        <f t="shared" si="59"/>
        <v>0</v>
      </c>
      <c r="T162" s="158">
        <f t="shared" si="60"/>
        <v>225</v>
      </c>
      <c r="U162" s="159"/>
      <c r="V162" s="159"/>
      <c r="W162" s="159"/>
      <c r="X162" s="159"/>
      <c r="Y162" s="159"/>
      <c r="Z162" s="159">
        <v>900</v>
      </c>
      <c r="AA162" s="159">
        <v>50</v>
      </c>
      <c r="AB162" s="159"/>
      <c r="AC162" s="159"/>
      <c r="AD162" s="158">
        <f t="shared" si="49"/>
        <v>1175</v>
      </c>
      <c r="AE162" s="159">
        <v>1175</v>
      </c>
      <c r="AF162" s="158">
        <f t="shared" si="50"/>
        <v>0</v>
      </c>
      <c r="AG162" s="158">
        <f t="shared" si="56"/>
        <v>225</v>
      </c>
      <c r="AH162" s="159">
        <v>50</v>
      </c>
      <c r="AI162" s="159"/>
      <c r="AJ162" s="159"/>
      <c r="AK162" s="159"/>
      <c r="AL162" s="159"/>
      <c r="AM162" s="159"/>
      <c r="AN162" s="159"/>
      <c r="AO162" s="159"/>
      <c r="AP162" s="159"/>
      <c r="AQ162" s="158">
        <f t="shared" si="51"/>
        <v>275</v>
      </c>
      <c r="AR162" s="159">
        <v>275</v>
      </c>
      <c r="AS162" s="158">
        <f t="shared" si="52"/>
        <v>0</v>
      </c>
      <c r="AT162" s="158">
        <f t="shared" si="57"/>
        <v>225</v>
      </c>
      <c r="AU162" s="159"/>
      <c r="AV162" s="159"/>
      <c r="AW162" s="159"/>
      <c r="AX162" s="159"/>
      <c r="AY162" s="159"/>
      <c r="AZ162" s="159"/>
      <c r="BA162" s="159"/>
      <c r="BB162" s="159"/>
      <c r="BC162" s="159"/>
      <c r="BD162" s="158">
        <f t="shared" si="53"/>
        <v>225</v>
      </c>
      <c r="BE162" s="159"/>
      <c r="BF162" s="159">
        <f t="shared" si="54"/>
        <v>225</v>
      </c>
      <c r="BG162" s="137" t="str">
        <f t="shared" si="55"/>
        <v/>
      </c>
    </row>
    <row r="163" spans="1:59">
      <c r="A163" s="138">
        <v>161</v>
      </c>
      <c r="B163" s="160" t="s">
        <v>354</v>
      </c>
      <c r="C163" s="213" t="s">
        <v>14</v>
      </c>
      <c r="D163" s="156" t="s">
        <v>12</v>
      </c>
      <c r="E163" s="161">
        <v>330</v>
      </c>
      <c r="F163" s="158">
        <v>0</v>
      </c>
      <c r="G163" s="158">
        <f t="shared" si="58"/>
        <v>990</v>
      </c>
      <c r="H163" s="159"/>
      <c r="I163" s="159"/>
      <c r="J163" s="159"/>
      <c r="K163" s="159"/>
      <c r="L163" s="159"/>
      <c r="M163" s="159"/>
      <c r="N163" s="159"/>
      <c r="O163" s="159"/>
      <c r="P163" s="159"/>
      <c r="Q163" s="158">
        <f t="shared" si="48"/>
        <v>990</v>
      </c>
      <c r="R163" s="159">
        <v>11470</v>
      </c>
      <c r="S163" s="158">
        <f t="shared" si="59"/>
        <v>-10480</v>
      </c>
      <c r="T163" s="158">
        <f t="shared" si="60"/>
        <v>990</v>
      </c>
      <c r="U163" s="159">
        <v>50</v>
      </c>
      <c r="V163" s="159"/>
      <c r="W163" s="159">
        <v>10480</v>
      </c>
      <c r="X163" s="159"/>
      <c r="Y163" s="159"/>
      <c r="Z163" s="159"/>
      <c r="AA163" s="159">
        <v>50</v>
      </c>
      <c r="AB163" s="159"/>
      <c r="AC163" s="159"/>
      <c r="AD163" s="158">
        <f t="shared" si="49"/>
        <v>11570</v>
      </c>
      <c r="AE163" s="159">
        <v>1090</v>
      </c>
      <c r="AF163" s="158">
        <f t="shared" si="50"/>
        <v>0</v>
      </c>
      <c r="AG163" s="158">
        <f t="shared" si="56"/>
        <v>990</v>
      </c>
      <c r="AH163" s="159"/>
      <c r="AI163" s="159"/>
      <c r="AJ163" s="159"/>
      <c r="AK163" s="159"/>
      <c r="AL163" s="159"/>
      <c r="AM163" s="159"/>
      <c r="AN163" s="159"/>
      <c r="AO163" s="159"/>
      <c r="AP163" s="159"/>
      <c r="AQ163" s="158">
        <f t="shared" si="51"/>
        <v>990</v>
      </c>
      <c r="AR163" s="159">
        <v>990</v>
      </c>
      <c r="AS163" s="158">
        <f t="shared" si="52"/>
        <v>0</v>
      </c>
      <c r="AT163" s="158">
        <f t="shared" si="57"/>
        <v>990</v>
      </c>
      <c r="AU163" s="159">
        <v>50</v>
      </c>
      <c r="AV163" s="159"/>
      <c r="AW163" s="159"/>
      <c r="AX163" s="159"/>
      <c r="AY163" s="159"/>
      <c r="AZ163" s="159"/>
      <c r="BA163" s="159"/>
      <c r="BB163" s="159"/>
      <c r="BC163" s="159"/>
      <c r="BD163" s="158">
        <f t="shared" si="53"/>
        <v>1040</v>
      </c>
      <c r="BE163" s="159">
        <v>1040</v>
      </c>
      <c r="BF163" s="159">
        <f t="shared" si="54"/>
        <v>0</v>
      </c>
      <c r="BG163" s="137" t="str">
        <f t="shared" si="55"/>
        <v>*</v>
      </c>
    </row>
    <row r="164" spans="1:59">
      <c r="A164" s="138">
        <v>162</v>
      </c>
      <c r="B164" s="162" t="s">
        <v>356</v>
      </c>
      <c r="C164" s="214" t="s">
        <v>23</v>
      </c>
      <c r="D164" s="163" t="s">
        <v>12</v>
      </c>
      <c r="E164" s="184"/>
      <c r="F164" s="165">
        <v>330</v>
      </c>
      <c r="G164" s="166">
        <f t="shared" si="58"/>
        <v>0</v>
      </c>
      <c r="H164" s="167"/>
      <c r="I164" s="167"/>
      <c r="J164" s="167"/>
      <c r="K164" s="167"/>
      <c r="L164" s="167"/>
      <c r="M164" s="167"/>
      <c r="N164" s="167"/>
      <c r="O164" s="167"/>
      <c r="P164" s="167"/>
      <c r="Q164" s="166">
        <f t="shared" si="48"/>
        <v>0</v>
      </c>
      <c r="R164" s="167"/>
      <c r="S164" s="166">
        <f t="shared" si="59"/>
        <v>330</v>
      </c>
      <c r="T164" s="166">
        <f t="shared" si="60"/>
        <v>0</v>
      </c>
      <c r="U164" s="167"/>
      <c r="V164" s="167"/>
      <c r="W164" s="167"/>
      <c r="X164" s="167"/>
      <c r="Y164" s="167"/>
      <c r="Z164" s="167"/>
      <c r="AA164" s="167"/>
      <c r="AB164" s="167"/>
      <c r="AC164" s="167"/>
      <c r="AD164" s="166">
        <f t="shared" si="49"/>
        <v>0</v>
      </c>
      <c r="AE164" s="167"/>
      <c r="AF164" s="166">
        <f t="shared" si="50"/>
        <v>330</v>
      </c>
      <c r="AG164" s="166">
        <f t="shared" si="56"/>
        <v>0</v>
      </c>
      <c r="AH164" s="167"/>
      <c r="AI164" s="167"/>
      <c r="AJ164" s="167"/>
      <c r="AK164" s="167"/>
      <c r="AL164" s="167"/>
      <c r="AM164" s="167"/>
      <c r="AN164" s="167"/>
      <c r="AO164" s="167"/>
      <c r="AP164" s="167"/>
      <c r="AQ164" s="166">
        <f t="shared" si="51"/>
        <v>0</v>
      </c>
      <c r="AR164" s="167"/>
      <c r="AS164" s="166">
        <f t="shared" si="52"/>
        <v>330</v>
      </c>
      <c r="AT164" s="166">
        <f t="shared" si="57"/>
        <v>0</v>
      </c>
      <c r="AU164" s="167"/>
      <c r="AV164" s="167"/>
      <c r="AW164" s="167"/>
      <c r="AX164" s="167"/>
      <c r="AY164" s="167"/>
      <c r="AZ164" s="167"/>
      <c r="BA164" s="167"/>
      <c r="BB164" s="167"/>
      <c r="BC164" s="167"/>
      <c r="BD164" s="166">
        <f t="shared" si="53"/>
        <v>0</v>
      </c>
      <c r="BE164" s="167"/>
      <c r="BF164" s="167">
        <f t="shared" si="54"/>
        <v>330</v>
      </c>
      <c r="BG164" s="137" t="str">
        <f t="shared" si="55"/>
        <v/>
      </c>
    </row>
    <row r="165" spans="1:59">
      <c r="A165" s="138">
        <v>163</v>
      </c>
      <c r="B165" s="160" t="s">
        <v>358</v>
      </c>
      <c r="C165" s="213" t="s">
        <v>14</v>
      </c>
      <c r="D165" s="156" t="s">
        <v>360</v>
      </c>
      <c r="E165" s="161">
        <v>150</v>
      </c>
      <c r="F165" s="158">
        <v>0</v>
      </c>
      <c r="G165" s="158">
        <f t="shared" si="58"/>
        <v>450</v>
      </c>
      <c r="H165" s="159"/>
      <c r="I165" s="159"/>
      <c r="J165" s="159"/>
      <c r="K165" s="159"/>
      <c r="L165" s="159"/>
      <c r="M165" s="159"/>
      <c r="N165" s="159"/>
      <c r="O165" s="159"/>
      <c r="P165" s="159"/>
      <c r="Q165" s="158">
        <f t="shared" si="48"/>
        <v>450</v>
      </c>
      <c r="R165" s="159">
        <v>450</v>
      </c>
      <c r="S165" s="158">
        <f t="shared" si="59"/>
        <v>0</v>
      </c>
      <c r="T165" s="158">
        <f t="shared" si="60"/>
        <v>450</v>
      </c>
      <c r="U165" s="159"/>
      <c r="V165" s="159"/>
      <c r="W165" s="159"/>
      <c r="X165" s="159"/>
      <c r="Y165" s="159"/>
      <c r="Z165" s="159">
        <v>250</v>
      </c>
      <c r="AA165" s="159">
        <v>50</v>
      </c>
      <c r="AB165" s="159"/>
      <c r="AC165" s="159">
        <v>50</v>
      </c>
      <c r="AD165" s="158">
        <f t="shared" si="49"/>
        <v>800</v>
      </c>
      <c r="AE165" s="159">
        <v>1250</v>
      </c>
      <c r="AF165" s="158">
        <f t="shared" si="50"/>
        <v>-450</v>
      </c>
      <c r="AG165" s="158">
        <f t="shared" si="56"/>
        <v>450</v>
      </c>
      <c r="AH165" s="159"/>
      <c r="AI165" s="159"/>
      <c r="AJ165" s="159"/>
      <c r="AK165" s="159"/>
      <c r="AL165" s="159"/>
      <c r="AM165" s="159"/>
      <c r="AN165" s="159"/>
      <c r="AO165" s="159"/>
      <c r="AP165" s="159"/>
      <c r="AQ165" s="158">
        <f t="shared" si="51"/>
        <v>450</v>
      </c>
      <c r="AR165" s="159"/>
      <c r="AS165" s="158">
        <f t="shared" si="52"/>
        <v>0</v>
      </c>
      <c r="AT165" s="158">
        <f t="shared" si="57"/>
        <v>450</v>
      </c>
      <c r="AU165" s="159"/>
      <c r="AV165" s="159"/>
      <c r="AW165" s="159"/>
      <c r="AX165" s="159"/>
      <c r="AY165" s="159"/>
      <c r="AZ165" s="159"/>
      <c r="BA165" s="159"/>
      <c r="BB165" s="159"/>
      <c r="BC165" s="159"/>
      <c r="BD165" s="158">
        <f t="shared" si="53"/>
        <v>450</v>
      </c>
      <c r="BE165" s="159"/>
      <c r="BF165" s="159">
        <f t="shared" si="54"/>
        <v>450</v>
      </c>
      <c r="BG165" s="137" t="str">
        <f t="shared" si="55"/>
        <v/>
      </c>
    </row>
    <row r="166" spans="1:59">
      <c r="A166" s="138">
        <v>164</v>
      </c>
      <c r="B166" s="160" t="s">
        <v>361</v>
      </c>
      <c r="C166" s="213" t="s">
        <v>14</v>
      </c>
      <c r="D166" s="156" t="s">
        <v>12</v>
      </c>
      <c r="E166" s="161">
        <v>150</v>
      </c>
      <c r="F166" s="158">
        <v>0</v>
      </c>
      <c r="G166" s="158">
        <f t="shared" si="58"/>
        <v>450</v>
      </c>
      <c r="H166" s="159"/>
      <c r="I166" s="159"/>
      <c r="J166" s="159"/>
      <c r="K166" s="159"/>
      <c r="L166" s="159"/>
      <c r="M166" s="159"/>
      <c r="N166" s="159"/>
      <c r="O166" s="159"/>
      <c r="P166" s="159"/>
      <c r="Q166" s="158">
        <f t="shared" si="48"/>
        <v>450</v>
      </c>
      <c r="R166" s="159">
        <v>450</v>
      </c>
      <c r="S166" s="158">
        <f t="shared" si="59"/>
        <v>0</v>
      </c>
      <c r="T166" s="158">
        <f t="shared" si="60"/>
        <v>450</v>
      </c>
      <c r="U166" s="159">
        <v>50</v>
      </c>
      <c r="V166" s="159"/>
      <c r="W166" s="159"/>
      <c r="X166" s="159"/>
      <c r="Y166" s="159"/>
      <c r="Z166" s="159"/>
      <c r="AA166" s="159">
        <v>50</v>
      </c>
      <c r="AB166" s="159"/>
      <c r="AC166" s="159">
        <v>70</v>
      </c>
      <c r="AD166" s="158">
        <f t="shared" si="49"/>
        <v>620</v>
      </c>
      <c r="AE166" s="159">
        <v>620</v>
      </c>
      <c r="AF166" s="158">
        <f t="shared" si="50"/>
        <v>0</v>
      </c>
      <c r="AG166" s="158">
        <f t="shared" si="56"/>
        <v>450</v>
      </c>
      <c r="AH166" s="159"/>
      <c r="AI166" s="159"/>
      <c r="AJ166" s="159"/>
      <c r="AK166" s="159"/>
      <c r="AL166" s="159"/>
      <c r="AM166" s="159"/>
      <c r="AN166" s="159"/>
      <c r="AO166" s="159"/>
      <c r="AP166" s="159"/>
      <c r="AQ166" s="158">
        <f t="shared" si="51"/>
        <v>450</v>
      </c>
      <c r="AR166" s="159">
        <v>450</v>
      </c>
      <c r="AS166" s="158">
        <f t="shared" si="52"/>
        <v>0</v>
      </c>
      <c r="AT166" s="158">
        <f t="shared" si="57"/>
        <v>450</v>
      </c>
      <c r="AU166" s="159"/>
      <c r="AV166" s="159">
        <v>192</v>
      </c>
      <c r="AW166" s="159"/>
      <c r="AX166" s="159"/>
      <c r="AY166" s="159"/>
      <c r="AZ166" s="159"/>
      <c r="BA166" s="159"/>
      <c r="BB166" s="159"/>
      <c r="BC166" s="159"/>
      <c r="BD166" s="158">
        <f t="shared" si="53"/>
        <v>642</v>
      </c>
      <c r="BE166" s="159"/>
      <c r="BF166" s="159">
        <f t="shared" si="54"/>
        <v>642</v>
      </c>
      <c r="BG166" s="137" t="str">
        <f t="shared" si="55"/>
        <v/>
      </c>
    </row>
    <row r="167" spans="1:59">
      <c r="A167" s="138">
        <v>165</v>
      </c>
      <c r="B167" s="155" t="s">
        <v>363</v>
      </c>
      <c r="C167" s="213" t="s">
        <v>10</v>
      </c>
      <c r="D167" s="156" t="s">
        <v>365</v>
      </c>
      <c r="E167" s="157">
        <v>125</v>
      </c>
      <c r="F167" s="158">
        <v>0</v>
      </c>
      <c r="G167" s="158">
        <f t="shared" si="58"/>
        <v>375</v>
      </c>
      <c r="H167" s="159"/>
      <c r="I167" s="159">
        <v>50</v>
      </c>
      <c r="J167" s="159"/>
      <c r="K167" s="159"/>
      <c r="L167" s="159"/>
      <c r="M167" s="159"/>
      <c r="N167" s="159"/>
      <c r="O167" s="159"/>
      <c r="P167" s="159"/>
      <c r="Q167" s="158">
        <f t="shared" si="48"/>
        <v>425</v>
      </c>
      <c r="R167" s="159">
        <v>425</v>
      </c>
      <c r="S167" s="158">
        <f t="shared" si="59"/>
        <v>0</v>
      </c>
      <c r="T167" s="158">
        <f t="shared" si="60"/>
        <v>375</v>
      </c>
      <c r="U167" s="159"/>
      <c r="V167" s="159"/>
      <c r="W167" s="159"/>
      <c r="X167" s="159"/>
      <c r="Y167" s="159"/>
      <c r="Z167" s="159"/>
      <c r="AA167" s="159"/>
      <c r="AB167" s="159"/>
      <c r="AC167" s="159"/>
      <c r="AD167" s="158">
        <f t="shared" si="49"/>
        <v>375</v>
      </c>
      <c r="AE167" s="159">
        <v>375</v>
      </c>
      <c r="AF167" s="158">
        <f t="shared" si="50"/>
        <v>0</v>
      </c>
      <c r="AG167" s="158">
        <f t="shared" si="56"/>
        <v>375</v>
      </c>
      <c r="AH167" s="159"/>
      <c r="AI167" s="159">
        <v>50</v>
      </c>
      <c r="AJ167" s="159"/>
      <c r="AK167" s="159"/>
      <c r="AL167" s="159">
        <v>300</v>
      </c>
      <c r="AM167" s="159"/>
      <c r="AN167" s="159"/>
      <c r="AO167" s="159"/>
      <c r="AP167" s="159"/>
      <c r="AQ167" s="158">
        <f t="shared" si="51"/>
        <v>725</v>
      </c>
      <c r="AR167" s="159">
        <v>725</v>
      </c>
      <c r="AS167" s="158">
        <f t="shared" si="52"/>
        <v>0</v>
      </c>
      <c r="AT167" s="158">
        <f t="shared" si="57"/>
        <v>375</v>
      </c>
      <c r="AU167" s="159"/>
      <c r="AV167" s="159">
        <v>100</v>
      </c>
      <c r="AW167" s="159"/>
      <c r="AX167" s="159"/>
      <c r="AY167" s="159">
        <v>150</v>
      </c>
      <c r="AZ167" s="159"/>
      <c r="BA167" s="159"/>
      <c r="BB167" s="159"/>
      <c r="BC167" s="159"/>
      <c r="BD167" s="158">
        <f t="shared" si="53"/>
        <v>625</v>
      </c>
      <c r="BE167" s="159">
        <v>625</v>
      </c>
      <c r="BF167" s="159">
        <f t="shared" si="54"/>
        <v>0</v>
      </c>
      <c r="BG167" s="137" t="str">
        <f t="shared" si="55"/>
        <v>*</v>
      </c>
    </row>
    <row r="168" spans="1:59">
      <c r="A168" s="138">
        <v>166</v>
      </c>
      <c r="B168" s="160" t="s">
        <v>368</v>
      </c>
      <c r="C168" s="213" t="s">
        <v>14</v>
      </c>
      <c r="D168" s="156" t="s">
        <v>902</v>
      </c>
      <c r="E168" s="161">
        <v>95</v>
      </c>
      <c r="F168" s="158">
        <v>0</v>
      </c>
      <c r="G168" s="158">
        <f t="shared" si="58"/>
        <v>285</v>
      </c>
      <c r="H168" s="159"/>
      <c r="I168" s="159"/>
      <c r="J168" s="159"/>
      <c r="K168" s="159"/>
      <c r="L168" s="159"/>
      <c r="M168" s="159"/>
      <c r="N168" s="159"/>
      <c r="O168" s="159"/>
      <c r="P168" s="159"/>
      <c r="Q168" s="158">
        <f t="shared" si="48"/>
        <v>285</v>
      </c>
      <c r="R168" s="159">
        <v>620</v>
      </c>
      <c r="S168" s="158">
        <f t="shared" si="59"/>
        <v>-335</v>
      </c>
      <c r="T168" s="158">
        <f t="shared" si="60"/>
        <v>285</v>
      </c>
      <c r="U168" s="159"/>
      <c r="V168" s="159"/>
      <c r="W168" s="159"/>
      <c r="X168" s="159"/>
      <c r="Y168" s="159"/>
      <c r="Z168" s="159"/>
      <c r="AA168" s="159"/>
      <c r="AB168" s="159"/>
      <c r="AC168" s="159"/>
      <c r="AD168" s="158">
        <f t="shared" si="49"/>
        <v>285</v>
      </c>
      <c r="AE168" s="159"/>
      <c r="AF168" s="158">
        <f t="shared" si="50"/>
        <v>-50</v>
      </c>
      <c r="AG168" s="158">
        <f t="shared" si="56"/>
        <v>285</v>
      </c>
      <c r="AH168" s="159">
        <v>50</v>
      </c>
      <c r="AI168" s="159"/>
      <c r="AJ168" s="159"/>
      <c r="AK168" s="159"/>
      <c r="AL168" s="159"/>
      <c r="AM168" s="159"/>
      <c r="AN168" s="159"/>
      <c r="AO168" s="159"/>
      <c r="AP168" s="159"/>
      <c r="AQ168" s="158">
        <f t="shared" si="51"/>
        <v>335</v>
      </c>
      <c r="AR168" s="159"/>
      <c r="AS168" s="158">
        <f t="shared" si="52"/>
        <v>285</v>
      </c>
      <c r="AT168" s="158">
        <f t="shared" si="57"/>
        <v>285</v>
      </c>
      <c r="AU168" s="159"/>
      <c r="AV168" s="159"/>
      <c r="AW168" s="159"/>
      <c r="AX168" s="159"/>
      <c r="AY168" s="159"/>
      <c r="AZ168" s="159"/>
      <c r="BA168" s="159"/>
      <c r="BB168" s="159"/>
      <c r="BC168" s="159"/>
      <c r="BD168" s="158">
        <f t="shared" si="53"/>
        <v>285</v>
      </c>
      <c r="BE168" s="159"/>
      <c r="BF168" s="159">
        <f t="shared" si="54"/>
        <v>570</v>
      </c>
      <c r="BG168" s="137" t="str">
        <f t="shared" si="55"/>
        <v/>
      </c>
    </row>
    <row r="169" spans="1:59">
      <c r="A169" s="138">
        <v>167</v>
      </c>
      <c r="B169" s="162" t="s">
        <v>370</v>
      </c>
      <c r="C169" s="214" t="s">
        <v>30</v>
      </c>
      <c r="D169" s="164"/>
      <c r="E169" s="162"/>
      <c r="F169" s="165">
        <v>0</v>
      </c>
      <c r="G169" s="166">
        <f t="shared" si="58"/>
        <v>0</v>
      </c>
      <c r="H169" s="167"/>
      <c r="I169" s="167"/>
      <c r="J169" s="167"/>
      <c r="K169" s="167"/>
      <c r="L169" s="167"/>
      <c r="M169" s="167"/>
      <c r="N169" s="167"/>
      <c r="O169" s="167"/>
      <c r="P169" s="167"/>
      <c r="Q169" s="166">
        <f t="shared" si="48"/>
        <v>0</v>
      </c>
      <c r="R169" s="167"/>
      <c r="S169" s="166">
        <f t="shared" si="59"/>
        <v>0</v>
      </c>
      <c r="T169" s="166">
        <f t="shared" si="60"/>
        <v>0</v>
      </c>
      <c r="U169" s="167"/>
      <c r="V169" s="167"/>
      <c r="W169" s="167"/>
      <c r="X169" s="167"/>
      <c r="Y169" s="167"/>
      <c r="Z169" s="167"/>
      <c r="AA169" s="167"/>
      <c r="AB169" s="167"/>
      <c r="AC169" s="167"/>
      <c r="AD169" s="166">
        <f t="shared" si="49"/>
        <v>0</v>
      </c>
      <c r="AE169" s="167"/>
      <c r="AF169" s="166">
        <f t="shared" si="50"/>
        <v>0</v>
      </c>
      <c r="AG169" s="166">
        <f t="shared" si="56"/>
        <v>0</v>
      </c>
      <c r="AH169" s="167"/>
      <c r="AI169" s="167"/>
      <c r="AJ169" s="167"/>
      <c r="AK169" s="167"/>
      <c r="AL169" s="167"/>
      <c r="AM169" s="167"/>
      <c r="AN169" s="167"/>
      <c r="AO169" s="167"/>
      <c r="AP169" s="167"/>
      <c r="AQ169" s="166">
        <f t="shared" si="51"/>
        <v>0</v>
      </c>
      <c r="AR169" s="167"/>
      <c r="AS169" s="166">
        <f t="shared" si="52"/>
        <v>0</v>
      </c>
      <c r="AT169" s="166">
        <f t="shared" si="57"/>
        <v>0</v>
      </c>
      <c r="AU169" s="167"/>
      <c r="AV169" s="167"/>
      <c r="AW169" s="167"/>
      <c r="AX169" s="167"/>
      <c r="AY169" s="167"/>
      <c r="AZ169" s="167"/>
      <c r="BA169" s="167"/>
      <c r="BB169" s="167"/>
      <c r="BC169" s="167"/>
      <c r="BD169" s="166">
        <f t="shared" si="53"/>
        <v>0</v>
      </c>
      <c r="BE169" s="167"/>
      <c r="BF169" s="167">
        <f t="shared" si="54"/>
        <v>0</v>
      </c>
      <c r="BG169" s="137" t="str">
        <f t="shared" si="55"/>
        <v>*</v>
      </c>
    </row>
    <row r="170" spans="1:59">
      <c r="A170" s="138">
        <v>168</v>
      </c>
      <c r="B170" s="160" t="s">
        <v>371</v>
      </c>
      <c r="C170" s="213" t="s">
        <v>23</v>
      </c>
      <c r="D170" s="156" t="s">
        <v>373</v>
      </c>
      <c r="E170" s="161">
        <v>85</v>
      </c>
      <c r="F170" s="158">
        <v>0</v>
      </c>
      <c r="G170" s="158">
        <f t="shared" si="58"/>
        <v>255</v>
      </c>
      <c r="H170" s="159"/>
      <c r="I170" s="159"/>
      <c r="J170" s="159"/>
      <c r="K170" s="159"/>
      <c r="L170" s="159"/>
      <c r="M170" s="159"/>
      <c r="N170" s="159"/>
      <c r="O170" s="159"/>
      <c r="P170" s="159"/>
      <c r="Q170" s="158">
        <f t="shared" si="48"/>
        <v>255</v>
      </c>
      <c r="R170" s="159">
        <v>1020</v>
      </c>
      <c r="S170" s="158">
        <f t="shared" si="59"/>
        <v>-765</v>
      </c>
      <c r="T170" s="158">
        <f t="shared" si="60"/>
        <v>255</v>
      </c>
      <c r="U170" s="159"/>
      <c r="V170" s="159"/>
      <c r="W170" s="159"/>
      <c r="X170" s="159"/>
      <c r="Y170" s="159"/>
      <c r="Z170" s="159"/>
      <c r="AA170" s="159"/>
      <c r="AB170" s="159"/>
      <c r="AC170" s="159"/>
      <c r="AD170" s="158">
        <f t="shared" si="49"/>
        <v>255</v>
      </c>
      <c r="AE170" s="159"/>
      <c r="AF170" s="158">
        <f t="shared" si="50"/>
        <v>-510</v>
      </c>
      <c r="AG170" s="158">
        <f t="shared" si="56"/>
        <v>255</v>
      </c>
      <c r="AH170" s="159"/>
      <c r="AI170" s="159"/>
      <c r="AJ170" s="159"/>
      <c r="AK170" s="159"/>
      <c r="AL170" s="159"/>
      <c r="AM170" s="159"/>
      <c r="AN170" s="159"/>
      <c r="AO170" s="159"/>
      <c r="AP170" s="159"/>
      <c r="AQ170" s="158">
        <f t="shared" si="51"/>
        <v>255</v>
      </c>
      <c r="AR170" s="159"/>
      <c r="AS170" s="158">
        <f t="shared" si="52"/>
        <v>-255</v>
      </c>
      <c r="AT170" s="158">
        <f t="shared" si="57"/>
        <v>255</v>
      </c>
      <c r="AU170" s="159">
        <v>150</v>
      </c>
      <c r="AV170" s="159"/>
      <c r="AW170" s="159"/>
      <c r="AX170" s="159"/>
      <c r="AY170" s="159"/>
      <c r="AZ170" s="159"/>
      <c r="BA170" s="159"/>
      <c r="BB170" s="159"/>
      <c r="BC170" s="159"/>
      <c r="BD170" s="158">
        <f t="shared" si="53"/>
        <v>405</v>
      </c>
      <c r="BE170" s="159">
        <v>150</v>
      </c>
      <c r="BF170" s="159">
        <f t="shared" si="54"/>
        <v>0</v>
      </c>
      <c r="BG170" s="137" t="str">
        <f t="shared" si="55"/>
        <v>*</v>
      </c>
    </row>
    <row r="171" spans="1:59">
      <c r="A171" s="138">
        <v>169</v>
      </c>
      <c r="B171" s="230" t="s">
        <v>1267</v>
      </c>
      <c r="C171" s="213" t="s">
        <v>10</v>
      </c>
      <c r="D171" s="156" t="s">
        <v>12</v>
      </c>
      <c r="E171" s="157">
        <v>70</v>
      </c>
      <c r="F171" s="158">
        <v>0</v>
      </c>
      <c r="G171" s="158">
        <f t="shared" si="58"/>
        <v>210</v>
      </c>
      <c r="H171" s="159">
        <v>50</v>
      </c>
      <c r="I171" s="159"/>
      <c r="J171" s="159"/>
      <c r="K171" s="159"/>
      <c r="L171" s="159"/>
      <c r="M171" s="159"/>
      <c r="N171" s="159"/>
      <c r="O171" s="159"/>
      <c r="P171" s="159"/>
      <c r="Q171" s="158">
        <f t="shared" si="48"/>
        <v>260</v>
      </c>
      <c r="R171" s="159"/>
      <c r="S171" s="158">
        <f t="shared" si="59"/>
        <v>260</v>
      </c>
      <c r="T171" s="158">
        <f t="shared" si="60"/>
        <v>210</v>
      </c>
      <c r="U171" s="159"/>
      <c r="V171" s="159"/>
      <c r="W171" s="159"/>
      <c r="X171" s="159"/>
      <c r="Y171" s="159"/>
      <c r="Z171" s="159"/>
      <c r="AA171" s="159"/>
      <c r="AB171" s="159"/>
      <c r="AC171" s="159"/>
      <c r="AD171" s="158">
        <f t="shared" si="49"/>
        <v>210</v>
      </c>
      <c r="AE171" s="159">
        <v>470</v>
      </c>
      <c r="AF171" s="158">
        <f t="shared" si="50"/>
        <v>0</v>
      </c>
      <c r="AG171" s="158">
        <f t="shared" si="56"/>
        <v>210</v>
      </c>
      <c r="AH171" s="159"/>
      <c r="AI171" s="159"/>
      <c r="AJ171" s="159"/>
      <c r="AK171" s="159"/>
      <c r="AL171" s="159"/>
      <c r="AM171" s="159"/>
      <c r="AN171" s="159"/>
      <c r="AO171" s="159"/>
      <c r="AP171" s="159"/>
      <c r="AQ171" s="158">
        <f t="shared" si="51"/>
        <v>210</v>
      </c>
      <c r="AR171" s="159"/>
      <c r="AS171" s="158">
        <f t="shared" si="52"/>
        <v>210</v>
      </c>
      <c r="AT171" s="158">
        <f t="shared" si="57"/>
        <v>210</v>
      </c>
      <c r="AU171" s="159"/>
      <c r="AV171" s="159"/>
      <c r="AW171" s="159"/>
      <c r="AX171" s="159"/>
      <c r="AY171" s="159"/>
      <c r="AZ171" s="159"/>
      <c r="BA171" s="159"/>
      <c r="BB171" s="159"/>
      <c r="BC171" s="159"/>
      <c r="BD171" s="158">
        <f t="shared" si="53"/>
        <v>210</v>
      </c>
      <c r="BE171" s="159"/>
      <c r="BF171" s="159">
        <f t="shared" si="54"/>
        <v>420</v>
      </c>
      <c r="BG171" s="137" t="str">
        <f t="shared" si="55"/>
        <v/>
      </c>
    </row>
    <row r="172" spans="1:59">
      <c r="A172" s="138">
        <v>170</v>
      </c>
      <c r="B172" s="160" t="s">
        <v>375</v>
      </c>
      <c r="C172" s="213" t="s">
        <v>23</v>
      </c>
      <c r="D172" s="156" t="s">
        <v>377</v>
      </c>
      <c r="E172" s="161">
        <v>40</v>
      </c>
      <c r="F172" s="158">
        <v>0</v>
      </c>
      <c r="G172" s="158">
        <f t="shared" si="58"/>
        <v>120</v>
      </c>
      <c r="H172" s="159"/>
      <c r="I172" s="159"/>
      <c r="J172" s="159"/>
      <c r="K172" s="159"/>
      <c r="L172" s="159"/>
      <c r="M172" s="159"/>
      <c r="N172" s="159"/>
      <c r="O172" s="159"/>
      <c r="P172" s="159"/>
      <c r="Q172" s="158">
        <f t="shared" si="48"/>
        <v>120</v>
      </c>
      <c r="R172" s="159"/>
      <c r="S172" s="158">
        <f t="shared" si="59"/>
        <v>120</v>
      </c>
      <c r="T172" s="158">
        <f t="shared" si="60"/>
        <v>120</v>
      </c>
      <c r="U172" s="159"/>
      <c r="V172" s="159"/>
      <c r="W172" s="159"/>
      <c r="X172" s="159"/>
      <c r="Y172" s="159"/>
      <c r="Z172" s="159"/>
      <c r="AA172" s="159"/>
      <c r="AB172" s="159"/>
      <c r="AC172" s="159"/>
      <c r="AD172" s="158">
        <f t="shared" si="49"/>
        <v>120</v>
      </c>
      <c r="AE172" s="159">
        <v>480</v>
      </c>
      <c r="AF172" s="158">
        <f t="shared" si="50"/>
        <v>-240</v>
      </c>
      <c r="AG172" s="158">
        <f t="shared" si="56"/>
        <v>120</v>
      </c>
      <c r="AH172" s="159"/>
      <c r="AI172" s="159"/>
      <c r="AJ172" s="159"/>
      <c r="AK172" s="159"/>
      <c r="AL172" s="159"/>
      <c r="AM172" s="159"/>
      <c r="AN172" s="159"/>
      <c r="AO172" s="159"/>
      <c r="AP172" s="159"/>
      <c r="AQ172" s="158">
        <f t="shared" si="51"/>
        <v>120</v>
      </c>
      <c r="AR172" s="159"/>
      <c r="AS172" s="158">
        <f t="shared" si="52"/>
        <v>-120</v>
      </c>
      <c r="AT172" s="158">
        <f t="shared" si="57"/>
        <v>120</v>
      </c>
      <c r="AU172" s="159"/>
      <c r="AV172" s="159"/>
      <c r="AW172" s="159"/>
      <c r="AX172" s="159"/>
      <c r="AY172" s="159"/>
      <c r="AZ172" s="159"/>
      <c r="BA172" s="159"/>
      <c r="BB172" s="159"/>
      <c r="BC172" s="159"/>
      <c r="BD172" s="158">
        <f t="shared" si="53"/>
        <v>120</v>
      </c>
      <c r="BE172" s="159"/>
      <c r="BF172" s="159">
        <f t="shared" si="54"/>
        <v>0</v>
      </c>
      <c r="BG172" s="137" t="str">
        <f t="shared" si="55"/>
        <v>*</v>
      </c>
    </row>
    <row r="173" spans="1:59">
      <c r="A173" s="138">
        <v>171</v>
      </c>
      <c r="B173" s="160" t="s">
        <v>378</v>
      </c>
      <c r="C173" s="213" t="s">
        <v>23</v>
      </c>
      <c r="D173" s="156" t="s">
        <v>835</v>
      </c>
      <c r="E173" s="161">
        <v>250</v>
      </c>
      <c r="F173" s="158">
        <v>0</v>
      </c>
      <c r="G173" s="158">
        <f t="shared" si="58"/>
        <v>750</v>
      </c>
      <c r="H173" s="159"/>
      <c r="I173" s="159"/>
      <c r="J173" s="159"/>
      <c r="K173" s="159"/>
      <c r="L173" s="159"/>
      <c r="M173" s="159"/>
      <c r="N173" s="159"/>
      <c r="O173" s="159"/>
      <c r="P173" s="159"/>
      <c r="Q173" s="158">
        <f t="shared" si="48"/>
        <v>750</v>
      </c>
      <c r="R173" s="159"/>
      <c r="S173" s="158">
        <f t="shared" si="59"/>
        <v>750</v>
      </c>
      <c r="T173" s="158">
        <f t="shared" si="60"/>
        <v>750</v>
      </c>
      <c r="U173" s="159"/>
      <c r="V173" s="159"/>
      <c r="W173" s="159"/>
      <c r="X173" s="159"/>
      <c r="Y173" s="159"/>
      <c r="Z173" s="159"/>
      <c r="AA173" s="159"/>
      <c r="AB173" s="159"/>
      <c r="AC173" s="159"/>
      <c r="AD173" s="158">
        <f t="shared" si="49"/>
        <v>750</v>
      </c>
      <c r="AE173" s="159"/>
      <c r="AF173" s="158">
        <f t="shared" si="50"/>
        <v>1500</v>
      </c>
      <c r="AG173" s="158">
        <f t="shared" si="56"/>
        <v>750</v>
      </c>
      <c r="AH173" s="159"/>
      <c r="AI173" s="159"/>
      <c r="AJ173" s="159"/>
      <c r="AK173" s="159"/>
      <c r="AL173" s="159"/>
      <c r="AM173" s="159"/>
      <c r="AN173" s="159"/>
      <c r="AO173" s="159"/>
      <c r="AP173" s="159"/>
      <c r="AQ173" s="158">
        <f t="shared" si="51"/>
        <v>750</v>
      </c>
      <c r="AR173" s="159">
        <v>1500</v>
      </c>
      <c r="AS173" s="158">
        <f t="shared" si="52"/>
        <v>750</v>
      </c>
      <c r="AT173" s="158">
        <f t="shared" si="57"/>
        <v>750</v>
      </c>
      <c r="AU173" s="159"/>
      <c r="AV173" s="159"/>
      <c r="AW173" s="159"/>
      <c r="AX173" s="159"/>
      <c r="AY173" s="159"/>
      <c r="AZ173" s="159"/>
      <c r="BA173" s="159"/>
      <c r="BB173" s="159"/>
      <c r="BC173" s="159"/>
      <c r="BD173" s="158">
        <f t="shared" si="53"/>
        <v>750</v>
      </c>
      <c r="BE173" s="159">
        <v>1500</v>
      </c>
      <c r="BF173" s="159">
        <f t="shared" si="54"/>
        <v>0</v>
      </c>
      <c r="BG173" s="137" t="str">
        <f t="shared" si="55"/>
        <v>*</v>
      </c>
    </row>
    <row r="174" spans="1:59">
      <c r="A174" s="138">
        <v>172</v>
      </c>
      <c r="B174" s="155" t="s">
        <v>1144</v>
      </c>
      <c r="C174" s="213" t="s">
        <v>10</v>
      </c>
      <c r="D174" s="156" t="s">
        <v>382</v>
      </c>
      <c r="E174" s="157">
        <v>115</v>
      </c>
      <c r="F174" s="158">
        <v>-395</v>
      </c>
      <c r="G174" s="158">
        <f t="shared" si="58"/>
        <v>345</v>
      </c>
      <c r="H174" s="159">
        <v>50</v>
      </c>
      <c r="I174" s="159"/>
      <c r="J174" s="159"/>
      <c r="K174" s="159"/>
      <c r="L174" s="159"/>
      <c r="M174" s="159"/>
      <c r="N174" s="159"/>
      <c r="O174" s="159"/>
      <c r="P174" s="159"/>
      <c r="Q174" s="158">
        <f t="shared" si="48"/>
        <v>395</v>
      </c>
      <c r="R174" s="159">
        <v>5622</v>
      </c>
      <c r="S174" s="158">
        <f t="shared" si="59"/>
        <v>-5622</v>
      </c>
      <c r="T174" s="158">
        <f t="shared" si="60"/>
        <v>345</v>
      </c>
      <c r="U174" s="159"/>
      <c r="V174" s="159"/>
      <c r="W174" s="159">
        <v>5552</v>
      </c>
      <c r="X174" s="159"/>
      <c r="Y174" s="159"/>
      <c r="Z174" s="159"/>
      <c r="AA174" s="159"/>
      <c r="AB174" s="159"/>
      <c r="AC174" s="159"/>
      <c r="AD174" s="158">
        <f t="shared" si="49"/>
        <v>5897</v>
      </c>
      <c r="AE174" s="159"/>
      <c r="AF174" s="158">
        <f t="shared" si="50"/>
        <v>275</v>
      </c>
      <c r="AG174" s="158">
        <f t="shared" si="56"/>
        <v>345</v>
      </c>
      <c r="AH174" s="159"/>
      <c r="AI174" s="159"/>
      <c r="AJ174" s="159"/>
      <c r="AK174" s="159"/>
      <c r="AL174" s="159"/>
      <c r="AM174" s="159"/>
      <c r="AN174" s="159"/>
      <c r="AO174" s="159"/>
      <c r="AP174" s="159"/>
      <c r="AQ174" s="158">
        <f t="shared" si="51"/>
        <v>345</v>
      </c>
      <c r="AR174" s="159"/>
      <c r="AS174" s="158">
        <f t="shared" si="52"/>
        <v>620</v>
      </c>
      <c r="AT174" s="158">
        <f t="shared" si="57"/>
        <v>345</v>
      </c>
      <c r="AU174" s="159"/>
      <c r="AV174" s="159"/>
      <c r="AW174" s="159"/>
      <c r="AX174" s="159"/>
      <c r="AY174" s="159"/>
      <c r="AZ174" s="159"/>
      <c r="BA174" s="159"/>
      <c r="BB174" s="159"/>
      <c r="BC174" s="159"/>
      <c r="BD174" s="158">
        <f t="shared" si="53"/>
        <v>345</v>
      </c>
      <c r="BE174" s="159">
        <v>1310</v>
      </c>
      <c r="BF174" s="159">
        <f t="shared" si="54"/>
        <v>-345</v>
      </c>
      <c r="BG174" s="137" t="str">
        <f t="shared" si="55"/>
        <v/>
      </c>
    </row>
    <row r="175" spans="1:59">
      <c r="A175" s="138">
        <v>173</v>
      </c>
      <c r="B175" s="155" t="s">
        <v>383</v>
      </c>
      <c r="C175" s="213" t="s">
        <v>263</v>
      </c>
      <c r="D175" s="156" t="s">
        <v>385</v>
      </c>
      <c r="E175" s="185">
        <v>50</v>
      </c>
      <c r="F175" s="158">
        <v>0</v>
      </c>
      <c r="G175" s="158">
        <f t="shared" si="58"/>
        <v>150</v>
      </c>
      <c r="H175" s="159"/>
      <c r="I175" s="159"/>
      <c r="J175" s="159"/>
      <c r="K175" s="159"/>
      <c r="L175" s="159"/>
      <c r="M175" s="159"/>
      <c r="N175" s="159"/>
      <c r="O175" s="159"/>
      <c r="P175" s="159"/>
      <c r="Q175" s="158">
        <f t="shared" si="48"/>
        <v>150</v>
      </c>
      <c r="R175" s="159"/>
      <c r="S175" s="158">
        <f t="shared" si="59"/>
        <v>150</v>
      </c>
      <c r="T175" s="158">
        <f t="shared" si="60"/>
        <v>150</v>
      </c>
      <c r="U175" s="159"/>
      <c r="V175" s="159"/>
      <c r="W175" s="159"/>
      <c r="X175" s="159"/>
      <c r="Y175" s="159"/>
      <c r="Z175" s="159"/>
      <c r="AA175" s="159"/>
      <c r="AB175" s="159"/>
      <c r="AC175" s="159"/>
      <c r="AD175" s="158">
        <f t="shared" si="49"/>
        <v>150</v>
      </c>
      <c r="AE175" s="159">
        <v>300</v>
      </c>
      <c r="AF175" s="158">
        <f t="shared" si="50"/>
        <v>0</v>
      </c>
      <c r="AG175" s="158">
        <f t="shared" si="56"/>
        <v>150</v>
      </c>
      <c r="AH175" s="159"/>
      <c r="AI175" s="159"/>
      <c r="AJ175" s="159"/>
      <c r="AK175" s="159"/>
      <c r="AL175" s="159"/>
      <c r="AM175" s="159"/>
      <c r="AN175" s="159"/>
      <c r="AO175" s="159"/>
      <c r="AP175" s="159"/>
      <c r="AQ175" s="158">
        <f t="shared" si="51"/>
        <v>150</v>
      </c>
      <c r="AR175" s="159"/>
      <c r="AS175" s="158">
        <f t="shared" si="52"/>
        <v>150</v>
      </c>
      <c r="AT175" s="158">
        <f t="shared" si="57"/>
        <v>150</v>
      </c>
      <c r="AU175" s="159"/>
      <c r="AV175" s="159"/>
      <c r="AW175" s="159"/>
      <c r="AX175" s="159"/>
      <c r="AY175" s="159"/>
      <c r="AZ175" s="159"/>
      <c r="BA175" s="159"/>
      <c r="BB175" s="159"/>
      <c r="BC175" s="159"/>
      <c r="BD175" s="158">
        <f t="shared" si="53"/>
        <v>150</v>
      </c>
      <c r="BE175" s="159"/>
      <c r="BF175" s="159">
        <f t="shared" si="54"/>
        <v>300</v>
      </c>
      <c r="BG175" s="137" t="str">
        <f t="shared" si="55"/>
        <v/>
      </c>
    </row>
    <row r="176" spans="1:59">
      <c r="A176" s="138">
        <v>174</v>
      </c>
      <c r="B176" s="230" t="s">
        <v>1297</v>
      </c>
      <c r="C176" s="213" t="s">
        <v>263</v>
      </c>
      <c r="D176" s="156" t="s">
        <v>836</v>
      </c>
      <c r="E176" s="185">
        <v>67</v>
      </c>
      <c r="F176" s="158">
        <v>603</v>
      </c>
      <c r="G176" s="158">
        <v>0</v>
      </c>
      <c r="H176" s="159"/>
      <c r="I176" s="159"/>
      <c r="J176" s="159"/>
      <c r="K176" s="159"/>
      <c r="L176" s="159"/>
      <c r="M176" s="159"/>
      <c r="N176" s="159"/>
      <c r="O176" s="159"/>
      <c r="P176" s="159"/>
      <c r="Q176" s="158">
        <f t="shared" si="48"/>
        <v>0</v>
      </c>
      <c r="R176" s="159"/>
      <c r="S176" s="158">
        <f t="shared" si="59"/>
        <v>603</v>
      </c>
      <c r="T176" s="158">
        <v>0</v>
      </c>
      <c r="U176" s="159"/>
      <c r="V176" s="159"/>
      <c r="W176" s="159"/>
      <c r="X176" s="159"/>
      <c r="Y176" s="159"/>
      <c r="Z176" s="159"/>
      <c r="AA176" s="159"/>
      <c r="AB176" s="159"/>
      <c r="AC176" s="159"/>
      <c r="AD176" s="158">
        <f t="shared" si="49"/>
        <v>0</v>
      </c>
      <c r="AE176" s="159"/>
      <c r="AF176" s="158">
        <f t="shared" si="50"/>
        <v>603</v>
      </c>
      <c r="AG176" s="158">
        <v>0</v>
      </c>
      <c r="AH176" s="159"/>
      <c r="AI176" s="159"/>
      <c r="AJ176" s="159"/>
      <c r="AK176" s="159"/>
      <c r="AL176" s="159"/>
      <c r="AM176" s="159"/>
      <c r="AN176" s="159"/>
      <c r="AO176" s="159"/>
      <c r="AP176" s="159"/>
      <c r="AQ176" s="158">
        <f t="shared" si="51"/>
        <v>0</v>
      </c>
      <c r="AR176" s="159"/>
      <c r="AS176" s="158">
        <f t="shared" si="52"/>
        <v>603</v>
      </c>
      <c r="AT176" s="158">
        <v>0</v>
      </c>
      <c r="AU176" s="159"/>
      <c r="AV176" s="159"/>
      <c r="AW176" s="159"/>
      <c r="AX176" s="159"/>
      <c r="AY176" s="159"/>
      <c r="AZ176" s="159"/>
      <c r="BA176" s="159"/>
      <c r="BB176" s="159"/>
      <c r="BC176" s="159"/>
      <c r="BD176" s="158">
        <f t="shared" si="53"/>
        <v>0</v>
      </c>
      <c r="BE176" s="159"/>
      <c r="BF176" s="159">
        <f t="shared" si="54"/>
        <v>603</v>
      </c>
      <c r="BG176" s="137" t="str">
        <f t="shared" si="55"/>
        <v/>
      </c>
    </row>
    <row r="177" spans="1:59">
      <c r="A177" s="138">
        <v>175</v>
      </c>
      <c r="B177" s="186" t="s">
        <v>388</v>
      </c>
      <c r="C177" s="217" t="s">
        <v>30</v>
      </c>
      <c r="D177" s="187"/>
      <c r="E177" s="186"/>
      <c r="F177" s="158">
        <v>0</v>
      </c>
      <c r="G177" s="158">
        <f t="shared" ref="G177:G215" si="61">E177*3</f>
        <v>0</v>
      </c>
      <c r="H177" s="159"/>
      <c r="I177" s="159"/>
      <c r="J177" s="159"/>
      <c r="K177" s="159"/>
      <c r="L177" s="159"/>
      <c r="M177" s="159"/>
      <c r="N177" s="159"/>
      <c r="O177" s="159"/>
      <c r="P177" s="159"/>
      <c r="Q177" s="158">
        <f t="shared" si="48"/>
        <v>0</v>
      </c>
      <c r="R177" s="159"/>
      <c r="S177" s="158">
        <f t="shared" si="59"/>
        <v>0</v>
      </c>
      <c r="T177" s="158">
        <f t="shared" ref="T177:T215" si="62">E177*3</f>
        <v>0</v>
      </c>
      <c r="U177" s="159"/>
      <c r="V177" s="159"/>
      <c r="W177" s="159"/>
      <c r="X177" s="159"/>
      <c r="Y177" s="159"/>
      <c r="Z177" s="159"/>
      <c r="AA177" s="159"/>
      <c r="AB177" s="159"/>
      <c r="AC177" s="159"/>
      <c r="AD177" s="158">
        <f t="shared" si="49"/>
        <v>0</v>
      </c>
      <c r="AE177" s="159"/>
      <c r="AF177" s="158">
        <f t="shared" si="50"/>
        <v>0</v>
      </c>
      <c r="AG177" s="158">
        <f t="shared" ref="AG177:AG192" si="63">$E177*3</f>
        <v>0</v>
      </c>
      <c r="AH177" s="159"/>
      <c r="AI177" s="159"/>
      <c r="AJ177" s="159"/>
      <c r="AK177" s="159"/>
      <c r="AL177" s="159"/>
      <c r="AM177" s="159"/>
      <c r="AN177" s="159"/>
      <c r="AO177" s="159"/>
      <c r="AP177" s="159"/>
      <c r="AQ177" s="158">
        <f t="shared" si="51"/>
        <v>0</v>
      </c>
      <c r="AR177" s="159"/>
      <c r="AS177" s="158">
        <f t="shared" si="52"/>
        <v>0</v>
      </c>
      <c r="AT177" s="158">
        <f t="shared" ref="AT177:AT192" si="64">$E177*3</f>
        <v>0</v>
      </c>
      <c r="AU177" s="159"/>
      <c r="AV177" s="159"/>
      <c r="AW177" s="159"/>
      <c r="AX177" s="159"/>
      <c r="AY177" s="159"/>
      <c r="AZ177" s="159"/>
      <c r="BA177" s="159"/>
      <c r="BB177" s="159"/>
      <c r="BC177" s="159"/>
      <c r="BD177" s="158">
        <f t="shared" si="53"/>
        <v>0</v>
      </c>
      <c r="BE177" s="159"/>
      <c r="BF177" s="159">
        <f t="shared" si="54"/>
        <v>0</v>
      </c>
      <c r="BG177" s="137" t="str">
        <f t="shared" si="55"/>
        <v>*</v>
      </c>
    </row>
    <row r="178" spans="1:59">
      <c r="A178" s="138">
        <v>176</v>
      </c>
      <c r="B178" s="160" t="s">
        <v>389</v>
      </c>
      <c r="C178" s="213" t="s">
        <v>23</v>
      </c>
      <c r="D178" s="156" t="s">
        <v>391</v>
      </c>
      <c r="E178" s="161">
        <v>85</v>
      </c>
      <c r="F178" s="158">
        <v>0</v>
      </c>
      <c r="G178" s="158">
        <f t="shared" si="61"/>
        <v>255</v>
      </c>
      <c r="H178" s="159"/>
      <c r="I178" s="159"/>
      <c r="J178" s="159"/>
      <c r="K178" s="159"/>
      <c r="L178" s="159"/>
      <c r="M178" s="159"/>
      <c r="N178" s="159"/>
      <c r="O178" s="159"/>
      <c r="P178" s="159"/>
      <c r="Q178" s="158">
        <f t="shared" si="48"/>
        <v>255</v>
      </c>
      <c r="R178" s="159">
        <v>510</v>
      </c>
      <c r="S178" s="158">
        <f t="shared" si="59"/>
        <v>-255</v>
      </c>
      <c r="T178" s="158">
        <f t="shared" si="62"/>
        <v>255</v>
      </c>
      <c r="U178" s="159"/>
      <c r="V178" s="159"/>
      <c r="W178" s="159"/>
      <c r="X178" s="159"/>
      <c r="Y178" s="159"/>
      <c r="Z178" s="159"/>
      <c r="AA178" s="159"/>
      <c r="AB178" s="159"/>
      <c r="AC178" s="159"/>
      <c r="AD178" s="158">
        <f t="shared" si="49"/>
        <v>255</v>
      </c>
      <c r="AE178" s="159"/>
      <c r="AF178" s="158">
        <f t="shared" si="50"/>
        <v>0</v>
      </c>
      <c r="AG178" s="158">
        <f t="shared" si="63"/>
        <v>255</v>
      </c>
      <c r="AH178" s="159"/>
      <c r="AI178" s="159"/>
      <c r="AJ178" s="159"/>
      <c r="AK178" s="159"/>
      <c r="AL178" s="159"/>
      <c r="AM178" s="159"/>
      <c r="AN178" s="159"/>
      <c r="AO178" s="159"/>
      <c r="AP178" s="159"/>
      <c r="AQ178" s="158">
        <f t="shared" si="51"/>
        <v>255</v>
      </c>
      <c r="AR178" s="159">
        <v>510</v>
      </c>
      <c r="AS178" s="158">
        <f t="shared" si="52"/>
        <v>-255</v>
      </c>
      <c r="AT178" s="158">
        <f t="shared" si="64"/>
        <v>255</v>
      </c>
      <c r="AU178" s="159"/>
      <c r="AV178" s="159"/>
      <c r="AW178" s="159"/>
      <c r="AX178" s="159"/>
      <c r="AY178" s="159"/>
      <c r="AZ178" s="159"/>
      <c r="BA178" s="159"/>
      <c r="BB178" s="159"/>
      <c r="BC178" s="159"/>
      <c r="BD178" s="158">
        <f t="shared" si="53"/>
        <v>255</v>
      </c>
      <c r="BE178" s="159"/>
      <c r="BF178" s="159">
        <f t="shared" si="54"/>
        <v>0</v>
      </c>
      <c r="BG178" s="137" t="str">
        <f t="shared" si="55"/>
        <v>*</v>
      </c>
    </row>
    <row r="179" spans="1:59">
      <c r="A179" s="138">
        <v>177</v>
      </c>
      <c r="B179" s="155" t="s">
        <v>981</v>
      </c>
      <c r="C179" s="213" t="s">
        <v>14</v>
      </c>
      <c r="D179" s="156"/>
      <c r="E179" s="161">
        <v>50</v>
      </c>
      <c r="F179" s="158">
        <v>-32</v>
      </c>
      <c r="G179" s="158">
        <f t="shared" si="61"/>
        <v>150</v>
      </c>
      <c r="H179" s="159">
        <v>50</v>
      </c>
      <c r="I179" s="159"/>
      <c r="J179" s="159"/>
      <c r="K179" s="159"/>
      <c r="L179" s="159"/>
      <c r="M179" s="159"/>
      <c r="N179" s="159"/>
      <c r="O179" s="159"/>
      <c r="P179" s="159"/>
      <c r="Q179" s="158">
        <f t="shared" si="48"/>
        <v>200</v>
      </c>
      <c r="R179" s="159">
        <v>168</v>
      </c>
      <c r="S179" s="158">
        <f t="shared" si="59"/>
        <v>0</v>
      </c>
      <c r="T179" s="158">
        <f t="shared" si="62"/>
        <v>150</v>
      </c>
      <c r="U179" s="159"/>
      <c r="V179" s="159"/>
      <c r="W179" s="159"/>
      <c r="X179" s="159"/>
      <c r="Y179" s="159"/>
      <c r="Z179" s="159"/>
      <c r="AA179" s="159"/>
      <c r="AB179" s="159"/>
      <c r="AC179" s="159"/>
      <c r="AD179" s="158">
        <f t="shared" si="49"/>
        <v>150</v>
      </c>
      <c r="AE179" s="159"/>
      <c r="AF179" s="158">
        <f t="shared" si="50"/>
        <v>150</v>
      </c>
      <c r="AG179" s="158">
        <f t="shared" si="63"/>
        <v>150</v>
      </c>
      <c r="AH179" s="159"/>
      <c r="AI179" s="159"/>
      <c r="AJ179" s="159"/>
      <c r="AK179" s="159"/>
      <c r="AL179" s="159"/>
      <c r="AM179" s="159"/>
      <c r="AN179" s="159"/>
      <c r="AO179" s="159"/>
      <c r="AP179" s="159"/>
      <c r="AQ179" s="158">
        <f t="shared" si="51"/>
        <v>150</v>
      </c>
      <c r="AR179" s="159"/>
      <c r="AS179" s="158">
        <f t="shared" si="52"/>
        <v>300</v>
      </c>
      <c r="AT179" s="158">
        <f t="shared" si="64"/>
        <v>150</v>
      </c>
      <c r="AU179" s="159"/>
      <c r="AV179" s="159"/>
      <c r="AW179" s="159"/>
      <c r="AX179" s="159"/>
      <c r="AY179" s="159"/>
      <c r="AZ179" s="159"/>
      <c r="BA179" s="159"/>
      <c r="BB179" s="159"/>
      <c r="BC179" s="159"/>
      <c r="BD179" s="158">
        <f t="shared" si="53"/>
        <v>150</v>
      </c>
      <c r="BE179" s="159">
        <v>450</v>
      </c>
      <c r="BF179" s="159">
        <f t="shared" si="54"/>
        <v>0</v>
      </c>
      <c r="BG179" s="137" t="str">
        <f t="shared" si="55"/>
        <v>*</v>
      </c>
    </row>
    <row r="180" spans="1:59">
      <c r="A180" s="138">
        <v>178</v>
      </c>
      <c r="B180" s="238" t="s">
        <v>1200</v>
      </c>
      <c r="C180" s="216" t="s">
        <v>23</v>
      </c>
      <c r="D180" s="181"/>
      <c r="E180" s="182">
        <v>30</v>
      </c>
      <c r="F180" s="158">
        <v>-360</v>
      </c>
      <c r="G180" s="158">
        <f t="shared" si="61"/>
        <v>90</v>
      </c>
      <c r="H180" s="159"/>
      <c r="I180" s="159"/>
      <c r="J180" s="159"/>
      <c r="K180" s="159"/>
      <c r="L180" s="159"/>
      <c r="M180" s="159"/>
      <c r="N180" s="159"/>
      <c r="O180" s="159"/>
      <c r="P180" s="159"/>
      <c r="Q180" s="158">
        <f t="shared" si="48"/>
        <v>90</v>
      </c>
      <c r="R180" s="159"/>
      <c r="S180" s="158">
        <f t="shared" si="59"/>
        <v>-270</v>
      </c>
      <c r="T180" s="158">
        <f t="shared" si="62"/>
        <v>90</v>
      </c>
      <c r="U180" s="159"/>
      <c r="V180" s="159"/>
      <c r="W180" s="159"/>
      <c r="X180" s="159"/>
      <c r="Y180" s="159"/>
      <c r="Z180" s="159"/>
      <c r="AA180" s="159"/>
      <c r="AB180" s="159"/>
      <c r="AC180" s="159"/>
      <c r="AD180" s="158">
        <f t="shared" si="49"/>
        <v>90</v>
      </c>
      <c r="AE180" s="159"/>
      <c r="AF180" s="158">
        <f t="shared" si="50"/>
        <v>-180</v>
      </c>
      <c r="AG180" s="158">
        <f t="shared" si="63"/>
        <v>90</v>
      </c>
      <c r="AH180" s="159"/>
      <c r="AI180" s="159"/>
      <c r="AJ180" s="159"/>
      <c r="AK180" s="159"/>
      <c r="AL180" s="159"/>
      <c r="AM180" s="159"/>
      <c r="AN180" s="159"/>
      <c r="AO180" s="159"/>
      <c r="AP180" s="159"/>
      <c r="AQ180" s="158">
        <f t="shared" si="51"/>
        <v>90</v>
      </c>
      <c r="AR180" s="159"/>
      <c r="AS180" s="158">
        <f t="shared" si="52"/>
        <v>-90</v>
      </c>
      <c r="AT180" s="158">
        <f t="shared" si="64"/>
        <v>90</v>
      </c>
      <c r="AU180" s="159"/>
      <c r="AV180" s="159"/>
      <c r="AW180" s="159"/>
      <c r="AX180" s="159"/>
      <c r="AY180" s="159"/>
      <c r="AZ180" s="159"/>
      <c r="BA180" s="159"/>
      <c r="BB180" s="159"/>
      <c r="BC180" s="159"/>
      <c r="BD180" s="158">
        <f t="shared" si="53"/>
        <v>90</v>
      </c>
      <c r="BE180" s="159"/>
      <c r="BF180" s="159">
        <f t="shared" si="54"/>
        <v>0</v>
      </c>
      <c r="BG180" s="137" t="str">
        <f t="shared" si="55"/>
        <v>*</v>
      </c>
    </row>
    <row r="181" spans="1:59">
      <c r="A181" s="138">
        <v>179</v>
      </c>
      <c r="B181" s="160" t="s">
        <v>393</v>
      </c>
      <c r="C181" s="213" t="s">
        <v>14</v>
      </c>
      <c r="D181" s="156" t="s">
        <v>394</v>
      </c>
      <c r="E181" s="161">
        <v>125</v>
      </c>
      <c r="F181" s="158">
        <v>0</v>
      </c>
      <c r="G181" s="158">
        <f t="shared" si="61"/>
        <v>375</v>
      </c>
      <c r="H181" s="159"/>
      <c r="I181" s="159"/>
      <c r="J181" s="159"/>
      <c r="K181" s="159"/>
      <c r="L181" s="159"/>
      <c r="M181" s="159"/>
      <c r="N181" s="159"/>
      <c r="O181" s="159"/>
      <c r="P181" s="159"/>
      <c r="Q181" s="158">
        <f t="shared" si="48"/>
        <v>375</v>
      </c>
      <c r="R181" s="159">
        <v>375</v>
      </c>
      <c r="S181" s="158">
        <f t="shared" si="59"/>
        <v>0</v>
      </c>
      <c r="T181" s="158">
        <f t="shared" si="62"/>
        <v>375</v>
      </c>
      <c r="U181" s="159">
        <v>50</v>
      </c>
      <c r="V181" s="159"/>
      <c r="W181" s="159"/>
      <c r="X181" s="159"/>
      <c r="Y181" s="159"/>
      <c r="Z181" s="159"/>
      <c r="AA181" s="159"/>
      <c r="AB181" s="159"/>
      <c r="AC181" s="159"/>
      <c r="AD181" s="158">
        <f t="shared" si="49"/>
        <v>425</v>
      </c>
      <c r="AE181" s="159">
        <v>425</v>
      </c>
      <c r="AF181" s="158">
        <f t="shared" si="50"/>
        <v>0</v>
      </c>
      <c r="AG181" s="158">
        <f t="shared" si="63"/>
        <v>375</v>
      </c>
      <c r="AH181" s="159"/>
      <c r="AI181" s="159"/>
      <c r="AJ181" s="159"/>
      <c r="AK181" s="159"/>
      <c r="AL181" s="159"/>
      <c r="AM181" s="159"/>
      <c r="AN181" s="159"/>
      <c r="AO181" s="159"/>
      <c r="AP181" s="159"/>
      <c r="AQ181" s="158">
        <f t="shared" si="51"/>
        <v>375</v>
      </c>
      <c r="AR181" s="159"/>
      <c r="AS181" s="158">
        <f t="shared" si="52"/>
        <v>375</v>
      </c>
      <c r="AT181" s="158">
        <f t="shared" si="64"/>
        <v>375</v>
      </c>
      <c r="AU181" s="159"/>
      <c r="AV181" s="159"/>
      <c r="AW181" s="159"/>
      <c r="AX181" s="159"/>
      <c r="AY181" s="159"/>
      <c r="AZ181" s="159"/>
      <c r="BA181" s="159"/>
      <c r="BB181" s="159"/>
      <c r="BC181" s="159"/>
      <c r="BD181" s="158">
        <f t="shared" si="53"/>
        <v>375</v>
      </c>
      <c r="BE181" s="159">
        <v>750</v>
      </c>
      <c r="BF181" s="159">
        <f t="shared" si="54"/>
        <v>0</v>
      </c>
      <c r="BG181" s="137" t="str">
        <f t="shared" si="55"/>
        <v>*</v>
      </c>
    </row>
    <row r="182" spans="1:59">
      <c r="A182" s="138">
        <v>180</v>
      </c>
      <c r="B182" s="160" t="s">
        <v>395</v>
      </c>
      <c r="C182" s="213" t="s">
        <v>14</v>
      </c>
      <c r="D182" s="156" t="s">
        <v>396</v>
      </c>
      <c r="E182" s="161">
        <v>240</v>
      </c>
      <c r="F182" s="158">
        <v>0</v>
      </c>
      <c r="G182" s="158">
        <f t="shared" si="61"/>
        <v>720</v>
      </c>
      <c r="H182" s="159"/>
      <c r="I182" s="159"/>
      <c r="J182" s="159"/>
      <c r="K182" s="159"/>
      <c r="L182" s="159"/>
      <c r="M182" s="159"/>
      <c r="N182" s="159">
        <v>50</v>
      </c>
      <c r="O182" s="159"/>
      <c r="P182" s="159"/>
      <c r="Q182" s="158">
        <f t="shared" si="48"/>
        <v>770</v>
      </c>
      <c r="R182" s="159"/>
      <c r="S182" s="158">
        <f t="shared" si="59"/>
        <v>770</v>
      </c>
      <c r="T182" s="158">
        <f t="shared" si="62"/>
        <v>720</v>
      </c>
      <c r="U182" s="159"/>
      <c r="V182" s="159"/>
      <c r="W182" s="159"/>
      <c r="X182" s="159"/>
      <c r="Y182" s="159"/>
      <c r="Z182" s="159"/>
      <c r="AA182" s="159"/>
      <c r="AB182" s="159"/>
      <c r="AC182" s="159"/>
      <c r="AD182" s="158">
        <f t="shared" si="49"/>
        <v>720</v>
      </c>
      <c r="AE182" s="159">
        <v>1490</v>
      </c>
      <c r="AF182" s="158">
        <f t="shared" si="50"/>
        <v>0</v>
      </c>
      <c r="AG182" s="158">
        <f t="shared" si="63"/>
        <v>720</v>
      </c>
      <c r="AH182" s="159"/>
      <c r="AI182" s="159"/>
      <c r="AJ182" s="159"/>
      <c r="AK182" s="159"/>
      <c r="AL182" s="159"/>
      <c r="AM182" s="159"/>
      <c r="AN182" s="159"/>
      <c r="AO182" s="159"/>
      <c r="AP182" s="159"/>
      <c r="AQ182" s="158">
        <f t="shared" si="51"/>
        <v>720</v>
      </c>
      <c r="AR182" s="159">
        <v>720</v>
      </c>
      <c r="AS182" s="158">
        <f t="shared" si="52"/>
        <v>0</v>
      </c>
      <c r="AT182" s="158">
        <f t="shared" si="64"/>
        <v>720</v>
      </c>
      <c r="AU182" s="159"/>
      <c r="AV182" s="159"/>
      <c r="AW182" s="159"/>
      <c r="AX182" s="159"/>
      <c r="AY182" s="159"/>
      <c r="AZ182" s="159"/>
      <c r="BA182" s="159"/>
      <c r="BB182" s="159"/>
      <c r="BC182" s="159"/>
      <c r="BD182" s="158">
        <f t="shared" si="53"/>
        <v>720</v>
      </c>
      <c r="BE182" s="159">
        <v>720</v>
      </c>
      <c r="BF182" s="159">
        <f t="shared" si="54"/>
        <v>0</v>
      </c>
      <c r="BG182" s="137" t="str">
        <f t="shared" si="55"/>
        <v>*</v>
      </c>
    </row>
    <row r="183" spans="1:59">
      <c r="A183" s="138">
        <v>181</v>
      </c>
      <c r="B183" s="155" t="s">
        <v>985</v>
      </c>
      <c r="C183" s="213" t="s">
        <v>14</v>
      </c>
      <c r="D183" s="156" t="s">
        <v>967</v>
      </c>
      <c r="E183" s="161">
        <v>140</v>
      </c>
      <c r="F183" s="158">
        <v>0</v>
      </c>
      <c r="G183" s="158">
        <f t="shared" si="61"/>
        <v>420</v>
      </c>
      <c r="H183" s="159">
        <v>10</v>
      </c>
      <c r="I183" s="159"/>
      <c r="J183" s="159"/>
      <c r="K183" s="159"/>
      <c r="L183" s="159"/>
      <c r="M183" s="159"/>
      <c r="N183" s="159"/>
      <c r="O183" s="159"/>
      <c r="P183" s="159"/>
      <c r="Q183" s="158">
        <f t="shared" si="48"/>
        <v>430</v>
      </c>
      <c r="R183" s="159">
        <v>430</v>
      </c>
      <c r="S183" s="158">
        <f t="shared" si="59"/>
        <v>0</v>
      </c>
      <c r="T183" s="158">
        <f t="shared" si="62"/>
        <v>420</v>
      </c>
      <c r="U183" s="159"/>
      <c r="V183" s="159"/>
      <c r="W183" s="159"/>
      <c r="X183" s="159"/>
      <c r="Y183" s="159"/>
      <c r="Z183" s="159"/>
      <c r="AA183" s="159">
        <v>50</v>
      </c>
      <c r="AB183" s="159"/>
      <c r="AC183" s="159"/>
      <c r="AD183" s="158">
        <f t="shared" si="49"/>
        <v>470</v>
      </c>
      <c r="AE183" s="159">
        <v>470</v>
      </c>
      <c r="AF183" s="158">
        <f t="shared" si="50"/>
        <v>0</v>
      </c>
      <c r="AG183" s="158">
        <f t="shared" si="63"/>
        <v>420</v>
      </c>
      <c r="AH183" s="159"/>
      <c r="AI183" s="159"/>
      <c r="AJ183" s="159"/>
      <c r="AK183" s="159"/>
      <c r="AL183" s="159"/>
      <c r="AM183" s="159"/>
      <c r="AN183" s="159"/>
      <c r="AO183" s="159"/>
      <c r="AP183" s="159"/>
      <c r="AQ183" s="158">
        <f t="shared" si="51"/>
        <v>420</v>
      </c>
      <c r="AR183" s="159"/>
      <c r="AS183" s="158">
        <f t="shared" si="52"/>
        <v>420</v>
      </c>
      <c r="AT183" s="158">
        <f t="shared" si="64"/>
        <v>420</v>
      </c>
      <c r="AU183" s="159"/>
      <c r="AV183" s="159"/>
      <c r="AW183" s="159"/>
      <c r="AX183" s="159"/>
      <c r="AY183" s="159"/>
      <c r="AZ183" s="159"/>
      <c r="BA183" s="159"/>
      <c r="BB183" s="159"/>
      <c r="BC183" s="159"/>
      <c r="BD183" s="158">
        <f t="shared" si="53"/>
        <v>420</v>
      </c>
      <c r="BE183" s="159">
        <v>420</v>
      </c>
      <c r="BF183" s="159">
        <f t="shared" si="54"/>
        <v>420</v>
      </c>
      <c r="BG183" s="137" t="str">
        <f t="shared" si="55"/>
        <v/>
      </c>
    </row>
    <row r="184" spans="1:59">
      <c r="A184" s="138">
        <v>182</v>
      </c>
      <c r="B184" s="160" t="s">
        <v>884</v>
      </c>
      <c r="C184" s="213" t="s">
        <v>14</v>
      </c>
      <c r="D184" s="156" t="s">
        <v>885</v>
      </c>
      <c r="E184" s="161">
        <v>50</v>
      </c>
      <c r="F184" s="158">
        <v>0</v>
      </c>
      <c r="G184" s="158">
        <f t="shared" si="61"/>
        <v>150</v>
      </c>
      <c r="H184" s="159"/>
      <c r="I184" s="159"/>
      <c r="J184" s="159"/>
      <c r="K184" s="159"/>
      <c r="L184" s="159"/>
      <c r="M184" s="159"/>
      <c r="N184" s="159"/>
      <c r="O184" s="159"/>
      <c r="P184" s="159"/>
      <c r="Q184" s="158">
        <f t="shared" si="48"/>
        <v>150</v>
      </c>
      <c r="R184" s="159">
        <v>350</v>
      </c>
      <c r="S184" s="158">
        <f t="shared" si="59"/>
        <v>-200</v>
      </c>
      <c r="T184" s="158">
        <f t="shared" si="62"/>
        <v>150</v>
      </c>
      <c r="U184" s="159"/>
      <c r="V184" s="159"/>
      <c r="W184" s="159"/>
      <c r="X184" s="159"/>
      <c r="Y184" s="159"/>
      <c r="Z184" s="159"/>
      <c r="AA184" s="159">
        <v>50</v>
      </c>
      <c r="AB184" s="159"/>
      <c r="AC184" s="159"/>
      <c r="AD184" s="158">
        <f t="shared" si="49"/>
        <v>200</v>
      </c>
      <c r="AE184" s="159"/>
      <c r="AF184" s="158">
        <f t="shared" si="50"/>
        <v>0</v>
      </c>
      <c r="AG184" s="158">
        <f t="shared" si="63"/>
        <v>150</v>
      </c>
      <c r="AH184" s="159"/>
      <c r="AI184" s="159"/>
      <c r="AJ184" s="159"/>
      <c r="AK184" s="159"/>
      <c r="AL184" s="159"/>
      <c r="AM184" s="159"/>
      <c r="AN184" s="159"/>
      <c r="AO184" s="159"/>
      <c r="AP184" s="159"/>
      <c r="AQ184" s="158">
        <f t="shared" si="51"/>
        <v>150</v>
      </c>
      <c r="AR184" s="159"/>
      <c r="AS184" s="158">
        <f t="shared" si="52"/>
        <v>150</v>
      </c>
      <c r="AT184" s="158">
        <f t="shared" si="64"/>
        <v>150</v>
      </c>
      <c r="AU184" s="159"/>
      <c r="AV184" s="159"/>
      <c r="AW184" s="159"/>
      <c r="AX184" s="159"/>
      <c r="AY184" s="159"/>
      <c r="AZ184" s="159"/>
      <c r="BA184" s="159"/>
      <c r="BB184" s="159"/>
      <c r="BC184" s="159"/>
      <c r="BD184" s="158">
        <f t="shared" si="53"/>
        <v>150</v>
      </c>
      <c r="BE184" s="159">
        <v>300</v>
      </c>
      <c r="BF184" s="159">
        <f t="shared" si="54"/>
        <v>0</v>
      </c>
      <c r="BG184" s="137" t="str">
        <f t="shared" si="55"/>
        <v>*</v>
      </c>
    </row>
    <row r="185" spans="1:59">
      <c r="A185" s="138">
        <v>183</v>
      </c>
      <c r="B185" s="155" t="s">
        <v>837</v>
      </c>
      <c r="C185" s="213" t="s">
        <v>10</v>
      </c>
      <c r="D185" s="156" t="s">
        <v>838</v>
      </c>
      <c r="E185" s="157">
        <v>95</v>
      </c>
      <c r="F185" s="158">
        <v>1425</v>
      </c>
      <c r="G185" s="158">
        <f t="shared" si="61"/>
        <v>285</v>
      </c>
      <c r="H185" s="159"/>
      <c r="I185" s="159"/>
      <c r="J185" s="159"/>
      <c r="K185" s="159"/>
      <c r="L185" s="159"/>
      <c r="M185" s="159"/>
      <c r="N185" s="159"/>
      <c r="O185" s="159"/>
      <c r="P185" s="159"/>
      <c r="Q185" s="158">
        <f t="shared" si="48"/>
        <v>285</v>
      </c>
      <c r="R185" s="159"/>
      <c r="S185" s="158">
        <f t="shared" si="59"/>
        <v>1710</v>
      </c>
      <c r="T185" s="158">
        <f t="shared" si="62"/>
        <v>285</v>
      </c>
      <c r="U185" s="159"/>
      <c r="V185" s="159"/>
      <c r="W185" s="159"/>
      <c r="X185" s="159"/>
      <c r="Y185" s="159"/>
      <c r="Z185" s="159"/>
      <c r="AA185" s="159"/>
      <c r="AB185" s="159"/>
      <c r="AC185" s="159"/>
      <c r="AD185" s="158">
        <f t="shared" si="49"/>
        <v>285</v>
      </c>
      <c r="AE185" s="159"/>
      <c r="AF185" s="158">
        <f t="shared" si="50"/>
        <v>1995</v>
      </c>
      <c r="AG185" s="158">
        <f t="shared" si="63"/>
        <v>285</v>
      </c>
      <c r="AH185" s="159"/>
      <c r="AI185" s="159"/>
      <c r="AJ185" s="159"/>
      <c r="AK185" s="159"/>
      <c r="AL185" s="159"/>
      <c r="AM185" s="159"/>
      <c r="AN185" s="159"/>
      <c r="AO185" s="159"/>
      <c r="AP185" s="159"/>
      <c r="AQ185" s="158">
        <f t="shared" si="51"/>
        <v>285</v>
      </c>
      <c r="AR185" s="159"/>
      <c r="AS185" s="158">
        <f t="shared" si="52"/>
        <v>2280</v>
      </c>
      <c r="AT185" s="158">
        <f t="shared" si="64"/>
        <v>285</v>
      </c>
      <c r="AU185" s="159"/>
      <c r="AV185" s="159"/>
      <c r="AW185" s="159"/>
      <c r="AX185" s="159"/>
      <c r="AY185" s="159"/>
      <c r="AZ185" s="159"/>
      <c r="BA185" s="159"/>
      <c r="BB185" s="159"/>
      <c r="BC185" s="159"/>
      <c r="BD185" s="158">
        <f t="shared" si="53"/>
        <v>285</v>
      </c>
      <c r="BE185" s="159"/>
      <c r="BF185" s="159">
        <f t="shared" si="54"/>
        <v>2565</v>
      </c>
      <c r="BG185" s="137" t="str">
        <f t="shared" si="55"/>
        <v/>
      </c>
    </row>
    <row r="186" spans="1:59">
      <c r="A186" s="138">
        <v>184</v>
      </c>
      <c r="B186" s="160" t="s">
        <v>1062</v>
      </c>
      <c r="C186" s="213" t="s">
        <v>14</v>
      </c>
      <c r="D186" s="220" t="s">
        <v>1149</v>
      </c>
      <c r="E186" s="161">
        <v>70</v>
      </c>
      <c r="F186" s="158">
        <v>0</v>
      </c>
      <c r="G186" s="158">
        <f t="shared" si="61"/>
        <v>210</v>
      </c>
      <c r="H186" s="159">
        <v>50</v>
      </c>
      <c r="I186" s="159"/>
      <c r="J186" s="159"/>
      <c r="K186" s="159"/>
      <c r="L186" s="159"/>
      <c r="M186" s="159"/>
      <c r="N186" s="159">
        <v>20</v>
      </c>
      <c r="O186" s="159"/>
      <c r="P186" s="159">
        <v>50</v>
      </c>
      <c r="Q186" s="158">
        <f t="shared" si="48"/>
        <v>330</v>
      </c>
      <c r="R186" s="159">
        <v>330</v>
      </c>
      <c r="S186" s="158">
        <f t="shared" si="59"/>
        <v>0</v>
      </c>
      <c r="T186" s="158">
        <f t="shared" si="62"/>
        <v>210</v>
      </c>
      <c r="U186" s="159"/>
      <c r="V186" s="159"/>
      <c r="W186" s="159"/>
      <c r="X186" s="159"/>
      <c r="Y186" s="159"/>
      <c r="Z186" s="159"/>
      <c r="AA186" s="159">
        <v>50</v>
      </c>
      <c r="AB186" s="159"/>
      <c r="AC186" s="159"/>
      <c r="AD186" s="158">
        <f t="shared" si="49"/>
        <v>260</v>
      </c>
      <c r="AE186" s="159">
        <v>260</v>
      </c>
      <c r="AF186" s="158">
        <f t="shared" si="50"/>
        <v>0</v>
      </c>
      <c r="AG186" s="158">
        <f t="shared" si="63"/>
        <v>210</v>
      </c>
      <c r="AH186" s="176"/>
      <c r="AI186" s="176"/>
      <c r="AJ186" s="176"/>
      <c r="AK186" s="176"/>
      <c r="AL186" s="176"/>
      <c r="AM186" s="176"/>
      <c r="AN186" s="176"/>
      <c r="AO186" s="176"/>
      <c r="AP186" s="176"/>
      <c r="AQ186" s="158">
        <f t="shared" si="51"/>
        <v>210</v>
      </c>
      <c r="AR186" s="159"/>
      <c r="AS186" s="158">
        <f t="shared" si="52"/>
        <v>210</v>
      </c>
      <c r="AT186" s="158">
        <f t="shared" si="64"/>
        <v>210</v>
      </c>
      <c r="AU186" s="176"/>
      <c r="AV186" s="176"/>
      <c r="AW186" s="176"/>
      <c r="AX186" s="176"/>
      <c r="AY186" s="176"/>
      <c r="AZ186" s="176"/>
      <c r="BA186" s="176"/>
      <c r="BB186" s="176"/>
      <c r="BC186" s="176"/>
      <c r="BD186" s="158">
        <f t="shared" si="53"/>
        <v>210</v>
      </c>
      <c r="BE186" s="159">
        <v>420</v>
      </c>
      <c r="BF186" s="159">
        <f t="shared" si="54"/>
        <v>0</v>
      </c>
      <c r="BG186" s="137" t="str">
        <f t="shared" si="55"/>
        <v>*</v>
      </c>
    </row>
    <row r="187" spans="1:59">
      <c r="A187" s="138">
        <v>185</v>
      </c>
      <c r="B187" s="155" t="s">
        <v>397</v>
      </c>
      <c r="C187" s="213" t="s">
        <v>10</v>
      </c>
      <c r="D187" s="156" t="s">
        <v>399</v>
      </c>
      <c r="E187" s="157">
        <v>325</v>
      </c>
      <c r="F187" s="158">
        <v>0</v>
      </c>
      <c r="G187" s="158">
        <f t="shared" si="61"/>
        <v>975</v>
      </c>
      <c r="H187" s="159"/>
      <c r="I187" s="159"/>
      <c r="J187" s="159"/>
      <c r="K187" s="159"/>
      <c r="L187" s="159"/>
      <c r="M187" s="159"/>
      <c r="N187" s="159"/>
      <c r="O187" s="159"/>
      <c r="P187" s="159"/>
      <c r="Q187" s="158">
        <f t="shared" si="48"/>
        <v>975</v>
      </c>
      <c r="R187" s="159"/>
      <c r="S187" s="158">
        <f t="shared" si="59"/>
        <v>975</v>
      </c>
      <c r="T187" s="158">
        <f t="shared" si="62"/>
        <v>975</v>
      </c>
      <c r="U187" s="159"/>
      <c r="V187" s="159"/>
      <c r="W187" s="159"/>
      <c r="X187" s="159"/>
      <c r="Y187" s="159"/>
      <c r="Z187" s="159"/>
      <c r="AA187" s="159"/>
      <c r="AB187" s="159"/>
      <c r="AC187" s="159"/>
      <c r="AD187" s="158">
        <f t="shared" si="49"/>
        <v>975</v>
      </c>
      <c r="AE187" s="159">
        <v>1950</v>
      </c>
      <c r="AF187" s="158">
        <f t="shared" si="50"/>
        <v>0</v>
      </c>
      <c r="AG187" s="158">
        <f t="shared" si="63"/>
        <v>975</v>
      </c>
      <c r="AH187" s="159"/>
      <c r="AI187" s="159"/>
      <c r="AJ187" s="159"/>
      <c r="AK187" s="159"/>
      <c r="AL187" s="159"/>
      <c r="AM187" s="159"/>
      <c r="AN187" s="159"/>
      <c r="AO187" s="159"/>
      <c r="AP187" s="159"/>
      <c r="AQ187" s="158">
        <f t="shared" si="51"/>
        <v>975</v>
      </c>
      <c r="AR187" s="159">
        <v>1950</v>
      </c>
      <c r="AS187" s="158">
        <f t="shared" si="52"/>
        <v>-975</v>
      </c>
      <c r="AT187" s="158">
        <f t="shared" si="64"/>
        <v>975</v>
      </c>
      <c r="AU187" s="159"/>
      <c r="AV187" s="159"/>
      <c r="AW187" s="159"/>
      <c r="AX187" s="159"/>
      <c r="AY187" s="159"/>
      <c r="AZ187" s="159"/>
      <c r="BA187" s="159"/>
      <c r="BB187" s="159"/>
      <c r="BC187" s="159"/>
      <c r="BD187" s="158">
        <f t="shared" si="53"/>
        <v>975</v>
      </c>
      <c r="BE187" s="159"/>
      <c r="BF187" s="159">
        <f t="shared" si="54"/>
        <v>0</v>
      </c>
      <c r="BG187" s="137" t="str">
        <f t="shared" si="55"/>
        <v>*</v>
      </c>
    </row>
    <row r="188" spans="1:59">
      <c r="A188" s="138">
        <v>186</v>
      </c>
      <c r="B188" s="160" t="s">
        <v>400</v>
      </c>
      <c r="C188" s="213" t="s">
        <v>14</v>
      </c>
      <c r="D188" s="156" t="s">
        <v>839</v>
      </c>
      <c r="E188" s="161">
        <v>135</v>
      </c>
      <c r="F188" s="158">
        <v>0</v>
      </c>
      <c r="G188" s="158">
        <f t="shared" si="61"/>
        <v>405</v>
      </c>
      <c r="H188" s="159"/>
      <c r="I188" s="159"/>
      <c r="J188" s="159"/>
      <c r="K188" s="159"/>
      <c r="L188" s="159"/>
      <c r="M188" s="159"/>
      <c r="N188" s="159"/>
      <c r="O188" s="159"/>
      <c r="P188" s="159"/>
      <c r="Q188" s="158">
        <f t="shared" si="48"/>
        <v>405</v>
      </c>
      <c r="R188" s="159">
        <v>405</v>
      </c>
      <c r="S188" s="158">
        <f t="shared" si="59"/>
        <v>0</v>
      </c>
      <c r="T188" s="158">
        <f t="shared" si="62"/>
        <v>405</v>
      </c>
      <c r="U188" s="159"/>
      <c r="V188" s="159"/>
      <c r="W188" s="159"/>
      <c r="X188" s="159"/>
      <c r="Y188" s="159"/>
      <c r="Z188" s="159"/>
      <c r="AA188" s="159">
        <v>50</v>
      </c>
      <c r="AB188" s="159"/>
      <c r="AC188" s="159">
        <v>50</v>
      </c>
      <c r="AD188" s="158">
        <f t="shared" si="49"/>
        <v>505</v>
      </c>
      <c r="AE188" s="159">
        <v>505</v>
      </c>
      <c r="AF188" s="158">
        <f t="shared" si="50"/>
        <v>0</v>
      </c>
      <c r="AG188" s="158">
        <f t="shared" si="63"/>
        <v>405</v>
      </c>
      <c r="AH188" s="159"/>
      <c r="AI188" s="159"/>
      <c r="AJ188" s="159"/>
      <c r="AK188" s="159"/>
      <c r="AL188" s="159"/>
      <c r="AM188" s="159"/>
      <c r="AN188" s="159"/>
      <c r="AO188" s="159"/>
      <c r="AP188" s="159"/>
      <c r="AQ188" s="158">
        <f t="shared" si="51"/>
        <v>405</v>
      </c>
      <c r="AR188" s="159">
        <v>405</v>
      </c>
      <c r="AS188" s="158">
        <f t="shared" si="52"/>
        <v>0</v>
      </c>
      <c r="AT188" s="158">
        <f t="shared" si="64"/>
        <v>405</v>
      </c>
      <c r="AU188" s="159"/>
      <c r="AV188" s="159"/>
      <c r="AW188" s="159"/>
      <c r="AX188" s="159"/>
      <c r="AY188" s="159"/>
      <c r="AZ188" s="159"/>
      <c r="BA188" s="159"/>
      <c r="BB188" s="159"/>
      <c r="BC188" s="159"/>
      <c r="BD188" s="158">
        <f t="shared" si="53"/>
        <v>405</v>
      </c>
      <c r="BE188" s="159"/>
      <c r="BF188" s="159">
        <f t="shared" si="54"/>
        <v>405</v>
      </c>
      <c r="BG188" s="137" t="str">
        <f t="shared" si="55"/>
        <v/>
      </c>
    </row>
    <row r="189" spans="1:59">
      <c r="A189" s="138">
        <v>187</v>
      </c>
      <c r="B189" s="160" t="s">
        <v>402</v>
      </c>
      <c r="C189" s="213" t="s">
        <v>14</v>
      </c>
      <c r="D189" s="156" t="s">
        <v>404</v>
      </c>
      <c r="E189" s="161">
        <v>125</v>
      </c>
      <c r="F189" s="158">
        <v>0</v>
      </c>
      <c r="G189" s="158">
        <f t="shared" si="61"/>
        <v>375</v>
      </c>
      <c r="H189" s="159"/>
      <c r="I189" s="159">
        <v>50</v>
      </c>
      <c r="J189" s="159"/>
      <c r="K189" s="159"/>
      <c r="L189" s="159"/>
      <c r="M189" s="159"/>
      <c r="N189" s="159"/>
      <c r="O189" s="159"/>
      <c r="P189" s="159"/>
      <c r="Q189" s="158">
        <f t="shared" si="48"/>
        <v>425</v>
      </c>
      <c r="R189" s="159">
        <v>1437</v>
      </c>
      <c r="S189" s="158">
        <f t="shared" si="59"/>
        <v>-1012</v>
      </c>
      <c r="T189" s="158">
        <f t="shared" si="62"/>
        <v>375</v>
      </c>
      <c r="U189" s="159"/>
      <c r="V189" s="159"/>
      <c r="W189" s="159">
        <v>1012</v>
      </c>
      <c r="X189" s="159"/>
      <c r="Y189" s="159"/>
      <c r="Z189" s="159">
        <v>150</v>
      </c>
      <c r="AA189" s="159">
        <v>50</v>
      </c>
      <c r="AB189" s="159"/>
      <c r="AC189" s="159">
        <v>50</v>
      </c>
      <c r="AD189" s="158">
        <f t="shared" si="49"/>
        <v>1637</v>
      </c>
      <c r="AE189" s="159">
        <v>625</v>
      </c>
      <c r="AF189" s="158">
        <f t="shared" si="50"/>
        <v>0</v>
      </c>
      <c r="AG189" s="158">
        <f t="shared" si="63"/>
        <v>375</v>
      </c>
      <c r="AH189" s="159"/>
      <c r="AI189" s="159"/>
      <c r="AJ189" s="159"/>
      <c r="AK189" s="159"/>
      <c r="AL189" s="159"/>
      <c r="AM189" s="159"/>
      <c r="AN189" s="159"/>
      <c r="AO189" s="159"/>
      <c r="AP189" s="159"/>
      <c r="AQ189" s="158">
        <f t="shared" si="51"/>
        <v>375</v>
      </c>
      <c r="AR189" s="159">
        <v>750</v>
      </c>
      <c r="AS189" s="158">
        <f t="shared" si="52"/>
        <v>-375</v>
      </c>
      <c r="AT189" s="158">
        <f t="shared" si="64"/>
        <v>375</v>
      </c>
      <c r="AU189" s="159"/>
      <c r="AV189" s="159"/>
      <c r="AW189" s="159"/>
      <c r="AX189" s="159"/>
      <c r="AY189" s="159"/>
      <c r="AZ189" s="159"/>
      <c r="BA189" s="159"/>
      <c r="BB189" s="159"/>
      <c r="BC189" s="159"/>
      <c r="BD189" s="158">
        <f t="shared" si="53"/>
        <v>375</v>
      </c>
      <c r="BE189" s="159"/>
      <c r="BF189" s="159">
        <f t="shared" si="54"/>
        <v>0</v>
      </c>
      <c r="BG189" s="137" t="str">
        <f t="shared" si="55"/>
        <v>*</v>
      </c>
    </row>
    <row r="190" spans="1:59">
      <c r="A190" s="138">
        <v>188</v>
      </c>
      <c r="B190" s="160" t="s">
        <v>872</v>
      </c>
      <c r="C190" s="213" t="s">
        <v>14</v>
      </c>
      <c r="D190" s="156" t="s">
        <v>873</v>
      </c>
      <c r="E190" s="161">
        <v>50</v>
      </c>
      <c r="F190" s="158">
        <v>-275</v>
      </c>
      <c r="G190" s="158">
        <f t="shared" si="61"/>
        <v>150</v>
      </c>
      <c r="H190" s="159"/>
      <c r="I190" s="159"/>
      <c r="J190" s="159"/>
      <c r="K190" s="159"/>
      <c r="L190" s="159"/>
      <c r="M190" s="159"/>
      <c r="N190" s="159"/>
      <c r="O190" s="159"/>
      <c r="P190" s="159"/>
      <c r="Q190" s="158">
        <f t="shared" si="48"/>
        <v>150</v>
      </c>
      <c r="R190" s="159"/>
      <c r="S190" s="158">
        <f t="shared" ref="S190:S207" si="65">F190+Q190-R190</f>
        <v>-125</v>
      </c>
      <c r="T190" s="158">
        <f t="shared" si="62"/>
        <v>150</v>
      </c>
      <c r="U190" s="159"/>
      <c r="V190" s="159"/>
      <c r="W190" s="159"/>
      <c r="X190" s="159"/>
      <c r="Y190" s="159"/>
      <c r="Z190" s="159"/>
      <c r="AA190" s="159"/>
      <c r="AB190" s="159"/>
      <c r="AC190" s="159"/>
      <c r="AD190" s="158">
        <f t="shared" si="49"/>
        <v>150</v>
      </c>
      <c r="AE190" s="159">
        <v>25</v>
      </c>
      <c r="AF190" s="158">
        <f t="shared" si="50"/>
        <v>0</v>
      </c>
      <c r="AG190" s="158">
        <f t="shared" si="63"/>
        <v>150</v>
      </c>
      <c r="AH190" s="159"/>
      <c r="AI190" s="159"/>
      <c r="AJ190" s="159"/>
      <c r="AK190" s="159"/>
      <c r="AL190" s="159"/>
      <c r="AM190" s="159"/>
      <c r="AN190" s="159"/>
      <c r="AO190" s="159"/>
      <c r="AP190" s="159"/>
      <c r="AQ190" s="158">
        <f t="shared" si="51"/>
        <v>150</v>
      </c>
      <c r="AR190" s="159">
        <v>300</v>
      </c>
      <c r="AS190" s="158">
        <f t="shared" si="52"/>
        <v>-150</v>
      </c>
      <c r="AT190" s="158">
        <f t="shared" si="64"/>
        <v>150</v>
      </c>
      <c r="AU190" s="159"/>
      <c r="AV190" s="159"/>
      <c r="AW190" s="159"/>
      <c r="AX190" s="159"/>
      <c r="AY190" s="159"/>
      <c r="AZ190" s="159"/>
      <c r="BA190" s="159"/>
      <c r="BB190" s="159"/>
      <c r="BC190" s="159"/>
      <c r="BD190" s="158">
        <f t="shared" si="53"/>
        <v>150</v>
      </c>
      <c r="BE190" s="159"/>
      <c r="BF190" s="159">
        <f t="shared" si="54"/>
        <v>0</v>
      </c>
      <c r="BG190" s="137" t="str">
        <f t="shared" si="55"/>
        <v>*</v>
      </c>
    </row>
    <row r="191" spans="1:59">
      <c r="A191" s="138">
        <v>189</v>
      </c>
      <c r="B191" s="160" t="s">
        <v>409</v>
      </c>
      <c r="C191" s="213" t="s">
        <v>23</v>
      </c>
      <c r="D191" s="156" t="s">
        <v>411</v>
      </c>
      <c r="E191" s="161">
        <v>85</v>
      </c>
      <c r="F191" s="158">
        <v>0</v>
      </c>
      <c r="G191" s="158">
        <f t="shared" si="61"/>
        <v>255</v>
      </c>
      <c r="H191" s="159"/>
      <c r="I191" s="159"/>
      <c r="J191" s="159"/>
      <c r="K191" s="159"/>
      <c r="L191" s="159"/>
      <c r="M191" s="159"/>
      <c r="N191" s="159"/>
      <c r="O191" s="159"/>
      <c r="P191" s="159"/>
      <c r="Q191" s="158">
        <f t="shared" si="48"/>
        <v>255</v>
      </c>
      <c r="R191" s="159">
        <v>510</v>
      </c>
      <c r="S191" s="158">
        <f t="shared" si="65"/>
        <v>-255</v>
      </c>
      <c r="T191" s="158">
        <f t="shared" si="62"/>
        <v>255</v>
      </c>
      <c r="U191" s="159"/>
      <c r="V191" s="159"/>
      <c r="W191" s="159"/>
      <c r="X191" s="159"/>
      <c r="Y191" s="159"/>
      <c r="Z191" s="159"/>
      <c r="AA191" s="159"/>
      <c r="AB191" s="159"/>
      <c r="AC191" s="159"/>
      <c r="AD191" s="158">
        <f t="shared" si="49"/>
        <v>255</v>
      </c>
      <c r="AE191" s="159"/>
      <c r="AF191" s="158">
        <f t="shared" si="50"/>
        <v>0</v>
      </c>
      <c r="AG191" s="158">
        <f t="shared" si="63"/>
        <v>255</v>
      </c>
      <c r="AH191" s="159"/>
      <c r="AI191" s="159"/>
      <c r="AJ191" s="159"/>
      <c r="AK191" s="159"/>
      <c r="AL191" s="159"/>
      <c r="AM191" s="159"/>
      <c r="AN191" s="159"/>
      <c r="AO191" s="159"/>
      <c r="AP191" s="159"/>
      <c r="AQ191" s="158">
        <f t="shared" si="51"/>
        <v>255</v>
      </c>
      <c r="AR191" s="159">
        <v>255</v>
      </c>
      <c r="AS191" s="158">
        <f t="shared" si="52"/>
        <v>0</v>
      </c>
      <c r="AT191" s="225">
        <v>0</v>
      </c>
      <c r="AU191" s="159"/>
      <c r="AV191" s="159"/>
      <c r="AW191" s="159"/>
      <c r="AX191" s="159"/>
      <c r="AY191" s="159"/>
      <c r="AZ191" s="159"/>
      <c r="BA191" s="159"/>
      <c r="BB191" s="159"/>
      <c r="BC191" s="159"/>
      <c r="BD191" s="158">
        <f t="shared" si="53"/>
        <v>0</v>
      </c>
      <c r="BE191" s="159"/>
      <c r="BF191" s="159">
        <f t="shared" si="54"/>
        <v>0</v>
      </c>
      <c r="BG191" s="137" t="str">
        <f t="shared" si="55"/>
        <v>*</v>
      </c>
    </row>
    <row r="192" spans="1:59">
      <c r="A192" s="138">
        <v>190</v>
      </c>
      <c r="B192" s="160" t="s">
        <v>412</v>
      </c>
      <c r="C192" s="213" t="s">
        <v>23</v>
      </c>
      <c r="D192" s="156" t="s">
        <v>414</v>
      </c>
      <c r="E192" s="161">
        <v>95</v>
      </c>
      <c r="F192" s="158">
        <v>0</v>
      </c>
      <c r="G192" s="158">
        <f t="shared" si="61"/>
        <v>285</v>
      </c>
      <c r="H192" s="159"/>
      <c r="I192" s="159"/>
      <c r="J192" s="159"/>
      <c r="K192" s="159"/>
      <c r="L192" s="159"/>
      <c r="M192" s="159"/>
      <c r="N192" s="159"/>
      <c r="O192" s="159"/>
      <c r="P192" s="159"/>
      <c r="Q192" s="158">
        <f t="shared" si="48"/>
        <v>285</v>
      </c>
      <c r="R192" s="159"/>
      <c r="S192" s="158">
        <f t="shared" si="65"/>
        <v>285</v>
      </c>
      <c r="T192" s="158">
        <f t="shared" si="62"/>
        <v>285</v>
      </c>
      <c r="U192" s="159"/>
      <c r="V192" s="159"/>
      <c r="W192" s="159"/>
      <c r="X192" s="159"/>
      <c r="Y192" s="159"/>
      <c r="Z192" s="159"/>
      <c r="AA192" s="159"/>
      <c r="AB192" s="159"/>
      <c r="AC192" s="159"/>
      <c r="AD192" s="158">
        <f t="shared" si="49"/>
        <v>285</v>
      </c>
      <c r="AE192" s="159">
        <v>1140</v>
      </c>
      <c r="AF192" s="158">
        <f t="shared" si="50"/>
        <v>-570</v>
      </c>
      <c r="AG192" s="158">
        <f t="shared" si="63"/>
        <v>285</v>
      </c>
      <c r="AH192" s="159"/>
      <c r="AI192" s="159"/>
      <c r="AJ192" s="159"/>
      <c r="AK192" s="159"/>
      <c r="AL192" s="159"/>
      <c r="AM192" s="159"/>
      <c r="AN192" s="159"/>
      <c r="AO192" s="159"/>
      <c r="AP192" s="159"/>
      <c r="AQ192" s="158">
        <f t="shared" si="51"/>
        <v>285</v>
      </c>
      <c r="AR192" s="159"/>
      <c r="AS192" s="158">
        <f t="shared" si="52"/>
        <v>-285</v>
      </c>
      <c r="AT192" s="158">
        <f t="shared" si="64"/>
        <v>285</v>
      </c>
      <c r="AU192" s="159"/>
      <c r="AV192" s="159"/>
      <c r="AW192" s="159"/>
      <c r="AX192" s="159"/>
      <c r="AY192" s="159"/>
      <c r="AZ192" s="159"/>
      <c r="BA192" s="159"/>
      <c r="BB192" s="159"/>
      <c r="BC192" s="159"/>
      <c r="BD192" s="158">
        <f t="shared" si="53"/>
        <v>285</v>
      </c>
      <c r="BE192" s="159"/>
      <c r="BF192" s="159">
        <f t="shared" si="54"/>
        <v>0</v>
      </c>
      <c r="BG192" s="137" t="str">
        <f t="shared" si="55"/>
        <v>*</v>
      </c>
    </row>
    <row r="193" spans="1:59">
      <c r="A193" s="138">
        <v>191</v>
      </c>
      <c r="B193" s="230" t="s">
        <v>1319</v>
      </c>
      <c r="C193" s="213" t="s">
        <v>10</v>
      </c>
      <c r="D193" s="156" t="s">
        <v>417</v>
      </c>
      <c r="E193" s="157">
        <v>115</v>
      </c>
      <c r="F193" s="158">
        <v>1430</v>
      </c>
      <c r="G193" s="158">
        <f t="shared" si="61"/>
        <v>345</v>
      </c>
      <c r="H193" s="159"/>
      <c r="I193" s="159"/>
      <c r="J193" s="159"/>
      <c r="K193" s="159"/>
      <c r="L193" s="159"/>
      <c r="M193" s="159"/>
      <c r="N193" s="159"/>
      <c r="O193" s="159"/>
      <c r="P193" s="159"/>
      <c r="Q193" s="158">
        <f t="shared" si="48"/>
        <v>345</v>
      </c>
      <c r="R193" s="159"/>
      <c r="S193" s="158">
        <f t="shared" si="65"/>
        <v>1775</v>
      </c>
      <c r="T193" s="158">
        <f t="shared" si="62"/>
        <v>345</v>
      </c>
      <c r="U193" s="159"/>
      <c r="V193" s="159"/>
      <c r="W193" s="159"/>
      <c r="X193" s="159"/>
      <c r="Y193" s="159"/>
      <c r="Z193" s="159"/>
      <c r="AA193" s="159"/>
      <c r="AB193" s="159"/>
      <c r="AC193" s="159"/>
      <c r="AD193" s="158">
        <f t="shared" si="49"/>
        <v>345</v>
      </c>
      <c r="AE193" s="159"/>
      <c r="AF193" s="158">
        <f t="shared" si="50"/>
        <v>2120</v>
      </c>
      <c r="AG193" s="225">
        <v>0</v>
      </c>
      <c r="AH193" s="159"/>
      <c r="AI193" s="159"/>
      <c r="AJ193" s="159"/>
      <c r="AK193" s="159"/>
      <c r="AL193" s="159"/>
      <c r="AM193" s="159"/>
      <c r="AN193" s="159"/>
      <c r="AO193" s="159"/>
      <c r="AP193" s="159"/>
      <c r="AQ193" s="158">
        <f t="shared" si="51"/>
        <v>0</v>
      </c>
      <c r="AR193" s="159">
        <v>2120</v>
      </c>
      <c r="AS193" s="158">
        <f t="shared" si="52"/>
        <v>0</v>
      </c>
      <c r="AT193" s="225">
        <v>0</v>
      </c>
      <c r="AU193" s="159"/>
      <c r="AV193" s="159"/>
      <c r="AW193" s="159"/>
      <c r="AX193" s="159"/>
      <c r="AY193" s="159"/>
      <c r="AZ193" s="159"/>
      <c r="BA193" s="159"/>
      <c r="BB193" s="159"/>
      <c r="BC193" s="159"/>
      <c r="BD193" s="158">
        <f t="shared" si="53"/>
        <v>0</v>
      </c>
      <c r="BE193" s="159"/>
      <c r="BF193" s="159">
        <f t="shared" si="54"/>
        <v>0</v>
      </c>
      <c r="BG193" s="137" t="str">
        <f t="shared" si="55"/>
        <v>*</v>
      </c>
    </row>
    <row r="194" spans="1:59">
      <c r="A194" s="138">
        <v>192</v>
      </c>
      <c r="B194" s="160" t="s">
        <v>418</v>
      </c>
      <c r="C194" s="213" t="s">
        <v>14</v>
      </c>
      <c r="D194" s="156" t="s">
        <v>12</v>
      </c>
      <c r="E194" s="188">
        <v>3500</v>
      </c>
      <c r="F194" s="158">
        <v>120</v>
      </c>
      <c r="G194" s="158">
        <f t="shared" si="61"/>
        <v>10500</v>
      </c>
      <c r="H194" s="159"/>
      <c r="I194" s="159">
        <v>300</v>
      </c>
      <c r="J194" s="159"/>
      <c r="K194" s="159"/>
      <c r="L194" s="159"/>
      <c r="M194" s="159"/>
      <c r="N194" s="159"/>
      <c r="O194" s="159"/>
      <c r="P194" s="159"/>
      <c r="Q194" s="158">
        <f t="shared" si="48"/>
        <v>10800</v>
      </c>
      <c r="R194" s="159">
        <v>21620</v>
      </c>
      <c r="S194" s="158">
        <f t="shared" si="65"/>
        <v>-10700</v>
      </c>
      <c r="T194" s="158">
        <f t="shared" si="62"/>
        <v>10500</v>
      </c>
      <c r="U194" s="159">
        <v>100</v>
      </c>
      <c r="V194" s="159"/>
      <c r="W194" s="159"/>
      <c r="X194" s="159"/>
      <c r="Y194" s="159">
        <v>300</v>
      </c>
      <c r="Z194" s="159"/>
      <c r="AA194" s="159">
        <v>50</v>
      </c>
      <c r="AB194" s="159"/>
      <c r="AC194" s="159">
        <v>100</v>
      </c>
      <c r="AD194" s="158">
        <f t="shared" si="49"/>
        <v>11050</v>
      </c>
      <c r="AE194" s="159">
        <v>580</v>
      </c>
      <c r="AF194" s="158">
        <f t="shared" si="50"/>
        <v>-230</v>
      </c>
      <c r="AG194" s="158">
        <f t="shared" ref="AG194:AG215" si="66">$E194*3</f>
        <v>10500</v>
      </c>
      <c r="AH194" s="159">
        <v>100</v>
      </c>
      <c r="AI194" s="159"/>
      <c r="AJ194" s="159"/>
      <c r="AK194" s="159"/>
      <c r="AL194" s="159"/>
      <c r="AM194" s="159"/>
      <c r="AN194" s="159"/>
      <c r="AO194" s="159"/>
      <c r="AP194" s="159"/>
      <c r="AQ194" s="158">
        <f t="shared" si="51"/>
        <v>10600</v>
      </c>
      <c r="AR194" s="159">
        <v>10370</v>
      </c>
      <c r="AS194" s="158">
        <f t="shared" si="52"/>
        <v>0</v>
      </c>
      <c r="AT194" s="158">
        <f t="shared" ref="AT194:AT215" si="67">$E194*3</f>
        <v>10500</v>
      </c>
      <c r="AU194" s="159"/>
      <c r="AV194" s="159"/>
      <c r="AW194" s="159"/>
      <c r="AX194" s="159"/>
      <c r="AY194" s="159"/>
      <c r="AZ194" s="159"/>
      <c r="BA194" s="159"/>
      <c r="BB194" s="159"/>
      <c r="BC194" s="159"/>
      <c r="BD194" s="158">
        <f t="shared" si="53"/>
        <v>10500</v>
      </c>
      <c r="BE194" s="159">
        <v>10500</v>
      </c>
      <c r="BF194" s="159">
        <f t="shared" si="54"/>
        <v>0</v>
      </c>
      <c r="BG194" s="137" t="str">
        <f t="shared" si="55"/>
        <v>*</v>
      </c>
    </row>
    <row r="195" spans="1:59">
      <c r="A195" s="138">
        <v>193</v>
      </c>
      <c r="B195" s="221" t="s">
        <v>1166</v>
      </c>
      <c r="C195" s="213" t="s">
        <v>23</v>
      </c>
      <c r="D195" s="156" t="s">
        <v>421</v>
      </c>
      <c r="E195" s="161">
        <v>85</v>
      </c>
      <c r="F195" s="158">
        <v>0</v>
      </c>
      <c r="G195" s="158">
        <f t="shared" si="61"/>
        <v>255</v>
      </c>
      <c r="H195" s="159"/>
      <c r="I195" s="159"/>
      <c r="J195" s="159"/>
      <c r="K195" s="159"/>
      <c r="L195" s="159"/>
      <c r="M195" s="159"/>
      <c r="N195" s="159"/>
      <c r="O195" s="159"/>
      <c r="P195" s="159"/>
      <c r="Q195" s="158">
        <f t="shared" si="48"/>
        <v>255</v>
      </c>
      <c r="R195" s="159">
        <v>510</v>
      </c>
      <c r="S195" s="158">
        <f t="shared" si="65"/>
        <v>-255</v>
      </c>
      <c r="T195" s="158">
        <f t="shared" si="62"/>
        <v>255</v>
      </c>
      <c r="U195" s="159"/>
      <c r="V195" s="159"/>
      <c r="W195" s="159"/>
      <c r="X195" s="159"/>
      <c r="Y195" s="159"/>
      <c r="Z195" s="159"/>
      <c r="AA195" s="159"/>
      <c r="AB195" s="159"/>
      <c r="AC195" s="159"/>
      <c r="AD195" s="158">
        <f t="shared" si="49"/>
        <v>255</v>
      </c>
      <c r="AE195" s="159"/>
      <c r="AF195" s="158">
        <f t="shared" si="50"/>
        <v>0</v>
      </c>
      <c r="AG195" s="158">
        <f t="shared" si="66"/>
        <v>255</v>
      </c>
      <c r="AH195" s="159"/>
      <c r="AI195" s="159"/>
      <c r="AJ195" s="159"/>
      <c r="AK195" s="159"/>
      <c r="AL195" s="159"/>
      <c r="AM195" s="159"/>
      <c r="AN195" s="159"/>
      <c r="AO195" s="159"/>
      <c r="AP195" s="159"/>
      <c r="AQ195" s="158">
        <f t="shared" si="51"/>
        <v>255</v>
      </c>
      <c r="AR195" s="159">
        <v>255</v>
      </c>
      <c r="AS195" s="158">
        <f t="shared" si="52"/>
        <v>0</v>
      </c>
      <c r="AT195" s="158">
        <f t="shared" si="67"/>
        <v>255</v>
      </c>
      <c r="AU195" s="159"/>
      <c r="AV195" s="159"/>
      <c r="AW195" s="159"/>
      <c r="AX195" s="159"/>
      <c r="AY195" s="159"/>
      <c r="AZ195" s="159"/>
      <c r="BA195" s="159"/>
      <c r="BB195" s="159"/>
      <c r="BC195" s="159"/>
      <c r="BD195" s="158">
        <f t="shared" si="53"/>
        <v>255</v>
      </c>
      <c r="BE195" s="159">
        <v>255</v>
      </c>
      <c r="BF195" s="159">
        <f t="shared" si="54"/>
        <v>0</v>
      </c>
      <c r="BG195" s="137" t="str">
        <f t="shared" ref="BG195:BG255" si="68">IF(BF195=0,"*","")</f>
        <v>*</v>
      </c>
    </row>
    <row r="196" spans="1:59">
      <c r="A196" s="138">
        <v>194</v>
      </c>
      <c r="B196" s="160" t="s">
        <v>422</v>
      </c>
      <c r="C196" s="213" t="s">
        <v>14</v>
      </c>
      <c r="D196" s="156" t="s">
        <v>12</v>
      </c>
      <c r="E196" s="161">
        <v>355</v>
      </c>
      <c r="F196" s="158">
        <v>0</v>
      </c>
      <c r="G196" s="158">
        <f t="shared" si="61"/>
        <v>1065</v>
      </c>
      <c r="H196" s="159"/>
      <c r="I196" s="159"/>
      <c r="J196" s="159"/>
      <c r="K196" s="159"/>
      <c r="L196" s="159"/>
      <c r="M196" s="159"/>
      <c r="N196" s="159"/>
      <c r="O196" s="159"/>
      <c r="P196" s="159"/>
      <c r="Q196" s="158">
        <f t="shared" ref="Q196:Q259" si="69">SUM(G196:P196)</f>
        <v>1065</v>
      </c>
      <c r="R196" s="159">
        <v>2621</v>
      </c>
      <c r="S196" s="158">
        <f t="shared" si="65"/>
        <v>-1556</v>
      </c>
      <c r="T196" s="158">
        <f t="shared" si="62"/>
        <v>1065</v>
      </c>
      <c r="U196" s="159">
        <v>100</v>
      </c>
      <c r="V196" s="159"/>
      <c r="W196" s="159">
        <v>1556</v>
      </c>
      <c r="X196" s="159"/>
      <c r="Y196" s="159"/>
      <c r="Z196" s="159"/>
      <c r="AA196" s="159">
        <v>50</v>
      </c>
      <c r="AB196" s="159"/>
      <c r="AC196" s="159">
        <v>50</v>
      </c>
      <c r="AD196" s="158">
        <f t="shared" ref="AD196:AD259" si="70">SUM(T196:AC196)</f>
        <v>2821</v>
      </c>
      <c r="AE196" s="159">
        <v>1265</v>
      </c>
      <c r="AF196" s="158">
        <f t="shared" ref="AF196:AF259" si="71">S196+AD196-AE196</f>
        <v>0</v>
      </c>
      <c r="AG196" s="158">
        <f t="shared" si="66"/>
        <v>1065</v>
      </c>
      <c r="AH196" s="159"/>
      <c r="AI196" s="159"/>
      <c r="AJ196" s="159"/>
      <c r="AK196" s="159"/>
      <c r="AL196" s="159"/>
      <c r="AM196" s="159"/>
      <c r="AN196" s="159"/>
      <c r="AO196" s="159"/>
      <c r="AP196" s="159"/>
      <c r="AQ196" s="158">
        <f t="shared" ref="AQ196:AQ259" si="72">SUM(AG196:AP196)</f>
        <v>1065</v>
      </c>
      <c r="AR196" s="159">
        <v>1065</v>
      </c>
      <c r="AS196" s="158">
        <f t="shared" ref="AS196:AS259" si="73">AF196+AQ196-AR196</f>
        <v>0</v>
      </c>
      <c r="AT196" s="158">
        <f t="shared" si="67"/>
        <v>1065</v>
      </c>
      <c r="AU196" s="159">
        <v>50</v>
      </c>
      <c r="AV196" s="159"/>
      <c r="AW196" s="159"/>
      <c r="AX196" s="159"/>
      <c r="AY196" s="159"/>
      <c r="AZ196" s="159"/>
      <c r="BA196" s="159"/>
      <c r="BB196" s="159"/>
      <c r="BC196" s="159"/>
      <c r="BD196" s="158">
        <f t="shared" ref="BD196:BD259" si="74">SUM(AT196:BC196)</f>
        <v>1115</v>
      </c>
      <c r="BE196" s="159">
        <v>1115</v>
      </c>
      <c r="BF196" s="159">
        <f t="shared" ref="BF196:BF259" si="75">AS196+BD196-BE196</f>
        <v>0</v>
      </c>
      <c r="BG196" s="137" t="str">
        <f t="shared" si="68"/>
        <v>*</v>
      </c>
    </row>
    <row r="197" spans="1:59">
      <c r="A197" s="138">
        <v>195</v>
      </c>
      <c r="B197" s="160" t="s">
        <v>424</v>
      </c>
      <c r="C197" s="213" t="s">
        <v>23</v>
      </c>
      <c r="D197" s="156" t="s">
        <v>426</v>
      </c>
      <c r="E197" s="161">
        <v>95</v>
      </c>
      <c r="F197" s="158">
        <v>0</v>
      </c>
      <c r="G197" s="158">
        <f t="shared" si="61"/>
        <v>285</v>
      </c>
      <c r="H197" s="159"/>
      <c r="I197" s="159"/>
      <c r="J197" s="159"/>
      <c r="K197" s="159"/>
      <c r="L197" s="159"/>
      <c r="M197" s="159"/>
      <c r="N197" s="159"/>
      <c r="O197" s="159"/>
      <c r="P197" s="159"/>
      <c r="Q197" s="158">
        <f t="shared" si="69"/>
        <v>285</v>
      </c>
      <c r="R197" s="159">
        <v>1190</v>
      </c>
      <c r="S197" s="158">
        <f t="shared" si="65"/>
        <v>-905</v>
      </c>
      <c r="T197" s="158">
        <f t="shared" si="62"/>
        <v>285</v>
      </c>
      <c r="U197" s="159"/>
      <c r="V197" s="159"/>
      <c r="W197" s="159"/>
      <c r="X197" s="159"/>
      <c r="Y197" s="159"/>
      <c r="Z197" s="159"/>
      <c r="AA197" s="159">
        <v>50</v>
      </c>
      <c r="AB197" s="159"/>
      <c r="AC197" s="159"/>
      <c r="AD197" s="158">
        <f t="shared" si="70"/>
        <v>335</v>
      </c>
      <c r="AE197" s="159"/>
      <c r="AF197" s="158">
        <f t="shared" si="71"/>
        <v>-570</v>
      </c>
      <c r="AG197" s="158">
        <f t="shared" si="66"/>
        <v>285</v>
      </c>
      <c r="AH197" s="159"/>
      <c r="AI197" s="159"/>
      <c r="AJ197" s="159"/>
      <c r="AK197" s="159"/>
      <c r="AL197" s="159"/>
      <c r="AM197" s="159"/>
      <c r="AN197" s="159"/>
      <c r="AO197" s="159"/>
      <c r="AP197" s="159"/>
      <c r="AQ197" s="158">
        <f t="shared" si="72"/>
        <v>285</v>
      </c>
      <c r="AR197" s="159"/>
      <c r="AS197" s="158">
        <f t="shared" si="73"/>
        <v>-285</v>
      </c>
      <c r="AT197" s="158">
        <f t="shared" si="67"/>
        <v>285</v>
      </c>
      <c r="AU197" s="159"/>
      <c r="AV197" s="159"/>
      <c r="AW197" s="159"/>
      <c r="AX197" s="159"/>
      <c r="AY197" s="159"/>
      <c r="AZ197" s="159"/>
      <c r="BA197" s="159"/>
      <c r="BB197" s="159"/>
      <c r="BC197" s="159"/>
      <c r="BD197" s="158">
        <f t="shared" si="74"/>
        <v>285</v>
      </c>
      <c r="BE197" s="159"/>
      <c r="BF197" s="159">
        <f t="shared" si="75"/>
        <v>0</v>
      </c>
      <c r="BG197" s="137" t="str">
        <f t="shared" si="68"/>
        <v>*</v>
      </c>
    </row>
    <row r="198" spans="1:59">
      <c r="A198" s="138">
        <v>196</v>
      </c>
      <c r="B198" s="160" t="s">
        <v>427</v>
      </c>
      <c r="C198" s="213" t="s">
        <v>14</v>
      </c>
      <c r="D198" s="156" t="s">
        <v>429</v>
      </c>
      <c r="E198" s="161">
        <v>475</v>
      </c>
      <c r="F198" s="158">
        <v>0</v>
      </c>
      <c r="G198" s="158">
        <f t="shared" si="61"/>
        <v>1425</v>
      </c>
      <c r="H198" s="159">
        <v>50</v>
      </c>
      <c r="I198" s="159"/>
      <c r="J198" s="254">
        <v>18524.8</v>
      </c>
      <c r="K198" s="159"/>
      <c r="L198" s="159"/>
      <c r="M198" s="159"/>
      <c r="N198" s="159">
        <v>70</v>
      </c>
      <c r="O198" s="159"/>
      <c r="P198" s="159">
        <v>50</v>
      </c>
      <c r="Q198" s="158">
        <f t="shared" si="69"/>
        <v>20119.8</v>
      </c>
      <c r="R198" s="159">
        <v>20119.8</v>
      </c>
      <c r="S198" s="158">
        <f t="shared" si="65"/>
        <v>0</v>
      </c>
      <c r="T198" s="158">
        <f t="shared" si="62"/>
        <v>1425</v>
      </c>
      <c r="U198" s="159">
        <v>50</v>
      </c>
      <c r="V198" s="159"/>
      <c r="W198" s="159"/>
      <c r="X198" s="159"/>
      <c r="Y198" s="159"/>
      <c r="Z198" s="159"/>
      <c r="AA198" s="159"/>
      <c r="AB198" s="159"/>
      <c r="AC198" s="159">
        <v>50</v>
      </c>
      <c r="AD198" s="158">
        <f t="shared" si="70"/>
        <v>1525</v>
      </c>
      <c r="AE198" s="159">
        <v>1525</v>
      </c>
      <c r="AF198" s="158">
        <f t="shared" si="71"/>
        <v>0</v>
      </c>
      <c r="AG198" s="158">
        <f t="shared" si="66"/>
        <v>1425</v>
      </c>
      <c r="AH198" s="159"/>
      <c r="AI198" s="159"/>
      <c r="AJ198" s="159"/>
      <c r="AK198" s="159"/>
      <c r="AL198" s="159"/>
      <c r="AM198" s="159"/>
      <c r="AN198" s="159"/>
      <c r="AO198" s="159"/>
      <c r="AP198" s="159"/>
      <c r="AQ198" s="158">
        <f t="shared" si="72"/>
        <v>1425</v>
      </c>
      <c r="AR198" s="159">
        <v>1425</v>
      </c>
      <c r="AS198" s="158">
        <f t="shared" si="73"/>
        <v>0</v>
      </c>
      <c r="AT198" s="158">
        <f t="shared" si="67"/>
        <v>1425</v>
      </c>
      <c r="AU198" s="159"/>
      <c r="AV198" s="159"/>
      <c r="AW198" s="159"/>
      <c r="AX198" s="159"/>
      <c r="AY198" s="159"/>
      <c r="AZ198" s="159"/>
      <c r="BA198" s="159"/>
      <c r="BB198" s="159"/>
      <c r="BC198" s="159"/>
      <c r="BD198" s="158">
        <f t="shared" si="74"/>
        <v>1425</v>
      </c>
      <c r="BE198" s="159">
        <v>1425</v>
      </c>
      <c r="BF198" s="159">
        <f t="shared" si="75"/>
        <v>0</v>
      </c>
      <c r="BG198" s="137" t="str">
        <f t="shared" si="68"/>
        <v>*</v>
      </c>
    </row>
    <row r="199" spans="1:59">
      <c r="A199" s="138">
        <v>197</v>
      </c>
      <c r="B199" s="160" t="s">
        <v>431</v>
      </c>
      <c r="C199" s="213" t="s">
        <v>23</v>
      </c>
      <c r="D199" s="156" t="s">
        <v>840</v>
      </c>
      <c r="E199" s="161">
        <v>85</v>
      </c>
      <c r="F199" s="158">
        <v>0</v>
      </c>
      <c r="G199" s="158">
        <f t="shared" si="61"/>
        <v>255</v>
      </c>
      <c r="H199" s="159"/>
      <c r="I199" s="159"/>
      <c r="J199" s="159"/>
      <c r="K199" s="159"/>
      <c r="L199" s="159"/>
      <c r="M199" s="159"/>
      <c r="N199" s="159"/>
      <c r="O199" s="159"/>
      <c r="P199" s="159"/>
      <c r="Q199" s="158">
        <f t="shared" si="69"/>
        <v>255</v>
      </c>
      <c r="R199" s="159">
        <v>510</v>
      </c>
      <c r="S199" s="158">
        <f t="shared" si="65"/>
        <v>-255</v>
      </c>
      <c r="T199" s="158">
        <f t="shared" si="62"/>
        <v>255</v>
      </c>
      <c r="U199" s="159"/>
      <c r="V199" s="159"/>
      <c r="W199" s="159"/>
      <c r="X199" s="159"/>
      <c r="Y199" s="159"/>
      <c r="Z199" s="159"/>
      <c r="AA199" s="159"/>
      <c r="AB199" s="159"/>
      <c r="AC199" s="159"/>
      <c r="AD199" s="158">
        <f t="shared" si="70"/>
        <v>255</v>
      </c>
      <c r="AE199" s="159"/>
      <c r="AF199" s="158">
        <f t="shared" si="71"/>
        <v>0</v>
      </c>
      <c r="AG199" s="158">
        <f t="shared" si="66"/>
        <v>255</v>
      </c>
      <c r="AH199" s="159"/>
      <c r="AI199" s="159"/>
      <c r="AJ199" s="159"/>
      <c r="AK199" s="159"/>
      <c r="AL199" s="159"/>
      <c r="AM199" s="159"/>
      <c r="AN199" s="159"/>
      <c r="AO199" s="159"/>
      <c r="AP199" s="159"/>
      <c r="AQ199" s="158">
        <f t="shared" si="72"/>
        <v>255</v>
      </c>
      <c r="AR199" s="159">
        <v>510</v>
      </c>
      <c r="AS199" s="158">
        <f t="shared" si="73"/>
        <v>-255</v>
      </c>
      <c r="AT199" s="158">
        <f t="shared" si="67"/>
        <v>255</v>
      </c>
      <c r="AU199" s="159"/>
      <c r="AV199" s="159"/>
      <c r="AW199" s="159"/>
      <c r="AX199" s="159"/>
      <c r="AY199" s="159"/>
      <c r="AZ199" s="159"/>
      <c r="BA199" s="159"/>
      <c r="BB199" s="159"/>
      <c r="BC199" s="159"/>
      <c r="BD199" s="158">
        <f t="shared" si="74"/>
        <v>255</v>
      </c>
      <c r="BE199" s="159"/>
      <c r="BF199" s="159">
        <f t="shared" si="75"/>
        <v>0</v>
      </c>
      <c r="BG199" s="137" t="str">
        <f t="shared" si="68"/>
        <v>*</v>
      </c>
    </row>
    <row r="200" spans="1:59">
      <c r="A200" s="138">
        <v>198</v>
      </c>
      <c r="B200" s="160" t="s">
        <v>433</v>
      </c>
      <c r="C200" s="213" t="s">
        <v>14</v>
      </c>
      <c r="D200" s="156" t="s">
        <v>435</v>
      </c>
      <c r="E200" s="161">
        <v>135</v>
      </c>
      <c r="F200" s="158">
        <v>0</v>
      </c>
      <c r="G200" s="158">
        <f t="shared" si="61"/>
        <v>405</v>
      </c>
      <c r="H200" s="159"/>
      <c r="I200" s="159"/>
      <c r="J200" s="159"/>
      <c r="K200" s="159"/>
      <c r="L200" s="159"/>
      <c r="M200" s="159"/>
      <c r="N200" s="159"/>
      <c r="O200" s="159"/>
      <c r="P200" s="159"/>
      <c r="Q200" s="158">
        <f t="shared" si="69"/>
        <v>405</v>
      </c>
      <c r="R200" s="159">
        <v>405</v>
      </c>
      <c r="S200" s="158">
        <f t="shared" si="65"/>
        <v>0</v>
      </c>
      <c r="T200" s="158">
        <f t="shared" si="62"/>
        <v>405</v>
      </c>
      <c r="U200" s="159"/>
      <c r="V200" s="159"/>
      <c r="W200" s="159">
        <v>292</v>
      </c>
      <c r="X200" s="159"/>
      <c r="Y200" s="159"/>
      <c r="Z200" s="159"/>
      <c r="AA200" s="159">
        <v>50</v>
      </c>
      <c r="AB200" s="159"/>
      <c r="AC200" s="159"/>
      <c r="AD200" s="158">
        <f t="shared" si="70"/>
        <v>747</v>
      </c>
      <c r="AE200" s="159">
        <v>747</v>
      </c>
      <c r="AF200" s="158">
        <f t="shared" si="71"/>
        <v>0</v>
      </c>
      <c r="AG200" s="158">
        <f t="shared" si="66"/>
        <v>405</v>
      </c>
      <c r="AH200" s="159"/>
      <c r="AI200" s="159"/>
      <c r="AJ200" s="159"/>
      <c r="AK200" s="159"/>
      <c r="AL200" s="159"/>
      <c r="AM200" s="159"/>
      <c r="AN200" s="159"/>
      <c r="AO200" s="159"/>
      <c r="AP200" s="159"/>
      <c r="AQ200" s="158">
        <f t="shared" si="72"/>
        <v>405</v>
      </c>
      <c r="AR200" s="159">
        <v>405</v>
      </c>
      <c r="AS200" s="158">
        <f t="shared" si="73"/>
        <v>0</v>
      </c>
      <c r="AT200" s="158">
        <f t="shared" si="67"/>
        <v>405</v>
      </c>
      <c r="AU200" s="159"/>
      <c r="AV200" s="159"/>
      <c r="AW200" s="159"/>
      <c r="AX200" s="159"/>
      <c r="AY200" s="159"/>
      <c r="AZ200" s="159"/>
      <c r="BA200" s="159"/>
      <c r="BB200" s="159"/>
      <c r="BC200" s="159"/>
      <c r="BD200" s="158">
        <f t="shared" si="74"/>
        <v>405</v>
      </c>
      <c r="BE200" s="159">
        <v>405</v>
      </c>
      <c r="BF200" s="159">
        <f t="shared" si="75"/>
        <v>0</v>
      </c>
      <c r="BG200" s="137" t="str">
        <f t="shared" si="68"/>
        <v>*</v>
      </c>
    </row>
    <row r="201" spans="1:59">
      <c r="A201" s="138">
        <v>199</v>
      </c>
      <c r="B201" s="155" t="s">
        <v>436</v>
      </c>
      <c r="C201" s="213" t="s">
        <v>10</v>
      </c>
      <c r="D201" s="156" t="s">
        <v>16</v>
      </c>
      <c r="E201" s="157">
        <v>100</v>
      </c>
      <c r="F201" s="158">
        <v>0</v>
      </c>
      <c r="G201" s="158">
        <f t="shared" si="61"/>
        <v>300</v>
      </c>
      <c r="H201" s="159"/>
      <c r="I201" s="159"/>
      <c r="J201" s="159"/>
      <c r="K201" s="159"/>
      <c r="L201" s="159"/>
      <c r="M201" s="159"/>
      <c r="N201" s="159"/>
      <c r="O201" s="159"/>
      <c r="P201" s="159"/>
      <c r="Q201" s="158">
        <f t="shared" si="69"/>
        <v>300</v>
      </c>
      <c r="R201" s="159">
        <v>300</v>
      </c>
      <c r="S201" s="158">
        <f t="shared" si="65"/>
        <v>0</v>
      </c>
      <c r="T201" s="158">
        <f t="shared" si="62"/>
        <v>300</v>
      </c>
      <c r="U201" s="159"/>
      <c r="V201" s="159"/>
      <c r="W201" s="159"/>
      <c r="X201" s="159"/>
      <c r="Y201" s="159"/>
      <c r="Z201" s="159"/>
      <c r="AA201" s="159">
        <v>50</v>
      </c>
      <c r="AB201" s="159"/>
      <c r="AC201" s="159"/>
      <c r="AD201" s="158">
        <f t="shared" si="70"/>
        <v>350</v>
      </c>
      <c r="AE201" s="159">
        <v>350</v>
      </c>
      <c r="AF201" s="158">
        <f t="shared" si="71"/>
        <v>0</v>
      </c>
      <c r="AG201" s="158">
        <f t="shared" si="66"/>
        <v>300</v>
      </c>
      <c r="AH201" s="159"/>
      <c r="AI201" s="159"/>
      <c r="AJ201" s="159"/>
      <c r="AK201" s="159"/>
      <c r="AL201" s="159"/>
      <c r="AM201" s="159"/>
      <c r="AN201" s="159"/>
      <c r="AO201" s="159"/>
      <c r="AP201" s="159"/>
      <c r="AQ201" s="158">
        <f t="shared" si="72"/>
        <v>300</v>
      </c>
      <c r="AR201" s="159"/>
      <c r="AS201" s="158">
        <f t="shared" si="73"/>
        <v>300</v>
      </c>
      <c r="AT201" s="158">
        <f t="shared" si="67"/>
        <v>300</v>
      </c>
      <c r="AU201" s="159"/>
      <c r="AV201" s="159"/>
      <c r="AW201" s="159"/>
      <c r="AX201" s="159"/>
      <c r="AY201" s="159"/>
      <c r="AZ201" s="159"/>
      <c r="BA201" s="159"/>
      <c r="BB201" s="159"/>
      <c r="BC201" s="159"/>
      <c r="BD201" s="158">
        <f t="shared" si="74"/>
        <v>300</v>
      </c>
      <c r="BE201" s="159">
        <v>600</v>
      </c>
      <c r="BF201" s="159">
        <f t="shared" si="75"/>
        <v>0</v>
      </c>
      <c r="BG201" s="137" t="str">
        <f t="shared" si="68"/>
        <v>*</v>
      </c>
    </row>
    <row r="202" spans="1:59">
      <c r="A202" s="138">
        <v>200</v>
      </c>
      <c r="B202" s="160" t="s">
        <v>437</v>
      </c>
      <c r="C202" s="213" t="s">
        <v>14</v>
      </c>
      <c r="D202" s="156" t="s">
        <v>438</v>
      </c>
      <c r="E202" s="161">
        <v>100</v>
      </c>
      <c r="F202" s="158">
        <v>0</v>
      </c>
      <c r="G202" s="158">
        <f t="shared" si="61"/>
        <v>300</v>
      </c>
      <c r="H202" s="159"/>
      <c r="I202" s="159"/>
      <c r="J202" s="159"/>
      <c r="K202" s="159"/>
      <c r="L202" s="159"/>
      <c r="M202" s="159"/>
      <c r="N202" s="159"/>
      <c r="O202" s="159"/>
      <c r="P202" s="159"/>
      <c r="Q202" s="158">
        <f t="shared" si="69"/>
        <v>300</v>
      </c>
      <c r="R202" s="159">
        <v>300</v>
      </c>
      <c r="S202" s="158">
        <f t="shared" si="65"/>
        <v>0</v>
      </c>
      <c r="T202" s="158">
        <f t="shared" si="62"/>
        <v>300</v>
      </c>
      <c r="U202" s="159"/>
      <c r="V202" s="159"/>
      <c r="W202" s="159"/>
      <c r="X202" s="159"/>
      <c r="Y202" s="159"/>
      <c r="Z202" s="159"/>
      <c r="AA202" s="159"/>
      <c r="AB202" s="159"/>
      <c r="AC202" s="159"/>
      <c r="AD202" s="158">
        <f t="shared" si="70"/>
        <v>300</v>
      </c>
      <c r="AE202" s="159">
        <v>600</v>
      </c>
      <c r="AF202" s="158">
        <f t="shared" si="71"/>
        <v>-300</v>
      </c>
      <c r="AG202" s="158">
        <f t="shared" si="66"/>
        <v>300</v>
      </c>
      <c r="AH202" s="159"/>
      <c r="AI202" s="159"/>
      <c r="AJ202" s="159"/>
      <c r="AK202" s="159"/>
      <c r="AL202" s="159"/>
      <c r="AM202" s="159"/>
      <c r="AN202" s="159"/>
      <c r="AO202" s="159"/>
      <c r="AP202" s="159"/>
      <c r="AQ202" s="158">
        <f t="shared" si="72"/>
        <v>300</v>
      </c>
      <c r="AR202" s="159"/>
      <c r="AS202" s="158">
        <f t="shared" si="73"/>
        <v>0</v>
      </c>
      <c r="AT202" s="158">
        <f t="shared" si="67"/>
        <v>300</v>
      </c>
      <c r="AU202" s="159"/>
      <c r="AV202" s="159"/>
      <c r="AW202" s="159"/>
      <c r="AX202" s="159"/>
      <c r="AY202" s="159"/>
      <c r="AZ202" s="159"/>
      <c r="BA202" s="159"/>
      <c r="BB202" s="159"/>
      <c r="BC202" s="159"/>
      <c r="BD202" s="158">
        <f t="shared" si="74"/>
        <v>300</v>
      </c>
      <c r="BE202" s="159"/>
      <c r="BF202" s="159">
        <f t="shared" si="75"/>
        <v>300</v>
      </c>
      <c r="BG202" s="137" t="str">
        <f t="shared" si="68"/>
        <v/>
      </c>
    </row>
    <row r="203" spans="1:59">
      <c r="A203" s="138">
        <v>201</v>
      </c>
      <c r="B203" s="160" t="s">
        <v>440</v>
      </c>
      <c r="C203" s="213" t="s">
        <v>14</v>
      </c>
      <c r="D203" s="156" t="s">
        <v>150</v>
      </c>
      <c r="E203" s="161">
        <v>225</v>
      </c>
      <c r="F203" s="158">
        <v>0</v>
      </c>
      <c r="G203" s="158">
        <f t="shared" si="61"/>
        <v>675</v>
      </c>
      <c r="H203" s="159"/>
      <c r="I203" s="159"/>
      <c r="J203" s="159"/>
      <c r="K203" s="159"/>
      <c r="L203" s="159"/>
      <c r="M203" s="159"/>
      <c r="N203" s="159"/>
      <c r="O203" s="159"/>
      <c r="P203" s="159"/>
      <c r="Q203" s="158">
        <f t="shared" si="69"/>
        <v>675</v>
      </c>
      <c r="R203" s="159">
        <v>1350</v>
      </c>
      <c r="S203" s="158">
        <f t="shared" si="65"/>
        <v>-675</v>
      </c>
      <c r="T203" s="158">
        <f t="shared" si="62"/>
        <v>675</v>
      </c>
      <c r="U203" s="159"/>
      <c r="V203" s="159"/>
      <c r="W203" s="159"/>
      <c r="X203" s="159"/>
      <c r="Y203" s="159"/>
      <c r="Z203" s="159"/>
      <c r="AA203" s="159">
        <v>50</v>
      </c>
      <c r="AB203" s="159"/>
      <c r="AC203" s="159"/>
      <c r="AD203" s="158">
        <f t="shared" si="70"/>
        <v>725</v>
      </c>
      <c r="AE203" s="159"/>
      <c r="AF203" s="158">
        <f t="shared" si="71"/>
        <v>50</v>
      </c>
      <c r="AG203" s="158">
        <f t="shared" si="66"/>
        <v>675</v>
      </c>
      <c r="AH203" s="159"/>
      <c r="AI203" s="159"/>
      <c r="AJ203" s="159"/>
      <c r="AK203" s="159"/>
      <c r="AL203" s="159"/>
      <c r="AM203" s="159"/>
      <c r="AN203" s="159"/>
      <c r="AO203" s="159"/>
      <c r="AP203" s="159"/>
      <c r="AQ203" s="158">
        <f t="shared" si="72"/>
        <v>675</v>
      </c>
      <c r="AR203" s="159"/>
      <c r="AS203" s="158">
        <f t="shared" si="73"/>
        <v>725</v>
      </c>
      <c r="AT203" s="158">
        <f t="shared" si="67"/>
        <v>675</v>
      </c>
      <c r="AU203" s="159"/>
      <c r="AV203" s="159"/>
      <c r="AW203" s="159"/>
      <c r="AX203" s="159"/>
      <c r="AY203" s="159"/>
      <c r="AZ203" s="159"/>
      <c r="BA203" s="159"/>
      <c r="BB203" s="159"/>
      <c r="BC203" s="159"/>
      <c r="BD203" s="158">
        <f t="shared" si="74"/>
        <v>675</v>
      </c>
      <c r="BE203" s="159"/>
      <c r="BF203" s="159">
        <f t="shared" si="75"/>
        <v>1400</v>
      </c>
      <c r="BG203" s="137" t="str">
        <f t="shared" si="68"/>
        <v/>
      </c>
    </row>
    <row r="204" spans="1:59">
      <c r="A204" s="138">
        <v>202</v>
      </c>
      <c r="B204" s="179" t="s">
        <v>445</v>
      </c>
      <c r="C204" s="216" t="s">
        <v>23</v>
      </c>
      <c r="D204" s="180" t="s">
        <v>447</v>
      </c>
      <c r="E204" s="182">
        <v>85</v>
      </c>
      <c r="F204" s="158">
        <v>0</v>
      </c>
      <c r="G204" s="158">
        <f t="shared" si="61"/>
        <v>255</v>
      </c>
      <c r="H204" s="159"/>
      <c r="I204" s="159"/>
      <c r="J204" s="159"/>
      <c r="K204" s="159"/>
      <c r="L204" s="159"/>
      <c r="M204" s="159"/>
      <c r="N204" s="159"/>
      <c r="O204" s="159"/>
      <c r="P204" s="159"/>
      <c r="Q204" s="158">
        <f t="shared" si="69"/>
        <v>255</v>
      </c>
      <c r="R204" s="159">
        <v>1020</v>
      </c>
      <c r="S204" s="158">
        <f t="shared" si="65"/>
        <v>-765</v>
      </c>
      <c r="T204" s="158">
        <f t="shared" si="62"/>
        <v>255</v>
      </c>
      <c r="U204" s="159"/>
      <c r="V204" s="159"/>
      <c r="W204" s="159"/>
      <c r="X204" s="159"/>
      <c r="Y204" s="159"/>
      <c r="Z204" s="159"/>
      <c r="AA204" s="159"/>
      <c r="AB204" s="159"/>
      <c r="AC204" s="159"/>
      <c r="AD204" s="158">
        <f t="shared" si="70"/>
        <v>255</v>
      </c>
      <c r="AE204" s="159"/>
      <c r="AF204" s="158">
        <f t="shared" si="71"/>
        <v>-510</v>
      </c>
      <c r="AG204" s="158">
        <f t="shared" si="66"/>
        <v>255</v>
      </c>
      <c r="AH204" s="159"/>
      <c r="AI204" s="159"/>
      <c r="AJ204" s="159"/>
      <c r="AK204" s="159"/>
      <c r="AL204" s="159"/>
      <c r="AM204" s="159"/>
      <c r="AN204" s="159"/>
      <c r="AO204" s="159"/>
      <c r="AP204" s="159"/>
      <c r="AQ204" s="158">
        <f t="shared" si="72"/>
        <v>255</v>
      </c>
      <c r="AR204" s="159"/>
      <c r="AS204" s="158">
        <f t="shared" si="73"/>
        <v>-255</v>
      </c>
      <c r="AT204" s="158">
        <f t="shared" si="67"/>
        <v>255</v>
      </c>
      <c r="AU204" s="159"/>
      <c r="AV204" s="159"/>
      <c r="AW204" s="159"/>
      <c r="AX204" s="159"/>
      <c r="AY204" s="159"/>
      <c r="AZ204" s="159"/>
      <c r="BA204" s="159"/>
      <c r="BB204" s="159"/>
      <c r="BC204" s="159"/>
      <c r="BD204" s="158">
        <f t="shared" si="74"/>
        <v>255</v>
      </c>
      <c r="BE204" s="159"/>
      <c r="BF204" s="159">
        <f t="shared" si="75"/>
        <v>0</v>
      </c>
      <c r="BG204" s="137" t="str">
        <f t="shared" si="68"/>
        <v>*</v>
      </c>
    </row>
    <row r="205" spans="1:59">
      <c r="A205" s="138">
        <v>203</v>
      </c>
      <c r="B205" s="160" t="s">
        <v>448</v>
      </c>
      <c r="C205" s="213" t="s">
        <v>14</v>
      </c>
      <c r="D205" s="156" t="s">
        <v>450</v>
      </c>
      <c r="E205" s="161">
        <v>75</v>
      </c>
      <c r="F205" s="158">
        <v>50</v>
      </c>
      <c r="G205" s="158">
        <f t="shared" si="61"/>
        <v>225</v>
      </c>
      <c r="H205" s="159"/>
      <c r="I205" s="159"/>
      <c r="J205" s="159"/>
      <c r="K205" s="159"/>
      <c r="L205" s="159"/>
      <c r="M205" s="159"/>
      <c r="N205" s="159">
        <v>50</v>
      </c>
      <c r="O205" s="159"/>
      <c r="P205" s="159"/>
      <c r="Q205" s="158">
        <f t="shared" si="69"/>
        <v>275</v>
      </c>
      <c r="R205" s="159">
        <v>300</v>
      </c>
      <c r="S205" s="158">
        <f t="shared" si="65"/>
        <v>25</v>
      </c>
      <c r="T205" s="158">
        <f t="shared" si="62"/>
        <v>225</v>
      </c>
      <c r="U205" s="159"/>
      <c r="V205" s="159"/>
      <c r="W205" s="159"/>
      <c r="X205" s="159"/>
      <c r="Y205" s="159"/>
      <c r="Z205" s="159"/>
      <c r="AA205" s="159"/>
      <c r="AB205" s="159"/>
      <c r="AC205" s="159"/>
      <c r="AD205" s="158">
        <f t="shared" si="70"/>
        <v>225</v>
      </c>
      <c r="AE205" s="159">
        <v>300</v>
      </c>
      <c r="AF205" s="158">
        <f t="shared" si="71"/>
        <v>-50</v>
      </c>
      <c r="AG205" s="158">
        <f t="shared" si="66"/>
        <v>225</v>
      </c>
      <c r="AH205" s="159"/>
      <c r="AI205" s="159"/>
      <c r="AJ205" s="159"/>
      <c r="AK205" s="159"/>
      <c r="AL205" s="159"/>
      <c r="AM205" s="159"/>
      <c r="AN205" s="159"/>
      <c r="AO205" s="159"/>
      <c r="AP205" s="159"/>
      <c r="AQ205" s="158">
        <f t="shared" si="72"/>
        <v>225</v>
      </c>
      <c r="AR205" s="159">
        <v>250</v>
      </c>
      <c r="AS205" s="158">
        <f t="shared" si="73"/>
        <v>-75</v>
      </c>
      <c r="AT205" s="158">
        <f t="shared" si="67"/>
        <v>225</v>
      </c>
      <c r="AU205" s="159"/>
      <c r="AV205" s="159"/>
      <c r="AW205" s="159"/>
      <c r="AX205" s="159"/>
      <c r="AY205" s="159"/>
      <c r="AZ205" s="159"/>
      <c r="BA205" s="159"/>
      <c r="BB205" s="159"/>
      <c r="BC205" s="159"/>
      <c r="BD205" s="158">
        <f t="shared" si="74"/>
        <v>225</v>
      </c>
      <c r="BE205" s="159"/>
      <c r="BF205" s="159">
        <f t="shared" si="75"/>
        <v>150</v>
      </c>
      <c r="BG205" s="137" t="str">
        <f t="shared" si="68"/>
        <v/>
      </c>
    </row>
    <row r="206" spans="1:59">
      <c r="A206" s="138">
        <v>204</v>
      </c>
      <c r="B206" s="160" t="s">
        <v>941</v>
      </c>
      <c r="C206" s="213" t="s">
        <v>14</v>
      </c>
      <c r="D206" s="156" t="s">
        <v>947</v>
      </c>
      <c r="E206" s="161">
        <v>25</v>
      </c>
      <c r="F206" s="158">
        <v>0</v>
      </c>
      <c r="G206" s="158">
        <f t="shared" si="61"/>
        <v>75</v>
      </c>
      <c r="H206" s="159"/>
      <c r="I206" s="159"/>
      <c r="J206" s="159"/>
      <c r="K206" s="159"/>
      <c r="L206" s="159"/>
      <c r="M206" s="159"/>
      <c r="N206" s="159"/>
      <c r="O206" s="159"/>
      <c r="P206" s="159"/>
      <c r="Q206" s="158">
        <f t="shared" si="69"/>
        <v>75</v>
      </c>
      <c r="R206" s="159">
        <v>150</v>
      </c>
      <c r="S206" s="158">
        <f t="shared" si="65"/>
        <v>-75</v>
      </c>
      <c r="T206" s="158">
        <f t="shared" si="62"/>
        <v>75</v>
      </c>
      <c r="U206" s="159"/>
      <c r="V206" s="159"/>
      <c r="W206" s="159"/>
      <c r="X206" s="159"/>
      <c r="Y206" s="159"/>
      <c r="Z206" s="159"/>
      <c r="AA206" s="159">
        <v>50</v>
      </c>
      <c r="AB206" s="159"/>
      <c r="AC206" s="159"/>
      <c r="AD206" s="158">
        <f t="shared" si="70"/>
        <v>125</v>
      </c>
      <c r="AE206" s="159">
        <v>50</v>
      </c>
      <c r="AF206" s="158">
        <f t="shared" si="71"/>
        <v>0</v>
      </c>
      <c r="AG206" s="158">
        <f t="shared" si="66"/>
        <v>75</v>
      </c>
      <c r="AH206" s="159"/>
      <c r="AI206" s="159"/>
      <c r="AJ206" s="159"/>
      <c r="AK206" s="159"/>
      <c r="AL206" s="159"/>
      <c r="AM206" s="159"/>
      <c r="AN206" s="159"/>
      <c r="AO206" s="159"/>
      <c r="AP206" s="159"/>
      <c r="AQ206" s="158">
        <f t="shared" si="72"/>
        <v>75</v>
      </c>
      <c r="AR206" s="159">
        <v>75</v>
      </c>
      <c r="AS206" s="158">
        <f t="shared" si="73"/>
        <v>0</v>
      </c>
      <c r="AT206" s="158">
        <f t="shared" si="67"/>
        <v>75</v>
      </c>
      <c r="AU206" s="159"/>
      <c r="AV206" s="159"/>
      <c r="AW206" s="159"/>
      <c r="AX206" s="159"/>
      <c r="AY206" s="159"/>
      <c r="AZ206" s="159"/>
      <c r="BA206" s="159"/>
      <c r="BB206" s="159"/>
      <c r="BC206" s="159"/>
      <c r="BD206" s="158">
        <f t="shared" si="74"/>
        <v>75</v>
      </c>
      <c r="BE206" s="159">
        <v>75</v>
      </c>
      <c r="BF206" s="159">
        <f t="shared" si="75"/>
        <v>0</v>
      </c>
      <c r="BG206" s="137" t="str">
        <f t="shared" si="68"/>
        <v>*</v>
      </c>
    </row>
    <row r="207" spans="1:59">
      <c r="A207" s="138">
        <v>205</v>
      </c>
      <c r="B207" s="160" t="s">
        <v>451</v>
      </c>
      <c r="C207" s="213" t="s">
        <v>23</v>
      </c>
      <c r="D207" s="156" t="s">
        <v>1145</v>
      </c>
      <c r="E207" s="161">
        <v>70</v>
      </c>
      <c r="F207" s="158">
        <v>0</v>
      </c>
      <c r="G207" s="158">
        <f t="shared" si="61"/>
        <v>210</v>
      </c>
      <c r="H207" s="159"/>
      <c r="I207" s="159"/>
      <c r="J207" s="159"/>
      <c r="K207" s="159"/>
      <c r="L207" s="159"/>
      <c r="M207" s="159"/>
      <c r="N207" s="159"/>
      <c r="O207" s="159"/>
      <c r="P207" s="159"/>
      <c r="Q207" s="158">
        <f t="shared" si="69"/>
        <v>210</v>
      </c>
      <c r="R207" s="159">
        <v>890</v>
      </c>
      <c r="S207" s="158">
        <f t="shared" si="65"/>
        <v>-680</v>
      </c>
      <c r="T207" s="158">
        <f t="shared" si="62"/>
        <v>210</v>
      </c>
      <c r="U207" s="159"/>
      <c r="V207" s="159"/>
      <c r="W207" s="159"/>
      <c r="X207" s="159"/>
      <c r="Y207" s="159"/>
      <c r="Z207" s="159"/>
      <c r="AA207" s="159">
        <v>50</v>
      </c>
      <c r="AB207" s="159"/>
      <c r="AC207" s="159"/>
      <c r="AD207" s="158">
        <f t="shared" si="70"/>
        <v>260</v>
      </c>
      <c r="AE207" s="159"/>
      <c r="AF207" s="158">
        <f t="shared" si="71"/>
        <v>-420</v>
      </c>
      <c r="AG207" s="158">
        <f t="shared" si="66"/>
        <v>210</v>
      </c>
      <c r="AH207" s="159"/>
      <c r="AI207" s="159"/>
      <c r="AJ207" s="159"/>
      <c r="AK207" s="159"/>
      <c r="AL207" s="159"/>
      <c r="AM207" s="159"/>
      <c r="AN207" s="159"/>
      <c r="AO207" s="159"/>
      <c r="AP207" s="159"/>
      <c r="AQ207" s="158">
        <f t="shared" si="72"/>
        <v>210</v>
      </c>
      <c r="AR207" s="159"/>
      <c r="AS207" s="158">
        <f t="shared" si="73"/>
        <v>-210</v>
      </c>
      <c r="AT207" s="158">
        <f t="shared" si="67"/>
        <v>210</v>
      </c>
      <c r="AU207" s="159"/>
      <c r="AV207" s="159"/>
      <c r="AW207" s="159"/>
      <c r="AX207" s="159"/>
      <c r="AY207" s="159"/>
      <c r="AZ207" s="159"/>
      <c r="BA207" s="159"/>
      <c r="BB207" s="159"/>
      <c r="BC207" s="159"/>
      <c r="BD207" s="158">
        <f t="shared" si="74"/>
        <v>210</v>
      </c>
      <c r="BE207" s="159"/>
      <c r="BF207" s="159">
        <f t="shared" si="75"/>
        <v>0</v>
      </c>
      <c r="BG207" s="137" t="str">
        <f t="shared" si="68"/>
        <v>*</v>
      </c>
    </row>
    <row r="208" spans="1:59">
      <c r="A208" s="138">
        <v>206</v>
      </c>
      <c r="B208" s="155" t="s">
        <v>453</v>
      </c>
      <c r="C208" s="213" t="s">
        <v>10</v>
      </c>
      <c r="D208" s="156" t="s">
        <v>454</v>
      </c>
      <c r="E208" s="157">
        <v>285</v>
      </c>
      <c r="F208" s="158">
        <v>0</v>
      </c>
      <c r="G208" s="158">
        <f t="shared" si="61"/>
        <v>855</v>
      </c>
      <c r="H208" s="159">
        <v>50</v>
      </c>
      <c r="I208" s="159"/>
      <c r="J208" s="159"/>
      <c r="K208" s="159"/>
      <c r="L208" s="159"/>
      <c r="M208" s="159"/>
      <c r="N208" s="159">
        <v>50</v>
      </c>
      <c r="O208" s="159"/>
      <c r="P208" s="159">
        <v>70</v>
      </c>
      <c r="Q208" s="158">
        <f t="shared" si="69"/>
        <v>1025</v>
      </c>
      <c r="R208" s="159">
        <v>1025</v>
      </c>
      <c r="S208" s="158">
        <v>-855</v>
      </c>
      <c r="T208" s="158">
        <f t="shared" si="62"/>
        <v>855</v>
      </c>
      <c r="U208" s="159"/>
      <c r="V208" s="159"/>
      <c r="W208" s="159"/>
      <c r="X208" s="159"/>
      <c r="Y208" s="159"/>
      <c r="Z208" s="159"/>
      <c r="AA208" s="159"/>
      <c r="AB208" s="159"/>
      <c r="AC208" s="159"/>
      <c r="AD208" s="158">
        <f t="shared" si="70"/>
        <v>855</v>
      </c>
      <c r="AE208" s="159">
        <v>570</v>
      </c>
      <c r="AF208" s="158">
        <f t="shared" si="71"/>
        <v>-570</v>
      </c>
      <c r="AG208" s="158">
        <f t="shared" si="66"/>
        <v>855</v>
      </c>
      <c r="AH208" s="159"/>
      <c r="AI208" s="159"/>
      <c r="AJ208" s="159"/>
      <c r="AK208" s="159"/>
      <c r="AL208" s="159"/>
      <c r="AM208" s="159"/>
      <c r="AN208" s="159"/>
      <c r="AO208" s="159"/>
      <c r="AP208" s="159"/>
      <c r="AQ208" s="158">
        <f t="shared" si="72"/>
        <v>855</v>
      </c>
      <c r="AR208" s="159"/>
      <c r="AS208" s="158">
        <f t="shared" si="73"/>
        <v>285</v>
      </c>
      <c r="AT208" s="158">
        <f t="shared" si="67"/>
        <v>855</v>
      </c>
      <c r="AU208" s="159"/>
      <c r="AV208" s="159"/>
      <c r="AW208" s="159"/>
      <c r="AX208" s="159"/>
      <c r="AY208" s="159"/>
      <c r="AZ208" s="159"/>
      <c r="BA208" s="159"/>
      <c r="BB208" s="159"/>
      <c r="BC208" s="159"/>
      <c r="BD208" s="158">
        <f t="shared" si="74"/>
        <v>855</v>
      </c>
      <c r="BE208" s="159">
        <v>1140</v>
      </c>
      <c r="BF208" s="159">
        <f t="shared" si="75"/>
        <v>0</v>
      </c>
      <c r="BG208" s="137" t="str">
        <f t="shared" si="68"/>
        <v>*</v>
      </c>
    </row>
    <row r="209" spans="1:59">
      <c r="A209" s="138">
        <v>207</v>
      </c>
      <c r="B209" s="160" t="s">
        <v>455</v>
      </c>
      <c r="C209" s="213" t="s">
        <v>23</v>
      </c>
      <c r="D209" s="156" t="s">
        <v>12</v>
      </c>
      <c r="E209" s="161">
        <v>70</v>
      </c>
      <c r="F209" s="158">
        <v>0</v>
      </c>
      <c r="G209" s="158">
        <f t="shared" si="61"/>
        <v>210</v>
      </c>
      <c r="H209" s="159"/>
      <c r="I209" s="159"/>
      <c r="J209" s="159"/>
      <c r="K209" s="159"/>
      <c r="L209" s="159"/>
      <c r="M209" s="159"/>
      <c r="N209" s="159"/>
      <c r="O209" s="159"/>
      <c r="P209" s="159"/>
      <c r="Q209" s="158">
        <f t="shared" si="69"/>
        <v>210</v>
      </c>
      <c r="R209" s="159"/>
      <c r="S209" s="158">
        <f t="shared" ref="S209:S239" si="76">F209+Q209-R209</f>
        <v>210</v>
      </c>
      <c r="T209" s="158">
        <f t="shared" si="62"/>
        <v>210</v>
      </c>
      <c r="U209" s="159"/>
      <c r="V209" s="159"/>
      <c r="W209" s="159"/>
      <c r="X209" s="159"/>
      <c r="Y209" s="159"/>
      <c r="Z209" s="159"/>
      <c r="AA209" s="159"/>
      <c r="AB209" s="159"/>
      <c r="AC209" s="159"/>
      <c r="AD209" s="158">
        <f t="shared" si="70"/>
        <v>210</v>
      </c>
      <c r="AE209" s="159">
        <v>420</v>
      </c>
      <c r="AF209" s="158">
        <f t="shared" si="71"/>
        <v>0</v>
      </c>
      <c r="AG209" s="158">
        <f t="shared" si="66"/>
        <v>210</v>
      </c>
      <c r="AH209" s="159"/>
      <c r="AI209" s="159"/>
      <c r="AJ209" s="159"/>
      <c r="AK209" s="159"/>
      <c r="AL209" s="159"/>
      <c r="AM209" s="159"/>
      <c r="AN209" s="159"/>
      <c r="AO209" s="159"/>
      <c r="AP209" s="159"/>
      <c r="AQ209" s="158">
        <f t="shared" si="72"/>
        <v>210</v>
      </c>
      <c r="AR209" s="159"/>
      <c r="AS209" s="158">
        <f t="shared" si="73"/>
        <v>210</v>
      </c>
      <c r="AT209" s="158">
        <f t="shared" si="67"/>
        <v>210</v>
      </c>
      <c r="AU209" s="159"/>
      <c r="AV209" s="159"/>
      <c r="AW209" s="159"/>
      <c r="AX209" s="159"/>
      <c r="AY209" s="159"/>
      <c r="AZ209" s="159"/>
      <c r="BA209" s="159"/>
      <c r="BB209" s="159"/>
      <c r="BC209" s="159"/>
      <c r="BD209" s="158">
        <f t="shared" si="74"/>
        <v>210</v>
      </c>
      <c r="BE209" s="159"/>
      <c r="BF209" s="159">
        <f t="shared" si="75"/>
        <v>420</v>
      </c>
      <c r="BG209" s="137" t="str">
        <f t="shared" si="68"/>
        <v/>
      </c>
    </row>
    <row r="210" spans="1:59">
      <c r="A210" s="138">
        <v>208</v>
      </c>
      <c r="B210" s="160" t="s">
        <v>457</v>
      </c>
      <c r="C210" s="213" t="s">
        <v>23</v>
      </c>
      <c r="D210" s="156" t="s">
        <v>459</v>
      </c>
      <c r="E210" s="161">
        <v>90</v>
      </c>
      <c r="F210" s="158">
        <v>0</v>
      </c>
      <c r="G210" s="158">
        <f t="shared" si="61"/>
        <v>270</v>
      </c>
      <c r="H210" s="159"/>
      <c r="I210" s="159"/>
      <c r="J210" s="159"/>
      <c r="K210" s="159"/>
      <c r="L210" s="159"/>
      <c r="M210" s="159"/>
      <c r="N210" s="159"/>
      <c r="O210" s="159"/>
      <c r="P210" s="159"/>
      <c r="Q210" s="158">
        <f t="shared" si="69"/>
        <v>270</v>
      </c>
      <c r="R210" s="159">
        <v>270</v>
      </c>
      <c r="S210" s="158">
        <f t="shared" si="76"/>
        <v>0</v>
      </c>
      <c r="T210" s="158">
        <f t="shared" si="62"/>
        <v>270</v>
      </c>
      <c r="U210" s="159"/>
      <c r="V210" s="159"/>
      <c r="W210" s="159"/>
      <c r="X210" s="159"/>
      <c r="Y210" s="159"/>
      <c r="Z210" s="159"/>
      <c r="AA210" s="159"/>
      <c r="AB210" s="159"/>
      <c r="AC210" s="159"/>
      <c r="AD210" s="158">
        <f t="shared" si="70"/>
        <v>270</v>
      </c>
      <c r="AE210" s="159">
        <v>270</v>
      </c>
      <c r="AF210" s="158">
        <f t="shared" si="71"/>
        <v>0</v>
      </c>
      <c r="AG210" s="158">
        <f t="shared" si="66"/>
        <v>270</v>
      </c>
      <c r="AH210" s="159"/>
      <c r="AI210" s="159"/>
      <c r="AJ210" s="159"/>
      <c r="AK210" s="159"/>
      <c r="AL210" s="159"/>
      <c r="AM210" s="159"/>
      <c r="AN210" s="159"/>
      <c r="AO210" s="159"/>
      <c r="AP210" s="159"/>
      <c r="AQ210" s="158">
        <f t="shared" si="72"/>
        <v>270</v>
      </c>
      <c r="AR210" s="159">
        <v>270</v>
      </c>
      <c r="AS210" s="158">
        <f t="shared" si="73"/>
        <v>0</v>
      </c>
      <c r="AT210" s="158">
        <f t="shared" si="67"/>
        <v>270</v>
      </c>
      <c r="AU210" s="159"/>
      <c r="AV210" s="159"/>
      <c r="AW210" s="159"/>
      <c r="AX210" s="159"/>
      <c r="AY210" s="159"/>
      <c r="AZ210" s="159"/>
      <c r="BA210" s="159"/>
      <c r="BB210" s="159"/>
      <c r="BC210" s="159"/>
      <c r="BD210" s="158">
        <f t="shared" si="74"/>
        <v>270</v>
      </c>
      <c r="BE210" s="159">
        <v>270</v>
      </c>
      <c r="BF210" s="159">
        <f t="shared" si="75"/>
        <v>0</v>
      </c>
      <c r="BG210" s="137" t="str">
        <f t="shared" si="68"/>
        <v>*</v>
      </c>
    </row>
    <row r="211" spans="1:59">
      <c r="A211" s="138">
        <v>209</v>
      </c>
      <c r="B211" s="160" t="s">
        <v>460</v>
      </c>
      <c r="C211" s="213" t="s">
        <v>23</v>
      </c>
      <c r="D211" s="156" t="s">
        <v>462</v>
      </c>
      <c r="E211" s="161">
        <v>95</v>
      </c>
      <c r="F211" s="158">
        <v>0</v>
      </c>
      <c r="G211" s="158">
        <f t="shared" si="61"/>
        <v>285</v>
      </c>
      <c r="H211" s="159"/>
      <c r="I211" s="159"/>
      <c r="J211" s="159"/>
      <c r="K211" s="159"/>
      <c r="L211" s="159"/>
      <c r="M211" s="159"/>
      <c r="N211" s="159"/>
      <c r="O211" s="159"/>
      <c r="P211" s="159"/>
      <c r="Q211" s="158">
        <f t="shared" si="69"/>
        <v>285</v>
      </c>
      <c r="R211" s="159">
        <v>570</v>
      </c>
      <c r="S211" s="158">
        <f t="shared" si="76"/>
        <v>-285</v>
      </c>
      <c r="T211" s="158">
        <f t="shared" si="62"/>
        <v>285</v>
      </c>
      <c r="U211" s="159"/>
      <c r="V211" s="159"/>
      <c r="W211" s="159"/>
      <c r="X211" s="159"/>
      <c r="Y211" s="159"/>
      <c r="Z211" s="159"/>
      <c r="AA211" s="159"/>
      <c r="AB211" s="159"/>
      <c r="AC211" s="159"/>
      <c r="AD211" s="158">
        <f t="shared" si="70"/>
        <v>285</v>
      </c>
      <c r="AE211" s="159"/>
      <c r="AF211" s="158">
        <f t="shared" si="71"/>
        <v>0</v>
      </c>
      <c r="AG211" s="158">
        <f t="shared" si="66"/>
        <v>285</v>
      </c>
      <c r="AH211" s="159"/>
      <c r="AI211" s="159"/>
      <c r="AJ211" s="159"/>
      <c r="AK211" s="159"/>
      <c r="AL211" s="159"/>
      <c r="AM211" s="159"/>
      <c r="AN211" s="159"/>
      <c r="AO211" s="159"/>
      <c r="AP211" s="159"/>
      <c r="AQ211" s="158">
        <f t="shared" si="72"/>
        <v>285</v>
      </c>
      <c r="AR211" s="159">
        <v>285</v>
      </c>
      <c r="AS211" s="158">
        <f t="shared" si="73"/>
        <v>0</v>
      </c>
      <c r="AT211" s="158">
        <f t="shared" si="67"/>
        <v>285</v>
      </c>
      <c r="AU211" s="159"/>
      <c r="AV211" s="159"/>
      <c r="AW211" s="159"/>
      <c r="AX211" s="159"/>
      <c r="AY211" s="159"/>
      <c r="AZ211" s="159"/>
      <c r="BA211" s="159"/>
      <c r="BB211" s="159"/>
      <c r="BC211" s="159"/>
      <c r="BD211" s="158">
        <f t="shared" si="74"/>
        <v>285</v>
      </c>
      <c r="BE211" s="159">
        <v>285</v>
      </c>
      <c r="BF211" s="159">
        <f t="shared" si="75"/>
        <v>0</v>
      </c>
      <c r="BG211" s="137" t="str">
        <f t="shared" si="68"/>
        <v>*</v>
      </c>
    </row>
    <row r="212" spans="1:59">
      <c r="A212" s="138">
        <v>210</v>
      </c>
      <c r="B212" s="160" t="s">
        <v>463</v>
      </c>
      <c r="C212" s="213" t="s">
        <v>14</v>
      </c>
      <c r="D212" s="156" t="s">
        <v>465</v>
      </c>
      <c r="E212" s="161">
        <v>195</v>
      </c>
      <c r="F212" s="158">
        <v>-57</v>
      </c>
      <c r="G212" s="158">
        <f t="shared" si="61"/>
        <v>585</v>
      </c>
      <c r="H212" s="159"/>
      <c r="I212" s="159"/>
      <c r="J212" s="159"/>
      <c r="K212" s="159"/>
      <c r="L212" s="159"/>
      <c r="M212" s="159"/>
      <c r="N212" s="159"/>
      <c r="O212" s="159"/>
      <c r="P212" s="159"/>
      <c r="Q212" s="158">
        <f t="shared" si="69"/>
        <v>585</v>
      </c>
      <c r="R212" s="159">
        <v>528</v>
      </c>
      <c r="S212" s="158">
        <f t="shared" si="76"/>
        <v>0</v>
      </c>
      <c r="T212" s="158">
        <f t="shared" si="62"/>
        <v>585</v>
      </c>
      <c r="U212" s="159"/>
      <c r="V212" s="159"/>
      <c r="W212" s="159"/>
      <c r="X212" s="159"/>
      <c r="Y212" s="159"/>
      <c r="Z212" s="159"/>
      <c r="AA212" s="159">
        <v>50</v>
      </c>
      <c r="AB212" s="159"/>
      <c r="AC212" s="159"/>
      <c r="AD212" s="158">
        <f t="shared" si="70"/>
        <v>635</v>
      </c>
      <c r="AE212" s="159"/>
      <c r="AF212" s="158">
        <f t="shared" si="71"/>
        <v>635</v>
      </c>
      <c r="AG212" s="158">
        <f t="shared" si="66"/>
        <v>585</v>
      </c>
      <c r="AH212" s="159"/>
      <c r="AI212" s="159"/>
      <c r="AJ212" s="159"/>
      <c r="AK212" s="159"/>
      <c r="AL212" s="159"/>
      <c r="AM212" s="159"/>
      <c r="AN212" s="159"/>
      <c r="AO212" s="159"/>
      <c r="AP212" s="159"/>
      <c r="AQ212" s="158">
        <f t="shared" si="72"/>
        <v>585</v>
      </c>
      <c r="AR212" s="159">
        <v>1220</v>
      </c>
      <c r="AS212" s="158">
        <f t="shared" si="73"/>
        <v>0</v>
      </c>
      <c r="AT212" s="158">
        <f t="shared" si="67"/>
        <v>585</v>
      </c>
      <c r="AU212" s="159">
        <v>50</v>
      </c>
      <c r="AV212" s="159"/>
      <c r="AW212" s="159"/>
      <c r="AX212" s="159"/>
      <c r="AY212" s="159"/>
      <c r="AZ212" s="159"/>
      <c r="BA212" s="159"/>
      <c r="BB212" s="159"/>
      <c r="BC212" s="159"/>
      <c r="BD212" s="158">
        <f t="shared" si="74"/>
        <v>635</v>
      </c>
      <c r="BE212" s="159"/>
      <c r="BF212" s="159">
        <f t="shared" si="75"/>
        <v>635</v>
      </c>
      <c r="BG212" s="137" t="str">
        <f t="shared" si="68"/>
        <v/>
      </c>
    </row>
    <row r="213" spans="1:59">
      <c r="A213" s="138">
        <v>211</v>
      </c>
      <c r="B213" s="155" t="s">
        <v>466</v>
      </c>
      <c r="C213" s="213" t="s">
        <v>10</v>
      </c>
      <c r="D213" s="156" t="s">
        <v>468</v>
      </c>
      <c r="E213" s="157">
        <v>135</v>
      </c>
      <c r="F213" s="158">
        <v>0</v>
      </c>
      <c r="G213" s="158">
        <f t="shared" si="61"/>
        <v>405</v>
      </c>
      <c r="H213" s="159"/>
      <c r="I213" s="159"/>
      <c r="J213" s="159"/>
      <c r="K213" s="159"/>
      <c r="L213" s="159"/>
      <c r="M213" s="159"/>
      <c r="N213" s="159">
        <v>50</v>
      </c>
      <c r="O213" s="159"/>
      <c r="P213" s="159"/>
      <c r="Q213" s="158">
        <f t="shared" si="69"/>
        <v>455</v>
      </c>
      <c r="R213" s="159"/>
      <c r="S213" s="158">
        <f t="shared" si="76"/>
        <v>455</v>
      </c>
      <c r="T213" s="158">
        <f t="shared" si="62"/>
        <v>405</v>
      </c>
      <c r="U213" s="159"/>
      <c r="V213" s="159"/>
      <c r="W213" s="159"/>
      <c r="X213" s="159"/>
      <c r="Y213" s="159"/>
      <c r="Z213" s="159"/>
      <c r="AA213" s="159"/>
      <c r="AB213" s="159"/>
      <c r="AC213" s="159"/>
      <c r="AD213" s="158">
        <f t="shared" si="70"/>
        <v>405</v>
      </c>
      <c r="AE213" s="159"/>
      <c r="AF213" s="158">
        <f t="shared" si="71"/>
        <v>860</v>
      </c>
      <c r="AG213" s="158">
        <f t="shared" si="66"/>
        <v>405</v>
      </c>
      <c r="AH213" s="159"/>
      <c r="AI213" s="159"/>
      <c r="AJ213" s="159"/>
      <c r="AK213" s="159"/>
      <c r="AL213" s="159"/>
      <c r="AM213" s="159"/>
      <c r="AN213" s="159"/>
      <c r="AO213" s="159"/>
      <c r="AP213" s="159"/>
      <c r="AQ213" s="158">
        <f t="shared" si="72"/>
        <v>405</v>
      </c>
      <c r="AR213" s="159">
        <v>1265</v>
      </c>
      <c r="AS213" s="158">
        <f t="shared" si="73"/>
        <v>0</v>
      </c>
      <c r="AT213" s="158">
        <f t="shared" si="67"/>
        <v>405</v>
      </c>
      <c r="AU213" s="159"/>
      <c r="AV213" s="159"/>
      <c r="AW213" s="159"/>
      <c r="AX213" s="159"/>
      <c r="AY213" s="159"/>
      <c r="AZ213" s="159"/>
      <c r="BA213" s="159"/>
      <c r="BB213" s="159"/>
      <c r="BC213" s="159"/>
      <c r="BD213" s="158">
        <f t="shared" si="74"/>
        <v>405</v>
      </c>
      <c r="BE213" s="159">
        <v>405</v>
      </c>
      <c r="BF213" s="159">
        <f t="shared" si="75"/>
        <v>0</v>
      </c>
      <c r="BG213" s="137" t="str">
        <f t="shared" si="68"/>
        <v>*</v>
      </c>
    </row>
    <row r="214" spans="1:59">
      <c r="A214" s="138">
        <v>212</v>
      </c>
      <c r="B214" s="160" t="s">
        <v>856</v>
      </c>
      <c r="C214" s="213" t="s">
        <v>14</v>
      </c>
      <c r="D214" s="156" t="s">
        <v>807</v>
      </c>
      <c r="E214" s="161">
        <v>50</v>
      </c>
      <c r="F214" s="158">
        <v>0</v>
      </c>
      <c r="G214" s="158">
        <f t="shared" si="61"/>
        <v>150</v>
      </c>
      <c r="H214" s="159"/>
      <c r="I214" s="159"/>
      <c r="J214" s="159"/>
      <c r="K214" s="159"/>
      <c r="L214" s="159">
        <v>70</v>
      </c>
      <c r="M214" s="159"/>
      <c r="N214" s="159"/>
      <c r="O214" s="159"/>
      <c r="P214" s="159"/>
      <c r="Q214" s="158">
        <f t="shared" si="69"/>
        <v>220</v>
      </c>
      <c r="R214" s="159">
        <v>220</v>
      </c>
      <c r="S214" s="158">
        <f t="shared" si="76"/>
        <v>0</v>
      </c>
      <c r="T214" s="158">
        <f t="shared" si="62"/>
        <v>150</v>
      </c>
      <c r="U214" s="159"/>
      <c r="V214" s="159"/>
      <c r="W214" s="159"/>
      <c r="X214" s="159"/>
      <c r="Y214" s="159"/>
      <c r="Z214" s="159"/>
      <c r="AA214" s="159"/>
      <c r="AB214" s="159"/>
      <c r="AC214" s="159"/>
      <c r="AD214" s="158">
        <f t="shared" si="70"/>
        <v>150</v>
      </c>
      <c r="AE214" s="159">
        <v>150</v>
      </c>
      <c r="AF214" s="158">
        <f t="shared" si="71"/>
        <v>0</v>
      </c>
      <c r="AG214" s="158">
        <f t="shared" si="66"/>
        <v>150</v>
      </c>
      <c r="AH214" s="159"/>
      <c r="AI214" s="159">
        <v>50</v>
      </c>
      <c r="AJ214" s="159"/>
      <c r="AK214" s="159"/>
      <c r="AL214" s="159"/>
      <c r="AM214" s="159"/>
      <c r="AN214" s="159"/>
      <c r="AO214" s="159"/>
      <c r="AP214" s="159"/>
      <c r="AQ214" s="158">
        <f t="shared" si="72"/>
        <v>200</v>
      </c>
      <c r="AR214" s="159">
        <v>300</v>
      </c>
      <c r="AS214" s="158">
        <f t="shared" si="73"/>
        <v>-100</v>
      </c>
      <c r="AT214" s="158">
        <f t="shared" si="67"/>
        <v>150</v>
      </c>
      <c r="AU214" s="159"/>
      <c r="AV214" s="159"/>
      <c r="AW214" s="159"/>
      <c r="AX214" s="159"/>
      <c r="AY214" s="159"/>
      <c r="AZ214" s="159"/>
      <c r="BA214" s="159"/>
      <c r="BB214" s="159"/>
      <c r="BC214" s="159"/>
      <c r="BD214" s="158">
        <f t="shared" si="74"/>
        <v>150</v>
      </c>
      <c r="BE214" s="159">
        <v>50</v>
      </c>
      <c r="BF214" s="159">
        <f t="shared" si="75"/>
        <v>0</v>
      </c>
      <c r="BG214" s="137" t="str">
        <f t="shared" si="68"/>
        <v>*</v>
      </c>
    </row>
    <row r="215" spans="1:59">
      <c r="A215" s="138">
        <v>213</v>
      </c>
      <c r="B215" s="160" t="s">
        <v>857</v>
      </c>
      <c r="C215" s="213" t="s">
        <v>14</v>
      </c>
      <c r="D215" s="156" t="s">
        <v>809</v>
      </c>
      <c r="E215" s="161">
        <v>50</v>
      </c>
      <c r="F215" s="158">
        <v>0</v>
      </c>
      <c r="G215" s="158">
        <f t="shared" si="61"/>
        <v>150</v>
      </c>
      <c r="H215" s="159"/>
      <c r="I215" s="159"/>
      <c r="J215" s="159"/>
      <c r="K215" s="159"/>
      <c r="L215" s="159"/>
      <c r="M215" s="159"/>
      <c r="N215" s="159"/>
      <c r="O215" s="159"/>
      <c r="P215" s="159"/>
      <c r="Q215" s="158">
        <f t="shared" si="69"/>
        <v>150</v>
      </c>
      <c r="R215" s="159">
        <v>150</v>
      </c>
      <c r="S215" s="158">
        <f t="shared" si="76"/>
        <v>0</v>
      </c>
      <c r="T215" s="158">
        <f t="shared" si="62"/>
        <v>150</v>
      </c>
      <c r="U215" s="159"/>
      <c r="V215" s="159"/>
      <c r="W215" s="159"/>
      <c r="X215" s="159"/>
      <c r="Y215" s="159"/>
      <c r="Z215" s="159"/>
      <c r="AA215" s="159"/>
      <c r="AB215" s="159"/>
      <c r="AC215" s="159"/>
      <c r="AD215" s="158">
        <f t="shared" si="70"/>
        <v>150</v>
      </c>
      <c r="AE215" s="159">
        <v>150</v>
      </c>
      <c r="AF215" s="158">
        <f t="shared" si="71"/>
        <v>0</v>
      </c>
      <c r="AG215" s="158">
        <f t="shared" si="66"/>
        <v>150</v>
      </c>
      <c r="AH215" s="159"/>
      <c r="AI215" s="159"/>
      <c r="AJ215" s="159"/>
      <c r="AK215" s="159"/>
      <c r="AL215" s="159"/>
      <c r="AM215" s="159"/>
      <c r="AN215" s="159"/>
      <c r="AO215" s="159"/>
      <c r="AP215" s="159"/>
      <c r="AQ215" s="158">
        <f t="shared" si="72"/>
        <v>150</v>
      </c>
      <c r="AR215" s="159"/>
      <c r="AS215" s="158">
        <f t="shared" si="73"/>
        <v>150</v>
      </c>
      <c r="AT215" s="158">
        <f t="shared" si="67"/>
        <v>150</v>
      </c>
      <c r="AU215" s="159">
        <v>70</v>
      </c>
      <c r="AV215" s="159"/>
      <c r="AW215" s="159"/>
      <c r="AX215" s="159"/>
      <c r="AY215" s="159"/>
      <c r="AZ215" s="159"/>
      <c r="BA215" s="159"/>
      <c r="BB215" s="159"/>
      <c r="BC215" s="159"/>
      <c r="BD215" s="158">
        <f t="shared" si="74"/>
        <v>220</v>
      </c>
      <c r="BE215" s="159"/>
      <c r="BF215" s="159">
        <f t="shared" si="75"/>
        <v>370</v>
      </c>
      <c r="BG215" s="137" t="str">
        <f t="shared" si="68"/>
        <v/>
      </c>
    </row>
    <row r="216" spans="1:59">
      <c r="A216" s="138">
        <v>214</v>
      </c>
      <c r="B216" s="162" t="s">
        <v>1130</v>
      </c>
      <c r="C216" s="214" t="s">
        <v>30</v>
      </c>
      <c r="D216" s="165"/>
      <c r="E216" s="165"/>
      <c r="F216" s="165">
        <v>630</v>
      </c>
      <c r="G216" s="166">
        <v>0</v>
      </c>
      <c r="H216" s="167"/>
      <c r="I216" s="167"/>
      <c r="J216" s="167"/>
      <c r="K216" s="167"/>
      <c r="L216" s="167"/>
      <c r="M216" s="167"/>
      <c r="N216" s="167"/>
      <c r="O216" s="167"/>
      <c r="P216" s="167"/>
      <c r="Q216" s="166">
        <f t="shared" si="69"/>
        <v>0</v>
      </c>
      <c r="R216" s="167"/>
      <c r="S216" s="166">
        <f t="shared" si="76"/>
        <v>630</v>
      </c>
      <c r="T216" s="166">
        <v>0</v>
      </c>
      <c r="U216" s="167"/>
      <c r="V216" s="167"/>
      <c r="W216" s="167"/>
      <c r="X216" s="167"/>
      <c r="Y216" s="167"/>
      <c r="Z216" s="167"/>
      <c r="AA216" s="167"/>
      <c r="AB216" s="167"/>
      <c r="AC216" s="167"/>
      <c r="AD216" s="166">
        <f t="shared" si="70"/>
        <v>0</v>
      </c>
      <c r="AE216" s="167"/>
      <c r="AF216" s="166">
        <f t="shared" si="71"/>
        <v>630</v>
      </c>
      <c r="AG216" s="166">
        <v>0</v>
      </c>
      <c r="AH216" s="167"/>
      <c r="AI216" s="167"/>
      <c r="AJ216" s="167"/>
      <c r="AK216" s="167"/>
      <c r="AL216" s="167"/>
      <c r="AM216" s="167"/>
      <c r="AN216" s="167"/>
      <c r="AO216" s="167"/>
      <c r="AP216" s="167"/>
      <c r="AQ216" s="166">
        <f t="shared" si="72"/>
        <v>0</v>
      </c>
      <c r="AR216" s="167"/>
      <c r="AS216" s="166">
        <f t="shared" si="73"/>
        <v>630</v>
      </c>
      <c r="AT216" s="166">
        <v>0</v>
      </c>
      <c r="AU216" s="167"/>
      <c r="AV216" s="167"/>
      <c r="AW216" s="167"/>
      <c r="AX216" s="167"/>
      <c r="AY216" s="167"/>
      <c r="AZ216" s="167"/>
      <c r="BA216" s="167"/>
      <c r="BB216" s="167"/>
      <c r="BC216" s="167"/>
      <c r="BD216" s="166">
        <f t="shared" si="74"/>
        <v>0</v>
      </c>
      <c r="BE216" s="167"/>
      <c r="BF216" s="167">
        <f t="shared" si="75"/>
        <v>630</v>
      </c>
      <c r="BG216" s="137" t="str">
        <f t="shared" si="68"/>
        <v/>
      </c>
    </row>
    <row r="217" spans="1:59">
      <c r="A217" s="138">
        <v>215</v>
      </c>
      <c r="B217" s="169" t="s">
        <v>471</v>
      </c>
      <c r="C217" s="215" t="s">
        <v>23</v>
      </c>
      <c r="D217" s="170" t="s">
        <v>12</v>
      </c>
      <c r="E217" s="171">
        <v>70</v>
      </c>
      <c r="F217" s="166">
        <v>420</v>
      </c>
      <c r="G217" s="166">
        <v>0</v>
      </c>
      <c r="H217" s="167"/>
      <c r="I217" s="167"/>
      <c r="J217" s="167"/>
      <c r="K217" s="167"/>
      <c r="L217" s="167"/>
      <c r="M217" s="167"/>
      <c r="N217" s="167"/>
      <c r="O217" s="167"/>
      <c r="P217" s="167"/>
      <c r="Q217" s="166">
        <f t="shared" si="69"/>
        <v>0</v>
      </c>
      <c r="R217" s="167"/>
      <c r="S217" s="166">
        <f t="shared" si="76"/>
        <v>420</v>
      </c>
      <c r="T217" s="166">
        <v>0</v>
      </c>
      <c r="U217" s="167"/>
      <c r="V217" s="167"/>
      <c r="W217" s="167"/>
      <c r="X217" s="167"/>
      <c r="Y217" s="167"/>
      <c r="Z217" s="167"/>
      <c r="AA217" s="167"/>
      <c r="AB217" s="167"/>
      <c r="AC217" s="167"/>
      <c r="AD217" s="166">
        <f t="shared" si="70"/>
        <v>0</v>
      </c>
      <c r="AE217" s="167"/>
      <c r="AF217" s="166">
        <f t="shared" si="71"/>
        <v>420</v>
      </c>
      <c r="AG217" s="166">
        <v>0</v>
      </c>
      <c r="AH217" s="167"/>
      <c r="AI217" s="167"/>
      <c r="AJ217" s="167"/>
      <c r="AK217" s="167"/>
      <c r="AL217" s="167"/>
      <c r="AM217" s="167"/>
      <c r="AN217" s="167"/>
      <c r="AO217" s="167"/>
      <c r="AP217" s="167"/>
      <c r="AQ217" s="166">
        <f t="shared" si="72"/>
        <v>0</v>
      </c>
      <c r="AR217" s="167"/>
      <c r="AS217" s="166">
        <f t="shared" si="73"/>
        <v>420</v>
      </c>
      <c r="AT217" s="166">
        <v>0</v>
      </c>
      <c r="AU217" s="167"/>
      <c r="AV217" s="167"/>
      <c r="AW217" s="167"/>
      <c r="AX217" s="167"/>
      <c r="AY217" s="167"/>
      <c r="AZ217" s="167"/>
      <c r="BA217" s="167"/>
      <c r="BB217" s="167"/>
      <c r="BC217" s="167"/>
      <c r="BD217" s="166">
        <f t="shared" si="74"/>
        <v>0</v>
      </c>
      <c r="BE217" s="167"/>
      <c r="BF217" s="167">
        <f t="shared" si="75"/>
        <v>420</v>
      </c>
      <c r="BG217" s="137" t="str">
        <f t="shared" si="68"/>
        <v/>
      </c>
    </row>
    <row r="218" spans="1:59" s="172" customFormat="1">
      <c r="A218" s="138">
        <v>216</v>
      </c>
      <c r="B218" s="160" t="s">
        <v>473</v>
      </c>
      <c r="C218" s="213" t="s">
        <v>23</v>
      </c>
      <c r="D218" s="156" t="s">
        <v>475</v>
      </c>
      <c r="E218" s="161">
        <v>65</v>
      </c>
      <c r="F218" s="158">
        <v>0</v>
      </c>
      <c r="G218" s="158">
        <f t="shared" ref="G218:G239" si="77">E218*3</f>
        <v>195</v>
      </c>
      <c r="H218" s="159"/>
      <c r="I218" s="159"/>
      <c r="J218" s="159"/>
      <c r="K218" s="159"/>
      <c r="L218" s="159"/>
      <c r="M218" s="159"/>
      <c r="N218" s="159"/>
      <c r="O218" s="159"/>
      <c r="P218" s="159"/>
      <c r="Q218" s="158">
        <f t="shared" si="69"/>
        <v>195</v>
      </c>
      <c r="R218" s="159">
        <v>780</v>
      </c>
      <c r="S218" s="158">
        <f t="shared" si="76"/>
        <v>-585</v>
      </c>
      <c r="T218" s="158">
        <f t="shared" ref="T218:T239" si="78">E218*3</f>
        <v>195</v>
      </c>
      <c r="U218" s="159"/>
      <c r="V218" s="159"/>
      <c r="W218" s="159"/>
      <c r="X218" s="159"/>
      <c r="Y218" s="159"/>
      <c r="Z218" s="159"/>
      <c r="AA218" s="159"/>
      <c r="AB218" s="159"/>
      <c r="AC218" s="159"/>
      <c r="AD218" s="158">
        <f t="shared" si="70"/>
        <v>195</v>
      </c>
      <c r="AE218" s="159"/>
      <c r="AF218" s="158">
        <f t="shared" si="71"/>
        <v>-390</v>
      </c>
      <c r="AG218" s="158">
        <f t="shared" ref="AG218:AG239" si="79">$E218*3</f>
        <v>195</v>
      </c>
      <c r="AH218" s="159"/>
      <c r="AI218" s="159"/>
      <c r="AJ218" s="159"/>
      <c r="AK218" s="159"/>
      <c r="AL218" s="159"/>
      <c r="AM218" s="159"/>
      <c r="AN218" s="159"/>
      <c r="AO218" s="159"/>
      <c r="AP218" s="159"/>
      <c r="AQ218" s="158">
        <f t="shared" si="72"/>
        <v>195</v>
      </c>
      <c r="AR218" s="159"/>
      <c r="AS218" s="158">
        <f t="shared" si="73"/>
        <v>-195</v>
      </c>
      <c r="AT218" s="158">
        <f t="shared" ref="AT218:AT259" si="80">$E218*3</f>
        <v>195</v>
      </c>
      <c r="AU218" s="159"/>
      <c r="AV218" s="159"/>
      <c r="AW218" s="159"/>
      <c r="AX218" s="159"/>
      <c r="AY218" s="159"/>
      <c r="AZ218" s="159"/>
      <c r="BA218" s="159"/>
      <c r="BB218" s="159"/>
      <c r="BC218" s="159"/>
      <c r="BD218" s="158">
        <f t="shared" si="74"/>
        <v>195</v>
      </c>
      <c r="BE218" s="159"/>
      <c r="BF218" s="159">
        <f t="shared" si="75"/>
        <v>0</v>
      </c>
      <c r="BG218" s="137" t="str">
        <f t="shared" si="68"/>
        <v>*</v>
      </c>
    </row>
    <row r="219" spans="1:59">
      <c r="A219" s="138">
        <v>217</v>
      </c>
      <c r="B219" s="160" t="s">
        <v>476</v>
      </c>
      <c r="C219" s="213" t="s">
        <v>23</v>
      </c>
      <c r="D219" s="156" t="s">
        <v>478</v>
      </c>
      <c r="E219" s="161">
        <v>65</v>
      </c>
      <c r="F219" s="158">
        <v>0</v>
      </c>
      <c r="G219" s="158">
        <f t="shared" si="77"/>
        <v>195</v>
      </c>
      <c r="H219" s="159"/>
      <c r="I219" s="159">
        <v>50</v>
      </c>
      <c r="J219" s="159"/>
      <c r="K219" s="159"/>
      <c r="L219" s="159"/>
      <c r="M219" s="159"/>
      <c r="N219" s="159"/>
      <c r="O219" s="159"/>
      <c r="P219" s="159"/>
      <c r="Q219" s="158">
        <f t="shared" si="69"/>
        <v>245</v>
      </c>
      <c r="R219" s="159">
        <v>830</v>
      </c>
      <c r="S219" s="158">
        <f t="shared" si="76"/>
        <v>-585</v>
      </c>
      <c r="T219" s="158">
        <f t="shared" si="78"/>
        <v>195</v>
      </c>
      <c r="U219" s="159"/>
      <c r="V219" s="159"/>
      <c r="W219" s="159"/>
      <c r="X219" s="159"/>
      <c r="Y219" s="159"/>
      <c r="Z219" s="159"/>
      <c r="AA219" s="159"/>
      <c r="AB219" s="159"/>
      <c r="AC219" s="159"/>
      <c r="AD219" s="158">
        <f t="shared" si="70"/>
        <v>195</v>
      </c>
      <c r="AE219" s="159"/>
      <c r="AF219" s="158">
        <f t="shared" si="71"/>
        <v>-390</v>
      </c>
      <c r="AG219" s="158">
        <f t="shared" si="79"/>
        <v>195</v>
      </c>
      <c r="AH219" s="159"/>
      <c r="AI219" s="159"/>
      <c r="AJ219" s="159"/>
      <c r="AK219" s="159"/>
      <c r="AL219" s="159"/>
      <c r="AM219" s="159"/>
      <c r="AN219" s="159"/>
      <c r="AO219" s="159"/>
      <c r="AP219" s="159"/>
      <c r="AQ219" s="158">
        <f t="shared" si="72"/>
        <v>195</v>
      </c>
      <c r="AR219" s="159"/>
      <c r="AS219" s="158">
        <f t="shared" si="73"/>
        <v>-195</v>
      </c>
      <c r="AT219" s="158">
        <f t="shared" si="80"/>
        <v>195</v>
      </c>
      <c r="AU219" s="159"/>
      <c r="AV219" s="159"/>
      <c r="AW219" s="159"/>
      <c r="AX219" s="159"/>
      <c r="AY219" s="159"/>
      <c r="AZ219" s="159"/>
      <c r="BA219" s="159"/>
      <c r="BB219" s="159"/>
      <c r="BC219" s="159"/>
      <c r="BD219" s="158">
        <f t="shared" si="74"/>
        <v>195</v>
      </c>
      <c r="BE219" s="159"/>
      <c r="BF219" s="159">
        <f t="shared" si="75"/>
        <v>0</v>
      </c>
      <c r="BG219" s="137" t="str">
        <f t="shared" si="68"/>
        <v>*</v>
      </c>
    </row>
    <row r="220" spans="1:59">
      <c r="A220" s="138">
        <v>218</v>
      </c>
      <c r="B220" s="221" t="s">
        <v>1155</v>
      </c>
      <c r="C220" s="213" t="s">
        <v>23</v>
      </c>
      <c r="D220" s="220" t="s">
        <v>1157</v>
      </c>
      <c r="E220" s="161">
        <v>50</v>
      </c>
      <c r="F220" s="158">
        <v>-600</v>
      </c>
      <c r="G220" s="158">
        <f t="shared" si="77"/>
        <v>150</v>
      </c>
      <c r="H220" s="159"/>
      <c r="I220" s="159"/>
      <c r="J220" s="159"/>
      <c r="K220" s="159"/>
      <c r="L220" s="159"/>
      <c r="M220" s="159"/>
      <c r="N220" s="159"/>
      <c r="O220" s="159"/>
      <c r="P220" s="159"/>
      <c r="Q220" s="158">
        <f t="shared" si="69"/>
        <v>150</v>
      </c>
      <c r="R220" s="159"/>
      <c r="S220" s="158">
        <f t="shared" si="76"/>
        <v>-450</v>
      </c>
      <c r="T220" s="158">
        <f t="shared" si="78"/>
        <v>150</v>
      </c>
      <c r="U220" s="159"/>
      <c r="V220" s="159"/>
      <c r="W220" s="159"/>
      <c r="X220" s="159"/>
      <c r="Y220" s="159"/>
      <c r="Z220" s="159"/>
      <c r="AA220" s="159"/>
      <c r="AB220" s="159"/>
      <c r="AC220" s="159"/>
      <c r="AD220" s="158">
        <f t="shared" si="70"/>
        <v>150</v>
      </c>
      <c r="AE220" s="159"/>
      <c r="AF220" s="158">
        <f t="shared" si="71"/>
        <v>-300</v>
      </c>
      <c r="AG220" s="158">
        <f t="shared" si="79"/>
        <v>150</v>
      </c>
      <c r="AH220" s="176"/>
      <c r="AI220" s="176"/>
      <c r="AJ220" s="176"/>
      <c r="AK220" s="176"/>
      <c r="AL220" s="176"/>
      <c r="AM220" s="176"/>
      <c r="AN220" s="176"/>
      <c r="AO220" s="176"/>
      <c r="AP220" s="176"/>
      <c r="AQ220" s="158">
        <f t="shared" si="72"/>
        <v>150</v>
      </c>
      <c r="AR220" s="159"/>
      <c r="AS220" s="158">
        <f t="shared" si="73"/>
        <v>-150</v>
      </c>
      <c r="AT220" s="158">
        <f t="shared" si="80"/>
        <v>150</v>
      </c>
      <c r="AU220" s="176"/>
      <c r="AV220" s="176"/>
      <c r="AW220" s="176"/>
      <c r="AX220" s="176"/>
      <c r="AY220" s="176"/>
      <c r="AZ220" s="176"/>
      <c r="BA220" s="176"/>
      <c r="BB220" s="176"/>
      <c r="BC220" s="176"/>
      <c r="BD220" s="158">
        <f t="shared" si="74"/>
        <v>150</v>
      </c>
      <c r="BE220" s="159"/>
      <c r="BF220" s="159">
        <f t="shared" si="75"/>
        <v>0</v>
      </c>
      <c r="BG220" s="137" t="str">
        <f t="shared" si="68"/>
        <v>*</v>
      </c>
    </row>
    <row r="221" spans="1:59">
      <c r="A221" s="138">
        <v>219</v>
      </c>
      <c r="B221" s="162" t="s">
        <v>1131</v>
      </c>
      <c r="C221" s="214" t="s">
        <v>30</v>
      </c>
      <c r="D221" s="164"/>
      <c r="E221" s="162"/>
      <c r="F221" s="165">
        <v>1260</v>
      </c>
      <c r="G221" s="166">
        <f t="shared" si="77"/>
        <v>0</v>
      </c>
      <c r="H221" s="167"/>
      <c r="I221" s="167"/>
      <c r="J221" s="167"/>
      <c r="K221" s="167"/>
      <c r="L221" s="167"/>
      <c r="M221" s="167"/>
      <c r="N221" s="167"/>
      <c r="O221" s="167"/>
      <c r="P221" s="167"/>
      <c r="Q221" s="166">
        <f t="shared" si="69"/>
        <v>0</v>
      </c>
      <c r="R221" s="167"/>
      <c r="S221" s="166">
        <f t="shared" si="76"/>
        <v>1260</v>
      </c>
      <c r="T221" s="166">
        <f t="shared" si="78"/>
        <v>0</v>
      </c>
      <c r="U221" s="167"/>
      <c r="V221" s="167"/>
      <c r="W221" s="167"/>
      <c r="X221" s="167"/>
      <c r="Y221" s="167"/>
      <c r="Z221" s="167"/>
      <c r="AA221" s="167"/>
      <c r="AB221" s="167"/>
      <c r="AC221" s="167"/>
      <c r="AD221" s="166">
        <f t="shared" si="70"/>
        <v>0</v>
      </c>
      <c r="AE221" s="167"/>
      <c r="AF221" s="166">
        <f t="shared" si="71"/>
        <v>1260</v>
      </c>
      <c r="AG221" s="166">
        <f t="shared" si="79"/>
        <v>0</v>
      </c>
      <c r="AH221" s="167"/>
      <c r="AI221" s="167"/>
      <c r="AJ221" s="167"/>
      <c r="AK221" s="167"/>
      <c r="AL221" s="167"/>
      <c r="AM221" s="167"/>
      <c r="AN221" s="167"/>
      <c r="AO221" s="167"/>
      <c r="AP221" s="167"/>
      <c r="AQ221" s="166">
        <f t="shared" si="72"/>
        <v>0</v>
      </c>
      <c r="AR221" s="167"/>
      <c r="AS221" s="166">
        <f t="shared" si="73"/>
        <v>1260</v>
      </c>
      <c r="AT221" s="166">
        <f t="shared" si="80"/>
        <v>0</v>
      </c>
      <c r="AU221" s="167"/>
      <c r="AV221" s="167"/>
      <c r="AW221" s="167"/>
      <c r="AX221" s="167"/>
      <c r="AY221" s="167"/>
      <c r="AZ221" s="167"/>
      <c r="BA221" s="167"/>
      <c r="BB221" s="167"/>
      <c r="BC221" s="167"/>
      <c r="BD221" s="166">
        <f t="shared" si="74"/>
        <v>0</v>
      </c>
      <c r="BE221" s="167"/>
      <c r="BF221" s="167">
        <f t="shared" si="75"/>
        <v>1260</v>
      </c>
      <c r="BG221" s="137" t="str">
        <f t="shared" si="68"/>
        <v/>
      </c>
    </row>
    <row r="222" spans="1:59">
      <c r="A222" s="138">
        <v>220</v>
      </c>
      <c r="B222" s="160" t="s">
        <v>480</v>
      </c>
      <c r="C222" s="213" t="s">
        <v>23</v>
      </c>
      <c r="D222" s="156" t="s">
        <v>482</v>
      </c>
      <c r="E222" s="161">
        <v>95</v>
      </c>
      <c r="F222" s="158">
        <v>0</v>
      </c>
      <c r="G222" s="158">
        <f t="shared" si="77"/>
        <v>285</v>
      </c>
      <c r="H222" s="159"/>
      <c r="I222" s="159">
        <v>50</v>
      </c>
      <c r="J222" s="159"/>
      <c r="K222" s="159"/>
      <c r="L222" s="159"/>
      <c r="M222" s="159"/>
      <c r="N222" s="159"/>
      <c r="O222" s="159"/>
      <c r="P222" s="159"/>
      <c r="Q222" s="158">
        <f t="shared" si="69"/>
        <v>335</v>
      </c>
      <c r="R222" s="159">
        <v>1190</v>
      </c>
      <c r="S222" s="158">
        <f t="shared" si="76"/>
        <v>-855</v>
      </c>
      <c r="T222" s="158">
        <f t="shared" si="78"/>
        <v>285</v>
      </c>
      <c r="U222" s="159"/>
      <c r="V222" s="159"/>
      <c r="W222" s="159"/>
      <c r="X222" s="159"/>
      <c r="Y222" s="159"/>
      <c r="Z222" s="159"/>
      <c r="AA222" s="159"/>
      <c r="AB222" s="159"/>
      <c r="AC222" s="159"/>
      <c r="AD222" s="158">
        <f t="shared" si="70"/>
        <v>285</v>
      </c>
      <c r="AE222" s="159"/>
      <c r="AF222" s="158">
        <f t="shared" si="71"/>
        <v>-570</v>
      </c>
      <c r="AG222" s="158">
        <f t="shared" si="79"/>
        <v>285</v>
      </c>
      <c r="AH222" s="159"/>
      <c r="AI222" s="159"/>
      <c r="AJ222" s="159"/>
      <c r="AK222" s="159"/>
      <c r="AL222" s="159"/>
      <c r="AM222" s="159"/>
      <c r="AN222" s="159"/>
      <c r="AO222" s="159"/>
      <c r="AP222" s="159"/>
      <c r="AQ222" s="158">
        <f t="shared" si="72"/>
        <v>285</v>
      </c>
      <c r="AR222" s="159"/>
      <c r="AS222" s="158">
        <f t="shared" si="73"/>
        <v>-285</v>
      </c>
      <c r="AT222" s="158">
        <f t="shared" si="80"/>
        <v>285</v>
      </c>
      <c r="AU222" s="159"/>
      <c r="AV222" s="159"/>
      <c r="AW222" s="159"/>
      <c r="AX222" s="159"/>
      <c r="AY222" s="159"/>
      <c r="AZ222" s="159"/>
      <c r="BA222" s="159"/>
      <c r="BB222" s="159"/>
      <c r="BC222" s="159"/>
      <c r="BD222" s="158">
        <f t="shared" si="74"/>
        <v>285</v>
      </c>
      <c r="BE222" s="159"/>
      <c r="BF222" s="159">
        <f t="shared" si="75"/>
        <v>0</v>
      </c>
      <c r="BG222" s="137" t="str">
        <f t="shared" si="68"/>
        <v>*</v>
      </c>
    </row>
    <row r="223" spans="1:59">
      <c r="A223" s="138">
        <v>221</v>
      </c>
      <c r="B223" s="160" t="s">
        <v>1056</v>
      </c>
      <c r="C223" s="213" t="s">
        <v>14</v>
      </c>
      <c r="D223" s="156"/>
      <c r="E223" s="161">
        <v>120</v>
      </c>
      <c r="F223" s="158">
        <v>0</v>
      </c>
      <c r="G223" s="158">
        <f t="shared" si="77"/>
        <v>360</v>
      </c>
      <c r="H223" s="159"/>
      <c r="I223" s="159"/>
      <c r="J223" s="159"/>
      <c r="K223" s="159"/>
      <c r="L223" s="159"/>
      <c r="M223" s="159"/>
      <c r="N223" s="159"/>
      <c r="O223" s="159"/>
      <c r="P223" s="159"/>
      <c r="Q223" s="158">
        <f t="shared" si="69"/>
        <v>360</v>
      </c>
      <c r="R223" s="159">
        <v>360</v>
      </c>
      <c r="S223" s="158">
        <f t="shared" si="76"/>
        <v>0</v>
      </c>
      <c r="T223" s="158">
        <f t="shared" si="78"/>
        <v>360</v>
      </c>
      <c r="U223" s="159"/>
      <c r="V223" s="159"/>
      <c r="W223" s="159"/>
      <c r="X223" s="159"/>
      <c r="Y223" s="159"/>
      <c r="Z223" s="159"/>
      <c r="AA223" s="159">
        <v>50</v>
      </c>
      <c r="AB223" s="159"/>
      <c r="AC223" s="159">
        <v>50</v>
      </c>
      <c r="AD223" s="158">
        <f t="shared" si="70"/>
        <v>460</v>
      </c>
      <c r="AE223" s="159">
        <v>460</v>
      </c>
      <c r="AF223" s="158">
        <f t="shared" si="71"/>
        <v>0</v>
      </c>
      <c r="AG223" s="158">
        <f t="shared" si="79"/>
        <v>360</v>
      </c>
      <c r="AH223" s="159"/>
      <c r="AI223" s="159">
        <v>50</v>
      </c>
      <c r="AJ223" s="159"/>
      <c r="AK223" s="159"/>
      <c r="AL223" s="159"/>
      <c r="AM223" s="159"/>
      <c r="AN223" s="159"/>
      <c r="AO223" s="159"/>
      <c r="AP223" s="176">
        <v>50</v>
      </c>
      <c r="AQ223" s="158">
        <f t="shared" si="72"/>
        <v>460</v>
      </c>
      <c r="AR223" s="159">
        <v>460</v>
      </c>
      <c r="AS223" s="158">
        <f t="shared" si="73"/>
        <v>0</v>
      </c>
      <c r="AT223" s="158">
        <f t="shared" si="80"/>
        <v>360</v>
      </c>
      <c r="AU223" s="159"/>
      <c r="AV223" s="159"/>
      <c r="AW223" s="159"/>
      <c r="AX223" s="159"/>
      <c r="AY223" s="159"/>
      <c r="AZ223" s="159"/>
      <c r="BA223" s="159"/>
      <c r="BB223" s="159"/>
      <c r="BC223" s="159"/>
      <c r="BD223" s="158">
        <f t="shared" si="74"/>
        <v>360</v>
      </c>
      <c r="BE223" s="159"/>
      <c r="BF223" s="159">
        <f t="shared" si="75"/>
        <v>360</v>
      </c>
      <c r="BG223" s="137" t="str">
        <f t="shared" si="68"/>
        <v/>
      </c>
    </row>
    <row r="224" spans="1:59">
      <c r="A224" s="138">
        <v>222</v>
      </c>
      <c r="B224" s="160" t="s">
        <v>483</v>
      </c>
      <c r="C224" s="213" t="s">
        <v>23</v>
      </c>
      <c r="D224" s="156" t="s">
        <v>485</v>
      </c>
      <c r="E224" s="161">
        <v>100</v>
      </c>
      <c r="F224" s="158">
        <v>0</v>
      </c>
      <c r="G224" s="158">
        <f t="shared" si="77"/>
        <v>300</v>
      </c>
      <c r="H224" s="159"/>
      <c r="I224" s="159">
        <v>50</v>
      </c>
      <c r="J224" s="159"/>
      <c r="K224" s="159"/>
      <c r="L224" s="159"/>
      <c r="M224" s="159"/>
      <c r="N224" s="159"/>
      <c r="O224" s="159"/>
      <c r="P224" s="159"/>
      <c r="Q224" s="158">
        <f t="shared" si="69"/>
        <v>350</v>
      </c>
      <c r="R224" s="159">
        <v>1300</v>
      </c>
      <c r="S224" s="158">
        <f t="shared" si="76"/>
        <v>-950</v>
      </c>
      <c r="T224" s="158">
        <f t="shared" si="78"/>
        <v>300</v>
      </c>
      <c r="U224" s="159"/>
      <c r="V224" s="159"/>
      <c r="W224" s="159"/>
      <c r="X224" s="159"/>
      <c r="Y224" s="159"/>
      <c r="Z224" s="159"/>
      <c r="AA224" s="159">
        <v>50</v>
      </c>
      <c r="AB224" s="159"/>
      <c r="AC224" s="159"/>
      <c r="AD224" s="158">
        <f t="shared" si="70"/>
        <v>350</v>
      </c>
      <c r="AE224" s="159"/>
      <c r="AF224" s="158">
        <f t="shared" si="71"/>
        <v>-600</v>
      </c>
      <c r="AG224" s="158">
        <f t="shared" si="79"/>
        <v>300</v>
      </c>
      <c r="AH224" s="159"/>
      <c r="AI224" s="159">
        <v>200</v>
      </c>
      <c r="AJ224" s="159"/>
      <c r="AK224" s="159"/>
      <c r="AL224" s="159"/>
      <c r="AM224" s="159"/>
      <c r="AN224" s="159"/>
      <c r="AO224" s="159"/>
      <c r="AP224" s="159"/>
      <c r="AQ224" s="158">
        <f t="shared" si="72"/>
        <v>500</v>
      </c>
      <c r="AR224" s="159">
        <v>200</v>
      </c>
      <c r="AS224" s="158">
        <f t="shared" si="73"/>
        <v>-300</v>
      </c>
      <c r="AT224" s="158">
        <f t="shared" si="80"/>
        <v>300</v>
      </c>
      <c r="AU224" s="159">
        <v>50</v>
      </c>
      <c r="AV224" s="159">
        <v>150</v>
      </c>
      <c r="AW224" s="159"/>
      <c r="AX224" s="159"/>
      <c r="AY224" s="159"/>
      <c r="AZ224" s="159"/>
      <c r="BA224" s="159"/>
      <c r="BB224" s="159"/>
      <c r="BC224" s="159"/>
      <c r="BD224" s="158">
        <f t="shared" si="74"/>
        <v>500</v>
      </c>
      <c r="BE224" s="159">
        <v>200</v>
      </c>
      <c r="BF224" s="159">
        <f t="shared" si="75"/>
        <v>0</v>
      </c>
      <c r="BG224" s="137" t="str">
        <f t="shared" si="68"/>
        <v>*</v>
      </c>
    </row>
    <row r="225" spans="1:59">
      <c r="A225" s="138">
        <v>223</v>
      </c>
      <c r="B225" s="160" t="s">
        <v>486</v>
      </c>
      <c r="C225" s="213" t="s">
        <v>23</v>
      </c>
      <c r="D225" s="156"/>
      <c r="E225" s="161"/>
      <c r="F225" s="158">
        <v>0</v>
      </c>
      <c r="G225" s="158">
        <f t="shared" si="77"/>
        <v>0</v>
      </c>
      <c r="H225" s="159"/>
      <c r="I225" s="159"/>
      <c r="J225" s="159"/>
      <c r="K225" s="159"/>
      <c r="L225" s="159"/>
      <c r="M225" s="159"/>
      <c r="N225" s="159"/>
      <c r="O225" s="159"/>
      <c r="P225" s="159"/>
      <c r="Q225" s="158">
        <f t="shared" si="69"/>
        <v>0</v>
      </c>
      <c r="R225" s="159"/>
      <c r="S225" s="158">
        <f t="shared" si="76"/>
        <v>0</v>
      </c>
      <c r="T225" s="158">
        <f t="shared" si="78"/>
        <v>0</v>
      </c>
      <c r="U225" s="159"/>
      <c r="V225" s="159"/>
      <c r="W225" s="159"/>
      <c r="X225" s="159"/>
      <c r="Y225" s="159"/>
      <c r="Z225" s="159"/>
      <c r="AA225" s="159"/>
      <c r="AB225" s="159"/>
      <c r="AC225" s="159"/>
      <c r="AD225" s="158">
        <f t="shared" si="70"/>
        <v>0</v>
      </c>
      <c r="AE225" s="159"/>
      <c r="AF225" s="158">
        <f t="shared" si="71"/>
        <v>0</v>
      </c>
      <c r="AG225" s="158">
        <f t="shared" si="79"/>
        <v>0</v>
      </c>
      <c r="AH225" s="159"/>
      <c r="AI225" s="159"/>
      <c r="AJ225" s="159"/>
      <c r="AK225" s="159"/>
      <c r="AL225" s="159"/>
      <c r="AM225" s="159"/>
      <c r="AN225" s="159"/>
      <c r="AO225" s="159"/>
      <c r="AP225" s="159"/>
      <c r="AQ225" s="158">
        <f t="shared" si="72"/>
        <v>0</v>
      </c>
      <c r="AR225" s="159"/>
      <c r="AS225" s="158">
        <f t="shared" si="73"/>
        <v>0</v>
      </c>
      <c r="AT225" s="158">
        <f t="shared" si="80"/>
        <v>0</v>
      </c>
      <c r="AU225" s="159"/>
      <c r="AV225" s="159"/>
      <c r="AW225" s="159"/>
      <c r="AX225" s="159"/>
      <c r="AY225" s="159"/>
      <c r="AZ225" s="159"/>
      <c r="BA225" s="159"/>
      <c r="BB225" s="159"/>
      <c r="BC225" s="159"/>
      <c r="BD225" s="158">
        <f t="shared" si="74"/>
        <v>0</v>
      </c>
      <c r="BE225" s="159"/>
      <c r="BF225" s="159">
        <f t="shared" si="75"/>
        <v>0</v>
      </c>
      <c r="BG225" s="137" t="str">
        <f t="shared" si="68"/>
        <v>*</v>
      </c>
    </row>
    <row r="226" spans="1:59">
      <c r="A226" s="138">
        <v>224</v>
      </c>
      <c r="B226" s="160" t="s">
        <v>488</v>
      </c>
      <c r="C226" s="213" t="s">
        <v>14</v>
      </c>
      <c r="D226" s="156" t="s">
        <v>841</v>
      </c>
      <c r="E226" s="161">
        <v>50</v>
      </c>
      <c r="F226" s="158">
        <v>-1200</v>
      </c>
      <c r="G226" s="158">
        <f t="shared" si="77"/>
        <v>150</v>
      </c>
      <c r="H226" s="159">
        <v>50</v>
      </c>
      <c r="I226" s="159"/>
      <c r="J226" s="159"/>
      <c r="K226" s="159"/>
      <c r="L226" s="159"/>
      <c r="M226" s="159"/>
      <c r="N226" s="159"/>
      <c r="O226" s="159">
        <v>550</v>
      </c>
      <c r="P226" s="159"/>
      <c r="Q226" s="158">
        <f t="shared" si="69"/>
        <v>750</v>
      </c>
      <c r="R226" s="159"/>
      <c r="S226" s="158">
        <f t="shared" si="76"/>
        <v>-450</v>
      </c>
      <c r="T226" s="158">
        <f t="shared" si="78"/>
        <v>150</v>
      </c>
      <c r="U226" s="159"/>
      <c r="V226" s="159"/>
      <c r="W226" s="159"/>
      <c r="X226" s="159"/>
      <c r="Y226" s="159"/>
      <c r="Z226" s="159"/>
      <c r="AA226" s="159"/>
      <c r="AB226" s="159"/>
      <c r="AC226" s="159"/>
      <c r="AD226" s="158">
        <f t="shared" si="70"/>
        <v>150</v>
      </c>
      <c r="AE226" s="159">
        <v>50</v>
      </c>
      <c r="AF226" s="158">
        <f t="shared" si="71"/>
        <v>-350</v>
      </c>
      <c r="AG226" s="158">
        <f t="shared" si="79"/>
        <v>150</v>
      </c>
      <c r="AH226" s="159"/>
      <c r="AI226" s="159">
        <v>50</v>
      </c>
      <c r="AJ226" s="159"/>
      <c r="AK226" s="159"/>
      <c r="AL226" s="159"/>
      <c r="AM226" s="159"/>
      <c r="AN226" s="159"/>
      <c r="AO226" s="159"/>
      <c r="AP226" s="159"/>
      <c r="AQ226" s="158">
        <f t="shared" si="72"/>
        <v>200</v>
      </c>
      <c r="AR226" s="159"/>
      <c r="AS226" s="158">
        <f t="shared" si="73"/>
        <v>-150</v>
      </c>
      <c r="AT226" s="158">
        <f t="shared" si="80"/>
        <v>150</v>
      </c>
      <c r="AU226" s="159"/>
      <c r="AV226" s="159"/>
      <c r="AW226" s="159"/>
      <c r="AX226" s="159"/>
      <c r="AY226" s="159"/>
      <c r="AZ226" s="159"/>
      <c r="BA226" s="159"/>
      <c r="BB226" s="159"/>
      <c r="BC226" s="159">
        <v>635</v>
      </c>
      <c r="BD226" s="158">
        <f t="shared" si="74"/>
        <v>785</v>
      </c>
      <c r="BE226" s="159">
        <v>635</v>
      </c>
      <c r="BF226" s="159">
        <f t="shared" si="75"/>
        <v>0</v>
      </c>
      <c r="BG226" s="137" t="str">
        <f t="shared" si="68"/>
        <v>*</v>
      </c>
    </row>
    <row r="227" spans="1:59" s="172" customFormat="1">
      <c r="A227" s="138">
        <v>225</v>
      </c>
      <c r="B227" s="155" t="s">
        <v>489</v>
      </c>
      <c r="C227" s="213" t="s">
        <v>10</v>
      </c>
      <c r="D227" s="156" t="s">
        <v>12</v>
      </c>
      <c r="E227" s="157">
        <v>210</v>
      </c>
      <c r="F227" s="158">
        <v>515</v>
      </c>
      <c r="G227" s="158">
        <f t="shared" si="77"/>
        <v>630</v>
      </c>
      <c r="H227" s="159"/>
      <c r="I227" s="159"/>
      <c r="J227" s="159"/>
      <c r="K227" s="159"/>
      <c r="L227" s="159"/>
      <c r="M227" s="159"/>
      <c r="N227" s="159"/>
      <c r="O227" s="159"/>
      <c r="P227" s="159"/>
      <c r="Q227" s="158">
        <f t="shared" si="69"/>
        <v>630</v>
      </c>
      <c r="R227" s="159"/>
      <c r="S227" s="158">
        <f t="shared" si="76"/>
        <v>1145</v>
      </c>
      <c r="T227" s="158">
        <f t="shared" si="78"/>
        <v>630</v>
      </c>
      <c r="U227" s="159"/>
      <c r="V227" s="159"/>
      <c r="W227" s="159"/>
      <c r="X227" s="159"/>
      <c r="Y227" s="159"/>
      <c r="Z227" s="159"/>
      <c r="AA227" s="159"/>
      <c r="AB227" s="159"/>
      <c r="AC227" s="159"/>
      <c r="AD227" s="158">
        <f t="shared" si="70"/>
        <v>630</v>
      </c>
      <c r="AE227" s="159">
        <v>1500</v>
      </c>
      <c r="AF227" s="158">
        <f t="shared" si="71"/>
        <v>275</v>
      </c>
      <c r="AG227" s="158">
        <f t="shared" si="79"/>
        <v>630</v>
      </c>
      <c r="AH227" s="159"/>
      <c r="AI227" s="159"/>
      <c r="AJ227" s="159"/>
      <c r="AK227" s="159"/>
      <c r="AL227" s="159"/>
      <c r="AM227" s="159"/>
      <c r="AN227" s="159"/>
      <c r="AO227" s="159"/>
      <c r="AP227" s="159"/>
      <c r="AQ227" s="158">
        <f t="shared" si="72"/>
        <v>630</v>
      </c>
      <c r="AR227" s="159">
        <v>905</v>
      </c>
      <c r="AS227" s="158">
        <f t="shared" si="73"/>
        <v>0</v>
      </c>
      <c r="AT227" s="158">
        <f t="shared" si="80"/>
        <v>630</v>
      </c>
      <c r="AU227" s="159"/>
      <c r="AV227" s="159"/>
      <c r="AW227" s="159"/>
      <c r="AX227" s="159"/>
      <c r="AY227" s="159"/>
      <c r="AZ227" s="159"/>
      <c r="BA227" s="159"/>
      <c r="BB227" s="159"/>
      <c r="BC227" s="159"/>
      <c r="BD227" s="158">
        <f t="shared" si="74"/>
        <v>630</v>
      </c>
      <c r="BE227" s="159"/>
      <c r="BF227" s="159">
        <f t="shared" si="75"/>
        <v>630</v>
      </c>
      <c r="BG227" s="137" t="str">
        <f t="shared" si="68"/>
        <v/>
      </c>
    </row>
    <row r="228" spans="1:59">
      <c r="A228" s="138">
        <v>226</v>
      </c>
      <c r="B228" s="160" t="s">
        <v>1127</v>
      </c>
      <c r="C228" s="213" t="s">
        <v>14</v>
      </c>
      <c r="D228" s="156" t="s">
        <v>157</v>
      </c>
      <c r="E228" s="161">
        <v>90</v>
      </c>
      <c r="F228" s="158">
        <v>540</v>
      </c>
      <c r="G228" s="158">
        <f t="shared" si="77"/>
        <v>270</v>
      </c>
      <c r="H228" s="159"/>
      <c r="I228" s="159"/>
      <c r="J228" s="159"/>
      <c r="K228" s="159"/>
      <c r="L228" s="159"/>
      <c r="M228" s="159"/>
      <c r="N228" s="159"/>
      <c r="O228" s="159"/>
      <c r="P228" s="159"/>
      <c r="Q228" s="158">
        <f t="shared" si="69"/>
        <v>270</v>
      </c>
      <c r="R228" s="159"/>
      <c r="S228" s="158">
        <f t="shared" si="76"/>
        <v>810</v>
      </c>
      <c r="T228" s="158">
        <f t="shared" si="78"/>
        <v>270</v>
      </c>
      <c r="U228" s="159"/>
      <c r="V228" s="159"/>
      <c r="W228" s="159"/>
      <c r="X228" s="159"/>
      <c r="Y228" s="159"/>
      <c r="Z228" s="159"/>
      <c r="AA228" s="159"/>
      <c r="AB228" s="159"/>
      <c r="AC228" s="159"/>
      <c r="AD228" s="158">
        <f t="shared" si="70"/>
        <v>270</v>
      </c>
      <c r="AE228" s="159"/>
      <c r="AF228" s="158">
        <f t="shared" si="71"/>
        <v>1080</v>
      </c>
      <c r="AG228" s="158">
        <f t="shared" si="79"/>
        <v>270</v>
      </c>
      <c r="AH228" s="159"/>
      <c r="AI228" s="159"/>
      <c r="AJ228" s="159"/>
      <c r="AK228" s="159"/>
      <c r="AL228" s="159"/>
      <c r="AM228" s="159"/>
      <c r="AN228" s="159"/>
      <c r="AO228" s="159"/>
      <c r="AP228" s="159"/>
      <c r="AQ228" s="158">
        <f t="shared" si="72"/>
        <v>270</v>
      </c>
      <c r="AR228" s="159"/>
      <c r="AS228" s="158">
        <f t="shared" si="73"/>
        <v>1350</v>
      </c>
      <c r="AT228" s="158">
        <f t="shared" si="80"/>
        <v>270</v>
      </c>
      <c r="AU228" s="159"/>
      <c r="AV228" s="159"/>
      <c r="AW228" s="159"/>
      <c r="AX228" s="159"/>
      <c r="AY228" s="159"/>
      <c r="AZ228" s="159"/>
      <c r="BA228" s="159"/>
      <c r="BB228" s="159"/>
      <c r="BC228" s="159"/>
      <c r="BD228" s="158">
        <f t="shared" si="74"/>
        <v>270</v>
      </c>
      <c r="BE228" s="159"/>
      <c r="BF228" s="159">
        <f t="shared" si="75"/>
        <v>1620</v>
      </c>
      <c r="BG228" s="137" t="str">
        <f t="shared" si="68"/>
        <v/>
      </c>
    </row>
    <row r="229" spans="1:59">
      <c r="A229" s="138">
        <v>227</v>
      </c>
      <c r="B229" s="160" t="s">
        <v>1017</v>
      </c>
      <c r="C229" s="213" t="s">
        <v>14</v>
      </c>
      <c r="D229" s="156" t="s">
        <v>881</v>
      </c>
      <c r="E229" s="161">
        <v>50</v>
      </c>
      <c r="F229" s="158">
        <v>0</v>
      </c>
      <c r="G229" s="158">
        <f t="shared" si="77"/>
        <v>150</v>
      </c>
      <c r="H229" s="159"/>
      <c r="I229" s="159"/>
      <c r="J229" s="159"/>
      <c r="K229" s="159"/>
      <c r="L229" s="159"/>
      <c r="M229" s="159"/>
      <c r="N229" s="159"/>
      <c r="O229" s="159"/>
      <c r="P229" s="159"/>
      <c r="Q229" s="158">
        <f t="shared" si="69"/>
        <v>150</v>
      </c>
      <c r="R229" s="159">
        <v>600</v>
      </c>
      <c r="S229" s="158">
        <f t="shared" si="76"/>
        <v>-450</v>
      </c>
      <c r="T229" s="158">
        <f t="shared" si="78"/>
        <v>150</v>
      </c>
      <c r="U229" s="159"/>
      <c r="V229" s="159"/>
      <c r="W229" s="159"/>
      <c r="X229" s="159"/>
      <c r="Y229" s="159"/>
      <c r="Z229" s="159"/>
      <c r="AA229" s="159"/>
      <c r="AB229" s="159"/>
      <c r="AC229" s="159"/>
      <c r="AD229" s="158">
        <f t="shared" si="70"/>
        <v>150</v>
      </c>
      <c r="AE229" s="159"/>
      <c r="AF229" s="158">
        <f t="shared" si="71"/>
        <v>-300</v>
      </c>
      <c r="AG229" s="158">
        <f t="shared" si="79"/>
        <v>150</v>
      </c>
      <c r="AH229" s="159"/>
      <c r="AI229" s="159"/>
      <c r="AJ229" s="159"/>
      <c r="AK229" s="159"/>
      <c r="AL229" s="159"/>
      <c r="AM229" s="159"/>
      <c r="AN229" s="159"/>
      <c r="AO229" s="159"/>
      <c r="AP229" s="159"/>
      <c r="AQ229" s="158">
        <f t="shared" si="72"/>
        <v>150</v>
      </c>
      <c r="AR229" s="159"/>
      <c r="AS229" s="158">
        <f t="shared" si="73"/>
        <v>-150</v>
      </c>
      <c r="AT229" s="158">
        <f t="shared" si="80"/>
        <v>150</v>
      </c>
      <c r="AU229" s="159"/>
      <c r="AV229" s="159"/>
      <c r="AW229" s="159"/>
      <c r="AX229" s="159"/>
      <c r="AY229" s="159"/>
      <c r="AZ229" s="159"/>
      <c r="BA229" s="159"/>
      <c r="BB229" s="159"/>
      <c r="BC229" s="159"/>
      <c r="BD229" s="158">
        <f t="shared" si="74"/>
        <v>150</v>
      </c>
      <c r="BE229" s="159">
        <v>1100</v>
      </c>
      <c r="BF229" s="159">
        <f t="shared" si="75"/>
        <v>-1100</v>
      </c>
      <c r="BG229" s="137" t="str">
        <f t="shared" si="68"/>
        <v/>
      </c>
    </row>
    <row r="230" spans="1:59">
      <c r="A230" s="138">
        <v>228</v>
      </c>
      <c r="B230" s="160" t="s">
        <v>882</v>
      </c>
      <c r="C230" s="213" t="s">
        <v>14</v>
      </c>
      <c r="D230" s="156" t="s">
        <v>883</v>
      </c>
      <c r="E230" s="161">
        <v>25</v>
      </c>
      <c r="F230" s="158">
        <v>0</v>
      </c>
      <c r="G230" s="158">
        <f t="shared" si="77"/>
        <v>75</v>
      </c>
      <c r="H230" s="159"/>
      <c r="I230" s="159"/>
      <c r="J230" s="159"/>
      <c r="K230" s="159"/>
      <c r="L230" s="159"/>
      <c r="M230" s="159"/>
      <c r="N230" s="159"/>
      <c r="O230" s="159"/>
      <c r="P230" s="159"/>
      <c r="Q230" s="158">
        <f t="shared" si="69"/>
        <v>75</v>
      </c>
      <c r="R230" s="159">
        <v>75</v>
      </c>
      <c r="S230" s="158">
        <f t="shared" si="76"/>
        <v>0</v>
      </c>
      <c r="T230" s="158">
        <f t="shared" si="78"/>
        <v>75</v>
      </c>
      <c r="U230" s="159"/>
      <c r="V230" s="159"/>
      <c r="W230" s="159"/>
      <c r="X230" s="159"/>
      <c r="Y230" s="159"/>
      <c r="Z230" s="159"/>
      <c r="AA230" s="159"/>
      <c r="AB230" s="159"/>
      <c r="AC230" s="159"/>
      <c r="AD230" s="158">
        <f t="shared" si="70"/>
        <v>75</v>
      </c>
      <c r="AE230" s="159">
        <v>75</v>
      </c>
      <c r="AF230" s="158">
        <f t="shared" si="71"/>
        <v>0</v>
      </c>
      <c r="AG230" s="158">
        <f t="shared" si="79"/>
        <v>75</v>
      </c>
      <c r="AH230" s="159"/>
      <c r="AI230" s="159"/>
      <c r="AJ230" s="159"/>
      <c r="AK230" s="159"/>
      <c r="AL230" s="159"/>
      <c r="AM230" s="159"/>
      <c r="AN230" s="159"/>
      <c r="AO230" s="159"/>
      <c r="AP230" s="159"/>
      <c r="AQ230" s="158">
        <f t="shared" si="72"/>
        <v>75</v>
      </c>
      <c r="AR230" s="159">
        <v>75</v>
      </c>
      <c r="AS230" s="158">
        <f t="shared" si="73"/>
        <v>0</v>
      </c>
      <c r="AT230" s="158">
        <f t="shared" si="80"/>
        <v>75</v>
      </c>
      <c r="AU230" s="159"/>
      <c r="AV230" s="159"/>
      <c r="AW230" s="159"/>
      <c r="AX230" s="159"/>
      <c r="AY230" s="159"/>
      <c r="AZ230" s="159"/>
      <c r="BA230" s="159"/>
      <c r="BB230" s="159"/>
      <c r="BC230" s="159"/>
      <c r="BD230" s="158">
        <f t="shared" si="74"/>
        <v>75</v>
      </c>
      <c r="BE230" s="159">
        <v>125</v>
      </c>
      <c r="BF230" s="159">
        <f t="shared" si="75"/>
        <v>-50</v>
      </c>
      <c r="BG230" s="137" t="str">
        <f t="shared" si="68"/>
        <v/>
      </c>
    </row>
    <row r="231" spans="1:59">
      <c r="A231" s="138">
        <v>229</v>
      </c>
      <c r="B231" s="160" t="s">
        <v>493</v>
      </c>
      <c r="C231" s="213" t="s">
        <v>23</v>
      </c>
      <c r="D231" s="156" t="s">
        <v>12</v>
      </c>
      <c r="E231" s="161">
        <v>55</v>
      </c>
      <c r="F231" s="158">
        <v>330</v>
      </c>
      <c r="G231" s="158">
        <f t="shared" si="77"/>
        <v>165</v>
      </c>
      <c r="H231" s="159"/>
      <c r="I231" s="159"/>
      <c r="J231" s="159"/>
      <c r="K231" s="159"/>
      <c r="L231" s="159"/>
      <c r="M231" s="159"/>
      <c r="N231" s="159"/>
      <c r="O231" s="159"/>
      <c r="P231" s="159"/>
      <c r="Q231" s="158">
        <f t="shared" si="69"/>
        <v>165</v>
      </c>
      <c r="R231" s="159"/>
      <c r="S231" s="158">
        <f t="shared" si="76"/>
        <v>495</v>
      </c>
      <c r="T231" s="158">
        <f t="shared" si="78"/>
        <v>165</v>
      </c>
      <c r="U231" s="159"/>
      <c r="V231" s="159"/>
      <c r="W231" s="159"/>
      <c r="X231" s="159"/>
      <c r="Y231" s="159"/>
      <c r="Z231" s="159"/>
      <c r="AA231" s="159"/>
      <c r="AB231" s="159"/>
      <c r="AC231" s="159"/>
      <c r="AD231" s="158">
        <f t="shared" si="70"/>
        <v>165</v>
      </c>
      <c r="AE231" s="159"/>
      <c r="AF231" s="158">
        <f t="shared" si="71"/>
        <v>660</v>
      </c>
      <c r="AG231" s="158">
        <f t="shared" si="79"/>
        <v>165</v>
      </c>
      <c r="AH231" s="159"/>
      <c r="AI231" s="159"/>
      <c r="AJ231" s="159"/>
      <c r="AK231" s="159"/>
      <c r="AL231" s="159"/>
      <c r="AM231" s="159"/>
      <c r="AN231" s="159"/>
      <c r="AO231" s="159"/>
      <c r="AP231" s="159"/>
      <c r="AQ231" s="158">
        <f t="shared" si="72"/>
        <v>165</v>
      </c>
      <c r="AR231" s="159"/>
      <c r="AS231" s="158">
        <f t="shared" si="73"/>
        <v>825</v>
      </c>
      <c r="AT231" s="158">
        <f t="shared" si="80"/>
        <v>165</v>
      </c>
      <c r="AU231" s="159"/>
      <c r="AV231" s="159"/>
      <c r="AW231" s="159"/>
      <c r="AX231" s="159"/>
      <c r="AY231" s="159"/>
      <c r="AZ231" s="159"/>
      <c r="BA231" s="159"/>
      <c r="BB231" s="159"/>
      <c r="BC231" s="159"/>
      <c r="BD231" s="158">
        <f t="shared" si="74"/>
        <v>165</v>
      </c>
      <c r="BE231" s="159"/>
      <c r="BF231" s="159">
        <f t="shared" si="75"/>
        <v>990</v>
      </c>
      <c r="BG231" s="137" t="str">
        <f t="shared" si="68"/>
        <v/>
      </c>
    </row>
    <row r="232" spans="1:59">
      <c r="A232" s="138">
        <v>230</v>
      </c>
      <c r="B232" s="155" t="s">
        <v>495</v>
      </c>
      <c r="C232" s="213" t="s">
        <v>10</v>
      </c>
      <c r="D232" s="156" t="s">
        <v>497</v>
      </c>
      <c r="E232" s="157">
        <v>145</v>
      </c>
      <c r="F232" s="158">
        <v>0</v>
      </c>
      <c r="G232" s="158">
        <f t="shared" si="77"/>
        <v>435</v>
      </c>
      <c r="H232" s="159"/>
      <c r="I232" s="159"/>
      <c r="J232" s="159"/>
      <c r="K232" s="159"/>
      <c r="L232" s="159"/>
      <c r="M232" s="159"/>
      <c r="N232" s="159"/>
      <c r="O232" s="159"/>
      <c r="P232" s="159"/>
      <c r="Q232" s="158">
        <f t="shared" si="69"/>
        <v>435</v>
      </c>
      <c r="R232" s="159"/>
      <c r="S232" s="158">
        <f t="shared" si="76"/>
        <v>435</v>
      </c>
      <c r="T232" s="158">
        <f t="shared" si="78"/>
        <v>435</v>
      </c>
      <c r="U232" s="159"/>
      <c r="V232" s="159"/>
      <c r="W232" s="159"/>
      <c r="X232" s="159"/>
      <c r="Y232" s="159"/>
      <c r="Z232" s="159"/>
      <c r="AA232" s="159"/>
      <c r="AB232" s="159"/>
      <c r="AC232" s="159"/>
      <c r="AD232" s="158">
        <f t="shared" si="70"/>
        <v>435</v>
      </c>
      <c r="AE232" s="159"/>
      <c r="AF232" s="158">
        <f t="shared" si="71"/>
        <v>870</v>
      </c>
      <c r="AG232" s="158">
        <f t="shared" si="79"/>
        <v>435</v>
      </c>
      <c r="AH232" s="159"/>
      <c r="AI232" s="159"/>
      <c r="AJ232" s="159"/>
      <c r="AK232" s="159"/>
      <c r="AL232" s="159"/>
      <c r="AM232" s="159"/>
      <c r="AN232" s="159"/>
      <c r="AO232" s="159"/>
      <c r="AP232" s="159"/>
      <c r="AQ232" s="158">
        <f t="shared" si="72"/>
        <v>435</v>
      </c>
      <c r="AR232" s="159">
        <v>1305</v>
      </c>
      <c r="AS232" s="158">
        <f t="shared" si="73"/>
        <v>0</v>
      </c>
      <c r="AT232" s="158">
        <f t="shared" si="80"/>
        <v>435</v>
      </c>
      <c r="AU232" s="159"/>
      <c r="AV232" s="159"/>
      <c r="AW232" s="159"/>
      <c r="AX232" s="159"/>
      <c r="AY232" s="159"/>
      <c r="AZ232" s="159"/>
      <c r="BA232" s="159"/>
      <c r="BB232" s="159"/>
      <c r="BC232" s="159"/>
      <c r="BD232" s="158">
        <f t="shared" si="74"/>
        <v>435</v>
      </c>
      <c r="BE232" s="159"/>
      <c r="BF232" s="159">
        <f t="shared" si="75"/>
        <v>435</v>
      </c>
      <c r="BG232" s="137" t="str">
        <f t="shared" si="68"/>
        <v/>
      </c>
    </row>
    <row r="233" spans="1:59">
      <c r="A233" s="138">
        <v>231</v>
      </c>
      <c r="B233" s="160" t="s">
        <v>498</v>
      </c>
      <c r="C233" s="213" t="s">
        <v>23</v>
      </c>
      <c r="D233" s="156" t="s">
        <v>500</v>
      </c>
      <c r="E233" s="161">
        <v>120</v>
      </c>
      <c r="F233" s="158">
        <v>0</v>
      </c>
      <c r="G233" s="158">
        <f t="shared" si="77"/>
        <v>360</v>
      </c>
      <c r="H233" s="159"/>
      <c r="I233" s="159"/>
      <c r="J233" s="159"/>
      <c r="K233" s="159"/>
      <c r="L233" s="159"/>
      <c r="M233" s="159"/>
      <c r="N233" s="159"/>
      <c r="O233" s="159"/>
      <c r="P233" s="159"/>
      <c r="Q233" s="158">
        <f t="shared" si="69"/>
        <v>360</v>
      </c>
      <c r="R233" s="159">
        <v>770</v>
      </c>
      <c r="S233" s="158">
        <f t="shared" si="76"/>
        <v>-410</v>
      </c>
      <c r="T233" s="158">
        <f t="shared" si="78"/>
        <v>360</v>
      </c>
      <c r="U233" s="159"/>
      <c r="V233" s="159"/>
      <c r="W233" s="159"/>
      <c r="X233" s="159"/>
      <c r="Y233" s="159"/>
      <c r="Z233" s="159"/>
      <c r="AA233" s="159">
        <v>50</v>
      </c>
      <c r="AB233" s="159"/>
      <c r="AC233" s="159"/>
      <c r="AD233" s="158">
        <f t="shared" si="70"/>
        <v>410</v>
      </c>
      <c r="AE233" s="159"/>
      <c r="AF233" s="158">
        <f t="shared" si="71"/>
        <v>0</v>
      </c>
      <c r="AG233" s="158">
        <f t="shared" si="79"/>
        <v>360</v>
      </c>
      <c r="AH233" s="159"/>
      <c r="AI233" s="159">
        <v>50</v>
      </c>
      <c r="AJ233" s="159"/>
      <c r="AK233" s="159"/>
      <c r="AL233" s="159"/>
      <c r="AM233" s="159"/>
      <c r="AN233" s="159"/>
      <c r="AO233" s="159"/>
      <c r="AP233" s="159"/>
      <c r="AQ233" s="158">
        <f t="shared" si="72"/>
        <v>410</v>
      </c>
      <c r="AR233" s="159">
        <v>770</v>
      </c>
      <c r="AS233" s="158">
        <f t="shared" si="73"/>
        <v>-360</v>
      </c>
      <c r="AT233" s="158">
        <f t="shared" si="80"/>
        <v>360</v>
      </c>
      <c r="AU233" s="159"/>
      <c r="AV233" s="159">
        <v>50</v>
      </c>
      <c r="AW233" s="159"/>
      <c r="AX233" s="159"/>
      <c r="AY233" s="159"/>
      <c r="AZ233" s="159"/>
      <c r="BA233" s="159"/>
      <c r="BB233" s="159"/>
      <c r="BC233" s="159"/>
      <c r="BD233" s="158">
        <f t="shared" si="74"/>
        <v>410</v>
      </c>
      <c r="BE233" s="159">
        <v>50</v>
      </c>
      <c r="BF233" s="159">
        <f t="shared" si="75"/>
        <v>0</v>
      </c>
      <c r="BG233" s="137" t="str">
        <f t="shared" si="68"/>
        <v>*</v>
      </c>
    </row>
    <row r="234" spans="1:59">
      <c r="A234" s="138">
        <v>232</v>
      </c>
      <c r="B234" s="173" t="s">
        <v>501</v>
      </c>
      <c r="C234" s="213" t="s">
        <v>10</v>
      </c>
      <c r="D234" s="156" t="s">
        <v>943</v>
      </c>
      <c r="E234" s="161">
        <v>85</v>
      </c>
      <c r="F234" s="175">
        <v>0</v>
      </c>
      <c r="G234" s="158">
        <f t="shared" si="77"/>
        <v>255</v>
      </c>
      <c r="H234" s="159"/>
      <c r="I234" s="159"/>
      <c r="J234" s="159"/>
      <c r="K234" s="159"/>
      <c r="L234" s="159"/>
      <c r="M234" s="159"/>
      <c r="N234" s="159"/>
      <c r="O234" s="159"/>
      <c r="P234" s="159"/>
      <c r="Q234" s="158">
        <f t="shared" si="69"/>
        <v>255</v>
      </c>
      <c r="R234" s="159"/>
      <c r="S234" s="158">
        <f t="shared" si="76"/>
        <v>255</v>
      </c>
      <c r="T234" s="158">
        <f t="shared" si="78"/>
        <v>255</v>
      </c>
      <c r="U234" s="159"/>
      <c r="V234" s="159"/>
      <c r="W234" s="159"/>
      <c r="X234" s="159"/>
      <c r="Y234" s="159"/>
      <c r="Z234" s="159"/>
      <c r="AA234" s="159"/>
      <c r="AB234" s="159"/>
      <c r="AC234" s="159"/>
      <c r="AD234" s="158">
        <f t="shared" si="70"/>
        <v>255</v>
      </c>
      <c r="AE234" s="159">
        <v>510</v>
      </c>
      <c r="AF234" s="158">
        <f t="shared" si="71"/>
        <v>0</v>
      </c>
      <c r="AG234" s="158">
        <f t="shared" si="79"/>
        <v>255</v>
      </c>
      <c r="AH234" s="159"/>
      <c r="AI234" s="159"/>
      <c r="AJ234" s="159"/>
      <c r="AK234" s="159"/>
      <c r="AL234" s="159"/>
      <c r="AM234" s="159"/>
      <c r="AN234" s="159"/>
      <c r="AO234" s="159"/>
      <c r="AP234" s="159"/>
      <c r="AQ234" s="158">
        <f t="shared" si="72"/>
        <v>255</v>
      </c>
      <c r="AR234" s="159"/>
      <c r="AS234" s="158">
        <f t="shared" si="73"/>
        <v>255</v>
      </c>
      <c r="AT234" s="158">
        <f t="shared" si="80"/>
        <v>255</v>
      </c>
      <c r="AU234" s="159"/>
      <c r="AV234" s="159"/>
      <c r="AW234" s="159"/>
      <c r="AX234" s="159"/>
      <c r="AY234" s="159"/>
      <c r="AZ234" s="159"/>
      <c r="BA234" s="159"/>
      <c r="BB234" s="159"/>
      <c r="BC234" s="159"/>
      <c r="BD234" s="158">
        <f t="shared" si="74"/>
        <v>255</v>
      </c>
      <c r="BE234" s="159">
        <v>510</v>
      </c>
      <c r="BF234" s="159">
        <f t="shared" si="75"/>
        <v>0</v>
      </c>
      <c r="BG234" s="137" t="str">
        <f t="shared" si="68"/>
        <v>*</v>
      </c>
    </row>
    <row r="235" spans="1:59">
      <c r="A235" s="138">
        <v>233</v>
      </c>
      <c r="B235" s="160" t="s">
        <v>502</v>
      </c>
      <c r="C235" s="213" t="s">
        <v>23</v>
      </c>
      <c r="D235" s="156" t="s">
        <v>12</v>
      </c>
      <c r="E235" s="161">
        <v>70</v>
      </c>
      <c r="F235" s="158">
        <v>0</v>
      </c>
      <c r="G235" s="158">
        <f t="shared" si="77"/>
        <v>210</v>
      </c>
      <c r="H235" s="159"/>
      <c r="I235" s="159"/>
      <c r="J235" s="159"/>
      <c r="K235" s="159"/>
      <c r="L235" s="159"/>
      <c r="M235" s="159"/>
      <c r="N235" s="159"/>
      <c r="O235" s="159"/>
      <c r="P235" s="159"/>
      <c r="Q235" s="158">
        <f t="shared" si="69"/>
        <v>210</v>
      </c>
      <c r="R235" s="159"/>
      <c r="S235" s="158">
        <f t="shared" si="76"/>
        <v>210</v>
      </c>
      <c r="T235" s="158">
        <f t="shared" si="78"/>
        <v>210</v>
      </c>
      <c r="U235" s="159"/>
      <c r="V235" s="159"/>
      <c r="W235" s="159"/>
      <c r="X235" s="159"/>
      <c r="Y235" s="159"/>
      <c r="Z235" s="159"/>
      <c r="AA235" s="159"/>
      <c r="AB235" s="159"/>
      <c r="AC235" s="159"/>
      <c r="AD235" s="158">
        <f t="shared" si="70"/>
        <v>210</v>
      </c>
      <c r="AE235" s="159">
        <v>840</v>
      </c>
      <c r="AF235" s="158">
        <f t="shared" si="71"/>
        <v>-420</v>
      </c>
      <c r="AG235" s="158">
        <f t="shared" si="79"/>
        <v>210</v>
      </c>
      <c r="AH235" s="176"/>
      <c r="AI235" s="176">
        <v>50</v>
      </c>
      <c r="AJ235" s="176"/>
      <c r="AK235" s="176"/>
      <c r="AL235" s="176"/>
      <c r="AM235" s="176"/>
      <c r="AN235" s="176"/>
      <c r="AO235" s="176"/>
      <c r="AP235" s="176"/>
      <c r="AQ235" s="158">
        <f t="shared" si="72"/>
        <v>260</v>
      </c>
      <c r="AR235" s="159"/>
      <c r="AS235" s="158">
        <f t="shared" si="73"/>
        <v>-160</v>
      </c>
      <c r="AT235" s="158">
        <f t="shared" si="80"/>
        <v>210</v>
      </c>
      <c r="AU235" s="176"/>
      <c r="AV235" s="176"/>
      <c r="AW235" s="176"/>
      <c r="AX235" s="176"/>
      <c r="AY235" s="176"/>
      <c r="AZ235" s="176"/>
      <c r="BA235" s="176"/>
      <c r="BB235" s="176"/>
      <c r="BC235" s="176"/>
      <c r="BD235" s="158">
        <f t="shared" si="74"/>
        <v>210</v>
      </c>
      <c r="BE235" s="159"/>
      <c r="BF235" s="159">
        <f t="shared" si="75"/>
        <v>50</v>
      </c>
      <c r="BG235" s="137" t="str">
        <f t="shared" si="68"/>
        <v/>
      </c>
    </row>
    <row r="236" spans="1:59">
      <c r="A236" s="138">
        <v>234</v>
      </c>
      <c r="B236" s="160" t="s">
        <v>505</v>
      </c>
      <c r="C236" s="213" t="s">
        <v>23</v>
      </c>
      <c r="D236" s="156" t="s">
        <v>12</v>
      </c>
      <c r="E236" s="161">
        <v>50</v>
      </c>
      <c r="F236" s="177">
        <v>-100</v>
      </c>
      <c r="G236" s="158">
        <f t="shared" si="77"/>
        <v>150</v>
      </c>
      <c r="H236" s="176"/>
      <c r="I236" s="176"/>
      <c r="J236" s="176"/>
      <c r="K236" s="176"/>
      <c r="L236" s="176"/>
      <c r="M236" s="176"/>
      <c r="N236" s="176"/>
      <c r="O236" s="176"/>
      <c r="P236" s="176"/>
      <c r="Q236" s="158">
        <f t="shared" si="69"/>
        <v>150</v>
      </c>
      <c r="R236" s="176">
        <v>250</v>
      </c>
      <c r="S236" s="158">
        <f t="shared" si="76"/>
        <v>-200</v>
      </c>
      <c r="T236" s="158">
        <f t="shared" si="78"/>
        <v>150</v>
      </c>
      <c r="U236" s="176"/>
      <c r="V236" s="176">
        <v>50</v>
      </c>
      <c r="W236" s="176"/>
      <c r="X236" s="176"/>
      <c r="Y236" s="176"/>
      <c r="Z236" s="176"/>
      <c r="AA236" s="176"/>
      <c r="AB236" s="176"/>
      <c r="AC236" s="176"/>
      <c r="AD236" s="158">
        <f t="shared" si="70"/>
        <v>200</v>
      </c>
      <c r="AE236" s="159"/>
      <c r="AF236" s="158">
        <f t="shared" si="71"/>
        <v>0</v>
      </c>
      <c r="AG236" s="158">
        <f t="shared" si="79"/>
        <v>150</v>
      </c>
      <c r="AH236" s="176"/>
      <c r="AI236" s="176"/>
      <c r="AJ236" s="176"/>
      <c r="AK236" s="176"/>
      <c r="AL236" s="176"/>
      <c r="AM236" s="176"/>
      <c r="AN236" s="176"/>
      <c r="AO236" s="176"/>
      <c r="AP236" s="176"/>
      <c r="AQ236" s="158">
        <f t="shared" si="72"/>
        <v>150</v>
      </c>
      <c r="AR236" s="159"/>
      <c r="AS236" s="158">
        <f t="shared" si="73"/>
        <v>150</v>
      </c>
      <c r="AT236" s="158">
        <f t="shared" si="80"/>
        <v>150</v>
      </c>
      <c r="AU236" s="176"/>
      <c r="AV236" s="176"/>
      <c r="AW236" s="176"/>
      <c r="AX236" s="176"/>
      <c r="AY236" s="176"/>
      <c r="AZ236" s="176"/>
      <c r="BA236" s="176"/>
      <c r="BB236" s="176"/>
      <c r="BC236" s="176"/>
      <c r="BD236" s="158">
        <f t="shared" si="74"/>
        <v>150</v>
      </c>
      <c r="BE236" s="159"/>
      <c r="BF236" s="159">
        <f t="shared" si="75"/>
        <v>300</v>
      </c>
      <c r="BG236" s="137" t="str">
        <f t="shared" si="68"/>
        <v/>
      </c>
    </row>
    <row r="237" spans="1:59">
      <c r="A237" s="138">
        <v>235</v>
      </c>
      <c r="B237" s="160" t="s">
        <v>507</v>
      </c>
      <c r="C237" s="213" t="s">
        <v>14</v>
      </c>
      <c r="D237" s="156" t="s">
        <v>12</v>
      </c>
      <c r="E237" s="161">
        <v>275</v>
      </c>
      <c r="F237" s="158">
        <v>1700</v>
      </c>
      <c r="G237" s="158">
        <f t="shared" si="77"/>
        <v>825</v>
      </c>
      <c r="H237" s="159"/>
      <c r="I237" s="159"/>
      <c r="J237" s="159"/>
      <c r="K237" s="159"/>
      <c r="L237" s="159"/>
      <c r="M237" s="159"/>
      <c r="N237" s="159"/>
      <c r="O237" s="159"/>
      <c r="P237" s="159"/>
      <c r="Q237" s="158">
        <f t="shared" si="69"/>
        <v>825</v>
      </c>
      <c r="R237" s="159">
        <v>2525</v>
      </c>
      <c r="S237" s="158">
        <f t="shared" si="76"/>
        <v>0</v>
      </c>
      <c r="T237" s="158">
        <f t="shared" si="78"/>
        <v>825</v>
      </c>
      <c r="U237" s="159">
        <v>100</v>
      </c>
      <c r="V237" s="159"/>
      <c r="W237" s="159"/>
      <c r="X237" s="159"/>
      <c r="Y237" s="159"/>
      <c r="Z237" s="159"/>
      <c r="AA237" s="159">
        <v>50</v>
      </c>
      <c r="AB237" s="159"/>
      <c r="AC237" s="159">
        <v>120</v>
      </c>
      <c r="AD237" s="158">
        <f t="shared" si="70"/>
        <v>1095</v>
      </c>
      <c r="AE237" s="159"/>
      <c r="AF237" s="158">
        <f t="shared" si="71"/>
        <v>1095</v>
      </c>
      <c r="AG237" s="158">
        <f t="shared" si="79"/>
        <v>825</v>
      </c>
      <c r="AH237" s="176"/>
      <c r="AI237" s="176"/>
      <c r="AJ237" s="176"/>
      <c r="AK237" s="176"/>
      <c r="AL237" s="176"/>
      <c r="AM237" s="176"/>
      <c r="AN237" s="176"/>
      <c r="AO237" s="176"/>
      <c r="AP237" s="176"/>
      <c r="AQ237" s="158">
        <f t="shared" si="72"/>
        <v>825</v>
      </c>
      <c r="AR237" s="159"/>
      <c r="AS237" s="158">
        <f t="shared" si="73"/>
        <v>1920</v>
      </c>
      <c r="AT237" s="158">
        <f t="shared" si="80"/>
        <v>825</v>
      </c>
      <c r="AU237" s="176"/>
      <c r="AV237" s="176"/>
      <c r="AW237" s="176"/>
      <c r="AX237" s="176"/>
      <c r="AY237" s="176"/>
      <c r="AZ237" s="176"/>
      <c r="BA237" s="176"/>
      <c r="BB237" s="176"/>
      <c r="BC237" s="176"/>
      <c r="BD237" s="158">
        <f t="shared" si="74"/>
        <v>825</v>
      </c>
      <c r="BE237" s="159">
        <v>300</v>
      </c>
      <c r="BF237" s="159">
        <f t="shared" si="75"/>
        <v>2445</v>
      </c>
      <c r="BG237" s="137" t="str">
        <f t="shared" si="68"/>
        <v/>
      </c>
    </row>
    <row r="238" spans="1:59">
      <c r="A238" s="138">
        <v>236</v>
      </c>
      <c r="B238" s="173" t="s">
        <v>509</v>
      </c>
      <c r="C238" s="213" t="s">
        <v>23</v>
      </c>
      <c r="D238" s="174"/>
      <c r="E238" s="173"/>
      <c r="F238" s="175">
        <v>0</v>
      </c>
      <c r="G238" s="158">
        <f t="shared" si="77"/>
        <v>0</v>
      </c>
      <c r="H238" s="159"/>
      <c r="I238" s="159"/>
      <c r="J238" s="159"/>
      <c r="K238" s="159"/>
      <c r="L238" s="159"/>
      <c r="M238" s="159"/>
      <c r="N238" s="159"/>
      <c r="O238" s="159"/>
      <c r="P238" s="159"/>
      <c r="Q238" s="158">
        <f t="shared" si="69"/>
        <v>0</v>
      </c>
      <c r="R238" s="159"/>
      <c r="S238" s="158">
        <f t="shared" si="76"/>
        <v>0</v>
      </c>
      <c r="T238" s="158">
        <f t="shared" si="78"/>
        <v>0</v>
      </c>
      <c r="U238" s="159"/>
      <c r="V238" s="159"/>
      <c r="W238" s="159"/>
      <c r="X238" s="159"/>
      <c r="Y238" s="159"/>
      <c r="Z238" s="159"/>
      <c r="AA238" s="159"/>
      <c r="AB238" s="159"/>
      <c r="AC238" s="159"/>
      <c r="AD238" s="158">
        <f t="shared" si="70"/>
        <v>0</v>
      </c>
      <c r="AE238" s="159"/>
      <c r="AF238" s="158">
        <f t="shared" si="71"/>
        <v>0</v>
      </c>
      <c r="AG238" s="158">
        <f t="shared" si="79"/>
        <v>0</v>
      </c>
      <c r="AH238" s="176"/>
      <c r="AI238" s="176"/>
      <c r="AJ238" s="176"/>
      <c r="AK238" s="176"/>
      <c r="AL238" s="176"/>
      <c r="AM238" s="176"/>
      <c r="AN238" s="176"/>
      <c r="AO238" s="176"/>
      <c r="AP238" s="176"/>
      <c r="AQ238" s="158">
        <f t="shared" si="72"/>
        <v>0</v>
      </c>
      <c r="AR238" s="159"/>
      <c r="AS238" s="158">
        <f t="shared" si="73"/>
        <v>0</v>
      </c>
      <c r="AT238" s="158">
        <f t="shared" si="80"/>
        <v>0</v>
      </c>
      <c r="AU238" s="176"/>
      <c r="AV238" s="176"/>
      <c r="AW238" s="176"/>
      <c r="AX238" s="176"/>
      <c r="AY238" s="176"/>
      <c r="AZ238" s="176"/>
      <c r="BA238" s="176"/>
      <c r="BB238" s="176"/>
      <c r="BC238" s="176"/>
      <c r="BD238" s="158">
        <f t="shared" si="74"/>
        <v>0</v>
      </c>
      <c r="BE238" s="159"/>
      <c r="BF238" s="159">
        <f t="shared" si="75"/>
        <v>0</v>
      </c>
      <c r="BG238" s="137" t="str">
        <f t="shared" si="68"/>
        <v>*</v>
      </c>
    </row>
    <row r="239" spans="1:59">
      <c r="A239" s="138">
        <v>237</v>
      </c>
      <c r="B239" s="160" t="s">
        <v>510</v>
      </c>
      <c r="C239" s="213" t="s">
        <v>14</v>
      </c>
      <c r="D239" s="156" t="s">
        <v>512</v>
      </c>
      <c r="E239" s="161">
        <v>165</v>
      </c>
      <c r="F239" s="158">
        <v>0</v>
      </c>
      <c r="G239" s="158">
        <f t="shared" si="77"/>
        <v>495</v>
      </c>
      <c r="H239" s="159"/>
      <c r="I239" s="159"/>
      <c r="J239" s="159"/>
      <c r="K239" s="159"/>
      <c r="L239" s="159"/>
      <c r="M239" s="159"/>
      <c r="N239" s="159"/>
      <c r="O239" s="159"/>
      <c r="P239" s="159"/>
      <c r="Q239" s="158">
        <f t="shared" si="69"/>
        <v>495</v>
      </c>
      <c r="R239" s="159">
        <v>495</v>
      </c>
      <c r="S239" s="158">
        <f t="shared" si="76"/>
        <v>0</v>
      </c>
      <c r="T239" s="158">
        <f t="shared" si="78"/>
        <v>495</v>
      </c>
      <c r="U239" s="159"/>
      <c r="V239" s="159"/>
      <c r="W239" s="159"/>
      <c r="X239" s="159"/>
      <c r="Y239" s="159"/>
      <c r="Z239" s="159"/>
      <c r="AA239" s="159">
        <v>50</v>
      </c>
      <c r="AB239" s="159"/>
      <c r="AC239" s="159"/>
      <c r="AD239" s="158">
        <f t="shared" si="70"/>
        <v>545</v>
      </c>
      <c r="AE239" s="159">
        <v>545</v>
      </c>
      <c r="AF239" s="158">
        <f t="shared" si="71"/>
        <v>0</v>
      </c>
      <c r="AG239" s="158">
        <f t="shared" si="79"/>
        <v>495</v>
      </c>
      <c r="AH239" s="176"/>
      <c r="AI239" s="176"/>
      <c r="AJ239" s="176"/>
      <c r="AK239" s="176"/>
      <c r="AL239" s="176"/>
      <c r="AM239" s="176"/>
      <c r="AN239" s="176"/>
      <c r="AO239" s="176"/>
      <c r="AP239" s="176"/>
      <c r="AQ239" s="158">
        <f t="shared" si="72"/>
        <v>495</v>
      </c>
      <c r="AR239" s="159">
        <v>495</v>
      </c>
      <c r="AS239" s="158">
        <f t="shared" si="73"/>
        <v>0</v>
      </c>
      <c r="AT239" s="158">
        <f t="shared" si="80"/>
        <v>495</v>
      </c>
      <c r="AU239" s="176"/>
      <c r="AV239" s="176"/>
      <c r="AW239" s="176"/>
      <c r="AX239" s="176"/>
      <c r="AY239" s="176"/>
      <c r="AZ239" s="176"/>
      <c r="BA239" s="176"/>
      <c r="BB239" s="176"/>
      <c r="BC239" s="176"/>
      <c r="BD239" s="158">
        <f t="shared" si="74"/>
        <v>495</v>
      </c>
      <c r="BE239" s="159">
        <v>495</v>
      </c>
      <c r="BF239" s="159">
        <f t="shared" si="75"/>
        <v>0</v>
      </c>
      <c r="BG239" s="137" t="str">
        <f t="shared" si="68"/>
        <v>*</v>
      </c>
    </row>
    <row r="240" spans="1:59">
      <c r="A240" s="138">
        <v>238</v>
      </c>
      <c r="B240" s="221" t="s">
        <v>1308</v>
      </c>
      <c r="C240" s="213" t="s">
        <v>14</v>
      </c>
      <c r="D240" s="156"/>
      <c r="E240" s="161">
        <v>55</v>
      </c>
      <c r="F240" s="158"/>
      <c r="G240" s="158"/>
      <c r="H240" s="159"/>
      <c r="I240" s="159"/>
      <c r="J240" s="159"/>
      <c r="K240" s="159"/>
      <c r="L240" s="159"/>
      <c r="M240" s="159"/>
      <c r="N240" s="159"/>
      <c r="O240" s="159"/>
      <c r="P240" s="159"/>
      <c r="Q240" s="158">
        <f t="shared" si="69"/>
        <v>0</v>
      </c>
      <c r="R240" s="159"/>
      <c r="S240" s="158"/>
      <c r="T240" s="158"/>
      <c r="U240" s="159"/>
      <c r="V240" s="159"/>
      <c r="W240" s="159"/>
      <c r="X240" s="159"/>
      <c r="Y240" s="159"/>
      <c r="Z240" s="159"/>
      <c r="AA240" s="159"/>
      <c r="AB240" s="159"/>
      <c r="AC240" s="159"/>
      <c r="AD240" s="158">
        <f t="shared" si="70"/>
        <v>0</v>
      </c>
      <c r="AE240" s="159"/>
      <c r="AF240" s="158">
        <f t="shared" si="71"/>
        <v>0</v>
      </c>
      <c r="AG240" s="225">
        <v>146</v>
      </c>
      <c r="AH240" s="176"/>
      <c r="AI240" s="176"/>
      <c r="AJ240" s="176"/>
      <c r="AK240" s="176"/>
      <c r="AL240" s="176"/>
      <c r="AM240" s="176"/>
      <c r="AN240" s="176"/>
      <c r="AO240" s="176"/>
      <c r="AP240" s="176"/>
      <c r="AQ240" s="158">
        <f t="shared" si="72"/>
        <v>146</v>
      </c>
      <c r="AR240" s="159">
        <v>146</v>
      </c>
      <c r="AS240" s="158">
        <f t="shared" si="73"/>
        <v>0</v>
      </c>
      <c r="AT240" s="158">
        <f t="shared" si="80"/>
        <v>165</v>
      </c>
      <c r="AU240" s="176">
        <v>50</v>
      </c>
      <c r="AV240" s="176"/>
      <c r="AW240" s="176"/>
      <c r="AX240" s="176"/>
      <c r="AY240" s="176"/>
      <c r="AZ240" s="176"/>
      <c r="BA240" s="176"/>
      <c r="BB240" s="176"/>
      <c r="BC240" s="176"/>
      <c r="BD240" s="158">
        <f t="shared" si="74"/>
        <v>215</v>
      </c>
      <c r="BE240" s="159">
        <v>215</v>
      </c>
      <c r="BF240" s="159">
        <f t="shared" si="75"/>
        <v>0</v>
      </c>
    </row>
    <row r="241" spans="1:59">
      <c r="A241" s="138">
        <v>239</v>
      </c>
      <c r="B241" s="160" t="s">
        <v>513</v>
      </c>
      <c r="C241" s="213" t="s">
        <v>23</v>
      </c>
      <c r="D241" s="156" t="s">
        <v>514</v>
      </c>
      <c r="E241" s="161">
        <v>100</v>
      </c>
      <c r="F241" s="158">
        <v>0</v>
      </c>
      <c r="G241" s="158">
        <f t="shared" ref="G241:G272" si="81">E241*3</f>
        <v>300</v>
      </c>
      <c r="H241" s="159"/>
      <c r="I241" s="159">
        <v>50</v>
      </c>
      <c r="J241" s="159"/>
      <c r="K241" s="159"/>
      <c r="L241" s="159"/>
      <c r="M241" s="159"/>
      <c r="N241" s="159"/>
      <c r="O241" s="159"/>
      <c r="P241" s="159"/>
      <c r="Q241" s="158">
        <f t="shared" si="69"/>
        <v>350</v>
      </c>
      <c r="R241" s="159">
        <v>350</v>
      </c>
      <c r="S241" s="158">
        <f t="shared" ref="S241:S272" si="82">F241+Q241-R241</f>
        <v>0</v>
      </c>
      <c r="T241" s="158">
        <f t="shared" ref="T241:T280" si="83">E241*3</f>
        <v>300</v>
      </c>
      <c r="U241" s="159">
        <v>240</v>
      </c>
      <c r="V241" s="159">
        <v>150</v>
      </c>
      <c r="W241" s="159"/>
      <c r="X241" s="159"/>
      <c r="Y241" s="159"/>
      <c r="Z241" s="159"/>
      <c r="AA241" s="159">
        <v>50</v>
      </c>
      <c r="AB241" s="159"/>
      <c r="AC241" s="159"/>
      <c r="AD241" s="158">
        <f t="shared" si="70"/>
        <v>740</v>
      </c>
      <c r="AE241" s="159">
        <v>1340</v>
      </c>
      <c r="AF241" s="158">
        <f t="shared" si="71"/>
        <v>-600</v>
      </c>
      <c r="AG241" s="158">
        <f t="shared" ref="AG241:AG280" si="84">$E241*3</f>
        <v>300</v>
      </c>
      <c r="AH241" s="159">
        <v>80</v>
      </c>
      <c r="AI241" s="159">
        <v>100</v>
      </c>
      <c r="AJ241" s="159"/>
      <c r="AK241" s="159"/>
      <c r="AL241" s="159"/>
      <c r="AM241" s="159"/>
      <c r="AN241" s="159"/>
      <c r="AO241" s="159"/>
      <c r="AP241" s="176"/>
      <c r="AQ241" s="158">
        <f t="shared" si="72"/>
        <v>480</v>
      </c>
      <c r="AR241" s="159">
        <v>180</v>
      </c>
      <c r="AS241" s="158">
        <f t="shared" si="73"/>
        <v>-300</v>
      </c>
      <c r="AT241" s="158">
        <f t="shared" si="80"/>
        <v>300</v>
      </c>
      <c r="AU241" s="159"/>
      <c r="AV241" s="159"/>
      <c r="AW241" s="159"/>
      <c r="AX241" s="159"/>
      <c r="AY241" s="159"/>
      <c r="AZ241" s="159"/>
      <c r="BA241" s="159"/>
      <c r="BB241" s="159"/>
      <c r="BC241" s="159"/>
      <c r="BD241" s="158">
        <f t="shared" si="74"/>
        <v>300</v>
      </c>
      <c r="BE241" s="159"/>
      <c r="BF241" s="159">
        <f t="shared" si="75"/>
        <v>0</v>
      </c>
      <c r="BG241" s="137" t="str">
        <f t="shared" si="68"/>
        <v>*</v>
      </c>
    </row>
    <row r="242" spans="1:59">
      <c r="A242" s="138">
        <v>240</v>
      </c>
      <c r="B242" s="160" t="s">
        <v>515</v>
      </c>
      <c r="C242" s="213" t="s">
        <v>23</v>
      </c>
      <c r="D242" s="156" t="s">
        <v>517</v>
      </c>
      <c r="E242" s="161">
        <v>85</v>
      </c>
      <c r="F242" s="158">
        <v>50</v>
      </c>
      <c r="G242" s="158">
        <f t="shared" si="81"/>
        <v>255</v>
      </c>
      <c r="H242" s="159"/>
      <c r="I242" s="159"/>
      <c r="J242" s="159"/>
      <c r="K242" s="159"/>
      <c r="L242" s="159"/>
      <c r="M242" s="159"/>
      <c r="N242" s="159"/>
      <c r="O242" s="159"/>
      <c r="P242" s="159"/>
      <c r="Q242" s="158">
        <f t="shared" si="69"/>
        <v>255</v>
      </c>
      <c r="R242" s="159">
        <v>305</v>
      </c>
      <c r="S242" s="158">
        <f t="shared" si="82"/>
        <v>0</v>
      </c>
      <c r="T242" s="158">
        <f t="shared" si="83"/>
        <v>255</v>
      </c>
      <c r="U242" s="159"/>
      <c r="V242" s="159"/>
      <c r="W242" s="159"/>
      <c r="X242" s="159"/>
      <c r="Y242" s="159"/>
      <c r="Z242" s="159"/>
      <c r="AA242" s="159">
        <v>50</v>
      </c>
      <c r="AB242" s="159"/>
      <c r="AC242" s="159"/>
      <c r="AD242" s="158">
        <f t="shared" si="70"/>
        <v>305</v>
      </c>
      <c r="AE242" s="159">
        <v>305</v>
      </c>
      <c r="AF242" s="158">
        <f t="shared" si="71"/>
        <v>0</v>
      </c>
      <c r="AG242" s="158">
        <f t="shared" si="84"/>
        <v>255</v>
      </c>
      <c r="AH242" s="159"/>
      <c r="AI242" s="159">
        <v>50</v>
      </c>
      <c r="AJ242" s="159"/>
      <c r="AK242" s="159"/>
      <c r="AL242" s="159"/>
      <c r="AM242" s="159"/>
      <c r="AN242" s="159"/>
      <c r="AO242" s="159"/>
      <c r="AP242" s="159"/>
      <c r="AQ242" s="158">
        <f t="shared" si="72"/>
        <v>305</v>
      </c>
      <c r="AR242" s="159">
        <v>305</v>
      </c>
      <c r="AS242" s="158">
        <f t="shared" si="73"/>
        <v>0</v>
      </c>
      <c r="AT242" s="158">
        <f t="shared" si="80"/>
        <v>255</v>
      </c>
      <c r="AU242" s="159"/>
      <c r="AV242" s="159"/>
      <c r="AW242" s="159"/>
      <c r="AX242" s="159"/>
      <c r="AY242" s="159">
        <v>200</v>
      </c>
      <c r="AZ242" s="159"/>
      <c r="BA242" s="159"/>
      <c r="BB242" s="159"/>
      <c r="BC242" s="159"/>
      <c r="BD242" s="158">
        <f t="shared" si="74"/>
        <v>455</v>
      </c>
      <c r="BE242" s="159">
        <v>455</v>
      </c>
      <c r="BF242" s="159">
        <f t="shared" si="75"/>
        <v>0</v>
      </c>
      <c r="BG242" s="137" t="str">
        <f t="shared" si="68"/>
        <v>*</v>
      </c>
    </row>
    <row r="243" spans="1:59">
      <c r="A243" s="138">
        <v>241</v>
      </c>
      <c r="B243" s="160" t="s">
        <v>518</v>
      </c>
      <c r="C243" s="213" t="s">
        <v>14</v>
      </c>
      <c r="D243" s="220" t="s">
        <v>1148</v>
      </c>
      <c r="E243" s="161">
        <v>50</v>
      </c>
      <c r="F243" s="158">
        <v>-650</v>
      </c>
      <c r="G243" s="158">
        <f t="shared" si="81"/>
        <v>150</v>
      </c>
      <c r="H243" s="159">
        <v>50</v>
      </c>
      <c r="I243" s="159">
        <v>50</v>
      </c>
      <c r="J243" s="159"/>
      <c r="K243" s="159"/>
      <c r="L243" s="159"/>
      <c r="M243" s="159"/>
      <c r="N243" s="159"/>
      <c r="O243" s="159"/>
      <c r="P243" s="159"/>
      <c r="Q243" s="158">
        <f t="shared" si="69"/>
        <v>250</v>
      </c>
      <c r="R243" s="159">
        <v>50</v>
      </c>
      <c r="S243" s="158">
        <f t="shared" si="82"/>
        <v>-450</v>
      </c>
      <c r="T243" s="158">
        <f t="shared" si="83"/>
        <v>150</v>
      </c>
      <c r="U243" s="159"/>
      <c r="V243" s="159"/>
      <c r="W243" s="159"/>
      <c r="X243" s="159"/>
      <c r="Y243" s="159"/>
      <c r="Z243" s="159"/>
      <c r="AA243" s="159"/>
      <c r="AB243" s="159"/>
      <c r="AC243" s="159"/>
      <c r="AD243" s="158">
        <f t="shared" si="70"/>
        <v>150</v>
      </c>
      <c r="AE243" s="159"/>
      <c r="AF243" s="158">
        <f t="shared" si="71"/>
        <v>-300</v>
      </c>
      <c r="AG243" s="158">
        <f t="shared" si="84"/>
        <v>150</v>
      </c>
      <c r="AH243" s="159"/>
      <c r="AI243" s="159"/>
      <c r="AJ243" s="159"/>
      <c r="AK243" s="159"/>
      <c r="AL243" s="159"/>
      <c r="AM243" s="159"/>
      <c r="AN243" s="159"/>
      <c r="AO243" s="159"/>
      <c r="AP243" s="159"/>
      <c r="AQ243" s="158">
        <f t="shared" si="72"/>
        <v>150</v>
      </c>
      <c r="AR243" s="159"/>
      <c r="AS243" s="158">
        <f t="shared" si="73"/>
        <v>-150</v>
      </c>
      <c r="AT243" s="158">
        <f t="shared" si="80"/>
        <v>150</v>
      </c>
      <c r="AU243" s="159"/>
      <c r="AV243" s="159"/>
      <c r="AW243" s="159"/>
      <c r="AX243" s="159"/>
      <c r="AY243" s="159"/>
      <c r="AZ243" s="159"/>
      <c r="BA243" s="159"/>
      <c r="BB243" s="159"/>
      <c r="BC243" s="159"/>
      <c r="BD243" s="158">
        <f t="shared" si="74"/>
        <v>150</v>
      </c>
      <c r="BE243" s="159"/>
      <c r="BF243" s="159">
        <f t="shared" si="75"/>
        <v>0</v>
      </c>
      <c r="BG243" s="137" t="str">
        <f t="shared" si="68"/>
        <v>*</v>
      </c>
    </row>
    <row r="244" spans="1:59">
      <c r="A244" s="138">
        <v>242</v>
      </c>
      <c r="B244" s="160" t="s">
        <v>521</v>
      </c>
      <c r="C244" s="213" t="s">
        <v>14</v>
      </c>
      <c r="D244" s="156" t="s">
        <v>523</v>
      </c>
      <c r="E244" s="161">
        <v>140</v>
      </c>
      <c r="F244" s="158">
        <v>0</v>
      </c>
      <c r="G244" s="158">
        <f t="shared" si="81"/>
        <v>420</v>
      </c>
      <c r="H244" s="159"/>
      <c r="I244" s="159"/>
      <c r="J244" s="159"/>
      <c r="K244" s="159"/>
      <c r="L244" s="159"/>
      <c r="M244" s="159"/>
      <c r="N244" s="159">
        <v>50</v>
      </c>
      <c r="O244" s="159"/>
      <c r="P244" s="159"/>
      <c r="Q244" s="158">
        <f t="shared" si="69"/>
        <v>470</v>
      </c>
      <c r="R244" s="159">
        <v>470</v>
      </c>
      <c r="S244" s="158">
        <f t="shared" si="82"/>
        <v>0</v>
      </c>
      <c r="T244" s="158">
        <f t="shared" si="83"/>
        <v>420</v>
      </c>
      <c r="U244" s="159"/>
      <c r="V244" s="159"/>
      <c r="W244" s="159"/>
      <c r="X244" s="159"/>
      <c r="Y244" s="159"/>
      <c r="Z244" s="159"/>
      <c r="AA244" s="159"/>
      <c r="AB244" s="159"/>
      <c r="AC244" s="159"/>
      <c r="AD244" s="158">
        <f t="shared" si="70"/>
        <v>420</v>
      </c>
      <c r="AE244" s="159">
        <v>420</v>
      </c>
      <c r="AF244" s="158">
        <f t="shared" si="71"/>
        <v>0</v>
      </c>
      <c r="AG244" s="158">
        <f t="shared" si="84"/>
        <v>420</v>
      </c>
      <c r="AH244" s="159"/>
      <c r="AI244" s="159"/>
      <c r="AJ244" s="159"/>
      <c r="AK244" s="159"/>
      <c r="AL244" s="159"/>
      <c r="AM244" s="159"/>
      <c r="AN244" s="159"/>
      <c r="AO244" s="159"/>
      <c r="AP244" s="159"/>
      <c r="AQ244" s="158">
        <f t="shared" si="72"/>
        <v>420</v>
      </c>
      <c r="AR244" s="159">
        <v>420</v>
      </c>
      <c r="AS244" s="158">
        <f t="shared" si="73"/>
        <v>0</v>
      </c>
      <c r="AT244" s="158">
        <f t="shared" si="80"/>
        <v>420</v>
      </c>
      <c r="AU244" s="159"/>
      <c r="AV244" s="159"/>
      <c r="AW244" s="159"/>
      <c r="AX244" s="159"/>
      <c r="AY244" s="159"/>
      <c r="AZ244" s="159"/>
      <c r="BA244" s="159"/>
      <c r="BB244" s="159"/>
      <c r="BC244" s="159"/>
      <c r="BD244" s="158">
        <f t="shared" si="74"/>
        <v>420</v>
      </c>
      <c r="BE244" s="159">
        <v>420</v>
      </c>
      <c r="BF244" s="159">
        <f t="shared" si="75"/>
        <v>0</v>
      </c>
      <c r="BG244" s="137" t="str">
        <f t="shared" si="68"/>
        <v>*</v>
      </c>
    </row>
    <row r="245" spans="1:59">
      <c r="A245" s="138">
        <v>243</v>
      </c>
      <c r="B245" s="160" t="s">
        <v>524</v>
      </c>
      <c r="C245" s="213" t="s">
        <v>23</v>
      </c>
      <c r="D245" s="156" t="s">
        <v>842</v>
      </c>
      <c r="E245" s="161">
        <v>70</v>
      </c>
      <c r="F245" s="158">
        <v>0</v>
      </c>
      <c r="G245" s="158">
        <f t="shared" si="81"/>
        <v>210</v>
      </c>
      <c r="H245" s="159"/>
      <c r="I245" s="159"/>
      <c r="J245" s="159"/>
      <c r="K245" s="159"/>
      <c r="L245" s="159"/>
      <c r="M245" s="159"/>
      <c r="N245" s="159"/>
      <c r="O245" s="159"/>
      <c r="P245" s="159"/>
      <c r="Q245" s="158">
        <f t="shared" si="69"/>
        <v>210</v>
      </c>
      <c r="R245" s="159">
        <v>840</v>
      </c>
      <c r="S245" s="158">
        <f t="shared" si="82"/>
        <v>-630</v>
      </c>
      <c r="T245" s="158">
        <f t="shared" si="83"/>
        <v>210</v>
      </c>
      <c r="U245" s="159"/>
      <c r="V245" s="159"/>
      <c r="W245" s="159"/>
      <c r="X245" s="159"/>
      <c r="Y245" s="159"/>
      <c r="Z245" s="159"/>
      <c r="AA245" s="159"/>
      <c r="AB245" s="159"/>
      <c r="AC245" s="159"/>
      <c r="AD245" s="158">
        <f t="shared" si="70"/>
        <v>210</v>
      </c>
      <c r="AE245" s="159"/>
      <c r="AF245" s="158">
        <f t="shared" si="71"/>
        <v>-420</v>
      </c>
      <c r="AG245" s="158">
        <f t="shared" si="84"/>
        <v>210</v>
      </c>
      <c r="AH245" s="159"/>
      <c r="AI245" s="159"/>
      <c r="AJ245" s="159"/>
      <c r="AK245" s="159"/>
      <c r="AL245" s="159"/>
      <c r="AM245" s="159"/>
      <c r="AN245" s="159"/>
      <c r="AO245" s="159"/>
      <c r="AP245" s="159"/>
      <c r="AQ245" s="158">
        <f t="shared" si="72"/>
        <v>210</v>
      </c>
      <c r="AR245" s="159"/>
      <c r="AS245" s="158">
        <f t="shared" si="73"/>
        <v>-210</v>
      </c>
      <c r="AT245" s="158">
        <f t="shared" si="80"/>
        <v>210</v>
      </c>
      <c r="AU245" s="159"/>
      <c r="AV245" s="159"/>
      <c r="AW245" s="159"/>
      <c r="AX245" s="159"/>
      <c r="AY245" s="159"/>
      <c r="AZ245" s="159"/>
      <c r="BA245" s="159"/>
      <c r="BB245" s="159"/>
      <c r="BC245" s="159"/>
      <c r="BD245" s="158">
        <f t="shared" si="74"/>
        <v>210</v>
      </c>
      <c r="BE245" s="159"/>
      <c r="BF245" s="159">
        <f t="shared" si="75"/>
        <v>0</v>
      </c>
      <c r="BG245" s="137" t="str">
        <f t="shared" si="68"/>
        <v>*</v>
      </c>
    </row>
    <row r="246" spans="1:59">
      <c r="A246" s="138">
        <v>244</v>
      </c>
      <c r="B246" s="179" t="s">
        <v>526</v>
      </c>
      <c r="C246" s="216" t="s">
        <v>14</v>
      </c>
      <c r="D246" s="180" t="s">
        <v>528</v>
      </c>
      <c r="E246" s="182">
        <v>235</v>
      </c>
      <c r="F246" s="158">
        <v>-1370</v>
      </c>
      <c r="G246" s="158">
        <f t="shared" si="81"/>
        <v>705</v>
      </c>
      <c r="H246" s="159">
        <v>100</v>
      </c>
      <c r="I246" s="159">
        <v>264.5</v>
      </c>
      <c r="J246" s="159"/>
      <c r="K246" s="159"/>
      <c r="L246" s="159"/>
      <c r="M246" s="159"/>
      <c r="N246" s="159">
        <v>50</v>
      </c>
      <c r="O246" s="159"/>
      <c r="P246" s="159"/>
      <c r="Q246" s="158">
        <f t="shared" si="69"/>
        <v>1119.5</v>
      </c>
      <c r="R246" s="159">
        <v>254</v>
      </c>
      <c r="S246" s="158">
        <f t="shared" si="82"/>
        <v>-504.5</v>
      </c>
      <c r="T246" s="158">
        <f t="shared" si="83"/>
        <v>705</v>
      </c>
      <c r="U246" s="159">
        <v>50</v>
      </c>
      <c r="V246" s="159">
        <v>50</v>
      </c>
      <c r="W246" s="159"/>
      <c r="X246" s="159"/>
      <c r="Y246" s="159"/>
      <c r="Z246" s="159"/>
      <c r="AA246" s="159"/>
      <c r="AB246" s="159"/>
      <c r="AC246" s="159">
        <v>100</v>
      </c>
      <c r="AD246" s="158">
        <f t="shared" si="70"/>
        <v>905</v>
      </c>
      <c r="AE246" s="159"/>
      <c r="AF246" s="158">
        <f t="shared" si="71"/>
        <v>400.5</v>
      </c>
      <c r="AG246" s="158">
        <f t="shared" si="84"/>
        <v>705</v>
      </c>
      <c r="AH246" s="159"/>
      <c r="AI246" s="159">
        <v>262.5</v>
      </c>
      <c r="AJ246" s="159"/>
      <c r="AK246" s="159"/>
      <c r="AL246" s="159"/>
      <c r="AM246" s="159"/>
      <c r="AN246" s="159"/>
      <c r="AO246" s="159"/>
      <c r="AP246" s="159"/>
      <c r="AQ246" s="158">
        <f t="shared" si="72"/>
        <v>967.5</v>
      </c>
      <c r="AR246" s="159">
        <v>1000</v>
      </c>
      <c r="AS246" s="158">
        <f t="shared" si="73"/>
        <v>368</v>
      </c>
      <c r="AT246" s="158">
        <f t="shared" si="80"/>
        <v>705</v>
      </c>
      <c r="AU246" s="159"/>
      <c r="AV246" s="159"/>
      <c r="AW246" s="159"/>
      <c r="AX246" s="159"/>
      <c r="AY246" s="159"/>
      <c r="AZ246" s="159"/>
      <c r="BA246" s="159"/>
      <c r="BB246" s="159"/>
      <c r="BC246" s="159"/>
      <c r="BD246" s="158">
        <f t="shared" si="74"/>
        <v>705</v>
      </c>
      <c r="BE246" s="159"/>
      <c r="BF246" s="159">
        <f t="shared" si="75"/>
        <v>1073</v>
      </c>
      <c r="BG246" s="137" t="str">
        <f t="shared" si="68"/>
        <v/>
      </c>
    </row>
    <row r="247" spans="1:59">
      <c r="A247" s="138">
        <v>245</v>
      </c>
      <c r="B247" s="160" t="s">
        <v>529</v>
      </c>
      <c r="C247" s="213" t="s">
        <v>23</v>
      </c>
      <c r="D247" s="156" t="s">
        <v>531</v>
      </c>
      <c r="E247" s="161">
        <v>90</v>
      </c>
      <c r="F247" s="158">
        <v>0</v>
      </c>
      <c r="G247" s="158">
        <f t="shared" si="81"/>
        <v>270</v>
      </c>
      <c r="H247" s="159"/>
      <c r="I247" s="159"/>
      <c r="J247" s="159">
        <v>64</v>
      </c>
      <c r="K247" s="159"/>
      <c r="L247" s="159"/>
      <c r="M247" s="159"/>
      <c r="N247" s="159">
        <v>50</v>
      </c>
      <c r="O247" s="159"/>
      <c r="P247" s="159"/>
      <c r="Q247" s="158">
        <f t="shared" si="69"/>
        <v>384</v>
      </c>
      <c r="R247" s="159">
        <v>1144</v>
      </c>
      <c r="S247" s="158">
        <f t="shared" si="82"/>
        <v>-760</v>
      </c>
      <c r="T247" s="158">
        <f t="shared" si="83"/>
        <v>270</v>
      </c>
      <c r="U247" s="159"/>
      <c r="V247" s="159"/>
      <c r="W247" s="159"/>
      <c r="X247" s="159"/>
      <c r="Y247" s="159"/>
      <c r="Z247" s="159"/>
      <c r="AA247" s="159"/>
      <c r="AB247" s="159"/>
      <c r="AC247" s="159"/>
      <c r="AD247" s="158">
        <f t="shared" si="70"/>
        <v>270</v>
      </c>
      <c r="AE247" s="159">
        <v>50</v>
      </c>
      <c r="AF247" s="158">
        <f t="shared" si="71"/>
        <v>-540</v>
      </c>
      <c r="AG247" s="158">
        <f t="shared" si="84"/>
        <v>270</v>
      </c>
      <c r="AH247" s="159"/>
      <c r="AI247" s="159"/>
      <c r="AJ247" s="159"/>
      <c r="AK247" s="159"/>
      <c r="AL247" s="159"/>
      <c r="AM247" s="159"/>
      <c r="AN247" s="159"/>
      <c r="AO247" s="159"/>
      <c r="AP247" s="159"/>
      <c r="AQ247" s="158">
        <f t="shared" si="72"/>
        <v>270</v>
      </c>
      <c r="AR247" s="159"/>
      <c r="AS247" s="158">
        <f t="shared" si="73"/>
        <v>-270</v>
      </c>
      <c r="AT247" s="158">
        <f t="shared" si="80"/>
        <v>270</v>
      </c>
      <c r="AU247" s="159"/>
      <c r="AV247" s="159"/>
      <c r="AW247" s="159"/>
      <c r="AX247" s="159"/>
      <c r="AY247" s="159"/>
      <c r="AZ247" s="159"/>
      <c r="BA247" s="159"/>
      <c r="BB247" s="159"/>
      <c r="BC247" s="159"/>
      <c r="BD247" s="158">
        <f t="shared" si="74"/>
        <v>270</v>
      </c>
      <c r="BE247" s="159"/>
      <c r="BF247" s="159">
        <f t="shared" si="75"/>
        <v>0</v>
      </c>
      <c r="BG247" s="137" t="str">
        <f t="shared" si="68"/>
        <v>*</v>
      </c>
    </row>
    <row r="248" spans="1:59">
      <c r="A248" s="138">
        <v>246</v>
      </c>
      <c r="B248" s="160" t="s">
        <v>1077</v>
      </c>
      <c r="C248" s="213" t="s">
        <v>14</v>
      </c>
      <c r="D248" s="156" t="s">
        <v>1035</v>
      </c>
      <c r="E248" s="161">
        <v>35</v>
      </c>
      <c r="F248" s="158">
        <v>0</v>
      </c>
      <c r="G248" s="158">
        <f t="shared" si="81"/>
        <v>105</v>
      </c>
      <c r="H248" s="159"/>
      <c r="I248" s="159"/>
      <c r="J248" s="159"/>
      <c r="K248" s="159"/>
      <c r="L248" s="159"/>
      <c r="M248" s="159"/>
      <c r="N248" s="159"/>
      <c r="O248" s="159"/>
      <c r="P248" s="159"/>
      <c r="Q248" s="158">
        <f t="shared" si="69"/>
        <v>105</v>
      </c>
      <c r="R248" s="159">
        <v>210</v>
      </c>
      <c r="S248" s="158">
        <f t="shared" si="82"/>
        <v>-105</v>
      </c>
      <c r="T248" s="158">
        <f t="shared" si="83"/>
        <v>105</v>
      </c>
      <c r="U248" s="159"/>
      <c r="V248" s="159"/>
      <c r="W248" s="159"/>
      <c r="X248" s="159"/>
      <c r="Y248" s="159"/>
      <c r="Z248" s="159"/>
      <c r="AA248" s="159"/>
      <c r="AB248" s="159"/>
      <c r="AC248" s="159"/>
      <c r="AD248" s="158">
        <f t="shared" si="70"/>
        <v>105</v>
      </c>
      <c r="AE248" s="159"/>
      <c r="AF248" s="158">
        <f t="shared" si="71"/>
        <v>0</v>
      </c>
      <c r="AG248" s="158">
        <f t="shared" si="84"/>
        <v>105</v>
      </c>
      <c r="AH248" s="176"/>
      <c r="AI248" s="176"/>
      <c r="AJ248" s="176"/>
      <c r="AK248" s="176"/>
      <c r="AL248" s="176"/>
      <c r="AM248" s="176"/>
      <c r="AN248" s="176"/>
      <c r="AO248" s="176"/>
      <c r="AP248" s="176"/>
      <c r="AQ248" s="158">
        <f t="shared" si="72"/>
        <v>105</v>
      </c>
      <c r="AR248" s="159">
        <v>210</v>
      </c>
      <c r="AS248" s="158">
        <f t="shared" si="73"/>
        <v>-105</v>
      </c>
      <c r="AT248" s="158">
        <f t="shared" si="80"/>
        <v>105</v>
      </c>
      <c r="AU248" s="176"/>
      <c r="AV248" s="176"/>
      <c r="AW248" s="176"/>
      <c r="AX248" s="176"/>
      <c r="AY248" s="176"/>
      <c r="AZ248" s="176"/>
      <c r="BA248" s="176"/>
      <c r="BB248" s="176"/>
      <c r="BC248" s="176"/>
      <c r="BD248" s="158">
        <f t="shared" si="74"/>
        <v>105</v>
      </c>
      <c r="BE248" s="159"/>
      <c r="BF248" s="159">
        <f t="shared" si="75"/>
        <v>0</v>
      </c>
      <c r="BG248" s="137" t="str">
        <f t="shared" si="68"/>
        <v>*</v>
      </c>
    </row>
    <row r="249" spans="1:59">
      <c r="A249" s="138">
        <v>247</v>
      </c>
      <c r="B249" s="162" t="s">
        <v>1132</v>
      </c>
      <c r="C249" s="214" t="s">
        <v>23</v>
      </c>
      <c r="D249" s="164"/>
      <c r="E249" s="162"/>
      <c r="F249" s="165">
        <v>600</v>
      </c>
      <c r="G249" s="166">
        <f t="shared" si="81"/>
        <v>0</v>
      </c>
      <c r="H249" s="167"/>
      <c r="I249" s="167"/>
      <c r="J249" s="167"/>
      <c r="K249" s="167"/>
      <c r="L249" s="167"/>
      <c r="M249" s="167"/>
      <c r="N249" s="167"/>
      <c r="O249" s="167"/>
      <c r="P249" s="167"/>
      <c r="Q249" s="166">
        <f t="shared" si="69"/>
        <v>0</v>
      </c>
      <c r="R249" s="167"/>
      <c r="S249" s="166">
        <f t="shared" si="82"/>
        <v>600</v>
      </c>
      <c r="T249" s="166">
        <f t="shared" si="83"/>
        <v>0</v>
      </c>
      <c r="U249" s="167"/>
      <c r="V249" s="167"/>
      <c r="W249" s="167"/>
      <c r="X249" s="167"/>
      <c r="Y249" s="167"/>
      <c r="Z249" s="167"/>
      <c r="AA249" s="167"/>
      <c r="AB249" s="167"/>
      <c r="AC249" s="167"/>
      <c r="AD249" s="166">
        <f t="shared" si="70"/>
        <v>0</v>
      </c>
      <c r="AE249" s="167">
        <v>600</v>
      </c>
      <c r="AF249" s="166">
        <f t="shared" si="71"/>
        <v>0</v>
      </c>
      <c r="AG249" s="166">
        <f t="shared" si="84"/>
        <v>0</v>
      </c>
      <c r="AH249" s="167"/>
      <c r="AI249" s="167"/>
      <c r="AJ249" s="167"/>
      <c r="AK249" s="167"/>
      <c r="AL249" s="167"/>
      <c r="AM249" s="167"/>
      <c r="AN249" s="167"/>
      <c r="AO249" s="167"/>
      <c r="AP249" s="167"/>
      <c r="AQ249" s="166">
        <f t="shared" si="72"/>
        <v>0</v>
      </c>
      <c r="AR249" s="167"/>
      <c r="AS249" s="166">
        <f t="shared" si="73"/>
        <v>0</v>
      </c>
      <c r="AT249" s="166">
        <f t="shared" si="80"/>
        <v>0</v>
      </c>
      <c r="AU249" s="167"/>
      <c r="AV249" s="167"/>
      <c r="AW249" s="167"/>
      <c r="AX249" s="167"/>
      <c r="AY249" s="167"/>
      <c r="AZ249" s="167"/>
      <c r="BA249" s="167"/>
      <c r="BB249" s="167"/>
      <c r="BC249" s="167"/>
      <c r="BD249" s="166">
        <f t="shared" si="74"/>
        <v>0</v>
      </c>
      <c r="BE249" s="167"/>
      <c r="BF249" s="167">
        <f t="shared" si="75"/>
        <v>0</v>
      </c>
      <c r="BG249" s="137" t="str">
        <f t="shared" si="68"/>
        <v>*</v>
      </c>
    </row>
    <row r="250" spans="1:59">
      <c r="A250" s="138">
        <v>248</v>
      </c>
      <c r="B250" s="162" t="s">
        <v>535</v>
      </c>
      <c r="C250" s="214" t="s">
        <v>30</v>
      </c>
      <c r="D250" s="164"/>
      <c r="E250" s="162"/>
      <c r="F250" s="165">
        <v>1680</v>
      </c>
      <c r="G250" s="166">
        <f t="shared" si="81"/>
        <v>0</v>
      </c>
      <c r="H250" s="167"/>
      <c r="I250" s="167"/>
      <c r="J250" s="167"/>
      <c r="K250" s="167"/>
      <c r="L250" s="167"/>
      <c r="M250" s="167"/>
      <c r="N250" s="167"/>
      <c r="O250" s="167"/>
      <c r="P250" s="167"/>
      <c r="Q250" s="166">
        <f t="shared" si="69"/>
        <v>0</v>
      </c>
      <c r="R250" s="167"/>
      <c r="S250" s="166">
        <f t="shared" si="82"/>
        <v>1680</v>
      </c>
      <c r="T250" s="166">
        <f t="shared" si="83"/>
        <v>0</v>
      </c>
      <c r="U250" s="167"/>
      <c r="V250" s="167"/>
      <c r="W250" s="167"/>
      <c r="X250" s="167"/>
      <c r="Y250" s="167"/>
      <c r="Z250" s="167"/>
      <c r="AA250" s="167"/>
      <c r="AB250" s="167"/>
      <c r="AC250" s="167"/>
      <c r="AD250" s="166">
        <f t="shared" si="70"/>
        <v>0</v>
      </c>
      <c r="AE250" s="167"/>
      <c r="AF250" s="166">
        <f t="shared" si="71"/>
        <v>1680</v>
      </c>
      <c r="AG250" s="166">
        <f t="shared" si="84"/>
        <v>0</v>
      </c>
      <c r="AH250" s="167"/>
      <c r="AI250" s="167"/>
      <c r="AJ250" s="167"/>
      <c r="AK250" s="167"/>
      <c r="AL250" s="167"/>
      <c r="AM250" s="167"/>
      <c r="AN250" s="167"/>
      <c r="AO250" s="167"/>
      <c r="AP250" s="167"/>
      <c r="AQ250" s="166">
        <f t="shared" si="72"/>
        <v>0</v>
      </c>
      <c r="AR250" s="167"/>
      <c r="AS250" s="166">
        <f t="shared" si="73"/>
        <v>1680</v>
      </c>
      <c r="AT250" s="166">
        <f t="shared" si="80"/>
        <v>0</v>
      </c>
      <c r="AU250" s="167"/>
      <c r="AV250" s="167"/>
      <c r="AW250" s="167"/>
      <c r="AX250" s="167"/>
      <c r="AY250" s="167"/>
      <c r="AZ250" s="167"/>
      <c r="BA250" s="167"/>
      <c r="BB250" s="167"/>
      <c r="BC250" s="167"/>
      <c r="BD250" s="166">
        <f t="shared" si="74"/>
        <v>0</v>
      </c>
      <c r="BE250" s="167"/>
      <c r="BF250" s="167">
        <f t="shared" si="75"/>
        <v>1680</v>
      </c>
      <c r="BG250" s="137" t="str">
        <f t="shared" si="68"/>
        <v/>
      </c>
    </row>
    <row r="251" spans="1:59">
      <c r="A251" s="138">
        <v>249</v>
      </c>
      <c r="B251" s="160" t="s">
        <v>536</v>
      </c>
      <c r="C251" s="213" t="s">
        <v>23</v>
      </c>
      <c r="D251" s="156" t="s">
        <v>12</v>
      </c>
      <c r="E251" s="161">
        <v>70</v>
      </c>
      <c r="F251" s="158">
        <v>0</v>
      </c>
      <c r="G251" s="158">
        <f t="shared" si="81"/>
        <v>210</v>
      </c>
      <c r="H251" s="159"/>
      <c r="I251" s="159"/>
      <c r="J251" s="159"/>
      <c r="K251" s="159"/>
      <c r="L251" s="159"/>
      <c r="M251" s="159"/>
      <c r="N251" s="159"/>
      <c r="O251" s="159"/>
      <c r="P251" s="159"/>
      <c r="Q251" s="158">
        <f t="shared" si="69"/>
        <v>210</v>
      </c>
      <c r="R251" s="159">
        <v>210</v>
      </c>
      <c r="S251" s="158">
        <f t="shared" si="82"/>
        <v>0</v>
      </c>
      <c r="T251" s="158">
        <f t="shared" si="83"/>
        <v>210</v>
      </c>
      <c r="U251" s="159"/>
      <c r="V251" s="159"/>
      <c r="W251" s="159"/>
      <c r="X251" s="159"/>
      <c r="Y251" s="159"/>
      <c r="Z251" s="159"/>
      <c r="AA251" s="159"/>
      <c r="AB251" s="159"/>
      <c r="AC251" s="159"/>
      <c r="AD251" s="158">
        <f t="shared" si="70"/>
        <v>210</v>
      </c>
      <c r="AE251" s="159">
        <v>260</v>
      </c>
      <c r="AF251" s="158">
        <f t="shared" si="71"/>
        <v>-50</v>
      </c>
      <c r="AG251" s="158">
        <f t="shared" si="84"/>
        <v>210</v>
      </c>
      <c r="AH251" s="176">
        <v>50</v>
      </c>
      <c r="AI251" s="176"/>
      <c r="AJ251" s="176"/>
      <c r="AK251" s="176"/>
      <c r="AL251" s="176"/>
      <c r="AM251" s="176"/>
      <c r="AN251" s="176"/>
      <c r="AO251" s="176"/>
      <c r="AP251" s="176"/>
      <c r="AQ251" s="158">
        <f t="shared" si="72"/>
        <v>260</v>
      </c>
      <c r="AR251" s="159"/>
      <c r="AS251" s="158">
        <f t="shared" si="73"/>
        <v>210</v>
      </c>
      <c r="AT251" s="158">
        <f t="shared" si="80"/>
        <v>210</v>
      </c>
      <c r="AU251" s="176"/>
      <c r="AV251" s="176"/>
      <c r="AW251" s="176"/>
      <c r="AX251" s="176"/>
      <c r="AY251" s="176"/>
      <c r="AZ251" s="176"/>
      <c r="BA251" s="176"/>
      <c r="BB251" s="176"/>
      <c r="BC251" s="176"/>
      <c r="BD251" s="158">
        <f t="shared" si="74"/>
        <v>210</v>
      </c>
      <c r="BE251" s="159">
        <v>420</v>
      </c>
      <c r="BF251" s="159">
        <f t="shared" si="75"/>
        <v>0</v>
      </c>
      <c r="BG251" s="137" t="str">
        <f t="shared" si="68"/>
        <v>*</v>
      </c>
    </row>
    <row r="252" spans="1:59">
      <c r="A252" s="138">
        <v>250</v>
      </c>
      <c r="B252" s="160" t="s">
        <v>539</v>
      </c>
      <c r="C252" s="213" t="s">
        <v>23</v>
      </c>
      <c r="D252" s="156" t="s">
        <v>541</v>
      </c>
      <c r="E252" s="161">
        <v>70</v>
      </c>
      <c r="F252" s="158">
        <v>0</v>
      </c>
      <c r="G252" s="158">
        <f t="shared" si="81"/>
        <v>210</v>
      </c>
      <c r="H252" s="159"/>
      <c r="I252" s="159"/>
      <c r="J252" s="159"/>
      <c r="K252" s="159"/>
      <c r="L252" s="159"/>
      <c r="M252" s="159"/>
      <c r="N252" s="159"/>
      <c r="O252" s="159"/>
      <c r="P252" s="159"/>
      <c r="Q252" s="158">
        <f t="shared" si="69"/>
        <v>210</v>
      </c>
      <c r="R252" s="159">
        <v>840</v>
      </c>
      <c r="S252" s="158">
        <f t="shared" si="82"/>
        <v>-630</v>
      </c>
      <c r="T252" s="158">
        <f t="shared" si="83"/>
        <v>210</v>
      </c>
      <c r="U252" s="159"/>
      <c r="V252" s="159"/>
      <c r="W252" s="159"/>
      <c r="X252" s="159"/>
      <c r="Y252" s="159"/>
      <c r="Z252" s="159"/>
      <c r="AA252" s="159"/>
      <c r="AB252" s="159"/>
      <c r="AC252" s="159"/>
      <c r="AD252" s="158">
        <f t="shared" si="70"/>
        <v>210</v>
      </c>
      <c r="AE252" s="159"/>
      <c r="AF252" s="158">
        <f t="shared" si="71"/>
        <v>-420</v>
      </c>
      <c r="AG252" s="158">
        <f t="shared" si="84"/>
        <v>210</v>
      </c>
      <c r="AH252" s="176"/>
      <c r="AI252" s="176"/>
      <c r="AJ252" s="176"/>
      <c r="AK252" s="176"/>
      <c r="AL252" s="176"/>
      <c r="AM252" s="176"/>
      <c r="AN252" s="176"/>
      <c r="AO252" s="176"/>
      <c r="AP252" s="176"/>
      <c r="AQ252" s="158">
        <f t="shared" si="72"/>
        <v>210</v>
      </c>
      <c r="AR252" s="159"/>
      <c r="AS252" s="158">
        <f t="shared" si="73"/>
        <v>-210</v>
      </c>
      <c r="AT252" s="158">
        <f t="shared" si="80"/>
        <v>210</v>
      </c>
      <c r="AU252" s="176"/>
      <c r="AV252" s="176"/>
      <c r="AW252" s="176"/>
      <c r="AX252" s="176"/>
      <c r="AY252" s="176"/>
      <c r="AZ252" s="176"/>
      <c r="BA252" s="176"/>
      <c r="BB252" s="176"/>
      <c r="BC252" s="176"/>
      <c r="BD252" s="158">
        <f t="shared" si="74"/>
        <v>210</v>
      </c>
      <c r="BE252" s="159"/>
      <c r="BF252" s="159">
        <f t="shared" si="75"/>
        <v>0</v>
      </c>
      <c r="BG252" s="137" t="str">
        <f t="shared" si="68"/>
        <v>*</v>
      </c>
    </row>
    <row r="253" spans="1:59">
      <c r="A253" s="138">
        <v>251</v>
      </c>
      <c r="B253" s="160" t="s">
        <v>868</v>
      </c>
      <c r="C253" s="213" t="s">
        <v>14</v>
      </c>
      <c r="D253" s="156" t="s">
        <v>869</v>
      </c>
      <c r="E253" s="161">
        <v>85</v>
      </c>
      <c r="F253" s="158">
        <v>0</v>
      </c>
      <c r="G253" s="158">
        <f t="shared" si="81"/>
        <v>255</v>
      </c>
      <c r="H253" s="159"/>
      <c r="I253" s="159"/>
      <c r="J253" s="159"/>
      <c r="K253" s="159"/>
      <c r="L253" s="159"/>
      <c r="M253" s="159"/>
      <c r="N253" s="159"/>
      <c r="O253" s="159"/>
      <c r="P253" s="159"/>
      <c r="Q253" s="158">
        <f t="shared" si="69"/>
        <v>255</v>
      </c>
      <c r="R253" s="159"/>
      <c r="S253" s="158">
        <f t="shared" si="82"/>
        <v>255</v>
      </c>
      <c r="T253" s="158">
        <f t="shared" si="83"/>
        <v>255</v>
      </c>
      <c r="U253" s="159"/>
      <c r="V253" s="159"/>
      <c r="W253" s="159"/>
      <c r="X253" s="159"/>
      <c r="Y253" s="159"/>
      <c r="Z253" s="159"/>
      <c r="AA253" s="159"/>
      <c r="AB253" s="159"/>
      <c r="AC253" s="159"/>
      <c r="AD253" s="158">
        <f t="shared" si="70"/>
        <v>255</v>
      </c>
      <c r="AE253" s="159">
        <v>510</v>
      </c>
      <c r="AF253" s="158">
        <f t="shared" si="71"/>
        <v>0</v>
      </c>
      <c r="AG253" s="158">
        <f t="shared" si="84"/>
        <v>255</v>
      </c>
      <c r="AH253" s="176"/>
      <c r="AI253" s="176"/>
      <c r="AJ253" s="176"/>
      <c r="AK253" s="176"/>
      <c r="AL253" s="176"/>
      <c r="AM253" s="176"/>
      <c r="AN253" s="176"/>
      <c r="AO253" s="176"/>
      <c r="AP253" s="176"/>
      <c r="AQ253" s="158">
        <f t="shared" si="72"/>
        <v>255</v>
      </c>
      <c r="AR253" s="159">
        <v>510</v>
      </c>
      <c r="AS253" s="158">
        <f t="shared" si="73"/>
        <v>-255</v>
      </c>
      <c r="AT253" s="158">
        <f t="shared" si="80"/>
        <v>255</v>
      </c>
      <c r="AU253" s="176"/>
      <c r="AV253" s="176"/>
      <c r="AW253" s="176"/>
      <c r="AX253" s="176"/>
      <c r="AY253" s="176"/>
      <c r="AZ253" s="176"/>
      <c r="BA253" s="176"/>
      <c r="BB253" s="176"/>
      <c r="BC253" s="176"/>
      <c r="BD253" s="158">
        <f t="shared" si="74"/>
        <v>255</v>
      </c>
      <c r="BE253" s="159"/>
      <c r="BF253" s="159">
        <f t="shared" si="75"/>
        <v>0</v>
      </c>
      <c r="BG253" s="137" t="str">
        <f t="shared" si="68"/>
        <v>*</v>
      </c>
    </row>
    <row r="254" spans="1:59">
      <c r="A254" s="138">
        <v>252</v>
      </c>
      <c r="B254" s="160" t="s">
        <v>543</v>
      </c>
      <c r="C254" s="213" t="s">
        <v>23</v>
      </c>
      <c r="D254" s="156" t="s">
        <v>545</v>
      </c>
      <c r="E254" s="161">
        <v>70</v>
      </c>
      <c r="F254" s="158">
        <v>0</v>
      </c>
      <c r="G254" s="158">
        <f t="shared" si="81"/>
        <v>210</v>
      </c>
      <c r="H254" s="159"/>
      <c r="I254" s="159"/>
      <c r="J254" s="159"/>
      <c r="K254" s="159"/>
      <c r="L254" s="159"/>
      <c r="M254" s="159"/>
      <c r="N254" s="159"/>
      <c r="O254" s="159"/>
      <c r="P254" s="159"/>
      <c r="Q254" s="158">
        <f t="shared" si="69"/>
        <v>210</v>
      </c>
      <c r="R254" s="159">
        <v>890</v>
      </c>
      <c r="S254" s="158">
        <f t="shared" si="82"/>
        <v>-680</v>
      </c>
      <c r="T254" s="158">
        <f t="shared" si="83"/>
        <v>210</v>
      </c>
      <c r="U254" s="159"/>
      <c r="V254" s="159"/>
      <c r="W254" s="159"/>
      <c r="X254" s="159"/>
      <c r="Y254" s="159"/>
      <c r="Z254" s="159"/>
      <c r="AA254" s="159">
        <v>50</v>
      </c>
      <c r="AB254" s="159"/>
      <c r="AC254" s="159"/>
      <c r="AD254" s="158">
        <f t="shared" si="70"/>
        <v>260</v>
      </c>
      <c r="AE254" s="159"/>
      <c r="AF254" s="158">
        <f t="shared" si="71"/>
        <v>-420</v>
      </c>
      <c r="AG254" s="158">
        <f t="shared" si="84"/>
        <v>210</v>
      </c>
      <c r="AH254" s="176"/>
      <c r="AI254" s="176"/>
      <c r="AJ254" s="176"/>
      <c r="AK254" s="176"/>
      <c r="AL254" s="176"/>
      <c r="AM254" s="176"/>
      <c r="AN254" s="176"/>
      <c r="AO254" s="176"/>
      <c r="AP254" s="176"/>
      <c r="AQ254" s="158">
        <f t="shared" si="72"/>
        <v>210</v>
      </c>
      <c r="AR254" s="159"/>
      <c r="AS254" s="158">
        <f t="shared" si="73"/>
        <v>-210</v>
      </c>
      <c r="AT254" s="158">
        <f t="shared" si="80"/>
        <v>210</v>
      </c>
      <c r="AU254" s="176"/>
      <c r="AV254" s="176"/>
      <c r="AW254" s="176"/>
      <c r="AX254" s="176"/>
      <c r="AY254" s="176"/>
      <c r="AZ254" s="176"/>
      <c r="BA254" s="176"/>
      <c r="BB254" s="176"/>
      <c r="BC254" s="176"/>
      <c r="BD254" s="158">
        <f t="shared" si="74"/>
        <v>210</v>
      </c>
      <c r="BE254" s="159"/>
      <c r="BF254" s="159">
        <f t="shared" si="75"/>
        <v>0</v>
      </c>
      <c r="BG254" s="137" t="str">
        <f t="shared" si="68"/>
        <v>*</v>
      </c>
    </row>
    <row r="255" spans="1:59">
      <c r="A255" s="138">
        <v>253</v>
      </c>
      <c r="B255" s="160" t="s">
        <v>546</v>
      </c>
      <c r="C255" s="213" t="s">
        <v>14</v>
      </c>
      <c r="D255" s="156" t="s">
        <v>548</v>
      </c>
      <c r="E255" s="161">
        <v>125</v>
      </c>
      <c r="F255" s="158">
        <v>50</v>
      </c>
      <c r="G255" s="158">
        <f t="shared" si="81"/>
        <v>375</v>
      </c>
      <c r="H255" s="159"/>
      <c r="I255" s="159"/>
      <c r="J255" s="159"/>
      <c r="K255" s="159"/>
      <c r="L255" s="159"/>
      <c r="M255" s="159"/>
      <c r="N255" s="159"/>
      <c r="O255" s="159"/>
      <c r="P255" s="159"/>
      <c r="Q255" s="158">
        <f t="shared" si="69"/>
        <v>375</v>
      </c>
      <c r="R255" s="159">
        <v>1600</v>
      </c>
      <c r="S255" s="158">
        <f t="shared" si="82"/>
        <v>-1175</v>
      </c>
      <c r="T255" s="158">
        <f t="shared" si="83"/>
        <v>375</v>
      </c>
      <c r="U255" s="159"/>
      <c r="V255" s="159"/>
      <c r="W255" s="159"/>
      <c r="X255" s="159"/>
      <c r="Y255" s="159"/>
      <c r="Z255" s="159"/>
      <c r="AA255" s="159"/>
      <c r="AB255" s="159"/>
      <c r="AC255" s="159">
        <v>50</v>
      </c>
      <c r="AD255" s="158">
        <f t="shared" si="70"/>
        <v>425</v>
      </c>
      <c r="AE255" s="159"/>
      <c r="AF255" s="158">
        <f t="shared" si="71"/>
        <v>-750</v>
      </c>
      <c r="AG255" s="158">
        <f t="shared" si="84"/>
        <v>375</v>
      </c>
      <c r="AH255" s="176"/>
      <c r="AI255" s="176"/>
      <c r="AJ255" s="176"/>
      <c r="AK255" s="176"/>
      <c r="AL255" s="176"/>
      <c r="AM255" s="176"/>
      <c r="AN255" s="176"/>
      <c r="AO255" s="176"/>
      <c r="AP255" s="176"/>
      <c r="AQ255" s="158">
        <f t="shared" si="72"/>
        <v>375</v>
      </c>
      <c r="AR255" s="159"/>
      <c r="AS255" s="158">
        <f t="shared" si="73"/>
        <v>-375</v>
      </c>
      <c r="AT255" s="158">
        <f t="shared" si="80"/>
        <v>375</v>
      </c>
      <c r="AU255" s="176"/>
      <c r="AV255" s="176"/>
      <c r="AW255" s="176"/>
      <c r="AX255" s="176"/>
      <c r="AY255" s="176"/>
      <c r="AZ255" s="176"/>
      <c r="BA255" s="176"/>
      <c r="BB255" s="176"/>
      <c r="BC255" s="176"/>
      <c r="BD255" s="158">
        <f t="shared" si="74"/>
        <v>375</v>
      </c>
      <c r="BE255" s="159"/>
      <c r="BF255" s="159">
        <f t="shared" si="75"/>
        <v>0</v>
      </c>
      <c r="BG255" s="137" t="str">
        <f t="shared" si="68"/>
        <v>*</v>
      </c>
    </row>
    <row r="256" spans="1:59">
      <c r="A256" s="138">
        <v>254</v>
      </c>
      <c r="B256" s="160" t="s">
        <v>551</v>
      </c>
      <c r="C256" s="213" t="s">
        <v>23</v>
      </c>
      <c r="D256" s="156" t="s">
        <v>12</v>
      </c>
      <c r="E256" s="161">
        <v>50</v>
      </c>
      <c r="F256" s="158">
        <v>0</v>
      </c>
      <c r="G256" s="158">
        <f t="shared" si="81"/>
        <v>150</v>
      </c>
      <c r="H256" s="159"/>
      <c r="I256" s="159"/>
      <c r="J256" s="159"/>
      <c r="K256" s="159"/>
      <c r="L256" s="159"/>
      <c r="M256" s="159"/>
      <c r="N256" s="159"/>
      <c r="O256" s="159"/>
      <c r="P256" s="159"/>
      <c r="Q256" s="158">
        <f t="shared" si="69"/>
        <v>150</v>
      </c>
      <c r="R256" s="159"/>
      <c r="S256" s="158">
        <f t="shared" si="82"/>
        <v>150</v>
      </c>
      <c r="T256" s="158">
        <f t="shared" si="83"/>
        <v>150</v>
      </c>
      <c r="U256" s="159"/>
      <c r="V256" s="159"/>
      <c r="W256" s="159"/>
      <c r="X256" s="159"/>
      <c r="Y256" s="159"/>
      <c r="Z256" s="159"/>
      <c r="AA256" s="159"/>
      <c r="AB256" s="159"/>
      <c r="AC256" s="159"/>
      <c r="AD256" s="158">
        <f t="shared" si="70"/>
        <v>150</v>
      </c>
      <c r="AE256" s="159"/>
      <c r="AF256" s="158">
        <f t="shared" si="71"/>
        <v>300</v>
      </c>
      <c r="AG256" s="158">
        <f t="shared" si="84"/>
        <v>150</v>
      </c>
      <c r="AH256" s="176"/>
      <c r="AI256" s="176"/>
      <c r="AJ256" s="176"/>
      <c r="AK256" s="176"/>
      <c r="AL256" s="176"/>
      <c r="AM256" s="176"/>
      <c r="AN256" s="176"/>
      <c r="AO256" s="176"/>
      <c r="AP256" s="176"/>
      <c r="AQ256" s="158">
        <f t="shared" si="72"/>
        <v>150</v>
      </c>
      <c r="AR256" s="159">
        <v>600</v>
      </c>
      <c r="AS256" s="158">
        <f t="shared" si="73"/>
        <v>-150</v>
      </c>
      <c r="AT256" s="158">
        <f t="shared" si="80"/>
        <v>150</v>
      </c>
      <c r="AU256" s="176"/>
      <c r="AV256" s="176"/>
      <c r="AW256" s="176"/>
      <c r="AX256" s="176"/>
      <c r="AY256" s="176"/>
      <c r="AZ256" s="176"/>
      <c r="BA256" s="176"/>
      <c r="BB256" s="176"/>
      <c r="BC256" s="176"/>
      <c r="BD256" s="158">
        <f t="shared" si="74"/>
        <v>150</v>
      </c>
      <c r="BE256" s="159"/>
      <c r="BF256" s="159">
        <f t="shared" si="75"/>
        <v>0</v>
      </c>
      <c r="BG256" s="137" t="str">
        <f t="shared" ref="BG256:BG317" si="85">IF(BF256=0,"*","")</f>
        <v>*</v>
      </c>
    </row>
    <row r="257" spans="1:59">
      <c r="A257" s="138">
        <v>255</v>
      </c>
      <c r="B257" s="160" t="s">
        <v>553</v>
      </c>
      <c r="C257" s="213" t="s">
        <v>14</v>
      </c>
      <c r="D257" s="156" t="s">
        <v>554</v>
      </c>
      <c r="E257" s="161">
        <v>90</v>
      </c>
      <c r="F257" s="158">
        <v>0</v>
      </c>
      <c r="G257" s="158">
        <f t="shared" si="81"/>
        <v>270</v>
      </c>
      <c r="H257" s="159"/>
      <c r="I257" s="159"/>
      <c r="J257" s="159"/>
      <c r="K257" s="159"/>
      <c r="L257" s="159"/>
      <c r="M257" s="159"/>
      <c r="N257" s="159"/>
      <c r="O257" s="159"/>
      <c r="P257" s="159"/>
      <c r="Q257" s="158">
        <f t="shared" si="69"/>
        <v>270</v>
      </c>
      <c r="R257" s="159">
        <v>270</v>
      </c>
      <c r="S257" s="158">
        <f t="shared" si="82"/>
        <v>0</v>
      </c>
      <c r="T257" s="158">
        <f t="shared" si="83"/>
        <v>270</v>
      </c>
      <c r="U257" s="159"/>
      <c r="V257" s="159"/>
      <c r="W257" s="159"/>
      <c r="X257" s="159"/>
      <c r="Y257" s="159"/>
      <c r="Z257" s="159"/>
      <c r="AA257" s="159">
        <v>50</v>
      </c>
      <c r="AB257" s="159"/>
      <c r="AC257" s="159"/>
      <c r="AD257" s="158">
        <f t="shared" si="70"/>
        <v>320</v>
      </c>
      <c r="AE257" s="159">
        <v>320</v>
      </c>
      <c r="AF257" s="158">
        <f t="shared" si="71"/>
        <v>0</v>
      </c>
      <c r="AG257" s="158">
        <f t="shared" si="84"/>
        <v>270</v>
      </c>
      <c r="AH257" s="176"/>
      <c r="AI257" s="176"/>
      <c r="AJ257" s="176"/>
      <c r="AK257" s="176"/>
      <c r="AL257" s="176"/>
      <c r="AM257" s="176"/>
      <c r="AN257" s="176"/>
      <c r="AO257" s="176"/>
      <c r="AP257" s="176"/>
      <c r="AQ257" s="158">
        <f t="shared" si="72"/>
        <v>270</v>
      </c>
      <c r="AR257" s="159">
        <v>270</v>
      </c>
      <c r="AS257" s="158">
        <f t="shared" si="73"/>
        <v>0</v>
      </c>
      <c r="AT257" s="158">
        <f t="shared" si="80"/>
        <v>270</v>
      </c>
      <c r="AU257" s="176"/>
      <c r="AV257" s="176"/>
      <c r="AW257" s="176"/>
      <c r="AX257" s="176"/>
      <c r="AY257" s="176"/>
      <c r="AZ257" s="176"/>
      <c r="BA257" s="176"/>
      <c r="BB257" s="176"/>
      <c r="BC257" s="176"/>
      <c r="BD257" s="158">
        <f t="shared" si="74"/>
        <v>270</v>
      </c>
      <c r="BE257" s="159"/>
      <c r="BF257" s="159">
        <f t="shared" si="75"/>
        <v>270</v>
      </c>
      <c r="BG257" s="137" t="str">
        <f t="shared" si="85"/>
        <v/>
      </c>
    </row>
    <row r="258" spans="1:59">
      <c r="A258" s="138">
        <v>256</v>
      </c>
      <c r="B258" s="160" t="s">
        <v>555</v>
      </c>
      <c r="C258" s="213" t="s">
        <v>14</v>
      </c>
      <c r="D258" s="156" t="s">
        <v>557</v>
      </c>
      <c r="E258" s="161">
        <v>130</v>
      </c>
      <c r="F258" s="158">
        <v>0</v>
      </c>
      <c r="G258" s="158">
        <f t="shared" si="81"/>
        <v>390</v>
      </c>
      <c r="H258" s="159"/>
      <c r="I258" s="159"/>
      <c r="J258" s="159"/>
      <c r="K258" s="159"/>
      <c r="L258" s="159"/>
      <c r="M258" s="159"/>
      <c r="N258" s="159"/>
      <c r="O258" s="159"/>
      <c r="P258" s="159"/>
      <c r="Q258" s="158">
        <f t="shared" si="69"/>
        <v>390</v>
      </c>
      <c r="R258" s="159">
        <v>1560</v>
      </c>
      <c r="S258" s="158">
        <f t="shared" si="82"/>
        <v>-1170</v>
      </c>
      <c r="T258" s="158">
        <f t="shared" si="83"/>
        <v>390</v>
      </c>
      <c r="U258" s="159"/>
      <c r="V258" s="159"/>
      <c r="W258" s="159"/>
      <c r="X258" s="159"/>
      <c r="Y258" s="159"/>
      <c r="Z258" s="159"/>
      <c r="AA258" s="159">
        <v>50</v>
      </c>
      <c r="AB258" s="159"/>
      <c r="AC258" s="159"/>
      <c r="AD258" s="158">
        <f t="shared" si="70"/>
        <v>440</v>
      </c>
      <c r="AE258" s="159">
        <v>50</v>
      </c>
      <c r="AF258" s="158">
        <f t="shared" si="71"/>
        <v>-780</v>
      </c>
      <c r="AG258" s="158">
        <f t="shared" si="84"/>
        <v>390</v>
      </c>
      <c r="AH258" s="176"/>
      <c r="AI258" s="176">
        <v>138.5</v>
      </c>
      <c r="AJ258" s="176"/>
      <c r="AK258" s="176"/>
      <c r="AL258" s="176"/>
      <c r="AM258" s="176"/>
      <c r="AN258" s="176"/>
      <c r="AO258" s="176"/>
      <c r="AP258" s="176"/>
      <c r="AQ258" s="158">
        <f t="shared" si="72"/>
        <v>528.5</v>
      </c>
      <c r="AR258" s="159">
        <v>138.5</v>
      </c>
      <c r="AS258" s="158">
        <f t="shared" si="73"/>
        <v>-390</v>
      </c>
      <c r="AT258" s="158">
        <f t="shared" si="80"/>
        <v>390</v>
      </c>
      <c r="AU258" s="176"/>
      <c r="AV258" s="176"/>
      <c r="AW258" s="176"/>
      <c r="AX258" s="176"/>
      <c r="AY258" s="176"/>
      <c r="AZ258" s="176"/>
      <c r="BA258" s="176"/>
      <c r="BB258" s="176"/>
      <c r="BC258" s="176"/>
      <c r="BD258" s="158">
        <f t="shared" si="74"/>
        <v>390</v>
      </c>
      <c r="BE258" s="159"/>
      <c r="BF258" s="159">
        <f t="shared" si="75"/>
        <v>0</v>
      </c>
      <c r="BG258" s="137" t="str">
        <f t="shared" si="85"/>
        <v>*</v>
      </c>
    </row>
    <row r="259" spans="1:59">
      <c r="A259" s="138">
        <v>257</v>
      </c>
      <c r="B259" s="155" t="s">
        <v>558</v>
      </c>
      <c r="C259" s="213" t="s">
        <v>10</v>
      </c>
      <c r="D259" s="156" t="s">
        <v>12</v>
      </c>
      <c r="E259" s="157">
        <v>90</v>
      </c>
      <c r="F259" s="158">
        <v>0</v>
      </c>
      <c r="G259" s="158">
        <f t="shared" si="81"/>
        <v>270</v>
      </c>
      <c r="H259" s="159"/>
      <c r="I259" s="159"/>
      <c r="J259" s="159"/>
      <c r="K259" s="159"/>
      <c r="L259" s="159"/>
      <c r="M259" s="159"/>
      <c r="N259" s="159"/>
      <c r="O259" s="159"/>
      <c r="P259" s="159"/>
      <c r="Q259" s="158">
        <f t="shared" si="69"/>
        <v>270</v>
      </c>
      <c r="R259" s="159"/>
      <c r="S259" s="158">
        <f t="shared" si="82"/>
        <v>270</v>
      </c>
      <c r="T259" s="158">
        <f t="shared" si="83"/>
        <v>270</v>
      </c>
      <c r="U259" s="159"/>
      <c r="V259" s="159"/>
      <c r="W259" s="159"/>
      <c r="X259" s="159"/>
      <c r="Y259" s="159"/>
      <c r="Z259" s="159"/>
      <c r="AA259" s="159"/>
      <c r="AB259" s="159"/>
      <c r="AC259" s="159"/>
      <c r="AD259" s="158">
        <f t="shared" si="70"/>
        <v>270</v>
      </c>
      <c r="AE259" s="159"/>
      <c r="AF259" s="158">
        <f t="shared" si="71"/>
        <v>540</v>
      </c>
      <c r="AG259" s="158">
        <f t="shared" si="84"/>
        <v>270</v>
      </c>
      <c r="AH259" s="176"/>
      <c r="AI259" s="176"/>
      <c r="AJ259" s="176"/>
      <c r="AK259" s="176"/>
      <c r="AL259" s="176"/>
      <c r="AM259" s="176"/>
      <c r="AN259" s="176"/>
      <c r="AO259" s="176"/>
      <c r="AP259" s="176"/>
      <c r="AQ259" s="158">
        <f t="shared" si="72"/>
        <v>270</v>
      </c>
      <c r="AR259" s="159">
        <v>700</v>
      </c>
      <c r="AS259" s="158">
        <f t="shared" si="73"/>
        <v>110</v>
      </c>
      <c r="AT259" s="158">
        <f t="shared" si="80"/>
        <v>270</v>
      </c>
      <c r="AU259" s="176"/>
      <c r="AV259" s="176"/>
      <c r="AW259" s="176"/>
      <c r="AX259" s="176"/>
      <c r="AY259" s="176"/>
      <c r="AZ259" s="176"/>
      <c r="BA259" s="176"/>
      <c r="BB259" s="176"/>
      <c r="BC259" s="176"/>
      <c r="BD259" s="158">
        <f t="shared" si="74"/>
        <v>270</v>
      </c>
      <c r="BE259" s="159"/>
      <c r="BF259" s="159">
        <f t="shared" si="75"/>
        <v>380</v>
      </c>
      <c r="BG259" s="137" t="str">
        <f t="shared" si="85"/>
        <v/>
      </c>
    </row>
    <row r="260" spans="1:59">
      <c r="A260" s="138">
        <v>258</v>
      </c>
      <c r="B260" s="160" t="s">
        <v>561</v>
      </c>
      <c r="C260" s="213" t="s">
        <v>23</v>
      </c>
      <c r="D260" s="156" t="s">
        <v>12</v>
      </c>
      <c r="E260" s="161">
        <v>70</v>
      </c>
      <c r="F260" s="158">
        <v>0</v>
      </c>
      <c r="G260" s="158">
        <f t="shared" si="81"/>
        <v>210</v>
      </c>
      <c r="H260" s="159"/>
      <c r="I260" s="159"/>
      <c r="J260" s="159"/>
      <c r="K260" s="159"/>
      <c r="L260" s="159"/>
      <c r="M260" s="159"/>
      <c r="N260" s="159"/>
      <c r="O260" s="159"/>
      <c r="P260" s="159"/>
      <c r="Q260" s="158">
        <f t="shared" ref="Q260:Q323" si="86">SUM(G260:P260)</f>
        <v>210</v>
      </c>
      <c r="R260" s="159">
        <v>210</v>
      </c>
      <c r="S260" s="158">
        <f t="shared" si="82"/>
        <v>0</v>
      </c>
      <c r="T260" s="158">
        <f t="shared" si="83"/>
        <v>210</v>
      </c>
      <c r="U260" s="159">
        <v>50</v>
      </c>
      <c r="V260" s="159"/>
      <c r="W260" s="159"/>
      <c r="X260" s="159"/>
      <c r="Y260" s="159"/>
      <c r="Z260" s="159"/>
      <c r="AA260" s="159"/>
      <c r="AB260" s="159"/>
      <c r="AC260" s="159"/>
      <c r="AD260" s="158">
        <f t="shared" ref="AD260:AD323" si="87">SUM(T260:AC260)</f>
        <v>260</v>
      </c>
      <c r="AE260" s="159">
        <v>260</v>
      </c>
      <c r="AF260" s="158">
        <f t="shared" ref="AF260:AF323" si="88">S260+AD260-AE260</f>
        <v>0</v>
      </c>
      <c r="AG260" s="158">
        <f t="shared" si="84"/>
        <v>210</v>
      </c>
      <c r="AH260" s="176"/>
      <c r="AI260" s="176"/>
      <c r="AJ260" s="176"/>
      <c r="AK260" s="176"/>
      <c r="AL260" s="176"/>
      <c r="AM260" s="176"/>
      <c r="AN260" s="176"/>
      <c r="AO260" s="176"/>
      <c r="AP260" s="176"/>
      <c r="AQ260" s="158">
        <f t="shared" ref="AQ260:AQ323" si="89">SUM(AG260:AP260)</f>
        <v>210</v>
      </c>
      <c r="AR260" s="159">
        <v>210</v>
      </c>
      <c r="AS260" s="158">
        <f t="shared" ref="AS260:AS323" si="90">AF260+AQ260-AR260</f>
        <v>0</v>
      </c>
      <c r="AT260" s="268">
        <v>150</v>
      </c>
      <c r="AU260" s="176"/>
      <c r="AV260" s="176"/>
      <c r="AW260" s="176"/>
      <c r="AX260" s="176"/>
      <c r="AY260" s="176"/>
      <c r="AZ260" s="176"/>
      <c r="BA260" s="176"/>
      <c r="BB260" s="176"/>
      <c r="BC260" s="176"/>
      <c r="BD260" s="158">
        <f t="shared" ref="BD260:BD323" si="91">SUM(AT260:BC260)</f>
        <v>150</v>
      </c>
      <c r="BE260" s="159"/>
      <c r="BF260" s="159">
        <f t="shared" ref="BF260:BF323" si="92">AS260+BD260-BE260</f>
        <v>150</v>
      </c>
      <c r="BG260" s="137" t="str">
        <f t="shared" si="85"/>
        <v/>
      </c>
    </row>
    <row r="261" spans="1:59">
      <c r="A261" s="138">
        <v>259</v>
      </c>
      <c r="B261" s="160" t="s">
        <v>563</v>
      </c>
      <c r="C261" s="213" t="s">
        <v>23</v>
      </c>
      <c r="D261" s="156" t="s">
        <v>565</v>
      </c>
      <c r="E261" s="161">
        <v>85</v>
      </c>
      <c r="F261" s="158">
        <v>0</v>
      </c>
      <c r="G261" s="158">
        <f t="shared" si="81"/>
        <v>255</v>
      </c>
      <c r="H261" s="159"/>
      <c r="I261" s="159"/>
      <c r="J261" s="159"/>
      <c r="K261" s="159"/>
      <c r="L261" s="159"/>
      <c r="M261" s="159"/>
      <c r="N261" s="159"/>
      <c r="O261" s="159"/>
      <c r="P261" s="159"/>
      <c r="Q261" s="158">
        <f t="shared" si="86"/>
        <v>255</v>
      </c>
      <c r="R261" s="159">
        <v>510</v>
      </c>
      <c r="S261" s="158">
        <f t="shared" si="82"/>
        <v>-255</v>
      </c>
      <c r="T261" s="158">
        <f t="shared" si="83"/>
        <v>255</v>
      </c>
      <c r="U261" s="159"/>
      <c r="V261" s="159"/>
      <c r="W261" s="159"/>
      <c r="X261" s="159"/>
      <c r="Y261" s="159"/>
      <c r="Z261" s="159"/>
      <c r="AA261" s="159"/>
      <c r="AB261" s="159"/>
      <c r="AC261" s="159"/>
      <c r="AD261" s="158">
        <f t="shared" si="87"/>
        <v>255</v>
      </c>
      <c r="AE261" s="159"/>
      <c r="AF261" s="158">
        <f t="shared" si="88"/>
        <v>0</v>
      </c>
      <c r="AG261" s="158">
        <f t="shared" si="84"/>
        <v>255</v>
      </c>
      <c r="AH261" s="176"/>
      <c r="AI261" s="176"/>
      <c r="AJ261" s="176"/>
      <c r="AK261" s="176"/>
      <c r="AL261" s="176"/>
      <c r="AM261" s="176"/>
      <c r="AN261" s="176"/>
      <c r="AO261" s="176"/>
      <c r="AP261" s="176"/>
      <c r="AQ261" s="158">
        <f t="shared" si="89"/>
        <v>255</v>
      </c>
      <c r="AR261" s="159">
        <v>255</v>
      </c>
      <c r="AS261" s="158">
        <f t="shared" si="90"/>
        <v>0</v>
      </c>
      <c r="AT261" s="158">
        <f t="shared" ref="AT261:AT280" si="93">$E261*3</f>
        <v>255</v>
      </c>
      <c r="AU261" s="176"/>
      <c r="AV261" s="176"/>
      <c r="AW261" s="176"/>
      <c r="AX261" s="176"/>
      <c r="AY261" s="176"/>
      <c r="AZ261" s="176"/>
      <c r="BA261" s="176"/>
      <c r="BB261" s="176"/>
      <c r="BC261" s="176"/>
      <c r="BD261" s="158">
        <f t="shared" si="91"/>
        <v>255</v>
      </c>
      <c r="BE261" s="159">
        <v>250</v>
      </c>
      <c r="BF261" s="159">
        <f t="shared" si="92"/>
        <v>5</v>
      </c>
      <c r="BG261" s="137" t="str">
        <f t="shared" si="85"/>
        <v/>
      </c>
    </row>
    <row r="262" spans="1:59">
      <c r="A262" s="138">
        <v>260</v>
      </c>
      <c r="B262" s="155" t="s">
        <v>566</v>
      </c>
      <c r="C262" s="213" t="s">
        <v>10</v>
      </c>
      <c r="D262" s="156" t="s">
        <v>568</v>
      </c>
      <c r="E262" s="157">
        <v>200</v>
      </c>
      <c r="F262" s="158">
        <v>-600</v>
      </c>
      <c r="G262" s="158">
        <f t="shared" si="81"/>
        <v>600</v>
      </c>
      <c r="H262" s="159"/>
      <c r="I262" s="159"/>
      <c r="J262" s="159"/>
      <c r="K262" s="159"/>
      <c r="L262" s="159"/>
      <c r="M262" s="159"/>
      <c r="N262" s="159"/>
      <c r="O262" s="159"/>
      <c r="P262" s="159"/>
      <c r="Q262" s="158">
        <f t="shared" si="86"/>
        <v>600</v>
      </c>
      <c r="R262" s="159">
        <v>600</v>
      </c>
      <c r="S262" s="158">
        <f t="shared" si="82"/>
        <v>-600</v>
      </c>
      <c r="T262" s="158">
        <f t="shared" si="83"/>
        <v>600</v>
      </c>
      <c r="U262" s="159">
        <v>50</v>
      </c>
      <c r="V262" s="159"/>
      <c r="W262" s="159"/>
      <c r="X262" s="159"/>
      <c r="Y262" s="159"/>
      <c r="Z262" s="159"/>
      <c r="AA262" s="159">
        <v>50</v>
      </c>
      <c r="AB262" s="159"/>
      <c r="AC262" s="159"/>
      <c r="AD262" s="158">
        <f t="shared" si="87"/>
        <v>700</v>
      </c>
      <c r="AE262" s="159">
        <v>100</v>
      </c>
      <c r="AF262" s="158">
        <f t="shared" si="88"/>
        <v>0</v>
      </c>
      <c r="AG262" s="158">
        <f t="shared" si="84"/>
        <v>600</v>
      </c>
      <c r="AH262" s="176"/>
      <c r="AI262" s="176"/>
      <c r="AJ262" s="176"/>
      <c r="AK262" s="176"/>
      <c r="AL262" s="176"/>
      <c r="AM262" s="176"/>
      <c r="AN262" s="176"/>
      <c r="AO262" s="176"/>
      <c r="AP262" s="176"/>
      <c r="AQ262" s="158">
        <f t="shared" si="89"/>
        <v>600</v>
      </c>
      <c r="AR262" s="159">
        <v>1000</v>
      </c>
      <c r="AS262" s="158">
        <f t="shared" si="90"/>
        <v>-400</v>
      </c>
      <c r="AT262" s="158">
        <f t="shared" si="93"/>
        <v>600</v>
      </c>
      <c r="AU262" s="176"/>
      <c r="AV262" s="176"/>
      <c r="AW262" s="176"/>
      <c r="AX262" s="176"/>
      <c r="AY262" s="176"/>
      <c r="AZ262" s="176"/>
      <c r="BA262" s="176"/>
      <c r="BB262" s="176"/>
      <c r="BC262" s="176"/>
      <c r="BD262" s="158">
        <f t="shared" si="91"/>
        <v>600</v>
      </c>
      <c r="BE262" s="159">
        <v>200</v>
      </c>
      <c r="BF262" s="159">
        <f t="shared" si="92"/>
        <v>0</v>
      </c>
      <c r="BG262" s="137" t="str">
        <f t="shared" si="85"/>
        <v>*</v>
      </c>
    </row>
    <row r="263" spans="1:59">
      <c r="A263" s="138">
        <v>261</v>
      </c>
      <c r="B263" s="160" t="s">
        <v>569</v>
      </c>
      <c r="C263" s="213" t="s">
        <v>14</v>
      </c>
      <c r="D263" s="156" t="s">
        <v>571</v>
      </c>
      <c r="E263" s="161">
        <v>425</v>
      </c>
      <c r="F263" s="158">
        <v>0</v>
      </c>
      <c r="G263" s="158">
        <f t="shared" si="81"/>
        <v>1275</v>
      </c>
      <c r="H263" s="159">
        <v>50</v>
      </c>
      <c r="I263" s="159"/>
      <c r="J263" s="159"/>
      <c r="K263" s="159"/>
      <c r="L263" s="159"/>
      <c r="M263" s="159"/>
      <c r="N263" s="159"/>
      <c r="O263" s="159"/>
      <c r="P263" s="159"/>
      <c r="Q263" s="158">
        <f t="shared" si="86"/>
        <v>1325</v>
      </c>
      <c r="R263" s="159">
        <v>20974</v>
      </c>
      <c r="S263" s="158">
        <f t="shared" si="82"/>
        <v>-19649</v>
      </c>
      <c r="T263" s="158">
        <f t="shared" si="83"/>
        <v>1275</v>
      </c>
      <c r="U263" s="159"/>
      <c r="V263" s="159"/>
      <c r="W263" s="159">
        <v>18224</v>
      </c>
      <c r="X263" s="159"/>
      <c r="Y263" s="159"/>
      <c r="Z263" s="159"/>
      <c r="AA263" s="159">
        <v>50</v>
      </c>
      <c r="AB263" s="159"/>
      <c r="AC263" s="159">
        <v>50</v>
      </c>
      <c r="AD263" s="158">
        <f t="shared" si="87"/>
        <v>19599</v>
      </c>
      <c r="AE263" s="159"/>
      <c r="AF263" s="158">
        <f t="shared" si="88"/>
        <v>-50</v>
      </c>
      <c r="AG263" s="158">
        <f t="shared" si="84"/>
        <v>1275</v>
      </c>
      <c r="AH263" s="176">
        <v>50</v>
      </c>
      <c r="AI263" s="176"/>
      <c r="AJ263" s="176"/>
      <c r="AK263" s="176"/>
      <c r="AL263" s="176"/>
      <c r="AM263" s="176"/>
      <c r="AN263" s="176"/>
      <c r="AO263" s="176"/>
      <c r="AP263" s="176">
        <v>50</v>
      </c>
      <c r="AQ263" s="158">
        <f t="shared" si="89"/>
        <v>1375</v>
      </c>
      <c r="AR263" s="159">
        <v>2600</v>
      </c>
      <c r="AS263" s="158">
        <f t="shared" si="90"/>
        <v>-1275</v>
      </c>
      <c r="AT263" s="158">
        <f t="shared" si="93"/>
        <v>1275</v>
      </c>
      <c r="AU263" s="176"/>
      <c r="AV263" s="176"/>
      <c r="AW263" s="176"/>
      <c r="AX263" s="176"/>
      <c r="AY263" s="176"/>
      <c r="AZ263" s="176"/>
      <c r="BA263" s="176"/>
      <c r="BB263" s="176"/>
      <c r="BC263" s="176"/>
      <c r="BD263" s="158">
        <f t="shared" si="91"/>
        <v>1275</v>
      </c>
      <c r="BE263" s="159"/>
      <c r="BF263" s="159">
        <f t="shared" si="92"/>
        <v>0</v>
      </c>
      <c r="BG263" s="137" t="str">
        <f t="shared" si="85"/>
        <v>*</v>
      </c>
    </row>
    <row r="264" spans="1:59">
      <c r="A264" s="138">
        <v>262</v>
      </c>
      <c r="B264" s="160" t="s">
        <v>572</v>
      </c>
      <c r="C264" s="213" t="s">
        <v>14</v>
      </c>
      <c r="D264" s="156" t="s">
        <v>574</v>
      </c>
      <c r="E264" s="161">
        <v>145</v>
      </c>
      <c r="F264" s="158">
        <v>0</v>
      </c>
      <c r="G264" s="158">
        <f t="shared" si="81"/>
        <v>435</v>
      </c>
      <c r="H264" s="159"/>
      <c r="I264" s="159"/>
      <c r="J264" s="159"/>
      <c r="K264" s="159"/>
      <c r="L264" s="159"/>
      <c r="M264" s="159"/>
      <c r="N264" s="159"/>
      <c r="O264" s="159"/>
      <c r="P264" s="159"/>
      <c r="Q264" s="158">
        <f t="shared" si="86"/>
        <v>435</v>
      </c>
      <c r="R264" s="159">
        <v>920</v>
      </c>
      <c r="S264" s="158">
        <f t="shared" si="82"/>
        <v>-485</v>
      </c>
      <c r="T264" s="158">
        <f t="shared" si="83"/>
        <v>435</v>
      </c>
      <c r="U264" s="159">
        <v>100</v>
      </c>
      <c r="V264" s="159"/>
      <c r="W264" s="159"/>
      <c r="X264" s="159"/>
      <c r="Y264" s="159"/>
      <c r="Z264" s="159"/>
      <c r="AA264" s="159">
        <v>70</v>
      </c>
      <c r="AB264" s="159"/>
      <c r="AC264" s="159"/>
      <c r="AD264" s="158">
        <f t="shared" si="87"/>
        <v>605</v>
      </c>
      <c r="AE264" s="159">
        <v>555</v>
      </c>
      <c r="AF264" s="158">
        <f t="shared" si="88"/>
        <v>-435</v>
      </c>
      <c r="AG264" s="158">
        <f t="shared" si="84"/>
        <v>435</v>
      </c>
      <c r="AH264" s="176"/>
      <c r="AI264" s="176"/>
      <c r="AJ264" s="176"/>
      <c r="AK264" s="176"/>
      <c r="AL264" s="176"/>
      <c r="AM264" s="176"/>
      <c r="AN264" s="176"/>
      <c r="AO264" s="176"/>
      <c r="AP264" s="176"/>
      <c r="AQ264" s="158">
        <f t="shared" si="89"/>
        <v>435</v>
      </c>
      <c r="AR264" s="159"/>
      <c r="AS264" s="158">
        <f t="shared" si="90"/>
        <v>0</v>
      </c>
      <c r="AT264" s="158">
        <f t="shared" si="93"/>
        <v>435</v>
      </c>
      <c r="AU264" s="176"/>
      <c r="AV264" s="176"/>
      <c r="AW264" s="176"/>
      <c r="AX264" s="176"/>
      <c r="AY264" s="176"/>
      <c r="AZ264" s="176"/>
      <c r="BA264" s="176"/>
      <c r="BB264" s="176"/>
      <c r="BC264" s="176"/>
      <c r="BD264" s="158">
        <f t="shared" si="91"/>
        <v>435</v>
      </c>
      <c r="BE264" s="159">
        <v>435</v>
      </c>
      <c r="BF264" s="159">
        <f t="shared" si="92"/>
        <v>0</v>
      </c>
      <c r="BG264" s="137" t="str">
        <f t="shared" si="85"/>
        <v>*</v>
      </c>
    </row>
    <row r="265" spans="1:59">
      <c r="A265" s="138">
        <v>263</v>
      </c>
      <c r="B265" s="160" t="s">
        <v>575</v>
      </c>
      <c r="C265" s="213" t="s">
        <v>23</v>
      </c>
      <c r="D265" s="156" t="s">
        <v>577</v>
      </c>
      <c r="E265" s="161">
        <v>95</v>
      </c>
      <c r="F265" s="158">
        <v>0</v>
      </c>
      <c r="G265" s="158">
        <f t="shared" si="81"/>
        <v>285</v>
      </c>
      <c r="H265" s="159"/>
      <c r="I265" s="159"/>
      <c r="J265" s="159"/>
      <c r="K265" s="159"/>
      <c r="L265" s="159"/>
      <c r="M265" s="159"/>
      <c r="N265" s="159"/>
      <c r="O265" s="159"/>
      <c r="P265" s="159"/>
      <c r="Q265" s="158">
        <f t="shared" si="86"/>
        <v>285</v>
      </c>
      <c r="R265" s="159">
        <v>1140</v>
      </c>
      <c r="S265" s="158">
        <f t="shared" si="82"/>
        <v>-855</v>
      </c>
      <c r="T265" s="158">
        <f t="shared" si="83"/>
        <v>285</v>
      </c>
      <c r="U265" s="159"/>
      <c r="V265" s="159"/>
      <c r="W265" s="159"/>
      <c r="X265" s="159"/>
      <c r="Y265" s="159"/>
      <c r="Z265" s="159"/>
      <c r="AA265" s="159"/>
      <c r="AB265" s="159"/>
      <c r="AC265" s="159"/>
      <c r="AD265" s="158">
        <f t="shared" si="87"/>
        <v>285</v>
      </c>
      <c r="AE265" s="159"/>
      <c r="AF265" s="158">
        <f t="shared" si="88"/>
        <v>-570</v>
      </c>
      <c r="AG265" s="158">
        <f t="shared" si="84"/>
        <v>285</v>
      </c>
      <c r="AH265" s="176"/>
      <c r="AI265" s="176"/>
      <c r="AJ265" s="176"/>
      <c r="AK265" s="176"/>
      <c r="AL265" s="176"/>
      <c r="AM265" s="176"/>
      <c r="AN265" s="176"/>
      <c r="AO265" s="176"/>
      <c r="AP265" s="176"/>
      <c r="AQ265" s="158">
        <f t="shared" si="89"/>
        <v>285</v>
      </c>
      <c r="AR265" s="159"/>
      <c r="AS265" s="158">
        <f t="shared" si="90"/>
        <v>-285</v>
      </c>
      <c r="AT265" s="158">
        <f t="shared" si="93"/>
        <v>285</v>
      </c>
      <c r="AU265" s="176"/>
      <c r="AV265" s="176"/>
      <c r="AW265" s="176"/>
      <c r="AX265" s="176"/>
      <c r="AY265" s="176"/>
      <c r="AZ265" s="176"/>
      <c r="BA265" s="176"/>
      <c r="BB265" s="176"/>
      <c r="BC265" s="176"/>
      <c r="BD265" s="158">
        <f t="shared" si="91"/>
        <v>285</v>
      </c>
      <c r="BE265" s="159"/>
      <c r="BF265" s="159">
        <f t="shared" si="92"/>
        <v>0</v>
      </c>
      <c r="BG265" s="137" t="str">
        <f t="shared" si="85"/>
        <v>*</v>
      </c>
    </row>
    <row r="266" spans="1:59">
      <c r="A266" s="138">
        <v>264</v>
      </c>
      <c r="B266" s="155" t="s">
        <v>578</v>
      </c>
      <c r="C266" s="213" t="s">
        <v>10</v>
      </c>
      <c r="D266" s="156" t="s">
        <v>579</v>
      </c>
      <c r="E266" s="157">
        <v>70</v>
      </c>
      <c r="F266" s="158">
        <v>0</v>
      </c>
      <c r="G266" s="158">
        <f t="shared" si="81"/>
        <v>210</v>
      </c>
      <c r="H266" s="159"/>
      <c r="I266" s="159"/>
      <c r="J266" s="159"/>
      <c r="K266" s="159"/>
      <c r="L266" s="159"/>
      <c r="M266" s="159"/>
      <c r="N266" s="159"/>
      <c r="O266" s="159"/>
      <c r="P266" s="159"/>
      <c r="Q266" s="158">
        <f t="shared" si="86"/>
        <v>210</v>
      </c>
      <c r="R266" s="159"/>
      <c r="S266" s="158">
        <f t="shared" si="82"/>
        <v>210</v>
      </c>
      <c r="T266" s="158">
        <f t="shared" si="83"/>
        <v>210</v>
      </c>
      <c r="U266" s="159"/>
      <c r="V266" s="159"/>
      <c r="W266" s="159"/>
      <c r="X266" s="159"/>
      <c r="Y266" s="159"/>
      <c r="Z266" s="159"/>
      <c r="AA266" s="159"/>
      <c r="AB266" s="159"/>
      <c r="AC266" s="159"/>
      <c r="AD266" s="158">
        <f t="shared" si="87"/>
        <v>210</v>
      </c>
      <c r="AE266" s="159">
        <v>420</v>
      </c>
      <c r="AF266" s="158">
        <f t="shared" si="88"/>
        <v>0</v>
      </c>
      <c r="AG266" s="158">
        <f t="shared" si="84"/>
        <v>210</v>
      </c>
      <c r="AH266" s="176"/>
      <c r="AI266" s="176"/>
      <c r="AJ266" s="176"/>
      <c r="AK266" s="176"/>
      <c r="AL266" s="176"/>
      <c r="AM266" s="176"/>
      <c r="AN266" s="176"/>
      <c r="AO266" s="176"/>
      <c r="AP266" s="176"/>
      <c r="AQ266" s="158">
        <f t="shared" si="89"/>
        <v>210</v>
      </c>
      <c r="AR266" s="159"/>
      <c r="AS266" s="158">
        <f t="shared" si="90"/>
        <v>210</v>
      </c>
      <c r="AT266" s="158">
        <f t="shared" si="93"/>
        <v>210</v>
      </c>
      <c r="AU266" s="176"/>
      <c r="AV266" s="176"/>
      <c r="AW266" s="176"/>
      <c r="AX266" s="176"/>
      <c r="AY266" s="176"/>
      <c r="AZ266" s="176"/>
      <c r="BA266" s="176"/>
      <c r="BB266" s="176"/>
      <c r="BC266" s="176"/>
      <c r="BD266" s="158">
        <f t="shared" si="91"/>
        <v>210</v>
      </c>
      <c r="BE266" s="159">
        <v>210</v>
      </c>
      <c r="BF266" s="159">
        <f t="shared" si="92"/>
        <v>210</v>
      </c>
      <c r="BG266" s="137" t="str">
        <f t="shared" si="85"/>
        <v/>
      </c>
    </row>
    <row r="267" spans="1:59">
      <c r="A267" s="138">
        <v>265</v>
      </c>
      <c r="B267" s="160" t="s">
        <v>934</v>
      </c>
      <c r="C267" s="213" t="s">
        <v>14</v>
      </c>
      <c r="D267" s="156" t="s">
        <v>948</v>
      </c>
      <c r="E267" s="161">
        <v>20</v>
      </c>
      <c r="F267" s="158">
        <v>0</v>
      </c>
      <c r="G267" s="158">
        <f t="shared" si="81"/>
        <v>60</v>
      </c>
      <c r="H267" s="159"/>
      <c r="I267" s="159"/>
      <c r="J267" s="159"/>
      <c r="K267" s="159"/>
      <c r="L267" s="159"/>
      <c r="M267" s="159"/>
      <c r="N267" s="159"/>
      <c r="O267" s="159"/>
      <c r="P267" s="159"/>
      <c r="Q267" s="158">
        <f t="shared" si="86"/>
        <v>60</v>
      </c>
      <c r="R267" s="159">
        <v>120</v>
      </c>
      <c r="S267" s="158">
        <f t="shared" si="82"/>
        <v>-60</v>
      </c>
      <c r="T267" s="158">
        <f t="shared" si="83"/>
        <v>60</v>
      </c>
      <c r="U267" s="159"/>
      <c r="V267" s="159"/>
      <c r="W267" s="159"/>
      <c r="X267" s="159"/>
      <c r="Y267" s="159"/>
      <c r="Z267" s="159"/>
      <c r="AA267" s="159">
        <v>50</v>
      </c>
      <c r="AB267" s="159"/>
      <c r="AC267" s="159"/>
      <c r="AD267" s="158">
        <f t="shared" si="87"/>
        <v>110</v>
      </c>
      <c r="AE267" s="159">
        <v>50</v>
      </c>
      <c r="AF267" s="158">
        <f t="shared" si="88"/>
        <v>0</v>
      </c>
      <c r="AG267" s="158">
        <f t="shared" si="84"/>
        <v>60</v>
      </c>
      <c r="AH267" s="176"/>
      <c r="AI267" s="176"/>
      <c r="AJ267" s="176"/>
      <c r="AK267" s="176"/>
      <c r="AL267" s="176"/>
      <c r="AM267" s="176"/>
      <c r="AN267" s="176"/>
      <c r="AO267" s="176"/>
      <c r="AP267" s="176"/>
      <c r="AQ267" s="158">
        <f t="shared" si="89"/>
        <v>60</v>
      </c>
      <c r="AR267" s="159">
        <v>60</v>
      </c>
      <c r="AS267" s="158">
        <f t="shared" si="90"/>
        <v>0</v>
      </c>
      <c r="AT267" s="158">
        <f t="shared" si="93"/>
        <v>60</v>
      </c>
      <c r="AU267" s="176"/>
      <c r="AV267" s="176"/>
      <c r="AW267" s="176"/>
      <c r="AX267" s="176"/>
      <c r="AY267" s="176"/>
      <c r="AZ267" s="176"/>
      <c r="BA267" s="176"/>
      <c r="BB267" s="176"/>
      <c r="BC267" s="176"/>
      <c r="BD267" s="158">
        <f t="shared" si="91"/>
        <v>60</v>
      </c>
      <c r="BE267" s="159">
        <v>60</v>
      </c>
      <c r="BF267" s="159">
        <f t="shared" si="92"/>
        <v>0</v>
      </c>
      <c r="BG267" s="137" t="str">
        <f t="shared" si="85"/>
        <v>*</v>
      </c>
    </row>
    <row r="268" spans="1:59">
      <c r="A268" s="138">
        <v>266</v>
      </c>
      <c r="B268" s="160" t="s">
        <v>581</v>
      </c>
      <c r="C268" s="213" t="s">
        <v>14</v>
      </c>
      <c r="D268" s="156" t="s">
        <v>12</v>
      </c>
      <c r="E268" s="161">
        <v>0</v>
      </c>
      <c r="F268" s="158">
        <v>0</v>
      </c>
      <c r="G268" s="158">
        <f t="shared" si="81"/>
        <v>0</v>
      </c>
      <c r="H268" s="159"/>
      <c r="I268" s="159"/>
      <c r="J268" s="159"/>
      <c r="K268" s="159"/>
      <c r="L268" s="159"/>
      <c r="M268" s="159"/>
      <c r="N268" s="159"/>
      <c r="O268" s="159"/>
      <c r="P268" s="159"/>
      <c r="Q268" s="158">
        <f t="shared" si="86"/>
        <v>0</v>
      </c>
      <c r="R268" s="159"/>
      <c r="S268" s="158">
        <f t="shared" si="82"/>
        <v>0</v>
      </c>
      <c r="T268" s="158">
        <f t="shared" si="83"/>
        <v>0</v>
      </c>
      <c r="U268" s="159"/>
      <c r="V268" s="159"/>
      <c r="W268" s="159"/>
      <c r="X268" s="159"/>
      <c r="Y268" s="159"/>
      <c r="Z268" s="159"/>
      <c r="AA268" s="159"/>
      <c r="AB268" s="159"/>
      <c r="AC268" s="159"/>
      <c r="AD268" s="158">
        <f t="shared" si="87"/>
        <v>0</v>
      </c>
      <c r="AE268" s="159"/>
      <c r="AF268" s="158">
        <f t="shared" si="88"/>
        <v>0</v>
      </c>
      <c r="AG268" s="158">
        <f t="shared" si="84"/>
        <v>0</v>
      </c>
      <c r="AH268" s="176"/>
      <c r="AI268" s="176"/>
      <c r="AJ268" s="176"/>
      <c r="AK268" s="176"/>
      <c r="AL268" s="176"/>
      <c r="AM268" s="176"/>
      <c r="AN268" s="176"/>
      <c r="AO268" s="176"/>
      <c r="AP268" s="176"/>
      <c r="AQ268" s="158">
        <f t="shared" si="89"/>
        <v>0</v>
      </c>
      <c r="AR268" s="159"/>
      <c r="AS268" s="158">
        <f t="shared" si="90"/>
        <v>0</v>
      </c>
      <c r="AT268" s="158">
        <f t="shared" si="93"/>
        <v>0</v>
      </c>
      <c r="AU268" s="176"/>
      <c r="AV268" s="176"/>
      <c r="AW268" s="176"/>
      <c r="AX268" s="176"/>
      <c r="AY268" s="176"/>
      <c r="AZ268" s="176"/>
      <c r="BA268" s="176"/>
      <c r="BB268" s="176"/>
      <c r="BC268" s="176"/>
      <c r="BD268" s="158">
        <f t="shared" si="91"/>
        <v>0</v>
      </c>
      <c r="BE268" s="159"/>
      <c r="BF268" s="159">
        <f t="shared" si="92"/>
        <v>0</v>
      </c>
      <c r="BG268" s="137" t="str">
        <f t="shared" si="85"/>
        <v>*</v>
      </c>
    </row>
    <row r="269" spans="1:59">
      <c r="A269" s="138">
        <v>267</v>
      </c>
      <c r="B269" s="221" t="s">
        <v>1154</v>
      </c>
      <c r="C269" s="213" t="s">
        <v>23</v>
      </c>
      <c r="D269" s="156" t="s">
        <v>12</v>
      </c>
      <c r="E269" s="161">
        <v>50</v>
      </c>
      <c r="F269" s="158">
        <v>0</v>
      </c>
      <c r="G269" s="158">
        <f t="shared" si="81"/>
        <v>150</v>
      </c>
      <c r="H269" s="159"/>
      <c r="I269" s="159"/>
      <c r="J269" s="159"/>
      <c r="K269" s="159"/>
      <c r="L269" s="159"/>
      <c r="M269" s="159"/>
      <c r="N269" s="159"/>
      <c r="O269" s="159"/>
      <c r="P269" s="159"/>
      <c r="Q269" s="158">
        <f t="shared" si="86"/>
        <v>150</v>
      </c>
      <c r="R269" s="159">
        <v>150</v>
      </c>
      <c r="S269" s="158">
        <f t="shared" si="82"/>
        <v>0</v>
      </c>
      <c r="T269" s="158">
        <f t="shared" si="83"/>
        <v>150</v>
      </c>
      <c r="U269" s="159"/>
      <c r="V269" s="159"/>
      <c r="W269" s="159"/>
      <c r="X269" s="159"/>
      <c r="Y269" s="159"/>
      <c r="Z269" s="159"/>
      <c r="AA269" s="159"/>
      <c r="AB269" s="159"/>
      <c r="AC269" s="159"/>
      <c r="AD269" s="158">
        <f t="shared" si="87"/>
        <v>150</v>
      </c>
      <c r="AE269" s="159">
        <v>150</v>
      </c>
      <c r="AF269" s="158">
        <f t="shared" si="88"/>
        <v>0</v>
      </c>
      <c r="AG269" s="158">
        <f t="shared" si="84"/>
        <v>150</v>
      </c>
      <c r="AH269" s="176"/>
      <c r="AI269" s="176"/>
      <c r="AJ269" s="176"/>
      <c r="AK269" s="176"/>
      <c r="AL269" s="176"/>
      <c r="AM269" s="176"/>
      <c r="AN269" s="176"/>
      <c r="AO269" s="176"/>
      <c r="AP269" s="176"/>
      <c r="AQ269" s="158">
        <f t="shared" si="89"/>
        <v>150</v>
      </c>
      <c r="AR269" s="159">
        <v>300</v>
      </c>
      <c r="AS269" s="158">
        <f t="shared" si="90"/>
        <v>-150</v>
      </c>
      <c r="AT269" s="158">
        <f t="shared" si="93"/>
        <v>150</v>
      </c>
      <c r="AU269" s="176"/>
      <c r="AV269" s="176">
        <v>100</v>
      </c>
      <c r="AW269" s="176"/>
      <c r="AX269" s="176"/>
      <c r="AY269" s="176"/>
      <c r="AZ269" s="176"/>
      <c r="BA269" s="176"/>
      <c r="BB269" s="176"/>
      <c r="BC269" s="176"/>
      <c r="BD269" s="158">
        <f t="shared" si="91"/>
        <v>250</v>
      </c>
      <c r="BE269" s="159">
        <v>100</v>
      </c>
      <c r="BF269" s="159">
        <f t="shared" si="92"/>
        <v>0</v>
      </c>
      <c r="BG269" s="137" t="str">
        <f t="shared" si="85"/>
        <v>*</v>
      </c>
    </row>
    <row r="270" spans="1:59">
      <c r="A270" s="138">
        <v>268</v>
      </c>
      <c r="B270" s="160" t="s">
        <v>960</v>
      </c>
      <c r="C270" s="213" t="s">
        <v>14</v>
      </c>
      <c r="D270" s="156" t="s">
        <v>961</v>
      </c>
      <c r="E270" s="161">
        <v>50</v>
      </c>
      <c r="F270" s="158">
        <v>0</v>
      </c>
      <c r="G270" s="158">
        <f t="shared" si="81"/>
        <v>150</v>
      </c>
      <c r="H270" s="159"/>
      <c r="I270" s="159"/>
      <c r="J270" s="159"/>
      <c r="K270" s="159"/>
      <c r="L270" s="159"/>
      <c r="M270" s="159"/>
      <c r="N270" s="159"/>
      <c r="O270" s="159"/>
      <c r="P270" s="159"/>
      <c r="Q270" s="158">
        <f t="shared" si="86"/>
        <v>150</v>
      </c>
      <c r="R270" s="159">
        <v>150</v>
      </c>
      <c r="S270" s="158">
        <f t="shared" si="82"/>
        <v>0</v>
      </c>
      <c r="T270" s="158">
        <f t="shared" si="83"/>
        <v>150</v>
      </c>
      <c r="U270" s="159"/>
      <c r="V270" s="159"/>
      <c r="W270" s="159"/>
      <c r="X270" s="159"/>
      <c r="Y270" s="159"/>
      <c r="Z270" s="159"/>
      <c r="AA270" s="159"/>
      <c r="AB270" s="159"/>
      <c r="AC270" s="159"/>
      <c r="AD270" s="158">
        <f t="shared" si="87"/>
        <v>150</v>
      </c>
      <c r="AE270" s="159">
        <v>150</v>
      </c>
      <c r="AF270" s="158">
        <f t="shared" si="88"/>
        <v>0</v>
      </c>
      <c r="AG270" s="158">
        <f t="shared" si="84"/>
        <v>150</v>
      </c>
      <c r="AH270" s="176"/>
      <c r="AI270" s="176"/>
      <c r="AJ270" s="176"/>
      <c r="AK270" s="176"/>
      <c r="AL270" s="176"/>
      <c r="AM270" s="176"/>
      <c r="AN270" s="176"/>
      <c r="AO270" s="176"/>
      <c r="AP270" s="176"/>
      <c r="AQ270" s="158">
        <f t="shared" si="89"/>
        <v>150</v>
      </c>
      <c r="AR270" s="159">
        <v>150</v>
      </c>
      <c r="AS270" s="158">
        <f t="shared" si="90"/>
        <v>0</v>
      </c>
      <c r="AT270" s="158">
        <f t="shared" si="93"/>
        <v>150</v>
      </c>
      <c r="AU270" s="176"/>
      <c r="AV270" s="176"/>
      <c r="AW270" s="176"/>
      <c r="AX270" s="176"/>
      <c r="AY270" s="176"/>
      <c r="AZ270" s="176"/>
      <c r="BA270" s="176"/>
      <c r="BB270" s="176"/>
      <c r="BC270" s="176"/>
      <c r="BD270" s="158">
        <f t="shared" si="91"/>
        <v>150</v>
      </c>
      <c r="BE270" s="159">
        <v>150</v>
      </c>
      <c r="BF270" s="159">
        <f t="shared" si="92"/>
        <v>0</v>
      </c>
      <c r="BG270" s="137" t="str">
        <f t="shared" si="85"/>
        <v>*</v>
      </c>
    </row>
    <row r="271" spans="1:59">
      <c r="A271" s="138">
        <v>269</v>
      </c>
      <c r="B271" s="270" t="s">
        <v>1314</v>
      </c>
      <c r="C271" s="213" t="s">
        <v>14</v>
      </c>
      <c r="D271" s="156" t="s">
        <v>893</v>
      </c>
      <c r="E271" s="161">
        <v>225</v>
      </c>
      <c r="F271" s="158">
        <v>0</v>
      </c>
      <c r="G271" s="158">
        <f t="shared" si="81"/>
        <v>675</v>
      </c>
      <c r="H271" s="159"/>
      <c r="I271" s="159"/>
      <c r="J271" s="159"/>
      <c r="K271" s="159"/>
      <c r="L271" s="159"/>
      <c r="M271" s="159"/>
      <c r="N271" s="159"/>
      <c r="O271" s="159"/>
      <c r="P271" s="159"/>
      <c r="Q271" s="158">
        <f t="shared" si="86"/>
        <v>675</v>
      </c>
      <c r="R271" s="159"/>
      <c r="S271" s="158">
        <f t="shared" si="82"/>
        <v>675</v>
      </c>
      <c r="T271" s="158">
        <f t="shared" si="83"/>
        <v>675</v>
      </c>
      <c r="U271" s="159">
        <v>50</v>
      </c>
      <c r="V271" s="159"/>
      <c r="W271" s="159"/>
      <c r="X271" s="159"/>
      <c r="Y271" s="159"/>
      <c r="Z271" s="159"/>
      <c r="AA271" s="159">
        <v>20</v>
      </c>
      <c r="AB271" s="159"/>
      <c r="AC271" s="159">
        <v>50</v>
      </c>
      <c r="AD271" s="158">
        <f t="shared" si="87"/>
        <v>795</v>
      </c>
      <c r="AE271" s="159">
        <v>2195</v>
      </c>
      <c r="AF271" s="158">
        <f t="shared" si="88"/>
        <v>-725</v>
      </c>
      <c r="AG271" s="158">
        <f t="shared" si="84"/>
        <v>675</v>
      </c>
      <c r="AH271" s="176">
        <v>50</v>
      </c>
      <c r="AI271" s="176"/>
      <c r="AJ271" s="176"/>
      <c r="AK271" s="176"/>
      <c r="AL271" s="176"/>
      <c r="AM271" s="176"/>
      <c r="AN271" s="176"/>
      <c r="AO271" s="176"/>
      <c r="AP271" s="176"/>
      <c r="AQ271" s="158">
        <f t="shared" si="89"/>
        <v>725</v>
      </c>
      <c r="AR271" s="159"/>
      <c r="AS271" s="158">
        <f t="shared" si="90"/>
        <v>0</v>
      </c>
      <c r="AT271" s="158">
        <f t="shared" si="93"/>
        <v>675</v>
      </c>
      <c r="AU271" s="176"/>
      <c r="AV271" s="176"/>
      <c r="AW271" s="176"/>
      <c r="AX271" s="176"/>
      <c r="AY271" s="176"/>
      <c r="AZ271" s="176"/>
      <c r="BA271" s="176"/>
      <c r="BB271" s="176"/>
      <c r="BC271" s="176"/>
      <c r="BD271" s="158">
        <f t="shared" si="91"/>
        <v>675</v>
      </c>
      <c r="BE271" s="159"/>
      <c r="BF271" s="159">
        <f t="shared" si="92"/>
        <v>675</v>
      </c>
      <c r="BG271" s="137" t="str">
        <f t="shared" si="85"/>
        <v/>
      </c>
    </row>
    <row r="272" spans="1:59">
      <c r="A272" s="138">
        <v>270</v>
      </c>
      <c r="B272" s="160" t="s">
        <v>587</v>
      </c>
      <c r="C272" s="213" t="s">
        <v>14</v>
      </c>
      <c r="D272" s="156" t="s">
        <v>589</v>
      </c>
      <c r="E272" s="161">
        <v>430</v>
      </c>
      <c r="F272" s="158">
        <v>0</v>
      </c>
      <c r="G272" s="158">
        <f t="shared" si="81"/>
        <v>1290</v>
      </c>
      <c r="H272" s="159">
        <v>50</v>
      </c>
      <c r="I272" s="159"/>
      <c r="J272" s="159"/>
      <c r="K272" s="159"/>
      <c r="L272" s="159"/>
      <c r="M272" s="159"/>
      <c r="N272" s="159">
        <v>70</v>
      </c>
      <c r="O272" s="159"/>
      <c r="P272" s="159">
        <v>50</v>
      </c>
      <c r="Q272" s="158">
        <f t="shared" si="86"/>
        <v>1460</v>
      </c>
      <c r="R272" s="159">
        <v>1460</v>
      </c>
      <c r="S272" s="158">
        <f t="shared" si="82"/>
        <v>0</v>
      </c>
      <c r="T272" s="158">
        <f t="shared" si="83"/>
        <v>1290</v>
      </c>
      <c r="U272" s="159"/>
      <c r="V272" s="159"/>
      <c r="W272" s="159"/>
      <c r="X272" s="159"/>
      <c r="Y272" s="159"/>
      <c r="Z272" s="159"/>
      <c r="AA272" s="159"/>
      <c r="AB272" s="159"/>
      <c r="AC272" s="159"/>
      <c r="AD272" s="158">
        <f t="shared" si="87"/>
        <v>1290</v>
      </c>
      <c r="AE272" s="159">
        <v>1290</v>
      </c>
      <c r="AF272" s="158">
        <f t="shared" si="88"/>
        <v>0</v>
      </c>
      <c r="AG272" s="158">
        <f t="shared" si="84"/>
        <v>1290</v>
      </c>
      <c r="AH272" s="176"/>
      <c r="AI272" s="176"/>
      <c r="AJ272" s="176"/>
      <c r="AK272" s="176"/>
      <c r="AL272" s="176"/>
      <c r="AM272" s="176"/>
      <c r="AN272" s="176"/>
      <c r="AO272" s="176"/>
      <c r="AP272" s="176"/>
      <c r="AQ272" s="158">
        <f t="shared" si="89"/>
        <v>1290</v>
      </c>
      <c r="AR272" s="159">
        <v>1290</v>
      </c>
      <c r="AS272" s="158">
        <f t="shared" si="90"/>
        <v>0</v>
      </c>
      <c r="AT272" s="158">
        <f t="shared" si="93"/>
        <v>1290</v>
      </c>
      <c r="AU272" s="176"/>
      <c r="AV272" s="176"/>
      <c r="AW272" s="176"/>
      <c r="AX272" s="176"/>
      <c r="AY272" s="176"/>
      <c r="AZ272" s="176"/>
      <c r="BA272" s="176"/>
      <c r="BB272" s="176"/>
      <c r="BC272" s="176"/>
      <c r="BD272" s="158">
        <f t="shared" si="91"/>
        <v>1290</v>
      </c>
      <c r="BE272" s="159">
        <v>1290</v>
      </c>
      <c r="BF272" s="159">
        <f t="shared" si="92"/>
        <v>0</v>
      </c>
      <c r="BG272" s="137" t="str">
        <f t="shared" si="85"/>
        <v>*</v>
      </c>
    </row>
    <row r="273" spans="1:59">
      <c r="A273" s="138">
        <v>271</v>
      </c>
      <c r="B273" s="221" t="s">
        <v>1287</v>
      </c>
      <c r="C273" s="213" t="s">
        <v>23</v>
      </c>
      <c r="D273" s="156" t="s">
        <v>12</v>
      </c>
      <c r="E273" s="161">
        <v>35</v>
      </c>
      <c r="F273" s="158">
        <v>0</v>
      </c>
      <c r="G273" s="158">
        <v>70</v>
      </c>
      <c r="H273" s="159"/>
      <c r="I273" s="159"/>
      <c r="J273" s="159"/>
      <c r="K273" s="159"/>
      <c r="L273" s="159"/>
      <c r="M273" s="159"/>
      <c r="N273" s="159"/>
      <c r="O273" s="159"/>
      <c r="P273" s="159"/>
      <c r="Q273" s="158">
        <f t="shared" si="86"/>
        <v>70</v>
      </c>
      <c r="R273" s="159"/>
      <c r="S273" s="158">
        <f t="shared" ref="S273:S304" si="94">F273+Q273-R273</f>
        <v>70</v>
      </c>
      <c r="T273" s="158">
        <f t="shared" si="83"/>
        <v>105</v>
      </c>
      <c r="U273" s="159"/>
      <c r="V273" s="159"/>
      <c r="W273" s="159"/>
      <c r="X273" s="159"/>
      <c r="Y273" s="159"/>
      <c r="Z273" s="159"/>
      <c r="AA273" s="159"/>
      <c r="AB273" s="159"/>
      <c r="AC273" s="159"/>
      <c r="AD273" s="158">
        <f t="shared" si="87"/>
        <v>105</v>
      </c>
      <c r="AE273" s="159"/>
      <c r="AF273" s="158">
        <f t="shared" si="88"/>
        <v>175</v>
      </c>
      <c r="AG273" s="158">
        <f t="shared" si="84"/>
        <v>105</v>
      </c>
      <c r="AH273" s="176"/>
      <c r="AI273" s="176"/>
      <c r="AJ273" s="176"/>
      <c r="AK273" s="176"/>
      <c r="AL273" s="176"/>
      <c r="AM273" s="176"/>
      <c r="AN273" s="176"/>
      <c r="AO273" s="176"/>
      <c r="AP273" s="176"/>
      <c r="AQ273" s="158">
        <f t="shared" si="89"/>
        <v>105</v>
      </c>
      <c r="AR273" s="159"/>
      <c r="AS273" s="158">
        <f t="shared" si="90"/>
        <v>280</v>
      </c>
      <c r="AT273" s="158">
        <f t="shared" si="93"/>
        <v>105</v>
      </c>
      <c r="AU273" s="176"/>
      <c r="AV273" s="176"/>
      <c r="AW273" s="176"/>
      <c r="AX273" s="176"/>
      <c r="AY273" s="176"/>
      <c r="AZ273" s="176"/>
      <c r="BA273" s="176"/>
      <c r="BB273" s="176"/>
      <c r="BC273" s="176"/>
      <c r="BD273" s="158">
        <f t="shared" si="91"/>
        <v>105</v>
      </c>
      <c r="BE273" s="159"/>
      <c r="BF273" s="159">
        <f t="shared" si="92"/>
        <v>385</v>
      </c>
      <c r="BG273" s="137" t="str">
        <f t="shared" si="85"/>
        <v/>
      </c>
    </row>
    <row r="274" spans="1:59">
      <c r="A274" s="138">
        <v>272</v>
      </c>
      <c r="B274" s="160" t="s">
        <v>590</v>
      </c>
      <c r="C274" s="213" t="s">
        <v>14</v>
      </c>
      <c r="D274" s="156" t="s">
        <v>12</v>
      </c>
      <c r="E274" s="161">
        <v>55</v>
      </c>
      <c r="F274" s="158">
        <v>120</v>
      </c>
      <c r="G274" s="158">
        <f t="shared" ref="G274:G280" si="95">E274*3</f>
        <v>165</v>
      </c>
      <c r="H274" s="159"/>
      <c r="I274" s="159"/>
      <c r="J274" s="159"/>
      <c r="K274" s="159"/>
      <c r="L274" s="159"/>
      <c r="M274" s="159"/>
      <c r="N274" s="159"/>
      <c r="O274" s="159"/>
      <c r="P274" s="159"/>
      <c r="Q274" s="158">
        <f t="shared" si="86"/>
        <v>165</v>
      </c>
      <c r="R274" s="159"/>
      <c r="S274" s="158">
        <f t="shared" si="94"/>
        <v>285</v>
      </c>
      <c r="T274" s="158">
        <f t="shared" si="83"/>
        <v>165</v>
      </c>
      <c r="U274" s="159"/>
      <c r="V274" s="159"/>
      <c r="W274" s="159">
        <v>36</v>
      </c>
      <c r="X274" s="159"/>
      <c r="Y274" s="159"/>
      <c r="Z274" s="159">
        <v>150</v>
      </c>
      <c r="AA274" s="159">
        <v>50</v>
      </c>
      <c r="AB274" s="159"/>
      <c r="AC274" s="159"/>
      <c r="AD274" s="158">
        <f t="shared" si="87"/>
        <v>401</v>
      </c>
      <c r="AE274" s="159"/>
      <c r="AF274" s="158">
        <f t="shared" si="88"/>
        <v>686</v>
      </c>
      <c r="AG274" s="158">
        <f t="shared" si="84"/>
        <v>165</v>
      </c>
      <c r="AH274" s="176"/>
      <c r="AI274" s="176"/>
      <c r="AJ274" s="176"/>
      <c r="AK274" s="176"/>
      <c r="AL274" s="176"/>
      <c r="AM274" s="176"/>
      <c r="AN274" s="176"/>
      <c r="AO274" s="176"/>
      <c r="AP274" s="176"/>
      <c r="AQ274" s="158">
        <f t="shared" si="89"/>
        <v>165</v>
      </c>
      <c r="AR274" s="159">
        <v>1016</v>
      </c>
      <c r="AS274" s="158">
        <f t="shared" si="90"/>
        <v>-165</v>
      </c>
      <c r="AT274" s="158">
        <f t="shared" si="93"/>
        <v>165</v>
      </c>
      <c r="AU274" s="176"/>
      <c r="AV274" s="176"/>
      <c r="AW274" s="176"/>
      <c r="AX274" s="176"/>
      <c r="AY274" s="176">
        <v>70</v>
      </c>
      <c r="AZ274" s="176"/>
      <c r="BA274" s="176"/>
      <c r="BB274" s="176"/>
      <c r="BC274" s="176"/>
      <c r="BD274" s="158">
        <f t="shared" si="91"/>
        <v>235</v>
      </c>
      <c r="BE274" s="159"/>
      <c r="BF274" s="159">
        <f t="shared" si="92"/>
        <v>70</v>
      </c>
      <c r="BG274" s="137" t="str">
        <f t="shared" si="85"/>
        <v/>
      </c>
    </row>
    <row r="275" spans="1:59">
      <c r="A275" s="138">
        <v>273</v>
      </c>
      <c r="B275" s="162" t="s">
        <v>592</v>
      </c>
      <c r="C275" s="214" t="s">
        <v>30</v>
      </c>
      <c r="D275" s="164"/>
      <c r="E275" s="162"/>
      <c r="F275" s="165">
        <v>3000</v>
      </c>
      <c r="G275" s="166">
        <f t="shared" si="95"/>
        <v>0</v>
      </c>
      <c r="H275" s="167"/>
      <c r="I275" s="167"/>
      <c r="J275" s="167"/>
      <c r="K275" s="167"/>
      <c r="L275" s="167"/>
      <c r="M275" s="167"/>
      <c r="N275" s="167"/>
      <c r="O275" s="167"/>
      <c r="P275" s="167"/>
      <c r="Q275" s="166">
        <f t="shared" si="86"/>
        <v>0</v>
      </c>
      <c r="R275" s="167"/>
      <c r="S275" s="166">
        <f t="shared" si="94"/>
        <v>3000</v>
      </c>
      <c r="T275" s="166">
        <f t="shared" si="83"/>
        <v>0</v>
      </c>
      <c r="U275" s="167"/>
      <c r="V275" s="167"/>
      <c r="W275" s="167"/>
      <c r="X275" s="167"/>
      <c r="Y275" s="167"/>
      <c r="Z275" s="167"/>
      <c r="AA275" s="167"/>
      <c r="AB275" s="167"/>
      <c r="AC275" s="167"/>
      <c r="AD275" s="166">
        <f t="shared" si="87"/>
        <v>0</v>
      </c>
      <c r="AE275" s="167"/>
      <c r="AF275" s="166">
        <f t="shared" si="88"/>
        <v>3000</v>
      </c>
      <c r="AG275" s="166">
        <f t="shared" si="84"/>
        <v>0</v>
      </c>
      <c r="AH275" s="167"/>
      <c r="AI275" s="167"/>
      <c r="AJ275" s="167"/>
      <c r="AK275" s="167"/>
      <c r="AL275" s="167"/>
      <c r="AM275" s="167"/>
      <c r="AN275" s="167"/>
      <c r="AO275" s="167"/>
      <c r="AP275" s="167"/>
      <c r="AQ275" s="166">
        <f t="shared" si="89"/>
        <v>0</v>
      </c>
      <c r="AR275" s="167"/>
      <c r="AS275" s="166">
        <f t="shared" si="90"/>
        <v>3000</v>
      </c>
      <c r="AT275" s="166">
        <f t="shared" si="93"/>
        <v>0</v>
      </c>
      <c r="AU275" s="167"/>
      <c r="AV275" s="167"/>
      <c r="AW275" s="167"/>
      <c r="AX275" s="167"/>
      <c r="AY275" s="167"/>
      <c r="AZ275" s="167"/>
      <c r="BA275" s="167"/>
      <c r="BB275" s="167"/>
      <c r="BC275" s="167"/>
      <c r="BD275" s="166">
        <f t="shared" si="91"/>
        <v>0</v>
      </c>
      <c r="BE275" s="167"/>
      <c r="BF275" s="167">
        <f t="shared" si="92"/>
        <v>3000</v>
      </c>
      <c r="BG275" s="137" t="str">
        <f t="shared" si="85"/>
        <v/>
      </c>
    </row>
    <row r="276" spans="1:59">
      <c r="A276" s="138">
        <v>274</v>
      </c>
      <c r="B276" s="234" t="s">
        <v>593</v>
      </c>
      <c r="C276" s="218" t="s">
        <v>23</v>
      </c>
      <c r="D276" s="189"/>
      <c r="E276" s="190">
        <v>70</v>
      </c>
      <c r="F276" s="191">
        <v>0</v>
      </c>
      <c r="G276" s="192">
        <f t="shared" si="95"/>
        <v>210</v>
      </c>
      <c r="H276" s="193"/>
      <c r="I276" s="193"/>
      <c r="J276" s="193"/>
      <c r="K276" s="193"/>
      <c r="L276" s="193"/>
      <c r="M276" s="193"/>
      <c r="N276" s="193"/>
      <c r="O276" s="193"/>
      <c r="P276" s="193"/>
      <c r="Q276" s="192">
        <f t="shared" si="86"/>
        <v>210</v>
      </c>
      <c r="R276" s="193">
        <v>420</v>
      </c>
      <c r="S276" s="192">
        <f t="shared" si="94"/>
        <v>-210</v>
      </c>
      <c r="T276" s="192">
        <f t="shared" si="83"/>
        <v>210</v>
      </c>
      <c r="U276" s="193"/>
      <c r="V276" s="193"/>
      <c r="W276" s="193"/>
      <c r="X276" s="193"/>
      <c r="Y276" s="193"/>
      <c r="Z276" s="193"/>
      <c r="AA276" s="193"/>
      <c r="AB276" s="193"/>
      <c r="AC276" s="193"/>
      <c r="AD276" s="192">
        <f t="shared" si="87"/>
        <v>210</v>
      </c>
      <c r="AE276" s="193">
        <v>210</v>
      </c>
      <c r="AF276" s="192">
        <f t="shared" si="88"/>
        <v>-210</v>
      </c>
      <c r="AG276" s="192">
        <f t="shared" si="84"/>
        <v>210</v>
      </c>
      <c r="AH276" s="193"/>
      <c r="AI276" s="193"/>
      <c r="AJ276" s="193"/>
      <c r="AK276" s="193"/>
      <c r="AL276" s="193"/>
      <c r="AM276" s="193"/>
      <c r="AN276" s="193"/>
      <c r="AO276" s="193"/>
      <c r="AP276" s="193"/>
      <c r="AQ276" s="192">
        <f t="shared" si="89"/>
        <v>210</v>
      </c>
      <c r="AR276" s="193">
        <v>210</v>
      </c>
      <c r="AS276" s="192">
        <f t="shared" si="90"/>
        <v>-210</v>
      </c>
      <c r="AT276" s="192">
        <f t="shared" si="93"/>
        <v>210</v>
      </c>
      <c r="AU276" s="193"/>
      <c r="AV276" s="193"/>
      <c r="AW276" s="193"/>
      <c r="AX276" s="193"/>
      <c r="AY276" s="193"/>
      <c r="AZ276" s="193"/>
      <c r="BA276" s="193"/>
      <c r="BB276" s="193"/>
      <c r="BC276" s="193"/>
      <c r="BD276" s="192">
        <f t="shared" si="91"/>
        <v>210</v>
      </c>
      <c r="BE276" s="193"/>
      <c r="BF276" s="193">
        <f t="shared" si="92"/>
        <v>0</v>
      </c>
      <c r="BG276" s="137" t="str">
        <f t="shared" si="85"/>
        <v>*</v>
      </c>
    </row>
    <row r="277" spans="1:59">
      <c r="A277" s="138">
        <v>275</v>
      </c>
      <c r="B277" s="155" t="s">
        <v>1018</v>
      </c>
      <c r="C277" s="213" t="s">
        <v>10</v>
      </c>
      <c r="D277" s="156" t="s">
        <v>12</v>
      </c>
      <c r="E277" s="157">
        <v>35</v>
      </c>
      <c r="F277" s="158">
        <v>0</v>
      </c>
      <c r="G277" s="158">
        <f t="shared" si="95"/>
        <v>105</v>
      </c>
      <c r="H277" s="159"/>
      <c r="I277" s="159"/>
      <c r="J277" s="159"/>
      <c r="K277" s="159"/>
      <c r="L277" s="159"/>
      <c r="M277" s="159"/>
      <c r="N277" s="159"/>
      <c r="O277" s="159"/>
      <c r="P277" s="159"/>
      <c r="Q277" s="158">
        <f t="shared" si="86"/>
        <v>105</v>
      </c>
      <c r="R277" s="159">
        <v>105</v>
      </c>
      <c r="S277" s="158">
        <f t="shared" si="94"/>
        <v>0</v>
      </c>
      <c r="T277" s="158">
        <f t="shared" si="83"/>
        <v>105</v>
      </c>
      <c r="U277" s="159"/>
      <c r="V277" s="159"/>
      <c r="W277" s="159"/>
      <c r="X277" s="159"/>
      <c r="Y277" s="159"/>
      <c r="Z277" s="159"/>
      <c r="AA277" s="159"/>
      <c r="AB277" s="159"/>
      <c r="AC277" s="159"/>
      <c r="AD277" s="158">
        <f t="shared" si="87"/>
        <v>105</v>
      </c>
      <c r="AE277" s="159">
        <v>210</v>
      </c>
      <c r="AF277" s="158">
        <f t="shared" si="88"/>
        <v>-105</v>
      </c>
      <c r="AG277" s="158">
        <f t="shared" si="84"/>
        <v>105</v>
      </c>
      <c r="AH277" s="176"/>
      <c r="AI277" s="176"/>
      <c r="AJ277" s="176"/>
      <c r="AK277" s="176"/>
      <c r="AL277" s="176"/>
      <c r="AM277" s="176"/>
      <c r="AN277" s="176"/>
      <c r="AO277" s="176"/>
      <c r="AP277" s="176"/>
      <c r="AQ277" s="158">
        <f t="shared" si="89"/>
        <v>105</v>
      </c>
      <c r="AR277" s="159"/>
      <c r="AS277" s="158">
        <f t="shared" si="90"/>
        <v>0</v>
      </c>
      <c r="AT277" s="158">
        <f t="shared" si="93"/>
        <v>105</v>
      </c>
      <c r="AU277" s="176"/>
      <c r="AV277" s="176"/>
      <c r="AW277" s="176"/>
      <c r="AX277" s="176"/>
      <c r="AY277" s="176"/>
      <c r="AZ277" s="176"/>
      <c r="BA277" s="176"/>
      <c r="BB277" s="176"/>
      <c r="BC277" s="176"/>
      <c r="BD277" s="158">
        <f t="shared" si="91"/>
        <v>105</v>
      </c>
      <c r="BE277" s="159"/>
      <c r="BF277" s="159">
        <f t="shared" si="92"/>
        <v>105</v>
      </c>
      <c r="BG277" s="137" t="str">
        <f t="shared" si="85"/>
        <v/>
      </c>
    </row>
    <row r="278" spans="1:59">
      <c r="A278" s="138">
        <v>276</v>
      </c>
      <c r="B278" s="160" t="s">
        <v>595</v>
      </c>
      <c r="C278" s="213" t="s">
        <v>14</v>
      </c>
      <c r="D278" s="156" t="s">
        <v>579</v>
      </c>
      <c r="E278" s="161">
        <v>95</v>
      </c>
      <c r="F278" s="158">
        <v>0</v>
      </c>
      <c r="G278" s="158">
        <f t="shared" si="95"/>
        <v>285</v>
      </c>
      <c r="H278" s="159"/>
      <c r="I278" s="159"/>
      <c r="J278" s="159"/>
      <c r="K278" s="159"/>
      <c r="L278" s="159"/>
      <c r="M278" s="159"/>
      <c r="N278" s="159"/>
      <c r="O278" s="159"/>
      <c r="P278" s="159"/>
      <c r="Q278" s="158">
        <f t="shared" si="86"/>
        <v>285</v>
      </c>
      <c r="R278" s="159">
        <v>285</v>
      </c>
      <c r="S278" s="158">
        <f t="shared" si="94"/>
        <v>0</v>
      </c>
      <c r="T278" s="158">
        <f t="shared" si="83"/>
        <v>285</v>
      </c>
      <c r="U278" s="159"/>
      <c r="V278" s="159"/>
      <c r="W278" s="159"/>
      <c r="X278" s="159"/>
      <c r="Y278" s="159"/>
      <c r="Z278" s="159"/>
      <c r="AA278" s="159">
        <v>50</v>
      </c>
      <c r="AB278" s="159"/>
      <c r="AC278" s="159"/>
      <c r="AD278" s="158">
        <f t="shared" si="87"/>
        <v>335</v>
      </c>
      <c r="AE278" s="159">
        <v>855</v>
      </c>
      <c r="AF278" s="158">
        <f t="shared" si="88"/>
        <v>-520</v>
      </c>
      <c r="AG278" s="158">
        <f t="shared" si="84"/>
        <v>285</v>
      </c>
      <c r="AH278" s="176"/>
      <c r="AI278" s="176"/>
      <c r="AJ278" s="176"/>
      <c r="AK278" s="176"/>
      <c r="AL278" s="176"/>
      <c r="AM278" s="176"/>
      <c r="AN278" s="176"/>
      <c r="AO278" s="176"/>
      <c r="AP278" s="176"/>
      <c r="AQ278" s="158">
        <f t="shared" si="89"/>
        <v>285</v>
      </c>
      <c r="AR278" s="159">
        <v>50</v>
      </c>
      <c r="AS278" s="158">
        <f t="shared" si="90"/>
        <v>-285</v>
      </c>
      <c r="AT278" s="158">
        <f t="shared" si="93"/>
        <v>285</v>
      </c>
      <c r="AU278" s="176"/>
      <c r="AV278" s="176"/>
      <c r="AW278" s="176"/>
      <c r="AX278" s="176"/>
      <c r="AY278" s="176"/>
      <c r="AZ278" s="176"/>
      <c r="BA278" s="176"/>
      <c r="BB278" s="176"/>
      <c r="BC278" s="176"/>
      <c r="BD278" s="158">
        <f t="shared" si="91"/>
        <v>285</v>
      </c>
      <c r="BE278" s="159"/>
      <c r="BF278" s="159">
        <f t="shared" si="92"/>
        <v>0</v>
      </c>
      <c r="BG278" s="137" t="str">
        <f t="shared" si="85"/>
        <v>*</v>
      </c>
    </row>
    <row r="279" spans="1:59">
      <c r="A279" s="138">
        <v>277</v>
      </c>
      <c r="B279" s="160" t="s">
        <v>597</v>
      </c>
      <c r="C279" s="213" t="s">
        <v>14</v>
      </c>
      <c r="D279" s="156" t="s">
        <v>12</v>
      </c>
      <c r="E279" s="161">
        <v>85</v>
      </c>
      <c r="F279" s="158">
        <v>0</v>
      </c>
      <c r="G279" s="158">
        <f t="shared" si="95"/>
        <v>255</v>
      </c>
      <c r="H279" s="159"/>
      <c r="I279" s="159"/>
      <c r="J279" s="159">
        <v>68</v>
      </c>
      <c r="K279" s="159"/>
      <c r="L279" s="159"/>
      <c r="M279" s="159"/>
      <c r="N279" s="159"/>
      <c r="O279" s="159"/>
      <c r="P279" s="159"/>
      <c r="Q279" s="158">
        <f t="shared" si="86"/>
        <v>323</v>
      </c>
      <c r="R279" s="159">
        <v>323</v>
      </c>
      <c r="S279" s="158">
        <f t="shared" si="94"/>
        <v>0</v>
      </c>
      <c r="T279" s="158">
        <f t="shared" si="83"/>
        <v>255</v>
      </c>
      <c r="U279" s="159"/>
      <c r="V279" s="159"/>
      <c r="W279" s="159"/>
      <c r="X279" s="159"/>
      <c r="Y279" s="159"/>
      <c r="Z279" s="159"/>
      <c r="AA279" s="159">
        <v>50</v>
      </c>
      <c r="AB279" s="159"/>
      <c r="AC279" s="159"/>
      <c r="AD279" s="158">
        <f t="shared" si="87"/>
        <v>305</v>
      </c>
      <c r="AE279" s="159">
        <v>305</v>
      </c>
      <c r="AF279" s="158">
        <f t="shared" si="88"/>
        <v>0</v>
      </c>
      <c r="AG279" s="158">
        <f t="shared" si="84"/>
        <v>255</v>
      </c>
      <c r="AH279" s="176"/>
      <c r="AI279" s="176"/>
      <c r="AJ279" s="176"/>
      <c r="AK279" s="176"/>
      <c r="AL279" s="176"/>
      <c r="AM279" s="176"/>
      <c r="AN279" s="176"/>
      <c r="AO279" s="176"/>
      <c r="AP279" s="176"/>
      <c r="AQ279" s="158">
        <f t="shared" si="89"/>
        <v>255</v>
      </c>
      <c r="AR279" s="159">
        <v>255</v>
      </c>
      <c r="AS279" s="158">
        <f t="shared" si="90"/>
        <v>0</v>
      </c>
      <c r="AT279" s="158">
        <f t="shared" si="93"/>
        <v>255</v>
      </c>
      <c r="AU279" s="176"/>
      <c r="AV279" s="176"/>
      <c r="AW279" s="176"/>
      <c r="AX279" s="176"/>
      <c r="AY279" s="176"/>
      <c r="AZ279" s="176"/>
      <c r="BA279" s="176"/>
      <c r="BB279" s="176"/>
      <c r="BC279" s="176"/>
      <c r="BD279" s="158">
        <f t="shared" si="91"/>
        <v>255</v>
      </c>
      <c r="BE279" s="159">
        <v>255</v>
      </c>
      <c r="BF279" s="159">
        <f t="shared" si="92"/>
        <v>0</v>
      </c>
      <c r="BG279" s="137" t="str">
        <f t="shared" si="85"/>
        <v>*</v>
      </c>
    </row>
    <row r="280" spans="1:59">
      <c r="A280" s="138">
        <v>278</v>
      </c>
      <c r="B280" s="162" t="s">
        <v>600</v>
      </c>
      <c r="C280" s="214" t="s">
        <v>30</v>
      </c>
      <c r="D280" s="164"/>
      <c r="E280" s="162"/>
      <c r="F280" s="165">
        <v>810</v>
      </c>
      <c r="G280" s="166">
        <f t="shared" si="95"/>
        <v>0</v>
      </c>
      <c r="H280" s="167"/>
      <c r="I280" s="167"/>
      <c r="J280" s="167"/>
      <c r="K280" s="167"/>
      <c r="L280" s="167"/>
      <c r="M280" s="167"/>
      <c r="N280" s="167"/>
      <c r="O280" s="167"/>
      <c r="P280" s="167"/>
      <c r="Q280" s="166">
        <f t="shared" si="86"/>
        <v>0</v>
      </c>
      <c r="R280" s="167"/>
      <c r="S280" s="166">
        <f t="shared" si="94"/>
        <v>810</v>
      </c>
      <c r="T280" s="166">
        <f t="shared" si="83"/>
        <v>0</v>
      </c>
      <c r="U280" s="167"/>
      <c r="V280" s="167"/>
      <c r="W280" s="167"/>
      <c r="X280" s="167"/>
      <c r="Y280" s="167"/>
      <c r="Z280" s="167"/>
      <c r="AA280" s="167"/>
      <c r="AB280" s="167"/>
      <c r="AC280" s="167"/>
      <c r="AD280" s="166">
        <f t="shared" si="87"/>
        <v>0</v>
      </c>
      <c r="AE280" s="167"/>
      <c r="AF280" s="166">
        <f t="shared" si="88"/>
        <v>810</v>
      </c>
      <c r="AG280" s="166">
        <f t="shared" si="84"/>
        <v>0</v>
      </c>
      <c r="AH280" s="167"/>
      <c r="AI280" s="167"/>
      <c r="AJ280" s="167"/>
      <c r="AK280" s="167"/>
      <c r="AL280" s="167"/>
      <c r="AM280" s="167"/>
      <c r="AN280" s="167"/>
      <c r="AO280" s="167"/>
      <c r="AP280" s="167"/>
      <c r="AQ280" s="166">
        <f t="shared" si="89"/>
        <v>0</v>
      </c>
      <c r="AR280" s="167"/>
      <c r="AS280" s="166">
        <f t="shared" si="90"/>
        <v>810</v>
      </c>
      <c r="AT280" s="166">
        <f t="shared" si="93"/>
        <v>0</v>
      </c>
      <c r="AU280" s="167"/>
      <c r="AV280" s="167"/>
      <c r="AW280" s="167"/>
      <c r="AX280" s="167"/>
      <c r="AY280" s="167"/>
      <c r="AZ280" s="167"/>
      <c r="BA280" s="167"/>
      <c r="BB280" s="167"/>
      <c r="BC280" s="167"/>
      <c r="BD280" s="166">
        <f t="shared" si="91"/>
        <v>0</v>
      </c>
      <c r="BE280" s="167"/>
      <c r="BF280" s="167">
        <f t="shared" si="92"/>
        <v>810</v>
      </c>
      <c r="BG280" s="137" t="str">
        <f t="shared" si="85"/>
        <v/>
      </c>
    </row>
    <row r="281" spans="1:59">
      <c r="A281" s="138">
        <v>279</v>
      </c>
      <c r="B281" s="169" t="s">
        <v>1134</v>
      </c>
      <c r="C281" s="215" t="s">
        <v>23</v>
      </c>
      <c r="D281" s="170" t="s">
        <v>602</v>
      </c>
      <c r="E281" s="171">
        <v>100</v>
      </c>
      <c r="F281" s="166">
        <v>0</v>
      </c>
      <c r="G281" s="166">
        <v>0</v>
      </c>
      <c r="H281" s="167"/>
      <c r="I281" s="167"/>
      <c r="J281" s="167"/>
      <c r="K281" s="167"/>
      <c r="L281" s="167"/>
      <c r="M281" s="167"/>
      <c r="N281" s="167"/>
      <c r="O281" s="167"/>
      <c r="P281" s="167"/>
      <c r="Q281" s="166">
        <f t="shared" si="86"/>
        <v>0</v>
      </c>
      <c r="R281" s="167"/>
      <c r="S281" s="166">
        <f t="shared" si="94"/>
        <v>0</v>
      </c>
      <c r="T281" s="166">
        <v>0</v>
      </c>
      <c r="U281" s="167"/>
      <c r="V281" s="167"/>
      <c r="W281" s="167"/>
      <c r="X281" s="167"/>
      <c r="Y281" s="167"/>
      <c r="Z281" s="167"/>
      <c r="AA281" s="167"/>
      <c r="AB281" s="167"/>
      <c r="AC281" s="167"/>
      <c r="AD281" s="166">
        <f t="shared" si="87"/>
        <v>0</v>
      </c>
      <c r="AE281" s="167"/>
      <c r="AF281" s="166">
        <f t="shared" si="88"/>
        <v>0</v>
      </c>
      <c r="AG281" s="166">
        <v>0</v>
      </c>
      <c r="AH281" s="167"/>
      <c r="AI281" s="167"/>
      <c r="AJ281" s="167"/>
      <c r="AK281" s="167"/>
      <c r="AL281" s="167"/>
      <c r="AM281" s="167"/>
      <c r="AN281" s="167"/>
      <c r="AO281" s="167"/>
      <c r="AP281" s="167"/>
      <c r="AQ281" s="166">
        <f t="shared" si="89"/>
        <v>0</v>
      </c>
      <c r="AR281" s="167"/>
      <c r="AS281" s="166">
        <f t="shared" si="90"/>
        <v>0</v>
      </c>
      <c r="AT281" s="166">
        <v>0</v>
      </c>
      <c r="AU281" s="167"/>
      <c r="AV281" s="167"/>
      <c r="AW281" s="167"/>
      <c r="AX281" s="167"/>
      <c r="AY281" s="167"/>
      <c r="AZ281" s="167"/>
      <c r="BA281" s="167"/>
      <c r="BB281" s="167"/>
      <c r="BC281" s="167"/>
      <c r="BD281" s="166">
        <f t="shared" si="91"/>
        <v>0</v>
      </c>
      <c r="BE281" s="167"/>
      <c r="BF281" s="167">
        <f t="shared" si="92"/>
        <v>0</v>
      </c>
      <c r="BG281" s="137" t="str">
        <f t="shared" si="85"/>
        <v>*</v>
      </c>
    </row>
    <row r="282" spans="1:59">
      <c r="A282" s="138">
        <v>280</v>
      </c>
      <c r="B282" s="160" t="s">
        <v>603</v>
      </c>
      <c r="C282" s="213" t="s">
        <v>23</v>
      </c>
      <c r="D282" s="156" t="s">
        <v>12</v>
      </c>
      <c r="E282" s="161">
        <v>70</v>
      </c>
      <c r="F282" s="158">
        <v>0</v>
      </c>
      <c r="G282" s="158">
        <f t="shared" ref="G282:G299" si="96">E282*3</f>
        <v>210</v>
      </c>
      <c r="H282" s="159"/>
      <c r="I282" s="159"/>
      <c r="J282" s="159"/>
      <c r="K282" s="159"/>
      <c r="L282" s="159"/>
      <c r="M282" s="159"/>
      <c r="N282" s="159"/>
      <c r="O282" s="159"/>
      <c r="P282" s="159"/>
      <c r="Q282" s="158">
        <f t="shared" si="86"/>
        <v>210</v>
      </c>
      <c r="R282" s="159"/>
      <c r="S282" s="158">
        <f t="shared" si="94"/>
        <v>210</v>
      </c>
      <c r="T282" s="158">
        <f t="shared" ref="T282:T299" si="97">E282*3</f>
        <v>210</v>
      </c>
      <c r="U282" s="159"/>
      <c r="V282" s="159"/>
      <c r="W282" s="159"/>
      <c r="X282" s="159"/>
      <c r="Y282" s="159"/>
      <c r="Z282" s="159"/>
      <c r="AA282" s="159"/>
      <c r="AB282" s="159"/>
      <c r="AC282" s="159"/>
      <c r="AD282" s="158">
        <f t="shared" si="87"/>
        <v>210</v>
      </c>
      <c r="AE282" s="159">
        <v>420</v>
      </c>
      <c r="AF282" s="158">
        <f t="shared" si="88"/>
        <v>0</v>
      </c>
      <c r="AG282" s="158">
        <f t="shared" ref="AG282:AG299" si="98">$E282*3</f>
        <v>210</v>
      </c>
      <c r="AH282" s="176"/>
      <c r="AI282" s="176"/>
      <c r="AJ282" s="176"/>
      <c r="AK282" s="176"/>
      <c r="AL282" s="176"/>
      <c r="AM282" s="176"/>
      <c r="AN282" s="176"/>
      <c r="AO282" s="176"/>
      <c r="AP282" s="176"/>
      <c r="AQ282" s="158">
        <f t="shared" si="89"/>
        <v>210</v>
      </c>
      <c r="AR282" s="159"/>
      <c r="AS282" s="158">
        <f t="shared" si="90"/>
        <v>210</v>
      </c>
      <c r="AT282" s="158">
        <f t="shared" ref="AT282:AT308" si="99">$E282*3</f>
        <v>210</v>
      </c>
      <c r="AU282" s="176"/>
      <c r="AV282" s="176"/>
      <c r="AW282" s="176"/>
      <c r="AX282" s="176"/>
      <c r="AY282" s="176"/>
      <c r="AZ282" s="176"/>
      <c r="BA282" s="176"/>
      <c r="BB282" s="176"/>
      <c r="BC282" s="176"/>
      <c r="BD282" s="158">
        <f t="shared" si="91"/>
        <v>210</v>
      </c>
      <c r="BE282" s="159">
        <v>420</v>
      </c>
      <c r="BF282" s="159">
        <f t="shared" si="92"/>
        <v>0</v>
      </c>
      <c r="BG282" s="137" t="str">
        <f t="shared" si="85"/>
        <v>*</v>
      </c>
    </row>
    <row r="283" spans="1:59">
      <c r="A283" s="138">
        <v>281</v>
      </c>
      <c r="B283" s="160" t="s">
        <v>852</v>
      </c>
      <c r="C283" s="213" t="s">
        <v>23</v>
      </c>
      <c r="D283" s="156" t="s">
        <v>851</v>
      </c>
      <c r="E283" s="161">
        <v>50</v>
      </c>
      <c r="F283" s="158">
        <v>0</v>
      </c>
      <c r="G283" s="158">
        <f t="shared" si="96"/>
        <v>150</v>
      </c>
      <c r="H283" s="159"/>
      <c r="I283" s="159"/>
      <c r="J283" s="159"/>
      <c r="K283" s="159"/>
      <c r="L283" s="159"/>
      <c r="M283" s="159"/>
      <c r="N283" s="159"/>
      <c r="O283" s="159"/>
      <c r="P283" s="159"/>
      <c r="Q283" s="158">
        <f t="shared" si="86"/>
        <v>150</v>
      </c>
      <c r="R283" s="159"/>
      <c r="S283" s="158">
        <f t="shared" si="94"/>
        <v>150</v>
      </c>
      <c r="T283" s="158">
        <f t="shared" si="97"/>
        <v>150</v>
      </c>
      <c r="U283" s="159"/>
      <c r="V283" s="159"/>
      <c r="W283" s="159"/>
      <c r="X283" s="159"/>
      <c r="Y283" s="159"/>
      <c r="Z283" s="159"/>
      <c r="AA283" s="159"/>
      <c r="AB283" s="159"/>
      <c r="AC283" s="159"/>
      <c r="AD283" s="158">
        <f t="shared" si="87"/>
        <v>150</v>
      </c>
      <c r="AE283" s="159">
        <v>600</v>
      </c>
      <c r="AF283" s="158">
        <f t="shared" si="88"/>
        <v>-300</v>
      </c>
      <c r="AG283" s="158">
        <f t="shared" si="98"/>
        <v>150</v>
      </c>
      <c r="AH283" s="176"/>
      <c r="AI283" s="176"/>
      <c r="AJ283" s="176"/>
      <c r="AK283" s="176"/>
      <c r="AL283" s="176"/>
      <c r="AM283" s="176"/>
      <c r="AN283" s="176"/>
      <c r="AO283" s="176"/>
      <c r="AP283" s="176"/>
      <c r="AQ283" s="158">
        <f t="shared" si="89"/>
        <v>150</v>
      </c>
      <c r="AR283" s="159"/>
      <c r="AS283" s="158">
        <f t="shared" si="90"/>
        <v>-150</v>
      </c>
      <c r="AT283" s="158">
        <f t="shared" si="99"/>
        <v>150</v>
      </c>
      <c r="AU283" s="176"/>
      <c r="AV283" s="176"/>
      <c r="AW283" s="176"/>
      <c r="AX283" s="176"/>
      <c r="AY283" s="176"/>
      <c r="AZ283" s="176"/>
      <c r="BA283" s="176"/>
      <c r="BB283" s="176"/>
      <c r="BC283" s="176"/>
      <c r="BD283" s="158">
        <f t="shared" si="91"/>
        <v>150</v>
      </c>
      <c r="BE283" s="159"/>
      <c r="BF283" s="159">
        <f t="shared" si="92"/>
        <v>0</v>
      </c>
      <c r="BG283" s="137" t="str">
        <f t="shared" si="85"/>
        <v>*</v>
      </c>
    </row>
    <row r="284" spans="1:59">
      <c r="A284" s="138">
        <v>282</v>
      </c>
      <c r="B284" s="160" t="s">
        <v>605</v>
      </c>
      <c r="C284" s="213" t="s">
        <v>23</v>
      </c>
      <c r="D284" s="156" t="s">
        <v>607</v>
      </c>
      <c r="E284" s="161">
        <v>30</v>
      </c>
      <c r="F284" s="158">
        <v>0</v>
      </c>
      <c r="G284" s="158">
        <f t="shared" si="96"/>
        <v>90</v>
      </c>
      <c r="H284" s="159"/>
      <c r="I284" s="159"/>
      <c r="J284" s="159"/>
      <c r="K284" s="159"/>
      <c r="L284" s="159"/>
      <c r="M284" s="159"/>
      <c r="N284" s="159"/>
      <c r="O284" s="159"/>
      <c r="P284" s="159"/>
      <c r="Q284" s="158">
        <f t="shared" si="86"/>
        <v>90</v>
      </c>
      <c r="R284" s="159">
        <v>360</v>
      </c>
      <c r="S284" s="158">
        <f t="shared" si="94"/>
        <v>-270</v>
      </c>
      <c r="T284" s="158">
        <f t="shared" si="97"/>
        <v>90</v>
      </c>
      <c r="U284" s="159"/>
      <c r="V284" s="159"/>
      <c r="W284" s="159"/>
      <c r="X284" s="159"/>
      <c r="Y284" s="159"/>
      <c r="Z284" s="159"/>
      <c r="AA284" s="159"/>
      <c r="AB284" s="159"/>
      <c r="AC284" s="159"/>
      <c r="AD284" s="158">
        <f t="shared" si="87"/>
        <v>90</v>
      </c>
      <c r="AE284" s="159"/>
      <c r="AF284" s="158">
        <f t="shared" si="88"/>
        <v>-180</v>
      </c>
      <c r="AG284" s="158">
        <f t="shared" si="98"/>
        <v>90</v>
      </c>
      <c r="AH284" s="176"/>
      <c r="AI284" s="176"/>
      <c r="AJ284" s="176"/>
      <c r="AK284" s="176"/>
      <c r="AL284" s="176"/>
      <c r="AM284" s="176"/>
      <c r="AN284" s="176"/>
      <c r="AO284" s="176"/>
      <c r="AP284" s="176"/>
      <c r="AQ284" s="158">
        <f t="shared" si="89"/>
        <v>90</v>
      </c>
      <c r="AR284" s="159"/>
      <c r="AS284" s="158">
        <f t="shared" si="90"/>
        <v>-90</v>
      </c>
      <c r="AT284" s="158">
        <f t="shared" si="99"/>
        <v>90</v>
      </c>
      <c r="AU284" s="176"/>
      <c r="AV284" s="176"/>
      <c r="AW284" s="176"/>
      <c r="AX284" s="176"/>
      <c r="AY284" s="176"/>
      <c r="AZ284" s="176"/>
      <c r="BA284" s="176"/>
      <c r="BB284" s="176"/>
      <c r="BC284" s="176"/>
      <c r="BD284" s="158">
        <f t="shared" si="91"/>
        <v>90</v>
      </c>
      <c r="BE284" s="159"/>
      <c r="BF284" s="159">
        <f t="shared" si="92"/>
        <v>0</v>
      </c>
      <c r="BG284" s="137" t="str">
        <f t="shared" si="85"/>
        <v>*</v>
      </c>
    </row>
    <row r="285" spans="1:59">
      <c r="A285" s="138">
        <v>283</v>
      </c>
      <c r="B285" s="160" t="s">
        <v>608</v>
      </c>
      <c r="C285" s="213" t="s">
        <v>23</v>
      </c>
      <c r="D285" s="156" t="s">
        <v>610</v>
      </c>
      <c r="E285" s="161">
        <v>25</v>
      </c>
      <c r="F285" s="158">
        <v>0</v>
      </c>
      <c r="G285" s="158">
        <f t="shared" si="96"/>
        <v>75</v>
      </c>
      <c r="H285" s="159"/>
      <c r="I285" s="159"/>
      <c r="J285" s="159"/>
      <c r="K285" s="159"/>
      <c r="L285" s="159"/>
      <c r="M285" s="159"/>
      <c r="N285" s="159"/>
      <c r="O285" s="159"/>
      <c r="P285" s="159"/>
      <c r="Q285" s="158">
        <f t="shared" si="86"/>
        <v>75</v>
      </c>
      <c r="R285" s="159">
        <v>212</v>
      </c>
      <c r="S285" s="158">
        <f t="shared" si="94"/>
        <v>-137</v>
      </c>
      <c r="T285" s="158">
        <f t="shared" si="97"/>
        <v>75</v>
      </c>
      <c r="U285" s="159"/>
      <c r="V285" s="159"/>
      <c r="W285" s="159">
        <v>12</v>
      </c>
      <c r="X285" s="159"/>
      <c r="Y285" s="159"/>
      <c r="Z285" s="159"/>
      <c r="AA285" s="159">
        <v>50</v>
      </c>
      <c r="AB285" s="159"/>
      <c r="AC285" s="159"/>
      <c r="AD285" s="158">
        <f t="shared" si="87"/>
        <v>137</v>
      </c>
      <c r="AE285" s="159"/>
      <c r="AF285" s="158">
        <f t="shared" si="88"/>
        <v>0</v>
      </c>
      <c r="AG285" s="158">
        <f t="shared" si="98"/>
        <v>75</v>
      </c>
      <c r="AH285" s="176"/>
      <c r="AI285" s="176"/>
      <c r="AJ285" s="176"/>
      <c r="AK285" s="176"/>
      <c r="AL285" s="176"/>
      <c r="AM285" s="176"/>
      <c r="AN285" s="176"/>
      <c r="AO285" s="176"/>
      <c r="AP285" s="176"/>
      <c r="AQ285" s="158">
        <f t="shared" si="89"/>
        <v>75</v>
      </c>
      <c r="AR285" s="159">
        <v>150</v>
      </c>
      <c r="AS285" s="158">
        <f t="shared" si="90"/>
        <v>-75</v>
      </c>
      <c r="AT285" s="158">
        <f t="shared" si="99"/>
        <v>75</v>
      </c>
      <c r="AU285" s="176"/>
      <c r="AV285" s="176"/>
      <c r="AW285" s="176"/>
      <c r="AX285" s="176"/>
      <c r="AY285" s="176"/>
      <c r="AZ285" s="176"/>
      <c r="BA285" s="176"/>
      <c r="BB285" s="176"/>
      <c r="BC285" s="176"/>
      <c r="BD285" s="158">
        <f t="shared" si="91"/>
        <v>75</v>
      </c>
      <c r="BE285" s="159">
        <v>50</v>
      </c>
      <c r="BF285" s="159">
        <f t="shared" si="92"/>
        <v>-50</v>
      </c>
      <c r="BG285" s="137" t="str">
        <f t="shared" si="85"/>
        <v/>
      </c>
    </row>
    <row r="286" spans="1:59">
      <c r="A286" s="138">
        <v>284</v>
      </c>
      <c r="B286" s="160" t="s">
        <v>611</v>
      </c>
      <c r="C286" s="213" t="s">
        <v>23</v>
      </c>
      <c r="D286" s="156" t="s">
        <v>613</v>
      </c>
      <c r="E286" s="161">
        <v>85</v>
      </c>
      <c r="F286" s="158">
        <v>0</v>
      </c>
      <c r="G286" s="158">
        <f t="shared" si="96"/>
        <v>255</v>
      </c>
      <c r="H286" s="159"/>
      <c r="I286" s="159"/>
      <c r="J286" s="159"/>
      <c r="K286" s="159"/>
      <c r="L286" s="159"/>
      <c r="M286" s="159"/>
      <c r="N286" s="159"/>
      <c r="O286" s="159"/>
      <c r="P286" s="159"/>
      <c r="Q286" s="158">
        <f t="shared" si="86"/>
        <v>255</v>
      </c>
      <c r="R286" s="159">
        <v>510</v>
      </c>
      <c r="S286" s="158">
        <f t="shared" si="94"/>
        <v>-255</v>
      </c>
      <c r="T286" s="158">
        <f t="shared" si="97"/>
        <v>255</v>
      </c>
      <c r="U286" s="159"/>
      <c r="V286" s="159"/>
      <c r="W286" s="159"/>
      <c r="X286" s="159"/>
      <c r="Y286" s="159"/>
      <c r="Z286" s="159"/>
      <c r="AA286" s="159"/>
      <c r="AB286" s="159"/>
      <c r="AC286" s="159"/>
      <c r="AD286" s="158">
        <f t="shared" si="87"/>
        <v>255</v>
      </c>
      <c r="AE286" s="159"/>
      <c r="AF286" s="158">
        <f t="shared" si="88"/>
        <v>0</v>
      </c>
      <c r="AG286" s="158">
        <f t="shared" si="98"/>
        <v>255</v>
      </c>
      <c r="AH286" s="176"/>
      <c r="AI286" s="176"/>
      <c r="AJ286" s="176"/>
      <c r="AK286" s="176"/>
      <c r="AL286" s="176"/>
      <c r="AM286" s="176"/>
      <c r="AN286" s="176"/>
      <c r="AO286" s="176"/>
      <c r="AP286" s="176"/>
      <c r="AQ286" s="158">
        <f t="shared" si="89"/>
        <v>255</v>
      </c>
      <c r="AR286" s="159">
        <v>255</v>
      </c>
      <c r="AS286" s="158">
        <f t="shared" si="90"/>
        <v>0</v>
      </c>
      <c r="AT286" s="158">
        <f t="shared" si="99"/>
        <v>255</v>
      </c>
      <c r="AU286" s="176"/>
      <c r="AV286" s="176"/>
      <c r="AW286" s="176"/>
      <c r="AX286" s="176"/>
      <c r="AY286" s="176"/>
      <c r="AZ286" s="176"/>
      <c r="BA286" s="176"/>
      <c r="BB286" s="176"/>
      <c r="BC286" s="176"/>
      <c r="BD286" s="158">
        <f t="shared" si="91"/>
        <v>255</v>
      </c>
      <c r="BE286" s="159">
        <v>255</v>
      </c>
      <c r="BF286" s="159">
        <f t="shared" si="92"/>
        <v>0</v>
      </c>
      <c r="BG286" s="137" t="str">
        <f t="shared" si="85"/>
        <v>*</v>
      </c>
    </row>
    <row r="287" spans="1:59">
      <c r="A287" s="138">
        <v>285</v>
      </c>
      <c r="B287" s="160" t="s">
        <v>614</v>
      </c>
      <c r="C287" s="213" t="s">
        <v>23</v>
      </c>
      <c r="D287" s="156" t="s">
        <v>616</v>
      </c>
      <c r="E287" s="161">
        <v>85</v>
      </c>
      <c r="F287" s="158">
        <v>-1020</v>
      </c>
      <c r="G287" s="158">
        <f t="shared" si="96"/>
        <v>255</v>
      </c>
      <c r="H287" s="159"/>
      <c r="I287" s="159"/>
      <c r="J287" s="159"/>
      <c r="K287" s="159"/>
      <c r="L287" s="159"/>
      <c r="M287" s="159"/>
      <c r="N287" s="159">
        <v>50</v>
      </c>
      <c r="O287" s="159"/>
      <c r="P287" s="159"/>
      <c r="Q287" s="158">
        <f t="shared" si="86"/>
        <v>305</v>
      </c>
      <c r="R287" s="159">
        <v>50</v>
      </c>
      <c r="S287" s="158">
        <f t="shared" si="94"/>
        <v>-765</v>
      </c>
      <c r="T287" s="158">
        <f t="shared" si="97"/>
        <v>255</v>
      </c>
      <c r="U287" s="159"/>
      <c r="V287" s="159"/>
      <c r="W287" s="159"/>
      <c r="X287" s="159"/>
      <c r="Y287" s="159"/>
      <c r="Z287" s="159"/>
      <c r="AA287" s="159"/>
      <c r="AB287" s="159"/>
      <c r="AC287" s="159"/>
      <c r="AD287" s="158">
        <f t="shared" si="87"/>
        <v>255</v>
      </c>
      <c r="AE287" s="159"/>
      <c r="AF287" s="158">
        <f t="shared" si="88"/>
        <v>-510</v>
      </c>
      <c r="AG287" s="158">
        <f t="shared" si="98"/>
        <v>255</v>
      </c>
      <c r="AH287" s="176"/>
      <c r="AI287" s="176"/>
      <c r="AJ287" s="176"/>
      <c r="AK287" s="176"/>
      <c r="AL287" s="176"/>
      <c r="AM287" s="176"/>
      <c r="AN287" s="176"/>
      <c r="AO287" s="176"/>
      <c r="AP287" s="176"/>
      <c r="AQ287" s="158">
        <f t="shared" si="89"/>
        <v>255</v>
      </c>
      <c r="AR287" s="159"/>
      <c r="AS287" s="158">
        <f t="shared" si="90"/>
        <v>-255</v>
      </c>
      <c r="AT287" s="158">
        <f t="shared" si="99"/>
        <v>255</v>
      </c>
      <c r="AU287" s="176"/>
      <c r="AV287" s="176">
        <v>50</v>
      </c>
      <c r="AW287" s="176"/>
      <c r="AX287" s="176"/>
      <c r="AY287" s="176"/>
      <c r="AZ287" s="176"/>
      <c r="BA287" s="176"/>
      <c r="BB287" s="176"/>
      <c r="BC287" s="176"/>
      <c r="BD287" s="158">
        <f t="shared" si="91"/>
        <v>305</v>
      </c>
      <c r="BE287" s="159">
        <v>50</v>
      </c>
      <c r="BF287" s="159">
        <f t="shared" si="92"/>
        <v>0</v>
      </c>
      <c r="BG287" s="137" t="str">
        <f t="shared" si="85"/>
        <v>*</v>
      </c>
    </row>
    <row r="288" spans="1:59">
      <c r="A288" s="138">
        <v>286</v>
      </c>
      <c r="B288" s="155" t="s">
        <v>617</v>
      </c>
      <c r="C288" s="213" t="s">
        <v>10</v>
      </c>
      <c r="D288" s="156" t="s">
        <v>619</v>
      </c>
      <c r="E288" s="157">
        <v>85</v>
      </c>
      <c r="F288" s="158">
        <v>0</v>
      </c>
      <c r="G288" s="158">
        <f t="shared" si="96"/>
        <v>255</v>
      </c>
      <c r="H288" s="159"/>
      <c r="I288" s="159"/>
      <c r="J288" s="159"/>
      <c r="K288" s="159"/>
      <c r="L288" s="159"/>
      <c r="M288" s="159"/>
      <c r="N288" s="159"/>
      <c r="O288" s="159"/>
      <c r="P288" s="159"/>
      <c r="Q288" s="158">
        <f t="shared" si="86"/>
        <v>255</v>
      </c>
      <c r="R288" s="159">
        <v>255</v>
      </c>
      <c r="S288" s="158">
        <f t="shared" si="94"/>
        <v>0</v>
      </c>
      <c r="T288" s="158">
        <f t="shared" si="97"/>
        <v>255</v>
      </c>
      <c r="U288" s="159"/>
      <c r="V288" s="159"/>
      <c r="W288" s="159"/>
      <c r="X288" s="159"/>
      <c r="Y288" s="159"/>
      <c r="Z288" s="159"/>
      <c r="AA288" s="159"/>
      <c r="AB288" s="159"/>
      <c r="AC288" s="159"/>
      <c r="AD288" s="158">
        <f t="shared" si="87"/>
        <v>255</v>
      </c>
      <c r="AE288" s="159">
        <v>255</v>
      </c>
      <c r="AF288" s="158">
        <f t="shared" si="88"/>
        <v>0</v>
      </c>
      <c r="AG288" s="158">
        <f t="shared" si="98"/>
        <v>255</v>
      </c>
      <c r="AH288" s="176">
        <v>50</v>
      </c>
      <c r="AI288" s="176">
        <v>50</v>
      </c>
      <c r="AJ288" s="176"/>
      <c r="AK288" s="176"/>
      <c r="AL288" s="176"/>
      <c r="AM288" s="176"/>
      <c r="AN288" s="176"/>
      <c r="AO288" s="176"/>
      <c r="AP288" s="176"/>
      <c r="AQ288" s="158">
        <f t="shared" si="89"/>
        <v>355</v>
      </c>
      <c r="AR288" s="159">
        <v>355</v>
      </c>
      <c r="AS288" s="158">
        <f t="shared" si="90"/>
        <v>0</v>
      </c>
      <c r="AT288" s="158">
        <f t="shared" si="99"/>
        <v>255</v>
      </c>
      <c r="AU288" s="176"/>
      <c r="AV288" s="176"/>
      <c r="AW288" s="176"/>
      <c r="AX288" s="176"/>
      <c r="AY288" s="176"/>
      <c r="AZ288" s="176"/>
      <c r="BA288" s="176"/>
      <c r="BB288" s="176"/>
      <c r="BC288" s="176"/>
      <c r="BD288" s="158">
        <f t="shared" si="91"/>
        <v>255</v>
      </c>
      <c r="BE288" s="159">
        <v>255</v>
      </c>
      <c r="BF288" s="159">
        <f t="shared" si="92"/>
        <v>0</v>
      </c>
      <c r="BG288" s="137" t="str">
        <f t="shared" si="85"/>
        <v>*</v>
      </c>
    </row>
    <row r="289" spans="1:59">
      <c r="A289" s="138">
        <v>287</v>
      </c>
      <c r="B289" s="160" t="s">
        <v>620</v>
      </c>
      <c r="C289" s="213" t="s">
        <v>23</v>
      </c>
      <c r="D289" s="156" t="s">
        <v>622</v>
      </c>
      <c r="E289" s="161">
        <v>95</v>
      </c>
      <c r="F289" s="158">
        <v>0</v>
      </c>
      <c r="G289" s="158">
        <f t="shared" si="96"/>
        <v>285</v>
      </c>
      <c r="H289" s="159"/>
      <c r="I289" s="159"/>
      <c r="J289" s="159"/>
      <c r="K289" s="159"/>
      <c r="L289" s="159"/>
      <c r="M289" s="159"/>
      <c r="N289" s="159"/>
      <c r="O289" s="159"/>
      <c r="P289" s="159"/>
      <c r="Q289" s="158">
        <f t="shared" si="86"/>
        <v>285</v>
      </c>
      <c r="R289" s="159">
        <v>285</v>
      </c>
      <c r="S289" s="158">
        <f t="shared" si="94"/>
        <v>0</v>
      </c>
      <c r="T289" s="158">
        <f t="shared" si="97"/>
        <v>285</v>
      </c>
      <c r="U289" s="159"/>
      <c r="V289" s="159"/>
      <c r="W289" s="159"/>
      <c r="X289" s="159"/>
      <c r="Y289" s="159"/>
      <c r="Z289" s="159"/>
      <c r="AA289" s="159"/>
      <c r="AB289" s="159"/>
      <c r="AC289" s="159"/>
      <c r="AD289" s="158">
        <f t="shared" si="87"/>
        <v>285</v>
      </c>
      <c r="AE289" s="159">
        <v>285</v>
      </c>
      <c r="AF289" s="158">
        <f t="shared" si="88"/>
        <v>0</v>
      </c>
      <c r="AG289" s="158">
        <f t="shared" si="98"/>
        <v>285</v>
      </c>
      <c r="AH289" s="176">
        <v>50</v>
      </c>
      <c r="AI289" s="176"/>
      <c r="AJ289" s="176"/>
      <c r="AK289" s="176"/>
      <c r="AL289" s="176"/>
      <c r="AM289" s="176"/>
      <c r="AN289" s="176"/>
      <c r="AO289" s="176"/>
      <c r="AP289" s="176"/>
      <c r="AQ289" s="158">
        <f t="shared" si="89"/>
        <v>335</v>
      </c>
      <c r="AR289" s="159"/>
      <c r="AS289" s="158">
        <f t="shared" si="90"/>
        <v>335</v>
      </c>
      <c r="AT289" s="158">
        <f t="shared" si="99"/>
        <v>285</v>
      </c>
      <c r="AU289" s="176"/>
      <c r="AV289" s="176"/>
      <c r="AW289" s="176"/>
      <c r="AX289" s="176"/>
      <c r="AY289" s="176"/>
      <c r="AZ289" s="176"/>
      <c r="BA289" s="176"/>
      <c r="BB289" s="176"/>
      <c r="BC289" s="176"/>
      <c r="BD289" s="158">
        <f t="shared" si="91"/>
        <v>285</v>
      </c>
      <c r="BE289" s="159">
        <v>620</v>
      </c>
      <c r="BF289" s="159">
        <f t="shared" si="92"/>
        <v>0</v>
      </c>
      <c r="BG289" s="137" t="str">
        <f t="shared" si="85"/>
        <v>*</v>
      </c>
    </row>
    <row r="290" spans="1:59">
      <c r="A290" s="138">
        <v>288</v>
      </c>
      <c r="B290" s="160" t="s">
        <v>623</v>
      </c>
      <c r="C290" s="213" t="s">
        <v>23</v>
      </c>
      <c r="D290" s="156" t="s">
        <v>895</v>
      </c>
      <c r="E290" s="161">
        <v>50</v>
      </c>
      <c r="F290" s="158">
        <v>0</v>
      </c>
      <c r="G290" s="158">
        <f t="shared" si="96"/>
        <v>150</v>
      </c>
      <c r="H290" s="159"/>
      <c r="I290" s="159"/>
      <c r="J290" s="159"/>
      <c r="K290" s="159"/>
      <c r="L290" s="159"/>
      <c r="M290" s="159"/>
      <c r="N290" s="159"/>
      <c r="O290" s="159"/>
      <c r="P290" s="159"/>
      <c r="Q290" s="158">
        <f t="shared" si="86"/>
        <v>150</v>
      </c>
      <c r="R290" s="159">
        <v>600</v>
      </c>
      <c r="S290" s="158">
        <f t="shared" si="94"/>
        <v>-450</v>
      </c>
      <c r="T290" s="158">
        <f t="shared" si="97"/>
        <v>150</v>
      </c>
      <c r="U290" s="159"/>
      <c r="V290" s="159"/>
      <c r="W290" s="159"/>
      <c r="X290" s="159"/>
      <c r="Y290" s="159"/>
      <c r="Z290" s="159"/>
      <c r="AA290" s="159"/>
      <c r="AB290" s="159"/>
      <c r="AC290" s="159"/>
      <c r="AD290" s="158">
        <f t="shared" si="87"/>
        <v>150</v>
      </c>
      <c r="AE290" s="159"/>
      <c r="AF290" s="158">
        <f t="shared" si="88"/>
        <v>-300</v>
      </c>
      <c r="AG290" s="158">
        <f t="shared" si="98"/>
        <v>150</v>
      </c>
      <c r="AH290" s="176"/>
      <c r="AI290" s="176"/>
      <c r="AJ290" s="176"/>
      <c r="AK290" s="176"/>
      <c r="AL290" s="176"/>
      <c r="AM290" s="176"/>
      <c r="AN290" s="176"/>
      <c r="AO290" s="176"/>
      <c r="AP290" s="176"/>
      <c r="AQ290" s="158">
        <f t="shared" si="89"/>
        <v>150</v>
      </c>
      <c r="AR290" s="159"/>
      <c r="AS290" s="158">
        <f t="shared" si="90"/>
        <v>-150</v>
      </c>
      <c r="AT290" s="158">
        <f t="shared" si="99"/>
        <v>150</v>
      </c>
      <c r="AU290" s="176"/>
      <c r="AV290" s="176"/>
      <c r="AW290" s="176"/>
      <c r="AX290" s="176"/>
      <c r="AY290" s="176"/>
      <c r="AZ290" s="176"/>
      <c r="BA290" s="176"/>
      <c r="BB290" s="176"/>
      <c r="BC290" s="176"/>
      <c r="BD290" s="158">
        <f t="shared" si="91"/>
        <v>150</v>
      </c>
      <c r="BE290" s="159"/>
      <c r="BF290" s="159">
        <f t="shared" si="92"/>
        <v>0</v>
      </c>
      <c r="BG290" s="137" t="str">
        <f t="shared" si="85"/>
        <v>*</v>
      </c>
    </row>
    <row r="291" spans="1:59">
      <c r="A291" s="138">
        <v>289</v>
      </c>
      <c r="B291" s="160" t="s">
        <v>625</v>
      </c>
      <c r="C291" s="213" t="s">
        <v>23</v>
      </c>
      <c r="D291" s="156" t="s">
        <v>627</v>
      </c>
      <c r="E291" s="161">
        <v>100</v>
      </c>
      <c r="F291" s="158">
        <v>0</v>
      </c>
      <c r="G291" s="158">
        <f t="shared" si="96"/>
        <v>300</v>
      </c>
      <c r="H291" s="159"/>
      <c r="I291" s="159"/>
      <c r="J291" s="159"/>
      <c r="K291" s="159"/>
      <c r="L291" s="159"/>
      <c r="M291" s="159"/>
      <c r="N291" s="159"/>
      <c r="O291" s="159"/>
      <c r="P291" s="159"/>
      <c r="Q291" s="158">
        <f t="shared" si="86"/>
        <v>300</v>
      </c>
      <c r="R291" s="159">
        <v>250</v>
      </c>
      <c r="S291" s="158">
        <f t="shared" si="94"/>
        <v>50</v>
      </c>
      <c r="T291" s="158">
        <f t="shared" si="97"/>
        <v>300</v>
      </c>
      <c r="U291" s="159"/>
      <c r="V291" s="159"/>
      <c r="W291" s="159"/>
      <c r="X291" s="159"/>
      <c r="Y291" s="159"/>
      <c r="Z291" s="159"/>
      <c r="AA291" s="159"/>
      <c r="AB291" s="159"/>
      <c r="AC291" s="159"/>
      <c r="AD291" s="158">
        <f t="shared" si="87"/>
        <v>300</v>
      </c>
      <c r="AE291" s="159">
        <v>350</v>
      </c>
      <c r="AF291" s="158">
        <f t="shared" si="88"/>
        <v>0</v>
      </c>
      <c r="AG291" s="158">
        <f t="shared" si="98"/>
        <v>300</v>
      </c>
      <c r="AH291" s="176"/>
      <c r="AI291" s="176">
        <v>50</v>
      </c>
      <c r="AJ291" s="176"/>
      <c r="AK291" s="176"/>
      <c r="AL291" s="176"/>
      <c r="AM291" s="176"/>
      <c r="AN291" s="176"/>
      <c r="AO291" s="176"/>
      <c r="AP291" s="176"/>
      <c r="AQ291" s="158">
        <f t="shared" si="89"/>
        <v>350</v>
      </c>
      <c r="AR291" s="159">
        <v>350</v>
      </c>
      <c r="AS291" s="158">
        <f t="shared" si="90"/>
        <v>0</v>
      </c>
      <c r="AT291" s="158">
        <f t="shared" si="99"/>
        <v>300</v>
      </c>
      <c r="AU291" s="176">
        <v>50</v>
      </c>
      <c r="AV291" s="176"/>
      <c r="AW291" s="176"/>
      <c r="AX291" s="176"/>
      <c r="AY291" s="176"/>
      <c r="AZ291" s="176"/>
      <c r="BA291" s="176"/>
      <c r="BB291" s="176"/>
      <c r="BC291" s="176"/>
      <c r="BD291" s="158">
        <f t="shared" si="91"/>
        <v>350</v>
      </c>
      <c r="BE291" s="159">
        <v>350</v>
      </c>
      <c r="BF291" s="159">
        <f t="shared" si="92"/>
        <v>0</v>
      </c>
      <c r="BG291" s="137" t="str">
        <f t="shared" si="85"/>
        <v>*</v>
      </c>
    </row>
    <row r="292" spans="1:59">
      <c r="A292" s="138">
        <v>290</v>
      </c>
      <c r="B292" s="162" t="s">
        <v>628</v>
      </c>
      <c r="C292" s="214" t="s">
        <v>30</v>
      </c>
      <c r="D292" s="164"/>
      <c r="E292" s="162"/>
      <c r="F292" s="165">
        <v>1350</v>
      </c>
      <c r="G292" s="166">
        <f t="shared" si="96"/>
        <v>0</v>
      </c>
      <c r="H292" s="167"/>
      <c r="I292" s="167"/>
      <c r="J292" s="167"/>
      <c r="K292" s="167"/>
      <c r="L292" s="167"/>
      <c r="M292" s="167"/>
      <c r="N292" s="167"/>
      <c r="O292" s="167"/>
      <c r="P292" s="167"/>
      <c r="Q292" s="166">
        <f t="shared" si="86"/>
        <v>0</v>
      </c>
      <c r="R292" s="167"/>
      <c r="S292" s="166">
        <f t="shared" si="94"/>
        <v>1350</v>
      </c>
      <c r="T292" s="166">
        <f t="shared" si="97"/>
        <v>0</v>
      </c>
      <c r="U292" s="167"/>
      <c r="V292" s="167"/>
      <c r="W292" s="167"/>
      <c r="X292" s="167"/>
      <c r="Y292" s="167"/>
      <c r="Z292" s="167"/>
      <c r="AA292" s="167"/>
      <c r="AB292" s="167"/>
      <c r="AC292" s="167"/>
      <c r="AD292" s="166">
        <f t="shared" si="87"/>
        <v>0</v>
      </c>
      <c r="AE292" s="167"/>
      <c r="AF292" s="166">
        <f t="shared" si="88"/>
        <v>1350</v>
      </c>
      <c r="AG292" s="166">
        <f t="shared" si="98"/>
        <v>0</v>
      </c>
      <c r="AH292" s="167"/>
      <c r="AI292" s="167"/>
      <c r="AJ292" s="167"/>
      <c r="AK292" s="167"/>
      <c r="AL292" s="167"/>
      <c r="AM292" s="167"/>
      <c r="AN292" s="167"/>
      <c r="AO292" s="167"/>
      <c r="AP292" s="167"/>
      <c r="AQ292" s="166">
        <f t="shared" si="89"/>
        <v>0</v>
      </c>
      <c r="AR292" s="167"/>
      <c r="AS292" s="166">
        <f t="shared" si="90"/>
        <v>1350</v>
      </c>
      <c r="AT292" s="166">
        <f t="shared" si="99"/>
        <v>0</v>
      </c>
      <c r="AU292" s="167"/>
      <c r="AV292" s="167"/>
      <c r="AW292" s="167"/>
      <c r="AX292" s="167"/>
      <c r="AY292" s="167"/>
      <c r="AZ292" s="167"/>
      <c r="BA292" s="167"/>
      <c r="BB292" s="167"/>
      <c r="BC292" s="167"/>
      <c r="BD292" s="166">
        <f t="shared" si="91"/>
        <v>0</v>
      </c>
      <c r="BE292" s="167"/>
      <c r="BF292" s="167">
        <f t="shared" si="92"/>
        <v>1350</v>
      </c>
      <c r="BG292" s="137" t="str">
        <f t="shared" si="85"/>
        <v/>
      </c>
    </row>
    <row r="293" spans="1:59">
      <c r="A293" s="138">
        <v>291</v>
      </c>
      <c r="B293" s="155" t="s">
        <v>629</v>
      </c>
      <c r="C293" s="213" t="s">
        <v>10</v>
      </c>
      <c r="D293" s="156" t="s">
        <v>631</v>
      </c>
      <c r="E293" s="157">
        <v>150</v>
      </c>
      <c r="F293" s="158">
        <v>0</v>
      </c>
      <c r="G293" s="158">
        <f t="shared" si="96"/>
        <v>450</v>
      </c>
      <c r="H293" s="159"/>
      <c r="I293" s="159"/>
      <c r="J293" s="159"/>
      <c r="K293" s="159"/>
      <c r="L293" s="159"/>
      <c r="M293" s="159"/>
      <c r="N293" s="159"/>
      <c r="O293" s="159"/>
      <c r="P293" s="159"/>
      <c r="Q293" s="158">
        <f t="shared" si="86"/>
        <v>450</v>
      </c>
      <c r="R293" s="159">
        <v>450</v>
      </c>
      <c r="S293" s="158">
        <f t="shared" si="94"/>
        <v>0</v>
      </c>
      <c r="T293" s="158">
        <f t="shared" si="97"/>
        <v>450</v>
      </c>
      <c r="U293" s="159"/>
      <c r="V293" s="159"/>
      <c r="W293" s="159"/>
      <c r="X293" s="159"/>
      <c r="Y293" s="159"/>
      <c r="Z293" s="159"/>
      <c r="AA293" s="159"/>
      <c r="AB293" s="159"/>
      <c r="AC293" s="159"/>
      <c r="AD293" s="158">
        <f t="shared" si="87"/>
        <v>450</v>
      </c>
      <c r="AE293" s="159">
        <v>450</v>
      </c>
      <c r="AF293" s="158">
        <f t="shared" si="88"/>
        <v>0</v>
      </c>
      <c r="AG293" s="158">
        <f t="shared" si="98"/>
        <v>450</v>
      </c>
      <c r="AH293" s="176"/>
      <c r="AI293" s="176"/>
      <c r="AJ293" s="176"/>
      <c r="AK293" s="176"/>
      <c r="AL293" s="176"/>
      <c r="AM293" s="176"/>
      <c r="AN293" s="176"/>
      <c r="AO293" s="176"/>
      <c r="AP293" s="176"/>
      <c r="AQ293" s="158">
        <f t="shared" si="89"/>
        <v>450</v>
      </c>
      <c r="AR293" s="159">
        <v>900</v>
      </c>
      <c r="AS293" s="158">
        <f t="shared" si="90"/>
        <v>-450</v>
      </c>
      <c r="AT293" s="158">
        <f t="shared" si="99"/>
        <v>450</v>
      </c>
      <c r="AU293" s="176"/>
      <c r="AV293" s="176"/>
      <c r="AW293" s="176"/>
      <c r="AX293" s="176"/>
      <c r="AY293" s="176"/>
      <c r="AZ293" s="176"/>
      <c r="BA293" s="176"/>
      <c r="BB293" s="176"/>
      <c r="BC293" s="176"/>
      <c r="BD293" s="158">
        <f t="shared" si="91"/>
        <v>450</v>
      </c>
      <c r="BE293" s="159"/>
      <c r="BF293" s="159">
        <f t="shared" si="92"/>
        <v>0</v>
      </c>
      <c r="BG293" s="137" t="str">
        <f t="shared" si="85"/>
        <v>*</v>
      </c>
    </row>
    <row r="294" spans="1:59">
      <c r="A294" s="138">
        <v>292</v>
      </c>
      <c r="B294" s="160" t="s">
        <v>633</v>
      </c>
      <c r="C294" s="213" t="s">
        <v>14</v>
      </c>
      <c r="D294" s="156" t="s">
        <v>634</v>
      </c>
      <c r="E294" s="161">
        <v>70</v>
      </c>
      <c r="F294" s="158">
        <v>0</v>
      </c>
      <c r="G294" s="158">
        <f t="shared" si="96"/>
        <v>210</v>
      </c>
      <c r="H294" s="159"/>
      <c r="I294" s="159"/>
      <c r="J294" s="159"/>
      <c r="K294" s="159"/>
      <c r="L294" s="159"/>
      <c r="M294" s="159"/>
      <c r="N294" s="159"/>
      <c r="O294" s="159"/>
      <c r="P294" s="159"/>
      <c r="Q294" s="158">
        <f t="shared" si="86"/>
        <v>210</v>
      </c>
      <c r="R294" s="159"/>
      <c r="S294" s="158">
        <f t="shared" si="94"/>
        <v>210</v>
      </c>
      <c r="T294" s="158">
        <f t="shared" si="97"/>
        <v>210</v>
      </c>
      <c r="U294" s="159"/>
      <c r="V294" s="159"/>
      <c r="W294" s="159"/>
      <c r="X294" s="159"/>
      <c r="Y294" s="159"/>
      <c r="Z294" s="159"/>
      <c r="AA294" s="159"/>
      <c r="AB294" s="159"/>
      <c r="AC294" s="159"/>
      <c r="AD294" s="158">
        <f t="shared" si="87"/>
        <v>210</v>
      </c>
      <c r="AE294" s="159"/>
      <c r="AF294" s="158">
        <f t="shared" si="88"/>
        <v>420</v>
      </c>
      <c r="AG294" s="158">
        <f t="shared" si="98"/>
        <v>210</v>
      </c>
      <c r="AH294" s="176"/>
      <c r="AI294" s="176"/>
      <c r="AJ294" s="176"/>
      <c r="AK294" s="176"/>
      <c r="AL294" s="176"/>
      <c r="AM294" s="176"/>
      <c r="AN294" s="176"/>
      <c r="AO294" s="176"/>
      <c r="AP294" s="176"/>
      <c r="AQ294" s="158">
        <f t="shared" si="89"/>
        <v>210</v>
      </c>
      <c r="AR294" s="159">
        <v>840</v>
      </c>
      <c r="AS294" s="158">
        <f t="shared" si="90"/>
        <v>-210</v>
      </c>
      <c r="AT294" s="158">
        <f t="shared" si="99"/>
        <v>210</v>
      </c>
      <c r="AU294" s="176"/>
      <c r="AV294" s="176"/>
      <c r="AW294" s="176"/>
      <c r="AX294" s="176"/>
      <c r="AY294" s="176"/>
      <c r="AZ294" s="176"/>
      <c r="BA294" s="176"/>
      <c r="BB294" s="176"/>
      <c r="BC294" s="176"/>
      <c r="BD294" s="158">
        <f t="shared" si="91"/>
        <v>210</v>
      </c>
      <c r="BE294" s="159"/>
      <c r="BF294" s="159">
        <f t="shared" si="92"/>
        <v>0</v>
      </c>
      <c r="BG294" s="137" t="str">
        <f t="shared" si="85"/>
        <v>*</v>
      </c>
    </row>
    <row r="295" spans="1:59">
      <c r="A295" s="138">
        <v>293</v>
      </c>
      <c r="B295" s="155" t="s">
        <v>964</v>
      </c>
      <c r="C295" s="213" t="s">
        <v>23</v>
      </c>
      <c r="D295" s="156" t="s">
        <v>965</v>
      </c>
      <c r="E295" s="161">
        <v>50</v>
      </c>
      <c r="F295" s="158">
        <v>0</v>
      </c>
      <c r="G295" s="158">
        <f t="shared" si="96"/>
        <v>150</v>
      </c>
      <c r="H295" s="159"/>
      <c r="I295" s="159"/>
      <c r="J295" s="159"/>
      <c r="K295" s="159"/>
      <c r="L295" s="159"/>
      <c r="M295" s="159"/>
      <c r="N295" s="159"/>
      <c r="O295" s="159"/>
      <c r="P295" s="159"/>
      <c r="Q295" s="158">
        <f t="shared" si="86"/>
        <v>150</v>
      </c>
      <c r="R295" s="159">
        <v>350</v>
      </c>
      <c r="S295" s="158">
        <f t="shared" si="94"/>
        <v>-200</v>
      </c>
      <c r="T295" s="158">
        <f t="shared" si="97"/>
        <v>150</v>
      </c>
      <c r="U295" s="159">
        <v>50</v>
      </c>
      <c r="V295" s="159"/>
      <c r="W295" s="159"/>
      <c r="X295" s="159"/>
      <c r="Y295" s="159"/>
      <c r="Z295" s="159"/>
      <c r="AA295" s="159"/>
      <c r="AB295" s="159"/>
      <c r="AC295" s="159"/>
      <c r="AD295" s="158">
        <f t="shared" si="87"/>
        <v>200</v>
      </c>
      <c r="AE295" s="159"/>
      <c r="AF295" s="158">
        <f t="shared" si="88"/>
        <v>0</v>
      </c>
      <c r="AG295" s="158">
        <f t="shared" si="98"/>
        <v>150</v>
      </c>
      <c r="AH295" s="176"/>
      <c r="AI295" s="176"/>
      <c r="AJ295" s="176"/>
      <c r="AK295" s="176"/>
      <c r="AL295" s="176"/>
      <c r="AM295" s="176"/>
      <c r="AN295" s="176"/>
      <c r="AO295" s="176"/>
      <c r="AP295" s="176"/>
      <c r="AQ295" s="158">
        <f t="shared" si="89"/>
        <v>150</v>
      </c>
      <c r="AR295" s="159">
        <v>300</v>
      </c>
      <c r="AS295" s="158">
        <f t="shared" si="90"/>
        <v>-150</v>
      </c>
      <c r="AT295" s="158">
        <f t="shared" si="99"/>
        <v>150</v>
      </c>
      <c r="AU295" s="176"/>
      <c r="AV295" s="176"/>
      <c r="AW295" s="176"/>
      <c r="AX295" s="176"/>
      <c r="AY295" s="176"/>
      <c r="AZ295" s="176"/>
      <c r="BA295" s="176"/>
      <c r="BB295" s="176"/>
      <c r="BC295" s="176"/>
      <c r="BD295" s="158">
        <f t="shared" si="91"/>
        <v>150</v>
      </c>
      <c r="BE295" s="159"/>
      <c r="BF295" s="159">
        <f t="shared" si="92"/>
        <v>0</v>
      </c>
      <c r="BG295" s="137" t="str">
        <f t="shared" si="85"/>
        <v>*</v>
      </c>
    </row>
    <row r="296" spans="1:59">
      <c r="A296" s="138">
        <v>294</v>
      </c>
      <c r="B296" s="160" t="s">
        <v>635</v>
      </c>
      <c r="C296" s="213" t="s">
        <v>23</v>
      </c>
      <c r="D296" s="156" t="s">
        <v>12</v>
      </c>
      <c r="E296" s="161">
        <v>70</v>
      </c>
      <c r="F296" s="158">
        <v>0</v>
      </c>
      <c r="G296" s="158">
        <f t="shared" si="96"/>
        <v>210</v>
      </c>
      <c r="H296" s="159"/>
      <c r="I296" s="159"/>
      <c r="J296" s="159"/>
      <c r="K296" s="159"/>
      <c r="L296" s="159"/>
      <c r="M296" s="159"/>
      <c r="N296" s="159"/>
      <c r="O296" s="159"/>
      <c r="P296" s="159"/>
      <c r="Q296" s="158">
        <f t="shared" si="86"/>
        <v>210</v>
      </c>
      <c r="R296" s="159">
        <v>210</v>
      </c>
      <c r="S296" s="158">
        <f t="shared" si="94"/>
        <v>0</v>
      </c>
      <c r="T296" s="158">
        <f t="shared" si="97"/>
        <v>210</v>
      </c>
      <c r="U296" s="159"/>
      <c r="V296" s="159"/>
      <c r="W296" s="159"/>
      <c r="X296" s="159"/>
      <c r="Y296" s="159"/>
      <c r="Z296" s="159"/>
      <c r="AA296" s="159"/>
      <c r="AB296" s="159"/>
      <c r="AC296" s="159"/>
      <c r="AD296" s="158">
        <f t="shared" si="87"/>
        <v>210</v>
      </c>
      <c r="AE296" s="159">
        <v>210</v>
      </c>
      <c r="AF296" s="158">
        <f t="shared" si="88"/>
        <v>0</v>
      </c>
      <c r="AG296" s="158">
        <f t="shared" si="98"/>
        <v>210</v>
      </c>
      <c r="AH296" s="176"/>
      <c r="AI296" s="176"/>
      <c r="AJ296" s="176"/>
      <c r="AK296" s="176"/>
      <c r="AL296" s="176"/>
      <c r="AM296" s="176"/>
      <c r="AN296" s="176"/>
      <c r="AO296" s="176"/>
      <c r="AP296" s="176"/>
      <c r="AQ296" s="158">
        <f t="shared" si="89"/>
        <v>210</v>
      </c>
      <c r="AR296" s="159">
        <v>420</v>
      </c>
      <c r="AS296" s="158">
        <f t="shared" si="90"/>
        <v>-210</v>
      </c>
      <c r="AT296" s="158">
        <f t="shared" si="99"/>
        <v>210</v>
      </c>
      <c r="AU296" s="176"/>
      <c r="AV296" s="176"/>
      <c r="AW296" s="176"/>
      <c r="AX296" s="176"/>
      <c r="AY296" s="176"/>
      <c r="AZ296" s="176"/>
      <c r="BA296" s="176"/>
      <c r="BB296" s="176"/>
      <c r="BC296" s="176"/>
      <c r="BD296" s="158">
        <f t="shared" si="91"/>
        <v>210</v>
      </c>
      <c r="BE296" s="159"/>
      <c r="BF296" s="159">
        <f t="shared" si="92"/>
        <v>0</v>
      </c>
      <c r="BG296" s="137" t="str">
        <f t="shared" si="85"/>
        <v>*</v>
      </c>
    </row>
    <row r="297" spans="1:59">
      <c r="A297" s="138">
        <v>295</v>
      </c>
      <c r="B297" s="221" t="s">
        <v>1153</v>
      </c>
      <c r="C297" s="213" t="s">
        <v>23</v>
      </c>
      <c r="D297" s="156" t="s">
        <v>1147</v>
      </c>
      <c r="E297" s="161">
        <v>50</v>
      </c>
      <c r="F297" s="158">
        <v>0</v>
      </c>
      <c r="G297" s="158">
        <f t="shared" si="96"/>
        <v>150</v>
      </c>
      <c r="H297" s="159"/>
      <c r="I297" s="159"/>
      <c r="J297" s="159"/>
      <c r="K297" s="159"/>
      <c r="L297" s="159"/>
      <c r="M297" s="159"/>
      <c r="N297" s="159"/>
      <c r="O297" s="159"/>
      <c r="P297" s="159"/>
      <c r="Q297" s="158">
        <f t="shared" si="86"/>
        <v>150</v>
      </c>
      <c r="R297" s="159"/>
      <c r="S297" s="158">
        <f t="shared" si="94"/>
        <v>150</v>
      </c>
      <c r="T297" s="158">
        <f t="shared" si="97"/>
        <v>150</v>
      </c>
      <c r="U297" s="159"/>
      <c r="V297" s="159"/>
      <c r="W297" s="159"/>
      <c r="X297" s="159"/>
      <c r="Y297" s="159"/>
      <c r="Z297" s="159"/>
      <c r="AA297" s="159"/>
      <c r="AB297" s="159"/>
      <c r="AC297" s="159"/>
      <c r="AD297" s="158">
        <f t="shared" si="87"/>
        <v>150</v>
      </c>
      <c r="AE297" s="159"/>
      <c r="AF297" s="158">
        <f t="shared" si="88"/>
        <v>300</v>
      </c>
      <c r="AG297" s="158">
        <f t="shared" si="98"/>
        <v>150</v>
      </c>
      <c r="AH297" s="176"/>
      <c r="AI297" s="176"/>
      <c r="AJ297" s="176"/>
      <c r="AK297" s="176"/>
      <c r="AL297" s="176"/>
      <c r="AM297" s="176"/>
      <c r="AN297" s="176"/>
      <c r="AO297" s="176"/>
      <c r="AP297" s="176"/>
      <c r="AQ297" s="158">
        <f t="shared" si="89"/>
        <v>150</v>
      </c>
      <c r="AR297" s="159"/>
      <c r="AS297" s="158">
        <f t="shared" si="90"/>
        <v>450</v>
      </c>
      <c r="AT297" s="158">
        <f t="shared" si="99"/>
        <v>150</v>
      </c>
      <c r="AU297" s="176"/>
      <c r="AV297" s="176"/>
      <c r="AW297" s="176"/>
      <c r="AX297" s="176"/>
      <c r="AY297" s="176"/>
      <c r="AZ297" s="176"/>
      <c r="BA297" s="176"/>
      <c r="BB297" s="176"/>
      <c r="BC297" s="176"/>
      <c r="BD297" s="158">
        <f t="shared" si="91"/>
        <v>150</v>
      </c>
      <c r="BE297" s="159">
        <v>600</v>
      </c>
      <c r="BF297" s="159">
        <f t="shared" si="92"/>
        <v>0</v>
      </c>
      <c r="BG297" s="137" t="str">
        <f t="shared" si="85"/>
        <v>*</v>
      </c>
    </row>
    <row r="298" spans="1:59">
      <c r="A298" s="138">
        <v>296</v>
      </c>
      <c r="B298" s="160" t="s">
        <v>639</v>
      </c>
      <c r="C298" s="213" t="s">
        <v>14</v>
      </c>
      <c r="D298" s="156" t="s">
        <v>641</v>
      </c>
      <c r="E298" s="161">
        <v>115</v>
      </c>
      <c r="F298" s="158">
        <v>0</v>
      </c>
      <c r="G298" s="158">
        <f t="shared" si="96"/>
        <v>345</v>
      </c>
      <c r="H298" s="159"/>
      <c r="I298" s="159"/>
      <c r="J298" s="159"/>
      <c r="K298" s="159"/>
      <c r="L298" s="159"/>
      <c r="M298" s="159"/>
      <c r="N298" s="159"/>
      <c r="O298" s="159"/>
      <c r="P298" s="159"/>
      <c r="Q298" s="158">
        <f t="shared" si="86"/>
        <v>345</v>
      </c>
      <c r="R298" s="159">
        <v>345</v>
      </c>
      <c r="S298" s="158">
        <f t="shared" si="94"/>
        <v>0</v>
      </c>
      <c r="T298" s="158">
        <f t="shared" si="97"/>
        <v>345</v>
      </c>
      <c r="U298" s="159"/>
      <c r="V298" s="159"/>
      <c r="W298" s="159"/>
      <c r="X298" s="159"/>
      <c r="Y298" s="159"/>
      <c r="Z298" s="159"/>
      <c r="AA298" s="159"/>
      <c r="AB298" s="159"/>
      <c r="AC298" s="159"/>
      <c r="AD298" s="158">
        <f t="shared" si="87"/>
        <v>345</v>
      </c>
      <c r="AE298" s="159">
        <v>690</v>
      </c>
      <c r="AF298" s="158">
        <f t="shared" si="88"/>
        <v>-345</v>
      </c>
      <c r="AG298" s="158">
        <f t="shared" si="98"/>
        <v>345</v>
      </c>
      <c r="AH298" s="176"/>
      <c r="AI298" s="176"/>
      <c r="AJ298" s="176"/>
      <c r="AK298" s="176"/>
      <c r="AL298" s="176"/>
      <c r="AM298" s="176"/>
      <c r="AN298" s="176"/>
      <c r="AO298" s="176"/>
      <c r="AP298" s="176"/>
      <c r="AQ298" s="158">
        <f t="shared" si="89"/>
        <v>345</v>
      </c>
      <c r="AR298" s="159"/>
      <c r="AS298" s="158">
        <f t="shared" si="90"/>
        <v>0</v>
      </c>
      <c r="AT298" s="158">
        <f t="shared" si="99"/>
        <v>345</v>
      </c>
      <c r="AU298" s="176"/>
      <c r="AV298" s="176"/>
      <c r="AW298" s="176"/>
      <c r="AX298" s="176"/>
      <c r="AY298" s="176"/>
      <c r="AZ298" s="176"/>
      <c r="BA298" s="176"/>
      <c r="BB298" s="176"/>
      <c r="BC298" s="176"/>
      <c r="BD298" s="158">
        <f t="shared" si="91"/>
        <v>345</v>
      </c>
      <c r="BE298" s="159">
        <v>345</v>
      </c>
      <c r="BF298" s="159">
        <f t="shared" si="92"/>
        <v>0</v>
      </c>
      <c r="BG298" s="137" t="str">
        <f t="shared" si="85"/>
        <v>*</v>
      </c>
    </row>
    <row r="299" spans="1:59">
      <c r="A299" s="138">
        <v>297</v>
      </c>
      <c r="B299" s="155" t="s">
        <v>642</v>
      </c>
      <c r="C299" s="213" t="s">
        <v>14</v>
      </c>
      <c r="D299" s="156" t="s">
        <v>12</v>
      </c>
      <c r="E299" s="157">
        <v>50</v>
      </c>
      <c r="F299" s="158">
        <v>0</v>
      </c>
      <c r="G299" s="158">
        <f t="shared" si="96"/>
        <v>150</v>
      </c>
      <c r="H299" s="159"/>
      <c r="I299" s="159"/>
      <c r="J299" s="159"/>
      <c r="K299" s="159"/>
      <c r="L299" s="159"/>
      <c r="M299" s="159"/>
      <c r="N299" s="159"/>
      <c r="O299" s="159"/>
      <c r="P299" s="159"/>
      <c r="Q299" s="158">
        <f t="shared" si="86"/>
        <v>150</v>
      </c>
      <c r="R299" s="159">
        <v>600</v>
      </c>
      <c r="S299" s="158">
        <f t="shared" si="94"/>
        <v>-450</v>
      </c>
      <c r="T299" s="158">
        <f t="shared" si="97"/>
        <v>150</v>
      </c>
      <c r="U299" s="159"/>
      <c r="V299" s="159"/>
      <c r="W299" s="159"/>
      <c r="X299" s="159"/>
      <c r="Y299" s="159"/>
      <c r="Z299" s="159"/>
      <c r="AA299" s="159"/>
      <c r="AB299" s="159"/>
      <c r="AC299" s="159"/>
      <c r="AD299" s="158">
        <f t="shared" si="87"/>
        <v>150</v>
      </c>
      <c r="AE299" s="159"/>
      <c r="AF299" s="158">
        <f t="shared" si="88"/>
        <v>-300</v>
      </c>
      <c r="AG299" s="158">
        <f t="shared" si="98"/>
        <v>150</v>
      </c>
      <c r="AH299" s="176"/>
      <c r="AI299" s="176"/>
      <c r="AJ299" s="176"/>
      <c r="AK299" s="176"/>
      <c r="AL299" s="176"/>
      <c r="AM299" s="176"/>
      <c r="AN299" s="176"/>
      <c r="AO299" s="176"/>
      <c r="AP299" s="176"/>
      <c r="AQ299" s="158">
        <f t="shared" si="89"/>
        <v>150</v>
      </c>
      <c r="AR299" s="159"/>
      <c r="AS299" s="158">
        <f t="shared" si="90"/>
        <v>-150</v>
      </c>
      <c r="AT299" s="158">
        <f t="shared" si="99"/>
        <v>150</v>
      </c>
      <c r="AU299" s="176"/>
      <c r="AV299" s="176"/>
      <c r="AW299" s="176"/>
      <c r="AX299" s="176"/>
      <c r="AY299" s="176"/>
      <c r="AZ299" s="176"/>
      <c r="BA299" s="176"/>
      <c r="BB299" s="176"/>
      <c r="BC299" s="176"/>
      <c r="BD299" s="158">
        <f t="shared" si="91"/>
        <v>150</v>
      </c>
      <c r="BE299" s="159"/>
      <c r="BF299" s="159">
        <f t="shared" si="92"/>
        <v>0</v>
      </c>
      <c r="BG299" s="137" t="str">
        <f t="shared" si="85"/>
        <v>*</v>
      </c>
    </row>
    <row r="300" spans="1:59">
      <c r="A300" s="138">
        <v>298</v>
      </c>
      <c r="B300" s="230" t="s">
        <v>1315</v>
      </c>
      <c r="C300" s="213" t="s">
        <v>23</v>
      </c>
      <c r="D300" s="156"/>
      <c r="E300" s="157">
        <v>50</v>
      </c>
      <c r="F300" s="158"/>
      <c r="G300" s="158"/>
      <c r="H300" s="159"/>
      <c r="I300" s="159"/>
      <c r="J300" s="159"/>
      <c r="K300" s="159"/>
      <c r="L300" s="159"/>
      <c r="M300" s="159"/>
      <c r="N300" s="159"/>
      <c r="O300" s="159"/>
      <c r="P300" s="159"/>
      <c r="Q300" s="158">
        <f t="shared" si="86"/>
        <v>0</v>
      </c>
      <c r="R300" s="159"/>
      <c r="S300" s="158">
        <f t="shared" si="94"/>
        <v>0</v>
      </c>
      <c r="T300" s="158"/>
      <c r="U300" s="159"/>
      <c r="V300" s="159"/>
      <c r="W300" s="159"/>
      <c r="X300" s="159"/>
      <c r="Y300" s="159"/>
      <c r="Z300" s="159"/>
      <c r="AA300" s="159"/>
      <c r="AB300" s="159"/>
      <c r="AC300" s="159"/>
      <c r="AD300" s="158">
        <f t="shared" si="87"/>
        <v>0</v>
      </c>
      <c r="AE300" s="159"/>
      <c r="AF300" s="158">
        <f t="shared" si="88"/>
        <v>0</v>
      </c>
      <c r="AG300" s="225">
        <v>50</v>
      </c>
      <c r="AH300" s="176"/>
      <c r="AI300" s="176"/>
      <c r="AJ300" s="176"/>
      <c r="AK300" s="176"/>
      <c r="AL300" s="176"/>
      <c r="AM300" s="176"/>
      <c r="AN300" s="176"/>
      <c r="AO300" s="176"/>
      <c r="AP300" s="176"/>
      <c r="AQ300" s="158">
        <f t="shared" si="89"/>
        <v>50</v>
      </c>
      <c r="AR300" s="159">
        <v>250</v>
      </c>
      <c r="AS300" s="158">
        <f t="shared" si="90"/>
        <v>-200</v>
      </c>
      <c r="AT300" s="158">
        <f t="shared" si="99"/>
        <v>150</v>
      </c>
      <c r="AU300" s="176"/>
      <c r="AV300" s="176"/>
      <c r="AW300" s="176"/>
      <c r="AX300" s="176"/>
      <c r="AY300" s="176"/>
      <c r="AZ300" s="176"/>
      <c r="BA300" s="176"/>
      <c r="BB300" s="176"/>
      <c r="BC300" s="176"/>
      <c r="BD300" s="158">
        <f t="shared" si="91"/>
        <v>150</v>
      </c>
      <c r="BE300" s="159"/>
      <c r="BF300" s="159">
        <f t="shared" si="92"/>
        <v>-50</v>
      </c>
    </row>
    <row r="301" spans="1:59">
      <c r="A301" s="138">
        <v>299</v>
      </c>
      <c r="B301" s="160" t="s">
        <v>644</v>
      </c>
      <c r="C301" s="213" t="s">
        <v>23</v>
      </c>
      <c r="D301" s="156" t="s">
        <v>646</v>
      </c>
      <c r="E301" s="161">
        <v>80</v>
      </c>
      <c r="F301" s="158">
        <v>0</v>
      </c>
      <c r="G301" s="158">
        <f t="shared" ref="G301:G309" si="100">E301*3</f>
        <v>240</v>
      </c>
      <c r="H301" s="159"/>
      <c r="I301" s="159"/>
      <c r="J301" s="159"/>
      <c r="K301" s="159"/>
      <c r="L301" s="159"/>
      <c r="M301" s="159"/>
      <c r="N301" s="159"/>
      <c r="O301" s="159"/>
      <c r="P301" s="159"/>
      <c r="Q301" s="158">
        <f t="shared" si="86"/>
        <v>240</v>
      </c>
      <c r="R301" s="159">
        <v>240</v>
      </c>
      <c r="S301" s="158">
        <f t="shared" si="94"/>
        <v>0</v>
      </c>
      <c r="T301" s="158">
        <f t="shared" ref="T301:T309" si="101">E301*3</f>
        <v>240</v>
      </c>
      <c r="U301" s="159"/>
      <c r="V301" s="159"/>
      <c r="W301" s="159"/>
      <c r="X301" s="159"/>
      <c r="Y301" s="159"/>
      <c r="Z301" s="159"/>
      <c r="AA301" s="159"/>
      <c r="AB301" s="159"/>
      <c r="AC301" s="159"/>
      <c r="AD301" s="158">
        <f t="shared" si="87"/>
        <v>240</v>
      </c>
      <c r="AE301" s="159">
        <v>240</v>
      </c>
      <c r="AF301" s="158">
        <f t="shared" si="88"/>
        <v>0</v>
      </c>
      <c r="AG301" s="158">
        <f t="shared" ref="AG301:AG308" si="102">$E301*3</f>
        <v>240</v>
      </c>
      <c r="AH301" s="176"/>
      <c r="AI301" s="176"/>
      <c r="AJ301" s="176"/>
      <c r="AK301" s="176"/>
      <c r="AL301" s="176"/>
      <c r="AM301" s="176"/>
      <c r="AN301" s="176"/>
      <c r="AO301" s="176"/>
      <c r="AP301" s="176"/>
      <c r="AQ301" s="158">
        <f t="shared" si="89"/>
        <v>240</v>
      </c>
      <c r="AR301" s="159"/>
      <c r="AS301" s="158">
        <f t="shared" si="90"/>
        <v>240</v>
      </c>
      <c r="AT301" s="158">
        <f t="shared" si="99"/>
        <v>240</v>
      </c>
      <c r="AU301" s="176"/>
      <c r="AV301" s="176"/>
      <c r="AW301" s="176"/>
      <c r="AX301" s="176"/>
      <c r="AY301" s="176"/>
      <c r="AZ301" s="176"/>
      <c r="BA301" s="176"/>
      <c r="BB301" s="176"/>
      <c r="BC301" s="176"/>
      <c r="BD301" s="158">
        <f t="shared" si="91"/>
        <v>240</v>
      </c>
      <c r="BE301" s="159"/>
      <c r="BF301" s="159">
        <f t="shared" si="92"/>
        <v>480</v>
      </c>
      <c r="BG301" s="137" t="str">
        <f t="shared" si="85"/>
        <v/>
      </c>
    </row>
    <row r="302" spans="1:59">
      <c r="A302" s="138">
        <v>300</v>
      </c>
      <c r="B302" s="160" t="s">
        <v>647</v>
      </c>
      <c r="C302" s="213" t="s">
        <v>23</v>
      </c>
      <c r="D302" s="156" t="s">
        <v>649</v>
      </c>
      <c r="E302" s="161">
        <v>90</v>
      </c>
      <c r="F302" s="158">
        <v>0</v>
      </c>
      <c r="G302" s="158">
        <f t="shared" si="100"/>
        <v>270</v>
      </c>
      <c r="H302" s="159"/>
      <c r="I302" s="159"/>
      <c r="J302" s="159"/>
      <c r="K302" s="159"/>
      <c r="L302" s="159"/>
      <c r="M302" s="159"/>
      <c r="N302" s="159"/>
      <c r="O302" s="159"/>
      <c r="P302" s="159"/>
      <c r="Q302" s="158">
        <f t="shared" si="86"/>
        <v>270</v>
      </c>
      <c r="R302" s="159">
        <v>540</v>
      </c>
      <c r="S302" s="158">
        <f t="shared" si="94"/>
        <v>-270</v>
      </c>
      <c r="T302" s="158">
        <f t="shared" si="101"/>
        <v>270</v>
      </c>
      <c r="U302" s="159"/>
      <c r="V302" s="159"/>
      <c r="W302" s="159"/>
      <c r="X302" s="159"/>
      <c r="Y302" s="159"/>
      <c r="Z302" s="159"/>
      <c r="AA302" s="159"/>
      <c r="AB302" s="159"/>
      <c r="AC302" s="159"/>
      <c r="AD302" s="158">
        <f t="shared" si="87"/>
        <v>270</v>
      </c>
      <c r="AE302" s="159"/>
      <c r="AF302" s="158">
        <f t="shared" si="88"/>
        <v>0</v>
      </c>
      <c r="AG302" s="158">
        <f t="shared" si="102"/>
        <v>270</v>
      </c>
      <c r="AH302" s="176"/>
      <c r="AI302" s="176"/>
      <c r="AJ302" s="176"/>
      <c r="AK302" s="176"/>
      <c r="AL302" s="176"/>
      <c r="AM302" s="176"/>
      <c r="AN302" s="176"/>
      <c r="AO302" s="176"/>
      <c r="AP302" s="176"/>
      <c r="AQ302" s="158">
        <f t="shared" si="89"/>
        <v>270</v>
      </c>
      <c r="AR302" s="159">
        <v>540</v>
      </c>
      <c r="AS302" s="158">
        <f t="shared" si="90"/>
        <v>-270</v>
      </c>
      <c r="AT302" s="158">
        <f t="shared" si="99"/>
        <v>270</v>
      </c>
      <c r="AU302" s="176"/>
      <c r="AV302" s="176"/>
      <c r="AW302" s="176"/>
      <c r="AX302" s="176"/>
      <c r="AY302" s="176"/>
      <c r="AZ302" s="176"/>
      <c r="BA302" s="176"/>
      <c r="BB302" s="176"/>
      <c r="BC302" s="176"/>
      <c r="BD302" s="158">
        <f t="shared" si="91"/>
        <v>270</v>
      </c>
      <c r="BE302" s="159"/>
      <c r="BF302" s="159">
        <f t="shared" si="92"/>
        <v>0</v>
      </c>
      <c r="BG302" s="137" t="str">
        <f t="shared" si="85"/>
        <v>*</v>
      </c>
    </row>
    <row r="303" spans="1:59">
      <c r="A303" s="138">
        <v>301</v>
      </c>
      <c r="B303" s="160" t="s">
        <v>650</v>
      </c>
      <c r="C303" s="213" t="s">
        <v>14</v>
      </c>
      <c r="D303" s="156" t="s">
        <v>44</v>
      </c>
      <c r="E303" s="161">
        <v>235</v>
      </c>
      <c r="F303" s="158">
        <v>0</v>
      </c>
      <c r="G303" s="158">
        <f t="shared" si="100"/>
        <v>705</v>
      </c>
      <c r="H303" s="159"/>
      <c r="I303" s="159"/>
      <c r="J303" s="159"/>
      <c r="K303" s="159"/>
      <c r="L303" s="159"/>
      <c r="M303" s="159"/>
      <c r="N303" s="159"/>
      <c r="O303" s="159"/>
      <c r="P303" s="159"/>
      <c r="Q303" s="158">
        <f t="shared" si="86"/>
        <v>705</v>
      </c>
      <c r="R303" s="159"/>
      <c r="S303" s="158">
        <f t="shared" si="94"/>
        <v>705</v>
      </c>
      <c r="T303" s="158">
        <f t="shared" si="101"/>
        <v>705</v>
      </c>
      <c r="U303" s="159">
        <v>50</v>
      </c>
      <c r="V303" s="159"/>
      <c r="W303" s="159">
        <v>2344</v>
      </c>
      <c r="X303" s="159"/>
      <c r="Y303" s="159"/>
      <c r="Z303" s="159"/>
      <c r="AA303" s="159">
        <v>50</v>
      </c>
      <c r="AB303" s="159"/>
      <c r="AC303" s="159"/>
      <c r="AD303" s="158">
        <f t="shared" si="87"/>
        <v>3149</v>
      </c>
      <c r="AE303" s="159">
        <v>4000</v>
      </c>
      <c r="AF303" s="158">
        <f t="shared" si="88"/>
        <v>-146</v>
      </c>
      <c r="AG303" s="158">
        <f t="shared" si="102"/>
        <v>705</v>
      </c>
      <c r="AH303" s="176"/>
      <c r="AI303" s="176"/>
      <c r="AJ303" s="176"/>
      <c r="AK303" s="176"/>
      <c r="AL303" s="176"/>
      <c r="AM303" s="176"/>
      <c r="AN303" s="176"/>
      <c r="AO303" s="176"/>
      <c r="AP303" s="176"/>
      <c r="AQ303" s="158">
        <f t="shared" si="89"/>
        <v>705</v>
      </c>
      <c r="AR303" s="159"/>
      <c r="AS303" s="158">
        <f t="shared" si="90"/>
        <v>559</v>
      </c>
      <c r="AT303" s="158">
        <f t="shared" si="99"/>
        <v>705</v>
      </c>
      <c r="AU303" s="176"/>
      <c r="AV303" s="176"/>
      <c r="AW303" s="176"/>
      <c r="AX303" s="176"/>
      <c r="AY303" s="176"/>
      <c r="AZ303" s="176"/>
      <c r="BA303" s="176"/>
      <c r="BB303" s="176"/>
      <c r="BC303" s="176"/>
      <c r="BD303" s="158">
        <f t="shared" si="91"/>
        <v>705</v>
      </c>
      <c r="BE303" s="159">
        <v>1264</v>
      </c>
      <c r="BF303" s="159">
        <f t="shared" si="92"/>
        <v>0</v>
      </c>
      <c r="BG303" s="137" t="str">
        <f t="shared" si="85"/>
        <v>*</v>
      </c>
    </row>
    <row r="304" spans="1:59">
      <c r="A304" s="138">
        <v>302</v>
      </c>
      <c r="B304" s="178" t="s">
        <v>653</v>
      </c>
      <c r="C304" s="213" t="s">
        <v>23</v>
      </c>
      <c r="D304" s="156" t="s">
        <v>843</v>
      </c>
      <c r="E304" s="161">
        <v>85</v>
      </c>
      <c r="F304" s="158">
        <v>0</v>
      </c>
      <c r="G304" s="158">
        <f t="shared" si="100"/>
        <v>255</v>
      </c>
      <c r="H304" s="159"/>
      <c r="I304" s="159"/>
      <c r="J304" s="159"/>
      <c r="K304" s="159"/>
      <c r="L304" s="159"/>
      <c r="M304" s="159"/>
      <c r="N304" s="159"/>
      <c r="O304" s="159"/>
      <c r="P304" s="159"/>
      <c r="Q304" s="158">
        <f t="shared" si="86"/>
        <v>255</v>
      </c>
      <c r="R304" s="159"/>
      <c r="S304" s="158">
        <f t="shared" si="94"/>
        <v>255</v>
      </c>
      <c r="T304" s="158">
        <f t="shared" si="101"/>
        <v>255</v>
      </c>
      <c r="U304" s="159"/>
      <c r="V304" s="159"/>
      <c r="W304" s="159"/>
      <c r="X304" s="159"/>
      <c r="Y304" s="159"/>
      <c r="Z304" s="159"/>
      <c r="AA304" s="159"/>
      <c r="AB304" s="159"/>
      <c r="AC304" s="159"/>
      <c r="AD304" s="158">
        <f t="shared" si="87"/>
        <v>255</v>
      </c>
      <c r="AE304" s="159">
        <v>510</v>
      </c>
      <c r="AF304" s="158">
        <f t="shared" si="88"/>
        <v>0</v>
      </c>
      <c r="AG304" s="158">
        <f t="shared" si="102"/>
        <v>255</v>
      </c>
      <c r="AH304" s="176"/>
      <c r="AI304" s="176"/>
      <c r="AJ304" s="176"/>
      <c r="AK304" s="176"/>
      <c r="AL304" s="176"/>
      <c r="AM304" s="176"/>
      <c r="AN304" s="176"/>
      <c r="AO304" s="176"/>
      <c r="AP304" s="176"/>
      <c r="AQ304" s="158">
        <f t="shared" si="89"/>
        <v>255</v>
      </c>
      <c r="AR304" s="159">
        <v>510</v>
      </c>
      <c r="AS304" s="158">
        <f t="shared" si="90"/>
        <v>-255</v>
      </c>
      <c r="AT304" s="158">
        <f t="shared" si="99"/>
        <v>255</v>
      </c>
      <c r="AU304" s="176"/>
      <c r="AV304" s="176"/>
      <c r="AW304" s="176"/>
      <c r="AX304" s="176"/>
      <c r="AY304" s="176"/>
      <c r="AZ304" s="176"/>
      <c r="BA304" s="176"/>
      <c r="BB304" s="176"/>
      <c r="BC304" s="176"/>
      <c r="BD304" s="158">
        <f t="shared" si="91"/>
        <v>255</v>
      </c>
      <c r="BE304" s="159"/>
      <c r="BF304" s="159">
        <f t="shared" si="92"/>
        <v>0</v>
      </c>
      <c r="BG304" s="137" t="str">
        <f t="shared" si="85"/>
        <v>*</v>
      </c>
    </row>
    <row r="305" spans="1:59">
      <c r="A305" s="138">
        <v>303</v>
      </c>
      <c r="B305" s="160" t="s">
        <v>1047</v>
      </c>
      <c r="C305" s="213" t="s">
        <v>23</v>
      </c>
      <c r="D305" s="156" t="s">
        <v>658</v>
      </c>
      <c r="E305" s="161">
        <v>70</v>
      </c>
      <c r="F305" s="158">
        <v>0</v>
      </c>
      <c r="G305" s="158">
        <f t="shared" si="100"/>
        <v>210</v>
      </c>
      <c r="H305" s="159"/>
      <c r="I305" s="159"/>
      <c r="J305" s="159"/>
      <c r="K305" s="159"/>
      <c r="L305" s="159"/>
      <c r="M305" s="159"/>
      <c r="N305" s="159"/>
      <c r="O305" s="159"/>
      <c r="P305" s="159"/>
      <c r="Q305" s="158">
        <f t="shared" si="86"/>
        <v>210</v>
      </c>
      <c r="R305" s="159">
        <v>420</v>
      </c>
      <c r="S305" s="158">
        <f t="shared" ref="S305:S336" si="103">F305+Q305-R305</f>
        <v>-210</v>
      </c>
      <c r="T305" s="158">
        <f t="shared" si="101"/>
        <v>210</v>
      </c>
      <c r="U305" s="159"/>
      <c r="V305" s="159"/>
      <c r="W305" s="159"/>
      <c r="X305" s="159"/>
      <c r="Y305" s="159"/>
      <c r="Z305" s="159"/>
      <c r="AA305" s="159"/>
      <c r="AB305" s="159"/>
      <c r="AC305" s="159"/>
      <c r="AD305" s="158">
        <f t="shared" si="87"/>
        <v>210</v>
      </c>
      <c r="AE305" s="159"/>
      <c r="AF305" s="158">
        <f t="shared" si="88"/>
        <v>0</v>
      </c>
      <c r="AG305" s="158">
        <f t="shared" si="102"/>
        <v>210</v>
      </c>
      <c r="AH305" s="176"/>
      <c r="AI305" s="176"/>
      <c r="AJ305" s="176"/>
      <c r="AK305" s="176"/>
      <c r="AL305" s="176"/>
      <c r="AM305" s="176"/>
      <c r="AN305" s="176"/>
      <c r="AO305" s="176"/>
      <c r="AP305" s="176"/>
      <c r="AQ305" s="158">
        <f t="shared" si="89"/>
        <v>210</v>
      </c>
      <c r="AR305" s="159"/>
      <c r="AS305" s="158">
        <f t="shared" si="90"/>
        <v>210</v>
      </c>
      <c r="AT305" s="158">
        <f t="shared" si="99"/>
        <v>210</v>
      </c>
      <c r="AU305" s="176"/>
      <c r="AV305" s="176"/>
      <c r="AW305" s="176"/>
      <c r="AX305" s="176"/>
      <c r="AY305" s="176"/>
      <c r="AZ305" s="176"/>
      <c r="BA305" s="176"/>
      <c r="BB305" s="176"/>
      <c r="BC305" s="176"/>
      <c r="BD305" s="158">
        <f t="shared" si="91"/>
        <v>210</v>
      </c>
      <c r="BE305" s="159"/>
      <c r="BF305" s="159">
        <f t="shared" si="92"/>
        <v>420</v>
      </c>
      <c r="BG305" s="137" t="str">
        <f t="shared" si="85"/>
        <v/>
      </c>
    </row>
    <row r="306" spans="1:59">
      <c r="A306" s="138">
        <v>304</v>
      </c>
      <c r="B306" s="155" t="s">
        <v>659</v>
      </c>
      <c r="C306" s="213" t="s">
        <v>10</v>
      </c>
      <c r="D306" s="156" t="s">
        <v>119</v>
      </c>
      <c r="E306" s="157">
        <v>70</v>
      </c>
      <c r="F306" s="158">
        <v>0</v>
      </c>
      <c r="G306" s="158">
        <f t="shared" si="100"/>
        <v>210</v>
      </c>
      <c r="H306" s="159"/>
      <c r="I306" s="159"/>
      <c r="J306" s="159"/>
      <c r="K306" s="159"/>
      <c r="L306" s="159"/>
      <c r="M306" s="159"/>
      <c r="N306" s="159"/>
      <c r="O306" s="159"/>
      <c r="P306" s="159"/>
      <c r="Q306" s="158">
        <f t="shared" si="86"/>
        <v>210</v>
      </c>
      <c r="R306" s="159"/>
      <c r="S306" s="158">
        <f t="shared" si="103"/>
        <v>210</v>
      </c>
      <c r="T306" s="158">
        <f t="shared" si="101"/>
        <v>210</v>
      </c>
      <c r="U306" s="159"/>
      <c r="V306" s="159"/>
      <c r="W306" s="159"/>
      <c r="X306" s="159"/>
      <c r="Y306" s="159"/>
      <c r="Z306" s="159"/>
      <c r="AA306" s="159"/>
      <c r="AB306" s="159"/>
      <c r="AC306" s="159"/>
      <c r="AD306" s="158">
        <f t="shared" si="87"/>
        <v>210</v>
      </c>
      <c r="AE306" s="159">
        <v>900</v>
      </c>
      <c r="AF306" s="158">
        <f t="shared" si="88"/>
        <v>-480</v>
      </c>
      <c r="AG306" s="158">
        <f t="shared" si="102"/>
        <v>210</v>
      </c>
      <c r="AH306" s="176"/>
      <c r="AI306" s="176"/>
      <c r="AJ306" s="176"/>
      <c r="AK306" s="176"/>
      <c r="AL306" s="176"/>
      <c r="AM306" s="176"/>
      <c r="AN306" s="176"/>
      <c r="AO306" s="176"/>
      <c r="AP306" s="176"/>
      <c r="AQ306" s="158">
        <f t="shared" si="89"/>
        <v>210</v>
      </c>
      <c r="AR306" s="159"/>
      <c r="AS306" s="158">
        <f t="shared" si="90"/>
        <v>-270</v>
      </c>
      <c r="AT306" s="158">
        <f t="shared" si="99"/>
        <v>210</v>
      </c>
      <c r="AU306" s="176"/>
      <c r="AV306" s="176"/>
      <c r="AW306" s="176"/>
      <c r="AX306" s="176"/>
      <c r="AY306" s="176"/>
      <c r="AZ306" s="176"/>
      <c r="BA306" s="176"/>
      <c r="BB306" s="176"/>
      <c r="BC306" s="176"/>
      <c r="BD306" s="158">
        <f t="shared" si="91"/>
        <v>210</v>
      </c>
      <c r="BE306" s="159"/>
      <c r="BF306" s="159">
        <f t="shared" si="92"/>
        <v>-60</v>
      </c>
      <c r="BG306" s="137" t="str">
        <f t="shared" si="85"/>
        <v/>
      </c>
    </row>
    <row r="307" spans="1:59">
      <c r="A307" s="138">
        <v>305</v>
      </c>
      <c r="B307" s="155" t="s">
        <v>660</v>
      </c>
      <c r="C307" s="213" t="s">
        <v>10</v>
      </c>
      <c r="D307" s="156" t="s">
        <v>662</v>
      </c>
      <c r="E307" s="157">
        <v>125</v>
      </c>
      <c r="F307" s="158">
        <v>0</v>
      </c>
      <c r="G307" s="158">
        <f t="shared" si="100"/>
        <v>375</v>
      </c>
      <c r="H307" s="159"/>
      <c r="I307" s="159"/>
      <c r="J307" s="159"/>
      <c r="K307" s="159"/>
      <c r="L307" s="159"/>
      <c r="M307" s="159"/>
      <c r="N307" s="159"/>
      <c r="O307" s="159"/>
      <c r="P307" s="159"/>
      <c r="Q307" s="158">
        <f t="shared" si="86"/>
        <v>375</v>
      </c>
      <c r="R307" s="159">
        <v>375</v>
      </c>
      <c r="S307" s="158">
        <f t="shared" si="103"/>
        <v>0</v>
      </c>
      <c r="T307" s="158">
        <f t="shared" si="101"/>
        <v>375</v>
      </c>
      <c r="U307" s="159"/>
      <c r="V307" s="159"/>
      <c r="W307" s="159"/>
      <c r="X307" s="159"/>
      <c r="Y307" s="159"/>
      <c r="Z307" s="159"/>
      <c r="AA307" s="159">
        <v>50</v>
      </c>
      <c r="AB307" s="159"/>
      <c r="AC307" s="159"/>
      <c r="AD307" s="158">
        <f t="shared" si="87"/>
        <v>425</v>
      </c>
      <c r="AE307" s="159">
        <v>425</v>
      </c>
      <c r="AF307" s="158">
        <f t="shared" si="88"/>
        <v>0</v>
      </c>
      <c r="AG307" s="158">
        <f t="shared" si="102"/>
        <v>375</v>
      </c>
      <c r="AH307" s="176"/>
      <c r="AI307" s="176"/>
      <c r="AJ307" s="176"/>
      <c r="AK307" s="176"/>
      <c r="AL307" s="176"/>
      <c r="AM307" s="176"/>
      <c r="AN307" s="176"/>
      <c r="AO307" s="176"/>
      <c r="AP307" s="176"/>
      <c r="AQ307" s="158">
        <f t="shared" si="89"/>
        <v>375</v>
      </c>
      <c r="AR307" s="159"/>
      <c r="AS307" s="158">
        <f t="shared" si="90"/>
        <v>375</v>
      </c>
      <c r="AT307" s="158">
        <f t="shared" si="99"/>
        <v>375</v>
      </c>
      <c r="AU307" s="176"/>
      <c r="AV307" s="176"/>
      <c r="AW307" s="176"/>
      <c r="AX307" s="176"/>
      <c r="AY307" s="176"/>
      <c r="AZ307" s="176"/>
      <c r="BA307" s="176"/>
      <c r="BB307" s="176"/>
      <c r="BC307" s="176"/>
      <c r="BD307" s="158">
        <f t="shared" si="91"/>
        <v>375</v>
      </c>
      <c r="BE307" s="159">
        <v>750</v>
      </c>
      <c r="BF307" s="159">
        <f t="shared" si="92"/>
        <v>0</v>
      </c>
      <c r="BG307" s="137" t="str">
        <f t="shared" si="85"/>
        <v>*</v>
      </c>
    </row>
    <row r="308" spans="1:59">
      <c r="A308" s="138">
        <v>306</v>
      </c>
      <c r="B308" s="155" t="s">
        <v>663</v>
      </c>
      <c r="C308" s="213" t="s">
        <v>10</v>
      </c>
      <c r="D308" s="156" t="s">
        <v>88</v>
      </c>
      <c r="E308" s="157">
        <v>85</v>
      </c>
      <c r="F308" s="158">
        <v>-1020</v>
      </c>
      <c r="G308" s="158">
        <f t="shared" si="100"/>
        <v>255</v>
      </c>
      <c r="H308" s="159"/>
      <c r="I308" s="159"/>
      <c r="J308" s="159"/>
      <c r="K308" s="159"/>
      <c r="L308" s="159"/>
      <c r="M308" s="159"/>
      <c r="N308" s="159"/>
      <c r="O308" s="159"/>
      <c r="P308" s="159"/>
      <c r="Q308" s="158">
        <f t="shared" si="86"/>
        <v>255</v>
      </c>
      <c r="R308" s="159"/>
      <c r="S308" s="158">
        <f t="shared" si="103"/>
        <v>-765</v>
      </c>
      <c r="T308" s="158">
        <f t="shared" si="101"/>
        <v>255</v>
      </c>
      <c r="U308" s="159"/>
      <c r="V308" s="159"/>
      <c r="W308" s="159"/>
      <c r="X308" s="159"/>
      <c r="Y308" s="159"/>
      <c r="Z308" s="159"/>
      <c r="AA308" s="159"/>
      <c r="AB308" s="159"/>
      <c r="AC308" s="159"/>
      <c r="AD308" s="158">
        <f t="shared" si="87"/>
        <v>255</v>
      </c>
      <c r="AE308" s="159"/>
      <c r="AF308" s="158">
        <f t="shared" si="88"/>
        <v>-510</v>
      </c>
      <c r="AG308" s="158">
        <f t="shared" si="102"/>
        <v>255</v>
      </c>
      <c r="AH308" s="176"/>
      <c r="AI308" s="176"/>
      <c r="AJ308" s="176"/>
      <c r="AK308" s="176"/>
      <c r="AL308" s="176"/>
      <c r="AM308" s="176"/>
      <c r="AN308" s="176"/>
      <c r="AO308" s="176"/>
      <c r="AP308" s="176"/>
      <c r="AQ308" s="158">
        <f t="shared" si="89"/>
        <v>255</v>
      </c>
      <c r="AR308" s="159"/>
      <c r="AS308" s="158">
        <f t="shared" si="90"/>
        <v>-255</v>
      </c>
      <c r="AT308" s="158">
        <f t="shared" si="99"/>
        <v>255</v>
      </c>
      <c r="AU308" s="176">
        <v>100</v>
      </c>
      <c r="AV308" s="176"/>
      <c r="AW308" s="176"/>
      <c r="AX308" s="176"/>
      <c r="AY308" s="176"/>
      <c r="AZ308" s="176"/>
      <c r="BA308" s="176"/>
      <c r="BB308" s="176"/>
      <c r="BC308" s="176"/>
      <c r="BD308" s="158">
        <f t="shared" si="91"/>
        <v>355</v>
      </c>
      <c r="BE308" s="159"/>
      <c r="BF308" s="159">
        <f t="shared" si="92"/>
        <v>100</v>
      </c>
      <c r="BG308" s="137" t="str">
        <f t="shared" si="85"/>
        <v/>
      </c>
    </row>
    <row r="309" spans="1:59">
      <c r="A309" s="138">
        <v>307</v>
      </c>
      <c r="B309" s="155" t="s">
        <v>982</v>
      </c>
      <c r="C309" s="213" t="s">
        <v>23</v>
      </c>
      <c r="D309" s="156" t="s">
        <v>970</v>
      </c>
      <c r="E309" s="161">
        <v>20</v>
      </c>
      <c r="F309" s="158">
        <v>0</v>
      </c>
      <c r="G309" s="158">
        <f t="shared" si="100"/>
        <v>60</v>
      </c>
      <c r="H309" s="159"/>
      <c r="I309" s="159"/>
      <c r="J309" s="159"/>
      <c r="K309" s="159"/>
      <c r="L309" s="159"/>
      <c r="M309" s="159"/>
      <c r="N309" s="159"/>
      <c r="O309" s="159"/>
      <c r="P309" s="159"/>
      <c r="Q309" s="158">
        <f t="shared" si="86"/>
        <v>60</v>
      </c>
      <c r="R309" s="159">
        <v>170</v>
      </c>
      <c r="S309" s="158">
        <f t="shared" si="103"/>
        <v>-110</v>
      </c>
      <c r="T309" s="158">
        <f t="shared" si="101"/>
        <v>60</v>
      </c>
      <c r="U309" s="159"/>
      <c r="V309" s="159"/>
      <c r="W309" s="159"/>
      <c r="X309" s="159"/>
      <c r="Y309" s="159"/>
      <c r="Z309" s="159"/>
      <c r="AA309" s="159">
        <v>50</v>
      </c>
      <c r="AB309" s="159"/>
      <c r="AC309" s="159"/>
      <c r="AD309" s="158">
        <f t="shared" si="87"/>
        <v>110</v>
      </c>
      <c r="AE309" s="159"/>
      <c r="AF309" s="158">
        <f t="shared" si="88"/>
        <v>0</v>
      </c>
      <c r="AG309" s="268">
        <v>0</v>
      </c>
      <c r="AH309" s="176"/>
      <c r="AI309" s="176"/>
      <c r="AJ309" s="176"/>
      <c r="AK309" s="176"/>
      <c r="AL309" s="176"/>
      <c r="AM309" s="176"/>
      <c r="AN309" s="176"/>
      <c r="AO309" s="176"/>
      <c r="AP309" s="176"/>
      <c r="AQ309" s="158">
        <f t="shared" si="89"/>
        <v>0</v>
      </c>
      <c r="AR309" s="159"/>
      <c r="AS309" s="158">
        <f t="shared" si="90"/>
        <v>0</v>
      </c>
      <c r="AT309" s="268">
        <v>0</v>
      </c>
      <c r="AU309" s="176"/>
      <c r="AV309" s="176"/>
      <c r="AW309" s="176"/>
      <c r="AX309" s="176"/>
      <c r="AY309" s="176"/>
      <c r="AZ309" s="176"/>
      <c r="BA309" s="176"/>
      <c r="BB309" s="176"/>
      <c r="BC309" s="176"/>
      <c r="BD309" s="158">
        <f t="shared" si="91"/>
        <v>0</v>
      </c>
      <c r="BE309" s="159"/>
      <c r="BF309" s="159">
        <f t="shared" si="92"/>
        <v>0</v>
      </c>
      <c r="BG309" s="137" t="str">
        <f t="shared" si="85"/>
        <v>*</v>
      </c>
    </row>
    <row r="310" spans="1:59">
      <c r="A310" s="138">
        <v>308</v>
      </c>
      <c r="B310" s="230" t="s">
        <v>1318</v>
      </c>
      <c r="C310" s="213" t="s">
        <v>23</v>
      </c>
      <c r="D310" s="156"/>
      <c r="E310" s="161">
        <v>55</v>
      </c>
      <c r="F310" s="158"/>
      <c r="G310" s="158"/>
      <c r="H310" s="159"/>
      <c r="I310" s="159"/>
      <c r="J310" s="159"/>
      <c r="K310" s="159"/>
      <c r="L310" s="159"/>
      <c r="M310" s="159"/>
      <c r="N310" s="159"/>
      <c r="O310" s="159"/>
      <c r="P310" s="159"/>
      <c r="Q310" s="158">
        <f t="shared" si="86"/>
        <v>0</v>
      </c>
      <c r="R310" s="159"/>
      <c r="S310" s="158">
        <f t="shared" si="103"/>
        <v>0</v>
      </c>
      <c r="T310" s="158"/>
      <c r="U310" s="159"/>
      <c r="V310" s="159"/>
      <c r="W310" s="159"/>
      <c r="X310" s="159"/>
      <c r="Y310" s="159"/>
      <c r="Z310" s="159"/>
      <c r="AA310" s="159"/>
      <c r="AB310" s="159"/>
      <c r="AC310" s="159"/>
      <c r="AD310" s="158">
        <f t="shared" si="87"/>
        <v>0</v>
      </c>
      <c r="AE310" s="159"/>
      <c r="AF310" s="158">
        <f t="shared" si="88"/>
        <v>0</v>
      </c>
      <c r="AG310" s="225">
        <v>125</v>
      </c>
      <c r="AH310" s="176"/>
      <c r="AI310" s="176"/>
      <c r="AJ310" s="176"/>
      <c r="AK310" s="176"/>
      <c r="AL310" s="176"/>
      <c r="AM310" s="176"/>
      <c r="AN310" s="176"/>
      <c r="AO310" s="176"/>
      <c r="AP310" s="176"/>
      <c r="AQ310" s="158">
        <f t="shared" si="89"/>
        <v>125</v>
      </c>
      <c r="AR310" s="159">
        <v>125</v>
      </c>
      <c r="AS310" s="158">
        <f t="shared" si="90"/>
        <v>0</v>
      </c>
      <c r="AT310" s="158">
        <f t="shared" ref="AT310:AT317" si="104">$E310*3</f>
        <v>165</v>
      </c>
      <c r="AU310" s="176">
        <v>50</v>
      </c>
      <c r="AV310" s="176"/>
      <c r="AW310" s="176"/>
      <c r="AX310" s="176"/>
      <c r="AY310" s="176"/>
      <c r="AZ310" s="176"/>
      <c r="BA310" s="176"/>
      <c r="BB310" s="176"/>
      <c r="BC310" s="176"/>
      <c r="BD310" s="158">
        <f t="shared" si="91"/>
        <v>215</v>
      </c>
      <c r="BE310" s="159">
        <v>215</v>
      </c>
      <c r="BF310" s="159">
        <f t="shared" si="92"/>
        <v>0</v>
      </c>
    </row>
    <row r="311" spans="1:59">
      <c r="A311" s="138">
        <v>309</v>
      </c>
      <c r="B311" s="155" t="s">
        <v>996</v>
      </c>
      <c r="C311" s="213" t="s">
        <v>14</v>
      </c>
      <c r="D311" s="156" t="s">
        <v>997</v>
      </c>
      <c r="E311" s="161">
        <v>40</v>
      </c>
      <c r="F311" s="158">
        <v>0</v>
      </c>
      <c r="G311" s="158">
        <f t="shared" ref="G311:G317" si="105">E311*3</f>
        <v>120</v>
      </c>
      <c r="H311" s="159"/>
      <c r="I311" s="159"/>
      <c r="J311" s="159"/>
      <c r="K311" s="159"/>
      <c r="L311" s="159"/>
      <c r="M311" s="159"/>
      <c r="N311" s="159"/>
      <c r="O311" s="159"/>
      <c r="P311" s="159"/>
      <c r="Q311" s="158">
        <f t="shared" si="86"/>
        <v>120</v>
      </c>
      <c r="R311" s="159"/>
      <c r="S311" s="158">
        <f t="shared" si="103"/>
        <v>120</v>
      </c>
      <c r="T311" s="158">
        <f t="shared" ref="T311:T317" si="106">E311*3</f>
        <v>120</v>
      </c>
      <c r="U311" s="159"/>
      <c r="V311" s="159"/>
      <c r="W311" s="159"/>
      <c r="X311" s="159"/>
      <c r="Y311" s="159"/>
      <c r="Z311" s="159"/>
      <c r="AA311" s="159"/>
      <c r="AB311" s="159"/>
      <c r="AC311" s="159"/>
      <c r="AD311" s="158">
        <f t="shared" si="87"/>
        <v>120</v>
      </c>
      <c r="AE311" s="159">
        <v>480</v>
      </c>
      <c r="AF311" s="158">
        <f t="shared" si="88"/>
        <v>-240</v>
      </c>
      <c r="AG311" s="158">
        <f t="shared" ref="AG311:AG317" si="107">$E311*3</f>
        <v>120</v>
      </c>
      <c r="AH311" s="176"/>
      <c r="AI311" s="176"/>
      <c r="AJ311" s="176"/>
      <c r="AK311" s="176"/>
      <c r="AL311" s="176"/>
      <c r="AM311" s="176"/>
      <c r="AN311" s="176"/>
      <c r="AO311" s="176"/>
      <c r="AP311" s="176"/>
      <c r="AQ311" s="158">
        <f t="shared" si="89"/>
        <v>120</v>
      </c>
      <c r="AR311" s="159"/>
      <c r="AS311" s="158">
        <f t="shared" si="90"/>
        <v>-120</v>
      </c>
      <c r="AT311" s="158">
        <f t="shared" si="104"/>
        <v>120</v>
      </c>
      <c r="AU311" s="176"/>
      <c r="AV311" s="176"/>
      <c r="AW311" s="176"/>
      <c r="AX311" s="176"/>
      <c r="AY311" s="176"/>
      <c r="AZ311" s="176"/>
      <c r="BA311" s="176"/>
      <c r="BB311" s="176"/>
      <c r="BC311" s="176"/>
      <c r="BD311" s="158">
        <f t="shared" si="91"/>
        <v>120</v>
      </c>
      <c r="BE311" s="159"/>
      <c r="BF311" s="159">
        <f t="shared" si="92"/>
        <v>0</v>
      </c>
      <c r="BG311" s="137" t="str">
        <f t="shared" si="85"/>
        <v>*</v>
      </c>
    </row>
    <row r="312" spans="1:59">
      <c r="A312" s="138">
        <v>310</v>
      </c>
      <c r="B312" s="160" t="s">
        <v>666</v>
      </c>
      <c r="C312" s="213" t="s">
        <v>23</v>
      </c>
      <c r="D312" s="156" t="s">
        <v>668</v>
      </c>
      <c r="E312" s="161">
        <v>85</v>
      </c>
      <c r="F312" s="158">
        <v>0</v>
      </c>
      <c r="G312" s="158">
        <f t="shared" si="105"/>
        <v>255</v>
      </c>
      <c r="H312" s="159"/>
      <c r="I312" s="159"/>
      <c r="J312" s="159"/>
      <c r="K312" s="159"/>
      <c r="L312" s="159"/>
      <c r="M312" s="159"/>
      <c r="N312" s="159"/>
      <c r="O312" s="159"/>
      <c r="P312" s="159"/>
      <c r="Q312" s="158">
        <f t="shared" si="86"/>
        <v>255</v>
      </c>
      <c r="R312" s="159">
        <v>510</v>
      </c>
      <c r="S312" s="158">
        <f t="shared" si="103"/>
        <v>-255</v>
      </c>
      <c r="T312" s="158">
        <f t="shared" si="106"/>
        <v>255</v>
      </c>
      <c r="U312" s="159"/>
      <c r="V312" s="159"/>
      <c r="W312" s="159"/>
      <c r="X312" s="159"/>
      <c r="Y312" s="159"/>
      <c r="Z312" s="159"/>
      <c r="AA312" s="159"/>
      <c r="AB312" s="159"/>
      <c r="AC312" s="159"/>
      <c r="AD312" s="158">
        <f t="shared" si="87"/>
        <v>255</v>
      </c>
      <c r="AE312" s="159"/>
      <c r="AF312" s="158">
        <f t="shared" si="88"/>
        <v>0</v>
      </c>
      <c r="AG312" s="158">
        <f t="shared" si="107"/>
        <v>255</v>
      </c>
      <c r="AH312" s="176"/>
      <c r="AI312" s="176"/>
      <c r="AJ312" s="176"/>
      <c r="AK312" s="176"/>
      <c r="AL312" s="176"/>
      <c r="AM312" s="176"/>
      <c r="AN312" s="176"/>
      <c r="AO312" s="176"/>
      <c r="AP312" s="176"/>
      <c r="AQ312" s="158">
        <f t="shared" si="89"/>
        <v>255</v>
      </c>
      <c r="AR312" s="159">
        <v>510</v>
      </c>
      <c r="AS312" s="158">
        <f t="shared" si="90"/>
        <v>-255</v>
      </c>
      <c r="AT312" s="158">
        <f t="shared" si="104"/>
        <v>255</v>
      </c>
      <c r="AU312" s="176"/>
      <c r="AV312" s="176"/>
      <c r="AW312" s="176"/>
      <c r="AX312" s="176"/>
      <c r="AY312" s="176"/>
      <c r="AZ312" s="176"/>
      <c r="BA312" s="176"/>
      <c r="BB312" s="176"/>
      <c r="BC312" s="176"/>
      <c r="BD312" s="158">
        <f t="shared" si="91"/>
        <v>255</v>
      </c>
      <c r="BE312" s="159"/>
      <c r="BF312" s="159">
        <f t="shared" si="92"/>
        <v>0</v>
      </c>
      <c r="BG312" s="137" t="str">
        <f t="shared" si="85"/>
        <v>*</v>
      </c>
    </row>
    <row r="313" spans="1:59">
      <c r="A313" s="138">
        <v>311</v>
      </c>
      <c r="B313" s="160" t="s">
        <v>669</v>
      </c>
      <c r="C313" s="213" t="s">
        <v>23</v>
      </c>
      <c r="D313" s="156" t="s">
        <v>671</v>
      </c>
      <c r="E313" s="161">
        <v>70</v>
      </c>
      <c r="F313" s="158">
        <v>0</v>
      </c>
      <c r="G313" s="158">
        <f t="shared" si="105"/>
        <v>210</v>
      </c>
      <c r="H313" s="159"/>
      <c r="I313" s="159"/>
      <c r="J313" s="159"/>
      <c r="K313" s="159"/>
      <c r="L313" s="159"/>
      <c r="M313" s="159"/>
      <c r="N313" s="159"/>
      <c r="O313" s="159"/>
      <c r="P313" s="159"/>
      <c r="Q313" s="158">
        <f t="shared" si="86"/>
        <v>210</v>
      </c>
      <c r="R313" s="159"/>
      <c r="S313" s="158">
        <f t="shared" si="103"/>
        <v>210</v>
      </c>
      <c r="T313" s="158">
        <f t="shared" si="106"/>
        <v>210</v>
      </c>
      <c r="U313" s="159"/>
      <c r="V313" s="159"/>
      <c r="W313" s="159"/>
      <c r="X313" s="159"/>
      <c r="Y313" s="159"/>
      <c r="Z313" s="159"/>
      <c r="AA313" s="159"/>
      <c r="AB313" s="159"/>
      <c r="AC313" s="159"/>
      <c r="AD313" s="158">
        <f t="shared" si="87"/>
        <v>210</v>
      </c>
      <c r="AE313" s="159">
        <v>840</v>
      </c>
      <c r="AF313" s="158">
        <f t="shared" si="88"/>
        <v>-420</v>
      </c>
      <c r="AG313" s="158">
        <f t="shared" si="107"/>
        <v>210</v>
      </c>
      <c r="AH313" s="176"/>
      <c r="AI313" s="176"/>
      <c r="AJ313" s="176"/>
      <c r="AK313" s="176"/>
      <c r="AL313" s="176"/>
      <c r="AM313" s="176"/>
      <c r="AN313" s="176"/>
      <c r="AO313" s="176"/>
      <c r="AP313" s="176"/>
      <c r="AQ313" s="158">
        <f t="shared" si="89"/>
        <v>210</v>
      </c>
      <c r="AR313" s="159"/>
      <c r="AS313" s="158">
        <f t="shared" si="90"/>
        <v>-210</v>
      </c>
      <c r="AT313" s="158">
        <f t="shared" si="104"/>
        <v>210</v>
      </c>
      <c r="AU313" s="176"/>
      <c r="AV313" s="176"/>
      <c r="AW313" s="176"/>
      <c r="AX313" s="176"/>
      <c r="AY313" s="176"/>
      <c r="AZ313" s="176"/>
      <c r="BA313" s="176"/>
      <c r="BB313" s="176"/>
      <c r="BC313" s="176"/>
      <c r="BD313" s="158">
        <f t="shared" si="91"/>
        <v>210</v>
      </c>
      <c r="BE313" s="159"/>
      <c r="BF313" s="159">
        <f t="shared" si="92"/>
        <v>0</v>
      </c>
      <c r="BG313" s="137" t="str">
        <f t="shared" si="85"/>
        <v>*</v>
      </c>
    </row>
    <row r="314" spans="1:59">
      <c r="A314" s="138">
        <v>312</v>
      </c>
      <c r="B314" s="160" t="s">
        <v>672</v>
      </c>
      <c r="C314" s="213" t="s">
        <v>14</v>
      </c>
      <c r="D314" s="156" t="s">
        <v>674</v>
      </c>
      <c r="E314" s="161">
        <v>165</v>
      </c>
      <c r="F314" s="158">
        <v>995</v>
      </c>
      <c r="G314" s="158">
        <f t="shared" si="105"/>
        <v>495</v>
      </c>
      <c r="H314" s="159"/>
      <c r="I314" s="159"/>
      <c r="J314" s="159"/>
      <c r="K314" s="159"/>
      <c r="L314" s="159"/>
      <c r="M314" s="159"/>
      <c r="N314" s="159"/>
      <c r="O314" s="159"/>
      <c r="P314" s="159"/>
      <c r="Q314" s="158">
        <f t="shared" si="86"/>
        <v>495</v>
      </c>
      <c r="R314" s="159"/>
      <c r="S314" s="158">
        <f t="shared" si="103"/>
        <v>1490</v>
      </c>
      <c r="T314" s="158">
        <f t="shared" si="106"/>
        <v>495</v>
      </c>
      <c r="U314" s="159"/>
      <c r="V314" s="159"/>
      <c r="W314" s="159"/>
      <c r="X314" s="159"/>
      <c r="Y314" s="159"/>
      <c r="Z314" s="159"/>
      <c r="AA314" s="159"/>
      <c r="AB314" s="159"/>
      <c r="AC314" s="159"/>
      <c r="AD314" s="158">
        <f t="shared" si="87"/>
        <v>495</v>
      </c>
      <c r="AE314" s="159"/>
      <c r="AF314" s="158">
        <f t="shared" si="88"/>
        <v>1985</v>
      </c>
      <c r="AG314" s="158">
        <f t="shared" si="107"/>
        <v>495</v>
      </c>
      <c r="AH314" s="176"/>
      <c r="AI314" s="176"/>
      <c r="AJ314" s="176"/>
      <c r="AK314" s="176"/>
      <c r="AL314" s="176"/>
      <c r="AM314" s="176"/>
      <c r="AN314" s="176"/>
      <c r="AO314" s="176"/>
      <c r="AP314" s="176"/>
      <c r="AQ314" s="158">
        <f t="shared" si="89"/>
        <v>495</v>
      </c>
      <c r="AR314" s="159"/>
      <c r="AS314" s="158">
        <f t="shared" si="90"/>
        <v>2480</v>
      </c>
      <c r="AT314" s="158">
        <f t="shared" si="104"/>
        <v>495</v>
      </c>
      <c r="AU314" s="176"/>
      <c r="AV314" s="176"/>
      <c r="AW314" s="176"/>
      <c r="AX314" s="176"/>
      <c r="AY314" s="176"/>
      <c r="AZ314" s="176"/>
      <c r="BA314" s="176"/>
      <c r="BB314" s="176"/>
      <c r="BC314" s="176"/>
      <c r="BD314" s="158">
        <f t="shared" si="91"/>
        <v>495</v>
      </c>
      <c r="BE314" s="159"/>
      <c r="BF314" s="159">
        <f t="shared" si="92"/>
        <v>2975</v>
      </c>
      <c r="BG314" s="137" t="str">
        <f t="shared" si="85"/>
        <v/>
      </c>
    </row>
    <row r="315" spans="1:59">
      <c r="A315" s="138">
        <v>313</v>
      </c>
      <c r="B315" s="160" t="s">
        <v>896</v>
      </c>
      <c r="C315" s="213" t="s">
        <v>23</v>
      </c>
      <c r="D315" s="156" t="s">
        <v>845</v>
      </c>
      <c r="E315" s="161">
        <v>70</v>
      </c>
      <c r="F315" s="158">
        <v>-210</v>
      </c>
      <c r="G315" s="158">
        <f t="shared" si="105"/>
        <v>210</v>
      </c>
      <c r="H315" s="159"/>
      <c r="I315" s="159"/>
      <c r="J315" s="159"/>
      <c r="K315" s="159"/>
      <c r="L315" s="159"/>
      <c r="M315" s="159"/>
      <c r="N315" s="159"/>
      <c r="O315" s="159"/>
      <c r="P315" s="159"/>
      <c r="Q315" s="158">
        <f t="shared" si="86"/>
        <v>210</v>
      </c>
      <c r="R315" s="159">
        <v>210</v>
      </c>
      <c r="S315" s="158">
        <f t="shared" si="103"/>
        <v>-210</v>
      </c>
      <c r="T315" s="158">
        <f t="shared" si="106"/>
        <v>210</v>
      </c>
      <c r="U315" s="159"/>
      <c r="V315" s="159"/>
      <c r="W315" s="159"/>
      <c r="X315" s="159"/>
      <c r="Y315" s="159"/>
      <c r="Z315" s="159"/>
      <c r="AA315" s="159">
        <v>50</v>
      </c>
      <c r="AB315" s="159"/>
      <c r="AC315" s="159"/>
      <c r="AD315" s="158">
        <f t="shared" si="87"/>
        <v>260</v>
      </c>
      <c r="AE315" s="159">
        <v>210</v>
      </c>
      <c r="AF315" s="158">
        <f t="shared" si="88"/>
        <v>-160</v>
      </c>
      <c r="AG315" s="158">
        <f t="shared" si="107"/>
        <v>210</v>
      </c>
      <c r="AH315" s="176"/>
      <c r="AI315" s="176"/>
      <c r="AJ315" s="176"/>
      <c r="AK315" s="176"/>
      <c r="AL315" s="176"/>
      <c r="AM315" s="176"/>
      <c r="AN315" s="176"/>
      <c r="AO315" s="176"/>
      <c r="AP315" s="176"/>
      <c r="AQ315" s="158">
        <f t="shared" si="89"/>
        <v>210</v>
      </c>
      <c r="AR315" s="159">
        <v>260</v>
      </c>
      <c r="AS315" s="158">
        <f t="shared" si="90"/>
        <v>-210</v>
      </c>
      <c r="AT315" s="158">
        <f t="shared" si="104"/>
        <v>210</v>
      </c>
      <c r="AU315" s="176"/>
      <c r="AV315" s="176"/>
      <c r="AW315" s="176"/>
      <c r="AX315" s="176"/>
      <c r="AY315" s="176"/>
      <c r="AZ315" s="176"/>
      <c r="BA315" s="176"/>
      <c r="BB315" s="176"/>
      <c r="BC315" s="176"/>
      <c r="BD315" s="158">
        <f t="shared" si="91"/>
        <v>210</v>
      </c>
      <c r="BE315" s="159"/>
      <c r="BF315" s="159">
        <f t="shared" si="92"/>
        <v>0</v>
      </c>
      <c r="BG315" s="137" t="str">
        <f t="shared" si="85"/>
        <v>*</v>
      </c>
    </row>
    <row r="316" spans="1:59">
      <c r="A316" s="138">
        <v>314</v>
      </c>
      <c r="B316" s="160" t="s">
        <v>679</v>
      </c>
      <c r="C316" s="213" t="s">
        <v>14</v>
      </c>
      <c r="D316" s="156" t="s">
        <v>904</v>
      </c>
      <c r="E316" s="161">
        <v>195</v>
      </c>
      <c r="F316" s="158">
        <v>585</v>
      </c>
      <c r="G316" s="158">
        <f t="shared" si="105"/>
        <v>585</v>
      </c>
      <c r="H316" s="159"/>
      <c r="I316" s="159"/>
      <c r="J316" s="159"/>
      <c r="K316" s="159"/>
      <c r="L316" s="159"/>
      <c r="M316" s="159"/>
      <c r="N316" s="159"/>
      <c r="O316" s="159"/>
      <c r="P316" s="159"/>
      <c r="Q316" s="158">
        <f t="shared" si="86"/>
        <v>585</v>
      </c>
      <c r="R316" s="159">
        <v>1300</v>
      </c>
      <c r="S316" s="158">
        <f t="shared" si="103"/>
        <v>-130</v>
      </c>
      <c r="T316" s="158">
        <f t="shared" si="106"/>
        <v>585</v>
      </c>
      <c r="U316" s="159"/>
      <c r="V316" s="159"/>
      <c r="W316" s="159"/>
      <c r="X316" s="159"/>
      <c r="Y316" s="159"/>
      <c r="Z316" s="159"/>
      <c r="AA316" s="159"/>
      <c r="AB316" s="159"/>
      <c r="AC316" s="159"/>
      <c r="AD316" s="158">
        <f t="shared" si="87"/>
        <v>585</v>
      </c>
      <c r="AE316" s="159">
        <v>1040</v>
      </c>
      <c r="AF316" s="158">
        <f t="shared" si="88"/>
        <v>-585</v>
      </c>
      <c r="AG316" s="158">
        <f t="shared" si="107"/>
        <v>585</v>
      </c>
      <c r="AH316" s="176"/>
      <c r="AI316" s="176"/>
      <c r="AJ316" s="176"/>
      <c r="AK316" s="176"/>
      <c r="AL316" s="176"/>
      <c r="AM316" s="176"/>
      <c r="AN316" s="176"/>
      <c r="AO316" s="176"/>
      <c r="AP316" s="176">
        <v>50</v>
      </c>
      <c r="AQ316" s="158">
        <f t="shared" si="89"/>
        <v>635</v>
      </c>
      <c r="AR316" s="159"/>
      <c r="AS316" s="158">
        <f t="shared" si="90"/>
        <v>50</v>
      </c>
      <c r="AT316" s="158">
        <f t="shared" si="104"/>
        <v>585</v>
      </c>
      <c r="AU316" s="176"/>
      <c r="AV316" s="176"/>
      <c r="AW316" s="176"/>
      <c r="AX316" s="176"/>
      <c r="AY316" s="176"/>
      <c r="AZ316" s="176"/>
      <c r="BA316" s="176"/>
      <c r="BB316" s="176"/>
      <c r="BC316" s="176"/>
      <c r="BD316" s="158">
        <f t="shared" si="91"/>
        <v>585</v>
      </c>
      <c r="BE316" s="159"/>
      <c r="BF316" s="159">
        <f t="shared" si="92"/>
        <v>635</v>
      </c>
      <c r="BG316" s="137" t="str">
        <f t="shared" si="85"/>
        <v/>
      </c>
    </row>
    <row r="317" spans="1:59">
      <c r="A317" s="138">
        <v>315</v>
      </c>
      <c r="B317" s="160" t="s">
        <v>681</v>
      </c>
      <c r="C317" s="213" t="s">
        <v>14</v>
      </c>
      <c r="D317" s="156" t="s">
        <v>683</v>
      </c>
      <c r="E317" s="161">
        <v>75</v>
      </c>
      <c r="F317" s="158">
        <v>0</v>
      </c>
      <c r="G317" s="158">
        <f t="shared" si="105"/>
        <v>225</v>
      </c>
      <c r="H317" s="159"/>
      <c r="I317" s="159"/>
      <c r="J317" s="159"/>
      <c r="K317" s="159"/>
      <c r="L317" s="159"/>
      <c r="M317" s="159"/>
      <c r="N317" s="159"/>
      <c r="O317" s="159"/>
      <c r="P317" s="159"/>
      <c r="Q317" s="158">
        <f t="shared" si="86"/>
        <v>225</v>
      </c>
      <c r="R317" s="159"/>
      <c r="S317" s="158">
        <f t="shared" si="103"/>
        <v>225</v>
      </c>
      <c r="T317" s="158">
        <f t="shared" si="106"/>
        <v>225</v>
      </c>
      <c r="U317" s="159"/>
      <c r="V317" s="159"/>
      <c r="W317" s="159"/>
      <c r="X317" s="159"/>
      <c r="Y317" s="159"/>
      <c r="Z317" s="159"/>
      <c r="AA317" s="159">
        <v>50</v>
      </c>
      <c r="AB317" s="159"/>
      <c r="AC317" s="159"/>
      <c r="AD317" s="158">
        <f t="shared" si="87"/>
        <v>275</v>
      </c>
      <c r="AE317" s="159">
        <v>500</v>
      </c>
      <c r="AF317" s="158">
        <f t="shared" si="88"/>
        <v>0</v>
      </c>
      <c r="AG317" s="158">
        <f t="shared" si="107"/>
        <v>225</v>
      </c>
      <c r="AH317" s="176"/>
      <c r="AI317" s="176"/>
      <c r="AJ317" s="176"/>
      <c r="AK317" s="176"/>
      <c r="AL317" s="176"/>
      <c r="AM317" s="176"/>
      <c r="AN317" s="176"/>
      <c r="AO317" s="176"/>
      <c r="AP317" s="176"/>
      <c r="AQ317" s="158">
        <f t="shared" si="89"/>
        <v>225</v>
      </c>
      <c r="AR317" s="159"/>
      <c r="AS317" s="158">
        <f t="shared" si="90"/>
        <v>225</v>
      </c>
      <c r="AT317" s="158">
        <f t="shared" si="104"/>
        <v>225</v>
      </c>
      <c r="AU317" s="176"/>
      <c r="AV317" s="176"/>
      <c r="AW317" s="176"/>
      <c r="AX317" s="176"/>
      <c r="AY317" s="176"/>
      <c r="AZ317" s="176"/>
      <c r="BA317" s="176"/>
      <c r="BB317" s="176"/>
      <c r="BC317" s="176"/>
      <c r="BD317" s="158">
        <f t="shared" si="91"/>
        <v>225</v>
      </c>
      <c r="BE317" s="159">
        <v>450</v>
      </c>
      <c r="BF317" s="159">
        <f t="shared" si="92"/>
        <v>0</v>
      </c>
      <c r="BG317" s="137" t="str">
        <f t="shared" si="85"/>
        <v>*</v>
      </c>
    </row>
    <row r="318" spans="1:59">
      <c r="A318" s="138">
        <v>316</v>
      </c>
      <c r="B318" s="221" t="s">
        <v>1298</v>
      </c>
      <c r="C318" s="213" t="s">
        <v>14</v>
      </c>
      <c r="D318" s="156" t="s">
        <v>876</v>
      </c>
      <c r="E318" s="161">
        <v>50</v>
      </c>
      <c r="F318" s="158">
        <v>350</v>
      </c>
      <c r="G318" s="158">
        <v>0</v>
      </c>
      <c r="H318" s="159"/>
      <c r="I318" s="159"/>
      <c r="J318" s="159"/>
      <c r="K318" s="159"/>
      <c r="L318" s="159"/>
      <c r="M318" s="159"/>
      <c r="N318" s="159"/>
      <c r="O318" s="159"/>
      <c r="P318" s="159"/>
      <c r="Q318" s="158">
        <f t="shared" si="86"/>
        <v>0</v>
      </c>
      <c r="R318" s="159"/>
      <c r="S318" s="158">
        <f t="shared" si="103"/>
        <v>350</v>
      </c>
      <c r="T318" s="158">
        <v>0</v>
      </c>
      <c r="U318" s="159"/>
      <c r="V318" s="159"/>
      <c r="W318" s="159"/>
      <c r="X318" s="159"/>
      <c r="Y318" s="159"/>
      <c r="Z318" s="159"/>
      <c r="AA318" s="159"/>
      <c r="AB318" s="159"/>
      <c r="AC318" s="159"/>
      <c r="AD318" s="158">
        <f t="shared" si="87"/>
        <v>0</v>
      </c>
      <c r="AE318" s="159"/>
      <c r="AF318" s="158">
        <f t="shared" si="88"/>
        <v>350</v>
      </c>
      <c r="AG318" s="158">
        <v>0</v>
      </c>
      <c r="AH318" s="176"/>
      <c r="AI318" s="176"/>
      <c r="AJ318" s="176"/>
      <c r="AK318" s="176"/>
      <c r="AL318" s="176"/>
      <c r="AM318" s="176"/>
      <c r="AN318" s="176"/>
      <c r="AO318" s="176"/>
      <c r="AP318" s="176"/>
      <c r="AQ318" s="158">
        <f t="shared" si="89"/>
        <v>0</v>
      </c>
      <c r="AR318" s="159"/>
      <c r="AS318" s="158">
        <f t="shared" si="90"/>
        <v>350</v>
      </c>
      <c r="AT318" s="158">
        <v>0</v>
      </c>
      <c r="AU318" s="176"/>
      <c r="AV318" s="176"/>
      <c r="AW318" s="176"/>
      <c r="AX318" s="176"/>
      <c r="AY318" s="176"/>
      <c r="AZ318" s="176"/>
      <c r="BA318" s="176"/>
      <c r="BB318" s="176"/>
      <c r="BC318" s="176"/>
      <c r="BD318" s="158">
        <f t="shared" si="91"/>
        <v>0</v>
      </c>
      <c r="BE318" s="159"/>
      <c r="BF318" s="159">
        <f t="shared" si="92"/>
        <v>350</v>
      </c>
      <c r="BG318" s="137" t="str">
        <f t="shared" ref="BG318:BG372" si="108">IF(BF318=0,"*","")</f>
        <v/>
      </c>
    </row>
    <row r="319" spans="1:59">
      <c r="A319" s="138">
        <v>317</v>
      </c>
      <c r="B319" s="162" t="s">
        <v>684</v>
      </c>
      <c r="C319" s="214" t="s">
        <v>30</v>
      </c>
      <c r="D319" s="164"/>
      <c r="E319" s="162"/>
      <c r="F319" s="165">
        <v>3015</v>
      </c>
      <c r="G319" s="166">
        <f>E319*3</f>
        <v>0</v>
      </c>
      <c r="H319" s="167"/>
      <c r="I319" s="167"/>
      <c r="J319" s="167"/>
      <c r="K319" s="167"/>
      <c r="L319" s="167"/>
      <c r="M319" s="167"/>
      <c r="N319" s="167"/>
      <c r="O319" s="167"/>
      <c r="P319" s="167"/>
      <c r="Q319" s="166">
        <f t="shared" si="86"/>
        <v>0</v>
      </c>
      <c r="R319" s="167"/>
      <c r="S319" s="166">
        <f t="shared" si="103"/>
        <v>3015</v>
      </c>
      <c r="T319" s="166">
        <f>E319*3</f>
        <v>0</v>
      </c>
      <c r="U319" s="167"/>
      <c r="V319" s="167"/>
      <c r="W319" s="167"/>
      <c r="X319" s="167"/>
      <c r="Y319" s="167"/>
      <c r="Z319" s="167"/>
      <c r="AA319" s="167"/>
      <c r="AB319" s="167"/>
      <c r="AC319" s="167"/>
      <c r="AD319" s="166">
        <f t="shared" si="87"/>
        <v>0</v>
      </c>
      <c r="AE319" s="167"/>
      <c r="AF319" s="166">
        <f t="shared" si="88"/>
        <v>3015</v>
      </c>
      <c r="AG319" s="166">
        <f t="shared" ref="AG319:AG342" si="109">$E319*3</f>
        <v>0</v>
      </c>
      <c r="AH319" s="167"/>
      <c r="AI319" s="167"/>
      <c r="AJ319" s="167"/>
      <c r="AK319" s="167"/>
      <c r="AL319" s="167"/>
      <c r="AM319" s="167"/>
      <c r="AN319" s="167"/>
      <c r="AO319" s="167"/>
      <c r="AP319" s="167"/>
      <c r="AQ319" s="166">
        <f t="shared" si="89"/>
        <v>0</v>
      </c>
      <c r="AR319" s="167"/>
      <c r="AS319" s="166">
        <f t="shared" si="90"/>
        <v>3015</v>
      </c>
      <c r="AT319" s="166">
        <f t="shared" ref="AT319:AT351" si="110">$E319*3</f>
        <v>0</v>
      </c>
      <c r="AU319" s="167"/>
      <c r="AV319" s="167"/>
      <c r="AW319" s="167"/>
      <c r="AX319" s="167"/>
      <c r="AY319" s="167"/>
      <c r="AZ319" s="167"/>
      <c r="BA319" s="167"/>
      <c r="BB319" s="167"/>
      <c r="BC319" s="167"/>
      <c r="BD319" s="166">
        <f t="shared" si="91"/>
        <v>0</v>
      </c>
      <c r="BE319" s="167"/>
      <c r="BF319" s="167">
        <f t="shared" si="92"/>
        <v>3015</v>
      </c>
      <c r="BG319" s="137" t="str">
        <f t="shared" si="108"/>
        <v/>
      </c>
    </row>
    <row r="320" spans="1:59">
      <c r="A320" s="138">
        <v>318</v>
      </c>
      <c r="B320" s="160" t="s">
        <v>686</v>
      </c>
      <c r="C320" s="213" t="s">
        <v>23</v>
      </c>
      <c r="D320" s="156" t="s">
        <v>688</v>
      </c>
      <c r="E320" s="161">
        <v>85</v>
      </c>
      <c r="F320" s="158">
        <v>-255</v>
      </c>
      <c r="G320" s="158">
        <f>E320*3</f>
        <v>255</v>
      </c>
      <c r="H320" s="159"/>
      <c r="I320" s="159"/>
      <c r="J320" s="159"/>
      <c r="K320" s="159"/>
      <c r="L320" s="159"/>
      <c r="M320" s="159"/>
      <c r="N320" s="159"/>
      <c r="O320" s="159"/>
      <c r="P320" s="159"/>
      <c r="Q320" s="158">
        <f t="shared" si="86"/>
        <v>255</v>
      </c>
      <c r="R320" s="159">
        <v>255</v>
      </c>
      <c r="S320" s="158">
        <f t="shared" si="103"/>
        <v>-255</v>
      </c>
      <c r="T320" s="158">
        <f>E320*3</f>
        <v>255</v>
      </c>
      <c r="U320" s="159"/>
      <c r="V320" s="159"/>
      <c r="W320" s="159"/>
      <c r="X320" s="159"/>
      <c r="Y320" s="159"/>
      <c r="Z320" s="159"/>
      <c r="AA320" s="159"/>
      <c r="AB320" s="159"/>
      <c r="AC320" s="159"/>
      <c r="AD320" s="158">
        <f t="shared" si="87"/>
        <v>255</v>
      </c>
      <c r="AE320" s="159"/>
      <c r="AF320" s="158">
        <f t="shared" si="88"/>
        <v>0</v>
      </c>
      <c r="AG320" s="158">
        <f t="shared" si="109"/>
        <v>255</v>
      </c>
      <c r="AH320" s="176"/>
      <c r="AI320" s="176"/>
      <c r="AJ320" s="176"/>
      <c r="AK320" s="176"/>
      <c r="AL320" s="176"/>
      <c r="AM320" s="176"/>
      <c r="AN320" s="176"/>
      <c r="AO320" s="176"/>
      <c r="AP320" s="176"/>
      <c r="AQ320" s="158">
        <f t="shared" si="89"/>
        <v>255</v>
      </c>
      <c r="AR320" s="159">
        <v>510</v>
      </c>
      <c r="AS320" s="158">
        <f t="shared" si="90"/>
        <v>-255</v>
      </c>
      <c r="AT320" s="158">
        <f t="shared" si="110"/>
        <v>255</v>
      </c>
      <c r="AU320" s="176"/>
      <c r="AV320" s="176"/>
      <c r="AW320" s="176"/>
      <c r="AX320" s="176"/>
      <c r="AY320" s="176"/>
      <c r="AZ320" s="176"/>
      <c r="BA320" s="176"/>
      <c r="BB320" s="176"/>
      <c r="BC320" s="176"/>
      <c r="BD320" s="158">
        <f t="shared" si="91"/>
        <v>255</v>
      </c>
      <c r="BE320" s="159"/>
      <c r="BF320" s="159">
        <f t="shared" si="92"/>
        <v>0</v>
      </c>
      <c r="BG320" s="137" t="str">
        <f t="shared" si="108"/>
        <v>*</v>
      </c>
    </row>
    <row r="321" spans="1:59">
      <c r="A321" s="138">
        <v>319</v>
      </c>
      <c r="B321" s="221" t="s">
        <v>1305</v>
      </c>
      <c r="C321" s="213" t="s">
        <v>14</v>
      </c>
      <c r="D321" s="156"/>
      <c r="E321" s="161">
        <v>50</v>
      </c>
      <c r="F321" s="158">
        <v>0</v>
      </c>
      <c r="G321" s="158">
        <v>0</v>
      </c>
      <c r="H321" s="159"/>
      <c r="I321" s="159"/>
      <c r="J321" s="159"/>
      <c r="K321" s="159"/>
      <c r="L321" s="159"/>
      <c r="M321" s="159"/>
      <c r="N321" s="159"/>
      <c r="O321" s="159"/>
      <c r="P321" s="159"/>
      <c r="Q321" s="158">
        <f t="shared" si="86"/>
        <v>0</v>
      </c>
      <c r="R321" s="159"/>
      <c r="S321" s="158">
        <f t="shared" si="103"/>
        <v>0</v>
      </c>
      <c r="T321" s="158">
        <v>100</v>
      </c>
      <c r="U321" s="159"/>
      <c r="V321" s="159"/>
      <c r="W321" s="159"/>
      <c r="X321" s="159"/>
      <c r="Y321" s="159"/>
      <c r="Z321" s="159"/>
      <c r="AA321" s="159"/>
      <c r="AB321" s="159"/>
      <c r="AC321" s="159"/>
      <c r="AD321" s="158">
        <f t="shared" si="87"/>
        <v>100</v>
      </c>
      <c r="AE321" s="159">
        <v>300</v>
      </c>
      <c r="AF321" s="158">
        <f t="shared" si="88"/>
        <v>-200</v>
      </c>
      <c r="AG321" s="158">
        <f t="shared" si="109"/>
        <v>150</v>
      </c>
      <c r="AH321" s="176"/>
      <c r="AI321" s="176"/>
      <c r="AJ321" s="176"/>
      <c r="AK321" s="176"/>
      <c r="AL321" s="176"/>
      <c r="AM321" s="176"/>
      <c r="AN321" s="176"/>
      <c r="AO321" s="176"/>
      <c r="AP321" s="176"/>
      <c r="AQ321" s="158">
        <f t="shared" si="89"/>
        <v>150</v>
      </c>
      <c r="AR321" s="159"/>
      <c r="AS321" s="158">
        <f t="shared" si="90"/>
        <v>-50</v>
      </c>
      <c r="AT321" s="158">
        <f t="shared" si="110"/>
        <v>150</v>
      </c>
      <c r="AU321" s="176"/>
      <c r="AV321" s="176"/>
      <c r="AW321" s="176"/>
      <c r="AX321" s="176"/>
      <c r="AY321" s="176"/>
      <c r="AZ321" s="176"/>
      <c r="BA321" s="176"/>
      <c r="BB321" s="176"/>
      <c r="BC321" s="176"/>
      <c r="BD321" s="158">
        <f t="shared" si="91"/>
        <v>150</v>
      </c>
      <c r="BE321" s="159"/>
      <c r="BF321" s="159">
        <f t="shared" si="92"/>
        <v>100</v>
      </c>
      <c r="BG321" s="137" t="str">
        <f t="shared" si="108"/>
        <v/>
      </c>
    </row>
    <row r="322" spans="1:59">
      <c r="A322" s="138">
        <v>320</v>
      </c>
      <c r="B322" s="160" t="s">
        <v>689</v>
      </c>
      <c r="C322" s="213" t="s">
        <v>23</v>
      </c>
      <c r="D322" s="156" t="s">
        <v>691</v>
      </c>
      <c r="E322" s="161">
        <v>90</v>
      </c>
      <c r="F322" s="158">
        <v>-1080</v>
      </c>
      <c r="G322" s="158">
        <f t="shared" ref="G322:G342" si="111">E322*3</f>
        <v>270</v>
      </c>
      <c r="H322" s="159"/>
      <c r="I322" s="159"/>
      <c r="J322" s="159"/>
      <c r="K322" s="159"/>
      <c r="L322" s="159"/>
      <c r="M322" s="159"/>
      <c r="N322" s="159"/>
      <c r="O322" s="159"/>
      <c r="P322" s="159"/>
      <c r="Q322" s="158">
        <f t="shared" si="86"/>
        <v>270</v>
      </c>
      <c r="R322" s="159"/>
      <c r="S322" s="158">
        <f t="shared" si="103"/>
        <v>-810</v>
      </c>
      <c r="T322" s="158">
        <f t="shared" ref="T322:T342" si="112">E322*3</f>
        <v>270</v>
      </c>
      <c r="U322" s="159"/>
      <c r="V322" s="159"/>
      <c r="W322" s="159"/>
      <c r="X322" s="159"/>
      <c r="Y322" s="159"/>
      <c r="Z322" s="159"/>
      <c r="AA322" s="159"/>
      <c r="AB322" s="159"/>
      <c r="AC322" s="159"/>
      <c r="AD322" s="158">
        <f t="shared" si="87"/>
        <v>270</v>
      </c>
      <c r="AE322" s="159"/>
      <c r="AF322" s="158">
        <f t="shared" si="88"/>
        <v>-540</v>
      </c>
      <c r="AG322" s="158">
        <f t="shared" si="109"/>
        <v>270</v>
      </c>
      <c r="AH322" s="176"/>
      <c r="AI322" s="176"/>
      <c r="AJ322" s="176"/>
      <c r="AK322" s="176"/>
      <c r="AL322" s="176"/>
      <c r="AM322" s="176"/>
      <c r="AN322" s="176"/>
      <c r="AO322" s="176"/>
      <c r="AP322" s="176"/>
      <c r="AQ322" s="158">
        <f t="shared" si="89"/>
        <v>270</v>
      </c>
      <c r="AR322" s="159"/>
      <c r="AS322" s="158">
        <f t="shared" si="90"/>
        <v>-270</v>
      </c>
      <c r="AT322" s="158">
        <f t="shared" si="110"/>
        <v>270</v>
      </c>
      <c r="AU322" s="176"/>
      <c r="AV322" s="176"/>
      <c r="AW322" s="176"/>
      <c r="AX322" s="176"/>
      <c r="AY322" s="176"/>
      <c r="AZ322" s="176"/>
      <c r="BA322" s="176"/>
      <c r="BB322" s="176"/>
      <c r="BC322" s="176"/>
      <c r="BD322" s="158">
        <f t="shared" si="91"/>
        <v>270</v>
      </c>
      <c r="BE322" s="159"/>
      <c r="BF322" s="159">
        <f t="shared" si="92"/>
        <v>0</v>
      </c>
      <c r="BG322" s="137" t="str">
        <f t="shared" si="108"/>
        <v>*</v>
      </c>
    </row>
    <row r="323" spans="1:59">
      <c r="A323" s="138">
        <v>321</v>
      </c>
      <c r="B323" s="160" t="s">
        <v>692</v>
      </c>
      <c r="C323" s="213" t="s">
        <v>14</v>
      </c>
      <c r="D323" s="156" t="s">
        <v>694</v>
      </c>
      <c r="E323" s="161">
        <v>100</v>
      </c>
      <c r="F323" s="158">
        <v>-100</v>
      </c>
      <c r="G323" s="158">
        <f t="shared" si="111"/>
        <v>300</v>
      </c>
      <c r="H323" s="159">
        <v>50</v>
      </c>
      <c r="I323" s="159"/>
      <c r="J323" s="159"/>
      <c r="K323" s="159"/>
      <c r="L323" s="159"/>
      <c r="M323" s="159"/>
      <c r="N323" s="159"/>
      <c r="O323" s="159"/>
      <c r="P323" s="159"/>
      <c r="Q323" s="158">
        <f t="shared" si="86"/>
        <v>350</v>
      </c>
      <c r="R323" s="159">
        <v>250</v>
      </c>
      <c r="S323" s="158">
        <f t="shared" si="103"/>
        <v>0</v>
      </c>
      <c r="T323" s="158">
        <f t="shared" si="112"/>
        <v>300</v>
      </c>
      <c r="U323" s="159">
        <v>50</v>
      </c>
      <c r="V323" s="159">
        <v>50</v>
      </c>
      <c r="W323" s="159"/>
      <c r="X323" s="159"/>
      <c r="Y323" s="159"/>
      <c r="Z323" s="159"/>
      <c r="AA323" s="159">
        <v>50</v>
      </c>
      <c r="AB323" s="159"/>
      <c r="AC323" s="159"/>
      <c r="AD323" s="158">
        <f t="shared" si="87"/>
        <v>450</v>
      </c>
      <c r="AE323" s="159">
        <v>450</v>
      </c>
      <c r="AF323" s="158">
        <f t="shared" si="88"/>
        <v>0</v>
      </c>
      <c r="AG323" s="158">
        <f t="shared" si="109"/>
        <v>300</v>
      </c>
      <c r="AH323" s="176"/>
      <c r="AI323" s="176"/>
      <c r="AJ323" s="176"/>
      <c r="AK323" s="176"/>
      <c r="AL323" s="176"/>
      <c r="AM323" s="176"/>
      <c r="AN323" s="176"/>
      <c r="AO323" s="176"/>
      <c r="AP323" s="176"/>
      <c r="AQ323" s="158">
        <f t="shared" si="89"/>
        <v>300</v>
      </c>
      <c r="AR323" s="159">
        <v>650</v>
      </c>
      <c r="AS323" s="158">
        <f t="shared" si="90"/>
        <v>-350</v>
      </c>
      <c r="AT323" s="158">
        <f t="shared" si="110"/>
        <v>300</v>
      </c>
      <c r="AU323" s="176">
        <v>50</v>
      </c>
      <c r="AV323" s="176"/>
      <c r="AW323" s="176"/>
      <c r="AX323" s="176"/>
      <c r="AY323" s="176"/>
      <c r="AZ323" s="176"/>
      <c r="BA323" s="176"/>
      <c r="BB323" s="176"/>
      <c r="BC323" s="176"/>
      <c r="BD323" s="158">
        <f t="shared" si="91"/>
        <v>350</v>
      </c>
      <c r="BE323" s="159"/>
      <c r="BF323" s="159">
        <f t="shared" si="92"/>
        <v>0</v>
      </c>
      <c r="BG323" s="137" t="str">
        <f t="shared" si="108"/>
        <v>*</v>
      </c>
    </row>
    <row r="324" spans="1:59">
      <c r="A324" s="138">
        <v>322</v>
      </c>
      <c r="B324" s="162" t="s">
        <v>695</v>
      </c>
      <c r="C324" s="214" t="s">
        <v>30</v>
      </c>
      <c r="D324" s="164"/>
      <c r="E324" s="162"/>
      <c r="F324" s="165">
        <v>560</v>
      </c>
      <c r="G324" s="166">
        <f t="shared" si="111"/>
        <v>0</v>
      </c>
      <c r="H324" s="167"/>
      <c r="I324" s="167"/>
      <c r="J324" s="167"/>
      <c r="K324" s="167"/>
      <c r="L324" s="167"/>
      <c r="M324" s="167"/>
      <c r="N324" s="167"/>
      <c r="O324" s="167"/>
      <c r="P324" s="167"/>
      <c r="Q324" s="166">
        <f t="shared" ref="Q324:Q379" si="113">SUM(G324:P324)</f>
        <v>0</v>
      </c>
      <c r="R324" s="167"/>
      <c r="S324" s="166">
        <f t="shared" si="103"/>
        <v>560</v>
      </c>
      <c r="T324" s="166">
        <f t="shared" si="112"/>
        <v>0</v>
      </c>
      <c r="U324" s="167"/>
      <c r="V324" s="167"/>
      <c r="W324" s="167"/>
      <c r="X324" s="167"/>
      <c r="Y324" s="167"/>
      <c r="Z324" s="167"/>
      <c r="AA324" s="167"/>
      <c r="AB324" s="167"/>
      <c r="AC324" s="167"/>
      <c r="AD324" s="166">
        <f t="shared" ref="AD324:AD379" si="114">SUM(T324:AC324)</f>
        <v>0</v>
      </c>
      <c r="AE324" s="167"/>
      <c r="AF324" s="166">
        <f t="shared" ref="AF324:AF342" si="115">S324+AD324-AE324</f>
        <v>560</v>
      </c>
      <c r="AG324" s="166">
        <f t="shared" si="109"/>
        <v>0</v>
      </c>
      <c r="AH324" s="167"/>
      <c r="AI324" s="167"/>
      <c r="AJ324" s="167"/>
      <c r="AK324" s="167"/>
      <c r="AL324" s="167"/>
      <c r="AM324" s="167"/>
      <c r="AN324" s="167"/>
      <c r="AO324" s="167"/>
      <c r="AP324" s="167"/>
      <c r="AQ324" s="166">
        <f t="shared" ref="AQ324:AQ379" si="116">SUM(AG324:AP324)</f>
        <v>0</v>
      </c>
      <c r="AR324" s="167"/>
      <c r="AS324" s="166">
        <f t="shared" ref="AS324:AS379" si="117">AF324+AQ324-AR324</f>
        <v>560</v>
      </c>
      <c r="AT324" s="166">
        <f t="shared" si="110"/>
        <v>0</v>
      </c>
      <c r="AU324" s="167"/>
      <c r="AV324" s="167"/>
      <c r="AW324" s="167"/>
      <c r="AX324" s="167"/>
      <c r="AY324" s="167"/>
      <c r="AZ324" s="167"/>
      <c r="BA324" s="167"/>
      <c r="BB324" s="167"/>
      <c r="BC324" s="167"/>
      <c r="BD324" s="166">
        <f t="shared" ref="BD324:BD379" si="118">SUM(AT324:BC324)</f>
        <v>0</v>
      </c>
      <c r="BE324" s="167"/>
      <c r="BF324" s="167">
        <f t="shared" ref="BF324:BF379" si="119">AS324+BD324-BE324</f>
        <v>560</v>
      </c>
      <c r="BG324" s="137" t="str">
        <f t="shared" si="108"/>
        <v/>
      </c>
    </row>
    <row r="325" spans="1:59">
      <c r="A325" s="138">
        <v>323</v>
      </c>
      <c r="B325" s="162" t="s">
        <v>696</v>
      </c>
      <c r="C325" s="214" t="s">
        <v>30</v>
      </c>
      <c r="D325" s="164"/>
      <c r="E325" s="162"/>
      <c r="F325" s="165">
        <v>1544.8</v>
      </c>
      <c r="G325" s="166">
        <f t="shared" si="111"/>
        <v>0</v>
      </c>
      <c r="H325" s="167"/>
      <c r="I325" s="167"/>
      <c r="J325" s="167"/>
      <c r="K325" s="167"/>
      <c r="L325" s="167"/>
      <c r="M325" s="167"/>
      <c r="N325" s="167"/>
      <c r="O325" s="167"/>
      <c r="P325" s="167"/>
      <c r="Q325" s="166">
        <f t="shared" si="113"/>
        <v>0</v>
      </c>
      <c r="R325" s="167"/>
      <c r="S325" s="166">
        <f t="shared" si="103"/>
        <v>1544.8</v>
      </c>
      <c r="T325" s="166">
        <f t="shared" si="112"/>
        <v>0</v>
      </c>
      <c r="U325" s="167"/>
      <c r="V325" s="167"/>
      <c r="W325" s="167"/>
      <c r="X325" s="167"/>
      <c r="Y325" s="167"/>
      <c r="Z325" s="167"/>
      <c r="AA325" s="167"/>
      <c r="AB325" s="167"/>
      <c r="AC325" s="167"/>
      <c r="AD325" s="166">
        <f t="shared" si="114"/>
        <v>0</v>
      </c>
      <c r="AE325" s="167"/>
      <c r="AF325" s="166">
        <f t="shared" si="115"/>
        <v>1544.8</v>
      </c>
      <c r="AG325" s="166">
        <f t="shared" si="109"/>
        <v>0</v>
      </c>
      <c r="AH325" s="167"/>
      <c r="AI325" s="167"/>
      <c r="AJ325" s="167"/>
      <c r="AK325" s="167"/>
      <c r="AL325" s="167"/>
      <c r="AM325" s="167"/>
      <c r="AN325" s="167"/>
      <c r="AO325" s="167"/>
      <c r="AP325" s="167"/>
      <c r="AQ325" s="166">
        <f t="shared" si="116"/>
        <v>0</v>
      </c>
      <c r="AR325" s="167"/>
      <c r="AS325" s="166">
        <f t="shared" si="117"/>
        <v>1544.8</v>
      </c>
      <c r="AT325" s="166">
        <f t="shared" si="110"/>
        <v>0</v>
      </c>
      <c r="AU325" s="167"/>
      <c r="AV325" s="167"/>
      <c r="AW325" s="167"/>
      <c r="AX325" s="167"/>
      <c r="AY325" s="167"/>
      <c r="AZ325" s="167"/>
      <c r="BA325" s="167"/>
      <c r="BB325" s="167"/>
      <c r="BC325" s="167"/>
      <c r="BD325" s="166">
        <f t="shared" si="118"/>
        <v>0</v>
      </c>
      <c r="BE325" s="167">
        <v>560</v>
      </c>
      <c r="BF325" s="167">
        <f t="shared" si="119"/>
        <v>984.8</v>
      </c>
      <c r="BG325" s="137" t="str">
        <f t="shared" si="108"/>
        <v/>
      </c>
    </row>
    <row r="326" spans="1:59">
      <c r="A326" s="138">
        <v>324</v>
      </c>
      <c r="B326" s="155" t="s">
        <v>697</v>
      </c>
      <c r="C326" s="213" t="s">
        <v>10</v>
      </c>
      <c r="D326" s="156" t="s">
        <v>12</v>
      </c>
      <c r="E326" s="157">
        <v>1000</v>
      </c>
      <c r="F326" s="158">
        <v>-2000</v>
      </c>
      <c r="G326" s="158">
        <f t="shared" si="111"/>
        <v>3000</v>
      </c>
      <c r="H326" s="159"/>
      <c r="I326" s="159"/>
      <c r="J326" s="159"/>
      <c r="K326" s="159"/>
      <c r="L326" s="159"/>
      <c r="M326" s="159"/>
      <c r="N326" s="159"/>
      <c r="O326" s="159"/>
      <c r="P326" s="159"/>
      <c r="Q326" s="158">
        <f t="shared" si="113"/>
        <v>3000</v>
      </c>
      <c r="R326" s="159">
        <v>4000</v>
      </c>
      <c r="S326" s="158">
        <f t="shared" si="103"/>
        <v>-3000</v>
      </c>
      <c r="T326" s="158">
        <f t="shared" si="112"/>
        <v>3000</v>
      </c>
      <c r="U326" s="159"/>
      <c r="V326" s="159"/>
      <c r="W326" s="159"/>
      <c r="X326" s="159"/>
      <c r="Y326" s="159"/>
      <c r="Z326" s="159"/>
      <c r="AA326" s="159"/>
      <c r="AB326" s="159"/>
      <c r="AC326" s="159"/>
      <c r="AD326" s="158">
        <f t="shared" si="114"/>
        <v>3000</v>
      </c>
      <c r="AE326" s="159">
        <v>2000</v>
      </c>
      <c r="AF326" s="158">
        <f t="shared" si="115"/>
        <v>-2000</v>
      </c>
      <c r="AG326" s="158">
        <f t="shared" si="109"/>
        <v>3000</v>
      </c>
      <c r="AH326" s="176"/>
      <c r="AI326" s="176"/>
      <c r="AJ326" s="176"/>
      <c r="AK326" s="176"/>
      <c r="AL326" s="176"/>
      <c r="AM326" s="176"/>
      <c r="AN326" s="176"/>
      <c r="AO326" s="176"/>
      <c r="AP326" s="176"/>
      <c r="AQ326" s="158">
        <f t="shared" si="116"/>
        <v>3000</v>
      </c>
      <c r="AR326" s="159">
        <v>3000</v>
      </c>
      <c r="AS326" s="158">
        <f t="shared" si="117"/>
        <v>-2000</v>
      </c>
      <c r="AT326" s="158">
        <f t="shared" si="110"/>
        <v>3000</v>
      </c>
      <c r="AU326" s="176"/>
      <c r="AV326" s="176"/>
      <c r="AW326" s="176"/>
      <c r="AX326" s="176"/>
      <c r="AY326" s="176"/>
      <c r="AZ326" s="176"/>
      <c r="BA326" s="176"/>
      <c r="BB326" s="176"/>
      <c r="BC326" s="176"/>
      <c r="BD326" s="158">
        <f t="shared" si="118"/>
        <v>3000</v>
      </c>
      <c r="BE326" s="159"/>
      <c r="BF326" s="159">
        <f t="shared" si="119"/>
        <v>1000</v>
      </c>
      <c r="BG326" s="137" t="str">
        <f t="shared" si="108"/>
        <v/>
      </c>
    </row>
    <row r="327" spans="1:59">
      <c r="A327" s="138">
        <v>325</v>
      </c>
      <c r="B327" s="160" t="s">
        <v>699</v>
      </c>
      <c r="C327" s="213" t="s">
        <v>23</v>
      </c>
      <c r="D327" s="156" t="s">
        <v>701</v>
      </c>
      <c r="E327" s="161">
        <v>95</v>
      </c>
      <c r="F327" s="158">
        <v>0</v>
      </c>
      <c r="G327" s="158">
        <f t="shared" si="111"/>
        <v>285</v>
      </c>
      <c r="H327" s="159"/>
      <c r="I327" s="159">
        <v>50</v>
      </c>
      <c r="J327" s="159"/>
      <c r="K327" s="159"/>
      <c r="L327" s="159"/>
      <c r="M327" s="159"/>
      <c r="N327" s="159"/>
      <c r="O327" s="159"/>
      <c r="P327" s="159"/>
      <c r="Q327" s="158">
        <f t="shared" si="113"/>
        <v>335</v>
      </c>
      <c r="R327" s="159">
        <v>670</v>
      </c>
      <c r="S327" s="158">
        <f t="shared" si="103"/>
        <v>-335</v>
      </c>
      <c r="T327" s="158">
        <f t="shared" si="112"/>
        <v>285</v>
      </c>
      <c r="U327" s="159">
        <v>50</v>
      </c>
      <c r="V327" s="159">
        <v>50</v>
      </c>
      <c r="W327" s="159"/>
      <c r="X327" s="159"/>
      <c r="Y327" s="159">
        <v>300</v>
      </c>
      <c r="Z327" s="159"/>
      <c r="AA327" s="159"/>
      <c r="AB327" s="159"/>
      <c r="AC327" s="159"/>
      <c r="AD327" s="158">
        <f t="shared" si="114"/>
        <v>685</v>
      </c>
      <c r="AE327" s="159">
        <v>635</v>
      </c>
      <c r="AF327" s="158">
        <f t="shared" si="115"/>
        <v>-285</v>
      </c>
      <c r="AG327" s="158">
        <f t="shared" si="109"/>
        <v>285</v>
      </c>
      <c r="AH327" s="176"/>
      <c r="AI327" s="176">
        <v>50</v>
      </c>
      <c r="AJ327" s="176"/>
      <c r="AK327" s="176"/>
      <c r="AL327" s="176"/>
      <c r="AM327" s="176"/>
      <c r="AN327" s="176"/>
      <c r="AO327" s="176"/>
      <c r="AP327" s="176"/>
      <c r="AQ327" s="158">
        <f t="shared" si="116"/>
        <v>335</v>
      </c>
      <c r="AR327" s="159"/>
      <c r="AS327" s="158">
        <f t="shared" si="117"/>
        <v>50</v>
      </c>
      <c r="AT327" s="158">
        <f t="shared" si="110"/>
        <v>285</v>
      </c>
      <c r="AU327" s="176"/>
      <c r="AV327" s="176">
        <v>50</v>
      </c>
      <c r="AW327" s="176"/>
      <c r="AX327" s="176"/>
      <c r="AY327" s="176"/>
      <c r="AZ327" s="176"/>
      <c r="BA327" s="176"/>
      <c r="BB327" s="176"/>
      <c r="BC327" s="176"/>
      <c r="BD327" s="158">
        <f t="shared" si="118"/>
        <v>335</v>
      </c>
      <c r="BE327" s="159">
        <v>385</v>
      </c>
      <c r="BF327" s="159">
        <f t="shared" si="119"/>
        <v>0</v>
      </c>
      <c r="BG327" s="137" t="str">
        <f t="shared" si="108"/>
        <v>*</v>
      </c>
    </row>
    <row r="328" spans="1:59">
      <c r="A328" s="138">
        <v>326</v>
      </c>
      <c r="B328" s="160" t="s">
        <v>870</v>
      </c>
      <c r="C328" s="213" t="s">
        <v>23</v>
      </c>
      <c r="D328" s="156" t="s">
        <v>871</v>
      </c>
      <c r="E328" s="161">
        <v>25</v>
      </c>
      <c r="F328" s="158">
        <v>0</v>
      </c>
      <c r="G328" s="158">
        <f t="shared" si="111"/>
        <v>75</v>
      </c>
      <c r="H328" s="159"/>
      <c r="I328" s="159"/>
      <c r="J328" s="159"/>
      <c r="K328" s="159"/>
      <c r="L328" s="159"/>
      <c r="M328" s="159"/>
      <c r="N328" s="159"/>
      <c r="O328" s="159"/>
      <c r="P328" s="159"/>
      <c r="Q328" s="158">
        <f t="shared" si="113"/>
        <v>75</v>
      </c>
      <c r="R328" s="159"/>
      <c r="S328" s="158">
        <f t="shared" si="103"/>
        <v>75</v>
      </c>
      <c r="T328" s="158">
        <f t="shared" si="112"/>
        <v>75</v>
      </c>
      <c r="U328" s="159"/>
      <c r="V328" s="159"/>
      <c r="W328" s="159"/>
      <c r="X328" s="159"/>
      <c r="Y328" s="159"/>
      <c r="Z328" s="159"/>
      <c r="AA328" s="159"/>
      <c r="AB328" s="159"/>
      <c r="AC328" s="159"/>
      <c r="AD328" s="158">
        <f t="shared" si="114"/>
        <v>75</v>
      </c>
      <c r="AE328" s="159">
        <v>300</v>
      </c>
      <c r="AF328" s="158">
        <f t="shared" si="115"/>
        <v>-150</v>
      </c>
      <c r="AG328" s="158">
        <f t="shared" si="109"/>
        <v>75</v>
      </c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58">
        <f t="shared" si="116"/>
        <v>75</v>
      </c>
      <c r="AR328" s="159"/>
      <c r="AS328" s="158">
        <f t="shared" si="117"/>
        <v>-75</v>
      </c>
      <c r="AT328" s="158">
        <f t="shared" si="110"/>
        <v>75</v>
      </c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58">
        <f t="shared" si="118"/>
        <v>75</v>
      </c>
      <c r="BE328" s="159"/>
      <c r="BF328" s="159">
        <f t="shared" si="119"/>
        <v>0</v>
      </c>
      <c r="BG328" s="137" t="str">
        <f t="shared" si="108"/>
        <v>*</v>
      </c>
    </row>
    <row r="329" spans="1:59">
      <c r="A329" s="138">
        <v>327</v>
      </c>
      <c r="B329" s="155" t="s">
        <v>702</v>
      </c>
      <c r="C329" s="213" t="s">
        <v>10</v>
      </c>
      <c r="D329" s="156" t="s">
        <v>704</v>
      </c>
      <c r="E329" s="157">
        <v>25</v>
      </c>
      <c r="F329" s="158">
        <v>0</v>
      </c>
      <c r="G329" s="158">
        <f t="shared" si="111"/>
        <v>75</v>
      </c>
      <c r="H329" s="159"/>
      <c r="I329" s="159"/>
      <c r="J329" s="159"/>
      <c r="K329" s="159"/>
      <c r="L329" s="159"/>
      <c r="M329" s="159"/>
      <c r="N329" s="159"/>
      <c r="O329" s="159"/>
      <c r="P329" s="159"/>
      <c r="Q329" s="158">
        <f t="shared" si="113"/>
        <v>75</v>
      </c>
      <c r="R329" s="159">
        <v>75</v>
      </c>
      <c r="S329" s="158">
        <f t="shared" si="103"/>
        <v>0</v>
      </c>
      <c r="T329" s="158">
        <f t="shared" si="112"/>
        <v>75</v>
      </c>
      <c r="U329" s="159"/>
      <c r="V329" s="159"/>
      <c r="W329" s="159"/>
      <c r="X329" s="159"/>
      <c r="Y329" s="159"/>
      <c r="Z329" s="159"/>
      <c r="AA329" s="159"/>
      <c r="AB329" s="159"/>
      <c r="AC329" s="159"/>
      <c r="AD329" s="158">
        <f t="shared" si="114"/>
        <v>75</v>
      </c>
      <c r="AE329" s="159">
        <v>75</v>
      </c>
      <c r="AF329" s="158">
        <f t="shared" si="115"/>
        <v>0</v>
      </c>
      <c r="AG329" s="158">
        <f t="shared" si="109"/>
        <v>75</v>
      </c>
      <c r="AH329" s="176"/>
      <c r="AI329" s="176"/>
      <c r="AJ329" s="176"/>
      <c r="AK329" s="176"/>
      <c r="AL329" s="176"/>
      <c r="AM329" s="176"/>
      <c r="AN329" s="176"/>
      <c r="AO329" s="176"/>
      <c r="AP329" s="176"/>
      <c r="AQ329" s="158">
        <f t="shared" si="116"/>
        <v>75</v>
      </c>
      <c r="AR329" s="159">
        <v>75</v>
      </c>
      <c r="AS329" s="158">
        <f t="shared" si="117"/>
        <v>0</v>
      </c>
      <c r="AT329" s="158">
        <f t="shared" si="110"/>
        <v>75</v>
      </c>
      <c r="AU329" s="176"/>
      <c r="AV329" s="176"/>
      <c r="AW329" s="176"/>
      <c r="AX329" s="176"/>
      <c r="AY329" s="176"/>
      <c r="AZ329" s="176"/>
      <c r="BA329" s="176"/>
      <c r="BB329" s="176"/>
      <c r="BC329" s="176"/>
      <c r="BD329" s="158">
        <f t="shared" si="118"/>
        <v>75</v>
      </c>
      <c r="BE329" s="159"/>
      <c r="BF329" s="159">
        <f t="shared" si="119"/>
        <v>75</v>
      </c>
      <c r="BG329" s="137" t="str">
        <f t="shared" si="108"/>
        <v/>
      </c>
    </row>
    <row r="330" spans="1:59">
      <c r="A330" s="138">
        <v>328</v>
      </c>
      <c r="B330" s="160" t="s">
        <v>705</v>
      </c>
      <c r="C330" s="213" t="s">
        <v>23</v>
      </c>
      <c r="D330" s="156" t="s">
        <v>12</v>
      </c>
      <c r="E330" s="161">
        <v>50</v>
      </c>
      <c r="F330" s="158">
        <v>0</v>
      </c>
      <c r="G330" s="158">
        <f t="shared" si="111"/>
        <v>150</v>
      </c>
      <c r="H330" s="159"/>
      <c r="I330" s="159"/>
      <c r="J330" s="159"/>
      <c r="K330" s="159"/>
      <c r="L330" s="159"/>
      <c r="M330" s="159"/>
      <c r="N330" s="159"/>
      <c r="O330" s="159"/>
      <c r="P330" s="159"/>
      <c r="Q330" s="158">
        <f t="shared" si="113"/>
        <v>150</v>
      </c>
      <c r="R330" s="159"/>
      <c r="S330" s="158">
        <f t="shared" si="103"/>
        <v>150</v>
      </c>
      <c r="T330" s="158">
        <f t="shared" si="112"/>
        <v>150</v>
      </c>
      <c r="U330" s="159"/>
      <c r="V330" s="159"/>
      <c r="W330" s="159"/>
      <c r="X330" s="159"/>
      <c r="Y330" s="159"/>
      <c r="Z330" s="159"/>
      <c r="AA330" s="159"/>
      <c r="AB330" s="159"/>
      <c r="AC330" s="159"/>
      <c r="AD330" s="158">
        <f t="shared" si="114"/>
        <v>150</v>
      </c>
      <c r="AE330" s="159">
        <v>600</v>
      </c>
      <c r="AF330" s="158">
        <f t="shared" si="115"/>
        <v>-300</v>
      </c>
      <c r="AG330" s="158">
        <f t="shared" si="109"/>
        <v>150</v>
      </c>
      <c r="AH330" s="176">
        <v>50</v>
      </c>
      <c r="AI330" s="176"/>
      <c r="AJ330" s="176"/>
      <c r="AK330" s="176"/>
      <c r="AL330" s="176"/>
      <c r="AM330" s="176"/>
      <c r="AN330" s="176"/>
      <c r="AO330" s="176"/>
      <c r="AP330" s="176"/>
      <c r="AQ330" s="158">
        <f t="shared" si="116"/>
        <v>200</v>
      </c>
      <c r="AR330" s="159">
        <v>50</v>
      </c>
      <c r="AS330" s="158">
        <f t="shared" si="117"/>
        <v>-150</v>
      </c>
      <c r="AT330" s="158">
        <f t="shared" si="110"/>
        <v>150</v>
      </c>
      <c r="AU330" s="176"/>
      <c r="AV330" s="176"/>
      <c r="AW330" s="176"/>
      <c r="AX330" s="176"/>
      <c r="AY330" s="176"/>
      <c r="AZ330" s="176"/>
      <c r="BA330" s="176"/>
      <c r="BB330" s="176"/>
      <c r="BC330" s="176"/>
      <c r="BD330" s="158">
        <f t="shared" si="118"/>
        <v>150</v>
      </c>
      <c r="BE330" s="159"/>
      <c r="BF330" s="159">
        <f t="shared" si="119"/>
        <v>0</v>
      </c>
      <c r="BG330" s="137" t="str">
        <f t="shared" si="108"/>
        <v>*</v>
      </c>
    </row>
    <row r="331" spans="1:59">
      <c r="A331" s="138">
        <v>329</v>
      </c>
      <c r="B331" s="155" t="s">
        <v>983</v>
      </c>
      <c r="C331" s="213" t="s">
        <v>30</v>
      </c>
      <c r="D331" s="156"/>
      <c r="E331" s="161"/>
      <c r="F331" s="158">
        <v>0</v>
      </c>
      <c r="G331" s="158">
        <f t="shared" si="111"/>
        <v>0</v>
      </c>
      <c r="H331" s="159"/>
      <c r="I331" s="159"/>
      <c r="J331" s="159"/>
      <c r="K331" s="159"/>
      <c r="L331" s="159"/>
      <c r="M331" s="159"/>
      <c r="N331" s="159"/>
      <c r="O331" s="159"/>
      <c r="P331" s="159"/>
      <c r="Q331" s="158">
        <f t="shared" si="113"/>
        <v>0</v>
      </c>
      <c r="R331" s="159"/>
      <c r="S331" s="158">
        <f t="shared" si="103"/>
        <v>0</v>
      </c>
      <c r="T331" s="158">
        <f t="shared" si="112"/>
        <v>0</v>
      </c>
      <c r="U331" s="159"/>
      <c r="V331" s="159"/>
      <c r="W331" s="159"/>
      <c r="X331" s="159"/>
      <c r="Y331" s="159"/>
      <c r="Z331" s="159"/>
      <c r="AA331" s="159"/>
      <c r="AB331" s="159"/>
      <c r="AC331" s="159"/>
      <c r="AD331" s="158">
        <f t="shared" si="114"/>
        <v>0</v>
      </c>
      <c r="AE331" s="159"/>
      <c r="AF331" s="158">
        <f t="shared" si="115"/>
        <v>0</v>
      </c>
      <c r="AG331" s="158">
        <f t="shared" si="109"/>
        <v>0</v>
      </c>
      <c r="AH331" s="176"/>
      <c r="AI331" s="176"/>
      <c r="AJ331" s="176"/>
      <c r="AK331" s="176"/>
      <c r="AL331" s="176"/>
      <c r="AM331" s="176"/>
      <c r="AN331" s="176"/>
      <c r="AO331" s="176"/>
      <c r="AP331" s="176"/>
      <c r="AQ331" s="158">
        <f t="shared" si="116"/>
        <v>0</v>
      </c>
      <c r="AR331" s="159"/>
      <c r="AS331" s="158">
        <f t="shared" si="117"/>
        <v>0</v>
      </c>
      <c r="AT331" s="158">
        <f t="shared" si="110"/>
        <v>0</v>
      </c>
      <c r="AU331" s="176"/>
      <c r="AV331" s="176"/>
      <c r="AW331" s="176"/>
      <c r="AX331" s="176"/>
      <c r="AY331" s="176"/>
      <c r="AZ331" s="176"/>
      <c r="BA331" s="176"/>
      <c r="BB331" s="176"/>
      <c r="BC331" s="176"/>
      <c r="BD331" s="158">
        <f t="shared" si="118"/>
        <v>0</v>
      </c>
      <c r="BE331" s="159"/>
      <c r="BF331" s="159">
        <f t="shared" si="119"/>
        <v>0</v>
      </c>
      <c r="BG331" s="137" t="str">
        <f t="shared" si="108"/>
        <v>*</v>
      </c>
    </row>
    <row r="332" spans="1:59">
      <c r="A332" s="138">
        <v>330</v>
      </c>
      <c r="B332" s="160" t="s">
        <v>957</v>
      </c>
      <c r="C332" s="213" t="s">
        <v>23</v>
      </c>
      <c r="D332" s="156" t="s">
        <v>956</v>
      </c>
      <c r="E332" s="161">
        <v>25</v>
      </c>
      <c r="F332" s="158">
        <v>0</v>
      </c>
      <c r="G332" s="158">
        <f t="shared" si="111"/>
        <v>75</v>
      </c>
      <c r="H332" s="159"/>
      <c r="I332" s="159"/>
      <c r="J332" s="159"/>
      <c r="K332" s="159"/>
      <c r="L332" s="159">
        <v>150</v>
      </c>
      <c r="M332" s="159"/>
      <c r="N332" s="159"/>
      <c r="O332" s="159"/>
      <c r="P332" s="159"/>
      <c r="Q332" s="158">
        <f t="shared" si="113"/>
        <v>225</v>
      </c>
      <c r="R332" s="159"/>
      <c r="S332" s="158">
        <f t="shared" si="103"/>
        <v>225</v>
      </c>
      <c r="T332" s="158">
        <f t="shared" si="112"/>
        <v>75</v>
      </c>
      <c r="U332" s="159"/>
      <c r="V332" s="159"/>
      <c r="W332" s="159"/>
      <c r="X332" s="159"/>
      <c r="Y332" s="159"/>
      <c r="Z332" s="159"/>
      <c r="AA332" s="159"/>
      <c r="AB332" s="159"/>
      <c r="AC332" s="159"/>
      <c r="AD332" s="158">
        <f t="shared" si="114"/>
        <v>75</v>
      </c>
      <c r="AE332" s="159">
        <v>450</v>
      </c>
      <c r="AF332" s="158">
        <f t="shared" si="115"/>
        <v>-150</v>
      </c>
      <c r="AG332" s="158">
        <f t="shared" si="109"/>
        <v>75</v>
      </c>
      <c r="AH332" s="176"/>
      <c r="AI332" s="176"/>
      <c r="AJ332" s="176"/>
      <c r="AK332" s="176"/>
      <c r="AL332" s="176"/>
      <c r="AM332" s="176"/>
      <c r="AN332" s="176"/>
      <c r="AO332" s="176"/>
      <c r="AP332" s="176"/>
      <c r="AQ332" s="158">
        <f t="shared" si="116"/>
        <v>75</v>
      </c>
      <c r="AR332" s="159"/>
      <c r="AS332" s="158">
        <f t="shared" si="117"/>
        <v>-75</v>
      </c>
      <c r="AT332" s="158">
        <f t="shared" si="110"/>
        <v>75</v>
      </c>
      <c r="AU332" s="176"/>
      <c r="AV332" s="176"/>
      <c r="AW332" s="176"/>
      <c r="AX332" s="176"/>
      <c r="AY332" s="176"/>
      <c r="AZ332" s="176"/>
      <c r="BA332" s="176"/>
      <c r="BB332" s="176"/>
      <c r="BC332" s="176"/>
      <c r="BD332" s="158">
        <f t="shared" si="118"/>
        <v>75</v>
      </c>
      <c r="BE332" s="159"/>
      <c r="BF332" s="159">
        <f t="shared" si="119"/>
        <v>0</v>
      </c>
      <c r="BG332" s="137" t="str">
        <f t="shared" si="108"/>
        <v>*</v>
      </c>
    </row>
    <row r="333" spans="1:59">
      <c r="A333" s="138">
        <v>331</v>
      </c>
      <c r="B333" s="160" t="s">
        <v>707</v>
      </c>
      <c r="C333" s="213" t="s">
        <v>14</v>
      </c>
      <c r="D333" s="156" t="s">
        <v>12</v>
      </c>
      <c r="E333" s="161">
        <v>75</v>
      </c>
      <c r="F333" s="158">
        <v>0</v>
      </c>
      <c r="G333" s="158">
        <f t="shared" si="111"/>
        <v>225</v>
      </c>
      <c r="H333" s="159"/>
      <c r="I333" s="159"/>
      <c r="J333" s="159"/>
      <c r="K333" s="159"/>
      <c r="L333" s="159"/>
      <c r="M333" s="159"/>
      <c r="N333" s="159"/>
      <c r="O333" s="159"/>
      <c r="P333" s="159"/>
      <c r="Q333" s="158">
        <f t="shared" si="113"/>
        <v>225</v>
      </c>
      <c r="R333" s="159">
        <v>450</v>
      </c>
      <c r="S333" s="158">
        <f t="shared" si="103"/>
        <v>-225</v>
      </c>
      <c r="T333" s="158">
        <f t="shared" si="112"/>
        <v>225</v>
      </c>
      <c r="U333" s="159"/>
      <c r="V333" s="159"/>
      <c r="W333" s="159"/>
      <c r="X333" s="159"/>
      <c r="Y333" s="159"/>
      <c r="Z333" s="159"/>
      <c r="AA333" s="159">
        <v>50</v>
      </c>
      <c r="AB333" s="159"/>
      <c r="AC333" s="159"/>
      <c r="AD333" s="158">
        <f t="shared" si="114"/>
        <v>275</v>
      </c>
      <c r="AE333" s="159"/>
      <c r="AF333" s="158">
        <f t="shared" si="115"/>
        <v>50</v>
      </c>
      <c r="AG333" s="158">
        <f t="shared" si="109"/>
        <v>225</v>
      </c>
      <c r="AH333" s="176"/>
      <c r="AI333" s="176"/>
      <c r="AJ333" s="176"/>
      <c r="AK333" s="176"/>
      <c r="AL333" s="176"/>
      <c r="AM333" s="176"/>
      <c r="AN333" s="176"/>
      <c r="AO333" s="176"/>
      <c r="AP333" s="176"/>
      <c r="AQ333" s="158">
        <f t="shared" si="116"/>
        <v>225</v>
      </c>
      <c r="AR333" s="159">
        <v>275</v>
      </c>
      <c r="AS333" s="158">
        <f t="shared" si="117"/>
        <v>0</v>
      </c>
      <c r="AT333" s="158">
        <f t="shared" si="110"/>
        <v>225</v>
      </c>
      <c r="AU333" s="176"/>
      <c r="AV333" s="176"/>
      <c r="AW333" s="176"/>
      <c r="AX333" s="176"/>
      <c r="AY333" s="176"/>
      <c r="AZ333" s="176"/>
      <c r="BA333" s="176"/>
      <c r="BB333" s="176"/>
      <c r="BC333" s="176"/>
      <c r="BD333" s="158">
        <f t="shared" si="118"/>
        <v>225</v>
      </c>
      <c r="BE333" s="159">
        <v>225</v>
      </c>
      <c r="BF333" s="159">
        <f t="shared" si="119"/>
        <v>0</v>
      </c>
      <c r="BG333" s="137" t="str">
        <f t="shared" si="108"/>
        <v>*</v>
      </c>
    </row>
    <row r="334" spans="1:59">
      <c r="A334" s="138">
        <v>332</v>
      </c>
      <c r="B334" s="160" t="s">
        <v>709</v>
      </c>
      <c r="C334" s="213" t="s">
        <v>14</v>
      </c>
      <c r="D334" s="156" t="s">
        <v>711</v>
      </c>
      <c r="E334" s="161">
        <v>85</v>
      </c>
      <c r="F334" s="158">
        <v>0</v>
      </c>
      <c r="G334" s="158">
        <f t="shared" si="111"/>
        <v>255</v>
      </c>
      <c r="H334" s="159"/>
      <c r="I334" s="159"/>
      <c r="J334" s="159"/>
      <c r="K334" s="159"/>
      <c r="L334" s="159"/>
      <c r="M334" s="159"/>
      <c r="N334" s="159"/>
      <c r="O334" s="159"/>
      <c r="P334" s="159"/>
      <c r="Q334" s="158">
        <f t="shared" si="113"/>
        <v>255</v>
      </c>
      <c r="R334" s="159">
        <v>560</v>
      </c>
      <c r="S334" s="158">
        <f t="shared" si="103"/>
        <v>-305</v>
      </c>
      <c r="T334" s="158">
        <f t="shared" si="112"/>
        <v>255</v>
      </c>
      <c r="U334" s="159"/>
      <c r="V334" s="159"/>
      <c r="W334" s="159"/>
      <c r="X334" s="159"/>
      <c r="Y334" s="159"/>
      <c r="Z334" s="159"/>
      <c r="AA334" s="159">
        <v>50</v>
      </c>
      <c r="AB334" s="159"/>
      <c r="AC334" s="159"/>
      <c r="AD334" s="158">
        <f t="shared" si="114"/>
        <v>305</v>
      </c>
      <c r="AE334" s="159"/>
      <c r="AF334" s="158">
        <f t="shared" si="115"/>
        <v>0</v>
      </c>
      <c r="AG334" s="158">
        <f t="shared" si="109"/>
        <v>255</v>
      </c>
      <c r="AH334" s="176"/>
      <c r="AI334" s="176"/>
      <c r="AJ334" s="176"/>
      <c r="AK334" s="176"/>
      <c r="AL334" s="176"/>
      <c r="AM334" s="176"/>
      <c r="AN334" s="176"/>
      <c r="AO334" s="176"/>
      <c r="AP334" s="176"/>
      <c r="AQ334" s="158">
        <f t="shared" si="116"/>
        <v>255</v>
      </c>
      <c r="AR334" s="159">
        <v>510</v>
      </c>
      <c r="AS334" s="158">
        <f t="shared" si="117"/>
        <v>-255</v>
      </c>
      <c r="AT334" s="158">
        <f t="shared" si="110"/>
        <v>255</v>
      </c>
      <c r="AU334" s="176"/>
      <c r="AV334" s="176"/>
      <c r="AW334" s="176"/>
      <c r="AX334" s="176"/>
      <c r="AY334" s="176"/>
      <c r="AZ334" s="176"/>
      <c r="BA334" s="176"/>
      <c r="BB334" s="176"/>
      <c r="BC334" s="176"/>
      <c r="BD334" s="158">
        <f t="shared" si="118"/>
        <v>255</v>
      </c>
      <c r="BE334" s="159"/>
      <c r="BF334" s="159">
        <f t="shared" si="119"/>
        <v>0</v>
      </c>
      <c r="BG334" s="137" t="str">
        <f t="shared" si="108"/>
        <v>*</v>
      </c>
    </row>
    <row r="335" spans="1:59">
      <c r="A335" s="138">
        <v>333</v>
      </c>
      <c r="B335" s="160" t="s">
        <v>712</v>
      </c>
      <c r="C335" s="213" t="s">
        <v>14</v>
      </c>
      <c r="D335" s="156" t="s">
        <v>12</v>
      </c>
      <c r="E335" s="161">
        <v>70</v>
      </c>
      <c r="F335" s="158">
        <v>0</v>
      </c>
      <c r="G335" s="158">
        <f t="shared" si="111"/>
        <v>210</v>
      </c>
      <c r="H335" s="159"/>
      <c r="I335" s="159"/>
      <c r="J335" s="159"/>
      <c r="K335" s="159"/>
      <c r="L335" s="159"/>
      <c r="M335" s="159"/>
      <c r="N335" s="159">
        <v>50</v>
      </c>
      <c r="O335" s="159"/>
      <c r="P335" s="159"/>
      <c r="Q335" s="158">
        <f t="shared" si="113"/>
        <v>260</v>
      </c>
      <c r="R335" s="159">
        <v>260</v>
      </c>
      <c r="S335" s="158">
        <f t="shared" si="103"/>
        <v>0</v>
      </c>
      <c r="T335" s="158">
        <f t="shared" si="112"/>
        <v>210</v>
      </c>
      <c r="U335" s="159"/>
      <c r="V335" s="159"/>
      <c r="W335" s="159"/>
      <c r="X335" s="159"/>
      <c r="Y335" s="159"/>
      <c r="Z335" s="159"/>
      <c r="AA335" s="159"/>
      <c r="AB335" s="159"/>
      <c r="AC335" s="159"/>
      <c r="AD335" s="158">
        <f t="shared" si="114"/>
        <v>210</v>
      </c>
      <c r="AE335" s="159">
        <v>210</v>
      </c>
      <c r="AF335" s="158">
        <f t="shared" si="115"/>
        <v>0</v>
      </c>
      <c r="AG335" s="158">
        <f t="shared" si="109"/>
        <v>210</v>
      </c>
      <c r="AH335" s="176"/>
      <c r="AI335" s="176"/>
      <c r="AJ335" s="176"/>
      <c r="AK335" s="176"/>
      <c r="AL335" s="176"/>
      <c r="AM335" s="176"/>
      <c r="AN335" s="176"/>
      <c r="AO335" s="176"/>
      <c r="AP335" s="176"/>
      <c r="AQ335" s="158">
        <f t="shared" si="116"/>
        <v>210</v>
      </c>
      <c r="AR335" s="159">
        <v>210</v>
      </c>
      <c r="AS335" s="158">
        <f t="shared" si="117"/>
        <v>0</v>
      </c>
      <c r="AT335" s="158">
        <f t="shared" si="110"/>
        <v>210</v>
      </c>
      <c r="AU335" s="176"/>
      <c r="AV335" s="176"/>
      <c r="AW335" s="176"/>
      <c r="AX335" s="176"/>
      <c r="AY335" s="176"/>
      <c r="AZ335" s="176"/>
      <c r="BA335" s="176"/>
      <c r="BB335" s="176"/>
      <c r="BC335" s="176"/>
      <c r="BD335" s="158">
        <f t="shared" si="118"/>
        <v>210</v>
      </c>
      <c r="BE335" s="159"/>
      <c r="BF335" s="159">
        <f t="shared" si="119"/>
        <v>210</v>
      </c>
      <c r="BG335" s="137" t="str">
        <f t="shared" si="108"/>
        <v/>
      </c>
    </row>
    <row r="336" spans="1:59">
      <c r="A336" s="138">
        <v>334</v>
      </c>
      <c r="B336" s="221" t="s">
        <v>1285</v>
      </c>
      <c r="C336" s="213" t="s">
        <v>14</v>
      </c>
      <c r="D336" s="156" t="s">
        <v>717</v>
      </c>
      <c r="E336" s="161">
        <v>70</v>
      </c>
      <c r="F336" s="158">
        <v>0</v>
      </c>
      <c r="G336" s="158">
        <f t="shared" si="111"/>
        <v>210</v>
      </c>
      <c r="H336" s="159"/>
      <c r="I336" s="159"/>
      <c r="J336" s="159"/>
      <c r="K336" s="159"/>
      <c r="L336" s="159"/>
      <c r="M336" s="159"/>
      <c r="N336" s="159"/>
      <c r="O336" s="159"/>
      <c r="P336" s="159"/>
      <c r="Q336" s="158">
        <f t="shared" si="113"/>
        <v>210</v>
      </c>
      <c r="R336" s="159">
        <v>210</v>
      </c>
      <c r="S336" s="158">
        <f t="shared" si="103"/>
        <v>0</v>
      </c>
      <c r="T336" s="158">
        <f t="shared" si="112"/>
        <v>210</v>
      </c>
      <c r="U336" s="159"/>
      <c r="V336" s="159"/>
      <c r="W336" s="159"/>
      <c r="X336" s="159"/>
      <c r="Y336" s="159"/>
      <c r="Z336" s="159"/>
      <c r="AA336" s="159"/>
      <c r="AB336" s="159"/>
      <c r="AC336" s="159"/>
      <c r="AD336" s="158">
        <f t="shared" si="114"/>
        <v>210</v>
      </c>
      <c r="AE336" s="159">
        <v>210</v>
      </c>
      <c r="AF336" s="158">
        <f t="shared" si="115"/>
        <v>0</v>
      </c>
      <c r="AG336" s="158">
        <f t="shared" si="109"/>
        <v>210</v>
      </c>
      <c r="AH336" s="176"/>
      <c r="AI336" s="176"/>
      <c r="AJ336" s="176"/>
      <c r="AK336" s="176"/>
      <c r="AL336" s="176"/>
      <c r="AM336" s="176"/>
      <c r="AN336" s="176"/>
      <c r="AO336" s="176"/>
      <c r="AP336" s="176"/>
      <c r="AQ336" s="158">
        <f t="shared" si="116"/>
        <v>210</v>
      </c>
      <c r="AR336" s="159">
        <v>420</v>
      </c>
      <c r="AS336" s="158">
        <f t="shared" si="117"/>
        <v>-210</v>
      </c>
      <c r="AT336" s="158">
        <f t="shared" si="110"/>
        <v>210</v>
      </c>
      <c r="AU336" s="176"/>
      <c r="AV336" s="176"/>
      <c r="AW336" s="176"/>
      <c r="AX336" s="176"/>
      <c r="AY336" s="176"/>
      <c r="AZ336" s="176"/>
      <c r="BA336" s="176"/>
      <c r="BB336" s="176"/>
      <c r="BC336" s="176"/>
      <c r="BD336" s="158">
        <f t="shared" si="118"/>
        <v>210</v>
      </c>
      <c r="BE336" s="159"/>
      <c r="BF336" s="159">
        <f t="shared" si="119"/>
        <v>0</v>
      </c>
      <c r="BG336" s="137" t="str">
        <f t="shared" si="108"/>
        <v>*</v>
      </c>
    </row>
    <row r="337" spans="1:59">
      <c r="A337" s="138">
        <v>335</v>
      </c>
      <c r="B337" s="160" t="s">
        <v>718</v>
      </c>
      <c r="C337" s="213" t="s">
        <v>14</v>
      </c>
      <c r="D337" s="156" t="s">
        <v>720</v>
      </c>
      <c r="E337" s="161">
        <v>145</v>
      </c>
      <c r="F337" s="158">
        <v>0</v>
      </c>
      <c r="G337" s="158">
        <f t="shared" si="111"/>
        <v>435</v>
      </c>
      <c r="H337" s="159"/>
      <c r="I337" s="159"/>
      <c r="J337" s="159"/>
      <c r="K337" s="159"/>
      <c r="L337" s="159"/>
      <c r="M337" s="159"/>
      <c r="N337" s="159"/>
      <c r="O337" s="159"/>
      <c r="P337" s="159"/>
      <c r="Q337" s="158">
        <f t="shared" si="113"/>
        <v>435</v>
      </c>
      <c r="R337" s="159">
        <v>435</v>
      </c>
      <c r="S337" s="158">
        <f t="shared" ref="S337:S368" si="120">F337+Q337-R337</f>
        <v>0</v>
      </c>
      <c r="T337" s="158">
        <f t="shared" si="112"/>
        <v>435</v>
      </c>
      <c r="U337" s="159"/>
      <c r="V337" s="159"/>
      <c r="W337" s="159"/>
      <c r="X337" s="159"/>
      <c r="Y337" s="159"/>
      <c r="Z337" s="159"/>
      <c r="AA337" s="159">
        <v>50</v>
      </c>
      <c r="AB337" s="159"/>
      <c r="AC337" s="159"/>
      <c r="AD337" s="158">
        <f t="shared" si="114"/>
        <v>485</v>
      </c>
      <c r="AE337" s="159">
        <v>435</v>
      </c>
      <c r="AF337" s="158">
        <f t="shared" si="115"/>
        <v>50</v>
      </c>
      <c r="AG337" s="158">
        <f t="shared" si="109"/>
        <v>435</v>
      </c>
      <c r="AH337" s="176"/>
      <c r="AI337" s="176"/>
      <c r="AJ337" s="176"/>
      <c r="AK337" s="176"/>
      <c r="AL337" s="176"/>
      <c r="AM337" s="176"/>
      <c r="AN337" s="176"/>
      <c r="AO337" s="176"/>
      <c r="AP337" s="176"/>
      <c r="AQ337" s="158">
        <f t="shared" si="116"/>
        <v>435</v>
      </c>
      <c r="AR337" s="159"/>
      <c r="AS337" s="158">
        <f t="shared" si="117"/>
        <v>485</v>
      </c>
      <c r="AT337" s="158">
        <f t="shared" si="110"/>
        <v>435</v>
      </c>
      <c r="AU337" s="176"/>
      <c r="AV337" s="176"/>
      <c r="AW337" s="176"/>
      <c r="AX337" s="176"/>
      <c r="AY337" s="176"/>
      <c r="AZ337" s="176"/>
      <c r="BA337" s="176"/>
      <c r="BB337" s="176"/>
      <c r="BC337" s="176"/>
      <c r="BD337" s="158">
        <f t="shared" si="118"/>
        <v>435</v>
      </c>
      <c r="BE337" s="159"/>
      <c r="BF337" s="159">
        <f t="shared" si="119"/>
        <v>920</v>
      </c>
      <c r="BG337" s="137" t="str">
        <f t="shared" si="108"/>
        <v/>
      </c>
    </row>
    <row r="338" spans="1:59">
      <c r="A338" s="138">
        <v>336</v>
      </c>
      <c r="B338" s="155" t="s">
        <v>721</v>
      </c>
      <c r="C338" s="213" t="s">
        <v>10</v>
      </c>
      <c r="D338" s="156" t="s">
        <v>723</v>
      </c>
      <c r="E338" s="157">
        <v>320</v>
      </c>
      <c r="F338" s="158">
        <v>0</v>
      </c>
      <c r="G338" s="158">
        <f t="shared" si="111"/>
        <v>960</v>
      </c>
      <c r="H338" s="159"/>
      <c r="I338" s="159"/>
      <c r="J338" s="159"/>
      <c r="K338" s="159"/>
      <c r="L338" s="159"/>
      <c r="M338" s="159"/>
      <c r="N338" s="159"/>
      <c r="O338" s="159"/>
      <c r="P338" s="159"/>
      <c r="Q338" s="158">
        <f t="shared" si="113"/>
        <v>960</v>
      </c>
      <c r="R338" s="159"/>
      <c r="S338" s="158">
        <f t="shared" si="120"/>
        <v>960</v>
      </c>
      <c r="T338" s="158">
        <f t="shared" si="112"/>
        <v>960</v>
      </c>
      <c r="U338" s="159"/>
      <c r="V338" s="159"/>
      <c r="W338" s="159"/>
      <c r="X338" s="159"/>
      <c r="Y338" s="159"/>
      <c r="Z338" s="159"/>
      <c r="AA338" s="159"/>
      <c r="AB338" s="159"/>
      <c r="AC338" s="159"/>
      <c r="AD338" s="158">
        <f t="shared" si="114"/>
        <v>960</v>
      </c>
      <c r="AE338" s="159">
        <v>1920</v>
      </c>
      <c r="AF338" s="158">
        <f t="shared" si="115"/>
        <v>0</v>
      </c>
      <c r="AG338" s="158">
        <f t="shared" si="109"/>
        <v>960</v>
      </c>
      <c r="AH338" s="176"/>
      <c r="AI338" s="176"/>
      <c r="AJ338" s="176"/>
      <c r="AK338" s="176"/>
      <c r="AL338" s="176"/>
      <c r="AM338" s="176"/>
      <c r="AN338" s="176"/>
      <c r="AO338" s="176"/>
      <c r="AP338" s="176"/>
      <c r="AQ338" s="158">
        <f t="shared" si="116"/>
        <v>960</v>
      </c>
      <c r="AR338" s="159">
        <v>1920</v>
      </c>
      <c r="AS338" s="158">
        <f t="shared" si="117"/>
        <v>-960</v>
      </c>
      <c r="AT338" s="158">
        <f t="shared" si="110"/>
        <v>960</v>
      </c>
      <c r="AU338" s="176"/>
      <c r="AV338" s="176"/>
      <c r="AW338" s="176"/>
      <c r="AX338" s="176"/>
      <c r="AY338" s="176"/>
      <c r="AZ338" s="176"/>
      <c r="BA338" s="176"/>
      <c r="BB338" s="176"/>
      <c r="BC338" s="176"/>
      <c r="BD338" s="158">
        <f t="shared" si="118"/>
        <v>960</v>
      </c>
      <c r="BE338" s="159"/>
      <c r="BF338" s="159">
        <f t="shared" si="119"/>
        <v>0</v>
      </c>
      <c r="BG338" s="137" t="str">
        <f t="shared" si="108"/>
        <v>*</v>
      </c>
    </row>
    <row r="339" spans="1:59">
      <c r="A339" s="138">
        <v>337</v>
      </c>
      <c r="B339" s="160" t="s">
        <v>724</v>
      </c>
      <c r="C339" s="213" t="s">
        <v>23</v>
      </c>
      <c r="D339" s="156" t="s">
        <v>726</v>
      </c>
      <c r="E339" s="161">
        <v>90</v>
      </c>
      <c r="F339" s="158">
        <v>0</v>
      </c>
      <c r="G339" s="158">
        <f t="shared" si="111"/>
        <v>270</v>
      </c>
      <c r="H339" s="159"/>
      <c r="I339" s="159"/>
      <c r="J339" s="159"/>
      <c r="K339" s="159"/>
      <c r="L339" s="159"/>
      <c r="M339" s="159"/>
      <c r="N339" s="159"/>
      <c r="O339" s="159"/>
      <c r="P339" s="159"/>
      <c r="Q339" s="158">
        <f t="shared" si="113"/>
        <v>270</v>
      </c>
      <c r="R339" s="159">
        <v>1080</v>
      </c>
      <c r="S339" s="158">
        <f t="shared" si="120"/>
        <v>-810</v>
      </c>
      <c r="T339" s="158">
        <f t="shared" si="112"/>
        <v>270</v>
      </c>
      <c r="U339" s="159"/>
      <c r="V339" s="159"/>
      <c r="W339" s="159"/>
      <c r="X339" s="159"/>
      <c r="Y339" s="159"/>
      <c r="Z339" s="159"/>
      <c r="AA339" s="159"/>
      <c r="AB339" s="159"/>
      <c r="AC339" s="159"/>
      <c r="AD339" s="158">
        <f t="shared" si="114"/>
        <v>270</v>
      </c>
      <c r="AE339" s="159"/>
      <c r="AF339" s="158">
        <f t="shared" si="115"/>
        <v>-540</v>
      </c>
      <c r="AG339" s="158">
        <f t="shared" si="109"/>
        <v>270</v>
      </c>
      <c r="AH339" s="176"/>
      <c r="AI339" s="176"/>
      <c r="AJ339" s="176"/>
      <c r="AK339" s="176"/>
      <c r="AL339" s="176"/>
      <c r="AM339" s="176"/>
      <c r="AN339" s="176"/>
      <c r="AO339" s="176"/>
      <c r="AP339" s="176"/>
      <c r="AQ339" s="158">
        <f t="shared" si="116"/>
        <v>270</v>
      </c>
      <c r="AR339" s="159"/>
      <c r="AS339" s="158">
        <f t="shared" si="117"/>
        <v>-270</v>
      </c>
      <c r="AT339" s="158">
        <f t="shared" si="110"/>
        <v>270</v>
      </c>
      <c r="AU339" s="176"/>
      <c r="AV339" s="176"/>
      <c r="AW339" s="176"/>
      <c r="AX339" s="176"/>
      <c r="AY339" s="176"/>
      <c r="AZ339" s="176"/>
      <c r="BA339" s="176"/>
      <c r="BB339" s="176"/>
      <c r="BC339" s="176"/>
      <c r="BD339" s="158">
        <f t="shared" si="118"/>
        <v>270</v>
      </c>
      <c r="BE339" s="159"/>
      <c r="BF339" s="159">
        <f t="shared" si="119"/>
        <v>0</v>
      </c>
      <c r="BG339" s="137" t="str">
        <f t="shared" si="108"/>
        <v>*</v>
      </c>
    </row>
    <row r="340" spans="1:59">
      <c r="A340" s="138">
        <v>338</v>
      </c>
      <c r="B340" s="155" t="s">
        <v>727</v>
      </c>
      <c r="C340" s="213" t="s">
        <v>10</v>
      </c>
      <c r="D340" s="156" t="s">
        <v>729</v>
      </c>
      <c r="E340" s="157">
        <v>185</v>
      </c>
      <c r="F340" s="158">
        <v>0</v>
      </c>
      <c r="G340" s="158">
        <f t="shared" si="111"/>
        <v>555</v>
      </c>
      <c r="H340" s="159"/>
      <c r="I340" s="159"/>
      <c r="J340" s="159"/>
      <c r="K340" s="159"/>
      <c r="L340" s="159"/>
      <c r="M340" s="159"/>
      <c r="N340" s="159"/>
      <c r="O340" s="159"/>
      <c r="P340" s="159"/>
      <c r="Q340" s="158">
        <f t="shared" si="113"/>
        <v>555</v>
      </c>
      <c r="R340" s="159">
        <v>555</v>
      </c>
      <c r="S340" s="158">
        <f t="shared" si="120"/>
        <v>0</v>
      </c>
      <c r="T340" s="158">
        <f t="shared" si="112"/>
        <v>555</v>
      </c>
      <c r="U340" s="159"/>
      <c r="V340" s="159"/>
      <c r="W340" s="159"/>
      <c r="X340" s="159"/>
      <c r="Y340" s="159"/>
      <c r="Z340" s="159"/>
      <c r="AA340" s="159"/>
      <c r="AB340" s="159"/>
      <c r="AC340" s="159"/>
      <c r="AD340" s="158">
        <f t="shared" si="114"/>
        <v>555</v>
      </c>
      <c r="AE340" s="159">
        <v>1981</v>
      </c>
      <c r="AF340" s="158">
        <f t="shared" si="115"/>
        <v>-1426</v>
      </c>
      <c r="AG340" s="158">
        <f t="shared" si="109"/>
        <v>555</v>
      </c>
      <c r="AH340" s="176"/>
      <c r="AI340" s="176"/>
      <c r="AJ340" s="176">
        <v>1376</v>
      </c>
      <c r="AK340" s="176"/>
      <c r="AL340" s="176"/>
      <c r="AM340" s="176"/>
      <c r="AN340" s="176">
        <v>50</v>
      </c>
      <c r="AO340" s="176"/>
      <c r="AP340" s="176"/>
      <c r="AQ340" s="158">
        <f t="shared" si="116"/>
        <v>1981</v>
      </c>
      <c r="AR340" s="159"/>
      <c r="AS340" s="158">
        <f t="shared" si="117"/>
        <v>555</v>
      </c>
      <c r="AT340" s="158">
        <f t="shared" si="110"/>
        <v>555</v>
      </c>
      <c r="AU340" s="176">
        <v>50</v>
      </c>
      <c r="AV340" s="176"/>
      <c r="AW340" s="176"/>
      <c r="AX340" s="176"/>
      <c r="AY340" s="176"/>
      <c r="AZ340" s="176"/>
      <c r="BA340" s="176"/>
      <c r="BB340" s="176"/>
      <c r="BC340" s="176"/>
      <c r="BD340" s="158">
        <f t="shared" si="118"/>
        <v>605</v>
      </c>
      <c r="BE340" s="159">
        <v>1160</v>
      </c>
      <c r="BF340" s="159">
        <f t="shared" si="119"/>
        <v>0</v>
      </c>
      <c r="BG340" s="137" t="str">
        <f t="shared" si="108"/>
        <v>*</v>
      </c>
    </row>
    <row r="341" spans="1:59">
      <c r="A341" s="138">
        <v>339</v>
      </c>
      <c r="B341" s="160" t="s">
        <v>888</v>
      </c>
      <c r="C341" s="213" t="s">
        <v>14</v>
      </c>
      <c r="D341" s="156" t="s">
        <v>889</v>
      </c>
      <c r="E341" s="161">
        <v>125</v>
      </c>
      <c r="F341" s="158">
        <v>0</v>
      </c>
      <c r="G341" s="158">
        <f t="shared" si="111"/>
        <v>375</v>
      </c>
      <c r="H341" s="159"/>
      <c r="I341" s="159"/>
      <c r="J341" s="159"/>
      <c r="K341" s="159"/>
      <c r="L341" s="159"/>
      <c r="M341" s="159"/>
      <c r="N341" s="159"/>
      <c r="O341" s="159"/>
      <c r="P341" s="159"/>
      <c r="Q341" s="158">
        <f t="shared" si="113"/>
        <v>375</v>
      </c>
      <c r="R341" s="159">
        <v>375</v>
      </c>
      <c r="S341" s="158">
        <f t="shared" si="120"/>
        <v>0</v>
      </c>
      <c r="T341" s="158">
        <f t="shared" si="112"/>
        <v>375</v>
      </c>
      <c r="U341" s="159"/>
      <c r="V341" s="159"/>
      <c r="W341" s="159">
        <v>144</v>
      </c>
      <c r="X341" s="159"/>
      <c r="Y341" s="159">
        <v>200</v>
      </c>
      <c r="Z341" s="159"/>
      <c r="AA341" s="159">
        <v>50</v>
      </c>
      <c r="AB341" s="159"/>
      <c r="AC341" s="159"/>
      <c r="AD341" s="158">
        <f t="shared" si="114"/>
        <v>769</v>
      </c>
      <c r="AE341" s="159">
        <v>1144</v>
      </c>
      <c r="AF341" s="158">
        <f t="shared" si="115"/>
        <v>-375</v>
      </c>
      <c r="AG341" s="158">
        <f t="shared" si="109"/>
        <v>375</v>
      </c>
      <c r="AH341" s="176">
        <v>50</v>
      </c>
      <c r="AI341" s="176"/>
      <c r="AJ341" s="176"/>
      <c r="AK341" s="176"/>
      <c r="AL341" s="176"/>
      <c r="AM341" s="176"/>
      <c r="AN341" s="176"/>
      <c r="AO341" s="176"/>
      <c r="AP341" s="176"/>
      <c r="AQ341" s="158">
        <f t="shared" si="116"/>
        <v>425</v>
      </c>
      <c r="AR341" s="159">
        <v>425</v>
      </c>
      <c r="AS341" s="158">
        <f t="shared" si="117"/>
        <v>-375</v>
      </c>
      <c r="AT341" s="158">
        <f t="shared" si="110"/>
        <v>375</v>
      </c>
      <c r="AU341" s="176"/>
      <c r="AV341" s="176"/>
      <c r="AW341" s="176"/>
      <c r="AX341" s="176"/>
      <c r="AY341" s="176"/>
      <c r="AZ341" s="176"/>
      <c r="BA341" s="176"/>
      <c r="BB341" s="176"/>
      <c r="BC341" s="176"/>
      <c r="BD341" s="158">
        <f t="shared" si="118"/>
        <v>375</v>
      </c>
      <c r="BE341" s="159"/>
      <c r="BF341" s="159">
        <f t="shared" si="119"/>
        <v>0</v>
      </c>
      <c r="BG341" s="137" t="str">
        <f t="shared" si="108"/>
        <v>*</v>
      </c>
    </row>
    <row r="342" spans="1:59">
      <c r="A342" s="138">
        <v>340</v>
      </c>
      <c r="B342" s="160" t="s">
        <v>730</v>
      </c>
      <c r="C342" s="213" t="s">
        <v>14</v>
      </c>
      <c r="D342" s="156" t="s">
        <v>846</v>
      </c>
      <c r="E342" s="161">
        <v>80</v>
      </c>
      <c r="F342" s="158">
        <v>0</v>
      </c>
      <c r="G342" s="158">
        <f t="shared" si="111"/>
        <v>240</v>
      </c>
      <c r="H342" s="159"/>
      <c r="I342" s="159"/>
      <c r="J342" s="159"/>
      <c r="K342" s="159"/>
      <c r="L342" s="159"/>
      <c r="M342" s="159"/>
      <c r="N342" s="159"/>
      <c r="O342" s="159"/>
      <c r="P342" s="159"/>
      <c r="Q342" s="158">
        <f t="shared" si="113"/>
        <v>240</v>
      </c>
      <c r="R342" s="159">
        <v>240</v>
      </c>
      <c r="S342" s="158">
        <f t="shared" si="120"/>
        <v>0</v>
      </c>
      <c r="T342" s="158">
        <f t="shared" si="112"/>
        <v>240</v>
      </c>
      <c r="U342" s="159"/>
      <c r="V342" s="159"/>
      <c r="W342" s="159"/>
      <c r="X342" s="159"/>
      <c r="Y342" s="159"/>
      <c r="Z342" s="159"/>
      <c r="AA342" s="159">
        <v>50</v>
      </c>
      <c r="AB342" s="159"/>
      <c r="AC342" s="159"/>
      <c r="AD342" s="158">
        <f t="shared" si="114"/>
        <v>290</v>
      </c>
      <c r="AE342" s="159">
        <v>290</v>
      </c>
      <c r="AF342" s="158">
        <f t="shared" si="115"/>
        <v>0</v>
      </c>
      <c r="AG342" s="158">
        <f t="shared" si="109"/>
        <v>240</v>
      </c>
      <c r="AH342" s="176"/>
      <c r="AI342" s="176"/>
      <c r="AJ342" s="176"/>
      <c r="AK342" s="176"/>
      <c r="AL342" s="176"/>
      <c r="AM342" s="176"/>
      <c r="AN342" s="176"/>
      <c r="AO342" s="176"/>
      <c r="AP342" s="176"/>
      <c r="AQ342" s="158">
        <f t="shared" si="116"/>
        <v>240</v>
      </c>
      <c r="AR342" s="159">
        <v>240</v>
      </c>
      <c r="AS342" s="158">
        <f t="shared" si="117"/>
        <v>0</v>
      </c>
      <c r="AT342" s="158">
        <f t="shared" si="110"/>
        <v>240</v>
      </c>
      <c r="AU342" s="176"/>
      <c r="AV342" s="176"/>
      <c r="AW342" s="176"/>
      <c r="AX342" s="176"/>
      <c r="AY342" s="176"/>
      <c r="AZ342" s="176"/>
      <c r="BA342" s="176"/>
      <c r="BB342" s="176"/>
      <c r="BC342" s="176"/>
      <c r="BD342" s="158">
        <f t="shared" si="118"/>
        <v>240</v>
      </c>
      <c r="BE342" s="159"/>
      <c r="BF342" s="159">
        <f t="shared" si="119"/>
        <v>240</v>
      </c>
      <c r="BG342" s="137" t="str">
        <f t="shared" si="108"/>
        <v/>
      </c>
    </row>
    <row r="343" spans="1:59">
      <c r="A343" s="138">
        <v>341</v>
      </c>
      <c r="B343" s="221" t="s">
        <v>1317</v>
      </c>
      <c r="C343" s="213" t="s">
        <v>23</v>
      </c>
      <c r="D343" s="156"/>
      <c r="E343" s="161">
        <v>70</v>
      </c>
      <c r="F343" s="158"/>
      <c r="G343" s="158">
        <v>0</v>
      </c>
      <c r="H343" s="159"/>
      <c r="I343" s="159"/>
      <c r="J343" s="159"/>
      <c r="K343" s="159"/>
      <c r="L343" s="159"/>
      <c r="M343" s="159"/>
      <c r="N343" s="159"/>
      <c r="O343" s="159"/>
      <c r="P343" s="159"/>
      <c r="Q343" s="158">
        <f t="shared" si="113"/>
        <v>0</v>
      </c>
      <c r="R343" s="159"/>
      <c r="S343" s="158">
        <f t="shared" si="120"/>
        <v>0</v>
      </c>
      <c r="T343" s="158">
        <v>0</v>
      </c>
      <c r="U343" s="159"/>
      <c r="V343" s="159"/>
      <c r="W343" s="159"/>
      <c r="X343" s="159"/>
      <c r="Y343" s="159"/>
      <c r="Z343" s="159"/>
      <c r="AA343" s="159"/>
      <c r="AB343" s="159"/>
      <c r="AC343" s="159"/>
      <c r="AD343" s="158">
        <f t="shared" si="114"/>
        <v>0</v>
      </c>
      <c r="AE343" s="159"/>
      <c r="AF343" s="158">
        <v>0</v>
      </c>
      <c r="AG343" s="158">
        <v>150</v>
      </c>
      <c r="AH343" s="176"/>
      <c r="AI343" s="176"/>
      <c r="AJ343" s="176"/>
      <c r="AK343" s="176"/>
      <c r="AL343" s="176"/>
      <c r="AM343" s="176"/>
      <c r="AN343" s="176"/>
      <c r="AO343" s="176"/>
      <c r="AP343" s="176"/>
      <c r="AQ343" s="158">
        <f t="shared" si="116"/>
        <v>150</v>
      </c>
      <c r="AR343" s="159"/>
      <c r="AS343" s="158">
        <f t="shared" si="117"/>
        <v>150</v>
      </c>
      <c r="AT343" s="158">
        <f t="shared" si="110"/>
        <v>210</v>
      </c>
      <c r="AU343" s="176"/>
      <c r="AV343" s="176"/>
      <c r="AW343" s="176"/>
      <c r="AX343" s="176"/>
      <c r="AY343" s="176"/>
      <c r="AZ343" s="176"/>
      <c r="BA343" s="176"/>
      <c r="BB343" s="176"/>
      <c r="BC343" s="176"/>
      <c r="BD343" s="158">
        <f t="shared" si="118"/>
        <v>210</v>
      </c>
      <c r="BE343" s="159">
        <v>360</v>
      </c>
      <c r="BF343" s="159">
        <f t="shared" si="119"/>
        <v>0</v>
      </c>
    </row>
    <row r="344" spans="1:59">
      <c r="A344" s="138">
        <v>342</v>
      </c>
      <c r="B344" s="160" t="s">
        <v>732</v>
      </c>
      <c r="C344" s="213" t="s">
        <v>14</v>
      </c>
      <c r="D344" s="156" t="s">
        <v>734</v>
      </c>
      <c r="E344" s="161">
        <v>105</v>
      </c>
      <c r="F344" s="158">
        <v>0</v>
      </c>
      <c r="G344" s="158">
        <f t="shared" ref="G344:G351" si="121">E344*3</f>
        <v>315</v>
      </c>
      <c r="H344" s="159"/>
      <c r="I344" s="159"/>
      <c r="J344" s="159"/>
      <c r="K344" s="159"/>
      <c r="L344" s="159"/>
      <c r="M344" s="159"/>
      <c r="N344" s="159"/>
      <c r="O344" s="159"/>
      <c r="P344" s="159"/>
      <c r="Q344" s="158">
        <f t="shared" si="113"/>
        <v>315</v>
      </c>
      <c r="R344" s="159">
        <v>315</v>
      </c>
      <c r="S344" s="158">
        <f t="shared" si="120"/>
        <v>0</v>
      </c>
      <c r="T344" s="158">
        <f t="shared" ref="T344:T351" si="122">E344*3</f>
        <v>315</v>
      </c>
      <c r="U344" s="159"/>
      <c r="V344" s="159"/>
      <c r="W344" s="159"/>
      <c r="X344" s="159"/>
      <c r="Y344" s="159"/>
      <c r="Z344" s="159"/>
      <c r="AA344" s="159"/>
      <c r="AB344" s="159"/>
      <c r="AC344" s="159"/>
      <c r="AD344" s="158">
        <f t="shared" si="114"/>
        <v>315</v>
      </c>
      <c r="AE344" s="159">
        <v>315</v>
      </c>
      <c r="AF344" s="158">
        <f t="shared" ref="AF344:AF379" si="123">S344+AD344-AE344</f>
        <v>0</v>
      </c>
      <c r="AG344" s="158">
        <f t="shared" ref="AG344:AG351" si="124">$E344*3</f>
        <v>315</v>
      </c>
      <c r="AH344" s="176"/>
      <c r="AI344" s="176"/>
      <c r="AJ344" s="176"/>
      <c r="AK344" s="176"/>
      <c r="AL344" s="176"/>
      <c r="AM344" s="176"/>
      <c r="AN344" s="176"/>
      <c r="AO344" s="176"/>
      <c r="AP344" s="176"/>
      <c r="AQ344" s="158">
        <f t="shared" si="116"/>
        <v>315</v>
      </c>
      <c r="AR344" s="159"/>
      <c r="AS344" s="158">
        <f t="shared" si="117"/>
        <v>315</v>
      </c>
      <c r="AT344" s="158">
        <f t="shared" si="110"/>
        <v>315</v>
      </c>
      <c r="AU344" s="176"/>
      <c r="AV344" s="176"/>
      <c r="AW344" s="176"/>
      <c r="AX344" s="176"/>
      <c r="AY344" s="176"/>
      <c r="AZ344" s="176"/>
      <c r="BA344" s="176"/>
      <c r="BB344" s="176"/>
      <c r="BC344" s="176"/>
      <c r="BD344" s="158">
        <f t="shared" si="118"/>
        <v>315</v>
      </c>
      <c r="BE344" s="159"/>
      <c r="BF344" s="159">
        <f t="shared" si="119"/>
        <v>630</v>
      </c>
      <c r="BG344" s="137" t="str">
        <f t="shared" si="108"/>
        <v/>
      </c>
    </row>
    <row r="345" spans="1:59">
      <c r="A345" s="138">
        <v>343</v>
      </c>
      <c r="B345" s="160" t="s">
        <v>735</v>
      </c>
      <c r="C345" s="213" t="s">
        <v>23</v>
      </c>
      <c r="D345" s="156" t="s">
        <v>12</v>
      </c>
      <c r="E345" s="161">
        <v>200</v>
      </c>
      <c r="F345" s="158">
        <v>0</v>
      </c>
      <c r="G345" s="158">
        <f t="shared" si="121"/>
        <v>600</v>
      </c>
      <c r="H345" s="159"/>
      <c r="I345" s="159"/>
      <c r="J345" s="159"/>
      <c r="K345" s="159"/>
      <c r="L345" s="159"/>
      <c r="M345" s="159"/>
      <c r="N345" s="159"/>
      <c r="O345" s="159"/>
      <c r="P345" s="159"/>
      <c r="Q345" s="158">
        <f t="shared" si="113"/>
        <v>600</v>
      </c>
      <c r="R345" s="159">
        <v>1200</v>
      </c>
      <c r="S345" s="158">
        <f t="shared" si="120"/>
        <v>-600</v>
      </c>
      <c r="T345" s="158">
        <f t="shared" si="122"/>
        <v>600</v>
      </c>
      <c r="U345" s="159"/>
      <c r="V345" s="159"/>
      <c r="W345" s="159"/>
      <c r="X345" s="159"/>
      <c r="Y345" s="159"/>
      <c r="Z345" s="159"/>
      <c r="AA345" s="159"/>
      <c r="AB345" s="159"/>
      <c r="AC345" s="159"/>
      <c r="AD345" s="158">
        <f t="shared" si="114"/>
        <v>600</v>
      </c>
      <c r="AE345" s="159"/>
      <c r="AF345" s="158">
        <f t="shared" si="123"/>
        <v>0</v>
      </c>
      <c r="AG345" s="158">
        <f t="shared" si="124"/>
        <v>600</v>
      </c>
      <c r="AH345" s="176"/>
      <c r="AI345" s="176"/>
      <c r="AJ345" s="176"/>
      <c r="AK345" s="176"/>
      <c r="AL345" s="176"/>
      <c r="AM345" s="176"/>
      <c r="AN345" s="176"/>
      <c r="AO345" s="176"/>
      <c r="AP345" s="176"/>
      <c r="AQ345" s="158">
        <f t="shared" si="116"/>
        <v>600</v>
      </c>
      <c r="AR345" s="159"/>
      <c r="AS345" s="158">
        <f t="shared" si="117"/>
        <v>600</v>
      </c>
      <c r="AT345" s="158">
        <f t="shared" si="110"/>
        <v>600</v>
      </c>
      <c r="AU345" s="176"/>
      <c r="AV345" s="176"/>
      <c r="AW345" s="176"/>
      <c r="AX345" s="176"/>
      <c r="AY345" s="176"/>
      <c r="AZ345" s="176"/>
      <c r="BA345" s="176"/>
      <c r="BB345" s="176"/>
      <c r="BC345" s="176"/>
      <c r="BD345" s="158">
        <f t="shared" si="118"/>
        <v>600</v>
      </c>
      <c r="BE345" s="159"/>
      <c r="BF345" s="159">
        <f t="shared" si="119"/>
        <v>1200</v>
      </c>
      <c r="BG345" s="137" t="str">
        <f t="shared" si="108"/>
        <v/>
      </c>
    </row>
    <row r="346" spans="1:59">
      <c r="A346" s="138">
        <v>344</v>
      </c>
      <c r="B346" s="160" t="s">
        <v>737</v>
      </c>
      <c r="C346" s="213" t="s">
        <v>14</v>
      </c>
      <c r="D346" s="156" t="s">
        <v>847</v>
      </c>
      <c r="E346" s="161">
        <v>96</v>
      </c>
      <c r="F346" s="158">
        <v>-288</v>
      </c>
      <c r="G346" s="158">
        <f t="shared" si="121"/>
        <v>288</v>
      </c>
      <c r="H346" s="159"/>
      <c r="I346" s="159"/>
      <c r="J346" s="159"/>
      <c r="K346" s="159"/>
      <c r="L346" s="159"/>
      <c r="M346" s="159"/>
      <c r="N346" s="159"/>
      <c r="O346" s="159"/>
      <c r="P346" s="159"/>
      <c r="Q346" s="158">
        <f t="shared" si="113"/>
        <v>288</v>
      </c>
      <c r="R346" s="159"/>
      <c r="S346" s="158">
        <f t="shared" si="120"/>
        <v>0</v>
      </c>
      <c r="T346" s="158">
        <f t="shared" si="122"/>
        <v>288</v>
      </c>
      <c r="U346" s="159"/>
      <c r="V346" s="159"/>
      <c r="W346" s="159"/>
      <c r="X346" s="159"/>
      <c r="Y346" s="159"/>
      <c r="Z346" s="159"/>
      <c r="AA346" s="159"/>
      <c r="AB346" s="159"/>
      <c r="AC346" s="159"/>
      <c r="AD346" s="158">
        <f t="shared" si="114"/>
        <v>288</v>
      </c>
      <c r="AE346" s="159">
        <v>288</v>
      </c>
      <c r="AF346" s="158">
        <f t="shared" si="123"/>
        <v>0</v>
      </c>
      <c r="AG346" s="158">
        <f t="shared" si="124"/>
        <v>288</v>
      </c>
      <c r="AH346" s="176"/>
      <c r="AI346" s="176"/>
      <c r="AJ346" s="176"/>
      <c r="AK346" s="176"/>
      <c r="AL346" s="176"/>
      <c r="AM346" s="176"/>
      <c r="AN346" s="176"/>
      <c r="AO346" s="176"/>
      <c r="AP346" s="176"/>
      <c r="AQ346" s="158">
        <f t="shared" si="116"/>
        <v>288</v>
      </c>
      <c r="AR346" s="159"/>
      <c r="AS346" s="158">
        <f t="shared" si="117"/>
        <v>288</v>
      </c>
      <c r="AT346" s="158">
        <f t="shared" si="110"/>
        <v>288</v>
      </c>
      <c r="AU346" s="176"/>
      <c r="AV346" s="176"/>
      <c r="AW346" s="176"/>
      <c r="AX346" s="176"/>
      <c r="AY346" s="176"/>
      <c r="AZ346" s="176"/>
      <c r="BA346" s="176"/>
      <c r="BB346" s="176"/>
      <c r="BC346" s="176"/>
      <c r="BD346" s="158">
        <f t="shared" si="118"/>
        <v>288</v>
      </c>
      <c r="BE346" s="159">
        <v>864</v>
      </c>
      <c r="BF346" s="159">
        <f t="shared" si="119"/>
        <v>-288</v>
      </c>
      <c r="BG346" s="137" t="str">
        <f t="shared" si="108"/>
        <v/>
      </c>
    </row>
    <row r="347" spans="1:59">
      <c r="A347" s="138">
        <v>345</v>
      </c>
      <c r="B347" s="160" t="s">
        <v>739</v>
      </c>
      <c r="C347" s="213" t="s">
        <v>14</v>
      </c>
      <c r="D347" s="156" t="s">
        <v>741</v>
      </c>
      <c r="E347" s="161">
        <v>100</v>
      </c>
      <c r="F347" s="158">
        <v>1420</v>
      </c>
      <c r="G347" s="158">
        <f t="shared" si="121"/>
        <v>300</v>
      </c>
      <c r="H347" s="159"/>
      <c r="I347" s="159"/>
      <c r="J347" s="159"/>
      <c r="K347" s="159"/>
      <c r="L347" s="159"/>
      <c r="M347" s="159"/>
      <c r="N347" s="159"/>
      <c r="O347" s="159"/>
      <c r="P347" s="159"/>
      <c r="Q347" s="158">
        <f t="shared" si="113"/>
        <v>300</v>
      </c>
      <c r="R347" s="159">
        <v>2930</v>
      </c>
      <c r="S347" s="158">
        <f t="shared" si="120"/>
        <v>-1210</v>
      </c>
      <c r="T347" s="158">
        <f t="shared" si="122"/>
        <v>300</v>
      </c>
      <c r="U347" s="159"/>
      <c r="V347" s="159"/>
      <c r="W347" s="159">
        <v>260</v>
      </c>
      <c r="X347" s="159"/>
      <c r="Y347" s="159"/>
      <c r="Z347" s="159"/>
      <c r="AA347" s="159">
        <v>50</v>
      </c>
      <c r="AB347" s="159"/>
      <c r="AC347" s="159"/>
      <c r="AD347" s="158">
        <f t="shared" si="114"/>
        <v>610</v>
      </c>
      <c r="AE347" s="159"/>
      <c r="AF347" s="158">
        <f t="shared" si="123"/>
        <v>-600</v>
      </c>
      <c r="AG347" s="158">
        <f t="shared" si="124"/>
        <v>300</v>
      </c>
      <c r="AH347" s="176"/>
      <c r="AI347" s="176"/>
      <c r="AJ347" s="176"/>
      <c r="AK347" s="176"/>
      <c r="AL347" s="176"/>
      <c r="AM347" s="176"/>
      <c r="AN347" s="176"/>
      <c r="AO347" s="176"/>
      <c r="AP347" s="176"/>
      <c r="AQ347" s="158">
        <f t="shared" si="116"/>
        <v>300</v>
      </c>
      <c r="AR347" s="159"/>
      <c r="AS347" s="158">
        <f t="shared" si="117"/>
        <v>-300</v>
      </c>
      <c r="AT347" s="158">
        <f t="shared" si="110"/>
        <v>300</v>
      </c>
      <c r="AU347" s="176"/>
      <c r="AV347" s="176"/>
      <c r="AW347" s="176"/>
      <c r="AX347" s="176"/>
      <c r="AY347" s="176"/>
      <c r="AZ347" s="176"/>
      <c r="BA347" s="176"/>
      <c r="BB347" s="176"/>
      <c r="BC347" s="176"/>
      <c r="BD347" s="158">
        <f t="shared" si="118"/>
        <v>300</v>
      </c>
      <c r="BE347" s="159"/>
      <c r="BF347" s="159">
        <f t="shared" si="119"/>
        <v>0</v>
      </c>
      <c r="BG347" s="137" t="str">
        <f t="shared" si="108"/>
        <v>*</v>
      </c>
    </row>
    <row r="348" spans="1:59">
      <c r="A348" s="138">
        <v>346</v>
      </c>
      <c r="B348" s="160" t="s">
        <v>742</v>
      </c>
      <c r="C348" s="213" t="s">
        <v>14</v>
      </c>
      <c r="D348" s="156" t="s">
        <v>744</v>
      </c>
      <c r="E348" s="161">
        <v>125</v>
      </c>
      <c r="F348" s="158">
        <v>0</v>
      </c>
      <c r="G348" s="158">
        <f t="shared" si="121"/>
        <v>375</v>
      </c>
      <c r="H348" s="159"/>
      <c r="I348" s="159"/>
      <c r="J348" s="159"/>
      <c r="K348" s="159"/>
      <c r="L348" s="159"/>
      <c r="M348" s="159"/>
      <c r="N348" s="159"/>
      <c r="O348" s="159"/>
      <c r="P348" s="159"/>
      <c r="Q348" s="158">
        <f t="shared" si="113"/>
        <v>375</v>
      </c>
      <c r="R348" s="159"/>
      <c r="S348" s="158">
        <f t="shared" si="120"/>
        <v>375</v>
      </c>
      <c r="T348" s="158">
        <f t="shared" si="122"/>
        <v>375</v>
      </c>
      <c r="U348" s="159"/>
      <c r="V348" s="159"/>
      <c r="W348" s="159"/>
      <c r="X348" s="159"/>
      <c r="Y348" s="159"/>
      <c r="Z348" s="159"/>
      <c r="AA348" s="159"/>
      <c r="AB348" s="159"/>
      <c r="AC348" s="159"/>
      <c r="AD348" s="158">
        <f t="shared" si="114"/>
        <v>375</v>
      </c>
      <c r="AE348" s="159"/>
      <c r="AF348" s="158">
        <f t="shared" si="123"/>
        <v>750</v>
      </c>
      <c r="AG348" s="158">
        <f t="shared" si="124"/>
        <v>375</v>
      </c>
      <c r="AH348" s="176"/>
      <c r="AI348" s="176"/>
      <c r="AJ348" s="176"/>
      <c r="AK348" s="176"/>
      <c r="AL348" s="176"/>
      <c r="AM348" s="176"/>
      <c r="AN348" s="176"/>
      <c r="AO348" s="176"/>
      <c r="AP348" s="176"/>
      <c r="AQ348" s="158">
        <f t="shared" si="116"/>
        <v>375</v>
      </c>
      <c r="AR348" s="159"/>
      <c r="AS348" s="158">
        <f t="shared" si="117"/>
        <v>1125</v>
      </c>
      <c r="AT348" s="158">
        <f t="shared" si="110"/>
        <v>375</v>
      </c>
      <c r="AU348" s="176"/>
      <c r="AV348" s="176"/>
      <c r="AW348" s="176"/>
      <c r="AX348" s="176"/>
      <c r="AY348" s="176"/>
      <c r="AZ348" s="176"/>
      <c r="BA348" s="176"/>
      <c r="BB348" s="176"/>
      <c r="BC348" s="176"/>
      <c r="BD348" s="158">
        <f t="shared" si="118"/>
        <v>375</v>
      </c>
      <c r="BE348" s="159"/>
      <c r="BF348" s="159">
        <f t="shared" si="119"/>
        <v>1500</v>
      </c>
      <c r="BG348" s="137" t="str">
        <f t="shared" si="108"/>
        <v/>
      </c>
    </row>
    <row r="349" spans="1:59">
      <c r="A349" s="138">
        <v>347</v>
      </c>
      <c r="B349" s="160" t="s">
        <v>745</v>
      </c>
      <c r="C349" s="213" t="s">
        <v>14</v>
      </c>
      <c r="D349" s="156" t="s">
        <v>365</v>
      </c>
      <c r="E349" s="161">
        <v>195</v>
      </c>
      <c r="F349" s="158">
        <v>0</v>
      </c>
      <c r="G349" s="158">
        <f t="shared" si="121"/>
        <v>585</v>
      </c>
      <c r="H349" s="159">
        <v>50</v>
      </c>
      <c r="I349" s="159"/>
      <c r="J349" s="159"/>
      <c r="K349" s="159"/>
      <c r="L349" s="159"/>
      <c r="M349" s="159"/>
      <c r="N349" s="159"/>
      <c r="O349" s="159"/>
      <c r="P349" s="159"/>
      <c r="Q349" s="158">
        <f t="shared" si="113"/>
        <v>635</v>
      </c>
      <c r="R349" s="159">
        <v>635</v>
      </c>
      <c r="S349" s="158">
        <f t="shared" si="120"/>
        <v>0</v>
      </c>
      <c r="T349" s="158">
        <f t="shared" si="122"/>
        <v>585</v>
      </c>
      <c r="U349" s="159"/>
      <c r="V349" s="159"/>
      <c r="W349" s="159"/>
      <c r="X349" s="159"/>
      <c r="Y349" s="159"/>
      <c r="Z349" s="159"/>
      <c r="AA349" s="159">
        <v>50</v>
      </c>
      <c r="AB349" s="159"/>
      <c r="AC349" s="159">
        <v>50</v>
      </c>
      <c r="AD349" s="158">
        <f t="shared" si="114"/>
        <v>685</v>
      </c>
      <c r="AE349" s="159">
        <v>685</v>
      </c>
      <c r="AF349" s="158">
        <f t="shared" si="123"/>
        <v>0</v>
      </c>
      <c r="AG349" s="158">
        <f t="shared" si="124"/>
        <v>585</v>
      </c>
      <c r="AH349" s="176"/>
      <c r="AI349" s="176"/>
      <c r="AJ349" s="176"/>
      <c r="AK349" s="176"/>
      <c r="AL349" s="176"/>
      <c r="AM349" s="176"/>
      <c r="AN349" s="176"/>
      <c r="AO349" s="176"/>
      <c r="AP349" s="176"/>
      <c r="AQ349" s="158">
        <f t="shared" si="116"/>
        <v>585</v>
      </c>
      <c r="AR349" s="159">
        <v>585</v>
      </c>
      <c r="AS349" s="158">
        <f t="shared" si="117"/>
        <v>0</v>
      </c>
      <c r="AT349" s="158">
        <f t="shared" si="110"/>
        <v>585</v>
      </c>
      <c r="AU349" s="176">
        <v>50</v>
      </c>
      <c r="AV349" s="176"/>
      <c r="AW349" s="176"/>
      <c r="AX349" s="176"/>
      <c r="AY349" s="176"/>
      <c r="AZ349" s="176"/>
      <c r="BA349" s="176"/>
      <c r="BB349" s="176"/>
      <c r="BC349" s="176"/>
      <c r="BD349" s="158">
        <f t="shared" si="118"/>
        <v>635</v>
      </c>
      <c r="BE349" s="159">
        <v>635</v>
      </c>
      <c r="BF349" s="159">
        <f t="shared" si="119"/>
        <v>0</v>
      </c>
      <c r="BG349" s="137" t="str">
        <f t="shared" si="108"/>
        <v>*</v>
      </c>
    </row>
    <row r="350" spans="1:59">
      <c r="A350" s="138">
        <v>348</v>
      </c>
      <c r="B350" s="160" t="s">
        <v>746</v>
      </c>
      <c r="C350" s="213" t="s">
        <v>23</v>
      </c>
      <c r="D350" s="156" t="s">
        <v>748</v>
      </c>
      <c r="E350" s="161">
        <v>85</v>
      </c>
      <c r="F350" s="158">
        <v>-205</v>
      </c>
      <c r="G350" s="158">
        <f t="shared" si="121"/>
        <v>255</v>
      </c>
      <c r="H350" s="159"/>
      <c r="I350" s="159"/>
      <c r="J350" s="159"/>
      <c r="K350" s="159"/>
      <c r="L350" s="159"/>
      <c r="M350" s="159"/>
      <c r="N350" s="159"/>
      <c r="O350" s="159"/>
      <c r="P350" s="159"/>
      <c r="Q350" s="158">
        <f t="shared" si="113"/>
        <v>255</v>
      </c>
      <c r="R350" s="159"/>
      <c r="S350" s="158">
        <f t="shared" si="120"/>
        <v>50</v>
      </c>
      <c r="T350" s="158">
        <f t="shared" si="122"/>
        <v>255</v>
      </c>
      <c r="U350" s="159"/>
      <c r="V350" s="159"/>
      <c r="W350" s="159"/>
      <c r="X350" s="159"/>
      <c r="Y350" s="159"/>
      <c r="Z350" s="159"/>
      <c r="AA350" s="159"/>
      <c r="AB350" s="159"/>
      <c r="AC350" s="159"/>
      <c r="AD350" s="158">
        <f t="shared" si="114"/>
        <v>255</v>
      </c>
      <c r="AE350" s="159">
        <v>815</v>
      </c>
      <c r="AF350" s="158">
        <f t="shared" si="123"/>
        <v>-510</v>
      </c>
      <c r="AG350" s="158">
        <f t="shared" si="124"/>
        <v>255</v>
      </c>
      <c r="AH350" s="176"/>
      <c r="AI350" s="176"/>
      <c r="AJ350" s="176"/>
      <c r="AK350" s="176"/>
      <c r="AL350" s="176"/>
      <c r="AM350" s="176"/>
      <c r="AN350" s="176"/>
      <c r="AO350" s="176"/>
      <c r="AP350" s="176"/>
      <c r="AQ350" s="158">
        <f t="shared" si="116"/>
        <v>255</v>
      </c>
      <c r="AR350" s="159"/>
      <c r="AS350" s="158">
        <f t="shared" si="117"/>
        <v>-255</v>
      </c>
      <c r="AT350" s="158">
        <f t="shared" si="110"/>
        <v>255</v>
      </c>
      <c r="AU350" s="176"/>
      <c r="AV350" s="176"/>
      <c r="AW350" s="176"/>
      <c r="AX350" s="176"/>
      <c r="AY350" s="176"/>
      <c r="AZ350" s="176"/>
      <c r="BA350" s="176"/>
      <c r="BB350" s="176"/>
      <c r="BC350" s="176"/>
      <c r="BD350" s="158">
        <f t="shared" si="118"/>
        <v>255</v>
      </c>
      <c r="BE350" s="159"/>
      <c r="BF350" s="159">
        <f t="shared" si="119"/>
        <v>0</v>
      </c>
      <c r="BG350" s="137" t="str">
        <f t="shared" si="108"/>
        <v>*</v>
      </c>
    </row>
    <row r="351" spans="1:59">
      <c r="A351" s="138">
        <v>349</v>
      </c>
      <c r="B351" s="155" t="s">
        <v>749</v>
      </c>
      <c r="C351" s="213" t="s">
        <v>10</v>
      </c>
      <c r="D351" s="156" t="s">
        <v>12</v>
      </c>
      <c r="E351" s="157">
        <v>140</v>
      </c>
      <c r="F351" s="158">
        <v>0</v>
      </c>
      <c r="G351" s="158">
        <f t="shared" si="121"/>
        <v>420</v>
      </c>
      <c r="H351" s="159"/>
      <c r="I351" s="159"/>
      <c r="J351" s="159"/>
      <c r="K351" s="159"/>
      <c r="L351" s="159"/>
      <c r="M351" s="159"/>
      <c r="N351" s="159"/>
      <c r="O351" s="159"/>
      <c r="P351" s="159"/>
      <c r="Q351" s="158">
        <f t="shared" si="113"/>
        <v>420</v>
      </c>
      <c r="R351" s="159"/>
      <c r="S351" s="158">
        <f t="shared" si="120"/>
        <v>420</v>
      </c>
      <c r="T351" s="158">
        <f t="shared" si="122"/>
        <v>420</v>
      </c>
      <c r="U351" s="159"/>
      <c r="V351" s="159"/>
      <c r="W351" s="159"/>
      <c r="X351" s="159"/>
      <c r="Y351" s="159"/>
      <c r="Z351" s="159"/>
      <c r="AA351" s="159"/>
      <c r="AB351" s="159"/>
      <c r="AC351" s="159"/>
      <c r="AD351" s="158">
        <f t="shared" si="114"/>
        <v>420</v>
      </c>
      <c r="AE351" s="159">
        <v>840</v>
      </c>
      <c r="AF351" s="158">
        <f t="shared" si="123"/>
        <v>0</v>
      </c>
      <c r="AG351" s="158">
        <f t="shared" si="124"/>
        <v>420</v>
      </c>
      <c r="AH351" s="176"/>
      <c r="AI351" s="176"/>
      <c r="AJ351" s="176"/>
      <c r="AK351" s="176"/>
      <c r="AL351" s="176"/>
      <c r="AM351" s="176"/>
      <c r="AN351" s="176"/>
      <c r="AO351" s="176"/>
      <c r="AP351" s="176"/>
      <c r="AQ351" s="158">
        <f t="shared" si="116"/>
        <v>420</v>
      </c>
      <c r="AR351" s="159"/>
      <c r="AS351" s="158">
        <f t="shared" si="117"/>
        <v>420</v>
      </c>
      <c r="AT351" s="158">
        <f t="shared" si="110"/>
        <v>420</v>
      </c>
      <c r="AU351" s="176"/>
      <c r="AV351" s="176"/>
      <c r="AW351" s="176"/>
      <c r="AX351" s="176"/>
      <c r="AY351" s="176"/>
      <c r="AZ351" s="176"/>
      <c r="BA351" s="176"/>
      <c r="BB351" s="176"/>
      <c r="BC351" s="176"/>
      <c r="BD351" s="158">
        <f t="shared" si="118"/>
        <v>420</v>
      </c>
      <c r="BE351" s="159">
        <v>840</v>
      </c>
      <c r="BF351" s="159">
        <f t="shared" si="119"/>
        <v>0</v>
      </c>
      <c r="BG351" s="137" t="str">
        <f t="shared" si="108"/>
        <v>*</v>
      </c>
    </row>
    <row r="352" spans="1:59">
      <c r="A352" s="138">
        <v>350</v>
      </c>
      <c r="B352" s="169" t="s">
        <v>1135</v>
      </c>
      <c r="C352" s="215" t="s">
        <v>23</v>
      </c>
      <c r="D352" s="170" t="s">
        <v>1051</v>
      </c>
      <c r="E352" s="171">
        <v>70</v>
      </c>
      <c r="F352" s="166">
        <v>0</v>
      </c>
      <c r="G352" s="166">
        <v>0</v>
      </c>
      <c r="H352" s="167"/>
      <c r="I352" s="167"/>
      <c r="J352" s="167"/>
      <c r="K352" s="167"/>
      <c r="L352" s="167"/>
      <c r="M352" s="167"/>
      <c r="N352" s="167"/>
      <c r="O352" s="167"/>
      <c r="P352" s="167"/>
      <c r="Q352" s="166">
        <f t="shared" si="113"/>
        <v>0</v>
      </c>
      <c r="R352" s="167"/>
      <c r="S352" s="166">
        <f t="shared" si="120"/>
        <v>0</v>
      </c>
      <c r="T352" s="166">
        <v>0</v>
      </c>
      <c r="U352" s="167"/>
      <c r="V352" s="167"/>
      <c r="W352" s="167"/>
      <c r="X352" s="167"/>
      <c r="Y352" s="167"/>
      <c r="Z352" s="167"/>
      <c r="AA352" s="167"/>
      <c r="AB352" s="167"/>
      <c r="AC352" s="167"/>
      <c r="AD352" s="166">
        <f t="shared" si="114"/>
        <v>0</v>
      </c>
      <c r="AE352" s="167"/>
      <c r="AF352" s="166">
        <f t="shared" si="123"/>
        <v>0</v>
      </c>
      <c r="AG352" s="166">
        <v>0</v>
      </c>
      <c r="AH352" s="167"/>
      <c r="AI352" s="167"/>
      <c r="AJ352" s="167"/>
      <c r="AK352" s="167"/>
      <c r="AL352" s="167"/>
      <c r="AM352" s="167"/>
      <c r="AN352" s="167"/>
      <c r="AO352" s="167"/>
      <c r="AP352" s="167"/>
      <c r="AQ352" s="166">
        <f t="shared" si="116"/>
        <v>0</v>
      </c>
      <c r="AR352" s="167"/>
      <c r="AS352" s="166">
        <f t="shared" si="117"/>
        <v>0</v>
      </c>
      <c r="AT352" s="166">
        <v>0</v>
      </c>
      <c r="AU352" s="167"/>
      <c r="AV352" s="167"/>
      <c r="AW352" s="167"/>
      <c r="AX352" s="167"/>
      <c r="AY352" s="167"/>
      <c r="AZ352" s="167"/>
      <c r="BA352" s="167"/>
      <c r="BB352" s="167"/>
      <c r="BC352" s="167"/>
      <c r="BD352" s="166">
        <f t="shared" si="118"/>
        <v>0</v>
      </c>
      <c r="BE352" s="167"/>
      <c r="BF352" s="167">
        <f t="shared" si="119"/>
        <v>0</v>
      </c>
      <c r="BG352" s="137" t="str">
        <f t="shared" si="108"/>
        <v>*</v>
      </c>
    </row>
    <row r="353" spans="1:59">
      <c r="A353" s="138">
        <v>351</v>
      </c>
      <c r="B353" s="160" t="s">
        <v>751</v>
      </c>
      <c r="C353" s="213" t="s">
        <v>14</v>
      </c>
      <c r="D353" s="156"/>
      <c r="E353" s="161">
        <v>70</v>
      </c>
      <c r="F353" s="158">
        <v>0</v>
      </c>
      <c r="G353" s="158">
        <f t="shared" ref="G353:G371" si="125">E353*3</f>
        <v>210</v>
      </c>
      <c r="H353" s="159"/>
      <c r="I353" s="159"/>
      <c r="J353" s="159"/>
      <c r="K353" s="159"/>
      <c r="L353" s="159"/>
      <c r="M353" s="159"/>
      <c r="N353" s="159"/>
      <c r="O353" s="159"/>
      <c r="P353" s="159"/>
      <c r="Q353" s="158">
        <f t="shared" si="113"/>
        <v>210</v>
      </c>
      <c r="R353" s="159"/>
      <c r="S353" s="158">
        <f t="shared" si="120"/>
        <v>210</v>
      </c>
      <c r="T353" s="158">
        <f t="shared" ref="T353:T371" si="126">E353*3</f>
        <v>210</v>
      </c>
      <c r="U353" s="159"/>
      <c r="V353" s="159"/>
      <c r="W353" s="159"/>
      <c r="X353" s="159"/>
      <c r="Y353" s="159"/>
      <c r="Z353" s="159"/>
      <c r="AA353" s="159"/>
      <c r="AB353" s="159"/>
      <c r="AC353" s="159"/>
      <c r="AD353" s="158">
        <f t="shared" si="114"/>
        <v>210</v>
      </c>
      <c r="AE353" s="159"/>
      <c r="AF353" s="158">
        <f t="shared" si="123"/>
        <v>420</v>
      </c>
      <c r="AG353" s="158">
        <f t="shared" ref="AG353:AG371" si="127">$E353*3</f>
        <v>210</v>
      </c>
      <c r="AH353" s="176"/>
      <c r="AI353" s="176"/>
      <c r="AJ353" s="176"/>
      <c r="AK353" s="176"/>
      <c r="AL353" s="176"/>
      <c r="AM353" s="176"/>
      <c r="AN353" s="176"/>
      <c r="AO353" s="176"/>
      <c r="AP353" s="176"/>
      <c r="AQ353" s="158">
        <f t="shared" si="116"/>
        <v>210</v>
      </c>
      <c r="AR353" s="159">
        <v>630</v>
      </c>
      <c r="AS353" s="158">
        <f t="shared" si="117"/>
        <v>0</v>
      </c>
      <c r="AT353" s="158">
        <f t="shared" ref="AT353:AT371" si="128">$E353*3</f>
        <v>210</v>
      </c>
      <c r="AU353" s="176"/>
      <c r="AV353" s="176"/>
      <c r="AW353" s="176"/>
      <c r="AX353" s="176"/>
      <c r="AY353" s="176"/>
      <c r="AZ353" s="176"/>
      <c r="BA353" s="176"/>
      <c r="BB353" s="176"/>
      <c r="BC353" s="176"/>
      <c r="BD353" s="158">
        <f t="shared" si="118"/>
        <v>210</v>
      </c>
      <c r="BE353" s="159"/>
      <c r="BF353" s="159">
        <f t="shared" si="119"/>
        <v>210</v>
      </c>
      <c r="BG353" s="137" t="str">
        <f t="shared" si="108"/>
        <v/>
      </c>
    </row>
    <row r="354" spans="1:59">
      <c r="A354" s="138">
        <v>352</v>
      </c>
      <c r="B354" s="160" t="s">
        <v>752</v>
      </c>
      <c r="C354" s="213" t="s">
        <v>14</v>
      </c>
      <c r="D354" s="156" t="s">
        <v>754</v>
      </c>
      <c r="E354" s="161">
        <v>90</v>
      </c>
      <c r="F354" s="158">
        <v>50</v>
      </c>
      <c r="G354" s="158">
        <f t="shared" si="125"/>
        <v>270</v>
      </c>
      <c r="H354" s="159"/>
      <c r="I354" s="159"/>
      <c r="J354" s="159"/>
      <c r="K354" s="159"/>
      <c r="L354" s="159"/>
      <c r="M354" s="159"/>
      <c r="N354" s="159">
        <v>50</v>
      </c>
      <c r="O354" s="159"/>
      <c r="P354" s="159"/>
      <c r="Q354" s="158">
        <f t="shared" si="113"/>
        <v>320</v>
      </c>
      <c r="R354" s="159">
        <v>370</v>
      </c>
      <c r="S354" s="158">
        <f t="shared" si="120"/>
        <v>0</v>
      </c>
      <c r="T354" s="158">
        <f t="shared" si="126"/>
        <v>270</v>
      </c>
      <c r="U354" s="159"/>
      <c r="V354" s="159">
        <v>50</v>
      </c>
      <c r="W354" s="159"/>
      <c r="X354" s="159"/>
      <c r="Y354" s="159"/>
      <c r="Z354" s="159"/>
      <c r="AA354" s="159"/>
      <c r="AB354" s="159"/>
      <c r="AC354" s="159"/>
      <c r="AD354" s="158">
        <f t="shared" si="114"/>
        <v>320</v>
      </c>
      <c r="AE354" s="159"/>
      <c r="AF354" s="158">
        <f t="shared" si="123"/>
        <v>320</v>
      </c>
      <c r="AG354" s="158">
        <f t="shared" si="127"/>
        <v>270</v>
      </c>
      <c r="AH354" s="176"/>
      <c r="AI354" s="176"/>
      <c r="AJ354" s="176"/>
      <c r="AK354" s="176"/>
      <c r="AL354" s="176"/>
      <c r="AM354" s="176"/>
      <c r="AN354" s="176"/>
      <c r="AO354" s="176"/>
      <c r="AP354" s="176"/>
      <c r="AQ354" s="158">
        <f t="shared" si="116"/>
        <v>270</v>
      </c>
      <c r="AR354" s="159">
        <v>590</v>
      </c>
      <c r="AS354" s="158">
        <f t="shared" si="117"/>
        <v>0</v>
      </c>
      <c r="AT354" s="158">
        <f t="shared" si="128"/>
        <v>270</v>
      </c>
      <c r="AU354" s="176">
        <v>50</v>
      </c>
      <c r="AV354" s="176"/>
      <c r="AW354" s="176"/>
      <c r="AX354" s="176"/>
      <c r="AY354" s="176"/>
      <c r="AZ354" s="176"/>
      <c r="BA354" s="176"/>
      <c r="BB354" s="176"/>
      <c r="BC354" s="176"/>
      <c r="BD354" s="158">
        <f t="shared" si="118"/>
        <v>320</v>
      </c>
      <c r="BE354" s="159">
        <v>270</v>
      </c>
      <c r="BF354" s="159">
        <f t="shared" si="119"/>
        <v>50</v>
      </c>
      <c r="BG354" s="137" t="str">
        <f t="shared" si="108"/>
        <v/>
      </c>
    </row>
    <row r="355" spans="1:59">
      <c r="A355" s="138">
        <v>353</v>
      </c>
      <c r="B355" s="162" t="s">
        <v>1136</v>
      </c>
      <c r="C355" s="214" t="s">
        <v>30</v>
      </c>
      <c r="D355" s="164"/>
      <c r="E355" s="162"/>
      <c r="F355" s="165">
        <v>1980</v>
      </c>
      <c r="G355" s="166">
        <f t="shared" si="125"/>
        <v>0</v>
      </c>
      <c r="H355" s="167"/>
      <c r="I355" s="167"/>
      <c r="J355" s="167"/>
      <c r="K355" s="167"/>
      <c r="L355" s="167"/>
      <c r="M355" s="167"/>
      <c r="N355" s="167"/>
      <c r="O355" s="167"/>
      <c r="P355" s="167"/>
      <c r="Q355" s="166">
        <f t="shared" si="113"/>
        <v>0</v>
      </c>
      <c r="R355" s="167"/>
      <c r="S355" s="166">
        <f t="shared" si="120"/>
        <v>1980</v>
      </c>
      <c r="T355" s="166">
        <f t="shared" si="126"/>
        <v>0</v>
      </c>
      <c r="U355" s="167"/>
      <c r="V355" s="167"/>
      <c r="W355" s="167"/>
      <c r="X355" s="167"/>
      <c r="Y355" s="167"/>
      <c r="Z355" s="167"/>
      <c r="AA355" s="167"/>
      <c r="AB355" s="167"/>
      <c r="AC355" s="167"/>
      <c r="AD355" s="166">
        <f t="shared" si="114"/>
        <v>0</v>
      </c>
      <c r="AE355" s="167"/>
      <c r="AF355" s="166">
        <f t="shared" si="123"/>
        <v>1980</v>
      </c>
      <c r="AG355" s="166">
        <f t="shared" si="127"/>
        <v>0</v>
      </c>
      <c r="AH355" s="167"/>
      <c r="AI355" s="167"/>
      <c r="AJ355" s="167"/>
      <c r="AK355" s="167"/>
      <c r="AL355" s="167"/>
      <c r="AM355" s="167"/>
      <c r="AN355" s="167"/>
      <c r="AO355" s="167"/>
      <c r="AP355" s="167"/>
      <c r="AQ355" s="166">
        <f t="shared" si="116"/>
        <v>0</v>
      </c>
      <c r="AR355" s="167"/>
      <c r="AS355" s="166">
        <f t="shared" si="117"/>
        <v>1980</v>
      </c>
      <c r="AT355" s="166">
        <f t="shared" si="128"/>
        <v>0</v>
      </c>
      <c r="AU355" s="167"/>
      <c r="AV355" s="167"/>
      <c r="AW355" s="167"/>
      <c r="AX355" s="167"/>
      <c r="AY355" s="167"/>
      <c r="AZ355" s="167"/>
      <c r="BA355" s="167"/>
      <c r="BB355" s="167"/>
      <c r="BC355" s="167"/>
      <c r="BD355" s="166">
        <f t="shared" si="118"/>
        <v>0</v>
      </c>
      <c r="BE355" s="167"/>
      <c r="BF355" s="167">
        <f t="shared" si="119"/>
        <v>1980</v>
      </c>
      <c r="BG355" s="137" t="str">
        <f t="shared" si="108"/>
        <v/>
      </c>
    </row>
    <row r="356" spans="1:59">
      <c r="A356" s="138">
        <v>354</v>
      </c>
      <c r="B356" s="160" t="s">
        <v>758</v>
      </c>
      <c r="C356" s="213" t="s">
        <v>14</v>
      </c>
      <c r="D356" s="156" t="s">
        <v>12</v>
      </c>
      <c r="E356" s="161">
        <v>85</v>
      </c>
      <c r="F356" s="158">
        <v>765</v>
      </c>
      <c r="G356" s="158">
        <f t="shared" si="125"/>
        <v>255</v>
      </c>
      <c r="H356" s="159"/>
      <c r="I356" s="159"/>
      <c r="J356" s="159"/>
      <c r="K356" s="159"/>
      <c r="L356" s="159"/>
      <c r="M356" s="159"/>
      <c r="N356" s="159"/>
      <c r="O356" s="159"/>
      <c r="P356" s="159"/>
      <c r="Q356" s="158">
        <f t="shared" si="113"/>
        <v>255</v>
      </c>
      <c r="R356" s="159"/>
      <c r="S356" s="158">
        <f t="shared" si="120"/>
        <v>1020</v>
      </c>
      <c r="T356" s="158">
        <f t="shared" si="126"/>
        <v>255</v>
      </c>
      <c r="U356" s="159"/>
      <c r="V356" s="159"/>
      <c r="W356" s="159"/>
      <c r="X356" s="159"/>
      <c r="Y356" s="159"/>
      <c r="Z356" s="159"/>
      <c r="AA356" s="159"/>
      <c r="AB356" s="159"/>
      <c r="AC356" s="159"/>
      <c r="AD356" s="158">
        <f t="shared" si="114"/>
        <v>255</v>
      </c>
      <c r="AE356" s="159"/>
      <c r="AF356" s="158">
        <f t="shared" si="123"/>
        <v>1275</v>
      </c>
      <c r="AG356" s="158">
        <f t="shared" si="127"/>
        <v>255</v>
      </c>
      <c r="AH356" s="176"/>
      <c r="AI356" s="176"/>
      <c r="AJ356" s="176"/>
      <c r="AK356" s="176"/>
      <c r="AL356" s="176"/>
      <c r="AM356" s="176"/>
      <c r="AN356" s="176"/>
      <c r="AO356" s="176"/>
      <c r="AP356" s="176"/>
      <c r="AQ356" s="158">
        <f t="shared" si="116"/>
        <v>255</v>
      </c>
      <c r="AR356" s="159"/>
      <c r="AS356" s="158">
        <f t="shared" si="117"/>
        <v>1530</v>
      </c>
      <c r="AT356" s="158">
        <f t="shared" si="128"/>
        <v>255</v>
      </c>
      <c r="AU356" s="176"/>
      <c r="AV356" s="176"/>
      <c r="AW356" s="176"/>
      <c r="AX356" s="176"/>
      <c r="AY356" s="176"/>
      <c r="AZ356" s="176"/>
      <c r="BA356" s="176"/>
      <c r="BB356" s="176"/>
      <c r="BC356" s="176"/>
      <c r="BD356" s="158">
        <f t="shared" si="118"/>
        <v>255</v>
      </c>
      <c r="BE356" s="159">
        <v>1530</v>
      </c>
      <c r="BF356" s="159">
        <f t="shared" si="119"/>
        <v>255</v>
      </c>
      <c r="BG356" s="137" t="str">
        <f t="shared" si="108"/>
        <v/>
      </c>
    </row>
    <row r="357" spans="1:59">
      <c r="A357" s="138">
        <v>355</v>
      </c>
      <c r="B357" s="221" t="s">
        <v>1302</v>
      </c>
      <c r="C357" s="213" t="s">
        <v>23</v>
      </c>
      <c r="D357" s="156" t="s">
        <v>12</v>
      </c>
      <c r="E357" s="161">
        <v>25</v>
      </c>
      <c r="F357" s="158">
        <v>0</v>
      </c>
      <c r="G357" s="158">
        <f t="shared" si="125"/>
        <v>75</v>
      </c>
      <c r="H357" s="159"/>
      <c r="I357" s="159"/>
      <c r="J357" s="159"/>
      <c r="K357" s="159"/>
      <c r="L357" s="159"/>
      <c r="M357" s="159"/>
      <c r="N357" s="159"/>
      <c r="O357" s="159"/>
      <c r="P357" s="159"/>
      <c r="Q357" s="158">
        <f t="shared" si="113"/>
        <v>75</v>
      </c>
      <c r="R357" s="159">
        <v>300</v>
      </c>
      <c r="S357" s="158">
        <f t="shared" si="120"/>
        <v>-225</v>
      </c>
      <c r="T357" s="158">
        <f t="shared" si="126"/>
        <v>75</v>
      </c>
      <c r="U357" s="159"/>
      <c r="V357" s="159"/>
      <c r="W357" s="159"/>
      <c r="X357" s="159"/>
      <c r="Y357" s="159"/>
      <c r="Z357" s="159"/>
      <c r="AA357" s="159"/>
      <c r="AB357" s="159"/>
      <c r="AC357" s="159"/>
      <c r="AD357" s="158">
        <f t="shared" si="114"/>
        <v>75</v>
      </c>
      <c r="AE357" s="159"/>
      <c r="AF357" s="158">
        <f t="shared" si="123"/>
        <v>-150</v>
      </c>
      <c r="AG357" s="158">
        <f t="shared" si="127"/>
        <v>75</v>
      </c>
      <c r="AH357" s="176"/>
      <c r="AI357" s="176"/>
      <c r="AJ357" s="176"/>
      <c r="AK357" s="176"/>
      <c r="AL357" s="176"/>
      <c r="AM357" s="176"/>
      <c r="AN357" s="176"/>
      <c r="AO357" s="176"/>
      <c r="AP357" s="176"/>
      <c r="AQ357" s="158">
        <f t="shared" si="116"/>
        <v>75</v>
      </c>
      <c r="AR357" s="159"/>
      <c r="AS357" s="158">
        <f t="shared" si="117"/>
        <v>-75</v>
      </c>
      <c r="AT357" s="158">
        <f t="shared" si="128"/>
        <v>75</v>
      </c>
      <c r="AU357" s="176"/>
      <c r="AV357" s="176"/>
      <c r="AW357" s="176"/>
      <c r="AX357" s="176"/>
      <c r="AY357" s="176"/>
      <c r="AZ357" s="176"/>
      <c r="BA357" s="176"/>
      <c r="BB357" s="176"/>
      <c r="BC357" s="176"/>
      <c r="BD357" s="158">
        <f t="shared" si="118"/>
        <v>75</v>
      </c>
      <c r="BE357" s="159"/>
      <c r="BF357" s="159">
        <f t="shared" si="119"/>
        <v>0</v>
      </c>
      <c r="BG357" s="137" t="str">
        <f t="shared" si="108"/>
        <v>*</v>
      </c>
    </row>
    <row r="358" spans="1:59">
      <c r="A358" s="138">
        <v>356</v>
      </c>
      <c r="B358" s="160" t="s">
        <v>1119</v>
      </c>
      <c r="C358" s="213" t="s">
        <v>23</v>
      </c>
      <c r="D358" s="156" t="s">
        <v>1120</v>
      </c>
      <c r="E358" s="161">
        <v>80</v>
      </c>
      <c r="F358" s="158">
        <v>0</v>
      </c>
      <c r="G358" s="158">
        <f t="shared" si="125"/>
        <v>240</v>
      </c>
      <c r="H358" s="159"/>
      <c r="I358" s="159"/>
      <c r="J358" s="159"/>
      <c r="K358" s="159"/>
      <c r="L358" s="159"/>
      <c r="M358" s="159"/>
      <c r="N358" s="159"/>
      <c r="O358" s="159"/>
      <c r="P358" s="159"/>
      <c r="Q358" s="158">
        <f t="shared" si="113"/>
        <v>240</v>
      </c>
      <c r="R358" s="159"/>
      <c r="S358" s="158">
        <f t="shared" si="120"/>
        <v>240</v>
      </c>
      <c r="T358" s="158">
        <f t="shared" si="126"/>
        <v>240</v>
      </c>
      <c r="U358" s="159"/>
      <c r="V358" s="159"/>
      <c r="W358" s="159">
        <v>552</v>
      </c>
      <c r="X358" s="159"/>
      <c r="Y358" s="159"/>
      <c r="Z358" s="159"/>
      <c r="AA358" s="159">
        <v>50</v>
      </c>
      <c r="AB358" s="159"/>
      <c r="AC358" s="159"/>
      <c r="AD358" s="158">
        <f t="shared" si="114"/>
        <v>842</v>
      </c>
      <c r="AE358" s="159"/>
      <c r="AF358" s="158">
        <f t="shared" si="123"/>
        <v>1082</v>
      </c>
      <c r="AG358" s="158">
        <f t="shared" si="127"/>
        <v>240</v>
      </c>
      <c r="AH358" s="159"/>
      <c r="AI358" s="159"/>
      <c r="AJ358" s="159"/>
      <c r="AK358" s="159"/>
      <c r="AL358" s="159"/>
      <c r="AM358" s="159"/>
      <c r="AN358" s="159"/>
      <c r="AO358" s="159"/>
      <c r="AP358" s="159"/>
      <c r="AQ358" s="158">
        <f t="shared" si="116"/>
        <v>240</v>
      </c>
      <c r="AR358" s="159">
        <v>1562</v>
      </c>
      <c r="AS358" s="158">
        <f t="shared" si="117"/>
        <v>-240</v>
      </c>
      <c r="AT358" s="158">
        <f t="shared" si="128"/>
        <v>240</v>
      </c>
      <c r="AU358" s="159"/>
      <c r="AV358" s="159"/>
      <c r="AW358" s="159"/>
      <c r="AX358" s="159"/>
      <c r="AY358" s="159"/>
      <c r="AZ358" s="159"/>
      <c r="BA358" s="159"/>
      <c r="BB358" s="159"/>
      <c r="BC358" s="159"/>
      <c r="BD358" s="158">
        <f t="shared" si="118"/>
        <v>240</v>
      </c>
      <c r="BE358" s="159"/>
      <c r="BF358" s="159">
        <f t="shared" si="119"/>
        <v>0</v>
      </c>
      <c r="BG358" s="137" t="str">
        <f t="shared" si="108"/>
        <v>*</v>
      </c>
    </row>
    <row r="359" spans="1:59">
      <c r="A359" s="138">
        <v>357</v>
      </c>
      <c r="B359" s="221" t="s">
        <v>1286</v>
      </c>
      <c r="C359" s="213" t="s">
        <v>14</v>
      </c>
      <c r="D359" s="156" t="s">
        <v>12</v>
      </c>
      <c r="E359" s="161">
        <v>50</v>
      </c>
      <c r="F359" s="158">
        <v>0</v>
      </c>
      <c r="G359" s="158">
        <f t="shared" si="125"/>
        <v>150</v>
      </c>
      <c r="H359" s="159"/>
      <c r="I359" s="159"/>
      <c r="J359" s="159"/>
      <c r="K359" s="159"/>
      <c r="L359" s="159"/>
      <c r="M359" s="159"/>
      <c r="N359" s="159"/>
      <c r="O359" s="159"/>
      <c r="P359" s="159"/>
      <c r="Q359" s="158">
        <f t="shared" si="113"/>
        <v>150</v>
      </c>
      <c r="R359" s="159">
        <v>150</v>
      </c>
      <c r="S359" s="158">
        <f t="shared" si="120"/>
        <v>0</v>
      </c>
      <c r="T359" s="158">
        <f t="shared" si="126"/>
        <v>150</v>
      </c>
      <c r="U359" s="159"/>
      <c r="V359" s="159"/>
      <c r="W359" s="159"/>
      <c r="X359" s="159"/>
      <c r="Y359" s="159"/>
      <c r="Z359" s="159"/>
      <c r="AA359" s="159"/>
      <c r="AB359" s="159"/>
      <c r="AC359" s="159"/>
      <c r="AD359" s="158">
        <f t="shared" si="114"/>
        <v>150</v>
      </c>
      <c r="AE359" s="159">
        <v>300</v>
      </c>
      <c r="AF359" s="158">
        <f t="shared" si="123"/>
        <v>-150</v>
      </c>
      <c r="AG359" s="158">
        <f t="shared" si="127"/>
        <v>150</v>
      </c>
      <c r="AH359" s="176"/>
      <c r="AI359" s="176"/>
      <c r="AJ359" s="176"/>
      <c r="AK359" s="176"/>
      <c r="AL359" s="176"/>
      <c r="AM359" s="176"/>
      <c r="AN359" s="176"/>
      <c r="AO359" s="176"/>
      <c r="AP359" s="176"/>
      <c r="AQ359" s="158">
        <f t="shared" si="116"/>
        <v>150</v>
      </c>
      <c r="AR359" s="159"/>
      <c r="AS359" s="158">
        <f t="shared" si="117"/>
        <v>0</v>
      </c>
      <c r="AT359" s="158">
        <f t="shared" si="128"/>
        <v>150</v>
      </c>
      <c r="AU359" s="176"/>
      <c r="AV359" s="176"/>
      <c r="AW359" s="176"/>
      <c r="AX359" s="176"/>
      <c r="AY359" s="176"/>
      <c r="AZ359" s="176"/>
      <c r="BA359" s="176"/>
      <c r="BB359" s="176"/>
      <c r="BC359" s="176"/>
      <c r="BD359" s="158">
        <f t="shared" si="118"/>
        <v>150</v>
      </c>
      <c r="BE359" s="159">
        <v>150</v>
      </c>
      <c r="BF359" s="159">
        <f t="shared" si="119"/>
        <v>0</v>
      </c>
      <c r="BG359" s="137" t="str">
        <f t="shared" si="108"/>
        <v>*</v>
      </c>
    </row>
    <row r="360" spans="1:59">
      <c r="A360" s="138">
        <v>358</v>
      </c>
      <c r="B360" s="155" t="s">
        <v>763</v>
      </c>
      <c r="C360" s="213" t="s">
        <v>10</v>
      </c>
      <c r="D360" s="156" t="s">
        <v>765</v>
      </c>
      <c r="E360" s="157">
        <v>165</v>
      </c>
      <c r="F360" s="158">
        <v>0</v>
      </c>
      <c r="G360" s="158">
        <f t="shared" si="125"/>
        <v>495</v>
      </c>
      <c r="H360" s="159"/>
      <c r="I360" s="159"/>
      <c r="J360" s="159"/>
      <c r="K360" s="159"/>
      <c r="L360" s="159"/>
      <c r="M360" s="159"/>
      <c r="N360" s="159">
        <v>50</v>
      </c>
      <c r="O360" s="159"/>
      <c r="P360" s="159"/>
      <c r="Q360" s="158">
        <f t="shared" si="113"/>
        <v>545</v>
      </c>
      <c r="R360" s="159">
        <v>545</v>
      </c>
      <c r="S360" s="158">
        <f t="shared" si="120"/>
        <v>0</v>
      </c>
      <c r="T360" s="158">
        <f t="shared" si="126"/>
        <v>495</v>
      </c>
      <c r="U360" s="159"/>
      <c r="V360" s="159"/>
      <c r="W360" s="159"/>
      <c r="X360" s="159"/>
      <c r="Y360" s="159"/>
      <c r="Z360" s="159"/>
      <c r="AA360" s="159"/>
      <c r="AB360" s="159"/>
      <c r="AC360" s="159"/>
      <c r="AD360" s="158">
        <f t="shared" si="114"/>
        <v>495</v>
      </c>
      <c r="AE360" s="159">
        <v>495</v>
      </c>
      <c r="AF360" s="158">
        <f t="shared" si="123"/>
        <v>0</v>
      </c>
      <c r="AG360" s="158">
        <f t="shared" si="127"/>
        <v>495</v>
      </c>
      <c r="AH360" s="176"/>
      <c r="AI360" s="176"/>
      <c r="AJ360" s="176"/>
      <c r="AK360" s="176"/>
      <c r="AL360" s="176"/>
      <c r="AM360" s="176"/>
      <c r="AN360" s="176"/>
      <c r="AO360" s="176"/>
      <c r="AP360" s="176"/>
      <c r="AQ360" s="158">
        <f t="shared" si="116"/>
        <v>495</v>
      </c>
      <c r="AR360" s="159">
        <v>495</v>
      </c>
      <c r="AS360" s="158">
        <f t="shared" si="117"/>
        <v>0</v>
      </c>
      <c r="AT360" s="158">
        <f t="shared" si="128"/>
        <v>495</v>
      </c>
      <c r="AU360" s="176"/>
      <c r="AV360" s="176"/>
      <c r="AW360" s="176"/>
      <c r="AX360" s="176"/>
      <c r="AY360" s="176"/>
      <c r="AZ360" s="176"/>
      <c r="BA360" s="176"/>
      <c r="BB360" s="176"/>
      <c r="BC360" s="176"/>
      <c r="BD360" s="158">
        <f t="shared" si="118"/>
        <v>495</v>
      </c>
      <c r="BE360" s="159">
        <v>495</v>
      </c>
      <c r="BF360" s="159">
        <f t="shared" si="119"/>
        <v>0</v>
      </c>
      <c r="BG360" s="137" t="str">
        <f t="shared" si="108"/>
        <v>*</v>
      </c>
    </row>
    <row r="361" spans="1:59">
      <c r="A361" s="138">
        <v>359</v>
      </c>
      <c r="B361" s="160" t="s">
        <v>766</v>
      </c>
      <c r="C361" s="213" t="s">
        <v>14</v>
      </c>
      <c r="D361" s="156" t="s">
        <v>328</v>
      </c>
      <c r="E361" s="161">
        <v>115</v>
      </c>
      <c r="F361" s="158">
        <v>0</v>
      </c>
      <c r="G361" s="158">
        <f t="shared" si="125"/>
        <v>345</v>
      </c>
      <c r="H361" s="159"/>
      <c r="I361" s="159"/>
      <c r="J361" s="159"/>
      <c r="K361" s="159"/>
      <c r="L361" s="159"/>
      <c r="M361" s="159"/>
      <c r="N361" s="159"/>
      <c r="O361" s="159"/>
      <c r="P361" s="159"/>
      <c r="Q361" s="158">
        <f t="shared" si="113"/>
        <v>345</v>
      </c>
      <c r="R361" s="159">
        <v>345</v>
      </c>
      <c r="S361" s="158">
        <f t="shared" si="120"/>
        <v>0</v>
      </c>
      <c r="T361" s="158">
        <f t="shared" si="126"/>
        <v>345</v>
      </c>
      <c r="U361" s="159"/>
      <c r="V361" s="159"/>
      <c r="W361" s="159"/>
      <c r="X361" s="159"/>
      <c r="Y361" s="159"/>
      <c r="Z361" s="159"/>
      <c r="AA361" s="159"/>
      <c r="AB361" s="159"/>
      <c r="AC361" s="159"/>
      <c r="AD361" s="158">
        <f t="shared" si="114"/>
        <v>345</v>
      </c>
      <c r="AE361" s="159">
        <v>345</v>
      </c>
      <c r="AF361" s="158">
        <f t="shared" si="123"/>
        <v>0</v>
      </c>
      <c r="AG361" s="158">
        <f t="shared" si="127"/>
        <v>345</v>
      </c>
      <c r="AH361" s="176"/>
      <c r="AI361" s="176"/>
      <c r="AJ361" s="176"/>
      <c r="AK361" s="176"/>
      <c r="AL361" s="176"/>
      <c r="AM361" s="176"/>
      <c r="AN361" s="176"/>
      <c r="AO361" s="176"/>
      <c r="AP361" s="176"/>
      <c r="AQ361" s="158">
        <f t="shared" si="116"/>
        <v>345</v>
      </c>
      <c r="AR361" s="159">
        <v>345</v>
      </c>
      <c r="AS361" s="158">
        <f t="shared" si="117"/>
        <v>0</v>
      </c>
      <c r="AT361" s="158">
        <f t="shared" si="128"/>
        <v>345</v>
      </c>
      <c r="AU361" s="176"/>
      <c r="AV361" s="176"/>
      <c r="AW361" s="176"/>
      <c r="AX361" s="176"/>
      <c r="AY361" s="176"/>
      <c r="AZ361" s="176"/>
      <c r="BA361" s="176"/>
      <c r="BB361" s="176"/>
      <c r="BC361" s="176"/>
      <c r="BD361" s="158">
        <f t="shared" si="118"/>
        <v>345</v>
      </c>
      <c r="BE361" s="159"/>
      <c r="BF361" s="159">
        <f t="shared" si="119"/>
        <v>345</v>
      </c>
      <c r="BG361" s="137" t="str">
        <f t="shared" si="108"/>
        <v/>
      </c>
    </row>
    <row r="362" spans="1:59">
      <c r="A362" s="138">
        <v>360</v>
      </c>
      <c r="B362" s="155" t="s">
        <v>770</v>
      </c>
      <c r="C362" s="213" t="s">
        <v>10</v>
      </c>
      <c r="D362" s="156" t="s">
        <v>100</v>
      </c>
      <c r="E362" s="157">
        <v>375</v>
      </c>
      <c r="F362" s="158">
        <v>4.9000000000000004</v>
      </c>
      <c r="G362" s="158">
        <f t="shared" si="125"/>
        <v>1125</v>
      </c>
      <c r="H362" s="159"/>
      <c r="I362" s="159"/>
      <c r="J362" s="159"/>
      <c r="K362" s="159"/>
      <c r="L362" s="159"/>
      <c r="M362" s="159"/>
      <c r="N362" s="159"/>
      <c r="O362" s="159"/>
      <c r="P362" s="159"/>
      <c r="Q362" s="158">
        <f t="shared" si="113"/>
        <v>1125</v>
      </c>
      <c r="R362" s="159"/>
      <c r="S362" s="158">
        <f t="shared" si="120"/>
        <v>1129.9000000000001</v>
      </c>
      <c r="T362" s="158">
        <f t="shared" si="126"/>
        <v>1125</v>
      </c>
      <c r="U362" s="159"/>
      <c r="V362" s="159"/>
      <c r="W362" s="159"/>
      <c r="X362" s="159"/>
      <c r="Y362" s="159"/>
      <c r="Z362" s="159"/>
      <c r="AA362" s="159"/>
      <c r="AB362" s="159"/>
      <c r="AC362" s="159"/>
      <c r="AD362" s="158">
        <f t="shared" si="114"/>
        <v>1125</v>
      </c>
      <c r="AE362" s="159">
        <v>2254.9</v>
      </c>
      <c r="AF362" s="158">
        <f t="shared" si="123"/>
        <v>0</v>
      </c>
      <c r="AG362" s="158">
        <f t="shared" si="127"/>
        <v>1125</v>
      </c>
      <c r="AH362" s="176"/>
      <c r="AI362" s="176"/>
      <c r="AJ362" s="176"/>
      <c r="AK362" s="176"/>
      <c r="AL362" s="176"/>
      <c r="AM362" s="176"/>
      <c r="AN362" s="176"/>
      <c r="AO362" s="176"/>
      <c r="AP362" s="176"/>
      <c r="AQ362" s="158">
        <f t="shared" si="116"/>
        <v>1125</v>
      </c>
      <c r="AR362" s="159"/>
      <c r="AS362" s="158">
        <f t="shared" si="117"/>
        <v>1125</v>
      </c>
      <c r="AT362" s="158">
        <f t="shared" si="128"/>
        <v>1125</v>
      </c>
      <c r="AU362" s="176"/>
      <c r="AV362" s="176"/>
      <c r="AW362" s="176"/>
      <c r="AX362" s="176"/>
      <c r="AY362" s="176"/>
      <c r="AZ362" s="176"/>
      <c r="BA362" s="176"/>
      <c r="BB362" s="176"/>
      <c r="BC362" s="176"/>
      <c r="BD362" s="158">
        <f t="shared" si="118"/>
        <v>1125</v>
      </c>
      <c r="BE362" s="159">
        <v>2250</v>
      </c>
      <c r="BF362" s="159">
        <f t="shared" si="119"/>
        <v>0</v>
      </c>
      <c r="BG362" s="137" t="str">
        <f t="shared" si="108"/>
        <v>*</v>
      </c>
    </row>
    <row r="363" spans="1:59">
      <c r="A363" s="138">
        <v>361</v>
      </c>
      <c r="B363" s="160" t="s">
        <v>936</v>
      </c>
      <c r="C363" s="213" t="s">
        <v>14</v>
      </c>
      <c r="D363" s="156" t="s">
        <v>954</v>
      </c>
      <c r="E363" s="161">
        <v>20</v>
      </c>
      <c r="F363" s="158">
        <v>-110</v>
      </c>
      <c r="G363" s="158">
        <f t="shared" si="125"/>
        <v>60</v>
      </c>
      <c r="H363" s="159">
        <v>50</v>
      </c>
      <c r="I363" s="159"/>
      <c r="J363" s="159"/>
      <c r="K363" s="159"/>
      <c r="L363" s="159"/>
      <c r="M363" s="159"/>
      <c r="N363" s="159"/>
      <c r="O363" s="159"/>
      <c r="P363" s="159"/>
      <c r="Q363" s="158">
        <f t="shared" si="113"/>
        <v>110</v>
      </c>
      <c r="R363" s="159"/>
      <c r="S363" s="158">
        <f t="shared" si="120"/>
        <v>0</v>
      </c>
      <c r="T363" s="158">
        <f t="shared" si="126"/>
        <v>60</v>
      </c>
      <c r="U363" s="159"/>
      <c r="V363" s="159"/>
      <c r="W363" s="159"/>
      <c r="X363" s="159"/>
      <c r="Y363" s="159"/>
      <c r="Z363" s="159"/>
      <c r="AA363" s="159"/>
      <c r="AB363" s="159"/>
      <c r="AC363" s="159"/>
      <c r="AD363" s="158">
        <f t="shared" si="114"/>
        <v>60</v>
      </c>
      <c r="AE363" s="159">
        <v>120</v>
      </c>
      <c r="AF363" s="158">
        <f t="shared" si="123"/>
        <v>-60</v>
      </c>
      <c r="AG363" s="158">
        <f t="shared" si="127"/>
        <v>60</v>
      </c>
      <c r="AH363" s="176"/>
      <c r="AI363" s="176"/>
      <c r="AJ363" s="176"/>
      <c r="AK363" s="176"/>
      <c r="AL363" s="176"/>
      <c r="AM363" s="176"/>
      <c r="AN363" s="176"/>
      <c r="AO363" s="176"/>
      <c r="AP363" s="176"/>
      <c r="AQ363" s="158">
        <f t="shared" si="116"/>
        <v>60</v>
      </c>
      <c r="AR363" s="159"/>
      <c r="AS363" s="158">
        <f t="shared" si="117"/>
        <v>0</v>
      </c>
      <c r="AT363" s="158">
        <f t="shared" si="128"/>
        <v>60</v>
      </c>
      <c r="AU363" s="176"/>
      <c r="AV363" s="176"/>
      <c r="AW363" s="176"/>
      <c r="AX363" s="176"/>
      <c r="AY363" s="176"/>
      <c r="AZ363" s="176"/>
      <c r="BA363" s="176"/>
      <c r="BB363" s="176"/>
      <c r="BC363" s="176"/>
      <c r="BD363" s="158">
        <f t="shared" si="118"/>
        <v>60</v>
      </c>
      <c r="BE363" s="159"/>
      <c r="BF363" s="159">
        <f t="shared" si="119"/>
        <v>60</v>
      </c>
      <c r="BG363" s="137" t="str">
        <f t="shared" si="108"/>
        <v/>
      </c>
    </row>
    <row r="364" spans="1:59">
      <c r="A364" s="138">
        <v>362</v>
      </c>
      <c r="B364" s="155" t="s">
        <v>984</v>
      </c>
      <c r="C364" s="213" t="s">
        <v>14</v>
      </c>
      <c r="D364" s="156" t="s">
        <v>995</v>
      </c>
      <c r="E364" s="161">
        <v>60</v>
      </c>
      <c r="F364" s="158">
        <v>0</v>
      </c>
      <c r="G364" s="158">
        <f t="shared" si="125"/>
        <v>180</v>
      </c>
      <c r="H364" s="159"/>
      <c r="I364" s="159"/>
      <c r="J364" s="159"/>
      <c r="K364" s="159"/>
      <c r="L364" s="159"/>
      <c r="M364" s="159"/>
      <c r="N364" s="159"/>
      <c r="O364" s="159"/>
      <c r="P364" s="159"/>
      <c r="Q364" s="158">
        <f t="shared" si="113"/>
        <v>180</v>
      </c>
      <c r="R364" s="159">
        <v>720</v>
      </c>
      <c r="S364" s="158">
        <f t="shared" si="120"/>
        <v>-540</v>
      </c>
      <c r="T364" s="158">
        <f t="shared" si="126"/>
        <v>180</v>
      </c>
      <c r="U364" s="159"/>
      <c r="V364" s="159">
        <v>50</v>
      </c>
      <c r="W364" s="159">
        <v>268</v>
      </c>
      <c r="X364" s="159"/>
      <c r="Y364" s="159"/>
      <c r="Z364" s="159"/>
      <c r="AA364" s="159">
        <v>50</v>
      </c>
      <c r="AB364" s="159"/>
      <c r="AC364" s="159">
        <v>50</v>
      </c>
      <c r="AD364" s="158">
        <f t="shared" si="114"/>
        <v>598</v>
      </c>
      <c r="AE364" s="159"/>
      <c r="AF364" s="158">
        <f t="shared" si="123"/>
        <v>58</v>
      </c>
      <c r="AG364" s="158">
        <f t="shared" si="127"/>
        <v>180</v>
      </c>
      <c r="AH364" s="176"/>
      <c r="AI364" s="176"/>
      <c r="AJ364" s="176"/>
      <c r="AK364" s="176"/>
      <c r="AL364" s="176"/>
      <c r="AM364" s="176"/>
      <c r="AN364" s="176"/>
      <c r="AO364" s="176"/>
      <c r="AP364" s="176"/>
      <c r="AQ364" s="158">
        <f t="shared" si="116"/>
        <v>180</v>
      </c>
      <c r="AR364" s="159"/>
      <c r="AS364" s="158">
        <f t="shared" si="117"/>
        <v>238</v>
      </c>
      <c r="AT364" s="158">
        <f t="shared" si="128"/>
        <v>180</v>
      </c>
      <c r="AU364" s="176">
        <v>100</v>
      </c>
      <c r="AV364" s="176"/>
      <c r="AW364" s="176"/>
      <c r="AX364" s="176"/>
      <c r="AY364" s="176"/>
      <c r="AZ364" s="176"/>
      <c r="BA364" s="176"/>
      <c r="BB364" s="176"/>
      <c r="BC364" s="176"/>
      <c r="BD364" s="158">
        <f t="shared" si="118"/>
        <v>280</v>
      </c>
      <c r="BE364" s="159"/>
      <c r="BF364" s="159">
        <f t="shared" si="119"/>
        <v>518</v>
      </c>
      <c r="BG364" s="137" t="str">
        <f t="shared" si="108"/>
        <v/>
      </c>
    </row>
    <row r="365" spans="1:59">
      <c r="A365" s="138">
        <v>363</v>
      </c>
      <c r="B365" s="155" t="s">
        <v>773</v>
      </c>
      <c r="C365" s="213" t="s">
        <v>10</v>
      </c>
      <c r="D365" s="156" t="s">
        <v>775</v>
      </c>
      <c r="E365" s="157">
        <v>140</v>
      </c>
      <c r="F365" s="158">
        <v>420</v>
      </c>
      <c r="G365" s="158">
        <f t="shared" si="125"/>
        <v>420</v>
      </c>
      <c r="H365" s="159"/>
      <c r="I365" s="159"/>
      <c r="J365" s="159"/>
      <c r="K365" s="159"/>
      <c r="L365" s="159"/>
      <c r="M365" s="159"/>
      <c r="N365" s="159"/>
      <c r="O365" s="159"/>
      <c r="P365" s="159"/>
      <c r="Q365" s="158">
        <f t="shared" si="113"/>
        <v>420</v>
      </c>
      <c r="R365" s="159"/>
      <c r="S365" s="158">
        <f t="shared" si="120"/>
        <v>840</v>
      </c>
      <c r="T365" s="158">
        <f t="shared" si="126"/>
        <v>420</v>
      </c>
      <c r="U365" s="159"/>
      <c r="V365" s="159"/>
      <c r="W365" s="159"/>
      <c r="X365" s="159"/>
      <c r="Y365" s="159"/>
      <c r="Z365" s="159"/>
      <c r="AA365" s="159"/>
      <c r="AB365" s="159"/>
      <c r="AC365" s="159"/>
      <c r="AD365" s="158">
        <f t="shared" si="114"/>
        <v>420</v>
      </c>
      <c r="AE365" s="159">
        <v>1250</v>
      </c>
      <c r="AF365" s="158">
        <f t="shared" si="123"/>
        <v>10</v>
      </c>
      <c r="AG365" s="158">
        <f t="shared" si="127"/>
        <v>420</v>
      </c>
      <c r="AH365" s="176">
        <v>50</v>
      </c>
      <c r="AI365" s="176"/>
      <c r="AJ365" s="176"/>
      <c r="AK365" s="176"/>
      <c r="AL365" s="176"/>
      <c r="AM365" s="176"/>
      <c r="AN365" s="176">
        <v>50</v>
      </c>
      <c r="AO365" s="176"/>
      <c r="AP365" s="176"/>
      <c r="AQ365" s="158">
        <f t="shared" si="116"/>
        <v>520</v>
      </c>
      <c r="AR365" s="159"/>
      <c r="AS365" s="158">
        <f t="shared" si="117"/>
        <v>530</v>
      </c>
      <c r="AT365" s="158">
        <f t="shared" si="128"/>
        <v>420</v>
      </c>
      <c r="AU365" s="176"/>
      <c r="AV365" s="176"/>
      <c r="AW365" s="176"/>
      <c r="AX365" s="176"/>
      <c r="AY365" s="176"/>
      <c r="AZ365" s="176"/>
      <c r="BA365" s="176"/>
      <c r="BB365" s="176"/>
      <c r="BC365" s="176"/>
      <c r="BD365" s="158">
        <f t="shared" si="118"/>
        <v>420</v>
      </c>
      <c r="BE365" s="159"/>
      <c r="BF365" s="159">
        <f t="shared" si="119"/>
        <v>950</v>
      </c>
      <c r="BG365" s="137" t="str">
        <f t="shared" si="108"/>
        <v/>
      </c>
    </row>
    <row r="366" spans="1:59">
      <c r="A366" s="138">
        <v>364</v>
      </c>
      <c r="B366" s="162" t="s">
        <v>776</v>
      </c>
      <c r="C366" s="214" t="s">
        <v>30</v>
      </c>
      <c r="D366" s="164"/>
      <c r="E366" s="162"/>
      <c r="F366" s="165">
        <v>0</v>
      </c>
      <c r="G366" s="166">
        <f t="shared" si="125"/>
        <v>0</v>
      </c>
      <c r="H366" s="167"/>
      <c r="I366" s="167"/>
      <c r="J366" s="167"/>
      <c r="K366" s="167"/>
      <c r="L366" s="167"/>
      <c r="M366" s="167"/>
      <c r="N366" s="167"/>
      <c r="O366" s="167"/>
      <c r="P366" s="167"/>
      <c r="Q366" s="166">
        <f t="shared" si="113"/>
        <v>0</v>
      </c>
      <c r="R366" s="167"/>
      <c r="S366" s="166">
        <f t="shared" si="120"/>
        <v>0</v>
      </c>
      <c r="T366" s="166">
        <f t="shared" si="126"/>
        <v>0</v>
      </c>
      <c r="U366" s="167"/>
      <c r="V366" s="167"/>
      <c r="W366" s="167"/>
      <c r="X366" s="167"/>
      <c r="Y366" s="167"/>
      <c r="Z366" s="167"/>
      <c r="AA366" s="167"/>
      <c r="AB366" s="167"/>
      <c r="AC366" s="167"/>
      <c r="AD366" s="166">
        <f t="shared" si="114"/>
        <v>0</v>
      </c>
      <c r="AE366" s="167"/>
      <c r="AF366" s="166">
        <f t="shared" si="123"/>
        <v>0</v>
      </c>
      <c r="AG366" s="166">
        <f t="shared" si="127"/>
        <v>0</v>
      </c>
      <c r="AH366" s="167"/>
      <c r="AI366" s="167"/>
      <c r="AJ366" s="167"/>
      <c r="AK366" s="167"/>
      <c r="AL366" s="167"/>
      <c r="AM366" s="167"/>
      <c r="AN366" s="167"/>
      <c r="AO366" s="167"/>
      <c r="AP366" s="167"/>
      <c r="AQ366" s="166">
        <f t="shared" si="116"/>
        <v>0</v>
      </c>
      <c r="AR366" s="167"/>
      <c r="AS366" s="166">
        <f t="shared" si="117"/>
        <v>0</v>
      </c>
      <c r="AT366" s="166">
        <f t="shared" si="128"/>
        <v>0</v>
      </c>
      <c r="AU366" s="167"/>
      <c r="AV366" s="167"/>
      <c r="AW366" s="167"/>
      <c r="AX366" s="167"/>
      <c r="AY366" s="167"/>
      <c r="AZ366" s="167"/>
      <c r="BA366" s="167"/>
      <c r="BB366" s="167"/>
      <c r="BC366" s="167"/>
      <c r="BD366" s="166">
        <f t="shared" si="118"/>
        <v>0</v>
      </c>
      <c r="BE366" s="167"/>
      <c r="BF366" s="167">
        <f t="shared" si="119"/>
        <v>0</v>
      </c>
      <c r="BG366" s="137" t="str">
        <f t="shared" si="108"/>
        <v>*</v>
      </c>
    </row>
    <row r="367" spans="1:59">
      <c r="A367" s="138">
        <v>365</v>
      </c>
      <c r="B367" s="160" t="s">
        <v>777</v>
      </c>
      <c r="C367" s="213" t="s">
        <v>23</v>
      </c>
      <c r="D367" s="156" t="s">
        <v>911</v>
      </c>
      <c r="E367" s="161">
        <v>70</v>
      </c>
      <c r="F367" s="158">
        <v>0</v>
      </c>
      <c r="G367" s="158">
        <f t="shared" si="125"/>
        <v>210</v>
      </c>
      <c r="H367" s="159"/>
      <c r="I367" s="159"/>
      <c r="J367" s="159"/>
      <c r="K367" s="159"/>
      <c r="L367" s="159"/>
      <c r="M367" s="159"/>
      <c r="N367" s="159"/>
      <c r="O367" s="159"/>
      <c r="P367" s="159"/>
      <c r="Q367" s="158">
        <f t="shared" si="113"/>
        <v>210</v>
      </c>
      <c r="R367" s="159">
        <v>840</v>
      </c>
      <c r="S367" s="158">
        <f t="shared" si="120"/>
        <v>-630</v>
      </c>
      <c r="T367" s="158">
        <f t="shared" si="126"/>
        <v>210</v>
      </c>
      <c r="U367" s="159"/>
      <c r="V367" s="159"/>
      <c r="W367" s="159"/>
      <c r="X367" s="159"/>
      <c r="Y367" s="159"/>
      <c r="Z367" s="159"/>
      <c r="AA367" s="159"/>
      <c r="AB367" s="159"/>
      <c r="AC367" s="159"/>
      <c r="AD367" s="158">
        <f t="shared" si="114"/>
        <v>210</v>
      </c>
      <c r="AE367" s="159"/>
      <c r="AF367" s="158">
        <f t="shared" si="123"/>
        <v>-420</v>
      </c>
      <c r="AG367" s="158">
        <f t="shared" si="127"/>
        <v>210</v>
      </c>
      <c r="AH367" s="176"/>
      <c r="AI367" s="176"/>
      <c r="AJ367" s="176"/>
      <c r="AK367" s="176"/>
      <c r="AL367" s="176"/>
      <c r="AM367" s="176"/>
      <c r="AN367" s="176"/>
      <c r="AO367" s="176"/>
      <c r="AP367" s="176"/>
      <c r="AQ367" s="158">
        <f t="shared" si="116"/>
        <v>210</v>
      </c>
      <c r="AR367" s="159"/>
      <c r="AS367" s="158">
        <f t="shared" si="117"/>
        <v>-210</v>
      </c>
      <c r="AT367" s="158">
        <f t="shared" si="128"/>
        <v>210</v>
      </c>
      <c r="AU367" s="176"/>
      <c r="AV367" s="176"/>
      <c r="AW367" s="176"/>
      <c r="AX367" s="176"/>
      <c r="AY367" s="176"/>
      <c r="AZ367" s="176"/>
      <c r="BA367" s="176"/>
      <c r="BB367" s="176"/>
      <c r="BC367" s="176"/>
      <c r="BD367" s="158">
        <f t="shared" si="118"/>
        <v>210</v>
      </c>
      <c r="BE367" s="159"/>
      <c r="BF367" s="159">
        <f t="shared" si="119"/>
        <v>0</v>
      </c>
      <c r="BG367" s="137" t="str">
        <f t="shared" si="108"/>
        <v>*</v>
      </c>
    </row>
    <row r="368" spans="1:59">
      <c r="A368" s="138">
        <v>366</v>
      </c>
      <c r="B368" s="160" t="s">
        <v>781</v>
      </c>
      <c r="C368" s="213" t="s">
        <v>14</v>
      </c>
      <c r="D368" s="156" t="s">
        <v>298</v>
      </c>
      <c r="E368" s="161">
        <v>90</v>
      </c>
      <c r="F368" s="158">
        <v>0</v>
      </c>
      <c r="G368" s="158">
        <f t="shared" si="125"/>
        <v>270</v>
      </c>
      <c r="H368" s="159"/>
      <c r="I368" s="159"/>
      <c r="J368" s="159"/>
      <c r="K368" s="159"/>
      <c r="L368" s="159"/>
      <c r="M368" s="159"/>
      <c r="N368" s="159"/>
      <c r="O368" s="159"/>
      <c r="P368" s="159"/>
      <c r="Q368" s="158">
        <f t="shared" si="113"/>
        <v>270</v>
      </c>
      <c r="R368" s="159">
        <v>270</v>
      </c>
      <c r="S368" s="158">
        <f t="shared" si="120"/>
        <v>0</v>
      </c>
      <c r="T368" s="158">
        <f t="shared" si="126"/>
        <v>270</v>
      </c>
      <c r="U368" s="159"/>
      <c r="V368" s="159"/>
      <c r="W368" s="159"/>
      <c r="X368" s="159"/>
      <c r="Y368" s="159"/>
      <c r="Z368" s="159"/>
      <c r="AA368" s="159"/>
      <c r="AB368" s="159"/>
      <c r="AC368" s="159"/>
      <c r="AD368" s="158">
        <f t="shared" si="114"/>
        <v>270</v>
      </c>
      <c r="AE368" s="159">
        <v>270</v>
      </c>
      <c r="AF368" s="158">
        <f t="shared" si="123"/>
        <v>0</v>
      </c>
      <c r="AG368" s="158">
        <f t="shared" si="127"/>
        <v>270</v>
      </c>
      <c r="AH368" s="176"/>
      <c r="AI368" s="176"/>
      <c r="AJ368" s="176"/>
      <c r="AK368" s="176"/>
      <c r="AL368" s="176"/>
      <c r="AM368" s="176"/>
      <c r="AN368" s="176"/>
      <c r="AO368" s="176"/>
      <c r="AP368" s="176"/>
      <c r="AQ368" s="158">
        <f t="shared" si="116"/>
        <v>270</v>
      </c>
      <c r="AR368" s="159">
        <v>270</v>
      </c>
      <c r="AS368" s="158">
        <f t="shared" si="117"/>
        <v>0</v>
      </c>
      <c r="AT368" s="158">
        <f t="shared" si="128"/>
        <v>270</v>
      </c>
      <c r="AU368" s="176"/>
      <c r="AV368" s="176"/>
      <c r="AW368" s="176"/>
      <c r="AX368" s="176"/>
      <c r="AY368" s="176"/>
      <c r="AZ368" s="176"/>
      <c r="BA368" s="176"/>
      <c r="BB368" s="176"/>
      <c r="BC368" s="176"/>
      <c r="BD368" s="158">
        <f t="shared" si="118"/>
        <v>270</v>
      </c>
      <c r="BE368" s="159">
        <v>270</v>
      </c>
      <c r="BF368" s="159">
        <f t="shared" si="119"/>
        <v>0</v>
      </c>
      <c r="BG368" s="137" t="str">
        <f t="shared" si="108"/>
        <v>*</v>
      </c>
    </row>
    <row r="369" spans="1:59">
      <c r="A369" s="138">
        <v>367</v>
      </c>
      <c r="B369" s="155" t="s">
        <v>783</v>
      </c>
      <c r="C369" s="213" t="s">
        <v>10</v>
      </c>
      <c r="D369" s="156" t="s">
        <v>784</v>
      </c>
      <c r="E369" s="157">
        <v>105</v>
      </c>
      <c r="F369" s="158">
        <v>0</v>
      </c>
      <c r="G369" s="158">
        <f t="shared" si="125"/>
        <v>315</v>
      </c>
      <c r="H369" s="159"/>
      <c r="I369" s="159"/>
      <c r="J369" s="159"/>
      <c r="K369" s="159"/>
      <c r="L369" s="159"/>
      <c r="M369" s="159"/>
      <c r="N369" s="159"/>
      <c r="O369" s="159"/>
      <c r="P369" s="159"/>
      <c r="Q369" s="158">
        <f t="shared" si="113"/>
        <v>315</v>
      </c>
      <c r="R369" s="159">
        <v>315</v>
      </c>
      <c r="S369" s="158">
        <f t="shared" ref="S369:S379" si="129">F369+Q369-R369</f>
        <v>0</v>
      </c>
      <c r="T369" s="158">
        <f t="shared" si="126"/>
        <v>315</v>
      </c>
      <c r="U369" s="159"/>
      <c r="V369" s="159"/>
      <c r="W369" s="159"/>
      <c r="X369" s="159"/>
      <c r="Y369" s="159"/>
      <c r="Z369" s="159"/>
      <c r="AA369" s="159"/>
      <c r="AB369" s="159"/>
      <c r="AC369" s="159"/>
      <c r="AD369" s="158">
        <f t="shared" si="114"/>
        <v>315</v>
      </c>
      <c r="AE369" s="159"/>
      <c r="AF369" s="158">
        <f t="shared" si="123"/>
        <v>315</v>
      </c>
      <c r="AG369" s="158">
        <f t="shared" si="127"/>
        <v>315</v>
      </c>
      <c r="AH369" s="176"/>
      <c r="AI369" s="176"/>
      <c r="AJ369" s="176"/>
      <c r="AK369" s="176"/>
      <c r="AL369" s="176"/>
      <c r="AM369" s="176"/>
      <c r="AN369" s="176"/>
      <c r="AO369" s="176"/>
      <c r="AP369" s="176"/>
      <c r="AQ369" s="158">
        <f t="shared" si="116"/>
        <v>315</v>
      </c>
      <c r="AR369" s="159"/>
      <c r="AS369" s="158">
        <f t="shared" si="117"/>
        <v>630</v>
      </c>
      <c r="AT369" s="158">
        <f t="shared" si="128"/>
        <v>315</v>
      </c>
      <c r="AU369" s="176"/>
      <c r="AV369" s="176"/>
      <c r="AW369" s="176"/>
      <c r="AX369" s="176"/>
      <c r="AY369" s="176"/>
      <c r="AZ369" s="176"/>
      <c r="BA369" s="176"/>
      <c r="BB369" s="176"/>
      <c r="BC369" s="176"/>
      <c r="BD369" s="158">
        <f t="shared" si="118"/>
        <v>315</v>
      </c>
      <c r="BE369" s="159">
        <v>945</v>
      </c>
      <c r="BF369" s="159">
        <f t="shared" si="119"/>
        <v>0</v>
      </c>
      <c r="BG369" s="137" t="str">
        <f t="shared" si="108"/>
        <v>*</v>
      </c>
    </row>
    <row r="370" spans="1:59">
      <c r="A370" s="138">
        <v>368</v>
      </c>
      <c r="B370" s="160" t="s">
        <v>785</v>
      </c>
      <c r="C370" s="213" t="s">
        <v>14</v>
      </c>
      <c r="D370" s="156" t="s">
        <v>12</v>
      </c>
      <c r="E370" s="161">
        <v>390</v>
      </c>
      <c r="F370" s="158">
        <v>0</v>
      </c>
      <c r="G370" s="158">
        <f t="shared" si="125"/>
        <v>1170</v>
      </c>
      <c r="H370" s="159"/>
      <c r="I370" s="159"/>
      <c r="J370" s="159"/>
      <c r="K370" s="159"/>
      <c r="L370" s="159"/>
      <c r="M370" s="159"/>
      <c r="N370" s="159"/>
      <c r="O370" s="159"/>
      <c r="P370" s="159"/>
      <c r="Q370" s="158">
        <f t="shared" si="113"/>
        <v>1170</v>
      </c>
      <c r="R370" s="159">
        <v>1170</v>
      </c>
      <c r="S370" s="158">
        <f t="shared" si="129"/>
        <v>0</v>
      </c>
      <c r="T370" s="158">
        <f t="shared" si="126"/>
        <v>1170</v>
      </c>
      <c r="U370" s="159"/>
      <c r="V370" s="159"/>
      <c r="W370" s="159"/>
      <c r="X370" s="159"/>
      <c r="Y370" s="159"/>
      <c r="Z370" s="159"/>
      <c r="AA370" s="159">
        <v>50</v>
      </c>
      <c r="AB370" s="159"/>
      <c r="AC370" s="159"/>
      <c r="AD370" s="158">
        <f t="shared" si="114"/>
        <v>1220</v>
      </c>
      <c r="AE370" s="159">
        <v>2390</v>
      </c>
      <c r="AF370" s="158">
        <f t="shared" si="123"/>
        <v>-1170</v>
      </c>
      <c r="AG370" s="158">
        <f t="shared" si="127"/>
        <v>1170</v>
      </c>
      <c r="AH370" s="176"/>
      <c r="AI370" s="176"/>
      <c r="AJ370" s="176"/>
      <c r="AK370" s="176"/>
      <c r="AL370" s="176"/>
      <c r="AM370" s="176"/>
      <c r="AN370" s="176"/>
      <c r="AO370" s="176"/>
      <c r="AP370" s="176"/>
      <c r="AQ370" s="158">
        <f t="shared" si="116"/>
        <v>1170</v>
      </c>
      <c r="AR370" s="159"/>
      <c r="AS370" s="158">
        <f t="shared" si="117"/>
        <v>0</v>
      </c>
      <c r="AT370" s="158">
        <f t="shared" si="128"/>
        <v>1170</v>
      </c>
      <c r="AU370" s="176"/>
      <c r="AV370" s="176"/>
      <c r="AW370" s="176"/>
      <c r="AX370" s="176"/>
      <c r="AY370" s="176"/>
      <c r="AZ370" s="176"/>
      <c r="BA370" s="176"/>
      <c r="BB370" s="176"/>
      <c r="BC370" s="176"/>
      <c r="BD370" s="158">
        <f t="shared" si="118"/>
        <v>1170</v>
      </c>
      <c r="BE370" s="159">
        <v>1170</v>
      </c>
      <c r="BF370" s="159">
        <f t="shared" si="119"/>
        <v>0</v>
      </c>
      <c r="BG370" s="137" t="str">
        <f t="shared" si="108"/>
        <v>*</v>
      </c>
    </row>
    <row r="371" spans="1:59">
      <c r="A371" s="138">
        <v>369</v>
      </c>
      <c r="B371" s="155" t="s">
        <v>786</v>
      </c>
      <c r="C371" s="213" t="s">
        <v>10</v>
      </c>
      <c r="D371" s="156" t="s">
        <v>788</v>
      </c>
      <c r="E371" s="157">
        <v>165</v>
      </c>
      <c r="F371" s="158">
        <v>0</v>
      </c>
      <c r="G371" s="158">
        <f t="shared" si="125"/>
        <v>495</v>
      </c>
      <c r="H371" s="159">
        <v>100</v>
      </c>
      <c r="I371" s="159"/>
      <c r="J371" s="159"/>
      <c r="K371" s="159"/>
      <c r="L371" s="159"/>
      <c r="M371" s="159"/>
      <c r="N371" s="159"/>
      <c r="O371" s="159"/>
      <c r="P371" s="159"/>
      <c r="Q371" s="158">
        <f t="shared" si="113"/>
        <v>595</v>
      </c>
      <c r="R371" s="159">
        <v>595</v>
      </c>
      <c r="S371" s="158">
        <f t="shared" si="129"/>
        <v>0</v>
      </c>
      <c r="T371" s="158">
        <f t="shared" si="126"/>
        <v>495</v>
      </c>
      <c r="U371" s="159">
        <v>50</v>
      </c>
      <c r="V371" s="159"/>
      <c r="W371" s="159"/>
      <c r="X371" s="159"/>
      <c r="Y371" s="159"/>
      <c r="Z371" s="159"/>
      <c r="AA371" s="159">
        <v>50</v>
      </c>
      <c r="AB371" s="159"/>
      <c r="AC371" s="159">
        <v>50</v>
      </c>
      <c r="AD371" s="158">
        <f t="shared" si="114"/>
        <v>645</v>
      </c>
      <c r="AE371" s="159">
        <v>645</v>
      </c>
      <c r="AF371" s="158">
        <f t="shared" si="123"/>
        <v>0</v>
      </c>
      <c r="AG371" s="158">
        <f t="shared" si="127"/>
        <v>495</v>
      </c>
      <c r="AH371" s="176"/>
      <c r="AI371" s="176"/>
      <c r="AJ371" s="176"/>
      <c r="AK371" s="176"/>
      <c r="AL371" s="176"/>
      <c r="AM371" s="176"/>
      <c r="AN371" s="176"/>
      <c r="AO371" s="176"/>
      <c r="AP371" s="176"/>
      <c r="AQ371" s="158">
        <f t="shared" si="116"/>
        <v>495</v>
      </c>
      <c r="AR371" s="159"/>
      <c r="AS371" s="158">
        <f t="shared" si="117"/>
        <v>495</v>
      </c>
      <c r="AT371" s="158">
        <f t="shared" si="128"/>
        <v>495</v>
      </c>
      <c r="AU371" s="176">
        <v>50</v>
      </c>
      <c r="AV371" s="176">
        <v>50</v>
      </c>
      <c r="AW371" s="176"/>
      <c r="AX371" s="176"/>
      <c r="AY371" s="176"/>
      <c r="AZ371" s="176"/>
      <c r="BA371" s="176"/>
      <c r="BB371" s="176"/>
      <c r="BC371" s="176"/>
      <c r="BD371" s="158">
        <f t="shared" si="118"/>
        <v>595</v>
      </c>
      <c r="BE371" s="159">
        <v>1100</v>
      </c>
      <c r="BF371" s="159">
        <f t="shared" si="119"/>
        <v>-10</v>
      </c>
      <c r="BG371" s="137" t="str">
        <f t="shared" si="108"/>
        <v/>
      </c>
    </row>
    <row r="372" spans="1:59">
      <c r="A372" s="138">
        <v>370</v>
      </c>
      <c r="B372" s="223" t="s">
        <v>1293</v>
      </c>
      <c r="C372" s="215" t="s">
        <v>14</v>
      </c>
      <c r="D372" s="170" t="s">
        <v>959</v>
      </c>
      <c r="E372" s="171">
        <v>50</v>
      </c>
      <c r="F372" s="166">
        <v>900</v>
      </c>
      <c r="G372" s="166">
        <v>0</v>
      </c>
      <c r="H372" s="167"/>
      <c r="I372" s="167"/>
      <c r="J372" s="167"/>
      <c r="K372" s="167"/>
      <c r="L372" s="167"/>
      <c r="M372" s="167"/>
      <c r="N372" s="167"/>
      <c r="O372" s="167"/>
      <c r="P372" s="167"/>
      <c r="Q372" s="166">
        <f t="shared" si="113"/>
        <v>0</v>
      </c>
      <c r="R372" s="167"/>
      <c r="S372" s="166">
        <f t="shared" si="129"/>
        <v>900</v>
      </c>
      <c r="T372" s="166">
        <v>0</v>
      </c>
      <c r="U372" s="167"/>
      <c r="V372" s="167"/>
      <c r="W372" s="167"/>
      <c r="X372" s="167"/>
      <c r="Y372" s="167"/>
      <c r="Z372" s="167"/>
      <c r="AA372" s="167"/>
      <c r="AB372" s="167"/>
      <c r="AC372" s="167"/>
      <c r="AD372" s="166">
        <f t="shared" si="114"/>
        <v>0</v>
      </c>
      <c r="AE372" s="167"/>
      <c r="AF372" s="166">
        <f t="shared" si="123"/>
        <v>900</v>
      </c>
      <c r="AG372" s="166">
        <v>0</v>
      </c>
      <c r="AH372" s="167"/>
      <c r="AI372" s="167"/>
      <c r="AJ372" s="167"/>
      <c r="AK372" s="167"/>
      <c r="AL372" s="167"/>
      <c r="AM372" s="167"/>
      <c r="AN372" s="167"/>
      <c r="AO372" s="167"/>
      <c r="AP372" s="167"/>
      <c r="AQ372" s="166">
        <f t="shared" si="116"/>
        <v>0</v>
      </c>
      <c r="AR372" s="167"/>
      <c r="AS372" s="166">
        <f t="shared" si="117"/>
        <v>900</v>
      </c>
      <c r="AT372" s="166">
        <v>0</v>
      </c>
      <c r="AU372" s="167"/>
      <c r="AV372" s="167"/>
      <c r="AW372" s="167"/>
      <c r="AX372" s="167"/>
      <c r="AY372" s="167"/>
      <c r="AZ372" s="167"/>
      <c r="BA372" s="167"/>
      <c r="BB372" s="167"/>
      <c r="BC372" s="167"/>
      <c r="BD372" s="166">
        <f t="shared" si="118"/>
        <v>0</v>
      </c>
      <c r="BE372" s="167"/>
      <c r="BF372" s="167">
        <f t="shared" si="119"/>
        <v>900</v>
      </c>
      <c r="BG372" s="137" t="str">
        <f t="shared" si="108"/>
        <v/>
      </c>
    </row>
    <row r="373" spans="1:59">
      <c r="A373" s="138">
        <v>371</v>
      </c>
      <c r="B373" s="239" t="s">
        <v>789</v>
      </c>
      <c r="C373" s="213" t="s">
        <v>23</v>
      </c>
      <c r="D373" s="156" t="s">
        <v>791</v>
      </c>
      <c r="E373" s="161">
        <v>95</v>
      </c>
      <c r="F373" s="158">
        <v>0</v>
      </c>
      <c r="G373" s="158">
        <f t="shared" ref="G373:G379" si="130">E373*3</f>
        <v>285</v>
      </c>
      <c r="H373" s="159"/>
      <c r="I373" s="159"/>
      <c r="J373" s="159"/>
      <c r="K373" s="159"/>
      <c r="L373" s="159"/>
      <c r="M373" s="159"/>
      <c r="N373" s="159"/>
      <c r="O373" s="159"/>
      <c r="P373" s="159"/>
      <c r="Q373" s="158">
        <f t="shared" si="113"/>
        <v>285</v>
      </c>
      <c r="R373" s="159">
        <v>1140</v>
      </c>
      <c r="S373" s="158">
        <f t="shared" si="129"/>
        <v>-855</v>
      </c>
      <c r="T373" s="158">
        <f t="shared" ref="T373:T379" si="131">E373*3</f>
        <v>285</v>
      </c>
      <c r="U373" s="159"/>
      <c r="V373" s="159"/>
      <c r="W373" s="159"/>
      <c r="X373" s="159"/>
      <c r="Y373" s="159"/>
      <c r="Z373" s="159"/>
      <c r="AA373" s="159"/>
      <c r="AB373" s="159"/>
      <c r="AC373" s="159"/>
      <c r="AD373" s="158">
        <f t="shared" si="114"/>
        <v>285</v>
      </c>
      <c r="AE373" s="159"/>
      <c r="AF373" s="158">
        <f t="shared" si="123"/>
        <v>-570</v>
      </c>
      <c r="AG373" s="158">
        <f t="shared" ref="AG373:AG379" si="132">$E373*3</f>
        <v>285</v>
      </c>
      <c r="AH373" s="176"/>
      <c r="AI373" s="176"/>
      <c r="AJ373" s="176"/>
      <c r="AK373" s="176"/>
      <c r="AL373" s="176"/>
      <c r="AM373" s="176"/>
      <c r="AN373" s="176"/>
      <c r="AO373" s="176"/>
      <c r="AP373" s="176"/>
      <c r="AQ373" s="158">
        <f t="shared" si="116"/>
        <v>285</v>
      </c>
      <c r="AR373" s="159"/>
      <c r="AS373" s="158">
        <f t="shared" si="117"/>
        <v>-285</v>
      </c>
      <c r="AT373" s="158">
        <f t="shared" ref="AT373:AT379" si="133">$E373*3</f>
        <v>285</v>
      </c>
      <c r="AU373" s="176"/>
      <c r="AV373" s="176"/>
      <c r="AW373" s="176"/>
      <c r="AX373" s="176"/>
      <c r="AY373" s="176"/>
      <c r="AZ373" s="176"/>
      <c r="BA373" s="176"/>
      <c r="BB373" s="176"/>
      <c r="BC373" s="176"/>
      <c r="BD373" s="158">
        <f t="shared" si="118"/>
        <v>285</v>
      </c>
      <c r="BE373" s="159"/>
      <c r="BF373" s="159">
        <f t="shared" si="119"/>
        <v>0</v>
      </c>
    </row>
    <row r="374" spans="1:59">
      <c r="A374" s="138">
        <v>372</v>
      </c>
      <c r="B374" s="239" t="s">
        <v>792</v>
      </c>
      <c r="C374" s="213" t="s">
        <v>14</v>
      </c>
      <c r="D374" s="156" t="s">
        <v>12</v>
      </c>
      <c r="E374" s="161">
        <v>60</v>
      </c>
      <c r="F374" s="158">
        <v>0</v>
      </c>
      <c r="G374" s="158">
        <f t="shared" si="130"/>
        <v>180</v>
      </c>
      <c r="H374" s="159">
        <v>50</v>
      </c>
      <c r="I374" s="159"/>
      <c r="J374" s="159"/>
      <c r="K374" s="159"/>
      <c r="L374" s="159"/>
      <c r="M374" s="159"/>
      <c r="N374" s="159"/>
      <c r="O374" s="159"/>
      <c r="P374" s="159"/>
      <c r="Q374" s="158">
        <f t="shared" si="113"/>
        <v>230</v>
      </c>
      <c r="R374" s="159">
        <v>230</v>
      </c>
      <c r="S374" s="158">
        <f t="shared" si="129"/>
        <v>0</v>
      </c>
      <c r="T374" s="158">
        <f t="shared" si="131"/>
        <v>180</v>
      </c>
      <c r="U374" s="159"/>
      <c r="V374" s="159"/>
      <c r="W374" s="159"/>
      <c r="X374" s="159"/>
      <c r="Y374" s="159"/>
      <c r="Z374" s="159"/>
      <c r="AA374" s="159">
        <v>50</v>
      </c>
      <c r="AB374" s="159"/>
      <c r="AC374" s="159"/>
      <c r="AD374" s="158">
        <f t="shared" si="114"/>
        <v>230</v>
      </c>
      <c r="AE374" s="159">
        <v>230</v>
      </c>
      <c r="AF374" s="158">
        <f t="shared" si="123"/>
        <v>0</v>
      </c>
      <c r="AG374" s="158">
        <f t="shared" si="132"/>
        <v>180</v>
      </c>
      <c r="AH374" s="176">
        <v>50</v>
      </c>
      <c r="AI374" s="176"/>
      <c r="AJ374" s="176"/>
      <c r="AK374" s="176"/>
      <c r="AL374" s="176"/>
      <c r="AM374" s="176"/>
      <c r="AN374" s="176"/>
      <c r="AO374" s="176"/>
      <c r="AP374" s="176"/>
      <c r="AQ374" s="158">
        <f t="shared" si="116"/>
        <v>230</v>
      </c>
      <c r="AR374" s="159">
        <v>230</v>
      </c>
      <c r="AS374" s="158">
        <f t="shared" si="117"/>
        <v>0</v>
      </c>
      <c r="AT374" s="158">
        <f t="shared" si="133"/>
        <v>180</v>
      </c>
      <c r="AU374" s="176"/>
      <c r="AV374" s="176"/>
      <c r="AW374" s="176"/>
      <c r="AX374" s="176"/>
      <c r="AY374" s="176"/>
      <c r="AZ374" s="176"/>
      <c r="BA374" s="176"/>
      <c r="BB374" s="176"/>
      <c r="BC374" s="176"/>
      <c r="BD374" s="158">
        <f t="shared" si="118"/>
        <v>180</v>
      </c>
      <c r="BE374" s="159"/>
      <c r="BF374" s="159">
        <f t="shared" si="119"/>
        <v>180</v>
      </c>
    </row>
    <row r="375" spans="1:59">
      <c r="A375" s="138">
        <v>373</v>
      </c>
      <c r="B375" s="239" t="s">
        <v>794</v>
      </c>
      <c r="C375" s="213" t="s">
        <v>14</v>
      </c>
      <c r="D375" s="156" t="s">
        <v>796</v>
      </c>
      <c r="E375" s="161">
        <v>125</v>
      </c>
      <c r="F375" s="158">
        <v>0</v>
      </c>
      <c r="G375" s="158">
        <f t="shared" si="130"/>
        <v>375</v>
      </c>
      <c r="H375" s="159"/>
      <c r="I375" s="159"/>
      <c r="J375" s="159"/>
      <c r="K375" s="159"/>
      <c r="L375" s="159"/>
      <c r="M375" s="159"/>
      <c r="N375" s="159"/>
      <c r="O375" s="159"/>
      <c r="P375" s="159"/>
      <c r="Q375" s="158">
        <f t="shared" si="113"/>
        <v>375</v>
      </c>
      <c r="R375" s="159"/>
      <c r="S375" s="158">
        <f t="shared" si="129"/>
        <v>375</v>
      </c>
      <c r="T375" s="158">
        <f t="shared" si="131"/>
        <v>375</v>
      </c>
      <c r="U375" s="159"/>
      <c r="V375" s="159"/>
      <c r="W375" s="159"/>
      <c r="X375" s="159"/>
      <c r="Y375" s="159"/>
      <c r="Z375" s="159"/>
      <c r="AA375" s="159">
        <v>50</v>
      </c>
      <c r="AB375" s="159"/>
      <c r="AC375" s="159"/>
      <c r="AD375" s="158">
        <f t="shared" si="114"/>
        <v>425</v>
      </c>
      <c r="AE375" s="159">
        <v>1175</v>
      </c>
      <c r="AF375" s="158">
        <f t="shared" si="123"/>
        <v>-375</v>
      </c>
      <c r="AG375" s="158">
        <f t="shared" si="132"/>
        <v>375</v>
      </c>
      <c r="AH375" s="176"/>
      <c r="AI375" s="176"/>
      <c r="AJ375" s="176"/>
      <c r="AK375" s="176"/>
      <c r="AL375" s="176"/>
      <c r="AM375" s="176"/>
      <c r="AN375" s="176"/>
      <c r="AO375" s="176"/>
      <c r="AP375" s="176"/>
      <c r="AQ375" s="158">
        <f t="shared" si="116"/>
        <v>375</v>
      </c>
      <c r="AR375" s="159"/>
      <c r="AS375" s="158">
        <f t="shared" si="117"/>
        <v>0</v>
      </c>
      <c r="AT375" s="158">
        <f t="shared" si="133"/>
        <v>375</v>
      </c>
      <c r="AU375" s="176"/>
      <c r="AV375" s="176"/>
      <c r="AW375" s="176"/>
      <c r="AX375" s="176"/>
      <c r="AY375" s="176"/>
      <c r="AZ375" s="176"/>
      <c r="BA375" s="176"/>
      <c r="BB375" s="176"/>
      <c r="BC375" s="176"/>
      <c r="BD375" s="158">
        <f t="shared" si="118"/>
        <v>375</v>
      </c>
      <c r="BE375" s="159"/>
      <c r="BF375" s="159">
        <f t="shared" si="119"/>
        <v>375</v>
      </c>
    </row>
    <row r="376" spans="1:59">
      <c r="A376" s="138">
        <v>374</v>
      </c>
      <c r="B376" s="239" t="s">
        <v>797</v>
      </c>
      <c r="C376" s="213" t="s">
        <v>14</v>
      </c>
      <c r="D376" s="156" t="s">
        <v>12</v>
      </c>
      <c r="E376" s="161">
        <v>120</v>
      </c>
      <c r="F376" s="177">
        <v>0</v>
      </c>
      <c r="G376" s="158">
        <f t="shared" si="130"/>
        <v>360</v>
      </c>
      <c r="H376" s="176"/>
      <c r="I376" s="176"/>
      <c r="J376" s="176"/>
      <c r="K376" s="176"/>
      <c r="L376" s="176"/>
      <c r="M376" s="176"/>
      <c r="N376" s="176"/>
      <c r="O376" s="176"/>
      <c r="P376" s="176"/>
      <c r="Q376" s="158">
        <f t="shared" si="113"/>
        <v>360</v>
      </c>
      <c r="R376" s="176">
        <v>360</v>
      </c>
      <c r="S376" s="158">
        <f t="shared" si="129"/>
        <v>0</v>
      </c>
      <c r="T376" s="158">
        <f t="shared" si="131"/>
        <v>360</v>
      </c>
      <c r="U376" s="176"/>
      <c r="V376" s="176"/>
      <c r="W376" s="176"/>
      <c r="X376" s="176"/>
      <c r="Y376" s="176"/>
      <c r="Z376" s="176"/>
      <c r="AA376" s="176"/>
      <c r="AB376" s="176"/>
      <c r="AC376" s="176"/>
      <c r="AD376" s="158">
        <f t="shared" si="114"/>
        <v>360</v>
      </c>
      <c r="AE376" s="159">
        <v>360</v>
      </c>
      <c r="AF376" s="158">
        <f t="shared" si="123"/>
        <v>0</v>
      </c>
      <c r="AG376" s="158">
        <f t="shared" si="132"/>
        <v>360</v>
      </c>
      <c r="AH376" s="176"/>
      <c r="AI376" s="176">
        <v>50</v>
      </c>
      <c r="AJ376" s="176"/>
      <c r="AK376" s="176"/>
      <c r="AL376" s="176"/>
      <c r="AM376" s="176"/>
      <c r="AN376" s="176"/>
      <c r="AO376" s="176"/>
      <c r="AP376" s="176"/>
      <c r="AQ376" s="158">
        <f t="shared" si="116"/>
        <v>410</v>
      </c>
      <c r="AR376" s="159">
        <v>410</v>
      </c>
      <c r="AS376" s="158">
        <f t="shared" si="117"/>
        <v>0</v>
      </c>
      <c r="AT376" s="158">
        <f t="shared" si="133"/>
        <v>360</v>
      </c>
      <c r="AU376" s="176"/>
      <c r="AV376" s="176"/>
      <c r="AW376" s="176"/>
      <c r="AX376" s="176"/>
      <c r="AY376" s="176"/>
      <c r="AZ376" s="176"/>
      <c r="BA376" s="176"/>
      <c r="BB376" s="176"/>
      <c r="BC376" s="176"/>
      <c r="BD376" s="158">
        <f t="shared" si="118"/>
        <v>360</v>
      </c>
      <c r="BE376" s="159">
        <v>360</v>
      </c>
      <c r="BF376" s="159">
        <f t="shared" si="119"/>
        <v>0</v>
      </c>
    </row>
    <row r="377" spans="1:59">
      <c r="A377" s="138">
        <v>375</v>
      </c>
      <c r="B377" s="266" t="s">
        <v>799</v>
      </c>
      <c r="C377" s="255" t="s">
        <v>10</v>
      </c>
      <c r="D377" s="256" t="s">
        <v>111</v>
      </c>
      <c r="E377" s="267">
        <v>140</v>
      </c>
      <c r="F377" s="260">
        <v>0</v>
      </c>
      <c r="G377" s="260">
        <f t="shared" si="130"/>
        <v>420</v>
      </c>
      <c r="H377" s="261"/>
      <c r="I377" s="159"/>
      <c r="J377" s="159"/>
      <c r="K377" s="159"/>
      <c r="L377" s="159"/>
      <c r="M377" s="159"/>
      <c r="N377" s="159"/>
      <c r="O377" s="159"/>
      <c r="P377" s="159"/>
      <c r="Q377" s="158">
        <f t="shared" si="113"/>
        <v>420</v>
      </c>
      <c r="R377" s="159">
        <v>420</v>
      </c>
      <c r="S377" s="158">
        <f t="shared" si="129"/>
        <v>0</v>
      </c>
      <c r="T377" s="158">
        <f t="shared" si="131"/>
        <v>420</v>
      </c>
      <c r="U377" s="159"/>
      <c r="V377" s="159"/>
      <c r="W377" s="159"/>
      <c r="X377" s="159"/>
      <c r="Y377" s="159"/>
      <c r="Z377" s="159"/>
      <c r="AA377" s="159">
        <v>50</v>
      </c>
      <c r="AB377" s="159"/>
      <c r="AC377" s="159"/>
      <c r="AD377" s="158">
        <f t="shared" si="114"/>
        <v>470</v>
      </c>
      <c r="AE377" s="159">
        <v>470</v>
      </c>
      <c r="AF377" s="158">
        <f t="shared" si="123"/>
        <v>0</v>
      </c>
      <c r="AG377" s="158">
        <f t="shared" si="132"/>
        <v>420</v>
      </c>
      <c r="AH377" s="176"/>
      <c r="AI377" s="176"/>
      <c r="AJ377" s="176"/>
      <c r="AK377" s="176"/>
      <c r="AL377" s="176"/>
      <c r="AM377" s="176"/>
      <c r="AN377" s="176"/>
      <c r="AO377" s="176"/>
      <c r="AP377" s="176"/>
      <c r="AQ377" s="158">
        <f t="shared" si="116"/>
        <v>420</v>
      </c>
      <c r="AR377" s="159"/>
      <c r="AS377" s="158">
        <f t="shared" si="117"/>
        <v>420</v>
      </c>
      <c r="AT377" s="158">
        <f t="shared" si="133"/>
        <v>420</v>
      </c>
      <c r="AU377" s="176"/>
      <c r="AV377" s="176"/>
      <c r="AW377" s="176"/>
      <c r="AX377" s="176"/>
      <c r="AY377" s="176"/>
      <c r="AZ377" s="176"/>
      <c r="BA377" s="176"/>
      <c r="BB377" s="176"/>
      <c r="BC377" s="176"/>
      <c r="BD377" s="158">
        <f t="shared" si="118"/>
        <v>420</v>
      </c>
      <c r="BE377" s="159">
        <v>840</v>
      </c>
      <c r="BF377" s="159">
        <f t="shared" si="119"/>
        <v>0</v>
      </c>
    </row>
    <row r="378" spans="1:59">
      <c r="A378" s="138">
        <v>376</v>
      </c>
      <c r="B378" s="264" t="s">
        <v>993</v>
      </c>
      <c r="C378" s="213" t="s">
        <v>14</v>
      </c>
      <c r="D378" s="257" t="s">
        <v>994</v>
      </c>
      <c r="E378" s="258">
        <v>50</v>
      </c>
      <c r="F378" s="205">
        <v>150</v>
      </c>
      <c r="G378" s="205">
        <f t="shared" si="130"/>
        <v>150</v>
      </c>
      <c r="H378" s="263"/>
      <c r="I378" s="259"/>
      <c r="J378" s="159"/>
      <c r="K378" s="159"/>
      <c r="L378" s="159"/>
      <c r="M378" s="159"/>
      <c r="N378" s="159"/>
      <c r="O378" s="159"/>
      <c r="P378" s="159"/>
      <c r="Q378" s="158">
        <f t="shared" si="113"/>
        <v>150</v>
      </c>
      <c r="R378" s="159">
        <v>300</v>
      </c>
      <c r="S378" s="158">
        <f t="shared" si="129"/>
        <v>0</v>
      </c>
      <c r="T378" s="158">
        <f t="shared" si="131"/>
        <v>150</v>
      </c>
      <c r="U378" s="159"/>
      <c r="V378" s="159"/>
      <c r="W378" s="159"/>
      <c r="X378" s="159"/>
      <c r="Y378" s="159"/>
      <c r="Z378" s="159"/>
      <c r="AA378" s="159"/>
      <c r="AB378" s="159"/>
      <c r="AC378" s="159"/>
      <c r="AD378" s="158">
        <f t="shared" si="114"/>
        <v>150</v>
      </c>
      <c r="AE378" s="159"/>
      <c r="AF378" s="158">
        <f t="shared" si="123"/>
        <v>150</v>
      </c>
      <c r="AG378" s="158">
        <f t="shared" si="132"/>
        <v>150</v>
      </c>
      <c r="AH378" s="176"/>
      <c r="AI378" s="176"/>
      <c r="AJ378" s="176"/>
      <c r="AK378" s="176"/>
      <c r="AL378" s="176"/>
      <c r="AM378" s="176"/>
      <c r="AN378" s="176"/>
      <c r="AO378" s="176"/>
      <c r="AP378" s="176"/>
      <c r="AQ378" s="158">
        <f t="shared" si="116"/>
        <v>150</v>
      </c>
      <c r="AR378" s="159"/>
      <c r="AS378" s="158">
        <f t="shared" si="117"/>
        <v>300</v>
      </c>
      <c r="AT378" s="158">
        <f t="shared" si="133"/>
        <v>150</v>
      </c>
      <c r="AU378" s="176"/>
      <c r="AV378" s="176"/>
      <c r="AW378" s="176"/>
      <c r="AX378" s="176"/>
      <c r="AY378" s="176"/>
      <c r="AZ378" s="176"/>
      <c r="BA378" s="176"/>
      <c r="BB378" s="176"/>
      <c r="BC378" s="176"/>
      <c r="BD378" s="158">
        <f t="shared" si="118"/>
        <v>150</v>
      </c>
      <c r="BE378" s="159"/>
      <c r="BF378" s="159">
        <f t="shared" si="119"/>
        <v>450</v>
      </c>
    </row>
    <row r="379" spans="1:59">
      <c r="A379" s="138">
        <v>377</v>
      </c>
      <c r="B379" s="265" t="s">
        <v>801</v>
      </c>
      <c r="C379" s="213" t="s">
        <v>23</v>
      </c>
      <c r="D379" s="257" t="s">
        <v>12</v>
      </c>
      <c r="E379" s="258">
        <v>70</v>
      </c>
      <c r="F379" s="205">
        <v>0</v>
      </c>
      <c r="G379" s="205">
        <f t="shared" si="130"/>
        <v>210</v>
      </c>
      <c r="H379" s="263"/>
      <c r="I379" s="259"/>
      <c r="J379" s="159"/>
      <c r="K379" s="159"/>
      <c r="L379" s="159"/>
      <c r="M379" s="159"/>
      <c r="N379" s="159"/>
      <c r="O379" s="159"/>
      <c r="P379" s="159"/>
      <c r="Q379" s="158">
        <f t="shared" si="113"/>
        <v>210</v>
      </c>
      <c r="R379" s="159">
        <v>210</v>
      </c>
      <c r="S379" s="158">
        <f t="shared" si="129"/>
        <v>0</v>
      </c>
      <c r="T379" s="158">
        <f t="shared" si="131"/>
        <v>210</v>
      </c>
      <c r="U379" s="159"/>
      <c r="V379" s="159"/>
      <c r="W379" s="159"/>
      <c r="X379" s="159"/>
      <c r="Y379" s="159"/>
      <c r="Z379" s="159"/>
      <c r="AA379" s="159"/>
      <c r="AB379" s="159"/>
      <c r="AC379" s="159"/>
      <c r="AD379" s="158">
        <f t="shared" si="114"/>
        <v>210</v>
      </c>
      <c r="AE379" s="159">
        <v>210</v>
      </c>
      <c r="AF379" s="158">
        <f t="shared" si="123"/>
        <v>0</v>
      </c>
      <c r="AG379" s="158">
        <f t="shared" si="132"/>
        <v>210</v>
      </c>
      <c r="AH379" s="176"/>
      <c r="AI379" s="176"/>
      <c r="AJ379" s="176"/>
      <c r="AK379" s="176"/>
      <c r="AL379" s="176"/>
      <c r="AM379" s="176"/>
      <c r="AN379" s="176"/>
      <c r="AO379" s="176"/>
      <c r="AP379" s="176"/>
      <c r="AQ379" s="158">
        <f t="shared" si="116"/>
        <v>210</v>
      </c>
      <c r="AR379" s="159">
        <v>210</v>
      </c>
      <c r="AS379" s="158">
        <f t="shared" si="117"/>
        <v>0</v>
      </c>
      <c r="AT379" s="158">
        <f t="shared" si="133"/>
        <v>210</v>
      </c>
      <c r="AU379" s="176"/>
      <c r="AV379" s="176"/>
      <c r="AW379" s="176"/>
      <c r="AX379" s="176"/>
      <c r="AY379" s="176"/>
      <c r="AZ379" s="176"/>
      <c r="BA379" s="176"/>
      <c r="BB379" s="176"/>
      <c r="BC379" s="176"/>
      <c r="BD379" s="158">
        <f t="shared" si="118"/>
        <v>210</v>
      </c>
      <c r="BE379" s="159">
        <v>210</v>
      </c>
      <c r="BF379" s="159">
        <f t="shared" si="119"/>
        <v>0</v>
      </c>
    </row>
    <row r="380" spans="1:59">
      <c r="A380" s="141"/>
      <c r="F380" s="262">
        <f t="shared" ref="F380:R380" si="134">SUM(F3:F379)</f>
        <v>25974.7</v>
      </c>
      <c r="G380" s="262">
        <f t="shared" si="134"/>
        <v>123166</v>
      </c>
      <c r="H380" s="262">
        <f t="shared" si="134"/>
        <v>2010</v>
      </c>
      <c r="I380" s="158">
        <f t="shared" si="134"/>
        <v>1214.5</v>
      </c>
      <c r="J380" s="158">
        <f t="shared" si="134"/>
        <v>20799.8</v>
      </c>
      <c r="K380" s="158">
        <f t="shared" si="134"/>
        <v>195</v>
      </c>
      <c r="L380" s="158">
        <f t="shared" si="134"/>
        <v>290</v>
      </c>
      <c r="M380" s="158">
        <f t="shared" si="134"/>
        <v>0</v>
      </c>
      <c r="N380" s="158">
        <f t="shared" si="134"/>
        <v>1330</v>
      </c>
      <c r="O380" s="158">
        <f t="shared" si="134"/>
        <v>1450</v>
      </c>
      <c r="P380" s="158">
        <f t="shared" si="134"/>
        <v>270</v>
      </c>
      <c r="Q380" s="158">
        <f t="shared" si="134"/>
        <v>150725.29999999999</v>
      </c>
      <c r="R380" s="158">
        <f t="shared" si="134"/>
        <v>239545.3</v>
      </c>
      <c r="S380" s="158">
        <f t="shared" ref="S380:BF380" si="135">SUM(S3:S379)</f>
        <v>-64450.299999999996</v>
      </c>
      <c r="T380" s="158">
        <f t="shared" si="135"/>
        <v>123398</v>
      </c>
      <c r="U380" s="158">
        <f t="shared" si="135"/>
        <v>2440</v>
      </c>
      <c r="V380" s="158">
        <f t="shared" si="135"/>
        <v>1754.5</v>
      </c>
      <c r="W380" s="158">
        <f t="shared" si="135"/>
        <v>76369</v>
      </c>
      <c r="X380" s="158">
        <f t="shared" si="135"/>
        <v>0</v>
      </c>
      <c r="Y380" s="158">
        <f t="shared" si="135"/>
        <v>1250</v>
      </c>
      <c r="Z380" s="158">
        <f t="shared" si="135"/>
        <v>1600</v>
      </c>
      <c r="AA380" s="158">
        <f t="shared" si="135"/>
        <v>5140</v>
      </c>
      <c r="AB380" s="158">
        <f t="shared" si="135"/>
        <v>0</v>
      </c>
      <c r="AC380" s="158">
        <f t="shared" si="135"/>
        <v>2310</v>
      </c>
      <c r="AD380" s="158">
        <f t="shared" si="135"/>
        <v>213511.5</v>
      </c>
      <c r="AE380" s="158">
        <f t="shared" si="135"/>
        <v>129547.9</v>
      </c>
      <c r="AF380" s="158">
        <f t="shared" si="135"/>
        <v>19513.3</v>
      </c>
      <c r="AG380" s="158">
        <f t="shared" si="135"/>
        <v>123959</v>
      </c>
      <c r="AH380" s="158">
        <f t="shared" si="135"/>
        <v>1490</v>
      </c>
      <c r="AI380" s="158">
        <f t="shared" si="135"/>
        <v>2397</v>
      </c>
      <c r="AJ380" s="158">
        <f t="shared" si="135"/>
        <v>4684</v>
      </c>
      <c r="AK380" s="158">
        <f t="shared" si="135"/>
        <v>0</v>
      </c>
      <c r="AL380" s="158">
        <f t="shared" si="135"/>
        <v>300</v>
      </c>
      <c r="AM380" s="158">
        <f t="shared" si="135"/>
        <v>0</v>
      </c>
      <c r="AN380" s="158">
        <f t="shared" si="135"/>
        <v>250</v>
      </c>
      <c r="AO380" s="158">
        <f t="shared" si="135"/>
        <v>500</v>
      </c>
      <c r="AP380" s="158">
        <f t="shared" si="135"/>
        <v>350</v>
      </c>
      <c r="AQ380" s="158">
        <f t="shared" si="135"/>
        <v>133930</v>
      </c>
      <c r="AR380" s="158">
        <f t="shared" si="135"/>
        <v>119274</v>
      </c>
      <c r="AS380" s="158">
        <f t="shared" si="135"/>
        <v>33419.300000000003</v>
      </c>
      <c r="AT380" s="158">
        <f t="shared" si="135"/>
        <v>123493</v>
      </c>
      <c r="AU380" s="158">
        <f t="shared" si="135"/>
        <v>1470</v>
      </c>
      <c r="AV380" s="158">
        <f t="shared" si="135"/>
        <v>1745.5</v>
      </c>
      <c r="AW380" s="158">
        <f t="shared" si="135"/>
        <v>11060.15</v>
      </c>
      <c r="AX380" s="158">
        <f t="shared" si="135"/>
        <v>0</v>
      </c>
      <c r="AY380" s="158">
        <f t="shared" si="135"/>
        <v>720</v>
      </c>
      <c r="AZ380" s="158">
        <f t="shared" si="135"/>
        <v>0</v>
      </c>
      <c r="BA380" s="158">
        <f t="shared" si="135"/>
        <v>100</v>
      </c>
      <c r="BB380" s="158">
        <f t="shared" si="135"/>
        <v>0</v>
      </c>
      <c r="BC380" s="158">
        <f t="shared" si="135"/>
        <v>785</v>
      </c>
      <c r="BD380" s="158">
        <f t="shared" si="135"/>
        <v>139373.65</v>
      </c>
      <c r="BE380" s="158">
        <f t="shared" si="135"/>
        <v>91743.55</v>
      </c>
      <c r="BF380" s="158">
        <f t="shared" si="135"/>
        <v>81049.400000000009</v>
      </c>
    </row>
    <row r="381" spans="1:59">
      <c r="A381" s="141"/>
      <c r="R381" s="199" t="str">
        <f>CONCATENATE(ROUND(R380*100/Q380,2),"%")</f>
        <v>158,93%</v>
      </c>
      <c r="AE381" s="199" t="str">
        <f>CONCATENATE(ROUND(AE380*100/AD380,2),"%")</f>
        <v>60,67%</v>
      </c>
      <c r="AR381" s="199" t="str">
        <f>CONCATENATE(ROUND(AR380*100/AQ380,2),"%")</f>
        <v>89,06%</v>
      </c>
      <c r="BE381" s="199" t="str">
        <f>CONCATENATE(ROUND(BE380*100/BD380,2),"%")</f>
        <v>65,83%</v>
      </c>
      <c r="BF381" s="158">
        <f>BE380*100/BF380</f>
        <v>113.19460723953539</v>
      </c>
    </row>
    <row r="382" spans="1:59">
      <c r="J382" s="806" t="s">
        <v>1044</v>
      </c>
      <c r="K382" s="807"/>
      <c r="L382" s="807"/>
      <c r="M382" s="807"/>
      <c r="N382" s="807"/>
      <c r="O382" s="807"/>
      <c r="P382" s="808"/>
      <c r="Q382" s="200">
        <f>F380</f>
        <v>25974.7</v>
      </c>
      <c r="R382" s="201"/>
      <c r="AE382" s="201"/>
      <c r="AR382" s="201"/>
      <c r="BE382" s="201"/>
      <c r="BF382" s="202"/>
    </row>
    <row r="383" spans="1:59">
      <c r="A383" s="145" t="str">
        <f>CONCATENATE("Всего должны ",COUNTIF($F$3:$F$368,"&gt;0")," АО. Общая сумма ",SUMIF($F$3:$F$373,"&gt;0",$F$3:$F$373)," лей")</f>
        <v>Всего должны 44 АО. Общая сумма 48652,7 лей</v>
      </c>
      <c r="D383" s="196"/>
      <c r="E383" s="202"/>
      <c r="G383" s="198"/>
      <c r="J383" s="806" t="s">
        <v>1040</v>
      </c>
      <c r="K383" s="807"/>
      <c r="L383" s="807"/>
      <c r="M383" s="807"/>
      <c r="N383" s="807"/>
      <c r="O383" s="807"/>
      <c r="P383" s="808"/>
      <c r="Q383" s="203">
        <f>SUM(Q$3:Q$373)</f>
        <v>148980.29999999999</v>
      </c>
      <c r="R383" s="143"/>
      <c r="T383" s="198"/>
      <c r="AC383" s="143"/>
      <c r="AD383" s="198"/>
      <c r="AE383" s="143"/>
      <c r="AG383" s="198"/>
      <c r="AP383" s="143"/>
      <c r="AQ383" s="198"/>
      <c r="AR383" s="143"/>
      <c r="AT383" s="198"/>
      <c r="BC383" s="143"/>
      <c r="BD383" s="198"/>
      <c r="BF383" s="246">
        <f>BF380-BF385</f>
        <v>21163.150000000009</v>
      </c>
      <c r="BG383" s="153"/>
    </row>
    <row r="384" spans="1:59">
      <c r="A384" s="145" t="str">
        <f>CONCATENATE("Переплатили ",COUNTIF($F$3:$F$368,"&lt;0")," АО. Общая сумма ",SUMIF($F$3:$F$373,"&lt;0",$F$3:$F$373)," лей")</f>
        <v>Переплатили 43 АО. Общая сумма -22828 лей</v>
      </c>
      <c r="D384" s="196"/>
      <c r="E384" s="202"/>
      <c r="G384" s="198"/>
      <c r="J384" s="809" t="s">
        <v>1046</v>
      </c>
      <c r="K384" s="810"/>
      <c r="L384" s="810"/>
      <c r="M384" s="810"/>
      <c r="N384" s="810"/>
      <c r="O384" s="810"/>
      <c r="P384" s="811"/>
      <c r="Q384" s="205">
        <f>Q$383-SUM(G$3:G$373)</f>
        <v>27509.299999999988</v>
      </c>
      <c r="R384" s="143"/>
      <c r="T384" s="198"/>
      <c r="AC384" s="143"/>
      <c r="AD384" s="198"/>
      <c r="AE384" s="143"/>
      <c r="AG384" s="198"/>
      <c r="AP384" s="143"/>
      <c r="AQ384" s="198"/>
      <c r="AR384" s="143"/>
      <c r="AT384" s="198"/>
      <c r="AU384" s="198" t="str">
        <f>CONCATENATE("Всего АО - ")</f>
        <v xml:space="preserve">Всего АО - </v>
      </c>
      <c r="AX384" s="198">
        <f>COUNTIF(B3:B375,"&lt;&gt;")</f>
        <v>373</v>
      </c>
      <c r="BC384" s="143"/>
      <c r="BD384" s="198"/>
      <c r="BF384" s="143"/>
    </row>
    <row r="385" spans="1:59">
      <c r="A385" s="145" t="str">
        <f>CONCATENATE("Полный расчёт у ",COUNTIF($F$3:$F$368,"=0")," АО")</f>
        <v>Полный расчёт у 271 АО</v>
      </c>
      <c r="D385" s="196"/>
      <c r="E385" s="143"/>
      <c r="G385" s="198"/>
      <c r="J385" s="146" t="s">
        <v>1041</v>
      </c>
      <c r="K385" s="147"/>
      <c r="L385" s="147"/>
      <c r="M385" s="147"/>
      <c r="N385" s="147"/>
      <c r="O385" s="147"/>
      <c r="P385" s="147"/>
      <c r="Q385" s="206">
        <f>SUM(R$3:R$373)</f>
        <v>238025.3</v>
      </c>
      <c r="R385" s="143"/>
      <c r="T385" s="198"/>
      <c r="AC385" s="143"/>
      <c r="AD385" s="198"/>
      <c r="AE385" s="143"/>
      <c r="AG385" s="198"/>
      <c r="AP385" s="143"/>
      <c r="AQ385" s="198"/>
      <c r="AR385" s="143"/>
      <c r="AT385" s="198"/>
      <c r="AU385" s="198" t="s">
        <v>1004</v>
      </c>
      <c r="AX385" s="198" t="e">
        <f>COUNTIF(#REF!,"Долг")</f>
        <v>#REF!</v>
      </c>
      <c r="BC385" s="143"/>
      <c r="BD385" s="198"/>
      <c r="BF385" s="249">
        <v>59886.25</v>
      </c>
    </row>
    <row r="386" spans="1:59">
      <c r="J386" s="148" t="s">
        <v>1045</v>
      </c>
      <c r="K386" s="149"/>
      <c r="L386" s="149"/>
      <c r="M386" s="149"/>
      <c r="N386" s="149"/>
      <c r="O386" s="149"/>
      <c r="P386" s="149"/>
      <c r="Q386" s="207" t="str">
        <f>CONCATENATE(ROUND(Q$385*100/Q$383,2),"%")</f>
        <v>159,77%</v>
      </c>
      <c r="AV386" s="198" t="s">
        <v>1005</v>
      </c>
      <c r="AY386" s="832">
        <f>BD380</f>
        <v>139373.65</v>
      </c>
      <c r="AZ386" s="832"/>
      <c r="BA386" s="209"/>
      <c r="BB386" s="209"/>
      <c r="BF386" s="153">
        <v>38400</v>
      </c>
    </row>
    <row r="387" spans="1:59">
      <c r="J387" s="150"/>
      <c r="K387" s="151"/>
      <c r="L387" s="151"/>
      <c r="M387" s="151"/>
      <c r="N387" s="151"/>
      <c r="O387" s="151"/>
      <c r="P387" s="151"/>
      <c r="Q387" s="208"/>
      <c r="AX387" s="813" t="s">
        <v>1082</v>
      </c>
      <c r="AY387" s="813"/>
      <c r="AZ387" s="209"/>
      <c r="BA387" s="209"/>
      <c r="BB387" s="209"/>
      <c r="BC387" s="812" t="s">
        <v>1273</v>
      </c>
      <c r="BD387" s="813"/>
      <c r="BF387" s="248">
        <f>SUM(BF383:BF386)</f>
        <v>119449.40000000001</v>
      </c>
    </row>
    <row r="388" spans="1:59">
      <c r="J388" s="150"/>
      <c r="K388" s="151"/>
      <c r="L388" s="151"/>
      <c r="M388" s="151"/>
      <c r="N388" s="151"/>
      <c r="O388" s="151"/>
      <c r="P388" s="151"/>
      <c r="Q388" s="208"/>
      <c r="AV388" s="152" t="s">
        <v>1008</v>
      </c>
      <c r="AW388" s="153">
        <f>COUNTIF(C2:C375,"=Baza 1")</f>
        <v>149</v>
      </c>
      <c r="AX388" s="805">
        <f>SUMIF($C$3:$C$375,"=Baza 1",$BD$3:$BD$375)</f>
        <v>80791.05</v>
      </c>
      <c r="AY388" s="805"/>
      <c r="AZ388" s="153"/>
      <c r="BA388" s="153"/>
      <c r="BB388" s="153"/>
      <c r="BC388" s="805">
        <f>SUMIF($C$3:$C$375,"=Baza 1",$BF$3:$BF$375)</f>
        <v>29864</v>
      </c>
      <c r="BD388" s="805"/>
      <c r="BF388" s="210"/>
    </row>
    <row r="389" spans="1:59">
      <c r="A389" s="212"/>
      <c r="B389" s="143"/>
      <c r="C389" s="219"/>
      <c r="D389" s="143"/>
      <c r="E389" s="143"/>
      <c r="H389" s="143"/>
      <c r="I389" s="143"/>
      <c r="J389" s="146" t="s">
        <v>1042</v>
      </c>
      <c r="K389" s="147"/>
      <c r="L389" s="147"/>
      <c r="M389" s="147"/>
      <c r="N389" s="147"/>
      <c r="O389" s="147"/>
      <c r="P389" s="147"/>
      <c r="Q389" s="206">
        <f>SUM(S$3:S$373)</f>
        <v>-64825.299999999996</v>
      </c>
      <c r="R389" s="143"/>
      <c r="U389" s="143"/>
      <c r="V389" s="143"/>
      <c r="W389" s="143"/>
      <c r="X389" s="143"/>
      <c r="Y389" s="143"/>
      <c r="Z389" s="143"/>
      <c r="AA389" s="143"/>
      <c r="AB389" s="143"/>
      <c r="AC389" s="143"/>
      <c r="AE389" s="143"/>
      <c r="AH389" s="143"/>
      <c r="AI389" s="143"/>
      <c r="AJ389" s="143"/>
      <c r="AK389" s="143"/>
      <c r="AL389" s="143"/>
      <c r="AM389" s="143"/>
      <c r="AN389" s="143"/>
      <c r="AO389" s="143"/>
      <c r="AP389" s="143"/>
      <c r="AR389" s="143"/>
      <c r="AU389" s="143"/>
      <c r="AV389" s="152" t="s">
        <v>1009</v>
      </c>
      <c r="AW389" s="153">
        <f>COUNTIF(C3:C375,"=Baza 2")</f>
        <v>147</v>
      </c>
      <c r="AX389" s="805">
        <f>SUMIF($C$3:$C$375,"=Baza 2",$BD$3:$BD$375)</f>
        <v>30745</v>
      </c>
      <c r="AY389" s="805"/>
      <c r="AZ389" s="153"/>
      <c r="BA389" s="153"/>
      <c r="BB389" s="153"/>
      <c r="BC389" s="805">
        <f>SUMIF($C$3:$C$375,"=Baza 2",$BE$3:$BE$375)</f>
        <v>13065</v>
      </c>
      <c r="BD389" s="805"/>
      <c r="BE389" s="204"/>
      <c r="BF389" s="210"/>
      <c r="BG389" s="153"/>
    </row>
    <row r="390" spans="1:59">
      <c r="A390" s="212"/>
      <c r="B390" s="143"/>
      <c r="C390" s="219"/>
      <c r="D390" s="143"/>
      <c r="E390" s="143"/>
      <c r="H390" s="143"/>
      <c r="I390" s="143"/>
      <c r="J390" s="148" t="str">
        <f ca="1">CONCATENATE("Оплатили авансом ",COUNTIF($S$3:$S$373,"&lt;0")," АО. Сумма аванса ",SUMIF($S$3:$S$373,"&lt;0",S$3:S$368))</f>
        <v>Оплатили авансом 120 АО. Сумма аванса -134424</v>
      </c>
      <c r="K390" s="211"/>
      <c r="L390" s="211"/>
      <c r="M390" s="211"/>
      <c r="N390" s="211"/>
      <c r="O390" s="211"/>
      <c r="P390" s="211"/>
      <c r="Q390" s="211"/>
      <c r="R390" s="143"/>
      <c r="U390" s="143"/>
      <c r="V390" s="143"/>
      <c r="W390" s="143"/>
      <c r="X390" s="143"/>
      <c r="Y390" s="143"/>
      <c r="Z390" s="143"/>
      <c r="AA390" s="143"/>
      <c r="AB390" s="143"/>
      <c r="AC390" s="143"/>
      <c r="AE390" s="143"/>
      <c r="AH390" s="143"/>
      <c r="AI390" s="143"/>
      <c r="AJ390" s="143"/>
      <c r="AK390" s="143"/>
      <c r="AL390" s="143"/>
      <c r="AM390" s="143"/>
      <c r="AN390" s="143"/>
      <c r="AO390" s="143"/>
      <c r="AP390" s="143"/>
      <c r="AR390" s="143"/>
      <c r="AU390" s="143"/>
      <c r="AV390" s="152" t="s">
        <v>1010</v>
      </c>
      <c r="AW390" s="153">
        <f>COUNTIF(C3:C375,"=Recom")</f>
        <v>58</v>
      </c>
      <c r="AX390" s="805">
        <f>SUMIF($C$3:$C$375,"=Recom",$BD$3:$BD$375)</f>
        <v>26547.599999999999</v>
      </c>
      <c r="AY390" s="805"/>
      <c r="AZ390" s="153"/>
      <c r="BA390" s="153"/>
      <c r="BB390" s="153"/>
      <c r="BC390" s="805">
        <f>SUMIF($C$3:$C$375,"=Recom",$BF$3:$BF$375)</f>
        <v>16482.599999999999</v>
      </c>
      <c r="BD390" s="805"/>
      <c r="BE390" s="143"/>
      <c r="BG390" s="153"/>
    </row>
    <row r="391" spans="1:59">
      <c r="A391" s="212"/>
      <c r="B391" s="143"/>
      <c r="C391" s="219"/>
      <c r="D391" s="143"/>
      <c r="E391" s="143"/>
      <c r="H391" s="143"/>
      <c r="I391" s="143"/>
      <c r="R391" s="143"/>
      <c r="U391" s="143"/>
      <c r="V391" s="143"/>
      <c r="W391" s="143"/>
      <c r="X391" s="143"/>
      <c r="Y391" s="143"/>
      <c r="Z391" s="143"/>
      <c r="AA391" s="143"/>
      <c r="AB391" s="143"/>
      <c r="AC391" s="143"/>
      <c r="AE391" s="143"/>
      <c r="AH391" s="143"/>
      <c r="AI391" s="143"/>
      <c r="AJ391" s="143"/>
      <c r="AK391" s="143"/>
      <c r="AL391" s="143"/>
      <c r="AM391" s="143"/>
      <c r="AN391" s="143"/>
      <c r="AO391" s="143"/>
      <c r="AP391" s="143"/>
      <c r="AR391" s="143"/>
      <c r="AU391" s="143"/>
      <c r="AV391" s="152" t="s">
        <v>1011</v>
      </c>
      <c r="AW391" s="153">
        <f>COUNTIF(C3:C375,"=Recom (A)")</f>
        <v>2</v>
      </c>
      <c r="AX391" s="805">
        <f>SUMIF($C$3:$C$375,"=Recom (A)",$BD$3:$BD$375)</f>
        <v>150</v>
      </c>
      <c r="AY391" s="805"/>
      <c r="AZ391" s="153"/>
      <c r="BA391" s="153"/>
      <c r="BB391" s="153"/>
      <c r="BC391" s="805">
        <f>SUMIF($C$3:$C$375,"=Recom (A)",$BF$3:$BF$375)</f>
        <v>903</v>
      </c>
      <c r="BD391" s="805"/>
      <c r="BE391" s="143"/>
      <c r="BG391" s="153"/>
    </row>
    <row r="392" spans="1:59">
      <c r="Q392" s="206">
        <f>SUMIF($S$3:$S$373,"&gt;0")</f>
        <v>69598.7</v>
      </c>
      <c r="AV392" s="152" t="s">
        <v>30</v>
      </c>
      <c r="AW392" s="153">
        <f>COUNTIF(C3:C375,"=STOP")</f>
        <v>17</v>
      </c>
      <c r="AX392" s="805">
        <f>SUMIF($C$3:$C$375,"=STOP",$BD$3:$BD$375)</f>
        <v>0</v>
      </c>
      <c r="AY392" s="805"/>
      <c r="AZ392" s="153"/>
      <c r="BA392" s="153"/>
      <c r="BB392" s="153"/>
      <c r="BC392" s="805">
        <f>SUMIF($C$3:$C$375,"=STOP",$BF$3:$BF$375)</f>
        <v>24249.8</v>
      </c>
      <c r="BD392" s="805"/>
    </row>
  </sheetData>
  <sheetProtection selectLockedCells="1" selectUnlockedCells="1"/>
  <mergeCells count="42">
    <mergeCell ref="AX391:AY391"/>
    <mergeCell ref="BC391:BD391"/>
    <mergeCell ref="AX392:AY392"/>
    <mergeCell ref="BC392:BD392"/>
    <mergeCell ref="AX387:AY387"/>
    <mergeCell ref="BC387:BD387"/>
    <mergeCell ref="AX388:AY388"/>
    <mergeCell ref="BC388:BD388"/>
    <mergeCell ref="AX389:AY389"/>
    <mergeCell ref="BC389:BD389"/>
    <mergeCell ref="AX390:AY390"/>
    <mergeCell ref="BC390:BD390"/>
    <mergeCell ref="J384:P384"/>
    <mergeCell ref="AY386:AZ386"/>
    <mergeCell ref="AQ1:AQ2"/>
    <mergeCell ref="AR1:AR2"/>
    <mergeCell ref="AS1:AS2"/>
    <mergeCell ref="AT1:AT2"/>
    <mergeCell ref="AG1:AG2"/>
    <mergeCell ref="AH1:AP1"/>
    <mergeCell ref="S1:S2"/>
    <mergeCell ref="T1:T2"/>
    <mergeCell ref="BE1:BE2"/>
    <mergeCell ref="BF1:BF2"/>
    <mergeCell ref="J382:P382"/>
    <mergeCell ref="J383:P383"/>
    <mergeCell ref="AU1:BC1"/>
    <mergeCell ref="BD1:BD2"/>
    <mergeCell ref="U1:AC1"/>
    <mergeCell ref="AD1:AD2"/>
    <mergeCell ref="AE1:AE2"/>
    <mergeCell ref="AF1:AF2"/>
    <mergeCell ref="Q1:Q2"/>
    <mergeCell ref="R1:R2"/>
    <mergeCell ref="F1:F2"/>
    <mergeCell ref="G1:G2"/>
    <mergeCell ref="H1:P1"/>
    <mergeCell ref="A1:A2"/>
    <mergeCell ref="B1:B2"/>
    <mergeCell ref="C1:C2"/>
    <mergeCell ref="D1:D2"/>
    <mergeCell ref="E1:E2"/>
  </mergeCells>
  <phoneticPr fontId="33" type="noConversion"/>
  <pageMargins left="0.19685039370078741" right="0.19685039370078741" top="0.39370078740157483" bottom="0.27559055118110237" header="0.51181102362204722" footer="0.51181102362204722"/>
  <pageSetup paperSize="9" scale="40" firstPageNumber="0" fitToHeight="0" orientation="landscape" r:id="rId1"/>
  <headerFooter alignWithMargins="0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6">
    <tabColor theme="0" tint="-4.9989318521683403E-2"/>
  </sheetPr>
  <dimension ref="A1:BE396"/>
  <sheetViews>
    <sheetView workbookViewId="0">
      <pane xSplit="4180" ySplit="1940" topLeftCell="N289" activePane="bottomRight"/>
      <selection sqref="A1:AX383"/>
      <selection pane="topRight" activeCell="E4" sqref="E4"/>
      <selection pane="bottomLeft" activeCell="A196" sqref="A196:IV196"/>
      <selection pane="bottomRight" activeCell="Y297" sqref="Y297"/>
    </sheetView>
  </sheetViews>
  <sheetFormatPr baseColWidth="10" defaultColWidth="9" defaultRowHeight="11" outlineLevelCol="1"/>
  <cols>
    <col min="1" max="1" width="3.59765625" style="144" customWidth="1"/>
    <col min="2" max="2" width="28.3984375" style="194" customWidth="1"/>
    <col min="3" max="3" width="4.3984375" style="142" customWidth="1"/>
    <col min="4" max="4" width="15" style="195" hidden="1" customWidth="1" outlineLevel="1"/>
    <col min="5" max="5" width="6.59765625" style="196" customWidth="1" collapsed="1"/>
    <col min="6" max="6" width="7.796875" style="143" customWidth="1" outlineLevel="1"/>
    <col min="7" max="7" width="8.3984375" style="143" customWidth="1" outlineLevel="1"/>
    <col min="8" max="9" width="6.796875" style="198" customWidth="1" outlineLevel="1"/>
    <col min="10" max="10" width="7.796875" style="198" customWidth="1" outlineLevel="1"/>
    <col min="11" max="14" width="6.796875" style="198" customWidth="1" outlineLevel="1"/>
    <col min="15" max="15" width="10" style="143" customWidth="1" outlineLevel="1"/>
    <col min="16" max="16" width="8.796875" style="198" customWidth="1" outlineLevel="1"/>
    <col min="17" max="17" width="8.796875" style="143" customWidth="1" outlineLevel="1"/>
    <col min="18" max="18" width="10.19921875" style="143" customWidth="1" outlineLevel="1"/>
    <col min="19" max="19" width="8" style="198" customWidth="1" outlineLevel="1"/>
    <col min="20" max="21" width="9" style="198" customWidth="1" outlineLevel="1"/>
    <col min="22" max="22" width="8" style="198" customWidth="1" outlineLevel="1"/>
    <col min="23" max="23" width="7" style="198" customWidth="1" outlineLevel="1"/>
    <col min="24" max="24" width="8" style="198" customWidth="1" outlineLevel="1"/>
    <col min="25" max="25" width="7.19921875" style="198" customWidth="1" outlineLevel="1"/>
    <col min="26" max="26" width="10" style="143" customWidth="1" outlineLevel="1"/>
    <col min="27" max="27" width="10" style="198" customWidth="1" outlineLevel="1"/>
    <col min="28" max="28" width="12.3984375" style="143" customWidth="1" outlineLevel="1"/>
    <col min="29" max="29" width="9.796875" style="143" customWidth="1" outlineLevel="1"/>
    <col min="30" max="31" width="8" style="198" customWidth="1" outlineLevel="1"/>
    <col min="32" max="32" width="7.19921875" style="198" customWidth="1" outlineLevel="1"/>
    <col min="33" max="34" width="6.59765625" style="198" customWidth="1" outlineLevel="1"/>
    <col min="35" max="35" width="7.3984375" style="198" customWidth="1" outlineLevel="1"/>
    <col min="36" max="36" width="8" style="198" customWidth="1" outlineLevel="1"/>
    <col min="37" max="37" width="10" style="143" customWidth="1" outlineLevel="1"/>
    <col min="38" max="38" width="10" style="198" customWidth="1" outlineLevel="1"/>
    <col min="39" max="39" width="12.19921875" style="143" customWidth="1"/>
    <col min="40" max="40" width="10.19921875" style="143" customWidth="1" outlineLevel="1"/>
    <col min="41" max="41" width="7.19921875" style="198" customWidth="1" outlineLevel="1"/>
    <col min="42" max="42" width="7.59765625" style="198" customWidth="1" outlineLevel="1"/>
    <col min="43" max="43" width="9" style="198" customWidth="1" outlineLevel="1"/>
    <col min="44" max="44" width="6.59765625" style="198" customWidth="1" outlineLevel="1"/>
    <col min="45" max="45" width="8" style="198" bestFit="1" customWidth="1" outlineLevel="1"/>
    <col min="46" max="46" width="7.3984375" style="198" customWidth="1" outlineLevel="1"/>
    <col min="47" max="47" width="6.3984375" style="198" customWidth="1" outlineLevel="1"/>
    <col min="48" max="48" width="10" style="143" customWidth="1" outlineLevel="1"/>
    <col min="49" max="49" width="10.3984375" style="198" customWidth="1" outlineLevel="1"/>
    <col min="50" max="50" width="10.3984375" style="198" customWidth="1"/>
    <col min="51" max="51" width="3.3984375" style="137" customWidth="1"/>
    <col min="52" max="52" width="5.19921875" style="143" customWidth="1"/>
    <col min="53" max="53" width="17.3984375" style="139" bestFit="1" customWidth="1" collapsed="1"/>
    <col min="54" max="54" width="9.59765625" style="143" bestFit="1" customWidth="1"/>
    <col min="55" max="55" width="9" style="143"/>
    <col min="56" max="56" width="9.59765625" style="143" bestFit="1" customWidth="1"/>
    <col min="57" max="16384" width="9" style="143"/>
  </cols>
  <sheetData>
    <row r="1" spans="1:57" ht="12.75" customHeight="1">
      <c r="A1" s="824" t="s">
        <v>0</v>
      </c>
      <c r="B1" s="825" t="s">
        <v>1</v>
      </c>
      <c r="C1" s="826"/>
      <c r="D1" s="827" t="s">
        <v>4</v>
      </c>
      <c r="E1" s="827" t="s">
        <v>1085</v>
      </c>
      <c r="F1" s="825" t="s">
        <v>1114</v>
      </c>
      <c r="G1" s="825" t="s">
        <v>811</v>
      </c>
      <c r="H1" s="828" t="s">
        <v>812</v>
      </c>
      <c r="I1" s="828"/>
      <c r="J1" s="828"/>
      <c r="K1" s="828"/>
      <c r="L1" s="828"/>
      <c r="M1" s="828"/>
      <c r="N1" s="828"/>
      <c r="O1" s="831" t="s">
        <v>813</v>
      </c>
      <c r="P1" s="829" t="s">
        <v>814</v>
      </c>
      <c r="Q1" s="831" t="s">
        <v>1086</v>
      </c>
      <c r="R1" s="825" t="s">
        <v>816</v>
      </c>
      <c r="S1" s="828" t="s">
        <v>812</v>
      </c>
      <c r="T1" s="828"/>
      <c r="U1" s="828"/>
      <c r="V1" s="828"/>
      <c r="W1" s="828"/>
      <c r="X1" s="828"/>
      <c r="Y1" s="828"/>
      <c r="Z1" s="831" t="s">
        <v>1146</v>
      </c>
      <c r="AA1" s="829" t="s">
        <v>814</v>
      </c>
      <c r="AB1" s="831" t="s">
        <v>1087</v>
      </c>
      <c r="AC1" s="825" t="s">
        <v>818</v>
      </c>
      <c r="AD1" s="828" t="s">
        <v>812</v>
      </c>
      <c r="AE1" s="828"/>
      <c r="AF1" s="828"/>
      <c r="AG1" s="828"/>
      <c r="AH1" s="828"/>
      <c r="AI1" s="828"/>
      <c r="AJ1" s="828"/>
      <c r="AK1" s="831" t="s">
        <v>813</v>
      </c>
      <c r="AL1" s="829" t="s">
        <v>814</v>
      </c>
      <c r="AM1" s="831" t="s">
        <v>1088</v>
      </c>
      <c r="AN1" s="825" t="s">
        <v>820</v>
      </c>
      <c r="AO1" s="828" t="s">
        <v>812</v>
      </c>
      <c r="AP1" s="828"/>
      <c r="AQ1" s="828"/>
      <c r="AR1" s="828"/>
      <c r="AS1" s="828"/>
      <c r="AT1" s="828"/>
      <c r="AU1" s="828"/>
      <c r="AV1" s="831" t="s">
        <v>813</v>
      </c>
      <c r="AW1" s="829" t="s">
        <v>814</v>
      </c>
      <c r="AX1" s="829" t="s">
        <v>1089</v>
      </c>
    </row>
    <row r="2" spans="1:57" ht="16.5" customHeight="1">
      <c r="A2" s="824"/>
      <c r="B2" s="825"/>
      <c r="C2" s="826"/>
      <c r="D2" s="827"/>
      <c r="E2" s="827"/>
      <c r="F2" s="825"/>
      <c r="G2" s="825"/>
      <c r="H2" s="154" t="s">
        <v>822</v>
      </c>
      <c r="I2" s="154" t="s">
        <v>823</v>
      </c>
      <c r="J2" s="154" t="s">
        <v>824</v>
      </c>
      <c r="K2" s="154" t="s">
        <v>825</v>
      </c>
      <c r="L2" s="154" t="s">
        <v>826</v>
      </c>
      <c r="M2" s="154" t="s">
        <v>827</v>
      </c>
      <c r="N2" s="154" t="s">
        <v>828</v>
      </c>
      <c r="O2" s="831"/>
      <c r="P2" s="829"/>
      <c r="Q2" s="831"/>
      <c r="R2" s="825"/>
      <c r="S2" s="154" t="s">
        <v>822</v>
      </c>
      <c r="T2" s="154" t="s">
        <v>823</v>
      </c>
      <c r="U2" s="154" t="s">
        <v>824</v>
      </c>
      <c r="V2" s="154" t="s">
        <v>825</v>
      </c>
      <c r="W2" s="154" t="s">
        <v>826</v>
      </c>
      <c r="X2" s="154" t="s">
        <v>827</v>
      </c>
      <c r="Y2" s="154" t="s">
        <v>828</v>
      </c>
      <c r="Z2" s="831"/>
      <c r="AA2" s="829"/>
      <c r="AB2" s="831"/>
      <c r="AC2" s="825"/>
      <c r="AD2" s="154" t="s">
        <v>822</v>
      </c>
      <c r="AE2" s="154" t="s">
        <v>823</v>
      </c>
      <c r="AF2" s="154" t="s">
        <v>824</v>
      </c>
      <c r="AG2" s="154" t="s">
        <v>825</v>
      </c>
      <c r="AH2" s="154" t="s">
        <v>826</v>
      </c>
      <c r="AI2" s="154" t="s">
        <v>827</v>
      </c>
      <c r="AJ2" s="154" t="s">
        <v>828</v>
      </c>
      <c r="AK2" s="831"/>
      <c r="AL2" s="829"/>
      <c r="AM2" s="831"/>
      <c r="AN2" s="825"/>
      <c r="AO2" s="154" t="s">
        <v>822</v>
      </c>
      <c r="AP2" s="154" t="s">
        <v>823</v>
      </c>
      <c r="AQ2" s="154" t="s">
        <v>824</v>
      </c>
      <c r="AR2" s="154" t="s">
        <v>825</v>
      </c>
      <c r="AS2" s="154" t="s">
        <v>826</v>
      </c>
      <c r="AT2" s="154" t="s">
        <v>827</v>
      </c>
      <c r="AU2" s="154" t="s">
        <v>828</v>
      </c>
      <c r="AV2" s="831"/>
      <c r="AW2" s="829"/>
      <c r="AX2" s="829"/>
    </row>
    <row r="3" spans="1:57">
      <c r="A3" s="138">
        <v>1</v>
      </c>
      <c r="B3" s="231" t="s">
        <v>1161</v>
      </c>
      <c r="C3" s="215" t="s">
        <v>10</v>
      </c>
      <c r="D3" s="170" t="s">
        <v>12</v>
      </c>
      <c r="E3" s="232">
        <v>70</v>
      </c>
      <c r="F3" s="166">
        <v>520</v>
      </c>
      <c r="G3" s="166">
        <v>0</v>
      </c>
      <c r="H3" s="167"/>
      <c r="I3" s="167"/>
      <c r="J3" s="167"/>
      <c r="K3" s="167"/>
      <c r="L3" s="167"/>
      <c r="M3" s="167"/>
      <c r="N3" s="167"/>
      <c r="O3" s="166">
        <f t="shared" ref="O3:O66" si="0">SUM(G3:N3)</f>
        <v>0</v>
      </c>
      <c r="P3" s="167"/>
      <c r="Q3" s="166">
        <f t="shared" ref="Q3:Q34" si="1">F3+O3-P3</f>
        <v>520</v>
      </c>
      <c r="R3" s="166">
        <v>0</v>
      </c>
      <c r="S3" s="167"/>
      <c r="T3" s="167"/>
      <c r="U3" s="167"/>
      <c r="V3" s="167"/>
      <c r="W3" s="167"/>
      <c r="X3" s="167"/>
      <c r="Y3" s="167"/>
      <c r="Z3" s="166">
        <f t="shared" ref="Z3:Z66" si="2">SUM(R3:Y3)</f>
        <v>0</v>
      </c>
      <c r="AA3" s="167"/>
      <c r="AB3" s="166">
        <f t="shared" ref="AB3:AB34" si="3">Q3+Z3-AA3</f>
        <v>520</v>
      </c>
      <c r="AC3" s="166">
        <v>0</v>
      </c>
      <c r="AD3" s="167"/>
      <c r="AE3" s="167"/>
      <c r="AF3" s="167"/>
      <c r="AG3" s="167"/>
      <c r="AH3" s="167"/>
      <c r="AI3" s="167"/>
      <c r="AJ3" s="167"/>
      <c r="AK3" s="166">
        <f t="shared" ref="AK3:AK66" si="4">SUM(AC3:AJ3)</f>
        <v>0</v>
      </c>
      <c r="AL3" s="167"/>
      <c r="AM3" s="166">
        <f t="shared" ref="AM3:AM66" si="5">AB3+AK3-AL3</f>
        <v>520</v>
      </c>
      <c r="AN3" s="166">
        <v>0</v>
      </c>
      <c r="AO3" s="167"/>
      <c r="AP3" s="167"/>
      <c r="AQ3" s="167"/>
      <c r="AR3" s="167"/>
      <c r="AS3" s="167"/>
      <c r="AT3" s="167"/>
      <c r="AU3" s="167"/>
      <c r="AV3" s="166">
        <f t="shared" ref="AV3:AV34" si="6">SUM(AN3:AU3)</f>
        <v>0</v>
      </c>
      <c r="AW3" s="167"/>
      <c r="AX3" s="167">
        <f t="shared" ref="AX3:AX66" si="7">AM3+AV3-AW3</f>
        <v>520</v>
      </c>
      <c r="AY3" s="137" t="str">
        <f>IF(AX3=0,"*","")</f>
        <v/>
      </c>
      <c r="BA3" s="139" t="str">
        <f>IF(AX3=0,"Расчёт за 2010",IF(AX3&lt;0,"Предоплата за 2011","Долг"))</f>
        <v>Долг</v>
      </c>
      <c r="BE3" s="143" t="str">
        <f>IF(F3='База 2009'!AY3,"ДА","ПРОверитЬ")</f>
        <v>ДА</v>
      </c>
    </row>
    <row r="4" spans="1:57">
      <c r="A4" s="138">
        <v>2</v>
      </c>
      <c r="B4" s="160" t="s">
        <v>13</v>
      </c>
      <c r="C4" s="213" t="s">
        <v>14</v>
      </c>
      <c r="D4" s="156" t="s">
        <v>16</v>
      </c>
      <c r="E4" s="161">
        <v>175</v>
      </c>
      <c r="F4" s="158">
        <v>0</v>
      </c>
      <c r="G4" s="158">
        <f t="shared" ref="G4:G16" si="8">E4*3</f>
        <v>525</v>
      </c>
      <c r="H4" s="159"/>
      <c r="I4" s="159"/>
      <c r="J4" s="159"/>
      <c r="K4" s="159"/>
      <c r="L4" s="159"/>
      <c r="M4" s="159"/>
      <c r="N4" s="159"/>
      <c r="O4" s="158">
        <f t="shared" si="0"/>
        <v>525</v>
      </c>
      <c r="P4" s="159">
        <v>525</v>
      </c>
      <c r="Q4" s="158">
        <f t="shared" si="1"/>
        <v>0</v>
      </c>
      <c r="R4" s="158">
        <f t="shared" ref="R4:R16" si="9">E4*3</f>
        <v>525</v>
      </c>
      <c r="S4" s="159"/>
      <c r="T4" s="159"/>
      <c r="U4" s="159"/>
      <c r="V4" s="159"/>
      <c r="W4" s="159"/>
      <c r="X4" s="159"/>
      <c r="Y4" s="159"/>
      <c r="Z4" s="158">
        <f t="shared" si="2"/>
        <v>525</v>
      </c>
      <c r="AA4" s="159">
        <v>525</v>
      </c>
      <c r="AB4" s="158">
        <f t="shared" si="3"/>
        <v>0</v>
      </c>
      <c r="AC4" s="158">
        <f t="shared" ref="AC4:AC16" si="10">$E4*3</f>
        <v>525</v>
      </c>
      <c r="AD4" s="159"/>
      <c r="AE4" s="159"/>
      <c r="AF4" s="159"/>
      <c r="AG4" s="159"/>
      <c r="AH4" s="159"/>
      <c r="AI4" s="159"/>
      <c r="AJ4" s="159"/>
      <c r="AK4" s="158">
        <f t="shared" si="4"/>
        <v>525</v>
      </c>
      <c r="AL4" s="159">
        <v>1050</v>
      </c>
      <c r="AM4" s="158">
        <f t="shared" si="5"/>
        <v>-525</v>
      </c>
      <c r="AN4" s="158">
        <f t="shared" ref="AN4:AN16" si="11">$E4*3</f>
        <v>525</v>
      </c>
      <c r="AO4" s="159"/>
      <c r="AP4" s="159"/>
      <c r="AQ4" s="159"/>
      <c r="AR4" s="159"/>
      <c r="AS4" s="159"/>
      <c r="AT4" s="159"/>
      <c r="AU4" s="159"/>
      <c r="AV4" s="158">
        <f t="shared" si="6"/>
        <v>525</v>
      </c>
      <c r="AW4" s="159"/>
      <c r="AX4" s="159">
        <f t="shared" si="7"/>
        <v>0</v>
      </c>
      <c r="AY4" s="137" t="str">
        <f t="shared" ref="AY4:AY67" si="12">IF(AX4=0,"*","")</f>
        <v>*</v>
      </c>
      <c r="BA4" s="139" t="str">
        <f t="shared" ref="BA4:BA67" si="13">IF(AX4=0,"Расчёт за 2010",IF(AX4&lt;0,"Предоплата за 2011","Долг"))</f>
        <v>Расчёт за 2010</v>
      </c>
      <c r="BE4" s="143" t="str">
        <f>IF(F4='База 2009'!AY4,"ДА","ПРОверитЬ")</f>
        <v>ДА</v>
      </c>
    </row>
    <row r="5" spans="1:57">
      <c r="A5" s="138">
        <v>3</v>
      </c>
      <c r="B5" s="160" t="s">
        <v>938</v>
      </c>
      <c r="C5" s="213" t="s">
        <v>23</v>
      </c>
      <c r="D5" s="156" t="s">
        <v>944</v>
      </c>
      <c r="E5" s="161">
        <v>50</v>
      </c>
      <c r="F5" s="158">
        <v>-600</v>
      </c>
      <c r="G5" s="158">
        <f t="shared" si="8"/>
        <v>150</v>
      </c>
      <c r="H5" s="159"/>
      <c r="I5" s="159"/>
      <c r="J5" s="159"/>
      <c r="K5" s="159"/>
      <c r="L5" s="159"/>
      <c r="M5" s="159"/>
      <c r="N5" s="159"/>
      <c r="O5" s="158">
        <f t="shared" si="0"/>
        <v>150</v>
      </c>
      <c r="P5" s="159"/>
      <c r="Q5" s="158">
        <f t="shared" si="1"/>
        <v>-450</v>
      </c>
      <c r="R5" s="158">
        <f t="shared" si="9"/>
        <v>150</v>
      </c>
      <c r="S5" s="159"/>
      <c r="T5" s="159"/>
      <c r="U5" s="159"/>
      <c r="V5" s="159"/>
      <c r="W5" s="159"/>
      <c r="X5" s="159"/>
      <c r="Y5" s="159"/>
      <c r="Z5" s="158">
        <f t="shared" si="2"/>
        <v>150</v>
      </c>
      <c r="AA5" s="159"/>
      <c r="AB5" s="158">
        <f t="shared" si="3"/>
        <v>-300</v>
      </c>
      <c r="AC5" s="158">
        <f t="shared" si="10"/>
        <v>150</v>
      </c>
      <c r="AD5" s="159"/>
      <c r="AE5" s="159"/>
      <c r="AF5" s="159"/>
      <c r="AG5" s="159"/>
      <c r="AH5" s="159"/>
      <c r="AI5" s="159"/>
      <c r="AJ5" s="159"/>
      <c r="AK5" s="158">
        <f t="shared" si="4"/>
        <v>150</v>
      </c>
      <c r="AL5" s="159"/>
      <c r="AM5" s="158">
        <f t="shared" si="5"/>
        <v>-150</v>
      </c>
      <c r="AN5" s="158">
        <f t="shared" si="11"/>
        <v>150</v>
      </c>
      <c r="AO5" s="159"/>
      <c r="AP5" s="159"/>
      <c r="AQ5" s="159"/>
      <c r="AR5" s="159"/>
      <c r="AS5" s="159"/>
      <c r="AT5" s="159"/>
      <c r="AU5" s="159"/>
      <c r="AV5" s="158">
        <f t="shared" si="6"/>
        <v>150</v>
      </c>
      <c r="AW5" s="159"/>
      <c r="AX5" s="159">
        <f t="shared" si="7"/>
        <v>0</v>
      </c>
      <c r="AY5" s="137" t="str">
        <f t="shared" si="12"/>
        <v>*</v>
      </c>
      <c r="AZ5" s="137" t="s">
        <v>1121</v>
      </c>
      <c r="BA5" s="139" t="str">
        <f t="shared" si="13"/>
        <v>Расчёт за 2010</v>
      </c>
      <c r="BE5" s="143" t="str">
        <f>IF(F5='База 2009'!AY5,"ДА","ПРОверитЬ")</f>
        <v>ПРОверитЬ</v>
      </c>
    </row>
    <row r="6" spans="1:57">
      <c r="A6" s="138">
        <v>4</v>
      </c>
      <c r="B6" s="160" t="s">
        <v>992</v>
      </c>
      <c r="C6" s="213" t="s">
        <v>23</v>
      </c>
      <c r="D6" s="156" t="s">
        <v>74</v>
      </c>
      <c r="E6" s="161">
        <v>50</v>
      </c>
      <c r="F6" s="158">
        <v>0</v>
      </c>
      <c r="G6" s="158">
        <f t="shared" si="8"/>
        <v>150</v>
      </c>
      <c r="H6" s="159"/>
      <c r="I6" s="159"/>
      <c r="J6" s="159"/>
      <c r="K6" s="159"/>
      <c r="L6" s="159"/>
      <c r="M6" s="159"/>
      <c r="N6" s="159">
        <v>50</v>
      </c>
      <c r="O6" s="158">
        <f t="shared" si="0"/>
        <v>200</v>
      </c>
      <c r="P6" s="159">
        <v>200</v>
      </c>
      <c r="Q6" s="158">
        <f t="shared" si="1"/>
        <v>0</v>
      </c>
      <c r="R6" s="158">
        <f t="shared" si="9"/>
        <v>150</v>
      </c>
      <c r="S6" s="159"/>
      <c r="T6" s="159"/>
      <c r="U6" s="159"/>
      <c r="V6" s="159"/>
      <c r="W6" s="159"/>
      <c r="X6" s="159"/>
      <c r="Y6" s="159"/>
      <c r="Z6" s="158">
        <f t="shared" si="2"/>
        <v>150</v>
      </c>
      <c r="AA6" s="159">
        <v>300</v>
      </c>
      <c r="AB6" s="158">
        <f t="shared" si="3"/>
        <v>-150</v>
      </c>
      <c r="AC6" s="158">
        <f t="shared" si="10"/>
        <v>150</v>
      </c>
      <c r="AD6" s="159"/>
      <c r="AE6" s="159"/>
      <c r="AF6" s="159"/>
      <c r="AG6" s="159"/>
      <c r="AH6" s="159"/>
      <c r="AI6" s="159"/>
      <c r="AJ6" s="159"/>
      <c r="AK6" s="158">
        <f t="shared" si="4"/>
        <v>150</v>
      </c>
      <c r="AL6" s="159"/>
      <c r="AM6" s="158">
        <f t="shared" si="5"/>
        <v>0</v>
      </c>
      <c r="AN6" s="158">
        <f t="shared" si="11"/>
        <v>150</v>
      </c>
      <c r="AO6" s="159"/>
      <c r="AP6" s="159"/>
      <c r="AQ6" s="159"/>
      <c r="AR6" s="159"/>
      <c r="AS6" s="159"/>
      <c r="AT6" s="159"/>
      <c r="AU6" s="159"/>
      <c r="AV6" s="158">
        <f t="shared" si="6"/>
        <v>150</v>
      </c>
      <c r="AW6" s="159">
        <v>150</v>
      </c>
      <c r="AX6" s="159">
        <f t="shared" si="7"/>
        <v>0</v>
      </c>
      <c r="AY6" s="137" t="str">
        <f t="shared" si="12"/>
        <v>*</v>
      </c>
      <c r="BA6" s="139" t="str">
        <f t="shared" si="13"/>
        <v>Расчёт за 2010</v>
      </c>
      <c r="BE6" s="143" t="str">
        <f>IF(F6='База 2009'!AY6,"ДА","ПРОверитЬ")</f>
        <v>ДА</v>
      </c>
    </row>
    <row r="7" spans="1:57">
      <c r="A7" s="138">
        <v>5</v>
      </c>
      <c r="B7" s="155" t="s">
        <v>18</v>
      </c>
      <c r="C7" s="213" t="s">
        <v>10</v>
      </c>
      <c r="D7" s="156" t="s">
        <v>20</v>
      </c>
      <c r="E7" s="157">
        <v>315</v>
      </c>
      <c r="F7" s="158">
        <v>0</v>
      </c>
      <c r="G7" s="158">
        <f t="shared" si="8"/>
        <v>945</v>
      </c>
      <c r="H7" s="159"/>
      <c r="I7" s="159"/>
      <c r="J7" s="159">
        <v>2124</v>
      </c>
      <c r="K7" s="159"/>
      <c r="L7" s="159"/>
      <c r="M7" s="159"/>
      <c r="N7" s="159"/>
      <c r="O7" s="158">
        <f t="shared" si="0"/>
        <v>3069</v>
      </c>
      <c r="P7" s="159">
        <v>3069</v>
      </c>
      <c r="Q7" s="158">
        <f t="shared" si="1"/>
        <v>0</v>
      </c>
      <c r="R7" s="158">
        <f t="shared" si="9"/>
        <v>945</v>
      </c>
      <c r="S7" s="159"/>
      <c r="T7" s="159">
        <v>100</v>
      </c>
      <c r="U7" s="159">
        <v>2124</v>
      </c>
      <c r="V7" s="159"/>
      <c r="W7" s="159"/>
      <c r="X7" s="159"/>
      <c r="Y7" s="159">
        <v>50</v>
      </c>
      <c r="Z7" s="158">
        <f t="shared" si="2"/>
        <v>3219</v>
      </c>
      <c r="AA7" s="159">
        <v>3219</v>
      </c>
      <c r="AB7" s="158">
        <f t="shared" si="3"/>
        <v>0</v>
      </c>
      <c r="AC7" s="158">
        <f t="shared" si="10"/>
        <v>945</v>
      </c>
      <c r="AD7" s="159"/>
      <c r="AE7" s="159"/>
      <c r="AF7" s="159"/>
      <c r="AG7" s="159"/>
      <c r="AH7" s="159"/>
      <c r="AI7" s="159"/>
      <c r="AJ7" s="159"/>
      <c r="AK7" s="158">
        <f t="shared" si="4"/>
        <v>945</v>
      </c>
      <c r="AL7" s="159">
        <v>1890</v>
      </c>
      <c r="AM7" s="158">
        <f t="shared" si="5"/>
        <v>-945</v>
      </c>
      <c r="AN7" s="158">
        <f t="shared" si="11"/>
        <v>945</v>
      </c>
      <c r="AO7" s="159"/>
      <c r="AP7" s="159"/>
      <c r="AQ7" s="159"/>
      <c r="AR7" s="159"/>
      <c r="AS7" s="159"/>
      <c r="AT7" s="159"/>
      <c r="AU7" s="159"/>
      <c r="AV7" s="158">
        <f t="shared" si="6"/>
        <v>945</v>
      </c>
      <c r="AW7" s="159"/>
      <c r="AX7" s="159">
        <f t="shared" si="7"/>
        <v>0</v>
      </c>
      <c r="AY7" s="137" t="str">
        <f t="shared" si="12"/>
        <v>*</v>
      </c>
      <c r="BA7" s="139" t="str">
        <f t="shared" si="13"/>
        <v>Расчёт за 2010</v>
      </c>
      <c r="BE7" s="143" t="str">
        <f>IF(F7='База 2009'!AY7,"ДА","ПРОверитЬ")</f>
        <v>ДА</v>
      </c>
    </row>
    <row r="8" spans="1:57">
      <c r="A8" s="138">
        <v>6</v>
      </c>
      <c r="B8" s="160" t="s">
        <v>1124</v>
      </c>
      <c r="C8" s="213" t="s">
        <v>23</v>
      </c>
      <c r="D8" s="156" t="s">
        <v>25</v>
      </c>
      <c r="E8" s="161">
        <v>75</v>
      </c>
      <c r="F8" s="158">
        <v>0</v>
      </c>
      <c r="G8" s="158">
        <f t="shared" si="8"/>
        <v>225</v>
      </c>
      <c r="H8" s="159"/>
      <c r="I8" s="159"/>
      <c r="J8" s="159"/>
      <c r="K8" s="159"/>
      <c r="L8" s="159"/>
      <c r="M8" s="159"/>
      <c r="N8" s="159"/>
      <c r="O8" s="158">
        <f t="shared" si="0"/>
        <v>225</v>
      </c>
      <c r="P8" s="159">
        <v>900</v>
      </c>
      <c r="Q8" s="158">
        <f t="shared" si="1"/>
        <v>-675</v>
      </c>
      <c r="R8" s="158">
        <f t="shared" si="9"/>
        <v>225</v>
      </c>
      <c r="S8" s="159"/>
      <c r="T8" s="159"/>
      <c r="U8" s="159"/>
      <c r="V8" s="159"/>
      <c r="W8" s="159"/>
      <c r="X8" s="159"/>
      <c r="Y8" s="159"/>
      <c r="Z8" s="158">
        <f t="shared" si="2"/>
        <v>225</v>
      </c>
      <c r="AA8" s="159"/>
      <c r="AB8" s="158">
        <f t="shared" si="3"/>
        <v>-450</v>
      </c>
      <c r="AC8" s="158">
        <f t="shared" si="10"/>
        <v>225</v>
      </c>
      <c r="AD8" s="159"/>
      <c r="AE8" s="159"/>
      <c r="AF8" s="159"/>
      <c r="AG8" s="159"/>
      <c r="AH8" s="159"/>
      <c r="AI8" s="159"/>
      <c r="AJ8" s="159"/>
      <c r="AK8" s="158">
        <f t="shared" si="4"/>
        <v>225</v>
      </c>
      <c r="AL8" s="159"/>
      <c r="AM8" s="158">
        <f t="shared" si="5"/>
        <v>-225</v>
      </c>
      <c r="AN8" s="158">
        <f t="shared" si="11"/>
        <v>225</v>
      </c>
      <c r="AO8" s="159"/>
      <c r="AP8" s="159"/>
      <c r="AQ8" s="159"/>
      <c r="AR8" s="159"/>
      <c r="AS8" s="159"/>
      <c r="AT8" s="159"/>
      <c r="AU8" s="159"/>
      <c r="AV8" s="158">
        <f t="shared" si="6"/>
        <v>225</v>
      </c>
      <c r="AW8" s="159"/>
      <c r="AX8" s="159">
        <f t="shared" si="7"/>
        <v>0</v>
      </c>
      <c r="AY8" s="137" t="str">
        <f t="shared" si="12"/>
        <v>*</v>
      </c>
      <c r="AZ8" s="137" t="s">
        <v>1121</v>
      </c>
      <c r="BA8" s="139" t="str">
        <f t="shared" si="13"/>
        <v>Расчёт за 2010</v>
      </c>
      <c r="BE8" s="143" t="str">
        <f>IF(F8='База 2009'!AY8,"ДА","ПРОверитЬ")</f>
        <v>ДА</v>
      </c>
    </row>
    <row r="9" spans="1:57">
      <c r="A9" s="138">
        <v>7</v>
      </c>
      <c r="B9" s="160" t="s">
        <v>26</v>
      </c>
      <c r="C9" s="213" t="s">
        <v>23</v>
      </c>
      <c r="D9" s="156" t="s">
        <v>28</v>
      </c>
      <c r="E9" s="161">
        <v>85</v>
      </c>
      <c r="F9" s="158">
        <v>0</v>
      </c>
      <c r="G9" s="158">
        <f t="shared" si="8"/>
        <v>255</v>
      </c>
      <c r="H9" s="159"/>
      <c r="I9" s="159"/>
      <c r="J9" s="159"/>
      <c r="K9" s="159"/>
      <c r="L9" s="159"/>
      <c r="M9" s="159"/>
      <c r="N9" s="159"/>
      <c r="O9" s="158">
        <f t="shared" si="0"/>
        <v>255</v>
      </c>
      <c r="P9" s="159">
        <v>1020</v>
      </c>
      <c r="Q9" s="158">
        <f t="shared" si="1"/>
        <v>-765</v>
      </c>
      <c r="R9" s="158">
        <f t="shared" si="9"/>
        <v>255</v>
      </c>
      <c r="S9" s="159"/>
      <c r="T9" s="159"/>
      <c r="U9" s="159"/>
      <c r="V9" s="159"/>
      <c r="W9" s="159"/>
      <c r="X9" s="159"/>
      <c r="Y9" s="159"/>
      <c r="Z9" s="158">
        <f t="shared" si="2"/>
        <v>255</v>
      </c>
      <c r="AA9" s="159"/>
      <c r="AB9" s="158">
        <f t="shared" si="3"/>
        <v>-510</v>
      </c>
      <c r="AC9" s="158">
        <f t="shared" si="10"/>
        <v>255</v>
      </c>
      <c r="AD9" s="159"/>
      <c r="AE9" s="159"/>
      <c r="AF9" s="159"/>
      <c r="AG9" s="159"/>
      <c r="AH9" s="159"/>
      <c r="AI9" s="159"/>
      <c r="AJ9" s="159"/>
      <c r="AK9" s="158">
        <f t="shared" si="4"/>
        <v>255</v>
      </c>
      <c r="AL9" s="159"/>
      <c r="AM9" s="158">
        <f t="shared" si="5"/>
        <v>-255</v>
      </c>
      <c r="AN9" s="158">
        <f t="shared" si="11"/>
        <v>255</v>
      </c>
      <c r="AO9" s="159"/>
      <c r="AP9" s="159"/>
      <c r="AQ9" s="159"/>
      <c r="AR9" s="159"/>
      <c r="AS9" s="159"/>
      <c r="AT9" s="159"/>
      <c r="AU9" s="159"/>
      <c r="AV9" s="158">
        <f t="shared" si="6"/>
        <v>255</v>
      </c>
      <c r="AW9" s="159">
        <v>1020</v>
      </c>
      <c r="AX9" s="159">
        <f t="shared" si="7"/>
        <v>-1020</v>
      </c>
      <c r="AY9" s="137" t="str">
        <f t="shared" si="12"/>
        <v/>
      </c>
      <c r="AZ9" s="137" t="s">
        <v>1121</v>
      </c>
      <c r="BA9" s="139" t="str">
        <f t="shared" si="13"/>
        <v>Предоплата за 2011</v>
      </c>
      <c r="BE9" s="143" t="str">
        <f>IF(F9='База 2009'!AY9,"ДА","ПРОверитЬ")</f>
        <v>ПРОверитЬ</v>
      </c>
    </row>
    <row r="10" spans="1:57">
      <c r="A10" s="138">
        <v>8</v>
      </c>
      <c r="B10" s="162" t="s">
        <v>29</v>
      </c>
      <c r="C10" s="214" t="s">
        <v>30</v>
      </c>
      <c r="D10" s="164"/>
      <c r="E10" s="162"/>
      <c r="F10" s="165">
        <v>2595</v>
      </c>
      <c r="G10" s="166">
        <f t="shared" si="8"/>
        <v>0</v>
      </c>
      <c r="H10" s="167"/>
      <c r="I10" s="167"/>
      <c r="J10" s="167"/>
      <c r="K10" s="167"/>
      <c r="L10" s="167"/>
      <c r="M10" s="167"/>
      <c r="N10" s="167"/>
      <c r="O10" s="166">
        <f t="shared" si="0"/>
        <v>0</v>
      </c>
      <c r="P10" s="167"/>
      <c r="Q10" s="166">
        <f t="shared" si="1"/>
        <v>2595</v>
      </c>
      <c r="R10" s="166">
        <f t="shared" si="9"/>
        <v>0</v>
      </c>
      <c r="S10" s="167"/>
      <c r="T10" s="167"/>
      <c r="U10" s="167"/>
      <c r="V10" s="167"/>
      <c r="W10" s="167"/>
      <c r="X10" s="167"/>
      <c r="Y10" s="167"/>
      <c r="Z10" s="166">
        <f t="shared" si="2"/>
        <v>0</v>
      </c>
      <c r="AA10" s="167"/>
      <c r="AB10" s="166">
        <f t="shared" si="3"/>
        <v>2595</v>
      </c>
      <c r="AC10" s="166">
        <f t="shared" si="10"/>
        <v>0</v>
      </c>
      <c r="AD10" s="167"/>
      <c r="AE10" s="167"/>
      <c r="AF10" s="167"/>
      <c r="AG10" s="167"/>
      <c r="AH10" s="167"/>
      <c r="AI10" s="167"/>
      <c r="AJ10" s="167"/>
      <c r="AK10" s="166">
        <f t="shared" si="4"/>
        <v>0</v>
      </c>
      <c r="AL10" s="167"/>
      <c r="AM10" s="166">
        <f t="shared" si="5"/>
        <v>2595</v>
      </c>
      <c r="AN10" s="166">
        <f t="shared" si="11"/>
        <v>0</v>
      </c>
      <c r="AO10" s="167"/>
      <c r="AP10" s="167"/>
      <c r="AQ10" s="167"/>
      <c r="AR10" s="167"/>
      <c r="AS10" s="167"/>
      <c r="AT10" s="167"/>
      <c r="AU10" s="167"/>
      <c r="AV10" s="166">
        <f t="shared" si="6"/>
        <v>0</v>
      </c>
      <c r="AW10" s="167"/>
      <c r="AX10" s="167">
        <f t="shared" si="7"/>
        <v>2595</v>
      </c>
      <c r="AY10" s="137" t="str">
        <f t="shared" si="12"/>
        <v/>
      </c>
      <c r="BA10" s="139" t="str">
        <f t="shared" si="13"/>
        <v>Долг</v>
      </c>
      <c r="BE10" s="143" t="str">
        <f>IF(F10='База 2009'!AY10,"ДА","ПРОверитЬ")</f>
        <v>ДА</v>
      </c>
    </row>
    <row r="11" spans="1:57">
      <c r="A11" s="138">
        <v>9</v>
      </c>
      <c r="B11" s="160" t="s">
        <v>31</v>
      </c>
      <c r="C11" s="213" t="s">
        <v>14</v>
      </c>
      <c r="D11" s="156" t="s">
        <v>33</v>
      </c>
      <c r="E11" s="161">
        <v>150</v>
      </c>
      <c r="F11" s="158">
        <v>0</v>
      </c>
      <c r="G11" s="158">
        <f t="shared" si="8"/>
        <v>450</v>
      </c>
      <c r="H11" s="159">
        <v>50</v>
      </c>
      <c r="I11" s="159"/>
      <c r="J11" s="159"/>
      <c r="K11" s="159"/>
      <c r="L11" s="159"/>
      <c r="M11" s="159"/>
      <c r="N11" s="159"/>
      <c r="O11" s="158">
        <f t="shared" si="0"/>
        <v>500</v>
      </c>
      <c r="P11" s="159"/>
      <c r="Q11" s="158">
        <f t="shared" si="1"/>
        <v>500</v>
      </c>
      <c r="R11" s="158">
        <f t="shared" si="9"/>
        <v>450</v>
      </c>
      <c r="S11" s="159">
        <v>50</v>
      </c>
      <c r="T11" s="159"/>
      <c r="U11" s="159"/>
      <c r="V11" s="159"/>
      <c r="W11" s="159"/>
      <c r="X11" s="159"/>
      <c r="Y11" s="159"/>
      <c r="Z11" s="158">
        <f t="shared" si="2"/>
        <v>500</v>
      </c>
      <c r="AA11" s="159">
        <v>1000</v>
      </c>
      <c r="AB11" s="158">
        <f t="shared" si="3"/>
        <v>0</v>
      </c>
      <c r="AC11" s="158">
        <f t="shared" si="10"/>
        <v>450</v>
      </c>
      <c r="AD11" s="159"/>
      <c r="AE11" s="159"/>
      <c r="AF11" s="159"/>
      <c r="AG11" s="159"/>
      <c r="AH11" s="159"/>
      <c r="AI11" s="159"/>
      <c r="AJ11" s="159"/>
      <c r="AK11" s="158">
        <f t="shared" si="4"/>
        <v>450</v>
      </c>
      <c r="AL11" s="159">
        <v>450</v>
      </c>
      <c r="AM11" s="158">
        <f t="shared" si="5"/>
        <v>0</v>
      </c>
      <c r="AN11" s="158">
        <f t="shared" si="11"/>
        <v>450</v>
      </c>
      <c r="AO11" s="159"/>
      <c r="AP11" s="159"/>
      <c r="AQ11" s="159"/>
      <c r="AR11" s="159"/>
      <c r="AS11" s="159"/>
      <c r="AT11" s="159"/>
      <c r="AU11" s="159"/>
      <c r="AV11" s="158">
        <f t="shared" si="6"/>
        <v>450</v>
      </c>
      <c r="AW11" s="159">
        <v>450</v>
      </c>
      <c r="AX11" s="159">
        <f t="shared" si="7"/>
        <v>0</v>
      </c>
      <c r="AY11" s="137" t="str">
        <f t="shared" si="12"/>
        <v>*</v>
      </c>
      <c r="BA11" s="139" t="str">
        <f t="shared" si="13"/>
        <v>Расчёт за 2010</v>
      </c>
      <c r="BE11" s="143" t="str">
        <f>IF(F11='База 2009'!AY11,"ДА","ПРОверитЬ")</f>
        <v>ДА</v>
      </c>
    </row>
    <row r="12" spans="1:57">
      <c r="A12" s="138">
        <v>10</v>
      </c>
      <c r="B12" s="155" t="s">
        <v>36</v>
      </c>
      <c r="C12" s="213" t="s">
        <v>10</v>
      </c>
      <c r="D12" s="156" t="s">
        <v>38</v>
      </c>
      <c r="E12" s="157">
        <v>95</v>
      </c>
      <c r="F12" s="158">
        <v>0</v>
      </c>
      <c r="G12" s="158">
        <f t="shared" si="8"/>
        <v>285</v>
      </c>
      <c r="H12" s="159"/>
      <c r="I12" s="159"/>
      <c r="J12" s="159"/>
      <c r="K12" s="159"/>
      <c r="L12" s="159"/>
      <c r="M12" s="159"/>
      <c r="N12" s="159"/>
      <c r="O12" s="158">
        <f t="shared" si="0"/>
        <v>285</v>
      </c>
      <c r="P12" s="159">
        <v>285</v>
      </c>
      <c r="Q12" s="158">
        <f t="shared" si="1"/>
        <v>0</v>
      </c>
      <c r="R12" s="158">
        <f t="shared" si="9"/>
        <v>285</v>
      </c>
      <c r="S12" s="159"/>
      <c r="T12" s="159"/>
      <c r="U12" s="159"/>
      <c r="V12" s="159"/>
      <c r="W12" s="159"/>
      <c r="X12" s="159"/>
      <c r="Y12" s="159"/>
      <c r="Z12" s="158">
        <f t="shared" si="2"/>
        <v>285</v>
      </c>
      <c r="AA12" s="159">
        <v>855</v>
      </c>
      <c r="AB12" s="158">
        <f t="shared" si="3"/>
        <v>-570</v>
      </c>
      <c r="AC12" s="158">
        <f t="shared" si="10"/>
        <v>285</v>
      </c>
      <c r="AD12" s="159"/>
      <c r="AE12" s="159"/>
      <c r="AF12" s="159"/>
      <c r="AG12" s="159"/>
      <c r="AH12" s="159"/>
      <c r="AI12" s="159"/>
      <c r="AJ12" s="159"/>
      <c r="AK12" s="158">
        <f t="shared" si="4"/>
        <v>285</v>
      </c>
      <c r="AL12" s="159"/>
      <c r="AM12" s="158">
        <f t="shared" si="5"/>
        <v>-285</v>
      </c>
      <c r="AN12" s="158">
        <f t="shared" si="11"/>
        <v>285</v>
      </c>
      <c r="AO12" s="159"/>
      <c r="AP12" s="159"/>
      <c r="AQ12" s="159"/>
      <c r="AR12" s="159"/>
      <c r="AS12" s="159"/>
      <c r="AT12" s="159"/>
      <c r="AU12" s="159"/>
      <c r="AV12" s="158">
        <f t="shared" si="6"/>
        <v>285</v>
      </c>
      <c r="AW12" s="159"/>
      <c r="AX12" s="159">
        <f t="shared" si="7"/>
        <v>0</v>
      </c>
      <c r="AY12" s="137" t="str">
        <f t="shared" si="12"/>
        <v>*</v>
      </c>
      <c r="AZ12" s="137" t="s">
        <v>1121</v>
      </c>
      <c r="BA12" s="139" t="str">
        <f t="shared" si="13"/>
        <v>Расчёт за 2010</v>
      </c>
      <c r="BE12" s="143" t="str">
        <f>IF(F12='База 2009'!AY12,"ДА","ПРОверитЬ")</f>
        <v>ДА</v>
      </c>
    </row>
    <row r="13" spans="1:57">
      <c r="A13" s="138">
        <v>11</v>
      </c>
      <c r="B13" s="160" t="s">
        <v>39</v>
      </c>
      <c r="C13" s="213" t="s">
        <v>14</v>
      </c>
      <c r="D13" s="156" t="s">
        <v>41</v>
      </c>
      <c r="E13" s="161">
        <v>190</v>
      </c>
      <c r="F13" s="158">
        <v>0</v>
      </c>
      <c r="G13" s="158">
        <f t="shared" si="8"/>
        <v>570</v>
      </c>
      <c r="H13" s="159"/>
      <c r="I13" s="159"/>
      <c r="J13" s="159"/>
      <c r="K13" s="159"/>
      <c r="L13" s="159"/>
      <c r="M13" s="159"/>
      <c r="N13" s="159"/>
      <c r="O13" s="158">
        <f t="shared" si="0"/>
        <v>570</v>
      </c>
      <c r="P13" s="159">
        <v>570</v>
      </c>
      <c r="Q13" s="158">
        <f t="shared" si="1"/>
        <v>0</v>
      </c>
      <c r="R13" s="158">
        <f t="shared" si="9"/>
        <v>570</v>
      </c>
      <c r="S13" s="159"/>
      <c r="T13" s="159"/>
      <c r="U13" s="159"/>
      <c r="V13" s="159"/>
      <c r="W13" s="159"/>
      <c r="X13" s="159"/>
      <c r="Y13" s="159">
        <v>50</v>
      </c>
      <c r="Z13" s="158">
        <f t="shared" si="2"/>
        <v>620</v>
      </c>
      <c r="AA13" s="159"/>
      <c r="AB13" s="158">
        <f t="shared" si="3"/>
        <v>620</v>
      </c>
      <c r="AC13" s="158">
        <f t="shared" si="10"/>
        <v>570</v>
      </c>
      <c r="AD13" s="159"/>
      <c r="AE13" s="159"/>
      <c r="AF13" s="159"/>
      <c r="AG13" s="159"/>
      <c r="AH13" s="159"/>
      <c r="AI13" s="159"/>
      <c r="AJ13" s="159"/>
      <c r="AK13" s="158">
        <f t="shared" si="4"/>
        <v>570</v>
      </c>
      <c r="AL13" s="159">
        <v>1710</v>
      </c>
      <c r="AM13" s="158">
        <f t="shared" si="5"/>
        <v>-520</v>
      </c>
      <c r="AN13" s="158">
        <f t="shared" si="11"/>
        <v>570</v>
      </c>
      <c r="AO13" s="159"/>
      <c r="AP13" s="159"/>
      <c r="AQ13" s="159"/>
      <c r="AR13" s="159"/>
      <c r="AS13" s="159"/>
      <c r="AT13" s="159"/>
      <c r="AU13" s="159"/>
      <c r="AV13" s="158">
        <f t="shared" si="6"/>
        <v>570</v>
      </c>
      <c r="AW13" s="159">
        <v>50</v>
      </c>
      <c r="AX13" s="159">
        <f t="shared" si="7"/>
        <v>0</v>
      </c>
      <c r="AY13" s="137" t="str">
        <f t="shared" si="12"/>
        <v>*</v>
      </c>
      <c r="BA13" s="139" t="str">
        <f t="shared" si="13"/>
        <v>Расчёт за 2010</v>
      </c>
      <c r="BE13" s="143" t="str">
        <f>IF(F13='База 2009'!AY13,"ДА","ПРОверитЬ")</f>
        <v>ПРОверитЬ</v>
      </c>
    </row>
    <row r="14" spans="1:57" s="168" customFormat="1">
      <c r="A14" s="138">
        <v>12</v>
      </c>
      <c r="B14" s="160" t="s">
        <v>935</v>
      </c>
      <c r="C14" s="213" t="s">
        <v>23</v>
      </c>
      <c r="D14" s="156" t="s">
        <v>945</v>
      </c>
      <c r="E14" s="161">
        <v>100</v>
      </c>
      <c r="F14" s="158">
        <v>0</v>
      </c>
      <c r="G14" s="158">
        <f t="shared" si="8"/>
        <v>300</v>
      </c>
      <c r="H14" s="159"/>
      <c r="I14" s="159"/>
      <c r="J14" s="159"/>
      <c r="K14" s="159"/>
      <c r="L14" s="159"/>
      <c r="M14" s="159"/>
      <c r="N14" s="159">
        <v>600</v>
      </c>
      <c r="O14" s="158">
        <f t="shared" si="0"/>
        <v>900</v>
      </c>
      <c r="P14" s="159">
        <v>1800</v>
      </c>
      <c r="Q14" s="158">
        <f t="shared" si="1"/>
        <v>-900</v>
      </c>
      <c r="R14" s="158">
        <f t="shared" si="9"/>
        <v>300</v>
      </c>
      <c r="S14" s="159"/>
      <c r="T14" s="159"/>
      <c r="U14" s="159"/>
      <c r="V14" s="159"/>
      <c r="W14" s="159">
        <v>300</v>
      </c>
      <c r="X14" s="159"/>
      <c r="Y14" s="159">
        <v>50</v>
      </c>
      <c r="Z14" s="158">
        <f t="shared" si="2"/>
        <v>650</v>
      </c>
      <c r="AA14" s="159">
        <v>400</v>
      </c>
      <c r="AB14" s="158">
        <f t="shared" si="3"/>
        <v>-650</v>
      </c>
      <c r="AC14" s="158">
        <f t="shared" si="10"/>
        <v>300</v>
      </c>
      <c r="AD14" s="159"/>
      <c r="AE14" s="159">
        <v>50</v>
      </c>
      <c r="AF14" s="159"/>
      <c r="AG14" s="159"/>
      <c r="AH14" s="159"/>
      <c r="AI14" s="159"/>
      <c r="AJ14" s="159"/>
      <c r="AK14" s="158">
        <f t="shared" si="4"/>
        <v>350</v>
      </c>
      <c r="AL14" s="159"/>
      <c r="AM14" s="158">
        <f t="shared" si="5"/>
        <v>-300</v>
      </c>
      <c r="AN14" s="158">
        <f t="shared" si="11"/>
        <v>300</v>
      </c>
      <c r="AO14" s="159"/>
      <c r="AP14" s="159"/>
      <c r="AQ14" s="159"/>
      <c r="AR14" s="159"/>
      <c r="AS14" s="159"/>
      <c r="AT14" s="159"/>
      <c r="AU14" s="159"/>
      <c r="AV14" s="158">
        <f t="shared" si="6"/>
        <v>300</v>
      </c>
      <c r="AW14" s="159"/>
      <c r="AX14" s="159">
        <f t="shared" si="7"/>
        <v>0</v>
      </c>
      <c r="AY14" s="137" t="str">
        <f t="shared" si="12"/>
        <v>*</v>
      </c>
      <c r="AZ14" s="137" t="s">
        <v>1121</v>
      </c>
      <c r="BA14" s="139" t="str">
        <f t="shared" si="13"/>
        <v>Расчёт за 2010</v>
      </c>
      <c r="BE14" s="143" t="str">
        <f>IF(F14='База 2009'!AY14,"ДА","ПРОверитЬ")</f>
        <v>ДА</v>
      </c>
    </row>
    <row r="15" spans="1:57">
      <c r="A15" s="138">
        <v>13</v>
      </c>
      <c r="B15" s="155" t="s">
        <v>42</v>
      </c>
      <c r="C15" s="213" t="s">
        <v>10</v>
      </c>
      <c r="D15" s="156" t="s">
        <v>44</v>
      </c>
      <c r="E15" s="157">
        <v>200</v>
      </c>
      <c r="F15" s="158">
        <v>0</v>
      </c>
      <c r="G15" s="158">
        <f t="shared" si="8"/>
        <v>600</v>
      </c>
      <c r="H15" s="159"/>
      <c r="I15" s="159"/>
      <c r="J15" s="159"/>
      <c r="K15" s="159"/>
      <c r="L15" s="159"/>
      <c r="M15" s="159"/>
      <c r="N15" s="159"/>
      <c r="O15" s="158">
        <f t="shared" si="0"/>
        <v>600</v>
      </c>
      <c r="P15" s="159">
        <v>600</v>
      </c>
      <c r="Q15" s="158">
        <f t="shared" si="1"/>
        <v>0</v>
      </c>
      <c r="R15" s="158">
        <f t="shared" si="9"/>
        <v>600</v>
      </c>
      <c r="S15" s="159"/>
      <c r="T15" s="159"/>
      <c r="U15" s="159"/>
      <c r="V15" s="159"/>
      <c r="W15" s="159"/>
      <c r="X15" s="159"/>
      <c r="Y15" s="159"/>
      <c r="Z15" s="158">
        <f t="shared" si="2"/>
        <v>600</v>
      </c>
      <c r="AA15" s="159">
        <v>1200</v>
      </c>
      <c r="AB15" s="158">
        <f t="shared" si="3"/>
        <v>-600</v>
      </c>
      <c r="AC15" s="158">
        <f t="shared" si="10"/>
        <v>600</v>
      </c>
      <c r="AD15" s="159"/>
      <c r="AE15" s="159"/>
      <c r="AF15" s="159"/>
      <c r="AG15" s="159"/>
      <c r="AH15" s="159"/>
      <c r="AI15" s="159"/>
      <c r="AJ15" s="159">
        <v>50</v>
      </c>
      <c r="AK15" s="158">
        <f t="shared" si="4"/>
        <v>650</v>
      </c>
      <c r="AL15" s="159">
        <v>650</v>
      </c>
      <c r="AM15" s="158">
        <f t="shared" si="5"/>
        <v>-600</v>
      </c>
      <c r="AN15" s="158">
        <f t="shared" si="11"/>
        <v>600</v>
      </c>
      <c r="AO15" s="159"/>
      <c r="AP15" s="159"/>
      <c r="AQ15" s="159"/>
      <c r="AR15" s="159"/>
      <c r="AS15" s="159"/>
      <c r="AT15" s="159"/>
      <c r="AU15" s="159"/>
      <c r="AV15" s="158">
        <f t="shared" si="6"/>
        <v>600</v>
      </c>
      <c r="AW15" s="159"/>
      <c r="AX15" s="159">
        <f t="shared" si="7"/>
        <v>0</v>
      </c>
      <c r="AY15" s="137" t="str">
        <f t="shared" si="12"/>
        <v>*</v>
      </c>
      <c r="BA15" s="139" t="str">
        <f t="shared" si="13"/>
        <v>Расчёт за 2010</v>
      </c>
      <c r="BE15" s="143" t="str">
        <f>IF(F15='База 2009'!AY16,"ДА","ПРОверитЬ")</f>
        <v>ПРОверитЬ</v>
      </c>
    </row>
    <row r="16" spans="1:57">
      <c r="A16" s="138">
        <v>14</v>
      </c>
      <c r="B16" s="155" t="s">
        <v>986</v>
      </c>
      <c r="C16" s="213" t="s">
        <v>10</v>
      </c>
      <c r="D16" s="156" t="s">
        <v>49</v>
      </c>
      <c r="E16" s="157">
        <v>85</v>
      </c>
      <c r="F16" s="158">
        <v>0</v>
      </c>
      <c r="G16" s="158">
        <f t="shared" si="8"/>
        <v>255</v>
      </c>
      <c r="H16" s="159"/>
      <c r="I16" s="159"/>
      <c r="J16" s="159"/>
      <c r="K16" s="159"/>
      <c r="L16" s="159"/>
      <c r="M16" s="159"/>
      <c r="N16" s="159"/>
      <c r="O16" s="158">
        <f t="shared" si="0"/>
        <v>255</v>
      </c>
      <c r="P16" s="159">
        <v>255</v>
      </c>
      <c r="Q16" s="158">
        <f t="shared" si="1"/>
        <v>0</v>
      </c>
      <c r="R16" s="158">
        <f t="shared" si="9"/>
        <v>255</v>
      </c>
      <c r="S16" s="159"/>
      <c r="T16" s="159"/>
      <c r="U16" s="159"/>
      <c r="V16" s="159"/>
      <c r="W16" s="159"/>
      <c r="X16" s="159"/>
      <c r="Y16" s="159"/>
      <c r="Z16" s="158">
        <f t="shared" si="2"/>
        <v>255</v>
      </c>
      <c r="AA16" s="159">
        <v>510</v>
      </c>
      <c r="AB16" s="158">
        <f t="shared" si="3"/>
        <v>-255</v>
      </c>
      <c r="AC16" s="158">
        <f t="shared" si="10"/>
        <v>255</v>
      </c>
      <c r="AD16" s="159"/>
      <c r="AE16" s="159"/>
      <c r="AF16" s="159"/>
      <c r="AG16" s="159"/>
      <c r="AH16" s="159"/>
      <c r="AI16" s="159"/>
      <c r="AJ16" s="159"/>
      <c r="AK16" s="158">
        <f t="shared" si="4"/>
        <v>255</v>
      </c>
      <c r="AL16" s="159">
        <v>255</v>
      </c>
      <c r="AM16" s="158">
        <f t="shared" si="5"/>
        <v>-255</v>
      </c>
      <c r="AN16" s="158">
        <f t="shared" si="11"/>
        <v>255</v>
      </c>
      <c r="AO16" s="159"/>
      <c r="AP16" s="159"/>
      <c r="AQ16" s="159"/>
      <c r="AR16" s="159"/>
      <c r="AS16" s="159"/>
      <c r="AT16" s="159"/>
      <c r="AU16" s="159"/>
      <c r="AV16" s="158">
        <f t="shared" si="6"/>
        <v>255</v>
      </c>
      <c r="AW16" s="159"/>
      <c r="AX16" s="159">
        <f t="shared" si="7"/>
        <v>0</v>
      </c>
      <c r="AY16" s="137" t="str">
        <f t="shared" si="12"/>
        <v>*</v>
      </c>
      <c r="BA16" s="139" t="str">
        <f t="shared" si="13"/>
        <v>Расчёт за 2010</v>
      </c>
      <c r="BE16" s="143" t="str">
        <f>IF(F16='База 2009'!AY17,"ДА","ПРОверитЬ")</f>
        <v>ДА</v>
      </c>
    </row>
    <row r="17" spans="1:57">
      <c r="A17" s="138">
        <v>15</v>
      </c>
      <c r="B17" s="223" t="s">
        <v>45</v>
      </c>
      <c r="C17" s="215" t="s">
        <v>14</v>
      </c>
      <c r="D17" s="170" t="s">
        <v>12</v>
      </c>
      <c r="E17" s="171">
        <v>110</v>
      </c>
      <c r="F17" s="166">
        <v>2310</v>
      </c>
      <c r="G17" s="166">
        <v>0</v>
      </c>
      <c r="H17" s="167"/>
      <c r="I17" s="167"/>
      <c r="J17" s="167"/>
      <c r="K17" s="167"/>
      <c r="L17" s="167"/>
      <c r="M17" s="167"/>
      <c r="N17" s="167"/>
      <c r="O17" s="166">
        <f t="shared" si="0"/>
        <v>0</v>
      </c>
      <c r="P17" s="167"/>
      <c r="Q17" s="166">
        <f t="shared" si="1"/>
        <v>2310</v>
      </c>
      <c r="R17" s="166">
        <v>0</v>
      </c>
      <c r="S17" s="167"/>
      <c r="T17" s="167"/>
      <c r="U17" s="167"/>
      <c r="V17" s="167"/>
      <c r="W17" s="167"/>
      <c r="X17" s="167"/>
      <c r="Y17" s="167"/>
      <c r="Z17" s="166">
        <f t="shared" si="2"/>
        <v>0</v>
      </c>
      <c r="AA17" s="167"/>
      <c r="AB17" s="166">
        <f t="shared" si="3"/>
        <v>2310</v>
      </c>
      <c r="AC17" s="166">
        <v>0</v>
      </c>
      <c r="AD17" s="167"/>
      <c r="AE17" s="167"/>
      <c r="AF17" s="167"/>
      <c r="AG17" s="167"/>
      <c r="AH17" s="167"/>
      <c r="AI17" s="167"/>
      <c r="AJ17" s="167"/>
      <c r="AK17" s="166">
        <f t="shared" si="4"/>
        <v>0</v>
      </c>
      <c r="AL17" s="167"/>
      <c r="AM17" s="166">
        <f t="shared" si="5"/>
        <v>2310</v>
      </c>
      <c r="AN17" s="166">
        <v>0</v>
      </c>
      <c r="AO17" s="167"/>
      <c r="AP17" s="167"/>
      <c r="AQ17" s="167"/>
      <c r="AR17" s="167"/>
      <c r="AS17" s="167"/>
      <c r="AT17" s="167"/>
      <c r="AU17" s="167"/>
      <c r="AV17" s="166">
        <f t="shared" si="6"/>
        <v>0</v>
      </c>
      <c r="AW17" s="167"/>
      <c r="AX17" s="167">
        <f t="shared" si="7"/>
        <v>2310</v>
      </c>
      <c r="AY17" s="137" t="str">
        <f t="shared" si="12"/>
        <v/>
      </c>
      <c r="BA17" s="139" t="str">
        <f t="shared" si="13"/>
        <v>Долг</v>
      </c>
      <c r="BE17" s="143" t="str">
        <f>IF(F17='База 2009'!AY18,"ДА","ПРОверитЬ")</f>
        <v>ДА</v>
      </c>
    </row>
    <row r="18" spans="1:57">
      <c r="A18" s="138">
        <v>16</v>
      </c>
      <c r="B18" s="160" t="s">
        <v>1020</v>
      </c>
      <c r="C18" s="213" t="s">
        <v>23</v>
      </c>
      <c r="D18" s="156"/>
      <c r="E18" s="161"/>
      <c r="F18" s="158">
        <v>0</v>
      </c>
      <c r="G18" s="158">
        <f t="shared" ref="G18:G59" si="14">E18*3</f>
        <v>0</v>
      </c>
      <c r="H18" s="159"/>
      <c r="I18" s="159"/>
      <c r="J18" s="159"/>
      <c r="K18" s="159"/>
      <c r="L18" s="159"/>
      <c r="M18" s="159"/>
      <c r="N18" s="159"/>
      <c r="O18" s="158">
        <f t="shared" si="0"/>
        <v>0</v>
      </c>
      <c r="P18" s="159"/>
      <c r="Q18" s="158">
        <f t="shared" si="1"/>
        <v>0</v>
      </c>
      <c r="R18" s="158">
        <f t="shared" ref="R18:R59" si="15">E18*3</f>
        <v>0</v>
      </c>
      <c r="S18" s="159"/>
      <c r="T18" s="159"/>
      <c r="U18" s="159"/>
      <c r="V18" s="159"/>
      <c r="W18" s="159"/>
      <c r="X18" s="159"/>
      <c r="Y18" s="159"/>
      <c r="Z18" s="158">
        <f t="shared" si="2"/>
        <v>0</v>
      </c>
      <c r="AA18" s="159"/>
      <c r="AB18" s="158">
        <f t="shared" si="3"/>
        <v>0</v>
      </c>
      <c r="AC18" s="158">
        <f t="shared" ref="AC18:AC59" si="16">$E18*3</f>
        <v>0</v>
      </c>
      <c r="AD18" s="159"/>
      <c r="AE18" s="159"/>
      <c r="AF18" s="159"/>
      <c r="AG18" s="159"/>
      <c r="AH18" s="159"/>
      <c r="AI18" s="159"/>
      <c r="AJ18" s="159"/>
      <c r="AK18" s="158">
        <f t="shared" si="4"/>
        <v>0</v>
      </c>
      <c r="AL18" s="159"/>
      <c r="AM18" s="158">
        <f t="shared" si="5"/>
        <v>0</v>
      </c>
      <c r="AN18" s="158">
        <f t="shared" ref="AN18:AN62" si="17">$E18*3</f>
        <v>0</v>
      </c>
      <c r="AO18" s="159"/>
      <c r="AP18" s="159"/>
      <c r="AQ18" s="159"/>
      <c r="AR18" s="159"/>
      <c r="AS18" s="159"/>
      <c r="AT18" s="159"/>
      <c r="AU18" s="159"/>
      <c r="AV18" s="158">
        <f t="shared" si="6"/>
        <v>0</v>
      </c>
      <c r="AW18" s="159"/>
      <c r="AX18" s="159">
        <f t="shared" si="7"/>
        <v>0</v>
      </c>
      <c r="AY18" s="137" t="str">
        <f t="shared" si="12"/>
        <v>*</v>
      </c>
      <c r="BA18" s="139" t="str">
        <f t="shared" si="13"/>
        <v>Расчёт за 2010</v>
      </c>
      <c r="BE18" s="143" t="str">
        <f>IF(F18='База 2009'!AY19,"ДА","ПРОверитЬ")</f>
        <v>ДА</v>
      </c>
    </row>
    <row r="19" spans="1:57">
      <c r="A19" s="138">
        <v>17</v>
      </c>
      <c r="B19" s="162" t="s">
        <v>50</v>
      </c>
      <c r="C19" s="214" t="s">
        <v>30</v>
      </c>
      <c r="D19" s="164"/>
      <c r="E19" s="162"/>
      <c r="F19" s="165">
        <v>0</v>
      </c>
      <c r="G19" s="166">
        <f t="shared" si="14"/>
        <v>0</v>
      </c>
      <c r="H19" s="167"/>
      <c r="I19" s="167"/>
      <c r="J19" s="167"/>
      <c r="K19" s="167"/>
      <c r="L19" s="167"/>
      <c r="M19" s="167"/>
      <c r="N19" s="167"/>
      <c r="O19" s="166">
        <f t="shared" si="0"/>
        <v>0</v>
      </c>
      <c r="P19" s="167"/>
      <c r="Q19" s="166">
        <f t="shared" si="1"/>
        <v>0</v>
      </c>
      <c r="R19" s="166">
        <f t="shared" si="15"/>
        <v>0</v>
      </c>
      <c r="S19" s="167"/>
      <c r="T19" s="167"/>
      <c r="U19" s="167"/>
      <c r="V19" s="167"/>
      <c r="W19" s="167"/>
      <c r="X19" s="167"/>
      <c r="Y19" s="167"/>
      <c r="Z19" s="166">
        <f t="shared" si="2"/>
        <v>0</v>
      </c>
      <c r="AA19" s="167"/>
      <c r="AB19" s="166">
        <f t="shared" si="3"/>
        <v>0</v>
      </c>
      <c r="AC19" s="166">
        <f t="shared" si="16"/>
        <v>0</v>
      </c>
      <c r="AD19" s="167"/>
      <c r="AE19" s="167"/>
      <c r="AF19" s="167"/>
      <c r="AG19" s="167"/>
      <c r="AH19" s="167"/>
      <c r="AI19" s="167"/>
      <c r="AJ19" s="167"/>
      <c r="AK19" s="166">
        <f t="shared" si="4"/>
        <v>0</v>
      </c>
      <c r="AL19" s="167"/>
      <c r="AM19" s="166">
        <f t="shared" si="5"/>
        <v>0</v>
      </c>
      <c r="AN19" s="166">
        <f t="shared" si="17"/>
        <v>0</v>
      </c>
      <c r="AO19" s="167"/>
      <c r="AP19" s="167"/>
      <c r="AQ19" s="167"/>
      <c r="AR19" s="167"/>
      <c r="AS19" s="167"/>
      <c r="AT19" s="167"/>
      <c r="AU19" s="167"/>
      <c r="AV19" s="166">
        <f t="shared" si="6"/>
        <v>0</v>
      </c>
      <c r="AW19" s="167"/>
      <c r="AX19" s="167">
        <f t="shared" si="7"/>
        <v>0</v>
      </c>
      <c r="AY19" s="137" t="str">
        <f t="shared" si="12"/>
        <v>*</v>
      </c>
      <c r="BA19" s="139" t="str">
        <f t="shared" si="13"/>
        <v>Расчёт за 2010</v>
      </c>
      <c r="BE19" s="143" t="str">
        <f>IF(F19='База 2009'!AY20,"ДА","ПРОверитЬ")</f>
        <v>ПРОверитЬ</v>
      </c>
    </row>
    <row r="20" spans="1:57">
      <c r="A20" s="138">
        <v>18</v>
      </c>
      <c r="B20" s="160" t="s">
        <v>52</v>
      </c>
      <c r="C20" s="213" t="s">
        <v>14</v>
      </c>
      <c r="D20" s="156" t="s">
        <v>829</v>
      </c>
      <c r="E20" s="161">
        <v>65</v>
      </c>
      <c r="F20" s="158">
        <v>0</v>
      </c>
      <c r="G20" s="158">
        <f t="shared" si="14"/>
        <v>195</v>
      </c>
      <c r="H20" s="159"/>
      <c r="I20" s="159"/>
      <c r="J20" s="159"/>
      <c r="K20" s="159"/>
      <c r="L20" s="159"/>
      <c r="M20" s="159"/>
      <c r="N20" s="159"/>
      <c r="O20" s="158">
        <f t="shared" si="0"/>
        <v>195</v>
      </c>
      <c r="P20" s="159">
        <v>195</v>
      </c>
      <c r="Q20" s="158">
        <f t="shared" si="1"/>
        <v>0</v>
      </c>
      <c r="R20" s="158">
        <f t="shared" si="15"/>
        <v>195</v>
      </c>
      <c r="S20" s="159"/>
      <c r="T20" s="159"/>
      <c r="U20" s="159"/>
      <c r="V20" s="159"/>
      <c r="W20" s="159"/>
      <c r="X20" s="159"/>
      <c r="Y20" s="159"/>
      <c r="Z20" s="158">
        <f t="shared" si="2"/>
        <v>195</v>
      </c>
      <c r="AA20" s="159">
        <v>600</v>
      </c>
      <c r="AB20" s="158">
        <f t="shared" si="3"/>
        <v>-405</v>
      </c>
      <c r="AC20" s="158">
        <f t="shared" si="16"/>
        <v>195</v>
      </c>
      <c r="AD20" s="159"/>
      <c r="AE20" s="159"/>
      <c r="AF20" s="159"/>
      <c r="AG20" s="159"/>
      <c r="AH20" s="159"/>
      <c r="AI20" s="159"/>
      <c r="AJ20" s="159"/>
      <c r="AK20" s="158">
        <f t="shared" si="4"/>
        <v>195</v>
      </c>
      <c r="AL20" s="159"/>
      <c r="AM20" s="158">
        <f t="shared" si="5"/>
        <v>-210</v>
      </c>
      <c r="AN20" s="158">
        <f t="shared" si="17"/>
        <v>195</v>
      </c>
      <c r="AO20" s="159"/>
      <c r="AP20" s="159"/>
      <c r="AQ20" s="159"/>
      <c r="AR20" s="159"/>
      <c r="AS20" s="159"/>
      <c r="AT20" s="159"/>
      <c r="AU20" s="159"/>
      <c r="AV20" s="158">
        <f t="shared" si="6"/>
        <v>195</v>
      </c>
      <c r="AW20" s="159"/>
      <c r="AX20" s="159">
        <f t="shared" si="7"/>
        <v>-15</v>
      </c>
      <c r="AY20" s="137" t="str">
        <f t="shared" si="12"/>
        <v/>
      </c>
      <c r="BA20" s="139" t="str">
        <f t="shared" si="13"/>
        <v>Предоплата за 2011</v>
      </c>
      <c r="BE20" s="143" t="str">
        <f>IF(F20='База 2009'!AY22,"ДА","ПРОверитЬ")</f>
        <v>ПРОверитЬ</v>
      </c>
    </row>
    <row r="21" spans="1:57">
      <c r="A21" s="138">
        <v>19</v>
      </c>
      <c r="B21" s="160" t="s">
        <v>55</v>
      </c>
      <c r="C21" s="213" t="s">
        <v>23</v>
      </c>
      <c r="D21" s="156" t="s">
        <v>57</v>
      </c>
      <c r="E21" s="161">
        <v>80</v>
      </c>
      <c r="F21" s="158">
        <v>0</v>
      </c>
      <c r="G21" s="158">
        <f t="shared" si="14"/>
        <v>240</v>
      </c>
      <c r="H21" s="159"/>
      <c r="I21" s="159">
        <v>50</v>
      </c>
      <c r="J21" s="159"/>
      <c r="K21" s="159"/>
      <c r="L21" s="159"/>
      <c r="M21" s="159"/>
      <c r="N21" s="159"/>
      <c r="O21" s="158">
        <f t="shared" si="0"/>
        <v>290</v>
      </c>
      <c r="P21" s="159">
        <v>1010</v>
      </c>
      <c r="Q21" s="158">
        <f t="shared" si="1"/>
        <v>-720</v>
      </c>
      <c r="R21" s="158">
        <f t="shared" si="15"/>
        <v>240</v>
      </c>
      <c r="S21" s="159"/>
      <c r="T21" s="159"/>
      <c r="U21" s="159"/>
      <c r="V21" s="159"/>
      <c r="W21" s="159"/>
      <c r="X21" s="159"/>
      <c r="Y21" s="159"/>
      <c r="Z21" s="158">
        <f t="shared" si="2"/>
        <v>240</v>
      </c>
      <c r="AA21" s="159"/>
      <c r="AB21" s="158">
        <f t="shared" si="3"/>
        <v>-480</v>
      </c>
      <c r="AC21" s="158">
        <f t="shared" si="16"/>
        <v>240</v>
      </c>
      <c r="AD21" s="159"/>
      <c r="AE21" s="159">
        <v>50</v>
      </c>
      <c r="AF21" s="159"/>
      <c r="AG21" s="159"/>
      <c r="AH21" s="159"/>
      <c r="AI21" s="159"/>
      <c r="AJ21" s="159"/>
      <c r="AK21" s="158">
        <f t="shared" si="4"/>
        <v>290</v>
      </c>
      <c r="AL21" s="159">
        <v>50</v>
      </c>
      <c r="AM21" s="158">
        <f t="shared" si="5"/>
        <v>-240</v>
      </c>
      <c r="AN21" s="158">
        <f t="shared" si="17"/>
        <v>240</v>
      </c>
      <c r="AO21" s="159"/>
      <c r="AP21" s="159"/>
      <c r="AQ21" s="159"/>
      <c r="AR21" s="159"/>
      <c r="AS21" s="159"/>
      <c r="AT21" s="159"/>
      <c r="AU21" s="159"/>
      <c r="AV21" s="158">
        <f t="shared" si="6"/>
        <v>240</v>
      </c>
      <c r="AW21" s="159"/>
      <c r="AX21" s="159">
        <f t="shared" si="7"/>
        <v>0</v>
      </c>
      <c r="AY21" s="137" t="str">
        <f t="shared" si="12"/>
        <v>*</v>
      </c>
      <c r="AZ21" s="137" t="s">
        <v>1121</v>
      </c>
      <c r="BA21" s="139" t="str">
        <f t="shared" si="13"/>
        <v>Расчёт за 2010</v>
      </c>
      <c r="BE21" s="143" t="str">
        <f>IF(F21='База 2009'!AY23,"ДА","ПРОверитЬ")</f>
        <v>ДА</v>
      </c>
    </row>
    <row r="22" spans="1:57" s="172" customFormat="1">
      <c r="A22" s="138">
        <v>20</v>
      </c>
      <c r="B22" s="160" t="s">
        <v>879</v>
      </c>
      <c r="C22" s="213" t="s">
        <v>23</v>
      </c>
      <c r="D22" s="156" t="s">
        <v>880</v>
      </c>
      <c r="E22" s="161">
        <v>50</v>
      </c>
      <c r="F22" s="158">
        <v>0</v>
      </c>
      <c r="G22" s="158">
        <f t="shared" si="14"/>
        <v>150</v>
      </c>
      <c r="H22" s="159"/>
      <c r="I22" s="159"/>
      <c r="J22" s="159"/>
      <c r="K22" s="159"/>
      <c r="L22" s="159"/>
      <c r="M22" s="159"/>
      <c r="N22" s="159"/>
      <c r="O22" s="158">
        <f t="shared" si="0"/>
        <v>150</v>
      </c>
      <c r="P22" s="159">
        <v>600</v>
      </c>
      <c r="Q22" s="158">
        <f t="shared" si="1"/>
        <v>-450</v>
      </c>
      <c r="R22" s="158">
        <f t="shared" si="15"/>
        <v>150</v>
      </c>
      <c r="S22" s="159"/>
      <c r="T22" s="159"/>
      <c r="U22" s="159"/>
      <c r="V22" s="159"/>
      <c r="W22" s="159"/>
      <c r="X22" s="159"/>
      <c r="Y22" s="159"/>
      <c r="Z22" s="158">
        <f t="shared" si="2"/>
        <v>150</v>
      </c>
      <c r="AA22" s="159"/>
      <c r="AB22" s="158">
        <f t="shared" si="3"/>
        <v>-300</v>
      </c>
      <c r="AC22" s="158">
        <f t="shared" si="16"/>
        <v>150</v>
      </c>
      <c r="AD22" s="159"/>
      <c r="AE22" s="159"/>
      <c r="AF22" s="159"/>
      <c r="AG22" s="159"/>
      <c r="AH22" s="159"/>
      <c r="AI22" s="159"/>
      <c r="AJ22" s="159"/>
      <c r="AK22" s="158">
        <f t="shared" si="4"/>
        <v>150</v>
      </c>
      <c r="AL22" s="159"/>
      <c r="AM22" s="158">
        <f t="shared" si="5"/>
        <v>-150</v>
      </c>
      <c r="AN22" s="158">
        <f t="shared" si="17"/>
        <v>150</v>
      </c>
      <c r="AO22" s="159"/>
      <c r="AP22" s="159"/>
      <c r="AQ22" s="159"/>
      <c r="AR22" s="159"/>
      <c r="AS22" s="159"/>
      <c r="AT22" s="159"/>
      <c r="AU22" s="159"/>
      <c r="AV22" s="158">
        <f t="shared" si="6"/>
        <v>150</v>
      </c>
      <c r="AW22" s="159"/>
      <c r="AX22" s="159">
        <f t="shared" si="7"/>
        <v>0</v>
      </c>
      <c r="AY22" s="137" t="str">
        <f t="shared" si="12"/>
        <v>*</v>
      </c>
      <c r="AZ22" s="137" t="s">
        <v>1121</v>
      </c>
      <c r="BA22" s="139" t="str">
        <f t="shared" si="13"/>
        <v>Расчёт за 2010</v>
      </c>
      <c r="BE22" s="143" t="str">
        <f>IF(F22='База 2009'!AY24,"ДА","ПРОверитЬ")</f>
        <v>ДА</v>
      </c>
    </row>
    <row r="23" spans="1:57">
      <c r="A23" s="138">
        <v>21</v>
      </c>
      <c r="B23" s="160" t="s">
        <v>58</v>
      </c>
      <c r="C23" s="213" t="s">
        <v>23</v>
      </c>
      <c r="D23" s="156" t="s">
        <v>60</v>
      </c>
      <c r="E23" s="161">
        <v>55</v>
      </c>
      <c r="F23" s="158">
        <v>0</v>
      </c>
      <c r="G23" s="158">
        <f t="shared" si="14"/>
        <v>165</v>
      </c>
      <c r="H23" s="159"/>
      <c r="I23" s="159"/>
      <c r="J23" s="159"/>
      <c r="K23" s="159"/>
      <c r="L23" s="159"/>
      <c r="M23" s="159"/>
      <c r="N23" s="159">
        <v>50</v>
      </c>
      <c r="O23" s="158">
        <f t="shared" si="0"/>
        <v>215</v>
      </c>
      <c r="P23" s="159">
        <v>165</v>
      </c>
      <c r="Q23" s="158">
        <f t="shared" si="1"/>
        <v>50</v>
      </c>
      <c r="R23" s="158">
        <f t="shared" si="15"/>
        <v>165</v>
      </c>
      <c r="S23" s="159"/>
      <c r="T23" s="159"/>
      <c r="U23" s="159"/>
      <c r="V23" s="159"/>
      <c r="W23" s="159"/>
      <c r="X23" s="159"/>
      <c r="Y23" s="159"/>
      <c r="Z23" s="158">
        <f t="shared" si="2"/>
        <v>165</v>
      </c>
      <c r="AA23" s="159">
        <v>380</v>
      </c>
      <c r="AB23" s="158">
        <f t="shared" si="3"/>
        <v>-165</v>
      </c>
      <c r="AC23" s="158">
        <f t="shared" si="16"/>
        <v>165</v>
      </c>
      <c r="AD23" s="159"/>
      <c r="AE23" s="159"/>
      <c r="AF23" s="159"/>
      <c r="AG23" s="159"/>
      <c r="AH23" s="159"/>
      <c r="AI23" s="159"/>
      <c r="AJ23" s="159"/>
      <c r="AK23" s="158">
        <f t="shared" si="4"/>
        <v>165</v>
      </c>
      <c r="AL23" s="159">
        <v>165</v>
      </c>
      <c r="AM23" s="158">
        <f t="shared" si="5"/>
        <v>-165</v>
      </c>
      <c r="AN23" s="158">
        <f t="shared" si="17"/>
        <v>165</v>
      </c>
      <c r="AO23" s="159"/>
      <c r="AP23" s="159"/>
      <c r="AQ23" s="159"/>
      <c r="AR23" s="159"/>
      <c r="AS23" s="159"/>
      <c r="AT23" s="159"/>
      <c r="AU23" s="159"/>
      <c r="AV23" s="158">
        <f t="shared" si="6"/>
        <v>165</v>
      </c>
      <c r="AW23" s="159"/>
      <c r="AX23" s="159">
        <f t="shared" si="7"/>
        <v>0</v>
      </c>
      <c r="AY23" s="137" t="str">
        <f t="shared" si="12"/>
        <v>*</v>
      </c>
      <c r="BA23" s="139" t="str">
        <f t="shared" si="13"/>
        <v>Расчёт за 2010</v>
      </c>
      <c r="BE23" s="143" t="str">
        <f>IF(F23='База 2009'!AY25,"ДА","ПРОверитЬ")</f>
        <v>ДА</v>
      </c>
    </row>
    <row r="24" spans="1:57">
      <c r="A24" s="138">
        <v>22</v>
      </c>
      <c r="B24" s="173" t="s">
        <v>61</v>
      </c>
      <c r="C24" s="213" t="s">
        <v>23</v>
      </c>
      <c r="D24" s="174"/>
      <c r="E24" s="161">
        <v>70</v>
      </c>
      <c r="F24" s="175">
        <v>0</v>
      </c>
      <c r="G24" s="158">
        <f t="shared" si="14"/>
        <v>210</v>
      </c>
      <c r="H24" s="159"/>
      <c r="I24" s="159"/>
      <c r="J24" s="159"/>
      <c r="K24" s="159"/>
      <c r="L24" s="159"/>
      <c r="M24" s="159"/>
      <c r="N24" s="159"/>
      <c r="O24" s="158">
        <f t="shared" si="0"/>
        <v>210</v>
      </c>
      <c r="P24" s="159">
        <v>210</v>
      </c>
      <c r="Q24" s="158">
        <f t="shared" si="1"/>
        <v>0</v>
      </c>
      <c r="R24" s="158">
        <f t="shared" si="15"/>
        <v>210</v>
      </c>
      <c r="S24" s="159"/>
      <c r="T24" s="159"/>
      <c r="U24" s="159"/>
      <c r="V24" s="159"/>
      <c r="W24" s="159"/>
      <c r="X24" s="159"/>
      <c r="Y24" s="159"/>
      <c r="Z24" s="158">
        <f t="shared" si="2"/>
        <v>210</v>
      </c>
      <c r="AA24" s="159">
        <v>210</v>
      </c>
      <c r="AB24" s="158">
        <f t="shared" si="3"/>
        <v>0</v>
      </c>
      <c r="AC24" s="158">
        <f t="shared" si="16"/>
        <v>210</v>
      </c>
      <c r="AD24" s="159"/>
      <c r="AE24" s="159"/>
      <c r="AF24" s="159"/>
      <c r="AG24" s="159"/>
      <c r="AH24" s="159"/>
      <c r="AI24" s="159"/>
      <c r="AJ24" s="159"/>
      <c r="AK24" s="158">
        <f t="shared" si="4"/>
        <v>210</v>
      </c>
      <c r="AL24" s="159">
        <v>210</v>
      </c>
      <c r="AM24" s="158">
        <f t="shared" si="5"/>
        <v>0</v>
      </c>
      <c r="AN24" s="158">
        <f t="shared" si="17"/>
        <v>210</v>
      </c>
      <c r="AO24" s="159"/>
      <c r="AP24" s="159"/>
      <c r="AQ24" s="159"/>
      <c r="AR24" s="159"/>
      <c r="AS24" s="159"/>
      <c r="AT24" s="159"/>
      <c r="AU24" s="159"/>
      <c r="AV24" s="158">
        <f t="shared" si="6"/>
        <v>210</v>
      </c>
      <c r="AW24" s="159">
        <v>210</v>
      </c>
      <c r="AX24" s="159">
        <f t="shared" si="7"/>
        <v>0</v>
      </c>
      <c r="AY24" s="137" t="str">
        <f t="shared" si="12"/>
        <v>*</v>
      </c>
      <c r="BA24" s="139" t="str">
        <f t="shared" si="13"/>
        <v>Расчёт за 2010</v>
      </c>
      <c r="BE24" s="143" t="str">
        <f>IF(F24='База 2009'!AY26,"ДА","ПРОверитЬ")</f>
        <v>ДА</v>
      </c>
    </row>
    <row r="25" spans="1:57">
      <c r="A25" s="138">
        <v>23</v>
      </c>
      <c r="B25" s="160" t="s">
        <v>62</v>
      </c>
      <c r="C25" s="213" t="s">
        <v>23</v>
      </c>
      <c r="D25" s="156" t="s">
        <v>64</v>
      </c>
      <c r="E25" s="161">
        <v>85</v>
      </c>
      <c r="F25" s="158">
        <v>0</v>
      </c>
      <c r="G25" s="158">
        <f t="shared" si="14"/>
        <v>255</v>
      </c>
      <c r="H25" s="159"/>
      <c r="I25" s="159"/>
      <c r="J25" s="159"/>
      <c r="K25" s="159"/>
      <c r="L25" s="159"/>
      <c r="M25" s="159"/>
      <c r="N25" s="159"/>
      <c r="O25" s="158">
        <f t="shared" si="0"/>
        <v>255</v>
      </c>
      <c r="P25" s="159">
        <v>1020</v>
      </c>
      <c r="Q25" s="158">
        <f t="shared" si="1"/>
        <v>-765</v>
      </c>
      <c r="R25" s="158">
        <f t="shared" si="15"/>
        <v>255</v>
      </c>
      <c r="S25" s="159"/>
      <c r="T25" s="159"/>
      <c r="U25" s="159"/>
      <c r="V25" s="159"/>
      <c r="W25" s="159"/>
      <c r="X25" s="159"/>
      <c r="Y25" s="159"/>
      <c r="Z25" s="158">
        <f t="shared" si="2"/>
        <v>255</v>
      </c>
      <c r="AA25" s="159"/>
      <c r="AB25" s="158">
        <f t="shared" si="3"/>
        <v>-510</v>
      </c>
      <c r="AC25" s="158">
        <f t="shared" si="16"/>
        <v>255</v>
      </c>
      <c r="AD25" s="159"/>
      <c r="AE25" s="159"/>
      <c r="AF25" s="159"/>
      <c r="AG25" s="159"/>
      <c r="AH25" s="159"/>
      <c r="AI25" s="159"/>
      <c r="AJ25" s="159"/>
      <c r="AK25" s="158">
        <f t="shared" si="4"/>
        <v>255</v>
      </c>
      <c r="AL25" s="159"/>
      <c r="AM25" s="158">
        <f t="shared" si="5"/>
        <v>-255</v>
      </c>
      <c r="AN25" s="158">
        <f t="shared" si="17"/>
        <v>255</v>
      </c>
      <c r="AO25" s="159"/>
      <c r="AP25" s="159"/>
      <c r="AQ25" s="159"/>
      <c r="AR25" s="159"/>
      <c r="AS25" s="159"/>
      <c r="AT25" s="159"/>
      <c r="AU25" s="159"/>
      <c r="AV25" s="158">
        <f t="shared" si="6"/>
        <v>255</v>
      </c>
      <c r="AW25" s="159"/>
      <c r="AX25" s="159">
        <f t="shared" si="7"/>
        <v>0</v>
      </c>
      <c r="AY25" s="137" t="str">
        <f t="shared" si="12"/>
        <v>*</v>
      </c>
      <c r="AZ25" s="137" t="s">
        <v>1121</v>
      </c>
      <c r="BA25" s="139" t="str">
        <f t="shared" si="13"/>
        <v>Расчёт за 2010</v>
      </c>
      <c r="BE25" s="143" t="str">
        <f>IF(F25='База 2009'!AY27,"ДА","ПРОверитЬ")</f>
        <v>ДА</v>
      </c>
    </row>
    <row r="26" spans="1:57">
      <c r="A26" s="138">
        <v>24</v>
      </c>
      <c r="B26" s="160" t="s">
        <v>65</v>
      </c>
      <c r="C26" s="213" t="s">
        <v>14</v>
      </c>
      <c r="D26" s="156" t="s">
        <v>67</v>
      </c>
      <c r="E26" s="161">
        <v>100</v>
      </c>
      <c r="F26" s="158">
        <v>0</v>
      </c>
      <c r="G26" s="158">
        <f t="shared" si="14"/>
        <v>300</v>
      </c>
      <c r="H26" s="159"/>
      <c r="I26" s="159"/>
      <c r="J26" s="159"/>
      <c r="K26" s="159"/>
      <c r="L26" s="159"/>
      <c r="M26" s="159"/>
      <c r="N26" s="159"/>
      <c r="O26" s="158">
        <f t="shared" si="0"/>
        <v>300</v>
      </c>
      <c r="P26" s="159"/>
      <c r="Q26" s="158">
        <f t="shared" si="1"/>
        <v>300</v>
      </c>
      <c r="R26" s="158">
        <f t="shared" si="15"/>
        <v>300</v>
      </c>
      <c r="S26" s="159"/>
      <c r="T26" s="159"/>
      <c r="U26" s="159"/>
      <c r="V26" s="159"/>
      <c r="W26" s="159"/>
      <c r="X26" s="159"/>
      <c r="Y26" s="159">
        <v>50</v>
      </c>
      <c r="Z26" s="158">
        <f t="shared" si="2"/>
        <v>350</v>
      </c>
      <c r="AA26" s="159">
        <v>650</v>
      </c>
      <c r="AB26" s="158">
        <f t="shared" si="3"/>
        <v>0</v>
      </c>
      <c r="AC26" s="158">
        <f t="shared" si="16"/>
        <v>300</v>
      </c>
      <c r="AD26" s="159"/>
      <c r="AE26" s="159"/>
      <c r="AF26" s="159"/>
      <c r="AG26" s="159"/>
      <c r="AH26" s="159"/>
      <c r="AI26" s="159"/>
      <c r="AJ26" s="159"/>
      <c r="AK26" s="158">
        <f t="shared" si="4"/>
        <v>300</v>
      </c>
      <c r="AL26" s="159"/>
      <c r="AM26" s="158">
        <f t="shared" si="5"/>
        <v>300</v>
      </c>
      <c r="AN26" s="158">
        <f t="shared" si="17"/>
        <v>300</v>
      </c>
      <c r="AO26" s="159"/>
      <c r="AP26" s="159"/>
      <c r="AQ26" s="159"/>
      <c r="AR26" s="159"/>
      <c r="AS26" s="159"/>
      <c r="AT26" s="159"/>
      <c r="AU26" s="159"/>
      <c r="AV26" s="158">
        <f t="shared" si="6"/>
        <v>300</v>
      </c>
      <c r="AW26" s="159">
        <v>600</v>
      </c>
      <c r="AX26" s="159">
        <f t="shared" si="7"/>
        <v>0</v>
      </c>
      <c r="AY26" s="137" t="str">
        <f t="shared" si="12"/>
        <v>*</v>
      </c>
      <c r="BA26" s="139" t="str">
        <f t="shared" si="13"/>
        <v>Расчёт за 2010</v>
      </c>
      <c r="BE26" s="143" t="str">
        <f>IF(F26='База 2009'!AY28,"ДА","ПРОверитЬ")</f>
        <v>ПРОверитЬ</v>
      </c>
    </row>
    <row r="27" spans="1:57">
      <c r="A27" s="138">
        <v>25</v>
      </c>
      <c r="B27" s="160" t="s">
        <v>68</v>
      </c>
      <c r="C27" s="213" t="s">
        <v>14</v>
      </c>
      <c r="D27" s="156" t="s">
        <v>12</v>
      </c>
      <c r="E27" s="161">
        <v>85</v>
      </c>
      <c r="F27" s="158">
        <v>0</v>
      </c>
      <c r="G27" s="158">
        <f t="shared" si="14"/>
        <v>255</v>
      </c>
      <c r="H27" s="159"/>
      <c r="I27" s="159"/>
      <c r="J27" s="159"/>
      <c r="K27" s="159"/>
      <c r="L27" s="159"/>
      <c r="M27" s="159"/>
      <c r="N27" s="159"/>
      <c r="O27" s="158">
        <f t="shared" si="0"/>
        <v>255</v>
      </c>
      <c r="P27" s="159">
        <v>255</v>
      </c>
      <c r="Q27" s="158">
        <f t="shared" si="1"/>
        <v>0</v>
      </c>
      <c r="R27" s="158">
        <f t="shared" si="15"/>
        <v>255</v>
      </c>
      <c r="S27" s="159"/>
      <c r="T27" s="159"/>
      <c r="U27" s="159"/>
      <c r="V27" s="159"/>
      <c r="W27" s="159"/>
      <c r="X27" s="159"/>
      <c r="Y27" s="159"/>
      <c r="Z27" s="158">
        <f t="shared" si="2"/>
        <v>255</v>
      </c>
      <c r="AA27" s="159">
        <v>510</v>
      </c>
      <c r="AB27" s="158">
        <f t="shared" si="3"/>
        <v>-255</v>
      </c>
      <c r="AC27" s="158">
        <f t="shared" si="16"/>
        <v>255</v>
      </c>
      <c r="AD27" s="159">
        <v>50</v>
      </c>
      <c r="AE27" s="159"/>
      <c r="AF27" s="159"/>
      <c r="AG27" s="159"/>
      <c r="AH27" s="159"/>
      <c r="AI27" s="159"/>
      <c r="AJ27" s="159"/>
      <c r="AK27" s="158">
        <f t="shared" si="4"/>
        <v>305</v>
      </c>
      <c r="AL27" s="159">
        <v>50</v>
      </c>
      <c r="AM27" s="158">
        <f t="shared" si="5"/>
        <v>0</v>
      </c>
      <c r="AN27" s="158">
        <f t="shared" si="17"/>
        <v>255</v>
      </c>
      <c r="AO27" s="159"/>
      <c r="AP27" s="159"/>
      <c r="AQ27" s="159"/>
      <c r="AR27" s="159"/>
      <c r="AS27" s="159"/>
      <c r="AT27" s="159"/>
      <c r="AU27" s="159"/>
      <c r="AV27" s="158">
        <f t="shared" si="6"/>
        <v>255</v>
      </c>
      <c r="AW27" s="159">
        <v>255</v>
      </c>
      <c r="AX27" s="159">
        <f t="shared" si="7"/>
        <v>0</v>
      </c>
      <c r="AY27" s="137" t="str">
        <f t="shared" si="12"/>
        <v>*</v>
      </c>
      <c r="BA27" s="139" t="str">
        <f t="shared" si="13"/>
        <v>Расчёт за 2010</v>
      </c>
      <c r="BE27" s="143" t="str">
        <f>IF(F27='База 2009'!AY29,"ДА","ПРОверитЬ")</f>
        <v>ДА</v>
      </c>
    </row>
    <row r="28" spans="1:57">
      <c r="A28" s="138">
        <v>26</v>
      </c>
      <c r="B28" s="160" t="s">
        <v>70</v>
      </c>
      <c r="C28" s="213" t="s">
        <v>23</v>
      </c>
      <c r="D28" s="156" t="s">
        <v>72</v>
      </c>
      <c r="E28" s="161">
        <v>100</v>
      </c>
      <c r="F28" s="158">
        <v>50</v>
      </c>
      <c r="G28" s="158">
        <f t="shared" si="14"/>
        <v>300</v>
      </c>
      <c r="H28" s="159"/>
      <c r="I28" s="159"/>
      <c r="J28" s="159"/>
      <c r="K28" s="159"/>
      <c r="L28" s="159"/>
      <c r="M28" s="159"/>
      <c r="N28" s="159"/>
      <c r="O28" s="158">
        <f t="shared" si="0"/>
        <v>300</v>
      </c>
      <c r="P28" s="159">
        <v>300</v>
      </c>
      <c r="Q28" s="158">
        <f t="shared" si="1"/>
        <v>50</v>
      </c>
      <c r="R28" s="158">
        <f t="shared" si="15"/>
        <v>300</v>
      </c>
      <c r="S28" s="159"/>
      <c r="T28" s="159"/>
      <c r="U28" s="159"/>
      <c r="V28" s="159"/>
      <c r="W28" s="159"/>
      <c r="X28" s="159"/>
      <c r="Y28" s="159">
        <v>50</v>
      </c>
      <c r="Z28" s="158">
        <f t="shared" si="2"/>
        <v>350</v>
      </c>
      <c r="AA28" s="159">
        <v>400</v>
      </c>
      <c r="AB28" s="158">
        <f t="shared" si="3"/>
        <v>0</v>
      </c>
      <c r="AC28" s="158">
        <f t="shared" si="16"/>
        <v>300</v>
      </c>
      <c r="AD28" s="159"/>
      <c r="AE28" s="159">
        <v>50</v>
      </c>
      <c r="AF28" s="159"/>
      <c r="AG28" s="159"/>
      <c r="AH28" s="159"/>
      <c r="AI28" s="159"/>
      <c r="AJ28" s="159"/>
      <c r="AK28" s="158">
        <f t="shared" si="4"/>
        <v>350</v>
      </c>
      <c r="AL28" s="159">
        <v>650</v>
      </c>
      <c r="AM28" s="158">
        <f t="shared" si="5"/>
        <v>-300</v>
      </c>
      <c r="AN28" s="158">
        <f t="shared" si="17"/>
        <v>300</v>
      </c>
      <c r="AO28" s="159">
        <v>50</v>
      </c>
      <c r="AP28" s="159">
        <v>100</v>
      </c>
      <c r="AQ28" s="159"/>
      <c r="AR28" s="159"/>
      <c r="AS28" s="227">
        <v>150</v>
      </c>
      <c r="AT28" s="159"/>
      <c r="AU28" s="159"/>
      <c r="AV28" s="158">
        <f t="shared" si="6"/>
        <v>600</v>
      </c>
      <c r="AW28" s="159">
        <v>600</v>
      </c>
      <c r="AX28" s="159">
        <f t="shared" si="7"/>
        <v>-300</v>
      </c>
      <c r="AY28" s="137" t="str">
        <f t="shared" si="12"/>
        <v/>
      </c>
      <c r="BA28" s="139" t="str">
        <f t="shared" si="13"/>
        <v>Предоплата за 2011</v>
      </c>
      <c r="BE28" s="143" t="str">
        <f>IF(F28='База 2009'!AY30,"ДА","ПРОверитЬ")</f>
        <v>ПРОверитЬ</v>
      </c>
    </row>
    <row r="29" spans="1:57" s="172" customFormat="1">
      <c r="A29" s="138">
        <v>27</v>
      </c>
      <c r="B29" s="173" t="s">
        <v>73</v>
      </c>
      <c r="C29" s="213" t="s">
        <v>23</v>
      </c>
      <c r="D29" s="174"/>
      <c r="E29" s="161">
        <v>70</v>
      </c>
      <c r="F29" s="175">
        <v>0</v>
      </c>
      <c r="G29" s="158">
        <f t="shared" si="14"/>
        <v>210</v>
      </c>
      <c r="H29" s="176"/>
      <c r="I29" s="176"/>
      <c r="J29" s="176"/>
      <c r="K29" s="176"/>
      <c r="L29" s="176"/>
      <c r="M29" s="176"/>
      <c r="N29" s="176"/>
      <c r="O29" s="177">
        <f t="shared" si="0"/>
        <v>210</v>
      </c>
      <c r="P29" s="176">
        <v>210</v>
      </c>
      <c r="Q29" s="177">
        <f t="shared" si="1"/>
        <v>0</v>
      </c>
      <c r="R29" s="158">
        <f t="shared" si="15"/>
        <v>210</v>
      </c>
      <c r="S29" s="176"/>
      <c r="T29" s="176"/>
      <c r="U29" s="176"/>
      <c r="V29" s="176"/>
      <c r="W29" s="176"/>
      <c r="X29" s="176"/>
      <c r="Y29" s="176"/>
      <c r="Z29" s="177">
        <f t="shared" si="2"/>
        <v>210</v>
      </c>
      <c r="AA29" s="176">
        <v>210</v>
      </c>
      <c r="AB29" s="177">
        <f t="shared" si="3"/>
        <v>0</v>
      </c>
      <c r="AC29" s="158">
        <f t="shared" si="16"/>
        <v>210</v>
      </c>
      <c r="AD29" s="176"/>
      <c r="AE29" s="176"/>
      <c r="AF29" s="176"/>
      <c r="AG29" s="176"/>
      <c r="AH29" s="176"/>
      <c r="AI29" s="176"/>
      <c r="AJ29" s="176"/>
      <c r="AK29" s="177">
        <f t="shared" si="4"/>
        <v>210</v>
      </c>
      <c r="AL29" s="176">
        <v>420</v>
      </c>
      <c r="AM29" s="177">
        <f t="shared" si="5"/>
        <v>-210</v>
      </c>
      <c r="AN29" s="158">
        <f t="shared" si="17"/>
        <v>210</v>
      </c>
      <c r="AO29" s="176"/>
      <c r="AP29" s="176"/>
      <c r="AQ29" s="176"/>
      <c r="AR29" s="176"/>
      <c r="AS29" s="176"/>
      <c r="AT29" s="176"/>
      <c r="AU29" s="176"/>
      <c r="AV29" s="177">
        <f t="shared" si="6"/>
        <v>210</v>
      </c>
      <c r="AW29" s="176"/>
      <c r="AX29" s="176">
        <f t="shared" si="7"/>
        <v>0</v>
      </c>
      <c r="AY29" s="137" t="str">
        <f t="shared" si="12"/>
        <v>*</v>
      </c>
      <c r="BA29" s="140" t="str">
        <f t="shared" si="13"/>
        <v>Расчёт за 2010</v>
      </c>
      <c r="BE29" s="172" t="str">
        <f>IF(F29='База 2009'!AY31,"ДА","ПРОверитЬ")</f>
        <v>ПРОверитЬ</v>
      </c>
    </row>
    <row r="30" spans="1:57">
      <c r="A30" s="138">
        <v>28</v>
      </c>
      <c r="B30" s="160" t="s">
        <v>75</v>
      </c>
      <c r="C30" s="213" t="s">
        <v>14</v>
      </c>
      <c r="D30" s="156" t="s">
        <v>77</v>
      </c>
      <c r="E30" s="161">
        <v>70</v>
      </c>
      <c r="F30" s="158">
        <v>0</v>
      </c>
      <c r="G30" s="158">
        <f t="shared" si="14"/>
        <v>210</v>
      </c>
      <c r="H30" s="159"/>
      <c r="I30" s="159"/>
      <c r="J30" s="159"/>
      <c r="K30" s="159"/>
      <c r="L30" s="159"/>
      <c r="M30" s="159"/>
      <c r="N30" s="159"/>
      <c r="O30" s="158">
        <f t="shared" si="0"/>
        <v>210</v>
      </c>
      <c r="P30" s="159"/>
      <c r="Q30" s="158">
        <f t="shared" si="1"/>
        <v>210</v>
      </c>
      <c r="R30" s="158">
        <f t="shared" si="15"/>
        <v>210</v>
      </c>
      <c r="S30" s="159"/>
      <c r="T30" s="159"/>
      <c r="U30" s="159"/>
      <c r="V30" s="159"/>
      <c r="W30" s="159"/>
      <c r="X30" s="159"/>
      <c r="Y30" s="159">
        <v>50</v>
      </c>
      <c r="Z30" s="158">
        <f t="shared" si="2"/>
        <v>260</v>
      </c>
      <c r="AA30" s="159">
        <v>630</v>
      </c>
      <c r="AB30" s="158">
        <f t="shared" si="3"/>
        <v>-160</v>
      </c>
      <c r="AC30" s="158">
        <f t="shared" si="16"/>
        <v>210</v>
      </c>
      <c r="AD30" s="159"/>
      <c r="AE30" s="159"/>
      <c r="AF30" s="159"/>
      <c r="AG30" s="159"/>
      <c r="AH30" s="159"/>
      <c r="AI30" s="159"/>
      <c r="AJ30" s="159"/>
      <c r="AK30" s="158">
        <f t="shared" si="4"/>
        <v>210</v>
      </c>
      <c r="AL30" s="159">
        <v>50</v>
      </c>
      <c r="AM30" s="158">
        <f t="shared" si="5"/>
        <v>0</v>
      </c>
      <c r="AN30" s="158">
        <f t="shared" si="17"/>
        <v>210</v>
      </c>
      <c r="AO30" s="159"/>
      <c r="AP30" s="159"/>
      <c r="AQ30" s="159"/>
      <c r="AR30" s="159"/>
      <c r="AS30" s="159"/>
      <c r="AT30" s="159"/>
      <c r="AU30" s="159"/>
      <c r="AV30" s="158">
        <f t="shared" si="6"/>
        <v>210</v>
      </c>
      <c r="AW30" s="159">
        <v>420</v>
      </c>
      <c r="AX30" s="159">
        <f t="shared" si="7"/>
        <v>-210</v>
      </c>
      <c r="AY30" s="137" t="str">
        <f t="shared" si="12"/>
        <v/>
      </c>
      <c r="BA30" s="139" t="str">
        <f t="shared" si="13"/>
        <v>Предоплата за 2011</v>
      </c>
      <c r="BE30" s="143" t="str">
        <f>IF(F30='База 2009'!AY32,"ДА","ПРОверитЬ")</f>
        <v>ДА</v>
      </c>
    </row>
    <row r="31" spans="1:57">
      <c r="A31" s="138">
        <v>29</v>
      </c>
      <c r="B31" s="160" t="s">
        <v>78</v>
      </c>
      <c r="C31" s="213" t="s">
        <v>23</v>
      </c>
      <c r="D31" s="156" t="s">
        <v>80</v>
      </c>
      <c r="E31" s="161">
        <v>90</v>
      </c>
      <c r="F31" s="158">
        <v>0</v>
      </c>
      <c r="G31" s="158">
        <f t="shared" si="14"/>
        <v>270</v>
      </c>
      <c r="H31" s="159"/>
      <c r="I31" s="159"/>
      <c r="J31" s="159"/>
      <c r="K31" s="159"/>
      <c r="L31" s="159"/>
      <c r="M31" s="159"/>
      <c r="N31" s="159"/>
      <c r="O31" s="158">
        <f t="shared" si="0"/>
        <v>270</v>
      </c>
      <c r="P31" s="159">
        <v>1080</v>
      </c>
      <c r="Q31" s="158">
        <f t="shared" si="1"/>
        <v>-810</v>
      </c>
      <c r="R31" s="158">
        <f t="shared" si="15"/>
        <v>270</v>
      </c>
      <c r="S31" s="159"/>
      <c r="T31" s="159"/>
      <c r="U31" s="159"/>
      <c r="V31" s="159"/>
      <c r="W31" s="159"/>
      <c r="X31" s="159"/>
      <c r="Y31" s="159"/>
      <c r="Z31" s="158">
        <f t="shared" si="2"/>
        <v>270</v>
      </c>
      <c r="AA31" s="159"/>
      <c r="AB31" s="158">
        <f t="shared" si="3"/>
        <v>-540</v>
      </c>
      <c r="AC31" s="158">
        <f t="shared" si="16"/>
        <v>270</v>
      </c>
      <c r="AD31" s="159"/>
      <c r="AE31" s="159"/>
      <c r="AF31" s="159"/>
      <c r="AG31" s="159"/>
      <c r="AH31" s="159"/>
      <c r="AI31" s="159"/>
      <c r="AJ31" s="159"/>
      <c r="AK31" s="158">
        <f t="shared" si="4"/>
        <v>270</v>
      </c>
      <c r="AL31" s="159"/>
      <c r="AM31" s="158">
        <f t="shared" si="5"/>
        <v>-270</v>
      </c>
      <c r="AN31" s="158">
        <f t="shared" si="17"/>
        <v>270</v>
      </c>
      <c r="AO31" s="159"/>
      <c r="AP31" s="159"/>
      <c r="AQ31" s="159"/>
      <c r="AR31" s="159"/>
      <c r="AS31" s="159"/>
      <c r="AT31" s="159"/>
      <c r="AU31" s="159"/>
      <c r="AV31" s="158">
        <f t="shared" si="6"/>
        <v>270</v>
      </c>
      <c r="AW31" s="159"/>
      <c r="AX31" s="159">
        <f t="shared" si="7"/>
        <v>0</v>
      </c>
      <c r="AY31" s="137" t="str">
        <f t="shared" si="12"/>
        <v>*</v>
      </c>
      <c r="AZ31" s="137" t="s">
        <v>1121</v>
      </c>
      <c r="BA31" s="139" t="str">
        <f t="shared" si="13"/>
        <v>Расчёт за 2010</v>
      </c>
      <c r="BE31" s="143" t="str">
        <f>IF(F31='База 2009'!AY33,"ДА","ПРОверитЬ")</f>
        <v>ДА</v>
      </c>
    </row>
    <row r="32" spans="1:57">
      <c r="A32" s="138">
        <v>30</v>
      </c>
      <c r="B32" s="160" t="s">
        <v>81</v>
      </c>
      <c r="C32" s="213" t="s">
        <v>14</v>
      </c>
      <c r="D32" s="156" t="s">
        <v>83</v>
      </c>
      <c r="E32" s="161">
        <v>145</v>
      </c>
      <c r="F32" s="158">
        <v>0</v>
      </c>
      <c r="G32" s="158">
        <f t="shared" si="14"/>
        <v>435</v>
      </c>
      <c r="H32" s="159"/>
      <c r="I32" s="159"/>
      <c r="J32" s="159"/>
      <c r="K32" s="159"/>
      <c r="L32" s="159"/>
      <c r="M32" s="159"/>
      <c r="N32" s="159"/>
      <c r="O32" s="158">
        <f t="shared" si="0"/>
        <v>435</v>
      </c>
      <c r="P32" s="159">
        <v>435</v>
      </c>
      <c r="Q32" s="158">
        <f t="shared" si="1"/>
        <v>0</v>
      </c>
      <c r="R32" s="158">
        <f t="shared" si="15"/>
        <v>435</v>
      </c>
      <c r="S32" s="159"/>
      <c r="T32" s="159"/>
      <c r="U32" s="159"/>
      <c r="V32" s="159"/>
      <c r="W32" s="159"/>
      <c r="X32" s="159"/>
      <c r="Y32" s="159">
        <v>50</v>
      </c>
      <c r="Z32" s="158">
        <f t="shared" si="2"/>
        <v>485</v>
      </c>
      <c r="AA32" s="159">
        <v>485</v>
      </c>
      <c r="AB32" s="158">
        <f t="shared" si="3"/>
        <v>0</v>
      </c>
      <c r="AC32" s="158">
        <f t="shared" si="16"/>
        <v>435</v>
      </c>
      <c r="AD32" s="159"/>
      <c r="AE32" s="159"/>
      <c r="AF32" s="159"/>
      <c r="AG32" s="159"/>
      <c r="AH32" s="159"/>
      <c r="AI32" s="159"/>
      <c r="AJ32" s="159"/>
      <c r="AK32" s="158">
        <f t="shared" si="4"/>
        <v>435</v>
      </c>
      <c r="AL32" s="159">
        <v>435</v>
      </c>
      <c r="AM32" s="158">
        <f t="shared" si="5"/>
        <v>0</v>
      </c>
      <c r="AN32" s="158">
        <f t="shared" si="17"/>
        <v>435</v>
      </c>
      <c r="AO32" s="159"/>
      <c r="AP32" s="159"/>
      <c r="AQ32" s="159"/>
      <c r="AR32" s="159"/>
      <c r="AS32" s="159"/>
      <c r="AT32" s="159"/>
      <c r="AU32" s="159"/>
      <c r="AV32" s="158">
        <f t="shared" si="6"/>
        <v>435</v>
      </c>
      <c r="AW32" s="159">
        <v>435</v>
      </c>
      <c r="AX32" s="159">
        <f t="shared" si="7"/>
        <v>0</v>
      </c>
      <c r="AY32" s="137" t="str">
        <f t="shared" si="12"/>
        <v>*</v>
      </c>
      <c r="BA32" s="139" t="str">
        <f t="shared" si="13"/>
        <v>Расчёт за 2010</v>
      </c>
      <c r="BE32" s="143" t="str">
        <f>IF(F32='База 2009'!AY34,"ДА","ПРОверитЬ")</f>
        <v>ДА</v>
      </c>
    </row>
    <row r="33" spans="1:57">
      <c r="A33" s="138">
        <v>31</v>
      </c>
      <c r="B33" s="160" t="s">
        <v>84</v>
      </c>
      <c r="C33" s="213" t="s">
        <v>23</v>
      </c>
      <c r="D33" s="156" t="s">
        <v>12</v>
      </c>
      <c r="E33" s="161">
        <v>70</v>
      </c>
      <c r="F33" s="158">
        <v>0</v>
      </c>
      <c r="G33" s="158">
        <f t="shared" si="14"/>
        <v>210</v>
      </c>
      <c r="H33" s="159"/>
      <c r="I33" s="159"/>
      <c r="J33" s="159"/>
      <c r="K33" s="159"/>
      <c r="L33" s="159"/>
      <c r="M33" s="159"/>
      <c r="N33" s="159"/>
      <c r="O33" s="158">
        <f t="shared" si="0"/>
        <v>210</v>
      </c>
      <c r="P33" s="159"/>
      <c r="Q33" s="158">
        <f t="shared" si="1"/>
        <v>210</v>
      </c>
      <c r="R33" s="158">
        <f t="shared" si="15"/>
        <v>210</v>
      </c>
      <c r="S33" s="159"/>
      <c r="T33" s="159"/>
      <c r="U33" s="159"/>
      <c r="V33" s="159"/>
      <c r="W33" s="159"/>
      <c r="X33" s="159"/>
      <c r="Y33" s="159"/>
      <c r="Z33" s="158">
        <f t="shared" si="2"/>
        <v>210</v>
      </c>
      <c r="AA33" s="159">
        <v>840</v>
      </c>
      <c r="AB33" s="158">
        <f t="shared" si="3"/>
        <v>-420</v>
      </c>
      <c r="AC33" s="158">
        <f t="shared" si="16"/>
        <v>210</v>
      </c>
      <c r="AD33" s="159"/>
      <c r="AE33" s="159"/>
      <c r="AF33" s="159"/>
      <c r="AG33" s="159"/>
      <c r="AH33" s="159"/>
      <c r="AI33" s="159"/>
      <c r="AJ33" s="159"/>
      <c r="AK33" s="158">
        <f t="shared" si="4"/>
        <v>210</v>
      </c>
      <c r="AL33" s="159"/>
      <c r="AM33" s="158">
        <f t="shared" si="5"/>
        <v>-210</v>
      </c>
      <c r="AN33" s="158">
        <f t="shared" si="17"/>
        <v>210</v>
      </c>
      <c r="AO33" s="159"/>
      <c r="AP33" s="159"/>
      <c r="AQ33" s="159"/>
      <c r="AR33" s="159"/>
      <c r="AS33" s="159"/>
      <c r="AT33" s="159"/>
      <c r="AU33" s="159"/>
      <c r="AV33" s="158">
        <f t="shared" si="6"/>
        <v>210</v>
      </c>
      <c r="AW33" s="159"/>
      <c r="AX33" s="159">
        <f t="shared" si="7"/>
        <v>0</v>
      </c>
      <c r="AY33" s="137" t="str">
        <f t="shared" si="12"/>
        <v>*</v>
      </c>
      <c r="BA33" s="139" t="str">
        <f t="shared" si="13"/>
        <v>Расчёт за 2010</v>
      </c>
      <c r="BE33" s="143" t="str">
        <f>IF(F33='База 2009'!AY35,"ДА","ПРОверитЬ")</f>
        <v>ДА</v>
      </c>
    </row>
    <row r="34" spans="1:57">
      <c r="A34" s="138">
        <v>32</v>
      </c>
      <c r="B34" s="160" t="s">
        <v>86</v>
      </c>
      <c r="C34" s="213" t="s">
        <v>14</v>
      </c>
      <c r="D34" s="156" t="s">
        <v>88</v>
      </c>
      <c r="E34" s="161">
        <v>120</v>
      </c>
      <c r="F34" s="158">
        <v>0</v>
      </c>
      <c r="G34" s="158">
        <f t="shared" si="14"/>
        <v>360</v>
      </c>
      <c r="H34" s="159"/>
      <c r="I34" s="159"/>
      <c r="J34" s="159"/>
      <c r="K34" s="159"/>
      <c r="L34" s="159"/>
      <c r="M34" s="159"/>
      <c r="N34" s="159"/>
      <c r="O34" s="158">
        <f t="shared" si="0"/>
        <v>360</v>
      </c>
      <c r="P34" s="159">
        <v>1026</v>
      </c>
      <c r="Q34" s="158">
        <f t="shared" si="1"/>
        <v>-666</v>
      </c>
      <c r="R34" s="158">
        <f t="shared" si="15"/>
        <v>360</v>
      </c>
      <c r="S34" s="159"/>
      <c r="T34" s="159"/>
      <c r="U34" s="159">
        <v>512</v>
      </c>
      <c r="V34" s="159"/>
      <c r="W34" s="159"/>
      <c r="X34" s="159"/>
      <c r="Y34" s="159">
        <v>50</v>
      </c>
      <c r="Z34" s="158">
        <f t="shared" si="2"/>
        <v>922</v>
      </c>
      <c r="AA34" s="159"/>
      <c r="AB34" s="158">
        <f t="shared" si="3"/>
        <v>256</v>
      </c>
      <c r="AC34" s="158">
        <f t="shared" si="16"/>
        <v>360</v>
      </c>
      <c r="AD34" s="159"/>
      <c r="AE34" s="159"/>
      <c r="AF34" s="159"/>
      <c r="AG34" s="159"/>
      <c r="AH34" s="159">
        <v>150</v>
      </c>
      <c r="AI34" s="159"/>
      <c r="AJ34" s="159"/>
      <c r="AK34" s="158">
        <f t="shared" si="4"/>
        <v>510</v>
      </c>
      <c r="AL34" s="159">
        <v>766</v>
      </c>
      <c r="AM34" s="158">
        <f t="shared" si="5"/>
        <v>0</v>
      </c>
      <c r="AN34" s="158">
        <f t="shared" si="17"/>
        <v>360</v>
      </c>
      <c r="AO34" s="159"/>
      <c r="AP34" s="159"/>
      <c r="AQ34" s="159"/>
      <c r="AR34" s="159"/>
      <c r="AS34" s="159"/>
      <c r="AT34" s="159"/>
      <c r="AU34" s="159"/>
      <c r="AV34" s="158">
        <f t="shared" si="6"/>
        <v>360</v>
      </c>
      <c r="AW34" s="159">
        <v>360</v>
      </c>
      <c r="AX34" s="159">
        <f t="shared" si="7"/>
        <v>0</v>
      </c>
      <c r="AY34" s="137" t="str">
        <f t="shared" si="12"/>
        <v>*</v>
      </c>
      <c r="AZ34" s="137" t="s">
        <v>1121</v>
      </c>
      <c r="BA34" s="139" t="str">
        <f t="shared" si="13"/>
        <v>Расчёт за 2010</v>
      </c>
      <c r="BE34" s="143" t="str">
        <f>IF(F34='База 2009'!AY36,"ДА","ПРОверитЬ")</f>
        <v>ПРОверитЬ</v>
      </c>
    </row>
    <row r="35" spans="1:57">
      <c r="A35" s="138">
        <v>33</v>
      </c>
      <c r="B35" s="155" t="s">
        <v>979</v>
      </c>
      <c r="C35" s="213" t="s">
        <v>30</v>
      </c>
      <c r="D35" s="156"/>
      <c r="E35" s="161"/>
      <c r="F35" s="158">
        <v>0</v>
      </c>
      <c r="G35" s="158">
        <f t="shared" si="14"/>
        <v>0</v>
      </c>
      <c r="H35" s="159"/>
      <c r="I35" s="159"/>
      <c r="J35" s="159"/>
      <c r="K35" s="159"/>
      <c r="L35" s="159"/>
      <c r="M35" s="159"/>
      <c r="N35" s="159"/>
      <c r="O35" s="158">
        <f t="shared" si="0"/>
        <v>0</v>
      </c>
      <c r="P35" s="159"/>
      <c r="Q35" s="158">
        <f t="shared" ref="Q35:Q59" si="18">F35+O35-P35</f>
        <v>0</v>
      </c>
      <c r="R35" s="158">
        <f t="shared" si="15"/>
        <v>0</v>
      </c>
      <c r="S35" s="159"/>
      <c r="T35" s="159"/>
      <c r="U35" s="159"/>
      <c r="V35" s="159"/>
      <c r="W35" s="159"/>
      <c r="X35" s="159"/>
      <c r="Y35" s="159"/>
      <c r="Z35" s="158">
        <f t="shared" si="2"/>
        <v>0</v>
      </c>
      <c r="AA35" s="159"/>
      <c r="AB35" s="158">
        <f t="shared" ref="AB35:AB59" si="19">Q35+Z35-AA35</f>
        <v>0</v>
      </c>
      <c r="AC35" s="158">
        <f t="shared" si="16"/>
        <v>0</v>
      </c>
      <c r="AD35" s="159"/>
      <c r="AE35" s="159"/>
      <c r="AF35" s="159"/>
      <c r="AG35" s="159"/>
      <c r="AH35" s="159"/>
      <c r="AI35" s="159"/>
      <c r="AJ35" s="159"/>
      <c r="AK35" s="158">
        <f t="shared" si="4"/>
        <v>0</v>
      </c>
      <c r="AL35" s="159"/>
      <c r="AM35" s="158">
        <f t="shared" si="5"/>
        <v>0</v>
      </c>
      <c r="AN35" s="158">
        <f t="shared" si="17"/>
        <v>0</v>
      </c>
      <c r="AO35" s="159"/>
      <c r="AP35" s="159"/>
      <c r="AQ35" s="159"/>
      <c r="AR35" s="159"/>
      <c r="AS35" s="159"/>
      <c r="AT35" s="159"/>
      <c r="AU35" s="159"/>
      <c r="AV35" s="158">
        <f t="shared" ref="AV35:AV66" si="20">SUM(AN35:AU35)</f>
        <v>0</v>
      </c>
      <c r="AW35" s="159"/>
      <c r="AX35" s="159">
        <f t="shared" si="7"/>
        <v>0</v>
      </c>
      <c r="AY35" s="137" t="str">
        <f t="shared" si="12"/>
        <v>*</v>
      </c>
      <c r="BA35" s="139" t="str">
        <f t="shared" si="13"/>
        <v>Расчёт за 2010</v>
      </c>
      <c r="BE35" s="143" t="str">
        <f>IF(F35='База 2009'!AY37,"ДА","ПРОверитЬ")</f>
        <v>ДА</v>
      </c>
    </row>
    <row r="36" spans="1:57">
      <c r="A36" s="138">
        <v>34</v>
      </c>
      <c r="B36" s="160" t="s">
        <v>89</v>
      </c>
      <c r="C36" s="213" t="s">
        <v>23</v>
      </c>
      <c r="D36" s="156" t="s">
        <v>90</v>
      </c>
      <c r="E36" s="161">
        <v>50</v>
      </c>
      <c r="F36" s="158">
        <v>0</v>
      </c>
      <c r="G36" s="158">
        <f t="shared" si="14"/>
        <v>150</v>
      </c>
      <c r="H36" s="159"/>
      <c r="I36" s="159"/>
      <c r="J36" s="159"/>
      <c r="K36" s="159"/>
      <c r="L36" s="159"/>
      <c r="M36" s="159"/>
      <c r="N36" s="159"/>
      <c r="O36" s="158">
        <f t="shared" si="0"/>
        <v>150</v>
      </c>
      <c r="P36" s="159">
        <v>650</v>
      </c>
      <c r="Q36" s="158">
        <f t="shared" si="18"/>
        <v>-500</v>
      </c>
      <c r="R36" s="158">
        <f t="shared" si="15"/>
        <v>150</v>
      </c>
      <c r="S36" s="159"/>
      <c r="T36" s="159"/>
      <c r="U36" s="159"/>
      <c r="V36" s="159"/>
      <c r="W36" s="159"/>
      <c r="X36" s="159"/>
      <c r="Y36" s="159">
        <v>50</v>
      </c>
      <c r="Z36" s="158">
        <f t="shared" si="2"/>
        <v>200</v>
      </c>
      <c r="AA36" s="159"/>
      <c r="AB36" s="158">
        <f t="shared" si="19"/>
        <v>-300</v>
      </c>
      <c r="AC36" s="158">
        <f t="shared" si="16"/>
        <v>150</v>
      </c>
      <c r="AD36" s="159"/>
      <c r="AE36" s="159"/>
      <c r="AF36" s="159"/>
      <c r="AG36" s="159"/>
      <c r="AH36" s="159"/>
      <c r="AI36" s="159"/>
      <c r="AJ36" s="159"/>
      <c r="AK36" s="158">
        <f t="shared" si="4"/>
        <v>150</v>
      </c>
      <c r="AL36" s="159"/>
      <c r="AM36" s="158">
        <f t="shared" si="5"/>
        <v>-150</v>
      </c>
      <c r="AN36" s="158">
        <f t="shared" si="17"/>
        <v>150</v>
      </c>
      <c r="AO36" s="159"/>
      <c r="AP36" s="159"/>
      <c r="AQ36" s="159"/>
      <c r="AR36" s="159"/>
      <c r="AS36" s="159"/>
      <c r="AT36" s="159"/>
      <c r="AU36" s="159"/>
      <c r="AV36" s="158">
        <f t="shared" si="20"/>
        <v>150</v>
      </c>
      <c r="AW36" s="159">
        <v>100</v>
      </c>
      <c r="AX36" s="159">
        <f t="shared" si="7"/>
        <v>-100</v>
      </c>
      <c r="AY36" s="137" t="str">
        <f t="shared" si="12"/>
        <v/>
      </c>
      <c r="AZ36" s="137" t="s">
        <v>1121</v>
      </c>
      <c r="BA36" s="139" t="str">
        <f t="shared" si="13"/>
        <v>Предоплата за 2011</v>
      </c>
      <c r="BE36" s="143" t="str">
        <f>IF(F36='База 2009'!AY38,"ДА","ПРОверитЬ")</f>
        <v>ДА</v>
      </c>
    </row>
    <row r="37" spans="1:57">
      <c r="A37" s="138">
        <v>35</v>
      </c>
      <c r="B37" s="160" t="s">
        <v>91</v>
      </c>
      <c r="C37" s="213" t="s">
        <v>14</v>
      </c>
      <c r="D37" s="156" t="s">
        <v>93</v>
      </c>
      <c r="E37" s="161">
        <v>285</v>
      </c>
      <c r="F37" s="158">
        <v>0</v>
      </c>
      <c r="G37" s="158">
        <f t="shared" si="14"/>
        <v>855</v>
      </c>
      <c r="H37" s="159">
        <v>50</v>
      </c>
      <c r="I37" s="159"/>
      <c r="J37" s="159"/>
      <c r="K37" s="159"/>
      <c r="L37" s="159"/>
      <c r="M37" s="159"/>
      <c r="N37" s="159">
        <v>70</v>
      </c>
      <c r="O37" s="158">
        <f t="shared" si="0"/>
        <v>975</v>
      </c>
      <c r="P37" s="159"/>
      <c r="Q37" s="158">
        <f t="shared" si="18"/>
        <v>975</v>
      </c>
      <c r="R37" s="158">
        <f t="shared" si="15"/>
        <v>855</v>
      </c>
      <c r="S37" s="159"/>
      <c r="T37" s="159"/>
      <c r="U37" s="159">
        <v>5236</v>
      </c>
      <c r="V37" s="159"/>
      <c r="W37" s="159"/>
      <c r="X37" s="159"/>
      <c r="Y37" s="159">
        <v>50</v>
      </c>
      <c r="Z37" s="158">
        <f t="shared" si="2"/>
        <v>6141</v>
      </c>
      <c r="AA37" s="159">
        <v>2500</v>
      </c>
      <c r="AB37" s="158">
        <f t="shared" si="19"/>
        <v>4616</v>
      </c>
      <c r="AC37" s="158">
        <f t="shared" si="16"/>
        <v>855</v>
      </c>
      <c r="AD37" s="159">
        <v>50</v>
      </c>
      <c r="AE37" s="159"/>
      <c r="AF37" s="159"/>
      <c r="AG37" s="159"/>
      <c r="AH37" s="159"/>
      <c r="AI37" s="159"/>
      <c r="AJ37" s="159"/>
      <c r="AK37" s="158">
        <f t="shared" si="4"/>
        <v>905</v>
      </c>
      <c r="AL37" s="159">
        <v>5521</v>
      </c>
      <c r="AM37" s="158">
        <f t="shared" si="5"/>
        <v>0</v>
      </c>
      <c r="AN37" s="158">
        <f t="shared" si="17"/>
        <v>855</v>
      </c>
      <c r="AO37" s="159"/>
      <c r="AP37" s="159"/>
      <c r="AQ37" s="159"/>
      <c r="AR37" s="159"/>
      <c r="AS37" s="159"/>
      <c r="AT37" s="159"/>
      <c r="AU37" s="159"/>
      <c r="AV37" s="158">
        <f t="shared" si="20"/>
        <v>855</v>
      </c>
      <c r="AW37" s="159">
        <v>855</v>
      </c>
      <c r="AX37" s="159">
        <f t="shared" si="7"/>
        <v>0</v>
      </c>
      <c r="AY37" s="137" t="str">
        <f t="shared" si="12"/>
        <v>*</v>
      </c>
      <c r="AZ37" s="137"/>
      <c r="BA37" s="139" t="str">
        <f t="shared" si="13"/>
        <v>Расчёт за 2010</v>
      </c>
      <c r="BE37" s="143" t="str">
        <f>IF(F37='База 2009'!AY39,"ДА","ПРОверитЬ")</f>
        <v>ПРОверитЬ</v>
      </c>
    </row>
    <row r="38" spans="1:57">
      <c r="A38" s="138">
        <v>36</v>
      </c>
      <c r="B38" s="160" t="s">
        <v>94</v>
      </c>
      <c r="C38" s="213" t="s">
        <v>14</v>
      </c>
      <c r="D38" s="156" t="s">
        <v>12</v>
      </c>
      <c r="E38" s="161">
        <v>100</v>
      </c>
      <c r="F38" s="158">
        <v>0</v>
      </c>
      <c r="G38" s="158">
        <f t="shared" si="14"/>
        <v>300</v>
      </c>
      <c r="H38" s="159"/>
      <c r="I38" s="159"/>
      <c r="J38" s="159"/>
      <c r="K38" s="159"/>
      <c r="L38" s="159"/>
      <c r="M38" s="159"/>
      <c r="N38" s="159">
        <v>50</v>
      </c>
      <c r="O38" s="158">
        <f t="shared" si="0"/>
        <v>350</v>
      </c>
      <c r="P38" s="159">
        <v>300</v>
      </c>
      <c r="Q38" s="158">
        <f t="shared" si="18"/>
        <v>50</v>
      </c>
      <c r="R38" s="158">
        <f t="shared" si="15"/>
        <v>300</v>
      </c>
      <c r="S38" s="159"/>
      <c r="T38" s="159"/>
      <c r="U38" s="159"/>
      <c r="V38" s="159"/>
      <c r="W38" s="159"/>
      <c r="X38" s="159"/>
      <c r="Y38" s="159"/>
      <c r="Z38" s="158">
        <f t="shared" si="2"/>
        <v>300</v>
      </c>
      <c r="AA38" s="159">
        <v>350</v>
      </c>
      <c r="AB38" s="158">
        <f t="shared" si="19"/>
        <v>0</v>
      </c>
      <c r="AC38" s="158">
        <f t="shared" si="16"/>
        <v>300</v>
      </c>
      <c r="AD38" s="159"/>
      <c r="AE38" s="159"/>
      <c r="AF38" s="159"/>
      <c r="AG38" s="159"/>
      <c r="AH38" s="159"/>
      <c r="AI38" s="159"/>
      <c r="AJ38" s="159"/>
      <c r="AK38" s="158">
        <f t="shared" si="4"/>
        <v>300</v>
      </c>
      <c r="AL38" s="159">
        <v>300</v>
      </c>
      <c r="AM38" s="158">
        <f t="shared" si="5"/>
        <v>0</v>
      </c>
      <c r="AN38" s="158">
        <f t="shared" si="17"/>
        <v>300</v>
      </c>
      <c r="AO38" s="159"/>
      <c r="AP38" s="159"/>
      <c r="AQ38" s="159"/>
      <c r="AR38" s="159"/>
      <c r="AS38" s="159"/>
      <c r="AT38" s="159"/>
      <c r="AU38" s="159"/>
      <c r="AV38" s="158">
        <f t="shared" si="20"/>
        <v>300</v>
      </c>
      <c r="AW38" s="159">
        <v>300</v>
      </c>
      <c r="AX38" s="159">
        <f t="shared" si="7"/>
        <v>0</v>
      </c>
      <c r="AY38" s="137" t="str">
        <f t="shared" si="12"/>
        <v>*</v>
      </c>
      <c r="BA38" s="139" t="str">
        <f t="shared" si="13"/>
        <v>Расчёт за 2010</v>
      </c>
      <c r="BE38" s="143" t="str">
        <f>IF(F38='База 2009'!AY40,"ДА","ПРОверитЬ")</f>
        <v>ПРОверитЬ</v>
      </c>
    </row>
    <row r="39" spans="1:57">
      <c r="A39" s="138">
        <v>37</v>
      </c>
      <c r="B39" s="160" t="s">
        <v>96</v>
      </c>
      <c r="C39" s="213" t="s">
        <v>14</v>
      </c>
      <c r="D39" s="156" t="s">
        <v>98</v>
      </c>
      <c r="E39" s="161">
        <v>145</v>
      </c>
      <c r="F39" s="158">
        <v>-698</v>
      </c>
      <c r="G39" s="158">
        <f t="shared" si="14"/>
        <v>435</v>
      </c>
      <c r="H39" s="159">
        <v>20</v>
      </c>
      <c r="I39" s="159">
        <v>100</v>
      </c>
      <c r="J39" s="159"/>
      <c r="K39" s="159"/>
      <c r="L39" s="159"/>
      <c r="M39" s="159"/>
      <c r="N39" s="159">
        <v>70</v>
      </c>
      <c r="O39" s="158">
        <f t="shared" si="0"/>
        <v>625</v>
      </c>
      <c r="P39" s="159"/>
      <c r="Q39" s="158">
        <f t="shared" si="18"/>
        <v>-73</v>
      </c>
      <c r="R39" s="158">
        <f t="shared" si="15"/>
        <v>435</v>
      </c>
      <c r="S39" s="159">
        <v>100</v>
      </c>
      <c r="T39" s="159">
        <v>50</v>
      </c>
      <c r="U39" s="159"/>
      <c r="V39" s="159">
        <v>45</v>
      </c>
      <c r="W39" s="159"/>
      <c r="X39" s="159"/>
      <c r="Y39" s="159">
        <v>120</v>
      </c>
      <c r="Z39" s="158">
        <f t="shared" si="2"/>
        <v>750</v>
      </c>
      <c r="AA39" s="159">
        <v>627</v>
      </c>
      <c r="AB39" s="158">
        <f t="shared" si="19"/>
        <v>50</v>
      </c>
      <c r="AC39" s="158">
        <f t="shared" si="16"/>
        <v>435</v>
      </c>
      <c r="AD39" s="159"/>
      <c r="AE39" s="159"/>
      <c r="AF39" s="159"/>
      <c r="AG39" s="159"/>
      <c r="AH39" s="159"/>
      <c r="AI39" s="159"/>
      <c r="AJ39" s="159"/>
      <c r="AK39" s="158">
        <f t="shared" si="4"/>
        <v>435</v>
      </c>
      <c r="AL39" s="159">
        <v>485</v>
      </c>
      <c r="AM39" s="158">
        <f t="shared" si="5"/>
        <v>0</v>
      </c>
      <c r="AN39" s="158">
        <f t="shared" si="17"/>
        <v>435</v>
      </c>
      <c r="AO39" s="159"/>
      <c r="AP39" s="159"/>
      <c r="AQ39" s="159"/>
      <c r="AR39" s="159"/>
      <c r="AS39" s="159"/>
      <c r="AT39" s="159"/>
      <c r="AU39" s="159"/>
      <c r="AV39" s="158">
        <f t="shared" si="20"/>
        <v>435</v>
      </c>
      <c r="AW39" s="159">
        <v>435</v>
      </c>
      <c r="AX39" s="159">
        <f t="shared" si="7"/>
        <v>0</v>
      </c>
      <c r="AY39" s="137" t="str">
        <f t="shared" si="12"/>
        <v>*</v>
      </c>
      <c r="BA39" s="139" t="str">
        <f t="shared" si="13"/>
        <v>Расчёт за 2010</v>
      </c>
      <c r="BE39" s="143" t="str">
        <f>IF(F39='База 2009'!AY41,"ДА","ПРОверитЬ")</f>
        <v>ПРОверитЬ</v>
      </c>
    </row>
    <row r="40" spans="1:57">
      <c r="A40" s="138">
        <v>38</v>
      </c>
      <c r="B40" s="160" t="s">
        <v>99</v>
      </c>
      <c r="C40" s="213" t="s">
        <v>14</v>
      </c>
      <c r="D40" s="156" t="s">
        <v>100</v>
      </c>
      <c r="E40" s="161">
        <v>250</v>
      </c>
      <c r="F40" s="158">
        <v>-750</v>
      </c>
      <c r="G40" s="158">
        <f t="shared" si="14"/>
        <v>750</v>
      </c>
      <c r="H40" s="159"/>
      <c r="I40" s="159"/>
      <c r="J40" s="159"/>
      <c r="K40" s="159"/>
      <c r="L40" s="159"/>
      <c r="M40" s="159"/>
      <c r="N40" s="159"/>
      <c r="O40" s="158">
        <f t="shared" si="0"/>
        <v>750</v>
      </c>
      <c r="P40" s="159"/>
      <c r="Q40" s="158">
        <f t="shared" si="18"/>
        <v>0</v>
      </c>
      <c r="R40" s="158">
        <f t="shared" si="15"/>
        <v>750</v>
      </c>
      <c r="S40" s="159"/>
      <c r="T40" s="159"/>
      <c r="U40" s="159"/>
      <c r="V40" s="159"/>
      <c r="W40" s="159"/>
      <c r="X40" s="159"/>
      <c r="Y40" s="159"/>
      <c r="Z40" s="158">
        <f t="shared" si="2"/>
        <v>750</v>
      </c>
      <c r="AA40" s="159">
        <v>2100</v>
      </c>
      <c r="AB40" s="158">
        <f t="shared" si="19"/>
        <v>-1350</v>
      </c>
      <c r="AC40" s="158">
        <f t="shared" si="16"/>
        <v>750</v>
      </c>
      <c r="AD40" s="159"/>
      <c r="AE40" s="159"/>
      <c r="AF40" s="159"/>
      <c r="AG40" s="159"/>
      <c r="AH40" s="159"/>
      <c r="AI40" s="159"/>
      <c r="AJ40" s="159"/>
      <c r="AK40" s="158">
        <f t="shared" si="4"/>
        <v>750</v>
      </c>
      <c r="AL40" s="159"/>
      <c r="AM40" s="158">
        <f t="shared" si="5"/>
        <v>-600</v>
      </c>
      <c r="AN40" s="158">
        <f t="shared" si="17"/>
        <v>750</v>
      </c>
      <c r="AO40" s="159"/>
      <c r="AP40" s="159"/>
      <c r="AQ40" s="159"/>
      <c r="AR40" s="159"/>
      <c r="AS40" s="159"/>
      <c r="AT40" s="159"/>
      <c r="AU40" s="159"/>
      <c r="AV40" s="158">
        <f t="shared" si="20"/>
        <v>750</v>
      </c>
      <c r="AW40" s="159">
        <v>150</v>
      </c>
      <c r="AX40" s="159">
        <f t="shared" si="7"/>
        <v>0</v>
      </c>
      <c r="AY40" s="137" t="str">
        <f t="shared" si="12"/>
        <v>*</v>
      </c>
      <c r="BA40" s="139" t="str">
        <f t="shared" si="13"/>
        <v>Расчёт за 2010</v>
      </c>
      <c r="BE40" s="143" t="str">
        <f>IF(F40='База 2009'!AY42,"ДА","ПРОверитЬ")</f>
        <v>ДА</v>
      </c>
    </row>
    <row r="41" spans="1:57">
      <c r="A41" s="138">
        <v>39</v>
      </c>
      <c r="B41" s="160" t="s">
        <v>101</v>
      </c>
      <c r="C41" s="213" t="s">
        <v>23</v>
      </c>
      <c r="D41" s="156" t="s">
        <v>103</v>
      </c>
      <c r="E41" s="161">
        <v>95</v>
      </c>
      <c r="F41" s="158">
        <v>0</v>
      </c>
      <c r="G41" s="158">
        <f t="shared" si="14"/>
        <v>285</v>
      </c>
      <c r="H41" s="159"/>
      <c r="I41" s="159"/>
      <c r="J41" s="159"/>
      <c r="K41" s="159"/>
      <c r="L41" s="159"/>
      <c r="M41" s="159"/>
      <c r="N41" s="159"/>
      <c r="O41" s="158">
        <f t="shared" si="0"/>
        <v>285</v>
      </c>
      <c r="P41" s="159">
        <v>285</v>
      </c>
      <c r="Q41" s="158">
        <f t="shared" si="18"/>
        <v>0</v>
      </c>
      <c r="R41" s="158">
        <f t="shared" si="15"/>
        <v>285</v>
      </c>
      <c r="S41" s="159"/>
      <c r="T41" s="159"/>
      <c r="U41" s="159"/>
      <c r="V41" s="159"/>
      <c r="W41" s="159"/>
      <c r="X41" s="159"/>
      <c r="Y41" s="159"/>
      <c r="Z41" s="158">
        <f t="shared" si="2"/>
        <v>285</v>
      </c>
      <c r="AA41" s="159">
        <v>285</v>
      </c>
      <c r="AB41" s="158">
        <f t="shared" si="19"/>
        <v>0</v>
      </c>
      <c r="AC41" s="158">
        <f t="shared" si="16"/>
        <v>285</v>
      </c>
      <c r="AD41" s="159"/>
      <c r="AE41" s="159"/>
      <c r="AF41" s="159"/>
      <c r="AG41" s="159"/>
      <c r="AH41" s="159"/>
      <c r="AI41" s="159"/>
      <c r="AJ41" s="159"/>
      <c r="AK41" s="158">
        <f t="shared" si="4"/>
        <v>285</v>
      </c>
      <c r="AL41" s="159">
        <v>570</v>
      </c>
      <c r="AM41" s="158">
        <f t="shared" si="5"/>
        <v>-285</v>
      </c>
      <c r="AN41" s="158">
        <f t="shared" si="17"/>
        <v>285</v>
      </c>
      <c r="AO41" s="159"/>
      <c r="AP41" s="159"/>
      <c r="AQ41" s="159"/>
      <c r="AR41" s="159"/>
      <c r="AS41" s="159"/>
      <c r="AT41" s="159"/>
      <c r="AU41" s="159"/>
      <c r="AV41" s="158">
        <f t="shared" si="20"/>
        <v>285</v>
      </c>
      <c r="AW41" s="159"/>
      <c r="AX41" s="159">
        <f t="shared" si="7"/>
        <v>0</v>
      </c>
      <c r="AY41" s="137" t="str">
        <f t="shared" si="12"/>
        <v>*</v>
      </c>
      <c r="BA41" s="139" t="str">
        <f t="shared" si="13"/>
        <v>Расчёт за 2010</v>
      </c>
      <c r="BE41" s="143" t="str">
        <f>IF(F41='База 2009'!AY43,"ДА","ПРОверитЬ")</f>
        <v>ДА</v>
      </c>
    </row>
    <row r="42" spans="1:57">
      <c r="A42" s="138">
        <v>40</v>
      </c>
      <c r="B42" s="160" t="s">
        <v>104</v>
      </c>
      <c r="C42" s="213" t="s">
        <v>14</v>
      </c>
      <c r="D42" s="156" t="s">
        <v>898</v>
      </c>
      <c r="E42" s="161">
        <v>135</v>
      </c>
      <c r="F42" s="158">
        <v>50</v>
      </c>
      <c r="G42" s="158">
        <f t="shared" si="14"/>
        <v>405</v>
      </c>
      <c r="H42" s="159"/>
      <c r="I42" s="159"/>
      <c r="J42" s="159"/>
      <c r="K42" s="159"/>
      <c r="L42" s="159"/>
      <c r="M42" s="159"/>
      <c r="N42" s="159"/>
      <c r="O42" s="158">
        <f t="shared" si="0"/>
        <v>405</v>
      </c>
      <c r="P42" s="159">
        <v>530</v>
      </c>
      <c r="Q42" s="158">
        <f t="shared" si="18"/>
        <v>-75</v>
      </c>
      <c r="R42" s="158">
        <f t="shared" si="15"/>
        <v>405</v>
      </c>
      <c r="S42" s="159"/>
      <c r="T42" s="159">
        <v>50</v>
      </c>
      <c r="U42" s="159"/>
      <c r="V42" s="159"/>
      <c r="W42" s="159"/>
      <c r="X42" s="159"/>
      <c r="Y42" s="159">
        <v>50</v>
      </c>
      <c r="Z42" s="158">
        <f t="shared" si="2"/>
        <v>505</v>
      </c>
      <c r="AA42" s="159">
        <v>400</v>
      </c>
      <c r="AB42" s="158">
        <f t="shared" si="19"/>
        <v>30</v>
      </c>
      <c r="AC42" s="158">
        <f t="shared" si="16"/>
        <v>405</v>
      </c>
      <c r="AD42" s="159"/>
      <c r="AE42" s="159"/>
      <c r="AF42" s="159"/>
      <c r="AG42" s="159"/>
      <c r="AH42" s="159"/>
      <c r="AI42" s="159"/>
      <c r="AJ42" s="159"/>
      <c r="AK42" s="158">
        <f t="shared" si="4"/>
        <v>405</v>
      </c>
      <c r="AL42" s="159">
        <v>435</v>
      </c>
      <c r="AM42" s="158">
        <f t="shared" si="5"/>
        <v>0</v>
      </c>
      <c r="AN42" s="158">
        <f t="shared" si="17"/>
        <v>405</v>
      </c>
      <c r="AO42" s="159"/>
      <c r="AP42" s="159"/>
      <c r="AQ42" s="159"/>
      <c r="AR42" s="159"/>
      <c r="AS42" s="159"/>
      <c r="AT42" s="159"/>
      <c r="AU42" s="159"/>
      <c r="AV42" s="158">
        <f t="shared" si="20"/>
        <v>405</v>
      </c>
      <c r="AW42" s="159">
        <v>405</v>
      </c>
      <c r="AX42" s="159">
        <f t="shared" si="7"/>
        <v>0</v>
      </c>
      <c r="AY42" s="137" t="str">
        <f t="shared" si="12"/>
        <v>*</v>
      </c>
      <c r="BA42" s="139" t="str">
        <f t="shared" si="13"/>
        <v>Расчёт за 2010</v>
      </c>
      <c r="BE42" s="143" t="str">
        <f>IF(F42='База 2009'!AY44,"ДА","ПРОверитЬ")</f>
        <v>ПРОверитЬ</v>
      </c>
    </row>
    <row r="43" spans="1:57">
      <c r="A43" s="138">
        <v>41</v>
      </c>
      <c r="B43" s="160" t="s">
        <v>106</v>
      </c>
      <c r="C43" s="213" t="s">
        <v>23</v>
      </c>
      <c r="D43" s="156" t="s">
        <v>108</v>
      </c>
      <c r="E43" s="161">
        <v>95</v>
      </c>
      <c r="F43" s="158">
        <v>0</v>
      </c>
      <c r="G43" s="158">
        <f t="shared" si="14"/>
        <v>285</v>
      </c>
      <c r="H43" s="159"/>
      <c r="I43" s="159"/>
      <c r="J43" s="159"/>
      <c r="K43" s="159"/>
      <c r="L43" s="159"/>
      <c r="M43" s="159"/>
      <c r="N43" s="159"/>
      <c r="O43" s="158">
        <f t="shared" si="0"/>
        <v>285</v>
      </c>
      <c r="P43" s="159">
        <v>570</v>
      </c>
      <c r="Q43" s="158">
        <f t="shared" si="18"/>
        <v>-285</v>
      </c>
      <c r="R43" s="158">
        <f t="shared" si="15"/>
        <v>285</v>
      </c>
      <c r="S43" s="159"/>
      <c r="T43" s="159"/>
      <c r="U43" s="159"/>
      <c r="V43" s="159"/>
      <c r="W43" s="159"/>
      <c r="X43" s="159"/>
      <c r="Y43" s="159"/>
      <c r="Z43" s="158">
        <f t="shared" si="2"/>
        <v>285</v>
      </c>
      <c r="AA43" s="159"/>
      <c r="AB43" s="158">
        <f t="shared" si="19"/>
        <v>0</v>
      </c>
      <c r="AC43" s="158">
        <f t="shared" si="16"/>
        <v>285</v>
      </c>
      <c r="AD43" s="159"/>
      <c r="AE43" s="159"/>
      <c r="AF43" s="159"/>
      <c r="AG43" s="159"/>
      <c r="AH43" s="159"/>
      <c r="AI43" s="159"/>
      <c r="AJ43" s="159"/>
      <c r="AK43" s="158">
        <f t="shared" si="4"/>
        <v>285</v>
      </c>
      <c r="AL43" s="159">
        <v>570</v>
      </c>
      <c r="AM43" s="158">
        <f t="shared" si="5"/>
        <v>-285</v>
      </c>
      <c r="AN43" s="158">
        <f t="shared" si="17"/>
        <v>285</v>
      </c>
      <c r="AO43" s="159">
        <v>50</v>
      </c>
      <c r="AP43" s="159"/>
      <c r="AQ43" s="159"/>
      <c r="AR43" s="159"/>
      <c r="AS43" s="159"/>
      <c r="AT43" s="159"/>
      <c r="AU43" s="159"/>
      <c r="AV43" s="158">
        <f t="shared" si="20"/>
        <v>335</v>
      </c>
      <c r="AW43" s="159">
        <v>100</v>
      </c>
      <c r="AX43" s="159">
        <f t="shared" si="7"/>
        <v>-50</v>
      </c>
      <c r="AY43" s="137" t="str">
        <f t="shared" si="12"/>
        <v/>
      </c>
      <c r="BA43" s="139" t="str">
        <f t="shared" si="13"/>
        <v>Предоплата за 2011</v>
      </c>
      <c r="BE43" s="143" t="str">
        <f>IF(F43='База 2009'!AY45,"ДА","ПРОверитЬ")</f>
        <v>ДА</v>
      </c>
    </row>
    <row r="44" spans="1:57">
      <c r="A44" s="138">
        <v>42</v>
      </c>
      <c r="B44" s="160" t="s">
        <v>853</v>
      </c>
      <c r="C44" s="213" t="s">
        <v>14</v>
      </c>
      <c r="D44" s="156" t="s">
        <v>803</v>
      </c>
      <c r="E44" s="161">
        <v>50</v>
      </c>
      <c r="F44" s="158">
        <v>0</v>
      </c>
      <c r="G44" s="158">
        <f t="shared" si="14"/>
        <v>150</v>
      </c>
      <c r="H44" s="159"/>
      <c r="I44" s="159"/>
      <c r="J44" s="159"/>
      <c r="K44" s="159"/>
      <c r="L44" s="159"/>
      <c r="M44" s="159"/>
      <c r="N44" s="159"/>
      <c r="O44" s="158">
        <f t="shared" si="0"/>
        <v>150</v>
      </c>
      <c r="P44" s="159"/>
      <c r="Q44" s="158">
        <f t="shared" si="18"/>
        <v>150</v>
      </c>
      <c r="R44" s="158">
        <f t="shared" si="15"/>
        <v>150</v>
      </c>
      <c r="S44" s="159"/>
      <c r="T44" s="159"/>
      <c r="U44" s="159"/>
      <c r="V44" s="159"/>
      <c r="W44" s="159"/>
      <c r="X44" s="159"/>
      <c r="Y44" s="159"/>
      <c r="Z44" s="158">
        <f t="shared" si="2"/>
        <v>150</v>
      </c>
      <c r="AA44" s="159">
        <v>150</v>
      </c>
      <c r="AB44" s="158">
        <f t="shared" si="19"/>
        <v>150</v>
      </c>
      <c r="AC44" s="158">
        <f t="shared" si="16"/>
        <v>150</v>
      </c>
      <c r="AD44" s="159"/>
      <c r="AE44" s="159"/>
      <c r="AF44" s="159"/>
      <c r="AG44" s="159"/>
      <c r="AH44" s="159"/>
      <c r="AI44" s="159"/>
      <c r="AJ44" s="159"/>
      <c r="AK44" s="158">
        <f t="shared" si="4"/>
        <v>150</v>
      </c>
      <c r="AL44" s="159">
        <v>300</v>
      </c>
      <c r="AM44" s="158">
        <f t="shared" si="5"/>
        <v>0</v>
      </c>
      <c r="AN44" s="158">
        <f t="shared" si="17"/>
        <v>150</v>
      </c>
      <c r="AO44" s="159"/>
      <c r="AP44" s="159">
        <v>100</v>
      </c>
      <c r="AQ44" s="159"/>
      <c r="AR44" s="159"/>
      <c r="AS44" s="159">
        <v>70</v>
      </c>
      <c r="AT44" s="159"/>
      <c r="AU44" s="159"/>
      <c r="AV44" s="158">
        <f t="shared" si="20"/>
        <v>320</v>
      </c>
      <c r="AW44" s="159">
        <v>320</v>
      </c>
      <c r="AX44" s="159">
        <f t="shared" si="7"/>
        <v>0</v>
      </c>
      <c r="AY44" s="137" t="str">
        <f t="shared" si="12"/>
        <v>*</v>
      </c>
      <c r="BA44" s="139" t="str">
        <f t="shared" si="13"/>
        <v>Расчёт за 2010</v>
      </c>
      <c r="BE44" s="143" t="str">
        <f>IF(F44='База 2009'!AY46,"ДА","ПРОверитЬ")</f>
        <v>ДА</v>
      </c>
    </row>
    <row r="45" spans="1:57">
      <c r="A45" s="138">
        <v>43</v>
      </c>
      <c r="B45" s="160" t="s">
        <v>109</v>
      </c>
      <c r="C45" s="213" t="s">
        <v>14</v>
      </c>
      <c r="D45" s="156" t="s">
        <v>111</v>
      </c>
      <c r="E45" s="161">
        <v>75</v>
      </c>
      <c r="F45" s="158">
        <v>0</v>
      </c>
      <c r="G45" s="158">
        <f t="shared" si="14"/>
        <v>225</v>
      </c>
      <c r="H45" s="159"/>
      <c r="I45" s="159"/>
      <c r="J45" s="159"/>
      <c r="K45" s="159"/>
      <c r="L45" s="159"/>
      <c r="M45" s="159"/>
      <c r="N45" s="159"/>
      <c r="O45" s="158">
        <f t="shared" si="0"/>
        <v>225</v>
      </c>
      <c r="P45" s="159">
        <v>225</v>
      </c>
      <c r="Q45" s="158">
        <f t="shared" si="18"/>
        <v>0</v>
      </c>
      <c r="R45" s="158">
        <f t="shared" si="15"/>
        <v>225</v>
      </c>
      <c r="S45" s="159"/>
      <c r="T45" s="159">
        <v>50</v>
      </c>
      <c r="U45" s="159"/>
      <c r="V45" s="159"/>
      <c r="W45" s="159"/>
      <c r="X45" s="159"/>
      <c r="Y45" s="159">
        <v>50</v>
      </c>
      <c r="Z45" s="158">
        <f t="shared" si="2"/>
        <v>325</v>
      </c>
      <c r="AA45" s="159">
        <v>325</v>
      </c>
      <c r="AB45" s="158">
        <f t="shared" si="19"/>
        <v>0</v>
      </c>
      <c r="AC45" s="158">
        <f t="shared" si="16"/>
        <v>225</v>
      </c>
      <c r="AD45" s="159"/>
      <c r="AE45" s="159"/>
      <c r="AF45" s="159"/>
      <c r="AG45" s="159"/>
      <c r="AH45" s="159"/>
      <c r="AI45" s="159"/>
      <c r="AJ45" s="159"/>
      <c r="AK45" s="158">
        <f t="shared" si="4"/>
        <v>225</v>
      </c>
      <c r="AL45" s="159">
        <v>450</v>
      </c>
      <c r="AM45" s="158">
        <f t="shared" si="5"/>
        <v>-225</v>
      </c>
      <c r="AN45" s="158">
        <f t="shared" si="17"/>
        <v>225</v>
      </c>
      <c r="AO45" s="159"/>
      <c r="AP45" s="159"/>
      <c r="AQ45" s="159"/>
      <c r="AR45" s="159"/>
      <c r="AS45" s="159"/>
      <c r="AT45" s="159"/>
      <c r="AU45" s="159"/>
      <c r="AV45" s="158">
        <f t="shared" si="20"/>
        <v>225</v>
      </c>
      <c r="AW45" s="159"/>
      <c r="AX45" s="159">
        <f t="shared" si="7"/>
        <v>0</v>
      </c>
      <c r="AY45" s="137" t="str">
        <f t="shared" si="12"/>
        <v>*</v>
      </c>
      <c r="BA45" s="139" t="str">
        <f t="shared" si="13"/>
        <v>Расчёт за 2010</v>
      </c>
      <c r="BE45" s="143" t="str">
        <f>IF(F45='База 2009'!AY47,"ДА","ПРОверитЬ")</f>
        <v>ПРОверитЬ</v>
      </c>
    </row>
    <row r="46" spans="1:57">
      <c r="A46" s="138">
        <v>44</v>
      </c>
      <c r="B46" s="160" t="s">
        <v>112</v>
      </c>
      <c r="C46" s="213" t="s">
        <v>14</v>
      </c>
      <c r="D46" s="156" t="s">
        <v>113</v>
      </c>
      <c r="E46" s="161">
        <v>300</v>
      </c>
      <c r="F46" s="158">
        <v>0</v>
      </c>
      <c r="G46" s="158">
        <f t="shared" si="14"/>
        <v>900</v>
      </c>
      <c r="H46" s="159"/>
      <c r="I46" s="159"/>
      <c r="J46" s="159"/>
      <c r="K46" s="159"/>
      <c r="L46" s="159"/>
      <c r="M46" s="159"/>
      <c r="N46" s="159"/>
      <c r="O46" s="158">
        <f t="shared" si="0"/>
        <v>900</v>
      </c>
      <c r="P46" s="159">
        <v>900</v>
      </c>
      <c r="Q46" s="158">
        <f t="shared" si="18"/>
        <v>0</v>
      </c>
      <c r="R46" s="158">
        <f t="shared" si="15"/>
        <v>900</v>
      </c>
      <c r="S46" s="159"/>
      <c r="T46" s="159">
        <v>50</v>
      </c>
      <c r="U46" s="159"/>
      <c r="V46" s="159"/>
      <c r="W46" s="159"/>
      <c r="X46" s="159"/>
      <c r="Y46" s="159"/>
      <c r="Z46" s="158">
        <f t="shared" si="2"/>
        <v>950</v>
      </c>
      <c r="AA46" s="159">
        <v>950</v>
      </c>
      <c r="AB46" s="158">
        <f t="shared" si="19"/>
        <v>0</v>
      </c>
      <c r="AC46" s="158">
        <f t="shared" si="16"/>
        <v>900</v>
      </c>
      <c r="AD46" s="159"/>
      <c r="AE46" s="159">
        <v>50</v>
      </c>
      <c r="AF46" s="159"/>
      <c r="AG46" s="159"/>
      <c r="AH46" s="159"/>
      <c r="AI46" s="159"/>
      <c r="AJ46" s="159"/>
      <c r="AK46" s="158">
        <f t="shared" si="4"/>
        <v>950</v>
      </c>
      <c r="AL46" s="159">
        <v>1850</v>
      </c>
      <c r="AM46" s="158">
        <f t="shared" si="5"/>
        <v>-900</v>
      </c>
      <c r="AN46" s="158">
        <f t="shared" si="17"/>
        <v>900</v>
      </c>
      <c r="AO46" s="159"/>
      <c r="AP46" s="159"/>
      <c r="AQ46" s="159"/>
      <c r="AR46" s="159"/>
      <c r="AS46" s="159">
        <v>150</v>
      </c>
      <c r="AT46" s="159"/>
      <c r="AU46" s="159"/>
      <c r="AV46" s="158">
        <f t="shared" si="20"/>
        <v>1050</v>
      </c>
      <c r="AW46" s="227">
        <v>150</v>
      </c>
      <c r="AX46" s="159">
        <f t="shared" si="7"/>
        <v>0</v>
      </c>
      <c r="AY46" s="137" t="str">
        <f t="shared" si="12"/>
        <v>*</v>
      </c>
      <c r="BA46" s="139" t="str">
        <f t="shared" si="13"/>
        <v>Расчёт за 2010</v>
      </c>
      <c r="BE46" s="143" t="str">
        <f>IF(F46='База 2009'!AY48,"ДА","ПРОверитЬ")</f>
        <v>ДА</v>
      </c>
    </row>
    <row r="47" spans="1:57">
      <c r="A47" s="138">
        <v>45</v>
      </c>
      <c r="B47" s="160" t="s">
        <v>114</v>
      </c>
      <c r="C47" s="213" t="s">
        <v>23</v>
      </c>
      <c r="D47" s="156" t="s">
        <v>116</v>
      </c>
      <c r="E47" s="161">
        <v>85</v>
      </c>
      <c r="F47" s="158">
        <v>0</v>
      </c>
      <c r="G47" s="158">
        <f t="shared" si="14"/>
        <v>255</v>
      </c>
      <c r="H47" s="159"/>
      <c r="I47" s="159"/>
      <c r="J47" s="159"/>
      <c r="K47" s="159"/>
      <c r="L47" s="159"/>
      <c r="M47" s="159"/>
      <c r="N47" s="159"/>
      <c r="O47" s="158">
        <f t="shared" si="0"/>
        <v>255</v>
      </c>
      <c r="P47" s="159">
        <v>1020</v>
      </c>
      <c r="Q47" s="158">
        <f t="shared" si="18"/>
        <v>-765</v>
      </c>
      <c r="R47" s="158">
        <f t="shared" si="15"/>
        <v>255</v>
      </c>
      <c r="S47" s="159"/>
      <c r="T47" s="159"/>
      <c r="U47" s="159"/>
      <c r="V47" s="159"/>
      <c r="W47" s="159"/>
      <c r="X47" s="159"/>
      <c r="Y47" s="159"/>
      <c r="Z47" s="158">
        <f t="shared" si="2"/>
        <v>255</v>
      </c>
      <c r="AA47" s="159"/>
      <c r="AB47" s="158">
        <f t="shared" si="19"/>
        <v>-510</v>
      </c>
      <c r="AC47" s="158">
        <f t="shared" si="16"/>
        <v>255</v>
      </c>
      <c r="AD47" s="159"/>
      <c r="AE47" s="159"/>
      <c r="AF47" s="159"/>
      <c r="AG47" s="159"/>
      <c r="AH47" s="159"/>
      <c r="AI47" s="159"/>
      <c r="AJ47" s="159"/>
      <c r="AK47" s="158">
        <f t="shared" si="4"/>
        <v>255</v>
      </c>
      <c r="AL47" s="159"/>
      <c r="AM47" s="158">
        <f t="shared" si="5"/>
        <v>-255</v>
      </c>
      <c r="AN47" s="158">
        <f t="shared" si="17"/>
        <v>255</v>
      </c>
      <c r="AO47" s="159"/>
      <c r="AP47" s="159"/>
      <c r="AQ47" s="159"/>
      <c r="AR47" s="159"/>
      <c r="AS47" s="159"/>
      <c r="AT47" s="159"/>
      <c r="AU47" s="159"/>
      <c r="AV47" s="158">
        <f t="shared" si="20"/>
        <v>255</v>
      </c>
      <c r="AW47" s="159">
        <v>1120</v>
      </c>
      <c r="AX47" s="159">
        <f t="shared" si="7"/>
        <v>-1120</v>
      </c>
      <c r="AY47" s="137" t="str">
        <f t="shared" si="12"/>
        <v/>
      </c>
      <c r="BA47" s="139" t="str">
        <f t="shared" si="13"/>
        <v>Предоплата за 2011</v>
      </c>
      <c r="BE47" s="143" t="str">
        <f>IF(F47='База 2009'!AY49,"ДА","ПРОверитЬ")</f>
        <v>ДА</v>
      </c>
    </row>
    <row r="48" spans="1:57">
      <c r="A48" s="138">
        <v>46</v>
      </c>
      <c r="B48" s="160" t="s">
        <v>117</v>
      </c>
      <c r="C48" s="213" t="s">
        <v>14</v>
      </c>
      <c r="D48" s="156" t="s">
        <v>119</v>
      </c>
      <c r="E48" s="161">
        <v>125</v>
      </c>
      <c r="F48" s="158">
        <v>375</v>
      </c>
      <c r="G48" s="158">
        <f t="shared" si="14"/>
        <v>375</v>
      </c>
      <c r="H48" s="159"/>
      <c r="I48" s="159"/>
      <c r="J48" s="159"/>
      <c r="K48" s="159"/>
      <c r="L48" s="159"/>
      <c r="M48" s="159"/>
      <c r="N48" s="159"/>
      <c r="O48" s="158">
        <f t="shared" si="0"/>
        <v>375</v>
      </c>
      <c r="P48" s="159"/>
      <c r="Q48" s="158">
        <f t="shared" si="18"/>
        <v>750</v>
      </c>
      <c r="R48" s="158">
        <f t="shared" si="15"/>
        <v>375</v>
      </c>
      <c r="S48" s="159"/>
      <c r="T48" s="159"/>
      <c r="U48" s="159"/>
      <c r="V48" s="159"/>
      <c r="W48" s="159"/>
      <c r="X48" s="159"/>
      <c r="Y48" s="159"/>
      <c r="Z48" s="158">
        <f t="shared" si="2"/>
        <v>375</v>
      </c>
      <c r="AA48" s="159"/>
      <c r="AB48" s="158">
        <f t="shared" si="19"/>
        <v>1125</v>
      </c>
      <c r="AC48" s="158">
        <f t="shared" si="16"/>
        <v>375</v>
      </c>
      <c r="AD48" s="159"/>
      <c r="AE48" s="159"/>
      <c r="AF48" s="159"/>
      <c r="AG48" s="159"/>
      <c r="AH48" s="159"/>
      <c r="AI48" s="159"/>
      <c r="AJ48" s="159"/>
      <c r="AK48" s="158">
        <f t="shared" si="4"/>
        <v>375</v>
      </c>
      <c r="AL48" s="159">
        <v>2250</v>
      </c>
      <c r="AM48" s="158">
        <f t="shared" si="5"/>
        <v>-750</v>
      </c>
      <c r="AN48" s="158">
        <f t="shared" si="17"/>
        <v>375</v>
      </c>
      <c r="AO48" s="159"/>
      <c r="AP48" s="159"/>
      <c r="AQ48" s="159"/>
      <c r="AR48" s="159"/>
      <c r="AS48" s="159"/>
      <c r="AT48" s="159"/>
      <c r="AU48" s="159"/>
      <c r="AV48" s="158">
        <f t="shared" si="20"/>
        <v>375</v>
      </c>
      <c r="AW48" s="159"/>
      <c r="AX48" s="159">
        <f t="shared" si="7"/>
        <v>-375</v>
      </c>
      <c r="AY48" s="137" t="str">
        <f t="shared" si="12"/>
        <v/>
      </c>
      <c r="BA48" s="139" t="str">
        <f t="shared" si="13"/>
        <v>Предоплата за 2011</v>
      </c>
      <c r="BE48" s="143" t="str">
        <f>IF(F48='База 2009'!AY50,"ДА","ПРОверитЬ")</f>
        <v>ПРОверитЬ</v>
      </c>
    </row>
    <row r="49" spans="1:57">
      <c r="A49" s="138">
        <v>47</v>
      </c>
      <c r="B49" s="160" t="s">
        <v>120</v>
      </c>
      <c r="C49" s="213" t="s">
        <v>14</v>
      </c>
      <c r="D49" s="156" t="s">
        <v>899</v>
      </c>
      <c r="E49" s="161">
        <v>85</v>
      </c>
      <c r="F49" s="158">
        <v>0</v>
      </c>
      <c r="G49" s="158">
        <f t="shared" si="14"/>
        <v>255</v>
      </c>
      <c r="H49" s="159"/>
      <c r="I49" s="159"/>
      <c r="J49" s="159"/>
      <c r="K49" s="159"/>
      <c r="L49" s="159"/>
      <c r="M49" s="159"/>
      <c r="N49" s="159">
        <v>50</v>
      </c>
      <c r="O49" s="158">
        <f t="shared" si="0"/>
        <v>305</v>
      </c>
      <c r="P49" s="159">
        <v>305</v>
      </c>
      <c r="Q49" s="158">
        <f t="shared" si="18"/>
        <v>0</v>
      </c>
      <c r="R49" s="158">
        <f t="shared" si="15"/>
        <v>255</v>
      </c>
      <c r="S49" s="159"/>
      <c r="T49" s="159"/>
      <c r="U49" s="159"/>
      <c r="V49" s="159"/>
      <c r="W49" s="159"/>
      <c r="X49" s="159"/>
      <c r="Y49" s="159"/>
      <c r="Z49" s="158">
        <f t="shared" si="2"/>
        <v>255</v>
      </c>
      <c r="AA49" s="159">
        <v>255</v>
      </c>
      <c r="AB49" s="158">
        <f t="shared" si="19"/>
        <v>0</v>
      </c>
      <c r="AC49" s="158">
        <f t="shared" si="16"/>
        <v>255</v>
      </c>
      <c r="AD49" s="159"/>
      <c r="AE49" s="159"/>
      <c r="AF49" s="159"/>
      <c r="AG49" s="159"/>
      <c r="AH49" s="159"/>
      <c r="AI49" s="159"/>
      <c r="AJ49" s="159"/>
      <c r="AK49" s="158">
        <f t="shared" si="4"/>
        <v>255</v>
      </c>
      <c r="AL49" s="159">
        <v>255</v>
      </c>
      <c r="AM49" s="158">
        <f t="shared" si="5"/>
        <v>0</v>
      </c>
      <c r="AN49" s="158">
        <f t="shared" si="17"/>
        <v>255</v>
      </c>
      <c r="AO49" s="159"/>
      <c r="AP49" s="159"/>
      <c r="AQ49" s="159"/>
      <c r="AR49" s="159"/>
      <c r="AS49" s="159"/>
      <c r="AT49" s="159"/>
      <c r="AU49" s="159"/>
      <c r="AV49" s="158">
        <f t="shared" si="20"/>
        <v>255</v>
      </c>
      <c r="AW49" s="159">
        <v>255</v>
      </c>
      <c r="AX49" s="159">
        <f t="shared" si="7"/>
        <v>0</v>
      </c>
      <c r="AY49" s="137" t="str">
        <f t="shared" si="12"/>
        <v>*</v>
      </c>
      <c r="BA49" s="139" t="str">
        <f t="shared" si="13"/>
        <v>Расчёт за 2010</v>
      </c>
      <c r="BE49" s="143" t="str">
        <f>IF(F49='База 2009'!AY51,"ДА","ПРОверитЬ")</f>
        <v>ДА</v>
      </c>
    </row>
    <row r="50" spans="1:57">
      <c r="A50" s="138">
        <v>48</v>
      </c>
      <c r="B50" s="160" t="s">
        <v>886</v>
      </c>
      <c r="C50" s="213" t="s">
        <v>23</v>
      </c>
      <c r="D50" s="156" t="s">
        <v>887</v>
      </c>
      <c r="E50" s="161">
        <v>50</v>
      </c>
      <c r="F50" s="158">
        <v>0</v>
      </c>
      <c r="G50" s="158">
        <f t="shared" si="14"/>
        <v>150</v>
      </c>
      <c r="H50" s="159"/>
      <c r="I50" s="159"/>
      <c r="J50" s="159"/>
      <c r="K50" s="159"/>
      <c r="L50" s="159"/>
      <c r="M50" s="159"/>
      <c r="N50" s="159"/>
      <c r="O50" s="158">
        <f t="shared" si="0"/>
        <v>150</v>
      </c>
      <c r="P50" s="159">
        <v>600</v>
      </c>
      <c r="Q50" s="158">
        <f t="shared" si="18"/>
        <v>-450</v>
      </c>
      <c r="R50" s="158">
        <f t="shared" si="15"/>
        <v>150</v>
      </c>
      <c r="S50" s="159"/>
      <c r="T50" s="159"/>
      <c r="U50" s="159"/>
      <c r="V50" s="159"/>
      <c r="W50" s="159"/>
      <c r="X50" s="159"/>
      <c r="Y50" s="159"/>
      <c r="Z50" s="158">
        <f t="shared" si="2"/>
        <v>150</v>
      </c>
      <c r="AA50" s="159"/>
      <c r="AB50" s="158">
        <f t="shared" si="19"/>
        <v>-300</v>
      </c>
      <c r="AC50" s="158">
        <f t="shared" si="16"/>
        <v>150</v>
      </c>
      <c r="AD50" s="159"/>
      <c r="AE50" s="159"/>
      <c r="AF50" s="159"/>
      <c r="AG50" s="159"/>
      <c r="AH50" s="159"/>
      <c r="AI50" s="159"/>
      <c r="AJ50" s="159"/>
      <c r="AK50" s="158">
        <f t="shared" si="4"/>
        <v>150</v>
      </c>
      <c r="AL50" s="159"/>
      <c r="AM50" s="158">
        <f t="shared" si="5"/>
        <v>-150</v>
      </c>
      <c r="AN50" s="158">
        <f t="shared" si="17"/>
        <v>150</v>
      </c>
      <c r="AO50" s="159"/>
      <c r="AP50" s="159"/>
      <c r="AQ50" s="159"/>
      <c r="AR50" s="159"/>
      <c r="AS50" s="159"/>
      <c r="AT50" s="159"/>
      <c r="AU50" s="159"/>
      <c r="AV50" s="158">
        <f t="shared" si="20"/>
        <v>150</v>
      </c>
      <c r="AW50" s="159"/>
      <c r="AX50" s="159">
        <f t="shared" si="7"/>
        <v>0</v>
      </c>
      <c r="AY50" s="137" t="str">
        <f t="shared" si="12"/>
        <v>*</v>
      </c>
      <c r="AZ50" s="137" t="s">
        <v>1121</v>
      </c>
      <c r="BA50" s="139" t="str">
        <f t="shared" si="13"/>
        <v>Расчёт за 2010</v>
      </c>
      <c r="BE50" s="143" t="str">
        <f>IF(F50='База 2009'!AY52,"ДА","ПРОверитЬ")</f>
        <v>ДА</v>
      </c>
    </row>
    <row r="51" spans="1:57">
      <c r="A51" s="138">
        <v>49</v>
      </c>
      <c r="B51" s="178" t="s">
        <v>122</v>
      </c>
      <c r="C51" s="213" t="s">
        <v>14</v>
      </c>
      <c r="D51" s="156" t="s">
        <v>339</v>
      </c>
      <c r="E51" s="161">
        <v>40</v>
      </c>
      <c r="F51" s="158">
        <v>0</v>
      </c>
      <c r="G51" s="158">
        <f t="shared" si="14"/>
        <v>120</v>
      </c>
      <c r="H51" s="159"/>
      <c r="I51" s="159"/>
      <c r="J51" s="159"/>
      <c r="K51" s="159"/>
      <c r="L51" s="159"/>
      <c r="M51" s="159"/>
      <c r="N51" s="159"/>
      <c r="O51" s="158">
        <f t="shared" si="0"/>
        <v>120</v>
      </c>
      <c r="P51" s="159"/>
      <c r="Q51" s="158">
        <f t="shared" si="18"/>
        <v>120</v>
      </c>
      <c r="R51" s="158">
        <f t="shared" si="15"/>
        <v>120</v>
      </c>
      <c r="S51" s="159"/>
      <c r="T51" s="159"/>
      <c r="U51" s="159"/>
      <c r="V51" s="159"/>
      <c r="W51" s="159"/>
      <c r="X51" s="159"/>
      <c r="Y51" s="159"/>
      <c r="Z51" s="158">
        <f t="shared" si="2"/>
        <v>120</v>
      </c>
      <c r="AA51" s="159">
        <v>240</v>
      </c>
      <c r="AB51" s="158">
        <f t="shared" si="19"/>
        <v>0</v>
      </c>
      <c r="AC51" s="158">
        <f t="shared" si="16"/>
        <v>120</v>
      </c>
      <c r="AD51" s="159"/>
      <c r="AE51" s="159">
        <v>50</v>
      </c>
      <c r="AF51" s="159"/>
      <c r="AG51" s="159"/>
      <c r="AH51" s="159"/>
      <c r="AI51" s="159"/>
      <c r="AJ51" s="159">
        <v>50</v>
      </c>
      <c r="AK51" s="158">
        <f t="shared" si="4"/>
        <v>220</v>
      </c>
      <c r="AL51" s="159"/>
      <c r="AM51" s="158">
        <f t="shared" si="5"/>
        <v>220</v>
      </c>
      <c r="AN51" s="158">
        <f t="shared" si="17"/>
        <v>120</v>
      </c>
      <c r="AO51" s="159"/>
      <c r="AP51" s="159"/>
      <c r="AQ51" s="159"/>
      <c r="AR51" s="159"/>
      <c r="AS51" s="159"/>
      <c r="AT51" s="159"/>
      <c r="AU51" s="159"/>
      <c r="AV51" s="158">
        <f t="shared" si="20"/>
        <v>120</v>
      </c>
      <c r="AW51" s="159">
        <v>340</v>
      </c>
      <c r="AX51" s="159">
        <f t="shared" si="7"/>
        <v>0</v>
      </c>
      <c r="AY51" s="137" t="str">
        <f t="shared" si="12"/>
        <v>*</v>
      </c>
      <c r="BA51" s="139" t="str">
        <f t="shared" si="13"/>
        <v>Расчёт за 2010</v>
      </c>
      <c r="BE51" s="143" t="str">
        <f>IF(F51='База 2009'!AY53,"ДА","ПРОверитЬ")</f>
        <v>ДА</v>
      </c>
    </row>
    <row r="52" spans="1:57">
      <c r="A52" s="138">
        <v>50</v>
      </c>
      <c r="B52" s="178" t="s">
        <v>124</v>
      </c>
      <c r="C52" s="213" t="s">
        <v>14</v>
      </c>
      <c r="D52" s="156" t="s">
        <v>12</v>
      </c>
      <c r="E52" s="161">
        <v>435</v>
      </c>
      <c r="F52" s="158">
        <v>0</v>
      </c>
      <c r="G52" s="158">
        <f t="shared" si="14"/>
        <v>1305</v>
      </c>
      <c r="H52" s="159">
        <v>80</v>
      </c>
      <c r="I52" s="159"/>
      <c r="J52" s="159"/>
      <c r="K52" s="159"/>
      <c r="L52" s="159"/>
      <c r="M52" s="159"/>
      <c r="N52" s="159">
        <v>70</v>
      </c>
      <c r="O52" s="158">
        <f t="shared" si="0"/>
        <v>1455</v>
      </c>
      <c r="P52" s="159">
        <v>12111</v>
      </c>
      <c r="Q52" s="158">
        <f t="shared" si="18"/>
        <v>-10656</v>
      </c>
      <c r="R52" s="158">
        <f t="shared" si="15"/>
        <v>1305</v>
      </c>
      <c r="S52" s="159"/>
      <c r="T52" s="159">
        <v>50</v>
      </c>
      <c r="U52" s="159">
        <v>10656</v>
      </c>
      <c r="V52" s="159"/>
      <c r="W52" s="159"/>
      <c r="X52" s="159"/>
      <c r="Y52" s="159">
        <v>50</v>
      </c>
      <c r="Z52" s="158">
        <f t="shared" si="2"/>
        <v>12061</v>
      </c>
      <c r="AA52" s="159">
        <v>1405</v>
      </c>
      <c r="AB52" s="158">
        <f t="shared" si="19"/>
        <v>0</v>
      </c>
      <c r="AC52" s="158">
        <f t="shared" si="16"/>
        <v>1305</v>
      </c>
      <c r="AD52" s="159"/>
      <c r="AE52" s="159"/>
      <c r="AF52" s="159"/>
      <c r="AG52" s="159"/>
      <c r="AH52" s="159"/>
      <c r="AI52" s="159"/>
      <c r="AJ52" s="159"/>
      <c r="AK52" s="158">
        <f t="shared" si="4"/>
        <v>1305</v>
      </c>
      <c r="AL52" s="159">
        <v>3915</v>
      </c>
      <c r="AM52" s="158">
        <f t="shared" si="5"/>
        <v>-2610</v>
      </c>
      <c r="AN52" s="158">
        <f t="shared" si="17"/>
        <v>1305</v>
      </c>
      <c r="AO52" s="159"/>
      <c r="AP52" s="159"/>
      <c r="AQ52" s="159"/>
      <c r="AR52" s="159"/>
      <c r="AS52" s="159"/>
      <c r="AT52" s="159"/>
      <c r="AU52" s="159"/>
      <c r="AV52" s="158">
        <f t="shared" si="20"/>
        <v>1305</v>
      </c>
      <c r="AW52" s="159"/>
      <c r="AX52" s="159">
        <f t="shared" si="7"/>
        <v>-1305</v>
      </c>
      <c r="AY52" s="137" t="str">
        <f t="shared" si="12"/>
        <v/>
      </c>
      <c r="BA52" s="139" t="str">
        <f t="shared" si="13"/>
        <v>Предоплата за 2011</v>
      </c>
      <c r="BE52" s="143" t="str">
        <f>IF(F52='База 2009'!AY54,"ДА","ПРОверитЬ")</f>
        <v>ДА</v>
      </c>
    </row>
    <row r="53" spans="1:57">
      <c r="A53" s="138">
        <v>51</v>
      </c>
      <c r="B53" s="155" t="s">
        <v>126</v>
      </c>
      <c r="C53" s="213" t="s">
        <v>10</v>
      </c>
      <c r="D53" s="156" t="s">
        <v>830</v>
      </c>
      <c r="E53" s="157">
        <v>135</v>
      </c>
      <c r="F53" s="158">
        <v>0</v>
      </c>
      <c r="G53" s="158">
        <f t="shared" si="14"/>
        <v>405</v>
      </c>
      <c r="H53" s="159"/>
      <c r="I53" s="159"/>
      <c r="J53" s="159"/>
      <c r="K53" s="159"/>
      <c r="L53" s="159"/>
      <c r="M53" s="159"/>
      <c r="N53" s="159"/>
      <c r="O53" s="158">
        <f t="shared" si="0"/>
        <v>405</v>
      </c>
      <c r="P53" s="159">
        <v>405</v>
      </c>
      <c r="Q53" s="158">
        <f t="shared" si="18"/>
        <v>0</v>
      </c>
      <c r="R53" s="158">
        <f t="shared" si="15"/>
        <v>405</v>
      </c>
      <c r="S53" s="159"/>
      <c r="T53" s="159"/>
      <c r="U53" s="159"/>
      <c r="V53" s="159"/>
      <c r="W53" s="159"/>
      <c r="X53" s="159"/>
      <c r="Y53" s="159">
        <v>50</v>
      </c>
      <c r="Z53" s="158">
        <f t="shared" si="2"/>
        <v>455</v>
      </c>
      <c r="AA53" s="159">
        <v>405</v>
      </c>
      <c r="AB53" s="158">
        <f t="shared" si="19"/>
        <v>50</v>
      </c>
      <c r="AC53" s="158">
        <f t="shared" si="16"/>
        <v>405</v>
      </c>
      <c r="AD53" s="159"/>
      <c r="AE53" s="159"/>
      <c r="AF53" s="159"/>
      <c r="AG53" s="159"/>
      <c r="AH53" s="159"/>
      <c r="AI53" s="159"/>
      <c r="AJ53" s="159"/>
      <c r="AK53" s="158">
        <f t="shared" si="4"/>
        <v>405</v>
      </c>
      <c r="AL53" s="159">
        <v>810</v>
      </c>
      <c r="AM53" s="158">
        <f t="shared" si="5"/>
        <v>-355</v>
      </c>
      <c r="AN53" s="158">
        <f t="shared" si="17"/>
        <v>405</v>
      </c>
      <c r="AO53" s="159"/>
      <c r="AP53" s="159"/>
      <c r="AQ53" s="159"/>
      <c r="AR53" s="159"/>
      <c r="AS53" s="159"/>
      <c r="AT53" s="159"/>
      <c r="AU53" s="159"/>
      <c r="AV53" s="158">
        <f t="shared" si="20"/>
        <v>405</v>
      </c>
      <c r="AW53" s="159">
        <v>50</v>
      </c>
      <c r="AX53" s="159">
        <f t="shared" si="7"/>
        <v>0</v>
      </c>
      <c r="AY53" s="137" t="str">
        <f t="shared" si="12"/>
        <v>*</v>
      </c>
      <c r="BA53" s="139" t="str">
        <f t="shared" si="13"/>
        <v>Расчёт за 2010</v>
      </c>
      <c r="BE53" s="143" t="str">
        <f>IF(F53='База 2009'!AY55,"ДА","ПРОверитЬ")</f>
        <v>ДА</v>
      </c>
    </row>
    <row r="54" spans="1:57">
      <c r="A54" s="138">
        <v>52</v>
      </c>
      <c r="B54" s="155" t="s">
        <v>128</v>
      </c>
      <c r="C54" s="213" t="s">
        <v>10</v>
      </c>
      <c r="D54" s="156" t="s">
        <v>130</v>
      </c>
      <c r="E54" s="157">
        <v>140</v>
      </c>
      <c r="F54" s="158">
        <v>15</v>
      </c>
      <c r="G54" s="158">
        <f t="shared" si="14"/>
        <v>420</v>
      </c>
      <c r="H54" s="159"/>
      <c r="I54" s="159"/>
      <c r="J54" s="159"/>
      <c r="K54" s="159"/>
      <c r="L54" s="159"/>
      <c r="M54" s="159"/>
      <c r="N54" s="159"/>
      <c r="O54" s="158">
        <f t="shared" si="0"/>
        <v>420</v>
      </c>
      <c r="P54" s="159">
        <v>435</v>
      </c>
      <c r="Q54" s="158">
        <f t="shared" si="18"/>
        <v>0</v>
      </c>
      <c r="R54" s="158">
        <f t="shared" si="15"/>
        <v>420</v>
      </c>
      <c r="S54" s="159"/>
      <c r="T54" s="159"/>
      <c r="U54" s="159"/>
      <c r="V54" s="159"/>
      <c r="W54" s="159"/>
      <c r="X54" s="159"/>
      <c r="Y54" s="159"/>
      <c r="Z54" s="158">
        <f t="shared" si="2"/>
        <v>420</v>
      </c>
      <c r="AA54" s="159">
        <v>420</v>
      </c>
      <c r="AB54" s="158">
        <f t="shared" si="19"/>
        <v>0</v>
      </c>
      <c r="AC54" s="158">
        <f t="shared" si="16"/>
        <v>420</v>
      </c>
      <c r="AD54" s="159"/>
      <c r="AE54" s="159"/>
      <c r="AF54" s="159"/>
      <c r="AG54" s="159"/>
      <c r="AH54" s="159"/>
      <c r="AI54" s="159"/>
      <c r="AJ54" s="159">
        <v>50</v>
      </c>
      <c r="AK54" s="158">
        <f t="shared" si="4"/>
        <v>470</v>
      </c>
      <c r="AL54" s="159">
        <v>840</v>
      </c>
      <c r="AM54" s="158">
        <f t="shared" si="5"/>
        <v>-370</v>
      </c>
      <c r="AN54" s="158">
        <f t="shared" si="17"/>
        <v>420</v>
      </c>
      <c r="AO54" s="159"/>
      <c r="AP54" s="159"/>
      <c r="AQ54" s="159"/>
      <c r="AR54" s="159"/>
      <c r="AS54" s="159"/>
      <c r="AT54" s="159"/>
      <c r="AU54" s="159"/>
      <c r="AV54" s="158">
        <f t="shared" si="20"/>
        <v>420</v>
      </c>
      <c r="AW54" s="159">
        <v>50</v>
      </c>
      <c r="AX54" s="159">
        <f t="shared" si="7"/>
        <v>0</v>
      </c>
      <c r="AY54" s="137" t="str">
        <f t="shared" si="12"/>
        <v>*</v>
      </c>
      <c r="BA54" s="139" t="str">
        <f t="shared" si="13"/>
        <v>Расчёт за 2010</v>
      </c>
      <c r="BE54" s="143" t="str">
        <f>IF(F54='База 2009'!AY56,"ДА","ПРОверитЬ")</f>
        <v>ПРОверитЬ</v>
      </c>
    </row>
    <row r="55" spans="1:57">
      <c r="A55" s="138">
        <v>53</v>
      </c>
      <c r="B55" s="160" t="s">
        <v>131</v>
      </c>
      <c r="C55" s="213" t="s">
        <v>23</v>
      </c>
      <c r="D55" s="156" t="s">
        <v>133</v>
      </c>
      <c r="E55" s="161">
        <v>90</v>
      </c>
      <c r="F55" s="158">
        <v>0</v>
      </c>
      <c r="G55" s="158">
        <f t="shared" si="14"/>
        <v>270</v>
      </c>
      <c r="H55" s="159">
        <v>100</v>
      </c>
      <c r="I55" s="159"/>
      <c r="J55" s="159"/>
      <c r="K55" s="159"/>
      <c r="L55" s="159"/>
      <c r="M55" s="159"/>
      <c r="N55" s="159"/>
      <c r="O55" s="158">
        <f t="shared" si="0"/>
        <v>370</v>
      </c>
      <c r="P55" s="159"/>
      <c r="Q55" s="158">
        <f t="shared" si="18"/>
        <v>370</v>
      </c>
      <c r="R55" s="158">
        <f t="shared" si="15"/>
        <v>270</v>
      </c>
      <c r="S55" s="159">
        <v>50</v>
      </c>
      <c r="T55" s="159">
        <v>100</v>
      </c>
      <c r="U55" s="159"/>
      <c r="V55" s="159"/>
      <c r="W55" s="159"/>
      <c r="X55" s="159"/>
      <c r="Y55" s="159"/>
      <c r="Z55" s="158">
        <f t="shared" si="2"/>
        <v>420</v>
      </c>
      <c r="AA55" s="159">
        <v>1230</v>
      </c>
      <c r="AB55" s="158">
        <f t="shared" si="19"/>
        <v>-440</v>
      </c>
      <c r="AC55" s="158">
        <f t="shared" si="16"/>
        <v>270</v>
      </c>
      <c r="AD55" s="159"/>
      <c r="AE55" s="159">
        <v>150</v>
      </c>
      <c r="AF55" s="159"/>
      <c r="AG55" s="159"/>
      <c r="AH55" s="159"/>
      <c r="AI55" s="159"/>
      <c r="AJ55" s="159"/>
      <c r="AK55" s="158">
        <f t="shared" si="4"/>
        <v>420</v>
      </c>
      <c r="AL55" s="159"/>
      <c r="AM55" s="158">
        <f t="shared" si="5"/>
        <v>-20</v>
      </c>
      <c r="AN55" s="158">
        <f t="shared" si="17"/>
        <v>270</v>
      </c>
      <c r="AO55" s="159"/>
      <c r="AP55" s="159">
        <v>50</v>
      </c>
      <c r="AQ55" s="159"/>
      <c r="AR55" s="159"/>
      <c r="AS55" s="159"/>
      <c r="AT55" s="159"/>
      <c r="AU55" s="159"/>
      <c r="AV55" s="158">
        <f t="shared" si="20"/>
        <v>320</v>
      </c>
      <c r="AW55" s="159">
        <v>320</v>
      </c>
      <c r="AX55" s="159">
        <f t="shared" si="7"/>
        <v>-20</v>
      </c>
      <c r="AY55" s="137" t="str">
        <f t="shared" si="12"/>
        <v/>
      </c>
      <c r="BA55" s="139" t="str">
        <f t="shared" si="13"/>
        <v>Предоплата за 2011</v>
      </c>
      <c r="BE55" s="143" t="str">
        <f>IF(F55='База 2009'!AY57,"ДА","ПРОверитЬ")</f>
        <v>ПРОверитЬ</v>
      </c>
    </row>
    <row r="56" spans="1:57">
      <c r="A56" s="138">
        <v>54</v>
      </c>
      <c r="B56" s="160" t="s">
        <v>134</v>
      </c>
      <c r="C56" s="213" t="s">
        <v>23</v>
      </c>
      <c r="D56" s="156" t="s">
        <v>136</v>
      </c>
      <c r="E56" s="161">
        <v>85</v>
      </c>
      <c r="F56" s="158">
        <v>0</v>
      </c>
      <c r="G56" s="158">
        <f t="shared" si="14"/>
        <v>255</v>
      </c>
      <c r="H56" s="159"/>
      <c r="I56" s="159"/>
      <c r="J56" s="159"/>
      <c r="K56" s="159"/>
      <c r="L56" s="159"/>
      <c r="M56" s="159"/>
      <c r="N56" s="159"/>
      <c r="O56" s="158">
        <f t="shared" si="0"/>
        <v>255</v>
      </c>
      <c r="P56" s="159">
        <v>1020</v>
      </c>
      <c r="Q56" s="158">
        <f t="shared" si="18"/>
        <v>-765</v>
      </c>
      <c r="R56" s="158">
        <f t="shared" si="15"/>
        <v>255</v>
      </c>
      <c r="S56" s="159"/>
      <c r="T56" s="159"/>
      <c r="U56" s="159"/>
      <c r="V56" s="159"/>
      <c r="W56" s="159"/>
      <c r="X56" s="159"/>
      <c r="Y56" s="159"/>
      <c r="Z56" s="158">
        <f t="shared" si="2"/>
        <v>255</v>
      </c>
      <c r="AA56" s="159"/>
      <c r="AB56" s="158">
        <f t="shared" si="19"/>
        <v>-510</v>
      </c>
      <c r="AC56" s="158">
        <f t="shared" si="16"/>
        <v>255</v>
      </c>
      <c r="AD56" s="159"/>
      <c r="AE56" s="159"/>
      <c r="AF56" s="159"/>
      <c r="AG56" s="159"/>
      <c r="AH56" s="159"/>
      <c r="AI56" s="159"/>
      <c r="AJ56" s="159"/>
      <c r="AK56" s="158">
        <f t="shared" si="4"/>
        <v>255</v>
      </c>
      <c r="AL56" s="159"/>
      <c r="AM56" s="158">
        <f t="shared" si="5"/>
        <v>-255</v>
      </c>
      <c r="AN56" s="158">
        <f t="shared" si="17"/>
        <v>255</v>
      </c>
      <c r="AO56" s="159"/>
      <c r="AP56" s="159"/>
      <c r="AQ56" s="159"/>
      <c r="AR56" s="159"/>
      <c r="AS56" s="159"/>
      <c r="AT56" s="159"/>
      <c r="AU56" s="159"/>
      <c r="AV56" s="158">
        <f t="shared" si="20"/>
        <v>255</v>
      </c>
      <c r="AW56" s="159"/>
      <c r="AX56" s="159">
        <f t="shared" si="7"/>
        <v>0</v>
      </c>
      <c r="AY56" s="137" t="str">
        <f t="shared" si="12"/>
        <v>*</v>
      </c>
      <c r="AZ56" s="137" t="s">
        <v>1121</v>
      </c>
      <c r="BA56" s="139" t="str">
        <f t="shared" si="13"/>
        <v>Расчёт за 2010</v>
      </c>
      <c r="BE56" s="143" t="str">
        <f>IF(F56='База 2009'!AY58,"ДА","ПРОверитЬ")</f>
        <v>ДА</v>
      </c>
    </row>
    <row r="57" spans="1:57">
      <c r="A57" s="138">
        <v>55</v>
      </c>
      <c r="B57" s="179" t="s">
        <v>137</v>
      </c>
      <c r="C57" s="216" t="s">
        <v>23</v>
      </c>
      <c r="D57" s="181"/>
      <c r="E57" s="182">
        <v>50</v>
      </c>
      <c r="F57" s="158">
        <v>0</v>
      </c>
      <c r="G57" s="158">
        <f t="shared" si="14"/>
        <v>150</v>
      </c>
      <c r="H57" s="159"/>
      <c r="I57" s="159"/>
      <c r="J57" s="159"/>
      <c r="K57" s="159"/>
      <c r="L57" s="159"/>
      <c r="M57" s="159"/>
      <c r="N57" s="159"/>
      <c r="O57" s="158">
        <f t="shared" si="0"/>
        <v>150</v>
      </c>
      <c r="P57" s="159"/>
      <c r="Q57" s="158">
        <f t="shared" si="18"/>
        <v>150</v>
      </c>
      <c r="R57" s="158">
        <f t="shared" si="15"/>
        <v>150</v>
      </c>
      <c r="S57" s="159"/>
      <c r="T57" s="159"/>
      <c r="U57" s="159"/>
      <c r="V57" s="159"/>
      <c r="W57" s="159"/>
      <c r="X57" s="159"/>
      <c r="Y57" s="159"/>
      <c r="Z57" s="158">
        <f t="shared" si="2"/>
        <v>150</v>
      </c>
      <c r="AA57" s="159"/>
      <c r="AB57" s="158">
        <f t="shared" si="19"/>
        <v>300</v>
      </c>
      <c r="AC57" s="158">
        <f t="shared" si="16"/>
        <v>150</v>
      </c>
      <c r="AD57" s="159"/>
      <c r="AE57" s="159"/>
      <c r="AF57" s="159"/>
      <c r="AG57" s="159"/>
      <c r="AH57" s="159"/>
      <c r="AI57" s="159"/>
      <c r="AJ57" s="159"/>
      <c r="AK57" s="158">
        <f t="shared" si="4"/>
        <v>150</v>
      </c>
      <c r="AL57" s="159">
        <v>600</v>
      </c>
      <c r="AM57" s="158">
        <f t="shared" si="5"/>
        <v>-150</v>
      </c>
      <c r="AN57" s="158">
        <f t="shared" si="17"/>
        <v>150</v>
      </c>
      <c r="AO57" s="159"/>
      <c r="AP57" s="159"/>
      <c r="AQ57" s="159"/>
      <c r="AR57" s="159"/>
      <c r="AS57" s="159"/>
      <c r="AT57" s="159"/>
      <c r="AU57" s="159"/>
      <c r="AV57" s="158">
        <f t="shared" si="20"/>
        <v>150</v>
      </c>
      <c r="AW57" s="159"/>
      <c r="AX57" s="159">
        <f t="shared" si="7"/>
        <v>0</v>
      </c>
      <c r="AY57" s="137" t="str">
        <f t="shared" si="12"/>
        <v>*</v>
      </c>
      <c r="BA57" s="139" t="str">
        <f t="shared" si="13"/>
        <v>Расчёт за 2010</v>
      </c>
      <c r="BE57" s="143" t="str">
        <f>IF(F57='База 2009'!AY59,"ДА","ПРОверитЬ")</f>
        <v>ДА</v>
      </c>
    </row>
    <row r="58" spans="1:57">
      <c r="A58" s="138">
        <v>56</v>
      </c>
      <c r="B58" s="160" t="s">
        <v>1055</v>
      </c>
      <c r="C58" s="213" t="s">
        <v>23</v>
      </c>
      <c r="D58" s="156" t="s">
        <v>863</v>
      </c>
      <c r="E58" s="161">
        <v>100</v>
      </c>
      <c r="F58" s="158">
        <v>0</v>
      </c>
      <c r="G58" s="158">
        <f t="shared" si="14"/>
        <v>300</v>
      </c>
      <c r="H58" s="159"/>
      <c r="I58" s="159"/>
      <c r="J58" s="159"/>
      <c r="K58" s="159"/>
      <c r="L58" s="159"/>
      <c r="M58" s="159"/>
      <c r="N58" s="159">
        <v>50</v>
      </c>
      <c r="O58" s="158">
        <f t="shared" si="0"/>
        <v>350</v>
      </c>
      <c r="P58" s="159">
        <v>350</v>
      </c>
      <c r="Q58" s="158">
        <f t="shared" si="18"/>
        <v>0</v>
      </c>
      <c r="R58" s="158">
        <f t="shared" si="15"/>
        <v>300</v>
      </c>
      <c r="S58" s="159">
        <v>50</v>
      </c>
      <c r="T58" s="159"/>
      <c r="U58" s="159"/>
      <c r="V58" s="159"/>
      <c r="W58" s="159"/>
      <c r="X58" s="159"/>
      <c r="Y58" s="159"/>
      <c r="Z58" s="158">
        <f t="shared" si="2"/>
        <v>350</v>
      </c>
      <c r="AA58" s="159">
        <v>950</v>
      </c>
      <c r="AB58" s="158">
        <f t="shared" si="19"/>
        <v>-600</v>
      </c>
      <c r="AC58" s="158">
        <f t="shared" si="16"/>
        <v>300</v>
      </c>
      <c r="AD58" s="159">
        <v>75</v>
      </c>
      <c r="AE58" s="159">
        <v>60</v>
      </c>
      <c r="AF58" s="159"/>
      <c r="AG58" s="159"/>
      <c r="AH58" s="159">
        <v>150</v>
      </c>
      <c r="AI58" s="159"/>
      <c r="AJ58" s="159"/>
      <c r="AK58" s="158">
        <f t="shared" si="4"/>
        <v>585</v>
      </c>
      <c r="AL58" s="159"/>
      <c r="AM58" s="158">
        <f t="shared" si="5"/>
        <v>-15</v>
      </c>
      <c r="AN58" s="158">
        <f t="shared" si="17"/>
        <v>300</v>
      </c>
      <c r="AO58" s="159"/>
      <c r="AP58" s="159"/>
      <c r="AQ58" s="159"/>
      <c r="AR58" s="159"/>
      <c r="AS58" s="159"/>
      <c r="AT58" s="159"/>
      <c r="AU58" s="159"/>
      <c r="AV58" s="158">
        <f t="shared" si="20"/>
        <v>300</v>
      </c>
      <c r="AW58" s="159">
        <v>285</v>
      </c>
      <c r="AX58" s="159">
        <f t="shared" si="7"/>
        <v>0</v>
      </c>
      <c r="AY58" s="137" t="str">
        <f t="shared" si="12"/>
        <v>*</v>
      </c>
      <c r="BA58" s="139" t="str">
        <f t="shared" si="13"/>
        <v>Расчёт за 2010</v>
      </c>
      <c r="BE58" s="143" t="str">
        <f>IF(F58='База 2009'!AY60,"ДА","ПРОверитЬ")</f>
        <v>ДА</v>
      </c>
    </row>
    <row r="59" spans="1:57">
      <c r="A59" s="138">
        <v>57</v>
      </c>
      <c r="B59" s="160" t="s">
        <v>138</v>
      </c>
      <c r="C59" s="213" t="s">
        <v>23</v>
      </c>
      <c r="D59" s="156" t="s">
        <v>913</v>
      </c>
      <c r="E59" s="161">
        <v>85</v>
      </c>
      <c r="F59" s="158">
        <v>0</v>
      </c>
      <c r="G59" s="158">
        <f t="shared" si="14"/>
        <v>255</v>
      </c>
      <c r="H59" s="159"/>
      <c r="I59" s="159"/>
      <c r="J59" s="159"/>
      <c r="K59" s="159"/>
      <c r="L59" s="159"/>
      <c r="M59" s="159"/>
      <c r="N59" s="159"/>
      <c r="O59" s="158">
        <f t="shared" si="0"/>
        <v>255</v>
      </c>
      <c r="P59" s="159"/>
      <c r="Q59" s="158">
        <f t="shared" si="18"/>
        <v>255</v>
      </c>
      <c r="R59" s="158">
        <f t="shared" si="15"/>
        <v>255</v>
      </c>
      <c r="S59" s="159"/>
      <c r="T59" s="159"/>
      <c r="U59" s="159"/>
      <c r="V59" s="159"/>
      <c r="W59" s="159"/>
      <c r="X59" s="159"/>
      <c r="Y59" s="159">
        <v>50</v>
      </c>
      <c r="Z59" s="158">
        <f t="shared" si="2"/>
        <v>305</v>
      </c>
      <c r="AA59" s="159">
        <v>1120</v>
      </c>
      <c r="AB59" s="158">
        <f t="shared" si="19"/>
        <v>-560</v>
      </c>
      <c r="AC59" s="158">
        <f t="shared" si="16"/>
        <v>255</v>
      </c>
      <c r="AD59" s="159"/>
      <c r="AE59" s="159">
        <v>50</v>
      </c>
      <c r="AF59" s="159"/>
      <c r="AG59" s="159"/>
      <c r="AH59" s="159"/>
      <c r="AI59" s="159"/>
      <c r="AJ59" s="159"/>
      <c r="AK59" s="158">
        <f t="shared" si="4"/>
        <v>305</v>
      </c>
      <c r="AL59" s="159"/>
      <c r="AM59" s="158">
        <f t="shared" si="5"/>
        <v>-255</v>
      </c>
      <c r="AN59" s="158">
        <f t="shared" si="17"/>
        <v>255</v>
      </c>
      <c r="AO59" s="159"/>
      <c r="AP59" s="159"/>
      <c r="AQ59" s="159"/>
      <c r="AR59" s="159"/>
      <c r="AS59" s="159"/>
      <c r="AT59" s="159"/>
      <c r="AU59" s="159"/>
      <c r="AV59" s="158">
        <f t="shared" si="20"/>
        <v>255</v>
      </c>
      <c r="AW59" s="159"/>
      <c r="AX59" s="159">
        <f t="shared" si="7"/>
        <v>0</v>
      </c>
      <c r="AY59" s="137" t="str">
        <f t="shared" si="12"/>
        <v>*</v>
      </c>
      <c r="BA59" s="139" t="str">
        <f t="shared" si="13"/>
        <v>Расчёт за 2010</v>
      </c>
      <c r="BE59" s="143" t="str">
        <f>IF(F59='База 2009'!AY61,"ДА","ПРОверитЬ")</f>
        <v>ДА</v>
      </c>
    </row>
    <row r="60" spans="1:57">
      <c r="A60" s="138">
        <v>58</v>
      </c>
      <c r="B60" s="221" t="s">
        <v>1156</v>
      </c>
      <c r="C60" s="213" t="s">
        <v>23</v>
      </c>
      <c r="D60" s="220" t="s">
        <v>1158</v>
      </c>
      <c r="E60" s="161">
        <v>60</v>
      </c>
      <c r="F60" s="158"/>
      <c r="G60" s="158">
        <v>0</v>
      </c>
      <c r="H60" s="159"/>
      <c r="I60" s="159"/>
      <c r="J60" s="159"/>
      <c r="K60" s="159"/>
      <c r="L60" s="159"/>
      <c r="M60" s="159"/>
      <c r="N60" s="159"/>
      <c r="O60" s="158">
        <f t="shared" si="0"/>
        <v>0</v>
      </c>
      <c r="P60" s="159"/>
      <c r="Q60" s="158"/>
      <c r="R60" s="158">
        <v>0</v>
      </c>
      <c r="S60" s="159"/>
      <c r="T60" s="159"/>
      <c r="U60" s="159"/>
      <c r="V60" s="159"/>
      <c r="W60" s="159"/>
      <c r="X60" s="159"/>
      <c r="Y60" s="159"/>
      <c r="Z60" s="158">
        <f t="shared" si="2"/>
        <v>0</v>
      </c>
      <c r="AA60" s="159"/>
      <c r="AB60" s="158"/>
      <c r="AC60" s="158">
        <v>128</v>
      </c>
      <c r="AD60" s="176"/>
      <c r="AE60" s="176"/>
      <c r="AF60" s="176"/>
      <c r="AG60" s="176"/>
      <c r="AH60" s="176"/>
      <c r="AI60" s="176"/>
      <c r="AJ60" s="176"/>
      <c r="AK60" s="177">
        <f t="shared" si="4"/>
        <v>128</v>
      </c>
      <c r="AL60" s="176"/>
      <c r="AM60" s="177">
        <f t="shared" si="5"/>
        <v>128</v>
      </c>
      <c r="AN60" s="158">
        <f t="shared" si="17"/>
        <v>180</v>
      </c>
      <c r="AO60" s="176"/>
      <c r="AP60" s="176"/>
      <c r="AQ60" s="176"/>
      <c r="AR60" s="176"/>
      <c r="AS60" s="176"/>
      <c r="AT60" s="176"/>
      <c r="AU60" s="176"/>
      <c r="AV60" s="177">
        <f t="shared" si="20"/>
        <v>180</v>
      </c>
      <c r="AW60" s="176">
        <v>308</v>
      </c>
      <c r="AX60" s="176">
        <f t="shared" si="7"/>
        <v>0</v>
      </c>
      <c r="AY60" s="137" t="str">
        <f t="shared" si="12"/>
        <v>*</v>
      </c>
      <c r="BA60" s="139" t="str">
        <f t="shared" si="13"/>
        <v>Расчёт за 2010</v>
      </c>
      <c r="BE60" s="143" t="str">
        <f>IF(F60='База 2009'!AY62,"ДА","ПРОверитЬ")</f>
        <v>ДА</v>
      </c>
    </row>
    <row r="61" spans="1:57">
      <c r="A61" s="138">
        <v>59</v>
      </c>
      <c r="B61" s="160" t="s">
        <v>140</v>
      </c>
      <c r="C61" s="213" t="s">
        <v>23</v>
      </c>
      <c r="D61" s="156" t="s">
        <v>142</v>
      </c>
      <c r="E61" s="161">
        <v>50</v>
      </c>
      <c r="F61" s="158">
        <v>-300</v>
      </c>
      <c r="G61" s="158">
        <f t="shared" ref="G61:G72" si="21">E61*3</f>
        <v>150</v>
      </c>
      <c r="H61" s="159"/>
      <c r="I61" s="159"/>
      <c r="J61" s="159"/>
      <c r="K61" s="159"/>
      <c r="L61" s="159"/>
      <c r="M61" s="159"/>
      <c r="N61" s="159"/>
      <c r="O61" s="158">
        <f t="shared" si="0"/>
        <v>150</v>
      </c>
      <c r="P61" s="159"/>
      <c r="Q61" s="158">
        <f t="shared" ref="Q61:Q72" si="22">F61+O61-P61</f>
        <v>-150</v>
      </c>
      <c r="R61" s="158">
        <f t="shared" ref="R61:R72" si="23">E61*3</f>
        <v>150</v>
      </c>
      <c r="S61" s="159"/>
      <c r="T61" s="159"/>
      <c r="U61" s="159"/>
      <c r="V61" s="159"/>
      <c r="W61" s="159"/>
      <c r="X61" s="159"/>
      <c r="Y61" s="159"/>
      <c r="Z61" s="158">
        <f t="shared" si="2"/>
        <v>150</v>
      </c>
      <c r="AA61" s="159"/>
      <c r="AB61" s="158">
        <f t="shared" ref="AB61:AB72" si="24">Q61+Z61-AA61</f>
        <v>0</v>
      </c>
      <c r="AC61" s="158">
        <f>$E61*3</f>
        <v>150</v>
      </c>
      <c r="AD61" s="159"/>
      <c r="AE61" s="159"/>
      <c r="AF61" s="159"/>
      <c r="AG61" s="159"/>
      <c r="AH61" s="159"/>
      <c r="AI61" s="159"/>
      <c r="AJ61" s="159"/>
      <c r="AK61" s="158">
        <f t="shared" si="4"/>
        <v>150</v>
      </c>
      <c r="AL61" s="159">
        <v>300</v>
      </c>
      <c r="AM61" s="158">
        <f t="shared" si="5"/>
        <v>-150</v>
      </c>
      <c r="AN61" s="158">
        <f t="shared" si="17"/>
        <v>150</v>
      </c>
      <c r="AO61" s="159"/>
      <c r="AP61" s="159"/>
      <c r="AQ61" s="159"/>
      <c r="AR61" s="159"/>
      <c r="AS61" s="159"/>
      <c r="AT61" s="159"/>
      <c r="AU61" s="159"/>
      <c r="AV61" s="158">
        <f t="shared" si="20"/>
        <v>150</v>
      </c>
      <c r="AW61" s="159"/>
      <c r="AX61" s="159">
        <f t="shared" si="7"/>
        <v>0</v>
      </c>
      <c r="AY61" s="137" t="str">
        <f t="shared" si="12"/>
        <v>*</v>
      </c>
      <c r="BA61" s="139" t="str">
        <f t="shared" si="13"/>
        <v>Расчёт за 2010</v>
      </c>
      <c r="BE61" s="143" t="str">
        <f>IF(F61='База 2009'!AY63,"ДА","ПРОверитЬ")</f>
        <v>ПРОверитЬ</v>
      </c>
    </row>
    <row r="62" spans="1:57">
      <c r="A62" s="138">
        <v>60</v>
      </c>
      <c r="B62" s="160" t="s">
        <v>143</v>
      </c>
      <c r="C62" s="213" t="s">
        <v>23</v>
      </c>
      <c r="D62" s="156" t="s">
        <v>145</v>
      </c>
      <c r="E62" s="161">
        <v>65</v>
      </c>
      <c r="F62" s="158">
        <v>0</v>
      </c>
      <c r="G62" s="158">
        <f t="shared" si="21"/>
        <v>195</v>
      </c>
      <c r="H62" s="159"/>
      <c r="I62" s="159"/>
      <c r="J62" s="159"/>
      <c r="K62" s="159"/>
      <c r="L62" s="159"/>
      <c r="M62" s="159"/>
      <c r="N62" s="159"/>
      <c r="O62" s="158">
        <f t="shared" si="0"/>
        <v>195</v>
      </c>
      <c r="P62" s="159">
        <v>780</v>
      </c>
      <c r="Q62" s="158">
        <f t="shared" si="22"/>
        <v>-585</v>
      </c>
      <c r="R62" s="158">
        <f t="shared" si="23"/>
        <v>195</v>
      </c>
      <c r="S62" s="159"/>
      <c r="T62" s="159"/>
      <c r="U62" s="159"/>
      <c r="V62" s="159"/>
      <c r="W62" s="159"/>
      <c r="X62" s="159"/>
      <c r="Y62" s="159"/>
      <c r="Z62" s="158">
        <f t="shared" si="2"/>
        <v>195</v>
      </c>
      <c r="AA62" s="159"/>
      <c r="AB62" s="158">
        <f t="shared" si="24"/>
        <v>-390</v>
      </c>
      <c r="AC62" s="158">
        <f>$E62*3</f>
        <v>195</v>
      </c>
      <c r="AD62" s="159"/>
      <c r="AE62" s="159"/>
      <c r="AF62" s="159"/>
      <c r="AG62" s="159"/>
      <c r="AH62" s="159"/>
      <c r="AI62" s="159"/>
      <c r="AJ62" s="159"/>
      <c r="AK62" s="158">
        <f t="shared" si="4"/>
        <v>195</v>
      </c>
      <c r="AL62" s="159"/>
      <c r="AM62" s="158">
        <f t="shared" si="5"/>
        <v>-195</v>
      </c>
      <c r="AN62" s="158">
        <f t="shared" si="17"/>
        <v>195</v>
      </c>
      <c r="AO62" s="159"/>
      <c r="AP62" s="159"/>
      <c r="AQ62" s="159"/>
      <c r="AR62" s="159"/>
      <c r="AS62" s="159"/>
      <c r="AT62" s="159"/>
      <c r="AU62" s="159"/>
      <c r="AV62" s="158">
        <f t="shared" si="20"/>
        <v>195</v>
      </c>
      <c r="AW62" s="159"/>
      <c r="AX62" s="159">
        <f t="shared" si="7"/>
        <v>0</v>
      </c>
      <c r="AY62" s="137" t="str">
        <f t="shared" si="12"/>
        <v>*</v>
      </c>
      <c r="BA62" s="139" t="str">
        <f t="shared" si="13"/>
        <v>Расчёт за 2010</v>
      </c>
      <c r="BE62" s="143" t="str">
        <f>IF(F62='База 2009'!AY64,"ДА","ПРОверитЬ")</f>
        <v>ДА</v>
      </c>
    </row>
    <row r="63" spans="1:57">
      <c r="A63" s="138">
        <v>61</v>
      </c>
      <c r="B63" s="231" t="s">
        <v>1190</v>
      </c>
      <c r="C63" s="215" t="s">
        <v>10</v>
      </c>
      <c r="D63" s="170" t="s">
        <v>12</v>
      </c>
      <c r="E63" s="232">
        <v>100</v>
      </c>
      <c r="F63" s="166">
        <v>1800</v>
      </c>
      <c r="G63" s="166">
        <f t="shared" si="21"/>
        <v>300</v>
      </c>
      <c r="H63" s="167"/>
      <c r="I63" s="167"/>
      <c r="J63" s="167"/>
      <c r="K63" s="167"/>
      <c r="L63" s="167"/>
      <c r="M63" s="167"/>
      <c r="N63" s="167"/>
      <c r="O63" s="166">
        <f t="shared" si="0"/>
        <v>300</v>
      </c>
      <c r="P63" s="167"/>
      <c r="Q63" s="166">
        <f t="shared" si="22"/>
        <v>2100</v>
      </c>
      <c r="R63" s="166">
        <f t="shared" si="23"/>
        <v>300</v>
      </c>
      <c r="S63" s="167"/>
      <c r="T63" s="167"/>
      <c r="U63" s="167"/>
      <c r="V63" s="167"/>
      <c r="W63" s="167"/>
      <c r="X63" s="167"/>
      <c r="Y63" s="167"/>
      <c r="Z63" s="166">
        <f t="shared" si="2"/>
        <v>300</v>
      </c>
      <c r="AA63" s="167"/>
      <c r="AB63" s="166">
        <f t="shared" si="24"/>
        <v>2400</v>
      </c>
      <c r="AC63" s="166">
        <v>0</v>
      </c>
      <c r="AD63" s="167"/>
      <c r="AE63" s="167"/>
      <c r="AF63" s="167"/>
      <c r="AG63" s="167"/>
      <c r="AH63" s="167"/>
      <c r="AI63" s="167"/>
      <c r="AJ63" s="167"/>
      <c r="AK63" s="166">
        <f t="shared" si="4"/>
        <v>0</v>
      </c>
      <c r="AL63" s="167">
        <v>1000</v>
      </c>
      <c r="AM63" s="166">
        <f t="shared" si="5"/>
        <v>1400</v>
      </c>
      <c r="AN63" s="166">
        <v>0</v>
      </c>
      <c r="AO63" s="167"/>
      <c r="AP63" s="167"/>
      <c r="AQ63" s="167"/>
      <c r="AR63" s="167"/>
      <c r="AS63" s="167"/>
      <c r="AT63" s="167"/>
      <c r="AU63" s="167"/>
      <c r="AV63" s="166">
        <f t="shared" si="20"/>
        <v>0</v>
      </c>
      <c r="AW63" s="167"/>
      <c r="AX63" s="167">
        <f t="shared" si="7"/>
        <v>1400</v>
      </c>
      <c r="AY63" s="137" t="str">
        <f t="shared" si="12"/>
        <v/>
      </c>
      <c r="BA63" s="139" t="str">
        <f t="shared" si="13"/>
        <v>Долг</v>
      </c>
      <c r="BE63" s="143" t="str">
        <f>IF(F63='База 2009'!AY65,"ДА","ПРОверитЬ")</f>
        <v>ПРОверитЬ</v>
      </c>
    </row>
    <row r="64" spans="1:57">
      <c r="A64" s="138">
        <v>62</v>
      </c>
      <c r="B64" s="160" t="s">
        <v>864</v>
      </c>
      <c r="C64" s="213" t="s">
        <v>23</v>
      </c>
      <c r="D64" s="156" t="s">
        <v>865</v>
      </c>
      <c r="E64" s="161">
        <v>35</v>
      </c>
      <c r="F64" s="158">
        <v>-810</v>
      </c>
      <c r="G64" s="158">
        <f t="shared" si="21"/>
        <v>105</v>
      </c>
      <c r="H64" s="159"/>
      <c r="I64" s="159"/>
      <c r="J64" s="159"/>
      <c r="K64" s="159"/>
      <c r="L64" s="159"/>
      <c r="M64" s="159"/>
      <c r="N64" s="159"/>
      <c r="O64" s="158">
        <f t="shared" si="0"/>
        <v>105</v>
      </c>
      <c r="P64" s="159"/>
      <c r="Q64" s="158">
        <f t="shared" si="22"/>
        <v>-705</v>
      </c>
      <c r="R64" s="158">
        <f t="shared" si="23"/>
        <v>105</v>
      </c>
      <c r="S64" s="159"/>
      <c r="T64" s="159"/>
      <c r="U64" s="159"/>
      <c r="V64" s="159"/>
      <c r="W64" s="159"/>
      <c r="X64" s="159"/>
      <c r="Y64" s="159">
        <v>50</v>
      </c>
      <c r="Z64" s="158">
        <f t="shared" si="2"/>
        <v>155</v>
      </c>
      <c r="AA64" s="159"/>
      <c r="AB64" s="158">
        <f t="shared" si="24"/>
        <v>-550</v>
      </c>
      <c r="AC64" s="158">
        <f t="shared" ref="AC64:AC72" si="25">$E64*3</f>
        <v>105</v>
      </c>
      <c r="AD64" s="159"/>
      <c r="AE64" s="159"/>
      <c r="AF64" s="159"/>
      <c r="AG64" s="159"/>
      <c r="AH64" s="159"/>
      <c r="AI64" s="159"/>
      <c r="AJ64" s="159"/>
      <c r="AK64" s="158">
        <f t="shared" si="4"/>
        <v>105</v>
      </c>
      <c r="AL64" s="159"/>
      <c r="AM64" s="158">
        <f t="shared" si="5"/>
        <v>-445</v>
      </c>
      <c r="AN64" s="158">
        <f t="shared" ref="AN64:AN72" si="26">$E64*3</f>
        <v>105</v>
      </c>
      <c r="AO64" s="159"/>
      <c r="AP64" s="159"/>
      <c r="AQ64" s="159"/>
      <c r="AR64" s="159"/>
      <c r="AS64" s="159"/>
      <c r="AT64" s="159"/>
      <c r="AU64" s="159"/>
      <c r="AV64" s="158">
        <f t="shared" si="20"/>
        <v>105</v>
      </c>
      <c r="AW64" s="159"/>
      <c r="AX64" s="159">
        <f t="shared" si="7"/>
        <v>-340</v>
      </c>
      <c r="AY64" s="137" t="str">
        <f t="shared" si="12"/>
        <v/>
      </c>
      <c r="BA64" s="139" t="str">
        <f t="shared" si="13"/>
        <v>Предоплата за 2011</v>
      </c>
      <c r="BE64" s="143" t="str">
        <f>IF(F64='База 2009'!AY66,"ДА","ПРОверитЬ")</f>
        <v>ПРОверитЬ</v>
      </c>
    </row>
    <row r="65" spans="1:57">
      <c r="A65" s="138">
        <v>63</v>
      </c>
      <c r="B65" s="160" t="s">
        <v>151</v>
      </c>
      <c r="C65" s="213" t="s">
        <v>14</v>
      </c>
      <c r="D65" s="156" t="s">
        <v>152</v>
      </c>
      <c r="E65" s="161">
        <v>150</v>
      </c>
      <c r="F65" s="158">
        <v>0</v>
      </c>
      <c r="G65" s="158">
        <f t="shared" si="21"/>
        <v>450</v>
      </c>
      <c r="H65" s="159"/>
      <c r="I65" s="159"/>
      <c r="J65" s="159"/>
      <c r="K65" s="159"/>
      <c r="L65" s="159"/>
      <c r="M65" s="159"/>
      <c r="N65" s="159"/>
      <c r="O65" s="158">
        <f t="shared" si="0"/>
        <v>450</v>
      </c>
      <c r="P65" s="159"/>
      <c r="Q65" s="158">
        <f t="shared" si="22"/>
        <v>450</v>
      </c>
      <c r="R65" s="158">
        <f t="shared" si="23"/>
        <v>450</v>
      </c>
      <c r="S65" s="159"/>
      <c r="T65" s="159"/>
      <c r="U65" s="159"/>
      <c r="V65" s="159"/>
      <c r="W65" s="159"/>
      <c r="X65" s="159"/>
      <c r="Y65" s="159">
        <v>50</v>
      </c>
      <c r="Z65" s="158">
        <f t="shared" si="2"/>
        <v>500</v>
      </c>
      <c r="AA65" s="159">
        <v>950</v>
      </c>
      <c r="AB65" s="158">
        <f t="shared" si="24"/>
        <v>0</v>
      </c>
      <c r="AC65" s="158">
        <f t="shared" si="25"/>
        <v>450</v>
      </c>
      <c r="AD65" s="159"/>
      <c r="AE65" s="159"/>
      <c r="AF65" s="159"/>
      <c r="AG65" s="159"/>
      <c r="AH65" s="159"/>
      <c r="AI65" s="159"/>
      <c r="AJ65" s="159"/>
      <c r="AK65" s="158">
        <f t="shared" si="4"/>
        <v>450</v>
      </c>
      <c r="AL65" s="159">
        <v>900</v>
      </c>
      <c r="AM65" s="158">
        <f t="shared" si="5"/>
        <v>-450</v>
      </c>
      <c r="AN65" s="158">
        <f t="shared" si="26"/>
        <v>450</v>
      </c>
      <c r="AO65" s="159"/>
      <c r="AP65" s="159"/>
      <c r="AQ65" s="159"/>
      <c r="AR65" s="159"/>
      <c r="AS65" s="159"/>
      <c r="AT65" s="159"/>
      <c r="AU65" s="159"/>
      <c r="AV65" s="158">
        <f t="shared" si="20"/>
        <v>450</v>
      </c>
      <c r="AW65" s="159"/>
      <c r="AX65" s="159">
        <f t="shared" si="7"/>
        <v>0</v>
      </c>
      <c r="AY65" s="137" t="str">
        <f t="shared" si="12"/>
        <v>*</v>
      </c>
      <c r="BA65" s="139" t="str">
        <f t="shared" si="13"/>
        <v>Расчёт за 2010</v>
      </c>
      <c r="BE65" s="143" t="str">
        <f>IF(F65='База 2009'!AY67,"ДА","ПРОверитЬ")</f>
        <v>ПРОверитЬ</v>
      </c>
    </row>
    <row r="66" spans="1:57">
      <c r="A66" s="138">
        <v>64</v>
      </c>
      <c r="B66" s="160" t="s">
        <v>153</v>
      </c>
      <c r="C66" s="213" t="s">
        <v>14</v>
      </c>
      <c r="D66" s="156" t="s">
        <v>905</v>
      </c>
      <c r="E66" s="161">
        <v>85</v>
      </c>
      <c r="F66" s="158">
        <v>0</v>
      </c>
      <c r="G66" s="158">
        <f t="shared" si="21"/>
        <v>255</v>
      </c>
      <c r="H66" s="159"/>
      <c r="I66" s="159"/>
      <c r="J66" s="159"/>
      <c r="K66" s="159"/>
      <c r="L66" s="159"/>
      <c r="M66" s="159"/>
      <c r="N66" s="159">
        <v>50</v>
      </c>
      <c r="O66" s="158">
        <f t="shared" si="0"/>
        <v>305</v>
      </c>
      <c r="P66" s="159">
        <v>300</v>
      </c>
      <c r="Q66" s="158">
        <f t="shared" si="22"/>
        <v>5</v>
      </c>
      <c r="R66" s="158">
        <f t="shared" si="23"/>
        <v>255</v>
      </c>
      <c r="S66" s="159"/>
      <c r="T66" s="159"/>
      <c r="U66" s="159"/>
      <c r="V66" s="159"/>
      <c r="W66" s="159"/>
      <c r="X66" s="159"/>
      <c r="Y66" s="159"/>
      <c r="Z66" s="158">
        <f t="shared" si="2"/>
        <v>255</v>
      </c>
      <c r="AA66" s="159">
        <v>260</v>
      </c>
      <c r="AB66" s="158">
        <f t="shared" si="24"/>
        <v>0</v>
      </c>
      <c r="AC66" s="158">
        <f t="shared" si="25"/>
        <v>255</v>
      </c>
      <c r="AD66" s="159"/>
      <c r="AE66" s="159"/>
      <c r="AF66" s="159"/>
      <c r="AG66" s="159"/>
      <c r="AH66" s="159"/>
      <c r="AI66" s="159"/>
      <c r="AJ66" s="159"/>
      <c r="AK66" s="158">
        <f t="shared" si="4"/>
        <v>255</v>
      </c>
      <c r="AL66" s="159">
        <v>225</v>
      </c>
      <c r="AM66" s="158">
        <f t="shared" si="5"/>
        <v>30</v>
      </c>
      <c r="AN66" s="158">
        <f t="shared" si="26"/>
        <v>255</v>
      </c>
      <c r="AO66" s="159"/>
      <c r="AP66" s="159"/>
      <c r="AQ66" s="159"/>
      <c r="AR66" s="159"/>
      <c r="AS66" s="159"/>
      <c r="AT66" s="159"/>
      <c r="AU66" s="159"/>
      <c r="AV66" s="158">
        <f t="shared" si="20"/>
        <v>255</v>
      </c>
      <c r="AW66" s="227">
        <v>285</v>
      </c>
      <c r="AX66" s="159">
        <f t="shared" si="7"/>
        <v>0</v>
      </c>
      <c r="AY66" s="137" t="str">
        <f t="shared" si="12"/>
        <v>*</v>
      </c>
      <c r="BA66" s="139" t="str">
        <f t="shared" si="13"/>
        <v>Расчёт за 2010</v>
      </c>
      <c r="BE66" s="143" t="str">
        <f>IF(F66='База 2009'!AY68,"ДА","ПРОверитЬ")</f>
        <v>ПРОверитЬ</v>
      </c>
    </row>
    <row r="67" spans="1:57">
      <c r="A67" s="138">
        <v>65</v>
      </c>
      <c r="B67" s="155" t="s">
        <v>980</v>
      </c>
      <c r="C67" s="213" t="s">
        <v>23</v>
      </c>
      <c r="D67" s="156" t="s">
        <v>973</v>
      </c>
      <c r="E67" s="161">
        <v>50</v>
      </c>
      <c r="F67" s="158">
        <v>0</v>
      </c>
      <c r="G67" s="158">
        <f t="shared" si="21"/>
        <v>150</v>
      </c>
      <c r="H67" s="159"/>
      <c r="I67" s="159"/>
      <c r="J67" s="159"/>
      <c r="K67" s="159"/>
      <c r="L67" s="159"/>
      <c r="M67" s="159"/>
      <c r="N67" s="159"/>
      <c r="O67" s="158">
        <f t="shared" ref="O67:O130" si="27">SUM(G67:N67)</f>
        <v>150</v>
      </c>
      <c r="P67" s="159"/>
      <c r="Q67" s="158">
        <f t="shared" si="22"/>
        <v>150</v>
      </c>
      <c r="R67" s="158">
        <f t="shared" si="23"/>
        <v>150</v>
      </c>
      <c r="S67" s="159">
        <v>50</v>
      </c>
      <c r="T67" s="159"/>
      <c r="U67" s="159"/>
      <c r="V67" s="159"/>
      <c r="W67" s="159"/>
      <c r="X67" s="159"/>
      <c r="Y67" s="159">
        <v>70</v>
      </c>
      <c r="Z67" s="158">
        <f t="shared" ref="Z67:Z130" si="28">SUM(R67:Y67)</f>
        <v>270</v>
      </c>
      <c r="AA67" s="159">
        <v>720</v>
      </c>
      <c r="AB67" s="158">
        <f t="shared" si="24"/>
        <v>-300</v>
      </c>
      <c r="AC67" s="158">
        <f t="shared" si="25"/>
        <v>150</v>
      </c>
      <c r="AD67" s="159"/>
      <c r="AE67" s="159"/>
      <c r="AF67" s="159"/>
      <c r="AG67" s="159"/>
      <c r="AH67" s="159"/>
      <c r="AI67" s="159"/>
      <c r="AJ67" s="159"/>
      <c r="AK67" s="158">
        <f t="shared" ref="AK67:AK130" si="29">SUM(AC67:AJ67)</f>
        <v>150</v>
      </c>
      <c r="AL67" s="159">
        <v>50</v>
      </c>
      <c r="AM67" s="158">
        <f t="shared" ref="AM67:AM130" si="30">AB67+AK67-AL67</f>
        <v>-200</v>
      </c>
      <c r="AN67" s="158">
        <f t="shared" si="26"/>
        <v>150</v>
      </c>
      <c r="AO67" s="159"/>
      <c r="AP67" s="159"/>
      <c r="AQ67" s="159"/>
      <c r="AR67" s="159"/>
      <c r="AS67" s="159"/>
      <c r="AT67" s="159"/>
      <c r="AU67" s="159">
        <v>50</v>
      </c>
      <c r="AV67" s="158">
        <f t="shared" ref="AV67:AV98" si="31">SUM(AN67:AU67)</f>
        <v>200</v>
      </c>
      <c r="AW67" s="159"/>
      <c r="AX67" s="159">
        <f t="shared" ref="AX67:AX130" si="32">AM67+AV67-AW67</f>
        <v>0</v>
      </c>
      <c r="AY67" s="137" t="str">
        <f t="shared" si="12"/>
        <v>*</v>
      </c>
      <c r="BA67" s="139" t="str">
        <f t="shared" si="13"/>
        <v>Расчёт за 2010</v>
      </c>
      <c r="BE67" s="143" t="str">
        <f>IF(F67='База 2009'!AY69,"ДА","ПРОверитЬ")</f>
        <v>ДА</v>
      </c>
    </row>
    <row r="68" spans="1:57">
      <c r="A68" s="138">
        <v>66</v>
      </c>
      <c r="B68" s="160" t="s">
        <v>155</v>
      </c>
      <c r="C68" s="213" t="s">
        <v>14</v>
      </c>
      <c r="D68" s="156" t="s">
        <v>157</v>
      </c>
      <c r="E68" s="161">
        <v>190</v>
      </c>
      <c r="F68" s="158">
        <v>0</v>
      </c>
      <c r="G68" s="158">
        <f t="shared" si="21"/>
        <v>570</v>
      </c>
      <c r="H68" s="159"/>
      <c r="I68" s="159"/>
      <c r="J68" s="159"/>
      <c r="K68" s="159"/>
      <c r="L68" s="159"/>
      <c r="M68" s="159"/>
      <c r="N68" s="159"/>
      <c r="O68" s="158">
        <f t="shared" si="27"/>
        <v>570</v>
      </c>
      <c r="P68" s="159">
        <v>570</v>
      </c>
      <c r="Q68" s="158">
        <f t="shared" si="22"/>
        <v>0</v>
      </c>
      <c r="R68" s="158">
        <f t="shared" si="23"/>
        <v>570</v>
      </c>
      <c r="S68" s="159"/>
      <c r="T68" s="159"/>
      <c r="U68" s="159"/>
      <c r="V68" s="159"/>
      <c r="W68" s="159"/>
      <c r="X68" s="159"/>
      <c r="Y68" s="159">
        <v>50</v>
      </c>
      <c r="Z68" s="158">
        <f t="shared" si="28"/>
        <v>620</v>
      </c>
      <c r="AA68" s="159">
        <v>620</v>
      </c>
      <c r="AB68" s="158">
        <f t="shared" si="24"/>
        <v>0</v>
      </c>
      <c r="AC68" s="158">
        <f t="shared" si="25"/>
        <v>570</v>
      </c>
      <c r="AD68" s="159"/>
      <c r="AE68" s="159"/>
      <c r="AF68" s="159"/>
      <c r="AG68" s="159"/>
      <c r="AH68" s="159"/>
      <c r="AI68" s="159"/>
      <c r="AJ68" s="159"/>
      <c r="AK68" s="158">
        <f t="shared" si="29"/>
        <v>570</v>
      </c>
      <c r="AL68" s="159">
        <v>570</v>
      </c>
      <c r="AM68" s="158">
        <f t="shared" si="30"/>
        <v>0</v>
      </c>
      <c r="AN68" s="158">
        <f t="shared" si="26"/>
        <v>570</v>
      </c>
      <c r="AO68" s="159"/>
      <c r="AP68" s="159"/>
      <c r="AQ68" s="159"/>
      <c r="AR68" s="159"/>
      <c r="AS68" s="159"/>
      <c r="AT68" s="159"/>
      <c r="AU68" s="159"/>
      <c r="AV68" s="158">
        <f t="shared" si="31"/>
        <v>570</v>
      </c>
      <c r="AW68" s="159">
        <v>570</v>
      </c>
      <c r="AX68" s="159">
        <f t="shared" si="32"/>
        <v>0</v>
      </c>
      <c r="AY68" s="137" t="str">
        <f t="shared" ref="AY68:AY131" si="33">IF(AX68=0,"*","")</f>
        <v>*</v>
      </c>
      <c r="BA68" s="139" t="str">
        <f t="shared" ref="BA68:BA129" si="34">IF(AX68=0,"Расчёт за 2010",IF(AX68&lt;0,"Предоплата за 2011","Долг"))</f>
        <v>Расчёт за 2010</v>
      </c>
      <c r="BE68" s="143" t="str">
        <f>IF(F68='База 2009'!AY70,"ДА","ПРОверитЬ")</f>
        <v>ПРОверитЬ</v>
      </c>
    </row>
    <row r="69" spans="1:57">
      <c r="A69" s="138">
        <v>67</v>
      </c>
      <c r="B69" s="160" t="s">
        <v>158</v>
      </c>
      <c r="C69" s="213" t="s">
        <v>14</v>
      </c>
      <c r="D69" s="156" t="s">
        <v>49</v>
      </c>
      <c r="E69" s="161">
        <v>115</v>
      </c>
      <c r="F69" s="158">
        <v>0</v>
      </c>
      <c r="G69" s="158">
        <f t="shared" si="21"/>
        <v>345</v>
      </c>
      <c r="H69" s="159"/>
      <c r="I69" s="159">
        <v>50</v>
      </c>
      <c r="J69" s="159"/>
      <c r="K69" s="159"/>
      <c r="L69" s="159"/>
      <c r="M69" s="159"/>
      <c r="N69" s="159"/>
      <c r="O69" s="158">
        <f t="shared" si="27"/>
        <v>395</v>
      </c>
      <c r="P69" s="159">
        <v>395</v>
      </c>
      <c r="Q69" s="158">
        <f t="shared" si="22"/>
        <v>0</v>
      </c>
      <c r="R69" s="158">
        <f t="shared" si="23"/>
        <v>345</v>
      </c>
      <c r="S69" s="159"/>
      <c r="T69" s="159">
        <v>50</v>
      </c>
      <c r="U69" s="159"/>
      <c r="V69" s="159"/>
      <c r="W69" s="159"/>
      <c r="X69" s="159"/>
      <c r="Y69" s="159"/>
      <c r="Z69" s="158">
        <f t="shared" si="28"/>
        <v>395</v>
      </c>
      <c r="AA69" s="159">
        <v>1035</v>
      </c>
      <c r="AB69" s="158">
        <f t="shared" si="24"/>
        <v>-640</v>
      </c>
      <c r="AC69" s="158">
        <f t="shared" si="25"/>
        <v>345</v>
      </c>
      <c r="AD69" s="159"/>
      <c r="AE69" s="159"/>
      <c r="AF69" s="159"/>
      <c r="AG69" s="159"/>
      <c r="AH69" s="159"/>
      <c r="AI69" s="159"/>
      <c r="AJ69" s="159"/>
      <c r="AK69" s="158">
        <f t="shared" si="29"/>
        <v>345</v>
      </c>
      <c r="AL69" s="159"/>
      <c r="AM69" s="158">
        <f t="shared" si="30"/>
        <v>-295</v>
      </c>
      <c r="AN69" s="158">
        <f t="shared" si="26"/>
        <v>345</v>
      </c>
      <c r="AO69" s="159"/>
      <c r="AP69" s="159"/>
      <c r="AQ69" s="159"/>
      <c r="AR69" s="159"/>
      <c r="AS69" s="159"/>
      <c r="AT69" s="159"/>
      <c r="AU69" s="159"/>
      <c r="AV69" s="158">
        <f t="shared" si="31"/>
        <v>345</v>
      </c>
      <c r="AW69" s="159">
        <v>50</v>
      </c>
      <c r="AX69" s="159">
        <f t="shared" si="32"/>
        <v>0</v>
      </c>
      <c r="AY69" s="137" t="str">
        <f t="shared" si="33"/>
        <v>*</v>
      </c>
      <c r="BA69" s="139" t="str">
        <f t="shared" si="34"/>
        <v>Расчёт за 2010</v>
      </c>
      <c r="BE69" s="143" t="str">
        <f>IF(F69='База 2009'!AY71,"ДА","ПРОверитЬ")</f>
        <v>ПРОверитЬ</v>
      </c>
    </row>
    <row r="70" spans="1:57">
      <c r="A70" s="138">
        <v>68</v>
      </c>
      <c r="B70" s="160" t="s">
        <v>159</v>
      </c>
      <c r="C70" s="213" t="s">
        <v>14</v>
      </c>
      <c r="D70" s="156" t="s">
        <v>161</v>
      </c>
      <c r="E70" s="161">
        <v>190</v>
      </c>
      <c r="F70" s="158">
        <v>0</v>
      </c>
      <c r="G70" s="158">
        <f t="shared" si="21"/>
        <v>570</v>
      </c>
      <c r="H70" s="159"/>
      <c r="I70" s="159"/>
      <c r="J70" s="159">
        <v>1160</v>
      </c>
      <c r="K70" s="159"/>
      <c r="L70" s="159"/>
      <c r="M70" s="159"/>
      <c r="N70" s="159">
        <v>50</v>
      </c>
      <c r="O70" s="158">
        <f t="shared" si="27"/>
        <v>1780</v>
      </c>
      <c r="P70" s="159">
        <v>1730</v>
      </c>
      <c r="Q70" s="158">
        <f t="shared" si="22"/>
        <v>50</v>
      </c>
      <c r="R70" s="158">
        <f t="shared" si="23"/>
        <v>570</v>
      </c>
      <c r="S70" s="159"/>
      <c r="T70" s="159">
        <v>50</v>
      </c>
      <c r="U70" s="159"/>
      <c r="V70" s="159"/>
      <c r="W70" s="159"/>
      <c r="X70" s="159"/>
      <c r="Y70" s="159"/>
      <c r="Z70" s="158">
        <f t="shared" si="28"/>
        <v>620</v>
      </c>
      <c r="AA70" s="159">
        <v>1240</v>
      </c>
      <c r="AB70" s="158">
        <f t="shared" si="24"/>
        <v>-570</v>
      </c>
      <c r="AC70" s="158">
        <f t="shared" si="25"/>
        <v>570</v>
      </c>
      <c r="AD70" s="159"/>
      <c r="AE70" s="159"/>
      <c r="AF70" s="159"/>
      <c r="AG70" s="159"/>
      <c r="AH70" s="159"/>
      <c r="AI70" s="159"/>
      <c r="AJ70" s="159"/>
      <c r="AK70" s="158">
        <f t="shared" si="29"/>
        <v>570</v>
      </c>
      <c r="AL70" s="159"/>
      <c r="AM70" s="158">
        <f t="shared" si="30"/>
        <v>0</v>
      </c>
      <c r="AN70" s="158">
        <f t="shared" si="26"/>
        <v>570</v>
      </c>
      <c r="AO70" s="159"/>
      <c r="AP70" s="159"/>
      <c r="AQ70" s="159"/>
      <c r="AR70" s="159"/>
      <c r="AS70" s="159"/>
      <c r="AT70" s="159"/>
      <c r="AU70" s="159"/>
      <c r="AV70" s="158">
        <f t="shared" si="31"/>
        <v>570</v>
      </c>
      <c r="AW70" s="159">
        <v>570</v>
      </c>
      <c r="AX70" s="159">
        <f t="shared" si="32"/>
        <v>0</v>
      </c>
      <c r="AY70" s="137" t="str">
        <f t="shared" si="33"/>
        <v>*</v>
      </c>
      <c r="BA70" s="139" t="str">
        <f t="shared" si="34"/>
        <v>Расчёт за 2010</v>
      </c>
      <c r="BE70" s="143" t="str">
        <f>IF(F70='База 2009'!AY72,"ДА","ПРОверитЬ")</f>
        <v>ДА</v>
      </c>
    </row>
    <row r="71" spans="1:57">
      <c r="A71" s="138">
        <v>69</v>
      </c>
      <c r="B71" s="160" t="s">
        <v>162</v>
      </c>
      <c r="C71" s="213" t="s">
        <v>14</v>
      </c>
      <c r="D71" s="156" t="s">
        <v>164</v>
      </c>
      <c r="E71" s="161">
        <v>215</v>
      </c>
      <c r="F71" s="158">
        <v>0</v>
      </c>
      <c r="G71" s="158">
        <f t="shared" si="21"/>
        <v>645</v>
      </c>
      <c r="H71" s="159"/>
      <c r="I71" s="159">
        <v>50</v>
      </c>
      <c r="J71" s="159"/>
      <c r="K71" s="159"/>
      <c r="L71" s="159"/>
      <c r="M71" s="159"/>
      <c r="N71" s="159"/>
      <c r="O71" s="158">
        <f t="shared" si="27"/>
        <v>695</v>
      </c>
      <c r="P71" s="159">
        <v>695</v>
      </c>
      <c r="Q71" s="158">
        <f t="shared" si="22"/>
        <v>0</v>
      </c>
      <c r="R71" s="158">
        <f t="shared" si="23"/>
        <v>645</v>
      </c>
      <c r="S71" s="159"/>
      <c r="T71" s="159"/>
      <c r="U71" s="159"/>
      <c r="V71" s="159"/>
      <c r="W71" s="159"/>
      <c r="X71" s="159"/>
      <c r="Y71" s="159"/>
      <c r="Z71" s="158">
        <f t="shared" si="28"/>
        <v>645</v>
      </c>
      <c r="AA71" s="159">
        <v>645</v>
      </c>
      <c r="AB71" s="158">
        <f t="shared" si="24"/>
        <v>0</v>
      </c>
      <c r="AC71" s="158">
        <f t="shared" si="25"/>
        <v>645</v>
      </c>
      <c r="AD71" s="159"/>
      <c r="AE71" s="159"/>
      <c r="AF71" s="159"/>
      <c r="AG71" s="159"/>
      <c r="AH71" s="159"/>
      <c r="AI71" s="159"/>
      <c r="AJ71" s="159"/>
      <c r="AK71" s="158">
        <f t="shared" si="29"/>
        <v>645</v>
      </c>
      <c r="AL71" s="159">
        <v>1290</v>
      </c>
      <c r="AM71" s="158">
        <f t="shared" si="30"/>
        <v>-645</v>
      </c>
      <c r="AN71" s="158">
        <f t="shared" si="26"/>
        <v>645</v>
      </c>
      <c r="AO71" s="159"/>
      <c r="AP71" s="159"/>
      <c r="AQ71" s="159"/>
      <c r="AR71" s="159"/>
      <c r="AS71" s="159"/>
      <c r="AT71" s="159"/>
      <c r="AU71" s="159"/>
      <c r="AV71" s="158">
        <f t="shared" si="31"/>
        <v>645</v>
      </c>
      <c r="AW71" s="159"/>
      <c r="AX71" s="159">
        <f t="shared" si="32"/>
        <v>0</v>
      </c>
      <c r="AY71" s="137" t="str">
        <f t="shared" si="33"/>
        <v>*</v>
      </c>
      <c r="AZ71" s="137" t="s">
        <v>1121</v>
      </c>
      <c r="BA71" s="139" t="str">
        <f t="shared" si="34"/>
        <v>Расчёт за 2010</v>
      </c>
      <c r="BE71" s="143" t="str">
        <f>IF(F71='База 2009'!AY73,"ДА","ПРОверитЬ")</f>
        <v>ДА</v>
      </c>
    </row>
    <row r="72" spans="1:57">
      <c r="A72" s="138">
        <v>70</v>
      </c>
      <c r="B72" s="155" t="s">
        <v>987</v>
      </c>
      <c r="C72" s="213" t="s">
        <v>10</v>
      </c>
      <c r="D72" s="156" t="s">
        <v>150</v>
      </c>
      <c r="E72" s="157">
        <v>140</v>
      </c>
      <c r="F72" s="158">
        <v>0</v>
      </c>
      <c r="G72" s="158">
        <f t="shared" si="21"/>
        <v>420</v>
      </c>
      <c r="H72" s="159"/>
      <c r="I72" s="159">
        <v>50</v>
      </c>
      <c r="J72" s="159"/>
      <c r="K72" s="159"/>
      <c r="L72" s="159"/>
      <c r="M72" s="159"/>
      <c r="N72" s="159"/>
      <c r="O72" s="158">
        <f t="shared" si="27"/>
        <v>470</v>
      </c>
      <c r="P72" s="159">
        <v>1730</v>
      </c>
      <c r="Q72" s="158">
        <f t="shared" si="22"/>
        <v>-1260</v>
      </c>
      <c r="R72" s="158">
        <f t="shared" si="23"/>
        <v>420</v>
      </c>
      <c r="S72" s="159"/>
      <c r="T72" s="159"/>
      <c r="U72" s="159"/>
      <c r="V72" s="159"/>
      <c r="W72" s="159"/>
      <c r="X72" s="159"/>
      <c r="Y72" s="159"/>
      <c r="Z72" s="158">
        <f t="shared" si="28"/>
        <v>420</v>
      </c>
      <c r="AA72" s="159"/>
      <c r="AB72" s="158">
        <f t="shared" si="24"/>
        <v>-840</v>
      </c>
      <c r="AC72" s="158">
        <f t="shared" si="25"/>
        <v>420</v>
      </c>
      <c r="AD72" s="159"/>
      <c r="AE72" s="159"/>
      <c r="AF72" s="159"/>
      <c r="AG72" s="159"/>
      <c r="AH72" s="159"/>
      <c r="AI72" s="159"/>
      <c r="AJ72" s="159"/>
      <c r="AK72" s="158">
        <f t="shared" si="29"/>
        <v>420</v>
      </c>
      <c r="AL72" s="159"/>
      <c r="AM72" s="158">
        <f t="shared" si="30"/>
        <v>-420</v>
      </c>
      <c r="AN72" s="158">
        <f t="shared" si="26"/>
        <v>420</v>
      </c>
      <c r="AO72" s="159"/>
      <c r="AP72" s="159"/>
      <c r="AQ72" s="159"/>
      <c r="AR72" s="159"/>
      <c r="AS72" s="159"/>
      <c r="AT72" s="159"/>
      <c r="AU72" s="159"/>
      <c r="AV72" s="158">
        <f t="shared" si="31"/>
        <v>420</v>
      </c>
      <c r="AW72" s="159"/>
      <c r="AX72" s="159">
        <f t="shared" si="32"/>
        <v>0</v>
      </c>
      <c r="AY72" s="137" t="str">
        <f t="shared" si="33"/>
        <v>*</v>
      </c>
      <c r="BA72" s="139" t="str">
        <f t="shared" si="34"/>
        <v>Расчёт за 2010</v>
      </c>
      <c r="BE72" s="143" t="str">
        <f>IF(F72='База 2009'!AY74,"ДА","ПРОверитЬ")</f>
        <v>ДА</v>
      </c>
    </row>
    <row r="73" spans="1:57">
      <c r="A73" s="138">
        <v>71</v>
      </c>
      <c r="B73" s="230" t="s">
        <v>1167</v>
      </c>
      <c r="C73" s="213" t="s">
        <v>14</v>
      </c>
      <c r="D73" s="156"/>
      <c r="E73" s="157">
        <v>85</v>
      </c>
      <c r="F73" s="158"/>
      <c r="G73" s="158">
        <v>0</v>
      </c>
      <c r="H73" s="159"/>
      <c r="I73" s="159"/>
      <c r="J73" s="159"/>
      <c r="K73" s="159"/>
      <c r="L73" s="159"/>
      <c r="M73" s="159"/>
      <c r="N73" s="159"/>
      <c r="O73" s="158">
        <f t="shared" si="27"/>
        <v>0</v>
      </c>
      <c r="P73" s="159"/>
      <c r="Q73" s="158"/>
      <c r="R73" s="158">
        <v>0</v>
      </c>
      <c r="S73" s="159"/>
      <c r="T73" s="159"/>
      <c r="U73" s="159"/>
      <c r="V73" s="159"/>
      <c r="W73" s="159"/>
      <c r="X73" s="159"/>
      <c r="Y73" s="159"/>
      <c r="Z73" s="158">
        <f t="shared" si="28"/>
        <v>0</v>
      </c>
      <c r="AA73" s="159"/>
      <c r="AB73" s="158"/>
      <c r="AC73" s="158">
        <v>0</v>
      </c>
      <c r="AD73" s="159"/>
      <c r="AE73" s="159"/>
      <c r="AF73" s="159"/>
      <c r="AG73" s="159"/>
      <c r="AH73" s="159"/>
      <c r="AI73" s="159"/>
      <c r="AJ73" s="159"/>
      <c r="AK73" s="158">
        <f t="shared" si="29"/>
        <v>0</v>
      </c>
      <c r="AL73" s="159">
        <v>746</v>
      </c>
      <c r="AM73" s="158">
        <f t="shared" si="30"/>
        <v>-746</v>
      </c>
      <c r="AN73" s="158">
        <v>201</v>
      </c>
      <c r="AO73" s="159"/>
      <c r="AP73" s="159"/>
      <c r="AQ73" s="159"/>
      <c r="AR73" s="159"/>
      <c r="AS73" s="159"/>
      <c r="AT73" s="159"/>
      <c r="AU73" s="159">
        <v>35</v>
      </c>
      <c r="AV73" s="158">
        <f t="shared" si="31"/>
        <v>236</v>
      </c>
      <c r="AW73" s="159"/>
      <c r="AX73" s="159">
        <f t="shared" si="32"/>
        <v>-510</v>
      </c>
    </row>
    <row r="74" spans="1:57">
      <c r="A74" s="138">
        <v>72</v>
      </c>
      <c r="B74" s="160" t="s">
        <v>1118</v>
      </c>
      <c r="C74" s="213" t="s">
        <v>14</v>
      </c>
      <c r="D74" s="156" t="s">
        <v>168</v>
      </c>
      <c r="E74" s="161">
        <v>60</v>
      </c>
      <c r="F74" s="158">
        <v>0</v>
      </c>
      <c r="G74" s="158">
        <f t="shared" ref="G74:G81" si="35">E74*3</f>
        <v>180</v>
      </c>
      <c r="H74" s="159"/>
      <c r="I74" s="159"/>
      <c r="J74" s="159"/>
      <c r="K74" s="159"/>
      <c r="L74" s="159"/>
      <c r="M74" s="159"/>
      <c r="N74" s="159">
        <v>50</v>
      </c>
      <c r="O74" s="158">
        <f t="shared" si="27"/>
        <v>230</v>
      </c>
      <c r="P74" s="159">
        <v>485</v>
      </c>
      <c r="Q74" s="158">
        <f t="shared" ref="Q74:Q105" si="36">F74+O74-P74</f>
        <v>-255</v>
      </c>
      <c r="R74" s="158">
        <f t="shared" ref="R74:R81" si="37">E74*3</f>
        <v>180</v>
      </c>
      <c r="S74" s="159"/>
      <c r="T74" s="159"/>
      <c r="U74" s="159"/>
      <c r="V74" s="159"/>
      <c r="W74" s="159"/>
      <c r="X74" s="159"/>
      <c r="Y74" s="159"/>
      <c r="Z74" s="158">
        <f t="shared" si="28"/>
        <v>180</v>
      </c>
      <c r="AA74" s="159"/>
      <c r="AB74" s="158">
        <f t="shared" ref="AB74:AB105" si="38">Q74+Z74-AA74</f>
        <v>-75</v>
      </c>
      <c r="AC74" s="158">
        <f t="shared" ref="AC74:AC81" si="39">$E74*3</f>
        <v>180</v>
      </c>
      <c r="AD74" s="159"/>
      <c r="AE74" s="159"/>
      <c r="AF74" s="159"/>
      <c r="AG74" s="159"/>
      <c r="AH74" s="159"/>
      <c r="AI74" s="159"/>
      <c r="AJ74" s="159"/>
      <c r="AK74" s="158">
        <f t="shared" si="29"/>
        <v>180</v>
      </c>
      <c r="AL74" s="159"/>
      <c r="AM74" s="158">
        <f t="shared" si="30"/>
        <v>105</v>
      </c>
      <c r="AN74" s="158">
        <f t="shared" ref="AN74:AN89" si="40">$E74*3</f>
        <v>180</v>
      </c>
      <c r="AO74" s="159"/>
      <c r="AP74" s="159"/>
      <c r="AQ74" s="159"/>
      <c r="AR74" s="159"/>
      <c r="AS74" s="159"/>
      <c r="AT74" s="159"/>
      <c r="AU74" s="159"/>
      <c r="AV74" s="158">
        <f t="shared" si="31"/>
        <v>180</v>
      </c>
      <c r="AW74" s="159">
        <v>285</v>
      </c>
      <c r="AX74" s="159">
        <f t="shared" si="32"/>
        <v>0</v>
      </c>
      <c r="AY74" s="137" t="str">
        <f t="shared" si="33"/>
        <v>*</v>
      </c>
      <c r="BA74" s="139" t="str">
        <f t="shared" si="34"/>
        <v>Расчёт за 2010</v>
      </c>
    </row>
    <row r="75" spans="1:57">
      <c r="A75" s="138">
        <v>73</v>
      </c>
      <c r="B75" s="155" t="s">
        <v>1048</v>
      </c>
      <c r="C75" s="213" t="s">
        <v>14</v>
      </c>
      <c r="D75" s="156" t="s">
        <v>1050</v>
      </c>
      <c r="E75" s="161">
        <v>50</v>
      </c>
      <c r="F75" s="158">
        <v>0</v>
      </c>
      <c r="G75" s="158">
        <f t="shared" si="35"/>
        <v>150</v>
      </c>
      <c r="H75" s="159"/>
      <c r="I75" s="159"/>
      <c r="J75" s="159"/>
      <c r="K75" s="159"/>
      <c r="L75" s="159"/>
      <c r="M75" s="159"/>
      <c r="N75" s="159"/>
      <c r="O75" s="158">
        <f t="shared" si="27"/>
        <v>150</v>
      </c>
      <c r="P75" s="159"/>
      <c r="Q75" s="158">
        <f t="shared" si="36"/>
        <v>150</v>
      </c>
      <c r="R75" s="158">
        <f t="shared" si="37"/>
        <v>150</v>
      </c>
      <c r="S75" s="159"/>
      <c r="T75" s="159"/>
      <c r="U75" s="159"/>
      <c r="V75" s="159"/>
      <c r="W75" s="159"/>
      <c r="X75" s="159"/>
      <c r="Y75" s="159"/>
      <c r="Z75" s="158">
        <f t="shared" si="28"/>
        <v>150</v>
      </c>
      <c r="AA75" s="159">
        <v>600</v>
      </c>
      <c r="AB75" s="158">
        <f t="shared" si="38"/>
        <v>-300</v>
      </c>
      <c r="AC75" s="158">
        <f t="shared" si="39"/>
        <v>150</v>
      </c>
      <c r="AD75" s="159"/>
      <c r="AE75" s="159"/>
      <c r="AF75" s="159"/>
      <c r="AG75" s="159"/>
      <c r="AH75" s="159"/>
      <c r="AI75" s="159"/>
      <c r="AJ75" s="159"/>
      <c r="AK75" s="158">
        <f t="shared" si="29"/>
        <v>150</v>
      </c>
      <c r="AL75" s="159"/>
      <c r="AM75" s="158">
        <f t="shared" si="30"/>
        <v>-150</v>
      </c>
      <c r="AN75" s="158">
        <f t="shared" si="40"/>
        <v>150</v>
      </c>
      <c r="AO75" s="159"/>
      <c r="AP75" s="159"/>
      <c r="AQ75" s="159"/>
      <c r="AR75" s="159"/>
      <c r="AS75" s="159"/>
      <c r="AT75" s="159"/>
      <c r="AU75" s="159"/>
      <c r="AV75" s="158">
        <f t="shared" si="31"/>
        <v>150</v>
      </c>
      <c r="AW75" s="159"/>
      <c r="AX75" s="159">
        <f t="shared" si="32"/>
        <v>0</v>
      </c>
      <c r="AY75" s="137" t="str">
        <f t="shared" si="33"/>
        <v>*</v>
      </c>
      <c r="BA75" s="139" t="str">
        <f t="shared" si="34"/>
        <v>Расчёт за 2010</v>
      </c>
      <c r="BE75" s="143" t="str">
        <f>IF(F75='База 2009'!AY75,"ДА","ПРОверитЬ")</f>
        <v>ДА</v>
      </c>
    </row>
    <row r="76" spans="1:57">
      <c r="A76" s="138">
        <v>74</v>
      </c>
      <c r="B76" s="243" t="s">
        <v>1263</v>
      </c>
      <c r="C76" s="213" t="s">
        <v>23</v>
      </c>
      <c r="D76" s="156" t="s">
        <v>874</v>
      </c>
      <c r="E76" s="161">
        <v>125</v>
      </c>
      <c r="F76" s="158">
        <v>500</v>
      </c>
      <c r="G76" s="158">
        <f t="shared" si="35"/>
        <v>375</v>
      </c>
      <c r="H76" s="159"/>
      <c r="I76" s="159"/>
      <c r="J76" s="159"/>
      <c r="K76" s="159"/>
      <c r="L76" s="159"/>
      <c r="M76" s="159"/>
      <c r="N76" s="159"/>
      <c r="O76" s="158">
        <f t="shared" si="27"/>
        <v>375</v>
      </c>
      <c r="P76" s="159"/>
      <c r="Q76" s="158">
        <f t="shared" si="36"/>
        <v>875</v>
      </c>
      <c r="R76" s="158">
        <f t="shared" si="37"/>
        <v>375</v>
      </c>
      <c r="S76" s="159"/>
      <c r="T76" s="159"/>
      <c r="U76" s="159"/>
      <c r="V76" s="159"/>
      <c r="W76" s="159"/>
      <c r="X76" s="159"/>
      <c r="Y76" s="159"/>
      <c r="Z76" s="158">
        <f t="shared" si="28"/>
        <v>375</v>
      </c>
      <c r="AA76" s="159"/>
      <c r="AB76" s="158">
        <f t="shared" si="38"/>
        <v>1250</v>
      </c>
      <c r="AC76" s="158">
        <f t="shared" si="39"/>
        <v>375</v>
      </c>
      <c r="AD76" s="159"/>
      <c r="AE76" s="159"/>
      <c r="AF76" s="159"/>
      <c r="AG76" s="159"/>
      <c r="AH76" s="159"/>
      <c r="AI76" s="159"/>
      <c r="AJ76" s="159"/>
      <c r="AK76" s="158">
        <f t="shared" si="29"/>
        <v>375</v>
      </c>
      <c r="AL76" s="159"/>
      <c r="AM76" s="158">
        <f t="shared" si="30"/>
        <v>1625</v>
      </c>
      <c r="AN76" s="158">
        <f t="shared" si="40"/>
        <v>375</v>
      </c>
      <c r="AO76" s="159"/>
      <c r="AP76" s="159"/>
      <c r="AQ76" s="159"/>
      <c r="AR76" s="159"/>
      <c r="AS76" s="159"/>
      <c r="AT76" s="159"/>
      <c r="AU76" s="159"/>
      <c r="AV76" s="158">
        <f t="shared" si="31"/>
        <v>375</v>
      </c>
      <c r="AW76" s="159">
        <v>2000</v>
      </c>
      <c r="AX76" s="159">
        <f t="shared" si="32"/>
        <v>0</v>
      </c>
      <c r="AY76" s="137" t="str">
        <f t="shared" si="33"/>
        <v>*</v>
      </c>
      <c r="BA76" s="139" t="str">
        <f t="shared" si="34"/>
        <v>Расчёт за 2010</v>
      </c>
      <c r="BE76" s="143" t="str">
        <f>IF(F76='База 2009'!AY76,"ДА","ПРОверитЬ")</f>
        <v>ПРОверитЬ</v>
      </c>
    </row>
    <row r="77" spans="1:57">
      <c r="A77" s="138">
        <v>75</v>
      </c>
      <c r="B77" s="160" t="s">
        <v>169</v>
      </c>
      <c r="C77" s="213" t="s">
        <v>23</v>
      </c>
      <c r="D77" s="156" t="s">
        <v>12</v>
      </c>
      <c r="E77" s="161">
        <v>70</v>
      </c>
      <c r="F77" s="158">
        <v>0</v>
      </c>
      <c r="G77" s="158">
        <f t="shared" si="35"/>
        <v>210</v>
      </c>
      <c r="H77" s="159"/>
      <c r="I77" s="159"/>
      <c r="J77" s="159"/>
      <c r="K77" s="159"/>
      <c r="L77" s="159"/>
      <c r="M77" s="159"/>
      <c r="N77" s="159"/>
      <c r="O77" s="158">
        <f t="shared" si="27"/>
        <v>210</v>
      </c>
      <c r="P77" s="159"/>
      <c r="Q77" s="158">
        <f t="shared" si="36"/>
        <v>210</v>
      </c>
      <c r="R77" s="158">
        <f t="shared" si="37"/>
        <v>210</v>
      </c>
      <c r="S77" s="159"/>
      <c r="T77" s="159"/>
      <c r="U77" s="159"/>
      <c r="V77" s="159"/>
      <c r="W77" s="159"/>
      <c r="X77" s="159"/>
      <c r="Y77" s="159"/>
      <c r="Z77" s="158">
        <f t="shared" si="28"/>
        <v>210</v>
      </c>
      <c r="AA77" s="159">
        <v>420</v>
      </c>
      <c r="AB77" s="158">
        <f t="shared" si="38"/>
        <v>0</v>
      </c>
      <c r="AC77" s="158">
        <f t="shared" si="39"/>
        <v>210</v>
      </c>
      <c r="AD77" s="159"/>
      <c r="AE77" s="159"/>
      <c r="AF77" s="159"/>
      <c r="AG77" s="159"/>
      <c r="AH77" s="159"/>
      <c r="AI77" s="159"/>
      <c r="AJ77" s="159"/>
      <c r="AK77" s="158">
        <f t="shared" si="29"/>
        <v>210</v>
      </c>
      <c r="AL77" s="159"/>
      <c r="AM77" s="158">
        <f t="shared" si="30"/>
        <v>210</v>
      </c>
      <c r="AN77" s="158">
        <f t="shared" si="40"/>
        <v>210</v>
      </c>
      <c r="AO77" s="159"/>
      <c r="AP77" s="159"/>
      <c r="AQ77" s="159"/>
      <c r="AR77" s="159"/>
      <c r="AS77" s="159"/>
      <c r="AT77" s="159"/>
      <c r="AU77" s="159"/>
      <c r="AV77" s="158">
        <f t="shared" si="31"/>
        <v>210</v>
      </c>
      <c r="AW77" s="159">
        <v>420</v>
      </c>
      <c r="AX77" s="159">
        <f t="shared" si="32"/>
        <v>0</v>
      </c>
      <c r="AY77" s="137" t="str">
        <f t="shared" si="33"/>
        <v>*</v>
      </c>
      <c r="BA77" s="139" t="str">
        <f t="shared" si="34"/>
        <v>Расчёт за 2010</v>
      </c>
      <c r="BE77" s="143" t="str">
        <f>IF(F77='База 2009'!AY77,"ДА","ПРОверитЬ")</f>
        <v>ДА</v>
      </c>
    </row>
    <row r="78" spans="1:57">
      <c r="A78" s="138">
        <v>76</v>
      </c>
      <c r="B78" s="160" t="s">
        <v>854</v>
      </c>
      <c r="C78" s="213" t="s">
        <v>23</v>
      </c>
      <c r="D78" s="156" t="s">
        <v>804</v>
      </c>
      <c r="E78" s="161">
        <v>70</v>
      </c>
      <c r="F78" s="158">
        <v>0</v>
      </c>
      <c r="G78" s="158">
        <f t="shared" si="35"/>
        <v>210</v>
      </c>
      <c r="H78" s="159"/>
      <c r="I78" s="159">
        <v>100</v>
      </c>
      <c r="J78" s="159"/>
      <c r="K78" s="159"/>
      <c r="L78" s="159"/>
      <c r="M78" s="159"/>
      <c r="N78" s="159"/>
      <c r="O78" s="158">
        <f t="shared" si="27"/>
        <v>310</v>
      </c>
      <c r="P78" s="159"/>
      <c r="Q78" s="158">
        <f t="shared" si="36"/>
        <v>310</v>
      </c>
      <c r="R78" s="158">
        <f t="shared" si="37"/>
        <v>210</v>
      </c>
      <c r="S78" s="159"/>
      <c r="T78" s="159"/>
      <c r="U78" s="159"/>
      <c r="V78" s="159"/>
      <c r="W78" s="159"/>
      <c r="X78" s="159"/>
      <c r="Y78" s="159"/>
      <c r="Z78" s="158">
        <f t="shared" si="28"/>
        <v>210</v>
      </c>
      <c r="AA78" s="159">
        <v>520</v>
      </c>
      <c r="AB78" s="158">
        <f t="shared" si="38"/>
        <v>0</v>
      </c>
      <c r="AC78" s="158">
        <f t="shared" si="39"/>
        <v>210</v>
      </c>
      <c r="AD78" s="159"/>
      <c r="AE78" s="159"/>
      <c r="AF78" s="159"/>
      <c r="AG78" s="159"/>
      <c r="AH78" s="159"/>
      <c r="AI78" s="159"/>
      <c r="AJ78" s="159"/>
      <c r="AK78" s="158">
        <f t="shared" si="29"/>
        <v>210</v>
      </c>
      <c r="AL78" s="159">
        <v>420</v>
      </c>
      <c r="AM78" s="158">
        <f t="shared" si="30"/>
        <v>-210</v>
      </c>
      <c r="AN78" s="158">
        <f t="shared" si="40"/>
        <v>210</v>
      </c>
      <c r="AO78" s="159"/>
      <c r="AP78" s="159"/>
      <c r="AQ78" s="159"/>
      <c r="AR78" s="159"/>
      <c r="AS78" s="159"/>
      <c r="AT78" s="159"/>
      <c r="AU78" s="159"/>
      <c r="AV78" s="158">
        <f t="shared" si="31"/>
        <v>210</v>
      </c>
      <c r="AW78" s="159"/>
      <c r="AX78" s="159">
        <f t="shared" si="32"/>
        <v>0</v>
      </c>
      <c r="AY78" s="137" t="str">
        <f t="shared" si="33"/>
        <v>*</v>
      </c>
      <c r="BA78" s="139" t="str">
        <f t="shared" si="34"/>
        <v>Расчёт за 2010</v>
      </c>
      <c r="BE78" s="143" t="str">
        <f>IF(F78='База 2009'!AY78,"ДА","ПРОверитЬ")</f>
        <v>ПРОверитЬ</v>
      </c>
    </row>
    <row r="79" spans="1:57">
      <c r="A79" s="138">
        <v>77</v>
      </c>
      <c r="B79" s="155" t="s">
        <v>173</v>
      </c>
      <c r="C79" s="213" t="s">
        <v>10</v>
      </c>
      <c r="D79" s="156" t="s">
        <v>12</v>
      </c>
      <c r="E79" s="157">
        <v>60</v>
      </c>
      <c r="F79" s="158">
        <v>0</v>
      </c>
      <c r="G79" s="158">
        <f t="shared" si="35"/>
        <v>180</v>
      </c>
      <c r="H79" s="159"/>
      <c r="I79" s="159"/>
      <c r="J79" s="159"/>
      <c r="K79" s="159"/>
      <c r="L79" s="159"/>
      <c r="M79" s="159"/>
      <c r="N79" s="159"/>
      <c r="O79" s="158">
        <f t="shared" si="27"/>
        <v>180</v>
      </c>
      <c r="P79" s="159">
        <v>360</v>
      </c>
      <c r="Q79" s="158">
        <f t="shared" si="36"/>
        <v>-180</v>
      </c>
      <c r="R79" s="158">
        <f t="shared" si="37"/>
        <v>180</v>
      </c>
      <c r="S79" s="159"/>
      <c r="T79" s="159">
        <v>50</v>
      </c>
      <c r="U79" s="159"/>
      <c r="V79" s="159"/>
      <c r="W79" s="159"/>
      <c r="X79" s="159"/>
      <c r="Y79" s="159">
        <v>50</v>
      </c>
      <c r="Z79" s="158">
        <f t="shared" si="28"/>
        <v>280</v>
      </c>
      <c r="AA79" s="159">
        <v>50</v>
      </c>
      <c r="AB79" s="158">
        <f t="shared" si="38"/>
        <v>50</v>
      </c>
      <c r="AC79" s="158">
        <f t="shared" si="39"/>
        <v>180</v>
      </c>
      <c r="AD79" s="159"/>
      <c r="AE79" s="159"/>
      <c r="AF79" s="159"/>
      <c r="AG79" s="159"/>
      <c r="AH79" s="159"/>
      <c r="AI79" s="159"/>
      <c r="AJ79" s="159"/>
      <c r="AK79" s="158">
        <f t="shared" si="29"/>
        <v>180</v>
      </c>
      <c r="AL79" s="159">
        <v>410</v>
      </c>
      <c r="AM79" s="158">
        <f t="shared" si="30"/>
        <v>-180</v>
      </c>
      <c r="AN79" s="158">
        <f t="shared" si="40"/>
        <v>180</v>
      </c>
      <c r="AO79" s="159">
        <v>50</v>
      </c>
      <c r="AP79" s="159"/>
      <c r="AQ79" s="159"/>
      <c r="AR79" s="159"/>
      <c r="AS79" s="159"/>
      <c r="AT79" s="159"/>
      <c r="AU79" s="159">
        <v>50</v>
      </c>
      <c r="AV79" s="158">
        <f t="shared" si="31"/>
        <v>280</v>
      </c>
      <c r="AW79" s="159"/>
      <c r="AX79" s="159">
        <f t="shared" si="32"/>
        <v>100</v>
      </c>
      <c r="AY79" s="137" t="str">
        <f t="shared" si="33"/>
        <v/>
      </c>
      <c r="BA79" s="139" t="str">
        <f t="shared" si="34"/>
        <v>Долг</v>
      </c>
      <c r="BE79" s="143" t="str">
        <f>IF(F79='База 2009'!AY80,"ДА","ПРОверитЬ")</f>
        <v>ПРОверитЬ</v>
      </c>
    </row>
    <row r="80" spans="1:57">
      <c r="A80" s="138">
        <v>78</v>
      </c>
      <c r="B80" s="160" t="s">
        <v>175</v>
      </c>
      <c r="C80" s="213" t="s">
        <v>23</v>
      </c>
      <c r="D80" s="156" t="s">
        <v>176</v>
      </c>
      <c r="E80" s="161">
        <v>35</v>
      </c>
      <c r="F80" s="158">
        <v>0</v>
      </c>
      <c r="G80" s="158">
        <f t="shared" si="35"/>
        <v>105</v>
      </c>
      <c r="H80" s="159"/>
      <c r="I80" s="159"/>
      <c r="J80" s="159"/>
      <c r="K80" s="159"/>
      <c r="L80" s="159"/>
      <c r="M80" s="159"/>
      <c r="N80" s="159"/>
      <c r="O80" s="158">
        <f t="shared" si="27"/>
        <v>105</v>
      </c>
      <c r="P80" s="159"/>
      <c r="Q80" s="158">
        <f t="shared" si="36"/>
        <v>105</v>
      </c>
      <c r="R80" s="158">
        <f t="shared" si="37"/>
        <v>105</v>
      </c>
      <c r="S80" s="159"/>
      <c r="T80" s="159"/>
      <c r="U80" s="159"/>
      <c r="V80" s="159"/>
      <c r="W80" s="159"/>
      <c r="X80" s="159"/>
      <c r="Y80" s="159"/>
      <c r="Z80" s="158">
        <f t="shared" si="28"/>
        <v>105</v>
      </c>
      <c r="AA80" s="159">
        <v>220</v>
      </c>
      <c r="AB80" s="158">
        <f t="shared" si="38"/>
        <v>-10</v>
      </c>
      <c r="AC80" s="158">
        <f t="shared" si="39"/>
        <v>105</v>
      </c>
      <c r="AD80" s="159"/>
      <c r="AE80" s="159"/>
      <c r="AF80" s="159"/>
      <c r="AG80" s="159"/>
      <c r="AH80" s="159"/>
      <c r="AI80" s="159"/>
      <c r="AJ80" s="159"/>
      <c r="AK80" s="158">
        <f t="shared" si="29"/>
        <v>105</v>
      </c>
      <c r="AL80" s="159">
        <v>200</v>
      </c>
      <c r="AM80" s="158">
        <f t="shared" si="30"/>
        <v>-105</v>
      </c>
      <c r="AN80" s="158">
        <f t="shared" si="40"/>
        <v>105</v>
      </c>
      <c r="AO80" s="159"/>
      <c r="AP80" s="159"/>
      <c r="AQ80" s="159"/>
      <c r="AR80" s="159"/>
      <c r="AS80" s="159"/>
      <c r="AT80" s="159"/>
      <c r="AU80" s="159"/>
      <c r="AV80" s="158">
        <f t="shared" si="31"/>
        <v>105</v>
      </c>
      <c r="AW80" s="159">
        <v>105</v>
      </c>
      <c r="AX80" s="159">
        <f t="shared" si="32"/>
        <v>-105</v>
      </c>
      <c r="AY80" s="137" t="str">
        <f t="shared" si="33"/>
        <v/>
      </c>
      <c r="BA80" s="139" t="str">
        <f t="shared" si="34"/>
        <v>Предоплата за 2011</v>
      </c>
      <c r="BE80" s="143" t="str">
        <f>IF(F80='База 2009'!AY81,"ДА","ПРОверитЬ")</f>
        <v>ДА</v>
      </c>
    </row>
    <row r="81" spans="1:57">
      <c r="A81" s="138">
        <v>79</v>
      </c>
      <c r="B81" s="155" t="s">
        <v>178</v>
      </c>
      <c r="C81" s="213" t="s">
        <v>10</v>
      </c>
      <c r="D81" s="156" t="s">
        <v>35</v>
      </c>
      <c r="E81" s="157">
        <v>175</v>
      </c>
      <c r="F81" s="158">
        <v>0</v>
      </c>
      <c r="G81" s="158">
        <f t="shared" si="35"/>
        <v>525</v>
      </c>
      <c r="H81" s="159">
        <v>100</v>
      </c>
      <c r="I81" s="159">
        <v>50</v>
      </c>
      <c r="J81" s="159"/>
      <c r="K81" s="159"/>
      <c r="L81" s="159"/>
      <c r="M81" s="159"/>
      <c r="N81" s="159"/>
      <c r="O81" s="158">
        <f t="shared" si="27"/>
        <v>675</v>
      </c>
      <c r="P81" s="159">
        <v>675</v>
      </c>
      <c r="Q81" s="158">
        <f t="shared" si="36"/>
        <v>0</v>
      </c>
      <c r="R81" s="158">
        <f t="shared" si="37"/>
        <v>525</v>
      </c>
      <c r="S81" s="159"/>
      <c r="T81" s="159"/>
      <c r="U81" s="159"/>
      <c r="V81" s="159"/>
      <c r="W81" s="159"/>
      <c r="X81" s="159"/>
      <c r="Y81" s="159"/>
      <c r="Z81" s="158">
        <f t="shared" si="28"/>
        <v>525</v>
      </c>
      <c r="AA81" s="159">
        <v>525</v>
      </c>
      <c r="AB81" s="158">
        <f t="shared" si="38"/>
        <v>0</v>
      </c>
      <c r="AC81" s="158">
        <f t="shared" si="39"/>
        <v>525</v>
      </c>
      <c r="AD81" s="159"/>
      <c r="AE81" s="227">
        <v>237.5</v>
      </c>
      <c r="AF81" s="159"/>
      <c r="AG81" s="159"/>
      <c r="AH81" s="159"/>
      <c r="AI81" s="159"/>
      <c r="AJ81" s="159"/>
      <c r="AK81" s="158">
        <f t="shared" si="29"/>
        <v>762.5</v>
      </c>
      <c r="AL81" s="159"/>
      <c r="AM81" s="158">
        <f t="shared" si="30"/>
        <v>762.5</v>
      </c>
      <c r="AN81" s="158">
        <f t="shared" si="40"/>
        <v>525</v>
      </c>
      <c r="AO81" s="159"/>
      <c r="AP81" s="159"/>
      <c r="AQ81" s="159"/>
      <c r="AR81" s="159"/>
      <c r="AS81" s="159"/>
      <c r="AT81" s="159"/>
      <c r="AU81" s="159"/>
      <c r="AV81" s="158">
        <f t="shared" si="31"/>
        <v>525</v>
      </c>
      <c r="AW81" s="159">
        <v>1287.5</v>
      </c>
      <c r="AX81" s="159">
        <f t="shared" si="32"/>
        <v>0</v>
      </c>
      <c r="AY81" s="137" t="str">
        <f t="shared" si="33"/>
        <v>*</v>
      </c>
      <c r="BA81" s="139" t="str">
        <f t="shared" si="34"/>
        <v>Расчёт за 2010</v>
      </c>
      <c r="BE81" s="143" t="str">
        <f>IF(F81='База 2009'!AY82,"ДА","ПРОверитЬ")</f>
        <v>ДА</v>
      </c>
    </row>
    <row r="82" spans="1:57">
      <c r="A82" s="138">
        <v>80</v>
      </c>
      <c r="B82" s="236" t="s">
        <v>1191</v>
      </c>
      <c r="C82" s="213" t="s">
        <v>14</v>
      </c>
      <c r="D82" s="156" t="s">
        <v>12</v>
      </c>
      <c r="E82" s="161">
        <v>30</v>
      </c>
      <c r="F82" s="158">
        <v>0</v>
      </c>
      <c r="G82" s="158">
        <v>150</v>
      </c>
      <c r="H82" s="159">
        <v>50</v>
      </c>
      <c r="I82" s="159"/>
      <c r="J82" s="159"/>
      <c r="K82" s="159"/>
      <c r="L82" s="159"/>
      <c r="M82" s="159"/>
      <c r="N82" s="159">
        <v>100</v>
      </c>
      <c r="O82" s="158">
        <f t="shared" si="27"/>
        <v>300</v>
      </c>
      <c r="P82" s="159">
        <v>350</v>
      </c>
      <c r="Q82" s="158">
        <f t="shared" si="36"/>
        <v>-50</v>
      </c>
      <c r="R82" s="158">
        <v>150</v>
      </c>
      <c r="S82" s="159"/>
      <c r="T82" s="159"/>
      <c r="U82" s="159"/>
      <c r="V82" s="159"/>
      <c r="W82" s="159"/>
      <c r="X82" s="159"/>
      <c r="Y82" s="159"/>
      <c r="Z82" s="158">
        <f t="shared" si="28"/>
        <v>150</v>
      </c>
      <c r="AA82" s="159"/>
      <c r="AB82" s="158">
        <f t="shared" si="38"/>
        <v>100</v>
      </c>
      <c r="AC82" s="158">
        <v>150</v>
      </c>
      <c r="AD82" s="159"/>
      <c r="AE82" s="159"/>
      <c r="AF82" s="159"/>
      <c r="AG82" s="159"/>
      <c r="AH82" s="159"/>
      <c r="AI82" s="159"/>
      <c r="AJ82" s="159"/>
      <c r="AK82" s="158">
        <f t="shared" si="29"/>
        <v>150</v>
      </c>
      <c r="AL82" s="159">
        <v>340</v>
      </c>
      <c r="AM82" s="158">
        <f t="shared" si="30"/>
        <v>-90</v>
      </c>
      <c r="AN82" s="158">
        <f t="shared" si="40"/>
        <v>90</v>
      </c>
      <c r="AO82" s="159"/>
      <c r="AP82" s="159"/>
      <c r="AQ82" s="159"/>
      <c r="AR82" s="159"/>
      <c r="AS82" s="159"/>
      <c r="AT82" s="159"/>
      <c r="AU82" s="159"/>
      <c r="AV82" s="158">
        <f t="shared" si="31"/>
        <v>90</v>
      </c>
      <c r="AW82" s="159"/>
      <c r="AX82" s="159">
        <f t="shared" si="32"/>
        <v>0</v>
      </c>
      <c r="AY82" s="137" t="str">
        <f t="shared" si="33"/>
        <v>*</v>
      </c>
      <c r="AZ82" s="137" t="s">
        <v>1121</v>
      </c>
      <c r="BA82" s="139" t="str">
        <f t="shared" si="34"/>
        <v>Расчёт за 2010</v>
      </c>
      <c r="BE82" s="143" t="str">
        <f>IF(F82='База 2009'!AY83,"ДА","ПРОверитЬ")</f>
        <v>ПРОверитЬ</v>
      </c>
    </row>
    <row r="83" spans="1:57">
      <c r="A83" s="138">
        <v>81</v>
      </c>
      <c r="B83" s="160" t="s">
        <v>937</v>
      </c>
      <c r="C83" s="213" t="s">
        <v>14</v>
      </c>
      <c r="D83" s="156" t="s">
        <v>955</v>
      </c>
      <c r="E83" s="161">
        <v>30</v>
      </c>
      <c r="F83" s="158">
        <v>-360</v>
      </c>
      <c r="G83" s="158">
        <f t="shared" ref="G83:G89" si="41">E83*3</f>
        <v>90</v>
      </c>
      <c r="H83" s="159"/>
      <c r="I83" s="159"/>
      <c r="J83" s="159"/>
      <c r="K83" s="159"/>
      <c r="L83" s="159"/>
      <c r="M83" s="159"/>
      <c r="N83" s="159"/>
      <c r="O83" s="158">
        <f t="shared" si="27"/>
        <v>90</v>
      </c>
      <c r="P83" s="159"/>
      <c r="Q83" s="158">
        <f t="shared" si="36"/>
        <v>-270</v>
      </c>
      <c r="R83" s="158">
        <f t="shared" ref="R83:R89" si="42">E83*3</f>
        <v>90</v>
      </c>
      <c r="S83" s="159"/>
      <c r="T83" s="159"/>
      <c r="U83" s="159"/>
      <c r="V83" s="159"/>
      <c r="W83" s="159"/>
      <c r="X83" s="159"/>
      <c r="Y83" s="159"/>
      <c r="Z83" s="158">
        <f t="shared" si="28"/>
        <v>90</v>
      </c>
      <c r="AA83" s="159"/>
      <c r="AB83" s="158">
        <f t="shared" si="38"/>
        <v>-180</v>
      </c>
      <c r="AC83" s="158">
        <f t="shared" ref="AC83:AC89" si="43">$E83*3</f>
        <v>90</v>
      </c>
      <c r="AD83" s="159"/>
      <c r="AE83" s="159"/>
      <c r="AF83" s="159"/>
      <c r="AG83" s="159"/>
      <c r="AH83" s="159"/>
      <c r="AI83" s="159"/>
      <c r="AJ83" s="159"/>
      <c r="AK83" s="158">
        <f t="shared" si="29"/>
        <v>90</v>
      </c>
      <c r="AL83" s="159"/>
      <c r="AM83" s="158">
        <f t="shared" si="30"/>
        <v>-90</v>
      </c>
      <c r="AN83" s="158">
        <f t="shared" si="40"/>
        <v>90</v>
      </c>
      <c r="AO83" s="159"/>
      <c r="AP83" s="159"/>
      <c r="AQ83" s="159"/>
      <c r="AR83" s="159"/>
      <c r="AS83" s="159"/>
      <c r="AT83" s="159"/>
      <c r="AU83" s="159"/>
      <c r="AV83" s="158">
        <f t="shared" si="31"/>
        <v>90</v>
      </c>
      <c r="AW83" s="159"/>
      <c r="AX83" s="159">
        <f t="shared" si="32"/>
        <v>0</v>
      </c>
      <c r="AY83" s="137" t="str">
        <f t="shared" si="33"/>
        <v>*</v>
      </c>
      <c r="BA83" s="139" t="str">
        <f t="shared" si="34"/>
        <v>Расчёт за 2010</v>
      </c>
      <c r="BE83" s="143" t="str">
        <f>IF(F83='База 2009'!AY84,"ДА","ПРОверитЬ")</f>
        <v>ПРОверитЬ</v>
      </c>
    </row>
    <row r="84" spans="1:57">
      <c r="A84" s="138">
        <v>82</v>
      </c>
      <c r="B84" s="160" t="s">
        <v>855</v>
      </c>
      <c r="C84" s="213" t="s">
        <v>14</v>
      </c>
      <c r="D84" s="156" t="s">
        <v>805</v>
      </c>
      <c r="E84" s="161">
        <v>50</v>
      </c>
      <c r="F84" s="158">
        <v>0</v>
      </c>
      <c r="G84" s="158">
        <f t="shared" si="41"/>
        <v>150</v>
      </c>
      <c r="H84" s="159"/>
      <c r="I84" s="159"/>
      <c r="J84" s="159"/>
      <c r="K84" s="159"/>
      <c r="L84" s="159"/>
      <c r="M84" s="159"/>
      <c r="N84" s="159">
        <v>50</v>
      </c>
      <c r="O84" s="158">
        <f t="shared" si="27"/>
        <v>200</v>
      </c>
      <c r="P84" s="159">
        <v>150</v>
      </c>
      <c r="Q84" s="158">
        <f t="shared" si="36"/>
        <v>50</v>
      </c>
      <c r="R84" s="158">
        <f t="shared" si="42"/>
        <v>150</v>
      </c>
      <c r="S84" s="159"/>
      <c r="T84" s="159"/>
      <c r="U84" s="159"/>
      <c r="V84" s="159"/>
      <c r="W84" s="159"/>
      <c r="X84" s="159"/>
      <c r="Y84" s="159"/>
      <c r="Z84" s="158">
        <f t="shared" si="28"/>
        <v>150</v>
      </c>
      <c r="AA84" s="159">
        <v>200</v>
      </c>
      <c r="AB84" s="158">
        <f t="shared" si="38"/>
        <v>0</v>
      </c>
      <c r="AC84" s="158">
        <f t="shared" si="43"/>
        <v>150</v>
      </c>
      <c r="AD84" s="159"/>
      <c r="AE84" s="159"/>
      <c r="AF84" s="159"/>
      <c r="AG84" s="159"/>
      <c r="AH84" s="159"/>
      <c r="AI84" s="159"/>
      <c r="AJ84" s="159"/>
      <c r="AK84" s="158">
        <f t="shared" si="29"/>
        <v>150</v>
      </c>
      <c r="AL84" s="159">
        <v>300</v>
      </c>
      <c r="AM84" s="158">
        <f t="shared" si="30"/>
        <v>-150</v>
      </c>
      <c r="AN84" s="158">
        <f t="shared" si="40"/>
        <v>150</v>
      </c>
      <c r="AO84" s="159"/>
      <c r="AP84" s="159"/>
      <c r="AQ84" s="159"/>
      <c r="AR84" s="159"/>
      <c r="AS84" s="159"/>
      <c r="AT84" s="159"/>
      <c r="AU84" s="159"/>
      <c r="AV84" s="158">
        <f t="shared" si="31"/>
        <v>150</v>
      </c>
      <c r="AW84" s="159"/>
      <c r="AX84" s="159">
        <f t="shared" si="32"/>
        <v>0</v>
      </c>
      <c r="AY84" s="137" t="str">
        <f t="shared" si="33"/>
        <v>*</v>
      </c>
      <c r="BA84" s="139" t="str">
        <f t="shared" si="34"/>
        <v>Расчёт за 2010</v>
      </c>
      <c r="BE84" s="143" t="str">
        <f>IF(F84='База 2009'!AY85,"ДА","ПРОверитЬ")</f>
        <v>ПРОверитЬ</v>
      </c>
    </row>
    <row r="85" spans="1:57">
      <c r="A85" s="138">
        <v>83</v>
      </c>
      <c r="B85" s="160" t="s">
        <v>181</v>
      </c>
      <c r="C85" s="213" t="s">
        <v>14</v>
      </c>
      <c r="D85" s="156" t="s">
        <v>183</v>
      </c>
      <c r="E85" s="161">
        <v>170</v>
      </c>
      <c r="F85" s="158">
        <v>0</v>
      </c>
      <c r="G85" s="158">
        <f t="shared" si="41"/>
        <v>510</v>
      </c>
      <c r="H85" s="159">
        <v>50</v>
      </c>
      <c r="I85" s="159"/>
      <c r="J85" s="159"/>
      <c r="K85" s="159"/>
      <c r="L85" s="159"/>
      <c r="M85" s="159"/>
      <c r="N85" s="159"/>
      <c r="O85" s="158">
        <f t="shared" si="27"/>
        <v>560</v>
      </c>
      <c r="P85" s="159">
        <v>560</v>
      </c>
      <c r="Q85" s="158">
        <f t="shared" si="36"/>
        <v>0</v>
      </c>
      <c r="R85" s="158">
        <f t="shared" si="42"/>
        <v>510</v>
      </c>
      <c r="S85" s="159">
        <v>100</v>
      </c>
      <c r="T85" s="159"/>
      <c r="U85" s="159">
        <v>1564</v>
      </c>
      <c r="V85" s="159"/>
      <c r="W85" s="159"/>
      <c r="X85" s="159"/>
      <c r="Y85" s="159">
        <v>120</v>
      </c>
      <c r="Z85" s="158">
        <f t="shared" si="28"/>
        <v>2294</v>
      </c>
      <c r="AA85" s="159">
        <v>2000</v>
      </c>
      <c r="AB85" s="158">
        <f t="shared" si="38"/>
        <v>294</v>
      </c>
      <c r="AC85" s="158">
        <f t="shared" si="43"/>
        <v>510</v>
      </c>
      <c r="AD85" s="159"/>
      <c r="AE85" s="159"/>
      <c r="AF85" s="159"/>
      <c r="AG85" s="159"/>
      <c r="AH85" s="159"/>
      <c r="AI85" s="159"/>
      <c r="AJ85" s="159"/>
      <c r="AK85" s="158">
        <f t="shared" si="29"/>
        <v>510</v>
      </c>
      <c r="AL85" s="159"/>
      <c r="AM85" s="158">
        <f t="shared" si="30"/>
        <v>804</v>
      </c>
      <c r="AN85" s="158">
        <f t="shared" si="40"/>
        <v>510</v>
      </c>
      <c r="AO85" s="159"/>
      <c r="AP85" s="159"/>
      <c r="AQ85" s="159"/>
      <c r="AR85" s="159"/>
      <c r="AS85" s="159"/>
      <c r="AT85" s="159"/>
      <c r="AU85" s="159"/>
      <c r="AV85" s="158">
        <f t="shared" si="31"/>
        <v>510</v>
      </c>
      <c r="AW85" s="159">
        <v>1314</v>
      </c>
      <c r="AX85" s="159">
        <f t="shared" si="32"/>
        <v>0</v>
      </c>
      <c r="AY85" s="137" t="str">
        <f t="shared" si="33"/>
        <v>*</v>
      </c>
      <c r="AZ85" s="137" t="s">
        <v>1121</v>
      </c>
      <c r="BA85" s="139" t="str">
        <f t="shared" si="34"/>
        <v>Расчёт за 2010</v>
      </c>
      <c r="BE85" s="143" t="str">
        <f>IF(F85='База 2009'!AY86,"ДА","ПРОверитЬ")</f>
        <v>ДА</v>
      </c>
    </row>
    <row r="86" spans="1:57">
      <c r="A86" s="138">
        <v>84</v>
      </c>
      <c r="B86" s="160" t="s">
        <v>1063</v>
      </c>
      <c r="C86" s="213" t="s">
        <v>23</v>
      </c>
      <c r="D86" s="156" t="s">
        <v>186</v>
      </c>
      <c r="E86" s="161">
        <v>100</v>
      </c>
      <c r="F86" s="158">
        <v>0</v>
      </c>
      <c r="G86" s="158">
        <f t="shared" si="41"/>
        <v>300</v>
      </c>
      <c r="H86" s="159"/>
      <c r="I86" s="159"/>
      <c r="J86" s="159"/>
      <c r="K86" s="159"/>
      <c r="L86" s="159"/>
      <c r="M86" s="159"/>
      <c r="N86" s="159"/>
      <c r="O86" s="158">
        <f t="shared" si="27"/>
        <v>300</v>
      </c>
      <c r="P86" s="159">
        <v>1250</v>
      </c>
      <c r="Q86" s="158">
        <f t="shared" si="36"/>
        <v>-950</v>
      </c>
      <c r="R86" s="158">
        <f t="shared" si="42"/>
        <v>300</v>
      </c>
      <c r="S86" s="159"/>
      <c r="T86" s="159"/>
      <c r="U86" s="159"/>
      <c r="V86" s="159"/>
      <c r="W86" s="159"/>
      <c r="X86" s="159"/>
      <c r="Y86" s="159">
        <v>50</v>
      </c>
      <c r="Z86" s="158">
        <f t="shared" si="28"/>
        <v>350</v>
      </c>
      <c r="AA86" s="159"/>
      <c r="AB86" s="158">
        <f t="shared" si="38"/>
        <v>-600</v>
      </c>
      <c r="AC86" s="158">
        <f t="shared" si="43"/>
        <v>300</v>
      </c>
      <c r="AD86" s="159"/>
      <c r="AE86" s="159"/>
      <c r="AF86" s="159"/>
      <c r="AG86" s="159"/>
      <c r="AH86" s="159"/>
      <c r="AI86" s="159"/>
      <c r="AJ86" s="159"/>
      <c r="AK86" s="158">
        <f t="shared" si="29"/>
        <v>300</v>
      </c>
      <c r="AL86" s="159"/>
      <c r="AM86" s="158">
        <f t="shared" si="30"/>
        <v>-300</v>
      </c>
      <c r="AN86" s="158">
        <f t="shared" si="40"/>
        <v>300</v>
      </c>
      <c r="AO86" s="159"/>
      <c r="AP86" s="159"/>
      <c r="AQ86" s="159"/>
      <c r="AR86" s="159"/>
      <c r="AS86" s="159"/>
      <c r="AT86" s="159"/>
      <c r="AU86" s="159"/>
      <c r="AV86" s="158">
        <f t="shared" si="31"/>
        <v>300</v>
      </c>
      <c r="AW86" s="159"/>
      <c r="AX86" s="159">
        <f t="shared" si="32"/>
        <v>0</v>
      </c>
      <c r="AY86" s="137" t="str">
        <f t="shared" si="33"/>
        <v>*</v>
      </c>
      <c r="BA86" s="139" t="str">
        <f t="shared" si="34"/>
        <v>Расчёт за 2010</v>
      </c>
      <c r="BE86" s="143" t="str">
        <f>IF(F86='База 2009'!AY87,"ДА","ПРОверитЬ")</f>
        <v>ДА</v>
      </c>
    </row>
    <row r="87" spans="1:57">
      <c r="A87" s="138">
        <v>85</v>
      </c>
      <c r="B87" s="160" t="s">
        <v>187</v>
      </c>
      <c r="C87" s="213" t="s">
        <v>23</v>
      </c>
      <c r="D87" s="156" t="s">
        <v>189</v>
      </c>
      <c r="E87" s="161">
        <v>95</v>
      </c>
      <c r="F87" s="158">
        <v>0</v>
      </c>
      <c r="G87" s="158">
        <f t="shared" si="41"/>
        <v>285</v>
      </c>
      <c r="H87" s="159"/>
      <c r="I87" s="159"/>
      <c r="J87" s="159"/>
      <c r="K87" s="159"/>
      <c r="L87" s="159"/>
      <c r="M87" s="159"/>
      <c r="N87" s="159"/>
      <c r="O87" s="158">
        <f t="shared" si="27"/>
        <v>285</v>
      </c>
      <c r="P87" s="159">
        <v>285</v>
      </c>
      <c r="Q87" s="158">
        <f t="shared" si="36"/>
        <v>0</v>
      </c>
      <c r="R87" s="158">
        <f t="shared" si="42"/>
        <v>285</v>
      </c>
      <c r="S87" s="159"/>
      <c r="T87" s="159"/>
      <c r="U87" s="159"/>
      <c r="V87" s="159"/>
      <c r="W87" s="159"/>
      <c r="X87" s="159"/>
      <c r="Y87" s="159"/>
      <c r="Z87" s="158">
        <f t="shared" si="28"/>
        <v>285</v>
      </c>
      <c r="AA87" s="159">
        <v>285</v>
      </c>
      <c r="AB87" s="158">
        <f t="shared" si="38"/>
        <v>0</v>
      </c>
      <c r="AC87" s="158">
        <f t="shared" si="43"/>
        <v>285</v>
      </c>
      <c r="AD87" s="159"/>
      <c r="AE87" s="159"/>
      <c r="AF87" s="159"/>
      <c r="AG87" s="159"/>
      <c r="AH87" s="159"/>
      <c r="AI87" s="159"/>
      <c r="AJ87" s="159"/>
      <c r="AK87" s="158">
        <f t="shared" si="29"/>
        <v>285</v>
      </c>
      <c r="AL87" s="159">
        <v>285</v>
      </c>
      <c r="AM87" s="158">
        <f t="shared" si="30"/>
        <v>0</v>
      </c>
      <c r="AN87" s="158">
        <f t="shared" si="40"/>
        <v>285</v>
      </c>
      <c r="AO87" s="159"/>
      <c r="AP87" s="159"/>
      <c r="AQ87" s="159"/>
      <c r="AR87" s="159"/>
      <c r="AS87" s="159"/>
      <c r="AT87" s="159"/>
      <c r="AU87" s="159"/>
      <c r="AV87" s="158">
        <f t="shared" si="31"/>
        <v>285</v>
      </c>
      <c r="AW87" s="159">
        <v>285</v>
      </c>
      <c r="AX87" s="159">
        <f t="shared" si="32"/>
        <v>0</v>
      </c>
      <c r="AY87" s="137" t="str">
        <f t="shared" si="33"/>
        <v>*</v>
      </c>
      <c r="BA87" s="139" t="str">
        <f t="shared" si="34"/>
        <v>Расчёт за 2010</v>
      </c>
      <c r="BE87" s="143" t="str">
        <f>IF(F87='База 2009'!AY88,"ДА","ПРОверитЬ")</f>
        <v>ПРОверитЬ</v>
      </c>
    </row>
    <row r="88" spans="1:57">
      <c r="A88" s="138">
        <v>86</v>
      </c>
      <c r="B88" s="160" t="s">
        <v>190</v>
      </c>
      <c r="C88" s="213" t="s">
        <v>14</v>
      </c>
      <c r="D88" s="156" t="s">
        <v>192</v>
      </c>
      <c r="E88" s="161">
        <v>145</v>
      </c>
      <c r="F88" s="158">
        <v>0</v>
      </c>
      <c r="G88" s="158">
        <f t="shared" si="41"/>
        <v>435</v>
      </c>
      <c r="H88" s="159"/>
      <c r="I88" s="159"/>
      <c r="J88" s="159"/>
      <c r="K88" s="159"/>
      <c r="L88" s="159"/>
      <c r="M88" s="159"/>
      <c r="N88" s="159"/>
      <c r="O88" s="158">
        <f t="shared" si="27"/>
        <v>435</v>
      </c>
      <c r="P88" s="159">
        <v>435</v>
      </c>
      <c r="Q88" s="158">
        <f t="shared" si="36"/>
        <v>0</v>
      </c>
      <c r="R88" s="158">
        <f t="shared" si="42"/>
        <v>435</v>
      </c>
      <c r="S88" s="159">
        <v>50</v>
      </c>
      <c r="T88" s="159">
        <v>50</v>
      </c>
      <c r="U88" s="159"/>
      <c r="V88" s="159"/>
      <c r="W88" s="159"/>
      <c r="X88" s="159"/>
      <c r="Y88" s="159">
        <v>50</v>
      </c>
      <c r="Z88" s="158">
        <f t="shared" si="28"/>
        <v>585</v>
      </c>
      <c r="AA88" s="159"/>
      <c r="AB88" s="158">
        <f t="shared" si="38"/>
        <v>585</v>
      </c>
      <c r="AC88" s="158">
        <f t="shared" si="43"/>
        <v>435</v>
      </c>
      <c r="AD88" s="159"/>
      <c r="AE88" s="159"/>
      <c r="AF88" s="159"/>
      <c r="AG88" s="159"/>
      <c r="AH88" s="159"/>
      <c r="AI88" s="159"/>
      <c r="AJ88" s="159"/>
      <c r="AK88" s="158">
        <f t="shared" si="29"/>
        <v>435</v>
      </c>
      <c r="AL88" s="159"/>
      <c r="AM88" s="158">
        <f t="shared" si="30"/>
        <v>1020</v>
      </c>
      <c r="AN88" s="158">
        <f t="shared" si="40"/>
        <v>435</v>
      </c>
      <c r="AO88" s="159"/>
      <c r="AP88" s="159"/>
      <c r="AQ88" s="159"/>
      <c r="AR88" s="159"/>
      <c r="AS88" s="159"/>
      <c r="AT88" s="159"/>
      <c r="AU88" s="159"/>
      <c r="AV88" s="158">
        <f t="shared" si="31"/>
        <v>435</v>
      </c>
      <c r="AW88" s="159">
        <v>1455</v>
      </c>
      <c r="AX88" s="159">
        <f t="shared" si="32"/>
        <v>0</v>
      </c>
      <c r="AY88" s="137" t="str">
        <f t="shared" si="33"/>
        <v>*</v>
      </c>
      <c r="AZ88" s="137" t="s">
        <v>1121</v>
      </c>
      <c r="BA88" s="139" t="str">
        <f t="shared" si="34"/>
        <v>Расчёт за 2010</v>
      </c>
      <c r="BE88" s="143" t="str">
        <f>IF(F88='База 2009'!AY89,"ДА","ПРОверитЬ")</f>
        <v>ПРОверитЬ</v>
      </c>
    </row>
    <row r="89" spans="1:57">
      <c r="A89" s="138">
        <v>87</v>
      </c>
      <c r="B89" s="160" t="s">
        <v>193</v>
      </c>
      <c r="C89" s="213" t="s">
        <v>14</v>
      </c>
      <c r="D89" s="156" t="s">
        <v>195</v>
      </c>
      <c r="E89" s="161">
        <v>95</v>
      </c>
      <c r="F89" s="158">
        <v>0</v>
      </c>
      <c r="G89" s="158">
        <f t="shared" si="41"/>
        <v>285</v>
      </c>
      <c r="H89" s="159"/>
      <c r="I89" s="159"/>
      <c r="J89" s="159"/>
      <c r="K89" s="159"/>
      <c r="L89" s="159"/>
      <c r="M89" s="159"/>
      <c r="N89" s="159"/>
      <c r="O89" s="158">
        <f t="shared" si="27"/>
        <v>285</v>
      </c>
      <c r="P89" s="159"/>
      <c r="Q89" s="158">
        <f t="shared" si="36"/>
        <v>285</v>
      </c>
      <c r="R89" s="158">
        <f t="shared" si="42"/>
        <v>285</v>
      </c>
      <c r="S89" s="159"/>
      <c r="T89" s="159"/>
      <c r="U89" s="159"/>
      <c r="V89" s="159"/>
      <c r="W89" s="159"/>
      <c r="X89" s="159"/>
      <c r="Y89" s="159"/>
      <c r="Z89" s="158">
        <f t="shared" si="28"/>
        <v>285</v>
      </c>
      <c r="AA89" s="159">
        <v>570</v>
      </c>
      <c r="AB89" s="158">
        <f t="shared" si="38"/>
        <v>0</v>
      </c>
      <c r="AC89" s="158">
        <f t="shared" si="43"/>
        <v>285</v>
      </c>
      <c r="AD89" s="159"/>
      <c r="AE89" s="159"/>
      <c r="AF89" s="159"/>
      <c r="AG89" s="159"/>
      <c r="AH89" s="159"/>
      <c r="AI89" s="159"/>
      <c r="AJ89" s="159"/>
      <c r="AK89" s="158">
        <f t="shared" si="29"/>
        <v>285</v>
      </c>
      <c r="AL89" s="159">
        <v>570</v>
      </c>
      <c r="AM89" s="158">
        <f t="shared" si="30"/>
        <v>-285</v>
      </c>
      <c r="AN89" s="158">
        <f t="shared" si="40"/>
        <v>285</v>
      </c>
      <c r="AO89" s="159"/>
      <c r="AP89" s="159"/>
      <c r="AQ89" s="159"/>
      <c r="AR89" s="159"/>
      <c r="AS89" s="159"/>
      <c r="AT89" s="159"/>
      <c r="AU89" s="159"/>
      <c r="AV89" s="158">
        <f t="shared" si="31"/>
        <v>285</v>
      </c>
      <c r="AW89" s="159"/>
      <c r="AX89" s="159">
        <f t="shared" si="32"/>
        <v>0</v>
      </c>
      <c r="AY89" s="137" t="str">
        <f t="shared" si="33"/>
        <v>*</v>
      </c>
      <c r="BA89" s="139" t="str">
        <f t="shared" si="34"/>
        <v>Расчёт за 2010</v>
      </c>
      <c r="BE89" s="143" t="str">
        <f>IF(F89='База 2009'!AY90,"ДА","ПРОверитЬ")</f>
        <v>ПРОверитЬ</v>
      </c>
    </row>
    <row r="90" spans="1:57">
      <c r="A90" s="138">
        <v>88</v>
      </c>
      <c r="B90" s="169" t="s">
        <v>1128</v>
      </c>
      <c r="C90" s="215" t="s">
        <v>23</v>
      </c>
      <c r="D90" s="170" t="s">
        <v>831</v>
      </c>
      <c r="E90" s="171">
        <v>70</v>
      </c>
      <c r="F90" s="166">
        <v>840</v>
      </c>
      <c r="G90" s="166">
        <v>0</v>
      </c>
      <c r="H90" s="167"/>
      <c r="I90" s="167"/>
      <c r="J90" s="167"/>
      <c r="K90" s="167"/>
      <c r="L90" s="167"/>
      <c r="M90" s="167"/>
      <c r="N90" s="167"/>
      <c r="O90" s="166">
        <f t="shared" si="27"/>
        <v>0</v>
      </c>
      <c r="P90" s="167"/>
      <c r="Q90" s="166">
        <f t="shared" si="36"/>
        <v>840</v>
      </c>
      <c r="R90" s="166">
        <v>0</v>
      </c>
      <c r="S90" s="167"/>
      <c r="T90" s="167"/>
      <c r="U90" s="167"/>
      <c r="V90" s="167"/>
      <c r="W90" s="167"/>
      <c r="X90" s="167"/>
      <c r="Y90" s="167"/>
      <c r="Z90" s="166">
        <f t="shared" si="28"/>
        <v>0</v>
      </c>
      <c r="AA90" s="167"/>
      <c r="AB90" s="166">
        <f t="shared" si="38"/>
        <v>840</v>
      </c>
      <c r="AC90" s="166">
        <v>0</v>
      </c>
      <c r="AD90" s="167"/>
      <c r="AE90" s="167"/>
      <c r="AF90" s="167"/>
      <c r="AG90" s="167"/>
      <c r="AH90" s="167"/>
      <c r="AI90" s="167"/>
      <c r="AJ90" s="167"/>
      <c r="AK90" s="166">
        <f t="shared" si="29"/>
        <v>0</v>
      </c>
      <c r="AL90" s="167"/>
      <c r="AM90" s="166">
        <f t="shared" si="30"/>
        <v>840</v>
      </c>
      <c r="AN90" s="166">
        <v>0</v>
      </c>
      <c r="AO90" s="167"/>
      <c r="AP90" s="167"/>
      <c r="AQ90" s="167"/>
      <c r="AR90" s="167"/>
      <c r="AS90" s="167"/>
      <c r="AT90" s="167"/>
      <c r="AU90" s="167"/>
      <c r="AV90" s="166">
        <f t="shared" si="31"/>
        <v>0</v>
      </c>
      <c r="AW90" s="167"/>
      <c r="AX90" s="167">
        <f t="shared" si="32"/>
        <v>840</v>
      </c>
      <c r="AY90" s="137" t="str">
        <f t="shared" si="33"/>
        <v/>
      </c>
      <c r="BA90" s="139" t="str">
        <f t="shared" si="34"/>
        <v>Долг</v>
      </c>
      <c r="BE90" s="143" t="str">
        <f>IF(F90='База 2009'!AY91,"ДА","ПРОверитЬ")</f>
        <v>ПРОверитЬ</v>
      </c>
    </row>
    <row r="91" spans="1:57">
      <c r="A91" s="138">
        <v>89</v>
      </c>
      <c r="B91" s="160" t="s">
        <v>197</v>
      </c>
      <c r="C91" s="213" t="s">
        <v>14</v>
      </c>
      <c r="D91" s="156" t="s">
        <v>130</v>
      </c>
      <c r="E91" s="161">
        <v>260</v>
      </c>
      <c r="F91" s="158">
        <v>0</v>
      </c>
      <c r="G91" s="158">
        <f>E91*3</f>
        <v>780</v>
      </c>
      <c r="H91" s="159"/>
      <c r="I91" s="159"/>
      <c r="J91" s="159"/>
      <c r="K91" s="159"/>
      <c r="L91" s="159"/>
      <c r="M91" s="159"/>
      <c r="N91" s="159">
        <v>50</v>
      </c>
      <c r="O91" s="158">
        <f t="shared" si="27"/>
        <v>830</v>
      </c>
      <c r="P91" s="159">
        <v>830</v>
      </c>
      <c r="Q91" s="158">
        <f t="shared" si="36"/>
        <v>0</v>
      </c>
      <c r="R91" s="158">
        <f>E91*3</f>
        <v>780</v>
      </c>
      <c r="S91" s="159"/>
      <c r="T91" s="159"/>
      <c r="U91" s="159"/>
      <c r="V91" s="159"/>
      <c r="W91" s="159"/>
      <c r="X91" s="159"/>
      <c r="Y91" s="159"/>
      <c r="Z91" s="158">
        <f t="shared" si="28"/>
        <v>780</v>
      </c>
      <c r="AA91" s="159">
        <v>830</v>
      </c>
      <c r="AB91" s="158">
        <f t="shared" si="38"/>
        <v>-50</v>
      </c>
      <c r="AC91" s="158">
        <f>$E91*3</f>
        <v>780</v>
      </c>
      <c r="AD91" s="159"/>
      <c r="AE91" s="159"/>
      <c r="AF91" s="159"/>
      <c r="AG91" s="159"/>
      <c r="AH91" s="159"/>
      <c r="AI91" s="159"/>
      <c r="AJ91" s="159"/>
      <c r="AK91" s="158">
        <f t="shared" si="29"/>
        <v>780</v>
      </c>
      <c r="AL91" s="159">
        <v>730</v>
      </c>
      <c r="AM91" s="158">
        <f t="shared" si="30"/>
        <v>0</v>
      </c>
      <c r="AN91" s="158">
        <f>$E91*3</f>
        <v>780</v>
      </c>
      <c r="AO91" s="159"/>
      <c r="AP91" s="159"/>
      <c r="AQ91" s="159"/>
      <c r="AR91" s="159"/>
      <c r="AS91" s="159"/>
      <c r="AT91" s="159"/>
      <c r="AU91" s="159"/>
      <c r="AV91" s="158">
        <f t="shared" si="31"/>
        <v>780</v>
      </c>
      <c r="AW91" s="159">
        <v>780</v>
      </c>
      <c r="AX91" s="159">
        <f t="shared" si="32"/>
        <v>0</v>
      </c>
      <c r="AY91" s="137" t="str">
        <f t="shared" si="33"/>
        <v>*</v>
      </c>
      <c r="BA91" s="139" t="str">
        <f t="shared" si="34"/>
        <v>Расчёт за 2010</v>
      </c>
      <c r="BE91" s="143" t="str">
        <f>IF(F91='База 2009'!AY92,"ДА","ПРОверитЬ")</f>
        <v>ПРОверитЬ</v>
      </c>
    </row>
    <row r="92" spans="1:57">
      <c r="A92" s="138">
        <v>90</v>
      </c>
      <c r="B92" s="160" t="s">
        <v>198</v>
      </c>
      <c r="C92" s="213" t="s">
        <v>14</v>
      </c>
      <c r="D92" s="156" t="s">
        <v>200</v>
      </c>
      <c r="E92" s="161">
        <v>105</v>
      </c>
      <c r="F92" s="158">
        <v>0</v>
      </c>
      <c r="G92" s="158">
        <f>E92*3</f>
        <v>315</v>
      </c>
      <c r="H92" s="159"/>
      <c r="I92" s="159"/>
      <c r="J92" s="159"/>
      <c r="K92" s="159"/>
      <c r="L92" s="159"/>
      <c r="M92" s="159"/>
      <c r="N92" s="159"/>
      <c r="O92" s="158">
        <f t="shared" si="27"/>
        <v>315</v>
      </c>
      <c r="P92" s="159"/>
      <c r="Q92" s="158">
        <f t="shared" si="36"/>
        <v>315</v>
      </c>
      <c r="R92" s="158">
        <f>E92*3</f>
        <v>315</v>
      </c>
      <c r="S92" s="159"/>
      <c r="T92" s="159"/>
      <c r="U92" s="159"/>
      <c r="V92" s="159"/>
      <c r="W92" s="159"/>
      <c r="X92" s="159"/>
      <c r="Y92" s="159"/>
      <c r="Z92" s="158">
        <f t="shared" si="28"/>
        <v>315</v>
      </c>
      <c r="AA92" s="159"/>
      <c r="AB92" s="158">
        <f t="shared" si="38"/>
        <v>630</v>
      </c>
      <c r="AC92" s="158">
        <f>$E92*3</f>
        <v>315</v>
      </c>
      <c r="AD92" s="159"/>
      <c r="AE92" s="159"/>
      <c r="AF92" s="159"/>
      <c r="AG92" s="159"/>
      <c r="AH92" s="159"/>
      <c r="AI92" s="159"/>
      <c r="AJ92" s="159"/>
      <c r="AK92" s="158">
        <f t="shared" si="29"/>
        <v>315</v>
      </c>
      <c r="AL92" s="159"/>
      <c r="AM92" s="158">
        <f t="shared" si="30"/>
        <v>945</v>
      </c>
      <c r="AN92" s="158">
        <f>$E92*3</f>
        <v>315</v>
      </c>
      <c r="AO92" s="159"/>
      <c r="AP92" s="159"/>
      <c r="AQ92" s="159"/>
      <c r="AR92" s="159"/>
      <c r="AS92" s="159"/>
      <c r="AT92" s="159"/>
      <c r="AU92" s="159"/>
      <c r="AV92" s="158">
        <f t="shared" si="31"/>
        <v>315</v>
      </c>
      <c r="AW92" s="159">
        <v>1931</v>
      </c>
      <c r="AX92" s="159">
        <f t="shared" si="32"/>
        <v>-671</v>
      </c>
      <c r="AY92" s="137" t="str">
        <f t="shared" si="33"/>
        <v/>
      </c>
      <c r="BA92" s="139" t="str">
        <f t="shared" si="34"/>
        <v>Предоплата за 2011</v>
      </c>
      <c r="BE92" s="143" t="str">
        <f>IF(F92='База 2009'!AY93,"ДА","ПРОверитЬ")</f>
        <v>ДА</v>
      </c>
    </row>
    <row r="93" spans="1:57">
      <c r="A93" s="138">
        <v>91</v>
      </c>
      <c r="B93" s="155" t="s">
        <v>201</v>
      </c>
      <c r="C93" s="213" t="s">
        <v>10</v>
      </c>
      <c r="D93" s="156" t="s">
        <v>203</v>
      </c>
      <c r="E93" s="157">
        <v>195</v>
      </c>
      <c r="F93" s="158">
        <v>0</v>
      </c>
      <c r="G93" s="158">
        <f t="shared" ref="G93:G113" si="44">E93*3</f>
        <v>585</v>
      </c>
      <c r="H93" s="159"/>
      <c r="I93" s="159"/>
      <c r="J93" s="159"/>
      <c r="K93" s="159"/>
      <c r="L93" s="159"/>
      <c r="M93" s="159"/>
      <c r="N93" s="159"/>
      <c r="O93" s="158">
        <f t="shared" si="27"/>
        <v>585</v>
      </c>
      <c r="P93" s="159">
        <v>585</v>
      </c>
      <c r="Q93" s="158">
        <f t="shared" si="36"/>
        <v>0</v>
      </c>
      <c r="R93" s="158">
        <f t="shared" ref="R93:R113" si="45">E93*3</f>
        <v>585</v>
      </c>
      <c r="S93" s="159"/>
      <c r="T93" s="159"/>
      <c r="U93" s="159"/>
      <c r="V93" s="159"/>
      <c r="W93" s="159"/>
      <c r="X93" s="159"/>
      <c r="Y93" s="159"/>
      <c r="Z93" s="158">
        <f t="shared" si="28"/>
        <v>585</v>
      </c>
      <c r="AA93" s="159">
        <v>1755</v>
      </c>
      <c r="AB93" s="158">
        <f t="shared" si="38"/>
        <v>-1170</v>
      </c>
      <c r="AC93" s="158">
        <f t="shared" ref="AC93:AC113" si="46">$E93*3</f>
        <v>585</v>
      </c>
      <c r="AD93" s="159"/>
      <c r="AE93" s="159"/>
      <c r="AF93" s="159"/>
      <c r="AG93" s="159"/>
      <c r="AH93" s="159"/>
      <c r="AI93" s="159"/>
      <c r="AJ93" s="159"/>
      <c r="AK93" s="158">
        <f t="shared" si="29"/>
        <v>585</v>
      </c>
      <c r="AL93" s="159"/>
      <c r="AM93" s="158">
        <f t="shared" si="30"/>
        <v>-585</v>
      </c>
      <c r="AN93" s="158">
        <f t="shared" ref="AN93:AN106" si="47">$E93*3</f>
        <v>585</v>
      </c>
      <c r="AO93" s="159"/>
      <c r="AP93" s="159">
        <v>50</v>
      </c>
      <c r="AQ93" s="159"/>
      <c r="AR93" s="159"/>
      <c r="AS93" s="159"/>
      <c r="AT93" s="159"/>
      <c r="AU93" s="159"/>
      <c r="AV93" s="158">
        <f t="shared" si="31"/>
        <v>635</v>
      </c>
      <c r="AW93" s="159">
        <v>50</v>
      </c>
      <c r="AX93" s="159">
        <f t="shared" si="32"/>
        <v>0</v>
      </c>
      <c r="AY93" s="137" t="str">
        <f t="shared" si="33"/>
        <v>*</v>
      </c>
      <c r="BA93" s="139" t="str">
        <f t="shared" si="34"/>
        <v>Расчёт за 2010</v>
      </c>
      <c r="BE93" s="143" t="str">
        <f>IF(F93='База 2009'!AY94,"ДА","ПРОверитЬ")</f>
        <v>ДА</v>
      </c>
    </row>
    <row r="94" spans="1:57">
      <c r="A94" s="138">
        <v>92</v>
      </c>
      <c r="B94" s="160" t="s">
        <v>204</v>
      </c>
      <c r="C94" s="213" t="s">
        <v>14</v>
      </c>
      <c r="D94" s="156" t="s">
        <v>205</v>
      </c>
      <c r="E94" s="161">
        <v>250</v>
      </c>
      <c r="F94" s="158">
        <v>-750</v>
      </c>
      <c r="G94" s="158">
        <f t="shared" si="44"/>
        <v>750</v>
      </c>
      <c r="H94" s="159"/>
      <c r="I94" s="159"/>
      <c r="J94" s="159"/>
      <c r="K94" s="159"/>
      <c r="L94" s="159"/>
      <c r="M94" s="159"/>
      <c r="N94" s="159"/>
      <c r="O94" s="158">
        <f t="shared" si="27"/>
        <v>750</v>
      </c>
      <c r="P94" s="159">
        <v>750</v>
      </c>
      <c r="Q94" s="158">
        <f t="shared" si="36"/>
        <v>-750</v>
      </c>
      <c r="R94" s="158">
        <f t="shared" si="45"/>
        <v>750</v>
      </c>
      <c r="S94" s="159"/>
      <c r="T94" s="159"/>
      <c r="U94" s="159"/>
      <c r="V94" s="159"/>
      <c r="W94" s="159"/>
      <c r="X94" s="159"/>
      <c r="Y94" s="159">
        <v>50</v>
      </c>
      <c r="Z94" s="158">
        <f t="shared" si="28"/>
        <v>800</v>
      </c>
      <c r="AA94" s="159">
        <v>750</v>
      </c>
      <c r="AB94" s="158">
        <f t="shared" si="38"/>
        <v>-700</v>
      </c>
      <c r="AC94" s="158">
        <f t="shared" si="46"/>
        <v>750</v>
      </c>
      <c r="AD94" s="159"/>
      <c r="AE94" s="159"/>
      <c r="AF94" s="159"/>
      <c r="AG94" s="159"/>
      <c r="AH94" s="159"/>
      <c r="AI94" s="159"/>
      <c r="AJ94" s="159"/>
      <c r="AK94" s="158">
        <f t="shared" si="29"/>
        <v>750</v>
      </c>
      <c r="AL94" s="159"/>
      <c r="AM94" s="158">
        <f t="shared" si="30"/>
        <v>50</v>
      </c>
      <c r="AN94" s="158">
        <f t="shared" si="47"/>
        <v>750</v>
      </c>
      <c r="AO94" s="159"/>
      <c r="AP94" s="159"/>
      <c r="AQ94" s="159"/>
      <c r="AR94" s="159"/>
      <c r="AS94" s="159"/>
      <c r="AT94" s="159"/>
      <c r="AU94" s="159"/>
      <c r="AV94" s="158">
        <f t="shared" si="31"/>
        <v>750</v>
      </c>
      <c r="AW94" s="159">
        <v>1550</v>
      </c>
      <c r="AX94" s="159">
        <f t="shared" si="32"/>
        <v>-750</v>
      </c>
      <c r="AY94" s="137" t="str">
        <f t="shared" si="33"/>
        <v/>
      </c>
      <c r="AZ94" s="137" t="s">
        <v>1121</v>
      </c>
      <c r="BA94" s="139" t="str">
        <f t="shared" si="34"/>
        <v>Предоплата за 2011</v>
      </c>
      <c r="BE94" s="143" t="str">
        <f>IF(F94='База 2009'!AY95,"ДА","ПРОверитЬ")</f>
        <v>ПРОверитЬ</v>
      </c>
    </row>
    <row r="95" spans="1:57">
      <c r="A95" s="138">
        <v>93</v>
      </c>
      <c r="B95" s="160" t="s">
        <v>206</v>
      </c>
      <c r="C95" s="213" t="s">
        <v>23</v>
      </c>
      <c r="D95" s="156" t="s">
        <v>208</v>
      </c>
      <c r="E95" s="161">
        <v>85</v>
      </c>
      <c r="F95" s="158">
        <v>0</v>
      </c>
      <c r="G95" s="158">
        <f t="shared" si="44"/>
        <v>255</v>
      </c>
      <c r="H95" s="159"/>
      <c r="I95" s="159"/>
      <c r="J95" s="159"/>
      <c r="K95" s="159"/>
      <c r="L95" s="159"/>
      <c r="M95" s="159"/>
      <c r="N95" s="159"/>
      <c r="O95" s="158">
        <f t="shared" si="27"/>
        <v>255</v>
      </c>
      <c r="P95" s="159">
        <v>1020</v>
      </c>
      <c r="Q95" s="158">
        <f t="shared" si="36"/>
        <v>-765</v>
      </c>
      <c r="R95" s="158">
        <f t="shared" si="45"/>
        <v>255</v>
      </c>
      <c r="S95" s="159"/>
      <c r="T95" s="159"/>
      <c r="U95" s="159"/>
      <c r="V95" s="159"/>
      <c r="W95" s="159"/>
      <c r="X95" s="159"/>
      <c r="Y95" s="159"/>
      <c r="Z95" s="158">
        <f t="shared" si="28"/>
        <v>255</v>
      </c>
      <c r="AA95" s="159">
        <v>50</v>
      </c>
      <c r="AB95" s="158">
        <f t="shared" si="38"/>
        <v>-560</v>
      </c>
      <c r="AC95" s="158">
        <f t="shared" si="46"/>
        <v>255</v>
      </c>
      <c r="AD95" s="159">
        <v>50</v>
      </c>
      <c r="AE95" s="159"/>
      <c r="AF95" s="159"/>
      <c r="AG95" s="159"/>
      <c r="AH95" s="159"/>
      <c r="AI95" s="159"/>
      <c r="AJ95" s="159"/>
      <c r="AK95" s="158">
        <f t="shared" si="29"/>
        <v>305</v>
      </c>
      <c r="AL95" s="159"/>
      <c r="AM95" s="158">
        <f t="shared" si="30"/>
        <v>-255</v>
      </c>
      <c r="AN95" s="158">
        <f t="shared" si="47"/>
        <v>255</v>
      </c>
      <c r="AO95" s="159"/>
      <c r="AP95" s="159"/>
      <c r="AQ95" s="159"/>
      <c r="AR95" s="159"/>
      <c r="AS95" s="159"/>
      <c r="AT95" s="159"/>
      <c r="AU95" s="159"/>
      <c r="AV95" s="158">
        <f t="shared" si="31"/>
        <v>255</v>
      </c>
      <c r="AW95" s="159"/>
      <c r="AX95" s="159">
        <f t="shared" si="32"/>
        <v>0</v>
      </c>
      <c r="AY95" s="137" t="str">
        <f t="shared" si="33"/>
        <v>*</v>
      </c>
      <c r="BA95" s="139" t="str">
        <f t="shared" si="34"/>
        <v>Расчёт за 2010</v>
      </c>
      <c r="BE95" s="143" t="str">
        <f>IF(F95='База 2009'!AY96,"ДА","ПРОверитЬ")</f>
        <v>ДА</v>
      </c>
    </row>
    <row r="96" spans="1:57">
      <c r="A96" s="138">
        <v>94</v>
      </c>
      <c r="B96" s="160" t="s">
        <v>209</v>
      </c>
      <c r="C96" s="213" t="s">
        <v>14</v>
      </c>
      <c r="D96" s="156" t="s">
        <v>211</v>
      </c>
      <c r="E96" s="161">
        <v>230</v>
      </c>
      <c r="F96" s="158">
        <v>0</v>
      </c>
      <c r="G96" s="158">
        <f t="shared" si="44"/>
        <v>690</v>
      </c>
      <c r="H96" s="159">
        <v>95</v>
      </c>
      <c r="I96" s="159"/>
      <c r="J96" s="159"/>
      <c r="K96" s="159"/>
      <c r="L96" s="159"/>
      <c r="M96" s="159"/>
      <c r="N96" s="159">
        <v>50</v>
      </c>
      <c r="O96" s="158">
        <f t="shared" si="27"/>
        <v>835</v>
      </c>
      <c r="P96" s="159">
        <v>690</v>
      </c>
      <c r="Q96" s="158">
        <f t="shared" si="36"/>
        <v>145</v>
      </c>
      <c r="R96" s="158">
        <f t="shared" si="45"/>
        <v>690</v>
      </c>
      <c r="S96" s="159"/>
      <c r="T96" s="159"/>
      <c r="U96" s="159"/>
      <c r="V96" s="159"/>
      <c r="W96" s="159"/>
      <c r="X96" s="159"/>
      <c r="Y96" s="159"/>
      <c r="Z96" s="158">
        <f t="shared" si="28"/>
        <v>690</v>
      </c>
      <c r="AA96" s="159">
        <v>835</v>
      </c>
      <c r="AB96" s="158">
        <f t="shared" si="38"/>
        <v>0</v>
      </c>
      <c r="AC96" s="158">
        <f t="shared" si="46"/>
        <v>690</v>
      </c>
      <c r="AD96" s="159"/>
      <c r="AE96" s="159"/>
      <c r="AF96" s="159"/>
      <c r="AG96" s="159"/>
      <c r="AH96" s="159"/>
      <c r="AI96" s="159"/>
      <c r="AJ96" s="159"/>
      <c r="AK96" s="158">
        <f t="shared" si="29"/>
        <v>690</v>
      </c>
      <c r="AL96" s="159">
        <v>690</v>
      </c>
      <c r="AM96" s="158">
        <f t="shared" si="30"/>
        <v>0</v>
      </c>
      <c r="AN96" s="158">
        <f t="shared" si="47"/>
        <v>690</v>
      </c>
      <c r="AO96" s="159"/>
      <c r="AP96" s="159"/>
      <c r="AQ96" s="159"/>
      <c r="AR96" s="159"/>
      <c r="AS96" s="159"/>
      <c r="AT96" s="159"/>
      <c r="AU96" s="159"/>
      <c r="AV96" s="158">
        <f t="shared" si="31"/>
        <v>690</v>
      </c>
      <c r="AW96" s="159">
        <v>690</v>
      </c>
      <c r="AX96" s="159">
        <f t="shared" si="32"/>
        <v>0</v>
      </c>
      <c r="AY96" s="137" t="str">
        <f t="shared" si="33"/>
        <v>*</v>
      </c>
      <c r="AZ96" s="137" t="s">
        <v>1121</v>
      </c>
      <c r="BA96" s="139" t="str">
        <f t="shared" si="34"/>
        <v>Расчёт за 2010</v>
      </c>
      <c r="BE96" s="143" t="str">
        <f>IF(F96='База 2009'!AY97,"ДА","ПРОверитЬ")</f>
        <v>ДА</v>
      </c>
    </row>
    <row r="97" spans="1:57" s="172" customFormat="1">
      <c r="A97" s="138">
        <v>95</v>
      </c>
      <c r="B97" s="160" t="s">
        <v>212</v>
      </c>
      <c r="C97" s="213" t="s">
        <v>14</v>
      </c>
      <c r="D97" s="156" t="s">
        <v>214</v>
      </c>
      <c r="E97" s="161">
        <v>100</v>
      </c>
      <c r="F97" s="158">
        <v>0</v>
      </c>
      <c r="G97" s="158">
        <f t="shared" si="44"/>
        <v>300</v>
      </c>
      <c r="H97" s="159"/>
      <c r="I97" s="159"/>
      <c r="J97" s="159"/>
      <c r="K97" s="159"/>
      <c r="L97" s="159"/>
      <c r="M97" s="159"/>
      <c r="N97" s="159"/>
      <c r="O97" s="158">
        <f t="shared" si="27"/>
        <v>300</v>
      </c>
      <c r="P97" s="159">
        <v>6348</v>
      </c>
      <c r="Q97" s="158">
        <f t="shared" si="36"/>
        <v>-6048</v>
      </c>
      <c r="R97" s="158">
        <f t="shared" si="45"/>
        <v>300</v>
      </c>
      <c r="S97" s="159">
        <v>55</v>
      </c>
      <c r="T97" s="159">
        <v>50</v>
      </c>
      <c r="U97" s="159">
        <v>5148</v>
      </c>
      <c r="V97" s="159"/>
      <c r="W97" s="159"/>
      <c r="X97" s="159">
        <v>150</v>
      </c>
      <c r="Y97" s="159">
        <v>120</v>
      </c>
      <c r="Z97" s="158">
        <f t="shared" si="28"/>
        <v>5823</v>
      </c>
      <c r="AA97" s="159">
        <v>375</v>
      </c>
      <c r="AB97" s="158">
        <f t="shared" si="38"/>
        <v>-600</v>
      </c>
      <c r="AC97" s="158">
        <f t="shared" si="46"/>
        <v>300</v>
      </c>
      <c r="AD97" s="159">
        <v>50</v>
      </c>
      <c r="AE97" s="159"/>
      <c r="AF97" s="159"/>
      <c r="AG97" s="159"/>
      <c r="AH97" s="159"/>
      <c r="AI97" s="159"/>
      <c r="AJ97" s="159"/>
      <c r="AK97" s="158">
        <f t="shared" si="29"/>
        <v>350</v>
      </c>
      <c r="AL97" s="159"/>
      <c r="AM97" s="158">
        <f t="shared" si="30"/>
        <v>-250</v>
      </c>
      <c r="AN97" s="158">
        <f t="shared" si="47"/>
        <v>300</v>
      </c>
      <c r="AO97" s="159"/>
      <c r="AP97" s="159"/>
      <c r="AQ97" s="159"/>
      <c r="AR97" s="159"/>
      <c r="AS97" s="159"/>
      <c r="AT97" s="159"/>
      <c r="AU97" s="159"/>
      <c r="AV97" s="158">
        <f t="shared" si="31"/>
        <v>300</v>
      </c>
      <c r="AW97" s="159">
        <v>50</v>
      </c>
      <c r="AX97" s="159">
        <f t="shared" si="32"/>
        <v>0</v>
      </c>
      <c r="AY97" s="137" t="str">
        <f t="shared" si="33"/>
        <v>*</v>
      </c>
      <c r="AZ97" s="137" t="s">
        <v>1121</v>
      </c>
      <c r="BA97" s="140" t="str">
        <f t="shared" si="34"/>
        <v>Расчёт за 2010</v>
      </c>
      <c r="BE97" s="172" t="str">
        <f>IF(F97='База 2009'!AY98,"ДА","ПРОверитЬ")</f>
        <v>ДА</v>
      </c>
    </row>
    <row r="98" spans="1:57">
      <c r="A98" s="138">
        <v>96</v>
      </c>
      <c r="B98" s="222" t="s">
        <v>1150</v>
      </c>
      <c r="C98" s="213" t="s">
        <v>23</v>
      </c>
      <c r="D98" s="174"/>
      <c r="E98" s="161">
        <v>50</v>
      </c>
      <c r="F98" s="175">
        <v>0</v>
      </c>
      <c r="G98" s="177">
        <f t="shared" si="44"/>
        <v>150</v>
      </c>
      <c r="H98" s="176"/>
      <c r="I98" s="176"/>
      <c r="J98" s="176"/>
      <c r="K98" s="176"/>
      <c r="L98" s="176"/>
      <c r="M98" s="176"/>
      <c r="N98" s="176"/>
      <c r="O98" s="177">
        <f t="shared" si="27"/>
        <v>150</v>
      </c>
      <c r="P98" s="176"/>
      <c r="Q98" s="177">
        <f t="shared" si="36"/>
        <v>150</v>
      </c>
      <c r="R98" s="158">
        <f t="shared" si="45"/>
        <v>150</v>
      </c>
      <c r="S98" s="176"/>
      <c r="T98" s="176"/>
      <c r="U98" s="176"/>
      <c r="V98" s="176"/>
      <c r="W98" s="176"/>
      <c r="X98" s="176"/>
      <c r="Y98" s="176"/>
      <c r="Z98" s="177">
        <f t="shared" si="28"/>
        <v>150</v>
      </c>
      <c r="AA98" s="176">
        <v>600</v>
      </c>
      <c r="AB98" s="177">
        <f t="shared" si="38"/>
        <v>-300</v>
      </c>
      <c r="AC98" s="158">
        <f t="shared" si="46"/>
        <v>150</v>
      </c>
      <c r="AD98" s="176"/>
      <c r="AE98" s="176"/>
      <c r="AF98" s="176"/>
      <c r="AG98" s="176"/>
      <c r="AH98" s="176"/>
      <c r="AI98" s="176"/>
      <c r="AJ98" s="176"/>
      <c r="AK98" s="177">
        <f t="shared" si="29"/>
        <v>150</v>
      </c>
      <c r="AL98" s="176"/>
      <c r="AM98" s="177">
        <f t="shared" si="30"/>
        <v>-150</v>
      </c>
      <c r="AN98" s="158">
        <f t="shared" si="47"/>
        <v>150</v>
      </c>
      <c r="AO98" s="176"/>
      <c r="AP98" s="176"/>
      <c r="AQ98" s="176"/>
      <c r="AR98" s="176"/>
      <c r="AS98" s="176"/>
      <c r="AT98" s="176"/>
      <c r="AU98" s="176"/>
      <c r="AV98" s="177">
        <f t="shared" si="31"/>
        <v>150</v>
      </c>
      <c r="AW98" s="176"/>
      <c r="AX98" s="176">
        <f t="shared" si="32"/>
        <v>0</v>
      </c>
      <c r="AY98" s="137" t="str">
        <f t="shared" si="33"/>
        <v>*</v>
      </c>
      <c r="BA98" s="139" t="str">
        <f t="shared" si="34"/>
        <v>Расчёт за 2010</v>
      </c>
      <c r="BE98" s="143" t="str">
        <f>IF(F98='База 2009'!AY99,"ДА","ПРОверитЬ")</f>
        <v>ПРОверитЬ</v>
      </c>
    </row>
    <row r="99" spans="1:57">
      <c r="A99" s="138">
        <v>97</v>
      </c>
      <c r="B99" s="160" t="s">
        <v>216</v>
      </c>
      <c r="C99" s="213" t="s">
        <v>14</v>
      </c>
      <c r="D99" s="156" t="s">
        <v>908</v>
      </c>
      <c r="E99" s="161">
        <v>145</v>
      </c>
      <c r="F99" s="158">
        <v>-30</v>
      </c>
      <c r="G99" s="158">
        <f t="shared" si="44"/>
        <v>435</v>
      </c>
      <c r="H99" s="159"/>
      <c r="I99" s="159"/>
      <c r="J99" s="159"/>
      <c r="K99" s="159"/>
      <c r="L99" s="159"/>
      <c r="M99" s="159"/>
      <c r="N99" s="159"/>
      <c r="O99" s="158">
        <f t="shared" si="27"/>
        <v>435</v>
      </c>
      <c r="P99" s="159">
        <v>405</v>
      </c>
      <c r="Q99" s="158">
        <f t="shared" si="36"/>
        <v>0</v>
      </c>
      <c r="R99" s="158">
        <f t="shared" si="45"/>
        <v>435</v>
      </c>
      <c r="S99" s="159">
        <v>50</v>
      </c>
      <c r="T99" s="159"/>
      <c r="U99" s="159"/>
      <c r="V99" s="159"/>
      <c r="W99" s="159"/>
      <c r="X99" s="159"/>
      <c r="Y99" s="159">
        <v>120</v>
      </c>
      <c r="Z99" s="158">
        <f t="shared" si="28"/>
        <v>605</v>
      </c>
      <c r="AA99" s="159">
        <v>1040</v>
      </c>
      <c r="AB99" s="158">
        <f t="shared" si="38"/>
        <v>-435</v>
      </c>
      <c r="AC99" s="158">
        <f t="shared" si="46"/>
        <v>435</v>
      </c>
      <c r="AD99" s="159"/>
      <c r="AE99" s="159"/>
      <c r="AF99" s="159"/>
      <c r="AG99" s="159"/>
      <c r="AH99" s="159"/>
      <c r="AI99" s="159"/>
      <c r="AJ99" s="159"/>
      <c r="AK99" s="158">
        <f t="shared" si="29"/>
        <v>435</v>
      </c>
      <c r="AL99" s="159"/>
      <c r="AM99" s="158">
        <f t="shared" si="30"/>
        <v>0</v>
      </c>
      <c r="AN99" s="158">
        <f t="shared" si="47"/>
        <v>435</v>
      </c>
      <c r="AO99" s="159"/>
      <c r="AP99" s="159"/>
      <c r="AQ99" s="159"/>
      <c r="AR99" s="159"/>
      <c r="AS99" s="159"/>
      <c r="AT99" s="159"/>
      <c r="AU99" s="159"/>
      <c r="AV99" s="158">
        <f t="shared" ref="AV99:AV106" si="48">SUM(AN99:AU99)</f>
        <v>435</v>
      </c>
      <c r="AW99" s="159">
        <v>435</v>
      </c>
      <c r="AX99" s="159">
        <f t="shared" si="32"/>
        <v>0</v>
      </c>
      <c r="AY99" s="137" t="str">
        <f t="shared" si="33"/>
        <v>*</v>
      </c>
      <c r="BA99" s="139" t="str">
        <f t="shared" si="34"/>
        <v>Расчёт за 2010</v>
      </c>
      <c r="BE99" s="143" t="str">
        <f>IF(F99='База 2009'!AY100,"ДА","ПРОверитЬ")</f>
        <v>ПРОверитЬ</v>
      </c>
    </row>
    <row r="100" spans="1:57">
      <c r="A100" s="138">
        <v>98</v>
      </c>
      <c r="B100" s="155" t="s">
        <v>218</v>
      </c>
      <c r="C100" s="213" t="s">
        <v>10</v>
      </c>
      <c r="D100" s="156" t="s">
        <v>195</v>
      </c>
      <c r="E100" s="157">
        <v>135</v>
      </c>
      <c r="F100" s="158">
        <v>0</v>
      </c>
      <c r="G100" s="158">
        <f t="shared" si="44"/>
        <v>405</v>
      </c>
      <c r="H100" s="159"/>
      <c r="I100" s="159"/>
      <c r="J100" s="159"/>
      <c r="K100" s="159"/>
      <c r="L100" s="159"/>
      <c r="M100" s="159"/>
      <c r="N100" s="159"/>
      <c r="O100" s="158">
        <f t="shared" si="27"/>
        <v>405</v>
      </c>
      <c r="P100" s="159"/>
      <c r="Q100" s="158">
        <f t="shared" si="36"/>
        <v>405</v>
      </c>
      <c r="R100" s="158">
        <f t="shared" si="45"/>
        <v>405</v>
      </c>
      <c r="S100" s="159"/>
      <c r="T100" s="159"/>
      <c r="U100" s="159"/>
      <c r="V100" s="159"/>
      <c r="W100" s="159"/>
      <c r="X100" s="159"/>
      <c r="Y100" s="159">
        <v>50</v>
      </c>
      <c r="Z100" s="158">
        <f t="shared" si="28"/>
        <v>455</v>
      </c>
      <c r="AA100" s="159">
        <v>810</v>
      </c>
      <c r="AB100" s="158">
        <f t="shared" si="38"/>
        <v>50</v>
      </c>
      <c r="AC100" s="158">
        <f t="shared" si="46"/>
        <v>405</v>
      </c>
      <c r="AD100" s="159"/>
      <c r="AE100" s="159"/>
      <c r="AF100" s="159"/>
      <c r="AG100" s="159"/>
      <c r="AH100" s="159"/>
      <c r="AI100" s="159"/>
      <c r="AJ100" s="159"/>
      <c r="AK100" s="158">
        <f t="shared" si="29"/>
        <v>405</v>
      </c>
      <c r="AL100" s="159">
        <v>860</v>
      </c>
      <c r="AM100" s="158">
        <f t="shared" si="30"/>
        <v>-405</v>
      </c>
      <c r="AN100" s="158">
        <f t="shared" si="47"/>
        <v>405</v>
      </c>
      <c r="AO100" s="159"/>
      <c r="AP100" s="159"/>
      <c r="AQ100" s="159"/>
      <c r="AR100" s="159"/>
      <c r="AS100" s="159"/>
      <c r="AT100" s="159"/>
      <c r="AU100" s="159"/>
      <c r="AV100" s="158">
        <f t="shared" si="48"/>
        <v>405</v>
      </c>
      <c r="AW100" s="159"/>
      <c r="AX100" s="159">
        <f t="shared" si="32"/>
        <v>0</v>
      </c>
      <c r="AY100" s="137" t="str">
        <f t="shared" si="33"/>
        <v>*</v>
      </c>
      <c r="BA100" s="139" t="str">
        <f t="shared" si="34"/>
        <v>Расчёт за 2010</v>
      </c>
      <c r="BE100" s="143" t="str">
        <f>IF(F100='База 2009'!AY101,"ДА","ПРОверитЬ")</f>
        <v>ДА</v>
      </c>
    </row>
    <row r="101" spans="1:57">
      <c r="A101" s="138">
        <v>99</v>
      </c>
      <c r="B101" s="155" t="s">
        <v>220</v>
      </c>
      <c r="C101" s="213" t="s">
        <v>10</v>
      </c>
      <c r="D101" s="156" t="s">
        <v>222</v>
      </c>
      <c r="E101" s="157">
        <v>150</v>
      </c>
      <c r="F101" s="158">
        <v>0</v>
      </c>
      <c r="G101" s="158">
        <f t="shared" si="44"/>
        <v>450</v>
      </c>
      <c r="H101" s="159"/>
      <c r="I101" s="159">
        <v>50</v>
      </c>
      <c r="J101" s="159"/>
      <c r="K101" s="159"/>
      <c r="L101" s="159"/>
      <c r="M101" s="159"/>
      <c r="N101" s="159">
        <v>70</v>
      </c>
      <c r="O101" s="158">
        <f t="shared" si="27"/>
        <v>570</v>
      </c>
      <c r="P101" s="159">
        <v>570</v>
      </c>
      <c r="Q101" s="158">
        <f t="shared" si="36"/>
        <v>0</v>
      </c>
      <c r="R101" s="158">
        <f t="shared" si="45"/>
        <v>450</v>
      </c>
      <c r="S101" s="159">
        <v>50</v>
      </c>
      <c r="T101" s="159">
        <v>50</v>
      </c>
      <c r="U101" s="159"/>
      <c r="V101" s="159">
        <v>145</v>
      </c>
      <c r="W101" s="159"/>
      <c r="X101" s="159"/>
      <c r="Y101" s="159">
        <v>50</v>
      </c>
      <c r="Z101" s="158">
        <f t="shared" si="28"/>
        <v>745</v>
      </c>
      <c r="AA101" s="159">
        <v>745</v>
      </c>
      <c r="AB101" s="158">
        <f t="shared" si="38"/>
        <v>0</v>
      </c>
      <c r="AC101" s="158">
        <f t="shared" si="46"/>
        <v>450</v>
      </c>
      <c r="AD101" s="159"/>
      <c r="AE101" s="159"/>
      <c r="AF101" s="159"/>
      <c r="AG101" s="159"/>
      <c r="AH101" s="159">
        <v>150</v>
      </c>
      <c r="AI101" s="159"/>
      <c r="AJ101" s="159"/>
      <c r="AK101" s="158">
        <f t="shared" si="29"/>
        <v>600</v>
      </c>
      <c r="AL101" s="159">
        <v>600</v>
      </c>
      <c r="AM101" s="158">
        <f t="shared" si="30"/>
        <v>0</v>
      </c>
      <c r="AN101" s="158">
        <f t="shared" si="47"/>
        <v>450</v>
      </c>
      <c r="AO101" s="159"/>
      <c r="AP101" s="159"/>
      <c r="AQ101" s="159"/>
      <c r="AR101" s="159"/>
      <c r="AS101" s="159"/>
      <c r="AT101" s="159"/>
      <c r="AU101" s="159"/>
      <c r="AV101" s="158">
        <f t="shared" si="48"/>
        <v>450</v>
      </c>
      <c r="AW101" s="159">
        <v>450</v>
      </c>
      <c r="AX101" s="159">
        <f t="shared" si="32"/>
        <v>0</v>
      </c>
      <c r="AY101" s="137" t="str">
        <f t="shared" si="33"/>
        <v>*</v>
      </c>
      <c r="AZ101" s="137" t="s">
        <v>1121</v>
      </c>
      <c r="BA101" s="139" t="str">
        <f t="shared" si="34"/>
        <v>Расчёт за 2010</v>
      </c>
      <c r="BE101" s="143" t="str">
        <f>IF(F101='База 2009'!AY102,"ДА","ПРОверитЬ")</f>
        <v>ДА</v>
      </c>
    </row>
    <row r="102" spans="1:57">
      <c r="A102" s="138">
        <v>100</v>
      </c>
      <c r="B102" s="160" t="s">
        <v>223</v>
      </c>
      <c r="C102" s="213" t="s">
        <v>23</v>
      </c>
      <c r="D102" s="156" t="s">
        <v>225</v>
      </c>
      <c r="E102" s="161">
        <v>85</v>
      </c>
      <c r="F102" s="158">
        <v>-1070</v>
      </c>
      <c r="G102" s="158">
        <f t="shared" si="44"/>
        <v>255</v>
      </c>
      <c r="H102" s="159"/>
      <c r="I102" s="159">
        <v>50</v>
      </c>
      <c r="J102" s="159"/>
      <c r="K102" s="159"/>
      <c r="L102" s="159"/>
      <c r="M102" s="159"/>
      <c r="N102" s="159"/>
      <c r="O102" s="158">
        <f t="shared" si="27"/>
        <v>305</v>
      </c>
      <c r="P102" s="159"/>
      <c r="Q102" s="158">
        <f t="shared" si="36"/>
        <v>-765</v>
      </c>
      <c r="R102" s="158">
        <f t="shared" si="45"/>
        <v>255</v>
      </c>
      <c r="S102" s="159"/>
      <c r="T102" s="159"/>
      <c r="U102" s="159"/>
      <c r="V102" s="159"/>
      <c r="W102" s="159"/>
      <c r="X102" s="159"/>
      <c r="Y102" s="159"/>
      <c r="Z102" s="158">
        <f t="shared" si="28"/>
        <v>255</v>
      </c>
      <c r="AA102" s="159"/>
      <c r="AB102" s="158">
        <f t="shared" si="38"/>
        <v>-510</v>
      </c>
      <c r="AC102" s="158">
        <f t="shared" si="46"/>
        <v>255</v>
      </c>
      <c r="AD102" s="159"/>
      <c r="AE102" s="159"/>
      <c r="AF102" s="159"/>
      <c r="AG102" s="159"/>
      <c r="AH102" s="159"/>
      <c r="AI102" s="159"/>
      <c r="AJ102" s="159"/>
      <c r="AK102" s="158">
        <f t="shared" si="29"/>
        <v>255</v>
      </c>
      <c r="AL102" s="159"/>
      <c r="AM102" s="158">
        <f t="shared" si="30"/>
        <v>-255</v>
      </c>
      <c r="AN102" s="158">
        <f t="shared" si="47"/>
        <v>255</v>
      </c>
      <c r="AO102" s="159"/>
      <c r="AP102" s="159"/>
      <c r="AQ102" s="159"/>
      <c r="AR102" s="159"/>
      <c r="AS102" s="159"/>
      <c r="AT102" s="159"/>
      <c r="AU102" s="159"/>
      <c r="AV102" s="158">
        <f t="shared" si="48"/>
        <v>255</v>
      </c>
      <c r="AW102" s="159"/>
      <c r="AX102" s="159">
        <f t="shared" si="32"/>
        <v>0</v>
      </c>
      <c r="AY102" s="137" t="str">
        <f t="shared" si="33"/>
        <v>*</v>
      </c>
      <c r="AZ102" s="137"/>
      <c r="BA102" s="139" t="str">
        <f t="shared" si="34"/>
        <v>Расчёт за 2010</v>
      </c>
      <c r="BE102" s="143" t="str">
        <f>IF(F102='База 2009'!AY103,"ДА","ПРОверитЬ")</f>
        <v>ПРОверитЬ</v>
      </c>
    </row>
    <row r="103" spans="1:57">
      <c r="A103" s="138">
        <v>101</v>
      </c>
      <c r="B103" s="160" t="s">
        <v>226</v>
      </c>
      <c r="C103" s="213" t="s">
        <v>23</v>
      </c>
      <c r="D103" s="156" t="s">
        <v>228</v>
      </c>
      <c r="E103" s="161">
        <v>90</v>
      </c>
      <c r="F103" s="158">
        <v>0</v>
      </c>
      <c r="G103" s="158">
        <f t="shared" si="44"/>
        <v>270</v>
      </c>
      <c r="H103" s="159"/>
      <c r="I103" s="159"/>
      <c r="J103" s="159"/>
      <c r="K103" s="159"/>
      <c r="L103" s="159"/>
      <c r="M103" s="159"/>
      <c r="N103" s="159"/>
      <c r="O103" s="158">
        <f t="shared" si="27"/>
        <v>270</v>
      </c>
      <c r="P103" s="159">
        <v>270</v>
      </c>
      <c r="Q103" s="158">
        <f t="shared" si="36"/>
        <v>0</v>
      </c>
      <c r="R103" s="158">
        <f t="shared" si="45"/>
        <v>270</v>
      </c>
      <c r="S103" s="159"/>
      <c r="T103" s="159"/>
      <c r="U103" s="159"/>
      <c r="V103" s="159"/>
      <c r="W103" s="159"/>
      <c r="X103" s="159"/>
      <c r="Y103" s="159"/>
      <c r="Z103" s="158">
        <f t="shared" si="28"/>
        <v>270</v>
      </c>
      <c r="AA103" s="159">
        <v>270</v>
      </c>
      <c r="AB103" s="158">
        <f t="shared" si="38"/>
        <v>0</v>
      </c>
      <c r="AC103" s="158">
        <f t="shared" si="46"/>
        <v>270</v>
      </c>
      <c r="AD103" s="159">
        <v>50</v>
      </c>
      <c r="AE103" s="159">
        <v>72</v>
      </c>
      <c r="AF103" s="159"/>
      <c r="AG103" s="159"/>
      <c r="AH103" s="159"/>
      <c r="AI103" s="159"/>
      <c r="AJ103" s="159">
        <v>50</v>
      </c>
      <c r="AK103" s="158">
        <f t="shared" si="29"/>
        <v>442</v>
      </c>
      <c r="AL103" s="159">
        <v>712</v>
      </c>
      <c r="AM103" s="158">
        <f t="shared" si="30"/>
        <v>-270</v>
      </c>
      <c r="AN103" s="158">
        <f t="shared" si="47"/>
        <v>270</v>
      </c>
      <c r="AO103" s="159"/>
      <c r="AP103" s="159"/>
      <c r="AQ103" s="159"/>
      <c r="AR103" s="159"/>
      <c r="AS103" s="159"/>
      <c r="AT103" s="159"/>
      <c r="AU103" s="159"/>
      <c r="AV103" s="158">
        <f t="shared" si="48"/>
        <v>270</v>
      </c>
      <c r="AW103" s="159">
        <v>1170</v>
      </c>
      <c r="AX103" s="159">
        <f t="shared" si="32"/>
        <v>-1170</v>
      </c>
      <c r="AY103" s="137" t="str">
        <f t="shared" si="33"/>
        <v/>
      </c>
      <c r="BA103" s="139" t="str">
        <f t="shared" si="34"/>
        <v>Предоплата за 2011</v>
      </c>
      <c r="BE103" s="143" t="str">
        <f>IF(F103='База 2009'!AY104,"ДА","ПРОверитЬ")</f>
        <v>ДА</v>
      </c>
    </row>
    <row r="104" spans="1:57">
      <c r="A104" s="138">
        <v>102</v>
      </c>
      <c r="B104" s="160" t="s">
        <v>229</v>
      </c>
      <c r="C104" s="213" t="s">
        <v>23</v>
      </c>
      <c r="D104" s="156" t="s">
        <v>231</v>
      </c>
      <c r="E104" s="161">
        <v>65</v>
      </c>
      <c r="F104" s="158">
        <v>0</v>
      </c>
      <c r="G104" s="158">
        <f t="shared" si="44"/>
        <v>195</v>
      </c>
      <c r="H104" s="159"/>
      <c r="I104" s="159">
        <v>50</v>
      </c>
      <c r="J104" s="159"/>
      <c r="K104" s="159"/>
      <c r="L104" s="159"/>
      <c r="M104" s="159"/>
      <c r="N104" s="159"/>
      <c r="O104" s="158">
        <f t="shared" si="27"/>
        <v>245</v>
      </c>
      <c r="P104" s="159">
        <v>295</v>
      </c>
      <c r="Q104" s="158">
        <f t="shared" si="36"/>
        <v>-50</v>
      </c>
      <c r="R104" s="158">
        <f t="shared" si="45"/>
        <v>195</v>
      </c>
      <c r="S104" s="159"/>
      <c r="T104" s="159">
        <v>100</v>
      </c>
      <c r="U104" s="159"/>
      <c r="V104" s="159"/>
      <c r="W104" s="159"/>
      <c r="X104" s="159"/>
      <c r="Y104" s="159"/>
      <c r="Z104" s="158">
        <f t="shared" si="28"/>
        <v>295</v>
      </c>
      <c r="AA104" s="159">
        <v>245</v>
      </c>
      <c r="AB104" s="158">
        <f t="shared" si="38"/>
        <v>0</v>
      </c>
      <c r="AC104" s="158">
        <f t="shared" si="46"/>
        <v>195</v>
      </c>
      <c r="AD104" s="159"/>
      <c r="AE104" s="159"/>
      <c r="AF104" s="159"/>
      <c r="AG104" s="159"/>
      <c r="AH104" s="159"/>
      <c r="AI104" s="159"/>
      <c r="AJ104" s="159"/>
      <c r="AK104" s="158">
        <f t="shared" si="29"/>
        <v>195</v>
      </c>
      <c r="AL104" s="159">
        <v>390</v>
      </c>
      <c r="AM104" s="158">
        <f t="shared" si="30"/>
        <v>-195</v>
      </c>
      <c r="AN104" s="158">
        <f t="shared" si="47"/>
        <v>195</v>
      </c>
      <c r="AO104" s="159"/>
      <c r="AP104" s="159"/>
      <c r="AQ104" s="159"/>
      <c r="AR104" s="159"/>
      <c r="AS104" s="159"/>
      <c r="AT104" s="159"/>
      <c r="AU104" s="159"/>
      <c r="AV104" s="158">
        <f t="shared" si="48"/>
        <v>195</v>
      </c>
      <c r="AW104" s="159"/>
      <c r="AX104" s="159">
        <f t="shared" si="32"/>
        <v>0</v>
      </c>
      <c r="AY104" s="137" t="str">
        <f t="shared" si="33"/>
        <v>*</v>
      </c>
      <c r="BA104" s="139" t="str">
        <f t="shared" si="34"/>
        <v>Расчёт за 2010</v>
      </c>
      <c r="BE104" s="143" t="str">
        <f>IF(F104='База 2009'!AY105,"ДА","ПРОверитЬ")</f>
        <v>ДА</v>
      </c>
    </row>
    <row r="105" spans="1:57">
      <c r="A105" s="138">
        <v>103</v>
      </c>
      <c r="B105" s="160" t="s">
        <v>232</v>
      </c>
      <c r="C105" s="213" t="s">
        <v>23</v>
      </c>
      <c r="D105" s="156" t="s">
        <v>234</v>
      </c>
      <c r="E105" s="161">
        <v>85</v>
      </c>
      <c r="F105" s="158">
        <v>0</v>
      </c>
      <c r="G105" s="158">
        <f t="shared" si="44"/>
        <v>255</v>
      </c>
      <c r="H105" s="159"/>
      <c r="I105" s="159"/>
      <c r="J105" s="159"/>
      <c r="K105" s="159"/>
      <c r="L105" s="159"/>
      <c r="M105" s="159"/>
      <c r="N105" s="159"/>
      <c r="O105" s="158">
        <f t="shared" si="27"/>
        <v>255</v>
      </c>
      <c r="P105" s="159"/>
      <c r="Q105" s="158">
        <f t="shared" si="36"/>
        <v>255</v>
      </c>
      <c r="R105" s="158">
        <f t="shared" si="45"/>
        <v>255</v>
      </c>
      <c r="S105" s="159"/>
      <c r="T105" s="159"/>
      <c r="U105" s="159"/>
      <c r="V105" s="159"/>
      <c r="W105" s="159"/>
      <c r="X105" s="159"/>
      <c r="Y105" s="159"/>
      <c r="Z105" s="158">
        <f t="shared" si="28"/>
        <v>255</v>
      </c>
      <c r="AA105" s="159">
        <v>510</v>
      </c>
      <c r="AB105" s="158">
        <f t="shared" si="38"/>
        <v>0</v>
      </c>
      <c r="AC105" s="158">
        <f t="shared" si="46"/>
        <v>255</v>
      </c>
      <c r="AD105" s="159"/>
      <c r="AE105" s="159"/>
      <c r="AF105" s="159"/>
      <c r="AG105" s="159"/>
      <c r="AH105" s="159"/>
      <c r="AI105" s="159"/>
      <c r="AJ105" s="159"/>
      <c r="AK105" s="158">
        <f t="shared" si="29"/>
        <v>255</v>
      </c>
      <c r="AL105" s="159"/>
      <c r="AM105" s="158">
        <f t="shared" si="30"/>
        <v>255</v>
      </c>
      <c r="AN105" s="158">
        <f t="shared" si="47"/>
        <v>255</v>
      </c>
      <c r="AO105" s="159"/>
      <c r="AP105" s="159"/>
      <c r="AQ105" s="159"/>
      <c r="AR105" s="159"/>
      <c r="AS105" s="159"/>
      <c r="AT105" s="159"/>
      <c r="AU105" s="159"/>
      <c r="AV105" s="158">
        <f t="shared" si="48"/>
        <v>255</v>
      </c>
      <c r="AW105" s="159">
        <v>510</v>
      </c>
      <c r="AX105" s="159">
        <f t="shared" si="32"/>
        <v>0</v>
      </c>
      <c r="AY105" s="137" t="str">
        <f t="shared" si="33"/>
        <v>*</v>
      </c>
      <c r="BA105" s="139" t="str">
        <f t="shared" si="34"/>
        <v>Расчёт за 2010</v>
      </c>
      <c r="BE105" s="143" t="str">
        <f>IF(F105='База 2009'!AY106,"ДА","ПРОверитЬ")</f>
        <v>ПРОверитЬ</v>
      </c>
    </row>
    <row r="106" spans="1:57">
      <c r="A106" s="138">
        <v>104</v>
      </c>
      <c r="B106" s="160" t="s">
        <v>235</v>
      </c>
      <c r="C106" s="213" t="s">
        <v>23</v>
      </c>
      <c r="D106" s="156" t="s">
        <v>237</v>
      </c>
      <c r="E106" s="161">
        <v>80</v>
      </c>
      <c r="F106" s="158">
        <v>-30</v>
      </c>
      <c r="G106" s="158">
        <f t="shared" si="44"/>
        <v>240</v>
      </c>
      <c r="H106" s="159"/>
      <c r="I106" s="159"/>
      <c r="J106" s="159"/>
      <c r="K106" s="159"/>
      <c r="L106" s="159"/>
      <c r="M106" s="159"/>
      <c r="N106" s="159"/>
      <c r="O106" s="158">
        <f t="shared" si="27"/>
        <v>240</v>
      </c>
      <c r="P106" s="159">
        <v>210</v>
      </c>
      <c r="Q106" s="158">
        <f t="shared" ref="Q106:Q137" si="49">F106+O106-P106</f>
        <v>0</v>
      </c>
      <c r="R106" s="158">
        <f t="shared" si="45"/>
        <v>240</v>
      </c>
      <c r="S106" s="159"/>
      <c r="T106" s="159"/>
      <c r="U106" s="159"/>
      <c r="V106" s="159"/>
      <c r="W106" s="159"/>
      <c r="X106" s="159"/>
      <c r="Y106" s="159"/>
      <c r="Z106" s="158">
        <f t="shared" si="28"/>
        <v>240</v>
      </c>
      <c r="AA106" s="159"/>
      <c r="AB106" s="158">
        <f t="shared" ref="AB106:AB137" si="50">Q106+Z106-AA106</f>
        <v>240</v>
      </c>
      <c r="AC106" s="158">
        <f t="shared" si="46"/>
        <v>240</v>
      </c>
      <c r="AD106" s="159"/>
      <c r="AE106" s="159">
        <v>50</v>
      </c>
      <c r="AF106" s="159"/>
      <c r="AG106" s="159"/>
      <c r="AH106" s="159"/>
      <c r="AI106" s="159"/>
      <c r="AJ106" s="159"/>
      <c r="AK106" s="158">
        <f t="shared" si="29"/>
        <v>290</v>
      </c>
      <c r="AL106" s="159"/>
      <c r="AM106" s="158">
        <f t="shared" si="30"/>
        <v>530</v>
      </c>
      <c r="AN106" s="158">
        <f t="shared" si="47"/>
        <v>240</v>
      </c>
      <c r="AO106" s="159">
        <v>50</v>
      </c>
      <c r="AP106" s="159"/>
      <c r="AQ106" s="159"/>
      <c r="AR106" s="159"/>
      <c r="AS106" s="159"/>
      <c r="AT106" s="159"/>
      <c r="AU106" s="159"/>
      <c r="AV106" s="158">
        <f t="shared" si="48"/>
        <v>290</v>
      </c>
      <c r="AW106" s="159">
        <v>820</v>
      </c>
      <c r="AX106" s="159">
        <f t="shared" si="32"/>
        <v>0</v>
      </c>
      <c r="AY106" s="137" t="str">
        <f t="shared" si="33"/>
        <v>*</v>
      </c>
      <c r="BA106" s="139" t="str">
        <f t="shared" si="34"/>
        <v>Расчёт за 2010</v>
      </c>
      <c r="BE106" s="143" t="str">
        <f>IF(F106='База 2009'!AY107,"ДА","ПРОверитЬ")</f>
        <v>ПРОверитЬ</v>
      </c>
    </row>
    <row r="107" spans="1:57">
      <c r="A107" s="245">
        <v>105</v>
      </c>
      <c r="B107" s="223" t="s">
        <v>1162</v>
      </c>
      <c r="C107" s="215" t="s">
        <v>23</v>
      </c>
      <c r="D107" s="170" t="s">
        <v>12</v>
      </c>
      <c r="E107" s="171">
        <v>200</v>
      </c>
      <c r="F107" s="166">
        <v>600</v>
      </c>
      <c r="G107" s="166">
        <f t="shared" si="44"/>
        <v>600</v>
      </c>
      <c r="H107" s="167"/>
      <c r="I107" s="167"/>
      <c r="J107" s="167"/>
      <c r="K107" s="167"/>
      <c r="L107" s="167"/>
      <c r="M107" s="167"/>
      <c r="N107" s="167"/>
      <c r="O107" s="166">
        <f t="shared" si="27"/>
        <v>600</v>
      </c>
      <c r="P107" s="167"/>
      <c r="Q107" s="166">
        <f t="shared" si="49"/>
        <v>1200</v>
      </c>
      <c r="R107" s="166">
        <f t="shared" si="45"/>
        <v>600</v>
      </c>
      <c r="S107" s="167"/>
      <c r="T107" s="167"/>
      <c r="U107" s="167"/>
      <c r="V107" s="167"/>
      <c r="W107" s="167"/>
      <c r="X107" s="167"/>
      <c r="Y107" s="167"/>
      <c r="Z107" s="166">
        <f t="shared" si="28"/>
        <v>600</v>
      </c>
      <c r="AA107" s="167"/>
      <c r="AB107" s="166">
        <f t="shared" si="50"/>
        <v>1800</v>
      </c>
      <c r="AC107" s="166">
        <f t="shared" si="46"/>
        <v>600</v>
      </c>
      <c r="AD107" s="167"/>
      <c r="AE107" s="167"/>
      <c r="AF107" s="167"/>
      <c r="AG107" s="167"/>
      <c r="AH107" s="167"/>
      <c r="AI107" s="167"/>
      <c r="AJ107" s="167"/>
      <c r="AK107" s="166">
        <f t="shared" si="29"/>
        <v>600</v>
      </c>
      <c r="AL107" s="167"/>
      <c r="AM107" s="166">
        <f t="shared" si="30"/>
        <v>2400</v>
      </c>
      <c r="AN107" s="166">
        <v>0</v>
      </c>
      <c r="AO107" s="167"/>
      <c r="AP107" s="167"/>
      <c r="AQ107" s="167"/>
      <c r="AR107" s="167"/>
      <c r="AS107" s="167"/>
      <c r="AT107" s="167"/>
      <c r="AU107" s="167"/>
      <c r="AV107" s="166">
        <v>0</v>
      </c>
      <c r="AW107" s="167"/>
      <c r="AX107" s="167">
        <f t="shared" si="32"/>
        <v>2400</v>
      </c>
      <c r="AY107" s="137" t="str">
        <f t="shared" si="33"/>
        <v/>
      </c>
      <c r="AZ107" s="137" t="s">
        <v>1121</v>
      </c>
      <c r="BA107" s="139" t="str">
        <f t="shared" si="34"/>
        <v>Долг</v>
      </c>
      <c r="BE107" s="143" t="str">
        <f>IF(F107='База 2009'!AY108,"ДА","ПРОверитЬ")</f>
        <v>ПРОверитЬ</v>
      </c>
    </row>
    <row r="108" spans="1:57">
      <c r="A108" s="138">
        <v>106</v>
      </c>
      <c r="B108" s="160" t="s">
        <v>241</v>
      </c>
      <c r="C108" s="213" t="s">
        <v>23</v>
      </c>
      <c r="D108" s="156" t="s">
        <v>243</v>
      </c>
      <c r="E108" s="161">
        <v>35</v>
      </c>
      <c r="F108" s="158">
        <v>0</v>
      </c>
      <c r="G108" s="158">
        <f t="shared" si="44"/>
        <v>105</v>
      </c>
      <c r="H108" s="159"/>
      <c r="I108" s="159"/>
      <c r="J108" s="159"/>
      <c r="K108" s="159"/>
      <c r="L108" s="159"/>
      <c r="M108" s="159"/>
      <c r="N108" s="159"/>
      <c r="O108" s="158">
        <f t="shared" si="27"/>
        <v>105</v>
      </c>
      <c r="P108" s="159"/>
      <c r="Q108" s="158">
        <f t="shared" si="49"/>
        <v>105</v>
      </c>
      <c r="R108" s="158">
        <f t="shared" si="45"/>
        <v>105</v>
      </c>
      <c r="S108" s="159"/>
      <c r="T108" s="159"/>
      <c r="U108" s="159"/>
      <c r="V108" s="159"/>
      <c r="W108" s="159"/>
      <c r="X108" s="159"/>
      <c r="Y108" s="159"/>
      <c r="Z108" s="158">
        <f t="shared" si="28"/>
        <v>105</v>
      </c>
      <c r="AA108" s="159">
        <v>420</v>
      </c>
      <c r="AB108" s="158">
        <f t="shared" si="50"/>
        <v>-210</v>
      </c>
      <c r="AC108" s="158">
        <f t="shared" si="46"/>
        <v>105</v>
      </c>
      <c r="AD108" s="159"/>
      <c r="AE108" s="159"/>
      <c r="AF108" s="159"/>
      <c r="AG108" s="159"/>
      <c r="AH108" s="159"/>
      <c r="AI108" s="159"/>
      <c r="AJ108" s="159"/>
      <c r="AK108" s="158">
        <f t="shared" si="29"/>
        <v>105</v>
      </c>
      <c r="AL108" s="159"/>
      <c r="AM108" s="158">
        <f t="shared" si="30"/>
        <v>-105</v>
      </c>
      <c r="AN108" s="158">
        <f t="shared" ref="AN108:AN113" si="51">$E108*3</f>
        <v>105</v>
      </c>
      <c r="AO108" s="159"/>
      <c r="AP108" s="159"/>
      <c r="AQ108" s="159"/>
      <c r="AR108" s="159"/>
      <c r="AS108" s="159"/>
      <c r="AT108" s="159"/>
      <c r="AU108" s="159"/>
      <c r="AV108" s="158">
        <f t="shared" ref="AV108:AV171" si="52">SUM(AN108:AU108)</f>
        <v>105</v>
      </c>
      <c r="AW108" s="159"/>
      <c r="AX108" s="159">
        <f t="shared" si="32"/>
        <v>0</v>
      </c>
      <c r="AY108" s="137" t="str">
        <f t="shared" si="33"/>
        <v>*</v>
      </c>
      <c r="AZ108" s="137" t="s">
        <v>1121</v>
      </c>
      <c r="BA108" s="139" t="str">
        <f t="shared" si="34"/>
        <v>Расчёт за 2010</v>
      </c>
      <c r="BE108" s="143" t="str">
        <f>IF(F108='База 2009'!AY111,"ДА","ПРОверитЬ")</f>
        <v>ДА</v>
      </c>
    </row>
    <row r="109" spans="1:57">
      <c r="A109" s="138">
        <v>107</v>
      </c>
      <c r="B109" s="160" t="s">
        <v>248</v>
      </c>
      <c r="C109" s="213" t="s">
        <v>23</v>
      </c>
      <c r="D109" s="156" t="s">
        <v>12</v>
      </c>
      <c r="E109" s="161">
        <v>65</v>
      </c>
      <c r="F109" s="158">
        <v>0</v>
      </c>
      <c r="G109" s="158">
        <f t="shared" si="44"/>
        <v>195</v>
      </c>
      <c r="H109" s="159"/>
      <c r="I109" s="159"/>
      <c r="J109" s="159"/>
      <c r="K109" s="159"/>
      <c r="L109" s="159"/>
      <c r="M109" s="159"/>
      <c r="N109" s="159"/>
      <c r="O109" s="158">
        <f t="shared" si="27"/>
        <v>195</v>
      </c>
      <c r="P109" s="159">
        <v>780</v>
      </c>
      <c r="Q109" s="158">
        <f t="shared" si="49"/>
        <v>-585</v>
      </c>
      <c r="R109" s="158">
        <f t="shared" si="45"/>
        <v>195</v>
      </c>
      <c r="S109" s="159"/>
      <c r="T109" s="159"/>
      <c r="U109" s="159"/>
      <c r="V109" s="159"/>
      <c r="W109" s="159"/>
      <c r="X109" s="159"/>
      <c r="Y109" s="159"/>
      <c r="Z109" s="158">
        <f t="shared" si="28"/>
        <v>195</v>
      </c>
      <c r="AA109" s="159"/>
      <c r="AB109" s="158">
        <f t="shared" si="50"/>
        <v>-390</v>
      </c>
      <c r="AC109" s="158">
        <f t="shared" si="46"/>
        <v>195</v>
      </c>
      <c r="AD109" s="159"/>
      <c r="AE109" s="159"/>
      <c r="AF109" s="159"/>
      <c r="AG109" s="159"/>
      <c r="AH109" s="159"/>
      <c r="AI109" s="159"/>
      <c r="AJ109" s="159"/>
      <c r="AK109" s="158">
        <f t="shared" si="29"/>
        <v>195</v>
      </c>
      <c r="AL109" s="159"/>
      <c r="AM109" s="158">
        <f t="shared" si="30"/>
        <v>-195</v>
      </c>
      <c r="AN109" s="158">
        <f t="shared" si="51"/>
        <v>195</v>
      </c>
      <c r="AO109" s="159"/>
      <c r="AP109" s="159"/>
      <c r="AQ109" s="159"/>
      <c r="AR109" s="159"/>
      <c r="AS109" s="159"/>
      <c r="AT109" s="159"/>
      <c r="AU109" s="159"/>
      <c r="AV109" s="158">
        <f t="shared" si="52"/>
        <v>195</v>
      </c>
      <c r="AW109" s="159"/>
      <c r="AX109" s="159">
        <f t="shared" si="32"/>
        <v>0</v>
      </c>
      <c r="AY109" s="137" t="str">
        <f t="shared" si="33"/>
        <v>*</v>
      </c>
      <c r="BA109" s="139" t="str">
        <f t="shared" si="34"/>
        <v>Расчёт за 2010</v>
      </c>
      <c r="BE109" s="143" t="str">
        <f>IF(F109='База 2009'!AY112,"ДА","ПРОверитЬ")</f>
        <v>ДА</v>
      </c>
    </row>
    <row r="110" spans="1:57">
      <c r="A110" s="138">
        <v>108</v>
      </c>
      <c r="B110" s="160" t="s">
        <v>866</v>
      </c>
      <c r="C110" s="213" t="s">
        <v>14</v>
      </c>
      <c r="D110" s="156" t="s">
        <v>867</v>
      </c>
      <c r="E110" s="161">
        <v>25</v>
      </c>
      <c r="F110" s="158">
        <v>0</v>
      </c>
      <c r="G110" s="158">
        <f t="shared" si="44"/>
        <v>75</v>
      </c>
      <c r="H110" s="159"/>
      <c r="I110" s="159"/>
      <c r="J110" s="159"/>
      <c r="K110" s="159"/>
      <c r="L110" s="159"/>
      <c r="M110" s="159"/>
      <c r="N110" s="159"/>
      <c r="O110" s="158">
        <f t="shared" si="27"/>
        <v>75</v>
      </c>
      <c r="P110" s="159"/>
      <c r="Q110" s="158">
        <f t="shared" si="49"/>
        <v>75</v>
      </c>
      <c r="R110" s="158">
        <f t="shared" si="45"/>
        <v>75</v>
      </c>
      <c r="S110" s="159"/>
      <c r="T110" s="159"/>
      <c r="U110" s="159"/>
      <c r="V110" s="159"/>
      <c r="W110" s="159"/>
      <c r="X110" s="159"/>
      <c r="Y110" s="159"/>
      <c r="Z110" s="158">
        <f t="shared" si="28"/>
        <v>75</v>
      </c>
      <c r="AA110" s="159">
        <v>150</v>
      </c>
      <c r="AB110" s="158">
        <f t="shared" si="50"/>
        <v>0</v>
      </c>
      <c r="AC110" s="158">
        <f t="shared" si="46"/>
        <v>75</v>
      </c>
      <c r="AD110" s="159"/>
      <c r="AE110" s="159"/>
      <c r="AF110" s="159"/>
      <c r="AG110" s="159"/>
      <c r="AH110" s="159"/>
      <c r="AI110" s="159"/>
      <c r="AJ110" s="159"/>
      <c r="AK110" s="158">
        <f t="shared" si="29"/>
        <v>75</v>
      </c>
      <c r="AL110" s="159">
        <v>150</v>
      </c>
      <c r="AM110" s="158">
        <f t="shared" si="30"/>
        <v>-75</v>
      </c>
      <c r="AN110" s="158">
        <f t="shared" si="51"/>
        <v>75</v>
      </c>
      <c r="AO110" s="159"/>
      <c r="AP110" s="159"/>
      <c r="AQ110" s="159"/>
      <c r="AR110" s="159"/>
      <c r="AS110" s="159"/>
      <c r="AT110" s="159"/>
      <c r="AU110" s="159"/>
      <c r="AV110" s="158">
        <f t="shared" si="52"/>
        <v>75</v>
      </c>
      <c r="AW110" s="159"/>
      <c r="AX110" s="159">
        <f t="shared" si="32"/>
        <v>0</v>
      </c>
      <c r="AY110" s="137" t="str">
        <f t="shared" si="33"/>
        <v>*</v>
      </c>
      <c r="BA110" s="139" t="str">
        <f t="shared" si="34"/>
        <v>Расчёт за 2010</v>
      </c>
      <c r="BE110" s="143" t="str">
        <f>IF(F110='База 2009'!AY113,"ДА","ПРОверитЬ")</f>
        <v>ПРОверитЬ</v>
      </c>
    </row>
    <row r="111" spans="1:57">
      <c r="A111" s="138">
        <v>109</v>
      </c>
      <c r="B111" s="155" t="s">
        <v>250</v>
      </c>
      <c r="C111" s="213" t="s">
        <v>10</v>
      </c>
      <c r="D111" s="156" t="s">
        <v>900</v>
      </c>
      <c r="E111" s="157">
        <v>85</v>
      </c>
      <c r="F111" s="158">
        <v>-285</v>
      </c>
      <c r="G111" s="158">
        <f t="shared" si="44"/>
        <v>255</v>
      </c>
      <c r="H111" s="159"/>
      <c r="I111" s="159"/>
      <c r="J111" s="159"/>
      <c r="K111" s="159"/>
      <c r="L111" s="159"/>
      <c r="M111" s="159"/>
      <c r="N111" s="159"/>
      <c r="O111" s="158">
        <f t="shared" si="27"/>
        <v>255</v>
      </c>
      <c r="P111" s="159"/>
      <c r="Q111" s="158">
        <f t="shared" si="49"/>
        <v>-30</v>
      </c>
      <c r="R111" s="158">
        <f t="shared" si="45"/>
        <v>255</v>
      </c>
      <c r="S111" s="159"/>
      <c r="T111" s="159"/>
      <c r="U111" s="159"/>
      <c r="V111" s="159"/>
      <c r="W111" s="159"/>
      <c r="X111" s="159"/>
      <c r="Y111" s="159"/>
      <c r="Z111" s="158">
        <f t="shared" si="28"/>
        <v>255</v>
      </c>
      <c r="AA111" s="159">
        <v>225</v>
      </c>
      <c r="AB111" s="158">
        <f t="shared" si="50"/>
        <v>0</v>
      </c>
      <c r="AC111" s="158">
        <f t="shared" si="46"/>
        <v>255</v>
      </c>
      <c r="AD111" s="159"/>
      <c r="AE111" s="159"/>
      <c r="AF111" s="159"/>
      <c r="AG111" s="159"/>
      <c r="AH111" s="159"/>
      <c r="AI111" s="159"/>
      <c r="AJ111" s="159"/>
      <c r="AK111" s="158">
        <f t="shared" si="29"/>
        <v>255</v>
      </c>
      <c r="AL111" s="159"/>
      <c r="AM111" s="158">
        <f t="shared" si="30"/>
        <v>255</v>
      </c>
      <c r="AN111" s="158">
        <f t="shared" si="51"/>
        <v>255</v>
      </c>
      <c r="AO111" s="159"/>
      <c r="AP111" s="159"/>
      <c r="AQ111" s="159"/>
      <c r="AR111" s="159"/>
      <c r="AS111" s="159"/>
      <c r="AT111" s="159"/>
      <c r="AU111" s="159"/>
      <c r="AV111" s="158">
        <f t="shared" si="52"/>
        <v>255</v>
      </c>
      <c r="AW111" s="159">
        <v>585</v>
      </c>
      <c r="AX111" s="159">
        <f t="shared" si="32"/>
        <v>-75</v>
      </c>
      <c r="AY111" s="137" t="str">
        <f t="shared" si="33"/>
        <v/>
      </c>
      <c r="AZ111" s="137" t="s">
        <v>1121</v>
      </c>
      <c r="BA111" s="139" t="str">
        <f t="shared" si="34"/>
        <v>Предоплата за 2011</v>
      </c>
      <c r="BE111" s="143" t="str">
        <f>IF(F111='База 2009'!AY114,"ДА","ПРОверитЬ")</f>
        <v>ПРОверитЬ</v>
      </c>
    </row>
    <row r="112" spans="1:57">
      <c r="A112" s="138">
        <v>110</v>
      </c>
      <c r="B112" s="160" t="s">
        <v>252</v>
      </c>
      <c r="C112" s="213" t="s">
        <v>23</v>
      </c>
      <c r="D112" s="156" t="s">
        <v>254</v>
      </c>
      <c r="E112" s="161">
        <v>65</v>
      </c>
      <c r="F112" s="158">
        <v>0</v>
      </c>
      <c r="G112" s="158">
        <f t="shared" si="44"/>
        <v>195</v>
      </c>
      <c r="H112" s="159"/>
      <c r="I112" s="159"/>
      <c r="J112" s="159"/>
      <c r="K112" s="159"/>
      <c r="L112" s="159"/>
      <c r="M112" s="159"/>
      <c r="N112" s="159"/>
      <c r="O112" s="158">
        <f t="shared" si="27"/>
        <v>195</v>
      </c>
      <c r="P112" s="159">
        <v>780</v>
      </c>
      <c r="Q112" s="158">
        <f t="shared" si="49"/>
        <v>-585</v>
      </c>
      <c r="R112" s="158">
        <f t="shared" si="45"/>
        <v>195</v>
      </c>
      <c r="S112" s="159"/>
      <c r="T112" s="159"/>
      <c r="U112" s="159"/>
      <c r="V112" s="159"/>
      <c r="W112" s="159"/>
      <c r="X112" s="159"/>
      <c r="Y112" s="159"/>
      <c r="Z112" s="158">
        <f t="shared" si="28"/>
        <v>195</v>
      </c>
      <c r="AA112" s="159"/>
      <c r="AB112" s="158">
        <f t="shared" si="50"/>
        <v>-390</v>
      </c>
      <c r="AC112" s="158">
        <f t="shared" si="46"/>
        <v>195</v>
      </c>
      <c r="AD112" s="159"/>
      <c r="AE112" s="159"/>
      <c r="AF112" s="159"/>
      <c r="AG112" s="159"/>
      <c r="AH112" s="159"/>
      <c r="AI112" s="159"/>
      <c r="AJ112" s="159"/>
      <c r="AK112" s="158">
        <f t="shared" si="29"/>
        <v>195</v>
      </c>
      <c r="AL112" s="159"/>
      <c r="AM112" s="158">
        <f t="shared" si="30"/>
        <v>-195</v>
      </c>
      <c r="AN112" s="158">
        <f t="shared" si="51"/>
        <v>195</v>
      </c>
      <c r="AO112" s="159"/>
      <c r="AP112" s="159"/>
      <c r="AQ112" s="159"/>
      <c r="AR112" s="159"/>
      <c r="AS112" s="159"/>
      <c r="AT112" s="159"/>
      <c r="AU112" s="159"/>
      <c r="AV112" s="158">
        <f t="shared" si="52"/>
        <v>195</v>
      </c>
      <c r="AW112" s="159"/>
      <c r="AX112" s="159">
        <f t="shared" si="32"/>
        <v>0</v>
      </c>
      <c r="AY112" s="137" t="str">
        <f t="shared" si="33"/>
        <v>*</v>
      </c>
      <c r="BA112" s="139" t="str">
        <f t="shared" si="34"/>
        <v>Расчёт за 2010</v>
      </c>
      <c r="BE112" s="143" t="str">
        <f>IF(F112='База 2009'!AY115,"ДА","ПРОверитЬ")</f>
        <v>ПРОверитЬ</v>
      </c>
    </row>
    <row r="113" spans="1:57">
      <c r="A113" s="138">
        <v>111</v>
      </c>
      <c r="B113" s="160" t="s">
        <v>255</v>
      </c>
      <c r="C113" s="213" t="s">
        <v>14</v>
      </c>
      <c r="D113" s="156" t="s">
        <v>897</v>
      </c>
      <c r="E113" s="161">
        <v>100</v>
      </c>
      <c r="F113" s="158">
        <v>600</v>
      </c>
      <c r="G113" s="158">
        <f t="shared" si="44"/>
        <v>300</v>
      </c>
      <c r="H113" s="159"/>
      <c r="I113" s="159"/>
      <c r="J113" s="159"/>
      <c r="K113" s="159"/>
      <c r="L113" s="159"/>
      <c r="M113" s="159"/>
      <c r="N113" s="159"/>
      <c r="O113" s="158">
        <f t="shared" si="27"/>
        <v>300</v>
      </c>
      <c r="P113" s="159"/>
      <c r="Q113" s="158">
        <f t="shared" si="49"/>
        <v>900</v>
      </c>
      <c r="R113" s="158">
        <f t="shared" si="45"/>
        <v>300</v>
      </c>
      <c r="S113" s="159"/>
      <c r="T113" s="159"/>
      <c r="U113" s="159"/>
      <c r="V113" s="159"/>
      <c r="W113" s="159"/>
      <c r="X113" s="159"/>
      <c r="Y113" s="159"/>
      <c r="Z113" s="158">
        <f t="shared" si="28"/>
        <v>300</v>
      </c>
      <c r="AA113" s="159">
        <v>1500</v>
      </c>
      <c r="AB113" s="158">
        <f t="shared" si="50"/>
        <v>-300</v>
      </c>
      <c r="AC113" s="158">
        <f t="shared" si="46"/>
        <v>300</v>
      </c>
      <c r="AD113" s="159"/>
      <c r="AE113" s="159"/>
      <c r="AF113" s="159"/>
      <c r="AG113" s="159"/>
      <c r="AH113" s="159"/>
      <c r="AI113" s="159"/>
      <c r="AJ113" s="159"/>
      <c r="AK113" s="158">
        <f t="shared" si="29"/>
        <v>300</v>
      </c>
      <c r="AL113" s="159">
        <v>300</v>
      </c>
      <c r="AM113" s="158">
        <f t="shared" si="30"/>
        <v>-300</v>
      </c>
      <c r="AN113" s="158">
        <f t="shared" si="51"/>
        <v>300</v>
      </c>
      <c r="AO113" s="159"/>
      <c r="AP113" s="159"/>
      <c r="AQ113" s="159"/>
      <c r="AR113" s="159"/>
      <c r="AS113" s="159"/>
      <c r="AT113" s="159"/>
      <c r="AU113" s="159"/>
      <c r="AV113" s="158">
        <f t="shared" si="52"/>
        <v>300</v>
      </c>
      <c r="AW113" s="159"/>
      <c r="AX113" s="159">
        <f t="shared" si="32"/>
        <v>0</v>
      </c>
      <c r="AY113" s="137" t="str">
        <f t="shared" si="33"/>
        <v>*</v>
      </c>
      <c r="BA113" s="139" t="str">
        <f t="shared" si="34"/>
        <v>Расчёт за 2010</v>
      </c>
      <c r="BE113" s="143" t="str">
        <f>IF(F113='База 2009'!AY116,"ДА","ПРОверитЬ")</f>
        <v>ПРОверитЬ</v>
      </c>
    </row>
    <row r="114" spans="1:57">
      <c r="A114" s="138">
        <v>112</v>
      </c>
      <c r="B114" s="169" t="s">
        <v>1129</v>
      </c>
      <c r="C114" s="215" t="s">
        <v>23</v>
      </c>
      <c r="D114" s="170" t="s">
        <v>12</v>
      </c>
      <c r="E114" s="171">
        <v>50</v>
      </c>
      <c r="F114" s="166">
        <v>900</v>
      </c>
      <c r="G114" s="166">
        <v>0</v>
      </c>
      <c r="H114" s="167"/>
      <c r="I114" s="167"/>
      <c r="J114" s="167"/>
      <c r="K114" s="167"/>
      <c r="L114" s="167"/>
      <c r="M114" s="167"/>
      <c r="N114" s="167"/>
      <c r="O114" s="166">
        <f t="shared" si="27"/>
        <v>0</v>
      </c>
      <c r="P114" s="167"/>
      <c r="Q114" s="166">
        <f t="shared" si="49"/>
        <v>900</v>
      </c>
      <c r="R114" s="166">
        <v>0</v>
      </c>
      <c r="S114" s="167"/>
      <c r="T114" s="167"/>
      <c r="U114" s="167"/>
      <c r="V114" s="167"/>
      <c r="W114" s="167"/>
      <c r="X114" s="167"/>
      <c r="Y114" s="167"/>
      <c r="Z114" s="166">
        <f t="shared" si="28"/>
        <v>0</v>
      </c>
      <c r="AA114" s="167"/>
      <c r="AB114" s="166">
        <f t="shared" si="50"/>
        <v>900</v>
      </c>
      <c r="AC114" s="166">
        <v>0</v>
      </c>
      <c r="AD114" s="167"/>
      <c r="AE114" s="167"/>
      <c r="AF114" s="167"/>
      <c r="AG114" s="167"/>
      <c r="AH114" s="167"/>
      <c r="AI114" s="167"/>
      <c r="AJ114" s="167"/>
      <c r="AK114" s="166">
        <f t="shared" si="29"/>
        <v>0</v>
      </c>
      <c r="AL114" s="167"/>
      <c r="AM114" s="166">
        <f t="shared" si="30"/>
        <v>900</v>
      </c>
      <c r="AN114" s="166">
        <v>0</v>
      </c>
      <c r="AO114" s="167"/>
      <c r="AP114" s="167"/>
      <c r="AQ114" s="167"/>
      <c r="AR114" s="167"/>
      <c r="AS114" s="167"/>
      <c r="AT114" s="167"/>
      <c r="AU114" s="167"/>
      <c r="AV114" s="166">
        <f t="shared" si="52"/>
        <v>0</v>
      </c>
      <c r="AW114" s="167"/>
      <c r="AX114" s="167">
        <f t="shared" si="32"/>
        <v>900</v>
      </c>
      <c r="AY114" s="137" t="str">
        <f t="shared" si="33"/>
        <v/>
      </c>
      <c r="BA114" s="139" t="str">
        <f t="shared" si="34"/>
        <v>Долг</v>
      </c>
      <c r="BE114" s="143" t="str">
        <f>IF(F114='База 2009'!AY117,"ДА","ПРОверитЬ")</f>
        <v>ПРОверитЬ</v>
      </c>
    </row>
    <row r="115" spans="1:57">
      <c r="A115" s="138">
        <v>113</v>
      </c>
      <c r="B115" s="160" t="s">
        <v>909</v>
      </c>
      <c r="C115" s="213" t="s">
        <v>23</v>
      </c>
      <c r="D115" s="156" t="s">
        <v>910</v>
      </c>
      <c r="E115" s="161">
        <v>50</v>
      </c>
      <c r="F115" s="158">
        <v>0</v>
      </c>
      <c r="G115" s="158">
        <f t="shared" ref="G115:G146" si="53">E115*3</f>
        <v>150</v>
      </c>
      <c r="H115" s="159"/>
      <c r="I115" s="159"/>
      <c r="J115" s="159"/>
      <c r="K115" s="159"/>
      <c r="L115" s="159"/>
      <c r="M115" s="159"/>
      <c r="N115" s="159"/>
      <c r="O115" s="158">
        <f t="shared" si="27"/>
        <v>150</v>
      </c>
      <c r="P115" s="159">
        <v>650</v>
      </c>
      <c r="Q115" s="158">
        <f t="shared" si="49"/>
        <v>-500</v>
      </c>
      <c r="R115" s="158">
        <f t="shared" ref="R115:R146" si="54">E115*3</f>
        <v>150</v>
      </c>
      <c r="S115" s="159"/>
      <c r="T115" s="159"/>
      <c r="U115" s="159"/>
      <c r="V115" s="159"/>
      <c r="W115" s="159"/>
      <c r="X115" s="159"/>
      <c r="Y115" s="159"/>
      <c r="Z115" s="158">
        <f t="shared" si="28"/>
        <v>150</v>
      </c>
      <c r="AA115" s="159"/>
      <c r="AB115" s="158">
        <f t="shared" si="50"/>
        <v>-350</v>
      </c>
      <c r="AC115" s="158">
        <f t="shared" ref="AC115:AC146" si="55">$E115*3</f>
        <v>150</v>
      </c>
      <c r="AD115" s="159"/>
      <c r="AE115" s="159">
        <v>150</v>
      </c>
      <c r="AF115" s="159"/>
      <c r="AG115" s="159"/>
      <c r="AH115" s="159">
        <v>150</v>
      </c>
      <c r="AI115" s="159"/>
      <c r="AJ115" s="159"/>
      <c r="AK115" s="158">
        <f t="shared" si="29"/>
        <v>450</v>
      </c>
      <c r="AL115" s="159"/>
      <c r="AM115" s="158">
        <f t="shared" si="30"/>
        <v>100</v>
      </c>
      <c r="AN115" s="158">
        <f t="shared" ref="AN115:AN146" si="56">$E115*3</f>
        <v>150</v>
      </c>
      <c r="AO115" s="159"/>
      <c r="AP115" s="159"/>
      <c r="AQ115" s="159"/>
      <c r="AR115" s="159"/>
      <c r="AS115" s="159"/>
      <c r="AT115" s="159"/>
      <c r="AU115" s="159"/>
      <c r="AV115" s="158">
        <f t="shared" si="52"/>
        <v>150</v>
      </c>
      <c r="AW115" s="159">
        <v>250</v>
      </c>
      <c r="AX115" s="159">
        <f t="shared" si="32"/>
        <v>0</v>
      </c>
      <c r="AY115" s="137" t="str">
        <f t="shared" si="33"/>
        <v>*</v>
      </c>
      <c r="BA115" s="139" t="str">
        <f t="shared" si="34"/>
        <v>Расчёт за 2010</v>
      </c>
      <c r="BE115" s="143" t="str">
        <f>IF(F115='База 2009'!AY118,"ДА","ПРОверитЬ")</f>
        <v>ДА</v>
      </c>
    </row>
    <row r="116" spans="1:57">
      <c r="A116" s="138">
        <v>114</v>
      </c>
      <c r="B116" s="160" t="s">
        <v>259</v>
      </c>
      <c r="C116" s="213" t="s">
        <v>23</v>
      </c>
      <c r="D116" s="156" t="s">
        <v>261</v>
      </c>
      <c r="E116" s="161">
        <v>85</v>
      </c>
      <c r="F116" s="158">
        <v>0</v>
      </c>
      <c r="G116" s="158">
        <f t="shared" si="53"/>
        <v>255</v>
      </c>
      <c r="H116" s="159"/>
      <c r="I116" s="159"/>
      <c r="J116" s="159"/>
      <c r="K116" s="159"/>
      <c r="L116" s="159"/>
      <c r="M116" s="159"/>
      <c r="N116" s="159"/>
      <c r="O116" s="158">
        <f t="shared" si="27"/>
        <v>255</v>
      </c>
      <c r="P116" s="159">
        <v>255</v>
      </c>
      <c r="Q116" s="158">
        <f t="shared" si="49"/>
        <v>0</v>
      </c>
      <c r="R116" s="158">
        <f t="shared" si="54"/>
        <v>255</v>
      </c>
      <c r="S116" s="159"/>
      <c r="T116" s="159"/>
      <c r="U116" s="159"/>
      <c r="V116" s="159"/>
      <c r="W116" s="159"/>
      <c r="X116" s="159"/>
      <c r="Y116" s="159"/>
      <c r="Z116" s="158">
        <f t="shared" si="28"/>
        <v>255</v>
      </c>
      <c r="AA116" s="159">
        <v>255</v>
      </c>
      <c r="AB116" s="158">
        <f t="shared" si="50"/>
        <v>0</v>
      </c>
      <c r="AC116" s="158">
        <f t="shared" si="55"/>
        <v>255</v>
      </c>
      <c r="AD116" s="159"/>
      <c r="AE116" s="159"/>
      <c r="AF116" s="159"/>
      <c r="AG116" s="159"/>
      <c r="AH116" s="159"/>
      <c r="AI116" s="159"/>
      <c r="AJ116" s="159"/>
      <c r="AK116" s="158">
        <f t="shared" si="29"/>
        <v>255</v>
      </c>
      <c r="AL116" s="159">
        <v>510</v>
      </c>
      <c r="AM116" s="158">
        <f t="shared" si="30"/>
        <v>-255</v>
      </c>
      <c r="AN116" s="158">
        <f t="shared" si="56"/>
        <v>255</v>
      </c>
      <c r="AO116" s="159"/>
      <c r="AP116" s="159"/>
      <c r="AQ116" s="159"/>
      <c r="AR116" s="159"/>
      <c r="AS116" s="159"/>
      <c r="AT116" s="159"/>
      <c r="AU116" s="159"/>
      <c r="AV116" s="158">
        <f t="shared" si="52"/>
        <v>255</v>
      </c>
      <c r="AW116" s="159"/>
      <c r="AX116" s="159">
        <f t="shared" si="32"/>
        <v>0</v>
      </c>
      <c r="AY116" s="137" t="str">
        <f t="shared" si="33"/>
        <v>*</v>
      </c>
      <c r="BA116" s="139" t="str">
        <f t="shared" si="34"/>
        <v>Расчёт за 2010</v>
      </c>
      <c r="BE116" s="143" t="str">
        <f>IF(F116='База 2009'!AY119,"ДА","ПРОверитЬ")</f>
        <v>ПРОверитЬ</v>
      </c>
    </row>
    <row r="117" spans="1:57">
      <c r="A117" s="138">
        <v>115</v>
      </c>
      <c r="B117" s="162" t="s">
        <v>262</v>
      </c>
      <c r="C117" s="214" t="s">
        <v>30</v>
      </c>
      <c r="D117" s="164" t="s">
        <v>12</v>
      </c>
      <c r="E117" s="163">
        <v>0</v>
      </c>
      <c r="F117" s="165">
        <v>8250</v>
      </c>
      <c r="G117" s="166">
        <f t="shared" si="53"/>
        <v>0</v>
      </c>
      <c r="H117" s="167"/>
      <c r="I117" s="167"/>
      <c r="J117" s="167"/>
      <c r="K117" s="167"/>
      <c r="L117" s="167"/>
      <c r="M117" s="167"/>
      <c r="N117" s="167"/>
      <c r="O117" s="166">
        <f t="shared" si="27"/>
        <v>0</v>
      </c>
      <c r="P117" s="167"/>
      <c r="Q117" s="166">
        <f t="shared" si="49"/>
        <v>8250</v>
      </c>
      <c r="R117" s="166">
        <f t="shared" si="54"/>
        <v>0</v>
      </c>
      <c r="S117" s="167"/>
      <c r="T117" s="167"/>
      <c r="U117" s="167"/>
      <c r="V117" s="167"/>
      <c r="W117" s="167"/>
      <c r="X117" s="167"/>
      <c r="Y117" s="167"/>
      <c r="Z117" s="166">
        <f t="shared" si="28"/>
        <v>0</v>
      </c>
      <c r="AA117" s="167"/>
      <c r="AB117" s="166">
        <f t="shared" si="50"/>
        <v>8250</v>
      </c>
      <c r="AC117" s="166">
        <f t="shared" si="55"/>
        <v>0</v>
      </c>
      <c r="AD117" s="167"/>
      <c r="AE117" s="167"/>
      <c r="AF117" s="167"/>
      <c r="AG117" s="167"/>
      <c r="AH117" s="167"/>
      <c r="AI117" s="167"/>
      <c r="AJ117" s="167"/>
      <c r="AK117" s="166">
        <f t="shared" si="29"/>
        <v>0</v>
      </c>
      <c r="AL117" s="167"/>
      <c r="AM117" s="166">
        <f t="shared" si="30"/>
        <v>8250</v>
      </c>
      <c r="AN117" s="166">
        <f t="shared" si="56"/>
        <v>0</v>
      </c>
      <c r="AO117" s="167"/>
      <c r="AP117" s="167"/>
      <c r="AQ117" s="167"/>
      <c r="AR117" s="167"/>
      <c r="AS117" s="167"/>
      <c r="AT117" s="167"/>
      <c r="AU117" s="167"/>
      <c r="AV117" s="166">
        <f t="shared" si="52"/>
        <v>0</v>
      </c>
      <c r="AW117" s="167"/>
      <c r="AX117" s="167">
        <f t="shared" si="32"/>
        <v>8250</v>
      </c>
      <c r="AY117" s="137" t="str">
        <f t="shared" si="33"/>
        <v/>
      </c>
      <c r="BA117" s="139" t="str">
        <f t="shared" si="34"/>
        <v>Долг</v>
      </c>
      <c r="BE117" s="143" t="str">
        <f>IF(F117='База 2009'!AY120,"ДА","ПРОверитЬ")</f>
        <v>ПРОверитЬ</v>
      </c>
    </row>
    <row r="118" spans="1:57">
      <c r="A118" s="138">
        <v>116</v>
      </c>
      <c r="B118" s="162" t="s">
        <v>265</v>
      </c>
      <c r="C118" s="214" t="s">
        <v>30</v>
      </c>
      <c r="D118" s="164"/>
      <c r="E118" s="162"/>
      <c r="F118" s="165">
        <v>730</v>
      </c>
      <c r="G118" s="166">
        <f t="shared" si="53"/>
        <v>0</v>
      </c>
      <c r="H118" s="167"/>
      <c r="I118" s="167"/>
      <c r="J118" s="167"/>
      <c r="K118" s="167"/>
      <c r="L118" s="167"/>
      <c r="M118" s="167"/>
      <c r="N118" s="167"/>
      <c r="O118" s="166">
        <f t="shared" si="27"/>
        <v>0</v>
      </c>
      <c r="P118" s="167"/>
      <c r="Q118" s="166">
        <f t="shared" si="49"/>
        <v>730</v>
      </c>
      <c r="R118" s="166">
        <f t="shared" si="54"/>
        <v>0</v>
      </c>
      <c r="S118" s="167"/>
      <c r="T118" s="167"/>
      <c r="U118" s="167"/>
      <c r="V118" s="167"/>
      <c r="W118" s="167"/>
      <c r="X118" s="167"/>
      <c r="Y118" s="167"/>
      <c r="Z118" s="166">
        <f t="shared" si="28"/>
        <v>0</v>
      </c>
      <c r="AA118" s="167"/>
      <c r="AB118" s="166">
        <f t="shared" si="50"/>
        <v>730</v>
      </c>
      <c r="AC118" s="166">
        <f t="shared" si="55"/>
        <v>0</v>
      </c>
      <c r="AD118" s="167"/>
      <c r="AE118" s="167"/>
      <c r="AF118" s="167"/>
      <c r="AG118" s="167"/>
      <c r="AH118" s="167"/>
      <c r="AI118" s="167"/>
      <c r="AJ118" s="167"/>
      <c r="AK118" s="166">
        <f t="shared" si="29"/>
        <v>0</v>
      </c>
      <c r="AL118" s="167"/>
      <c r="AM118" s="166">
        <f t="shared" si="30"/>
        <v>730</v>
      </c>
      <c r="AN118" s="166">
        <f t="shared" si="56"/>
        <v>0</v>
      </c>
      <c r="AO118" s="167"/>
      <c r="AP118" s="167"/>
      <c r="AQ118" s="167"/>
      <c r="AR118" s="167"/>
      <c r="AS118" s="167"/>
      <c r="AT118" s="167"/>
      <c r="AU118" s="167"/>
      <c r="AV118" s="166">
        <f t="shared" si="52"/>
        <v>0</v>
      </c>
      <c r="AW118" s="167"/>
      <c r="AX118" s="167">
        <f t="shared" si="32"/>
        <v>730</v>
      </c>
      <c r="AY118" s="137" t="str">
        <f t="shared" si="33"/>
        <v/>
      </c>
      <c r="AZ118" s="233" t="s">
        <v>1163</v>
      </c>
      <c r="BA118" s="139" t="str">
        <f t="shared" si="34"/>
        <v>Долг</v>
      </c>
      <c r="BE118" s="143" t="str">
        <f>IF(F118='База 2009'!AY121,"ДА","ПРОверитЬ")</f>
        <v>ПРОверитЬ</v>
      </c>
    </row>
    <row r="119" spans="1:57">
      <c r="A119" s="138">
        <v>117</v>
      </c>
      <c r="B119" s="160" t="s">
        <v>266</v>
      </c>
      <c r="C119" s="213" t="s">
        <v>14</v>
      </c>
      <c r="D119" s="156" t="s">
        <v>268</v>
      </c>
      <c r="E119" s="161">
        <v>80</v>
      </c>
      <c r="F119" s="158">
        <v>50</v>
      </c>
      <c r="G119" s="158">
        <f t="shared" si="53"/>
        <v>240</v>
      </c>
      <c r="H119" s="159">
        <v>50</v>
      </c>
      <c r="I119" s="159"/>
      <c r="J119" s="159"/>
      <c r="K119" s="159"/>
      <c r="L119" s="159"/>
      <c r="M119" s="159"/>
      <c r="N119" s="159"/>
      <c r="O119" s="158">
        <f t="shared" si="27"/>
        <v>290</v>
      </c>
      <c r="P119" s="159">
        <v>50</v>
      </c>
      <c r="Q119" s="158">
        <f t="shared" si="49"/>
        <v>290</v>
      </c>
      <c r="R119" s="158">
        <f t="shared" si="54"/>
        <v>240</v>
      </c>
      <c r="S119" s="159"/>
      <c r="T119" s="159"/>
      <c r="U119" s="159"/>
      <c r="V119" s="159"/>
      <c r="W119" s="159"/>
      <c r="X119" s="159"/>
      <c r="Y119" s="159"/>
      <c r="Z119" s="158">
        <f t="shared" si="28"/>
        <v>240</v>
      </c>
      <c r="AA119" s="159">
        <v>700</v>
      </c>
      <c r="AB119" s="158">
        <f t="shared" si="50"/>
        <v>-170</v>
      </c>
      <c r="AC119" s="158">
        <f t="shared" si="55"/>
        <v>240</v>
      </c>
      <c r="AD119" s="159"/>
      <c r="AE119" s="159"/>
      <c r="AF119" s="159"/>
      <c r="AG119" s="159"/>
      <c r="AH119" s="159"/>
      <c r="AI119" s="159"/>
      <c r="AJ119" s="159"/>
      <c r="AK119" s="158">
        <f t="shared" si="29"/>
        <v>240</v>
      </c>
      <c r="AL119" s="159"/>
      <c r="AM119" s="158">
        <f t="shared" si="30"/>
        <v>70</v>
      </c>
      <c r="AN119" s="158">
        <f t="shared" si="56"/>
        <v>240</v>
      </c>
      <c r="AO119" s="159"/>
      <c r="AP119" s="159"/>
      <c r="AQ119" s="159"/>
      <c r="AR119" s="159"/>
      <c r="AS119" s="159"/>
      <c r="AT119" s="159"/>
      <c r="AU119" s="159"/>
      <c r="AV119" s="158">
        <f t="shared" si="52"/>
        <v>240</v>
      </c>
      <c r="AW119" s="159">
        <v>310</v>
      </c>
      <c r="AX119" s="159">
        <f t="shared" si="32"/>
        <v>0</v>
      </c>
      <c r="AY119" s="137" t="str">
        <f t="shared" si="33"/>
        <v>*</v>
      </c>
      <c r="BA119" s="139" t="str">
        <f t="shared" si="34"/>
        <v>Расчёт за 2010</v>
      </c>
      <c r="BE119" s="143" t="str">
        <f>IF(F119='База 2009'!AY122,"ДА","ПРОверитЬ")</f>
        <v>ПРОверитЬ</v>
      </c>
    </row>
    <row r="120" spans="1:57">
      <c r="A120" s="138">
        <v>118</v>
      </c>
      <c r="B120" s="160" t="s">
        <v>269</v>
      </c>
      <c r="C120" s="213" t="s">
        <v>23</v>
      </c>
      <c r="D120" s="156" t="s">
        <v>271</v>
      </c>
      <c r="E120" s="161">
        <v>50</v>
      </c>
      <c r="F120" s="158">
        <v>600</v>
      </c>
      <c r="G120" s="158">
        <f t="shared" si="53"/>
        <v>150</v>
      </c>
      <c r="H120" s="159"/>
      <c r="I120" s="159"/>
      <c r="J120" s="159"/>
      <c r="K120" s="159"/>
      <c r="L120" s="159"/>
      <c r="M120" s="159"/>
      <c r="N120" s="159"/>
      <c r="O120" s="158">
        <f t="shared" si="27"/>
        <v>150</v>
      </c>
      <c r="P120" s="159">
        <v>600</v>
      </c>
      <c r="Q120" s="158">
        <f t="shared" si="49"/>
        <v>150</v>
      </c>
      <c r="R120" s="158">
        <f t="shared" si="54"/>
        <v>150</v>
      </c>
      <c r="S120" s="159"/>
      <c r="T120" s="159"/>
      <c r="U120" s="159"/>
      <c r="V120" s="159"/>
      <c r="W120" s="159"/>
      <c r="X120" s="159"/>
      <c r="Y120" s="159"/>
      <c r="Z120" s="158">
        <f t="shared" si="28"/>
        <v>150</v>
      </c>
      <c r="AA120" s="159">
        <v>600</v>
      </c>
      <c r="AB120" s="158">
        <f t="shared" si="50"/>
        <v>-300</v>
      </c>
      <c r="AC120" s="158">
        <f t="shared" si="55"/>
        <v>150</v>
      </c>
      <c r="AD120" s="159"/>
      <c r="AE120" s="159"/>
      <c r="AF120" s="159"/>
      <c r="AG120" s="159"/>
      <c r="AH120" s="159"/>
      <c r="AI120" s="159"/>
      <c r="AJ120" s="159"/>
      <c r="AK120" s="158">
        <f t="shared" si="29"/>
        <v>150</v>
      </c>
      <c r="AL120" s="159"/>
      <c r="AM120" s="158">
        <f t="shared" si="30"/>
        <v>-150</v>
      </c>
      <c r="AN120" s="158">
        <f t="shared" si="56"/>
        <v>150</v>
      </c>
      <c r="AO120" s="159"/>
      <c r="AP120" s="159"/>
      <c r="AQ120" s="159"/>
      <c r="AR120" s="159"/>
      <c r="AS120" s="159"/>
      <c r="AT120" s="159"/>
      <c r="AU120" s="159"/>
      <c r="AV120" s="158">
        <f t="shared" si="52"/>
        <v>150</v>
      </c>
      <c r="AW120" s="159"/>
      <c r="AX120" s="159">
        <f t="shared" si="32"/>
        <v>0</v>
      </c>
      <c r="AY120" s="137" t="str">
        <f t="shared" si="33"/>
        <v>*</v>
      </c>
      <c r="AZ120" s="233" t="s">
        <v>1163</v>
      </c>
      <c r="BA120" s="139" t="str">
        <f t="shared" si="34"/>
        <v>Расчёт за 2010</v>
      </c>
      <c r="BE120" s="143" t="str">
        <f>IF(F120='База 2009'!AY123,"ДА","ПРОверитЬ")</f>
        <v>ПРОверитЬ</v>
      </c>
    </row>
    <row r="121" spans="1:57">
      <c r="A121" s="138">
        <v>119</v>
      </c>
      <c r="B121" s="160" t="s">
        <v>975</v>
      </c>
      <c r="C121" s="213" t="s">
        <v>23</v>
      </c>
      <c r="D121" s="156" t="s">
        <v>998</v>
      </c>
      <c r="E121" s="161">
        <v>70</v>
      </c>
      <c r="F121" s="158">
        <v>0</v>
      </c>
      <c r="G121" s="158">
        <f t="shared" si="53"/>
        <v>210</v>
      </c>
      <c r="H121" s="159"/>
      <c r="I121" s="159"/>
      <c r="J121" s="159"/>
      <c r="K121" s="159"/>
      <c r="L121" s="159"/>
      <c r="M121" s="159"/>
      <c r="N121" s="159"/>
      <c r="O121" s="158">
        <f t="shared" si="27"/>
        <v>210</v>
      </c>
      <c r="P121" s="159">
        <v>210</v>
      </c>
      <c r="Q121" s="158">
        <f t="shared" si="49"/>
        <v>0</v>
      </c>
      <c r="R121" s="158">
        <f t="shared" si="54"/>
        <v>210</v>
      </c>
      <c r="S121" s="159"/>
      <c r="T121" s="159">
        <v>50</v>
      </c>
      <c r="U121" s="159"/>
      <c r="V121" s="159"/>
      <c r="W121" s="159"/>
      <c r="X121" s="159"/>
      <c r="Y121" s="159"/>
      <c r="Z121" s="158">
        <f t="shared" si="28"/>
        <v>260</v>
      </c>
      <c r="AA121" s="159">
        <v>470</v>
      </c>
      <c r="AB121" s="158">
        <f t="shared" si="50"/>
        <v>-210</v>
      </c>
      <c r="AC121" s="158">
        <f t="shared" si="55"/>
        <v>210</v>
      </c>
      <c r="AD121" s="159"/>
      <c r="AE121" s="159"/>
      <c r="AF121" s="159"/>
      <c r="AG121" s="159"/>
      <c r="AH121" s="159"/>
      <c r="AI121" s="159"/>
      <c r="AJ121" s="159"/>
      <c r="AK121" s="158">
        <f t="shared" si="29"/>
        <v>210</v>
      </c>
      <c r="AL121" s="159"/>
      <c r="AM121" s="158">
        <f t="shared" si="30"/>
        <v>0</v>
      </c>
      <c r="AN121" s="158">
        <f t="shared" si="56"/>
        <v>210</v>
      </c>
      <c r="AO121" s="159"/>
      <c r="AP121" s="159">
        <v>50</v>
      </c>
      <c r="AQ121" s="159"/>
      <c r="AR121" s="159"/>
      <c r="AS121" s="159"/>
      <c r="AT121" s="159"/>
      <c r="AU121" s="159">
        <v>50</v>
      </c>
      <c r="AV121" s="158">
        <f t="shared" si="52"/>
        <v>310</v>
      </c>
      <c r="AW121" s="159">
        <v>610</v>
      </c>
      <c r="AX121" s="159">
        <f t="shared" si="32"/>
        <v>-300</v>
      </c>
      <c r="AY121" s="137" t="str">
        <f t="shared" si="33"/>
        <v/>
      </c>
      <c r="AZ121" s="137" t="s">
        <v>1121</v>
      </c>
      <c r="BA121" s="139" t="str">
        <f t="shared" si="34"/>
        <v>Предоплата за 2011</v>
      </c>
      <c r="BE121" s="143" t="str">
        <f>IF(F121='База 2009'!AY124,"ДА","ПРОверитЬ")</f>
        <v>ДА</v>
      </c>
    </row>
    <row r="122" spans="1:57">
      <c r="A122" s="138">
        <v>120</v>
      </c>
      <c r="B122" s="160" t="s">
        <v>272</v>
      </c>
      <c r="C122" s="213" t="s">
        <v>14</v>
      </c>
      <c r="D122" s="156" t="s">
        <v>12</v>
      </c>
      <c r="E122" s="161">
        <v>125</v>
      </c>
      <c r="F122" s="158">
        <v>375</v>
      </c>
      <c r="G122" s="158">
        <f t="shared" si="53"/>
        <v>375</v>
      </c>
      <c r="H122" s="159"/>
      <c r="I122" s="159"/>
      <c r="J122" s="159"/>
      <c r="K122" s="159"/>
      <c r="L122" s="159"/>
      <c r="M122" s="159"/>
      <c r="N122" s="159"/>
      <c r="O122" s="158">
        <f t="shared" si="27"/>
        <v>375</v>
      </c>
      <c r="P122" s="159">
        <v>1175</v>
      </c>
      <c r="Q122" s="158">
        <f t="shared" si="49"/>
        <v>-425</v>
      </c>
      <c r="R122" s="158">
        <f t="shared" si="54"/>
        <v>375</v>
      </c>
      <c r="S122" s="159"/>
      <c r="T122" s="159"/>
      <c r="U122" s="159"/>
      <c r="V122" s="159"/>
      <c r="W122" s="159"/>
      <c r="X122" s="159"/>
      <c r="Y122" s="159">
        <v>50</v>
      </c>
      <c r="Z122" s="158">
        <f t="shared" si="28"/>
        <v>425</v>
      </c>
      <c r="AA122" s="159"/>
      <c r="AB122" s="158">
        <f t="shared" si="50"/>
        <v>0</v>
      </c>
      <c r="AC122" s="158">
        <f t="shared" si="55"/>
        <v>375</v>
      </c>
      <c r="AD122" s="159"/>
      <c r="AE122" s="159"/>
      <c r="AF122" s="159"/>
      <c r="AG122" s="159"/>
      <c r="AH122" s="159"/>
      <c r="AI122" s="159"/>
      <c r="AJ122" s="159"/>
      <c r="AK122" s="158">
        <f t="shared" si="29"/>
        <v>375</v>
      </c>
      <c r="AL122" s="159"/>
      <c r="AM122" s="158">
        <f t="shared" si="30"/>
        <v>375</v>
      </c>
      <c r="AN122" s="158">
        <f t="shared" si="56"/>
        <v>375</v>
      </c>
      <c r="AO122" s="159"/>
      <c r="AP122" s="159"/>
      <c r="AQ122" s="159"/>
      <c r="AR122" s="159"/>
      <c r="AS122" s="159"/>
      <c r="AT122" s="159"/>
      <c r="AU122" s="159"/>
      <c r="AV122" s="158">
        <f t="shared" si="52"/>
        <v>375</v>
      </c>
      <c r="AW122" s="159"/>
      <c r="AX122" s="159">
        <f t="shared" si="32"/>
        <v>750</v>
      </c>
      <c r="AY122" s="137" t="str">
        <f t="shared" si="33"/>
        <v/>
      </c>
      <c r="AZ122" s="137" t="s">
        <v>1121</v>
      </c>
      <c r="BA122" s="139" t="str">
        <f t="shared" si="34"/>
        <v>Долг</v>
      </c>
      <c r="BE122" s="143" t="str">
        <f>IF(F122='База 2009'!AY125,"ДА","ПРОверитЬ")</f>
        <v>ПРОверитЬ</v>
      </c>
    </row>
    <row r="123" spans="1:57">
      <c r="A123" s="138">
        <v>121</v>
      </c>
      <c r="B123" s="160" t="s">
        <v>858</v>
      </c>
      <c r="C123" s="213" t="s">
        <v>23</v>
      </c>
      <c r="D123" s="156" t="s">
        <v>859</v>
      </c>
      <c r="E123" s="161">
        <v>75</v>
      </c>
      <c r="F123" s="158">
        <v>-900</v>
      </c>
      <c r="G123" s="158">
        <f t="shared" si="53"/>
        <v>225</v>
      </c>
      <c r="H123" s="159"/>
      <c r="I123" s="159"/>
      <c r="J123" s="159"/>
      <c r="K123" s="159"/>
      <c r="L123" s="159"/>
      <c r="M123" s="159"/>
      <c r="N123" s="159"/>
      <c r="O123" s="158">
        <f t="shared" si="27"/>
        <v>225</v>
      </c>
      <c r="P123" s="159"/>
      <c r="Q123" s="158">
        <f t="shared" si="49"/>
        <v>-675</v>
      </c>
      <c r="R123" s="158">
        <f t="shared" si="54"/>
        <v>225</v>
      </c>
      <c r="S123" s="159"/>
      <c r="T123" s="159"/>
      <c r="U123" s="159">
        <v>1008</v>
      </c>
      <c r="V123" s="159"/>
      <c r="W123" s="159"/>
      <c r="X123" s="159"/>
      <c r="Y123" s="159">
        <v>50</v>
      </c>
      <c r="Z123" s="158">
        <f t="shared" si="28"/>
        <v>1283</v>
      </c>
      <c r="AA123" s="159">
        <v>1058</v>
      </c>
      <c r="AB123" s="158">
        <f t="shared" si="50"/>
        <v>-450</v>
      </c>
      <c r="AC123" s="158">
        <f t="shared" si="55"/>
        <v>225</v>
      </c>
      <c r="AD123" s="159"/>
      <c r="AE123" s="159"/>
      <c r="AF123" s="159"/>
      <c r="AG123" s="159"/>
      <c r="AH123" s="159"/>
      <c r="AI123" s="159"/>
      <c r="AJ123" s="159"/>
      <c r="AK123" s="158">
        <f t="shared" si="29"/>
        <v>225</v>
      </c>
      <c r="AL123" s="159"/>
      <c r="AM123" s="158">
        <f t="shared" si="30"/>
        <v>-225</v>
      </c>
      <c r="AN123" s="158">
        <f t="shared" si="56"/>
        <v>225</v>
      </c>
      <c r="AO123" s="159"/>
      <c r="AP123" s="159"/>
      <c r="AQ123" s="159"/>
      <c r="AR123" s="159"/>
      <c r="AS123" s="159"/>
      <c r="AT123" s="159"/>
      <c r="AU123" s="159"/>
      <c r="AV123" s="158">
        <f t="shared" si="52"/>
        <v>225</v>
      </c>
      <c r="AW123" s="159"/>
      <c r="AX123" s="159">
        <f t="shared" si="32"/>
        <v>0</v>
      </c>
      <c r="AY123" s="137" t="str">
        <f t="shared" si="33"/>
        <v>*</v>
      </c>
      <c r="BA123" s="139" t="str">
        <f t="shared" si="34"/>
        <v>Расчёт за 2010</v>
      </c>
      <c r="BE123" s="143" t="str">
        <f>IF(F123='База 2009'!AY126,"ДА","ПРОверитЬ")</f>
        <v>ПРОверитЬ</v>
      </c>
    </row>
    <row r="124" spans="1:57">
      <c r="A124" s="138">
        <v>122</v>
      </c>
      <c r="B124" s="160" t="s">
        <v>274</v>
      </c>
      <c r="C124" s="213" t="s">
        <v>14</v>
      </c>
      <c r="D124" s="156" t="s">
        <v>12</v>
      </c>
      <c r="E124" s="161">
        <v>155</v>
      </c>
      <c r="F124" s="158">
        <v>0</v>
      </c>
      <c r="G124" s="158">
        <f t="shared" si="53"/>
        <v>465</v>
      </c>
      <c r="H124" s="159"/>
      <c r="I124" s="159"/>
      <c r="J124" s="159"/>
      <c r="K124" s="159"/>
      <c r="L124" s="159"/>
      <c r="M124" s="159"/>
      <c r="N124" s="159"/>
      <c r="O124" s="158">
        <f t="shared" si="27"/>
        <v>465</v>
      </c>
      <c r="P124" s="159">
        <v>1082.5</v>
      </c>
      <c r="Q124" s="158">
        <f t="shared" si="49"/>
        <v>-617.5</v>
      </c>
      <c r="R124" s="158">
        <f t="shared" si="54"/>
        <v>465</v>
      </c>
      <c r="S124" s="159"/>
      <c r="T124" s="159"/>
      <c r="U124" s="159"/>
      <c r="V124" s="159">
        <v>617.5</v>
      </c>
      <c r="W124" s="159"/>
      <c r="X124" s="159"/>
      <c r="Y124" s="159">
        <v>50</v>
      </c>
      <c r="Z124" s="158">
        <f t="shared" si="28"/>
        <v>1132.5</v>
      </c>
      <c r="AA124" s="159">
        <v>515</v>
      </c>
      <c r="AB124" s="158">
        <f t="shared" si="50"/>
        <v>0</v>
      </c>
      <c r="AC124" s="158">
        <f t="shared" si="55"/>
        <v>465</v>
      </c>
      <c r="AD124" s="159"/>
      <c r="AE124" s="159"/>
      <c r="AF124" s="159"/>
      <c r="AG124" s="159"/>
      <c r="AH124" s="159"/>
      <c r="AI124" s="159"/>
      <c r="AJ124" s="159"/>
      <c r="AK124" s="158">
        <f t="shared" si="29"/>
        <v>465</v>
      </c>
      <c r="AL124" s="159">
        <v>465</v>
      </c>
      <c r="AM124" s="158">
        <f t="shared" si="30"/>
        <v>0</v>
      </c>
      <c r="AN124" s="158">
        <f t="shared" si="56"/>
        <v>465</v>
      </c>
      <c r="AO124" s="159"/>
      <c r="AP124" s="159"/>
      <c r="AQ124" s="159"/>
      <c r="AR124" s="159"/>
      <c r="AS124" s="159"/>
      <c r="AT124" s="159"/>
      <c r="AU124" s="159"/>
      <c r="AV124" s="158">
        <f t="shared" si="52"/>
        <v>465</v>
      </c>
      <c r="AW124" s="159">
        <v>465</v>
      </c>
      <c r="AX124" s="159">
        <f t="shared" si="32"/>
        <v>0</v>
      </c>
      <c r="AY124" s="137" t="str">
        <f t="shared" si="33"/>
        <v>*</v>
      </c>
      <c r="BA124" s="139" t="str">
        <f t="shared" si="34"/>
        <v>Расчёт за 2010</v>
      </c>
      <c r="BE124" s="143" t="str">
        <f>IF(F124='База 2009'!AY127,"ДА","ПРОверитЬ")</f>
        <v>ДА</v>
      </c>
    </row>
    <row r="125" spans="1:57">
      <c r="A125" s="138">
        <v>123</v>
      </c>
      <c r="B125" s="160" t="s">
        <v>832</v>
      </c>
      <c r="C125" s="213" t="s">
        <v>14</v>
      </c>
      <c r="D125" s="156" t="s">
        <v>277</v>
      </c>
      <c r="E125" s="161">
        <v>100</v>
      </c>
      <c r="F125" s="158">
        <v>0</v>
      </c>
      <c r="G125" s="158">
        <f t="shared" si="53"/>
        <v>300</v>
      </c>
      <c r="H125" s="159"/>
      <c r="I125" s="159"/>
      <c r="J125" s="159"/>
      <c r="K125" s="159"/>
      <c r="L125" s="159"/>
      <c r="M125" s="159"/>
      <c r="N125" s="159"/>
      <c r="O125" s="158">
        <f t="shared" si="27"/>
        <v>300</v>
      </c>
      <c r="P125" s="159">
        <v>600</v>
      </c>
      <c r="Q125" s="158">
        <f t="shared" si="49"/>
        <v>-300</v>
      </c>
      <c r="R125" s="158">
        <f t="shared" si="54"/>
        <v>300</v>
      </c>
      <c r="S125" s="159"/>
      <c r="T125" s="159"/>
      <c r="U125" s="159">
        <v>735</v>
      </c>
      <c r="V125" s="159"/>
      <c r="W125" s="159"/>
      <c r="X125" s="159"/>
      <c r="Y125" s="159">
        <v>50</v>
      </c>
      <c r="Z125" s="158">
        <f t="shared" si="28"/>
        <v>1085</v>
      </c>
      <c r="AA125" s="159">
        <v>1385</v>
      </c>
      <c r="AB125" s="158">
        <f t="shared" si="50"/>
        <v>-600</v>
      </c>
      <c r="AC125" s="158">
        <f t="shared" si="55"/>
        <v>300</v>
      </c>
      <c r="AD125" s="159"/>
      <c r="AE125" s="159"/>
      <c r="AF125" s="159"/>
      <c r="AG125" s="159"/>
      <c r="AH125" s="159"/>
      <c r="AI125" s="159"/>
      <c r="AJ125" s="159"/>
      <c r="AK125" s="158">
        <f t="shared" si="29"/>
        <v>300</v>
      </c>
      <c r="AL125" s="159"/>
      <c r="AM125" s="158">
        <f t="shared" si="30"/>
        <v>-300</v>
      </c>
      <c r="AN125" s="158">
        <f t="shared" si="56"/>
        <v>300</v>
      </c>
      <c r="AO125" s="159"/>
      <c r="AP125" s="159"/>
      <c r="AQ125" s="159"/>
      <c r="AR125" s="159"/>
      <c r="AS125" s="159"/>
      <c r="AT125" s="159"/>
      <c r="AU125" s="159"/>
      <c r="AV125" s="158">
        <f t="shared" si="52"/>
        <v>300</v>
      </c>
      <c r="AW125" s="159"/>
      <c r="AX125" s="159">
        <f t="shared" si="32"/>
        <v>0</v>
      </c>
      <c r="AY125" s="137" t="str">
        <f t="shared" si="33"/>
        <v>*</v>
      </c>
      <c r="BA125" s="139" t="str">
        <f t="shared" si="34"/>
        <v>Расчёт за 2010</v>
      </c>
      <c r="BE125" s="143" t="str">
        <f>IF(F125='База 2009'!AY128,"ДА","ПРОверитЬ")</f>
        <v>ДА</v>
      </c>
    </row>
    <row r="126" spans="1:57">
      <c r="A126" s="138">
        <v>124</v>
      </c>
      <c r="B126" s="160" t="s">
        <v>1115</v>
      </c>
      <c r="C126" s="213" t="s">
        <v>14</v>
      </c>
      <c r="D126" s="156" t="s">
        <v>756</v>
      </c>
      <c r="E126" s="161">
        <v>150</v>
      </c>
      <c r="F126" s="158">
        <v>0</v>
      </c>
      <c r="G126" s="158">
        <f t="shared" si="53"/>
        <v>450</v>
      </c>
      <c r="H126" s="159">
        <v>50</v>
      </c>
      <c r="I126" s="159"/>
      <c r="J126" s="159"/>
      <c r="K126" s="159"/>
      <c r="L126" s="159"/>
      <c r="M126" s="159"/>
      <c r="N126" s="159"/>
      <c r="O126" s="158">
        <f t="shared" si="27"/>
        <v>500</v>
      </c>
      <c r="P126" s="159">
        <v>500</v>
      </c>
      <c r="Q126" s="158">
        <f t="shared" si="49"/>
        <v>0</v>
      </c>
      <c r="R126" s="158">
        <f t="shared" si="54"/>
        <v>450</v>
      </c>
      <c r="S126" s="159"/>
      <c r="T126" s="159">
        <v>50</v>
      </c>
      <c r="U126" s="159"/>
      <c r="V126" s="159"/>
      <c r="W126" s="159"/>
      <c r="X126" s="159"/>
      <c r="Y126" s="159">
        <v>50</v>
      </c>
      <c r="Z126" s="158">
        <f t="shared" si="28"/>
        <v>550</v>
      </c>
      <c r="AA126" s="159">
        <v>550</v>
      </c>
      <c r="AB126" s="158">
        <f t="shared" si="50"/>
        <v>0</v>
      </c>
      <c r="AC126" s="158">
        <f t="shared" si="55"/>
        <v>450</v>
      </c>
      <c r="AD126" s="176"/>
      <c r="AE126" s="176"/>
      <c r="AF126" s="176"/>
      <c r="AG126" s="176"/>
      <c r="AH126" s="176"/>
      <c r="AI126" s="176"/>
      <c r="AJ126" s="176"/>
      <c r="AK126" s="177">
        <f t="shared" si="29"/>
        <v>450</v>
      </c>
      <c r="AL126" s="176">
        <v>900</v>
      </c>
      <c r="AM126" s="177">
        <f t="shared" si="30"/>
        <v>-450</v>
      </c>
      <c r="AN126" s="158">
        <f t="shared" si="56"/>
        <v>450</v>
      </c>
      <c r="AO126" s="176"/>
      <c r="AP126" s="176"/>
      <c r="AQ126" s="176"/>
      <c r="AR126" s="176"/>
      <c r="AS126" s="176"/>
      <c r="AT126" s="176"/>
      <c r="AU126" s="176"/>
      <c r="AV126" s="177">
        <f t="shared" si="52"/>
        <v>450</v>
      </c>
      <c r="AW126" s="176"/>
      <c r="AX126" s="176">
        <f t="shared" si="32"/>
        <v>0</v>
      </c>
      <c r="AY126" s="137" t="str">
        <f t="shared" si="33"/>
        <v>*</v>
      </c>
      <c r="BA126" s="139" t="str">
        <f t="shared" si="34"/>
        <v>Расчёт за 2010</v>
      </c>
      <c r="BE126" s="143" t="str">
        <f>IF(F126='База 2009'!AY129,"ДА","ПРОверитЬ")</f>
        <v>ДА</v>
      </c>
    </row>
    <row r="127" spans="1:57">
      <c r="A127" s="138">
        <v>125</v>
      </c>
      <c r="B127" s="155" t="s">
        <v>278</v>
      </c>
      <c r="C127" s="213" t="s">
        <v>10</v>
      </c>
      <c r="D127" s="156" t="s">
        <v>280</v>
      </c>
      <c r="E127" s="157">
        <v>90</v>
      </c>
      <c r="F127" s="158">
        <v>0</v>
      </c>
      <c r="G127" s="158">
        <f t="shared" si="53"/>
        <v>270</v>
      </c>
      <c r="H127" s="159">
        <v>20</v>
      </c>
      <c r="I127" s="159"/>
      <c r="J127" s="159"/>
      <c r="K127" s="159"/>
      <c r="L127" s="159"/>
      <c r="M127" s="159"/>
      <c r="N127" s="159"/>
      <c r="O127" s="158">
        <f t="shared" si="27"/>
        <v>290</v>
      </c>
      <c r="P127" s="159">
        <v>270</v>
      </c>
      <c r="Q127" s="158">
        <f t="shared" si="49"/>
        <v>20</v>
      </c>
      <c r="R127" s="158">
        <f t="shared" si="54"/>
        <v>270</v>
      </c>
      <c r="S127" s="159"/>
      <c r="T127" s="159"/>
      <c r="U127" s="159"/>
      <c r="V127" s="159"/>
      <c r="W127" s="159"/>
      <c r="X127" s="159"/>
      <c r="Y127" s="159"/>
      <c r="Z127" s="158">
        <f t="shared" si="28"/>
        <v>270</v>
      </c>
      <c r="AA127" s="159">
        <v>830</v>
      </c>
      <c r="AB127" s="158">
        <f t="shared" si="50"/>
        <v>-540</v>
      </c>
      <c r="AC127" s="158">
        <f t="shared" si="55"/>
        <v>270</v>
      </c>
      <c r="AD127" s="159">
        <v>50</v>
      </c>
      <c r="AE127" s="159"/>
      <c r="AF127" s="159"/>
      <c r="AG127" s="159"/>
      <c r="AH127" s="159"/>
      <c r="AI127" s="159"/>
      <c r="AJ127" s="159"/>
      <c r="AK127" s="158">
        <f t="shared" si="29"/>
        <v>320</v>
      </c>
      <c r="AL127" s="159"/>
      <c r="AM127" s="158">
        <f t="shared" si="30"/>
        <v>-220</v>
      </c>
      <c r="AN127" s="158">
        <f t="shared" si="56"/>
        <v>270</v>
      </c>
      <c r="AO127" s="159"/>
      <c r="AP127" s="159"/>
      <c r="AQ127" s="159"/>
      <c r="AR127" s="159"/>
      <c r="AS127" s="159"/>
      <c r="AT127" s="159"/>
      <c r="AU127" s="159"/>
      <c r="AV127" s="158">
        <f t="shared" si="52"/>
        <v>270</v>
      </c>
      <c r="AW127" s="159">
        <v>50</v>
      </c>
      <c r="AX127" s="159">
        <f t="shared" si="32"/>
        <v>0</v>
      </c>
      <c r="AY127" s="137" t="str">
        <f t="shared" si="33"/>
        <v>*</v>
      </c>
      <c r="BA127" s="139" t="str">
        <f t="shared" si="34"/>
        <v>Расчёт за 2010</v>
      </c>
      <c r="BE127" s="143" t="str">
        <f>IF(F127='База 2009'!AY130,"ДА","ПРОверитЬ")</f>
        <v>ПРОверитЬ</v>
      </c>
    </row>
    <row r="128" spans="1:57">
      <c r="A128" s="138">
        <v>126</v>
      </c>
      <c r="B128" s="160" t="s">
        <v>281</v>
      </c>
      <c r="C128" s="213" t="s">
        <v>23</v>
      </c>
      <c r="D128" s="156" t="s">
        <v>283</v>
      </c>
      <c r="E128" s="161">
        <v>95</v>
      </c>
      <c r="F128" s="158">
        <v>0</v>
      </c>
      <c r="G128" s="158">
        <f t="shared" si="53"/>
        <v>285</v>
      </c>
      <c r="H128" s="159"/>
      <c r="I128" s="159"/>
      <c r="J128" s="159"/>
      <c r="K128" s="159"/>
      <c r="L128" s="159"/>
      <c r="M128" s="159"/>
      <c r="N128" s="159">
        <v>50</v>
      </c>
      <c r="O128" s="158">
        <f t="shared" si="27"/>
        <v>335</v>
      </c>
      <c r="P128" s="159">
        <v>285</v>
      </c>
      <c r="Q128" s="158">
        <f t="shared" si="49"/>
        <v>50</v>
      </c>
      <c r="R128" s="158">
        <f t="shared" si="54"/>
        <v>285</v>
      </c>
      <c r="S128" s="159"/>
      <c r="T128" s="159">
        <v>50</v>
      </c>
      <c r="U128" s="159"/>
      <c r="V128" s="159"/>
      <c r="W128" s="159"/>
      <c r="X128" s="159"/>
      <c r="Y128" s="159"/>
      <c r="Z128" s="158">
        <f t="shared" si="28"/>
        <v>335</v>
      </c>
      <c r="AA128" s="159">
        <v>670</v>
      </c>
      <c r="AB128" s="158">
        <f t="shared" si="50"/>
        <v>-285</v>
      </c>
      <c r="AC128" s="158">
        <f t="shared" si="55"/>
        <v>285</v>
      </c>
      <c r="AD128" s="159"/>
      <c r="AE128" s="159"/>
      <c r="AF128" s="159"/>
      <c r="AG128" s="159"/>
      <c r="AH128" s="159"/>
      <c r="AI128" s="159"/>
      <c r="AJ128" s="159"/>
      <c r="AK128" s="158">
        <f t="shared" si="29"/>
        <v>285</v>
      </c>
      <c r="AL128" s="159">
        <v>285</v>
      </c>
      <c r="AM128" s="158">
        <f t="shared" si="30"/>
        <v>-285</v>
      </c>
      <c r="AN128" s="158">
        <f t="shared" si="56"/>
        <v>285</v>
      </c>
      <c r="AO128" s="159"/>
      <c r="AP128" s="159"/>
      <c r="AQ128" s="159"/>
      <c r="AR128" s="159"/>
      <c r="AS128" s="159"/>
      <c r="AT128" s="159"/>
      <c r="AU128" s="159"/>
      <c r="AV128" s="158">
        <f t="shared" si="52"/>
        <v>285</v>
      </c>
      <c r="AW128" s="159"/>
      <c r="AX128" s="159">
        <f t="shared" si="32"/>
        <v>0</v>
      </c>
      <c r="AY128" s="137" t="str">
        <f t="shared" si="33"/>
        <v>*</v>
      </c>
      <c r="BA128" s="139" t="str">
        <f t="shared" si="34"/>
        <v>Расчёт за 2010</v>
      </c>
      <c r="BE128" s="143" t="str">
        <f>IF(F128='База 2009'!AY131,"ДА","ПРОверитЬ")</f>
        <v>ПРОверитЬ</v>
      </c>
    </row>
    <row r="129" spans="1:57">
      <c r="A129" s="138">
        <v>127</v>
      </c>
      <c r="B129" s="160" t="s">
        <v>284</v>
      </c>
      <c r="C129" s="213" t="s">
        <v>23</v>
      </c>
      <c r="D129" s="156" t="s">
        <v>286</v>
      </c>
      <c r="E129" s="161">
        <v>115</v>
      </c>
      <c r="F129" s="158">
        <v>-120</v>
      </c>
      <c r="G129" s="158">
        <f t="shared" si="53"/>
        <v>345</v>
      </c>
      <c r="H129" s="159"/>
      <c r="I129" s="159">
        <v>50</v>
      </c>
      <c r="J129" s="159"/>
      <c r="K129" s="159"/>
      <c r="L129" s="159"/>
      <c r="M129" s="159"/>
      <c r="N129" s="159"/>
      <c r="O129" s="158">
        <f t="shared" si="27"/>
        <v>395</v>
      </c>
      <c r="P129" s="159"/>
      <c r="Q129" s="158">
        <f t="shared" si="49"/>
        <v>275</v>
      </c>
      <c r="R129" s="158">
        <f t="shared" si="54"/>
        <v>345</v>
      </c>
      <c r="S129" s="159"/>
      <c r="T129" s="159">
        <v>50</v>
      </c>
      <c r="U129" s="159"/>
      <c r="V129" s="159"/>
      <c r="W129" s="159"/>
      <c r="X129" s="159"/>
      <c r="Y129" s="159"/>
      <c r="Z129" s="158">
        <f t="shared" si="28"/>
        <v>395</v>
      </c>
      <c r="AA129" s="159">
        <v>1360</v>
      </c>
      <c r="AB129" s="158">
        <f t="shared" si="50"/>
        <v>-690</v>
      </c>
      <c r="AC129" s="158">
        <f t="shared" si="55"/>
        <v>345</v>
      </c>
      <c r="AD129" s="159"/>
      <c r="AE129" s="159">
        <v>50</v>
      </c>
      <c r="AF129" s="159"/>
      <c r="AG129" s="159"/>
      <c r="AH129" s="159"/>
      <c r="AI129" s="159"/>
      <c r="AJ129" s="159"/>
      <c r="AK129" s="158">
        <f t="shared" si="29"/>
        <v>395</v>
      </c>
      <c r="AL129" s="159"/>
      <c r="AM129" s="158">
        <f t="shared" si="30"/>
        <v>-295</v>
      </c>
      <c r="AN129" s="158">
        <f t="shared" si="56"/>
        <v>345</v>
      </c>
      <c r="AO129" s="159"/>
      <c r="AP129" s="159">
        <v>50</v>
      </c>
      <c r="AQ129" s="159"/>
      <c r="AR129" s="159"/>
      <c r="AS129" s="159"/>
      <c r="AT129" s="159"/>
      <c r="AU129" s="159"/>
      <c r="AV129" s="158">
        <f t="shared" si="52"/>
        <v>395</v>
      </c>
      <c r="AW129" s="159">
        <v>100</v>
      </c>
      <c r="AX129" s="159">
        <f t="shared" si="32"/>
        <v>0</v>
      </c>
      <c r="AY129" s="137" t="str">
        <f t="shared" si="33"/>
        <v>*</v>
      </c>
      <c r="BA129" s="139" t="str">
        <f t="shared" si="34"/>
        <v>Расчёт за 2010</v>
      </c>
      <c r="BE129" s="143" t="str">
        <f>IF(F129='База 2009'!AY132,"ДА","ПРОверитЬ")</f>
        <v>ПРОверитЬ</v>
      </c>
    </row>
    <row r="130" spans="1:57">
      <c r="A130" s="138">
        <v>128</v>
      </c>
      <c r="B130" s="160" t="s">
        <v>287</v>
      </c>
      <c r="C130" s="213" t="s">
        <v>23</v>
      </c>
      <c r="D130" s="156" t="s">
        <v>289</v>
      </c>
      <c r="E130" s="161">
        <v>90</v>
      </c>
      <c r="F130" s="158">
        <v>0</v>
      </c>
      <c r="G130" s="158">
        <f t="shared" si="53"/>
        <v>270</v>
      </c>
      <c r="H130" s="159"/>
      <c r="I130" s="159"/>
      <c r="J130" s="159"/>
      <c r="K130" s="159"/>
      <c r="L130" s="159"/>
      <c r="M130" s="159"/>
      <c r="N130" s="159"/>
      <c r="O130" s="158">
        <f t="shared" si="27"/>
        <v>270</v>
      </c>
      <c r="P130" s="159"/>
      <c r="Q130" s="158">
        <f t="shared" si="49"/>
        <v>270</v>
      </c>
      <c r="R130" s="158">
        <f t="shared" si="54"/>
        <v>270</v>
      </c>
      <c r="S130" s="159"/>
      <c r="T130" s="159"/>
      <c r="U130" s="159"/>
      <c r="V130" s="159"/>
      <c r="W130" s="159"/>
      <c r="X130" s="159"/>
      <c r="Y130" s="159">
        <v>50</v>
      </c>
      <c r="Z130" s="158">
        <f t="shared" si="28"/>
        <v>320</v>
      </c>
      <c r="AA130" s="159">
        <v>1400</v>
      </c>
      <c r="AB130" s="158">
        <f t="shared" si="50"/>
        <v>-810</v>
      </c>
      <c r="AC130" s="158">
        <f t="shared" si="55"/>
        <v>270</v>
      </c>
      <c r="AD130" s="159"/>
      <c r="AE130" s="159"/>
      <c r="AF130" s="159"/>
      <c r="AG130" s="159"/>
      <c r="AH130" s="159"/>
      <c r="AI130" s="159"/>
      <c r="AJ130" s="159"/>
      <c r="AK130" s="158">
        <f t="shared" si="29"/>
        <v>270</v>
      </c>
      <c r="AL130" s="159"/>
      <c r="AM130" s="158">
        <f t="shared" si="30"/>
        <v>-540</v>
      </c>
      <c r="AN130" s="158">
        <f t="shared" si="56"/>
        <v>270</v>
      </c>
      <c r="AO130" s="159"/>
      <c r="AP130" s="159"/>
      <c r="AQ130" s="159"/>
      <c r="AR130" s="159"/>
      <c r="AS130" s="159"/>
      <c r="AT130" s="159"/>
      <c r="AU130" s="159"/>
      <c r="AV130" s="158">
        <f t="shared" si="52"/>
        <v>270</v>
      </c>
      <c r="AW130" s="159"/>
      <c r="AX130" s="159">
        <f t="shared" si="32"/>
        <v>-270</v>
      </c>
      <c r="AY130" s="137" t="str">
        <f t="shared" si="33"/>
        <v/>
      </c>
      <c r="BA130" s="139" t="str">
        <f t="shared" ref="BA130:BA190" si="57">IF(AX130=0,"Расчёт за 2010",IF(AX130&lt;0,"Предоплата за 2011","Долг"))</f>
        <v>Предоплата за 2011</v>
      </c>
      <c r="BE130" s="143" t="str">
        <f>IF(F130='База 2009'!AY133,"ДА","ПРОверитЬ")</f>
        <v>ПРОверитЬ</v>
      </c>
    </row>
    <row r="131" spans="1:57">
      <c r="A131" s="138">
        <v>129</v>
      </c>
      <c r="B131" s="160" t="s">
        <v>290</v>
      </c>
      <c r="C131" s="213" t="s">
        <v>23</v>
      </c>
      <c r="D131" s="156" t="s">
        <v>292</v>
      </c>
      <c r="E131" s="161">
        <v>105</v>
      </c>
      <c r="F131" s="158">
        <v>0</v>
      </c>
      <c r="G131" s="158">
        <f t="shared" si="53"/>
        <v>315</v>
      </c>
      <c r="H131" s="159">
        <v>100</v>
      </c>
      <c r="I131" s="159"/>
      <c r="J131" s="159"/>
      <c r="K131" s="159"/>
      <c r="L131" s="159"/>
      <c r="M131" s="159"/>
      <c r="N131" s="159"/>
      <c r="O131" s="158">
        <f t="shared" ref="O131:O194" si="58">SUM(G131:N131)</f>
        <v>415</v>
      </c>
      <c r="P131" s="159">
        <v>415</v>
      </c>
      <c r="Q131" s="158">
        <f t="shared" si="49"/>
        <v>0</v>
      </c>
      <c r="R131" s="158">
        <f t="shared" si="54"/>
        <v>315</v>
      </c>
      <c r="S131" s="159"/>
      <c r="T131" s="159"/>
      <c r="U131" s="159"/>
      <c r="V131" s="159"/>
      <c r="W131" s="159"/>
      <c r="X131" s="159"/>
      <c r="Y131" s="159">
        <v>50</v>
      </c>
      <c r="Z131" s="158">
        <f t="shared" ref="Z131:Z194" si="59">SUM(R131:Y131)</f>
        <v>365</v>
      </c>
      <c r="AA131" s="159">
        <v>365</v>
      </c>
      <c r="AB131" s="158">
        <f t="shared" si="50"/>
        <v>0</v>
      </c>
      <c r="AC131" s="158">
        <f t="shared" si="55"/>
        <v>315</v>
      </c>
      <c r="AD131" s="159"/>
      <c r="AE131" s="159"/>
      <c r="AF131" s="159"/>
      <c r="AG131" s="159"/>
      <c r="AH131" s="159"/>
      <c r="AI131" s="159"/>
      <c r="AJ131" s="159"/>
      <c r="AK131" s="158">
        <f t="shared" ref="AK131:AK194" si="60">SUM(AC131:AJ131)</f>
        <v>315</v>
      </c>
      <c r="AL131" s="159">
        <v>315</v>
      </c>
      <c r="AM131" s="158">
        <f t="shared" ref="AM131:AM194" si="61">AB131+AK131-AL131</f>
        <v>0</v>
      </c>
      <c r="AN131" s="158">
        <f t="shared" si="56"/>
        <v>315</v>
      </c>
      <c r="AO131" s="159"/>
      <c r="AP131" s="159"/>
      <c r="AQ131" s="159"/>
      <c r="AR131" s="159"/>
      <c r="AS131" s="159"/>
      <c r="AT131" s="159"/>
      <c r="AU131" s="159"/>
      <c r="AV131" s="158">
        <f t="shared" si="52"/>
        <v>315</v>
      </c>
      <c r="AW131" s="159">
        <v>315</v>
      </c>
      <c r="AX131" s="159">
        <f t="shared" ref="AX131:AX194" si="62">AM131+AV131-AW131</f>
        <v>0</v>
      </c>
      <c r="AY131" s="137" t="str">
        <f t="shared" si="33"/>
        <v>*</v>
      </c>
      <c r="BA131" s="139" t="str">
        <f t="shared" si="57"/>
        <v>Расчёт за 2010</v>
      </c>
      <c r="BE131" s="143" t="str">
        <f>IF(F131='База 2009'!AY135,"ДА","ПРОверитЬ")</f>
        <v>ДА</v>
      </c>
    </row>
    <row r="132" spans="1:57">
      <c r="A132" s="138">
        <v>130</v>
      </c>
      <c r="B132" s="160" t="s">
        <v>293</v>
      </c>
      <c r="C132" s="213" t="s">
        <v>14</v>
      </c>
      <c r="D132" s="156" t="s">
        <v>295</v>
      </c>
      <c r="E132" s="161">
        <v>125</v>
      </c>
      <c r="F132" s="158">
        <v>0</v>
      </c>
      <c r="G132" s="158">
        <f t="shared" si="53"/>
        <v>375</v>
      </c>
      <c r="H132" s="159"/>
      <c r="I132" s="159"/>
      <c r="J132" s="159"/>
      <c r="K132" s="159"/>
      <c r="L132" s="159"/>
      <c r="M132" s="159"/>
      <c r="N132" s="159">
        <v>50</v>
      </c>
      <c r="O132" s="158">
        <f t="shared" si="58"/>
        <v>425</v>
      </c>
      <c r="P132" s="159">
        <v>375</v>
      </c>
      <c r="Q132" s="158">
        <f t="shared" si="49"/>
        <v>50</v>
      </c>
      <c r="R132" s="158">
        <f t="shared" si="54"/>
        <v>375</v>
      </c>
      <c r="S132" s="159"/>
      <c r="T132" s="159">
        <v>50</v>
      </c>
      <c r="U132" s="159"/>
      <c r="V132" s="159"/>
      <c r="W132" s="159"/>
      <c r="X132" s="159"/>
      <c r="Y132" s="159"/>
      <c r="Z132" s="158">
        <f t="shared" si="59"/>
        <v>425</v>
      </c>
      <c r="AA132" s="159">
        <v>850</v>
      </c>
      <c r="AB132" s="158">
        <f t="shared" si="50"/>
        <v>-375</v>
      </c>
      <c r="AC132" s="158">
        <f t="shared" si="55"/>
        <v>375</v>
      </c>
      <c r="AD132" s="159">
        <v>50</v>
      </c>
      <c r="AE132" s="159"/>
      <c r="AF132" s="159"/>
      <c r="AG132" s="159"/>
      <c r="AH132" s="159"/>
      <c r="AI132" s="159"/>
      <c r="AJ132" s="226">
        <v>50</v>
      </c>
      <c r="AK132" s="158">
        <f t="shared" si="60"/>
        <v>475</v>
      </c>
      <c r="AL132" s="159">
        <v>100</v>
      </c>
      <c r="AM132" s="158">
        <f t="shared" si="61"/>
        <v>0</v>
      </c>
      <c r="AN132" s="158">
        <f t="shared" si="56"/>
        <v>375</v>
      </c>
      <c r="AO132" s="159"/>
      <c r="AP132" s="159">
        <v>150</v>
      </c>
      <c r="AQ132" s="159"/>
      <c r="AR132" s="159"/>
      <c r="AS132" s="159"/>
      <c r="AT132" s="159"/>
      <c r="AU132" s="159">
        <v>50</v>
      </c>
      <c r="AV132" s="158">
        <f t="shared" si="52"/>
        <v>575</v>
      </c>
      <c r="AW132" s="159">
        <v>575</v>
      </c>
      <c r="AX132" s="159">
        <f t="shared" si="62"/>
        <v>0</v>
      </c>
      <c r="AY132" s="137" t="str">
        <f t="shared" ref="AY132:AY194" si="63">IF(AX132=0,"*","")</f>
        <v>*</v>
      </c>
      <c r="BA132" s="139" t="str">
        <f t="shared" si="57"/>
        <v>Расчёт за 2010</v>
      </c>
      <c r="BE132" s="143" t="str">
        <f>IF(F132='База 2009'!AY136,"ДА","ПРОверитЬ")</f>
        <v>ПРОверитЬ</v>
      </c>
    </row>
    <row r="133" spans="1:57">
      <c r="A133" s="138">
        <v>131</v>
      </c>
      <c r="B133" s="155" t="s">
        <v>296</v>
      </c>
      <c r="C133" s="213" t="s">
        <v>10</v>
      </c>
      <c r="D133" s="156" t="s">
        <v>298</v>
      </c>
      <c r="E133" s="157">
        <v>115</v>
      </c>
      <c r="F133" s="158">
        <v>0</v>
      </c>
      <c r="G133" s="158">
        <f t="shared" si="53"/>
        <v>345</v>
      </c>
      <c r="H133" s="159"/>
      <c r="I133" s="159"/>
      <c r="J133" s="159"/>
      <c r="K133" s="159"/>
      <c r="L133" s="159"/>
      <c r="M133" s="159"/>
      <c r="N133" s="159"/>
      <c r="O133" s="158">
        <f t="shared" si="58"/>
        <v>345</v>
      </c>
      <c r="P133" s="159">
        <v>1380</v>
      </c>
      <c r="Q133" s="158">
        <f t="shared" si="49"/>
        <v>-1035</v>
      </c>
      <c r="R133" s="158">
        <f t="shared" si="54"/>
        <v>345</v>
      </c>
      <c r="S133" s="159"/>
      <c r="T133" s="159">
        <v>50</v>
      </c>
      <c r="U133" s="159"/>
      <c r="V133" s="159"/>
      <c r="W133" s="159"/>
      <c r="X133" s="159"/>
      <c r="Y133" s="159"/>
      <c r="Z133" s="158">
        <f t="shared" si="59"/>
        <v>395</v>
      </c>
      <c r="AA133" s="159">
        <v>50</v>
      </c>
      <c r="AB133" s="158">
        <f t="shared" si="50"/>
        <v>-690</v>
      </c>
      <c r="AC133" s="158">
        <f t="shared" si="55"/>
        <v>345</v>
      </c>
      <c r="AD133" s="159"/>
      <c r="AE133" s="159">
        <v>50</v>
      </c>
      <c r="AF133" s="159"/>
      <c r="AG133" s="159"/>
      <c r="AH133" s="159"/>
      <c r="AI133" s="159"/>
      <c r="AJ133" s="159"/>
      <c r="AK133" s="158">
        <f t="shared" si="60"/>
        <v>395</v>
      </c>
      <c r="AL133" s="159">
        <v>50</v>
      </c>
      <c r="AM133" s="158">
        <f t="shared" si="61"/>
        <v>-345</v>
      </c>
      <c r="AN133" s="158">
        <f t="shared" si="56"/>
        <v>345</v>
      </c>
      <c r="AO133" s="159"/>
      <c r="AP133" s="159"/>
      <c r="AQ133" s="159"/>
      <c r="AR133" s="159"/>
      <c r="AS133" s="159"/>
      <c r="AT133" s="159"/>
      <c r="AU133" s="159"/>
      <c r="AV133" s="158">
        <f t="shared" si="52"/>
        <v>345</v>
      </c>
      <c r="AW133" s="159">
        <v>1380</v>
      </c>
      <c r="AX133" s="159">
        <f t="shared" si="62"/>
        <v>-1380</v>
      </c>
      <c r="AY133" s="137" t="str">
        <f t="shared" si="63"/>
        <v/>
      </c>
      <c r="BA133" s="139" t="str">
        <f t="shared" si="57"/>
        <v>Предоплата за 2011</v>
      </c>
      <c r="BE133" s="143" t="str">
        <f>IF(F133='База 2009'!AY137,"ДА","ПРОверитЬ")</f>
        <v>ДА</v>
      </c>
    </row>
    <row r="134" spans="1:57">
      <c r="A134" s="138">
        <v>132</v>
      </c>
      <c r="B134" s="155" t="s">
        <v>299</v>
      </c>
      <c r="C134" s="213" t="s">
        <v>10</v>
      </c>
      <c r="D134" s="156" t="s">
        <v>12</v>
      </c>
      <c r="E134" s="157">
        <v>90</v>
      </c>
      <c r="F134" s="158">
        <v>-270</v>
      </c>
      <c r="G134" s="158">
        <f t="shared" si="53"/>
        <v>270</v>
      </c>
      <c r="H134" s="159"/>
      <c r="I134" s="159"/>
      <c r="J134" s="159"/>
      <c r="K134" s="159"/>
      <c r="L134" s="159"/>
      <c r="M134" s="159"/>
      <c r="N134" s="159"/>
      <c r="O134" s="158">
        <f t="shared" si="58"/>
        <v>270</v>
      </c>
      <c r="P134" s="159"/>
      <c r="Q134" s="158">
        <f t="shared" si="49"/>
        <v>0</v>
      </c>
      <c r="R134" s="158">
        <f t="shared" si="54"/>
        <v>270</v>
      </c>
      <c r="S134" s="159"/>
      <c r="T134" s="159"/>
      <c r="U134" s="159"/>
      <c r="V134" s="159"/>
      <c r="W134" s="159"/>
      <c r="X134" s="159"/>
      <c r="Y134" s="159">
        <v>50</v>
      </c>
      <c r="Z134" s="158">
        <f t="shared" si="59"/>
        <v>320</v>
      </c>
      <c r="AA134" s="159">
        <v>1180</v>
      </c>
      <c r="AB134" s="158">
        <f t="shared" si="50"/>
        <v>-860</v>
      </c>
      <c r="AC134" s="158">
        <f t="shared" si="55"/>
        <v>270</v>
      </c>
      <c r="AD134" s="159"/>
      <c r="AE134" s="159"/>
      <c r="AF134" s="159"/>
      <c r="AG134" s="159"/>
      <c r="AH134" s="159"/>
      <c r="AI134" s="159"/>
      <c r="AJ134" s="159">
        <v>150</v>
      </c>
      <c r="AK134" s="158">
        <f t="shared" si="60"/>
        <v>420</v>
      </c>
      <c r="AL134" s="159"/>
      <c r="AM134" s="158">
        <f t="shared" si="61"/>
        <v>-440</v>
      </c>
      <c r="AN134" s="158">
        <f t="shared" si="56"/>
        <v>270</v>
      </c>
      <c r="AO134" s="159"/>
      <c r="AP134" s="159">
        <v>50</v>
      </c>
      <c r="AQ134" s="159"/>
      <c r="AR134" s="159"/>
      <c r="AS134" s="159"/>
      <c r="AT134" s="159"/>
      <c r="AU134" s="159"/>
      <c r="AV134" s="158">
        <f t="shared" si="52"/>
        <v>320</v>
      </c>
      <c r="AW134" s="159">
        <v>320</v>
      </c>
      <c r="AX134" s="159">
        <f t="shared" si="62"/>
        <v>-440</v>
      </c>
      <c r="AY134" s="137" t="str">
        <f t="shared" si="63"/>
        <v/>
      </c>
      <c r="AZ134" s="137" t="s">
        <v>1121</v>
      </c>
      <c r="BA134" s="139" t="str">
        <f t="shared" si="57"/>
        <v>Предоплата за 2011</v>
      </c>
      <c r="BE134" s="143" t="str">
        <f>IF(F134='База 2009'!AY138,"ДА","ПРОверитЬ")</f>
        <v>ПРОверитЬ</v>
      </c>
    </row>
    <row r="135" spans="1:57">
      <c r="A135" s="138">
        <v>133</v>
      </c>
      <c r="B135" s="160" t="s">
        <v>301</v>
      </c>
      <c r="C135" s="213" t="s">
        <v>23</v>
      </c>
      <c r="D135" s="156" t="s">
        <v>303</v>
      </c>
      <c r="E135" s="161">
        <v>115</v>
      </c>
      <c r="F135" s="158">
        <v>0</v>
      </c>
      <c r="G135" s="158">
        <f t="shared" si="53"/>
        <v>345</v>
      </c>
      <c r="H135" s="159">
        <v>50</v>
      </c>
      <c r="I135" s="159"/>
      <c r="J135" s="159"/>
      <c r="K135" s="159"/>
      <c r="L135" s="159"/>
      <c r="M135" s="159"/>
      <c r="N135" s="159"/>
      <c r="O135" s="158">
        <f t="shared" si="58"/>
        <v>395</v>
      </c>
      <c r="P135" s="159">
        <v>1430</v>
      </c>
      <c r="Q135" s="158">
        <f t="shared" si="49"/>
        <v>-1035</v>
      </c>
      <c r="R135" s="158">
        <f t="shared" si="54"/>
        <v>345</v>
      </c>
      <c r="S135" s="159"/>
      <c r="T135" s="159"/>
      <c r="U135" s="159"/>
      <c r="V135" s="159"/>
      <c r="W135" s="159"/>
      <c r="X135" s="159"/>
      <c r="Y135" s="159">
        <v>50</v>
      </c>
      <c r="Z135" s="158">
        <f t="shared" si="59"/>
        <v>395</v>
      </c>
      <c r="AA135" s="159">
        <v>50</v>
      </c>
      <c r="AB135" s="158">
        <f t="shared" si="50"/>
        <v>-690</v>
      </c>
      <c r="AC135" s="158">
        <f t="shared" si="55"/>
        <v>345</v>
      </c>
      <c r="AD135" s="159"/>
      <c r="AE135" s="159"/>
      <c r="AF135" s="159"/>
      <c r="AG135" s="159"/>
      <c r="AH135" s="159"/>
      <c r="AI135" s="159"/>
      <c r="AJ135" s="159"/>
      <c r="AK135" s="158">
        <f t="shared" si="60"/>
        <v>345</v>
      </c>
      <c r="AL135" s="159"/>
      <c r="AM135" s="158">
        <f t="shared" si="61"/>
        <v>-345</v>
      </c>
      <c r="AN135" s="158">
        <f t="shared" si="56"/>
        <v>345</v>
      </c>
      <c r="AO135" s="159"/>
      <c r="AP135" s="159"/>
      <c r="AQ135" s="159"/>
      <c r="AR135" s="159"/>
      <c r="AS135" s="159"/>
      <c r="AT135" s="159"/>
      <c r="AU135" s="159"/>
      <c r="AV135" s="158">
        <f t="shared" si="52"/>
        <v>345</v>
      </c>
      <c r="AW135" s="159"/>
      <c r="AX135" s="159">
        <f t="shared" si="62"/>
        <v>0</v>
      </c>
      <c r="AY135" s="137" t="str">
        <f t="shared" si="63"/>
        <v>*</v>
      </c>
      <c r="BA135" s="139" t="str">
        <f t="shared" si="57"/>
        <v>Расчёт за 2010</v>
      </c>
      <c r="BE135" s="143" t="str">
        <f>IF(F135='База 2009'!AY139,"ДА","ПРОверитЬ")</f>
        <v>ДА</v>
      </c>
    </row>
    <row r="136" spans="1:57">
      <c r="A136" s="138">
        <v>134</v>
      </c>
      <c r="B136" s="160" t="s">
        <v>1116</v>
      </c>
      <c r="C136" s="213" t="s">
        <v>14</v>
      </c>
      <c r="D136" s="156" t="s">
        <v>894</v>
      </c>
      <c r="E136" s="161">
        <v>175</v>
      </c>
      <c r="F136" s="158">
        <v>0</v>
      </c>
      <c r="G136" s="158">
        <f t="shared" si="53"/>
        <v>525</v>
      </c>
      <c r="H136" s="159"/>
      <c r="I136" s="159"/>
      <c r="J136" s="159"/>
      <c r="K136" s="159"/>
      <c r="L136" s="159"/>
      <c r="M136" s="159"/>
      <c r="N136" s="159">
        <v>50</v>
      </c>
      <c r="O136" s="158">
        <f t="shared" si="58"/>
        <v>575</v>
      </c>
      <c r="P136" s="159">
        <v>525</v>
      </c>
      <c r="Q136" s="158">
        <f t="shared" si="49"/>
        <v>50</v>
      </c>
      <c r="R136" s="158">
        <f t="shared" si="54"/>
        <v>525</v>
      </c>
      <c r="S136" s="159"/>
      <c r="T136" s="159"/>
      <c r="U136" s="159"/>
      <c r="V136" s="159"/>
      <c r="W136" s="159"/>
      <c r="X136" s="159"/>
      <c r="Y136" s="159"/>
      <c r="Z136" s="158">
        <f t="shared" si="59"/>
        <v>525</v>
      </c>
      <c r="AA136" s="159">
        <v>575</v>
      </c>
      <c r="AB136" s="158">
        <f t="shared" si="50"/>
        <v>0</v>
      </c>
      <c r="AC136" s="158">
        <f t="shared" si="55"/>
        <v>525</v>
      </c>
      <c r="AD136" s="159"/>
      <c r="AE136" s="159"/>
      <c r="AF136" s="159"/>
      <c r="AG136" s="159"/>
      <c r="AH136" s="159"/>
      <c r="AI136" s="159"/>
      <c r="AJ136" s="159"/>
      <c r="AK136" s="158">
        <f t="shared" si="60"/>
        <v>525</v>
      </c>
      <c r="AL136" s="159">
        <v>1050</v>
      </c>
      <c r="AM136" s="158">
        <f t="shared" si="61"/>
        <v>-525</v>
      </c>
      <c r="AN136" s="158">
        <f t="shared" si="56"/>
        <v>525</v>
      </c>
      <c r="AO136" s="159"/>
      <c r="AP136" s="159"/>
      <c r="AQ136" s="159"/>
      <c r="AR136" s="159"/>
      <c r="AS136" s="159"/>
      <c r="AT136" s="159"/>
      <c r="AU136" s="159"/>
      <c r="AV136" s="158">
        <f t="shared" si="52"/>
        <v>525</v>
      </c>
      <c r="AW136" s="159"/>
      <c r="AX136" s="159">
        <f t="shared" si="62"/>
        <v>0</v>
      </c>
      <c r="AY136" s="137" t="str">
        <f t="shared" si="63"/>
        <v>*</v>
      </c>
      <c r="BA136" s="139" t="str">
        <f t="shared" si="57"/>
        <v>Расчёт за 2010</v>
      </c>
      <c r="BE136" s="143" t="str">
        <f>IF(F136='База 2009'!AY140,"ДА","ПРОверитЬ")</f>
        <v>ДА</v>
      </c>
    </row>
    <row r="137" spans="1:57">
      <c r="A137" s="138">
        <v>135</v>
      </c>
      <c r="B137" s="160" t="s">
        <v>304</v>
      </c>
      <c r="C137" s="213" t="s">
        <v>23</v>
      </c>
      <c r="D137" s="156" t="s">
        <v>305</v>
      </c>
      <c r="E137" s="161">
        <v>50</v>
      </c>
      <c r="F137" s="183">
        <v>0</v>
      </c>
      <c r="G137" s="158">
        <f t="shared" si="53"/>
        <v>150</v>
      </c>
      <c r="H137" s="159"/>
      <c r="I137" s="159"/>
      <c r="J137" s="159"/>
      <c r="K137" s="159"/>
      <c r="L137" s="159"/>
      <c r="M137" s="159"/>
      <c r="N137" s="159"/>
      <c r="O137" s="158">
        <f t="shared" si="58"/>
        <v>150</v>
      </c>
      <c r="P137" s="159"/>
      <c r="Q137" s="158">
        <f t="shared" si="49"/>
        <v>150</v>
      </c>
      <c r="R137" s="158">
        <f t="shared" si="54"/>
        <v>150</v>
      </c>
      <c r="S137" s="159"/>
      <c r="T137" s="159"/>
      <c r="U137" s="159"/>
      <c r="V137" s="159"/>
      <c r="W137" s="159"/>
      <c r="X137" s="159"/>
      <c r="Y137" s="159"/>
      <c r="Z137" s="158">
        <f t="shared" si="59"/>
        <v>150</v>
      </c>
      <c r="AA137" s="159">
        <v>600</v>
      </c>
      <c r="AB137" s="158">
        <f t="shared" si="50"/>
        <v>-300</v>
      </c>
      <c r="AC137" s="158">
        <f t="shared" si="55"/>
        <v>150</v>
      </c>
      <c r="AD137" s="159"/>
      <c r="AE137" s="159"/>
      <c r="AF137" s="159"/>
      <c r="AG137" s="159"/>
      <c r="AH137" s="159"/>
      <c r="AI137" s="159"/>
      <c r="AJ137" s="159"/>
      <c r="AK137" s="158">
        <f t="shared" si="60"/>
        <v>150</v>
      </c>
      <c r="AL137" s="159"/>
      <c r="AM137" s="158">
        <f t="shared" si="61"/>
        <v>-150</v>
      </c>
      <c r="AN137" s="158">
        <f t="shared" si="56"/>
        <v>150</v>
      </c>
      <c r="AO137" s="159"/>
      <c r="AP137" s="159"/>
      <c r="AQ137" s="159"/>
      <c r="AR137" s="159"/>
      <c r="AS137" s="159"/>
      <c r="AT137" s="159"/>
      <c r="AU137" s="159"/>
      <c r="AV137" s="158">
        <f t="shared" si="52"/>
        <v>150</v>
      </c>
      <c r="AW137" s="159"/>
      <c r="AX137" s="159">
        <f t="shared" si="62"/>
        <v>0</v>
      </c>
      <c r="AY137" s="137" t="str">
        <f t="shared" si="63"/>
        <v>*</v>
      </c>
      <c r="BA137" s="139" t="str">
        <f t="shared" si="57"/>
        <v>Расчёт за 2010</v>
      </c>
      <c r="BE137" s="143" t="str">
        <f>IF(F137='База 2009'!AY141,"ДА","ПРОверитЬ")</f>
        <v>ДА</v>
      </c>
    </row>
    <row r="138" spans="1:57">
      <c r="A138" s="138">
        <v>136</v>
      </c>
      <c r="B138" s="160" t="s">
        <v>306</v>
      </c>
      <c r="C138" s="213" t="s">
        <v>23</v>
      </c>
      <c r="D138" s="156" t="s">
        <v>12</v>
      </c>
      <c r="E138" s="161">
        <v>50</v>
      </c>
      <c r="F138" s="158">
        <v>0</v>
      </c>
      <c r="G138" s="158">
        <f t="shared" si="53"/>
        <v>150</v>
      </c>
      <c r="H138" s="159"/>
      <c r="I138" s="159"/>
      <c r="J138" s="159"/>
      <c r="K138" s="159"/>
      <c r="L138" s="159"/>
      <c r="M138" s="159"/>
      <c r="N138" s="159"/>
      <c r="O138" s="158">
        <f t="shared" si="58"/>
        <v>150</v>
      </c>
      <c r="P138" s="159"/>
      <c r="Q138" s="158">
        <f t="shared" ref="Q138:Q166" si="64">F138+O138-P138</f>
        <v>150</v>
      </c>
      <c r="R138" s="158">
        <f t="shared" si="54"/>
        <v>150</v>
      </c>
      <c r="S138" s="159"/>
      <c r="T138" s="159"/>
      <c r="U138" s="159"/>
      <c r="V138" s="159"/>
      <c r="W138" s="159"/>
      <c r="X138" s="159"/>
      <c r="Y138" s="159"/>
      <c r="Z138" s="158">
        <f t="shared" si="59"/>
        <v>150</v>
      </c>
      <c r="AA138" s="159"/>
      <c r="AB138" s="158">
        <f t="shared" ref="AB138:AB149" si="65">Q138+Z138-AA138</f>
        <v>300</v>
      </c>
      <c r="AC138" s="158">
        <f t="shared" si="55"/>
        <v>150</v>
      </c>
      <c r="AD138" s="159"/>
      <c r="AE138" s="159"/>
      <c r="AF138" s="159"/>
      <c r="AG138" s="159"/>
      <c r="AH138" s="159"/>
      <c r="AI138" s="159"/>
      <c r="AJ138" s="159"/>
      <c r="AK138" s="158">
        <f t="shared" si="60"/>
        <v>150</v>
      </c>
      <c r="AL138" s="159"/>
      <c r="AM138" s="158">
        <f t="shared" si="61"/>
        <v>450</v>
      </c>
      <c r="AN138" s="158">
        <f t="shared" si="56"/>
        <v>150</v>
      </c>
      <c r="AO138" s="159"/>
      <c r="AP138" s="159"/>
      <c r="AQ138" s="159"/>
      <c r="AR138" s="159"/>
      <c r="AS138" s="159"/>
      <c r="AT138" s="159"/>
      <c r="AU138" s="159"/>
      <c r="AV138" s="158">
        <f t="shared" si="52"/>
        <v>150</v>
      </c>
      <c r="AW138" s="159">
        <v>1200</v>
      </c>
      <c r="AX138" s="159">
        <f t="shared" si="62"/>
        <v>-600</v>
      </c>
      <c r="AY138" s="137" t="str">
        <f t="shared" si="63"/>
        <v/>
      </c>
      <c r="BA138" s="139" t="str">
        <f t="shared" si="57"/>
        <v>Предоплата за 2011</v>
      </c>
      <c r="BE138" s="143" t="str">
        <f>IF(F138='База 2009'!AY142,"ДА","ПРОверитЬ")</f>
        <v>ПРОверитЬ</v>
      </c>
    </row>
    <row r="139" spans="1:57">
      <c r="A139" s="138">
        <v>137</v>
      </c>
      <c r="B139" s="155" t="s">
        <v>308</v>
      </c>
      <c r="C139" s="213" t="s">
        <v>10</v>
      </c>
      <c r="D139" s="156" t="s">
        <v>310</v>
      </c>
      <c r="E139" s="157">
        <v>105</v>
      </c>
      <c r="F139" s="158">
        <v>0</v>
      </c>
      <c r="G139" s="158">
        <f t="shared" si="53"/>
        <v>315</v>
      </c>
      <c r="H139" s="159"/>
      <c r="I139" s="159"/>
      <c r="J139" s="159"/>
      <c r="K139" s="159"/>
      <c r="L139" s="159"/>
      <c r="M139" s="159"/>
      <c r="N139" s="159"/>
      <c r="O139" s="158">
        <f t="shared" si="58"/>
        <v>315</v>
      </c>
      <c r="P139" s="159">
        <v>315</v>
      </c>
      <c r="Q139" s="158">
        <f t="shared" si="64"/>
        <v>0</v>
      </c>
      <c r="R139" s="158">
        <f t="shared" si="54"/>
        <v>315</v>
      </c>
      <c r="S139" s="159"/>
      <c r="T139" s="159"/>
      <c r="U139" s="159"/>
      <c r="V139" s="159"/>
      <c r="W139" s="159"/>
      <c r="X139" s="159"/>
      <c r="Y139" s="159"/>
      <c r="Z139" s="158">
        <f t="shared" si="59"/>
        <v>315</v>
      </c>
      <c r="AA139" s="159">
        <v>315</v>
      </c>
      <c r="AB139" s="158">
        <f t="shared" si="65"/>
        <v>0</v>
      </c>
      <c r="AC139" s="158">
        <f t="shared" si="55"/>
        <v>315</v>
      </c>
      <c r="AD139" s="159"/>
      <c r="AE139" s="159"/>
      <c r="AF139" s="159"/>
      <c r="AG139" s="159"/>
      <c r="AH139" s="159"/>
      <c r="AI139" s="159"/>
      <c r="AJ139" s="159">
        <v>50</v>
      </c>
      <c r="AK139" s="158">
        <f t="shared" si="60"/>
        <v>365</v>
      </c>
      <c r="AL139" s="159">
        <v>365</v>
      </c>
      <c r="AM139" s="158">
        <f t="shared" si="61"/>
        <v>0</v>
      </c>
      <c r="AN139" s="158">
        <f t="shared" si="56"/>
        <v>315</v>
      </c>
      <c r="AO139" s="159"/>
      <c r="AP139" s="159"/>
      <c r="AQ139" s="159"/>
      <c r="AR139" s="159"/>
      <c r="AS139" s="159"/>
      <c r="AT139" s="159"/>
      <c r="AU139" s="159"/>
      <c r="AV139" s="158">
        <f t="shared" si="52"/>
        <v>315</v>
      </c>
      <c r="AW139" s="159">
        <v>315</v>
      </c>
      <c r="AX139" s="159">
        <f t="shared" si="62"/>
        <v>0</v>
      </c>
      <c r="AY139" s="137" t="str">
        <f t="shared" si="63"/>
        <v>*</v>
      </c>
      <c r="AZ139" s="137" t="s">
        <v>1121</v>
      </c>
      <c r="BA139" s="139" t="str">
        <f t="shared" si="57"/>
        <v>Расчёт за 2010</v>
      </c>
      <c r="BE139" s="143" t="str">
        <f>IF(F139='База 2009'!AY143,"ДА","ПРОверитЬ")</f>
        <v>ПРОверитЬ</v>
      </c>
    </row>
    <row r="140" spans="1:57">
      <c r="A140" s="138">
        <v>138</v>
      </c>
      <c r="B140" s="160" t="s">
        <v>1122</v>
      </c>
      <c r="C140" s="213" t="s">
        <v>14</v>
      </c>
      <c r="D140" s="156" t="s">
        <v>833</v>
      </c>
      <c r="E140" s="161">
        <v>300</v>
      </c>
      <c r="F140" s="158">
        <v>0</v>
      </c>
      <c r="G140" s="158">
        <f t="shared" si="53"/>
        <v>900</v>
      </c>
      <c r="H140" s="159"/>
      <c r="I140" s="159"/>
      <c r="J140" s="159"/>
      <c r="K140" s="159"/>
      <c r="L140" s="159"/>
      <c r="M140" s="159"/>
      <c r="N140" s="159"/>
      <c r="O140" s="158">
        <f t="shared" si="58"/>
        <v>900</v>
      </c>
      <c r="P140" s="159"/>
      <c r="Q140" s="158">
        <f t="shared" si="64"/>
        <v>900</v>
      </c>
      <c r="R140" s="158">
        <f t="shared" si="54"/>
        <v>900</v>
      </c>
      <c r="S140" s="159"/>
      <c r="T140" s="159"/>
      <c r="U140" s="159">
        <v>856</v>
      </c>
      <c r="V140" s="159"/>
      <c r="W140" s="159"/>
      <c r="X140" s="159"/>
      <c r="Y140" s="159">
        <v>50</v>
      </c>
      <c r="Z140" s="158">
        <f t="shared" si="59"/>
        <v>1806</v>
      </c>
      <c r="AA140" s="159">
        <v>2706</v>
      </c>
      <c r="AB140" s="158">
        <f t="shared" si="65"/>
        <v>0</v>
      </c>
      <c r="AC140" s="158">
        <f t="shared" si="55"/>
        <v>900</v>
      </c>
      <c r="AD140" s="159"/>
      <c r="AE140" s="159"/>
      <c r="AF140" s="159"/>
      <c r="AG140" s="159"/>
      <c r="AH140" s="159"/>
      <c r="AI140" s="159"/>
      <c r="AJ140" s="159"/>
      <c r="AK140" s="158">
        <f t="shared" si="60"/>
        <v>900</v>
      </c>
      <c r="AL140" s="159">
        <v>1800</v>
      </c>
      <c r="AM140" s="158">
        <f t="shared" si="61"/>
        <v>-900</v>
      </c>
      <c r="AN140" s="158">
        <f t="shared" si="56"/>
        <v>900</v>
      </c>
      <c r="AO140" s="159"/>
      <c r="AP140" s="159"/>
      <c r="AQ140" s="159"/>
      <c r="AR140" s="159"/>
      <c r="AS140" s="159">
        <v>150</v>
      </c>
      <c r="AT140" s="159"/>
      <c r="AU140" s="159"/>
      <c r="AV140" s="158">
        <f t="shared" si="52"/>
        <v>1050</v>
      </c>
      <c r="AW140" s="159"/>
      <c r="AX140" s="159">
        <f t="shared" si="62"/>
        <v>150</v>
      </c>
      <c r="AY140" s="137" t="str">
        <f t="shared" si="63"/>
        <v/>
      </c>
      <c r="BA140" s="139" t="str">
        <f t="shared" si="57"/>
        <v>Долг</v>
      </c>
      <c r="BE140" s="143" t="str">
        <f>IF(F140='База 2009'!AY144,"ДА","ПРОверитЬ")</f>
        <v>ДА</v>
      </c>
    </row>
    <row r="141" spans="1:57">
      <c r="A141" s="138">
        <v>139</v>
      </c>
      <c r="B141" s="160" t="s">
        <v>1123</v>
      </c>
      <c r="C141" s="213" t="s">
        <v>14</v>
      </c>
      <c r="D141" s="156" t="s">
        <v>890</v>
      </c>
      <c r="E141" s="161">
        <v>300</v>
      </c>
      <c r="F141" s="158">
        <v>0</v>
      </c>
      <c r="G141" s="158">
        <f t="shared" si="53"/>
        <v>900</v>
      </c>
      <c r="H141" s="159"/>
      <c r="I141" s="159"/>
      <c r="J141" s="159"/>
      <c r="K141" s="159"/>
      <c r="L141" s="159"/>
      <c r="M141" s="159"/>
      <c r="N141" s="159"/>
      <c r="O141" s="158">
        <f t="shared" si="58"/>
        <v>900</v>
      </c>
      <c r="P141" s="159">
        <v>900</v>
      </c>
      <c r="Q141" s="158">
        <f t="shared" si="64"/>
        <v>0</v>
      </c>
      <c r="R141" s="158">
        <f t="shared" si="54"/>
        <v>900</v>
      </c>
      <c r="S141" s="159"/>
      <c r="T141" s="159"/>
      <c r="U141" s="159"/>
      <c r="V141" s="159"/>
      <c r="W141" s="159"/>
      <c r="X141" s="159"/>
      <c r="Y141" s="159"/>
      <c r="Z141" s="158">
        <f t="shared" si="59"/>
        <v>900</v>
      </c>
      <c r="AA141" s="159">
        <v>900</v>
      </c>
      <c r="AB141" s="158">
        <f t="shared" si="65"/>
        <v>0</v>
      </c>
      <c r="AC141" s="158">
        <f t="shared" si="55"/>
        <v>900</v>
      </c>
      <c r="AD141" s="159"/>
      <c r="AE141" s="159"/>
      <c r="AF141" s="159"/>
      <c r="AG141" s="159"/>
      <c r="AH141" s="159"/>
      <c r="AI141" s="159"/>
      <c r="AJ141" s="159"/>
      <c r="AK141" s="158">
        <f t="shared" si="60"/>
        <v>900</v>
      </c>
      <c r="AL141" s="159">
        <v>900</v>
      </c>
      <c r="AM141" s="158">
        <f t="shared" si="61"/>
        <v>0</v>
      </c>
      <c r="AN141" s="158">
        <f t="shared" si="56"/>
        <v>900</v>
      </c>
      <c r="AO141" s="159">
        <v>50</v>
      </c>
      <c r="AP141" s="159"/>
      <c r="AQ141" s="159"/>
      <c r="AR141" s="159"/>
      <c r="AS141" s="159"/>
      <c r="AT141" s="159"/>
      <c r="AU141" s="159"/>
      <c r="AV141" s="158">
        <f t="shared" si="52"/>
        <v>950</v>
      </c>
      <c r="AW141" s="159">
        <v>950</v>
      </c>
      <c r="AX141" s="159">
        <f t="shared" si="62"/>
        <v>0</v>
      </c>
      <c r="AY141" s="137" t="str">
        <f t="shared" si="63"/>
        <v>*</v>
      </c>
      <c r="BA141" s="139" t="str">
        <f t="shared" si="57"/>
        <v>Расчёт за 2010</v>
      </c>
      <c r="BE141" s="143" t="str">
        <f>IF(F141='База 2009'!AY145,"ДА","ПРОверитЬ")</f>
        <v>ПРОверитЬ</v>
      </c>
    </row>
    <row r="142" spans="1:57">
      <c r="A142" s="138">
        <v>140</v>
      </c>
      <c r="B142" s="155" t="s">
        <v>1139</v>
      </c>
      <c r="C142" s="213" t="s">
        <v>10</v>
      </c>
      <c r="D142" s="156" t="s">
        <v>41</v>
      </c>
      <c r="E142" s="157">
        <v>145</v>
      </c>
      <c r="F142" s="158">
        <v>0</v>
      </c>
      <c r="G142" s="158">
        <f t="shared" si="53"/>
        <v>435</v>
      </c>
      <c r="H142" s="159"/>
      <c r="I142" s="159"/>
      <c r="J142" s="159"/>
      <c r="K142" s="159"/>
      <c r="L142" s="159"/>
      <c r="M142" s="159"/>
      <c r="N142" s="159"/>
      <c r="O142" s="158">
        <f t="shared" si="58"/>
        <v>435</v>
      </c>
      <c r="P142" s="159">
        <v>435</v>
      </c>
      <c r="Q142" s="158">
        <f t="shared" si="64"/>
        <v>0</v>
      </c>
      <c r="R142" s="158">
        <f t="shared" si="54"/>
        <v>435</v>
      </c>
      <c r="S142" s="159"/>
      <c r="T142" s="159"/>
      <c r="U142" s="159"/>
      <c r="V142" s="159"/>
      <c r="W142" s="159"/>
      <c r="X142" s="159"/>
      <c r="Y142" s="159"/>
      <c r="Z142" s="158">
        <f t="shared" si="59"/>
        <v>435</v>
      </c>
      <c r="AA142" s="159">
        <v>435</v>
      </c>
      <c r="AB142" s="158">
        <f t="shared" si="65"/>
        <v>0</v>
      </c>
      <c r="AC142" s="158">
        <f t="shared" si="55"/>
        <v>435</v>
      </c>
      <c r="AD142" s="159"/>
      <c r="AE142" s="159"/>
      <c r="AF142" s="159"/>
      <c r="AG142" s="159"/>
      <c r="AH142" s="159"/>
      <c r="AI142" s="159"/>
      <c r="AJ142" s="159"/>
      <c r="AK142" s="158">
        <f t="shared" si="60"/>
        <v>435</v>
      </c>
      <c r="AL142" s="159">
        <v>435</v>
      </c>
      <c r="AM142" s="158">
        <f t="shared" si="61"/>
        <v>0</v>
      </c>
      <c r="AN142" s="158">
        <f t="shared" si="56"/>
        <v>435</v>
      </c>
      <c r="AO142" s="159"/>
      <c r="AP142" s="159"/>
      <c r="AQ142" s="159"/>
      <c r="AR142" s="159"/>
      <c r="AS142" s="159"/>
      <c r="AT142" s="159"/>
      <c r="AU142" s="159"/>
      <c r="AV142" s="158">
        <f t="shared" si="52"/>
        <v>435</v>
      </c>
      <c r="AW142" s="159">
        <v>435</v>
      </c>
      <c r="AX142" s="159">
        <f t="shared" si="62"/>
        <v>0</v>
      </c>
      <c r="AY142" s="137" t="str">
        <f t="shared" si="63"/>
        <v>*</v>
      </c>
      <c r="BA142" s="139" t="str">
        <f t="shared" si="57"/>
        <v>Расчёт за 2010</v>
      </c>
      <c r="BE142" s="143" t="str">
        <f>IF(F142='База 2009'!AY146,"ДА","ПРОверитЬ")</f>
        <v>ДА</v>
      </c>
    </row>
    <row r="143" spans="1:57">
      <c r="A143" s="138">
        <v>141</v>
      </c>
      <c r="B143" s="155" t="s">
        <v>1138</v>
      </c>
      <c r="C143" s="213" t="s">
        <v>10</v>
      </c>
      <c r="D143" s="156" t="s">
        <v>834</v>
      </c>
      <c r="E143" s="157">
        <v>155</v>
      </c>
      <c r="F143" s="158">
        <v>0</v>
      </c>
      <c r="G143" s="158">
        <f t="shared" si="53"/>
        <v>465</v>
      </c>
      <c r="H143" s="159"/>
      <c r="I143" s="159"/>
      <c r="J143" s="159"/>
      <c r="K143" s="159"/>
      <c r="L143" s="159"/>
      <c r="M143" s="159"/>
      <c r="N143" s="159"/>
      <c r="O143" s="158">
        <f t="shared" si="58"/>
        <v>465</v>
      </c>
      <c r="P143" s="159"/>
      <c r="Q143" s="158">
        <f t="shared" si="64"/>
        <v>465</v>
      </c>
      <c r="R143" s="158">
        <f t="shared" si="54"/>
        <v>465</v>
      </c>
      <c r="S143" s="159"/>
      <c r="T143" s="159">
        <v>50</v>
      </c>
      <c r="U143" s="159"/>
      <c r="V143" s="159"/>
      <c r="W143" s="159"/>
      <c r="X143" s="159"/>
      <c r="Y143" s="159">
        <v>50</v>
      </c>
      <c r="Z143" s="158">
        <f t="shared" si="59"/>
        <v>565</v>
      </c>
      <c r="AA143" s="159">
        <v>1030</v>
      </c>
      <c r="AB143" s="158">
        <f t="shared" si="65"/>
        <v>0</v>
      </c>
      <c r="AC143" s="158">
        <f t="shared" si="55"/>
        <v>465</v>
      </c>
      <c r="AD143" s="159"/>
      <c r="AE143" s="159"/>
      <c r="AF143" s="159"/>
      <c r="AG143" s="159"/>
      <c r="AH143" s="159"/>
      <c r="AI143" s="159"/>
      <c r="AJ143" s="159"/>
      <c r="AK143" s="158">
        <f t="shared" si="60"/>
        <v>465</v>
      </c>
      <c r="AL143" s="159">
        <v>465</v>
      </c>
      <c r="AM143" s="158">
        <f t="shared" si="61"/>
        <v>0</v>
      </c>
      <c r="AN143" s="158">
        <f t="shared" si="56"/>
        <v>465</v>
      </c>
      <c r="AO143" s="159"/>
      <c r="AP143" s="159"/>
      <c r="AQ143" s="159"/>
      <c r="AR143" s="159"/>
      <c r="AS143" s="159"/>
      <c r="AT143" s="159"/>
      <c r="AU143" s="159"/>
      <c r="AV143" s="158">
        <f t="shared" si="52"/>
        <v>465</v>
      </c>
      <c r="AW143" s="159">
        <v>465</v>
      </c>
      <c r="AX143" s="159">
        <f t="shared" si="62"/>
        <v>0</v>
      </c>
      <c r="AY143" s="137" t="str">
        <f t="shared" si="63"/>
        <v>*</v>
      </c>
      <c r="BA143" s="139" t="str">
        <f t="shared" si="57"/>
        <v>Расчёт за 2010</v>
      </c>
      <c r="BE143" s="143" t="str">
        <f>IF(F143='База 2009'!AY147,"ДА","ПРОверитЬ")</f>
        <v>ПРОверитЬ</v>
      </c>
    </row>
    <row r="144" spans="1:57">
      <c r="A144" s="138">
        <v>142</v>
      </c>
      <c r="B144" s="230" t="s">
        <v>1137</v>
      </c>
      <c r="C144" s="213" t="s">
        <v>10</v>
      </c>
      <c r="D144" s="156" t="s">
        <v>12</v>
      </c>
      <c r="E144" s="157">
        <v>115</v>
      </c>
      <c r="F144" s="177">
        <v>0</v>
      </c>
      <c r="G144" s="158">
        <f t="shared" si="53"/>
        <v>345</v>
      </c>
      <c r="H144" s="176"/>
      <c r="I144" s="176"/>
      <c r="J144" s="176"/>
      <c r="K144" s="176"/>
      <c r="L144" s="176"/>
      <c r="M144" s="176"/>
      <c r="N144" s="176"/>
      <c r="O144" s="177">
        <f t="shared" si="58"/>
        <v>345</v>
      </c>
      <c r="P144" s="176">
        <v>1696</v>
      </c>
      <c r="Q144" s="177">
        <f t="shared" si="64"/>
        <v>-1351</v>
      </c>
      <c r="R144" s="158">
        <f t="shared" si="54"/>
        <v>345</v>
      </c>
      <c r="S144" s="176"/>
      <c r="T144" s="176"/>
      <c r="U144" s="176">
        <v>956</v>
      </c>
      <c r="V144" s="176"/>
      <c r="W144" s="176"/>
      <c r="X144" s="176"/>
      <c r="Y144" s="176">
        <v>50</v>
      </c>
      <c r="Z144" s="158">
        <f t="shared" si="59"/>
        <v>1351</v>
      </c>
      <c r="AA144" s="176"/>
      <c r="AB144" s="177">
        <f t="shared" si="65"/>
        <v>0</v>
      </c>
      <c r="AC144" s="158">
        <f t="shared" si="55"/>
        <v>345</v>
      </c>
      <c r="AD144" s="176"/>
      <c r="AE144" s="176"/>
      <c r="AF144" s="176"/>
      <c r="AG144" s="176"/>
      <c r="AH144" s="176"/>
      <c r="AI144" s="176"/>
      <c r="AJ144" s="176"/>
      <c r="AK144" s="177">
        <f t="shared" si="60"/>
        <v>345</v>
      </c>
      <c r="AL144" s="176"/>
      <c r="AM144" s="177">
        <f t="shared" si="61"/>
        <v>345</v>
      </c>
      <c r="AN144" s="158">
        <f t="shared" si="56"/>
        <v>345</v>
      </c>
      <c r="AO144" s="176"/>
      <c r="AP144" s="176"/>
      <c r="AQ144" s="176"/>
      <c r="AR144" s="176"/>
      <c r="AS144" s="176"/>
      <c r="AT144" s="176"/>
      <c r="AU144" s="176"/>
      <c r="AV144" s="177">
        <f t="shared" si="52"/>
        <v>345</v>
      </c>
      <c r="AW144" s="176">
        <v>690</v>
      </c>
      <c r="AX144" s="176">
        <f t="shared" si="62"/>
        <v>0</v>
      </c>
      <c r="AY144" s="137" t="str">
        <f t="shared" si="63"/>
        <v>*</v>
      </c>
      <c r="AZ144" s="137" t="s">
        <v>1121</v>
      </c>
      <c r="BA144" s="139" t="str">
        <f t="shared" si="57"/>
        <v>Расчёт за 2010</v>
      </c>
      <c r="BE144" s="143" t="str">
        <f>IF(F144='База 2009'!AY148,"ДА","ПРОверитЬ")</f>
        <v>ПРОверитЬ</v>
      </c>
    </row>
    <row r="145" spans="1:57">
      <c r="A145" s="138">
        <v>143</v>
      </c>
      <c r="B145" s="155" t="s">
        <v>1140</v>
      </c>
      <c r="C145" s="213" t="s">
        <v>10</v>
      </c>
      <c r="D145" s="156" t="s">
        <v>339</v>
      </c>
      <c r="E145" s="157">
        <v>95</v>
      </c>
      <c r="F145" s="158">
        <v>665</v>
      </c>
      <c r="G145" s="158">
        <f t="shared" si="53"/>
        <v>285</v>
      </c>
      <c r="H145" s="159"/>
      <c r="I145" s="159"/>
      <c r="J145" s="159"/>
      <c r="K145" s="159"/>
      <c r="L145" s="159"/>
      <c r="M145" s="159"/>
      <c r="N145" s="159"/>
      <c r="O145" s="158">
        <f t="shared" si="58"/>
        <v>285</v>
      </c>
      <c r="P145" s="159"/>
      <c r="Q145" s="158">
        <f t="shared" si="64"/>
        <v>950</v>
      </c>
      <c r="R145" s="158">
        <f t="shared" si="54"/>
        <v>285</v>
      </c>
      <c r="S145" s="159"/>
      <c r="T145" s="159"/>
      <c r="U145" s="159"/>
      <c r="V145" s="159"/>
      <c r="W145" s="159"/>
      <c r="X145" s="159"/>
      <c r="Y145" s="159"/>
      <c r="Z145" s="158">
        <f t="shared" si="59"/>
        <v>285</v>
      </c>
      <c r="AA145" s="159">
        <v>1300</v>
      </c>
      <c r="AB145" s="158">
        <f t="shared" si="65"/>
        <v>-65</v>
      </c>
      <c r="AC145" s="158">
        <f t="shared" si="55"/>
        <v>285</v>
      </c>
      <c r="AD145" s="159"/>
      <c r="AE145" s="159"/>
      <c r="AF145" s="159"/>
      <c r="AG145" s="159"/>
      <c r="AH145" s="159"/>
      <c r="AI145" s="159"/>
      <c r="AJ145" s="159">
        <v>50</v>
      </c>
      <c r="AK145" s="158">
        <f t="shared" si="60"/>
        <v>335</v>
      </c>
      <c r="AL145" s="159"/>
      <c r="AM145" s="158">
        <f t="shared" si="61"/>
        <v>270</v>
      </c>
      <c r="AN145" s="158">
        <f t="shared" si="56"/>
        <v>285</v>
      </c>
      <c r="AO145" s="159"/>
      <c r="AP145" s="159"/>
      <c r="AQ145" s="159"/>
      <c r="AR145" s="159"/>
      <c r="AS145" s="159"/>
      <c r="AT145" s="159"/>
      <c r="AU145" s="159"/>
      <c r="AV145" s="158">
        <f t="shared" si="52"/>
        <v>285</v>
      </c>
      <c r="AW145" s="159">
        <v>555</v>
      </c>
      <c r="AX145" s="159">
        <f t="shared" si="62"/>
        <v>0</v>
      </c>
      <c r="AY145" s="137" t="str">
        <f t="shared" si="63"/>
        <v>*</v>
      </c>
      <c r="AZ145" s="137" t="s">
        <v>1121</v>
      </c>
      <c r="BA145" s="139" t="str">
        <f t="shared" si="57"/>
        <v>Расчёт за 2010</v>
      </c>
      <c r="BE145" s="143" t="str">
        <f>IF(F145='База 2009'!AY149,"ДА","ПРОверитЬ")</f>
        <v>ПРОверитЬ</v>
      </c>
    </row>
    <row r="146" spans="1:57">
      <c r="A146" s="138">
        <v>144</v>
      </c>
      <c r="B146" s="155" t="s">
        <v>1141</v>
      </c>
      <c r="C146" s="213" t="s">
        <v>10</v>
      </c>
      <c r="D146" s="156" t="s">
        <v>12</v>
      </c>
      <c r="E146" s="157">
        <v>135</v>
      </c>
      <c r="F146" s="158">
        <v>0</v>
      </c>
      <c r="G146" s="158">
        <f t="shared" si="53"/>
        <v>405</v>
      </c>
      <c r="H146" s="159"/>
      <c r="I146" s="159"/>
      <c r="J146" s="159"/>
      <c r="K146" s="159"/>
      <c r="L146" s="159"/>
      <c r="M146" s="159"/>
      <c r="N146" s="159"/>
      <c r="O146" s="158">
        <f t="shared" si="58"/>
        <v>405</v>
      </c>
      <c r="P146" s="159"/>
      <c r="Q146" s="158">
        <f t="shared" si="64"/>
        <v>405</v>
      </c>
      <c r="R146" s="158">
        <f t="shared" si="54"/>
        <v>405</v>
      </c>
      <c r="S146" s="159"/>
      <c r="T146" s="159"/>
      <c r="U146" s="159"/>
      <c r="V146" s="159"/>
      <c r="W146" s="159"/>
      <c r="X146" s="159"/>
      <c r="Y146" s="159"/>
      <c r="Z146" s="158">
        <f t="shared" si="59"/>
        <v>405</v>
      </c>
      <c r="AA146" s="159"/>
      <c r="AB146" s="158">
        <f t="shared" si="65"/>
        <v>810</v>
      </c>
      <c r="AC146" s="158">
        <f t="shared" si="55"/>
        <v>405</v>
      </c>
      <c r="AD146" s="159"/>
      <c r="AE146" s="159"/>
      <c r="AF146" s="159"/>
      <c r="AG146" s="159"/>
      <c r="AH146" s="159"/>
      <c r="AI146" s="159"/>
      <c r="AJ146" s="159"/>
      <c r="AK146" s="158">
        <f t="shared" si="60"/>
        <v>405</v>
      </c>
      <c r="AL146" s="159">
        <v>800</v>
      </c>
      <c r="AM146" s="158">
        <f t="shared" si="61"/>
        <v>415</v>
      </c>
      <c r="AN146" s="158">
        <f t="shared" si="56"/>
        <v>405</v>
      </c>
      <c r="AO146" s="159"/>
      <c r="AP146" s="159"/>
      <c r="AQ146" s="159"/>
      <c r="AR146" s="159"/>
      <c r="AS146" s="159"/>
      <c r="AT146" s="159"/>
      <c r="AU146" s="159"/>
      <c r="AV146" s="158">
        <f t="shared" si="52"/>
        <v>405</v>
      </c>
      <c r="AW146" s="159"/>
      <c r="AX146" s="159">
        <f t="shared" si="62"/>
        <v>820</v>
      </c>
      <c r="AY146" s="137" t="str">
        <f t="shared" si="63"/>
        <v/>
      </c>
      <c r="BA146" s="139" t="str">
        <f t="shared" si="57"/>
        <v>Долг</v>
      </c>
      <c r="BE146" s="143" t="str">
        <f>IF(F146='База 2009'!AY150,"ДА","ПРОверитЬ")</f>
        <v>ПРОверитЬ</v>
      </c>
    </row>
    <row r="147" spans="1:57">
      <c r="A147" s="138">
        <v>145</v>
      </c>
      <c r="B147" s="155" t="s">
        <v>1142</v>
      </c>
      <c r="C147" s="213" t="s">
        <v>10</v>
      </c>
      <c r="D147" s="156" t="s">
        <v>346</v>
      </c>
      <c r="E147" s="157">
        <v>80</v>
      </c>
      <c r="F147" s="158">
        <v>0</v>
      </c>
      <c r="G147" s="158">
        <f t="shared" ref="G147:G169" si="66">E147*3</f>
        <v>240</v>
      </c>
      <c r="H147" s="159">
        <v>70</v>
      </c>
      <c r="I147" s="159"/>
      <c r="J147" s="159"/>
      <c r="K147" s="159"/>
      <c r="L147" s="159"/>
      <c r="M147" s="159"/>
      <c r="N147" s="159">
        <v>70</v>
      </c>
      <c r="O147" s="158">
        <f t="shared" si="58"/>
        <v>380</v>
      </c>
      <c r="P147" s="159">
        <v>240</v>
      </c>
      <c r="Q147" s="158">
        <f t="shared" si="64"/>
        <v>140</v>
      </c>
      <c r="R147" s="158">
        <f t="shared" ref="R147:R169" si="67">E147*3</f>
        <v>240</v>
      </c>
      <c r="S147" s="159"/>
      <c r="T147" s="159"/>
      <c r="U147" s="159"/>
      <c r="V147" s="159"/>
      <c r="W147" s="159"/>
      <c r="X147" s="159"/>
      <c r="Y147" s="159">
        <v>50</v>
      </c>
      <c r="Z147" s="158">
        <f t="shared" si="59"/>
        <v>290</v>
      </c>
      <c r="AA147" s="159">
        <v>480</v>
      </c>
      <c r="AB147" s="158">
        <f t="shared" si="65"/>
        <v>-50</v>
      </c>
      <c r="AC147" s="158">
        <f t="shared" ref="AC147:AC169" si="68">$E147*3</f>
        <v>240</v>
      </c>
      <c r="AD147" s="159"/>
      <c r="AE147" s="159"/>
      <c r="AF147" s="159"/>
      <c r="AG147" s="159"/>
      <c r="AH147" s="159"/>
      <c r="AI147" s="159"/>
      <c r="AJ147" s="159"/>
      <c r="AK147" s="158">
        <f t="shared" si="60"/>
        <v>240</v>
      </c>
      <c r="AL147" s="159"/>
      <c r="AM147" s="158">
        <f t="shared" si="61"/>
        <v>190</v>
      </c>
      <c r="AN147" s="158">
        <f t="shared" ref="AN147:AN169" si="69">$E147*3</f>
        <v>240</v>
      </c>
      <c r="AO147" s="159"/>
      <c r="AP147" s="159"/>
      <c r="AQ147" s="159"/>
      <c r="AR147" s="159"/>
      <c r="AS147" s="159"/>
      <c r="AT147" s="159"/>
      <c r="AU147" s="159"/>
      <c r="AV147" s="158">
        <f t="shared" si="52"/>
        <v>240</v>
      </c>
      <c r="AW147" s="159">
        <v>430</v>
      </c>
      <c r="AX147" s="159">
        <f t="shared" si="62"/>
        <v>0</v>
      </c>
      <c r="AY147" s="137" t="str">
        <f t="shared" si="63"/>
        <v>*</v>
      </c>
      <c r="AZ147" s="137" t="s">
        <v>1121</v>
      </c>
      <c r="BA147" s="139" t="str">
        <f t="shared" si="57"/>
        <v>Расчёт за 2010</v>
      </c>
      <c r="BE147" s="143" t="str">
        <f>IF(F147='База 2009'!AY151,"ДА","ПРОверитЬ")</f>
        <v>ДА</v>
      </c>
    </row>
    <row r="148" spans="1:57">
      <c r="A148" s="138">
        <v>146</v>
      </c>
      <c r="B148" s="160" t="s">
        <v>1075</v>
      </c>
      <c r="C148" s="213" t="s">
        <v>14</v>
      </c>
      <c r="D148" s="156" t="s">
        <v>12</v>
      </c>
      <c r="E148" s="161">
        <v>145</v>
      </c>
      <c r="F148" s="158">
        <v>0</v>
      </c>
      <c r="G148" s="158">
        <f t="shared" si="66"/>
        <v>435</v>
      </c>
      <c r="H148" s="159"/>
      <c r="I148" s="159"/>
      <c r="J148" s="159"/>
      <c r="K148" s="159"/>
      <c r="L148" s="159"/>
      <c r="M148" s="159"/>
      <c r="N148" s="159"/>
      <c r="O148" s="158">
        <f t="shared" si="58"/>
        <v>435</v>
      </c>
      <c r="P148" s="159">
        <v>870</v>
      </c>
      <c r="Q148" s="158">
        <f t="shared" si="64"/>
        <v>-435</v>
      </c>
      <c r="R148" s="158">
        <f t="shared" si="67"/>
        <v>435</v>
      </c>
      <c r="S148" s="159"/>
      <c r="T148" s="159"/>
      <c r="U148" s="159"/>
      <c r="V148" s="159"/>
      <c r="W148" s="159"/>
      <c r="X148" s="159"/>
      <c r="Y148" s="159">
        <v>50</v>
      </c>
      <c r="Z148" s="158">
        <f t="shared" si="59"/>
        <v>485</v>
      </c>
      <c r="AA148" s="159">
        <v>485</v>
      </c>
      <c r="AB148" s="158">
        <f t="shared" si="65"/>
        <v>-435</v>
      </c>
      <c r="AC148" s="158">
        <f t="shared" si="68"/>
        <v>435</v>
      </c>
      <c r="AD148" s="159"/>
      <c r="AE148" s="159"/>
      <c r="AF148" s="159"/>
      <c r="AG148" s="159"/>
      <c r="AH148" s="159"/>
      <c r="AI148" s="159"/>
      <c r="AJ148" s="159"/>
      <c r="AK148" s="158">
        <f t="shared" si="60"/>
        <v>435</v>
      </c>
      <c r="AL148" s="159"/>
      <c r="AM148" s="158">
        <f t="shared" si="61"/>
        <v>0</v>
      </c>
      <c r="AN148" s="158">
        <f t="shared" si="69"/>
        <v>435</v>
      </c>
      <c r="AO148" s="159"/>
      <c r="AP148" s="159"/>
      <c r="AQ148" s="159"/>
      <c r="AR148" s="159"/>
      <c r="AS148" s="159"/>
      <c r="AT148" s="159"/>
      <c r="AU148" s="159"/>
      <c r="AV148" s="158">
        <f t="shared" si="52"/>
        <v>435</v>
      </c>
      <c r="AW148" s="159">
        <v>485</v>
      </c>
      <c r="AX148" s="159">
        <f t="shared" si="62"/>
        <v>-50</v>
      </c>
      <c r="AY148" s="137" t="str">
        <f t="shared" si="63"/>
        <v/>
      </c>
      <c r="BA148" s="139" t="str">
        <f t="shared" si="57"/>
        <v>Предоплата за 2011</v>
      </c>
      <c r="BE148" s="143" t="str">
        <f>IF(F148='База 2009'!AY152,"ДА","ПРОверитЬ")</f>
        <v>ДА</v>
      </c>
    </row>
    <row r="149" spans="1:57">
      <c r="A149" s="138">
        <v>147</v>
      </c>
      <c r="B149" s="155" t="s">
        <v>313</v>
      </c>
      <c r="C149" s="213" t="s">
        <v>10</v>
      </c>
      <c r="D149" s="156" t="s">
        <v>315</v>
      </c>
      <c r="E149" s="157">
        <v>90</v>
      </c>
      <c r="F149" s="158">
        <v>0</v>
      </c>
      <c r="G149" s="158">
        <f t="shared" si="66"/>
        <v>270</v>
      </c>
      <c r="H149" s="159"/>
      <c r="I149" s="159"/>
      <c r="J149" s="159"/>
      <c r="K149" s="159"/>
      <c r="L149" s="159"/>
      <c r="M149" s="159"/>
      <c r="N149" s="159"/>
      <c r="O149" s="158">
        <f t="shared" si="58"/>
        <v>270</v>
      </c>
      <c r="P149" s="159">
        <v>270</v>
      </c>
      <c r="Q149" s="158">
        <f t="shared" si="64"/>
        <v>0</v>
      </c>
      <c r="R149" s="158">
        <f t="shared" si="67"/>
        <v>270</v>
      </c>
      <c r="S149" s="159"/>
      <c r="T149" s="159"/>
      <c r="U149" s="159"/>
      <c r="V149" s="159"/>
      <c r="W149" s="159"/>
      <c r="X149" s="159"/>
      <c r="Y149" s="159">
        <v>50</v>
      </c>
      <c r="Z149" s="158">
        <f t="shared" si="59"/>
        <v>320</v>
      </c>
      <c r="AA149" s="159">
        <v>590</v>
      </c>
      <c r="AB149" s="158">
        <f t="shared" si="65"/>
        <v>-270</v>
      </c>
      <c r="AC149" s="158">
        <f t="shared" si="68"/>
        <v>270</v>
      </c>
      <c r="AD149" s="159"/>
      <c r="AE149" s="159">
        <v>100</v>
      </c>
      <c r="AF149" s="159"/>
      <c r="AG149" s="159"/>
      <c r="AH149" s="159"/>
      <c r="AI149" s="159"/>
      <c r="AJ149" s="159"/>
      <c r="AK149" s="158">
        <f t="shared" si="60"/>
        <v>370</v>
      </c>
      <c r="AL149" s="159">
        <v>100</v>
      </c>
      <c r="AM149" s="158">
        <f t="shared" si="61"/>
        <v>0</v>
      </c>
      <c r="AN149" s="158">
        <f t="shared" si="69"/>
        <v>270</v>
      </c>
      <c r="AO149" s="159"/>
      <c r="AP149" s="159"/>
      <c r="AQ149" s="159"/>
      <c r="AR149" s="159"/>
      <c r="AS149" s="159"/>
      <c r="AT149" s="159"/>
      <c r="AU149" s="159"/>
      <c r="AV149" s="158">
        <f t="shared" si="52"/>
        <v>270</v>
      </c>
      <c r="AW149" s="159">
        <v>270</v>
      </c>
      <c r="AX149" s="159">
        <f t="shared" si="62"/>
        <v>0</v>
      </c>
      <c r="AY149" s="137" t="str">
        <f t="shared" si="63"/>
        <v>*</v>
      </c>
      <c r="BA149" s="139" t="str">
        <f t="shared" si="57"/>
        <v>Расчёт за 2010</v>
      </c>
      <c r="BE149" s="143" t="str">
        <f>IF(F149='База 2009'!AY153,"ДА","ПРОверитЬ")</f>
        <v>ПРОверитЬ</v>
      </c>
    </row>
    <row r="150" spans="1:57">
      <c r="A150" s="138">
        <v>148</v>
      </c>
      <c r="B150" s="160" t="s">
        <v>316</v>
      </c>
      <c r="C150" s="213" t="s">
        <v>14</v>
      </c>
      <c r="D150" s="156" t="s">
        <v>318</v>
      </c>
      <c r="E150" s="161">
        <v>60</v>
      </c>
      <c r="F150" s="158">
        <v>360</v>
      </c>
      <c r="G150" s="158">
        <f t="shared" si="66"/>
        <v>180</v>
      </c>
      <c r="H150" s="159"/>
      <c r="I150" s="159"/>
      <c r="J150" s="159"/>
      <c r="K150" s="159"/>
      <c r="L150" s="159"/>
      <c r="M150" s="159"/>
      <c r="N150" s="159"/>
      <c r="O150" s="158">
        <f t="shared" si="58"/>
        <v>180</v>
      </c>
      <c r="P150" s="159">
        <v>540</v>
      </c>
      <c r="Q150" s="158">
        <f t="shared" si="64"/>
        <v>0</v>
      </c>
      <c r="R150" s="158">
        <f t="shared" si="67"/>
        <v>180</v>
      </c>
      <c r="S150" s="159"/>
      <c r="T150" s="159"/>
      <c r="U150" s="159"/>
      <c r="V150" s="159"/>
      <c r="W150" s="159"/>
      <c r="X150" s="159"/>
      <c r="Y150" s="159"/>
      <c r="Z150" s="158">
        <f t="shared" si="59"/>
        <v>180</v>
      </c>
      <c r="AA150" s="159"/>
      <c r="AB150" s="158">
        <v>-180</v>
      </c>
      <c r="AC150" s="158">
        <f t="shared" si="68"/>
        <v>180</v>
      </c>
      <c r="AD150" s="159"/>
      <c r="AE150" s="159"/>
      <c r="AF150" s="159"/>
      <c r="AG150" s="159"/>
      <c r="AH150" s="159"/>
      <c r="AI150" s="159"/>
      <c r="AJ150" s="159"/>
      <c r="AK150" s="158">
        <f t="shared" si="60"/>
        <v>180</v>
      </c>
      <c r="AL150" s="159"/>
      <c r="AM150" s="158">
        <f t="shared" si="61"/>
        <v>0</v>
      </c>
      <c r="AN150" s="158">
        <f t="shared" si="69"/>
        <v>180</v>
      </c>
      <c r="AO150" s="159"/>
      <c r="AP150" s="159"/>
      <c r="AQ150" s="159"/>
      <c r="AR150" s="159"/>
      <c r="AS150" s="159"/>
      <c r="AT150" s="159"/>
      <c r="AU150" s="159"/>
      <c r="AV150" s="158">
        <f t="shared" si="52"/>
        <v>180</v>
      </c>
      <c r="AW150" s="159">
        <v>180</v>
      </c>
      <c r="AX150" s="159">
        <f t="shared" si="62"/>
        <v>0</v>
      </c>
      <c r="AY150" s="137" t="str">
        <f t="shared" si="63"/>
        <v>*</v>
      </c>
      <c r="BA150" s="139" t="str">
        <f t="shared" si="57"/>
        <v>Расчёт за 2010</v>
      </c>
      <c r="BE150" s="143" t="str">
        <f>IF(F150='База 2009'!AY154,"ДА","ПРОверитЬ")</f>
        <v>ПРОверитЬ</v>
      </c>
    </row>
    <row r="151" spans="1:57" s="172" customFormat="1">
      <c r="A151" s="138">
        <v>149</v>
      </c>
      <c r="B151" s="160" t="s">
        <v>319</v>
      </c>
      <c r="C151" s="213" t="s">
        <v>14</v>
      </c>
      <c r="D151" s="156" t="s">
        <v>12</v>
      </c>
      <c r="E151" s="161">
        <v>300</v>
      </c>
      <c r="F151" s="158">
        <v>0</v>
      </c>
      <c r="G151" s="158">
        <f t="shared" si="66"/>
        <v>900</v>
      </c>
      <c r="H151" s="159"/>
      <c r="I151" s="159"/>
      <c r="J151" s="159"/>
      <c r="K151" s="159"/>
      <c r="L151" s="159"/>
      <c r="M151" s="159"/>
      <c r="N151" s="159"/>
      <c r="O151" s="158">
        <f t="shared" si="58"/>
        <v>900</v>
      </c>
      <c r="P151" s="159">
        <v>2009</v>
      </c>
      <c r="Q151" s="158">
        <f t="shared" si="64"/>
        <v>-1109</v>
      </c>
      <c r="R151" s="158">
        <f t="shared" si="67"/>
        <v>900</v>
      </c>
      <c r="S151" s="159">
        <v>50</v>
      </c>
      <c r="T151" s="159">
        <v>50</v>
      </c>
      <c r="U151" s="159"/>
      <c r="V151" s="159">
        <v>1109</v>
      </c>
      <c r="W151" s="159"/>
      <c r="X151" s="159"/>
      <c r="Y151" s="159">
        <v>50</v>
      </c>
      <c r="Z151" s="158">
        <f t="shared" si="59"/>
        <v>2159</v>
      </c>
      <c r="AA151" s="159">
        <v>1050</v>
      </c>
      <c r="AB151" s="158">
        <f t="shared" ref="AB151:AB214" si="70">Q151+Z151-AA151</f>
        <v>0</v>
      </c>
      <c r="AC151" s="158">
        <f t="shared" si="68"/>
        <v>900</v>
      </c>
      <c r="AD151" s="159">
        <v>50</v>
      </c>
      <c r="AE151" s="159"/>
      <c r="AF151" s="159"/>
      <c r="AG151" s="159"/>
      <c r="AH151" s="159"/>
      <c r="AI151" s="159"/>
      <c r="AJ151" s="159"/>
      <c r="AK151" s="158">
        <f t="shared" si="60"/>
        <v>950</v>
      </c>
      <c r="AL151" s="159"/>
      <c r="AM151" s="158">
        <f t="shared" si="61"/>
        <v>950</v>
      </c>
      <c r="AN151" s="158">
        <f t="shared" si="69"/>
        <v>900</v>
      </c>
      <c r="AO151" s="159"/>
      <c r="AP151" s="159"/>
      <c r="AQ151" s="159"/>
      <c r="AR151" s="159"/>
      <c r="AS151" s="159"/>
      <c r="AT151" s="159"/>
      <c r="AU151" s="159"/>
      <c r="AV151" s="158">
        <f t="shared" si="52"/>
        <v>900</v>
      </c>
      <c r="AW151" s="159">
        <v>1850</v>
      </c>
      <c r="AX151" s="159">
        <f t="shared" si="62"/>
        <v>0</v>
      </c>
      <c r="AY151" s="137" t="str">
        <f t="shared" si="63"/>
        <v>*</v>
      </c>
      <c r="BA151" s="140" t="str">
        <f t="shared" si="57"/>
        <v>Расчёт за 2010</v>
      </c>
      <c r="BE151" s="172" t="str">
        <f>IF(F151='База 2009'!AY155,"ДА","ПРОверитЬ")</f>
        <v>ПРОверитЬ</v>
      </c>
    </row>
    <row r="152" spans="1:57">
      <c r="A152" s="138">
        <v>150</v>
      </c>
      <c r="B152" s="160" t="s">
        <v>321</v>
      </c>
      <c r="C152" s="213" t="s">
        <v>14</v>
      </c>
      <c r="D152" s="156" t="s">
        <v>323</v>
      </c>
      <c r="E152" s="161">
        <v>60</v>
      </c>
      <c r="F152" s="158">
        <v>0</v>
      </c>
      <c r="G152" s="158">
        <f t="shared" si="66"/>
        <v>180</v>
      </c>
      <c r="H152" s="159"/>
      <c r="I152" s="159"/>
      <c r="J152" s="159"/>
      <c r="K152" s="159"/>
      <c r="L152" s="159"/>
      <c r="M152" s="159"/>
      <c r="N152" s="159"/>
      <c r="O152" s="158">
        <f t="shared" si="58"/>
        <v>180</v>
      </c>
      <c r="P152" s="159"/>
      <c r="Q152" s="158">
        <f t="shared" si="64"/>
        <v>180</v>
      </c>
      <c r="R152" s="158">
        <f t="shared" si="67"/>
        <v>180</v>
      </c>
      <c r="S152" s="159"/>
      <c r="T152" s="159"/>
      <c r="U152" s="159"/>
      <c r="V152" s="159"/>
      <c r="W152" s="159"/>
      <c r="X152" s="159"/>
      <c r="Y152" s="159"/>
      <c r="Z152" s="158">
        <f t="shared" si="59"/>
        <v>180</v>
      </c>
      <c r="AA152" s="159">
        <v>540</v>
      </c>
      <c r="AB152" s="158">
        <f t="shared" si="70"/>
        <v>-180</v>
      </c>
      <c r="AC152" s="158">
        <f t="shared" si="68"/>
        <v>180</v>
      </c>
      <c r="AD152" s="159"/>
      <c r="AE152" s="159"/>
      <c r="AF152" s="159"/>
      <c r="AG152" s="159"/>
      <c r="AH152" s="159"/>
      <c r="AI152" s="159"/>
      <c r="AJ152" s="159"/>
      <c r="AK152" s="158">
        <f t="shared" si="60"/>
        <v>180</v>
      </c>
      <c r="AL152" s="159">
        <v>180</v>
      </c>
      <c r="AM152" s="158">
        <f t="shared" si="61"/>
        <v>-180</v>
      </c>
      <c r="AN152" s="158">
        <f t="shared" si="69"/>
        <v>180</v>
      </c>
      <c r="AO152" s="159"/>
      <c r="AP152" s="159"/>
      <c r="AQ152" s="159"/>
      <c r="AR152" s="159"/>
      <c r="AS152" s="159"/>
      <c r="AT152" s="159"/>
      <c r="AU152" s="159"/>
      <c r="AV152" s="158">
        <f t="shared" si="52"/>
        <v>180</v>
      </c>
      <c r="AW152" s="159"/>
      <c r="AX152" s="159">
        <f t="shared" si="62"/>
        <v>0</v>
      </c>
      <c r="AY152" s="137" t="str">
        <f t="shared" si="63"/>
        <v>*</v>
      </c>
      <c r="BA152" s="139" t="str">
        <f t="shared" si="57"/>
        <v>Расчёт за 2010</v>
      </c>
      <c r="BE152" s="143" t="str">
        <f>IF(F152='База 2009'!AY156,"ДА","ПРОверитЬ")</f>
        <v>ПРОверитЬ</v>
      </c>
    </row>
    <row r="153" spans="1:57">
      <c r="A153" s="138">
        <v>151</v>
      </c>
      <c r="B153" s="155" t="s">
        <v>1125</v>
      </c>
      <c r="C153" s="213" t="s">
        <v>10</v>
      </c>
      <c r="D153" s="156" t="s">
        <v>325</v>
      </c>
      <c r="E153" s="157">
        <v>110</v>
      </c>
      <c r="F153" s="158">
        <v>0</v>
      </c>
      <c r="G153" s="158">
        <f t="shared" si="66"/>
        <v>330</v>
      </c>
      <c r="H153" s="159"/>
      <c r="I153" s="159"/>
      <c r="J153" s="159"/>
      <c r="K153" s="159"/>
      <c r="L153" s="159"/>
      <c r="M153" s="159"/>
      <c r="N153" s="159"/>
      <c r="O153" s="158">
        <f t="shared" si="58"/>
        <v>330</v>
      </c>
      <c r="P153" s="159">
        <v>330</v>
      </c>
      <c r="Q153" s="158">
        <f t="shared" si="64"/>
        <v>0</v>
      </c>
      <c r="R153" s="158">
        <f t="shared" si="67"/>
        <v>330</v>
      </c>
      <c r="S153" s="159"/>
      <c r="T153" s="159"/>
      <c r="U153" s="159"/>
      <c r="V153" s="159"/>
      <c r="W153" s="159"/>
      <c r="X153" s="159"/>
      <c r="Y153" s="159"/>
      <c r="Z153" s="158">
        <f t="shared" si="59"/>
        <v>330</v>
      </c>
      <c r="AA153" s="159">
        <v>660</v>
      </c>
      <c r="AB153" s="158">
        <f t="shared" si="70"/>
        <v>-330</v>
      </c>
      <c r="AC153" s="158">
        <f t="shared" si="68"/>
        <v>330</v>
      </c>
      <c r="AD153" s="159"/>
      <c r="AE153" s="159"/>
      <c r="AF153" s="159"/>
      <c r="AG153" s="159"/>
      <c r="AH153" s="159"/>
      <c r="AI153" s="159"/>
      <c r="AJ153" s="159"/>
      <c r="AK153" s="158">
        <f t="shared" si="60"/>
        <v>330</v>
      </c>
      <c r="AL153" s="159"/>
      <c r="AM153" s="158">
        <f t="shared" si="61"/>
        <v>0</v>
      </c>
      <c r="AN153" s="158">
        <f t="shared" si="69"/>
        <v>330</v>
      </c>
      <c r="AO153" s="159"/>
      <c r="AP153" s="159"/>
      <c r="AQ153" s="159"/>
      <c r="AR153" s="159"/>
      <c r="AS153" s="159"/>
      <c r="AT153" s="159"/>
      <c r="AU153" s="159"/>
      <c r="AV153" s="158">
        <f t="shared" si="52"/>
        <v>330</v>
      </c>
      <c r="AW153" s="159">
        <v>330</v>
      </c>
      <c r="AX153" s="159">
        <f t="shared" si="62"/>
        <v>0</v>
      </c>
      <c r="AY153" s="137" t="str">
        <f t="shared" si="63"/>
        <v>*</v>
      </c>
      <c r="BA153" s="139" t="str">
        <f t="shared" si="57"/>
        <v>Расчёт за 2010</v>
      </c>
      <c r="BE153" s="143" t="str">
        <f>IF(F153='База 2009'!AY158,"ДА","ПРОверитЬ")</f>
        <v>ПРОверитЬ</v>
      </c>
    </row>
    <row r="154" spans="1:57">
      <c r="A154" s="138">
        <v>152</v>
      </c>
      <c r="B154" s="155" t="s">
        <v>1126</v>
      </c>
      <c r="C154" s="213" t="s">
        <v>14</v>
      </c>
      <c r="D154" s="156" t="s">
        <v>978</v>
      </c>
      <c r="E154" s="161">
        <v>160</v>
      </c>
      <c r="F154" s="158">
        <v>-330</v>
      </c>
      <c r="G154" s="158">
        <f t="shared" si="66"/>
        <v>480</v>
      </c>
      <c r="H154" s="159"/>
      <c r="I154" s="159"/>
      <c r="J154" s="159"/>
      <c r="K154" s="159"/>
      <c r="L154" s="159"/>
      <c r="M154" s="159"/>
      <c r="N154" s="159"/>
      <c r="O154" s="158">
        <f t="shared" si="58"/>
        <v>480</v>
      </c>
      <c r="P154" s="159">
        <v>1590</v>
      </c>
      <c r="Q154" s="158">
        <f t="shared" si="64"/>
        <v>-1440</v>
      </c>
      <c r="R154" s="158">
        <f t="shared" si="67"/>
        <v>480</v>
      </c>
      <c r="S154" s="159"/>
      <c r="T154" s="159"/>
      <c r="U154" s="159"/>
      <c r="V154" s="159"/>
      <c r="W154" s="159"/>
      <c r="X154" s="159"/>
      <c r="Y154" s="159">
        <v>50</v>
      </c>
      <c r="Z154" s="158">
        <f t="shared" si="59"/>
        <v>530</v>
      </c>
      <c r="AA154" s="159"/>
      <c r="AB154" s="158">
        <f t="shared" si="70"/>
        <v>-910</v>
      </c>
      <c r="AC154" s="158">
        <f t="shared" si="68"/>
        <v>480</v>
      </c>
      <c r="AD154" s="159"/>
      <c r="AE154" s="159"/>
      <c r="AF154" s="159"/>
      <c r="AG154" s="159"/>
      <c r="AH154" s="159"/>
      <c r="AI154" s="159"/>
      <c r="AJ154" s="159"/>
      <c r="AK154" s="158">
        <f t="shared" si="60"/>
        <v>480</v>
      </c>
      <c r="AL154" s="159"/>
      <c r="AM154" s="158">
        <f t="shared" si="61"/>
        <v>-430</v>
      </c>
      <c r="AN154" s="158">
        <f t="shared" si="69"/>
        <v>480</v>
      </c>
      <c r="AO154" s="159"/>
      <c r="AP154" s="159"/>
      <c r="AQ154" s="159"/>
      <c r="AR154" s="159"/>
      <c r="AS154" s="159"/>
      <c r="AT154" s="159"/>
      <c r="AU154" s="159"/>
      <c r="AV154" s="158">
        <f t="shared" si="52"/>
        <v>480</v>
      </c>
      <c r="AW154" s="159">
        <v>50</v>
      </c>
      <c r="AX154" s="159">
        <f t="shared" si="62"/>
        <v>0</v>
      </c>
      <c r="AY154" s="137" t="str">
        <f t="shared" si="63"/>
        <v>*</v>
      </c>
      <c r="BA154" s="139" t="str">
        <f t="shared" si="57"/>
        <v>Расчёт за 2010</v>
      </c>
      <c r="BE154" s="143" t="str">
        <f>IF(F154='База 2009'!AY159,"ДА","ПРОверитЬ")</f>
        <v>ПРОверитЬ</v>
      </c>
    </row>
    <row r="155" spans="1:57">
      <c r="A155" s="138">
        <v>153</v>
      </c>
      <c r="B155" s="155" t="s">
        <v>326</v>
      </c>
      <c r="C155" s="213" t="s">
        <v>10</v>
      </c>
      <c r="D155" s="156" t="s">
        <v>328</v>
      </c>
      <c r="E155" s="157">
        <v>70</v>
      </c>
      <c r="F155" s="158">
        <v>0</v>
      </c>
      <c r="G155" s="158">
        <f t="shared" si="66"/>
        <v>210</v>
      </c>
      <c r="H155" s="159"/>
      <c r="I155" s="159"/>
      <c r="J155" s="159"/>
      <c r="K155" s="159"/>
      <c r="L155" s="159"/>
      <c r="M155" s="159"/>
      <c r="N155" s="159"/>
      <c r="O155" s="158">
        <f t="shared" si="58"/>
        <v>210</v>
      </c>
      <c r="P155" s="159"/>
      <c r="Q155" s="158">
        <f t="shared" si="64"/>
        <v>210</v>
      </c>
      <c r="R155" s="158">
        <f t="shared" si="67"/>
        <v>210</v>
      </c>
      <c r="S155" s="159"/>
      <c r="T155" s="159"/>
      <c r="U155" s="159"/>
      <c r="V155" s="159"/>
      <c r="W155" s="159"/>
      <c r="X155" s="159"/>
      <c r="Y155" s="159"/>
      <c r="Z155" s="158">
        <f t="shared" si="59"/>
        <v>210</v>
      </c>
      <c r="AA155" s="159"/>
      <c r="AB155" s="158">
        <f t="shared" si="70"/>
        <v>420</v>
      </c>
      <c r="AC155" s="158">
        <f t="shared" si="68"/>
        <v>210</v>
      </c>
      <c r="AD155" s="159"/>
      <c r="AE155" s="159"/>
      <c r="AF155" s="159"/>
      <c r="AG155" s="159"/>
      <c r="AH155" s="159"/>
      <c r="AI155" s="159"/>
      <c r="AJ155" s="159"/>
      <c r="AK155" s="158">
        <f t="shared" si="60"/>
        <v>210</v>
      </c>
      <c r="AL155" s="159">
        <v>840</v>
      </c>
      <c r="AM155" s="158">
        <f t="shared" si="61"/>
        <v>-210</v>
      </c>
      <c r="AN155" s="158">
        <f t="shared" si="69"/>
        <v>210</v>
      </c>
      <c r="AO155" s="159"/>
      <c r="AP155" s="159"/>
      <c r="AQ155" s="159"/>
      <c r="AR155" s="159"/>
      <c r="AS155" s="159"/>
      <c r="AT155" s="159"/>
      <c r="AU155" s="159"/>
      <c r="AV155" s="158">
        <f t="shared" si="52"/>
        <v>210</v>
      </c>
      <c r="AW155" s="159"/>
      <c r="AX155" s="159">
        <f t="shared" si="62"/>
        <v>0</v>
      </c>
      <c r="AY155" s="137" t="str">
        <f t="shared" si="63"/>
        <v>*</v>
      </c>
      <c r="BA155" s="139" t="str">
        <f t="shared" si="57"/>
        <v>Расчёт за 2010</v>
      </c>
      <c r="BE155" s="143" t="str">
        <f>IF(F155='База 2009'!AY160,"ДА","ПРОверитЬ")</f>
        <v>ДА</v>
      </c>
    </row>
    <row r="156" spans="1:57">
      <c r="A156" s="138">
        <v>154</v>
      </c>
      <c r="B156" s="160" t="s">
        <v>1143</v>
      </c>
      <c r="C156" s="213" t="s">
        <v>14</v>
      </c>
      <c r="D156" s="156" t="s">
        <v>892</v>
      </c>
      <c r="E156" s="161">
        <v>70</v>
      </c>
      <c r="F156" s="158">
        <v>-420</v>
      </c>
      <c r="G156" s="158">
        <f t="shared" si="66"/>
        <v>210</v>
      </c>
      <c r="H156" s="159">
        <v>50</v>
      </c>
      <c r="I156" s="159"/>
      <c r="J156" s="159"/>
      <c r="K156" s="159"/>
      <c r="L156" s="159"/>
      <c r="M156" s="159"/>
      <c r="N156" s="159"/>
      <c r="O156" s="158">
        <f t="shared" si="58"/>
        <v>260</v>
      </c>
      <c r="P156" s="159"/>
      <c r="Q156" s="158">
        <f t="shared" si="64"/>
        <v>-160</v>
      </c>
      <c r="R156" s="158">
        <f t="shared" si="67"/>
        <v>210</v>
      </c>
      <c r="S156" s="159"/>
      <c r="T156" s="159"/>
      <c r="U156" s="159"/>
      <c r="V156" s="159"/>
      <c r="W156" s="159"/>
      <c r="X156" s="159"/>
      <c r="Y156" s="159">
        <v>50</v>
      </c>
      <c r="Z156" s="158">
        <f t="shared" si="59"/>
        <v>260</v>
      </c>
      <c r="AA156" s="159"/>
      <c r="AB156" s="158">
        <f t="shared" si="70"/>
        <v>100</v>
      </c>
      <c r="AC156" s="158">
        <f t="shared" si="68"/>
        <v>210</v>
      </c>
      <c r="AD156" s="159"/>
      <c r="AE156" s="159"/>
      <c r="AF156" s="159"/>
      <c r="AG156" s="159"/>
      <c r="AH156" s="159"/>
      <c r="AI156" s="159"/>
      <c r="AJ156" s="159"/>
      <c r="AK156" s="158">
        <f t="shared" si="60"/>
        <v>210</v>
      </c>
      <c r="AL156" s="159"/>
      <c r="AM156" s="158">
        <f t="shared" si="61"/>
        <v>310</v>
      </c>
      <c r="AN156" s="158">
        <f t="shared" si="69"/>
        <v>210</v>
      </c>
      <c r="AO156" s="159"/>
      <c r="AP156" s="159"/>
      <c r="AQ156" s="159"/>
      <c r="AR156" s="159"/>
      <c r="AS156" s="159"/>
      <c r="AT156" s="159"/>
      <c r="AU156" s="159"/>
      <c r="AV156" s="158">
        <f t="shared" si="52"/>
        <v>210</v>
      </c>
      <c r="AW156" s="159">
        <v>520</v>
      </c>
      <c r="AX156" s="159">
        <f t="shared" si="62"/>
        <v>0</v>
      </c>
      <c r="AY156" s="137" t="str">
        <f t="shared" si="63"/>
        <v>*</v>
      </c>
      <c r="AZ156" s="233" t="s">
        <v>1121</v>
      </c>
      <c r="BA156" s="139" t="str">
        <f t="shared" si="57"/>
        <v>Расчёт за 2010</v>
      </c>
      <c r="BE156" s="143" t="str">
        <f>IF(F156='База 2009'!AY161,"ДА","ПРОверитЬ")</f>
        <v>ПРОверитЬ</v>
      </c>
    </row>
    <row r="157" spans="1:57">
      <c r="A157" s="138">
        <v>155</v>
      </c>
      <c r="B157" s="160" t="s">
        <v>347</v>
      </c>
      <c r="C157" s="213" t="s">
        <v>14</v>
      </c>
      <c r="D157" s="156" t="s">
        <v>12</v>
      </c>
      <c r="E157" s="161">
        <v>110</v>
      </c>
      <c r="F157" s="158">
        <v>990</v>
      </c>
      <c r="G157" s="158">
        <f t="shared" si="66"/>
        <v>330</v>
      </c>
      <c r="H157" s="159"/>
      <c r="I157" s="159"/>
      <c r="J157" s="159"/>
      <c r="K157" s="159"/>
      <c r="L157" s="159"/>
      <c r="M157" s="159"/>
      <c r="N157" s="159"/>
      <c r="O157" s="158">
        <f t="shared" si="58"/>
        <v>330</v>
      </c>
      <c r="P157" s="159"/>
      <c r="Q157" s="158">
        <f t="shared" si="64"/>
        <v>1320</v>
      </c>
      <c r="R157" s="158">
        <f t="shared" si="67"/>
        <v>330</v>
      </c>
      <c r="S157" s="159"/>
      <c r="T157" s="159"/>
      <c r="U157" s="159"/>
      <c r="V157" s="159"/>
      <c r="W157" s="159"/>
      <c r="X157" s="159"/>
      <c r="Y157" s="159"/>
      <c r="Z157" s="158">
        <f t="shared" si="59"/>
        <v>330</v>
      </c>
      <c r="AA157" s="159">
        <v>2310</v>
      </c>
      <c r="AB157" s="158">
        <f t="shared" si="70"/>
        <v>-660</v>
      </c>
      <c r="AC157" s="158">
        <f t="shared" si="68"/>
        <v>330</v>
      </c>
      <c r="AD157" s="159"/>
      <c r="AE157" s="159"/>
      <c r="AF157" s="159"/>
      <c r="AG157" s="159"/>
      <c r="AH157" s="159"/>
      <c r="AI157" s="159"/>
      <c r="AJ157" s="159"/>
      <c r="AK157" s="158">
        <f t="shared" si="60"/>
        <v>330</v>
      </c>
      <c r="AL157" s="159"/>
      <c r="AM157" s="158">
        <f t="shared" si="61"/>
        <v>-330</v>
      </c>
      <c r="AN157" s="158">
        <f t="shared" si="69"/>
        <v>330</v>
      </c>
      <c r="AO157" s="159"/>
      <c r="AP157" s="159"/>
      <c r="AQ157" s="159"/>
      <c r="AR157" s="159"/>
      <c r="AS157" s="159"/>
      <c r="AT157" s="159"/>
      <c r="AU157" s="159"/>
      <c r="AV157" s="158">
        <f t="shared" si="52"/>
        <v>330</v>
      </c>
      <c r="AW157" s="159"/>
      <c r="AX157" s="159">
        <f t="shared" si="62"/>
        <v>0</v>
      </c>
      <c r="AY157" s="137" t="str">
        <f t="shared" si="63"/>
        <v>*</v>
      </c>
      <c r="BA157" s="139" t="str">
        <f t="shared" si="57"/>
        <v>Расчёт за 2010</v>
      </c>
      <c r="BE157" s="143" t="str">
        <f>IF(F157='База 2009'!AY162,"ДА","ПРОверитЬ")</f>
        <v>ПРОверитЬ</v>
      </c>
    </row>
    <row r="158" spans="1:57">
      <c r="A158" s="138">
        <v>156</v>
      </c>
      <c r="B158" s="160" t="s">
        <v>349</v>
      </c>
      <c r="C158" s="213" t="s">
        <v>14</v>
      </c>
      <c r="D158" s="156" t="s">
        <v>12</v>
      </c>
      <c r="E158" s="161">
        <v>155</v>
      </c>
      <c r="F158" s="158">
        <v>0</v>
      </c>
      <c r="G158" s="158">
        <f t="shared" si="66"/>
        <v>465</v>
      </c>
      <c r="H158" s="159"/>
      <c r="I158" s="159"/>
      <c r="J158" s="159"/>
      <c r="K158" s="159"/>
      <c r="L158" s="159"/>
      <c r="M158" s="159"/>
      <c r="N158" s="159"/>
      <c r="O158" s="158">
        <f t="shared" si="58"/>
        <v>465</v>
      </c>
      <c r="P158" s="159">
        <v>930</v>
      </c>
      <c r="Q158" s="158">
        <f t="shared" si="64"/>
        <v>-465</v>
      </c>
      <c r="R158" s="158">
        <f t="shared" si="67"/>
        <v>465</v>
      </c>
      <c r="S158" s="159">
        <v>50</v>
      </c>
      <c r="T158" s="159"/>
      <c r="U158" s="159"/>
      <c r="V158" s="159"/>
      <c r="W158" s="159"/>
      <c r="X158" s="159"/>
      <c r="Y158" s="159">
        <v>50</v>
      </c>
      <c r="Z158" s="158">
        <f t="shared" si="59"/>
        <v>565</v>
      </c>
      <c r="AA158" s="159">
        <v>465</v>
      </c>
      <c r="AB158" s="158">
        <f t="shared" si="70"/>
        <v>-365</v>
      </c>
      <c r="AC158" s="158">
        <f t="shared" si="68"/>
        <v>465</v>
      </c>
      <c r="AD158" s="159"/>
      <c r="AE158" s="159"/>
      <c r="AF158" s="159"/>
      <c r="AG158" s="159"/>
      <c r="AH158" s="159"/>
      <c r="AI158" s="159"/>
      <c r="AJ158" s="159"/>
      <c r="AK158" s="158">
        <f t="shared" si="60"/>
        <v>465</v>
      </c>
      <c r="AL158" s="159">
        <v>565</v>
      </c>
      <c r="AM158" s="158">
        <f t="shared" si="61"/>
        <v>-465</v>
      </c>
      <c r="AN158" s="158">
        <f t="shared" si="69"/>
        <v>465</v>
      </c>
      <c r="AO158" s="159"/>
      <c r="AP158" s="159"/>
      <c r="AQ158" s="159"/>
      <c r="AR158" s="159"/>
      <c r="AS158" s="159"/>
      <c r="AT158" s="159"/>
      <c r="AU158" s="159"/>
      <c r="AV158" s="158">
        <f t="shared" si="52"/>
        <v>465</v>
      </c>
      <c r="AW158" s="159"/>
      <c r="AX158" s="159">
        <f t="shared" si="62"/>
        <v>0</v>
      </c>
      <c r="AY158" s="137" t="str">
        <f t="shared" si="63"/>
        <v>*</v>
      </c>
      <c r="BA158" s="139" t="str">
        <f t="shared" si="57"/>
        <v>Расчёт за 2010</v>
      </c>
      <c r="BE158" s="143" t="str">
        <f>IF(F158='База 2009'!AY163,"ДА","ПРОверитЬ")</f>
        <v>ДА</v>
      </c>
    </row>
    <row r="159" spans="1:57">
      <c r="A159" s="138">
        <v>157</v>
      </c>
      <c r="B159" s="160" t="s">
        <v>860</v>
      </c>
      <c r="C159" s="213" t="s">
        <v>23</v>
      </c>
      <c r="D159" s="156" t="s">
        <v>861</v>
      </c>
      <c r="E159" s="161">
        <v>50</v>
      </c>
      <c r="F159" s="158">
        <v>0</v>
      </c>
      <c r="G159" s="158">
        <f t="shared" si="66"/>
        <v>150</v>
      </c>
      <c r="H159" s="159"/>
      <c r="I159" s="159"/>
      <c r="J159" s="159"/>
      <c r="K159" s="159"/>
      <c r="L159" s="159"/>
      <c r="M159" s="159"/>
      <c r="N159" s="159"/>
      <c r="O159" s="158">
        <f t="shared" si="58"/>
        <v>150</v>
      </c>
      <c r="P159" s="159">
        <v>150</v>
      </c>
      <c r="Q159" s="158">
        <f t="shared" si="64"/>
        <v>0</v>
      </c>
      <c r="R159" s="158">
        <f t="shared" si="67"/>
        <v>150</v>
      </c>
      <c r="S159" s="159"/>
      <c r="T159" s="159"/>
      <c r="U159" s="159"/>
      <c r="V159" s="159"/>
      <c r="W159" s="159"/>
      <c r="X159" s="159"/>
      <c r="Y159" s="159">
        <v>50</v>
      </c>
      <c r="Z159" s="158">
        <f t="shared" si="59"/>
        <v>200</v>
      </c>
      <c r="AA159" s="159"/>
      <c r="AB159" s="158">
        <f t="shared" si="70"/>
        <v>200</v>
      </c>
      <c r="AC159" s="158">
        <f t="shared" si="68"/>
        <v>150</v>
      </c>
      <c r="AD159" s="159"/>
      <c r="AE159" s="159"/>
      <c r="AF159" s="159"/>
      <c r="AG159" s="159"/>
      <c r="AH159" s="159"/>
      <c r="AI159" s="159"/>
      <c r="AJ159" s="159"/>
      <c r="AK159" s="158">
        <f t="shared" si="60"/>
        <v>150</v>
      </c>
      <c r="AL159" s="159">
        <v>500</v>
      </c>
      <c r="AM159" s="158">
        <f t="shared" si="61"/>
        <v>-150</v>
      </c>
      <c r="AN159" s="158">
        <f t="shared" si="69"/>
        <v>150</v>
      </c>
      <c r="AO159" s="159"/>
      <c r="AP159" s="159"/>
      <c r="AQ159" s="159"/>
      <c r="AR159" s="159"/>
      <c r="AS159" s="159"/>
      <c r="AT159" s="159"/>
      <c r="AU159" s="159"/>
      <c r="AV159" s="158">
        <f t="shared" si="52"/>
        <v>150</v>
      </c>
      <c r="AW159" s="159">
        <v>150</v>
      </c>
      <c r="AX159" s="159">
        <f t="shared" si="62"/>
        <v>-150</v>
      </c>
      <c r="AY159" s="137" t="str">
        <f t="shared" si="63"/>
        <v/>
      </c>
      <c r="BA159" s="139" t="str">
        <f t="shared" si="57"/>
        <v>Предоплата за 2011</v>
      </c>
      <c r="BE159" s="143" t="str">
        <f>IF(F159='База 2009'!AY164,"ДА","ПРОверитЬ")</f>
        <v>ПРОверитЬ</v>
      </c>
    </row>
    <row r="160" spans="1:57">
      <c r="A160" s="138">
        <v>158</v>
      </c>
      <c r="B160" s="160" t="s">
        <v>351</v>
      </c>
      <c r="C160" s="213" t="s">
        <v>14</v>
      </c>
      <c r="D160" s="156" t="s">
        <v>353</v>
      </c>
      <c r="E160" s="161">
        <v>75</v>
      </c>
      <c r="F160" s="158">
        <v>0</v>
      </c>
      <c r="G160" s="158">
        <f t="shared" si="66"/>
        <v>225</v>
      </c>
      <c r="H160" s="159">
        <v>65</v>
      </c>
      <c r="I160" s="159"/>
      <c r="J160" s="159"/>
      <c r="K160" s="159"/>
      <c r="L160" s="159"/>
      <c r="M160" s="159"/>
      <c r="N160" s="159">
        <v>70</v>
      </c>
      <c r="O160" s="158">
        <f t="shared" si="58"/>
        <v>360</v>
      </c>
      <c r="P160" s="159">
        <v>360</v>
      </c>
      <c r="Q160" s="158">
        <f t="shared" si="64"/>
        <v>0</v>
      </c>
      <c r="R160" s="158">
        <f t="shared" si="67"/>
        <v>225</v>
      </c>
      <c r="S160" s="159">
        <v>50</v>
      </c>
      <c r="T160" s="159"/>
      <c r="U160" s="159"/>
      <c r="V160" s="159"/>
      <c r="W160" s="159"/>
      <c r="X160" s="159">
        <v>660</v>
      </c>
      <c r="Y160" s="159">
        <v>50</v>
      </c>
      <c r="Z160" s="158">
        <f t="shared" si="59"/>
        <v>985</v>
      </c>
      <c r="AA160" s="159">
        <v>985</v>
      </c>
      <c r="AB160" s="158">
        <f t="shared" si="70"/>
        <v>0</v>
      </c>
      <c r="AC160" s="158">
        <f t="shared" si="68"/>
        <v>225</v>
      </c>
      <c r="AD160" s="159"/>
      <c r="AE160" s="159"/>
      <c r="AF160" s="159"/>
      <c r="AG160" s="159"/>
      <c r="AH160" s="159"/>
      <c r="AI160" s="159"/>
      <c r="AJ160" s="159"/>
      <c r="AK160" s="158">
        <f t="shared" si="60"/>
        <v>225</v>
      </c>
      <c r="AL160" s="159"/>
      <c r="AM160" s="158">
        <f t="shared" si="61"/>
        <v>225</v>
      </c>
      <c r="AN160" s="158">
        <f t="shared" si="69"/>
        <v>225</v>
      </c>
      <c r="AO160" s="159"/>
      <c r="AP160" s="159"/>
      <c r="AQ160" s="159"/>
      <c r="AR160" s="159"/>
      <c r="AS160" s="159"/>
      <c r="AT160" s="159"/>
      <c r="AU160" s="159"/>
      <c r="AV160" s="158">
        <f t="shared" si="52"/>
        <v>225</v>
      </c>
      <c r="AW160" s="159">
        <v>450</v>
      </c>
      <c r="AX160" s="159">
        <f t="shared" si="62"/>
        <v>0</v>
      </c>
      <c r="AY160" s="137" t="str">
        <f t="shared" si="63"/>
        <v>*</v>
      </c>
      <c r="BA160" s="139" t="str">
        <f t="shared" si="57"/>
        <v>Расчёт за 2010</v>
      </c>
      <c r="BE160" s="143" t="str">
        <f>IF(F160='База 2009'!AY165,"ДА","ПРОверитЬ")</f>
        <v>ПРОверитЬ</v>
      </c>
    </row>
    <row r="161" spans="1:57">
      <c r="A161" s="138">
        <v>159</v>
      </c>
      <c r="B161" s="160" t="s">
        <v>354</v>
      </c>
      <c r="C161" s="213" t="s">
        <v>14</v>
      </c>
      <c r="D161" s="156" t="s">
        <v>12</v>
      </c>
      <c r="E161" s="161">
        <v>330</v>
      </c>
      <c r="F161" s="158">
        <v>0</v>
      </c>
      <c r="G161" s="158">
        <f t="shared" si="66"/>
        <v>990</v>
      </c>
      <c r="H161" s="159"/>
      <c r="I161" s="159">
        <v>50</v>
      </c>
      <c r="J161" s="159">
        <v>9956</v>
      </c>
      <c r="K161" s="159"/>
      <c r="L161" s="159"/>
      <c r="M161" s="159"/>
      <c r="N161" s="159"/>
      <c r="O161" s="158">
        <f t="shared" si="58"/>
        <v>10996</v>
      </c>
      <c r="P161" s="159">
        <v>20952</v>
      </c>
      <c r="Q161" s="158">
        <f t="shared" si="64"/>
        <v>-9956</v>
      </c>
      <c r="R161" s="158">
        <f t="shared" si="67"/>
        <v>990</v>
      </c>
      <c r="S161" s="159"/>
      <c r="T161" s="159">
        <v>1359</v>
      </c>
      <c r="U161" s="159">
        <v>10476</v>
      </c>
      <c r="V161" s="159"/>
      <c r="W161" s="159">
        <v>300</v>
      </c>
      <c r="X161" s="159"/>
      <c r="Y161" s="159">
        <v>50</v>
      </c>
      <c r="Z161" s="158">
        <f t="shared" si="59"/>
        <v>13175</v>
      </c>
      <c r="AA161" s="159">
        <v>3219</v>
      </c>
      <c r="AB161" s="158">
        <f t="shared" si="70"/>
        <v>0</v>
      </c>
      <c r="AC161" s="158">
        <f t="shared" si="68"/>
        <v>990</v>
      </c>
      <c r="AD161" s="159">
        <v>50</v>
      </c>
      <c r="AE161" s="159"/>
      <c r="AF161" s="159"/>
      <c r="AG161" s="159"/>
      <c r="AH161" s="159"/>
      <c r="AI161" s="159"/>
      <c r="AJ161" s="159"/>
      <c r="AK161" s="158">
        <f t="shared" si="60"/>
        <v>1040</v>
      </c>
      <c r="AL161" s="159">
        <v>12830</v>
      </c>
      <c r="AM161" s="158">
        <f t="shared" si="61"/>
        <v>-11790</v>
      </c>
      <c r="AN161" s="158">
        <f t="shared" si="69"/>
        <v>990</v>
      </c>
      <c r="AO161" s="159"/>
      <c r="AP161" s="159">
        <v>1310</v>
      </c>
      <c r="AQ161" s="159">
        <v>10480</v>
      </c>
      <c r="AR161" s="159"/>
      <c r="AS161" s="159">
        <v>600</v>
      </c>
      <c r="AT161" s="159"/>
      <c r="AU161" s="159">
        <v>50</v>
      </c>
      <c r="AV161" s="158">
        <f t="shared" si="52"/>
        <v>13430</v>
      </c>
      <c r="AW161" s="159">
        <v>1640</v>
      </c>
      <c r="AX161" s="159">
        <f t="shared" si="62"/>
        <v>0</v>
      </c>
      <c r="AY161" s="137" t="str">
        <f t="shared" si="63"/>
        <v>*</v>
      </c>
      <c r="BA161" s="139" t="str">
        <f t="shared" si="57"/>
        <v>Расчёт за 2010</v>
      </c>
      <c r="BE161" s="143" t="str">
        <f>IF(F161='База 2009'!AY166,"ДА","ПРОверитЬ")</f>
        <v>ДА</v>
      </c>
    </row>
    <row r="162" spans="1:57">
      <c r="A162" s="138">
        <v>160</v>
      </c>
      <c r="B162" s="162" t="s">
        <v>356</v>
      </c>
      <c r="C162" s="214" t="s">
        <v>23</v>
      </c>
      <c r="D162" s="163" t="s">
        <v>12</v>
      </c>
      <c r="E162" s="184"/>
      <c r="F162" s="165">
        <v>330</v>
      </c>
      <c r="G162" s="166">
        <f t="shared" si="66"/>
        <v>0</v>
      </c>
      <c r="H162" s="167"/>
      <c r="I162" s="167"/>
      <c r="J162" s="167"/>
      <c r="K162" s="167"/>
      <c r="L162" s="167"/>
      <c r="M162" s="167"/>
      <c r="N162" s="167"/>
      <c r="O162" s="166">
        <f t="shared" si="58"/>
        <v>0</v>
      </c>
      <c r="P162" s="167"/>
      <c r="Q162" s="166">
        <f t="shared" si="64"/>
        <v>330</v>
      </c>
      <c r="R162" s="166">
        <f t="shared" si="67"/>
        <v>0</v>
      </c>
      <c r="S162" s="167"/>
      <c r="T162" s="167"/>
      <c r="U162" s="167"/>
      <c r="V162" s="167"/>
      <c r="W162" s="167"/>
      <c r="X162" s="167"/>
      <c r="Y162" s="167"/>
      <c r="Z162" s="166">
        <f t="shared" si="59"/>
        <v>0</v>
      </c>
      <c r="AA162" s="167"/>
      <c r="AB162" s="166">
        <f t="shared" si="70"/>
        <v>330</v>
      </c>
      <c r="AC162" s="166">
        <f t="shared" si="68"/>
        <v>0</v>
      </c>
      <c r="AD162" s="167"/>
      <c r="AE162" s="167"/>
      <c r="AF162" s="167"/>
      <c r="AG162" s="167"/>
      <c r="AH162" s="167"/>
      <c r="AI162" s="167"/>
      <c r="AJ162" s="167"/>
      <c r="AK162" s="166">
        <f t="shared" si="60"/>
        <v>0</v>
      </c>
      <c r="AL162" s="167"/>
      <c r="AM162" s="166">
        <f t="shared" si="61"/>
        <v>330</v>
      </c>
      <c r="AN162" s="166">
        <f t="shared" si="69"/>
        <v>0</v>
      </c>
      <c r="AO162" s="167"/>
      <c r="AP162" s="167"/>
      <c r="AQ162" s="167"/>
      <c r="AR162" s="167"/>
      <c r="AS162" s="167"/>
      <c r="AT162" s="167"/>
      <c r="AU162" s="167"/>
      <c r="AV162" s="166">
        <f t="shared" si="52"/>
        <v>0</v>
      </c>
      <c r="AW162" s="167"/>
      <c r="AX162" s="167">
        <f t="shared" si="62"/>
        <v>330</v>
      </c>
      <c r="AY162" s="137" t="str">
        <f t="shared" si="63"/>
        <v/>
      </c>
      <c r="BA162" s="139" t="str">
        <f t="shared" si="57"/>
        <v>Долг</v>
      </c>
      <c r="BE162" s="143" t="str">
        <f>IF(F162='База 2009'!AY167,"ДА","ПРОверитЬ")</f>
        <v>ПРОверитЬ</v>
      </c>
    </row>
    <row r="163" spans="1:57">
      <c r="A163" s="138">
        <v>161</v>
      </c>
      <c r="B163" s="160" t="s">
        <v>358</v>
      </c>
      <c r="C163" s="213" t="s">
        <v>14</v>
      </c>
      <c r="D163" s="156" t="s">
        <v>360</v>
      </c>
      <c r="E163" s="161">
        <v>150</v>
      </c>
      <c r="F163" s="158">
        <v>0</v>
      </c>
      <c r="G163" s="158">
        <f t="shared" si="66"/>
        <v>450</v>
      </c>
      <c r="H163" s="159"/>
      <c r="I163" s="159"/>
      <c r="J163" s="159"/>
      <c r="K163" s="159"/>
      <c r="L163" s="159"/>
      <c r="M163" s="159"/>
      <c r="N163" s="159"/>
      <c r="O163" s="158">
        <f t="shared" si="58"/>
        <v>450</v>
      </c>
      <c r="P163" s="159">
        <v>450</v>
      </c>
      <c r="Q163" s="158">
        <f t="shared" si="64"/>
        <v>0</v>
      </c>
      <c r="R163" s="158">
        <f t="shared" si="67"/>
        <v>450</v>
      </c>
      <c r="S163" s="159"/>
      <c r="T163" s="159">
        <v>50</v>
      </c>
      <c r="U163" s="159"/>
      <c r="V163" s="159"/>
      <c r="W163" s="159"/>
      <c r="X163" s="159">
        <v>250</v>
      </c>
      <c r="Y163" s="159">
        <v>100</v>
      </c>
      <c r="Z163" s="158">
        <f t="shared" si="59"/>
        <v>850</v>
      </c>
      <c r="AA163" s="159">
        <v>850</v>
      </c>
      <c r="AB163" s="158">
        <f t="shared" si="70"/>
        <v>0</v>
      </c>
      <c r="AC163" s="158">
        <f t="shared" si="68"/>
        <v>450</v>
      </c>
      <c r="AD163" s="159"/>
      <c r="AE163" s="159"/>
      <c r="AF163" s="159"/>
      <c r="AG163" s="159"/>
      <c r="AH163" s="159"/>
      <c r="AI163" s="159"/>
      <c r="AJ163" s="159"/>
      <c r="AK163" s="158">
        <f t="shared" si="60"/>
        <v>450</v>
      </c>
      <c r="AL163" s="159">
        <v>450</v>
      </c>
      <c r="AM163" s="158">
        <f t="shared" si="61"/>
        <v>0</v>
      </c>
      <c r="AN163" s="158">
        <f t="shared" si="69"/>
        <v>450</v>
      </c>
      <c r="AO163" s="159">
        <v>50</v>
      </c>
      <c r="AP163" s="159"/>
      <c r="AQ163" s="159"/>
      <c r="AR163" s="159"/>
      <c r="AS163" s="159"/>
      <c r="AT163" s="159"/>
      <c r="AU163" s="159"/>
      <c r="AV163" s="158">
        <f t="shared" si="52"/>
        <v>500</v>
      </c>
      <c r="AW163" s="159">
        <v>500</v>
      </c>
      <c r="AX163" s="159">
        <f t="shared" si="62"/>
        <v>0</v>
      </c>
      <c r="AY163" s="137" t="str">
        <f t="shared" si="63"/>
        <v>*</v>
      </c>
      <c r="BA163" s="139" t="str">
        <f t="shared" si="57"/>
        <v>Расчёт за 2010</v>
      </c>
      <c r="BE163" s="143" t="str">
        <f>IF(F163='База 2009'!AY168,"ДА","ПРОверитЬ")</f>
        <v>ДА</v>
      </c>
    </row>
    <row r="164" spans="1:57">
      <c r="A164" s="138">
        <v>162</v>
      </c>
      <c r="B164" s="160" t="s">
        <v>361</v>
      </c>
      <c r="C164" s="213" t="s">
        <v>14</v>
      </c>
      <c r="D164" s="156" t="s">
        <v>12</v>
      </c>
      <c r="E164" s="161">
        <v>150</v>
      </c>
      <c r="F164" s="158">
        <v>0</v>
      </c>
      <c r="G164" s="158">
        <f t="shared" si="66"/>
        <v>450</v>
      </c>
      <c r="H164" s="159">
        <v>85</v>
      </c>
      <c r="I164" s="159">
        <v>50</v>
      </c>
      <c r="J164" s="159"/>
      <c r="K164" s="159"/>
      <c r="L164" s="159"/>
      <c r="M164" s="159"/>
      <c r="N164" s="159">
        <v>100</v>
      </c>
      <c r="O164" s="158">
        <f t="shared" si="58"/>
        <v>685</v>
      </c>
      <c r="P164" s="159">
        <v>685</v>
      </c>
      <c r="Q164" s="158">
        <f t="shared" si="64"/>
        <v>0</v>
      </c>
      <c r="R164" s="158">
        <f t="shared" si="67"/>
        <v>450</v>
      </c>
      <c r="S164" s="159"/>
      <c r="T164" s="159"/>
      <c r="U164" s="159"/>
      <c r="V164" s="159"/>
      <c r="W164" s="159"/>
      <c r="X164" s="159"/>
      <c r="Y164" s="159"/>
      <c r="Z164" s="158">
        <f t="shared" si="59"/>
        <v>450</v>
      </c>
      <c r="AA164" s="159">
        <v>900</v>
      </c>
      <c r="AB164" s="158">
        <f t="shared" si="70"/>
        <v>-450</v>
      </c>
      <c r="AC164" s="158">
        <f t="shared" si="68"/>
        <v>450</v>
      </c>
      <c r="AD164" s="159"/>
      <c r="AE164" s="159"/>
      <c r="AF164" s="159"/>
      <c r="AG164" s="159"/>
      <c r="AH164" s="159"/>
      <c r="AI164" s="159"/>
      <c r="AJ164" s="159"/>
      <c r="AK164" s="158">
        <f t="shared" si="60"/>
        <v>450</v>
      </c>
      <c r="AL164" s="159"/>
      <c r="AM164" s="158">
        <f t="shared" si="61"/>
        <v>0</v>
      </c>
      <c r="AN164" s="158">
        <f t="shared" si="69"/>
        <v>450</v>
      </c>
      <c r="AO164" s="159"/>
      <c r="AP164" s="159"/>
      <c r="AQ164" s="159"/>
      <c r="AR164" s="159"/>
      <c r="AS164" s="159"/>
      <c r="AT164" s="159"/>
      <c r="AU164" s="159"/>
      <c r="AV164" s="158">
        <f t="shared" si="52"/>
        <v>450</v>
      </c>
      <c r="AW164" s="159">
        <v>450</v>
      </c>
      <c r="AX164" s="159">
        <f t="shared" si="62"/>
        <v>0</v>
      </c>
      <c r="AY164" s="137" t="str">
        <f t="shared" si="63"/>
        <v>*</v>
      </c>
      <c r="BA164" s="139" t="str">
        <f t="shared" si="57"/>
        <v>Расчёт за 2010</v>
      </c>
      <c r="BE164" s="143" t="str">
        <f>IF(F164='База 2009'!AY170,"ДА","ПРОверитЬ")</f>
        <v>ДА</v>
      </c>
    </row>
    <row r="165" spans="1:57">
      <c r="A165" s="138">
        <v>163</v>
      </c>
      <c r="B165" s="155" t="s">
        <v>363</v>
      </c>
      <c r="C165" s="213" t="s">
        <v>10</v>
      </c>
      <c r="D165" s="156" t="s">
        <v>365</v>
      </c>
      <c r="E165" s="157">
        <v>125</v>
      </c>
      <c r="F165" s="158">
        <v>0</v>
      </c>
      <c r="G165" s="158">
        <f t="shared" si="66"/>
        <v>375</v>
      </c>
      <c r="H165" s="159"/>
      <c r="I165" s="159"/>
      <c r="J165" s="159"/>
      <c r="K165" s="159"/>
      <c r="L165" s="159"/>
      <c r="M165" s="159"/>
      <c r="N165" s="159">
        <v>50</v>
      </c>
      <c r="O165" s="158">
        <f t="shared" si="58"/>
        <v>425</v>
      </c>
      <c r="P165" s="159">
        <v>425</v>
      </c>
      <c r="Q165" s="158">
        <f t="shared" si="64"/>
        <v>0</v>
      </c>
      <c r="R165" s="158">
        <f t="shared" si="67"/>
        <v>375</v>
      </c>
      <c r="S165" s="159">
        <v>50</v>
      </c>
      <c r="T165" s="159"/>
      <c r="U165" s="159"/>
      <c r="V165" s="159"/>
      <c r="W165" s="159">
        <v>150</v>
      </c>
      <c r="X165" s="159"/>
      <c r="Y165" s="159">
        <v>70</v>
      </c>
      <c r="Z165" s="158">
        <f t="shared" si="59"/>
        <v>645</v>
      </c>
      <c r="AA165" s="159">
        <v>645</v>
      </c>
      <c r="AB165" s="158">
        <f t="shared" si="70"/>
        <v>0</v>
      </c>
      <c r="AC165" s="158">
        <f t="shared" si="68"/>
        <v>375</v>
      </c>
      <c r="AD165" s="159"/>
      <c r="AE165" s="159"/>
      <c r="AF165" s="159"/>
      <c r="AG165" s="159"/>
      <c r="AH165" s="159"/>
      <c r="AI165" s="159"/>
      <c r="AJ165" s="159"/>
      <c r="AK165" s="158">
        <f t="shared" si="60"/>
        <v>375</v>
      </c>
      <c r="AL165" s="159">
        <v>800</v>
      </c>
      <c r="AM165" s="158">
        <f t="shared" si="61"/>
        <v>-425</v>
      </c>
      <c r="AN165" s="158">
        <f t="shared" si="69"/>
        <v>375</v>
      </c>
      <c r="AO165" s="159">
        <v>50</v>
      </c>
      <c r="AP165" s="159">
        <v>50</v>
      </c>
      <c r="AQ165" s="159"/>
      <c r="AR165" s="159"/>
      <c r="AS165" s="159"/>
      <c r="AT165" s="159"/>
      <c r="AU165" s="159"/>
      <c r="AV165" s="158">
        <f t="shared" si="52"/>
        <v>475</v>
      </c>
      <c r="AW165" s="159">
        <v>50</v>
      </c>
      <c r="AX165" s="159">
        <f t="shared" si="62"/>
        <v>0</v>
      </c>
      <c r="AY165" s="137" t="str">
        <f t="shared" si="63"/>
        <v>*</v>
      </c>
      <c r="BA165" s="139" t="str">
        <f t="shared" si="57"/>
        <v>Расчёт за 2010</v>
      </c>
      <c r="BE165" s="143" t="str">
        <f>IF(F165='База 2009'!AY172,"ДА","ПРОверитЬ")</f>
        <v>ПРОверитЬ</v>
      </c>
    </row>
    <row r="166" spans="1:57">
      <c r="A166" s="138">
        <v>164</v>
      </c>
      <c r="B166" s="160" t="s">
        <v>368</v>
      </c>
      <c r="C166" s="213" t="s">
        <v>14</v>
      </c>
      <c r="D166" s="156" t="s">
        <v>902</v>
      </c>
      <c r="E166" s="161">
        <v>95</v>
      </c>
      <c r="F166" s="158">
        <v>0</v>
      </c>
      <c r="G166" s="158">
        <f t="shared" si="66"/>
        <v>285</v>
      </c>
      <c r="H166" s="159"/>
      <c r="I166" s="159"/>
      <c r="J166" s="159"/>
      <c r="K166" s="159"/>
      <c r="L166" s="159"/>
      <c r="M166" s="159"/>
      <c r="N166" s="159"/>
      <c r="O166" s="158">
        <f t="shared" si="58"/>
        <v>285</v>
      </c>
      <c r="P166" s="159"/>
      <c r="Q166" s="158">
        <f t="shared" si="64"/>
        <v>285</v>
      </c>
      <c r="R166" s="158">
        <f t="shared" si="67"/>
        <v>285</v>
      </c>
      <c r="S166" s="159"/>
      <c r="T166" s="159"/>
      <c r="U166" s="159"/>
      <c r="V166" s="159"/>
      <c r="W166" s="159"/>
      <c r="X166" s="159"/>
      <c r="Y166" s="159"/>
      <c r="Z166" s="158">
        <f t="shared" si="59"/>
        <v>285</v>
      </c>
      <c r="AA166" s="159">
        <v>570</v>
      </c>
      <c r="AB166" s="158">
        <f t="shared" si="70"/>
        <v>0</v>
      </c>
      <c r="AC166" s="158">
        <f t="shared" si="68"/>
        <v>285</v>
      </c>
      <c r="AD166" s="159"/>
      <c r="AE166" s="159">
        <v>50</v>
      </c>
      <c r="AF166" s="159"/>
      <c r="AG166" s="159"/>
      <c r="AH166" s="159"/>
      <c r="AI166" s="159"/>
      <c r="AJ166" s="159"/>
      <c r="AK166" s="158">
        <f t="shared" si="60"/>
        <v>335</v>
      </c>
      <c r="AL166" s="159"/>
      <c r="AM166" s="158">
        <f t="shared" si="61"/>
        <v>335</v>
      </c>
      <c r="AN166" s="158">
        <f t="shared" si="69"/>
        <v>285</v>
      </c>
      <c r="AO166" s="159"/>
      <c r="AP166" s="159"/>
      <c r="AQ166" s="159"/>
      <c r="AR166" s="159"/>
      <c r="AS166" s="159"/>
      <c r="AT166" s="159"/>
      <c r="AU166" s="159"/>
      <c r="AV166" s="158">
        <f t="shared" si="52"/>
        <v>285</v>
      </c>
      <c r="AW166" s="159">
        <v>620</v>
      </c>
      <c r="AX166" s="159">
        <f t="shared" si="62"/>
        <v>0</v>
      </c>
      <c r="AY166" s="137" t="str">
        <f t="shared" si="63"/>
        <v>*</v>
      </c>
      <c r="BA166" s="139" t="str">
        <f t="shared" si="57"/>
        <v>Расчёт за 2010</v>
      </c>
      <c r="BE166" s="143" t="str">
        <f>IF(F166='База 2009'!AY173,"ДА","ПРОверитЬ")</f>
        <v>ДА</v>
      </c>
    </row>
    <row r="167" spans="1:57">
      <c r="A167" s="138">
        <v>165</v>
      </c>
      <c r="B167" s="162" t="s">
        <v>370</v>
      </c>
      <c r="C167" s="214" t="s">
        <v>30</v>
      </c>
      <c r="D167" s="164"/>
      <c r="E167" s="162"/>
      <c r="F167" s="165">
        <v>50</v>
      </c>
      <c r="G167" s="166">
        <f t="shared" si="66"/>
        <v>0</v>
      </c>
      <c r="H167" s="167"/>
      <c r="I167" s="167"/>
      <c r="J167" s="167"/>
      <c r="K167" s="167"/>
      <c r="L167" s="167"/>
      <c r="M167" s="167"/>
      <c r="N167" s="167"/>
      <c r="O167" s="166">
        <f t="shared" si="58"/>
        <v>0</v>
      </c>
      <c r="P167" s="167"/>
      <c r="Q167" s="166">
        <v>50</v>
      </c>
      <c r="R167" s="166">
        <f t="shared" si="67"/>
        <v>0</v>
      </c>
      <c r="S167" s="167"/>
      <c r="T167" s="167"/>
      <c r="U167" s="167"/>
      <c r="V167" s="167"/>
      <c r="W167" s="167"/>
      <c r="X167" s="167"/>
      <c r="Y167" s="167"/>
      <c r="Z167" s="166">
        <f t="shared" si="59"/>
        <v>0</v>
      </c>
      <c r="AA167" s="167">
        <v>50</v>
      </c>
      <c r="AB167" s="166">
        <f t="shared" si="70"/>
        <v>0</v>
      </c>
      <c r="AC167" s="166">
        <f t="shared" si="68"/>
        <v>0</v>
      </c>
      <c r="AD167" s="167"/>
      <c r="AE167" s="167"/>
      <c r="AF167" s="167"/>
      <c r="AG167" s="167"/>
      <c r="AH167" s="167"/>
      <c r="AI167" s="167"/>
      <c r="AJ167" s="167"/>
      <c r="AK167" s="166">
        <f t="shared" si="60"/>
        <v>0</v>
      </c>
      <c r="AL167" s="167"/>
      <c r="AM167" s="166">
        <f t="shared" si="61"/>
        <v>0</v>
      </c>
      <c r="AN167" s="166">
        <f t="shared" si="69"/>
        <v>0</v>
      </c>
      <c r="AO167" s="167"/>
      <c r="AP167" s="167"/>
      <c r="AQ167" s="167"/>
      <c r="AR167" s="167"/>
      <c r="AS167" s="167"/>
      <c r="AT167" s="167"/>
      <c r="AU167" s="167"/>
      <c r="AV167" s="166">
        <f t="shared" si="52"/>
        <v>0</v>
      </c>
      <c r="AW167" s="167"/>
      <c r="AX167" s="167">
        <f t="shared" si="62"/>
        <v>0</v>
      </c>
      <c r="AY167" s="137" t="str">
        <f t="shared" si="63"/>
        <v>*</v>
      </c>
      <c r="AZ167" s="137" t="s">
        <v>1121</v>
      </c>
      <c r="BA167" s="139" t="str">
        <f t="shared" si="57"/>
        <v>Расчёт за 2010</v>
      </c>
      <c r="BE167" s="143" t="str">
        <f>IF(F167='База 2009'!AY174,"ДА","ПРОверитЬ")</f>
        <v>ПРОверитЬ</v>
      </c>
    </row>
    <row r="168" spans="1:57">
      <c r="A168" s="138">
        <v>166</v>
      </c>
      <c r="B168" s="160" t="s">
        <v>371</v>
      </c>
      <c r="C168" s="213" t="s">
        <v>23</v>
      </c>
      <c r="D168" s="156" t="s">
        <v>373</v>
      </c>
      <c r="E168" s="161">
        <v>85</v>
      </c>
      <c r="F168" s="158">
        <v>0</v>
      </c>
      <c r="G168" s="158">
        <f t="shared" si="66"/>
        <v>255</v>
      </c>
      <c r="H168" s="159"/>
      <c r="I168" s="159"/>
      <c r="J168" s="159"/>
      <c r="K168" s="159"/>
      <c r="L168" s="159"/>
      <c r="M168" s="159"/>
      <c r="N168" s="159"/>
      <c r="O168" s="158">
        <f t="shared" si="58"/>
        <v>255</v>
      </c>
      <c r="P168" s="159">
        <v>1020</v>
      </c>
      <c r="Q168" s="158">
        <f t="shared" ref="Q168:Q208" si="71">F168+O168-P168</f>
        <v>-765</v>
      </c>
      <c r="R168" s="158">
        <f t="shared" si="67"/>
        <v>255</v>
      </c>
      <c r="S168" s="159"/>
      <c r="T168" s="159">
        <v>50</v>
      </c>
      <c r="U168" s="159"/>
      <c r="V168" s="159"/>
      <c r="W168" s="159"/>
      <c r="X168" s="159"/>
      <c r="Y168" s="159"/>
      <c r="Z168" s="158">
        <f t="shared" si="59"/>
        <v>305</v>
      </c>
      <c r="AA168" s="159">
        <v>100</v>
      </c>
      <c r="AB168" s="158">
        <f t="shared" si="70"/>
        <v>-560</v>
      </c>
      <c r="AC168" s="158">
        <f t="shared" si="68"/>
        <v>255</v>
      </c>
      <c r="AD168" s="159">
        <v>50</v>
      </c>
      <c r="AE168" s="159"/>
      <c r="AF168" s="159"/>
      <c r="AG168" s="159"/>
      <c r="AH168" s="159"/>
      <c r="AI168" s="159"/>
      <c r="AJ168" s="159"/>
      <c r="AK168" s="158">
        <f t="shared" si="60"/>
        <v>305</v>
      </c>
      <c r="AL168" s="159"/>
      <c r="AM168" s="158">
        <f t="shared" si="61"/>
        <v>-255</v>
      </c>
      <c r="AN168" s="158">
        <f t="shared" si="69"/>
        <v>255</v>
      </c>
      <c r="AO168" s="159"/>
      <c r="AP168" s="159"/>
      <c r="AQ168" s="159"/>
      <c r="AR168" s="159"/>
      <c r="AS168" s="159"/>
      <c r="AT168" s="159"/>
      <c r="AU168" s="159"/>
      <c r="AV168" s="158">
        <f t="shared" si="52"/>
        <v>255</v>
      </c>
      <c r="AW168" s="159"/>
      <c r="AX168" s="159">
        <f t="shared" si="62"/>
        <v>0</v>
      </c>
      <c r="AY168" s="137" t="str">
        <f t="shared" si="63"/>
        <v>*</v>
      </c>
      <c r="BA168" s="139" t="str">
        <f t="shared" si="57"/>
        <v>Расчёт за 2010</v>
      </c>
      <c r="BE168" s="143" t="str">
        <f>IF(F168='База 2009'!AY175,"ДА","ПРОверитЬ")</f>
        <v>ДА</v>
      </c>
    </row>
    <row r="169" spans="1:57">
      <c r="A169" s="138">
        <v>167</v>
      </c>
      <c r="B169" s="230" t="s">
        <v>1267</v>
      </c>
      <c r="C169" s="213" t="s">
        <v>10</v>
      </c>
      <c r="D169" s="156" t="s">
        <v>12</v>
      </c>
      <c r="E169" s="157">
        <v>70</v>
      </c>
      <c r="F169" s="158">
        <v>0</v>
      </c>
      <c r="G169" s="158">
        <f t="shared" si="66"/>
        <v>210</v>
      </c>
      <c r="H169" s="159"/>
      <c r="I169" s="159"/>
      <c r="J169" s="159"/>
      <c r="K169" s="159"/>
      <c r="L169" s="159"/>
      <c r="M169" s="159"/>
      <c r="N169" s="159"/>
      <c r="O169" s="158">
        <f t="shared" si="58"/>
        <v>210</v>
      </c>
      <c r="P169" s="159"/>
      <c r="Q169" s="158">
        <f t="shared" si="71"/>
        <v>210</v>
      </c>
      <c r="R169" s="158">
        <f t="shared" si="67"/>
        <v>210</v>
      </c>
      <c r="S169" s="159"/>
      <c r="T169" s="159"/>
      <c r="U169" s="159"/>
      <c r="V169" s="159"/>
      <c r="W169" s="159"/>
      <c r="X169" s="159"/>
      <c r="Y169" s="159"/>
      <c r="Z169" s="158">
        <f t="shared" si="59"/>
        <v>210</v>
      </c>
      <c r="AA169" s="159">
        <v>420</v>
      </c>
      <c r="AB169" s="158">
        <f t="shared" si="70"/>
        <v>0</v>
      </c>
      <c r="AC169" s="158">
        <f t="shared" si="68"/>
        <v>210</v>
      </c>
      <c r="AD169" s="159"/>
      <c r="AE169" s="159"/>
      <c r="AF169" s="159"/>
      <c r="AG169" s="159"/>
      <c r="AH169" s="159"/>
      <c r="AI169" s="159"/>
      <c r="AJ169" s="159"/>
      <c r="AK169" s="158">
        <f t="shared" si="60"/>
        <v>210</v>
      </c>
      <c r="AL169" s="159"/>
      <c r="AM169" s="158">
        <f t="shared" si="61"/>
        <v>210</v>
      </c>
      <c r="AN169" s="158">
        <f t="shared" si="69"/>
        <v>210</v>
      </c>
      <c r="AO169" s="159"/>
      <c r="AP169" s="159"/>
      <c r="AQ169" s="159"/>
      <c r="AR169" s="159"/>
      <c r="AS169" s="159"/>
      <c r="AT169" s="159"/>
      <c r="AU169" s="159"/>
      <c r="AV169" s="158">
        <f t="shared" si="52"/>
        <v>210</v>
      </c>
      <c r="AW169" s="159">
        <v>420</v>
      </c>
      <c r="AX169" s="159">
        <f t="shared" si="62"/>
        <v>0</v>
      </c>
      <c r="AY169" s="137" t="str">
        <f t="shared" si="63"/>
        <v>*</v>
      </c>
      <c r="BA169" s="139" t="str">
        <f t="shared" si="57"/>
        <v>Расчёт за 2010</v>
      </c>
      <c r="BE169" s="143" t="str">
        <f>IF(F169='База 2009'!AY176,"ДА","ПРОверитЬ")</f>
        <v>ДА</v>
      </c>
    </row>
    <row r="170" spans="1:57">
      <c r="A170" s="138">
        <v>168</v>
      </c>
      <c r="B170" s="160" t="s">
        <v>375</v>
      </c>
      <c r="C170" s="213" t="s">
        <v>23</v>
      </c>
      <c r="D170" s="156" t="s">
        <v>377</v>
      </c>
      <c r="E170" s="161">
        <v>40</v>
      </c>
      <c r="F170" s="158">
        <v>0</v>
      </c>
      <c r="G170" s="229">
        <v>255</v>
      </c>
      <c r="H170" s="159"/>
      <c r="I170" s="159"/>
      <c r="J170" s="159"/>
      <c r="K170" s="159"/>
      <c r="L170" s="159"/>
      <c r="M170" s="159"/>
      <c r="N170" s="159"/>
      <c r="O170" s="158">
        <f t="shared" si="58"/>
        <v>255</v>
      </c>
      <c r="P170" s="159"/>
      <c r="Q170" s="158">
        <f t="shared" si="71"/>
        <v>255</v>
      </c>
      <c r="R170" s="229">
        <v>255</v>
      </c>
      <c r="S170" s="159"/>
      <c r="T170" s="159"/>
      <c r="U170" s="159"/>
      <c r="V170" s="159"/>
      <c r="W170" s="159"/>
      <c r="X170" s="159"/>
      <c r="Y170" s="159"/>
      <c r="Z170" s="158">
        <f t="shared" si="59"/>
        <v>255</v>
      </c>
      <c r="AA170" s="159">
        <v>885</v>
      </c>
      <c r="AB170" s="158">
        <f t="shared" si="70"/>
        <v>-375</v>
      </c>
      <c r="AC170" s="229">
        <v>255</v>
      </c>
      <c r="AD170" s="159"/>
      <c r="AE170" s="159"/>
      <c r="AF170" s="159"/>
      <c r="AG170" s="159"/>
      <c r="AH170" s="159"/>
      <c r="AI170" s="159"/>
      <c r="AJ170" s="159"/>
      <c r="AK170" s="158">
        <f t="shared" si="60"/>
        <v>255</v>
      </c>
      <c r="AL170" s="159"/>
      <c r="AM170" s="158">
        <f t="shared" si="61"/>
        <v>-120</v>
      </c>
      <c r="AN170" s="177">
        <v>120</v>
      </c>
      <c r="AO170" s="159"/>
      <c r="AP170" s="159"/>
      <c r="AQ170" s="159"/>
      <c r="AR170" s="159"/>
      <c r="AS170" s="159"/>
      <c r="AT170" s="159"/>
      <c r="AU170" s="159"/>
      <c r="AV170" s="158">
        <f t="shared" si="52"/>
        <v>120</v>
      </c>
      <c r="AW170" s="159"/>
      <c r="AX170" s="159">
        <f t="shared" si="62"/>
        <v>0</v>
      </c>
      <c r="AY170" s="137" t="str">
        <f t="shared" si="63"/>
        <v>*</v>
      </c>
      <c r="BA170" s="139" t="str">
        <f t="shared" si="57"/>
        <v>Расчёт за 2010</v>
      </c>
      <c r="BE170" s="143" t="str">
        <f>IF(F170='База 2009'!AY177,"ДА","ПРОверитЬ")</f>
        <v>ДА</v>
      </c>
    </row>
    <row r="171" spans="1:57">
      <c r="A171" s="138">
        <v>169</v>
      </c>
      <c r="B171" s="160" t="s">
        <v>378</v>
      </c>
      <c r="C171" s="213" t="s">
        <v>23</v>
      </c>
      <c r="D171" s="156" t="s">
        <v>835</v>
      </c>
      <c r="E171" s="161">
        <v>250</v>
      </c>
      <c r="F171" s="158">
        <v>-100</v>
      </c>
      <c r="G171" s="158">
        <f t="shared" ref="G171:G203" si="72">E171*3</f>
        <v>750</v>
      </c>
      <c r="H171" s="159"/>
      <c r="I171" s="159">
        <v>50</v>
      </c>
      <c r="J171" s="159"/>
      <c r="K171" s="159"/>
      <c r="L171" s="159"/>
      <c r="M171" s="159"/>
      <c r="N171" s="159"/>
      <c r="O171" s="158">
        <f t="shared" si="58"/>
        <v>800</v>
      </c>
      <c r="P171" s="159"/>
      <c r="Q171" s="158">
        <f t="shared" si="71"/>
        <v>700</v>
      </c>
      <c r="R171" s="158">
        <f t="shared" ref="R171:R203" si="73">E171*3</f>
        <v>750</v>
      </c>
      <c r="S171" s="159"/>
      <c r="T171" s="159"/>
      <c r="U171" s="159"/>
      <c r="V171" s="159"/>
      <c r="W171" s="159"/>
      <c r="X171" s="159"/>
      <c r="Y171" s="159"/>
      <c r="Z171" s="158">
        <f t="shared" si="59"/>
        <v>750</v>
      </c>
      <c r="AA171" s="159">
        <v>1450</v>
      </c>
      <c r="AB171" s="158">
        <f t="shared" si="70"/>
        <v>0</v>
      </c>
      <c r="AC171" s="158">
        <f>$E171*3</f>
        <v>750</v>
      </c>
      <c r="AD171" s="159"/>
      <c r="AE171" s="159"/>
      <c r="AF171" s="159"/>
      <c r="AG171" s="159"/>
      <c r="AH171" s="159"/>
      <c r="AI171" s="159"/>
      <c r="AJ171" s="159"/>
      <c r="AK171" s="158">
        <f t="shared" si="60"/>
        <v>750</v>
      </c>
      <c r="AL171" s="159"/>
      <c r="AM171" s="158">
        <f t="shared" si="61"/>
        <v>750</v>
      </c>
      <c r="AN171" s="158">
        <f t="shared" ref="AN171:AN203" si="74">$E171*3</f>
        <v>750</v>
      </c>
      <c r="AO171" s="159"/>
      <c r="AP171" s="159"/>
      <c r="AQ171" s="159"/>
      <c r="AR171" s="159"/>
      <c r="AS171" s="159"/>
      <c r="AT171" s="159"/>
      <c r="AU171" s="159"/>
      <c r="AV171" s="158">
        <f t="shared" si="52"/>
        <v>750</v>
      </c>
      <c r="AW171" s="159">
        <v>1500</v>
      </c>
      <c r="AX171" s="159">
        <f t="shared" si="62"/>
        <v>0</v>
      </c>
      <c r="AY171" s="137" t="str">
        <f t="shared" si="63"/>
        <v>*</v>
      </c>
      <c r="BA171" s="139" t="str">
        <f t="shared" si="57"/>
        <v>Расчёт за 2010</v>
      </c>
      <c r="BE171" s="143" t="str">
        <f>IF(F171='База 2009'!AY178,"ДА","ПРОверитЬ")</f>
        <v>ПРОверитЬ</v>
      </c>
    </row>
    <row r="172" spans="1:57">
      <c r="A172" s="138">
        <v>170</v>
      </c>
      <c r="B172" s="155" t="s">
        <v>1144</v>
      </c>
      <c r="C172" s="213" t="s">
        <v>10</v>
      </c>
      <c r="D172" s="156" t="s">
        <v>382</v>
      </c>
      <c r="E172" s="157">
        <v>115</v>
      </c>
      <c r="F172" s="158">
        <v>0</v>
      </c>
      <c r="G172" s="158">
        <f t="shared" si="72"/>
        <v>345</v>
      </c>
      <c r="H172" s="159">
        <v>50</v>
      </c>
      <c r="I172" s="159"/>
      <c r="J172" s="159">
        <v>5552</v>
      </c>
      <c r="K172" s="159"/>
      <c r="L172" s="159"/>
      <c r="M172" s="159"/>
      <c r="N172" s="159">
        <v>70</v>
      </c>
      <c r="O172" s="158">
        <f t="shared" si="58"/>
        <v>6017</v>
      </c>
      <c r="P172" s="159">
        <v>5417</v>
      </c>
      <c r="Q172" s="158">
        <f t="shared" si="71"/>
        <v>600</v>
      </c>
      <c r="R172" s="158">
        <f t="shared" si="73"/>
        <v>345</v>
      </c>
      <c r="S172" s="159"/>
      <c r="T172" s="159"/>
      <c r="U172" s="159"/>
      <c r="V172" s="159"/>
      <c r="W172" s="159"/>
      <c r="X172" s="159"/>
      <c r="Y172" s="159"/>
      <c r="Z172" s="158">
        <f t="shared" si="59"/>
        <v>345</v>
      </c>
      <c r="AA172" s="159">
        <v>600</v>
      </c>
      <c r="AB172" s="158">
        <f t="shared" si="70"/>
        <v>345</v>
      </c>
      <c r="AC172" s="158">
        <f>$E172*3</f>
        <v>345</v>
      </c>
      <c r="AD172" s="159"/>
      <c r="AE172" s="159"/>
      <c r="AF172" s="159"/>
      <c r="AG172" s="159"/>
      <c r="AH172" s="159"/>
      <c r="AI172" s="159"/>
      <c r="AJ172" s="159"/>
      <c r="AK172" s="158">
        <f t="shared" si="60"/>
        <v>345</v>
      </c>
      <c r="AL172" s="159">
        <v>1035</v>
      </c>
      <c r="AM172" s="158">
        <f t="shared" si="61"/>
        <v>-345</v>
      </c>
      <c r="AN172" s="158">
        <f t="shared" si="74"/>
        <v>345</v>
      </c>
      <c r="AO172" s="159"/>
      <c r="AP172" s="159"/>
      <c r="AQ172" s="159"/>
      <c r="AR172" s="159"/>
      <c r="AS172" s="159"/>
      <c r="AT172" s="159"/>
      <c r="AU172" s="159"/>
      <c r="AV172" s="158">
        <f t="shared" ref="AV172:AV235" si="75">SUM(AN172:AU172)</f>
        <v>345</v>
      </c>
      <c r="AW172" s="159">
        <v>395</v>
      </c>
      <c r="AX172" s="159">
        <f t="shared" si="62"/>
        <v>-395</v>
      </c>
      <c r="AY172" s="137" t="str">
        <f t="shared" si="63"/>
        <v/>
      </c>
      <c r="BA172" s="139" t="str">
        <f t="shared" si="57"/>
        <v>Предоплата за 2011</v>
      </c>
      <c r="BE172" s="143" t="str">
        <f>IF(F172='База 2009'!AY179,"ДА","ПРОверитЬ")</f>
        <v>ДА</v>
      </c>
    </row>
    <row r="173" spans="1:57">
      <c r="A173" s="138">
        <v>171</v>
      </c>
      <c r="B173" s="155" t="s">
        <v>383</v>
      </c>
      <c r="C173" s="213" t="s">
        <v>263</v>
      </c>
      <c r="D173" s="156" t="s">
        <v>385</v>
      </c>
      <c r="E173" s="185">
        <v>50</v>
      </c>
      <c r="F173" s="158">
        <v>0</v>
      </c>
      <c r="G173" s="158">
        <f t="shared" si="72"/>
        <v>150</v>
      </c>
      <c r="H173" s="159"/>
      <c r="I173" s="159"/>
      <c r="J173" s="159"/>
      <c r="K173" s="159"/>
      <c r="L173" s="159"/>
      <c r="M173" s="159"/>
      <c r="N173" s="159"/>
      <c r="O173" s="158">
        <f t="shared" si="58"/>
        <v>150</v>
      </c>
      <c r="P173" s="159"/>
      <c r="Q173" s="158">
        <f t="shared" si="71"/>
        <v>150</v>
      </c>
      <c r="R173" s="158">
        <f t="shared" si="73"/>
        <v>150</v>
      </c>
      <c r="S173" s="159"/>
      <c r="T173" s="159"/>
      <c r="U173" s="159"/>
      <c r="V173" s="159"/>
      <c r="W173" s="159"/>
      <c r="X173" s="159"/>
      <c r="Y173" s="159"/>
      <c r="Z173" s="158">
        <f t="shared" si="59"/>
        <v>150</v>
      </c>
      <c r="AA173" s="159"/>
      <c r="AB173" s="158">
        <f t="shared" si="70"/>
        <v>300</v>
      </c>
      <c r="AC173" s="158">
        <f>$E173*3</f>
        <v>150</v>
      </c>
      <c r="AD173" s="159"/>
      <c r="AE173" s="159"/>
      <c r="AF173" s="159"/>
      <c r="AG173" s="159"/>
      <c r="AH173" s="159"/>
      <c r="AI173" s="159"/>
      <c r="AJ173" s="159"/>
      <c r="AK173" s="158">
        <f t="shared" si="60"/>
        <v>150</v>
      </c>
      <c r="AL173" s="159"/>
      <c r="AM173" s="158">
        <f t="shared" si="61"/>
        <v>450</v>
      </c>
      <c r="AN173" s="158">
        <f t="shared" si="74"/>
        <v>150</v>
      </c>
      <c r="AO173" s="159"/>
      <c r="AP173" s="159"/>
      <c r="AQ173" s="159"/>
      <c r="AR173" s="159"/>
      <c r="AS173" s="159"/>
      <c r="AT173" s="159"/>
      <c r="AU173" s="159"/>
      <c r="AV173" s="158">
        <f t="shared" si="75"/>
        <v>150</v>
      </c>
      <c r="AW173" s="159">
        <v>600</v>
      </c>
      <c r="AX173" s="159">
        <f t="shared" si="62"/>
        <v>0</v>
      </c>
      <c r="AY173" s="137" t="str">
        <f t="shared" si="63"/>
        <v>*</v>
      </c>
      <c r="BA173" s="139" t="str">
        <f t="shared" si="57"/>
        <v>Расчёт за 2010</v>
      </c>
      <c r="BE173" s="143" t="str">
        <f>IF(F173='База 2009'!AY180,"ДА","ПРОверитЬ")</f>
        <v>ДА</v>
      </c>
    </row>
    <row r="174" spans="1:57">
      <c r="A174" s="138">
        <v>172</v>
      </c>
      <c r="B174" s="230" t="s">
        <v>1159</v>
      </c>
      <c r="C174" s="213" t="s">
        <v>263</v>
      </c>
      <c r="D174" s="156" t="s">
        <v>836</v>
      </c>
      <c r="E174" s="185">
        <v>67</v>
      </c>
      <c r="F174" s="158">
        <v>201</v>
      </c>
      <c r="G174" s="158">
        <f t="shared" si="72"/>
        <v>201</v>
      </c>
      <c r="H174" s="159"/>
      <c r="I174" s="159"/>
      <c r="J174" s="159"/>
      <c r="K174" s="159"/>
      <c r="L174" s="159"/>
      <c r="M174" s="159"/>
      <c r="N174" s="159"/>
      <c r="O174" s="158">
        <f t="shared" si="58"/>
        <v>201</v>
      </c>
      <c r="P174" s="159"/>
      <c r="Q174" s="158">
        <f t="shared" si="71"/>
        <v>402</v>
      </c>
      <c r="R174" s="158">
        <f t="shared" si="73"/>
        <v>201</v>
      </c>
      <c r="S174" s="159"/>
      <c r="T174" s="159"/>
      <c r="U174" s="159"/>
      <c r="V174" s="159"/>
      <c r="W174" s="159"/>
      <c r="X174" s="159"/>
      <c r="Y174" s="159"/>
      <c r="Z174" s="158">
        <f t="shared" si="59"/>
        <v>201</v>
      </c>
      <c r="AA174" s="159"/>
      <c r="AB174" s="158">
        <f t="shared" si="70"/>
        <v>603</v>
      </c>
      <c r="AC174" s="158">
        <v>0</v>
      </c>
      <c r="AD174" s="159"/>
      <c r="AE174" s="159"/>
      <c r="AF174" s="159"/>
      <c r="AG174" s="159"/>
      <c r="AH174" s="159"/>
      <c r="AI174" s="159"/>
      <c r="AJ174" s="159"/>
      <c r="AK174" s="158">
        <f t="shared" si="60"/>
        <v>0</v>
      </c>
      <c r="AL174" s="159"/>
      <c r="AM174" s="158">
        <f t="shared" si="61"/>
        <v>603</v>
      </c>
      <c r="AN174" s="158">
        <v>0</v>
      </c>
      <c r="AO174" s="159"/>
      <c r="AP174" s="159"/>
      <c r="AQ174" s="159"/>
      <c r="AR174" s="159"/>
      <c r="AS174" s="159"/>
      <c r="AT174" s="159"/>
      <c r="AU174" s="159"/>
      <c r="AV174" s="158">
        <f t="shared" si="75"/>
        <v>0</v>
      </c>
      <c r="AW174" s="159"/>
      <c r="AX174" s="159">
        <f t="shared" si="62"/>
        <v>603</v>
      </c>
      <c r="AY174" s="137" t="str">
        <f t="shared" si="63"/>
        <v/>
      </c>
      <c r="BA174" s="139" t="str">
        <f t="shared" si="57"/>
        <v>Долг</v>
      </c>
      <c r="BE174" s="143" t="str">
        <f>IF(F174='База 2009'!AY181,"ДА","ПРОверитЬ")</f>
        <v>ПРОверитЬ</v>
      </c>
    </row>
    <row r="175" spans="1:57">
      <c r="A175" s="138">
        <v>173</v>
      </c>
      <c r="B175" s="186" t="s">
        <v>388</v>
      </c>
      <c r="C175" s="217" t="s">
        <v>30</v>
      </c>
      <c r="D175" s="187"/>
      <c r="E175" s="186"/>
      <c r="F175" s="158">
        <v>0</v>
      </c>
      <c r="G175" s="158">
        <f t="shared" si="72"/>
        <v>0</v>
      </c>
      <c r="H175" s="159"/>
      <c r="I175" s="159"/>
      <c r="J175" s="159"/>
      <c r="K175" s="159"/>
      <c r="L175" s="159"/>
      <c r="M175" s="159"/>
      <c r="N175" s="159"/>
      <c r="O175" s="158">
        <f t="shared" si="58"/>
        <v>0</v>
      </c>
      <c r="P175" s="159"/>
      <c r="Q175" s="158">
        <f t="shared" si="71"/>
        <v>0</v>
      </c>
      <c r="R175" s="158">
        <f t="shared" si="73"/>
        <v>0</v>
      </c>
      <c r="S175" s="159"/>
      <c r="T175" s="159"/>
      <c r="U175" s="159"/>
      <c r="V175" s="159"/>
      <c r="W175" s="159"/>
      <c r="X175" s="159"/>
      <c r="Y175" s="159"/>
      <c r="Z175" s="158">
        <f t="shared" si="59"/>
        <v>0</v>
      </c>
      <c r="AA175" s="159"/>
      <c r="AB175" s="158">
        <f t="shared" si="70"/>
        <v>0</v>
      </c>
      <c r="AC175" s="158">
        <f t="shared" ref="AC175:AC203" si="76">$E175*3</f>
        <v>0</v>
      </c>
      <c r="AD175" s="159"/>
      <c r="AE175" s="159"/>
      <c r="AF175" s="159"/>
      <c r="AG175" s="159"/>
      <c r="AH175" s="159"/>
      <c r="AI175" s="159"/>
      <c r="AJ175" s="159"/>
      <c r="AK175" s="158">
        <f t="shared" si="60"/>
        <v>0</v>
      </c>
      <c r="AL175" s="159"/>
      <c r="AM175" s="158">
        <f t="shared" si="61"/>
        <v>0</v>
      </c>
      <c r="AN175" s="158">
        <f t="shared" si="74"/>
        <v>0</v>
      </c>
      <c r="AO175" s="159"/>
      <c r="AP175" s="159"/>
      <c r="AQ175" s="159"/>
      <c r="AR175" s="159"/>
      <c r="AS175" s="159"/>
      <c r="AT175" s="159"/>
      <c r="AU175" s="159"/>
      <c r="AV175" s="158">
        <f t="shared" si="75"/>
        <v>0</v>
      </c>
      <c r="AW175" s="159"/>
      <c r="AX175" s="159">
        <f t="shared" si="62"/>
        <v>0</v>
      </c>
      <c r="AY175" s="137" t="str">
        <f t="shared" si="63"/>
        <v>*</v>
      </c>
      <c r="AZ175" s="233" t="s">
        <v>1121</v>
      </c>
      <c r="BA175" s="139" t="str">
        <f t="shared" si="57"/>
        <v>Расчёт за 2010</v>
      </c>
      <c r="BE175" s="143" t="str">
        <f>IF(F175='База 2009'!AY182,"ДА","ПРОверитЬ")</f>
        <v>ДА</v>
      </c>
    </row>
    <row r="176" spans="1:57">
      <c r="A176" s="138">
        <v>174</v>
      </c>
      <c r="B176" s="160" t="s">
        <v>389</v>
      </c>
      <c r="C176" s="213" t="s">
        <v>23</v>
      </c>
      <c r="D176" s="156" t="s">
        <v>391</v>
      </c>
      <c r="E176" s="161">
        <v>85</v>
      </c>
      <c r="F176" s="158">
        <v>0</v>
      </c>
      <c r="G176" s="158">
        <f t="shared" si="72"/>
        <v>255</v>
      </c>
      <c r="H176" s="159"/>
      <c r="I176" s="159"/>
      <c r="J176" s="159"/>
      <c r="K176" s="159"/>
      <c r="L176" s="159"/>
      <c r="M176" s="159"/>
      <c r="N176" s="159"/>
      <c r="O176" s="158">
        <f t="shared" si="58"/>
        <v>255</v>
      </c>
      <c r="P176" s="159"/>
      <c r="Q176" s="158">
        <f t="shared" si="71"/>
        <v>255</v>
      </c>
      <c r="R176" s="158">
        <f t="shared" si="73"/>
        <v>255</v>
      </c>
      <c r="S176" s="159"/>
      <c r="T176" s="159"/>
      <c r="U176" s="159"/>
      <c r="V176" s="159"/>
      <c r="W176" s="159"/>
      <c r="X176" s="159"/>
      <c r="Y176" s="159"/>
      <c r="Z176" s="158">
        <f t="shared" si="59"/>
        <v>255</v>
      </c>
      <c r="AA176" s="159">
        <v>1020</v>
      </c>
      <c r="AB176" s="158">
        <f t="shared" si="70"/>
        <v>-510</v>
      </c>
      <c r="AC176" s="158">
        <f t="shared" si="76"/>
        <v>255</v>
      </c>
      <c r="AD176" s="159"/>
      <c r="AE176" s="159"/>
      <c r="AF176" s="159"/>
      <c r="AG176" s="159"/>
      <c r="AH176" s="159"/>
      <c r="AI176" s="159"/>
      <c r="AJ176" s="159"/>
      <c r="AK176" s="158">
        <f t="shared" si="60"/>
        <v>255</v>
      </c>
      <c r="AL176" s="159"/>
      <c r="AM176" s="158">
        <f t="shared" si="61"/>
        <v>-255</v>
      </c>
      <c r="AN176" s="158">
        <f t="shared" si="74"/>
        <v>255</v>
      </c>
      <c r="AO176" s="159"/>
      <c r="AP176" s="159"/>
      <c r="AQ176" s="159"/>
      <c r="AR176" s="159"/>
      <c r="AS176" s="159"/>
      <c r="AT176" s="159"/>
      <c r="AU176" s="159"/>
      <c r="AV176" s="158">
        <f t="shared" si="75"/>
        <v>255</v>
      </c>
      <c r="AW176" s="159"/>
      <c r="AX176" s="159">
        <f t="shared" si="62"/>
        <v>0</v>
      </c>
      <c r="AY176" s="137" t="str">
        <f t="shared" si="63"/>
        <v>*</v>
      </c>
      <c r="BA176" s="139" t="str">
        <f t="shared" si="57"/>
        <v>Расчёт за 2010</v>
      </c>
      <c r="BE176" s="143" t="str">
        <f>IF(F176='База 2009'!AY183,"ДА","ПРОверитЬ")</f>
        <v>ПРОверитЬ</v>
      </c>
    </row>
    <row r="177" spans="1:57">
      <c r="A177" s="138">
        <v>175</v>
      </c>
      <c r="B177" s="155" t="s">
        <v>981</v>
      </c>
      <c r="C177" s="213" t="s">
        <v>14</v>
      </c>
      <c r="D177" s="156"/>
      <c r="E177" s="161">
        <v>50</v>
      </c>
      <c r="F177" s="158">
        <v>-232</v>
      </c>
      <c r="G177" s="158">
        <f t="shared" si="72"/>
        <v>150</v>
      </c>
      <c r="H177" s="159"/>
      <c r="I177" s="159"/>
      <c r="J177" s="159"/>
      <c r="K177" s="159"/>
      <c r="L177" s="159"/>
      <c r="M177" s="159"/>
      <c r="N177" s="159"/>
      <c r="O177" s="158">
        <f t="shared" si="58"/>
        <v>150</v>
      </c>
      <c r="P177" s="159"/>
      <c r="Q177" s="158">
        <f t="shared" si="71"/>
        <v>-82</v>
      </c>
      <c r="R177" s="158">
        <f t="shared" si="73"/>
        <v>150</v>
      </c>
      <c r="S177" s="159"/>
      <c r="T177" s="159"/>
      <c r="U177" s="159"/>
      <c r="V177" s="159"/>
      <c r="W177" s="159"/>
      <c r="X177" s="159"/>
      <c r="Y177" s="159"/>
      <c r="Z177" s="158">
        <f t="shared" si="59"/>
        <v>150</v>
      </c>
      <c r="AA177" s="159"/>
      <c r="AB177" s="158">
        <f t="shared" si="70"/>
        <v>68</v>
      </c>
      <c r="AC177" s="158">
        <f t="shared" si="76"/>
        <v>150</v>
      </c>
      <c r="AD177" s="159"/>
      <c r="AE177" s="159"/>
      <c r="AF177" s="159"/>
      <c r="AG177" s="159"/>
      <c r="AH177" s="159"/>
      <c r="AI177" s="159"/>
      <c r="AJ177" s="159"/>
      <c r="AK177" s="158">
        <f t="shared" si="60"/>
        <v>150</v>
      </c>
      <c r="AL177" s="159"/>
      <c r="AM177" s="158">
        <f t="shared" si="61"/>
        <v>218</v>
      </c>
      <c r="AN177" s="158">
        <f t="shared" si="74"/>
        <v>150</v>
      </c>
      <c r="AO177" s="159"/>
      <c r="AP177" s="159"/>
      <c r="AQ177" s="159"/>
      <c r="AR177" s="159"/>
      <c r="AS177" s="159"/>
      <c r="AT177" s="159"/>
      <c r="AU177" s="159"/>
      <c r="AV177" s="158">
        <f t="shared" si="75"/>
        <v>150</v>
      </c>
      <c r="AW177" s="159">
        <v>400</v>
      </c>
      <c r="AX177" s="159">
        <f t="shared" si="62"/>
        <v>-32</v>
      </c>
      <c r="AY177" s="137" t="str">
        <f t="shared" si="63"/>
        <v/>
      </c>
      <c r="AZ177" s="137" t="s">
        <v>1121</v>
      </c>
      <c r="BA177" s="139" t="str">
        <f t="shared" si="57"/>
        <v>Предоплата за 2011</v>
      </c>
      <c r="BE177" s="143" t="str">
        <f>IF(F177='База 2009'!AY184,"ДА","ПРОверитЬ")</f>
        <v>ПРОверитЬ</v>
      </c>
    </row>
    <row r="178" spans="1:57">
      <c r="A178" s="138">
        <v>176</v>
      </c>
      <c r="B178" s="238" t="s">
        <v>1200</v>
      </c>
      <c r="C178" s="216" t="s">
        <v>23</v>
      </c>
      <c r="D178" s="181"/>
      <c r="E178" s="182">
        <v>30</v>
      </c>
      <c r="F178" s="158">
        <v>-360</v>
      </c>
      <c r="G178" s="158">
        <f t="shared" si="72"/>
        <v>90</v>
      </c>
      <c r="H178" s="159"/>
      <c r="I178" s="159"/>
      <c r="J178" s="159"/>
      <c r="K178" s="159"/>
      <c r="L178" s="159"/>
      <c r="M178" s="159"/>
      <c r="N178" s="159"/>
      <c r="O178" s="158">
        <f t="shared" si="58"/>
        <v>90</v>
      </c>
      <c r="P178" s="159"/>
      <c r="Q178" s="158">
        <f t="shared" si="71"/>
        <v>-270</v>
      </c>
      <c r="R178" s="158">
        <f t="shared" si="73"/>
        <v>90</v>
      </c>
      <c r="S178" s="159"/>
      <c r="T178" s="159"/>
      <c r="U178" s="159"/>
      <c r="V178" s="159"/>
      <c r="W178" s="159"/>
      <c r="X178" s="159"/>
      <c r="Y178" s="159"/>
      <c r="Z178" s="158">
        <f t="shared" si="59"/>
        <v>90</v>
      </c>
      <c r="AA178" s="159"/>
      <c r="AB178" s="158">
        <f t="shared" si="70"/>
        <v>-180</v>
      </c>
      <c r="AC178" s="158">
        <f t="shared" si="76"/>
        <v>90</v>
      </c>
      <c r="AD178" s="159"/>
      <c r="AE178" s="159"/>
      <c r="AF178" s="159"/>
      <c r="AG178" s="159"/>
      <c r="AH178" s="159"/>
      <c r="AI178" s="159"/>
      <c r="AJ178" s="159"/>
      <c r="AK178" s="158">
        <f t="shared" si="60"/>
        <v>90</v>
      </c>
      <c r="AL178" s="159"/>
      <c r="AM178" s="158">
        <f t="shared" si="61"/>
        <v>-90</v>
      </c>
      <c r="AN178" s="158">
        <f t="shared" si="74"/>
        <v>90</v>
      </c>
      <c r="AO178" s="159"/>
      <c r="AP178" s="159"/>
      <c r="AQ178" s="159"/>
      <c r="AR178" s="159"/>
      <c r="AS178" s="159"/>
      <c r="AT178" s="159"/>
      <c r="AU178" s="159"/>
      <c r="AV178" s="158">
        <f t="shared" si="75"/>
        <v>90</v>
      </c>
      <c r="AW178" s="159">
        <v>360</v>
      </c>
      <c r="AX178" s="159">
        <f t="shared" si="62"/>
        <v>-360</v>
      </c>
      <c r="AY178" s="137" t="str">
        <f t="shared" si="63"/>
        <v/>
      </c>
      <c r="BA178" s="139" t="str">
        <f t="shared" si="57"/>
        <v>Предоплата за 2011</v>
      </c>
      <c r="BE178" s="143" t="str">
        <f>IF(F178='База 2009'!AY185,"ДА","ПРОверитЬ")</f>
        <v>ПРОверитЬ</v>
      </c>
    </row>
    <row r="179" spans="1:57">
      <c r="A179" s="138">
        <v>177</v>
      </c>
      <c r="B179" s="160" t="s">
        <v>393</v>
      </c>
      <c r="C179" s="213" t="s">
        <v>14</v>
      </c>
      <c r="D179" s="156" t="s">
        <v>394</v>
      </c>
      <c r="E179" s="161">
        <v>125</v>
      </c>
      <c r="F179" s="158">
        <v>0</v>
      </c>
      <c r="G179" s="158">
        <f t="shared" si="72"/>
        <v>375</v>
      </c>
      <c r="H179" s="159"/>
      <c r="I179" s="159">
        <v>50</v>
      </c>
      <c r="J179" s="159"/>
      <c r="K179" s="159"/>
      <c r="L179" s="159"/>
      <c r="M179" s="159"/>
      <c r="N179" s="159"/>
      <c r="O179" s="158">
        <f t="shared" si="58"/>
        <v>425</v>
      </c>
      <c r="P179" s="159"/>
      <c r="Q179" s="158">
        <f t="shared" si="71"/>
        <v>425</v>
      </c>
      <c r="R179" s="158">
        <f t="shared" si="73"/>
        <v>375</v>
      </c>
      <c r="S179" s="159"/>
      <c r="T179" s="159">
        <v>50</v>
      </c>
      <c r="U179" s="159">
        <v>7460</v>
      </c>
      <c r="V179" s="159"/>
      <c r="W179" s="159"/>
      <c r="X179" s="159"/>
      <c r="Y179" s="159">
        <v>50</v>
      </c>
      <c r="Z179" s="158">
        <f t="shared" si="59"/>
        <v>7935</v>
      </c>
      <c r="AA179" s="159">
        <v>8310</v>
      </c>
      <c r="AB179" s="158">
        <f t="shared" si="70"/>
        <v>50</v>
      </c>
      <c r="AC179" s="158">
        <f t="shared" si="76"/>
        <v>375</v>
      </c>
      <c r="AD179" s="159"/>
      <c r="AE179" s="159"/>
      <c r="AF179" s="159"/>
      <c r="AG179" s="159"/>
      <c r="AH179" s="159"/>
      <c r="AI179" s="159"/>
      <c r="AJ179" s="159"/>
      <c r="AK179" s="158">
        <f t="shared" si="60"/>
        <v>375</v>
      </c>
      <c r="AL179" s="159"/>
      <c r="AM179" s="158">
        <f t="shared" si="61"/>
        <v>425</v>
      </c>
      <c r="AN179" s="158">
        <f t="shared" si="74"/>
        <v>375</v>
      </c>
      <c r="AO179" s="159"/>
      <c r="AP179" s="159"/>
      <c r="AQ179" s="159"/>
      <c r="AR179" s="159"/>
      <c r="AS179" s="159"/>
      <c r="AT179" s="159"/>
      <c r="AU179" s="159"/>
      <c r="AV179" s="158">
        <f t="shared" si="75"/>
        <v>375</v>
      </c>
      <c r="AW179" s="159">
        <v>800</v>
      </c>
      <c r="AX179" s="159">
        <f t="shared" si="62"/>
        <v>0</v>
      </c>
      <c r="AY179" s="137" t="str">
        <f t="shared" si="63"/>
        <v>*</v>
      </c>
      <c r="BA179" s="139" t="str">
        <f t="shared" si="57"/>
        <v>Расчёт за 2010</v>
      </c>
      <c r="BE179" s="143" t="str">
        <f>IF(F179='База 2009'!AY186,"ДА","ПРОверитЬ")</f>
        <v>ДА</v>
      </c>
    </row>
    <row r="180" spans="1:57">
      <c r="A180" s="138">
        <v>178</v>
      </c>
      <c r="B180" s="160" t="s">
        <v>395</v>
      </c>
      <c r="C180" s="213" t="s">
        <v>14</v>
      </c>
      <c r="D180" s="156" t="s">
        <v>396</v>
      </c>
      <c r="E180" s="161">
        <v>240</v>
      </c>
      <c r="F180" s="158">
        <v>0</v>
      </c>
      <c r="G180" s="158">
        <f t="shared" si="72"/>
        <v>720</v>
      </c>
      <c r="H180" s="159"/>
      <c r="I180" s="159"/>
      <c r="J180" s="159"/>
      <c r="K180" s="159"/>
      <c r="L180" s="159"/>
      <c r="M180" s="159"/>
      <c r="N180" s="159">
        <v>50</v>
      </c>
      <c r="O180" s="158">
        <f t="shared" si="58"/>
        <v>770</v>
      </c>
      <c r="P180" s="159">
        <v>770</v>
      </c>
      <c r="Q180" s="158">
        <f t="shared" si="71"/>
        <v>0</v>
      </c>
      <c r="R180" s="158">
        <f t="shared" si="73"/>
        <v>720</v>
      </c>
      <c r="S180" s="159">
        <v>100</v>
      </c>
      <c r="T180" s="159"/>
      <c r="U180" s="159"/>
      <c r="V180" s="159"/>
      <c r="W180" s="159"/>
      <c r="X180" s="159"/>
      <c r="Y180" s="159"/>
      <c r="Z180" s="158">
        <f t="shared" si="59"/>
        <v>820</v>
      </c>
      <c r="AA180" s="159">
        <v>820</v>
      </c>
      <c r="AB180" s="158">
        <f t="shared" si="70"/>
        <v>0</v>
      </c>
      <c r="AC180" s="158">
        <f t="shared" si="76"/>
        <v>720</v>
      </c>
      <c r="AD180" s="159"/>
      <c r="AE180" s="159">
        <v>391</v>
      </c>
      <c r="AF180" s="159"/>
      <c r="AG180" s="159"/>
      <c r="AH180" s="159"/>
      <c r="AI180" s="159"/>
      <c r="AJ180" s="159"/>
      <c r="AK180" s="158">
        <f t="shared" si="60"/>
        <v>1111</v>
      </c>
      <c r="AL180" s="159">
        <v>1111</v>
      </c>
      <c r="AM180" s="158">
        <f t="shared" si="61"/>
        <v>0</v>
      </c>
      <c r="AN180" s="158">
        <f t="shared" si="74"/>
        <v>720</v>
      </c>
      <c r="AO180" s="159"/>
      <c r="AP180" s="159"/>
      <c r="AQ180" s="159"/>
      <c r="AR180" s="159"/>
      <c r="AS180" s="159"/>
      <c r="AT180" s="159"/>
      <c r="AU180" s="159"/>
      <c r="AV180" s="158">
        <f t="shared" si="75"/>
        <v>720</v>
      </c>
      <c r="AW180" s="159">
        <v>720</v>
      </c>
      <c r="AX180" s="159">
        <f t="shared" si="62"/>
        <v>0</v>
      </c>
      <c r="AY180" s="137" t="str">
        <f t="shared" si="63"/>
        <v>*</v>
      </c>
      <c r="BA180" s="139" t="str">
        <f t="shared" si="57"/>
        <v>Расчёт за 2010</v>
      </c>
      <c r="BE180" s="143" t="str">
        <f>IF(F180='База 2009'!AY187,"ДА","ПРОверитЬ")</f>
        <v>ДА</v>
      </c>
    </row>
    <row r="181" spans="1:57">
      <c r="A181" s="138">
        <v>179</v>
      </c>
      <c r="B181" s="155" t="s">
        <v>985</v>
      </c>
      <c r="C181" s="213" t="s">
        <v>14</v>
      </c>
      <c r="D181" s="156" t="s">
        <v>967</v>
      </c>
      <c r="E181" s="161">
        <v>140</v>
      </c>
      <c r="F181" s="158">
        <v>0</v>
      </c>
      <c r="G181" s="158">
        <f t="shared" si="72"/>
        <v>420</v>
      </c>
      <c r="H181" s="159"/>
      <c r="I181" s="159"/>
      <c r="J181" s="159"/>
      <c r="K181" s="159"/>
      <c r="L181" s="159"/>
      <c r="M181" s="159"/>
      <c r="N181" s="159"/>
      <c r="O181" s="158">
        <f t="shared" si="58"/>
        <v>420</v>
      </c>
      <c r="P181" s="159">
        <v>420</v>
      </c>
      <c r="Q181" s="158">
        <f t="shared" si="71"/>
        <v>0</v>
      </c>
      <c r="R181" s="158">
        <f t="shared" si="73"/>
        <v>420</v>
      </c>
      <c r="S181" s="159"/>
      <c r="T181" s="159"/>
      <c r="U181" s="159"/>
      <c r="V181" s="159"/>
      <c r="W181" s="159"/>
      <c r="X181" s="159"/>
      <c r="Y181" s="159"/>
      <c r="Z181" s="158">
        <f t="shared" si="59"/>
        <v>420</v>
      </c>
      <c r="AA181" s="159">
        <v>840</v>
      </c>
      <c r="AB181" s="158">
        <f t="shared" si="70"/>
        <v>-420</v>
      </c>
      <c r="AC181" s="158">
        <f t="shared" si="76"/>
        <v>420</v>
      </c>
      <c r="AD181" s="159">
        <v>15</v>
      </c>
      <c r="AE181" s="159">
        <v>82.5</v>
      </c>
      <c r="AF181" s="159"/>
      <c r="AG181" s="159"/>
      <c r="AH181" s="159"/>
      <c r="AI181" s="159"/>
      <c r="AJ181" s="159"/>
      <c r="AK181" s="158">
        <f t="shared" si="60"/>
        <v>517.5</v>
      </c>
      <c r="AL181" s="159">
        <v>97.5</v>
      </c>
      <c r="AM181" s="158">
        <f t="shared" si="61"/>
        <v>0</v>
      </c>
      <c r="AN181" s="158">
        <f t="shared" si="74"/>
        <v>420</v>
      </c>
      <c r="AO181" s="159"/>
      <c r="AP181" s="159"/>
      <c r="AQ181" s="159"/>
      <c r="AR181" s="159"/>
      <c r="AS181" s="159"/>
      <c r="AT181" s="159"/>
      <c r="AU181" s="159"/>
      <c r="AV181" s="158">
        <f t="shared" si="75"/>
        <v>420</v>
      </c>
      <c r="AW181" s="159">
        <v>420</v>
      </c>
      <c r="AX181" s="159">
        <f t="shared" si="62"/>
        <v>0</v>
      </c>
      <c r="AY181" s="137" t="str">
        <f t="shared" si="63"/>
        <v>*</v>
      </c>
      <c r="AZ181" s="137" t="s">
        <v>1121</v>
      </c>
      <c r="BA181" s="139" t="str">
        <f t="shared" si="57"/>
        <v>Расчёт за 2010</v>
      </c>
      <c r="BE181" s="143" t="str">
        <f>IF(F181='База 2009'!AY188,"ДА","ПРОверитЬ")</f>
        <v>ПРОверитЬ</v>
      </c>
    </row>
    <row r="182" spans="1:57">
      <c r="A182" s="138">
        <v>180</v>
      </c>
      <c r="B182" s="160" t="s">
        <v>884</v>
      </c>
      <c r="C182" s="213" t="s">
        <v>14</v>
      </c>
      <c r="D182" s="156" t="s">
        <v>885</v>
      </c>
      <c r="E182" s="161">
        <v>50</v>
      </c>
      <c r="F182" s="158">
        <v>0</v>
      </c>
      <c r="G182" s="158">
        <f t="shared" si="72"/>
        <v>150</v>
      </c>
      <c r="H182" s="159"/>
      <c r="I182" s="159"/>
      <c r="J182" s="159"/>
      <c r="K182" s="159"/>
      <c r="L182" s="159"/>
      <c r="M182" s="159"/>
      <c r="N182" s="159"/>
      <c r="O182" s="158">
        <f t="shared" si="58"/>
        <v>150</v>
      </c>
      <c r="P182" s="159">
        <v>300</v>
      </c>
      <c r="Q182" s="158">
        <f t="shared" si="71"/>
        <v>-150</v>
      </c>
      <c r="R182" s="158">
        <f t="shared" si="73"/>
        <v>150</v>
      </c>
      <c r="S182" s="159"/>
      <c r="T182" s="159"/>
      <c r="U182" s="159"/>
      <c r="V182" s="159"/>
      <c r="W182" s="159"/>
      <c r="X182" s="159"/>
      <c r="Y182" s="159">
        <v>50</v>
      </c>
      <c r="Z182" s="158">
        <f t="shared" si="59"/>
        <v>200</v>
      </c>
      <c r="AA182" s="159"/>
      <c r="AB182" s="158">
        <f t="shared" si="70"/>
        <v>50</v>
      </c>
      <c r="AC182" s="158">
        <f t="shared" si="76"/>
        <v>150</v>
      </c>
      <c r="AD182" s="159"/>
      <c r="AE182" s="159"/>
      <c r="AF182" s="159"/>
      <c r="AG182" s="159"/>
      <c r="AH182" s="159"/>
      <c r="AI182" s="159"/>
      <c r="AJ182" s="159"/>
      <c r="AK182" s="158">
        <f t="shared" si="60"/>
        <v>150</v>
      </c>
      <c r="AL182" s="159"/>
      <c r="AM182" s="158">
        <f t="shared" si="61"/>
        <v>200</v>
      </c>
      <c r="AN182" s="158">
        <f t="shared" si="74"/>
        <v>150</v>
      </c>
      <c r="AO182" s="159"/>
      <c r="AP182" s="159"/>
      <c r="AQ182" s="159"/>
      <c r="AR182" s="159"/>
      <c r="AS182" s="159"/>
      <c r="AT182" s="159"/>
      <c r="AU182" s="159"/>
      <c r="AV182" s="158">
        <f t="shared" si="75"/>
        <v>150</v>
      </c>
      <c r="AW182" s="159">
        <v>350</v>
      </c>
      <c r="AX182" s="159">
        <f t="shared" si="62"/>
        <v>0</v>
      </c>
      <c r="AY182" s="137" t="str">
        <f t="shared" si="63"/>
        <v>*</v>
      </c>
      <c r="BA182" s="139" t="str">
        <f t="shared" si="57"/>
        <v>Расчёт за 2010</v>
      </c>
      <c r="BE182" s="143" t="str">
        <f>IF(F182='База 2009'!AY189,"ДА","ПРОверитЬ")</f>
        <v>ДА</v>
      </c>
    </row>
    <row r="183" spans="1:57">
      <c r="A183" s="138">
        <v>181</v>
      </c>
      <c r="B183" s="155" t="s">
        <v>837</v>
      </c>
      <c r="C183" s="213" t="s">
        <v>10</v>
      </c>
      <c r="D183" s="156" t="s">
        <v>838</v>
      </c>
      <c r="E183" s="157">
        <v>95</v>
      </c>
      <c r="F183" s="158">
        <v>285</v>
      </c>
      <c r="G183" s="158">
        <f t="shared" si="72"/>
        <v>285</v>
      </c>
      <c r="H183" s="159"/>
      <c r="I183" s="159"/>
      <c r="J183" s="159"/>
      <c r="K183" s="159"/>
      <c r="L183" s="159"/>
      <c r="M183" s="159"/>
      <c r="N183" s="159"/>
      <c r="O183" s="158">
        <f t="shared" si="58"/>
        <v>285</v>
      </c>
      <c r="P183" s="159"/>
      <c r="Q183" s="158">
        <f t="shared" si="71"/>
        <v>570</v>
      </c>
      <c r="R183" s="158">
        <f t="shared" si="73"/>
        <v>285</v>
      </c>
      <c r="S183" s="159"/>
      <c r="T183" s="159"/>
      <c r="U183" s="159"/>
      <c r="V183" s="159"/>
      <c r="W183" s="159"/>
      <c r="X183" s="159"/>
      <c r="Y183" s="159"/>
      <c r="Z183" s="158">
        <f t="shared" si="59"/>
        <v>285</v>
      </c>
      <c r="AA183" s="159"/>
      <c r="AB183" s="158">
        <f t="shared" si="70"/>
        <v>855</v>
      </c>
      <c r="AC183" s="158">
        <f t="shared" si="76"/>
        <v>285</v>
      </c>
      <c r="AD183" s="159"/>
      <c r="AE183" s="159"/>
      <c r="AF183" s="159"/>
      <c r="AG183" s="159"/>
      <c r="AH183" s="159"/>
      <c r="AI183" s="159"/>
      <c r="AJ183" s="159"/>
      <c r="AK183" s="158">
        <f t="shared" si="60"/>
        <v>285</v>
      </c>
      <c r="AL183" s="159"/>
      <c r="AM183" s="158">
        <f t="shared" si="61"/>
        <v>1140</v>
      </c>
      <c r="AN183" s="158">
        <f t="shared" si="74"/>
        <v>285</v>
      </c>
      <c r="AO183" s="159"/>
      <c r="AP183" s="159"/>
      <c r="AQ183" s="159"/>
      <c r="AR183" s="159"/>
      <c r="AS183" s="159"/>
      <c r="AT183" s="159"/>
      <c r="AU183" s="159"/>
      <c r="AV183" s="158">
        <f t="shared" si="75"/>
        <v>285</v>
      </c>
      <c r="AW183" s="159"/>
      <c r="AX183" s="159">
        <f t="shared" si="62"/>
        <v>1425</v>
      </c>
      <c r="AY183" s="137" t="str">
        <f t="shared" si="63"/>
        <v/>
      </c>
      <c r="BA183" s="139" t="str">
        <f t="shared" si="57"/>
        <v>Долг</v>
      </c>
      <c r="BE183" s="143" t="str">
        <f>IF(F183='База 2009'!AY190,"ДА","ПРОверитЬ")</f>
        <v>ПРОверитЬ</v>
      </c>
    </row>
    <row r="184" spans="1:57">
      <c r="A184" s="138">
        <v>182</v>
      </c>
      <c r="B184" s="160" t="s">
        <v>1062</v>
      </c>
      <c r="C184" s="213" t="s">
        <v>14</v>
      </c>
      <c r="D184" s="220" t="s">
        <v>1149</v>
      </c>
      <c r="E184" s="161">
        <v>70</v>
      </c>
      <c r="F184" s="158">
        <v>50</v>
      </c>
      <c r="G184" s="158">
        <f t="shared" si="72"/>
        <v>210</v>
      </c>
      <c r="H184" s="159">
        <v>55</v>
      </c>
      <c r="I184" s="159">
        <v>100</v>
      </c>
      <c r="J184" s="159"/>
      <c r="K184" s="159"/>
      <c r="L184" s="159"/>
      <c r="M184" s="159"/>
      <c r="N184" s="159">
        <v>70</v>
      </c>
      <c r="O184" s="158">
        <f t="shared" si="58"/>
        <v>435</v>
      </c>
      <c r="P184" s="159">
        <v>720</v>
      </c>
      <c r="Q184" s="158">
        <f t="shared" si="71"/>
        <v>-235</v>
      </c>
      <c r="R184" s="158">
        <f t="shared" si="73"/>
        <v>210</v>
      </c>
      <c r="S184" s="159"/>
      <c r="T184" s="159">
        <v>50</v>
      </c>
      <c r="U184" s="159"/>
      <c r="V184" s="159"/>
      <c r="W184" s="159">
        <v>150</v>
      </c>
      <c r="X184" s="159"/>
      <c r="Y184" s="159">
        <v>50</v>
      </c>
      <c r="Z184" s="158">
        <f t="shared" si="59"/>
        <v>460</v>
      </c>
      <c r="AA184" s="159"/>
      <c r="AB184" s="158">
        <f t="shared" si="70"/>
        <v>225</v>
      </c>
      <c r="AC184" s="158">
        <f t="shared" si="76"/>
        <v>210</v>
      </c>
      <c r="AD184" s="176"/>
      <c r="AE184" s="176"/>
      <c r="AF184" s="176"/>
      <c r="AG184" s="176"/>
      <c r="AH184" s="176"/>
      <c r="AI184" s="176"/>
      <c r="AJ184" s="176"/>
      <c r="AK184" s="177">
        <f t="shared" si="60"/>
        <v>210</v>
      </c>
      <c r="AL184" s="176"/>
      <c r="AM184" s="177">
        <f t="shared" si="61"/>
        <v>435</v>
      </c>
      <c r="AN184" s="158">
        <f t="shared" si="74"/>
        <v>210</v>
      </c>
      <c r="AO184" s="176"/>
      <c r="AP184" s="176">
        <v>200</v>
      </c>
      <c r="AQ184" s="176"/>
      <c r="AR184" s="176"/>
      <c r="AS184" s="176"/>
      <c r="AT184" s="176"/>
      <c r="AU184" s="176"/>
      <c r="AV184" s="177">
        <f t="shared" si="75"/>
        <v>410</v>
      </c>
      <c r="AW184" s="176">
        <v>845</v>
      </c>
      <c r="AX184" s="176">
        <f t="shared" si="62"/>
        <v>0</v>
      </c>
      <c r="AY184" s="137" t="str">
        <f t="shared" si="63"/>
        <v>*</v>
      </c>
      <c r="BA184" s="139" t="str">
        <f t="shared" si="57"/>
        <v>Расчёт за 2010</v>
      </c>
      <c r="BE184" s="143" t="str">
        <f>IF(F184='База 2009'!AY191,"ДА","ПРОверитЬ")</f>
        <v>ПРОверитЬ</v>
      </c>
    </row>
    <row r="185" spans="1:57">
      <c r="A185" s="138">
        <v>183</v>
      </c>
      <c r="B185" s="155" t="s">
        <v>397</v>
      </c>
      <c r="C185" s="213" t="s">
        <v>10</v>
      </c>
      <c r="D185" s="156" t="s">
        <v>399</v>
      </c>
      <c r="E185" s="157">
        <v>325</v>
      </c>
      <c r="F185" s="158">
        <v>0</v>
      </c>
      <c r="G185" s="158">
        <f t="shared" si="72"/>
        <v>975</v>
      </c>
      <c r="H185" s="159"/>
      <c r="I185" s="159"/>
      <c r="J185" s="159"/>
      <c r="K185" s="159"/>
      <c r="L185" s="159"/>
      <c r="M185" s="159"/>
      <c r="N185" s="159"/>
      <c r="O185" s="158">
        <f t="shared" si="58"/>
        <v>975</v>
      </c>
      <c r="P185" s="159">
        <v>975</v>
      </c>
      <c r="Q185" s="158">
        <f t="shared" si="71"/>
        <v>0</v>
      </c>
      <c r="R185" s="158">
        <f t="shared" si="73"/>
        <v>975</v>
      </c>
      <c r="S185" s="159"/>
      <c r="T185" s="159"/>
      <c r="U185" s="159"/>
      <c r="V185" s="159"/>
      <c r="W185" s="159"/>
      <c r="X185" s="159"/>
      <c r="Y185" s="159"/>
      <c r="Z185" s="158">
        <f t="shared" si="59"/>
        <v>975</v>
      </c>
      <c r="AA185" s="159">
        <v>975</v>
      </c>
      <c r="AB185" s="158">
        <f t="shared" si="70"/>
        <v>0</v>
      </c>
      <c r="AC185" s="158">
        <f t="shared" si="76"/>
        <v>975</v>
      </c>
      <c r="AD185" s="159"/>
      <c r="AE185" s="159"/>
      <c r="AF185" s="159"/>
      <c r="AG185" s="159"/>
      <c r="AH185" s="159"/>
      <c r="AI185" s="159"/>
      <c r="AJ185" s="159"/>
      <c r="AK185" s="158">
        <f t="shared" si="60"/>
        <v>975</v>
      </c>
      <c r="AL185" s="159">
        <v>1950</v>
      </c>
      <c r="AM185" s="158">
        <f t="shared" si="61"/>
        <v>-975</v>
      </c>
      <c r="AN185" s="158">
        <f t="shared" si="74"/>
        <v>975</v>
      </c>
      <c r="AO185" s="159"/>
      <c r="AP185" s="159"/>
      <c r="AQ185" s="159"/>
      <c r="AR185" s="159"/>
      <c r="AS185" s="159"/>
      <c r="AT185" s="159"/>
      <c r="AU185" s="159"/>
      <c r="AV185" s="158">
        <f t="shared" si="75"/>
        <v>975</v>
      </c>
      <c r="AW185" s="159"/>
      <c r="AX185" s="159">
        <f t="shared" si="62"/>
        <v>0</v>
      </c>
      <c r="AY185" s="137" t="str">
        <f t="shared" si="63"/>
        <v>*</v>
      </c>
      <c r="BA185" s="139" t="str">
        <f t="shared" si="57"/>
        <v>Расчёт за 2010</v>
      </c>
      <c r="BE185" s="143" t="str">
        <f>IF(F185='База 2009'!AY192,"ДА","ПРОверитЬ")</f>
        <v>ДА</v>
      </c>
    </row>
    <row r="186" spans="1:57">
      <c r="A186" s="138">
        <v>184</v>
      </c>
      <c r="B186" s="160" t="s">
        <v>400</v>
      </c>
      <c r="C186" s="213" t="s">
        <v>14</v>
      </c>
      <c r="D186" s="156" t="s">
        <v>839</v>
      </c>
      <c r="E186" s="161">
        <v>135</v>
      </c>
      <c r="F186" s="158">
        <v>0</v>
      </c>
      <c r="G186" s="158">
        <f t="shared" si="72"/>
        <v>405</v>
      </c>
      <c r="H186" s="159"/>
      <c r="I186" s="159"/>
      <c r="J186" s="159"/>
      <c r="K186" s="159"/>
      <c r="L186" s="159"/>
      <c r="M186" s="159"/>
      <c r="N186" s="159"/>
      <c r="O186" s="158">
        <f t="shared" si="58"/>
        <v>405</v>
      </c>
      <c r="P186" s="159">
        <v>405</v>
      </c>
      <c r="Q186" s="158">
        <f t="shared" si="71"/>
        <v>0</v>
      </c>
      <c r="R186" s="158">
        <f t="shared" si="73"/>
        <v>405</v>
      </c>
      <c r="S186" s="159"/>
      <c r="T186" s="159"/>
      <c r="U186" s="159"/>
      <c r="V186" s="159"/>
      <c r="W186" s="159"/>
      <c r="X186" s="159"/>
      <c r="Y186" s="159"/>
      <c r="Z186" s="158">
        <f t="shared" si="59"/>
        <v>405</v>
      </c>
      <c r="AA186" s="159">
        <v>405</v>
      </c>
      <c r="AB186" s="158">
        <f t="shared" si="70"/>
        <v>0</v>
      </c>
      <c r="AC186" s="158">
        <f t="shared" si="76"/>
        <v>405</v>
      </c>
      <c r="AD186" s="159"/>
      <c r="AE186" s="159"/>
      <c r="AF186" s="159"/>
      <c r="AG186" s="159"/>
      <c r="AH186" s="159"/>
      <c r="AI186" s="159"/>
      <c r="AJ186" s="159"/>
      <c r="AK186" s="158">
        <f t="shared" si="60"/>
        <v>405</v>
      </c>
      <c r="AL186" s="159">
        <v>810</v>
      </c>
      <c r="AM186" s="158">
        <f t="shared" si="61"/>
        <v>-405</v>
      </c>
      <c r="AN186" s="158">
        <f t="shared" si="74"/>
        <v>405</v>
      </c>
      <c r="AO186" s="159"/>
      <c r="AP186" s="159"/>
      <c r="AQ186" s="159"/>
      <c r="AR186" s="159"/>
      <c r="AS186" s="159"/>
      <c r="AT186" s="159"/>
      <c r="AU186" s="159"/>
      <c r="AV186" s="158">
        <f t="shared" si="75"/>
        <v>405</v>
      </c>
      <c r="AW186" s="159"/>
      <c r="AX186" s="159">
        <f t="shared" si="62"/>
        <v>0</v>
      </c>
      <c r="AY186" s="137" t="str">
        <f t="shared" si="63"/>
        <v>*</v>
      </c>
      <c r="BA186" s="139" t="str">
        <f t="shared" si="57"/>
        <v>Расчёт за 2010</v>
      </c>
      <c r="BE186" s="143" t="str">
        <f>IF(F186='База 2009'!AY193,"ДА","ПРОверитЬ")</f>
        <v>ДА</v>
      </c>
    </row>
    <row r="187" spans="1:57">
      <c r="A187" s="138">
        <v>185</v>
      </c>
      <c r="B187" s="160" t="s">
        <v>402</v>
      </c>
      <c r="C187" s="213" t="s">
        <v>14</v>
      </c>
      <c r="D187" s="156" t="s">
        <v>404</v>
      </c>
      <c r="E187" s="161">
        <v>125</v>
      </c>
      <c r="F187" s="158">
        <v>0</v>
      </c>
      <c r="G187" s="158">
        <f t="shared" si="72"/>
        <v>375</v>
      </c>
      <c r="H187" s="159"/>
      <c r="I187" s="159">
        <v>50</v>
      </c>
      <c r="J187" s="159"/>
      <c r="K187" s="159"/>
      <c r="L187" s="159"/>
      <c r="M187" s="159"/>
      <c r="N187" s="159">
        <v>70</v>
      </c>
      <c r="O187" s="158">
        <f t="shared" si="58"/>
        <v>495</v>
      </c>
      <c r="P187" s="159">
        <v>1024</v>
      </c>
      <c r="Q187" s="158">
        <f t="shared" si="71"/>
        <v>-529</v>
      </c>
      <c r="R187" s="158">
        <f t="shared" si="73"/>
        <v>375</v>
      </c>
      <c r="S187" s="159"/>
      <c r="T187" s="159">
        <v>50</v>
      </c>
      <c r="U187" s="159">
        <v>1024</v>
      </c>
      <c r="V187" s="159"/>
      <c r="W187" s="159"/>
      <c r="X187" s="159">
        <v>150</v>
      </c>
      <c r="Y187" s="159">
        <v>50</v>
      </c>
      <c r="Z187" s="158">
        <f t="shared" si="59"/>
        <v>1649</v>
      </c>
      <c r="AA187" s="159">
        <v>1120</v>
      </c>
      <c r="AB187" s="158">
        <f t="shared" si="70"/>
        <v>0</v>
      </c>
      <c r="AC187" s="158">
        <f t="shared" si="76"/>
        <v>375</v>
      </c>
      <c r="AD187" s="159"/>
      <c r="AE187" s="159"/>
      <c r="AF187" s="159"/>
      <c r="AG187" s="159"/>
      <c r="AH187" s="159"/>
      <c r="AI187" s="159"/>
      <c r="AJ187" s="159"/>
      <c r="AK187" s="158">
        <f t="shared" si="60"/>
        <v>375</v>
      </c>
      <c r="AL187" s="159">
        <v>750</v>
      </c>
      <c r="AM187" s="158">
        <f t="shared" si="61"/>
        <v>-375</v>
      </c>
      <c r="AN187" s="158">
        <f t="shared" si="74"/>
        <v>375</v>
      </c>
      <c r="AO187" s="159"/>
      <c r="AP187" s="159"/>
      <c r="AQ187" s="159"/>
      <c r="AR187" s="159"/>
      <c r="AS187" s="159"/>
      <c r="AT187" s="159"/>
      <c r="AU187" s="159"/>
      <c r="AV187" s="158">
        <f t="shared" si="75"/>
        <v>375</v>
      </c>
      <c r="AW187" s="159"/>
      <c r="AX187" s="159">
        <f t="shared" si="62"/>
        <v>0</v>
      </c>
      <c r="AY187" s="137" t="str">
        <f t="shared" si="63"/>
        <v>*</v>
      </c>
      <c r="BA187" s="139" t="str">
        <f t="shared" si="57"/>
        <v>Расчёт за 2010</v>
      </c>
      <c r="BE187" s="143" t="str">
        <f>IF(F187='База 2009'!AY194,"ДА","ПРОверитЬ")</f>
        <v>ПРОверитЬ</v>
      </c>
    </row>
    <row r="188" spans="1:57">
      <c r="A188" s="138">
        <v>186</v>
      </c>
      <c r="B188" s="155" t="s">
        <v>407</v>
      </c>
      <c r="C188" s="213" t="s">
        <v>10</v>
      </c>
      <c r="D188" s="156" t="s">
        <v>408</v>
      </c>
      <c r="E188" s="157">
        <v>115</v>
      </c>
      <c r="F188" s="158">
        <v>0</v>
      </c>
      <c r="G188" s="158">
        <f t="shared" si="72"/>
        <v>345</v>
      </c>
      <c r="H188" s="159"/>
      <c r="I188" s="159"/>
      <c r="J188" s="159"/>
      <c r="K188" s="159"/>
      <c r="L188" s="159"/>
      <c r="M188" s="159"/>
      <c r="N188" s="159"/>
      <c r="O188" s="158">
        <f t="shared" si="58"/>
        <v>345</v>
      </c>
      <c r="P188" s="159"/>
      <c r="Q188" s="158">
        <f t="shared" si="71"/>
        <v>345</v>
      </c>
      <c r="R188" s="158">
        <f t="shared" si="73"/>
        <v>345</v>
      </c>
      <c r="S188" s="159"/>
      <c r="T188" s="159"/>
      <c r="U188" s="159"/>
      <c r="V188" s="159"/>
      <c r="W188" s="159"/>
      <c r="X188" s="159"/>
      <c r="Y188" s="159">
        <v>50</v>
      </c>
      <c r="Z188" s="158">
        <f t="shared" si="59"/>
        <v>395</v>
      </c>
      <c r="AA188" s="159"/>
      <c r="AB188" s="158">
        <f t="shared" si="70"/>
        <v>740</v>
      </c>
      <c r="AC188" s="158">
        <f t="shared" si="76"/>
        <v>345</v>
      </c>
      <c r="AD188" s="159"/>
      <c r="AE188" s="159"/>
      <c r="AF188" s="159"/>
      <c r="AG188" s="159"/>
      <c r="AH188" s="159"/>
      <c r="AI188" s="159"/>
      <c r="AJ188" s="159"/>
      <c r="AK188" s="158">
        <f t="shared" si="60"/>
        <v>345</v>
      </c>
      <c r="AL188" s="159">
        <v>1085</v>
      </c>
      <c r="AM188" s="158">
        <f t="shared" si="61"/>
        <v>0</v>
      </c>
      <c r="AN188" s="158">
        <f t="shared" si="74"/>
        <v>345</v>
      </c>
      <c r="AO188" s="159"/>
      <c r="AP188" s="159"/>
      <c r="AQ188" s="159"/>
      <c r="AR188" s="159"/>
      <c r="AS188" s="159"/>
      <c r="AT188" s="159"/>
      <c r="AU188" s="159"/>
      <c r="AV188" s="158">
        <f t="shared" si="75"/>
        <v>345</v>
      </c>
      <c r="AW188" s="159">
        <v>1840</v>
      </c>
      <c r="AX188" s="159">
        <f t="shared" si="62"/>
        <v>-1495</v>
      </c>
      <c r="AY188" s="137" t="str">
        <f t="shared" si="63"/>
        <v/>
      </c>
      <c r="BA188" s="139" t="str">
        <f t="shared" si="57"/>
        <v>Предоплата за 2011</v>
      </c>
      <c r="BE188" s="143" t="str">
        <f>IF(F188='База 2009'!AY196,"ДА","ПРОверитЬ")</f>
        <v>ДА</v>
      </c>
    </row>
    <row r="189" spans="1:57">
      <c r="A189" s="138">
        <v>187</v>
      </c>
      <c r="B189" s="160" t="s">
        <v>872</v>
      </c>
      <c r="C189" s="213" t="s">
        <v>14</v>
      </c>
      <c r="D189" s="156" t="s">
        <v>873</v>
      </c>
      <c r="E189" s="161">
        <v>50</v>
      </c>
      <c r="F189" s="158">
        <v>0</v>
      </c>
      <c r="G189" s="158">
        <f t="shared" si="72"/>
        <v>150</v>
      </c>
      <c r="H189" s="159"/>
      <c r="I189" s="159"/>
      <c r="J189" s="159"/>
      <c r="K189" s="159"/>
      <c r="L189" s="159"/>
      <c r="M189" s="159"/>
      <c r="N189" s="159"/>
      <c r="O189" s="158">
        <f t="shared" si="58"/>
        <v>150</v>
      </c>
      <c r="P189" s="159">
        <v>150</v>
      </c>
      <c r="Q189" s="158">
        <f t="shared" si="71"/>
        <v>0</v>
      </c>
      <c r="R189" s="158">
        <f t="shared" si="73"/>
        <v>150</v>
      </c>
      <c r="S189" s="159">
        <v>55</v>
      </c>
      <c r="T189" s="159"/>
      <c r="U189" s="159"/>
      <c r="V189" s="159"/>
      <c r="W189" s="159"/>
      <c r="X189" s="159"/>
      <c r="Y189" s="159">
        <v>70</v>
      </c>
      <c r="Z189" s="158">
        <f t="shared" si="59"/>
        <v>275</v>
      </c>
      <c r="AA189" s="159">
        <v>275</v>
      </c>
      <c r="AB189" s="158">
        <f t="shared" si="70"/>
        <v>0</v>
      </c>
      <c r="AC189" s="158">
        <f t="shared" si="76"/>
        <v>150</v>
      </c>
      <c r="AD189" s="159"/>
      <c r="AE189" s="159"/>
      <c r="AF189" s="159"/>
      <c r="AG189" s="159"/>
      <c r="AH189" s="159"/>
      <c r="AI189" s="159"/>
      <c r="AJ189" s="159"/>
      <c r="AK189" s="158">
        <f t="shared" si="60"/>
        <v>150</v>
      </c>
      <c r="AL189" s="159">
        <v>575</v>
      </c>
      <c r="AM189" s="158">
        <f t="shared" si="61"/>
        <v>-425</v>
      </c>
      <c r="AN189" s="158">
        <f t="shared" si="74"/>
        <v>150</v>
      </c>
      <c r="AO189" s="159"/>
      <c r="AP189" s="159"/>
      <c r="AQ189" s="159"/>
      <c r="AR189" s="159"/>
      <c r="AS189" s="159"/>
      <c r="AT189" s="159"/>
      <c r="AU189" s="159"/>
      <c r="AV189" s="158">
        <f t="shared" si="75"/>
        <v>150</v>
      </c>
      <c r="AW189" s="159"/>
      <c r="AX189" s="159">
        <f t="shared" si="62"/>
        <v>-275</v>
      </c>
      <c r="AY189" s="137" t="str">
        <f t="shared" si="63"/>
        <v/>
      </c>
      <c r="BA189" s="139" t="str">
        <f t="shared" si="57"/>
        <v>Предоплата за 2011</v>
      </c>
      <c r="BE189" s="143" t="str">
        <f>IF(F189='База 2009'!AY197,"ДА","ПРОверитЬ")</f>
        <v>ДА</v>
      </c>
    </row>
    <row r="190" spans="1:57">
      <c r="A190" s="138">
        <v>188</v>
      </c>
      <c r="B190" s="160" t="s">
        <v>409</v>
      </c>
      <c r="C190" s="213" t="s">
        <v>23</v>
      </c>
      <c r="D190" s="156" t="s">
        <v>411</v>
      </c>
      <c r="E190" s="161">
        <v>85</v>
      </c>
      <c r="F190" s="158">
        <v>0</v>
      </c>
      <c r="G190" s="158">
        <f t="shared" si="72"/>
        <v>255</v>
      </c>
      <c r="H190" s="159"/>
      <c r="I190" s="159"/>
      <c r="J190" s="159"/>
      <c r="K190" s="159"/>
      <c r="L190" s="159"/>
      <c r="M190" s="159"/>
      <c r="N190" s="159"/>
      <c r="O190" s="158">
        <f t="shared" si="58"/>
        <v>255</v>
      </c>
      <c r="P190" s="159">
        <v>255</v>
      </c>
      <c r="Q190" s="158">
        <f t="shared" si="71"/>
        <v>0</v>
      </c>
      <c r="R190" s="158">
        <f t="shared" si="73"/>
        <v>255</v>
      </c>
      <c r="S190" s="159"/>
      <c r="T190" s="159"/>
      <c r="U190" s="159"/>
      <c r="V190" s="159"/>
      <c r="W190" s="159"/>
      <c r="X190" s="159"/>
      <c r="Y190" s="159"/>
      <c r="Z190" s="158">
        <f t="shared" si="59"/>
        <v>255</v>
      </c>
      <c r="AA190" s="159">
        <v>765</v>
      </c>
      <c r="AB190" s="158">
        <f t="shared" si="70"/>
        <v>-510</v>
      </c>
      <c r="AC190" s="158">
        <f t="shared" si="76"/>
        <v>255</v>
      </c>
      <c r="AD190" s="159"/>
      <c r="AE190" s="159"/>
      <c r="AF190" s="159"/>
      <c r="AG190" s="159"/>
      <c r="AH190" s="159"/>
      <c r="AI190" s="159"/>
      <c r="AJ190" s="159"/>
      <c r="AK190" s="158">
        <f t="shared" si="60"/>
        <v>255</v>
      </c>
      <c r="AL190" s="159"/>
      <c r="AM190" s="158">
        <f t="shared" si="61"/>
        <v>-255</v>
      </c>
      <c r="AN190" s="158">
        <f t="shared" si="74"/>
        <v>255</v>
      </c>
      <c r="AO190" s="159"/>
      <c r="AP190" s="159"/>
      <c r="AQ190" s="159"/>
      <c r="AR190" s="159"/>
      <c r="AS190" s="159"/>
      <c r="AT190" s="159"/>
      <c r="AU190" s="159"/>
      <c r="AV190" s="158">
        <f t="shared" si="75"/>
        <v>255</v>
      </c>
      <c r="AW190" s="159"/>
      <c r="AX190" s="159">
        <f t="shared" si="62"/>
        <v>0</v>
      </c>
      <c r="AY190" s="137" t="str">
        <f t="shared" si="63"/>
        <v>*</v>
      </c>
      <c r="BA190" s="139" t="str">
        <f t="shared" si="57"/>
        <v>Расчёт за 2010</v>
      </c>
      <c r="BE190" s="143" t="str">
        <f>IF(F190='База 2009'!AY198,"ДА","ПРОверитЬ")</f>
        <v>ДА</v>
      </c>
    </row>
    <row r="191" spans="1:57">
      <c r="A191" s="138">
        <v>189</v>
      </c>
      <c r="B191" s="160" t="s">
        <v>412</v>
      </c>
      <c r="C191" s="213" t="s">
        <v>23</v>
      </c>
      <c r="D191" s="156" t="s">
        <v>414</v>
      </c>
      <c r="E191" s="161">
        <v>95</v>
      </c>
      <c r="F191" s="158">
        <v>0</v>
      </c>
      <c r="G191" s="158">
        <f t="shared" si="72"/>
        <v>285</v>
      </c>
      <c r="H191" s="159"/>
      <c r="I191" s="159"/>
      <c r="J191" s="159"/>
      <c r="K191" s="159"/>
      <c r="L191" s="159"/>
      <c r="M191" s="159"/>
      <c r="N191" s="159"/>
      <c r="O191" s="158">
        <f t="shared" si="58"/>
        <v>285</v>
      </c>
      <c r="P191" s="159"/>
      <c r="Q191" s="158">
        <f t="shared" si="71"/>
        <v>285</v>
      </c>
      <c r="R191" s="158">
        <f t="shared" si="73"/>
        <v>285</v>
      </c>
      <c r="S191" s="159"/>
      <c r="T191" s="159"/>
      <c r="U191" s="159"/>
      <c r="V191" s="159"/>
      <c r="W191" s="159"/>
      <c r="X191" s="159"/>
      <c r="Y191" s="159"/>
      <c r="Z191" s="158">
        <f t="shared" si="59"/>
        <v>285</v>
      </c>
      <c r="AA191" s="159">
        <v>570</v>
      </c>
      <c r="AB191" s="158">
        <f t="shared" si="70"/>
        <v>0</v>
      </c>
      <c r="AC191" s="158">
        <f t="shared" si="76"/>
        <v>285</v>
      </c>
      <c r="AD191" s="159"/>
      <c r="AE191" s="159"/>
      <c r="AF191" s="159"/>
      <c r="AG191" s="159"/>
      <c r="AH191" s="159"/>
      <c r="AI191" s="159"/>
      <c r="AJ191" s="159"/>
      <c r="AK191" s="158">
        <f t="shared" si="60"/>
        <v>285</v>
      </c>
      <c r="AL191" s="159">
        <v>570</v>
      </c>
      <c r="AM191" s="158">
        <f t="shared" si="61"/>
        <v>-285</v>
      </c>
      <c r="AN191" s="158">
        <f t="shared" si="74"/>
        <v>285</v>
      </c>
      <c r="AO191" s="159"/>
      <c r="AP191" s="159"/>
      <c r="AQ191" s="159"/>
      <c r="AR191" s="159"/>
      <c r="AS191" s="159"/>
      <c r="AT191" s="159"/>
      <c r="AU191" s="159"/>
      <c r="AV191" s="158">
        <f t="shared" si="75"/>
        <v>285</v>
      </c>
      <c r="AW191" s="159"/>
      <c r="AX191" s="159">
        <f t="shared" si="62"/>
        <v>0</v>
      </c>
      <c r="AY191" s="137" t="str">
        <f t="shared" si="63"/>
        <v>*</v>
      </c>
      <c r="BA191" s="139" t="str">
        <f t="shared" ref="BA191:BA251" si="77">IF(AX191=0,"Расчёт за 2010",IF(AX191&lt;0,"Предоплата за 2011","Долг"))</f>
        <v>Расчёт за 2010</v>
      </c>
      <c r="BE191" s="143" t="str">
        <f>IF(F191='База 2009'!AY199,"ДА","ПРОверитЬ")</f>
        <v>ДА</v>
      </c>
    </row>
    <row r="192" spans="1:57">
      <c r="A192" s="138">
        <v>190</v>
      </c>
      <c r="B192" s="155" t="s">
        <v>415</v>
      </c>
      <c r="C192" s="213" t="s">
        <v>10</v>
      </c>
      <c r="D192" s="156" t="s">
        <v>417</v>
      </c>
      <c r="E192" s="157">
        <v>115</v>
      </c>
      <c r="F192" s="158">
        <v>0</v>
      </c>
      <c r="G192" s="158">
        <f t="shared" si="72"/>
        <v>345</v>
      </c>
      <c r="H192" s="159"/>
      <c r="I192" s="159">
        <v>50</v>
      </c>
      <c r="J192" s="159"/>
      <c r="K192" s="159"/>
      <c r="L192" s="159"/>
      <c r="M192" s="159"/>
      <c r="N192" s="159"/>
      <c r="O192" s="158">
        <f t="shared" si="58"/>
        <v>395</v>
      </c>
      <c r="P192" s="159"/>
      <c r="Q192" s="158">
        <f t="shared" si="71"/>
        <v>395</v>
      </c>
      <c r="R192" s="158">
        <f t="shared" si="73"/>
        <v>345</v>
      </c>
      <c r="S192" s="159"/>
      <c r="T192" s="159"/>
      <c r="U192" s="159"/>
      <c r="V192" s="159"/>
      <c r="W192" s="159"/>
      <c r="X192" s="159"/>
      <c r="Y192" s="159"/>
      <c r="Z192" s="158">
        <f t="shared" si="59"/>
        <v>345</v>
      </c>
      <c r="AA192" s="159"/>
      <c r="AB192" s="158">
        <f t="shared" si="70"/>
        <v>740</v>
      </c>
      <c r="AC192" s="158">
        <f t="shared" si="76"/>
        <v>345</v>
      </c>
      <c r="AD192" s="159"/>
      <c r="AE192" s="159"/>
      <c r="AF192" s="159"/>
      <c r="AG192" s="159"/>
      <c r="AH192" s="159"/>
      <c r="AI192" s="159"/>
      <c r="AJ192" s="159"/>
      <c r="AK192" s="158">
        <f t="shared" si="60"/>
        <v>345</v>
      </c>
      <c r="AL192" s="159"/>
      <c r="AM192" s="158">
        <f t="shared" si="61"/>
        <v>1085</v>
      </c>
      <c r="AN192" s="158">
        <f t="shared" si="74"/>
        <v>345</v>
      </c>
      <c r="AO192" s="159"/>
      <c r="AP192" s="159"/>
      <c r="AQ192" s="159"/>
      <c r="AR192" s="159"/>
      <c r="AS192" s="159"/>
      <c r="AT192" s="159"/>
      <c r="AU192" s="159"/>
      <c r="AV192" s="158">
        <f t="shared" si="75"/>
        <v>345</v>
      </c>
      <c r="AW192" s="159"/>
      <c r="AX192" s="159">
        <f t="shared" si="62"/>
        <v>1430</v>
      </c>
      <c r="AY192" s="137" t="str">
        <f t="shared" si="63"/>
        <v/>
      </c>
      <c r="BA192" s="139" t="str">
        <f t="shared" si="77"/>
        <v>Долг</v>
      </c>
      <c r="BE192" s="143" t="str">
        <f>IF(F192='База 2009'!AY200,"ДА","ПРОверитЬ")</f>
        <v>ДА</v>
      </c>
    </row>
    <row r="193" spans="1:57">
      <c r="A193" s="138">
        <v>191</v>
      </c>
      <c r="B193" s="160" t="s">
        <v>418</v>
      </c>
      <c r="C193" s="213" t="s">
        <v>14</v>
      </c>
      <c r="D193" s="156" t="s">
        <v>12</v>
      </c>
      <c r="E193" s="188">
        <v>3500</v>
      </c>
      <c r="F193" s="158">
        <v>0</v>
      </c>
      <c r="G193" s="158">
        <f t="shared" si="72"/>
        <v>10500</v>
      </c>
      <c r="H193" s="159"/>
      <c r="I193" s="159"/>
      <c r="J193" s="159"/>
      <c r="K193" s="159"/>
      <c r="L193" s="159"/>
      <c r="M193" s="159"/>
      <c r="N193" s="159"/>
      <c r="O193" s="158">
        <f t="shared" si="58"/>
        <v>10500</v>
      </c>
      <c r="P193" s="159">
        <v>10500</v>
      </c>
      <c r="Q193" s="158">
        <f t="shared" si="71"/>
        <v>0</v>
      </c>
      <c r="R193" s="158">
        <f t="shared" si="73"/>
        <v>10500</v>
      </c>
      <c r="S193" s="159"/>
      <c r="T193" s="159">
        <v>50</v>
      </c>
      <c r="U193" s="159"/>
      <c r="V193" s="159">
        <v>250</v>
      </c>
      <c r="W193" s="159"/>
      <c r="X193" s="159"/>
      <c r="Y193" s="159">
        <v>50</v>
      </c>
      <c r="Z193" s="158">
        <f t="shared" si="59"/>
        <v>10850</v>
      </c>
      <c r="AA193" s="159">
        <v>10808.33</v>
      </c>
      <c r="AB193" s="158">
        <f t="shared" si="70"/>
        <v>41.670000000000073</v>
      </c>
      <c r="AC193" s="158">
        <f t="shared" si="76"/>
        <v>10500</v>
      </c>
      <c r="AD193" s="159">
        <v>50</v>
      </c>
      <c r="AE193" s="159"/>
      <c r="AF193" s="159"/>
      <c r="AG193" s="159"/>
      <c r="AH193" s="159"/>
      <c r="AI193" s="159"/>
      <c r="AJ193" s="159"/>
      <c r="AK193" s="158">
        <f t="shared" si="60"/>
        <v>10550</v>
      </c>
      <c r="AL193" s="159">
        <v>10341.67</v>
      </c>
      <c r="AM193" s="158">
        <f t="shared" si="61"/>
        <v>250</v>
      </c>
      <c r="AN193" s="158">
        <f t="shared" si="74"/>
        <v>10500</v>
      </c>
      <c r="AO193" s="159">
        <v>130</v>
      </c>
      <c r="AP193" s="159"/>
      <c r="AQ193" s="159"/>
      <c r="AR193" s="159"/>
      <c r="AS193" s="159"/>
      <c r="AT193" s="159"/>
      <c r="AU193" s="159">
        <v>40</v>
      </c>
      <c r="AV193" s="158">
        <f t="shared" si="75"/>
        <v>10670</v>
      </c>
      <c r="AW193" s="159">
        <v>10800</v>
      </c>
      <c r="AX193" s="159">
        <f t="shared" si="62"/>
        <v>120</v>
      </c>
      <c r="AY193" s="137" t="str">
        <f t="shared" si="63"/>
        <v/>
      </c>
      <c r="AZ193" s="137" t="s">
        <v>1121</v>
      </c>
      <c r="BA193" s="139" t="str">
        <f t="shared" si="77"/>
        <v>Долг</v>
      </c>
      <c r="BE193" s="143" t="str">
        <f>IF(F193='База 2009'!AY201,"ДА","ПРОверитЬ")</f>
        <v>ДА</v>
      </c>
    </row>
    <row r="194" spans="1:57">
      <c r="A194" s="138">
        <v>192</v>
      </c>
      <c r="B194" s="221" t="s">
        <v>1166</v>
      </c>
      <c r="C194" s="213" t="s">
        <v>23</v>
      </c>
      <c r="D194" s="156" t="s">
        <v>421</v>
      </c>
      <c r="E194" s="161">
        <v>85</v>
      </c>
      <c r="F194" s="158">
        <v>0</v>
      </c>
      <c r="G194" s="158">
        <f t="shared" si="72"/>
        <v>255</v>
      </c>
      <c r="H194" s="159"/>
      <c r="I194" s="159"/>
      <c r="J194" s="159"/>
      <c r="K194" s="159"/>
      <c r="L194" s="159"/>
      <c r="M194" s="159"/>
      <c r="N194" s="159"/>
      <c r="O194" s="158">
        <f t="shared" si="58"/>
        <v>255</v>
      </c>
      <c r="P194" s="159">
        <v>255</v>
      </c>
      <c r="Q194" s="158">
        <f t="shared" si="71"/>
        <v>0</v>
      </c>
      <c r="R194" s="158">
        <f t="shared" si="73"/>
        <v>255</v>
      </c>
      <c r="S194" s="159"/>
      <c r="T194" s="159"/>
      <c r="U194" s="159"/>
      <c r="V194" s="159"/>
      <c r="W194" s="159"/>
      <c r="X194" s="159"/>
      <c r="Y194" s="159"/>
      <c r="Z194" s="158">
        <f t="shared" si="59"/>
        <v>255</v>
      </c>
      <c r="AA194" s="159">
        <v>255</v>
      </c>
      <c r="AB194" s="158">
        <f t="shared" si="70"/>
        <v>0</v>
      </c>
      <c r="AC194" s="158">
        <f t="shared" si="76"/>
        <v>255</v>
      </c>
      <c r="AD194" s="159"/>
      <c r="AE194" s="159"/>
      <c r="AF194" s="159"/>
      <c r="AG194" s="159"/>
      <c r="AH194" s="159"/>
      <c r="AI194" s="159"/>
      <c r="AJ194" s="159"/>
      <c r="AK194" s="158">
        <f t="shared" si="60"/>
        <v>255</v>
      </c>
      <c r="AL194" s="159">
        <v>255</v>
      </c>
      <c r="AM194" s="158">
        <f t="shared" si="61"/>
        <v>0</v>
      </c>
      <c r="AN194" s="158">
        <f t="shared" si="74"/>
        <v>255</v>
      </c>
      <c r="AO194" s="159"/>
      <c r="AP194" s="159"/>
      <c r="AQ194" s="159"/>
      <c r="AR194" s="159"/>
      <c r="AS194" s="159"/>
      <c r="AT194" s="159"/>
      <c r="AU194" s="159"/>
      <c r="AV194" s="158">
        <f t="shared" si="75"/>
        <v>255</v>
      </c>
      <c r="AW194" s="159">
        <v>255</v>
      </c>
      <c r="AX194" s="159">
        <f t="shared" si="62"/>
        <v>0</v>
      </c>
      <c r="AY194" s="137" t="str">
        <f t="shared" si="63"/>
        <v>*</v>
      </c>
      <c r="BA194" s="139" t="str">
        <f t="shared" si="77"/>
        <v>Расчёт за 2010</v>
      </c>
      <c r="BE194" s="143" t="str">
        <f>IF(F194='База 2009'!AY202,"ДА","ПРОверитЬ")</f>
        <v>ДА</v>
      </c>
    </row>
    <row r="195" spans="1:57">
      <c r="A195" s="138">
        <v>193</v>
      </c>
      <c r="B195" s="160" t="s">
        <v>422</v>
      </c>
      <c r="C195" s="213" t="s">
        <v>14</v>
      </c>
      <c r="D195" s="156" t="s">
        <v>12</v>
      </c>
      <c r="E195" s="161">
        <v>355</v>
      </c>
      <c r="F195" s="158">
        <v>0</v>
      </c>
      <c r="G195" s="158">
        <f t="shared" si="72"/>
        <v>1065</v>
      </c>
      <c r="H195" s="159">
        <v>65</v>
      </c>
      <c r="I195" s="159"/>
      <c r="J195" s="159"/>
      <c r="K195" s="159"/>
      <c r="L195" s="159"/>
      <c r="M195" s="159"/>
      <c r="N195" s="159">
        <v>70</v>
      </c>
      <c r="O195" s="158">
        <f t="shared" ref="O195:O258" si="78">SUM(G195:N195)</f>
        <v>1200</v>
      </c>
      <c r="P195" s="159">
        <v>1201</v>
      </c>
      <c r="Q195" s="158">
        <f t="shared" si="71"/>
        <v>-1</v>
      </c>
      <c r="R195" s="158">
        <f t="shared" si="73"/>
        <v>1065</v>
      </c>
      <c r="S195" s="159"/>
      <c r="T195" s="159">
        <v>50</v>
      </c>
      <c r="U195" s="159">
        <v>1556</v>
      </c>
      <c r="V195" s="159"/>
      <c r="W195" s="159"/>
      <c r="X195" s="159"/>
      <c r="Y195" s="159">
        <v>50</v>
      </c>
      <c r="Z195" s="158">
        <f t="shared" ref="Z195:Z258" si="79">SUM(R195:Y195)</f>
        <v>2721</v>
      </c>
      <c r="AA195" s="159">
        <v>2720</v>
      </c>
      <c r="AB195" s="158">
        <f t="shared" si="70"/>
        <v>0</v>
      </c>
      <c r="AC195" s="158">
        <f t="shared" si="76"/>
        <v>1065</v>
      </c>
      <c r="AD195" s="159"/>
      <c r="AE195" s="159"/>
      <c r="AF195" s="159"/>
      <c r="AG195" s="159"/>
      <c r="AH195" s="159"/>
      <c r="AI195" s="159"/>
      <c r="AJ195" s="159"/>
      <c r="AK195" s="158">
        <f t="shared" ref="AK195:AK258" si="80">SUM(AC195:AJ195)</f>
        <v>1065</v>
      </c>
      <c r="AL195" s="159">
        <v>1065</v>
      </c>
      <c r="AM195" s="158">
        <f t="shared" ref="AM195:AM258" si="81">AB195+AK195-AL195</f>
        <v>0</v>
      </c>
      <c r="AN195" s="158">
        <f t="shared" si="74"/>
        <v>1065</v>
      </c>
      <c r="AO195" s="159"/>
      <c r="AP195" s="159"/>
      <c r="AQ195" s="159"/>
      <c r="AR195" s="159"/>
      <c r="AS195" s="159"/>
      <c r="AT195" s="159"/>
      <c r="AU195" s="159"/>
      <c r="AV195" s="158">
        <f t="shared" si="75"/>
        <v>1065</v>
      </c>
      <c r="AW195" s="159">
        <v>1065</v>
      </c>
      <c r="AX195" s="159">
        <f t="shared" ref="AX195:AX258" si="82">AM195+AV195-AW195</f>
        <v>0</v>
      </c>
      <c r="AY195" s="137" t="str">
        <f t="shared" ref="AY195:AY255" si="83">IF(AX195=0,"*","")</f>
        <v>*</v>
      </c>
      <c r="AZ195" s="137" t="s">
        <v>1121</v>
      </c>
      <c r="BA195" s="139" t="str">
        <f t="shared" si="77"/>
        <v>Расчёт за 2010</v>
      </c>
      <c r="BE195" s="143" t="str">
        <f>IF(F195='База 2009'!AY203,"ДА","ПРОверитЬ")</f>
        <v>ДА</v>
      </c>
    </row>
    <row r="196" spans="1:57">
      <c r="A196" s="138">
        <v>194</v>
      </c>
      <c r="B196" s="160" t="s">
        <v>424</v>
      </c>
      <c r="C196" s="213" t="s">
        <v>23</v>
      </c>
      <c r="D196" s="156" t="s">
        <v>426</v>
      </c>
      <c r="E196" s="161">
        <v>95</v>
      </c>
      <c r="F196" s="158">
        <v>0</v>
      </c>
      <c r="G196" s="158">
        <f t="shared" si="72"/>
        <v>285</v>
      </c>
      <c r="H196" s="159"/>
      <c r="I196" s="159"/>
      <c r="J196" s="159"/>
      <c r="K196" s="159"/>
      <c r="L196" s="159"/>
      <c r="M196" s="159"/>
      <c r="N196" s="159"/>
      <c r="O196" s="158">
        <f t="shared" si="78"/>
        <v>285</v>
      </c>
      <c r="P196" s="159">
        <v>1190</v>
      </c>
      <c r="Q196" s="158">
        <f t="shared" si="71"/>
        <v>-905</v>
      </c>
      <c r="R196" s="158">
        <f t="shared" si="73"/>
        <v>285</v>
      </c>
      <c r="S196" s="159"/>
      <c r="T196" s="159"/>
      <c r="U196" s="159"/>
      <c r="V196" s="159"/>
      <c r="W196" s="159"/>
      <c r="X196" s="159"/>
      <c r="Y196" s="159">
        <v>50</v>
      </c>
      <c r="Z196" s="158">
        <f t="shared" si="79"/>
        <v>335</v>
      </c>
      <c r="AA196" s="159"/>
      <c r="AB196" s="158">
        <f t="shared" si="70"/>
        <v>-570</v>
      </c>
      <c r="AC196" s="158">
        <f t="shared" si="76"/>
        <v>285</v>
      </c>
      <c r="AD196" s="159"/>
      <c r="AE196" s="159"/>
      <c r="AF196" s="159"/>
      <c r="AG196" s="159"/>
      <c r="AH196" s="159"/>
      <c r="AI196" s="159"/>
      <c r="AJ196" s="159"/>
      <c r="AK196" s="158">
        <f t="shared" si="80"/>
        <v>285</v>
      </c>
      <c r="AL196" s="159"/>
      <c r="AM196" s="158">
        <f t="shared" si="81"/>
        <v>-285</v>
      </c>
      <c r="AN196" s="158">
        <f t="shared" si="74"/>
        <v>285</v>
      </c>
      <c r="AO196" s="159"/>
      <c r="AP196" s="159"/>
      <c r="AQ196" s="159"/>
      <c r="AR196" s="159"/>
      <c r="AS196" s="159"/>
      <c r="AT196" s="159"/>
      <c r="AU196" s="159"/>
      <c r="AV196" s="158">
        <f t="shared" si="75"/>
        <v>285</v>
      </c>
      <c r="AW196" s="159"/>
      <c r="AX196" s="159">
        <f t="shared" si="82"/>
        <v>0</v>
      </c>
      <c r="AY196" s="137" t="str">
        <f t="shared" si="83"/>
        <v>*</v>
      </c>
      <c r="BA196" s="139" t="str">
        <f t="shared" si="77"/>
        <v>Расчёт за 2010</v>
      </c>
      <c r="BE196" s="143" t="str">
        <f>IF(F196='База 2009'!AY204,"ДА","ПРОверитЬ")</f>
        <v>ДА</v>
      </c>
    </row>
    <row r="197" spans="1:57">
      <c r="A197" s="138">
        <v>195</v>
      </c>
      <c r="B197" s="160" t="s">
        <v>427</v>
      </c>
      <c r="C197" s="213" t="s">
        <v>14</v>
      </c>
      <c r="D197" s="156" t="s">
        <v>429</v>
      </c>
      <c r="E197" s="161">
        <v>475</v>
      </c>
      <c r="F197" s="158">
        <v>0</v>
      </c>
      <c r="G197" s="158">
        <f t="shared" si="72"/>
        <v>1425</v>
      </c>
      <c r="H197" s="159">
        <v>170</v>
      </c>
      <c r="I197" s="159"/>
      <c r="J197" s="159"/>
      <c r="K197" s="159">
        <v>2750</v>
      </c>
      <c r="L197" s="159"/>
      <c r="M197" s="159"/>
      <c r="N197" s="159">
        <v>120</v>
      </c>
      <c r="O197" s="158">
        <f t="shared" si="78"/>
        <v>4465</v>
      </c>
      <c r="P197" s="159">
        <v>4465</v>
      </c>
      <c r="Q197" s="158">
        <f t="shared" si="71"/>
        <v>0</v>
      </c>
      <c r="R197" s="158">
        <f t="shared" si="73"/>
        <v>1425</v>
      </c>
      <c r="S197" s="159">
        <v>50</v>
      </c>
      <c r="T197" s="159">
        <v>5490.5</v>
      </c>
      <c r="U197" s="159">
        <v>18522.7</v>
      </c>
      <c r="V197" s="159"/>
      <c r="W197" s="159"/>
      <c r="X197" s="159"/>
      <c r="Y197" s="159"/>
      <c r="Z197" s="158">
        <f t="shared" si="79"/>
        <v>25488.2</v>
      </c>
      <c r="AA197" s="159">
        <v>25488.2</v>
      </c>
      <c r="AB197" s="158">
        <f t="shared" si="70"/>
        <v>0</v>
      </c>
      <c r="AC197" s="158">
        <f t="shared" si="76"/>
        <v>1425</v>
      </c>
      <c r="AD197" s="159">
        <v>150</v>
      </c>
      <c r="AE197" s="159"/>
      <c r="AF197" s="159"/>
      <c r="AG197" s="159"/>
      <c r="AH197" s="159"/>
      <c r="AI197" s="159"/>
      <c r="AJ197" s="159"/>
      <c r="AK197" s="158">
        <f t="shared" si="80"/>
        <v>1575</v>
      </c>
      <c r="AL197" s="159">
        <v>1575</v>
      </c>
      <c r="AM197" s="158">
        <f t="shared" si="81"/>
        <v>0</v>
      </c>
      <c r="AN197" s="158">
        <f t="shared" si="74"/>
        <v>1425</v>
      </c>
      <c r="AO197" s="159">
        <v>100</v>
      </c>
      <c r="AP197" s="159"/>
      <c r="AQ197" s="159"/>
      <c r="AR197" s="159"/>
      <c r="AS197" s="159">
        <v>150</v>
      </c>
      <c r="AT197" s="159"/>
      <c r="AU197" s="159"/>
      <c r="AV197" s="158">
        <f t="shared" si="75"/>
        <v>1675</v>
      </c>
      <c r="AW197" s="159">
        <v>1675</v>
      </c>
      <c r="AX197" s="159">
        <f t="shared" si="82"/>
        <v>0</v>
      </c>
      <c r="AY197" s="137" t="str">
        <f t="shared" si="83"/>
        <v>*</v>
      </c>
      <c r="BA197" s="139" t="str">
        <f t="shared" si="77"/>
        <v>Расчёт за 2010</v>
      </c>
      <c r="BE197" s="143" t="str">
        <f>IF(F197='База 2009'!AY205,"ДА","ПРОверитЬ")</f>
        <v>ДА</v>
      </c>
    </row>
    <row r="198" spans="1:57">
      <c r="A198" s="138">
        <v>196</v>
      </c>
      <c r="B198" s="160" t="s">
        <v>431</v>
      </c>
      <c r="C198" s="213" t="s">
        <v>23</v>
      </c>
      <c r="D198" s="156" t="s">
        <v>840</v>
      </c>
      <c r="E198" s="161">
        <v>85</v>
      </c>
      <c r="F198" s="158">
        <v>0</v>
      </c>
      <c r="G198" s="158">
        <f t="shared" si="72"/>
        <v>255</v>
      </c>
      <c r="H198" s="159"/>
      <c r="I198" s="159"/>
      <c r="J198" s="159"/>
      <c r="K198" s="159"/>
      <c r="L198" s="159"/>
      <c r="M198" s="159"/>
      <c r="N198" s="159"/>
      <c r="O198" s="158">
        <f t="shared" si="78"/>
        <v>255</v>
      </c>
      <c r="P198" s="159">
        <v>255</v>
      </c>
      <c r="Q198" s="158">
        <f t="shared" si="71"/>
        <v>0</v>
      </c>
      <c r="R198" s="158">
        <f t="shared" si="73"/>
        <v>255</v>
      </c>
      <c r="S198" s="159">
        <v>50</v>
      </c>
      <c r="T198" s="159"/>
      <c r="U198" s="159"/>
      <c r="V198" s="159"/>
      <c r="W198" s="159"/>
      <c r="X198" s="159"/>
      <c r="Y198" s="159"/>
      <c r="Z198" s="158">
        <f t="shared" si="79"/>
        <v>305</v>
      </c>
      <c r="AA198" s="159">
        <v>255</v>
      </c>
      <c r="AB198" s="158">
        <f t="shared" si="70"/>
        <v>50</v>
      </c>
      <c r="AC198" s="158">
        <f t="shared" si="76"/>
        <v>255</v>
      </c>
      <c r="AD198" s="159"/>
      <c r="AE198" s="159"/>
      <c r="AF198" s="159"/>
      <c r="AG198" s="159"/>
      <c r="AH198" s="159"/>
      <c r="AI198" s="159"/>
      <c r="AJ198" s="159"/>
      <c r="AK198" s="158">
        <f t="shared" si="80"/>
        <v>255</v>
      </c>
      <c r="AL198" s="159">
        <v>255</v>
      </c>
      <c r="AM198" s="158">
        <f t="shared" si="81"/>
        <v>50</v>
      </c>
      <c r="AN198" s="158">
        <f t="shared" si="74"/>
        <v>255</v>
      </c>
      <c r="AO198" s="159"/>
      <c r="AP198" s="159"/>
      <c r="AQ198" s="159"/>
      <c r="AR198" s="159"/>
      <c r="AS198" s="159"/>
      <c r="AT198" s="159"/>
      <c r="AU198" s="159"/>
      <c r="AV198" s="158">
        <f t="shared" si="75"/>
        <v>255</v>
      </c>
      <c r="AW198" s="159">
        <v>305</v>
      </c>
      <c r="AX198" s="159">
        <f t="shared" si="82"/>
        <v>0</v>
      </c>
      <c r="AY198" s="137" t="str">
        <f t="shared" si="83"/>
        <v>*</v>
      </c>
      <c r="BA198" s="139" t="str">
        <f t="shared" si="77"/>
        <v>Расчёт за 2010</v>
      </c>
      <c r="BE198" s="143" t="str">
        <f>IF(F198='База 2009'!AY206,"ДА","ПРОверитЬ")</f>
        <v>ПРОверитЬ</v>
      </c>
    </row>
    <row r="199" spans="1:57">
      <c r="A199" s="138">
        <v>197</v>
      </c>
      <c r="B199" s="160" t="s">
        <v>433</v>
      </c>
      <c r="C199" s="213" t="s">
        <v>14</v>
      </c>
      <c r="D199" s="156" t="s">
        <v>435</v>
      </c>
      <c r="E199" s="161">
        <v>135</v>
      </c>
      <c r="F199" s="158">
        <v>0</v>
      </c>
      <c r="G199" s="158">
        <f t="shared" si="72"/>
        <v>405</v>
      </c>
      <c r="H199" s="159"/>
      <c r="I199" s="159"/>
      <c r="J199" s="159"/>
      <c r="K199" s="159"/>
      <c r="L199" s="159"/>
      <c r="M199" s="159"/>
      <c r="N199" s="159"/>
      <c r="O199" s="158">
        <f t="shared" si="78"/>
        <v>405</v>
      </c>
      <c r="P199" s="159">
        <v>405</v>
      </c>
      <c r="Q199" s="158">
        <f t="shared" si="71"/>
        <v>0</v>
      </c>
      <c r="R199" s="158">
        <f t="shared" si="73"/>
        <v>405</v>
      </c>
      <c r="S199" s="159">
        <v>65</v>
      </c>
      <c r="T199" s="159">
        <v>50</v>
      </c>
      <c r="U199" s="159">
        <v>292</v>
      </c>
      <c r="V199" s="159"/>
      <c r="W199" s="159"/>
      <c r="X199" s="159"/>
      <c r="Y199" s="159">
        <v>120</v>
      </c>
      <c r="Z199" s="158">
        <f t="shared" si="79"/>
        <v>932</v>
      </c>
      <c r="AA199" s="159">
        <v>932</v>
      </c>
      <c r="AB199" s="158">
        <f t="shared" si="70"/>
        <v>0</v>
      </c>
      <c r="AC199" s="158">
        <f t="shared" si="76"/>
        <v>405</v>
      </c>
      <c r="AD199" s="159">
        <v>50</v>
      </c>
      <c r="AE199" s="159"/>
      <c r="AF199" s="159"/>
      <c r="AG199" s="159"/>
      <c r="AH199" s="159"/>
      <c r="AI199" s="159"/>
      <c r="AJ199" s="159"/>
      <c r="AK199" s="158">
        <f t="shared" si="80"/>
        <v>455</v>
      </c>
      <c r="AL199" s="159">
        <v>860</v>
      </c>
      <c r="AM199" s="158">
        <f t="shared" si="81"/>
        <v>-405</v>
      </c>
      <c r="AN199" s="158">
        <f t="shared" si="74"/>
        <v>405</v>
      </c>
      <c r="AO199" s="159"/>
      <c r="AP199" s="159"/>
      <c r="AQ199" s="159"/>
      <c r="AR199" s="159"/>
      <c r="AS199" s="159"/>
      <c r="AT199" s="159"/>
      <c r="AU199" s="159"/>
      <c r="AV199" s="158">
        <f t="shared" si="75"/>
        <v>405</v>
      </c>
      <c r="AW199" s="159"/>
      <c r="AX199" s="159">
        <f t="shared" si="82"/>
        <v>0</v>
      </c>
      <c r="AY199" s="137" t="str">
        <f t="shared" si="83"/>
        <v>*</v>
      </c>
      <c r="BA199" s="139" t="str">
        <f t="shared" si="77"/>
        <v>Расчёт за 2010</v>
      </c>
      <c r="BE199" s="143" t="str">
        <f>IF(F199='База 2009'!AY207,"ДА","ПРОверитЬ")</f>
        <v>ПРОверитЬ</v>
      </c>
    </row>
    <row r="200" spans="1:57">
      <c r="A200" s="138">
        <v>198</v>
      </c>
      <c r="B200" s="155" t="s">
        <v>436</v>
      </c>
      <c r="C200" s="213" t="s">
        <v>10</v>
      </c>
      <c r="D200" s="156" t="s">
        <v>16</v>
      </c>
      <c r="E200" s="157">
        <v>100</v>
      </c>
      <c r="F200" s="158">
        <v>0</v>
      </c>
      <c r="G200" s="158">
        <f t="shared" si="72"/>
        <v>300</v>
      </c>
      <c r="H200" s="159"/>
      <c r="I200" s="159"/>
      <c r="J200" s="159"/>
      <c r="K200" s="159"/>
      <c r="L200" s="159"/>
      <c r="M200" s="159"/>
      <c r="N200" s="159"/>
      <c r="O200" s="158">
        <f t="shared" si="78"/>
        <v>300</v>
      </c>
      <c r="P200" s="159">
        <v>300</v>
      </c>
      <c r="Q200" s="158">
        <f t="shared" si="71"/>
        <v>0</v>
      </c>
      <c r="R200" s="158">
        <f t="shared" si="73"/>
        <v>300</v>
      </c>
      <c r="S200" s="159"/>
      <c r="T200" s="159"/>
      <c r="U200" s="159"/>
      <c r="V200" s="159"/>
      <c r="W200" s="159"/>
      <c r="X200" s="159"/>
      <c r="Y200" s="159">
        <v>50</v>
      </c>
      <c r="Z200" s="158">
        <f t="shared" si="79"/>
        <v>350</v>
      </c>
      <c r="AA200" s="159">
        <v>350</v>
      </c>
      <c r="AB200" s="158">
        <f t="shared" si="70"/>
        <v>0</v>
      </c>
      <c r="AC200" s="158">
        <f t="shared" si="76"/>
        <v>300</v>
      </c>
      <c r="AD200" s="159"/>
      <c r="AE200" s="159"/>
      <c r="AF200" s="159"/>
      <c r="AG200" s="159"/>
      <c r="AH200" s="159"/>
      <c r="AI200" s="159"/>
      <c r="AJ200" s="159"/>
      <c r="AK200" s="158">
        <f t="shared" si="80"/>
        <v>300</v>
      </c>
      <c r="AL200" s="159"/>
      <c r="AM200" s="158">
        <f t="shared" si="81"/>
        <v>300</v>
      </c>
      <c r="AN200" s="158">
        <f t="shared" si="74"/>
        <v>300</v>
      </c>
      <c r="AO200" s="159"/>
      <c r="AP200" s="159"/>
      <c r="AQ200" s="159"/>
      <c r="AR200" s="159"/>
      <c r="AS200" s="159"/>
      <c r="AT200" s="159"/>
      <c r="AU200" s="159"/>
      <c r="AV200" s="158">
        <f t="shared" si="75"/>
        <v>300</v>
      </c>
      <c r="AW200" s="159">
        <v>600</v>
      </c>
      <c r="AX200" s="159">
        <f t="shared" si="82"/>
        <v>0</v>
      </c>
      <c r="AY200" s="137" t="str">
        <f t="shared" si="83"/>
        <v>*</v>
      </c>
      <c r="BA200" s="139" t="str">
        <f t="shared" si="77"/>
        <v>Расчёт за 2010</v>
      </c>
      <c r="BE200" s="143" t="str">
        <f>IF(F200='База 2009'!AY208,"ДА","ПРОверитЬ")</f>
        <v>ДА</v>
      </c>
    </row>
    <row r="201" spans="1:57">
      <c r="A201" s="138">
        <v>199</v>
      </c>
      <c r="B201" s="160" t="s">
        <v>437</v>
      </c>
      <c r="C201" s="213" t="s">
        <v>14</v>
      </c>
      <c r="D201" s="156" t="s">
        <v>438</v>
      </c>
      <c r="E201" s="161">
        <v>100</v>
      </c>
      <c r="F201" s="158">
        <v>0</v>
      </c>
      <c r="G201" s="158">
        <f t="shared" si="72"/>
        <v>300</v>
      </c>
      <c r="H201" s="159"/>
      <c r="I201" s="159">
        <v>50</v>
      </c>
      <c r="J201" s="159"/>
      <c r="K201" s="159"/>
      <c r="L201" s="159"/>
      <c r="M201" s="159"/>
      <c r="N201" s="159"/>
      <c r="O201" s="158">
        <f t="shared" si="78"/>
        <v>350</v>
      </c>
      <c r="P201" s="159">
        <v>300</v>
      </c>
      <c r="Q201" s="158">
        <f t="shared" si="71"/>
        <v>50</v>
      </c>
      <c r="R201" s="158">
        <f t="shared" si="73"/>
        <v>300</v>
      </c>
      <c r="S201" s="159"/>
      <c r="T201" s="159"/>
      <c r="U201" s="159"/>
      <c r="V201" s="159"/>
      <c r="W201" s="159"/>
      <c r="X201" s="159"/>
      <c r="Y201" s="159"/>
      <c r="Z201" s="158">
        <f t="shared" si="79"/>
        <v>300</v>
      </c>
      <c r="AA201" s="159"/>
      <c r="AB201" s="158">
        <f t="shared" si="70"/>
        <v>350</v>
      </c>
      <c r="AC201" s="158">
        <f t="shared" si="76"/>
        <v>300</v>
      </c>
      <c r="AD201" s="159"/>
      <c r="AE201" s="159"/>
      <c r="AF201" s="159"/>
      <c r="AG201" s="159"/>
      <c r="AH201" s="159"/>
      <c r="AI201" s="159"/>
      <c r="AJ201" s="159"/>
      <c r="AK201" s="158">
        <f t="shared" si="80"/>
        <v>300</v>
      </c>
      <c r="AL201" s="159">
        <v>950</v>
      </c>
      <c r="AM201" s="158">
        <f t="shared" si="81"/>
        <v>-300</v>
      </c>
      <c r="AN201" s="158">
        <f t="shared" si="74"/>
        <v>300</v>
      </c>
      <c r="AO201" s="159"/>
      <c r="AP201" s="159"/>
      <c r="AQ201" s="159"/>
      <c r="AR201" s="159"/>
      <c r="AS201" s="159"/>
      <c r="AT201" s="159"/>
      <c r="AU201" s="159"/>
      <c r="AV201" s="158">
        <f t="shared" si="75"/>
        <v>300</v>
      </c>
      <c r="AW201" s="159"/>
      <c r="AX201" s="159">
        <f t="shared" si="82"/>
        <v>0</v>
      </c>
      <c r="AY201" s="137" t="str">
        <f t="shared" si="83"/>
        <v>*</v>
      </c>
      <c r="BA201" s="139" t="str">
        <f t="shared" si="77"/>
        <v>Расчёт за 2010</v>
      </c>
      <c r="BE201" s="143" t="str">
        <f>IF(F201='База 2009'!AY209,"ДА","ПРОверитЬ")</f>
        <v>ДА</v>
      </c>
    </row>
    <row r="202" spans="1:57">
      <c r="A202" s="138">
        <v>200</v>
      </c>
      <c r="B202" s="162" t="s">
        <v>439</v>
      </c>
      <c r="C202" s="214" t="s">
        <v>30</v>
      </c>
      <c r="D202" s="164"/>
      <c r="E202" s="162"/>
      <c r="F202" s="165">
        <v>5785</v>
      </c>
      <c r="G202" s="166">
        <f t="shared" si="72"/>
        <v>0</v>
      </c>
      <c r="H202" s="167"/>
      <c r="I202" s="167"/>
      <c r="J202" s="167"/>
      <c r="K202" s="167"/>
      <c r="L202" s="167"/>
      <c r="M202" s="167"/>
      <c r="N202" s="167"/>
      <c r="O202" s="166">
        <f t="shared" si="78"/>
        <v>0</v>
      </c>
      <c r="P202" s="167"/>
      <c r="Q202" s="166">
        <f t="shared" si="71"/>
        <v>5785</v>
      </c>
      <c r="R202" s="166">
        <f t="shared" si="73"/>
        <v>0</v>
      </c>
      <c r="S202" s="167"/>
      <c r="T202" s="167"/>
      <c r="U202" s="167"/>
      <c r="V202" s="167"/>
      <c r="W202" s="167"/>
      <c r="X202" s="167"/>
      <c r="Y202" s="167"/>
      <c r="Z202" s="166">
        <f t="shared" si="79"/>
        <v>0</v>
      </c>
      <c r="AA202" s="167"/>
      <c r="AB202" s="166">
        <f t="shared" si="70"/>
        <v>5785</v>
      </c>
      <c r="AC202" s="166">
        <f t="shared" si="76"/>
        <v>0</v>
      </c>
      <c r="AD202" s="167"/>
      <c r="AE202" s="167"/>
      <c r="AF202" s="167"/>
      <c r="AG202" s="167"/>
      <c r="AH202" s="167"/>
      <c r="AI202" s="167"/>
      <c r="AJ202" s="167"/>
      <c r="AK202" s="166">
        <f t="shared" si="80"/>
        <v>0</v>
      </c>
      <c r="AL202" s="167"/>
      <c r="AM202" s="166">
        <f t="shared" si="81"/>
        <v>5785</v>
      </c>
      <c r="AN202" s="166">
        <f t="shared" si="74"/>
        <v>0</v>
      </c>
      <c r="AO202" s="167"/>
      <c r="AP202" s="167"/>
      <c r="AQ202" s="167"/>
      <c r="AR202" s="167"/>
      <c r="AS202" s="167"/>
      <c r="AT202" s="167"/>
      <c r="AU202" s="167"/>
      <c r="AV202" s="166">
        <f t="shared" si="75"/>
        <v>0</v>
      </c>
      <c r="AW202" s="167"/>
      <c r="AX202" s="167">
        <f t="shared" si="82"/>
        <v>5785</v>
      </c>
      <c r="AY202" s="137" t="str">
        <f t="shared" si="83"/>
        <v/>
      </c>
      <c r="BA202" s="139" t="str">
        <f t="shared" si="77"/>
        <v>Долг</v>
      </c>
      <c r="BE202" s="143" t="str">
        <f>IF(F202='База 2009'!AY210,"ДА","ПРОверитЬ")</f>
        <v>ПРОверитЬ</v>
      </c>
    </row>
    <row r="203" spans="1:57">
      <c r="A203" s="138">
        <v>201</v>
      </c>
      <c r="B203" s="160" t="s">
        <v>440</v>
      </c>
      <c r="C203" s="213" t="s">
        <v>14</v>
      </c>
      <c r="D203" s="156" t="s">
        <v>150</v>
      </c>
      <c r="E203" s="161">
        <v>225</v>
      </c>
      <c r="F203" s="158">
        <v>0</v>
      </c>
      <c r="G203" s="158">
        <f t="shared" si="72"/>
        <v>675</v>
      </c>
      <c r="H203" s="159"/>
      <c r="I203" s="159"/>
      <c r="J203" s="159"/>
      <c r="K203" s="159"/>
      <c r="L203" s="159"/>
      <c r="M203" s="159"/>
      <c r="N203" s="159"/>
      <c r="O203" s="158">
        <f t="shared" si="78"/>
        <v>675</v>
      </c>
      <c r="P203" s="159">
        <v>675</v>
      </c>
      <c r="Q203" s="158">
        <f t="shared" si="71"/>
        <v>0</v>
      </c>
      <c r="R203" s="158">
        <f t="shared" si="73"/>
        <v>675</v>
      </c>
      <c r="S203" s="159"/>
      <c r="T203" s="159"/>
      <c r="U203" s="159"/>
      <c r="V203" s="159"/>
      <c r="W203" s="159"/>
      <c r="X203" s="159"/>
      <c r="Y203" s="159">
        <v>50</v>
      </c>
      <c r="Z203" s="158">
        <f t="shared" si="79"/>
        <v>725</v>
      </c>
      <c r="AA203" s="159">
        <v>675</v>
      </c>
      <c r="AB203" s="158">
        <f t="shared" si="70"/>
        <v>50</v>
      </c>
      <c r="AC203" s="158">
        <f t="shared" si="76"/>
        <v>675</v>
      </c>
      <c r="AD203" s="159"/>
      <c r="AE203" s="159"/>
      <c r="AF203" s="159"/>
      <c r="AG203" s="159"/>
      <c r="AH203" s="159"/>
      <c r="AI203" s="159"/>
      <c r="AJ203" s="159"/>
      <c r="AK203" s="158">
        <f t="shared" si="80"/>
        <v>675</v>
      </c>
      <c r="AL203" s="159">
        <v>725</v>
      </c>
      <c r="AM203" s="158">
        <f t="shared" si="81"/>
        <v>0</v>
      </c>
      <c r="AN203" s="158">
        <f t="shared" si="74"/>
        <v>675</v>
      </c>
      <c r="AO203" s="159"/>
      <c r="AP203" s="159"/>
      <c r="AQ203" s="159"/>
      <c r="AR203" s="159"/>
      <c r="AS203" s="159"/>
      <c r="AT203" s="159"/>
      <c r="AU203" s="159"/>
      <c r="AV203" s="158">
        <f t="shared" si="75"/>
        <v>675</v>
      </c>
      <c r="AW203" s="159">
        <v>675</v>
      </c>
      <c r="AX203" s="159">
        <f t="shared" si="82"/>
        <v>0</v>
      </c>
      <c r="AY203" s="137" t="str">
        <f t="shared" si="83"/>
        <v>*</v>
      </c>
      <c r="AZ203" s="233" t="s">
        <v>1121</v>
      </c>
      <c r="BA203" s="139" t="str">
        <f t="shared" si="77"/>
        <v>Расчёт за 2010</v>
      </c>
      <c r="BE203" s="143" t="str">
        <f>IF(F203='База 2009'!AY211,"ДА","ПРОверитЬ")</f>
        <v>ДА</v>
      </c>
    </row>
    <row r="204" spans="1:57">
      <c r="A204" s="138">
        <v>202</v>
      </c>
      <c r="B204" s="237" t="s">
        <v>1192</v>
      </c>
      <c r="C204" s="215" t="s">
        <v>14</v>
      </c>
      <c r="D204" s="170" t="s">
        <v>444</v>
      </c>
      <c r="E204" s="171">
        <v>75</v>
      </c>
      <c r="F204" s="166">
        <v>900</v>
      </c>
      <c r="G204" s="166">
        <v>0</v>
      </c>
      <c r="H204" s="167"/>
      <c r="I204" s="167"/>
      <c r="J204" s="167"/>
      <c r="K204" s="167"/>
      <c r="L204" s="167"/>
      <c r="M204" s="167"/>
      <c r="N204" s="167"/>
      <c r="O204" s="166">
        <f t="shared" si="78"/>
        <v>0</v>
      </c>
      <c r="P204" s="167"/>
      <c r="Q204" s="166">
        <f t="shared" si="71"/>
        <v>900</v>
      </c>
      <c r="R204" s="166">
        <v>0</v>
      </c>
      <c r="S204" s="167"/>
      <c r="T204" s="167"/>
      <c r="U204" s="167"/>
      <c r="V204" s="167"/>
      <c r="W204" s="167"/>
      <c r="X204" s="167"/>
      <c r="Y204" s="167"/>
      <c r="Z204" s="166">
        <f t="shared" si="79"/>
        <v>0</v>
      </c>
      <c r="AA204" s="167"/>
      <c r="AB204" s="166">
        <f t="shared" si="70"/>
        <v>900</v>
      </c>
      <c r="AC204" s="166">
        <v>0</v>
      </c>
      <c r="AD204" s="167"/>
      <c r="AE204" s="167"/>
      <c r="AF204" s="167"/>
      <c r="AG204" s="167"/>
      <c r="AH204" s="167"/>
      <c r="AI204" s="167"/>
      <c r="AJ204" s="167"/>
      <c r="AK204" s="166">
        <f t="shared" si="80"/>
        <v>0</v>
      </c>
      <c r="AL204" s="167"/>
      <c r="AM204" s="166">
        <f t="shared" si="81"/>
        <v>900</v>
      </c>
      <c r="AN204" s="166">
        <v>0</v>
      </c>
      <c r="AO204" s="167"/>
      <c r="AP204" s="167"/>
      <c r="AQ204" s="167"/>
      <c r="AR204" s="167"/>
      <c r="AS204" s="167"/>
      <c r="AT204" s="167"/>
      <c r="AU204" s="167"/>
      <c r="AV204" s="166">
        <f t="shared" si="75"/>
        <v>0</v>
      </c>
      <c r="AW204" s="167"/>
      <c r="AX204" s="167">
        <f t="shared" si="82"/>
        <v>900</v>
      </c>
      <c r="AY204" s="137" t="str">
        <f t="shared" si="83"/>
        <v/>
      </c>
      <c r="AZ204" s="137" t="s">
        <v>1121</v>
      </c>
      <c r="BA204" s="139" t="str">
        <f t="shared" si="77"/>
        <v>Долг</v>
      </c>
      <c r="BE204" s="143" t="str">
        <f>IF(F204='База 2009'!AY213,"ДА","ПРОверитЬ")</f>
        <v>ПРОверитЬ</v>
      </c>
    </row>
    <row r="205" spans="1:57">
      <c r="A205" s="138">
        <v>203</v>
      </c>
      <c r="B205" s="179" t="s">
        <v>445</v>
      </c>
      <c r="C205" s="216" t="s">
        <v>23</v>
      </c>
      <c r="D205" s="180" t="s">
        <v>447</v>
      </c>
      <c r="E205" s="182">
        <v>85</v>
      </c>
      <c r="F205" s="158">
        <v>0</v>
      </c>
      <c r="G205" s="158">
        <f t="shared" ref="G205:G217" si="84">E205*3</f>
        <v>255</v>
      </c>
      <c r="H205" s="159"/>
      <c r="I205" s="159"/>
      <c r="J205" s="159"/>
      <c r="K205" s="159"/>
      <c r="L205" s="159"/>
      <c r="M205" s="159"/>
      <c r="N205" s="159"/>
      <c r="O205" s="158">
        <f t="shared" si="78"/>
        <v>255</v>
      </c>
      <c r="P205" s="159">
        <v>1020</v>
      </c>
      <c r="Q205" s="158">
        <f t="shared" si="71"/>
        <v>-765</v>
      </c>
      <c r="R205" s="158">
        <f t="shared" ref="R205:R217" si="85">E205*3</f>
        <v>255</v>
      </c>
      <c r="S205" s="159"/>
      <c r="T205" s="159"/>
      <c r="U205" s="159"/>
      <c r="V205" s="159"/>
      <c r="W205" s="159"/>
      <c r="X205" s="159"/>
      <c r="Y205" s="159"/>
      <c r="Z205" s="158">
        <f t="shared" si="79"/>
        <v>255</v>
      </c>
      <c r="AA205" s="159"/>
      <c r="AB205" s="158">
        <f t="shared" si="70"/>
        <v>-510</v>
      </c>
      <c r="AC205" s="158">
        <f t="shared" ref="AC205:AC217" si="86">$E205*3</f>
        <v>255</v>
      </c>
      <c r="AD205" s="159"/>
      <c r="AE205" s="159"/>
      <c r="AF205" s="159"/>
      <c r="AG205" s="159"/>
      <c r="AH205" s="159"/>
      <c r="AI205" s="159"/>
      <c r="AJ205" s="159"/>
      <c r="AK205" s="158">
        <f t="shared" si="80"/>
        <v>255</v>
      </c>
      <c r="AL205" s="159"/>
      <c r="AM205" s="158">
        <f t="shared" si="81"/>
        <v>-255</v>
      </c>
      <c r="AN205" s="158">
        <f t="shared" ref="AN205:AN217" si="87">$E205*3</f>
        <v>255</v>
      </c>
      <c r="AO205" s="159"/>
      <c r="AP205" s="159"/>
      <c r="AQ205" s="159"/>
      <c r="AR205" s="159"/>
      <c r="AS205" s="159"/>
      <c r="AT205" s="159"/>
      <c r="AU205" s="159"/>
      <c r="AV205" s="158">
        <f t="shared" si="75"/>
        <v>255</v>
      </c>
      <c r="AW205" s="159"/>
      <c r="AX205" s="159">
        <f t="shared" si="82"/>
        <v>0</v>
      </c>
      <c r="AY205" s="137" t="str">
        <f t="shared" si="83"/>
        <v>*</v>
      </c>
      <c r="BA205" s="139" t="str">
        <f t="shared" si="77"/>
        <v>Расчёт за 2010</v>
      </c>
      <c r="BE205" s="143" t="str">
        <f>IF(F205='База 2009'!AY214,"ДА","ПРОверитЬ")</f>
        <v>ДА</v>
      </c>
    </row>
    <row r="206" spans="1:57">
      <c r="A206" s="138">
        <v>204</v>
      </c>
      <c r="B206" s="160" t="s">
        <v>448</v>
      </c>
      <c r="C206" s="213" t="s">
        <v>14</v>
      </c>
      <c r="D206" s="156" t="s">
        <v>450</v>
      </c>
      <c r="E206" s="161">
        <v>75</v>
      </c>
      <c r="F206" s="158">
        <v>0</v>
      </c>
      <c r="G206" s="158">
        <f t="shared" si="84"/>
        <v>225</v>
      </c>
      <c r="H206" s="159"/>
      <c r="I206" s="159"/>
      <c r="J206" s="159"/>
      <c r="K206" s="159"/>
      <c r="L206" s="159"/>
      <c r="M206" s="159"/>
      <c r="N206" s="159"/>
      <c r="O206" s="158">
        <f t="shared" si="78"/>
        <v>225</v>
      </c>
      <c r="P206" s="159">
        <v>225</v>
      </c>
      <c r="Q206" s="158">
        <f t="shared" si="71"/>
        <v>0</v>
      </c>
      <c r="R206" s="158">
        <f t="shared" si="85"/>
        <v>225</v>
      </c>
      <c r="S206" s="159"/>
      <c r="T206" s="159"/>
      <c r="U206" s="159"/>
      <c r="V206" s="159"/>
      <c r="W206" s="159"/>
      <c r="X206" s="159"/>
      <c r="Y206" s="159">
        <v>50</v>
      </c>
      <c r="Z206" s="158">
        <f t="shared" si="79"/>
        <v>275</v>
      </c>
      <c r="AA206" s="159">
        <v>225</v>
      </c>
      <c r="AB206" s="158">
        <f t="shared" si="70"/>
        <v>50</v>
      </c>
      <c r="AC206" s="158">
        <f t="shared" si="86"/>
        <v>225</v>
      </c>
      <c r="AD206" s="159"/>
      <c r="AE206" s="159"/>
      <c r="AF206" s="159"/>
      <c r="AG206" s="159"/>
      <c r="AH206" s="159"/>
      <c r="AI206" s="159"/>
      <c r="AJ206" s="159"/>
      <c r="AK206" s="158">
        <f t="shared" si="80"/>
        <v>225</v>
      </c>
      <c r="AL206" s="159">
        <v>225</v>
      </c>
      <c r="AM206" s="158">
        <f t="shared" si="81"/>
        <v>50</v>
      </c>
      <c r="AN206" s="158">
        <f t="shared" si="87"/>
        <v>225</v>
      </c>
      <c r="AO206" s="159"/>
      <c r="AP206" s="159"/>
      <c r="AQ206" s="159"/>
      <c r="AR206" s="159"/>
      <c r="AS206" s="159"/>
      <c r="AT206" s="159"/>
      <c r="AU206" s="159"/>
      <c r="AV206" s="158">
        <f t="shared" si="75"/>
        <v>225</v>
      </c>
      <c r="AW206" s="159">
        <v>225</v>
      </c>
      <c r="AX206" s="159">
        <f t="shared" si="82"/>
        <v>50</v>
      </c>
      <c r="AY206" s="137" t="str">
        <f t="shared" si="83"/>
        <v/>
      </c>
      <c r="BA206" s="139" t="str">
        <f t="shared" si="77"/>
        <v>Долг</v>
      </c>
      <c r="BE206" s="143" t="str">
        <f>IF(F206='База 2009'!AY215,"ДА","ПРОверитЬ")</f>
        <v>ДА</v>
      </c>
    </row>
    <row r="207" spans="1:57">
      <c r="A207" s="138">
        <v>205</v>
      </c>
      <c r="B207" s="160" t="s">
        <v>941</v>
      </c>
      <c r="C207" s="213" t="s">
        <v>14</v>
      </c>
      <c r="D207" s="156" t="s">
        <v>947</v>
      </c>
      <c r="E207" s="161">
        <v>25</v>
      </c>
      <c r="F207" s="158">
        <v>0</v>
      </c>
      <c r="G207" s="158">
        <f t="shared" si="84"/>
        <v>75</v>
      </c>
      <c r="H207" s="159"/>
      <c r="I207" s="159"/>
      <c r="J207" s="159"/>
      <c r="K207" s="159"/>
      <c r="L207" s="159"/>
      <c r="M207" s="159"/>
      <c r="N207" s="159"/>
      <c r="O207" s="158">
        <f t="shared" si="78"/>
        <v>75</v>
      </c>
      <c r="P207" s="159"/>
      <c r="Q207" s="158">
        <f t="shared" si="71"/>
        <v>75</v>
      </c>
      <c r="R207" s="158">
        <f t="shared" si="85"/>
        <v>75</v>
      </c>
      <c r="S207" s="159"/>
      <c r="T207" s="159"/>
      <c r="U207" s="159"/>
      <c r="V207" s="159"/>
      <c r="W207" s="159"/>
      <c r="X207" s="159"/>
      <c r="Y207" s="159">
        <v>50</v>
      </c>
      <c r="Z207" s="158">
        <f t="shared" si="79"/>
        <v>125</v>
      </c>
      <c r="AA207" s="159">
        <v>244.78</v>
      </c>
      <c r="AB207" s="158">
        <f t="shared" si="70"/>
        <v>-44.78</v>
      </c>
      <c r="AC207" s="158">
        <f t="shared" si="86"/>
        <v>75</v>
      </c>
      <c r="AD207" s="159"/>
      <c r="AE207" s="159"/>
      <c r="AF207" s="159"/>
      <c r="AG207" s="159"/>
      <c r="AH207" s="159"/>
      <c r="AI207" s="159"/>
      <c r="AJ207" s="159"/>
      <c r="AK207" s="158">
        <f t="shared" si="80"/>
        <v>75</v>
      </c>
      <c r="AL207" s="159">
        <v>105.22</v>
      </c>
      <c r="AM207" s="158">
        <f t="shared" si="81"/>
        <v>-75</v>
      </c>
      <c r="AN207" s="158">
        <f t="shared" si="87"/>
        <v>75</v>
      </c>
      <c r="AO207" s="159"/>
      <c r="AP207" s="159"/>
      <c r="AQ207" s="159"/>
      <c r="AR207" s="159"/>
      <c r="AS207" s="159"/>
      <c r="AT207" s="159"/>
      <c r="AU207" s="159"/>
      <c r="AV207" s="158">
        <f t="shared" si="75"/>
        <v>75</v>
      </c>
      <c r="AW207" s="159"/>
      <c r="AX207" s="159">
        <f t="shared" si="82"/>
        <v>0</v>
      </c>
      <c r="AY207" s="137" t="str">
        <f t="shared" si="83"/>
        <v>*</v>
      </c>
      <c r="AZ207" s="137" t="s">
        <v>1121</v>
      </c>
      <c r="BA207" s="139" t="str">
        <f t="shared" si="77"/>
        <v>Расчёт за 2010</v>
      </c>
      <c r="BE207" s="143" t="str">
        <f>IF(F207='База 2009'!AY216,"ДА","ПРОверитЬ")</f>
        <v>ДА</v>
      </c>
    </row>
    <row r="208" spans="1:57">
      <c r="A208" s="138">
        <v>206</v>
      </c>
      <c r="B208" s="160" t="s">
        <v>451</v>
      </c>
      <c r="C208" s="213" t="s">
        <v>23</v>
      </c>
      <c r="D208" s="156" t="s">
        <v>1145</v>
      </c>
      <c r="E208" s="161">
        <v>70</v>
      </c>
      <c r="F208" s="158">
        <v>-840</v>
      </c>
      <c r="G208" s="158">
        <f t="shared" si="84"/>
        <v>210</v>
      </c>
      <c r="H208" s="159">
        <v>50</v>
      </c>
      <c r="I208" s="159"/>
      <c r="J208" s="159"/>
      <c r="K208" s="159"/>
      <c r="L208" s="159"/>
      <c r="M208" s="159"/>
      <c r="N208" s="159"/>
      <c r="O208" s="158">
        <f t="shared" si="78"/>
        <v>260</v>
      </c>
      <c r="P208" s="159">
        <v>50</v>
      </c>
      <c r="Q208" s="158">
        <f t="shared" si="71"/>
        <v>-630</v>
      </c>
      <c r="R208" s="158">
        <f t="shared" si="85"/>
        <v>210</v>
      </c>
      <c r="S208" s="159"/>
      <c r="T208" s="159"/>
      <c r="U208" s="159"/>
      <c r="V208" s="159"/>
      <c r="W208" s="159"/>
      <c r="X208" s="159"/>
      <c r="Y208" s="159">
        <v>50</v>
      </c>
      <c r="Z208" s="158">
        <f t="shared" si="79"/>
        <v>260</v>
      </c>
      <c r="AA208" s="159">
        <v>50</v>
      </c>
      <c r="AB208" s="158">
        <f t="shared" si="70"/>
        <v>-420</v>
      </c>
      <c r="AC208" s="158">
        <f t="shared" si="86"/>
        <v>210</v>
      </c>
      <c r="AD208" s="159"/>
      <c r="AE208" s="159"/>
      <c r="AF208" s="159"/>
      <c r="AG208" s="159"/>
      <c r="AH208" s="159"/>
      <c r="AI208" s="159"/>
      <c r="AJ208" s="159"/>
      <c r="AK208" s="158">
        <f t="shared" si="80"/>
        <v>210</v>
      </c>
      <c r="AL208" s="159"/>
      <c r="AM208" s="158">
        <f t="shared" si="81"/>
        <v>-210</v>
      </c>
      <c r="AN208" s="158">
        <f t="shared" si="87"/>
        <v>210</v>
      </c>
      <c r="AO208" s="159"/>
      <c r="AP208" s="159"/>
      <c r="AQ208" s="159"/>
      <c r="AR208" s="159"/>
      <c r="AS208" s="159"/>
      <c r="AT208" s="159"/>
      <c r="AU208" s="159"/>
      <c r="AV208" s="158">
        <f t="shared" si="75"/>
        <v>210</v>
      </c>
      <c r="AW208" s="159"/>
      <c r="AX208" s="159">
        <f t="shared" si="82"/>
        <v>0</v>
      </c>
      <c r="AY208" s="137" t="str">
        <f t="shared" si="83"/>
        <v>*</v>
      </c>
      <c r="BA208" s="139" t="str">
        <f t="shared" si="77"/>
        <v>Расчёт за 2010</v>
      </c>
      <c r="BE208" s="143" t="str">
        <f>IF(F208='База 2009'!AY217,"ДА","ПРОверитЬ")</f>
        <v>ПРОверитЬ</v>
      </c>
    </row>
    <row r="209" spans="1:57">
      <c r="A209" s="138">
        <v>207</v>
      </c>
      <c r="B209" s="155" t="s">
        <v>453</v>
      </c>
      <c r="C209" s="213" t="s">
        <v>10</v>
      </c>
      <c r="D209" s="156" t="s">
        <v>454</v>
      </c>
      <c r="E209" s="157">
        <v>285</v>
      </c>
      <c r="F209" s="158">
        <v>0</v>
      </c>
      <c r="G209" s="158">
        <f t="shared" si="84"/>
        <v>855</v>
      </c>
      <c r="H209" s="159">
        <v>50</v>
      </c>
      <c r="I209" s="159">
        <v>50</v>
      </c>
      <c r="J209" s="159"/>
      <c r="K209" s="159"/>
      <c r="L209" s="159"/>
      <c r="M209" s="159"/>
      <c r="N209" s="159">
        <v>70</v>
      </c>
      <c r="O209" s="158">
        <f t="shared" si="78"/>
        <v>1025</v>
      </c>
      <c r="P209" s="159">
        <v>170</v>
      </c>
      <c r="Q209" s="158">
        <v>0</v>
      </c>
      <c r="R209" s="158">
        <f t="shared" si="85"/>
        <v>855</v>
      </c>
      <c r="S209" s="159"/>
      <c r="T209" s="159"/>
      <c r="U209" s="159"/>
      <c r="V209" s="159"/>
      <c r="W209" s="159"/>
      <c r="X209" s="159"/>
      <c r="Y209" s="159"/>
      <c r="Z209" s="158">
        <f t="shared" si="79"/>
        <v>855</v>
      </c>
      <c r="AA209" s="159">
        <v>855</v>
      </c>
      <c r="AB209" s="158">
        <f t="shared" si="70"/>
        <v>0</v>
      </c>
      <c r="AC209" s="158">
        <f t="shared" si="86"/>
        <v>855</v>
      </c>
      <c r="AD209" s="159"/>
      <c r="AE209" s="159"/>
      <c r="AF209" s="159"/>
      <c r="AG209" s="159"/>
      <c r="AH209" s="159"/>
      <c r="AI209" s="159"/>
      <c r="AJ209" s="159"/>
      <c r="AK209" s="158">
        <f t="shared" si="80"/>
        <v>855</v>
      </c>
      <c r="AL209" s="159"/>
      <c r="AM209" s="158">
        <f t="shared" si="81"/>
        <v>855</v>
      </c>
      <c r="AN209" s="158">
        <f t="shared" si="87"/>
        <v>855</v>
      </c>
      <c r="AO209" s="159"/>
      <c r="AP209" s="159"/>
      <c r="AQ209" s="159"/>
      <c r="AR209" s="159"/>
      <c r="AS209" s="159"/>
      <c r="AT209" s="159"/>
      <c r="AU209" s="159"/>
      <c r="AV209" s="158">
        <f t="shared" si="75"/>
        <v>855</v>
      </c>
      <c r="AW209" s="159">
        <v>1710</v>
      </c>
      <c r="AX209" s="159">
        <f t="shared" si="82"/>
        <v>0</v>
      </c>
      <c r="AY209" s="137" t="str">
        <f t="shared" si="83"/>
        <v>*</v>
      </c>
      <c r="BA209" s="139" t="str">
        <f t="shared" si="77"/>
        <v>Расчёт за 2010</v>
      </c>
      <c r="BE209" s="143" t="str">
        <f>IF(F209='База 2009'!AY218,"ДА","ПРОверитЬ")</f>
        <v>ДА</v>
      </c>
    </row>
    <row r="210" spans="1:57">
      <c r="A210" s="138">
        <v>208</v>
      </c>
      <c r="B210" s="160" t="s">
        <v>455</v>
      </c>
      <c r="C210" s="213" t="s">
        <v>23</v>
      </c>
      <c r="D210" s="156" t="s">
        <v>12</v>
      </c>
      <c r="E210" s="161">
        <v>70</v>
      </c>
      <c r="F210" s="158">
        <v>0</v>
      </c>
      <c r="G210" s="158">
        <f t="shared" si="84"/>
        <v>210</v>
      </c>
      <c r="H210" s="159"/>
      <c r="I210" s="159"/>
      <c r="J210" s="159"/>
      <c r="K210" s="159"/>
      <c r="L210" s="159"/>
      <c r="M210" s="159"/>
      <c r="N210" s="159"/>
      <c r="O210" s="158">
        <f t="shared" si="78"/>
        <v>210</v>
      </c>
      <c r="P210" s="159"/>
      <c r="Q210" s="158">
        <f t="shared" ref="Q210:Q241" si="88">F210+O210-P210</f>
        <v>210</v>
      </c>
      <c r="R210" s="158">
        <f t="shared" si="85"/>
        <v>210</v>
      </c>
      <c r="S210" s="159"/>
      <c r="T210" s="159"/>
      <c r="U210" s="159"/>
      <c r="V210" s="159"/>
      <c r="W210" s="159"/>
      <c r="X210" s="159"/>
      <c r="Y210" s="159"/>
      <c r="Z210" s="158">
        <f t="shared" si="79"/>
        <v>210</v>
      </c>
      <c r="AA210" s="159">
        <v>420</v>
      </c>
      <c r="AB210" s="158">
        <f t="shared" si="70"/>
        <v>0</v>
      </c>
      <c r="AC210" s="158">
        <f t="shared" si="86"/>
        <v>210</v>
      </c>
      <c r="AD210" s="159"/>
      <c r="AE210" s="159"/>
      <c r="AF210" s="159"/>
      <c r="AG210" s="159"/>
      <c r="AH210" s="159"/>
      <c r="AI210" s="159"/>
      <c r="AJ210" s="159"/>
      <c r="AK210" s="158">
        <f t="shared" si="80"/>
        <v>210</v>
      </c>
      <c r="AL210" s="159"/>
      <c r="AM210" s="158">
        <f t="shared" si="81"/>
        <v>210</v>
      </c>
      <c r="AN210" s="158">
        <f t="shared" si="87"/>
        <v>210</v>
      </c>
      <c r="AO210" s="159"/>
      <c r="AP210" s="159"/>
      <c r="AQ210" s="159"/>
      <c r="AR210" s="159"/>
      <c r="AS210" s="159"/>
      <c r="AT210" s="159"/>
      <c r="AU210" s="159"/>
      <c r="AV210" s="158">
        <f t="shared" si="75"/>
        <v>210</v>
      </c>
      <c r="AW210" s="159">
        <v>420</v>
      </c>
      <c r="AX210" s="159">
        <f t="shared" si="82"/>
        <v>0</v>
      </c>
      <c r="AY210" s="137" t="str">
        <f t="shared" si="83"/>
        <v>*</v>
      </c>
      <c r="BA210" s="139" t="str">
        <f t="shared" si="77"/>
        <v>Расчёт за 2010</v>
      </c>
      <c r="BE210" s="143" t="str">
        <f>IF(F210='База 2009'!AY219,"ДА","ПРОверитЬ")</f>
        <v>ДА</v>
      </c>
    </row>
    <row r="211" spans="1:57">
      <c r="A211" s="138">
        <v>209</v>
      </c>
      <c r="B211" s="160" t="s">
        <v>457</v>
      </c>
      <c r="C211" s="213" t="s">
        <v>23</v>
      </c>
      <c r="D211" s="156" t="s">
        <v>459</v>
      </c>
      <c r="E211" s="161">
        <v>90</v>
      </c>
      <c r="F211" s="158">
        <v>520</v>
      </c>
      <c r="G211" s="158">
        <f t="shared" si="84"/>
        <v>270</v>
      </c>
      <c r="H211" s="159"/>
      <c r="I211" s="159"/>
      <c r="J211" s="159"/>
      <c r="K211" s="159"/>
      <c r="L211" s="159"/>
      <c r="M211" s="159"/>
      <c r="N211" s="159"/>
      <c r="O211" s="158">
        <f t="shared" si="78"/>
        <v>270</v>
      </c>
      <c r="P211" s="159">
        <v>790</v>
      </c>
      <c r="Q211" s="158">
        <f t="shared" si="88"/>
        <v>0</v>
      </c>
      <c r="R211" s="158">
        <f t="shared" si="85"/>
        <v>270</v>
      </c>
      <c r="S211" s="159"/>
      <c r="T211" s="159"/>
      <c r="U211" s="159"/>
      <c r="V211" s="159"/>
      <c r="W211" s="159"/>
      <c r="X211" s="159"/>
      <c r="Y211" s="159"/>
      <c r="Z211" s="158">
        <f t="shared" si="79"/>
        <v>270</v>
      </c>
      <c r="AA211" s="159">
        <v>270</v>
      </c>
      <c r="AB211" s="158">
        <f t="shared" si="70"/>
        <v>0</v>
      </c>
      <c r="AC211" s="158">
        <f t="shared" si="86"/>
        <v>270</v>
      </c>
      <c r="AD211" s="159"/>
      <c r="AE211" s="159"/>
      <c r="AF211" s="159"/>
      <c r="AG211" s="159"/>
      <c r="AH211" s="159"/>
      <c r="AI211" s="159"/>
      <c r="AJ211" s="159"/>
      <c r="AK211" s="158">
        <f t="shared" si="80"/>
        <v>270</v>
      </c>
      <c r="AL211" s="159">
        <v>540</v>
      </c>
      <c r="AM211" s="158">
        <f t="shared" si="81"/>
        <v>-270</v>
      </c>
      <c r="AN211" s="158">
        <f t="shared" si="87"/>
        <v>270</v>
      </c>
      <c r="AO211" s="159"/>
      <c r="AP211" s="159"/>
      <c r="AQ211" s="159"/>
      <c r="AR211" s="159"/>
      <c r="AS211" s="159"/>
      <c r="AT211" s="159"/>
      <c r="AU211" s="159"/>
      <c r="AV211" s="158">
        <f t="shared" si="75"/>
        <v>270</v>
      </c>
      <c r="AW211" s="159"/>
      <c r="AX211" s="159">
        <f t="shared" si="82"/>
        <v>0</v>
      </c>
      <c r="AY211" s="137" t="str">
        <f t="shared" si="83"/>
        <v>*</v>
      </c>
      <c r="BA211" s="139" t="str">
        <f t="shared" si="77"/>
        <v>Расчёт за 2010</v>
      </c>
      <c r="BE211" s="143" t="str">
        <f>IF(F211='База 2009'!AY220,"ДА","ПРОверитЬ")</f>
        <v>ПРОверитЬ</v>
      </c>
    </row>
    <row r="212" spans="1:57">
      <c r="A212" s="138">
        <v>210</v>
      </c>
      <c r="B212" s="160" t="s">
        <v>460</v>
      </c>
      <c r="C212" s="213" t="s">
        <v>23</v>
      </c>
      <c r="D212" s="156" t="s">
        <v>462</v>
      </c>
      <c r="E212" s="161">
        <v>95</v>
      </c>
      <c r="F212" s="158">
        <v>0</v>
      </c>
      <c r="G212" s="158">
        <f t="shared" si="84"/>
        <v>285</v>
      </c>
      <c r="H212" s="159"/>
      <c r="I212" s="159"/>
      <c r="J212" s="159"/>
      <c r="K212" s="159"/>
      <c r="L212" s="159"/>
      <c r="M212" s="159"/>
      <c r="N212" s="159"/>
      <c r="O212" s="158">
        <f t="shared" si="78"/>
        <v>285</v>
      </c>
      <c r="P212" s="159">
        <v>285</v>
      </c>
      <c r="Q212" s="158">
        <f t="shared" si="88"/>
        <v>0</v>
      </c>
      <c r="R212" s="158">
        <f t="shared" si="85"/>
        <v>285</v>
      </c>
      <c r="S212" s="159"/>
      <c r="T212" s="159"/>
      <c r="U212" s="159"/>
      <c r="V212" s="159"/>
      <c r="W212" s="159"/>
      <c r="X212" s="159"/>
      <c r="Y212" s="159"/>
      <c r="Z212" s="158">
        <f t="shared" si="79"/>
        <v>285</v>
      </c>
      <c r="AA212" s="159">
        <v>285</v>
      </c>
      <c r="AB212" s="158">
        <f t="shared" si="70"/>
        <v>0</v>
      </c>
      <c r="AC212" s="158">
        <f t="shared" si="86"/>
        <v>285</v>
      </c>
      <c r="AD212" s="159"/>
      <c r="AE212" s="159"/>
      <c r="AF212" s="159"/>
      <c r="AG212" s="159"/>
      <c r="AH212" s="159"/>
      <c r="AI212" s="159"/>
      <c r="AJ212" s="159"/>
      <c r="AK212" s="158">
        <f t="shared" si="80"/>
        <v>285</v>
      </c>
      <c r="AL212" s="159">
        <v>570</v>
      </c>
      <c r="AM212" s="158">
        <f t="shared" si="81"/>
        <v>-285</v>
      </c>
      <c r="AN212" s="158">
        <f t="shared" si="87"/>
        <v>285</v>
      </c>
      <c r="AO212" s="159"/>
      <c r="AP212" s="159"/>
      <c r="AQ212" s="159"/>
      <c r="AR212" s="159"/>
      <c r="AS212" s="159"/>
      <c r="AT212" s="159"/>
      <c r="AU212" s="159"/>
      <c r="AV212" s="158">
        <f t="shared" si="75"/>
        <v>285</v>
      </c>
      <c r="AW212" s="159"/>
      <c r="AX212" s="159">
        <f t="shared" si="82"/>
        <v>0</v>
      </c>
      <c r="AY212" s="137" t="str">
        <f t="shared" si="83"/>
        <v>*</v>
      </c>
      <c r="BA212" s="139" t="str">
        <f t="shared" si="77"/>
        <v>Расчёт за 2010</v>
      </c>
      <c r="BE212" s="143" t="str">
        <f>IF(F212='База 2009'!AY222,"ДА","ПРОверитЬ")</f>
        <v>ПРОверитЬ</v>
      </c>
    </row>
    <row r="213" spans="1:57">
      <c r="A213" s="138">
        <v>211</v>
      </c>
      <c r="B213" s="160" t="s">
        <v>463</v>
      </c>
      <c r="C213" s="213" t="s">
        <v>14</v>
      </c>
      <c r="D213" s="156" t="s">
        <v>465</v>
      </c>
      <c r="E213" s="161">
        <v>195</v>
      </c>
      <c r="F213" s="158">
        <v>-13</v>
      </c>
      <c r="G213" s="158">
        <f t="shared" si="84"/>
        <v>585</v>
      </c>
      <c r="H213" s="159">
        <v>100</v>
      </c>
      <c r="I213" s="159"/>
      <c r="J213" s="159"/>
      <c r="K213" s="159"/>
      <c r="L213" s="159"/>
      <c r="M213" s="159"/>
      <c r="N213" s="159"/>
      <c r="O213" s="158">
        <f t="shared" si="78"/>
        <v>685</v>
      </c>
      <c r="P213" s="159"/>
      <c r="Q213" s="158">
        <f t="shared" si="88"/>
        <v>672</v>
      </c>
      <c r="R213" s="158">
        <f t="shared" si="85"/>
        <v>585</v>
      </c>
      <c r="S213" s="159">
        <v>50</v>
      </c>
      <c r="T213" s="159">
        <v>66</v>
      </c>
      <c r="U213" s="159"/>
      <c r="V213" s="159"/>
      <c r="W213" s="159"/>
      <c r="X213" s="159"/>
      <c r="Y213" s="159"/>
      <c r="Z213" s="158">
        <f t="shared" si="79"/>
        <v>701</v>
      </c>
      <c r="AA213" s="159">
        <v>2000</v>
      </c>
      <c r="AB213" s="158">
        <f t="shared" si="70"/>
        <v>-627</v>
      </c>
      <c r="AC213" s="158">
        <f t="shared" si="86"/>
        <v>585</v>
      </c>
      <c r="AD213" s="159"/>
      <c r="AE213" s="159"/>
      <c r="AF213" s="159"/>
      <c r="AG213" s="159"/>
      <c r="AH213" s="159"/>
      <c r="AI213" s="159"/>
      <c r="AJ213" s="159"/>
      <c r="AK213" s="158">
        <f t="shared" si="80"/>
        <v>585</v>
      </c>
      <c r="AL213" s="159"/>
      <c r="AM213" s="158">
        <f t="shared" si="81"/>
        <v>-42</v>
      </c>
      <c r="AN213" s="158">
        <f t="shared" si="87"/>
        <v>585</v>
      </c>
      <c r="AO213" s="159"/>
      <c r="AP213" s="159"/>
      <c r="AQ213" s="159"/>
      <c r="AR213" s="159"/>
      <c r="AS213" s="159"/>
      <c r="AT213" s="159"/>
      <c r="AU213" s="159"/>
      <c r="AV213" s="158">
        <f t="shared" si="75"/>
        <v>585</v>
      </c>
      <c r="AW213" s="159">
        <v>600</v>
      </c>
      <c r="AX213" s="159">
        <f t="shared" si="82"/>
        <v>-57</v>
      </c>
      <c r="AY213" s="137" t="str">
        <f t="shared" si="83"/>
        <v/>
      </c>
      <c r="BA213" s="139" t="str">
        <f t="shared" si="77"/>
        <v>Предоплата за 2011</v>
      </c>
      <c r="BE213" s="143" t="str">
        <f>IF(F213='База 2009'!AY223,"ДА","ПРОверитЬ")</f>
        <v>ПРОверитЬ</v>
      </c>
    </row>
    <row r="214" spans="1:57">
      <c r="A214" s="138">
        <v>212</v>
      </c>
      <c r="B214" s="155" t="s">
        <v>466</v>
      </c>
      <c r="C214" s="213" t="s">
        <v>10</v>
      </c>
      <c r="D214" s="156" t="s">
        <v>468</v>
      </c>
      <c r="E214" s="157">
        <v>135</v>
      </c>
      <c r="F214" s="158">
        <v>0</v>
      </c>
      <c r="G214" s="158">
        <f t="shared" si="84"/>
        <v>405</v>
      </c>
      <c r="H214" s="159"/>
      <c r="I214" s="159"/>
      <c r="J214" s="159"/>
      <c r="K214" s="159"/>
      <c r="L214" s="159"/>
      <c r="M214" s="159"/>
      <c r="N214" s="159"/>
      <c r="O214" s="158">
        <f t="shared" si="78"/>
        <v>405</v>
      </c>
      <c r="P214" s="159">
        <v>405</v>
      </c>
      <c r="Q214" s="158">
        <f t="shared" si="88"/>
        <v>0</v>
      </c>
      <c r="R214" s="158">
        <f t="shared" si="85"/>
        <v>405</v>
      </c>
      <c r="S214" s="159">
        <v>50</v>
      </c>
      <c r="T214" s="159"/>
      <c r="U214" s="159"/>
      <c r="V214" s="159"/>
      <c r="W214" s="159"/>
      <c r="X214" s="159"/>
      <c r="Y214" s="159">
        <v>120</v>
      </c>
      <c r="Z214" s="158">
        <f t="shared" si="79"/>
        <v>575</v>
      </c>
      <c r="AA214" s="159">
        <v>575</v>
      </c>
      <c r="AB214" s="158">
        <f t="shared" si="70"/>
        <v>0</v>
      </c>
      <c r="AC214" s="158">
        <f t="shared" si="86"/>
        <v>405</v>
      </c>
      <c r="AD214" s="159"/>
      <c r="AE214" s="159"/>
      <c r="AF214" s="159"/>
      <c r="AG214" s="159"/>
      <c r="AH214" s="159"/>
      <c r="AI214" s="159"/>
      <c r="AJ214" s="159"/>
      <c r="AK214" s="158">
        <f t="shared" si="80"/>
        <v>405</v>
      </c>
      <c r="AL214" s="159">
        <v>405</v>
      </c>
      <c r="AM214" s="158">
        <f t="shared" si="81"/>
        <v>0</v>
      </c>
      <c r="AN214" s="158">
        <f t="shared" si="87"/>
        <v>405</v>
      </c>
      <c r="AO214" s="159"/>
      <c r="AP214" s="159"/>
      <c r="AQ214" s="159"/>
      <c r="AR214" s="159"/>
      <c r="AS214" s="159"/>
      <c r="AT214" s="159"/>
      <c r="AU214" s="159"/>
      <c r="AV214" s="158">
        <f t="shared" si="75"/>
        <v>405</v>
      </c>
      <c r="AW214" s="159">
        <v>405</v>
      </c>
      <c r="AX214" s="159">
        <f t="shared" si="82"/>
        <v>0</v>
      </c>
      <c r="AY214" s="137" t="str">
        <f t="shared" si="83"/>
        <v>*</v>
      </c>
      <c r="BA214" s="139" t="str">
        <f t="shared" si="77"/>
        <v>Расчёт за 2010</v>
      </c>
      <c r="BE214" s="143" t="str">
        <f>IF(F214='База 2009'!AY224,"ДА","ПРОверитЬ")</f>
        <v>ПРОверитЬ</v>
      </c>
    </row>
    <row r="215" spans="1:57">
      <c r="A215" s="138">
        <v>213</v>
      </c>
      <c r="B215" s="160" t="s">
        <v>856</v>
      </c>
      <c r="C215" s="213" t="s">
        <v>14</v>
      </c>
      <c r="D215" s="156" t="s">
        <v>807</v>
      </c>
      <c r="E215" s="161">
        <v>50</v>
      </c>
      <c r="F215" s="158">
        <v>0</v>
      </c>
      <c r="G215" s="158">
        <f t="shared" si="84"/>
        <v>150</v>
      </c>
      <c r="H215" s="159"/>
      <c r="I215" s="159"/>
      <c r="J215" s="159"/>
      <c r="K215" s="159"/>
      <c r="L215" s="159"/>
      <c r="M215" s="159"/>
      <c r="N215" s="159"/>
      <c r="O215" s="158">
        <f t="shared" si="78"/>
        <v>150</v>
      </c>
      <c r="P215" s="159"/>
      <c r="Q215" s="158">
        <f t="shared" si="88"/>
        <v>150</v>
      </c>
      <c r="R215" s="158">
        <f t="shared" si="85"/>
        <v>150</v>
      </c>
      <c r="S215" s="159"/>
      <c r="T215" s="159"/>
      <c r="U215" s="159"/>
      <c r="V215" s="159"/>
      <c r="W215" s="159"/>
      <c r="X215" s="159"/>
      <c r="Y215" s="159"/>
      <c r="Z215" s="158">
        <f t="shared" si="79"/>
        <v>150</v>
      </c>
      <c r="AA215" s="159">
        <v>600</v>
      </c>
      <c r="AB215" s="158">
        <f t="shared" ref="AB215:AB278" si="89">Q215+Z215-AA215</f>
        <v>-300</v>
      </c>
      <c r="AC215" s="158">
        <f t="shared" si="86"/>
        <v>150</v>
      </c>
      <c r="AD215" s="159"/>
      <c r="AE215" s="159"/>
      <c r="AF215" s="159"/>
      <c r="AG215" s="159"/>
      <c r="AH215" s="159"/>
      <c r="AI215" s="159"/>
      <c r="AJ215" s="159"/>
      <c r="AK215" s="158">
        <f t="shared" si="80"/>
        <v>150</v>
      </c>
      <c r="AL215" s="159"/>
      <c r="AM215" s="158">
        <f t="shared" si="81"/>
        <v>-150</v>
      </c>
      <c r="AN215" s="158">
        <f t="shared" si="87"/>
        <v>150</v>
      </c>
      <c r="AO215" s="159"/>
      <c r="AP215" s="159">
        <v>50</v>
      </c>
      <c r="AQ215" s="159"/>
      <c r="AR215" s="159"/>
      <c r="AS215" s="159"/>
      <c r="AT215" s="159"/>
      <c r="AU215" s="159"/>
      <c r="AV215" s="158">
        <f t="shared" si="75"/>
        <v>200</v>
      </c>
      <c r="AW215" s="159">
        <v>50</v>
      </c>
      <c r="AX215" s="159">
        <f t="shared" si="82"/>
        <v>0</v>
      </c>
      <c r="AY215" s="137" t="str">
        <f t="shared" si="83"/>
        <v>*</v>
      </c>
      <c r="BA215" s="139" t="str">
        <f t="shared" si="77"/>
        <v>Расчёт за 2010</v>
      </c>
      <c r="BE215" s="143" t="str">
        <f>IF(F215='База 2009'!AY225,"ДА","ПРОверитЬ")</f>
        <v>ПРОверитЬ</v>
      </c>
    </row>
    <row r="216" spans="1:57">
      <c r="A216" s="138">
        <v>214</v>
      </c>
      <c r="B216" s="160" t="s">
        <v>857</v>
      </c>
      <c r="C216" s="213" t="s">
        <v>14</v>
      </c>
      <c r="D216" s="156" t="s">
        <v>809</v>
      </c>
      <c r="E216" s="161">
        <v>50</v>
      </c>
      <c r="F216" s="158">
        <v>0</v>
      </c>
      <c r="G216" s="158">
        <f t="shared" si="84"/>
        <v>150</v>
      </c>
      <c r="H216" s="159"/>
      <c r="I216" s="159"/>
      <c r="J216" s="159"/>
      <c r="K216" s="159"/>
      <c r="L216" s="159"/>
      <c r="M216" s="159"/>
      <c r="N216" s="159"/>
      <c r="O216" s="158">
        <f t="shared" si="78"/>
        <v>150</v>
      </c>
      <c r="P216" s="159"/>
      <c r="Q216" s="158">
        <f t="shared" si="88"/>
        <v>150</v>
      </c>
      <c r="R216" s="158">
        <f t="shared" si="85"/>
        <v>150</v>
      </c>
      <c r="S216" s="159"/>
      <c r="T216" s="159"/>
      <c r="U216" s="159"/>
      <c r="V216" s="159"/>
      <c r="W216" s="159"/>
      <c r="X216" s="159"/>
      <c r="Y216" s="159"/>
      <c r="Z216" s="158">
        <f t="shared" si="79"/>
        <v>150</v>
      </c>
      <c r="AA216" s="159"/>
      <c r="AB216" s="158">
        <f t="shared" si="89"/>
        <v>300</v>
      </c>
      <c r="AC216" s="158">
        <f t="shared" si="86"/>
        <v>150</v>
      </c>
      <c r="AD216" s="159"/>
      <c r="AE216" s="159"/>
      <c r="AF216" s="159"/>
      <c r="AG216" s="159"/>
      <c r="AH216" s="159"/>
      <c r="AI216" s="159"/>
      <c r="AJ216" s="159"/>
      <c r="AK216" s="158">
        <f t="shared" si="80"/>
        <v>150</v>
      </c>
      <c r="AL216" s="159">
        <v>450</v>
      </c>
      <c r="AM216" s="158">
        <f t="shared" si="81"/>
        <v>0</v>
      </c>
      <c r="AN216" s="158">
        <f t="shared" si="87"/>
        <v>150</v>
      </c>
      <c r="AO216" s="159"/>
      <c r="AP216" s="159"/>
      <c r="AQ216" s="159"/>
      <c r="AR216" s="159"/>
      <c r="AS216" s="159"/>
      <c r="AT216" s="159"/>
      <c r="AU216" s="159"/>
      <c r="AV216" s="158">
        <f t="shared" si="75"/>
        <v>150</v>
      </c>
      <c r="AW216" s="159">
        <v>150</v>
      </c>
      <c r="AX216" s="159">
        <f t="shared" si="82"/>
        <v>0</v>
      </c>
      <c r="AY216" s="137" t="str">
        <f t="shared" si="83"/>
        <v>*</v>
      </c>
      <c r="BA216" s="139" t="str">
        <f t="shared" si="77"/>
        <v>Расчёт за 2010</v>
      </c>
      <c r="BE216" s="143" t="str">
        <f>IF(F216='База 2009'!AY226,"ДА","ПРОверитЬ")</f>
        <v>ДА</v>
      </c>
    </row>
    <row r="217" spans="1:57">
      <c r="A217" s="138">
        <v>215</v>
      </c>
      <c r="B217" s="162" t="s">
        <v>1130</v>
      </c>
      <c r="C217" s="214" t="s">
        <v>30</v>
      </c>
      <c r="D217" s="165"/>
      <c r="E217" s="165"/>
      <c r="F217" s="165">
        <v>630</v>
      </c>
      <c r="G217" s="166">
        <f t="shared" si="84"/>
        <v>0</v>
      </c>
      <c r="H217" s="167"/>
      <c r="I217" s="167"/>
      <c r="J217" s="167"/>
      <c r="K217" s="167"/>
      <c r="L217" s="167"/>
      <c r="M217" s="167"/>
      <c r="N217" s="167"/>
      <c r="O217" s="166">
        <f t="shared" si="78"/>
        <v>0</v>
      </c>
      <c r="P217" s="167"/>
      <c r="Q217" s="166">
        <f t="shared" si="88"/>
        <v>630</v>
      </c>
      <c r="R217" s="166">
        <f t="shared" si="85"/>
        <v>0</v>
      </c>
      <c r="S217" s="167"/>
      <c r="T217" s="167"/>
      <c r="U217" s="167"/>
      <c r="V217" s="167"/>
      <c r="W217" s="167"/>
      <c r="X217" s="167"/>
      <c r="Y217" s="167"/>
      <c r="Z217" s="166">
        <f t="shared" si="79"/>
        <v>0</v>
      </c>
      <c r="AA217" s="167"/>
      <c r="AB217" s="166">
        <f t="shared" si="89"/>
        <v>630</v>
      </c>
      <c r="AC217" s="158">
        <f t="shared" si="86"/>
        <v>0</v>
      </c>
      <c r="AD217" s="167"/>
      <c r="AE217" s="167"/>
      <c r="AF217" s="167"/>
      <c r="AG217" s="167"/>
      <c r="AH217" s="167"/>
      <c r="AI217" s="167"/>
      <c r="AJ217" s="167"/>
      <c r="AK217" s="166">
        <f t="shared" si="80"/>
        <v>0</v>
      </c>
      <c r="AL217" s="167"/>
      <c r="AM217" s="166">
        <f t="shared" si="81"/>
        <v>630</v>
      </c>
      <c r="AN217" s="158">
        <f t="shared" si="87"/>
        <v>0</v>
      </c>
      <c r="AO217" s="167"/>
      <c r="AP217" s="167"/>
      <c r="AQ217" s="167"/>
      <c r="AR217" s="167"/>
      <c r="AS217" s="167"/>
      <c r="AT217" s="167"/>
      <c r="AU217" s="167"/>
      <c r="AV217" s="166">
        <f t="shared" si="75"/>
        <v>0</v>
      </c>
      <c r="AW217" s="167"/>
      <c r="AX217" s="167">
        <f t="shared" si="82"/>
        <v>630</v>
      </c>
      <c r="AY217" s="137" t="str">
        <f t="shared" si="83"/>
        <v/>
      </c>
      <c r="BA217" s="139" t="str">
        <f t="shared" si="77"/>
        <v>Долг</v>
      </c>
      <c r="BE217" s="143" t="str">
        <f>IF(F217='База 2009'!AY227,"ДА","ПРОверитЬ")</f>
        <v>ПРОверитЬ</v>
      </c>
    </row>
    <row r="218" spans="1:57">
      <c r="A218" s="138">
        <v>216</v>
      </c>
      <c r="B218" s="169" t="s">
        <v>471</v>
      </c>
      <c r="C218" s="215" t="s">
        <v>23</v>
      </c>
      <c r="D218" s="170" t="s">
        <v>12</v>
      </c>
      <c r="E218" s="171">
        <v>70</v>
      </c>
      <c r="F218" s="166">
        <v>420</v>
      </c>
      <c r="G218" s="166">
        <v>0</v>
      </c>
      <c r="H218" s="167"/>
      <c r="I218" s="167"/>
      <c r="J218" s="167"/>
      <c r="K218" s="167"/>
      <c r="L218" s="167"/>
      <c r="M218" s="167"/>
      <c r="N218" s="167"/>
      <c r="O218" s="166">
        <f t="shared" si="78"/>
        <v>0</v>
      </c>
      <c r="P218" s="167"/>
      <c r="Q218" s="166">
        <f t="shared" si="88"/>
        <v>420</v>
      </c>
      <c r="R218" s="166">
        <v>0</v>
      </c>
      <c r="S218" s="167"/>
      <c r="T218" s="167"/>
      <c r="U218" s="167"/>
      <c r="V218" s="167"/>
      <c r="W218" s="167"/>
      <c r="X218" s="167"/>
      <c r="Y218" s="167"/>
      <c r="Z218" s="166">
        <f t="shared" si="79"/>
        <v>0</v>
      </c>
      <c r="AA218" s="167"/>
      <c r="AB218" s="166">
        <f t="shared" si="89"/>
        <v>420</v>
      </c>
      <c r="AC218" s="158">
        <v>0</v>
      </c>
      <c r="AD218" s="167"/>
      <c r="AE218" s="167"/>
      <c r="AF218" s="167"/>
      <c r="AG218" s="167"/>
      <c r="AH218" s="167"/>
      <c r="AI218" s="167"/>
      <c r="AJ218" s="167"/>
      <c r="AK218" s="166">
        <f t="shared" si="80"/>
        <v>0</v>
      </c>
      <c r="AL218" s="167"/>
      <c r="AM218" s="166">
        <f t="shared" si="81"/>
        <v>420</v>
      </c>
      <c r="AN218" s="158">
        <v>0</v>
      </c>
      <c r="AO218" s="167"/>
      <c r="AP218" s="167"/>
      <c r="AQ218" s="167"/>
      <c r="AR218" s="167"/>
      <c r="AS218" s="167"/>
      <c r="AT218" s="167"/>
      <c r="AU218" s="167"/>
      <c r="AV218" s="166">
        <f t="shared" si="75"/>
        <v>0</v>
      </c>
      <c r="AW218" s="167"/>
      <c r="AX218" s="167">
        <f t="shared" si="82"/>
        <v>420</v>
      </c>
      <c r="AY218" s="137" t="str">
        <f t="shared" si="83"/>
        <v/>
      </c>
      <c r="AZ218" s="137" t="s">
        <v>1121</v>
      </c>
      <c r="BA218" s="139" t="str">
        <f t="shared" si="77"/>
        <v>Долг</v>
      </c>
      <c r="BE218" s="143" t="str">
        <f>IF(F218='База 2009'!AY228,"ДА","ПРОверитЬ")</f>
        <v>ПРОверитЬ</v>
      </c>
    </row>
    <row r="219" spans="1:57">
      <c r="A219" s="138">
        <v>217</v>
      </c>
      <c r="B219" s="160" t="s">
        <v>473</v>
      </c>
      <c r="C219" s="213" t="s">
        <v>23</v>
      </c>
      <c r="D219" s="156" t="s">
        <v>475</v>
      </c>
      <c r="E219" s="161">
        <v>65</v>
      </c>
      <c r="F219" s="158">
        <v>0</v>
      </c>
      <c r="G219" s="158">
        <f>E219*3</f>
        <v>195</v>
      </c>
      <c r="H219" s="159"/>
      <c r="I219" s="159"/>
      <c r="J219" s="159"/>
      <c r="K219" s="159"/>
      <c r="L219" s="159"/>
      <c r="M219" s="159"/>
      <c r="N219" s="159"/>
      <c r="O219" s="158">
        <f t="shared" si="78"/>
        <v>195</v>
      </c>
      <c r="P219" s="159">
        <v>780</v>
      </c>
      <c r="Q219" s="158">
        <f t="shared" si="88"/>
        <v>-585</v>
      </c>
      <c r="R219" s="158">
        <f>E219*3</f>
        <v>195</v>
      </c>
      <c r="S219" s="159"/>
      <c r="T219" s="159"/>
      <c r="U219" s="159"/>
      <c r="V219" s="159"/>
      <c r="W219" s="159"/>
      <c r="X219" s="159"/>
      <c r="Y219" s="159"/>
      <c r="Z219" s="158">
        <f t="shared" si="79"/>
        <v>195</v>
      </c>
      <c r="AA219" s="159"/>
      <c r="AB219" s="158">
        <f t="shared" si="89"/>
        <v>-390</v>
      </c>
      <c r="AC219" s="158">
        <f>$E219*3</f>
        <v>195</v>
      </c>
      <c r="AD219" s="159"/>
      <c r="AE219" s="159"/>
      <c r="AF219" s="159"/>
      <c r="AG219" s="159"/>
      <c r="AH219" s="159"/>
      <c r="AI219" s="159"/>
      <c r="AJ219" s="159"/>
      <c r="AK219" s="158">
        <f t="shared" si="80"/>
        <v>195</v>
      </c>
      <c r="AL219" s="159"/>
      <c r="AM219" s="158">
        <f t="shared" si="81"/>
        <v>-195</v>
      </c>
      <c r="AN219" s="158">
        <f t="shared" ref="AN219:AN246" si="90">$E219*3</f>
        <v>195</v>
      </c>
      <c r="AO219" s="159"/>
      <c r="AP219" s="159"/>
      <c r="AQ219" s="159"/>
      <c r="AR219" s="159"/>
      <c r="AS219" s="159"/>
      <c r="AT219" s="159"/>
      <c r="AU219" s="159"/>
      <c r="AV219" s="158">
        <f t="shared" si="75"/>
        <v>195</v>
      </c>
      <c r="AW219" s="159"/>
      <c r="AX219" s="159">
        <f t="shared" si="82"/>
        <v>0</v>
      </c>
      <c r="AY219" s="137" t="str">
        <f t="shared" si="83"/>
        <v>*</v>
      </c>
      <c r="AZ219" s="137" t="s">
        <v>1121</v>
      </c>
      <c r="BA219" s="139" t="str">
        <f t="shared" si="77"/>
        <v>Расчёт за 2010</v>
      </c>
      <c r="BE219" s="143" t="str">
        <f>IF(F219='База 2009'!AY229,"ДА","ПРОверитЬ")</f>
        <v>ПРОверитЬ</v>
      </c>
    </row>
    <row r="220" spans="1:57">
      <c r="A220" s="138">
        <v>218</v>
      </c>
      <c r="B220" s="160" t="s">
        <v>476</v>
      </c>
      <c r="C220" s="213" t="s">
        <v>23</v>
      </c>
      <c r="D220" s="156" t="s">
        <v>478</v>
      </c>
      <c r="E220" s="161">
        <v>65</v>
      </c>
      <c r="F220" s="158">
        <v>0</v>
      </c>
      <c r="G220" s="158">
        <f>E220*3</f>
        <v>195</v>
      </c>
      <c r="H220" s="159"/>
      <c r="I220" s="159"/>
      <c r="J220" s="159"/>
      <c r="K220" s="159"/>
      <c r="L220" s="159"/>
      <c r="M220" s="159"/>
      <c r="N220" s="159"/>
      <c r="O220" s="158">
        <f t="shared" si="78"/>
        <v>195</v>
      </c>
      <c r="P220" s="159">
        <v>780</v>
      </c>
      <c r="Q220" s="158">
        <f t="shared" si="88"/>
        <v>-585</v>
      </c>
      <c r="R220" s="158">
        <f>E220*3</f>
        <v>195</v>
      </c>
      <c r="S220" s="159"/>
      <c r="T220" s="159"/>
      <c r="U220" s="159"/>
      <c r="V220" s="159"/>
      <c r="W220" s="159"/>
      <c r="X220" s="159"/>
      <c r="Y220" s="159"/>
      <c r="Z220" s="158">
        <f t="shared" si="79"/>
        <v>195</v>
      </c>
      <c r="AA220" s="159"/>
      <c r="AB220" s="158">
        <f t="shared" si="89"/>
        <v>-390</v>
      </c>
      <c r="AC220" s="158">
        <f>$E220*3</f>
        <v>195</v>
      </c>
      <c r="AD220" s="159"/>
      <c r="AE220" s="159"/>
      <c r="AF220" s="159"/>
      <c r="AG220" s="159"/>
      <c r="AH220" s="159"/>
      <c r="AI220" s="159"/>
      <c r="AJ220" s="159"/>
      <c r="AK220" s="158">
        <f t="shared" si="80"/>
        <v>195</v>
      </c>
      <c r="AL220" s="159"/>
      <c r="AM220" s="158">
        <f t="shared" si="81"/>
        <v>-195</v>
      </c>
      <c r="AN220" s="158">
        <f t="shared" si="90"/>
        <v>195</v>
      </c>
      <c r="AO220" s="159"/>
      <c r="AP220" s="159"/>
      <c r="AQ220" s="159"/>
      <c r="AR220" s="159"/>
      <c r="AS220" s="159"/>
      <c r="AT220" s="159"/>
      <c r="AU220" s="159"/>
      <c r="AV220" s="158">
        <f t="shared" si="75"/>
        <v>195</v>
      </c>
      <c r="AW220" s="159"/>
      <c r="AX220" s="159">
        <f t="shared" si="82"/>
        <v>0</v>
      </c>
      <c r="AY220" s="137" t="str">
        <f t="shared" si="83"/>
        <v>*</v>
      </c>
      <c r="BA220" s="139" t="str">
        <f t="shared" si="77"/>
        <v>Расчёт за 2010</v>
      </c>
      <c r="BE220" s="143" t="str">
        <f>IF(F220='База 2009'!AY230,"ДА","ПРОверитЬ")</f>
        <v>ДА</v>
      </c>
    </row>
    <row r="221" spans="1:57" s="172" customFormat="1">
      <c r="A221" s="138">
        <v>219</v>
      </c>
      <c r="B221" s="221" t="s">
        <v>1155</v>
      </c>
      <c r="C221" s="213" t="s">
        <v>23</v>
      </c>
      <c r="D221" s="220" t="s">
        <v>1157</v>
      </c>
      <c r="E221" s="161">
        <v>50</v>
      </c>
      <c r="F221" s="158">
        <v>0</v>
      </c>
      <c r="G221" s="158">
        <v>0</v>
      </c>
      <c r="H221" s="159"/>
      <c r="I221" s="159"/>
      <c r="J221" s="159"/>
      <c r="K221" s="159"/>
      <c r="L221" s="159"/>
      <c r="M221" s="159"/>
      <c r="N221" s="159"/>
      <c r="O221" s="158">
        <f t="shared" si="78"/>
        <v>0</v>
      </c>
      <c r="P221" s="159"/>
      <c r="Q221" s="158">
        <f t="shared" si="88"/>
        <v>0</v>
      </c>
      <c r="R221" s="158">
        <v>0</v>
      </c>
      <c r="S221" s="159"/>
      <c r="T221" s="159"/>
      <c r="U221" s="159"/>
      <c r="V221" s="159"/>
      <c r="W221" s="159"/>
      <c r="X221" s="159"/>
      <c r="Y221" s="159"/>
      <c r="Z221" s="158">
        <f t="shared" si="79"/>
        <v>0</v>
      </c>
      <c r="AA221" s="159"/>
      <c r="AB221" s="158">
        <f t="shared" si="89"/>
        <v>0</v>
      </c>
      <c r="AC221" s="158">
        <v>75</v>
      </c>
      <c r="AD221" s="176"/>
      <c r="AE221" s="176"/>
      <c r="AF221" s="176"/>
      <c r="AG221" s="176"/>
      <c r="AH221" s="176"/>
      <c r="AI221" s="176"/>
      <c r="AJ221" s="176">
        <v>20</v>
      </c>
      <c r="AK221" s="177">
        <f t="shared" si="80"/>
        <v>95</v>
      </c>
      <c r="AL221" s="176">
        <v>245</v>
      </c>
      <c r="AM221" s="177">
        <f t="shared" si="81"/>
        <v>-150</v>
      </c>
      <c r="AN221" s="158">
        <f t="shared" si="90"/>
        <v>150</v>
      </c>
      <c r="AO221" s="176"/>
      <c r="AP221" s="176"/>
      <c r="AQ221" s="176"/>
      <c r="AR221" s="176"/>
      <c r="AS221" s="176"/>
      <c r="AT221" s="176"/>
      <c r="AU221" s="176"/>
      <c r="AV221" s="177">
        <f t="shared" si="75"/>
        <v>150</v>
      </c>
      <c r="AW221" s="176">
        <v>600</v>
      </c>
      <c r="AX221" s="176">
        <f t="shared" si="82"/>
        <v>-600</v>
      </c>
      <c r="AY221" s="137" t="str">
        <f t="shared" si="83"/>
        <v/>
      </c>
      <c r="BA221" s="139" t="str">
        <f t="shared" si="77"/>
        <v>Предоплата за 2011</v>
      </c>
      <c r="BE221" s="143" t="str">
        <f>IF(F221='База 2009'!AY231,"ДА","ПРОверитЬ")</f>
        <v>ДА</v>
      </c>
    </row>
    <row r="222" spans="1:57">
      <c r="A222" s="138">
        <v>220</v>
      </c>
      <c r="B222" s="162" t="s">
        <v>1131</v>
      </c>
      <c r="C222" s="214" t="s">
        <v>30</v>
      </c>
      <c r="D222" s="164"/>
      <c r="E222" s="162"/>
      <c r="F222" s="165">
        <v>1260</v>
      </c>
      <c r="G222" s="166">
        <f t="shared" ref="G222:G246" si="91">E222*3</f>
        <v>0</v>
      </c>
      <c r="H222" s="167"/>
      <c r="I222" s="167"/>
      <c r="J222" s="167"/>
      <c r="K222" s="167"/>
      <c r="L222" s="167"/>
      <c r="M222" s="167"/>
      <c r="N222" s="167"/>
      <c r="O222" s="166">
        <f t="shared" si="78"/>
        <v>0</v>
      </c>
      <c r="P222" s="167"/>
      <c r="Q222" s="166">
        <f t="shared" si="88"/>
        <v>1260</v>
      </c>
      <c r="R222" s="166">
        <f t="shared" ref="R222:R246" si="92">E222*3</f>
        <v>0</v>
      </c>
      <c r="S222" s="167"/>
      <c r="T222" s="167"/>
      <c r="U222" s="167"/>
      <c r="V222" s="167"/>
      <c r="W222" s="167"/>
      <c r="X222" s="167"/>
      <c r="Y222" s="167"/>
      <c r="Z222" s="166">
        <f t="shared" si="79"/>
        <v>0</v>
      </c>
      <c r="AA222" s="167"/>
      <c r="AB222" s="166">
        <f t="shared" si="89"/>
        <v>1260</v>
      </c>
      <c r="AC222" s="166">
        <f t="shared" ref="AC222:AC246" si="93">$E222*3</f>
        <v>0</v>
      </c>
      <c r="AD222" s="167"/>
      <c r="AE222" s="167"/>
      <c r="AF222" s="167"/>
      <c r="AG222" s="167"/>
      <c r="AH222" s="167"/>
      <c r="AI222" s="167"/>
      <c r="AJ222" s="167"/>
      <c r="AK222" s="166">
        <f t="shared" si="80"/>
        <v>0</v>
      </c>
      <c r="AL222" s="167"/>
      <c r="AM222" s="166">
        <f t="shared" si="81"/>
        <v>1260</v>
      </c>
      <c r="AN222" s="166">
        <f t="shared" si="90"/>
        <v>0</v>
      </c>
      <c r="AO222" s="167"/>
      <c r="AP222" s="167"/>
      <c r="AQ222" s="167"/>
      <c r="AR222" s="167"/>
      <c r="AS222" s="167"/>
      <c r="AT222" s="167"/>
      <c r="AU222" s="167"/>
      <c r="AV222" s="166">
        <f t="shared" si="75"/>
        <v>0</v>
      </c>
      <c r="AW222" s="167"/>
      <c r="AX222" s="167">
        <f t="shared" si="82"/>
        <v>1260</v>
      </c>
      <c r="AY222" s="137" t="str">
        <f t="shared" si="83"/>
        <v/>
      </c>
      <c r="BA222" s="139" t="str">
        <f t="shared" si="77"/>
        <v>Долг</v>
      </c>
      <c r="BE222" s="143" t="str">
        <f>IF(F222='База 2009'!AY232,"ДА","ПРОверитЬ")</f>
        <v>ПРОверитЬ</v>
      </c>
    </row>
    <row r="223" spans="1:57">
      <c r="A223" s="138">
        <v>221</v>
      </c>
      <c r="B223" s="160" t="s">
        <v>480</v>
      </c>
      <c r="C223" s="213" t="s">
        <v>23</v>
      </c>
      <c r="D223" s="156" t="s">
        <v>482</v>
      </c>
      <c r="E223" s="161">
        <v>95</v>
      </c>
      <c r="F223" s="158">
        <v>0</v>
      </c>
      <c r="G223" s="158">
        <f t="shared" si="91"/>
        <v>285</v>
      </c>
      <c r="H223" s="159"/>
      <c r="I223" s="159"/>
      <c r="J223" s="159"/>
      <c r="K223" s="159"/>
      <c r="L223" s="159"/>
      <c r="M223" s="159"/>
      <c r="N223" s="159"/>
      <c r="O223" s="158">
        <f t="shared" si="78"/>
        <v>285</v>
      </c>
      <c r="P223" s="159">
        <v>1140</v>
      </c>
      <c r="Q223" s="158">
        <f t="shared" si="88"/>
        <v>-855</v>
      </c>
      <c r="R223" s="158">
        <f t="shared" si="92"/>
        <v>285</v>
      </c>
      <c r="S223" s="159"/>
      <c r="T223" s="159">
        <v>100</v>
      </c>
      <c r="U223" s="159"/>
      <c r="V223" s="159"/>
      <c r="W223" s="159"/>
      <c r="X223" s="159"/>
      <c r="Y223" s="159"/>
      <c r="Z223" s="158">
        <f t="shared" si="79"/>
        <v>385</v>
      </c>
      <c r="AA223" s="159">
        <v>150</v>
      </c>
      <c r="AB223" s="158">
        <f t="shared" si="89"/>
        <v>-620</v>
      </c>
      <c r="AC223" s="158">
        <f t="shared" si="93"/>
        <v>285</v>
      </c>
      <c r="AD223" s="159">
        <v>50</v>
      </c>
      <c r="AE223" s="159"/>
      <c r="AF223" s="159"/>
      <c r="AG223" s="159"/>
      <c r="AH223" s="159"/>
      <c r="AI223" s="159"/>
      <c r="AJ223" s="159"/>
      <c r="AK223" s="158">
        <f t="shared" si="80"/>
        <v>335</v>
      </c>
      <c r="AL223" s="159"/>
      <c r="AM223" s="158">
        <f t="shared" si="81"/>
        <v>-285</v>
      </c>
      <c r="AN223" s="158">
        <f t="shared" si="90"/>
        <v>285</v>
      </c>
      <c r="AO223" s="159"/>
      <c r="AP223" s="159">
        <v>50</v>
      </c>
      <c r="AQ223" s="159"/>
      <c r="AR223" s="159"/>
      <c r="AS223" s="159"/>
      <c r="AT223" s="159"/>
      <c r="AU223" s="159"/>
      <c r="AV223" s="158">
        <f t="shared" si="75"/>
        <v>335</v>
      </c>
      <c r="AW223" s="159">
        <v>50</v>
      </c>
      <c r="AX223" s="159">
        <f t="shared" si="82"/>
        <v>0</v>
      </c>
      <c r="AY223" s="137" t="str">
        <f t="shared" si="83"/>
        <v>*</v>
      </c>
      <c r="BA223" s="139" t="str">
        <f t="shared" si="77"/>
        <v>Расчёт за 2010</v>
      </c>
      <c r="BE223" s="143" t="str">
        <f>IF(F223='База 2009'!AY233,"ДА","ПРОверитЬ")</f>
        <v>ПРОверитЬ</v>
      </c>
    </row>
    <row r="224" spans="1:57">
      <c r="A224" s="138">
        <v>222</v>
      </c>
      <c r="B224" s="160" t="s">
        <v>1056</v>
      </c>
      <c r="C224" s="213" t="s">
        <v>14</v>
      </c>
      <c r="D224" s="156"/>
      <c r="E224" s="161">
        <v>120</v>
      </c>
      <c r="F224" s="158">
        <v>0</v>
      </c>
      <c r="G224" s="158">
        <f t="shared" si="91"/>
        <v>360</v>
      </c>
      <c r="H224" s="159"/>
      <c r="I224" s="159"/>
      <c r="J224" s="159"/>
      <c r="K224" s="159"/>
      <c r="L224" s="159"/>
      <c r="M224" s="159"/>
      <c r="N224" s="159">
        <v>50</v>
      </c>
      <c r="O224" s="158">
        <f t="shared" si="78"/>
        <v>410</v>
      </c>
      <c r="P224" s="159">
        <v>770</v>
      </c>
      <c r="Q224" s="158">
        <f t="shared" si="88"/>
        <v>-360</v>
      </c>
      <c r="R224" s="158">
        <f t="shared" si="92"/>
        <v>360</v>
      </c>
      <c r="S224" s="159"/>
      <c r="T224" s="159">
        <v>50</v>
      </c>
      <c r="U224" s="159"/>
      <c r="V224" s="159"/>
      <c r="W224" s="159"/>
      <c r="X224" s="159"/>
      <c r="Y224" s="159"/>
      <c r="Z224" s="158">
        <f t="shared" si="79"/>
        <v>410</v>
      </c>
      <c r="AA224" s="159">
        <v>410</v>
      </c>
      <c r="AB224" s="158">
        <f t="shared" si="89"/>
        <v>-360</v>
      </c>
      <c r="AC224" s="158">
        <f t="shared" si="93"/>
        <v>360</v>
      </c>
      <c r="AD224" s="159"/>
      <c r="AE224" s="159"/>
      <c r="AF224" s="159"/>
      <c r="AG224" s="159"/>
      <c r="AH224" s="159"/>
      <c r="AI224" s="159"/>
      <c r="AJ224" s="228">
        <v>580</v>
      </c>
      <c r="AK224" s="158">
        <f t="shared" si="80"/>
        <v>940</v>
      </c>
      <c r="AL224" s="159">
        <v>580</v>
      </c>
      <c r="AM224" s="158">
        <f t="shared" si="81"/>
        <v>0</v>
      </c>
      <c r="AN224" s="158">
        <f t="shared" si="90"/>
        <v>360</v>
      </c>
      <c r="AO224" s="159"/>
      <c r="AP224" s="159"/>
      <c r="AQ224" s="159"/>
      <c r="AR224" s="159"/>
      <c r="AS224" s="159"/>
      <c r="AT224" s="159"/>
      <c r="AU224" s="159"/>
      <c r="AV224" s="158">
        <f t="shared" si="75"/>
        <v>360</v>
      </c>
      <c r="AW224" s="159">
        <v>360</v>
      </c>
      <c r="AX224" s="159">
        <f t="shared" si="82"/>
        <v>0</v>
      </c>
      <c r="AY224" s="137" t="str">
        <f t="shared" si="83"/>
        <v>*</v>
      </c>
      <c r="BA224" s="139" t="str">
        <f t="shared" si="77"/>
        <v>Расчёт за 2010</v>
      </c>
      <c r="BE224" s="143" t="str">
        <f>IF(F224='База 2009'!AY234,"ДА","ПРОверитЬ")</f>
        <v>ДА</v>
      </c>
    </row>
    <row r="225" spans="1:57">
      <c r="A225" s="138">
        <v>223</v>
      </c>
      <c r="B225" s="160" t="s">
        <v>483</v>
      </c>
      <c r="C225" s="213" t="s">
        <v>23</v>
      </c>
      <c r="D225" s="156" t="s">
        <v>485</v>
      </c>
      <c r="E225" s="161">
        <v>100</v>
      </c>
      <c r="F225" s="158">
        <v>0</v>
      </c>
      <c r="G225" s="158">
        <f t="shared" si="91"/>
        <v>300</v>
      </c>
      <c r="H225" s="159"/>
      <c r="I225" s="159">
        <v>150</v>
      </c>
      <c r="J225" s="159"/>
      <c r="K225" s="159"/>
      <c r="L225" s="159"/>
      <c r="M225" s="159"/>
      <c r="N225" s="159"/>
      <c r="O225" s="158">
        <f t="shared" si="78"/>
        <v>450</v>
      </c>
      <c r="P225" s="159"/>
      <c r="Q225" s="158">
        <f t="shared" si="88"/>
        <v>450</v>
      </c>
      <c r="R225" s="158">
        <f t="shared" si="92"/>
        <v>300</v>
      </c>
      <c r="S225" s="159"/>
      <c r="T225" s="159"/>
      <c r="U225" s="159"/>
      <c r="V225" s="159"/>
      <c r="W225" s="159"/>
      <c r="X225" s="159"/>
      <c r="Y225" s="159">
        <v>50</v>
      </c>
      <c r="Z225" s="158">
        <f t="shared" si="79"/>
        <v>350</v>
      </c>
      <c r="AA225" s="159">
        <v>800</v>
      </c>
      <c r="AB225" s="158">
        <f t="shared" si="89"/>
        <v>0</v>
      </c>
      <c r="AC225" s="158">
        <f t="shared" si="93"/>
        <v>300</v>
      </c>
      <c r="AD225" s="159"/>
      <c r="AE225" s="159"/>
      <c r="AF225" s="159"/>
      <c r="AG225" s="159"/>
      <c r="AH225" s="159"/>
      <c r="AI225" s="159"/>
      <c r="AJ225" s="159"/>
      <c r="AK225" s="158">
        <f t="shared" si="80"/>
        <v>300</v>
      </c>
      <c r="AL225" s="159">
        <v>300</v>
      </c>
      <c r="AM225" s="158">
        <f t="shared" si="81"/>
        <v>0</v>
      </c>
      <c r="AN225" s="158">
        <f t="shared" si="90"/>
        <v>300</v>
      </c>
      <c r="AO225" s="159"/>
      <c r="AP225" s="159"/>
      <c r="AQ225" s="159"/>
      <c r="AR225" s="159"/>
      <c r="AS225" s="159"/>
      <c r="AT225" s="159"/>
      <c r="AU225" s="159"/>
      <c r="AV225" s="158">
        <f t="shared" si="75"/>
        <v>300</v>
      </c>
      <c r="AW225" s="159">
        <v>300</v>
      </c>
      <c r="AX225" s="159">
        <f t="shared" si="82"/>
        <v>0</v>
      </c>
      <c r="AY225" s="137" t="str">
        <f t="shared" si="83"/>
        <v>*</v>
      </c>
      <c r="BA225" s="139" t="str">
        <f t="shared" si="77"/>
        <v>Расчёт за 2010</v>
      </c>
      <c r="BE225" s="143" t="str">
        <f>IF(F225='База 2009'!AY235,"ДА","ПРОверитЬ")</f>
        <v>ПРОверитЬ</v>
      </c>
    </row>
    <row r="226" spans="1:57">
      <c r="A226" s="138">
        <v>224</v>
      </c>
      <c r="B226" s="160" t="s">
        <v>486</v>
      </c>
      <c r="C226" s="213" t="s">
        <v>23</v>
      </c>
      <c r="D226" s="156"/>
      <c r="E226" s="161"/>
      <c r="F226" s="158">
        <v>0</v>
      </c>
      <c r="G226" s="158">
        <f t="shared" si="91"/>
        <v>0</v>
      </c>
      <c r="H226" s="159"/>
      <c r="I226" s="159"/>
      <c r="J226" s="159"/>
      <c r="K226" s="159"/>
      <c r="L226" s="159"/>
      <c r="M226" s="159"/>
      <c r="N226" s="159"/>
      <c r="O226" s="158">
        <f t="shared" si="78"/>
        <v>0</v>
      </c>
      <c r="P226" s="159"/>
      <c r="Q226" s="158">
        <f t="shared" si="88"/>
        <v>0</v>
      </c>
      <c r="R226" s="158">
        <f t="shared" si="92"/>
        <v>0</v>
      </c>
      <c r="S226" s="159"/>
      <c r="T226" s="159"/>
      <c r="U226" s="159"/>
      <c r="V226" s="159"/>
      <c r="W226" s="159"/>
      <c r="X226" s="159"/>
      <c r="Y226" s="159"/>
      <c r="Z226" s="158">
        <f t="shared" si="79"/>
        <v>0</v>
      </c>
      <c r="AA226" s="159"/>
      <c r="AB226" s="158">
        <f t="shared" si="89"/>
        <v>0</v>
      </c>
      <c r="AC226" s="158">
        <f t="shared" si="93"/>
        <v>0</v>
      </c>
      <c r="AD226" s="159"/>
      <c r="AE226" s="159"/>
      <c r="AF226" s="159"/>
      <c r="AG226" s="159"/>
      <c r="AH226" s="159"/>
      <c r="AI226" s="159"/>
      <c r="AJ226" s="159"/>
      <c r="AK226" s="158">
        <f t="shared" si="80"/>
        <v>0</v>
      </c>
      <c r="AL226" s="159"/>
      <c r="AM226" s="158">
        <f t="shared" si="81"/>
        <v>0</v>
      </c>
      <c r="AN226" s="158">
        <f t="shared" si="90"/>
        <v>0</v>
      </c>
      <c r="AO226" s="159"/>
      <c r="AP226" s="159"/>
      <c r="AQ226" s="159"/>
      <c r="AR226" s="159"/>
      <c r="AS226" s="159"/>
      <c r="AT226" s="159"/>
      <c r="AU226" s="159"/>
      <c r="AV226" s="158">
        <f t="shared" si="75"/>
        <v>0</v>
      </c>
      <c r="AW226" s="159"/>
      <c r="AX226" s="159">
        <f t="shared" si="82"/>
        <v>0</v>
      </c>
      <c r="AY226" s="137" t="str">
        <f t="shared" si="83"/>
        <v>*</v>
      </c>
      <c r="BA226" s="139" t="str">
        <f t="shared" si="77"/>
        <v>Расчёт за 2010</v>
      </c>
      <c r="BE226" s="143" t="str">
        <f>IF(F226='База 2009'!AY236,"ДА","ПРОверитЬ")</f>
        <v>ДА</v>
      </c>
    </row>
    <row r="227" spans="1:57">
      <c r="A227" s="138">
        <v>225</v>
      </c>
      <c r="B227" s="160" t="s">
        <v>488</v>
      </c>
      <c r="C227" s="213" t="s">
        <v>14</v>
      </c>
      <c r="D227" s="156" t="s">
        <v>841</v>
      </c>
      <c r="E227" s="161">
        <v>50</v>
      </c>
      <c r="F227" s="158">
        <v>150</v>
      </c>
      <c r="G227" s="158">
        <f t="shared" si="91"/>
        <v>150</v>
      </c>
      <c r="H227" s="159"/>
      <c r="I227" s="159"/>
      <c r="J227" s="159"/>
      <c r="K227" s="159"/>
      <c r="L227" s="159"/>
      <c r="M227" s="159"/>
      <c r="N227" s="159"/>
      <c r="O227" s="158">
        <f t="shared" si="78"/>
        <v>150</v>
      </c>
      <c r="P227" s="159"/>
      <c r="Q227" s="158">
        <f t="shared" si="88"/>
        <v>300</v>
      </c>
      <c r="R227" s="158">
        <f t="shared" si="92"/>
        <v>150</v>
      </c>
      <c r="S227" s="159"/>
      <c r="T227" s="159"/>
      <c r="U227" s="159"/>
      <c r="V227" s="159"/>
      <c r="W227" s="159"/>
      <c r="X227" s="159"/>
      <c r="Y227" s="159"/>
      <c r="Z227" s="158">
        <f t="shared" si="79"/>
        <v>150</v>
      </c>
      <c r="AA227" s="159">
        <v>750</v>
      </c>
      <c r="AB227" s="158">
        <f t="shared" si="89"/>
        <v>-300</v>
      </c>
      <c r="AC227" s="158">
        <f t="shared" si="93"/>
        <v>150</v>
      </c>
      <c r="AD227" s="159"/>
      <c r="AE227" s="159"/>
      <c r="AF227" s="159"/>
      <c r="AG227" s="159"/>
      <c r="AH227" s="159"/>
      <c r="AI227" s="159"/>
      <c r="AJ227" s="159"/>
      <c r="AK227" s="158">
        <f t="shared" si="80"/>
        <v>150</v>
      </c>
      <c r="AL227" s="159"/>
      <c r="AM227" s="158">
        <f t="shared" si="81"/>
        <v>-150</v>
      </c>
      <c r="AN227" s="158">
        <f t="shared" si="90"/>
        <v>150</v>
      </c>
      <c r="AO227" s="159"/>
      <c r="AP227" s="159"/>
      <c r="AQ227" s="159"/>
      <c r="AR227" s="159"/>
      <c r="AS227" s="159"/>
      <c r="AT227" s="159"/>
      <c r="AU227" s="159"/>
      <c r="AV227" s="158">
        <f t="shared" si="75"/>
        <v>150</v>
      </c>
      <c r="AW227" s="159">
        <v>1200</v>
      </c>
      <c r="AX227" s="159">
        <f t="shared" si="82"/>
        <v>-1200</v>
      </c>
      <c r="AY227" s="137" t="str">
        <f t="shared" si="83"/>
        <v/>
      </c>
      <c r="BA227" s="139" t="str">
        <f t="shared" si="77"/>
        <v>Предоплата за 2011</v>
      </c>
      <c r="BE227" s="143" t="str">
        <f>IF(F227='База 2009'!AY237,"ДА","ПРОверитЬ")</f>
        <v>ПРОверитЬ</v>
      </c>
    </row>
    <row r="228" spans="1:57">
      <c r="A228" s="138">
        <v>226</v>
      </c>
      <c r="B228" s="155" t="s">
        <v>489</v>
      </c>
      <c r="C228" s="213" t="s">
        <v>10</v>
      </c>
      <c r="D228" s="156" t="s">
        <v>12</v>
      </c>
      <c r="E228" s="157">
        <v>210</v>
      </c>
      <c r="F228" s="158">
        <v>0</v>
      </c>
      <c r="G228" s="158">
        <f t="shared" si="91"/>
        <v>630</v>
      </c>
      <c r="H228" s="159">
        <v>205</v>
      </c>
      <c r="I228" s="159"/>
      <c r="J228" s="159"/>
      <c r="K228" s="159"/>
      <c r="L228" s="159"/>
      <c r="M228" s="159"/>
      <c r="N228" s="159">
        <v>70</v>
      </c>
      <c r="O228" s="158">
        <f t="shared" si="78"/>
        <v>905</v>
      </c>
      <c r="P228" s="159"/>
      <c r="Q228" s="158">
        <f t="shared" si="88"/>
        <v>905</v>
      </c>
      <c r="R228" s="158">
        <f t="shared" si="92"/>
        <v>630</v>
      </c>
      <c r="S228" s="159"/>
      <c r="T228" s="159"/>
      <c r="U228" s="159"/>
      <c r="V228" s="159"/>
      <c r="W228" s="159"/>
      <c r="X228" s="159"/>
      <c r="Y228" s="159"/>
      <c r="Z228" s="158">
        <f t="shared" si="79"/>
        <v>630</v>
      </c>
      <c r="AA228" s="159">
        <v>2280</v>
      </c>
      <c r="AB228" s="158">
        <f t="shared" si="89"/>
        <v>-745</v>
      </c>
      <c r="AC228" s="158">
        <f t="shared" si="93"/>
        <v>630</v>
      </c>
      <c r="AD228" s="159"/>
      <c r="AE228" s="159"/>
      <c r="AF228" s="159"/>
      <c r="AG228" s="159"/>
      <c r="AH228" s="159"/>
      <c r="AI228" s="159"/>
      <c r="AJ228" s="159"/>
      <c r="AK228" s="158">
        <f t="shared" si="80"/>
        <v>630</v>
      </c>
      <c r="AL228" s="159"/>
      <c r="AM228" s="158">
        <f t="shared" si="81"/>
        <v>-115</v>
      </c>
      <c r="AN228" s="158">
        <f t="shared" si="90"/>
        <v>630</v>
      </c>
      <c r="AO228" s="159"/>
      <c r="AP228" s="159"/>
      <c r="AQ228" s="159"/>
      <c r="AR228" s="159"/>
      <c r="AS228" s="159"/>
      <c r="AT228" s="159"/>
      <c r="AU228" s="159"/>
      <c r="AV228" s="158">
        <f t="shared" si="75"/>
        <v>630</v>
      </c>
      <c r="AW228" s="159"/>
      <c r="AX228" s="159">
        <f t="shared" si="82"/>
        <v>515</v>
      </c>
      <c r="AY228" s="137" t="str">
        <f t="shared" si="83"/>
        <v/>
      </c>
      <c r="BA228" s="139" t="str">
        <f t="shared" si="77"/>
        <v>Долг</v>
      </c>
      <c r="BE228" s="143" t="str">
        <f>IF(F228='База 2009'!AY239,"ДА","ПРОверитЬ")</f>
        <v>ПРОверитЬ</v>
      </c>
    </row>
    <row r="229" spans="1:57">
      <c r="A229" s="138">
        <v>227</v>
      </c>
      <c r="B229" s="160" t="s">
        <v>1127</v>
      </c>
      <c r="C229" s="213" t="s">
        <v>14</v>
      </c>
      <c r="D229" s="156" t="s">
        <v>157</v>
      </c>
      <c r="E229" s="161">
        <v>90</v>
      </c>
      <c r="F229" s="158">
        <v>270</v>
      </c>
      <c r="G229" s="158">
        <f t="shared" si="91"/>
        <v>270</v>
      </c>
      <c r="H229" s="159"/>
      <c r="I229" s="159"/>
      <c r="J229" s="159"/>
      <c r="K229" s="159"/>
      <c r="L229" s="159"/>
      <c r="M229" s="159"/>
      <c r="N229" s="159"/>
      <c r="O229" s="158">
        <f t="shared" si="78"/>
        <v>270</v>
      </c>
      <c r="P229" s="159"/>
      <c r="Q229" s="158">
        <f t="shared" si="88"/>
        <v>540</v>
      </c>
      <c r="R229" s="158">
        <f t="shared" si="92"/>
        <v>270</v>
      </c>
      <c r="S229" s="159"/>
      <c r="T229" s="159"/>
      <c r="U229" s="159"/>
      <c r="V229" s="159"/>
      <c r="W229" s="159"/>
      <c r="X229" s="159"/>
      <c r="Y229" s="159"/>
      <c r="Z229" s="158">
        <f t="shared" si="79"/>
        <v>270</v>
      </c>
      <c r="AA229" s="159">
        <v>810</v>
      </c>
      <c r="AB229" s="158">
        <f t="shared" si="89"/>
        <v>0</v>
      </c>
      <c r="AC229" s="158">
        <f t="shared" si="93"/>
        <v>270</v>
      </c>
      <c r="AD229" s="159"/>
      <c r="AE229" s="159"/>
      <c r="AF229" s="159"/>
      <c r="AG229" s="159"/>
      <c r="AH229" s="159"/>
      <c r="AI229" s="159"/>
      <c r="AJ229" s="159"/>
      <c r="AK229" s="158">
        <f t="shared" si="80"/>
        <v>270</v>
      </c>
      <c r="AL229" s="159"/>
      <c r="AM229" s="158">
        <f t="shared" si="81"/>
        <v>270</v>
      </c>
      <c r="AN229" s="158">
        <f t="shared" si="90"/>
        <v>270</v>
      </c>
      <c r="AO229" s="159"/>
      <c r="AP229" s="159"/>
      <c r="AQ229" s="159"/>
      <c r="AR229" s="159"/>
      <c r="AS229" s="159"/>
      <c r="AT229" s="159"/>
      <c r="AU229" s="159"/>
      <c r="AV229" s="158">
        <f t="shared" si="75"/>
        <v>270</v>
      </c>
      <c r="AW229" s="159"/>
      <c r="AX229" s="159">
        <f t="shared" si="82"/>
        <v>540</v>
      </c>
      <c r="AY229" s="137" t="str">
        <f t="shared" si="83"/>
        <v/>
      </c>
      <c r="BA229" s="139" t="str">
        <f t="shared" si="77"/>
        <v>Долг</v>
      </c>
      <c r="BE229" s="143" t="str">
        <f>IF(F229='База 2009'!AY241,"ДА","ПРОверитЬ")</f>
        <v>ПРОверитЬ</v>
      </c>
    </row>
    <row r="230" spans="1:57" s="172" customFormat="1">
      <c r="A230" s="138">
        <v>228</v>
      </c>
      <c r="B230" s="160" t="s">
        <v>1017</v>
      </c>
      <c r="C230" s="213" t="s">
        <v>14</v>
      </c>
      <c r="D230" s="156" t="s">
        <v>881</v>
      </c>
      <c r="E230" s="161">
        <v>50</v>
      </c>
      <c r="F230" s="158">
        <v>0</v>
      </c>
      <c r="G230" s="158">
        <f t="shared" si="91"/>
        <v>150</v>
      </c>
      <c r="H230" s="159"/>
      <c r="I230" s="159"/>
      <c r="J230" s="159"/>
      <c r="K230" s="159"/>
      <c r="L230" s="159"/>
      <c r="M230" s="159"/>
      <c r="N230" s="159"/>
      <c r="O230" s="158">
        <f t="shared" si="78"/>
        <v>150</v>
      </c>
      <c r="P230" s="159">
        <v>600</v>
      </c>
      <c r="Q230" s="158">
        <f t="shared" si="88"/>
        <v>-450</v>
      </c>
      <c r="R230" s="158">
        <f t="shared" si="92"/>
        <v>150</v>
      </c>
      <c r="S230" s="159"/>
      <c r="T230" s="159"/>
      <c r="U230" s="159"/>
      <c r="V230" s="159"/>
      <c r="W230" s="159"/>
      <c r="X230" s="159"/>
      <c r="Y230" s="159"/>
      <c r="Z230" s="158">
        <f t="shared" si="79"/>
        <v>150</v>
      </c>
      <c r="AA230" s="159"/>
      <c r="AB230" s="158">
        <f t="shared" si="89"/>
        <v>-300</v>
      </c>
      <c r="AC230" s="158">
        <f t="shared" si="93"/>
        <v>150</v>
      </c>
      <c r="AD230" s="159"/>
      <c r="AE230" s="159"/>
      <c r="AF230" s="159"/>
      <c r="AG230" s="159"/>
      <c r="AH230" s="159"/>
      <c r="AI230" s="159"/>
      <c r="AJ230" s="159"/>
      <c r="AK230" s="158">
        <f t="shared" si="80"/>
        <v>150</v>
      </c>
      <c r="AL230" s="159"/>
      <c r="AM230" s="158">
        <f t="shared" si="81"/>
        <v>-150</v>
      </c>
      <c r="AN230" s="158">
        <f t="shared" si="90"/>
        <v>150</v>
      </c>
      <c r="AO230" s="159"/>
      <c r="AP230" s="159"/>
      <c r="AQ230" s="159"/>
      <c r="AR230" s="159"/>
      <c r="AS230" s="159"/>
      <c r="AT230" s="159"/>
      <c r="AU230" s="159"/>
      <c r="AV230" s="158">
        <f t="shared" si="75"/>
        <v>150</v>
      </c>
      <c r="AW230" s="159"/>
      <c r="AX230" s="159">
        <f t="shared" si="82"/>
        <v>0</v>
      </c>
      <c r="AY230" s="137" t="str">
        <f t="shared" si="83"/>
        <v>*</v>
      </c>
      <c r="BA230" s="139" t="str">
        <f t="shared" si="77"/>
        <v>Расчёт за 2010</v>
      </c>
      <c r="BE230" s="143" t="str">
        <f>IF(F230='База 2009'!AY242,"ДА","ПРОверитЬ")</f>
        <v>ПРОверитЬ</v>
      </c>
    </row>
    <row r="231" spans="1:57">
      <c r="A231" s="138">
        <v>229</v>
      </c>
      <c r="B231" s="160" t="s">
        <v>882</v>
      </c>
      <c r="C231" s="213" t="s">
        <v>14</v>
      </c>
      <c r="D231" s="156" t="s">
        <v>883</v>
      </c>
      <c r="E231" s="161">
        <v>25</v>
      </c>
      <c r="F231" s="158">
        <v>0</v>
      </c>
      <c r="G231" s="158">
        <f t="shared" si="91"/>
        <v>75</v>
      </c>
      <c r="H231" s="159"/>
      <c r="I231" s="159"/>
      <c r="J231" s="159"/>
      <c r="K231" s="159"/>
      <c r="L231" s="159"/>
      <c r="M231" s="159"/>
      <c r="N231" s="159"/>
      <c r="O231" s="158">
        <f t="shared" si="78"/>
        <v>75</v>
      </c>
      <c r="P231" s="159"/>
      <c r="Q231" s="158">
        <f t="shared" si="88"/>
        <v>75</v>
      </c>
      <c r="R231" s="158">
        <f t="shared" si="92"/>
        <v>75</v>
      </c>
      <c r="S231" s="159"/>
      <c r="T231" s="159"/>
      <c r="U231" s="159"/>
      <c r="V231" s="159"/>
      <c r="W231" s="159"/>
      <c r="X231" s="159"/>
      <c r="Y231" s="159"/>
      <c r="Z231" s="158">
        <f t="shared" si="79"/>
        <v>75</v>
      </c>
      <c r="AA231" s="159">
        <v>150</v>
      </c>
      <c r="AB231" s="158">
        <f t="shared" si="89"/>
        <v>0</v>
      </c>
      <c r="AC231" s="158">
        <f t="shared" si="93"/>
        <v>75</v>
      </c>
      <c r="AD231" s="159"/>
      <c r="AE231" s="159"/>
      <c r="AF231" s="159"/>
      <c r="AG231" s="159"/>
      <c r="AH231" s="159"/>
      <c r="AI231" s="159"/>
      <c r="AJ231" s="159"/>
      <c r="AK231" s="158">
        <f t="shared" si="80"/>
        <v>75</v>
      </c>
      <c r="AL231" s="159">
        <v>150</v>
      </c>
      <c r="AM231" s="158">
        <f t="shared" si="81"/>
        <v>-75</v>
      </c>
      <c r="AN231" s="158">
        <f t="shared" si="90"/>
        <v>75</v>
      </c>
      <c r="AO231" s="159"/>
      <c r="AP231" s="159"/>
      <c r="AQ231" s="159"/>
      <c r="AR231" s="159"/>
      <c r="AS231" s="159"/>
      <c r="AT231" s="159"/>
      <c r="AU231" s="159"/>
      <c r="AV231" s="158">
        <f t="shared" si="75"/>
        <v>75</v>
      </c>
      <c r="AW231" s="159"/>
      <c r="AX231" s="159">
        <f t="shared" si="82"/>
        <v>0</v>
      </c>
      <c r="AY231" s="137" t="str">
        <f t="shared" si="83"/>
        <v>*</v>
      </c>
      <c r="BA231" s="139" t="str">
        <f t="shared" si="77"/>
        <v>Расчёт за 2010</v>
      </c>
      <c r="BE231" s="143" t="str">
        <f>IF(F231='База 2009'!AY243,"ДА","ПРОверитЬ")</f>
        <v>ДА</v>
      </c>
    </row>
    <row r="232" spans="1:57">
      <c r="A232" s="138">
        <v>230</v>
      </c>
      <c r="B232" s="160" t="s">
        <v>493</v>
      </c>
      <c r="C232" s="213" t="s">
        <v>23</v>
      </c>
      <c r="D232" s="156" t="s">
        <v>12</v>
      </c>
      <c r="E232" s="161">
        <v>55</v>
      </c>
      <c r="F232" s="158">
        <v>990</v>
      </c>
      <c r="G232" s="158">
        <f t="shared" si="91"/>
        <v>165</v>
      </c>
      <c r="H232" s="159"/>
      <c r="I232" s="159"/>
      <c r="J232" s="159"/>
      <c r="K232" s="159"/>
      <c r="L232" s="159"/>
      <c r="M232" s="159"/>
      <c r="N232" s="159"/>
      <c r="O232" s="158">
        <f t="shared" si="78"/>
        <v>165</v>
      </c>
      <c r="P232" s="159">
        <v>1652</v>
      </c>
      <c r="Q232" s="158">
        <f t="shared" si="88"/>
        <v>-497</v>
      </c>
      <c r="R232" s="158">
        <f t="shared" si="92"/>
        <v>165</v>
      </c>
      <c r="S232" s="159">
        <v>50</v>
      </c>
      <c r="T232" s="159"/>
      <c r="U232" s="159">
        <v>232</v>
      </c>
      <c r="V232" s="159"/>
      <c r="W232" s="159"/>
      <c r="X232" s="159"/>
      <c r="Y232" s="159">
        <v>50</v>
      </c>
      <c r="Z232" s="158">
        <f t="shared" si="79"/>
        <v>497</v>
      </c>
      <c r="AA232" s="159"/>
      <c r="AB232" s="158">
        <f t="shared" si="89"/>
        <v>0</v>
      </c>
      <c r="AC232" s="158">
        <f t="shared" si="93"/>
        <v>165</v>
      </c>
      <c r="AD232" s="159"/>
      <c r="AE232" s="159"/>
      <c r="AF232" s="159"/>
      <c r="AG232" s="159"/>
      <c r="AH232" s="159"/>
      <c r="AI232" s="159"/>
      <c r="AJ232" s="159"/>
      <c r="AK232" s="158">
        <f t="shared" si="80"/>
        <v>165</v>
      </c>
      <c r="AL232" s="159"/>
      <c r="AM232" s="158">
        <f t="shared" si="81"/>
        <v>165</v>
      </c>
      <c r="AN232" s="158">
        <f t="shared" si="90"/>
        <v>165</v>
      </c>
      <c r="AO232" s="159"/>
      <c r="AP232" s="159"/>
      <c r="AQ232" s="159"/>
      <c r="AR232" s="159"/>
      <c r="AS232" s="159"/>
      <c r="AT232" s="159"/>
      <c r="AU232" s="159"/>
      <c r="AV232" s="158">
        <f t="shared" si="75"/>
        <v>165</v>
      </c>
      <c r="AW232" s="159"/>
      <c r="AX232" s="159">
        <f t="shared" si="82"/>
        <v>330</v>
      </c>
      <c r="AY232" s="137" t="str">
        <f t="shared" si="83"/>
        <v/>
      </c>
      <c r="BA232" s="139" t="str">
        <f t="shared" si="77"/>
        <v>Долг</v>
      </c>
      <c r="BE232" s="143" t="str">
        <f>IF(F232='База 2009'!AY244,"ДА","ПРОверитЬ")</f>
        <v>ПРОверитЬ</v>
      </c>
    </row>
    <row r="233" spans="1:57">
      <c r="A233" s="138">
        <v>231</v>
      </c>
      <c r="B233" s="155" t="s">
        <v>495</v>
      </c>
      <c r="C233" s="213" t="s">
        <v>10</v>
      </c>
      <c r="D233" s="156" t="s">
        <v>497</v>
      </c>
      <c r="E233" s="157">
        <v>145</v>
      </c>
      <c r="F233" s="158">
        <v>720</v>
      </c>
      <c r="G233" s="158">
        <f t="shared" si="91"/>
        <v>435</v>
      </c>
      <c r="H233" s="159">
        <v>50</v>
      </c>
      <c r="I233" s="159"/>
      <c r="J233" s="159"/>
      <c r="K233" s="159"/>
      <c r="L233" s="159"/>
      <c r="M233" s="159"/>
      <c r="N233" s="159"/>
      <c r="O233" s="158">
        <f t="shared" si="78"/>
        <v>485</v>
      </c>
      <c r="P233" s="159"/>
      <c r="Q233" s="158">
        <f t="shared" si="88"/>
        <v>1205</v>
      </c>
      <c r="R233" s="158">
        <f t="shared" si="92"/>
        <v>435</v>
      </c>
      <c r="S233" s="159"/>
      <c r="T233" s="159"/>
      <c r="U233" s="159"/>
      <c r="V233" s="159"/>
      <c r="W233" s="159"/>
      <c r="X233" s="159"/>
      <c r="Y233" s="159"/>
      <c r="Z233" s="158">
        <f t="shared" si="79"/>
        <v>435</v>
      </c>
      <c r="AA233" s="159"/>
      <c r="AB233" s="158">
        <f t="shared" si="89"/>
        <v>1640</v>
      </c>
      <c r="AC233" s="158">
        <f t="shared" si="93"/>
        <v>435</v>
      </c>
      <c r="AD233" s="159"/>
      <c r="AE233" s="159"/>
      <c r="AF233" s="159"/>
      <c r="AG233" s="159"/>
      <c r="AH233" s="159"/>
      <c r="AI233" s="159"/>
      <c r="AJ233" s="159"/>
      <c r="AK233" s="158">
        <f t="shared" si="80"/>
        <v>435</v>
      </c>
      <c r="AL233" s="159">
        <v>2510</v>
      </c>
      <c r="AM233" s="158">
        <f t="shared" si="81"/>
        <v>-435</v>
      </c>
      <c r="AN233" s="158">
        <f t="shared" si="90"/>
        <v>435</v>
      </c>
      <c r="AO233" s="159"/>
      <c r="AP233" s="159"/>
      <c r="AQ233" s="159"/>
      <c r="AR233" s="159"/>
      <c r="AS233" s="159"/>
      <c r="AT233" s="159"/>
      <c r="AU233" s="159"/>
      <c r="AV233" s="158">
        <f t="shared" si="75"/>
        <v>435</v>
      </c>
      <c r="AW233" s="159"/>
      <c r="AX233" s="159">
        <f t="shared" si="82"/>
        <v>0</v>
      </c>
      <c r="AY233" s="137" t="str">
        <f t="shared" si="83"/>
        <v>*</v>
      </c>
      <c r="BA233" s="139" t="str">
        <f t="shared" si="77"/>
        <v>Расчёт за 2010</v>
      </c>
      <c r="BE233" s="143" t="str">
        <f>IF(F233='База 2009'!AY245,"ДА","ПРОверитЬ")</f>
        <v>ПРОверитЬ</v>
      </c>
    </row>
    <row r="234" spans="1:57">
      <c r="A234" s="138">
        <v>232</v>
      </c>
      <c r="B234" s="160" t="s">
        <v>498</v>
      </c>
      <c r="C234" s="213" t="s">
        <v>23</v>
      </c>
      <c r="D234" s="156" t="s">
        <v>500</v>
      </c>
      <c r="E234" s="161">
        <v>120</v>
      </c>
      <c r="F234" s="158">
        <v>0</v>
      </c>
      <c r="G234" s="158">
        <f t="shared" si="91"/>
        <v>360</v>
      </c>
      <c r="H234" s="159"/>
      <c r="I234" s="159"/>
      <c r="J234" s="159"/>
      <c r="K234" s="159"/>
      <c r="L234" s="159"/>
      <c r="M234" s="159"/>
      <c r="N234" s="159"/>
      <c r="O234" s="158">
        <f t="shared" si="78"/>
        <v>360</v>
      </c>
      <c r="P234" s="159">
        <v>360</v>
      </c>
      <c r="Q234" s="158">
        <f t="shared" si="88"/>
        <v>0</v>
      </c>
      <c r="R234" s="158">
        <f t="shared" si="92"/>
        <v>360</v>
      </c>
      <c r="S234" s="159"/>
      <c r="T234" s="159">
        <v>50</v>
      </c>
      <c r="U234" s="159"/>
      <c r="V234" s="159"/>
      <c r="W234" s="159"/>
      <c r="X234" s="159"/>
      <c r="Y234" s="159">
        <v>50</v>
      </c>
      <c r="Z234" s="158">
        <f t="shared" si="79"/>
        <v>460</v>
      </c>
      <c r="AA234" s="159">
        <v>460</v>
      </c>
      <c r="AB234" s="158">
        <f t="shared" si="89"/>
        <v>0</v>
      </c>
      <c r="AC234" s="158">
        <f t="shared" si="93"/>
        <v>360</v>
      </c>
      <c r="AD234" s="159"/>
      <c r="AE234" s="159"/>
      <c r="AF234" s="159"/>
      <c r="AG234" s="159"/>
      <c r="AH234" s="159"/>
      <c r="AI234" s="159"/>
      <c r="AJ234" s="159"/>
      <c r="AK234" s="158">
        <f t="shared" si="80"/>
        <v>360</v>
      </c>
      <c r="AL234" s="159">
        <v>720</v>
      </c>
      <c r="AM234" s="158">
        <f t="shared" si="81"/>
        <v>-360</v>
      </c>
      <c r="AN234" s="158">
        <f t="shared" si="90"/>
        <v>360</v>
      </c>
      <c r="AO234" s="159"/>
      <c r="AP234" s="159">
        <v>50</v>
      </c>
      <c r="AQ234" s="159"/>
      <c r="AR234" s="159"/>
      <c r="AS234" s="159"/>
      <c r="AT234" s="159"/>
      <c r="AU234" s="159"/>
      <c r="AV234" s="158">
        <f t="shared" si="75"/>
        <v>410</v>
      </c>
      <c r="AW234" s="159">
        <v>50</v>
      </c>
      <c r="AX234" s="159">
        <f t="shared" si="82"/>
        <v>0</v>
      </c>
      <c r="AY234" s="137" t="str">
        <f t="shared" si="83"/>
        <v>*</v>
      </c>
      <c r="BA234" s="139" t="str">
        <f t="shared" si="77"/>
        <v>Расчёт за 2010</v>
      </c>
      <c r="BE234" s="143" t="str">
        <f>IF(F234='База 2009'!AY246,"ДА","ПРОверитЬ")</f>
        <v>ДА</v>
      </c>
    </row>
    <row r="235" spans="1:57">
      <c r="A235" s="138">
        <v>233</v>
      </c>
      <c r="B235" s="173" t="s">
        <v>501</v>
      </c>
      <c r="C235" s="213" t="s">
        <v>10</v>
      </c>
      <c r="D235" s="156" t="s">
        <v>943</v>
      </c>
      <c r="E235" s="161">
        <v>85</v>
      </c>
      <c r="F235" s="175">
        <v>0</v>
      </c>
      <c r="G235" s="158">
        <f t="shared" si="91"/>
        <v>255</v>
      </c>
      <c r="H235" s="159"/>
      <c r="I235" s="159"/>
      <c r="J235" s="159"/>
      <c r="K235" s="159"/>
      <c r="L235" s="159"/>
      <c r="M235" s="159"/>
      <c r="N235" s="159"/>
      <c r="O235" s="158">
        <f t="shared" si="78"/>
        <v>255</v>
      </c>
      <c r="P235" s="159">
        <v>255</v>
      </c>
      <c r="Q235" s="158">
        <f t="shared" si="88"/>
        <v>0</v>
      </c>
      <c r="R235" s="158">
        <f t="shared" si="92"/>
        <v>255</v>
      </c>
      <c r="S235" s="159"/>
      <c r="T235" s="159"/>
      <c r="U235" s="159"/>
      <c r="V235" s="159"/>
      <c r="W235" s="159"/>
      <c r="X235" s="159"/>
      <c r="Y235" s="159"/>
      <c r="Z235" s="158">
        <f t="shared" si="79"/>
        <v>255</v>
      </c>
      <c r="AA235" s="159"/>
      <c r="AB235" s="158">
        <f t="shared" si="89"/>
        <v>255</v>
      </c>
      <c r="AC235" s="158">
        <f t="shared" si="93"/>
        <v>255</v>
      </c>
      <c r="AD235" s="159"/>
      <c r="AE235" s="159"/>
      <c r="AF235" s="159"/>
      <c r="AG235" s="159"/>
      <c r="AH235" s="159"/>
      <c r="AI235" s="159"/>
      <c r="AJ235" s="159"/>
      <c r="AK235" s="158">
        <f t="shared" si="80"/>
        <v>255</v>
      </c>
      <c r="AL235" s="159">
        <v>765</v>
      </c>
      <c r="AM235" s="158">
        <f t="shared" si="81"/>
        <v>-255</v>
      </c>
      <c r="AN235" s="158">
        <f t="shared" si="90"/>
        <v>255</v>
      </c>
      <c r="AO235" s="159"/>
      <c r="AP235" s="159"/>
      <c r="AQ235" s="159"/>
      <c r="AR235" s="159"/>
      <c r="AS235" s="159"/>
      <c r="AT235" s="159"/>
      <c r="AU235" s="159"/>
      <c r="AV235" s="158">
        <f t="shared" si="75"/>
        <v>255</v>
      </c>
      <c r="AW235" s="159"/>
      <c r="AX235" s="159">
        <f t="shared" si="82"/>
        <v>0</v>
      </c>
      <c r="AY235" s="137" t="str">
        <f t="shared" si="83"/>
        <v>*</v>
      </c>
      <c r="BA235" s="139" t="str">
        <f t="shared" si="77"/>
        <v>Расчёт за 2010</v>
      </c>
      <c r="BE235" s="143" t="str">
        <f>IF(F235='База 2009'!AY247,"ДА","ПРОверитЬ")</f>
        <v>ДА</v>
      </c>
    </row>
    <row r="236" spans="1:57">
      <c r="A236" s="138">
        <v>234</v>
      </c>
      <c r="B236" s="160" t="s">
        <v>502</v>
      </c>
      <c r="C236" s="213" t="s">
        <v>23</v>
      </c>
      <c r="D236" s="156" t="s">
        <v>12</v>
      </c>
      <c r="E236" s="161">
        <v>70</v>
      </c>
      <c r="F236" s="158">
        <v>0</v>
      </c>
      <c r="G236" s="158">
        <f t="shared" si="91"/>
        <v>210</v>
      </c>
      <c r="H236" s="159"/>
      <c r="I236" s="159"/>
      <c r="J236" s="159"/>
      <c r="K236" s="159"/>
      <c r="L236" s="159"/>
      <c r="M236" s="159"/>
      <c r="N236" s="159"/>
      <c r="O236" s="158">
        <f t="shared" si="78"/>
        <v>210</v>
      </c>
      <c r="P236" s="159"/>
      <c r="Q236" s="158">
        <f t="shared" si="88"/>
        <v>210</v>
      </c>
      <c r="R236" s="158">
        <f t="shared" si="92"/>
        <v>210</v>
      </c>
      <c r="S236" s="159"/>
      <c r="T236" s="159"/>
      <c r="U236" s="159"/>
      <c r="V236" s="159"/>
      <c r="W236" s="159"/>
      <c r="X236" s="159"/>
      <c r="Y236" s="159"/>
      <c r="Z236" s="158">
        <f t="shared" si="79"/>
        <v>210</v>
      </c>
      <c r="AA236" s="159"/>
      <c r="AB236" s="158">
        <f t="shared" si="89"/>
        <v>420</v>
      </c>
      <c r="AC236" s="158">
        <f t="shared" si="93"/>
        <v>210</v>
      </c>
      <c r="AD236" s="176"/>
      <c r="AE236" s="176"/>
      <c r="AF236" s="176"/>
      <c r="AG236" s="176"/>
      <c r="AH236" s="176"/>
      <c r="AI236" s="176"/>
      <c r="AJ236" s="176"/>
      <c r="AK236" s="177">
        <f t="shared" si="80"/>
        <v>210</v>
      </c>
      <c r="AL236" s="176"/>
      <c r="AM236" s="177">
        <f t="shared" si="81"/>
        <v>630</v>
      </c>
      <c r="AN236" s="158">
        <f t="shared" si="90"/>
        <v>210</v>
      </c>
      <c r="AO236" s="176"/>
      <c r="AP236" s="176">
        <v>50</v>
      </c>
      <c r="AQ236" s="176"/>
      <c r="AR236" s="176"/>
      <c r="AS236" s="176"/>
      <c r="AT236" s="176"/>
      <c r="AU236" s="176"/>
      <c r="AV236" s="177">
        <f t="shared" ref="AV236:AV299" si="94">SUM(AN236:AU236)</f>
        <v>260</v>
      </c>
      <c r="AW236" s="176">
        <v>890</v>
      </c>
      <c r="AX236" s="176">
        <f t="shared" si="82"/>
        <v>0</v>
      </c>
      <c r="AY236" s="137" t="str">
        <f t="shared" si="83"/>
        <v>*</v>
      </c>
      <c r="BA236" s="139" t="str">
        <f t="shared" si="77"/>
        <v>Расчёт за 2010</v>
      </c>
      <c r="BE236" s="143" t="str">
        <f>IF(F236='База 2009'!AY248,"ДА","ПРОверитЬ")</f>
        <v>ДА</v>
      </c>
    </row>
    <row r="237" spans="1:57">
      <c r="A237" s="138">
        <v>235</v>
      </c>
      <c r="B237" s="162" t="s">
        <v>504</v>
      </c>
      <c r="C237" s="214" t="s">
        <v>30</v>
      </c>
      <c r="D237" s="164"/>
      <c r="E237" s="162"/>
      <c r="F237" s="165">
        <v>1980</v>
      </c>
      <c r="G237" s="166">
        <f t="shared" si="91"/>
        <v>0</v>
      </c>
      <c r="H237" s="167"/>
      <c r="I237" s="167"/>
      <c r="J237" s="167"/>
      <c r="K237" s="167"/>
      <c r="L237" s="167"/>
      <c r="M237" s="167"/>
      <c r="N237" s="167"/>
      <c r="O237" s="166">
        <f t="shared" si="78"/>
        <v>0</v>
      </c>
      <c r="P237" s="167"/>
      <c r="Q237" s="166">
        <f t="shared" si="88"/>
        <v>1980</v>
      </c>
      <c r="R237" s="166">
        <f t="shared" si="92"/>
        <v>0</v>
      </c>
      <c r="S237" s="167"/>
      <c r="T237" s="167"/>
      <c r="U237" s="167"/>
      <c r="V237" s="167"/>
      <c r="W237" s="167"/>
      <c r="X237" s="167"/>
      <c r="Y237" s="167"/>
      <c r="Z237" s="166">
        <f t="shared" si="79"/>
        <v>0</v>
      </c>
      <c r="AA237" s="167"/>
      <c r="AB237" s="166">
        <f t="shared" si="89"/>
        <v>1980</v>
      </c>
      <c r="AC237" s="166">
        <f t="shared" si="93"/>
        <v>0</v>
      </c>
      <c r="AD237" s="167"/>
      <c r="AE237" s="167"/>
      <c r="AF237" s="167"/>
      <c r="AG237" s="167"/>
      <c r="AH237" s="167"/>
      <c r="AI237" s="167"/>
      <c r="AJ237" s="167"/>
      <c r="AK237" s="166">
        <f t="shared" si="80"/>
        <v>0</v>
      </c>
      <c r="AL237" s="167"/>
      <c r="AM237" s="166">
        <f t="shared" si="81"/>
        <v>1980</v>
      </c>
      <c r="AN237" s="166">
        <f t="shared" si="90"/>
        <v>0</v>
      </c>
      <c r="AO237" s="167"/>
      <c r="AP237" s="167"/>
      <c r="AQ237" s="167"/>
      <c r="AR237" s="167"/>
      <c r="AS237" s="167"/>
      <c r="AT237" s="167"/>
      <c r="AU237" s="167"/>
      <c r="AV237" s="166">
        <f t="shared" si="94"/>
        <v>0</v>
      </c>
      <c r="AW237" s="167"/>
      <c r="AX237" s="167">
        <f t="shared" si="82"/>
        <v>1980</v>
      </c>
      <c r="AY237" s="137" t="str">
        <f t="shared" si="83"/>
        <v/>
      </c>
      <c r="BA237" s="139" t="str">
        <f t="shared" si="77"/>
        <v>Долг</v>
      </c>
      <c r="BE237" s="143" t="str">
        <f>IF(F237='База 2009'!AY249,"ДА","ПРОверитЬ")</f>
        <v>ПРОверитЬ</v>
      </c>
    </row>
    <row r="238" spans="1:57">
      <c r="A238" s="138">
        <v>236</v>
      </c>
      <c r="B238" s="160" t="s">
        <v>505</v>
      </c>
      <c r="C238" s="213" t="s">
        <v>23</v>
      </c>
      <c r="D238" s="156" t="s">
        <v>12</v>
      </c>
      <c r="E238" s="161">
        <v>50</v>
      </c>
      <c r="F238" s="177">
        <v>0</v>
      </c>
      <c r="G238" s="158">
        <f t="shared" si="91"/>
        <v>150</v>
      </c>
      <c r="H238" s="176"/>
      <c r="I238" s="176"/>
      <c r="J238" s="176"/>
      <c r="K238" s="176"/>
      <c r="L238" s="176"/>
      <c r="M238" s="176"/>
      <c r="N238" s="176"/>
      <c r="O238" s="158">
        <f t="shared" si="78"/>
        <v>150</v>
      </c>
      <c r="P238" s="176">
        <v>300</v>
      </c>
      <c r="Q238" s="177">
        <f t="shared" si="88"/>
        <v>-150</v>
      </c>
      <c r="R238" s="158">
        <f t="shared" si="92"/>
        <v>150</v>
      </c>
      <c r="S238" s="176">
        <v>50</v>
      </c>
      <c r="T238" s="176"/>
      <c r="U238" s="176"/>
      <c r="V238" s="176"/>
      <c r="W238" s="176"/>
      <c r="X238" s="176"/>
      <c r="Y238" s="176"/>
      <c r="Z238" s="177">
        <f t="shared" si="79"/>
        <v>200</v>
      </c>
      <c r="AA238" s="176"/>
      <c r="AB238" s="177">
        <f t="shared" si="89"/>
        <v>50</v>
      </c>
      <c r="AC238" s="158">
        <f t="shared" si="93"/>
        <v>150</v>
      </c>
      <c r="AD238" s="176"/>
      <c r="AE238" s="176"/>
      <c r="AF238" s="176"/>
      <c r="AG238" s="176"/>
      <c r="AH238" s="176"/>
      <c r="AI238" s="176"/>
      <c r="AJ238" s="176"/>
      <c r="AK238" s="177">
        <f t="shared" si="80"/>
        <v>150</v>
      </c>
      <c r="AL238" s="176">
        <v>500</v>
      </c>
      <c r="AM238" s="177">
        <f t="shared" si="81"/>
        <v>-300</v>
      </c>
      <c r="AN238" s="158">
        <f t="shared" si="90"/>
        <v>150</v>
      </c>
      <c r="AO238" s="176">
        <v>50</v>
      </c>
      <c r="AP238" s="176"/>
      <c r="AQ238" s="176"/>
      <c r="AR238" s="176"/>
      <c r="AS238" s="176"/>
      <c r="AT238" s="176"/>
      <c r="AU238" s="176"/>
      <c r="AV238" s="177">
        <f t="shared" si="94"/>
        <v>200</v>
      </c>
      <c r="AW238" s="176"/>
      <c r="AX238" s="176">
        <f t="shared" si="82"/>
        <v>-100</v>
      </c>
      <c r="AY238" s="137" t="str">
        <f t="shared" si="83"/>
        <v/>
      </c>
      <c r="BA238" s="139" t="str">
        <f t="shared" si="77"/>
        <v>Предоплата за 2011</v>
      </c>
      <c r="BE238" s="143" t="str">
        <f>IF(F238='База 2009'!AY250,"ДА","ПРОверитЬ")</f>
        <v>ДА</v>
      </c>
    </row>
    <row r="239" spans="1:57">
      <c r="A239" s="138">
        <v>237</v>
      </c>
      <c r="B239" s="160" t="s">
        <v>507</v>
      </c>
      <c r="C239" s="213" t="s">
        <v>14</v>
      </c>
      <c r="D239" s="156" t="s">
        <v>12</v>
      </c>
      <c r="E239" s="161">
        <v>275</v>
      </c>
      <c r="F239" s="158">
        <v>875</v>
      </c>
      <c r="G239" s="158">
        <f t="shared" si="91"/>
        <v>825</v>
      </c>
      <c r="H239" s="159"/>
      <c r="I239" s="159"/>
      <c r="J239" s="159"/>
      <c r="K239" s="159"/>
      <c r="L239" s="159"/>
      <c r="M239" s="159"/>
      <c r="N239" s="159"/>
      <c r="O239" s="158">
        <f t="shared" si="78"/>
        <v>825</v>
      </c>
      <c r="P239" s="159"/>
      <c r="Q239" s="158">
        <f t="shared" si="88"/>
        <v>1700</v>
      </c>
      <c r="R239" s="158">
        <f t="shared" si="92"/>
        <v>825</v>
      </c>
      <c r="S239" s="159">
        <v>100</v>
      </c>
      <c r="T239" s="159"/>
      <c r="U239" s="159"/>
      <c r="V239" s="159"/>
      <c r="W239" s="159"/>
      <c r="X239" s="159"/>
      <c r="Y239" s="159">
        <v>120</v>
      </c>
      <c r="Z239" s="158">
        <f t="shared" si="79"/>
        <v>1045</v>
      </c>
      <c r="AA239" s="159">
        <v>2695</v>
      </c>
      <c r="AB239" s="158">
        <f t="shared" si="89"/>
        <v>50</v>
      </c>
      <c r="AC239" s="158">
        <f t="shared" si="93"/>
        <v>825</v>
      </c>
      <c r="AD239" s="176"/>
      <c r="AE239" s="176"/>
      <c r="AF239" s="176"/>
      <c r="AG239" s="176"/>
      <c r="AH239" s="176"/>
      <c r="AI239" s="176"/>
      <c r="AJ239" s="176"/>
      <c r="AK239" s="177">
        <f t="shared" si="80"/>
        <v>825</v>
      </c>
      <c r="AL239" s="176"/>
      <c r="AM239" s="177">
        <f t="shared" si="81"/>
        <v>875</v>
      </c>
      <c r="AN239" s="158">
        <f t="shared" si="90"/>
        <v>825</v>
      </c>
      <c r="AO239" s="176"/>
      <c r="AP239" s="176"/>
      <c r="AQ239" s="176"/>
      <c r="AR239" s="176"/>
      <c r="AS239" s="176"/>
      <c r="AT239" s="176"/>
      <c r="AU239" s="176"/>
      <c r="AV239" s="177">
        <f t="shared" si="94"/>
        <v>825</v>
      </c>
      <c r="AW239" s="176"/>
      <c r="AX239" s="176">
        <f t="shared" si="82"/>
        <v>1700</v>
      </c>
      <c r="AY239" s="137" t="str">
        <f t="shared" si="83"/>
        <v/>
      </c>
      <c r="BA239" s="139" t="str">
        <f t="shared" si="77"/>
        <v>Долг</v>
      </c>
      <c r="BE239" s="143" t="str">
        <f>IF(F239='База 2009'!AY251,"ДА","ПРОверитЬ")</f>
        <v>ПРОверитЬ</v>
      </c>
    </row>
    <row r="240" spans="1:57">
      <c r="A240" s="138">
        <v>238</v>
      </c>
      <c r="B240" s="173" t="s">
        <v>509</v>
      </c>
      <c r="C240" s="213" t="s">
        <v>23</v>
      </c>
      <c r="D240" s="174"/>
      <c r="E240" s="173"/>
      <c r="F240" s="175">
        <v>0</v>
      </c>
      <c r="G240" s="158">
        <f t="shared" si="91"/>
        <v>0</v>
      </c>
      <c r="H240" s="159"/>
      <c r="I240" s="159"/>
      <c r="J240" s="159"/>
      <c r="K240" s="159"/>
      <c r="L240" s="159"/>
      <c r="M240" s="159"/>
      <c r="N240" s="159"/>
      <c r="O240" s="158">
        <f t="shared" si="78"/>
        <v>0</v>
      </c>
      <c r="P240" s="159"/>
      <c r="Q240" s="158">
        <f t="shared" si="88"/>
        <v>0</v>
      </c>
      <c r="R240" s="158">
        <f t="shared" si="92"/>
        <v>0</v>
      </c>
      <c r="S240" s="159"/>
      <c r="T240" s="159"/>
      <c r="U240" s="159"/>
      <c r="V240" s="159"/>
      <c r="W240" s="159"/>
      <c r="X240" s="159"/>
      <c r="Y240" s="159"/>
      <c r="Z240" s="158">
        <f t="shared" si="79"/>
        <v>0</v>
      </c>
      <c r="AA240" s="159"/>
      <c r="AB240" s="158">
        <f t="shared" si="89"/>
        <v>0</v>
      </c>
      <c r="AC240" s="158">
        <f t="shared" si="93"/>
        <v>0</v>
      </c>
      <c r="AD240" s="176"/>
      <c r="AE240" s="176"/>
      <c r="AF240" s="176"/>
      <c r="AG240" s="176"/>
      <c r="AH240" s="176"/>
      <c r="AI240" s="176"/>
      <c r="AJ240" s="176"/>
      <c r="AK240" s="177">
        <f t="shared" si="80"/>
        <v>0</v>
      </c>
      <c r="AL240" s="176"/>
      <c r="AM240" s="177">
        <f t="shared" si="81"/>
        <v>0</v>
      </c>
      <c r="AN240" s="158">
        <f t="shared" si="90"/>
        <v>0</v>
      </c>
      <c r="AO240" s="176"/>
      <c r="AP240" s="176"/>
      <c r="AQ240" s="176"/>
      <c r="AR240" s="176"/>
      <c r="AS240" s="176"/>
      <c r="AT240" s="176"/>
      <c r="AU240" s="176"/>
      <c r="AV240" s="177">
        <f t="shared" si="94"/>
        <v>0</v>
      </c>
      <c r="AW240" s="176"/>
      <c r="AX240" s="176">
        <f t="shared" si="82"/>
        <v>0</v>
      </c>
      <c r="AY240" s="137" t="str">
        <f t="shared" si="83"/>
        <v>*</v>
      </c>
      <c r="BA240" s="139" t="str">
        <f t="shared" si="77"/>
        <v>Расчёт за 2010</v>
      </c>
      <c r="BE240" s="143" t="str">
        <f>IF(F240='База 2009'!AY252,"ДА","ПРОверитЬ")</f>
        <v>ПРОверитЬ</v>
      </c>
    </row>
    <row r="241" spans="1:57">
      <c r="A241" s="138">
        <v>239</v>
      </c>
      <c r="B241" s="160" t="s">
        <v>510</v>
      </c>
      <c r="C241" s="213" t="s">
        <v>14</v>
      </c>
      <c r="D241" s="156" t="s">
        <v>512</v>
      </c>
      <c r="E241" s="161">
        <v>165</v>
      </c>
      <c r="F241" s="158">
        <v>-990</v>
      </c>
      <c r="G241" s="158">
        <f t="shared" si="91"/>
        <v>495</v>
      </c>
      <c r="H241" s="159"/>
      <c r="I241" s="159"/>
      <c r="J241" s="159"/>
      <c r="K241" s="159"/>
      <c r="L241" s="159"/>
      <c r="M241" s="159"/>
      <c r="N241" s="159"/>
      <c r="O241" s="158">
        <f t="shared" si="78"/>
        <v>495</v>
      </c>
      <c r="P241" s="159"/>
      <c r="Q241" s="158">
        <f t="shared" si="88"/>
        <v>-495</v>
      </c>
      <c r="R241" s="158">
        <f t="shared" si="92"/>
        <v>495</v>
      </c>
      <c r="S241" s="159"/>
      <c r="T241" s="159"/>
      <c r="U241" s="159"/>
      <c r="V241" s="159"/>
      <c r="W241" s="159"/>
      <c r="X241" s="159"/>
      <c r="Y241" s="159">
        <v>50</v>
      </c>
      <c r="Z241" s="158">
        <f t="shared" si="79"/>
        <v>545</v>
      </c>
      <c r="AA241" s="159">
        <v>50</v>
      </c>
      <c r="AB241" s="158">
        <f t="shared" si="89"/>
        <v>0</v>
      </c>
      <c r="AC241" s="158">
        <f t="shared" si="93"/>
        <v>495</v>
      </c>
      <c r="AD241" s="176"/>
      <c r="AE241" s="176"/>
      <c r="AF241" s="176"/>
      <c r="AG241" s="176"/>
      <c r="AH241" s="176"/>
      <c r="AI241" s="176"/>
      <c r="AJ241" s="176"/>
      <c r="AK241" s="177">
        <f t="shared" si="80"/>
        <v>495</v>
      </c>
      <c r="AL241" s="176">
        <v>990</v>
      </c>
      <c r="AM241" s="177">
        <f t="shared" si="81"/>
        <v>-495</v>
      </c>
      <c r="AN241" s="158">
        <f t="shared" si="90"/>
        <v>495</v>
      </c>
      <c r="AO241" s="176"/>
      <c r="AP241" s="176"/>
      <c r="AQ241" s="176"/>
      <c r="AR241" s="176"/>
      <c r="AS241" s="176"/>
      <c r="AT241" s="176"/>
      <c r="AU241" s="176"/>
      <c r="AV241" s="177">
        <f t="shared" si="94"/>
        <v>495</v>
      </c>
      <c r="AW241" s="176"/>
      <c r="AX241" s="176">
        <f t="shared" si="82"/>
        <v>0</v>
      </c>
      <c r="AY241" s="137" t="str">
        <f t="shared" si="83"/>
        <v>*</v>
      </c>
      <c r="BA241" s="139" t="str">
        <f t="shared" si="77"/>
        <v>Расчёт за 2010</v>
      </c>
      <c r="BE241" s="143" t="str">
        <f>IF(F241='База 2009'!AY253,"ДА","ПРОверитЬ")</f>
        <v>ПРОверитЬ</v>
      </c>
    </row>
    <row r="242" spans="1:57">
      <c r="A242" s="138">
        <v>240</v>
      </c>
      <c r="B242" s="160" t="s">
        <v>513</v>
      </c>
      <c r="C242" s="213" t="s">
        <v>23</v>
      </c>
      <c r="D242" s="156" t="s">
        <v>514</v>
      </c>
      <c r="E242" s="161">
        <v>100</v>
      </c>
      <c r="F242" s="158">
        <v>0</v>
      </c>
      <c r="G242" s="158">
        <f t="shared" si="91"/>
        <v>300</v>
      </c>
      <c r="H242" s="159"/>
      <c r="I242" s="159"/>
      <c r="J242" s="159"/>
      <c r="K242" s="159"/>
      <c r="L242" s="159"/>
      <c r="M242" s="159"/>
      <c r="N242" s="159"/>
      <c r="O242" s="158">
        <f t="shared" si="78"/>
        <v>300</v>
      </c>
      <c r="P242" s="159">
        <v>1200</v>
      </c>
      <c r="Q242" s="158">
        <f t="shared" ref="Q242:Q273" si="95">F242+O242-P242</f>
        <v>-900</v>
      </c>
      <c r="R242" s="158">
        <f t="shared" si="92"/>
        <v>300</v>
      </c>
      <c r="S242" s="159">
        <v>120</v>
      </c>
      <c r="T242" s="159">
        <v>150</v>
      </c>
      <c r="U242" s="159"/>
      <c r="V242" s="159"/>
      <c r="W242" s="159"/>
      <c r="X242" s="159"/>
      <c r="Y242" s="159"/>
      <c r="Z242" s="158">
        <f t="shared" si="79"/>
        <v>570</v>
      </c>
      <c r="AA242" s="159">
        <v>270</v>
      </c>
      <c r="AB242" s="158">
        <f t="shared" si="89"/>
        <v>-600</v>
      </c>
      <c r="AC242" s="158">
        <f t="shared" si="93"/>
        <v>300</v>
      </c>
      <c r="AD242" s="159"/>
      <c r="AE242" s="159"/>
      <c r="AF242" s="159"/>
      <c r="AG242" s="159"/>
      <c r="AH242" s="159"/>
      <c r="AI242" s="159"/>
      <c r="AJ242" s="226">
        <v>50</v>
      </c>
      <c r="AK242" s="158">
        <f t="shared" si="80"/>
        <v>350</v>
      </c>
      <c r="AL242" s="159">
        <v>50</v>
      </c>
      <c r="AM242" s="158">
        <f t="shared" si="81"/>
        <v>-300</v>
      </c>
      <c r="AN242" s="158">
        <f t="shared" si="90"/>
        <v>300</v>
      </c>
      <c r="AO242" s="159"/>
      <c r="AP242" s="159"/>
      <c r="AQ242" s="159"/>
      <c r="AR242" s="159"/>
      <c r="AS242" s="159"/>
      <c r="AT242" s="159"/>
      <c r="AU242" s="159"/>
      <c r="AV242" s="158">
        <f t="shared" si="94"/>
        <v>300</v>
      </c>
      <c r="AW242" s="159"/>
      <c r="AX242" s="159">
        <f t="shared" si="82"/>
        <v>0</v>
      </c>
      <c r="AY242" s="137" t="str">
        <f t="shared" si="83"/>
        <v>*</v>
      </c>
      <c r="BA242" s="139" t="str">
        <f t="shared" si="77"/>
        <v>Расчёт за 2010</v>
      </c>
      <c r="BE242" s="143" t="str">
        <f>IF(F242='База 2009'!AY254,"ДА","ПРОверитЬ")</f>
        <v>ДА</v>
      </c>
    </row>
    <row r="243" spans="1:57">
      <c r="A243" s="138">
        <v>241</v>
      </c>
      <c r="B243" s="160" t="s">
        <v>515</v>
      </c>
      <c r="C243" s="213" t="s">
        <v>23</v>
      </c>
      <c r="D243" s="156" t="s">
        <v>517</v>
      </c>
      <c r="E243" s="161">
        <v>85</v>
      </c>
      <c r="F243" s="158">
        <v>0</v>
      </c>
      <c r="G243" s="158">
        <f t="shared" si="91"/>
        <v>255</v>
      </c>
      <c r="H243" s="159"/>
      <c r="I243" s="159"/>
      <c r="J243" s="159"/>
      <c r="K243" s="159"/>
      <c r="L243" s="159"/>
      <c r="M243" s="159"/>
      <c r="N243" s="159"/>
      <c r="O243" s="158">
        <f t="shared" si="78"/>
        <v>255</v>
      </c>
      <c r="P243" s="159">
        <v>255</v>
      </c>
      <c r="Q243" s="158">
        <f t="shared" si="95"/>
        <v>0</v>
      </c>
      <c r="R243" s="158">
        <f t="shared" si="92"/>
        <v>255</v>
      </c>
      <c r="S243" s="159"/>
      <c r="T243" s="159"/>
      <c r="U243" s="159"/>
      <c r="V243" s="159"/>
      <c r="W243" s="159"/>
      <c r="X243" s="159"/>
      <c r="Y243" s="159">
        <v>50</v>
      </c>
      <c r="Z243" s="158">
        <f t="shared" si="79"/>
        <v>305</v>
      </c>
      <c r="AA243" s="159">
        <v>305</v>
      </c>
      <c r="AB243" s="158">
        <f t="shared" si="89"/>
        <v>0</v>
      </c>
      <c r="AC243" s="158">
        <f t="shared" si="93"/>
        <v>255</v>
      </c>
      <c r="AD243" s="159"/>
      <c r="AE243" s="159"/>
      <c r="AF243" s="159"/>
      <c r="AG243" s="159"/>
      <c r="AH243" s="159"/>
      <c r="AI243" s="159"/>
      <c r="AJ243" s="159"/>
      <c r="AK243" s="158">
        <f t="shared" si="80"/>
        <v>255</v>
      </c>
      <c r="AL243" s="159">
        <v>610</v>
      </c>
      <c r="AM243" s="158">
        <f t="shared" si="81"/>
        <v>-355</v>
      </c>
      <c r="AN243" s="158">
        <f t="shared" si="90"/>
        <v>255</v>
      </c>
      <c r="AO243" s="159"/>
      <c r="AP243" s="159">
        <v>100</v>
      </c>
      <c r="AQ243" s="159"/>
      <c r="AR243" s="159"/>
      <c r="AS243" s="159"/>
      <c r="AT243" s="159"/>
      <c r="AU243" s="159">
        <v>50</v>
      </c>
      <c r="AV243" s="158">
        <f t="shared" si="94"/>
        <v>405</v>
      </c>
      <c r="AW243" s="159"/>
      <c r="AX243" s="159">
        <f t="shared" si="82"/>
        <v>50</v>
      </c>
      <c r="AY243" s="137" t="str">
        <f t="shared" si="83"/>
        <v/>
      </c>
      <c r="BA243" s="139" t="str">
        <f t="shared" si="77"/>
        <v>Долг</v>
      </c>
      <c r="BE243" s="143" t="str">
        <f>IF(F243='База 2009'!AY256,"ДА","ПРОверитЬ")</f>
        <v>ДА</v>
      </c>
    </row>
    <row r="244" spans="1:57">
      <c r="A244" s="138">
        <v>242</v>
      </c>
      <c r="B244" s="160" t="s">
        <v>518</v>
      </c>
      <c r="C244" s="213" t="s">
        <v>14</v>
      </c>
      <c r="D244" s="220" t="s">
        <v>1148</v>
      </c>
      <c r="E244" s="161">
        <v>50</v>
      </c>
      <c r="F244" s="158">
        <v>0</v>
      </c>
      <c r="G244" s="158">
        <f t="shared" si="91"/>
        <v>150</v>
      </c>
      <c r="H244" s="159"/>
      <c r="I244" s="159"/>
      <c r="J244" s="159"/>
      <c r="K244" s="159"/>
      <c r="L244" s="159"/>
      <c r="M244" s="159"/>
      <c r="N244" s="159"/>
      <c r="O244" s="158">
        <f t="shared" si="78"/>
        <v>150</v>
      </c>
      <c r="P244" s="159"/>
      <c r="Q244" s="158">
        <f t="shared" si="95"/>
        <v>150</v>
      </c>
      <c r="R244" s="158">
        <f t="shared" si="92"/>
        <v>150</v>
      </c>
      <c r="S244" s="159"/>
      <c r="T244" s="159"/>
      <c r="U244" s="159"/>
      <c r="V244" s="159"/>
      <c r="W244" s="159"/>
      <c r="X244" s="159"/>
      <c r="Y244" s="159"/>
      <c r="Z244" s="158">
        <f t="shared" si="79"/>
        <v>150</v>
      </c>
      <c r="AA244" s="159">
        <v>600</v>
      </c>
      <c r="AB244" s="158">
        <f t="shared" si="89"/>
        <v>-300</v>
      </c>
      <c r="AC244" s="158">
        <f t="shared" si="93"/>
        <v>150</v>
      </c>
      <c r="AD244" s="159"/>
      <c r="AE244" s="159"/>
      <c r="AF244" s="159"/>
      <c r="AG244" s="159"/>
      <c r="AH244" s="159"/>
      <c r="AI244" s="159"/>
      <c r="AJ244" s="159"/>
      <c r="AK244" s="158">
        <f t="shared" si="80"/>
        <v>150</v>
      </c>
      <c r="AL244" s="159"/>
      <c r="AM244" s="158">
        <f t="shared" si="81"/>
        <v>-150</v>
      </c>
      <c r="AN244" s="158">
        <f t="shared" si="90"/>
        <v>150</v>
      </c>
      <c r="AO244" s="159"/>
      <c r="AP244" s="159"/>
      <c r="AQ244" s="159"/>
      <c r="AR244" s="159"/>
      <c r="AS244" s="159"/>
      <c r="AT244" s="159"/>
      <c r="AU244" s="159"/>
      <c r="AV244" s="158">
        <f t="shared" si="94"/>
        <v>150</v>
      </c>
      <c r="AW244" s="159">
        <v>650</v>
      </c>
      <c r="AX244" s="159">
        <f t="shared" si="82"/>
        <v>-650</v>
      </c>
      <c r="AY244" s="137" t="str">
        <f t="shared" si="83"/>
        <v/>
      </c>
      <c r="AZ244" s="137" t="s">
        <v>1121</v>
      </c>
      <c r="BA244" s="139" t="str">
        <f t="shared" si="77"/>
        <v>Предоплата за 2011</v>
      </c>
      <c r="BE244" s="143" t="str">
        <f>IF(F244='База 2009'!AY257,"ДА","ПРОверитЬ")</f>
        <v>ДА</v>
      </c>
    </row>
    <row r="245" spans="1:57">
      <c r="A245" s="138">
        <v>243</v>
      </c>
      <c r="B245" s="160" t="s">
        <v>521</v>
      </c>
      <c r="C245" s="213" t="s">
        <v>14</v>
      </c>
      <c r="D245" s="156" t="s">
        <v>523</v>
      </c>
      <c r="E245" s="161">
        <v>140</v>
      </c>
      <c r="F245" s="158">
        <v>0</v>
      </c>
      <c r="G245" s="158">
        <f t="shared" si="91"/>
        <v>420</v>
      </c>
      <c r="H245" s="159"/>
      <c r="I245" s="159"/>
      <c r="J245" s="159"/>
      <c r="K245" s="159"/>
      <c r="L245" s="159"/>
      <c r="M245" s="159"/>
      <c r="N245" s="159"/>
      <c r="O245" s="158">
        <f t="shared" si="78"/>
        <v>420</v>
      </c>
      <c r="P245" s="159">
        <v>420</v>
      </c>
      <c r="Q245" s="158">
        <f t="shared" si="95"/>
        <v>0</v>
      </c>
      <c r="R245" s="158">
        <f t="shared" si="92"/>
        <v>420</v>
      </c>
      <c r="S245" s="159"/>
      <c r="T245" s="159"/>
      <c r="U245" s="159"/>
      <c r="V245" s="159"/>
      <c r="W245" s="159"/>
      <c r="X245" s="159"/>
      <c r="Y245" s="159">
        <v>50</v>
      </c>
      <c r="Z245" s="158">
        <f t="shared" si="79"/>
        <v>470</v>
      </c>
      <c r="AA245" s="159">
        <v>470</v>
      </c>
      <c r="AB245" s="158">
        <f t="shared" si="89"/>
        <v>0</v>
      </c>
      <c r="AC245" s="158">
        <f t="shared" si="93"/>
        <v>420</v>
      </c>
      <c r="AD245" s="159"/>
      <c r="AE245" s="159"/>
      <c r="AF245" s="159"/>
      <c r="AG245" s="159"/>
      <c r="AH245" s="159"/>
      <c r="AI245" s="159"/>
      <c r="AJ245" s="159"/>
      <c r="AK245" s="158">
        <f t="shared" si="80"/>
        <v>420</v>
      </c>
      <c r="AL245" s="159">
        <v>840</v>
      </c>
      <c r="AM245" s="158">
        <f t="shared" si="81"/>
        <v>-420</v>
      </c>
      <c r="AN245" s="158">
        <f t="shared" si="90"/>
        <v>420</v>
      </c>
      <c r="AO245" s="159"/>
      <c r="AP245" s="159"/>
      <c r="AQ245" s="159"/>
      <c r="AR245" s="159"/>
      <c r="AS245" s="159"/>
      <c r="AT245" s="159"/>
      <c r="AU245" s="159"/>
      <c r="AV245" s="158">
        <f t="shared" si="94"/>
        <v>420</v>
      </c>
      <c r="AW245" s="159"/>
      <c r="AX245" s="159">
        <f t="shared" si="82"/>
        <v>0</v>
      </c>
      <c r="AY245" s="137" t="str">
        <f t="shared" si="83"/>
        <v>*</v>
      </c>
      <c r="BA245" s="139" t="str">
        <f t="shared" si="77"/>
        <v>Расчёт за 2010</v>
      </c>
      <c r="BE245" s="143" t="str">
        <f>IF(F245='База 2009'!AY258,"ДА","ПРОверитЬ")</f>
        <v>ПРОверитЬ</v>
      </c>
    </row>
    <row r="246" spans="1:57">
      <c r="A246" s="138">
        <v>244</v>
      </c>
      <c r="B246" s="160" t="s">
        <v>524</v>
      </c>
      <c r="C246" s="213" t="s">
        <v>23</v>
      </c>
      <c r="D246" s="156" t="s">
        <v>842</v>
      </c>
      <c r="E246" s="161">
        <v>70</v>
      </c>
      <c r="F246" s="158">
        <v>0</v>
      </c>
      <c r="G246" s="158">
        <f t="shared" si="91"/>
        <v>210</v>
      </c>
      <c r="H246" s="159"/>
      <c r="I246" s="159"/>
      <c r="J246" s="159"/>
      <c r="K246" s="159"/>
      <c r="L246" s="159"/>
      <c r="M246" s="159"/>
      <c r="N246" s="159"/>
      <c r="O246" s="158">
        <f t="shared" si="78"/>
        <v>210</v>
      </c>
      <c r="P246" s="159">
        <v>840</v>
      </c>
      <c r="Q246" s="158">
        <f t="shared" si="95"/>
        <v>-630</v>
      </c>
      <c r="R246" s="158">
        <f t="shared" si="92"/>
        <v>210</v>
      </c>
      <c r="S246" s="159"/>
      <c r="T246" s="159"/>
      <c r="U246" s="159"/>
      <c r="V246" s="159"/>
      <c r="W246" s="159"/>
      <c r="X246" s="159"/>
      <c r="Y246" s="159"/>
      <c r="Z246" s="158">
        <f t="shared" si="79"/>
        <v>210</v>
      </c>
      <c r="AA246" s="159"/>
      <c r="AB246" s="158">
        <f t="shared" si="89"/>
        <v>-420</v>
      </c>
      <c r="AC246" s="158">
        <f t="shared" si="93"/>
        <v>210</v>
      </c>
      <c r="AD246" s="159"/>
      <c r="AE246" s="159"/>
      <c r="AF246" s="159"/>
      <c r="AG246" s="159"/>
      <c r="AH246" s="159"/>
      <c r="AI246" s="159"/>
      <c r="AJ246" s="159"/>
      <c r="AK246" s="158">
        <f t="shared" si="80"/>
        <v>210</v>
      </c>
      <c r="AL246" s="159"/>
      <c r="AM246" s="158">
        <f t="shared" si="81"/>
        <v>-210</v>
      </c>
      <c r="AN246" s="158">
        <f t="shared" si="90"/>
        <v>210</v>
      </c>
      <c r="AO246" s="159"/>
      <c r="AP246" s="159"/>
      <c r="AQ246" s="159"/>
      <c r="AR246" s="159"/>
      <c r="AS246" s="159"/>
      <c r="AT246" s="159"/>
      <c r="AU246" s="159"/>
      <c r="AV246" s="158">
        <f t="shared" si="94"/>
        <v>210</v>
      </c>
      <c r="AW246" s="159"/>
      <c r="AX246" s="159">
        <f t="shared" si="82"/>
        <v>0</v>
      </c>
      <c r="AY246" s="137" t="str">
        <f t="shared" si="83"/>
        <v>*</v>
      </c>
      <c r="AZ246" s="137" t="s">
        <v>1121</v>
      </c>
      <c r="BA246" s="139" t="str">
        <f t="shared" si="77"/>
        <v>Расчёт за 2010</v>
      </c>
      <c r="BE246" s="143" t="str">
        <f>IF(F246='База 2009'!AY259,"ДА","ПРОверитЬ")</f>
        <v>ПРОверитЬ</v>
      </c>
    </row>
    <row r="247" spans="1:57">
      <c r="A247" s="138">
        <v>245</v>
      </c>
      <c r="B247" s="169" t="s">
        <v>526</v>
      </c>
      <c r="C247" s="215" t="s">
        <v>14</v>
      </c>
      <c r="D247" s="170" t="s">
        <v>528</v>
      </c>
      <c r="E247" s="171">
        <v>235</v>
      </c>
      <c r="F247" s="166">
        <v>4935</v>
      </c>
      <c r="G247" s="166">
        <v>0</v>
      </c>
      <c r="H247" s="167"/>
      <c r="I247" s="167"/>
      <c r="J247" s="167"/>
      <c r="K247" s="167"/>
      <c r="L247" s="167"/>
      <c r="M247" s="167"/>
      <c r="N247" s="167"/>
      <c r="O247" s="166">
        <f t="shared" si="78"/>
        <v>0</v>
      </c>
      <c r="P247" s="167"/>
      <c r="Q247" s="166">
        <f t="shared" si="95"/>
        <v>4935</v>
      </c>
      <c r="R247" s="166">
        <v>0</v>
      </c>
      <c r="S247" s="167"/>
      <c r="T247" s="167"/>
      <c r="U247" s="167"/>
      <c r="V247" s="167"/>
      <c r="W247" s="167"/>
      <c r="X247" s="167"/>
      <c r="Y247" s="167"/>
      <c r="Z247" s="166">
        <f t="shared" si="79"/>
        <v>0</v>
      </c>
      <c r="AA247" s="167"/>
      <c r="AB247" s="166">
        <f t="shared" si="89"/>
        <v>4935</v>
      </c>
      <c r="AC247" s="166">
        <v>0</v>
      </c>
      <c r="AD247" s="167"/>
      <c r="AE247" s="167"/>
      <c r="AF247" s="167"/>
      <c r="AG247" s="167"/>
      <c r="AH247" s="167"/>
      <c r="AI247" s="167"/>
      <c r="AJ247" s="167"/>
      <c r="AK247" s="166">
        <f t="shared" si="80"/>
        <v>0</v>
      </c>
      <c r="AL247" s="167"/>
      <c r="AM247" s="166">
        <f t="shared" si="81"/>
        <v>4935</v>
      </c>
      <c r="AN247" s="166">
        <v>0</v>
      </c>
      <c r="AO247" s="167"/>
      <c r="AP247" s="167"/>
      <c r="AQ247" s="167"/>
      <c r="AR247" s="167"/>
      <c r="AS247" s="167"/>
      <c r="AT247" s="167"/>
      <c r="AU247" s="167"/>
      <c r="AV247" s="166">
        <f t="shared" si="94"/>
        <v>0</v>
      </c>
      <c r="AW247" s="167">
        <v>6305</v>
      </c>
      <c r="AX247" s="167">
        <f t="shared" si="82"/>
        <v>-1370</v>
      </c>
      <c r="AY247" s="137" t="str">
        <f t="shared" si="83"/>
        <v/>
      </c>
      <c r="BA247" s="139" t="str">
        <f t="shared" si="77"/>
        <v>Предоплата за 2011</v>
      </c>
      <c r="BE247" s="143" t="str">
        <f>IF(F247='База 2009'!AY260,"ДА","ПРОверитЬ")</f>
        <v>ПРОверитЬ</v>
      </c>
    </row>
    <row r="248" spans="1:57">
      <c r="A248" s="138">
        <v>246</v>
      </c>
      <c r="B248" s="160" t="s">
        <v>529</v>
      </c>
      <c r="C248" s="213" t="s">
        <v>23</v>
      </c>
      <c r="D248" s="156" t="s">
        <v>531</v>
      </c>
      <c r="E248" s="161">
        <v>90</v>
      </c>
      <c r="F248" s="158">
        <v>0</v>
      </c>
      <c r="G248" s="158">
        <f t="shared" ref="G248:G269" si="96">E248*3</f>
        <v>270</v>
      </c>
      <c r="H248" s="159"/>
      <c r="I248" s="159"/>
      <c r="J248" s="159">
        <v>64</v>
      </c>
      <c r="K248" s="159"/>
      <c r="L248" s="159"/>
      <c r="M248" s="159"/>
      <c r="N248" s="159"/>
      <c r="O248" s="158">
        <f t="shared" si="78"/>
        <v>334</v>
      </c>
      <c r="P248" s="159">
        <v>1144</v>
      </c>
      <c r="Q248" s="158">
        <f t="shared" si="95"/>
        <v>-810</v>
      </c>
      <c r="R248" s="158">
        <f t="shared" ref="R248:R269" si="97">E248*3</f>
        <v>270</v>
      </c>
      <c r="S248" s="159"/>
      <c r="T248" s="159"/>
      <c r="U248" s="159"/>
      <c r="V248" s="159"/>
      <c r="W248" s="159"/>
      <c r="X248" s="159"/>
      <c r="Y248" s="159">
        <v>50</v>
      </c>
      <c r="Z248" s="158">
        <f t="shared" si="79"/>
        <v>320</v>
      </c>
      <c r="AA248" s="159">
        <v>50</v>
      </c>
      <c r="AB248" s="158">
        <f t="shared" si="89"/>
        <v>-540</v>
      </c>
      <c r="AC248" s="158">
        <f t="shared" ref="AC248:AC269" si="98">$E248*3</f>
        <v>270</v>
      </c>
      <c r="AD248" s="159"/>
      <c r="AE248" s="159"/>
      <c r="AF248" s="159"/>
      <c r="AG248" s="159"/>
      <c r="AH248" s="159"/>
      <c r="AI248" s="159"/>
      <c r="AJ248" s="159"/>
      <c r="AK248" s="158">
        <f t="shared" si="80"/>
        <v>270</v>
      </c>
      <c r="AL248" s="159"/>
      <c r="AM248" s="158">
        <f t="shared" si="81"/>
        <v>-270</v>
      </c>
      <c r="AN248" s="158">
        <f t="shared" ref="AN248:AN269" si="99">$E248*3</f>
        <v>270</v>
      </c>
      <c r="AO248" s="159"/>
      <c r="AP248" s="159"/>
      <c r="AQ248" s="159"/>
      <c r="AR248" s="159"/>
      <c r="AS248" s="159"/>
      <c r="AT248" s="159"/>
      <c r="AU248" s="159"/>
      <c r="AV248" s="158">
        <f t="shared" si="94"/>
        <v>270</v>
      </c>
      <c r="AW248" s="159"/>
      <c r="AX248" s="159">
        <f t="shared" si="82"/>
        <v>0</v>
      </c>
      <c r="AY248" s="137" t="str">
        <f t="shared" si="83"/>
        <v>*</v>
      </c>
      <c r="BA248" s="139" t="str">
        <f t="shared" si="77"/>
        <v>Расчёт за 2010</v>
      </c>
      <c r="BE248" s="143" t="str">
        <f>IF(F248='База 2009'!AY261,"ДА","ПРОверитЬ")</f>
        <v>ПРОверитЬ</v>
      </c>
    </row>
    <row r="249" spans="1:57">
      <c r="A249" s="138">
        <v>247</v>
      </c>
      <c r="B249" s="160" t="s">
        <v>1077</v>
      </c>
      <c r="C249" s="213" t="s">
        <v>14</v>
      </c>
      <c r="D249" s="156" t="s">
        <v>1035</v>
      </c>
      <c r="E249" s="161">
        <v>35</v>
      </c>
      <c r="F249" s="158">
        <v>0</v>
      </c>
      <c r="G249" s="158">
        <f t="shared" si="96"/>
        <v>105</v>
      </c>
      <c r="H249" s="159"/>
      <c r="I249" s="159"/>
      <c r="J249" s="159"/>
      <c r="K249" s="159"/>
      <c r="L249" s="159"/>
      <c r="M249" s="159"/>
      <c r="N249" s="159"/>
      <c r="O249" s="158">
        <f t="shared" si="78"/>
        <v>105</v>
      </c>
      <c r="P249" s="159"/>
      <c r="Q249" s="158">
        <f t="shared" si="95"/>
        <v>105</v>
      </c>
      <c r="R249" s="158">
        <f t="shared" si="97"/>
        <v>105</v>
      </c>
      <c r="S249" s="159"/>
      <c r="T249" s="159"/>
      <c r="U249" s="159"/>
      <c r="V249" s="159"/>
      <c r="W249" s="159"/>
      <c r="X249" s="159"/>
      <c r="Y249" s="159"/>
      <c r="Z249" s="158">
        <f t="shared" si="79"/>
        <v>105</v>
      </c>
      <c r="AA249" s="159">
        <v>420</v>
      </c>
      <c r="AB249" s="158">
        <f t="shared" si="89"/>
        <v>-210</v>
      </c>
      <c r="AC249" s="158">
        <f t="shared" si="98"/>
        <v>105</v>
      </c>
      <c r="AD249" s="176"/>
      <c r="AE249" s="176"/>
      <c r="AF249" s="176"/>
      <c r="AG249" s="176"/>
      <c r="AH249" s="176"/>
      <c r="AI249" s="176"/>
      <c r="AJ249" s="176"/>
      <c r="AK249" s="177">
        <f t="shared" si="80"/>
        <v>105</v>
      </c>
      <c r="AL249" s="176"/>
      <c r="AM249" s="177">
        <f t="shared" si="81"/>
        <v>-105</v>
      </c>
      <c r="AN249" s="158">
        <f t="shared" si="99"/>
        <v>105</v>
      </c>
      <c r="AO249" s="176"/>
      <c r="AP249" s="176"/>
      <c r="AQ249" s="176"/>
      <c r="AR249" s="176"/>
      <c r="AS249" s="176"/>
      <c r="AT249" s="176"/>
      <c r="AU249" s="176"/>
      <c r="AV249" s="177">
        <f t="shared" si="94"/>
        <v>105</v>
      </c>
      <c r="AW249" s="176"/>
      <c r="AX249" s="176">
        <f t="shared" si="82"/>
        <v>0</v>
      </c>
      <c r="AY249" s="137" t="str">
        <f t="shared" si="83"/>
        <v>*</v>
      </c>
      <c r="BA249" s="139" t="str">
        <f t="shared" si="77"/>
        <v>Расчёт за 2010</v>
      </c>
      <c r="BE249" s="143" t="str">
        <f>IF(F249='База 2009'!AY262,"ДА","ПРОверитЬ")</f>
        <v>ДА</v>
      </c>
    </row>
    <row r="250" spans="1:57">
      <c r="A250" s="138">
        <v>248</v>
      </c>
      <c r="B250" s="162" t="s">
        <v>1132</v>
      </c>
      <c r="C250" s="214" t="s">
        <v>30</v>
      </c>
      <c r="D250" s="164"/>
      <c r="E250" s="162"/>
      <c r="F250" s="165">
        <v>1200</v>
      </c>
      <c r="G250" s="166">
        <f t="shared" si="96"/>
        <v>0</v>
      </c>
      <c r="H250" s="167"/>
      <c r="I250" s="167"/>
      <c r="J250" s="167"/>
      <c r="K250" s="167"/>
      <c r="L250" s="167"/>
      <c r="M250" s="167"/>
      <c r="N250" s="167"/>
      <c r="O250" s="166">
        <f t="shared" si="78"/>
        <v>0</v>
      </c>
      <c r="P250" s="167"/>
      <c r="Q250" s="166">
        <f t="shared" si="95"/>
        <v>1200</v>
      </c>
      <c r="R250" s="166">
        <f t="shared" si="97"/>
        <v>0</v>
      </c>
      <c r="S250" s="167"/>
      <c r="T250" s="167"/>
      <c r="U250" s="167"/>
      <c r="V250" s="167"/>
      <c r="W250" s="167"/>
      <c r="X250" s="167"/>
      <c r="Y250" s="167"/>
      <c r="Z250" s="166">
        <f t="shared" si="79"/>
        <v>0</v>
      </c>
      <c r="AA250" s="167"/>
      <c r="AB250" s="166">
        <f t="shared" si="89"/>
        <v>1200</v>
      </c>
      <c r="AC250" s="166">
        <f t="shared" si="98"/>
        <v>0</v>
      </c>
      <c r="AD250" s="167"/>
      <c r="AE250" s="167"/>
      <c r="AF250" s="167"/>
      <c r="AG250" s="167"/>
      <c r="AH250" s="167"/>
      <c r="AI250" s="167"/>
      <c r="AJ250" s="167"/>
      <c r="AK250" s="166">
        <f t="shared" si="80"/>
        <v>0</v>
      </c>
      <c r="AL250" s="167">
        <v>300</v>
      </c>
      <c r="AM250" s="166">
        <f t="shared" si="81"/>
        <v>900</v>
      </c>
      <c r="AN250" s="166">
        <f t="shared" si="99"/>
        <v>0</v>
      </c>
      <c r="AO250" s="167"/>
      <c r="AP250" s="167"/>
      <c r="AQ250" s="167"/>
      <c r="AR250" s="167"/>
      <c r="AS250" s="167"/>
      <c r="AT250" s="167"/>
      <c r="AU250" s="167"/>
      <c r="AV250" s="166">
        <f t="shared" si="94"/>
        <v>0</v>
      </c>
      <c r="AW250" s="167">
        <v>300</v>
      </c>
      <c r="AX250" s="167">
        <f t="shared" si="82"/>
        <v>600</v>
      </c>
      <c r="AY250" s="137" t="str">
        <f t="shared" si="83"/>
        <v/>
      </c>
      <c r="BA250" s="139" t="str">
        <f t="shared" si="77"/>
        <v>Долг</v>
      </c>
      <c r="BE250" s="143" t="str">
        <f>IF(F250='База 2009'!AY263,"ДА","ПРОверитЬ")</f>
        <v>ПРОверитЬ</v>
      </c>
    </row>
    <row r="251" spans="1:57">
      <c r="A251" s="138">
        <v>249</v>
      </c>
      <c r="B251" s="162" t="s">
        <v>535</v>
      </c>
      <c r="C251" s="214" t="s">
        <v>30</v>
      </c>
      <c r="D251" s="164"/>
      <c r="E251" s="162"/>
      <c r="F251" s="165">
        <v>1680</v>
      </c>
      <c r="G251" s="166">
        <f t="shared" si="96"/>
        <v>0</v>
      </c>
      <c r="H251" s="167"/>
      <c r="I251" s="167"/>
      <c r="J251" s="167"/>
      <c r="K251" s="167"/>
      <c r="L251" s="167"/>
      <c r="M251" s="167"/>
      <c r="N251" s="167"/>
      <c r="O251" s="166">
        <f t="shared" si="78"/>
        <v>0</v>
      </c>
      <c r="P251" s="167"/>
      <c r="Q251" s="166">
        <f t="shared" si="95"/>
        <v>1680</v>
      </c>
      <c r="R251" s="166">
        <f t="shared" si="97"/>
        <v>0</v>
      </c>
      <c r="S251" s="167"/>
      <c r="T251" s="167"/>
      <c r="U251" s="167"/>
      <c r="V251" s="167"/>
      <c r="W251" s="167"/>
      <c r="X251" s="167"/>
      <c r="Y251" s="167"/>
      <c r="Z251" s="166">
        <f t="shared" si="79"/>
        <v>0</v>
      </c>
      <c r="AA251" s="167"/>
      <c r="AB251" s="166">
        <f t="shared" si="89"/>
        <v>1680</v>
      </c>
      <c r="AC251" s="166">
        <f t="shared" si="98"/>
        <v>0</v>
      </c>
      <c r="AD251" s="167"/>
      <c r="AE251" s="167"/>
      <c r="AF251" s="167"/>
      <c r="AG251" s="167"/>
      <c r="AH251" s="167"/>
      <c r="AI251" s="167"/>
      <c r="AJ251" s="167"/>
      <c r="AK251" s="166">
        <f t="shared" si="80"/>
        <v>0</v>
      </c>
      <c r="AL251" s="167"/>
      <c r="AM251" s="166">
        <f t="shared" si="81"/>
        <v>1680</v>
      </c>
      <c r="AN251" s="166">
        <f t="shared" si="99"/>
        <v>0</v>
      </c>
      <c r="AO251" s="167"/>
      <c r="AP251" s="167"/>
      <c r="AQ251" s="167"/>
      <c r="AR251" s="167"/>
      <c r="AS251" s="167"/>
      <c r="AT251" s="167"/>
      <c r="AU251" s="167"/>
      <c r="AV251" s="166">
        <f t="shared" si="94"/>
        <v>0</v>
      </c>
      <c r="AW251" s="167"/>
      <c r="AX251" s="167">
        <f t="shared" si="82"/>
        <v>1680</v>
      </c>
      <c r="AY251" s="137" t="str">
        <f t="shared" si="83"/>
        <v/>
      </c>
      <c r="BA251" s="139" t="str">
        <f t="shared" si="77"/>
        <v>Долг</v>
      </c>
      <c r="BE251" s="143" t="str">
        <f>IF(F251='База 2009'!AY264,"ДА","ПРОверитЬ")</f>
        <v>ПРОверитЬ</v>
      </c>
    </row>
    <row r="252" spans="1:57">
      <c r="A252" s="138">
        <v>250</v>
      </c>
      <c r="B252" s="160" t="s">
        <v>536</v>
      </c>
      <c r="C252" s="213" t="s">
        <v>23</v>
      </c>
      <c r="D252" s="156" t="s">
        <v>12</v>
      </c>
      <c r="E252" s="161">
        <v>70</v>
      </c>
      <c r="F252" s="158">
        <v>0</v>
      </c>
      <c r="G252" s="158">
        <f t="shared" si="96"/>
        <v>210</v>
      </c>
      <c r="H252" s="159"/>
      <c r="I252" s="159"/>
      <c r="J252" s="159"/>
      <c r="K252" s="159"/>
      <c r="L252" s="159"/>
      <c r="M252" s="159"/>
      <c r="N252" s="159"/>
      <c r="O252" s="158">
        <f t="shared" si="78"/>
        <v>210</v>
      </c>
      <c r="P252" s="159"/>
      <c r="Q252" s="158">
        <f t="shared" si="95"/>
        <v>210</v>
      </c>
      <c r="R252" s="158">
        <f t="shared" si="97"/>
        <v>210</v>
      </c>
      <c r="S252" s="159"/>
      <c r="T252" s="159"/>
      <c r="U252" s="159"/>
      <c r="V252" s="159"/>
      <c r="W252" s="159"/>
      <c r="X252" s="159"/>
      <c r="Y252" s="159"/>
      <c r="Z252" s="158">
        <f t="shared" si="79"/>
        <v>210</v>
      </c>
      <c r="AA252" s="159"/>
      <c r="AB252" s="158">
        <f t="shared" si="89"/>
        <v>420</v>
      </c>
      <c r="AC252" s="158">
        <f t="shared" si="98"/>
        <v>210</v>
      </c>
      <c r="AD252" s="176"/>
      <c r="AE252" s="176"/>
      <c r="AF252" s="176"/>
      <c r="AG252" s="176"/>
      <c r="AH252" s="176"/>
      <c r="AI252" s="176"/>
      <c r="AJ252" s="176"/>
      <c r="AK252" s="177">
        <f t="shared" si="80"/>
        <v>210</v>
      </c>
      <c r="AL252" s="176">
        <v>840</v>
      </c>
      <c r="AM252" s="177">
        <f t="shared" si="81"/>
        <v>-210</v>
      </c>
      <c r="AN252" s="158">
        <f t="shared" si="99"/>
        <v>210</v>
      </c>
      <c r="AO252" s="176"/>
      <c r="AP252" s="176"/>
      <c r="AQ252" s="176"/>
      <c r="AR252" s="176"/>
      <c r="AS252" s="176"/>
      <c r="AT252" s="176"/>
      <c r="AU252" s="176"/>
      <c r="AV252" s="177">
        <f t="shared" si="94"/>
        <v>210</v>
      </c>
      <c r="AW252" s="176"/>
      <c r="AX252" s="176">
        <f t="shared" si="82"/>
        <v>0</v>
      </c>
      <c r="AY252" s="137" t="str">
        <f t="shared" si="83"/>
        <v>*</v>
      </c>
      <c r="AZ252" s="137" t="s">
        <v>1121</v>
      </c>
      <c r="BA252" s="139" t="str">
        <f t="shared" ref="BA252:BA313" si="100">IF(AX252=0,"Расчёт за 2010",IF(AX252&lt;0,"Предоплата за 2011","Долг"))</f>
        <v>Расчёт за 2010</v>
      </c>
      <c r="BE252" s="143" t="str">
        <f>IF(F252='База 2009'!AY265,"ДА","ПРОверитЬ")</f>
        <v>ДА</v>
      </c>
    </row>
    <row r="253" spans="1:57">
      <c r="A253" s="138">
        <v>251</v>
      </c>
      <c r="B253" s="162" t="s">
        <v>1133</v>
      </c>
      <c r="C253" s="214" t="s">
        <v>30</v>
      </c>
      <c r="D253" s="164"/>
      <c r="E253" s="162"/>
      <c r="F253" s="165">
        <v>3120</v>
      </c>
      <c r="G253" s="166">
        <f t="shared" si="96"/>
        <v>0</v>
      </c>
      <c r="H253" s="167"/>
      <c r="I253" s="167"/>
      <c r="J253" s="167"/>
      <c r="K253" s="167"/>
      <c r="L253" s="167"/>
      <c r="M253" s="167"/>
      <c r="N253" s="167"/>
      <c r="O253" s="166">
        <f t="shared" si="78"/>
        <v>0</v>
      </c>
      <c r="P253" s="167"/>
      <c r="Q253" s="166">
        <f t="shared" si="95"/>
        <v>3120</v>
      </c>
      <c r="R253" s="166">
        <f t="shared" si="97"/>
        <v>0</v>
      </c>
      <c r="S253" s="167"/>
      <c r="T253" s="167"/>
      <c r="U253" s="167"/>
      <c r="V253" s="167"/>
      <c r="W253" s="167"/>
      <c r="X253" s="167"/>
      <c r="Y253" s="167"/>
      <c r="Z253" s="166">
        <f t="shared" si="79"/>
        <v>0</v>
      </c>
      <c r="AA253" s="167"/>
      <c r="AB253" s="166">
        <f t="shared" si="89"/>
        <v>3120</v>
      </c>
      <c r="AC253" s="166">
        <f t="shared" si="98"/>
        <v>0</v>
      </c>
      <c r="AD253" s="167"/>
      <c r="AE253" s="167"/>
      <c r="AF253" s="167"/>
      <c r="AG253" s="167"/>
      <c r="AH253" s="167"/>
      <c r="AI253" s="167"/>
      <c r="AJ253" s="167"/>
      <c r="AK253" s="166">
        <f t="shared" si="80"/>
        <v>0</v>
      </c>
      <c r="AL253" s="167"/>
      <c r="AM253" s="166">
        <f t="shared" si="81"/>
        <v>3120</v>
      </c>
      <c r="AN253" s="166">
        <f t="shared" si="99"/>
        <v>0</v>
      </c>
      <c r="AO253" s="167"/>
      <c r="AP253" s="167"/>
      <c r="AQ253" s="167"/>
      <c r="AR253" s="167"/>
      <c r="AS253" s="167"/>
      <c r="AT253" s="167"/>
      <c r="AU253" s="167"/>
      <c r="AV253" s="166">
        <f t="shared" si="94"/>
        <v>0</v>
      </c>
      <c r="AW253" s="167"/>
      <c r="AX253" s="167">
        <f t="shared" si="82"/>
        <v>3120</v>
      </c>
      <c r="AY253" s="137" t="str">
        <f t="shared" si="83"/>
        <v/>
      </c>
      <c r="BA253" s="139" t="str">
        <f t="shared" si="100"/>
        <v>Долг</v>
      </c>
      <c r="BE253" s="143" t="str">
        <f>IF(F253='База 2009'!AY266,"ДА","ПРОверитЬ")</f>
        <v>ПРОверитЬ</v>
      </c>
    </row>
    <row r="254" spans="1:57">
      <c r="A254" s="138">
        <v>252</v>
      </c>
      <c r="B254" s="160" t="s">
        <v>539</v>
      </c>
      <c r="C254" s="213" t="s">
        <v>23</v>
      </c>
      <c r="D254" s="156" t="s">
        <v>541</v>
      </c>
      <c r="E254" s="161">
        <v>70</v>
      </c>
      <c r="F254" s="158">
        <v>0</v>
      </c>
      <c r="G254" s="158">
        <f t="shared" si="96"/>
        <v>210</v>
      </c>
      <c r="H254" s="159"/>
      <c r="I254" s="159"/>
      <c r="J254" s="159"/>
      <c r="K254" s="159"/>
      <c r="L254" s="159"/>
      <c r="M254" s="159"/>
      <c r="N254" s="159"/>
      <c r="O254" s="158">
        <f t="shared" si="78"/>
        <v>210</v>
      </c>
      <c r="P254" s="159">
        <v>470</v>
      </c>
      <c r="Q254" s="158">
        <f t="shared" si="95"/>
        <v>-260</v>
      </c>
      <c r="R254" s="158">
        <f t="shared" si="97"/>
        <v>210</v>
      </c>
      <c r="S254" s="159"/>
      <c r="T254" s="159">
        <v>50</v>
      </c>
      <c r="U254" s="159"/>
      <c r="V254" s="159"/>
      <c r="W254" s="159"/>
      <c r="X254" s="159"/>
      <c r="Y254" s="159"/>
      <c r="Z254" s="158">
        <f t="shared" si="79"/>
        <v>260</v>
      </c>
      <c r="AA254" s="159"/>
      <c r="AB254" s="158">
        <f t="shared" si="89"/>
        <v>0</v>
      </c>
      <c r="AC254" s="158">
        <f t="shared" si="98"/>
        <v>210</v>
      </c>
      <c r="AD254" s="176"/>
      <c r="AE254" s="176"/>
      <c r="AF254" s="176"/>
      <c r="AG254" s="176"/>
      <c r="AH254" s="176"/>
      <c r="AI254" s="176"/>
      <c r="AJ254" s="176"/>
      <c r="AK254" s="177">
        <f t="shared" si="80"/>
        <v>210</v>
      </c>
      <c r="AL254" s="176"/>
      <c r="AM254" s="177">
        <f t="shared" si="81"/>
        <v>210</v>
      </c>
      <c r="AN254" s="158">
        <f t="shared" si="99"/>
        <v>210</v>
      </c>
      <c r="AO254" s="176"/>
      <c r="AP254" s="176"/>
      <c r="AQ254" s="176"/>
      <c r="AR254" s="176"/>
      <c r="AS254" s="176"/>
      <c r="AT254" s="176"/>
      <c r="AU254" s="176"/>
      <c r="AV254" s="177">
        <f t="shared" si="94"/>
        <v>210</v>
      </c>
      <c r="AW254" s="176">
        <v>420</v>
      </c>
      <c r="AX254" s="176">
        <f t="shared" si="82"/>
        <v>0</v>
      </c>
      <c r="AY254" s="137" t="str">
        <f t="shared" si="83"/>
        <v>*</v>
      </c>
      <c r="BA254" s="139" t="str">
        <f t="shared" si="100"/>
        <v>Расчёт за 2010</v>
      </c>
      <c r="BE254" s="143" t="str">
        <f>IF(F254='База 2009'!AY267,"ДА","ПРОверитЬ")</f>
        <v>ДА</v>
      </c>
    </row>
    <row r="255" spans="1:57">
      <c r="A255" s="138">
        <v>253</v>
      </c>
      <c r="B255" s="160" t="s">
        <v>868</v>
      </c>
      <c r="C255" s="213" t="s">
        <v>14</v>
      </c>
      <c r="D255" s="156" t="s">
        <v>869</v>
      </c>
      <c r="E255" s="161">
        <v>85</v>
      </c>
      <c r="F255" s="158">
        <v>0</v>
      </c>
      <c r="G255" s="158">
        <f t="shared" si="96"/>
        <v>255</v>
      </c>
      <c r="H255" s="159"/>
      <c r="I255" s="159"/>
      <c r="J255" s="159"/>
      <c r="K255" s="159"/>
      <c r="L255" s="159"/>
      <c r="M255" s="159"/>
      <c r="N255" s="159"/>
      <c r="O255" s="158">
        <f t="shared" si="78"/>
        <v>255</v>
      </c>
      <c r="P255" s="159">
        <v>255</v>
      </c>
      <c r="Q255" s="158">
        <f t="shared" si="95"/>
        <v>0</v>
      </c>
      <c r="R255" s="158">
        <f t="shared" si="97"/>
        <v>255</v>
      </c>
      <c r="S255" s="159"/>
      <c r="T255" s="159"/>
      <c r="U255" s="159"/>
      <c r="V255" s="159"/>
      <c r="W255" s="159"/>
      <c r="X255" s="159"/>
      <c r="Y255" s="159"/>
      <c r="Z255" s="158">
        <f t="shared" si="79"/>
        <v>255</v>
      </c>
      <c r="AA255" s="159">
        <v>510</v>
      </c>
      <c r="AB255" s="158">
        <f t="shared" si="89"/>
        <v>-255</v>
      </c>
      <c r="AC255" s="158">
        <f t="shared" si="98"/>
        <v>255</v>
      </c>
      <c r="AD255" s="176"/>
      <c r="AE255" s="176"/>
      <c r="AF255" s="176"/>
      <c r="AG255" s="176"/>
      <c r="AH255" s="176"/>
      <c r="AI255" s="176"/>
      <c r="AJ255" s="176"/>
      <c r="AK255" s="177">
        <f t="shared" si="80"/>
        <v>255</v>
      </c>
      <c r="AL255" s="176"/>
      <c r="AM255" s="177">
        <f t="shared" si="81"/>
        <v>0</v>
      </c>
      <c r="AN255" s="158">
        <f t="shared" si="99"/>
        <v>255</v>
      </c>
      <c r="AO255" s="176"/>
      <c r="AP255" s="176"/>
      <c r="AQ255" s="176"/>
      <c r="AR255" s="176"/>
      <c r="AS255" s="176"/>
      <c r="AT255" s="176"/>
      <c r="AU255" s="176"/>
      <c r="AV255" s="177">
        <f t="shared" si="94"/>
        <v>255</v>
      </c>
      <c r="AW255" s="176">
        <v>255</v>
      </c>
      <c r="AX255" s="176">
        <f t="shared" si="82"/>
        <v>0</v>
      </c>
      <c r="AY255" s="137" t="str">
        <f t="shared" si="83"/>
        <v>*</v>
      </c>
      <c r="BA255" s="139" t="str">
        <f t="shared" si="100"/>
        <v>Расчёт за 2010</v>
      </c>
      <c r="BE255" s="143" t="str">
        <f>IF(F255='База 2009'!AY268,"ДА","ПРОверитЬ")</f>
        <v>ПРОверитЬ</v>
      </c>
    </row>
    <row r="256" spans="1:57">
      <c r="A256" s="138">
        <v>254</v>
      </c>
      <c r="B256" s="160" t="s">
        <v>543</v>
      </c>
      <c r="C256" s="213" t="s">
        <v>23</v>
      </c>
      <c r="D256" s="156" t="s">
        <v>545</v>
      </c>
      <c r="E256" s="161">
        <v>70</v>
      </c>
      <c r="F256" s="158">
        <v>0</v>
      </c>
      <c r="G256" s="158">
        <f t="shared" si="96"/>
        <v>210</v>
      </c>
      <c r="H256" s="159">
        <v>50</v>
      </c>
      <c r="I256" s="159"/>
      <c r="J256" s="159"/>
      <c r="K256" s="159"/>
      <c r="L256" s="159"/>
      <c r="M256" s="159"/>
      <c r="N256" s="159"/>
      <c r="O256" s="158">
        <f t="shared" si="78"/>
        <v>260</v>
      </c>
      <c r="P256" s="159">
        <v>260</v>
      </c>
      <c r="Q256" s="158">
        <f t="shared" si="95"/>
        <v>0</v>
      </c>
      <c r="R256" s="158">
        <f t="shared" si="97"/>
        <v>210</v>
      </c>
      <c r="S256" s="159"/>
      <c r="T256" s="159">
        <v>50</v>
      </c>
      <c r="U256" s="159"/>
      <c r="V256" s="159"/>
      <c r="W256" s="159"/>
      <c r="X256" s="159"/>
      <c r="Y256" s="159"/>
      <c r="Z256" s="158">
        <f t="shared" si="79"/>
        <v>260</v>
      </c>
      <c r="AA256" s="159">
        <v>260</v>
      </c>
      <c r="AB256" s="158">
        <f t="shared" si="89"/>
        <v>0</v>
      </c>
      <c r="AC256" s="158">
        <f t="shared" si="98"/>
        <v>210</v>
      </c>
      <c r="AD256" s="176"/>
      <c r="AE256" s="176"/>
      <c r="AF256" s="176"/>
      <c r="AG256" s="176"/>
      <c r="AH256" s="176"/>
      <c r="AI256" s="176"/>
      <c r="AJ256" s="176"/>
      <c r="AK256" s="177">
        <f t="shared" si="80"/>
        <v>210</v>
      </c>
      <c r="AL256" s="176">
        <v>420</v>
      </c>
      <c r="AM256" s="177">
        <f t="shared" si="81"/>
        <v>-210</v>
      </c>
      <c r="AN256" s="158">
        <f t="shared" si="99"/>
        <v>210</v>
      </c>
      <c r="AO256" s="176"/>
      <c r="AP256" s="176"/>
      <c r="AQ256" s="176"/>
      <c r="AR256" s="176"/>
      <c r="AS256" s="176"/>
      <c r="AT256" s="176"/>
      <c r="AU256" s="176"/>
      <c r="AV256" s="177">
        <f t="shared" si="94"/>
        <v>210</v>
      </c>
      <c r="AW256" s="176"/>
      <c r="AX256" s="176">
        <f t="shared" si="82"/>
        <v>0</v>
      </c>
      <c r="AY256" s="137" t="str">
        <f t="shared" ref="AY256:AY317" si="101">IF(AX256=0,"*","")</f>
        <v>*</v>
      </c>
      <c r="BA256" s="139" t="str">
        <f t="shared" si="100"/>
        <v>Расчёт за 2010</v>
      </c>
      <c r="BE256" s="143" t="str">
        <f>IF(F256='База 2009'!AY270,"ДА","ПРОверитЬ")</f>
        <v>ДА</v>
      </c>
    </row>
    <row r="257" spans="1:57">
      <c r="A257" s="138">
        <v>255</v>
      </c>
      <c r="B257" s="160" t="s">
        <v>546</v>
      </c>
      <c r="C257" s="213" t="s">
        <v>14</v>
      </c>
      <c r="D257" s="156" t="s">
        <v>548</v>
      </c>
      <c r="E257" s="161">
        <v>125</v>
      </c>
      <c r="F257" s="158">
        <v>0</v>
      </c>
      <c r="G257" s="158">
        <f t="shared" si="96"/>
        <v>375</v>
      </c>
      <c r="H257" s="159"/>
      <c r="I257" s="159"/>
      <c r="J257" s="159"/>
      <c r="K257" s="159"/>
      <c r="L257" s="159"/>
      <c r="M257" s="159"/>
      <c r="N257" s="159">
        <v>50</v>
      </c>
      <c r="O257" s="158">
        <f t="shared" si="78"/>
        <v>425</v>
      </c>
      <c r="P257" s="159"/>
      <c r="Q257" s="158">
        <f t="shared" si="95"/>
        <v>425</v>
      </c>
      <c r="R257" s="158">
        <f t="shared" si="97"/>
        <v>375</v>
      </c>
      <c r="S257" s="159"/>
      <c r="T257" s="159"/>
      <c r="U257" s="159"/>
      <c r="V257" s="159"/>
      <c r="W257" s="159"/>
      <c r="X257" s="159"/>
      <c r="Y257" s="159"/>
      <c r="Z257" s="158">
        <f t="shared" si="79"/>
        <v>375</v>
      </c>
      <c r="AA257" s="159">
        <v>1500</v>
      </c>
      <c r="AB257" s="158">
        <f t="shared" si="89"/>
        <v>-700</v>
      </c>
      <c r="AC257" s="158">
        <f t="shared" si="98"/>
        <v>375</v>
      </c>
      <c r="AD257" s="176"/>
      <c r="AE257" s="176"/>
      <c r="AF257" s="176"/>
      <c r="AG257" s="176"/>
      <c r="AH257" s="176"/>
      <c r="AI257" s="176"/>
      <c r="AJ257" s="176"/>
      <c r="AK257" s="177">
        <f t="shared" si="80"/>
        <v>375</v>
      </c>
      <c r="AL257" s="176"/>
      <c r="AM257" s="177">
        <f t="shared" si="81"/>
        <v>-325</v>
      </c>
      <c r="AN257" s="158">
        <f t="shared" si="99"/>
        <v>375</v>
      </c>
      <c r="AO257" s="176"/>
      <c r="AP257" s="176"/>
      <c r="AQ257" s="176"/>
      <c r="AR257" s="176"/>
      <c r="AS257" s="176"/>
      <c r="AT257" s="176"/>
      <c r="AU257" s="176"/>
      <c r="AV257" s="177">
        <f t="shared" si="94"/>
        <v>375</v>
      </c>
      <c r="AW257" s="176"/>
      <c r="AX257" s="176">
        <f t="shared" si="82"/>
        <v>50</v>
      </c>
      <c r="AY257" s="137" t="str">
        <f t="shared" si="101"/>
        <v/>
      </c>
      <c r="BA257" s="139" t="str">
        <f t="shared" si="100"/>
        <v>Долг</v>
      </c>
      <c r="BE257" s="143" t="str">
        <f>IF(F257='База 2009'!AY271,"ДА","ПРОверитЬ")</f>
        <v>ДА</v>
      </c>
    </row>
    <row r="258" spans="1:57">
      <c r="A258" s="138">
        <v>256</v>
      </c>
      <c r="B258" s="160" t="s">
        <v>551</v>
      </c>
      <c r="C258" s="213" t="s">
        <v>23</v>
      </c>
      <c r="D258" s="156" t="s">
        <v>12</v>
      </c>
      <c r="E258" s="161">
        <v>50</v>
      </c>
      <c r="F258" s="158">
        <v>0</v>
      </c>
      <c r="G258" s="158">
        <f t="shared" si="96"/>
        <v>150</v>
      </c>
      <c r="H258" s="159"/>
      <c r="I258" s="159"/>
      <c r="J258" s="159"/>
      <c r="K258" s="159"/>
      <c r="L258" s="159"/>
      <c r="M258" s="159"/>
      <c r="N258" s="159"/>
      <c r="O258" s="158">
        <f t="shared" si="78"/>
        <v>150</v>
      </c>
      <c r="P258" s="159"/>
      <c r="Q258" s="158">
        <f t="shared" si="95"/>
        <v>150</v>
      </c>
      <c r="R258" s="158">
        <f t="shared" si="97"/>
        <v>150</v>
      </c>
      <c r="S258" s="159"/>
      <c r="T258" s="159"/>
      <c r="U258" s="159"/>
      <c r="V258" s="159"/>
      <c r="W258" s="159"/>
      <c r="X258" s="159"/>
      <c r="Y258" s="159"/>
      <c r="Z258" s="158">
        <f t="shared" si="79"/>
        <v>150</v>
      </c>
      <c r="AA258" s="159"/>
      <c r="AB258" s="158">
        <f t="shared" si="89"/>
        <v>300</v>
      </c>
      <c r="AC258" s="158">
        <f t="shared" si="98"/>
        <v>150</v>
      </c>
      <c r="AD258" s="176"/>
      <c r="AE258" s="176"/>
      <c r="AF258" s="176"/>
      <c r="AG258" s="176"/>
      <c r="AH258" s="176"/>
      <c r="AI258" s="176"/>
      <c r="AJ258" s="176"/>
      <c r="AK258" s="177">
        <f t="shared" si="80"/>
        <v>150</v>
      </c>
      <c r="AL258" s="176"/>
      <c r="AM258" s="177">
        <f t="shared" si="81"/>
        <v>450</v>
      </c>
      <c r="AN258" s="158">
        <f t="shared" si="99"/>
        <v>150</v>
      </c>
      <c r="AO258" s="176"/>
      <c r="AP258" s="176"/>
      <c r="AQ258" s="176"/>
      <c r="AR258" s="176"/>
      <c r="AS258" s="176"/>
      <c r="AT258" s="176"/>
      <c r="AU258" s="176"/>
      <c r="AV258" s="177">
        <f t="shared" si="94"/>
        <v>150</v>
      </c>
      <c r="AW258" s="176">
        <v>400</v>
      </c>
      <c r="AX258" s="176">
        <f t="shared" si="82"/>
        <v>200</v>
      </c>
      <c r="AY258" s="137" t="str">
        <f t="shared" si="101"/>
        <v/>
      </c>
      <c r="AZ258" s="137" t="s">
        <v>1121</v>
      </c>
      <c r="BA258" s="139" t="str">
        <f t="shared" si="100"/>
        <v>Долг</v>
      </c>
      <c r="BE258" s="143" t="str">
        <f>IF(F258='База 2009'!AY272,"ДА","ПРОверитЬ")</f>
        <v>ДА</v>
      </c>
    </row>
    <row r="259" spans="1:57">
      <c r="A259" s="138">
        <v>257</v>
      </c>
      <c r="B259" s="160" t="s">
        <v>553</v>
      </c>
      <c r="C259" s="213" t="s">
        <v>14</v>
      </c>
      <c r="D259" s="156" t="s">
        <v>554</v>
      </c>
      <c r="E259" s="161">
        <v>90</v>
      </c>
      <c r="F259" s="158">
        <v>0</v>
      </c>
      <c r="G259" s="158">
        <f t="shared" si="96"/>
        <v>270</v>
      </c>
      <c r="H259" s="159"/>
      <c r="I259" s="159"/>
      <c r="J259" s="159"/>
      <c r="K259" s="159"/>
      <c r="L259" s="159"/>
      <c r="M259" s="159"/>
      <c r="N259" s="159"/>
      <c r="O259" s="158">
        <f t="shared" ref="O259:O299" si="102">SUM(G259:N259)</f>
        <v>270</v>
      </c>
      <c r="P259" s="159">
        <v>270</v>
      </c>
      <c r="Q259" s="158">
        <f t="shared" si="95"/>
        <v>0</v>
      </c>
      <c r="R259" s="158">
        <f t="shared" si="97"/>
        <v>270</v>
      </c>
      <c r="S259" s="159"/>
      <c r="T259" s="159"/>
      <c r="U259" s="159"/>
      <c r="V259" s="159"/>
      <c r="W259" s="159"/>
      <c r="X259" s="159"/>
      <c r="Y259" s="159">
        <v>50</v>
      </c>
      <c r="Z259" s="158">
        <f t="shared" ref="Z259:Z299" si="103">SUM(R259:Y259)</f>
        <v>320</v>
      </c>
      <c r="AA259" s="159">
        <v>320</v>
      </c>
      <c r="AB259" s="158">
        <f t="shared" si="89"/>
        <v>0</v>
      </c>
      <c r="AC259" s="158">
        <f t="shared" si="98"/>
        <v>270</v>
      </c>
      <c r="AD259" s="176"/>
      <c r="AE259" s="176"/>
      <c r="AF259" s="176"/>
      <c r="AG259" s="176"/>
      <c r="AH259" s="176"/>
      <c r="AI259" s="176"/>
      <c r="AJ259" s="176"/>
      <c r="AK259" s="177">
        <f t="shared" ref="AK259:AK322" si="104">SUM(AC259:AJ259)</f>
        <v>270</v>
      </c>
      <c r="AL259" s="176">
        <v>540</v>
      </c>
      <c r="AM259" s="177">
        <f t="shared" ref="AM259:AM322" si="105">AB259+AK259-AL259</f>
        <v>-270</v>
      </c>
      <c r="AN259" s="158">
        <f t="shared" si="99"/>
        <v>270</v>
      </c>
      <c r="AO259" s="176"/>
      <c r="AP259" s="176"/>
      <c r="AQ259" s="176"/>
      <c r="AR259" s="176"/>
      <c r="AS259" s="176"/>
      <c r="AT259" s="176"/>
      <c r="AU259" s="176"/>
      <c r="AV259" s="177">
        <f t="shared" si="94"/>
        <v>270</v>
      </c>
      <c r="AW259" s="176"/>
      <c r="AX259" s="176">
        <f t="shared" ref="AX259:AX322" si="106">AM259+AV259-AW259</f>
        <v>0</v>
      </c>
      <c r="AY259" s="137" t="str">
        <f t="shared" si="101"/>
        <v>*</v>
      </c>
      <c r="BA259" s="139" t="str">
        <f t="shared" si="100"/>
        <v>Расчёт за 2010</v>
      </c>
      <c r="BE259" s="143" t="str">
        <f>IF(F259='База 2009'!AY273,"ДА","ПРОверитЬ")</f>
        <v>ДА</v>
      </c>
    </row>
    <row r="260" spans="1:57">
      <c r="A260" s="138">
        <v>258</v>
      </c>
      <c r="B260" s="160" t="s">
        <v>555</v>
      </c>
      <c r="C260" s="213" t="s">
        <v>14</v>
      </c>
      <c r="D260" s="156" t="s">
        <v>557</v>
      </c>
      <c r="E260" s="161">
        <v>130</v>
      </c>
      <c r="F260" s="158">
        <v>-1560</v>
      </c>
      <c r="G260" s="158">
        <f t="shared" si="96"/>
        <v>390</v>
      </c>
      <c r="H260" s="159">
        <v>50</v>
      </c>
      <c r="I260" s="159">
        <v>100</v>
      </c>
      <c r="J260" s="159"/>
      <c r="K260" s="159"/>
      <c r="L260" s="159"/>
      <c r="M260" s="159"/>
      <c r="N260" s="159"/>
      <c r="O260" s="158">
        <f t="shared" si="102"/>
        <v>540</v>
      </c>
      <c r="P260" s="159">
        <v>150</v>
      </c>
      <c r="Q260" s="158">
        <f t="shared" si="95"/>
        <v>-1170</v>
      </c>
      <c r="R260" s="158">
        <f t="shared" si="97"/>
        <v>390</v>
      </c>
      <c r="S260" s="159"/>
      <c r="T260" s="159"/>
      <c r="U260" s="159"/>
      <c r="V260" s="159"/>
      <c r="W260" s="159"/>
      <c r="X260" s="159"/>
      <c r="Y260" s="159"/>
      <c r="Z260" s="158">
        <f t="shared" si="103"/>
        <v>390</v>
      </c>
      <c r="AA260" s="159"/>
      <c r="AB260" s="158">
        <f t="shared" si="89"/>
        <v>-780</v>
      </c>
      <c r="AC260" s="158">
        <f t="shared" si="98"/>
        <v>390</v>
      </c>
      <c r="AD260" s="176">
        <v>50</v>
      </c>
      <c r="AE260" s="176"/>
      <c r="AF260" s="176"/>
      <c r="AG260" s="176"/>
      <c r="AH260" s="176"/>
      <c r="AI260" s="176"/>
      <c r="AJ260" s="176"/>
      <c r="AK260" s="177">
        <f t="shared" si="104"/>
        <v>440</v>
      </c>
      <c r="AL260" s="176"/>
      <c r="AM260" s="177">
        <f t="shared" si="105"/>
        <v>-340</v>
      </c>
      <c r="AN260" s="158">
        <f t="shared" si="99"/>
        <v>390</v>
      </c>
      <c r="AO260" s="176"/>
      <c r="AP260" s="176"/>
      <c r="AQ260" s="176"/>
      <c r="AR260" s="176"/>
      <c r="AS260" s="176">
        <v>150</v>
      </c>
      <c r="AT260" s="176"/>
      <c r="AU260" s="176"/>
      <c r="AV260" s="177">
        <f t="shared" si="94"/>
        <v>540</v>
      </c>
      <c r="AW260" s="176">
        <v>200</v>
      </c>
      <c r="AX260" s="176">
        <f t="shared" si="106"/>
        <v>0</v>
      </c>
      <c r="AY260" s="137" t="str">
        <f t="shared" si="101"/>
        <v>*</v>
      </c>
      <c r="BA260" s="139" t="str">
        <f t="shared" si="100"/>
        <v>Расчёт за 2010</v>
      </c>
      <c r="BE260" s="143" t="str">
        <f>IF(F260='База 2009'!AY275,"ДА","ПРОверитЬ")</f>
        <v>ПРОверитЬ</v>
      </c>
    </row>
    <row r="261" spans="1:57">
      <c r="A261" s="138">
        <v>259</v>
      </c>
      <c r="B261" s="155" t="s">
        <v>558</v>
      </c>
      <c r="C261" s="213" t="s">
        <v>10</v>
      </c>
      <c r="D261" s="156" t="s">
        <v>12</v>
      </c>
      <c r="E261" s="157">
        <v>90</v>
      </c>
      <c r="F261" s="158">
        <v>0</v>
      </c>
      <c r="G261" s="158">
        <f t="shared" si="96"/>
        <v>270</v>
      </c>
      <c r="H261" s="159"/>
      <c r="I261" s="159"/>
      <c r="J261" s="159"/>
      <c r="K261" s="159"/>
      <c r="L261" s="159"/>
      <c r="M261" s="159"/>
      <c r="N261" s="159"/>
      <c r="O261" s="158">
        <f t="shared" si="102"/>
        <v>270</v>
      </c>
      <c r="P261" s="159"/>
      <c r="Q261" s="158">
        <f t="shared" si="95"/>
        <v>270</v>
      </c>
      <c r="R261" s="158">
        <f t="shared" si="97"/>
        <v>270</v>
      </c>
      <c r="S261" s="159"/>
      <c r="T261" s="159"/>
      <c r="U261" s="159"/>
      <c r="V261" s="159"/>
      <c r="W261" s="159"/>
      <c r="X261" s="159"/>
      <c r="Y261" s="159"/>
      <c r="Z261" s="158">
        <f t="shared" si="103"/>
        <v>270</v>
      </c>
      <c r="AA261" s="159"/>
      <c r="AB261" s="158">
        <f t="shared" si="89"/>
        <v>540</v>
      </c>
      <c r="AC261" s="158">
        <f t="shared" si="98"/>
        <v>270</v>
      </c>
      <c r="AD261" s="176"/>
      <c r="AE261" s="176"/>
      <c r="AF261" s="176"/>
      <c r="AG261" s="176"/>
      <c r="AH261" s="176"/>
      <c r="AI261" s="176"/>
      <c r="AJ261" s="176"/>
      <c r="AK261" s="177">
        <f t="shared" si="104"/>
        <v>270</v>
      </c>
      <c r="AL261" s="176">
        <v>350</v>
      </c>
      <c r="AM261" s="177">
        <f t="shared" si="105"/>
        <v>460</v>
      </c>
      <c r="AN261" s="158">
        <f t="shared" si="99"/>
        <v>270</v>
      </c>
      <c r="AO261" s="176"/>
      <c r="AP261" s="176"/>
      <c r="AQ261" s="176"/>
      <c r="AR261" s="176"/>
      <c r="AS261" s="176"/>
      <c r="AT261" s="176"/>
      <c r="AU261" s="176"/>
      <c r="AV261" s="177">
        <f t="shared" si="94"/>
        <v>270</v>
      </c>
      <c r="AW261" s="176">
        <v>730</v>
      </c>
      <c r="AX261" s="176">
        <f t="shared" si="106"/>
        <v>0</v>
      </c>
      <c r="AY261" s="137" t="str">
        <f t="shared" si="101"/>
        <v>*</v>
      </c>
      <c r="BA261" s="139" t="str">
        <f t="shared" si="100"/>
        <v>Расчёт за 2010</v>
      </c>
      <c r="BE261" s="143" t="str">
        <f>IF(F261='База 2009'!AY276,"ДА","ПРОверитЬ")</f>
        <v>ДА</v>
      </c>
    </row>
    <row r="262" spans="1:57">
      <c r="A262" s="138">
        <v>260</v>
      </c>
      <c r="B262" s="160" t="s">
        <v>561</v>
      </c>
      <c r="C262" s="213" t="s">
        <v>23</v>
      </c>
      <c r="D262" s="156" t="s">
        <v>12</v>
      </c>
      <c r="E262" s="161">
        <v>70</v>
      </c>
      <c r="F262" s="158">
        <v>0</v>
      </c>
      <c r="G262" s="158">
        <f t="shared" si="96"/>
        <v>210</v>
      </c>
      <c r="H262" s="159"/>
      <c r="I262" s="159"/>
      <c r="J262" s="159"/>
      <c r="K262" s="159"/>
      <c r="L262" s="159"/>
      <c r="M262" s="159"/>
      <c r="N262" s="159"/>
      <c r="O262" s="158">
        <f t="shared" si="102"/>
        <v>210</v>
      </c>
      <c r="P262" s="159"/>
      <c r="Q262" s="158">
        <f t="shared" si="95"/>
        <v>210</v>
      </c>
      <c r="R262" s="158">
        <f t="shared" si="97"/>
        <v>210</v>
      </c>
      <c r="S262" s="159"/>
      <c r="T262" s="159"/>
      <c r="U262" s="159"/>
      <c r="V262" s="159"/>
      <c r="W262" s="159"/>
      <c r="X262" s="159"/>
      <c r="Y262" s="159"/>
      <c r="Z262" s="158">
        <f t="shared" si="103"/>
        <v>210</v>
      </c>
      <c r="AA262" s="159">
        <v>420</v>
      </c>
      <c r="AB262" s="158">
        <f t="shared" si="89"/>
        <v>0</v>
      </c>
      <c r="AC262" s="158">
        <f t="shared" si="98"/>
        <v>210</v>
      </c>
      <c r="AD262" s="176"/>
      <c r="AE262" s="176"/>
      <c r="AF262" s="176"/>
      <c r="AG262" s="176"/>
      <c r="AH262" s="176"/>
      <c r="AI262" s="176"/>
      <c r="AJ262" s="176"/>
      <c r="AK262" s="177">
        <f t="shared" si="104"/>
        <v>210</v>
      </c>
      <c r="AL262" s="176">
        <v>420</v>
      </c>
      <c r="AM262" s="177">
        <f t="shared" si="105"/>
        <v>-210</v>
      </c>
      <c r="AN262" s="158">
        <f t="shared" si="99"/>
        <v>210</v>
      </c>
      <c r="AO262" s="176"/>
      <c r="AP262" s="176"/>
      <c r="AQ262" s="176"/>
      <c r="AR262" s="176"/>
      <c r="AS262" s="176"/>
      <c r="AT262" s="176"/>
      <c r="AU262" s="176"/>
      <c r="AV262" s="177">
        <f t="shared" si="94"/>
        <v>210</v>
      </c>
      <c r="AW262" s="176"/>
      <c r="AX262" s="176">
        <f t="shared" si="106"/>
        <v>0</v>
      </c>
      <c r="AY262" s="137" t="str">
        <f t="shared" si="101"/>
        <v>*</v>
      </c>
      <c r="BA262" s="139" t="str">
        <f t="shared" si="100"/>
        <v>Расчёт за 2010</v>
      </c>
      <c r="BE262" s="143" t="str">
        <f>IF(F262='База 2009'!AY277,"ДА","ПРОверитЬ")</f>
        <v>ДА</v>
      </c>
    </row>
    <row r="263" spans="1:57">
      <c r="A263" s="138">
        <v>261</v>
      </c>
      <c r="B263" s="160" t="s">
        <v>563</v>
      </c>
      <c r="C263" s="213" t="s">
        <v>23</v>
      </c>
      <c r="D263" s="156" t="s">
        <v>565</v>
      </c>
      <c r="E263" s="161">
        <v>85</v>
      </c>
      <c r="F263" s="158">
        <v>0</v>
      </c>
      <c r="G263" s="158">
        <f t="shared" si="96"/>
        <v>255</v>
      </c>
      <c r="H263" s="159"/>
      <c r="I263" s="159"/>
      <c r="J263" s="159"/>
      <c r="K263" s="159"/>
      <c r="L263" s="159"/>
      <c r="M263" s="159"/>
      <c r="N263" s="159"/>
      <c r="O263" s="158">
        <f t="shared" si="102"/>
        <v>255</v>
      </c>
      <c r="P263" s="159">
        <v>255</v>
      </c>
      <c r="Q263" s="158">
        <f t="shared" si="95"/>
        <v>0</v>
      </c>
      <c r="R263" s="158">
        <f t="shared" si="97"/>
        <v>255</v>
      </c>
      <c r="S263" s="159"/>
      <c r="T263" s="159"/>
      <c r="U263" s="159"/>
      <c r="V263" s="159"/>
      <c r="W263" s="159"/>
      <c r="X263" s="159"/>
      <c r="Y263" s="159"/>
      <c r="Z263" s="158">
        <f t="shared" si="103"/>
        <v>255</v>
      </c>
      <c r="AA263" s="159">
        <v>255</v>
      </c>
      <c r="AB263" s="158">
        <f t="shared" si="89"/>
        <v>0</v>
      </c>
      <c r="AC263" s="158">
        <f t="shared" si="98"/>
        <v>255</v>
      </c>
      <c r="AD263" s="176"/>
      <c r="AE263" s="176"/>
      <c r="AF263" s="176"/>
      <c r="AG263" s="176"/>
      <c r="AH263" s="176"/>
      <c r="AI263" s="176"/>
      <c r="AJ263" s="176"/>
      <c r="AK263" s="177">
        <f t="shared" si="104"/>
        <v>255</v>
      </c>
      <c r="AL263" s="176">
        <v>255</v>
      </c>
      <c r="AM263" s="177">
        <f t="shared" si="105"/>
        <v>0</v>
      </c>
      <c r="AN263" s="158">
        <f t="shared" si="99"/>
        <v>255</v>
      </c>
      <c r="AO263" s="176"/>
      <c r="AP263" s="176"/>
      <c r="AQ263" s="176"/>
      <c r="AR263" s="176"/>
      <c r="AS263" s="176"/>
      <c r="AT263" s="176"/>
      <c r="AU263" s="176"/>
      <c r="AV263" s="177">
        <f t="shared" si="94"/>
        <v>255</v>
      </c>
      <c r="AW263" s="176">
        <v>255</v>
      </c>
      <c r="AX263" s="176">
        <f t="shared" si="106"/>
        <v>0</v>
      </c>
      <c r="AY263" s="137" t="str">
        <f t="shared" si="101"/>
        <v>*</v>
      </c>
      <c r="BA263" s="139" t="str">
        <f t="shared" si="100"/>
        <v>Расчёт за 2010</v>
      </c>
      <c r="BE263" s="143" t="str">
        <f>IF(F263='База 2009'!AY278,"ДА","ПРОверитЬ")</f>
        <v>ДА</v>
      </c>
    </row>
    <row r="264" spans="1:57">
      <c r="A264" s="138">
        <v>262</v>
      </c>
      <c r="B264" s="155" t="s">
        <v>566</v>
      </c>
      <c r="C264" s="213" t="s">
        <v>10</v>
      </c>
      <c r="D264" s="156" t="s">
        <v>568</v>
      </c>
      <c r="E264" s="157">
        <v>200</v>
      </c>
      <c r="F264" s="158">
        <v>-600</v>
      </c>
      <c r="G264" s="158">
        <f t="shared" si="96"/>
        <v>600</v>
      </c>
      <c r="H264" s="159"/>
      <c r="I264" s="159"/>
      <c r="J264" s="159"/>
      <c r="K264" s="159"/>
      <c r="L264" s="159"/>
      <c r="M264" s="159"/>
      <c r="N264" s="159"/>
      <c r="O264" s="158">
        <f t="shared" si="102"/>
        <v>600</v>
      </c>
      <c r="P264" s="159">
        <v>400</v>
      </c>
      <c r="Q264" s="158">
        <f t="shared" si="95"/>
        <v>-400</v>
      </c>
      <c r="R264" s="158">
        <f t="shared" si="97"/>
        <v>600</v>
      </c>
      <c r="S264" s="159">
        <v>50</v>
      </c>
      <c r="T264" s="159"/>
      <c r="U264" s="159"/>
      <c r="V264" s="159"/>
      <c r="W264" s="159"/>
      <c r="X264" s="159"/>
      <c r="Y264" s="159">
        <v>70</v>
      </c>
      <c r="Z264" s="158">
        <f t="shared" si="103"/>
        <v>720</v>
      </c>
      <c r="AA264" s="159">
        <v>920</v>
      </c>
      <c r="AB264" s="158">
        <f t="shared" si="89"/>
        <v>-600</v>
      </c>
      <c r="AC264" s="158">
        <f t="shared" si="98"/>
        <v>600</v>
      </c>
      <c r="AD264" s="176"/>
      <c r="AE264" s="176"/>
      <c r="AF264" s="176"/>
      <c r="AG264" s="176"/>
      <c r="AH264" s="176"/>
      <c r="AI264" s="176"/>
      <c r="AJ264" s="176"/>
      <c r="AK264" s="177">
        <f t="shared" si="104"/>
        <v>600</v>
      </c>
      <c r="AL264" s="176">
        <v>400</v>
      </c>
      <c r="AM264" s="177">
        <f t="shared" si="105"/>
        <v>-400</v>
      </c>
      <c r="AN264" s="158">
        <f t="shared" si="99"/>
        <v>600</v>
      </c>
      <c r="AO264" s="176">
        <v>50</v>
      </c>
      <c r="AP264" s="176"/>
      <c r="AQ264" s="176"/>
      <c r="AR264" s="176"/>
      <c r="AS264" s="176"/>
      <c r="AT264" s="176"/>
      <c r="AU264" s="176"/>
      <c r="AV264" s="177">
        <f t="shared" si="94"/>
        <v>650</v>
      </c>
      <c r="AW264" s="176">
        <v>850</v>
      </c>
      <c r="AX264" s="176">
        <f t="shared" si="106"/>
        <v>-600</v>
      </c>
      <c r="AY264" s="137" t="str">
        <f t="shared" si="101"/>
        <v/>
      </c>
      <c r="BA264" s="139" t="str">
        <f t="shared" si="100"/>
        <v>Предоплата за 2011</v>
      </c>
      <c r="BE264" s="143" t="str">
        <f>IF(F264='База 2009'!AY279,"ДА","ПРОверитЬ")</f>
        <v>ПРОверитЬ</v>
      </c>
    </row>
    <row r="265" spans="1:57">
      <c r="A265" s="138">
        <v>263</v>
      </c>
      <c r="B265" s="160" t="s">
        <v>569</v>
      </c>
      <c r="C265" s="213" t="s">
        <v>14</v>
      </c>
      <c r="D265" s="156" t="s">
        <v>571</v>
      </c>
      <c r="E265" s="161">
        <v>425</v>
      </c>
      <c r="F265" s="158">
        <v>0</v>
      </c>
      <c r="G265" s="158">
        <f t="shared" si="96"/>
        <v>1275</v>
      </c>
      <c r="H265" s="159"/>
      <c r="I265" s="159"/>
      <c r="J265" s="159"/>
      <c r="K265" s="159"/>
      <c r="L265" s="159"/>
      <c r="M265" s="159"/>
      <c r="N265" s="159">
        <v>100</v>
      </c>
      <c r="O265" s="158">
        <f t="shared" si="102"/>
        <v>1375</v>
      </c>
      <c r="P265" s="159">
        <v>10747</v>
      </c>
      <c r="Q265" s="158">
        <f t="shared" si="95"/>
        <v>-9372</v>
      </c>
      <c r="R265" s="158">
        <f t="shared" si="97"/>
        <v>1275</v>
      </c>
      <c r="S265" s="159">
        <v>50</v>
      </c>
      <c r="T265" s="159">
        <v>50</v>
      </c>
      <c r="U265" s="159">
        <v>9372</v>
      </c>
      <c r="V265" s="159"/>
      <c r="W265" s="159"/>
      <c r="X265" s="159"/>
      <c r="Y265" s="159">
        <v>50</v>
      </c>
      <c r="Z265" s="158">
        <f t="shared" si="103"/>
        <v>10797</v>
      </c>
      <c r="AA265" s="159">
        <v>1425</v>
      </c>
      <c r="AB265" s="158">
        <f t="shared" si="89"/>
        <v>0</v>
      </c>
      <c r="AC265" s="158">
        <f t="shared" si="98"/>
        <v>1275</v>
      </c>
      <c r="AD265" s="176"/>
      <c r="AE265" s="176"/>
      <c r="AF265" s="176"/>
      <c r="AG265" s="176"/>
      <c r="AH265" s="176"/>
      <c r="AI265" s="176"/>
      <c r="AJ265" s="176"/>
      <c r="AK265" s="177">
        <f t="shared" si="104"/>
        <v>1275</v>
      </c>
      <c r="AL265" s="176">
        <v>2550</v>
      </c>
      <c r="AM265" s="177">
        <f t="shared" si="105"/>
        <v>-1275</v>
      </c>
      <c r="AN265" s="158">
        <f t="shared" si="99"/>
        <v>1275</v>
      </c>
      <c r="AO265" s="176"/>
      <c r="AP265" s="176"/>
      <c r="AQ265" s="176"/>
      <c r="AR265" s="176"/>
      <c r="AS265" s="176"/>
      <c r="AT265" s="176"/>
      <c r="AU265" s="176"/>
      <c r="AV265" s="177">
        <f t="shared" si="94"/>
        <v>1275</v>
      </c>
      <c r="AW265" s="176"/>
      <c r="AX265" s="176">
        <f t="shared" si="106"/>
        <v>0</v>
      </c>
      <c r="AY265" s="137" t="str">
        <f t="shared" si="101"/>
        <v>*</v>
      </c>
      <c r="AZ265" s="137" t="s">
        <v>1121</v>
      </c>
      <c r="BA265" s="139" t="str">
        <f t="shared" si="100"/>
        <v>Расчёт за 2010</v>
      </c>
      <c r="BE265" s="143" t="str">
        <f>IF(F265='База 2009'!AY280,"ДА","ПРОверитЬ")</f>
        <v>ПРОверитЬ</v>
      </c>
    </row>
    <row r="266" spans="1:57">
      <c r="A266" s="138">
        <v>264</v>
      </c>
      <c r="B266" s="160" t="s">
        <v>572</v>
      </c>
      <c r="C266" s="213" t="s">
        <v>14</v>
      </c>
      <c r="D266" s="156" t="s">
        <v>574</v>
      </c>
      <c r="E266" s="161">
        <v>145</v>
      </c>
      <c r="F266" s="158">
        <v>-435</v>
      </c>
      <c r="G266" s="158">
        <f t="shared" si="96"/>
        <v>435</v>
      </c>
      <c r="H266" s="159">
        <v>60</v>
      </c>
      <c r="I266" s="159"/>
      <c r="J266" s="159"/>
      <c r="K266" s="159"/>
      <c r="L266" s="159"/>
      <c r="M266" s="159"/>
      <c r="N266" s="159">
        <v>120</v>
      </c>
      <c r="O266" s="158">
        <f t="shared" si="102"/>
        <v>615</v>
      </c>
      <c r="P266" s="159">
        <v>565</v>
      </c>
      <c r="Q266" s="158">
        <f t="shared" si="95"/>
        <v>-385</v>
      </c>
      <c r="R266" s="158">
        <f t="shared" si="97"/>
        <v>435</v>
      </c>
      <c r="S266" s="159">
        <v>50</v>
      </c>
      <c r="T266" s="159"/>
      <c r="U266" s="159"/>
      <c r="V266" s="159"/>
      <c r="W266" s="159"/>
      <c r="X266" s="159"/>
      <c r="Y266" s="159"/>
      <c r="Z266" s="158">
        <f t="shared" si="103"/>
        <v>485</v>
      </c>
      <c r="AA266" s="159">
        <v>385</v>
      </c>
      <c r="AB266" s="158">
        <f t="shared" si="89"/>
        <v>-285</v>
      </c>
      <c r="AC266" s="158">
        <f t="shared" si="98"/>
        <v>435</v>
      </c>
      <c r="AD266" s="176"/>
      <c r="AE266" s="176"/>
      <c r="AF266" s="176"/>
      <c r="AG266" s="176"/>
      <c r="AH266" s="176"/>
      <c r="AI266" s="176"/>
      <c r="AJ266" s="176"/>
      <c r="AK266" s="177">
        <f t="shared" si="104"/>
        <v>435</v>
      </c>
      <c r="AL266" s="176"/>
      <c r="AM266" s="177">
        <f t="shared" si="105"/>
        <v>150</v>
      </c>
      <c r="AN266" s="158">
        <f t="shared" si="99"/>
        <v>435</v>
      </c>
      <c r="AO266" s="176"/>
      <c r="AP266" s="176"/>
      <c r="AQ266" s="176"/>
      <c r="AR266" s="176"/>
      <c r="AS266" s="176"/>
      <c r="AT266" s="176"/>
      <c r="AU266" s="176"/>
      <c r="AV266" s="177">
        <f t="shared" si="94"/>
        <v>435</v>
      </c>
      <c r="AW266" s="176">
        <v>585</v>
      </c>
      <c r="AX266" s="176">
        <f t="shared" si="106"/>
        <v>0</v>
      </c>
      <c r="AY266" s="137" t="str">
        <f t="shared" si="101"/>
        <v>*</v>
      </c>
      <c r="BA266" s="139" t="str">
        <f t="shared" si="100"/>
        <v>Расчёт за 2010</v>
      </c>
      <c r="BE266" s="143" t="str">
        <f>IF(F266='База 2009'!AY281,"ДА","ПРОверитЬ")</f>
        <v>ПРОверитЬ</v>
      </c>
    </row>
    <row r="267" spans="1:57">
      <c r="A267" s="138">
        <v>265</v>
      </c>
      <c r="B267" s="160" t="s">
        <v>575</v>
      </c>
      <c r="C267" s="213" t="s">
        <v>23</v>
      </c>
      <c r="D267" s="156" t="s">
        <v>577</v>
      </c>
      <c r="E267" s="161">
        <v>95</v>
      </c>
      <c r="F267" s="158">
        <v>0</v>
      </c>
      <c r="G267" s="158">
        <f t="shared" si="96"/>
        <v>285</v>
      </c>
      <c r="H267" s="159"/>
      <c r="I267" s="159"/>
      <c r="J267" s="159"/>
      <c r="K267" s="159"/>
      <c r="L267" s="159"/>
      <c r="M267" s="159"/>
      <c r="N267" s="159"/>
      <c r="O267" s="158">
        <f t="shared" si="102"/>
        <v>285</v>
      </c>
      <c r="P267" s="159">
        <v>1140</v>
      </c>
      <c r="Q267" s="158">
        <f t="shared" si="95"/>
        <v>-855</v>
      </c>
      <c r="R267" s="158">
        <f t="shared" si="97"/>
        <v>285</v>
      </c>
      <c r="S267" s="159"/>
      <c r="T267" s="159"/>
      <c r="U267" s="159"/>
      <c r="V267" s="159"/>
      <c r="W267" s="159"/>
      <c r="X267" s="159"/>
      <c r="Y267" s="159"/>
      <c r="Z267" s="158">
        <f t="shared" si="103"/>
        <v>285</v>
      </c>
      <c r="AA267" s="159"/>
      <c r="AB267" s="158">
        <f t="shared" si="89"/>
        <v>-570</v>
      </c>
      <c r="AC267" s="158">
        <f t="shared" si="98"/>
        <v>285</v>
      </c>
      <c r="AD267" s="176"/>
      <c r="AE267" s="176"/>
      <c r="AF267" s="176"/>
      <c r="AG267" s="176"/>
      <c r="AH267" s="176"/>
      <c r="AI267" s="176"/>
      <c r="AJ267" s="176"/>
      <c r="AK267" s="177">
        <f t="shared" si="104"/>
        <v>285</v>
      </c>
      <c r="AL267" s="176"/>
      <c r="AM267" s="177">
        <f t="shared" si="105"/>
        <v>-285</v>
      </c>
      <c r="AN267" s="158">
        <f t="shared" si="99"/>
        <v>285</v>
      </c>
      <c r="AO267" s="176"/>
      <c r="AP267" s="176"/>
      <c r="AQ267" s="176"/>
      <c r="AR267" s="176"/>
      <c r="AS267" s="176"/>
      <c r="AT267" s="176"/>
      <c r="AU267" s="176"/>
      <c r="AV267" s="177">
        <f t="shared" si="94"/>
        <v>285</v>
      </c>
      <c r="AW267" s="176"/>
      <c r="AX267" s="176">
        <f t="shared" si="106"/>
        <v>0</v>
      </c>
      <c r="AY267" s="137" t="str">
        <f t="shared" si="101"/>
        <v>*</v>
      </c>
      <c r="BA267" s="139" t="str">
        <f t="shared" si="100"/>
        <v>Расчёт за 2010</v>
      </c>
      <c r="BE267" s="143" t="str">
        <f>IF(F267='База 2009'!AY282,"ДА","ПРОверитЬ")</f>
        <v>ДА</v>
      </c>
    </row>
    <row r="268" spans="1:57">
      <c r="A268" s="138">
        <v>266</v>
      </c>
      <c r="B268" s="155" t="s">
        <v>578</v>
      </c>
      <c r="C268" s="213" t="s">
        <v>10</v>
      </c>
      <c r="D268" s="156" t="s">
        <v>579</v>
      </c>
      <c r="E268" s="157">
        <v>70</v>
      </c>
      <c r="F268" s="158">
        <v>0</v>
      </c>
      <c r="G268" s="158">
        <f t="shared" si="96"/>
        <v>210</v>
      </c>
      <c r="H268" s="159">
        <v>100</v>
      </c>
      <c r="I268" s="159"/>
      <c r="J268" s="159"/>
      <c r="K268" s="159"/>
      <c r="L268" s="159"/>
      <c r="M268" s="159"/>
      <c r="N268" s="159"/>
      <c r="O268" s="158">
        <f t="shared" si="102"/>
        <v>310</v>
      </c>
      <c r="P268" s="159"/>
      <c r="Q268" s="158">
        <f t="shared" si="95"/>
        <v>310</v>
      </c>
      <c r="R268" s="158">
        <f t="shared" si="97"/>
        <v>210</v>
      </c>
      <c r="S268" s="159"/>
      <c r="T268" s="159"/>
      <c r="U268" s="159"/>
      <c r="V268" s="159"/>
      <c r="W268" s="159"/>
      <c r="X268" s="159"/>
      <c r="Y268" s="159"/>
      <c r="Z268" s="158">
        <f t="shared" si="103"/>
        <v>210</v>
      </c>
      <c r="AA268" s="159">
        <v>520</v>
      </c>
      <c r="AB268" s="158">
        <f t="shared" si="89"/>
        <v>0</v>
      </c>
      <c r="AC268" s="158">
        <f t="shared" si="98"/>
        <v>210</v>
      </c>
      <c r="AD268" s="176"/>
      <c r="AE268" s="176"/>
      <c r="AF268" s="176"/>
      <c r="AG268" s="176"/>
      <c r="AH268" s="176"/>
      <c r="AI268" s="176"/>
      <c r="AJ268" s="176"/>
      <c r="AK268" s="177">
        <f t="shared" si="104"/>
        <v>210</v>
      </c>
      <c r="AL268" s="176"/>
      <c r="AM268" s="177">
        <f t="shared" si="105"/>
        <v>210</v>
      </c>
      <c r="AN268" s="158">
        <f t="shared" si="99"/>
        <v>210</v>
      </c>
      <c r="AO268" s="176"/>
      <c r="AP268" s="176"/>
      <c r="AQ268" s="176"/>
      <c r="AR268" s="176"/>
      <c r="AS268" s="176"/>
      <c r="AT268" s="176"/>
      <c r="AU268" s="176"/>
      <c r="AV268" s="177">
        <f t="shared" si="94"/>
        <v>210</v>
      </c>
      <c r="AW268" s="176">
        <v>420</v>
      </c>
      <c r="AX268" s="176">
        <f t="shared" si="106"/>
        <v>0</v>
      </c>
      <c r="AY268" s="137" t="str">
        <f t="shared" si="101"/>
        <v>*</v>
      </c>
      <c r="BA268" s="139" t="str">
        <f t="shared" si="100"/>
        <v>Расчёт за 2010</v>
      </c>
      <c r="BE268" s="143" t="str">
        <f>IF(F268='База 2009'!AY283,"ДА","ПРОверитЬ")</f>
        <v>ДА</v>
      </c>
    </row>
    <row r="269" spans="1:57">
      <c r="A269" s="138">
        <v>267</v>
      </c>
      <c r="B269" s="160" t="s">
        <v>934</v>
      </c>
      <c r="C269" s="213" t="s">
        <v>14</v>
      </c>
      <c r="D269" s="156" t="s">
        <v>948</v>
      </c>
      <c r="E269" s="161">
        <v>20</v>
      </c>
      <c r="F269" s="158">
        <v>0</v>
      </c>
      <c r="G269" s="158">
        <f t="shared" si="96"/>
        <v>60</v>
      </c>
      <c r="H269" s="159"/>
      <c r="I269" s="159"/>
      <c r="J269" s="159"/>
      <c r="K269" s="159"/>
      <c r="L269" s="159"/>
      <c r="M269" s="159"/>
      <c r="N269" s="159"/>
      <c r="O269" s="158">
        <f t="shared" si="102"/>
        <v>60</v>
      </c>
      <c r="P269" s="159"/>
      <c r="Q269" s="158">
        <f t="shared" si="95"/>
        <v>60</v>
      </c>
      <c r="R269" s="158">
        <f t="shared" si="97"/>
        <v>60</v>
      </c>
      <c r="S269" s="159"/>
      <c r="T269" s="159"/>
      <c r="U269" s="159"/>
      <c r="V269" s="159"/>
      <c r="W269" s="159"/>
      <c r="X269" s="159"/>
      <c r="Y269" s="159">
        <v>50</v>
      </c>
      <c r="Z269" s="158">
        <f t="shared" si="103"/>
        <v>110</v>
      </c>
      <c r="AA269" s="159">
        <v>120</v>
      </c>
      <c r="AB269" s="158">
        <f t="shared" si="89"/>
        <v>50</v>
      </c>
      <c r="AC269" s="158">
        <f t="shared" si="98"/>
        <v>60</v>
      </c>
      <c r="AD269" s="176"/>
      <c r="AE269" s="176"/>
      <c r="AF269" s="176"/>
      <c r="AG269" s="176"/>
      <c r="AH269" s="176"/>
      <c r="AI269" s="176"/>
      <c r="AJ269" s="176"/>
      <c r="AK269" s="177">
        <f t="shared" si="104"/>
        <v>60</v>
      </c>
      <c r="AL269" s="176"/>
      <c r="AM269" s="177">
        <f t="shared" si="105"/>
        <v>110</v>
      </c>
      <c r="AN269" s="158">
        <f t="shared" si="99"/>
        <v>60</v>
      </c>
      <c r="AO269" s="176"/>
      <c r="AP269" s="176"/>
      <c r="AQ269" s="176"/>
      <c r="AR269" s="176"/>
      <c r="AS269" s="176"/>
      <c r="AT269" s="176"/>
      <c r="AU269" s="176"/>
      <c r="AV269" s="177">
        <f t="shared" si="94"/>
        <v>60</v>
      </c>
      <c r="AW269" s="176">
        <v>170</v>
      </c>
      <c r="AX269" s="176">
        <f t="shared" si="106"/>
        <v>0</v>
      </c>
      <c r="AY269" s="137" t="str">
        <f t="shared" si="101"/>
        <v>*</v>
      </c>
      <c r="BA269" s="139" t="str">
        <f t="shared" si="100"/>
        <v>Расчёт за 2010</v>
      </c>
      <c r="BE269" s="143" t="str">
        <f>IF(F269='База 2009'!AY284,"ДА","ПРОверитЬ")</f>
        <v>ДА</v>
      </c>
    </row>
    <row r="270" spans="1:57">
      <c r="A270" s="138">
        <v>268</v>
      </c>
      <c r="B270" s="169" t="s">
        <v>580</v>
      </c>
      <c r="C270" s="215" t="s">
        <v>23</v>
      </c>
      <c r="D270" s="170" t="s">
        <v>12</v>
      </c>
      <c r="E270" s="171">
        <v>70</v>
      </c>
      <c r="F270" s="166">
        <v>1680</v>
      </c>
      <c r="G270" s="166">
        <v>0</v>
      </c>
      <c r="H270" s="167"/>
      <c r="I270" s="167"/>
      <c r="J270" s="167"/>
      <c r="K270" s="167"/>
      <c r="L270" s="167"/>
      <c r="M270" s="167"/>
      <c r="N270" s="167"/>
      <c r="O270" s="166">
        <f t="shared" si="102"/>
        <v>0</v>
      </c>
      <c r="P270" s="167"/>
      <c r="Q270" s="166">
        <f t="shared" si="95"/>
        <v>1680</v>
      </c>
      <c r="R270" s="166">
        <v>0</v>
      </c>
      <c r="S270" s="167"/>
      <c r="T270" s="167"/>
      <c r="U270" s="167"/>
      <c r="V270" s="167"/>
      <c r="W270" s="167"/>
      <c r="X270" s="167"/>
      <c r="Y270" s="167"/>
      <c r="Z270" s="166">
        <f t="shared" si="103"/>
        <v>0</v>
      </c>
      <c r="AA270" s="167"/>
      <c r="AB270" s="166">
        <f t="shared" si="89"/>
        <v>1680</v>
      </c>
      <c r="AC270" s="166">
        <v>0</v>
      </c>
      <c r="AD270" s="167"/>
      <c r="AE270" s="167"/>
      <c r="AF270" s="167"/>
      <c r="AG270" s="167"/>
      <c r="AH270" s="167"/>
      <c r="AI270" s="167"/>
      <c r="AJ270" s="167"/>
      <c r="AK270" s="166">
        <f t="shared" si="104"/>
        <v>0</v>
      </c>
      <c r="AL270" s="167"/>
      <c r="AM270" s="166">
        <f t="shared" si="105"/>
        <v>1680</v>
      </c>
      <c r="AN270" s="166">
        <v>0</v>
      </c>
      <c r="AO270" s="167"/>
      <c r="AP270" s="167"/>
      <c r="AQ270" s="167"/>
      <c r="AR270" s="167"/>
      <c r="AS270" s="167"/>
      <c r="AT270" s="167"/>
      <c r="AU270" s="167"/>
      <c r="AV270" s="166">
        <f t="shared" si="94"/>
        <v>0</v>
      </c>
      <c r="AW270" s="167"/>
      <c r="AX270" s="167">
        <f t="shared" si="106"/>
        <v>1680</v>
      </c>
      <c r="AY270" s="137" t="str">
        <f t="shared" si="101"/>
        <v/>
      </c>
      <c r="AZ270" s="137" t="s">
        <v>1121</v>
      </c>
      <c r="BA270" s="139" t="str">
        <f t="shared" si="100"/>
        <v>Долг</v>
      </c>
      <c r="BE270" s="143" t="str">
        <f>IF(F270='База 2009'!AY285,"ДА","ПРОверитЬ")</f>
        <v>ПРОверитЬ</v>
      </c>
    </row>
    <row r="271" spans="1:57">
      <c r="A271" s="138">
        <v>269</v>
      </c>
      <c r="B271" s="160" t="s">
        <v>581</v>
      </c>
      <c r="C271" s="213" t="s">
        <v>14</v>
      </c>
      <c r="D271" s="156" t="s">
        <v>12</v>
      </c>
      <c r="E271" s="161">
        <v>0</v>
      </c>
      <c r="F271" s="158">
        <v>0</v>
      </c>
      <c r="G271" s="158">
        <f t="shared" ref="G271:G283" si="107">E271*3</f>
        <v>0</v>
      </c>
      <c r="H271" s="159"/>
      <c r="I271" s="159"/>
      <c r="J271" s="159"/>
      <c r="K271" s="159"/>
      <c r="L271" s="159"/>
      <c r="M271" s="159"/>
      <c r="N271" s="159"/>
      <c r="O271" s="158">
        <f t="shared" si="102"/>
        <v>0</v>
      </c>
      <c r="P271" s="159"/>
      <c r="Q271" s="158">
        <f t="shared" si="95"/>
        <v>0</v>
      </c>
      <c r="R271" s="158">
        <f t="shared" ref="R271:R283" si="108">E271*3</f>
        <v>0</v>
      </c>
      <c r="S271" s="159"/>
      <c r="T271" s="159"/>
      <c r="U271" s="159"/>
      <c r="V271" s="159"/>
      <c r="W271" s="159"/>
      <c r="X271" s="159"/>
      <c r="Y271" s="159"/>
      <c r="Z271" s="158">
        <f t="shared" si="103"/>
        <v>0</v>
      </c>
      <c r="AA271" s="159"/>
      <c r="AB271" s="158">
        <f t="shared" si="89"/>
        <v>0</v>
      </c>
      <c r="AC271" s="158">
        <f>$E271*3</f>
        <v>0</v>
      </c>
      <c r="AD271" s="176"/>
      <c r="AE271" s="176"/>
      <c r="AF271" s="176"/>
      <c r="AG271" s="176"/>
      <c r="AH271" s="176"/>
      <c r="AI271" s="176"/>
      <c r="AJ271" s="176"/>
      <c r="AK271" s="177">
        <f t="shared" si="104"/>
        <v>0</v>
      </c>
      <c r="AL271" s="176"/>
      <c r="AM271" s="177">
        <f t="shared" si="105"/>
        <v>0</v>
      </c>
      <c r="AN271" s="158">
        <f>$E271*3</f>
        <v>0</v>
      </c>
      <c r="AO271" s="176"/>
      <c r="AP271" s="176"/>
      <c r="AQ271" s="176"/>
      <c r="AR271" s="176"/>
      <c r="AS271" s="176"/>
      <c r="AT271" s="176"/>
      <c r="AU271" s="176"/>
      <c r="AV271" s="177">
        <f t="shared" si="94"/>
        <v>0</v>
      </c>
      <c r="AW271" s="176"/>
      <c r="AX271" s="176">
        <f t="shared" si="106"/>
        <v>0</v>
      </c>
      <c r="AY271" s="137" t="str">
        <f t="shared" si="101"/>
        <v>*</v>
      </c>
      <c r="BA271" s="139" t="str">
        <f t="shared" si="100"/>
        <v>Расчёт за 2010</v>
      </c>
      <c r="BE271" s="143" t="str">
        <f>IF(F271='База 2009'!AY286,"ДА","ПРОверитЬ")</f>
        <v>ДА</v>
      </c>
    </row>
    <row r="272" spans="1:57">
      <c r="A272" s="138">
        <v>270</v>
      </c>
      <c r="B272" s="221" t="s">
        <v>1154</v>
      </c>
      <c r="C272" s="213" t="s">
        <v>23</v>
      </c>
      <c r="D272" s="156" t="s">
        <v>12</v>
      </c>
      <c r="E272" s="161">
        <v>50</v>
      </c>
      <c r="F272" s="158">
        <v>0</v>
      </c>
      <c r="G272" s="158">
        <f t="shared" si="107"/>
        <v>150</v>
      </c>
      <c r="H272" s="159"/>
      <c r="I272" s="159"/>
      <c r="J272" s="159"/>
      <c r="K272" s="159"/>
      <c r="L272" s="159"/>
      <c r="M272" s="159"/>
      <c r="N272" s="159">
        <v>50</v>
      </c>
      <c r="O272" s="158">
        <f t="shared" si="102"/>
        <v>200</v>
      </c>
      <c r="P272" s="159">
        <v>650</v>
      </c>
      <c r="Q272" s="158">
        <f t="shared" si="95"/>
        <v>-450</v>
      </c>
      <c r="R272" s="158">
        <f t="shared" si="108"/>
        <v>150</v>
      </c>
      <c r="S272" s="159"/>
      <c r="T272" s="159"/>
      <c r="U272" s="159"/>
      <c r="V272" s="159"/>
      <c r="W272" s="159"/>
      <c r="X272" s="159"/>
      <c r="Y272" s="159"/>
      <c r="Z272" s="158">
        <f t="shared" si="103"/>
        <v>150</v>
      </c>
      <c r="AA272" s="159"/>
      <c r="AB272" s="158">
        <f t="shared" si="89"/>
        <v>-300</v>
      </c>
      <c r="AC272" s="158">
        <f>$E272*3</f>
        <v>150</v>
      </c>
      <c r="AD272" s="176"/>
      <c r="AE272" s="176"/>
      <c r="AF272" s="176"/>
      <c r="AG272" s="176"/>
      <c r="AH272" s="176"/>
      <c r="AI272" s="176"/>
      <c r="AJ272" s="176"/>
      <c r="AK272" s="177">
        <f t="shared" si="104"/>
        <v>150</v>
      </c>
      <c r="AL272" s="176"/>
      <c r="AM272" s="177">
        <f t="shared" si="105"/>
        <v>-150</v>
      </c>
      <c r="AN272" s="158">
        <f>$E272*3</f>
        <v>150</v>
      </c>
      <c r="AO272" s="176"/>
      <c r="AP272" s="176"/>
      <c r="AQ272" s="176"/>
      <c r="AR272" s="176"/>
      <c r="AS272" s="176"/>
      <c r="AT272" s="176"/>
      <c r="AU272" s="176"/>
      <c r="AV272" s="177">
        <f t="shared" si="94"/>
        <v>150</v>
      </c>
      <c r="AW272" s="176"/>
      <c r="AX272" s="176">
        <f t="shared" si="106"/>
        <v>0</v>
      </c>
      <c r="AY272" s="137" t="str">
        <f t="shared" si="101"/>
        <v>*</v>
      </c>
      <c r="BA272" s="139" t="str">
        <f t="shared" si="100"/>
        <v>Расчёт за 2010</v>
      </c>
      <c r="BE272" s="143" t="str">
        <f>IF(F272='База 2009'!AY287,"ДА","ПРОверитЬ")</f>
        <v>ДА</v>
      </c>
    </row>
    <row r="273" spans="1:57">
      <c r="A273" s="138">
        <v>271</v>
      </c>
      <c r="B273" s="160" t="s">
        <v>960</v>
      </c>
      <c r="C273" s="213" t="s">
        <v>14</v>
      </c>
      <c r="D273" s="156" t="s">
        <v>961</v>
      </c>
      <c r="E273" s="161">
        <v>50</v>
      </c>
      <c r="F273" s="158">
        <v>0</v>
      </c>
      <c r="G273" s="158">
        <f t="shared" si="107"/>
        <v>150</v>
      </c>
      <c r="H273" s="159"/>
      <c r="I273" s="159"/>
      <c r="J273" s="159"/>
      <c r="K273" s="159"/>
      <c r="L273" s="159"/>
      <c r="M273" s="159"/>
      <c r="N273" s="159"/>
      <c r="O273" s="158">
        <f t="shared" si="102"/>
        <v>150</v>
      </c>
      <c r="P273" s="159">
        <v>150</v>
      </c>
      <c r="Q273" s="158">
        <f t="shared" si="95"/>
        <v>0</v>
      </c>
      <c r="R273" s="158">
        <f t="shared" si="108"/>
        <v>150</v>
      </c>
      <c r="S273" s="159"/>
      <c r="T273" s="159"/>
      <c r="U273" s="159"/>
      <c r="V273" s="159"/>
      <c r="W273" s="159"/>
      <c r="X273" s="159"/>
      <c r="Y273" s="159"/>
      <c r="Z273" s="158">
        <f t="shared" si="103"/>
        <v>150</v>
      </c>
      <c r="AA273" s="159">
        <v>150</v>
      </c>
      <c r="AB273" s="158">
        <f t="shared" si="89"/>
        <v>0</v>
      </c>
      <c r="AC273" s="158">
        <f>$E273*3</f>
        <v>150</v>
      </c>
      <c r="AD273" s="176"/>
      <c r="AE273" s="176"/>
      <c r="AF273" s="176"/>
      <c r="AG273" s="176"/>
      <c r="AH273" s="176"/>
      <c r="AI273" s="176"/>
      <c r="AJ273" s="176"/>
      <c r="AK273" s="177">
        <f t="shared" si="104"/>
        <v>150</v>
      </c>
      <c r="AL273" s="176">
        <v>300</v>
      </c>
      <c r="AM273" s="177">
        <f t="shared" si="105"/>
        <v>-150</v>
      </c>
      <c r="AN273" s="158">
        <f>$E273*3</f>
        <v>150</v>
      </c>
      <c r="AO273" s="176"/>
      <c r="AP273" s="176">
        <v>50</v>
      </c>
      <c r="AQ273" s="176"/>
      <c r="AR273" s="176"/>
      <c r="AS273" s="176"/>
      <c r="AT273" s="176"/>
      <c r="AU273" s="176"/>
      <c r="AV273" s="177">
        <f t="shared" si="94"/>
        <v>200</v>
      </c>
      <c r="AW273" s="176">
        <v>50</v>
      </c>
      <c r="AX273" s="176">
        <f t="shared" si="106"/>
        <v>0</v>
      </c>
      <c r="AY273" s="137" t="str">
        <f t="shared" si="101"/>
        <v>*</v>
      </c>
      <c r="AZ273" s="233" t="s">
        <v>1164</v>
      </c>
      <c r="BA273" s="139" t="str">
        <f t="shared" si="100"/>
        <v>Расчёт за 2010</v>
      </c>
      <c r="BE273" s="143" t="str">
        <f>IF(F273='База 2009'!AY288,"ДА","ПРОверитЬ")</f>
        <v>ДА</v>
      </c>
    </row>
    <row r="274" spans="1:57">
      <c r="A274" s="138">
        <v>272</v>
      </c>
      <c r="B274" s="160" t="s">
        <v>850</v>
      </c>
      <c r="C274" s="213" t="s">
        <v>14</v>
      </c>
      <c r="D274" s="156" t="s">
        <v>893</v>
      </c>
      <c r="E274" s="161">
        <v>225</v>
      </c>
      <c r="F274" s="158">
        <v>0</v>
      </c>
      <c r="G274" s="158">
        <f t="shared" si="107"/>
        <v>675</v>
      </c>
      <c r="H274" s="159"/>
      <c r="I274" s="159"/>
      <c r="J274" s="159"/>
      <c r="K274" s="159"/>
      <c r="L274" s="159"/>
      <c r="M274" s="159"/>
      <c r="N274" s="159"/>
      <c r="O274" s="158">
        <f t="shared" si="102"/>
        <v>675</v>
      </c>
      <c r="P274" s="159"/>
      <c r="Q274" s="158">
        <f t="shared" ref="Q274:Q305" si="109">F274+O274-P274</f>
        <v>675</v>
      </c>
      <c r="R274" s="158">
        <f t="shared" si="108"/>
        <v>675</v>
      </c>
      <c r="S274" s="159">
        <v>150</v>
      </c>
      <c r="T274" s="159">
        <v>50</v>
      </c>
      <c r="U274" s="159"/>
      <c r="V274" s="159"/>
      <c r="W274" s="159"/>
      <c r="X274" s="159"/>
      <c r="Y274" s="159">
        <v>120</v>
      </c>
      <c r="Z274" s="158">
        <f t="shared" si="103"/>
        <v>995</v>
      </c>
      <c r="AA274" s="159">
        <v>2000</v>
      </c>
      <c r="AB274" s="158">
        <f t="shared" si="89"/>
        <v>-330</v>
      </c>
      <c r="AC274" s="158">
        <f>$E274*3</f>
        <v>675</v>
      </c>
      <c r="AD274" s="176"/>
      <c r="AE274" s="176"/>
      <c r="AF274" s="176"/>
      <c r="AG274" s="176"/>
      <c r="AH274" s="176"/>
      <c r="AI274" s="176"/>
      <c r="AJ274" s="176"/>
      <c r="AK274" s="177">
        <f t="shared" si="104"/>
        <v>675</v>
      </c>
      <c r="AL274" s="176"/>
      <c r="AM274" s="177">
        <f t="shared" si="105"/>
        <v>345</v>
      </c>
      <c r="AN274" s="158">
        <f>$E274*3</f>
        <v>675</v>
      </c>
      <c r="AO274" s="176"/>
      <c r="AP274" s="176"/>
      <c r="AQ274" s="176"/>
      <c r="AR274" s="176"/>
      <c r="AS274" s="176"/>
      <c r="AT274" s="176"/>
      <c r="AU274" s="176"/>
      <c r="AV274" s="177">
        <f t="shared" si="94"/>
        <v>675</v>
      </c>
      <c r="AW274" s="176">
        <v>1020</v>
      </c>
      <c r="AX274" s="176">
        <f t="shared" si="106"/>
        <v>0</v>
      </c>
      <c r="AY274" s="137" t="str">
        <f t="shared" si="101"/>
        <v>*</v>
      </c>
      <c r="BA274" s="139" t="str">
        <f t="shared" si="100"/>
        <v>Расчёт за 2010</v>
      </c>
      <c r="BE274" s="143" t="str">
        <f>IF(F274='База 2009'!AY289,"ДА","ПРОверитЬ")</f>
        <v>ПРОверитЬ</v>
      </c>
    </row>
    <row r="275" spans="1:57">
      <c r="A275" s="138">
        <v>273</v>
      </c>
      <c r="B275" s="160" t="s">
        <v>1081</v>
      </c>
      <c r="C275" s="213" t="s">
        <v>14</v>
      </c>
      <c r="D275" s="156" t="s">
        <v>586</v>
      </c>
      <c r="E275" s="161">
        <v>50</v>
      </c>
      <c r="F275" s="158">
        <v>0</v>
      </c>
      <c r="G275" s="158">
        <f t="shared" si="107"/>
        <v>150</v>
      </c>
      <c r="H275" s="159"/>
      <c r="I275" s="159"/>
      <c r="J275" s="159"/>
      <c r="K275" s="159"/>
      <c r="L275" s="159"/>
      <c r="M275" s="159"/>
      <c r="N275" s="159"/>
      <c r="O275" s="158">
        <f t="shared" si="102"/>
        <v>150</v>
      </c>
      <c r="P275" s="159">
        <v>150</v>
      </c>
      <c r="Q275" s="158">
        <f t="shared" si="109"/>
        <v>0</v>
      </c>
      <c r="R275" s="158">
        <f t="shared" si="108"/>
        <v>150</v>
      </c>
      <c r="S275" s="159"/>
      <c r="T275" s="159"/>
      <c r="U275" s="159"/>
      <c r="V275" s="159"/>
      <c r="W275" s="159"/>
      <c r="X275" s="159"/>
      <c r="Y275" s="159"/>
      <c r="Z275" s="158">
        <f t="shared" si="103"/>
        <v>150</v>
      </c>
      <c r="AA275" s="159">
        <v>208</v>
      </c>
      <c r="AB275" s="158">
        <f t="shared" si="89"/>
        <v>-58</v>
      </c>
      <c r="AC275" s="158">
        <v>58</v>
      </c>
      <c r="AD275" s="176"/>
      <c r="AE275" s="176"/>
      <c r="AF275" s="176"/>
      <c r="AG275" s="176"/>
      <c r="AH275" s="176"/>
      <c r="AI275" s="176"/>
      <c r="AJ275" s="176"/>
      <c r="AK275" s="177">
        <f t="shared" si="104"/>
        <v>58</v>
      </c>
      <c r="AL275" s="176"/>
      <c r="AM275" s="177">
        <f t="shared" si="105"/>
        <v>0</v>
      </c>
      <c r="AN275" s="158">
        <v>0</v>
      </c>
      <c r="AO275" s="176"/>
      <c r="AP275" s="176"/>
      <c r="AQ275" s="176"/>
      <c r="AR275" s="176"/>
      <c r="AS275" s="176"/>
      <c r="AT275" s="176"/>
      <c r="AU275" s="176"/>
      <c r="AV275" s="177">
        <f t="shared" si="94"/>
        <v>0</v>
      </c>
      <c r="AW275" s="176"/>
      <c r="AX275" s="176">
        <f t="shared" si="106"/>
        <v>0</v>
      </c>
      <c r="AY275" s="137" t="str">
        <f t="shared" si="101"/>
        <v>*</v>
      </c>
      <c r="BA275" s="139" t="str">
        <f t="shared" si="100"/>
        <v>Расчёт за 2010</v>
      </c>
      <c r="BE275" s="143" t="str">
        <f>IF(F275='База 2009'!AY290,"ДА","ПРОверитЬ")</f>
        <v>ДА</v>
      </c>
    </row>
    <row r="276" spans="1:57">
      <c r="A276" s="138">
        <v>274</v>
      </c>
      <c r="B276" s="160" t="s">
        <v>587</v>
      </c>
      <c r="C276" s="213" t="s">
        <v>14</v>
      </c>
      <c r="D276" s="156" t="s">
        <v>589</v>
      </c>
      <c r="E276" s="161">
        <v>430</v>
      </c>
      <c r="F276" s="158">
        <v>0</v>
      </c>
      <c r="G276" s="158">
        <f t="shared" si="107"/>
        <v>1290</v>
      </c>
      <c r="H276" s="159"/>
      <c r="I276" s="159">
        <v>50</v>
      </c>
      <c r="J276" s="159"/>
      <c r="K276" s="159"/>
      <c r="L276" s="159"/>
      <c r="M276" s="159"/>
      <c r="N276" s="159"/>
      <c r="O276" s="158">
        <f t="shared" si="102"/>
        <v>1340</v>
      </c>
      <c r="P276" s="159">
        <v>1340</v>
      </c>
      <c r="Q276" s="158">
        <f t="shared" si="109"/>
        <v>0</v>
      </c>
      <c r="R276" s="158">
        <f t="shared" si="108"/>
        <v>1290</v>
      </c>
      <c r="S276" s="159">
        <v>55</v>
      </c>
      <c r="T276" s="159">
        <v>1682</v>
      </c>
      <c r="U276" s="159"/>
      <c r="V276" s="159"/>
      <c r="W276" s="159"/>
      <c r="X276" s="159"/>
      <c r="Y276" s="159">
        <v>70</v>
      </c>
      <c r="Z276" s="158">
        <f t="shared" si="103"/>
        <v>3097</v>
      </c>
      <c r="AA276" s="159">
        <v>2972</v>
      </c>
      <c r="AB276" s="158">
        <f t="shared" si="89"/>
        <v>125</v>
      </c>
      <c r="AC276" s="158">
        <f t="shared" ref="AC276:AC283" si="110">$E276*3</f>
        <v>1290</v>
      </c>
      <c r="AD276" s="176">
        <v>100</v>
      </c>
      <c r="AE276" s="176"/>
      <c r="AF276" s="176"/>
      <c r="AG276" s="176"/>
      <c r="AH276" s="176">
        <v>300</v>
      </c>
      <c r="AI276" s="176"/>
      <c r="AJ276" s="176"/>
      <c r="AK276" s="177">
        <f t="shared" si="104"/>
        <v>1690</v>
      </c>
      <c r="AL276" s="176">
        <v>1815</v>
      </c>
      <c r="AM276" s="177">
        <f t="shared" si="105"/>
        <v>0</v>
      </c>
      <c r="AN276" s="158">
        <f t="shared" ref="AN276:AN283" si="111">$E276*3</f>
        <v>1290</v>
      </c>
      <c r="AO276" s="176"/>
      <c r="AP276" s="176"/>
      <c r="AQ276" s="176"/>
      <c r="AR276" s="176"/>
      <c r="AS276" s="176"/>
      <c r="AT276" s="176"/>
      <c r="AU276" s="176"/>
      <c r="AV276" s="177">
        <f t="shared" si="94"/>
        <v>1290</v>
      </c>
      <c r="AW276" s="176">
        <v>1290</v>
      </c>
      <c r="AX276" s="176">
        <f t="shared" si="106"/>
        <v>0</v>
      </c>
      <c r="AY276" s="137" t="str">
        <f t="shared" si="101"/>
        <v>*</v>
      </c>
      <c r="BA276" s="139" t="str">
        <f t="shared" si="100"/>
        <v>Расчёт за 2010</v>
      </c>
      <c r="BE276" s="143" t="str">
        <f>IF(F276='База 2009'!AY291,"ДА","ПРОверитЬ")</f>
        <v>ПРОверитЬ</v>
      </c>
    </row>
    <row r="277" spans="1:57">
      <c r="A277" s="138">
        <v>275</v>
      </c>
      <c r="B277" s="160" t="s">
        <v>590</v>
      </c>
      <c r="C277" s="213" t="s">
        <v>14</v>
      </c>
      <c r="D277" s="156" t="s">
        <v>12</v>
      </c>
      <c r="E277" s="161">
        <v>55</v>
      </c>
      <c r="F277" s="158">
        <v>0</v>
      </c>
      <c r="G277" s="158">
        <f t="shared" si="107"/>
        <v>165</v>
      </c>
      <c r="H277" s="159"/>
      <c r="I277" s="159"/>
      <c r="J277" s="159"/>
      <c r="K277" s="159"/>
      <c r="L277" s="159"/>
      <c r="M277" s="159"/>
      <c r="N277" s="159"/>
      <c r="O277" s="158">
        <f t="shared" si="102"/>
        <v>165</v>
      </c>
      <c r="P277" s="159">
        <v>660</v>
      </c>
      <c r="Q277" s="158">
        <f t="shared" si="109"/>
        <v>-495</v>
      </c>
      <c r="R277" s="158">
        <f t="shared" si="108"/>
        <v>165</v>
      </c>
      <c r="S277" s="159"/>
      <c r="T277" s="159"/>
      <c r="U277" s="159">
        <v>36</v>
      </c>
      <c r="V277" s="159"/>
      <c r="W277" s="159"/>
      <c r="X277" s="159">
        <v>150</v>
      </c>
      <c r="Y277" s="159">
        <v>50</v>
      </c>
      <c r="Z277" s="158">
        <f t="shared" si="103"/>
        <v>401</v>
      </c>
      <c r="AA277" s="159"/>
      <c r="AB277" s="158">
        <f t="shared" si="89"/>
        <v>-94</v>
      </c>
      <c r="AC277" s="158">
        <f t="shared" si="110"/>
        <v>165</v>
      </c>
      <c r="AD277" s="176"/>
      <c r="AE277" s="176"/>
      <c r="AF277" s="176"/>
      <c r="AG277" s="176"/>
      <c r="AH277" s="176"/>
      <c r="AI277" s="176"/>
      <c r="AJ277" s="176"/>
      <c r="AK277" s="177">
        <f t="shared" si="104"/>
        <v>165</v>
      </c>
      <c r="AL277" s="176">
        <v>236</v>
      </c>
      <c r="AM277" s="177">
        <f t="shared" si="105"/>
        <v>-165</v>
      </c>
      <c r="AN277" s="158">
        <f t="shared" si="111"/>
        <v>165</v>
      </c>
      <c r="AO277" s="176">
        <v>50</v>
      </c>
      <c r="AP277" s="176"/>
      <c r="AQ277" s="176"/>
      <c r="AR277" s="176"/>
      <c r="AS277" s="176">
        <v>70</v>
      </c>
      <c r="AT277" s="176"/>
      <c r="AU277" s="176"/>
      <c r="AV277" s="177">
        <f t="shared" si="94"/>
        <v>285</v>
      </c>
      <c r="AW277" s="176"/>
      <c r="AX277" s="176">
        <f t="shared" si="106"/>
        <v>120</v>
      </c>
      <c r="AY277" s="137" t="str">
        <f t="shared" si="101"/>
        <v/>
      </c>
      <c r="BA277" s="139" t="str">
        <f t="shared" si="100"/>
        <v>Долг</v>
      </c>
      <c r="BE277" s="143" t="str">
        <f>IF(F277='База 2009'!AY292,"ДА","ПРОверитЬ")</f>
        <v>ДА</v>
      </c>
    </row>
    <row r="278" spans="1:57">
      <c r="A278" s="138">
        <v>276</v>
      </c>
      <c r="B278" s="162" t="s">
        <v>592</v>
      </c>
      <c r="C278" s="214" t="s">
        <v>30</v>
      </c>
      <c r="D278" s="164"/>
      <c r="E278" s="162"/>
      <c r="F278" s="165">
        <v>3000</v>
      </c>
      <c r="G278" s="166">
        <f t="shared" si="107"/>
        <v>0</v>
      </c>
      <c r="H278" s="167"/>
      <c r="I278" s="167"/>
      <c r="J278" s="167"/>
      <c r="K278" s="167"/>
      <c r="L278" s="167"/>
      <c r="M278" s="167"/>
      <c r="N278" s="167"/>
      <c r="O278" s="166">
        <f t="shared" si="102"/>
        <v>0</v>
      </c>
      <c r="P278" s="167"/>
      <c r="Q278" s="166">
        <f t="shared" si="109"/>
        <v>3000</v>
      </c>
      <c r="R278" s="166">
        <f t="shared" si="108"/>
        <v>0</v>
      </c>
      <c r="S278" s="167"/>
      <c r="T278" s="167"/>
      <c r="U278" s="167"/>
      <c r="V278" s="167"/>
      <c r="W278" s="167"/>
      <c r="X278" s="167"/>
      <c r="Y278" s="167"/>
      <c r="Z278" s="166">
        <f t="shared" si="103"/>
        <v>0</v>
      </c>
      <c r="AA278" s="167"/>
      <c r="AB278" s="166">
        <f t="shared" si="89"/>
        <v>3000</v>
      </c>
      <c r="AC278" s="166">
        <f t="shared" si="110"/>
        <v>0</v>
      </c>
      <c r="AD278" s="167"/>
      <c r="AE278" s="167"/>
      <c r="AF278" s="167"/>
      <c r="AG278" s="167"/>
      <c r="AH278" s="167"/>
      <c r="AI278" s="167"/>
      <c r="AJ278" s="167"/>
      <c r="AK278" s="166">
        <f t="shared" si="104"/>
        <v>0</v>
      </c>
      <c r="AL278" s="167"/>
      <c r="AM278" s="166">
        <f t="shared" si="105"/>
        <v>3000</v>
      </c>
      <c r="AN278" s="166">
        <f t="shared" si="111"/>
        <v>0</v>
      </c>
      <c r="AO278" s="167"/>
      <c r="AP278" s="167"/>
      <c r="AQ278" s="167"/>
      <c r="AR278" s="167"/>
      <c r="AS278" s="167"/>
      <c r="AT278" s="167"/>
      <c r="AU278" s="167"/>
      <c r="AV278" s="166">
        <f t="shared" si="94"/>
        <v>0</v>
      </c>
      <c r="AW278" s="167"/>
      <c r="AX278" s="167">
        <f t="shared" si="106"/>
        <v>3000</v>
      </c>
      <c r="AY278" s="137" t="str">
        <f t="shared" si="101"/>
        <v/>
      </c>
      <c r="BA278" s="139" t="str">
        <f t="shared" si="100"/>
        <v>Долг</v>
      </c>
      <c r="BE278" s="143" t="str">
        <f>IF(F278='База 2009'!AY293,"ДА","ПРОверитЬ")</f>
        <v>ПРОверитЬ</v>
      </c>
    </row>
    <row r="279" spans="1:57">
      <c r="A279" s="138">
        <v>277</v>
      </c>
      <c r="B279" s="234" t="s">
        <v>593</v>
      </c>
      <c r="C279" s="218" t="s">
        <v>23</v>
      </c>
      <c r="D279" s="189"/>
      <c r="E279" s="190">
        <v>70</v>
      </c>
      <c r="F279" s="191">
        <v>0</v>
      </c>
      <c r="G279" s="192">
        <f t="shared" si="107"/>
        <v>210</v>
      </c>
      <c r="H279" s="193"/>
      <c r="I279" s="193"/>
      <c r="J279" s="193"/>
      <c r="K279" s="193"/>
      <c r="L279" s="193"/>
      <c r="M279" s="193"/>
      <c r="N279" s="193"/>
      <c r="O279" s="192">
        <f t="shared" si="102"/>
        <v>210</v>
      </c>
      <c r="P279" s="193"/>
      <c r="Q279" s="192">
        <f t="shared" si="109"/>
        <v>210</v>
      </c>
      <c r="R279" s="192">
        <f t="shared" si="108"/>
        <v>210</v>
      </c>
      <c r="S279" s="193"/>
      <c r="T279" s="193"/>
      <c r="U279" s="193"/>
      <c r="V279" s="193"/>
      <c r="W279" s="193"/>
      <c r="X279" s="193"/>
      <c r="Y279" s="193"/>
      <c r="Z279" s="192">
        <f t="shared" si="103"/>
        <v>210</v>
      </c>
      <c r="AA279" s="193">
        <v>420</v>
      </c>
      <c r="AB279" s="192">
        <f t="shared" ref="AB279:AB342" si="112">Q279+Z279-AA279</f>
        <v>0</v>
      </c>
      <c r="AC279" s="192">
        <f t="shared" si="110"/>
        <v>210</v>
      </c>
      <c r="AD279" s="193"/>
      <c r="AE279" s="193"/>
      <c r="AF279" s="193"/>
      <c r="AG279" s="193"/>
      <c r="AH279" s="193"/>
      <c r="AI279" s="193"/>
      <c r="AJ279" s="193"/>
      <c r="AK279" s="229">
        <f t="shared" si="104"/>
        <v>210</v>
      </c>
      <c r="AL279" s="193"/>
      <c r="AM279" s="192">
        <f t="shared" si="105"/>
        <v>210</v>
      </c>
      <c r="AN279" s="192">
        <f t="shared" si="111"/>
        <v>210</v>
      </c>
      <c r="AO279" s="193"/>
      <c r="AP279" s="193"/>
      <c r="AQ279" s="193"/>
      <c r="AR279" s="193"/>
      <c r="AS279" s="193"/>
      <c r="AT279" s="193"/>
      <c r="AU279" s="193"/>
      <c r="AV279" s="192">
        <f t="shared" si="94"/>
        <v>210</v>
      </c>
      <c r="AW279" s="193">
        <v>420</v>
      </c>
      <c r="AX279" s="193">
        <f t="shared" si="106"/>
        <v>0</v>
      </c>
      <c r="AY279" s="137" t="str">
        <f t="shared" si="101"/>
        <v>*</v>
      </c>
      <c r="BA279" s="139" t="str">
        <f t="shared" si="100"/>
        <v>Расчёт за 2010</v>
      </c>
      <c r="BE279" s="143" t="str">
        <f>IF(F279='База 2009'!AY294,"ДА","ПРОверитЬ")</f>
        <v>ПРОверитЬ</v>
      </c>
    </row>
    <row r="280" spans="1:57">
      <c r="A280" s="138">
        <v>278</v>
      </c>
      <c r="B280" s="155" t="s">
        <v>1018</v>
      </c>
      <c r="C280" s="213" t="s">
        <v>10</v>
      </c>
      <c r="D280" s="156" t="s">
        <v>12</v>
      </c>
      <c r="E280" s="157">
        <v>35</v>
      </c>
      <c r="F280" s="158">
        <v>0</v>
      </c>
      <c r="G280" s="158">
        <f t="shared" si="107"/>
        <v>105</v>
      </c>
      <c r="H280" s="159"/>
      <c r="I280" s="159"/>
      <c r="J280" s="159"/>
      <c r="K280" s="159"/>
      <c r="L280" s="159"/>
      <c r="M280" s="159"/>
      <c r="N280" s="159"/>
      <c r="O280" s="158">
        <f t="shared" si="102"/>
        <v>105</v>
      </c>
      <c r="P280" s="159"/>
      <c r="Q280" s="158">
        <f t="shared" si="109"/>
        <v>105</v>
      </c>
      <c r="R280" s="158">
        <f t="shared" si="108"/>
        <v>105</v>
      </c>
      <c r="S280" s="159"/>
      <c r="T280" s="159"/>
      <c r="U280" s="159"/>
      <c r="V280" s="159"/>
      <c r="W280" s="159"/>
      <c r="X280" s="159"/>
      <c r="Y280" s="159"/>
      <c r="Z280" s="158">
        <f t="shared" si="103"/>
        <v>105</v>
      </c>
      <c r="AA280" s="159">
        <v>210</v>
      </c>
      <c r="AB280" s="158">
        <f t="shared" si="112"/>
        <v>0</v>
      </c>
      <c r="AC280" s="158">
        <f t="shared" si="110"/>
        <v>105</v>
      </c>
      <c r="AD280" s="176"/>
      <c r="AE280" s="176"/>
      <c r="AF280" s="176"/>
      <c r="AG280" s="176"/>
      <c r="AH280" s="176"/>
      <c r="AI280" s="176"/>
      <c r="AJ280" s="176"/>
      <c r="AK280" s="177">
        <f t="shared" si="104"/>
        <v>105</v>
      </c>
      <c r="AL280" s="176">
        <v>210</v>
      </c>
      <c r="AM280" s="177">
        <f t="shared" si="105"/>
        <v>-105</v>
      </c>
      <c r="AN280" s="158">
        <f t="shared" si="111"/>
        <v>105</v>
      </c>
      <c r="AO280" s="176"/>
      <c r="AP280" s="176"/>
      <c r="AQ280" s="176"/>
      <c r="AR280" s="176"/>
      <c r="AS280" s="176"/>
      <c r="AT280" s="176"/>
      <c r="AU280" s="176"/>
      <c r="AV280" s="177">
        <f t="shared" si="94"/>
        <v>105</v>
      </c>
      <c r="AW280" s="176"/>
      <c r="AX280" s="176">
        <f t="shared" si="106"/>
        <v>0</v>
      </c>
      <c r="AY280" s="137" t="str">
        <f t="shared" si="101"/>
        <v>*</v>
      </c>
      <c r="AZ280" s="137" t="s">
        <v>1121</v>
      </c>
      <c r="BA280" s="139" t="str">
        <f t="shared" si="100"/>
        <v>Расчёт за 2010</v>
      </c>
      <c r="BE280" s="143" t="str">
        <f>IF(F280='База 2009'!AY295,"ДА","ПРОверитЬ")</f>
        <v>ПРОверитЬ</v>
      </c>
    </row>
    <row r="281" spans="1:57">
      <c r="A281" s="138">
        <v>279</v>
      </c>
      <c r="B281" s="160" t="s">
        <v>595</v>
      </c>
      <c r="C281" s="213" t="s">
        <v>14</v>
      </c>
      <c r="D281" s="156" t="s">
        <v>579</v>
      </c>
      <c r="E281" s="161">
        <v>95</v>
      </c>
      <c r="F281" s="158">
        <v>0</v>
      </c>
      <c r="G281" s="158">
        <f t="shared" si="107"/>
        <v>285</v>
      </c>
      <c r="H281" s="159"/>
      <c r="I281" s="159"/>
      <c r="J281" s="159"/>
      <c r="K281" s="159"/>
      <c r="L281" s="159"/>
      <c r="M281" s="159"/>
      <c r="N281" s="159"/>
      <c r="O281" s="158">
        <f t="shared" si="102"/>
        <v>285</v>
      </c>
      <c r="P281" s="159"/>
      <c r="Q281" s="158">
        <f t="shared" si="109"/>
        <v>285</v>
      </c>
      <c r="R281" s="158">
        <f t="shared" si="108"/>
        <v>285</v>
      </c>
      <c r="S281" s="159">
        <v>50</v>
      </c>
      <c r="T281" s="159"/>
      <c r="U281" s="159"/>
      <c r="V281" s="159"/>
      <c r="W281" s="159"/>
      <c r="X281" s="159"/>
      <c r="Y281" s="159">
        <v>120</v>
      </c>
      <c r="Z281" s="158">
        <f t="shared" si="103"/>
        <v>455</v>
      </c>
      <c r="AA281" s="159">
        <v>285</v>
      </c>
      <c r="AB281" s="158">
        <f t="shared" si="112"/>
        <v>455</v>
      </c>
      <c r="AC281" s="158">
        <f t="shared" si="110"/>
        <v>285</v>
      </c>
      <c r="AD281" s="176"/>
      <c r="AE281" s="176"/>
      <c r="AF281" s="176"/>
      <c r="AG281" s="176"/>
      <c r="AH281" s="176"/>
      <c r="AI281" s="176"/>
      <c r="AJ281" s="176"/>
      <c r="AK281" s="177">
        <f t="shared" si="104"/>
        <v>285</v>
      </c>
      <c r="AL281" s="176">
        <v>1025</v>
      </c>
      <c r="AM281" s="177">
        <f t="shared" si="105"/>
        <v>-285</v>
      </c>
      <c r="AN281" s="158">
        <f t="shared" si="111"/>
        <v>285</v>
      </c>
      <c r="AO281" s="176"/>
      <c r="AP281" s="176"/>
      <c r="AQ281" s="176"/>
      <c r="AR281" s="176"/>
      <c r="AS281" s="176"/>
      <c r="AT281" s="176"/>
      <c r="AU281" s="176"/>
      <c r="AV281" s="177">
        <f t="shared" si="94"/>
        <v>285</v>
      </c>
      <c r="AW281" s="176"/>
      <c r="AX281" s="176">
        <f t="shared" si="106"/>
        <v>0</v>
      </c>
      <c r="AY281" s="137" t="str">
        <f t="shared" si="101"/>
        <v>*</v>
      </c>
      <c r="BA281" s="139" t="str">
        <f t="shared" si="100"/>
        <v>Расчёт за 2010</v>
      </c>
      <c r="BE281" s="143" t="str">
        <f>IF(F281='База 2009'!AY296,"ДА","ПРОверитЬ")</f>
        <v>ПРОверитЬ</v>
      </c>
    </row>
    <row r="282" spans="1:57">
      <c r="A282" s="138">
        <v>280</v>
      </c>
      <c r="B282" s="160" t="s">
        <v>597</v>
      </c>
      <c r="C282" s="213" t="s">
        <v>14</v>
      </c>
      <c r="D282" s="156" t="s">
        <v>12</v>
      </c>
      <c r="E282" s="161">
        <v>85</v>
      </c>
      <c r="F282" s="158">
        <v>0</v>
      </c>
      <c r="G282" s="158">
        <f t="shared" si="107"/>
        <v>255</v>
      </c>
      <c r="H282" s="159"/>
      <c r="I282" s="159"/>
      <c r="J282" s="159">
        <v>68</v>
      </c>
      <c r="K282" s="159"/>
      <c r="L282" s="159"/>
      <c r="M282" s="159"/>
      <c r="N282" s="159">
        <v>50</v>
      </c>
      <c r="O282" s="158">
        <f t="shared" si="102"/>
        <v>373</v>
      </c>
      <c r="P282" s="159">
        <v>1088</v>
      </c>
      <c r="Q282" s="158">
        <f t="shared" si="109"/>
        <v>-715</v>
      </c>
      <c r="R282" s="158">
        <f t="shared" si="108"/>
        <v>255</v>
      </c>
      <c r="S282" s="159"/>
      <c r="T282" s="159"/>
      <c r="U282" s="159"/>
      <c r="V282" s="159"/>
      <c r="W282" s="159"/>
      <c r="X282" s="159"/>
      <c r="Y282" s="159"/>
      <c r="Z282" s="158">
        <f t="shared" si="103"/>
        <v>255</v>
      </c>
      <c r="AA282" s="159"/>
      <c r="AB282" s="158">
        <f t="shared" si="112"/>
        <v>-460</v>
      </c>
      <c r="AC282" s="158">
        <f t="shared" si="110"/>
        <v>255</v>
      </c>
      <c r="AD282" s="176"/>
      <c r="AE282" s="176"/>
      <c r="AF282" s="176"/>
      <c r="AG282" s="176"/>
      <c r="AH282" s="176"/>
      <c r="AI282" s="176"/>
      <c r="AJ282" s="176"/>
      <c r="AK282" s="177">
        <f t="shared" si="104"/>
        <v>255</v>
      </c>
      <c r="AL282" s="176"/>
      <c r="AM282" s="177">
        <f t="shared" si="105"/>
        <v>-205</v>
      </c>
      <c r="AN282" s="158">
        <f t="shared" si="111"/>
        <v>255</v>
      </c>
      <c r="AO282" s="176"/>
      <c r="AP282" s="176"/>
      <c r="AQ282" s="176"/>
      <c r="AR282" s="176"/>
      <c r="AS282" s="176"/>
      <c r="AT282" s="176"/>
      <c r="AU282" s="176"/>
      <c r="AV282" s="177">
        <f t="shared" si="94"/>
        <v>255</v>
      </c>
      <c r="AW282" s="176">
        <v>50</v>
      </c>
      <c r="AX282" s="176">
        <f t="shared" si="106"/>
        <v>0</v>
      </c>
      <c r="AY282" s="137" t="str">
        <f t="shared" si="101"/>
        <v>*</v>
      </c>
      <c r="BA282" s="139" t="str">
        <f t="shared" si="100"/>
        <v>Расчёт за 2010</v>
      </c>
      <c r="BE282" s="143" t="str">
        <f>IF(F282='База 2009'!AY297,"ДА","ПРОверитЬ")</f>
        <v>ДА</v>
      </c>
    </row>
    <row r="283" spans="1:57">
      <c r="A283" s="138">
        <v>281</v>
      </c>
      <c r="B283" s="162" t="s">
        <v>600</v>
      </c>
      <c r="C283" s="214" t="s">
        <v>30</v>
      </c>
      <c r="D283" s="164"/>
      <c r="E283" s="162"/>
      <c r="F283" s="165">
        <v>810</v>
      </c>
      <c r="G283" s="166">
        <f t="shared" si="107"/>
        <v>0</v>
      </c>
      <c r="H283" s="167"/>
      <c r="I283" s="167"/>
      <c r="J283" s="167"/>
      <c r="K283" s="167"/>
      <c r="L283" s="167"/>
      <c r="M283" s="167"/>
      <c r="N283" s="167"/>
      <c r="O283" s="166">
        <f t="shared" si="102"/>
        <v>0</v>
      </c>
      <c r="P283" s="167"/>
      <c r="Q283" s="166">
        <f t="shared" si="109"/>
        <v>810</v>
      </c>
      <c r="R283" s="166">
        <f t="shared" si="108"/>
        <v>0</v>
      </c>
      <c r="S283" s="167"/>
      <c r="T283" s="167"/>
      <c r="U283" s="167"/>
      <c r="V283" s="167"/>
      <c r="W283" s="167"/>
      <c r="X283" s="167"/>
      <c r="Y283" s="167"/>
      <c r="Z283" s="166">
        <f t="shared" si="103"/>
        <v>0</v>
      </c>
      <c r="AA283" s="167"/>
      <c r="AB283" s="166">
        <f t="shared" si="112"/>
        <v>810</v>
      </c>
      <c r="AC283" s="166">
        <f t="shared" si="110"/>
        <v>0</v>
      </c>
      <c r="AD283" s="167"/>
      <c r="AE283" s="167"/>
      <c r="AF283" s="167"/>
      <c r="AG283" s="167"/>
      <c r="AH283" s="167"/>
      <c r="AI283" s="167"/>
      <c r="AJ283" s="167"/>
      <c r="AK283" s="166">
        <f t="shared" si="104"/>
        <v>0</v>
      </c>
      <c r="AL283" s="167"/>
      <c r="AM283" s="166">
        <f t="shared" si="105"/>
        <v>810</v>
      </c>
      <c r="AN283" s="166">
        <f t="shared" si="111"/>
        <v>0</v>
      </c>
      <c r="AO283" s="167"/>
      <c r="AP283" s="167"/>
      <c r="AQ283" s="167"/>
      <c r="AR283" s="167"/>
      <c r="AS283" s="167"/>
      <c r="AT283" s="167"/>
      <c r="AU283" s="167"/>
      <c r="AV283" s="166">
        <f t="shared" si="94"/>
        <v>0</v>
      </c>
      <c r="AW283" s="167"/>
      <c r="AX283" s="167">
        <f t="shared" si="106"/>
        <v>810</v>
      </c>
      <c r="AY283" s="137" t="str">
        <f t="shared" si="101"/>
        <v/>
      </c>
      <c r="BA283" s="139" t="str">
        <f t="shared" si="100"/>
        <v>Долг</v>
      </c>
      <c r="BE283" s="143" t="str">
        <f>IF(F283='База 2009'!AY298,"ДА","ПРОверитЬ")</f>
        <v>ПРОверитЬ</v>
      </c>
    </row>
    <row r="284" spans="1:57">
      <c r="A284" s="138">
        <v>282</v>
      </c>
      <c r="B284" s="169" t="s">
        <v>1134</v>
      </c>
      <c r="C284" s="215" t="s">
        <v>23</v>
      </c>
      <c r="D284" s="170" t="s">
        <v>602</v>
      </c>
      <c r="E284" s="171">
        <v>100</v>
      </c>
      <c r="F284" s="166">
        <v>0</v>
      </c>
      <c r="G284" s="166">
        <v>0</v>
      </c>
      <c r="H284" s="167"/>
      <c r="I284" s="167"/>
      <c r="J284" s="167"/>
      <c r="K284" s="167"/>
      <c r="L284" s="167"/>
      <c r="M284" s="167"/>
      <c r="N284" s="167"/>
      <c r="O284" s="166">
        <f t="shared" si="102"/>
        <v>0</v>
      </c>
      <c r="P284" s="167"/>
      <c r="Q284" s="166">
        <f t="shared" si="109"/>
        <v>0</v>
      </c>
      <c r="R284" s="166">
        <v>0</v>
      </c>
      <c r="S284" s="167"/>
      <c r="T284" s="167"/>
      <c r="U284" s="167"/>
      <c r="V284" s="167"/>
      <c r="W284" s="167"/>
      <c r="X284" s="167"/>
      <c r="Y284" s="167"/>
      <c r="Z284" s="166">
        <f t="shared" si="103"/>
        <v>0</v>
      </c>
      <c r="AA284" s="167"/>
      <c r="AB284" s="166">
        <f t="shared" si="112"/>
        <v>0</v>
      </c>
      <c r="AC284" s="166">
        <v>0</v>
      </c>
      <c r="AD284" s="167"/>
      <c r="AE284" s="167"/>
      <c r="AF284" s="167"/>
      <c r="AG284" s="167"/>
      <c r="AH284" s="167"/>
      <c r="AI284" s="167"/>
      <c r="AJ284" s="167"/>
      <c r="AK284" s="166">
        <f t="shared" si="104"/>
        <v>0</v>
      </c>
      <c r="AL284" s="167"/>
      <c r="AM284" s="166">
        <f t="shared" si="105"/>
        <v>0</v>
      </c>
      <c r="AN284" s="166">
        <v>0</v>
      </c>
      <c r="AO284" s="167"/>
      <c r="AP284" s="167"/>
      <c r="AQ284" s="167"/>
      <c r="AR284" s="167"/>
      <c r="AS284" s="167"/>
      <c r="AT284" s="167"/>
      <c r="AU284" s="167"/>
      <c r="AV284" s="166">
        <f t="shared" si="94"/>
        <v>0</v>
      </c>
      <c r="AW284" s="167"/>
      <c r="AX284" s="167">
        <f t="shared" si="106"/>
        <v>0</v>
      </c>
      <c r="AY284" s="137" t="str">
        <f t="shared" si="101"/>
        <v>*</v>
      </c>
      <c r="BA284" s="139" t="str">
        <f t="shared" si="100"/>
        <v>Расчёт за 2010</v>
      </c>
      <c r="BE284" s="143" t="str">
        <f>IF(F284='База 2009'!AY299,"ДА","ПРОверитЬ")</f>
        <v>ПРОверитЬ</v>
      </c>
    </row>
    <row r="285" spans="1:57">
      <c r="A285" s="138">
        <v>283</v>
      </c>
      <c r="B285" s="160" t="s">
        <v>603</v>
      </c>
      <c r="C285" s="213" t="s">
        <v>23</v>
      </c>
      <c r="D285" s="156" t="s">
        <v>12</v>
      </c>
      <c r="E285" s="161">
        <v>70</v>
      </c>
      <c r="F285" s="158">
        <v>0</v>
      </c>
      <c r="G285" s="158">
        <f t="shared" ref="G285:G317" si="113">E285*3</f>
        <v>210</v>
      </c>
      <c r="H285" s="159"/>
      <c r="I285" s="159"/>
      <c r="J285" s="159"/>
      <c r="K285" s="159"/>
      <c r="L285" s="159"/>
      <c r="M285" s="159"/>
      <c r="N285" s="159"/>
      <c r="O285" s="158">
        <f t="shared" si="102"/>
        <v>210</v>
      </c>
      <c r="P285" s="159">
        <v>210</v>
      </c>
      <c r="Q285" s="158">
        <f t="shared" si="109"/>
        <v>0</v>
      </c>
      <c r="R285" s="158">
        <f t="shared" ref="R285:R317" si="114">E285*3</f>
        <v>210</v>
      </c>
      <c r="S285" s="159"/>
      <c r="T285" s="159"/>
      <c r="U285" s="159"/>
      <c r="V285" s="159"/>
      <c r="W285" s="159"/>
      <c r="X285" s="159"/>
      <c r="Y285" s="159"/>
      <c r="Z285" s="158">
        <f t="shared" si="103"/>
        <v>210</v>
      </c>
      <c r="AA285" s="159">
        <v>210</v>
      </c>
      <c r="AB285" s="158">
        <f t="shared" si="112"/>
        <v>0</v>
      </c>
      <c r="AC285" s="158">
        <f t="shared" ref="AC285:AC317" si="115">$E285*3</f>
        <v>210</v>
      </c>
      <c r="AD285" s="176"/>
      <c r="AE285" s="176"/>
      <c r="AF285" s="176"/>
      <c r="AG285" s="176"/>
      <c r="AH285" s="176"/>
      <c r="AI285" s="176"/>
      <c r="AJ285" s="176"/>
      <c r="AK285" s="177">
        <f t="shared" si="104"/>
        <v>210</v>
      </c>
      <c r="AL285" s="176">
        <v>210</v>
      </c>
      <c r="AM285" s="177">
        <f t="shared" si="105"/>
        <v>0</v>
      </c>
      <c r="AN285" s="158">
        <f t="shared" ref="AN285:AN317" si="116">$E285*3</f>
        <v>210</v>
      </c>
      <c r="AO285" s="176"/>
      <c r="AP285" s="176"/>
      <c r="AQ285" s="176"/>
      <c r="AR285" s="176"/>
      <c r="AS285" s="176"/>
      <c r="AT285" s="176"/>
      <c r="AU285" s="176"/>
      <c r="AV285" s="177">
        <f t="shared" si="94"/>
        <v>210</v>
      </c>
      <c r="AW285" s="176">
        <v>210</v>
      </c>
      <c r="AX285" s="176">
        <f t="shared" si="106"/>
        <v>0</v>
      </c>
      <c r="AY285" s="137" t="str">
        <f t="shared" si="101"/>
        <v>*</v>
      </c>
      <c r="AZ285" s="137" t="s">
        <v>1121</v>
      </c>
      <c r="BA285" s="139" t="str">
        <f t="shared" si="100"/>
        <v>Расчёт за 2010</v>
      </c>
      <c r="BE285" s="143" t="str">
        <f>IF(F285='База 2009'!AY300,"ДА","ПРОверитЬ")</f>
        <v>ДА</v>
      </c>
    </row>
    <row r="286" spans="1:57">
      <c r="A286" s="138">
        <v>284</v>
      </c>
      <c r="B286" s="160" t="s">
        <v>852</v>
      </c>
      <c r="C286" s="213" t="s">
        <v>23</v>
      </c>
      <c r="D286" s="156" t="s">
        <v>851</v>
      </c>
      <c r="E286" s="161">
        <v>50</v>
      </c>
      <c r="F286" s="158">
        <v>0</v>
      </c>
      <c r="G286" s="158">
        <f t="shared" si="113"/>
        <v>150</v>
      </c>
      <c r="H286" s="159"/>
      <c r="I286" s="159"/>
      <c r="J286" s="159"/>
      <c r="K286" s="159"/>
      <c r="L286" s="159"/>
      <c r="M286" s="159"/>
      <c r="N286" s="159"/>
      <c r="O286" s="158">
        <f t="shared" si="102"/>
        <v>150</v>
      </c>
      <c r="P286" s="159">
        <v>300</v>
      </c>
      <c r="Q286" s="158">
        <f t="shared" si="109"/>
        <v>-150</v>
      </c>
      <c r="R286" s="158">
        <f t="shared" si="114"/>
        <v>150</v>
      </c>
      <c r="S286" s="159"/>
      <c r="T286" s="159"/>
      <c r="U286" s="159"/>
      <c r="V286" s="159"/>
      <c r="W286" s="159"/>
      <c r="X286" s="159"/>
      <c r="Y286" s="159">
        <v>50</v>
      </c>
      <c r="Z286" s="158">
        <f t="shared" si="103"/>
        <v>200</v>
      </c>
      <c r="AA286" s="159"/>
      <c r="AB286" s="158">
        <f t="shared" si="112"/>
        <v>50</v>
      </c>
      <c r="AC286" s="158">
        <f t="shared" si="115"/>
        <v>150</v>
      </c>
      <c r="AD286" s="176"/>
      <c r="AE286" s="176"/>
      <c r="AF286" s="176"/>
      <c r="AG286" s="176"/>
      <c r="AH286" s="176"/>
      <c r="AI286" s="176"/>
      <c r="AJ286" s="176"/>
      <c r="AK286" s="177">
        <f t="shared" si="104"/>
        <v>150</v>
      </c>
      <c r="AL286" s="176">
        <v>350</v>
      </c>
      <c r="AM286" s="177">
        <f t="shared" si="105"/>
        <v>-150</v>
      </c>
      <c r="AN286" s="158">
        <f t="shared" si="116"/>
        <v>150</v>
      </c>
      <c r="AO286" s="176"/>
      <c r="AP286" s="176"/>
      <c r="AQ286" s="176"/>
      <c r="AR286" s="176"/>
      <c r="AS286" s="176"/>
      <c r="AT286" s="176"/>
      <c r="AU286" s="176"/>
      <c r="AV286" s="177">
        <f t="shared" si="94"/>
        <v>150</v>
      </c>
      <c r="AW286" s="176"/>
      <c r="AX286" s="176">
        <f t="shared" si="106"/>
        <v>0</v>
      </c>
      <c r="AY286" s="137" t="str">
        <f t="shared" si="101"/>
        <v>*</v>
      </c>
      <c r="AZ286" s="233" t="s">
        <v>1121</v>
      </c>
      <c r="BA286" s="139" t="str">
        <f t="shared" si="100"/>
        <v>Расчёт за 2010</v>
      </c>
      <c r="BE286" s="143" t="str">
        <f>IF(F286='База 2009'!AY301,"ДА","ПРОверитЬ")</f>
        <v>ДА</v>
      </c>
    </row>
    <row r="287" spans="1:57">
      <c r="A287" s="138">
        <v>285</v>
      </c>
      <c r="B287" s="160" t="s">
        <v>605</v>
      </c>
      <c r="C287" s="213" t="s">
        <v>23</v>
      </c>
      <c r="D287" s="156" t="s">
        <v>607</v>
      </c>
      <c r="E287" s="161">
        <v>30</v>
      </c>
      <c r="F287" s="158">
        <v>0</v>
      </c>
      <c r="G287" s="158">
        <f t="shared" si="113"/>
        <v>90</v>
      </c>
      <c r="H287" s="159"/>
      <c r="I287" s="159"/>
      <c r="J287" s="159"/>
      <c r="K287" s="159"/>
      <c r="L287" s="159"/>
      <c r="M287" s="159"/>
      <c r="N287" s="159"/>
      <c r="O287" s="158">
        <f t="shared" si="102"/>
        <v>90</v>
      </c>
      <c r="P287" s="159">
        <v>360</v>
      </c>
      <c r="Q287" s="158">
        <f t="shared" si="109"/>
        <v>-270</v>
      </c>
      <c r="R287" s="158">
        <f t="shared" si="114"/>
        <v>90</v>
      </c>
      <c r="S287" s="159"/>
      <c r="T287" s="159"/>
      <c r="U287" s="159"/>
      <c r="V287" s="159"/>
      <c r="W287" s="159"/>
      <c r="X287" s="159"/>
      <c r="Y287" s="159"/>
      <c r="Z287" s="158">
        <f t="shared" si="103"/>
        <v>90</v>
      </c>
      <c r="AA287" s="159"/>
      <c r="AB287" s="158">
        <f t="shared" si="112"/>
        <v>-180</v>
      </c>
      <c r="AC287" s="158">
        <f t="shared" si="115"/>
        <v>90</v>
      </c>
      <c r="AD287" s="176"/>
      <c r="AE287" s="176"/>
      <c r="AF287" s="176"/>
      <c r="AG287" s="176"/>
      <c r="AH287" s="176"/>
      <c r="AI287" s="176"/>
      <c r="AJ287" s="176"/>
      <c r="AK287" s="177">
        <f t="shared" si="104"/>
        <v>90</v>
      </c>
      <c r="AL287" s="176"/>
      <c r="AM287" s="177">
        <f t="shared" si="105"/>
        <v>-90</v>
      </c>
      <c r="AN287" s="158">
        <f t="shared" si="116"/>
        <v>90</v>
      </c>
      <c r="AO287" s="176"/>
      <c r="AP287" s="176"/>
      <c r="AQ287" s="176"/>
      <c r="AR287" s="176"/>
      <c r="AS287" s="176"/>
      <c r="AT287" s="176"/>
      <c r="AU287" s="176"/>
      <c r="AV287" s="177">
        <f t="shared" si="94"/>
        <v>90</v>
      </c>
      <c r="AW287" s="176"/>
      <c r="AX287" s="176">
        <f t="shared" si="106"/>
        <v>0</v>
      </c>
      <c r="AY287" s="137" t="str">
        <f t="shared" si="101"/>
        <v>*</v>
      </c>
      <c r="BA287" s="139" t="str">
        <f t="shared" si="100"/>
        <v>Расчёт за 2010</v>
      </c>
      <c r="BE287" s="143" t="str">
        <f>IF(F287='База 2009'!AY302,"ДА","ПРОверитЬ")</f>
        <v>ДА</v>
      </c>
    </row>
    <row r="288" spans="1:57">
      <c r="A288" s="138">
        <v>286</v>
      </c>
      <c r="B288" s="160" t="s">
        <v>608</v>
      </c>
      <c r="C288" s="213" t="s">
        <v>23</v>
      </c>
      <c r="D288" s="156" t="s">
        <v>610</v>
      </c>
      <c r="E288" s="161">
        <v>25</v>
      </c>
      <c r="F288" s="158">
        <v>0</v>
      </c>
      <c r="G288" s="158">
        <f t="shared" si="113"/>
        <v>75</v>
      </c>
      <c r="H288" s="159"/>
      <c r="I288" s="159">
        <v>50</v>
      </c>
      <c r="J288" s="159">
        <v>12</v>
      </c>
      <c r="K288" s="159"/>
      <c r="L288" s="159"/>
      <c r="M288" s="159"/>
      <c r="N288" s="159"/>
      <c r="O288" s="158">
        <f t="shared" si="102"/>
        <v>137</v>
      </c>
      <c r="P288" s="159">
        <v>137</v>
      </c>
      <c r="Q288" s="158">
        <f t="shared" si="109"/>
        <v>0</v>
      </c>
      <c r="R288" s="158">
        <f t="shared" si="114"/>
        <v>75</v>
      </c>
      <c r="S288" s="159"/>
      <c r="T288" s="159"/>
      <c r="U288" s="159"/>
      <c r="V288" s="159"/>
      <c r="W288" s="159"/>
      <c r="X288" s="159"/>
      <c r="Y288" s="159">
        <v>50</v>
      </c>
      <c r="Z288" s="158">
        <f t="shared" si="103"/>
        <v>125</v>
      </c>
      <c r="AA288" s="159">
        <v>275</v>
      </c>
      <c r="AB288" s="158">
        <f t="shared" si="112"/>
        <v>-150</v>
      </c>
      <c r="AC288" s="158">
        <f t="shared" si="115"/>
        <v>75</v>
      </c>
      <c r="AD288" s="176"/>
      <c r="AE288" s="176"/>
      <c r="AF288" s="176"/>
      <c r="AG288" s="176"/>
      <c r="AH288" s="176"/>
      <c r="AI288" s="176"/>
      <c r="AJ288" s="176"/>
      <c r="AK288" s="177">
        <f t="shared" si="104"/>
        <v>75</v>
      </c>
      <c r="AL288" s="176"/>
      <c r="AM288" s="177">
        <f t="shared" si="105"/>
        <v>-75</v>
      </c>
      <c r="AN288" s="158">
        <f t="shared" si="116"/>
        <v>75</v>
      </c>
      <c r="AO288" s="176"/>
      <c r="AP288" s="176"/>
      <c r="AQ288" s="176"/>
      <c r="AR288" s="176"/>
      <c r="AS288" s="176"/>
      <c r="AT288" s="176"/>
      <c r="AU288" s="176"/>
      <c r="AV288" s="177">
        <f t="shared" si="94"/>
        <v>75</v>
      </c>
      <c r="AW288" s="176"/>
      <c r="AX288" s="176">
        <f t="shared" si="106"/>
        <v>0</v>
      </c>
      <c r="AY288" s="137" t="str">
        <f t="shared" si="101"/>
        <v>*</v>
      </c>
      <c r="BA288" s="139" t="str">
        <f t="shared" si="100"/>
        <v>Расчёт за 2010</v>
      </c>
      <c r="BE288" s="143" t="str">
        <f>IF(F288='База 2009'!AY303,"ДА","ПРОверитЬ")</f>
        <v>ДА</v>
      </c>
    </row>
    <row r="289" spans="1:57">
      <c r="A289" s="138">
        <v>287</v>
      </c>
      <c r="B289" s="160" t="s">
        <v>611</v>
      </c>
      <c r="C289" s="213" t="s">
        <v>23</v>
      </c>
      <c r="D289" s="156" t="s">
        <v>613</v>
      </c>
      <c r="E289" s="161">
        <v>85</v>
      </c>
      <c r="F289" s="158">
        <v>0</v>
      </c>
      <c r="G289" s="158">
        <f t="shared" si="113"/>
        <v>255</v>
      </c>
      <c r="H289" s="159"/>
      <c r="I289" s="159"/>
      <c r="J289" s="159"/>
      <c r="K289" s="159"/>
      <c r="L289" s="159"/>
      <c r="M289" s="159"/>
      <c r="N289" s="159"/>
      <c r="O289" s="158">
        <f t="shared" si="102"/>
        <v>255</v>
      </c>
      <c r="P289" s="159">
        <v>255</v>
      </c>
      <c r="Q289" s="158">
        <f t="shared" si="109"/>
        <v>0</v>
      </c>
      <c r="R289" s="158">
        <f t="shared" si="114"/>
        <v>255</v>
      </c>
      <c r="S289" s="159"/>
      <c r="T289" s="159"/>
      <c r="U289" s="159"/>
      <c r="V289" s="159"/>
      <c r="W289" s="159"/>
      <c r="X289" s="159"/>
      <c r="Y289" s="159"/>
      <c r="Z289" s="158">
        <f t="shared" si="103"/>
        <v>255</v>
      </c>
      <c r="AA289" s="159">
        <v>255</v>
      </c>
      <c r="AB289" s="158">
        <f t="shared" si="112"/>
        <v>0</v>
      </c>
      <c r="AC289" s="158">
        <f t="shared" si="115"/>
        <v>255</v>
      </c>
      <c r="AD289" s="176"/>
      <c r="AE289" s="176"/>
      <c r="AF289" s="176"/>
      <c r="AG289" s="176"/>
      <c r="AH289" s="176"/>
      <c r="AI289" s="176"/>
      <c r="AJ289" s="176"/>
      <c r="AK289" s="177">
        <f t="shared" si="104"/>
        <v>255</v>
      </c>
      <c r="AL289" s="176">
        <v>510</v>
      </c>
      <c r="AM289" s="177">
        <f t="shared" si="105"/>
        <v>-255</v>
      </c>
      <c r="AN289" s="158">
        <f t="shared" si="116"/>
        <v>255</v>
      </c>
      <c r="AO289" s="176"/>
      <c r="AP289" s="176"/>
      <c r="AQ289" s="176"/>
      <c r="AR289" s="176"/>
      <c r="AS289" s="176"/>
      <c r="AT289" s="176"/>
      <c r="AU289" s="176"/>
      <c r="AV289" s="177">
        <f t="shared" si="94"/>
        <v>255</v>
      </c>
      <c r="AW289" s="176"/>
      <c r="AX289" s="176">
        <f t="shared" si="106"/>
        <v>0</v>
      </c>
      <c r="AY289" s="137" t="str">
        <f t="shared" si="101"/>
        <v>*</v>
      </c>
      <c r="BA289" s="139" t="str">
        <f t="shared" si="100"/>
        <v>Расчёт за 2010</v>
      </c>
      <c r="BE289" s="143" t="str">
        <f>IF(F289='База 2009'!AY304,"ДА","ПРОверитЬ")</f>
        <v>ПРОверитЬ</v>
      </c>
    </row>
    <row r="290" spans="1:57">
      <c r="A290" s="138">
        <v>288</v>
      </c>
      <c r="B290" s="160" t="s">
        <v>614</v>
      </c>
      <c r="C290" s="213" t="s">
        <v>23</v>
      </c>
      <c r="D290" s="156" t="s">
        <v>616</v>
      </c>
      <c r="E290" s="161">
        <v>85</v>
      </c>
      <c r="F290" s="158">
        <v>-1020</v>
      </c>
      <c r="G290" s="158">
        <f t="shared" si="113"/>
        <v>255</v>
      </c>
      <c r="H290" s="159"/>
      <c r="I290" s="159"/>
      <c r="J290" s="159"/>
      <c r="K290" s="159"/>
      <c r="L290" s="159"/>
      <c r="M290" s="159"/>
      <c r="N290" s="159"/>
      <c r="O290" s="158">
        <f t="shared" si="102"/>
        <v>255</v>
      </c>
      <c r="P290" s="159"/>
      <c r="Q290" s="158">
        <f t="shared" si="109"/>
        <v>-765</v>
      </c>
      <c r="R290" s="158">
        <f t="shared" si="114"/>
        <v>255</v>
      </c>
      <c r="S290" s="159"/>
      <c r="T290" s="159"/>
      <c r="U290" s="159"/>
      <c r="V290" s="159"/>
      <c r="W290" s="159"/>
      <c r="X290" s="159"/>
      <c r="Y290" s="159">
        <v>50</v>
      </c>
      <c r="Z290" s="158">
        <f t="shared" si="103"/>
        <v>305</v>
      </c>
      <c r="AA290" s="159"/>
      <c r="AB290" s="158">
        <f t="shared" si="112"/>
        <v>-460</v>
      </c>
      <c r="AC290" s="158">
        <f t="shared" si="115"/>
        <v>255</v>
      </c>
      <c r="AD290" s="176"/>
      <c r="AE290" s="176"/>
      <c r="AF290" s="176"/>
      <c r="AG290" s="176"/>
      <c r="AH290" s="176"/>
      <c r="AI290" s="176"/>
      <c r="AJ290" s="176"/>
      <c r="AK290" s="177">
        <f t="shared" si="104"/>
        <v>255</v>
      </c>
      <c r="AL290" s="176">
        <v>50</v>
      </c>
      <c r="AM290" s="177">
        <f t="shared" si="105"/>
        <v>-255</v>
      </c>
      <c r="AN290" s="158">
        <f t="shared" si="116"/>
        <v>255</v>
      </c>
      <c r="AO290" s="176"/>
      <c r="AP290" s="176"/>
      <c r="AQ290" s="176"/>
      <c r="AR290" s="176"/>
      <c r="AS290" s="176"/>
      <c r="AT290" s="176"/>
      <c r="AU290" s="176"/>
      <c r="AV290" s="177">
        <f t="shared" si="94"/>
        <v>255</v>
      </c>
      <c r="AW290" s="176">
        <v>1020</v>
      </c>
      <c r="AX290" s="176">
        <f t="shared" si="106"/>
        <v>-1020</v>
      </c>
      <c r="AY290" s="137" t="str">
        <f t="shared" si="101"/>
        <v/>
      </c>
      <c r="BA290" s="139" t="str">
        <f t="shared" si="100"/>
        <v>Предоплата за 2011</v>
      </c>
      <c r="BE290" s="143" t="str">
        <f>IF(F290='База 2009'!AY305,"ДА","ПРОверитЬ")</f>
        <v>ПРОверитЬ</v>
      </c>
    </row>
    <row r="291" spans="1:57">
      <c r="A291" s="138">
        <v>289</v>
      </c>
      <c r="B291" s="155" t="s">
        <v>617</v>
      </c>
      <c r="C291" s="213" t="s">
        <v>10</v>
      </c>
      <c r="D291" s="156" t="s">
        <v>619</v>
      </c>
      <c r="E291" s="157">
        <v>85</v>
      </c>
      <c r="F291" s="158">
        <v>0</v>
      </c>
      <c r="G291" s="158">
        <f t="shared" si="113"/>
        <v>255</v>
      </c>
      <c r="H291" s="159"/>
      <c r="I291" s="159"/>
      <c r="J291" s="159"/>
      <c r="K291" s="159"/>
      <c r="L291" s="159"/>
      <c r="M291" s="159"/>
      <c r="N291" s="159"/>
      <c r="O291" s="158">
        <f t="shared" si="102"/>
        <v>255</v>
      </c>
      <c r="P291" s="159">
        <v>1020</v>
      </c>
      <c r="Q291" s="158">
        <f t="shared" si="109"/>
        <v>-765</v>
      </c>
      <c r="R291" s="158">
        <f t="shared" si="114"/>
        <v>255</v>
      </c>
      <c r="S291" s="159"/>
      <c r="T291" s="159">
        <v>50</v>
      </c>
      <c r="U291" s="159"/>
      <c r="V291" s="159"/>
      <c r="W291" s="159"/>
      <c r="X291" s="159"/>
      <c r="Y291" s="159"/>
      <c r="Z291" s="158">
        <f t="shared" si="103"/>
        <v>305</v>
      </c>
      <c r="AA291" s="159">
        <v>50</v>
      </c>
      <c r="AB291" s="158">
        <f t="shared" si="112"/>
        <v>-510</v>
      </c>
      <c r="AC291" s="158">
        <f t="shared" si="115"/>
        <v>255</v>
      </c>
      <c r="AD291" s="176"/>
      <c r="AE291" s="176"/>
      <c r="AF291" s="176"/>
      <c r="AG291" s="176"/>
      <c r="AH291" s="176"/>
      <c r="AI291" s="176"/>
      <c r="AJ291" s="176"/>
      <c r="AK291" s="177">
        <f t="shared" si="104"/>
        <v>255</v>
      </c>
      <c r="AL291" s="176"/>
      <c r="AM291" s="177">
        <f t="shared" si="105"/>
        <v>-255</v>
      </c>
      <c r="AN291" s="158">
        <f t="shared" si="116"/>
        <v>255</v>
      </c>
      <c r="AO291" s="176"/>
      <c r="AP291" s="176"/>
      <c r="AQ291" s="176"/>
      <c r="AR291" s="176"/>
      <c r="AS291" s="176"/>
      <c r="AT291" s="176"/>
      <c r="AU291" s="176"/>
      <c r="AV291" s="177">
        <f t="shared" si="94"/>
        <v>255</v>
      </c>
      <c r="AW291" s="176"/>
      <c r="AX291" s="176">
        <f t="shared" si="106"/>
        <v>0</v>
      </c>
      <c r="AY291" s="137" t="str">
        <f t="shared" si="101"/>
        <v>*</v>
      </c>
      <c r="AZ291" s="137" t="s">
        <v>1121</v>
      </c>
      <c r="BA291" s="139" t="str">
        <f t="shared" si="100"/>
        <v>Расчёт за 2010</v>
      </c>
      <c r="BE291" s="143" t="str">
        <f>IF(F291='База 2009'!AY306,"ДА","ПРОверитЬ")</f>
        <v>ПРОверитЬ</v>
      </c>
    </row>
    <row r="292" spans="1:57">
      <c r="A292" s="138">
        <v>290</v>
      </c>
      <c r="B292" s="160" t="s">
        <v>620</v>
      </c>
      <c r="C292" s="213" t="s">
        <v>23</v>
      </c>
      <c r="D292" s="156" t="s">
        <v>622</v>
      </c>
      <c r="E292" s="161">
        <v>95</v>
      </c>
      <c r="F292" s="158">
        <v>0</v>
      </c>
      <c r="G292" s="158">
        <f t="shared" si="113"/>
        <v>285</v>
      </c>
      <c r="H292" s="159"/>
      <c r="I292" s="159"/>
      <c r="J292" s="159"/>
      <c r="K292" s="159"/>
      <c r="L292" s="159"/>
      <c r="M292" s="159"/>
      <c r="N292" s="159"/>
      <c r="O292" s="158">
        <f t="shared" si="102"/>
        <v>285</v>
      </c>
      <c r="P292" s="159">
        <v>285</v>
      </c>
      <c r="Q292" s="158">
        <f t="shared" si="109"/>
        <v>0</v>
      </c>
      <c r="R292" s="158">
        <f t="shared" si="114"/>
        <v>285</v>
      </c>
      <c r="S292" s="159"/>
      <c r="T292" s="159"/>
      <c r="U292" s="159"/>
      <c r="V292" s="159"/>
      <c r="W292" s="159"/>
      <c r="X292" s="159"/>
      <c r="Y292" s="159"/>
      <c r="Z292" s="158">
        <f t="shared" si="103"/>
        <v>285</v>
      </c>
      <c r="AA292" s="159">
        <v>285</v>
      </c>
      <c r="AB292" s="158">
        <f t="shared" si="112"/>
        <v>0</v>
      </c>
      <c r="AC292" s="158">
        <f t="shared" si="115"/>
        <v>285</v>
      </c>
      <c r="AD292" s="176"/>
      <c r="AE292" s="176"/>
      <c r="AF292" s="176"/>
      <c r="AG292" s="176"/>
      <c r="AH292" s="176"/>
      <c r="AI292" s="176"/>
      <c r="AJ292" s="176"/>
      <c r="AK292" s="177">
        <f t="shared" si="104"/>
        <v>285</v>
      </c>
      <c r="AL292" s="176">
        <v>285</v>
      </c>
      <c r="AM292" s="177">
        <f t="shared" si="105"/>
        <v>0</v>
      </c>
      <c r="AN292" s="158">
        <f t="shared" si="116"/>
        <v>285</v>
      </c>
      <c r="AO292" s="176"/>
      <c r="AP292" s="176"/>
      <c r="AQ292" s="176"/>
      <c r="AR292" s="176"/>
      <c r="AS292" s="176"/>
      <c r="AT292" s="176"/>
      <c r="AU292" s="176"/>
      <c r="AV292" s="177">
        <f t="shared" si="94"/>
        <v>285</v>
      </c>
      <c r="AW292" s="176">
        <v>285</v>
      </c>
      <c r="AX292" s="176">
        <f t="shared" si="106"/>
        <v>0</v>
      </c>
      <c r="AY292" s="137" t="str">
        <f t="shared" si="101"/>
        <v>*</v>
      </c>
      <c r="BA292" s="139" t="str">
        <f t="shared" si="100"/>
        <v>Расчёт за 2010</v>
      </c>
      <c r="BE292" s="143" t="str">
        <f>IF(F292='База 2009'!AY307,"ДА","ПРОверитЬ")</f>
        <v>ПРОверитЬ</v>
      </c>
    </row>
    <row r="293" spans="1:57">
      <c r="A293" s="138">
        <v>291</v>
      </c>
      <c r="B293" s="160" t="s">
        <v>623</v>
      </c>
      <c r="C293" s="213" t="s">
        <v>23</v>
      </c>
      <c r="D293" s="156" t="s">
        <v>895</v>
      </c>
      <c r="E293" s="161">
        <v>50</v>
      </c>
      <c r="F293" s="158">
        <v>-150</v>
      </c>
      <c r="G293" s="158">
        <f t="shared" si="113"/>
        <v>150</v>
      </c>
      <c r="H293" s="159"/>
      <c r="I293" s="159"/>
      <c r="J293" s="159"/>
      <c r="K293" s="159"/>
      <c r="L293" s="159"/>
      <c r="M293" s="159"/>
      <c r="N293" s="159"/>
      <c r="O293" s="158">
        <f t="shared" si="102"/>
        <v>150</v>
      </c>
      <c r="P293" s="159">
        <v>450</v>
      </c>
      <c r="Q293" s="158">
        <f t="shared" si="109"/>
        <v>-450</v>
      </c>
      <c r="R293" s="158">
        <f t="shared" si="114"/>
        <v>150</v>
      </c>
      <c r="S293" s="159"/>
      <c r="T293" s="159"/>
      <c r="U293" s="159"/>
      <c r="V293" s="159"/>
      <c r="W293" s="159"/>
      <c r="X293" s="159"/>
      <c r="Y293" s="159"/>
      <c r="Z293" s="158">
        <f t="shared" si="103"/>
        <v>150</v>
      </c>
      <c r="AA293" s="159"/>
      <c r="AB293" s="158">
        <f t="shared" si="112"/>
        <v>-300</v>
      </c>
      <c r="AC293" s="158">
        <f t="shared" si="115"/>
        <v>150</v>
      </c>
      <c r="AD293" s="176"/>
      <c r="AE293" s="176"/>
      <c r="AF293" s="176"/>
      <c r="AG293" s="176"/>
      <c r="AH293" s="176"/>
      <c r="AI293" s="176"/>
      <c r="AJ293" s="176"/>
      <c r="AK293" s="177">
        <f t="shared" si="104"/>
        <v>150</v>
      </c>
      <c r="AL293" s="176"/>
      <c r="AM293" s="177">
        <f t="shared" si="105"/>
        <v>-150</v>
      </c>
      <c r="AN293" s="158">
        <f t="shared" si="116"/>
        <v>150</v>
      </c>
      <c r="AO293" s="176"/>
      <c r="AP293" s="176"/>
      <c r="AQ293" s="176"/>
      <c r="AR293" s="176"/>
      <c r="AS293" s="176"/>
      <c r="AT293" s="176"/>
      <c r="AU293" s="176"/>
      <c r="AV293" s="177">
        <f t="shared" si="94"/>
        <v>150</v>
      </c>
      <c r="AW293" s="176"/>
      <c r="AX293" s="176">
        <f t="shared" si="106"/>
        <v>0</v>
      </c>
      <c r="AY293" s="137" t="str">
        <f t="shared" si="101"/>
        <v>*</v>
      </c>
      <c r="BA293" s="139" t="str">
        <f t="shared" si="100"/>
        <v>Расчёт за 2010</v>
      </c>
      <c r="BE293" s="143" t="str">
        <f>IF(F293='База 2009'!AY308,"ДА","ПРОверитЬ")</f>
        <v>ПРОверитЬ</v>
      </c>
    </row>
    <row r="294" spans="1:57">
      <c r="A294" s="138">
        <v>292</v>
      </c>
      <c r="B294" s="160" t="s">
        <v>625</v>
      </c>
      <c r="C294" s="213" t="s">
        <v>23</v>
      </c>
      <c r="D294" s="156" t="s">
        <v>627</v>
      </c>
      <c r="E294" s="161">
        <v>100</v>
      </c>
      <c r="F294" s="158">
        <v>0</v>
      </c>
      <c r="G294" s="158">
        <f t="shared" si="113"/>
        <v>300</v>
      </c>
      <c r="H294" s="159"/>
      <c r="I294" s="159">
        <v>50</v>
      </c>
      <c r="J294" s="159"/>
      <c r="K294" s="159"/>
      <c r="L294" s="159"/>
      <c r="M294" s="159"/>
      <c r="N294" s="159"/>
      <c r="O294" s="158">
        <f t="shared" si="102"/>
        <v>350</v>
      </c>
      <c r="P294" s="159">
        <v>350</v>
      </c>
      <c r="Q294" s="158">
        <f t="shared" si="109"/>
        <v>0</v>
      </c>
      <c r="R294" s="158">
        <f t="shared" si="114"/>
        <v>300</v>
      </c>
      <c r="S294" s="159"/>
      <c r="T294" s="159"/>
      <c r="U294" s="159"/>
      <c r="V294" s="159"/>
      <c r="W294" s="159"/>
      <c r="X294" s="159"/>
      <c r="Y294" s="159"/>
      <c r="Z294" s="158">
        <f t="shared" si="103"/>
        <v>300</v>
      </c>
      <c r="AA294" s="159">
        <v>250</v>
      </c>
      <c r="AB294" s="158">
        <f t="shared" si="112"/>
        <v>50</v>
      </c>
      <c r="AC294" s="158">
        <f t="shared" si="115"/>
        <v>300</v>
      </c>
      <c r="AD294" s="176"/>
      <c r="AE294" s="176">
        <v>100</v>
      </c>
      <c r="AF294" s="176"/>
      <c r="AG294" s="176"/>
      <c r="AH294" s="176"/>
      <c r="AI294" s="176"/>
      <c r="AJ294" s="176"/>
      <c r="AK294" s="177">
        <f t="shared" si="104"/>
        <v>400</v>
      </c>
      <c r="AL294" s="176">
        <v>450</v>
      </c>
      <c r="AM294" s="177">
        <f t="shared" si="105"/>
        <v>0</v>
      </c>
      <c r="AN294" s="158">
        <f t="shared" si="116"/>
        <v>300</v>
      </c>
      <c r="AO294" s="176"/>
      <c r="AP294" s="176"/>
      <c r="AQ294" s="176"/>
      <c r="AR294" s="176"/>
      <c r="AS294" s="176"/>
      <c r="AT294" s="176"/>
      <c r="AU294" s="176"/>
      <c r="AV294" s="177">
        <f t="shared" si="94"/>
        <v>300</v>
      </c>
      <c r="AW294" s="176">
        <v>300</v>
      </c>
      <c r="AX294" s="176">
        <f t="shared" si="106"/>
        <v>0</v>
      </c>
      <c r="AY294" s="137" t="str">
        <f t="shared" si="101"/>
        <v>*</v>
      </c>
      <c r="AZ294" s="233" t="s">
        <v>1121</v>
      </c>
      <c r="BA294" s="139" t="str">
        <f t="shared" si="100"/>
        <v>Расчёт за 2010</v>
      </c>
      <c r="BE294" s="143" t="str">
        <f>IF(F294='База 2009'!AY310,"ДА","ПРОверитЬ")</f>
        <v>ПРОверитЬ</v>
      </c>
    </row>
    <row r="295" spans="1:57">
      <c r="A295" s="138">
        <v>293</v>
      </c>
      <c r="B295" s="162" t="s">
        <v>628</v>
      </c>
      <c r="C295" s="214" t="s">
        <v>30</v>
      </c>
      <c r="D295" s="164"/>
      <c r="E295" s="162"/>
      <c r="F295" s="165">
        <v>1350</v>
      </c>
      <c r="G295" s="166">
        <f t="shared" si="113"/>
        <v>0</v>
      </c>
      <c r="H295" s="167"/>
      <c r="I295" s="167"/>
      <c r="J295" s="167"/>
      <c r="K295" s="167"/>
      <c r="L295" s="167"/>
      <c r="M295" s="167"/>
      <c r="N295" s="167"/>
      <c r="O295" s="166">
        <f t="shared" si="102"/>
        <v>0</v>
      </c>
      <c r="P295" s="167"/>
      <c r="Q295" s="166">
        <f t="shared" si="109"/>
        <v>1350</v>
      </c>
      <c r="R295" s="166">
        <f t="shared" si="114"/>
        <v>0</v>
      </c>
      <c r="S295" s="167"/>
      <c r="T295" s="167"/>
      <c r="U295" s="167"/>
      <c r="V295" s="167"/>
      <c r="W295" s="167"/>
      <c r="X295" s="167"/>
      <c r="Y295" s="167"/>
      <c r="Z295" s="166">
        <f t="shared" si="103"/>
        <v>0</v>
      </c>
      <c r="AA295" s="167"/>
      <c r="AB295" s="166">
        <f t="shared" si="112"/>
        <v>1350</v>
      </c>
      <c r="AC295" s="166">
        <f t="shared" si="115"/>
        <v>0</v>
      </c>
      <c r="AD295" s="167"/>
      <c r="AE295" s="167"/>
      <c r="AF295" s="167"/>
      <c r="AG295" s="167"/>
      <c r="AH295" s="167"/>
      <c r="AI295" s="167"/>
      <c r="AJ295" s="167"/>
      <c r="AK295" s="166">
        <f t="shared" si="104"/>
        <v>0</v>
      </c>
      <c r="AL295" s="167"/>
      <c r="AM295" s="166">
        <f t="shared" si="105"/>
        <v>1350</v>
      </c>
      <c r="AN295" s="166">
        <f t="shared" si="116"/>
        <v>0</v>
      </c>
      <c r="AO295" s="167"/>
      <c r="AP295" s="167"/>
      <c r="AQ295" s="167"/>
      <c r="AR295" s="167"/>
      <c r="AS295" s="167"/>
      <c r="AT295" s="167"/>
      <c r="AU295" s="167"/>
      <c r="AV295" s="166">
        <f t="shared" si="94"/>
        <v>0</v>
      </c>
      <c r="AW295" s="167"/>
      <c r="AX295" s="167">
        <f t="shared" si="106"/>
        <v>1350</v>
      </c>
      <c r="AY295" s="137" t="str">
        <f t="shared" si="101"/>
        <v/>
      </c>
      <c r="AZ295" s="233" t="s">
        <v>1121</v>
      </c>
      <c r="BA295" s="139" t="str">
        <f t="shared" si="100"/>
        <v>Долг</v>
      </c>
      <c r="BE295" s="143" t="str">
        <f>IF(F295='База 2009'!AY311,"ДА","ПРОверитЬ")</f>
        <v>ПРОверитЬ</v>
      </c>
    </row>
    <row r="296" spans="1:57">
      <c r="A296" s="138">
        <v>294</v>
      </c>
      <c r="B296" s="155" t="s">
        <v>629</v>
      </c>
      <c r="C296" s="213" t="s">
        <v>10</v>
      </c>
      <c r="D296" s="156" t="s">
        <v>631</v>
      </c>
      <c r="E296" s="157">
        <v>150</v>
      </c>
      <c r="F296" s="158">
        <v>0</v>
      </c>
      <c r="G296" s="158">
        <f t="shared" si="113"/>
        <v>450</v>
      </c>
      <c r="H296" s="159"/>
      <c r="I296" s="159"/>
      <c r="J296" s="159"/>
      <c r="K296" s="159"/>
      <c r="L296" s="159"/>
      <c r="M296" s="159"/>
      <c r="N296" s="159"/>
      <c r="O296" s="158">
        <f t="shared" si="102"/>
        <v>450</v>
      </c>
      <c r="P296" s="159">
        <v>1230</v>
      </c>
      <c r="Q296" s="158">
        <f t="shared" si="109"/>
        <v>-780</v>
      </c>
      <c r="R296" s="158">
        <f t="shared" si="114"/>
        <v>450</v>
      </c>
      <c r="S296" s="159"/>
      <c r="T296" s="159"/>
      <c r="U296" s="159"/>
      <c r="V296" s="159"/>
      <c r="W296" s="159"/>
      <c r="X296" s="159"/>
      <c r="Y296" s="159">
        <v>50</v>
      </c>
      <c r="Z296" s="158">
        <f t="shared" si="103"/>
        <v>500</v>
      </c>
      <c r="AA296" s="159"/>
      <c r="AB296" s="158">
        <f t="shared" si="112"/>
        <v>-280</v>
      </c>
      <c r="AC296" s="158">
        <f t="shared" si="115"/>
        <v>450</v>
      </c>
      <c r="AD296" s="176"/>
      <c r="AE296" s="176"/>
      <c r="AF296" s="176"/>
      <c r="AG296" s="176"/>
      <c r="AH296" s="176"/>
      <c r="AI296" s="176"/>
      <c r="AJ296" s="176"/>
      <c r="AK296" s="177">
        <f t="shared" si="104"/>
        <v>450</v>
      </c>
      <c r="AL296" s="176"/>
      <c r="AM296" s="177">
        <f t="shared" si="105"/>
        <v>170</v>
      </c>
      <c r="AN296" s="158">
        <f t="shared" si="116"/>
        <v>450</v>
      </c>
      <c r="AO296" s="176"/>
      <c r="AP296" s="176"/>
      <c r="AQ296" s="176"/>
      <c r="AR296" s="176"/>
      <c r="AS296" s="176"/>
      <c r="AT296" s="176"/>
      <c r="AU296" s="176"/>
      <c r="AV296" s="177">
        <f t="shared" si="94"/>
        <v>450</v>
      </c>
      <c r="AW296" s="176">
        <v>620</v>
      </c>
      <c r="AX296" s="176">
        <f t="shared" si="106"/>
        <v>0</v>
      </c>
      <c r="AY296" s="137" t="str">
        <f t="shared" si="101"/>
        <v>*</v>
      </c>
      <c r="BA296" s="139" t="str">
        <f t="shared" si="100"/>
        <v>Расчёт за 2010</v>
      </c>
      <c r="BE296" s="143" t="str">
        <f>IF(F296='База 2009'!AY312,"ДА","ПРОверитЬ")</f>
        <v>ПРОверитЬ</v>
      </c>
    </row>
    <row r="297" spans="1:57">
      <c r="A297" s="138">
        <v>295</v>
      </c>
      <c r="B297" s="160" t="s">
        <v>633</v>
      </c>
      <c r="C297" s="213" t="s">
        <v>14</v>
      </c>
      <c r="D297" s="156" t="s">
        <v>634</v>
      </c>
      <c r="E297" s="161">
        <v>70</v>
      </c>
      <c r="F297" s="158">
        <v>0</v>
      </c>
      <c r="G297" s="158">
        <f t="shared" si="113"/>
        <v>210</v>
      </c>
      <c r="H297" s="159"/>
      <c r="I297" s="159"/>
      <c r="J297" s="159"/>
      <c r="K297" s="159"/>
      <c r="L297" s="159"/>
      <c r="M297" s="159"/>
      <c r="N297" s="159"/>
      <c r="O297" s="158">
        <f t="shared" si="102"/>
        <v>210</v>
      </c>
      <c r="P297" s="159">
        <v>890</v>
      </c>
      <c r="Q297" s="158">
        <f t="shared" si="109"/>
        <v>-680</v>
      </c>
      <c r="R297" s="158">
        <f t="shared" si="114"/>
        <v>210</v>
      </c>
      <c r="S297" s="159"/>
      <c r="T297" s="159"/>
      <c r="U297" s="159"/>
      <c r="V297" s="159"/>
      <c r="W297" s="159"/>
      <c r="X297" s="159"/>
      <c r="Y297" s="159">
        <v>50</v>
      </c>
      <c r="Z297" s="158">
        <f t="shared" si="103"/>
        <v>260</v>
      </c>
      <c r="AA297" s="159"/>
      <c r="AB297" s="158">
        <f t="shared" si="112"/>
        <v>-420</v>
      </c>
      <c r="AC297" s="158">
        <f t="shared" si="115"/>
        <v>210</v>
      </c>
      <c r="AD297" s="176"/>
      <c r="AE297" s="176"/>
      <c r="AF297" s="176"/>
      <c r="AG297" s="176"/>
      <c r="AH297" s="176"/>
      <c r="AI297" s="176"/>
      <c r="AJ297" s="176"/>
      <c r="AK297" s="177">
        <f t="shared" si="104"/>
        <v>210</v>
      </c>
      <c r="AL297" s="176"/>
      <c r="AM297" s="177">
        <f t="shared" si="105"/>
        <v>-210</v>
      </c>
      <c r="AN297" s="158">
        <f t="shared" si="116"/>
        <v>210</v>
      </c>
      <c r="AO297" s="176"/>
      <c r="AP297" s="176"/>
      <c r="AQ297" s="176"/>
      <c r="AR297" s="176"/>
      <c r="AS297" s="176"/>
      <c r="AT297" s="176"/>
      <c r="AU297" s="176"/>
      <c r="AV297" s="177">
        <f t="shared" si="94"/>
        <v>210</v>
      </c>
      <c r="AW297" s="176"/>
      <c r="AX297" s="176">
        <f t="shared" si="106"/>
        <v>0</v>
      </c>
      <c r="AY297" s="137" t="str">
        <f t="shared" si="101"/>
        <v>*</v>
      </c>
      <c r="BA297" s="139" t="str">
        <f t="shared" si="100"/>
        <v>Расчёт за 2010</v>
      </c>
      <c r="BE297" s="143" t="str">
        <f>IF(F297='База 2009'!AY313,"ДА","ПРОверитЬ")</f>
        <v>ПРОверитЬ</v>
      </c>
    </row>
    <row r="298" spans="1:57">
      <c r="A298" s="138">
        <v>296</v>
      </c>
      <c r="B298" s="155" t="s">
        <v>964</v>
      </c>
      <c r="C298" s="213" t="s">
        <v>23</v>
      </c>
      <c r="D298" s="156" t="s">
        <v>965</v>
      </c>
      <c r="E298" s="161">
        <v>50</v>
      </c>
      <c r="F298" s="158">
        <v>0</v>
      </c>
      <c r="G298" s="158">
        <f t="shared" si="113"/>
        <v>150</v>
      </c>
      <c r="H298" s="159"/>
      <c r="I298" s="159"/>
      <c r="J298" s="159"/>
      <c r="K298" s="159"/>
      <c r="L298" s="159"/>
      <c r="M298" s="159"/>
      <c r="N298" s="159"/>
      <c r="O298" s="158">
        <f t="shared" si="102"/>
        <v>150</v>
      </c>
      <c r="P298" s="159">
        <v>300</v>
      </c>
      <c r="Q298" s="158">
        <f t="shared" si="109"/>
        <v>-150</v>
      </c>
      <c r="R298" s="158">
        <f t="shared" si="114"/>
        <v>150</v>
      </c>
      <c r="S298" s="159"/>
      <c r="T298" s="159">
        <v>50</v>
      </c>
      <c r="U298" s="159"/>
      <c r="V298" s="159"/>
      <c r="W298" s="159"/>
      <c r="X298" s="159"/>
      <c r="Y298" s="159"/>
      <c r="Z298" s="158">
        <f t="shared" si="103"/>
        <v>200</v>
      </c>
      <c r="AA298" s="159"/>
      <c r="AB298" s="158">
        <f t="shared" si="112"/>
        <v>50</v>
      </c>
      <c r="AC298" s="158">
        <f t="shared" si="115"/>
        <v>150</v>
      </c>
      <c r="AD298" s="176"/>
      <c r="AE298" s="176"/>
      <c r="AF298" s="176"/>
      <c r="AG298" s="176"/>
      <c r="AH298" s="176"/>
      <c r="AI298" s="176"/>
      <c r="AJ298" s="176"/>
      <c r="AK298" s="177">
        <f t="shared" si="104"/>
        <v>150</v>
      </c>
      <c r="AL298" s="176"/>
      <c r="AM298" s="177">
        <f t="shared" si="105"/>
        <v>200</v>
      </c>
      <c r="AN298" s="158">
        <f t="shared" si="116"/>
        <v>150</v>
      </c>
      <c r="AO298" s="176"/>
      <c r="AP298" s="176"/>
      <c r="AQ298" s="176"/>
      <c r="AR298" s="176"/>
      <c r="AS298" s="176"/>
      <c r="AT298" s="176"/>
      <c r="AU298" s="176"/>
      <c r="AV298" s="177">
        <f t="shared" si="94"/>
        <v>150</v>
      </c>
      <c r="AW298" s="176">
        <v>350</v>
      </c>
      <c r="AX298" s="176">
        <f t="shared" si="106"/>
        <v>0</v>
      </c>
      <c r="AY298" s="137" t="str">
        <f t="shared" si="101"/>
        <v>*</v>
      </c>
      <c r="AZ298" s="233" t="s">
        <v>1121</v>
      </c>
      <c r="BA298" s="139" t="str">
        <f t="shared" si="100"/>
        <v>Расчёт за 2010</v>
      </c>
      <c r="BE298" s="143" t="str">
        <f>IF(F298='База 2009'!AY314,"ДА","ПРОверитЬ")</f>
        <v>ПРОверитЬ</v>
      </c>
    </row>
    <row r="299" spans="1:57">
      <c r="A299" s="138">
        <v>297</v>
      </c>
      <c r="B299" s="160" t="s">
        <v>635</v>
      </c>
      <c r="C299" s="213" t="s">
        <v>23</v>
      </c>
      <c r="D299" s="156" t="s">
        <v>12</v>
      </c>
      <c r="E299" s="161">
        <v>70</v>
      </c>
      <c r="F299" s="158">
        <v>0</v>
      </c>
      <c r="G299" s="158">
        <f t="shared" si="113"/>
        <v>210</v>
      </c>
      <c r="H299" s="159"/>
      <c r="I299" s="159">
        <v>50</v>
      </c>
      <c r="J299" s="159">
        <v>16</v>
      </c>
      <c r="K299" s="159"/>
      <c r="L299" s="159"/>
      <c r="M299" s="159"/>
      <c r="N299" s="159"/>
      <c r="O299" s="158">
        <f t="shared" si="102"/>
        <v>276</v>
      </c>
      <c r="P299" s="159">
        <v>856</v>
      </c>
      <c r="Q299" s="158">
        <f t="shared" si="109"/>
        <v>-580</v>
      </c>
      <c r="R299" s="158">
        <f t="shared" si="114"/>
        <v>210</v>
      </c>
      <c r="S299" s="159"/>
      <c r="T299" s="159"/>
      <c r="U299" s="159"/>
      <c r="V299" s="159"/>
      <c r="W299" s="159">
        <v>150</v>
      </c>
      <c r="X299" s="159"/>
      <c r="Y299" s="159"/>
      <c r="Z299" s="158">
        <f t="shared" si="103"/>
        <v>360</v>
      </c>
      <c r="AA299" s="159">
        <v>200</v>
      </c>
      <c r="AB299" s="158">
        <f t="shared" si="112"/>
        <v>-420</v>
      </c>
      <c r="AC299" s="158">
        <f t="shared" si="115"/>
        <v>210</v>
      </c>
      <c r="AD299" s="176"/>
      <c r="AE299" s="176"/>
      <c r="AF299" s="176"/>
      <c r="AG299" s="176"/>
      <c r="AH299" s="176"/>
      <c r="AI299" s="176"/>
      <c r="AJ299" s="176"/>
      <c r="AK299" s="177">
        <f t="shared" si="104"/>
        <v>210</v>
      </c>
      <c r="AL299" s="176"/>
      <c r="AM299" s="177">
        <f t="shared" si="105"/>
        <v>-210</v>
      </c>
      <c r="AN299" s="158">
        <f t="shared" si="116"/>
        <v>210</v>
      </c>
      <c r="AO299" s="176"/>
      <c r="AP299" s="176"/>
      <c r="AQ299" s="176"/>
      <c r="AR299" s="176"/>
      <c r="AS299" s="176"/>
      <c r="AT299" s="176"/>
      <c r="AU299" s="176"/>
      <c r="AV299" s="177">
        <f t="shared" si="94"/>
        <v>210</v>
      </c>
      <c r="AW299" s="176"/>
      <c r="AX299" s="176">
        <f t="shared" si="106"/>
        <v>0</v>
      </c>
      <c r="AY299" s="137" t="str">
        <f t="shared" si="101"/>
        <v>*</v>
      </c>
      <c r="BA299" s="139" t="str">
        <f t="shared" si="100"/>
        <v>Расчёт за 2010</v>
      </c>
      <c r="BE299" s="143" t="str">
        <f>IF(F299='База 2009'!AY315,"ДА","ПРОверитЬ")</f>
        <v>ДА</v>
      </c>
    </row>
    <row r="300" spans="1:57">
      <c r="A300" s="138">
        <v>298</v>
      </c>
      <c r="B300" s="221" t="s">
        <v>1153</v>
      </c>
      <c r="C300" s="213" t="s">
        <v>23</v>
      </c>
      <c r="D300" s="156" t="s">
        <v>1147</v>
      </c>
      <c r="E300" s="161">
        <v>50</v>
      </c>
      <c r="F300" s="158">
        <v>0</v>
      </c>
      <c r="G300" s="158">
        <f t="shared" si="113"/>
        <v>150</v>
      </c>
      <c r="H300" s="159"/>
      <c r="I300" s="159"/>
      <c r="J300" s="159"/>
      <c r="K300" s="159"/>
      <c r="L300" s="159"/>
      <c r="M300" s="159"/>
      <c r="N300" s="159"/>
      <c r="O300" s="158">
        <v>690</v>
      </c>
      <c r="P300" s="159">
        <v>740</v>
      </c>
      <c r="Q300" s="158">
        <f t="shared" si="109"/>
        <v>-50</v>
      </c>
      <c r="R300" s="158">
        <f t="shared" si="114"/>
        <v>150</v>
      </c>
      <c r="S300" s="159"/>
      <c r="T300" s="159"/>
      <c r="U300" s="159"/>
      <c r="V300" s="159"/>
      <c r="W300" s="159"/>
      <c r="X300" s="159"/>
      <c r="Y300" s="159">
        <v>50</v>
      </c>
      <c r="Z300" s="158">
        <v>740</v>
      </c>
      <c r="AA300" s="159">
        <v>990</v>
      </c>
      <c r="AB300" s="158">
        <f t="shared" si="112"/>
        <v>-300</v>
      </c>
      <c r="AC300" s="158">
        <f t="shared" si="115"/>
        <v>150</v>
      </c>
      <c r="AD300" s="176"/>
      <c r="AE300" s="176"/>
      <c r="AF300" s="176"/>
      <c r="AG300" s="176"/>
      <c r="AH300" s="176"/>
      <c r="AI300" s="176"/>
      <c r="AJ300" s="176"/>
      <c r="AK300" s="177">
        <f t="shared" si="104"/>
        <v>150</v>
      </c>
      <c r="AL300" s="176"/>
      <c r="AM300" s="177">
        <f t="shared" si="105"/>
        <v>-150</v>
      </c>
      <c r="AN300" s="158">
        <f t="shared" si="116"/>
        <v>150</v>
      </c>
      <c r="AO300" s="176"/>
      <c r="AP300" s="176"/>
      <c r="AQ300" s="176"/>
      <c r="AR300" s="176"/>
      <c r="AS300" s="176"/>
      <c r="AT300" s="176"/>
      <c r="AU300" s="176"/>
      <c r="AV300" s="177">
        <f t="shared" ref="AV300:AV363" si="117">SUM(AN300:AU300)</f>
        <v>150</v>
      </c>
      <c r="AW300" s="176"/>
      <c r="AX300" s="176">
        <f t="shared" si="106"/>
        <v>0</v>
      </c>
      <c r="AY300" s="137" t="str">
        <f t="shared" si="101"/>
        <v>*</v>
      </c>
      <c r="AZ300" s="137" t="s">
        <v>1121</v>
      </c>
      <c r="BA300" s="139" t="str">
        <f t="shared" si="100"/>
        <v>Расчёт за 2010</v>
      </c>
      <c r="BE300" s="143" t="str">
        <f>IF(F300='База 2009'!AY316,"ДА","ПРОверитЬ")</f>
        <v>ДА</v>
      </c>
    </row>
    <row r="301" spans="1:57">
      <c r="A301" s="138">
        <v>299</v>
      </c>
      <c r="B301" s="160" t="s">
        <v>639</v>
      </c>
      <c r="C301" s="213" t="s">
        <v>14</v>
      </c>
      <c r="D301" s="156" t="s">
        <v>641</v>
      </c>
      <c r="E301" s="161">
        <v>115</v>
      </c>
      <c r="F301" s="158">
        <v>0</v>
      </c>
      <c r="G301" s="158">
        <f t="shared" si="113"/>
        <v>345</v>
      </c>
      <c r="H301" s="159"/>
      <c r="I301" s="159"/>
      <c r="J301" s="159"/>
      <c r="K301" s="159"/>
      <c r="L301" s="159"/>
      <c r="M301" s="159"/>
      <c r="N301" s="159"/>
      <c r="O301" s="158">
        <f t="shared" ref="O301:O332" si="118">SUM(G301:N301)</f>
        <v>345</v>
      </c>
      <c r="P301" s="159">
        <v>1380</v>
      </c>
      <c r="Q301" s="158">
        <f t="shared" si="109"/>
        <v>-1035</v>
      </c>
      <c r="R301" s="158">
        <f t="shared" si="114"/>
        <v>345</v>
      </c>
      <c r="S301" s="159"/>
      <c r="T301" s="159"/>
      <c r="U301" s="159"/>
      <c r="V301" s="159"/>
      <c r="W301" s="159"/>
      <c r="X301" s="159"/>
      <c r="Y301" s="159">
        <v>50</v>
      </c>
      <c r="Z301" s="158">
        <f t="shared" ref="Z301:Z332" si="119">SUM(R301:Y301)</f>
        <v>395</v>
      </c>
      <c r="AA301" s="159"/>
      <c r="AB301" s="158">
        <f t="shared" si="112"/>
        <v>-640</v>
      </c>
      <c r="AC301" s="158">
        <f t="shared" si="115"/>
        <v>345</v>
      </c>
      <c r="AD301" s="176"/>
      <c r="AE301" s="176"/>
      <c r="AF301" s="176"/>
      <c r="AG301" s="176"/>
      <c r="AH301" s="176"/>
      <c r="AI301" s="176"/>
      <c r="AJ301" s="176"/>
      <c r="AK301" s="177">
        <f t="shared" si="104"/>
        <v>345</v>
      </c>
      <c r="AL301" s="176"/>
      <c r="AM301" s="177">
        <f t="shared" si="105"/>
        <v>-295</v>
      </c>
      <c r="AN301" s="158">
        <f t="shared" si="116"/>
        <v>345</v>
      </c>
      <c r="AO301" s="176"/>
      <c r="AP301" s="176">
        <v>50</v>
      </c>
      <c r="AQ301" s="176"/>
      <c r="AR301" s="176"/>
      <c r="AS301" s="176"/>
      <c r="AT301" s="176"/>
      <c r="AU301" s="176"/>
      <c r="AV301" s="177">
        <f t="shared" si="117"/>
        <v>395</v>
      </c>
      <c r="AW301" s="176">
        <v>100</v>
      </c>
      <c r="AX301" s="176">
        <f t="shared" si="106"/>
        <v>0</v>
      </c>
      <c r="AY301" s="137" t="str">
        <f t="shared" si="101"/>
        <v>*</v>
      </c>
      <c r="BA301" s="139" t="str">
        <f t="shared" si="100"/>
        <v>Расчёт за 2010</v>
      </c>
      <c r="BE301" s="143" t="str">
        <f>IF(F301='База 2009'!AY317,"ДА","ПРОверитЬ")</f>
        <v>ДА</v>
      </c>
    </row>
    <row r="302" spans="1:57">
      <c r="A302" s="138">
        <v>300</v>
      </c>
      <c r="B302" s="155" t="s">
        <v>642</v>
      </c>
      <c r="C302" s="213" t="s">
        <v>14</v>
      </c>
      <c r="D302" s="156" t="s">
        <v>12</v>
      </c>
      <c r="E302" s="157">
        <v>50</v>
      </c>
      <c r="F302" s="158">
        <v>0</v>
      </c>
      <c r="G302" s="158">
        <f t="shared" si="113"/>
        <v>150</v>
      </c>
      <c r="H302" s="159"/>
      <c r="I302" s="159"/>
      <c r="J302" s="159"/>
      <c r="K302" s="159"/>
      <c r="L302" s="159"/>
      <c r="M302" s="159"/>
      <c r="N302" s="159"/>
      <c r="O302" s="158">
        <f t="shared" si="118"/>
        <v>150</v>
      </c>
      <c r="P302" s="159">
        <v>600</v>
      </c>
      <c r="Q302" s="158">
        <f t="shared" si="109"/>
        <v>-450</v>
      </c>
      <c r="R302" s="158">
        <f t="shared" si="114"/>
        <v>150</v>
      </c>
      <c r="S302" s="159"/>
      <c r="T302" s="159"/>
      <c r="U302" s="159"/>
      <c r="V302" s="159"/>
      <c r="W302" s="159"/>
      <c r="X302" s="159"/>
      <c r="Y302" s="159"/>
      <c r="Z302" s="158">
        <f t="shared" si="119"/>
        <v>150</v>
      </c>
      <c r="AA302" s="159"/>
      <c r="AB302" s="158">
        <f t="shared" si="112"/>
        <v>-300</v>
      </c>
      <c r="AC302" s="158">
        <f t="shared" si="115"/>
        <v>150</v>
      </c>
      <c r="AD302" s="176"/>
      <c r="AE302" s="176"/>
      <c r="AF302" s="176"/>
      <c r="AG302" s="176"/>
      <c r="AH302" s="176"/>
      <c r="AI302" s="176"/>
      <c r="AJ302" s="176"/>
      <c r="AK302" s="177">
        <f t="shared" si="104"/>
        <v>150</v>
      </c>
      <c r="AL302" s="176"/>
      <c r="AM302" s="177">
        <f t="shared" si="105"/>
        <v>-150</v>
      </c>
      <c r="AN302" s="158">
        <f t="shared" si="116"/>
        <v>150</v>
      </c>
      <c r="AO302" s="176"/>
      <c r="AP302" s="176"/>
      <c r="AQ302" s="176"/>
      <c r="AR302" s="176"/>
      <c r="AS302" s="176"/>
      <c r="AT302" s="176"/>
      <c r="AU302" s="176"/>
      <c r="AV302" s="177">
        <f t="shared" si="117"/>
        <v>150</v>
      </c>
      <c r="AW302" s="176"/>
      <c r="AX302" s="176">
        <f t="shared" si="106"/>
        <v>0</v>
      </c>
      <c r="AY302" s="137" t="str">
        <f t="shared" si="101"/>
        <v>*</v>
      </c>
      <c r="AZ302" s="233" t="s">
        <v>1121</v>
      </c>
      <c r="BA302" s="139" t="str">
        <f t="shared" si="100"/>
        <v>Расчёт за 2010</v>
      </c>
      <c r="BE302" s="143" t="str">
        <f>IF(F302='База 2009'!AY318,"ДА","ПРОверитЬ")</f>
        <v>ДА</v>
      </c>
    </row>
    <row r="303" spans="1:57">
      <c r="A303" s="138">
        <v>301</v>
      </c>
      <c r="B303" s="160" t="s">
        <v>644</v>
      </c>
      <c r="C303" s="213" t="s">
        <v>23</v>
      </c>
      <c r="D303" s="156" t="s">
        <v>646</v>
      </c>
      <c r="E303" s="161">
        <v>80</v>
      </c>
      <c r="F303" s="158">
        <v>0</v>
      </c>
      <c r="G303" s="158">
        <f t="shared" si="113"/>
        <v>240</v>
      </c>
      <c r="H303" s="159"/>
      <c r="I303" s="159"/>
      <c r="J303" s="159"/>
      <c r="K303" s="159"/>
      <c r="L303" s="159"/>
      <c r="M303" s="159"/>
      <c r="N303" s="159"/>
      <c r="O303" s="158">
        <f t="shared" si="118"/>
        <v>240</v>
      </c>
      <c r="P303" s="159"/>
      <c r="Q303" s="158">
        <f t="shared" si="109"/>
        <v>240</v>
      </c>
      <c r="R303" s="158">
        <f t="shared" si="114"/>
        <v>240</v>
      </c>
      <c r="S303" s="159"/>
      <c r="T303" s="159"/>
      <c r="U303" s="159"/>
      <c r="V303" s="159"/>
      <c r="W303" s="159"/>
      <c r="X303" s="159"/>
      <c r="Y303" s="159"/>
      <c r="Z303" s="158">
        <f t="shared" si="119"/>
        <v>240</v>
      </c>
      <c r="AA303" s="159">
        <v>480</v>
      </c>
      <c r="AB303" s="158">
        <f t="shared" si="112"/>
        <v>0</v>
      </c>
      <c r="AC303" s="158">
        <f t="shared" si="115"/>
        <v>240</v>
      </c>
      <c r="AD303" s="176"/>
      <c r="AE303" s="176"/>
      <c r="AF303" s="176"/>
      <c r="AG303" s="176"/>
      <c r="AH303" s="176"/>
      <c r="AI303" s="176"/>
      <c r="AJ303" s="176"/>
      <c r="AK303" s="177">
        <f t="shared" si="104"/>
        <v>240</v>
      </c>
      <c r="AL303" s="176">
        <v>240</v>
      </c>
      <c r="AM303" s="177">
        <f t="shared" si="105"/>
        <v>0</v>
      </c>
      <c r="AN303" s="158">
        <f t="shared" si="116"/>
        <v>240</v>
      </c>
      <c r="AO303" s="176"/>
      <c r="AP303" s="176"/>
      <c r="AQ303" s="176"/>
      <c r="AR303" s="176"/>
      <c r="AS303" s="176"/>
      <c r="AT303" s="176"/>
      <c r="AU303" s="176"/>
      <c r="AV303" s="177">
        <f t="shared" si="117"/>
        <v>240</v>
      </c>
      <c r="AW303" s="176">
        <v>240</v>
      </c>
      <c r="AX303" s="176">
        <f t="shared" si="106"/>
        <v>0</v>
      </c>
      <c r="AY303" s="137" t="str">
        <f t="shared" si="101"/>
        <v>*</v>
      </c>
      <c r="BA303" s="139" t="str">
        <f t="shared" si="100"/>
        <v>Расчёт за 2010</v>
      </c>
      <c r="BE303" s="143" t="str">
        <f>IF(F303='База 2009'!AY319,"ДА","ПРОверитЬ")</f>
        <v>ДА</v>
      </c>
    </row>
    <row r="304" spans="1:57">
      <c r="A304" s="138">
        <v>302</v>
      </c>
      <c r="B304" s="160" t="s">
        <v>647</v>
      </c>
      <c r="C304" s="213" t="s">
        <v>23</v>
      </c>
      <c r="D304" s="156" t="s">
        <v>649</v>
      </c>
      <c r="E304" s="161">
        <v>90</v>
      </c>
      <c r="F304" s="158">
        <v>-270</v>
      </c>
      <c r="G304" s="158">
        <f t="shared" si="113"/>
        <v>270</v>
      </c>
      <c r="H304" s="159"/>
      <c r="I304" s="159"/>
      <c r="J304" s="159"/>
      <c r="K304" s="159"/>
      <c r="L304" s="159"/>
      <c r="M304" s="159"/>
      <c r="N304" s="159"/>
      <c r="O304" s="158">
        <f t="shared" si="118"/>
        <v>270</v>
      </c>
      <c r="P304" s="159">
        <v>270</v>
      </c>
      <c r="Q304" s="158">
        <f t="shared" si="109"/>
        <v>-270</v>
      </c>
      <c r="R304" s="158">
        <f t="shared" si="114"/>
        <v>270</v>
      </c>
      <c r="S304" s="159"/>
      <c r="T304" s="159"/>
      <c r="U304" s="159"/>
      <c r="V304" s="159"/>
      <c r="W304" s="159"/>
      <c r="X304" s="159"/>
      <c r="Y304" s="159"/>
      <c r="Z304" s="158">
        <f t="shared" si="119"/>
        <v>270</v>
      </c>
      <c r="AA304" s="159">
        <v>540</v>
      </c>
      <c r="AB304" s="158">
        <f t="shared" si="112"/>
        <v>-540</v>
      </c>
      <c r="AC304" s="158">
        <f t="shared" si="115"/>
        <v>270</v>
      </c>
      <c r="AD304" s="176"/>
      <c r="AE304" s="176"/>
      <c r="AF304" s="176"/>
      <c r="AG304" s="176"/>
      <c r="AH304" s="176"/>
      <c r="AI304" s="176"/>
      <c r="AJ304" s="176"/>
      <c r="AK304" s="177">
        <f t="shared" si="104"/>
        <v>270</v>
      </c>
      <c r="AL304" s="176"/>
      <c r="AM304" s="177">
        <f t="shared" si="105"/>
        <v>-270</v>
      </c>
      <c r="AN304" s="158">
        <f t="shared" si="116"/>
        <v>270</v>
      </c>
      <c r="AO304" s="176"/>
      <c r="AP304" s="176"/>
      <c r="AQ304" s="176"/>
      <c r="AR304" s="176"/>
      <c r="AS304" s="176"/>
      <c r="AT304" s="176"/>
      <c r="AU304" s="176"/>
      <c r="AV304" s="177">
        <f t="shared" si="117"/>
        <v>270</v>
      </c>
      <c r="AW304" s="176"/>
      <c r="AX304" s="176">
        <f t="shared" si="106"/>
        <v>0</v>
      </c>
      <c r="AY304" s="137" t="str">
        <f t="shared" si="101"/>
        <v>*</v>
      </c>
      <c r="BA304" s="139" t="str">
        <f t="shared" si="100"/>
        <v>Расчёт за 2010</v>
      </c>
      <c r="BE304" s="143" t="str">
        <f>IF(F304='База 2009'!AY320,"ДА","ПРОверитЬ")</f>
        <v>ПРОверитЬ</v>
      </c>
    </row>
    <row r="305" spans="1:57">
      <c r="A305" s="138">
        <v>303</v>
      </c>
      <c r="B305" s="160" t="s">
        <v>650</v>
      </c>
      <c r="C305" s="213" t="s">
        <v>14</v>
      </c>
      <c r="D305" s="156" t="s">
        <v>44</v>
      </c>
      <c r="E305" s="161">
        <v>235</v>
      </c>
      <c r="F305" s="158">
        <v>0</v>
      </c>
      <c r="G305" s="158">
        <f t="shared" si="113"/>
        <v>705</v>
      </c>
      <c r="H305" s="159"/>
      <c r="I305" s="159"/>
      <c r="J305" s="159"/>
      <c r="K305" s="159"/>
      <c r="L305" s="159"/>
      <c r="M305" s="159"/>
      <c r="N305" s="159"/>
      <c r="O305" s="158">
        <f t="shared" si="118"/>
        <v>705</v>
      </c>
      <c r="P305" s="159"/>
      <c r="Q305" s="158">
        <f t="shared" si="109"/>
        <v>705</v>
      </c>
      <c r="R305" s="158">
        <f t="shared" si="114"/>
        <v>705</v>
      </c>
      <c r="S305" s="159"/>
      <c r="T305" s="159"/>
      <c r="U305" s="159"/>
      <c r="V305" s="159"/>
      <c r="W305" s="159"/>
      <c r="X305" s="159"/>
      <c r="Y305" s="159">
        <v>50</v>
      </c>
      <c r="Z305" s="158">
        <f t="shared" si="119"/>
        <v>755</v>
      </c>
      <c r="AA305" s="159">
        <v>1410</v>
      </c>
      <c r="AB305" s="158">
        <f t="shared" si="112"/>
        <v>50</v>
      </c>
      <c r="AC305" s="158">
        <f t="shared" si="115"/>
        <v>705</v>
      </c>
      <c r="AD305" s="176"/>
      <c r="AE305" s="176"/>
      <c r="AF305" s="176"/>
      <c r="AG305" s="176"/>
      <c r="AH305" s="176"/>
      <c r="AI305" s="176"/>
      <c r="AJ305" s="176"/>
      <c r="AK305" s="177">
        <f t="shared" si="104"/>
        <v>705</v>
      </c>
      <c r="AL305" s="176">
        <v>1753</v>
      </c>
      <c r="AM305" s="177">
        <f t="shared" si="105"/>
        <v>-998</v>
      </c>
      <c r="AN305" s="158">
        <f t="shared" si="116"/>
        <v>705</v>
      </c>
      <c r="AO305" s="176"/>
      <c r="AP305" s="176">
        <v>293</v>
      </c>
      <c r="AQ305" s="176"/>
      <c r="AR305" s="176"/>
      <c r="AS305" s="176"/>
      <c r="AT305" s="176"/>
      <c r="AU305" s="176"/>
      <c r="AV305" s="177">
        <f t="shared" si="117"/>
        <v>998</v>
      </c>
      <c r="AW305" s="176"/>
      <c r="AX305" s="176">
        <f t="shared" si="106"/>
        <v>0</v>
      </c>
      <c r="AY305" s="137" t="str">
        <f t="shared" si="101"/>
        <v>*</v>
      </c>
      <c r="BA305" s="139" t="str">
        <f t="shared" si="100"/>
        <v>Расчёт за 2010</v>
      </c>
      <c r="BE305" s="143" t="str">
        <f>IF(F305='База 2009'!AY321,"ДА","ПРОверитЬ")</f>
        <v>ДА</v>
      </c>
    </row>
    <row r="306" spans="1:57">
      <c r="A306" s="138">
        <v>304</v>
      </c>
      <c r="B306" s="160" t="s">
        <v>651</v>
      </c>
      <c r="C306" s="213" t="s">
        <v>23</v>
      </c>
      <c r="D306" s="156" t="s">
        <v>652</v>
      </c>
      <c r="E306" s="161">
        <v>50</v>
      </c>
      <c r="F306" s="158">
        <v>0</v>
      </c>
      <c r="G306" s="158">
        <f t="shared" si="113"/>
        <v>150</v>
      </c>
      <c r="H306" s="159"/>
      <c r="I306" s="159"/>
      <c r="J306" s="159"/>
      <c r="K306" s="159"/>
      <c r="L306" s="159"/>
      <c r="M306" s="159"/>
      <c r="N306" s="159"/>
      <c r="O306" s="158">
        <f t="shared" si="118"/>
        <v>150</v>
      </c>
      <c r="P306" s="159"/>
      <c r="Q306" s="158">
        <f t="shared" ref="Q306:Q320" si="120">F306+O306-P306</f>
        <v>150</v>
      </c>
      <c r="R306" s="158">
        <f t="shared" si="114"/>
        <v>150</v>
      </c>
      <c r="S306" s="159"/>
      <c r="T306" s="159"/>
      <c r="U306" s="159"/>
      <c r="V306" s="159"/>
      <c r="W306" s="159"/>
      <c r="X306" s="159"/>
      <c r="Y306" s="159"/>
      <c r="Z306" s="158">
        <f t="shared" si="119"/>
        <v>150</v>
      </c>
      <c r="AA306" s="159"/>
      <c r="AB306" s="158">
        <f t="shared" si="112"/>
        <v>300</v>
      </c>
      <c r="AC306" s="158">
        <f t="shared" si="115"/>
        <v>150</v>
      </c>
      <c r="AD306" s="176"/>
      <c r="AE306" s="176"/>
      <c r="AF306" s="176"/>
      <c r="AG306" s="176"/>
      <c r="AH306" s="176"/>
      <c r="AI306" s="176"/>
      <c r="AJ306" s="176"/>
      <c r="AK306" s="177">
        <f t="shared" si="104"/>
        <v>150</v>
      </c>
      <c r="AL306" s="176">
        <v>450</v>
      </c>
      <c r="AM306" s="177">
        <f t="shared" si="105"/>
        <v>0</v>
      </c>
      <c r="AN306" s="158">
        <f t="shared" si="116"/>
        <v>150</v>
      </c>
      <c r="AO306" s="176"/>
      <c r="AP306" s="176"/>
      <c r="AQ306" s="176"/>
      <c r="AR306" s="176"/>
      <c r="AS306" s="176"/>
      <c r="AT306" s="176"/>
      <c r="AU306" s="176"/>
      <c r="AV306" s="177">
        <f t="shared" si="117"/>
        <v>150</v>
      </c>
      <c r="AW306" s="176">
        <v>150</v>
      </c>
      <c r="AX306" s="176">
        <f t="shared" si="106"/>
        <v>0</v>
      </c>
      <c r="AY306" s="137" t="str">
        <f t="shared" si="101"/>
        <v>*</v>
      </c>
      <c r="BA306" s="139" t="str">
        <f t="shared" si="100"/>
        <v>Расчёт за 2010</v>
      </c>
      <c r="BE306" s="143" t="str">
        <f>IF(F306='База 2009'!AY322,"ДА","ПРОверитЬ")</f>
        <v>ДА</v>
      </c>
    </row>
    <row r="307" spans="1:57">
      <c r="A307" s="138">
        <v>305</v>
      </c>
      <c r="B307" s="178" t="s">
        <v>653</v>
      </c>
      <c r="C307" s="213" t="s">
        <v>23</v>
      </c>
      <c r="D307" s="156" t="s">
        <v>843</v>
      </c>
      <c r="E307" s="161">
        <v>85</v>
      </c>
      <c r="F307" s="158">
        <v>0</v>
      </c>
      <c r="G307" s="158">
        <f t="shared" si="113"/>
        <v>255</v>
      </c>
      <c r="H307" s="159">
        <v>100</v>
      </c>
      <c r="I307" s="159">
        <v>50</v>
      </c>
      <c r="J307" s="159"/>
      <c r="K307" s="159"/>
      <c r="L307" s="159"/>
      <c r="M307" s="159"/>
      <c r="N307" s="159"/>
      <c r="O307" s="158">
        <f t="shared" si="118"/>
        <v>405</v>
      </c>
      <c r="P307" s="159"/>
      <c r="Q307" s="158">
        <f t="shared" si="120"/>
        <v>405</v>
      </c>
      <c r="R307" s="158">
        <f t="shared" si="114"/>
        <v>255</v>
      </c>
      <c r="S307" s="159"/>
      <c r="T307" s="159">
        <v>100</v>
      </c>
      <c r="U307" s="159"/>
      <c r="V307" s="159"/>
      <c r="W307" s="159"/>
      <c r="X307" s="159"/>
      <c r="Y307" s="159">
        <v>10</v>
      </c>
      <c r="Z307" s="158">
        <f t="shared" si="119"/>
        <v>365</v>
      </c>
      <c r="AA307" s="159">
        <v>770</v>
      </c>
      <c r="AB307" s="158">
        <f t="shared" si="112"/>
        <v>0</v>
      </c>
      <c r="AC307" s="158">
        <f t="shared" si="115"/>
        <v>255</v>
      </c>
      <c r="AD307" s="176"/>
      <c r="AE307" s="176"/>
      <c r="AF307" s="176"/>
      <c r="AG307" s="176"/>
      <c r="AH307" s="176"/>
      <c r="AI307" s="176"/>
      <c r="AJ307" s="176"/>
      <c r="AK307" s="177">
        <f t="shared" si="104"/>
        <v>255</v>
      </c>
      <c r="AL307" s="176">
        <v>510</v>
      </c>
      <c r="AM307" s="177">
        <f t="shared" si="105"/>
        <v>-255</v>
      </c>
      <c r="AN307" s="158">
        <f t="shared" si="116"/>
        <v>255</v>
      </c>
      <c r="AO307" s="176"/>
      <c r="AP307" s="176"/>
      <c r="AQ307" s="176"/>
      <c r="AR307" s="176"/>
      <c r="AS307" s="176"/>
      <c r="AT307" s="176"/>
      <c r="AU307" s="176"/>
      <c r="AV307" s="177">
        <f t="shared" si="117"/>
        <v>255</v>
      </c>
      <c r="AW307" s="176"/>
      <c r="AX307" s="176">
        <f t="shared" si="106"/>
        <v>0</v>
      </c>
      <c r="AY307" s="137" t="str">
        <f t="shared" si="101"/>
        <v>*</v>
      </c>
      <c r="BA307" s="139" t="str">
        <f t="shared" si="100"/>
        <v>Расчёт за 2010</v>
      </c>
      <c r="BE307" s="143" t="str">
        <f>IF(F307='База 2009'!AY323,"ДА","ПРОверитЬ")</f>
        <v>ДА</v>
      </c>
    </row>
    <row r="308" spans="1:57">
      <c r="A308" s="138">
        <v>306</v>
      </c>
      <c r="B308" s="160" t="s">
        <v>1047</v>
      </c>
      <c r="C308" s="213" t="s">
        <v>23</v>
      </c>
      <c r="D308" s="156" t="s">
        <v>658</v>
      </c>
      <c r="E308" s="161">
        <v>70</v>
      </c>
      <c r="F308" s="158">
        <v>0</v>
      </c>
      <c r="G308" s="158">
        <f t="shared" si="113"/>
        <v>210</v>
      </c>
      <c r="H308" s="159"/>
      <c r="I308" s="159"/>
      <c r="J308" s="159"/>
      <c r="K308" s="159"/>
      <c r="L308" s="159"/>
      <c r="M308" s="159"/>
      <c r="N308" s="159"/>
      <c r="O308" s="158">
        <f t="shared" si="118"/>
        <v>210</v>
      </c>
      <c r="P308" s="159"/>
      <c r="Q308" s="158">
        <f t="shared" si="120"/>
        <v>210</v>
      </c>
      <c r="R308" s="158">
        <f t="shared" si="114"/>
        <v>210</v>
      </c>
      <c r="S308" s="159"/>
      <c r="T308" s="159"/>
      <c r="U308" s="159"/>
      <c r="V308" s="159"/>
      <c r="W308" s="159"/>
      <c r="X308" s="159"/>
      <c r="Y308" s="159"/>
      <c r="Z308" s="158">
        <f t="shared" si="119"/>
        <v>210</v>
      </c>
      <c r="AA308" s="159">
        <v>420</v>
      </c>
      <c r="AB308" s="158">
        <f t="shared" si="112"/>
        <v>0</v>
      </c>
      <c r="AC308" s="158">
        <f t="shared" si="115"/>
        <v>210</v>
      </c>
      <c r="AD308" s="176"/>
      <c r="AE308" s="176"/>
      <c r="AF308" s="176"/>
      <c r="AG308" s="176"/>
      <c r="AH308" s="176"/>
      <c r="AI308" s="176"/>
      <c r="AJ308" s="176"/>
      <c r="AK308" s="177">
        <f t="shared" si="104"/>
        <v>210</v>
      </c>
      <c r="AL308" s="176"/>
      <c r="AM308" s="177">
        <f t="shared" si="105"/>
        <v>210</v>
      </c>
      <c r="AN308" s="158">
        <f t="shared" si="116"/>
        <v>210</v>
      </c>
      <c r="AO308" s="176"/>
      <c r="AP308" s="176"/>
      <c r="AQ308" s="176"/>
      <c r="AR308" s="176"/>
      <c r="AS308" s="176"/>
      <c r="AT308" s="176"/>
      <c r="AU308" s="176"/>
      <c r="AV308" s="177">
        <f t="shared" si="117"/>
        <v>210</v>
      </c>
      <c r="AW308" s="176">
        <v>420</v>
      </c>
      <c r="AX308" s="176">
        <f t="shared" si="106"/>
        <v>0</v>
      </c>
      <c r="AY308" s="137" t="str">
        <f t="shared" si="101"/>
        <v>*</v>
      </c>
      <c r="AZ308" s="137" t="s">
        <v>1121</v>
      </c>
      <c r="BA308" s="139" t="str">
        <f t="shared" si="100"/>
        <v>Расчёт за 2010</v>
      </c>
      <c r="BE308" s="143" t="str">
        <f>IF(F308='База 2009'!AY324,"ДА","ПРОверитЬ")</f>
        <v>ДА</v>
      </c>
    </row>
    <row r="309" spans="1:57">
      <c r="A309" s="138">
        <v>307</v>
      </c>
      <c r="B309" s="155" t="s">
        <v>659</v>
      </c>
      <c r="C309" s="213" t="s">
        <v>10</v>
      </c>
      <c r="D309" s="156" t="s">
        <v>119</v>
      </c>
      <c r="E309" s="157">
        <v>70</v>
      </c>
      <c r="F309" s="158">
        <v>0</v>
      </c>
      <c r="G309" s="158">
        <f t="shared" si="113"/>
        <v>210</v>
      </c>
      <c r="H309" s="159"/>
      <c r="I309" s="159"/>
      <c r="J309" s="159"/>
      <c r="K309" s="159"/>
      <c r="L309" s="159"/>
      <c r="M309" s="159"/>
      <c r="N309" s="159"/>
      <c r="O309" s="158">
        <f t="shared" si="118"/>
        <v>210</v>
      </c>
      <c r="P309" s="159"/>
      <c r="Q309" s="158">
        <f t="shared" si="120"/>
        <v>210</v>
      </c>
      <c r="R309" s="158">
        <f t="shared" si="114"/>
        <v>210</v>
      </c>
      <c r="S309" s="159"/>
      <c r="T309" s="159"/>
      <c r="U309" s="159"/>
      <c r="V309" s="159"/>
      <c r="W309" s="159"/>
      <c r="X309" s="159"/>
      <c r="Y309" s="159"/>
      <c r="Z309" s="158">
        <f t="shared" si="119"/>
        <v>210</v>
      </c>
      <c r="AA309" s="159">
        <v>420</v>
      </c>
      <c r="AB309" s="158">
        <f t="shared" si="112"/>
        <v>0</v>
      </c>
      <c r="AC309" s="158">
        <f t="shared" si="115"/>
        <v>210</v>
      </c>
      <c r="AD309" s="176">
        <v>50</v>
      </c>
      <c r="AE309" s="176"/>
      <c r="AF309" s="176"/>
      <c r="AG309" s="176"/>
      <c r="AH309" s="176"/>
      <c r="AI309" s="176"/>
      <c r="AJ309" s="176"/>
      <c r="AK309" s="177">
        <f t="shared" si="104"/>
        <v>260</v>
      </c>
      <c r="AL309" s="176">
        <v>470</v>
      </c>
      <c r="AM309" s="177">
        <f t="shared" si="105"/>
        <v>-210</v>
      </c>
      <c r="AN309" s="158">
        <f t="shared" si="116"/>
        <v>210</v>
      </c>
      <c r="AO309" s="176"/>
      <c r="AP309" s="176"/>
      <c r="AQ309" s="176"/>
      <c r="AR309" s="176"/>
      <c r="AS309" s="176"/>
      <c r="AT309" s="176"/>
      <c r="AU309" s="176"/>
      <c r="AV309" s="177">
        <f t="shared" si="117"/>
        <v>210</v>
      </c>
      <c r="AW309" s="176"/>
      <c r="AX309" s="176">
        <f t="shared" si="106"/>
        <v>0</v>
      </c>
      <c r="AY309" s="137" t="str">
        <f t="shared" si="101"/>
        <v>*</v>
      </c>
      <c r="AZ309" s="137" t="s">
        <v>1121</v>
      </c>
      <c r="BA309" s="139" t="str">
        <f t="shared" si="100"/>
        <v>Расчёт за 2010</v>
      </c>
      <c r="BE309" s="143" t="str">
        <f>IF(F309='База 2009'!AY325,"ДА","ПРОверитЬ")</f>
        <v>ПРОверитЬ</v>
      </c>
    </row>
    <row r="310" spans="1:57">
      <c r="A310" s="138">
        <v>308</v>
      </c>
      <c r="B310" s="155" t="s">
        <v>660</v>
      </c>
      <c r="C310" s="213" t="s">
        <v>10</v>
      </c>
      <c r="D310" s="156" t="s">
        <v>662</v>
      </c>
      <c r="E310" s="157">
        <v>125</v>
      </c>
      <c r="F310" s="158">
        <v>375</v>
      </c>
      <c r="G310" s="158">
        <f t="shared" si="113"/>
        <v>375</v>
      </c>
      <c r="H310" s="159">
        <v>120</v>
      </c>
      <c r="I310" s="159"/>
      <c r="J310" s="159"/>
      <c r="K310" s="159"/>
      <c r="L310" s="159"/>
      <c r="M310" s="159"/>
      <c r="N310" s="159">
        <v>70</v>
      </c>
      <c r="O310" s="158">
        <f t="shared" si="118"/>
        <v>565</v>
      </c>
      <c r="P310" s="159">
        <v>800</v>
      </c>
      <c r="Q310" s="158">
        <f t="shared" si="120"/>
        <v>140</v>
      </c>
      <c r="R310" s="158">
        <f t="shared" si="114"/>
        <v>375</v>
      </c>
      <c r="S310" s="159"/>
      <c r="T310" s="159"/>
      <c r="U310" s="159"/>
      <c r="V310" s="159"/>
      <c r="W310" s="159"/>
      <c r="X310" s="159"/>
      <c r="Y310" s="159">
        <v>50</v>
      </c>
      <c r="Z310" s="158">
        <f t="shared" si="119"/>
        <v>425</v>
      </c>
      <c r="AA310" s="159">
        <v>940</v>
      </c>
      <c r="AB310" s="158">
        <f t="shared" si="112"/>
        <v>-375</v>
      </c>
      <c r="AC310" s="158">
        <f t="shared" si="115"/>
        <v>375</v>
      </c>
      <c r="AD310" s="176"/>
      <c r="AE310" s="176"/>
      <c r="AF310" s="176"/>
      <c r="AG310" s="176"/>
      <c r="AH310" s="176"/>
      <c r="AI310" s="176"/>
      <c r="AJ310" s="176"/>
      <c r="AK310" s="177">
        <f t="shared" si="104"/>
        <v>375</v>
      </c>
      <c r="AL310" s="176"/>
      <c r="AM310" s="177">
        <f t="shared" si="105"/>
        <v>0</v>
      </c>
      <c r="AN310" s="158">
        <f t="shared" si="116"/>
        <v>375</v>
      </c>
      <c r="AO310" s="176"/>
      <c r="AP310" s="176"/>
      <c r="AQ310" s="176"/>
      <c r="AR310" s="176"/>
      <c r="AS310" s="176"/>
      <c r="AT310" s="176"/>
      <c r="AU310" s="176"/>
      <c r="AV310" s="177">
        <f t="shared" si="117"/>
        <v>375</v>
      </c>
      <c r="AW310" s="176">
        <v>375</v>
      </c>
      <c r="AX310" s="176">
        <f t="shared" si="106"/>
        <v>0</v>
      </c>
      <c r="AY310" s="137" t="str">
        <f t="shared" si="101"/>
        <v>*</v>
      </c>
      <c r="BA310" s="139" t="str">
        <f t="shared" si="100"/>
        <v>Расчёт за 2010</v>
      </c>
      <c r="BE310" s="143" t="str">
        <f>IF(F310='База 2009'!AY327,"ДА","ПРОверитЬ")</f>
        <v>ПРОверитЬ</v>
      </c>
    </row>
    <row r="311" spans="1:57">
      <c r="A311" s="138">
        <v>309</v>
      </c>
      <c r="B311" s="155" t="s">
        <v>663</v>
      </c>
      <c r="C311" s="213" t="s">
        <v>10</v>
      </c>
      <c r="D311" s="156" t="s">
        <v>88</v>
      </c>
      <c r="E311" s="157">
        <v>85</v>
      </c>
      <c r="F311" s="158">
        <v>0</v>
      </c>
      <c r="G311" s="158">
        <f t="shared" si="113"/>
        <v>255</v>
      </c>
      <c r="H311" s="159"/>
      <c r="I311" s="159"/>
      <c r="J311" s="159"/>
      <c r="K311" s="159"/>
      <c r="L311" s="159"/>
      <c r="M311" s="159"/>
      <c r="N311" s="159"/>
      <c r="O311" s="158">
        <f t="shared" si="118"/>
        <v>255</v>
      </c>
      <c r="P311" s="159">
        <v>1020</v>
      </c>
      <c r="Q311" s="158">
        <f t="shared" si="120"/>
        <v>-765</v>
      </c>
      <c r="R311" s="158">
        <f t="shared" si="114"/>
        <v>255</v>
      </c>
      <c r="S311" s="159"/>
      <c r="T311" s="159"/>
      <c r="U311" s="159"/>
      <c r="V311" s="159"/>
      <c r="W311" s="159"/>
      <c r="X311" s="159"/>
      <c r="Y311" s="159"/>
      <c r="Z311" s="158">
        <f t="shared" si="119"/>
        <v>255</v>
      </c>
      <c r="AA311" s="159"/>
      <c r="AB311" s="158">
        <f t="shared" si="112"/>
        <v>-510</v>
      </c>
      <c r="AC311" s="158">
        <f t="shared" si="115"/>
        <v>255</v>
      </c>
      <c r="AD311" s="176"/>
      <c r="AE311" s="176"/>
      <c r="AF311" s="176"/>
      <c r="AG311" s="176"/>
      <c r="AH311" s="176"/>
      <c r="AI311" s="176"/>
      <c r="AJ311" s="176"/>
      <c r="AK311" s="177">
        <f t="shared" si="104"/>
        <v>255</v>
      </c>
      <c r="AL311" s="176"/>
      <c r="AM311" s="177">
        <f t="shared" si="105"/>
        <v>-255</v>
      </c>
      <c r="AN311" s="158">
        <f t="shared" si="116"/>
        <v>255</v>
      </c>
      <c r="AO311" s="176"/>
      <c r="AP311" s="176"/>
      <c r="AQ311" s="176"/>
      <c r="AR311" s="176"/>
      <c r="AS311" s="176"/>
      <c r="AT311" s="176"/>
      <c r="AU311" s="176"/>
      <c r="AV311" s="177">
        <f t="shared" si="117"/>
        <v>255</v>
      </c>
      <c r="AW311" s="176">
        <v>1020</v>
      </c>
      <c r="AX311" s="176">
        <f t="shared" si="106"/>
        <v>-1020</v>
      </c>
      <c r="AY311" s="137" t="str">
        <f t="shared" si="101"/>
        <v/>
      </c>
      <c r="BA311" s="139" t="str">
        <f t="shared" si="100"/>
        <v>Предоплата за 2011</v>
      </c>
      <c r="BE311" s="143" t="str">
        <f>IF(F311='База 2009'!AY328,"ДА","ПРОверитЬ")</f>
        <v>ДА</v>
      </c>
    </row>
    <row r="312" spans="1:57">
      <c r="A312" s="138">
        <v>310</v>
      </c>
      <c r="B312" s="155" t="s">
        <v>982</v>
      </c>
      <c r="C312" s="213" t="s">
        <v>23</v>
      </c>
      <c r="D312" s="156" t="s">
        <v>970</v>
      </c>
      <c r="E312" s="161">
        <v>20</v>
      </c>
      <c r="F312" s="158">
        <v>0</v>
      </c>
      <c r="G312" s="158">
        <f t="shared" si="113"/>
        <v>60</v>
      </c>
      <c r="H312" s="159"/>
      <c r="I312" s="159"/>
      <c r="J312" s="159"/>
      <c r="K312" s="159"/>
      <c r="L312" s="159"/>
      <c r="M312" s="159"/>
      <c r="N312" s="159"/>
      <c r="O312" s="158">
        <f t="shared" si="118"/>
        <v>60</v>
      </c>
      <c r="P312" s="159"/>
      <c r="Q312" s="158">
        <f t="shared" si="120"/>
        <v>60</v>
      </c>
      <c r="R312" s="158">
        <f t="shared" si="114"/>
        <v>60</v>
      </c>
      <c r="S312" s="159"/>
      <c r="T312" s="159"/>
      <c r="U312" s="159"/>
      <c r="V312" s="159"/>
      <c r="W312" s="159"/>
      <c r="X312" s="159"/>
      <c r="Y312" s="159"/>
      <c r="Z312" s="158">
        <f t="shared" si="119"/>
        <v>60</v>
      </c>
      <c r="AA312" s="159">
        <v>120</v>
      </c>
      <c r="AB312" s="158">
        <f t="shared" si="112"/>
        <v>0</v>
      </c>
      <c r="AC312" s="158">
        <f t="shared" si="115"/>
        <v>60</v>
      </c>
      <c r="AD312" s="176"/>
      <c r="AE312" s="176"/>
      <c r="AF312" s="176"/>
      <c r="AG312" s="176"/>
      <c r="AH312" s="176"/>
      <c r="AI312" s="176"/>
      <c r="AJ312" s="176"/>
      <c r="AK312" s="177">
        <f t="shared" si="104"/>
        <v>60</v>
      </c>
      <c r="AL312" s="176">
        <v>120</v>
      </c>
      <c r="AM312" s="177">
        <f t="shared" si="105"/>
        <v>-60</v>
      </c>
      <c r="AN312" s="158">
        <f t="shared" si="116"/>
        <v>60</v>
      </c>
      <c r="AO312" s="176"/>
      <c r="AP312" s="176"/>
      <c r="AQ312" s="176"/>
      <c r="AR312" s="176"/>
      <c r="AS312" s="176"/>
      <c r="AT312" s="176"/>
      <c r="AU312" s="176"/>
      <c r="AV312" s="177">
        <f t="shared" si="117"/>
        <v>60</v>
      </c>
      <c r="AW312" s="176"/>
      <c r="AX312" s="176">
        <f t="shared" si="106"/>
        <v>0</v>
      </c>
      <c r="AY312" s="137" t="str">
        <f t="shared" si="101"/>
        <v>*</v>
      </c>
      <c r="BA312" s="139" t="str">
        <f t="shared" si="100"/>
        <v>Расчёт за 2010</v>
      </c>
      <c r="BE312" s="143" t="str">
        <f>IF(F312='База 2009'!AY329,"ДА","ПРОверитЬ")</f>
        <v>ПРОверитЬ</v>
      </c>
    </row>
    <row r="313" spans="1:57">
      <c r="A313" s="138">
        <v>311</v>
      </c>
      <c r="B313" s="155" t="s">
        <v>996</v>
      </c>
      <c r="C313" s="213" t="s">
        <v>14</v>
      </c>
      <c r="D313" s="156" t="s">
        <v>997</v>
      </c>
      <c r="E313" s="161">
        <v>40</v>
      </c>
      <c r="F313" s="158">
        <v>0</v>
      </c>
      <c r="G313" s="158">
        <f t="shared" si="113"/>
        <v>120</v>
      </c>
      <c r="H313" s="159"/>
      <c r="I313" s="159"/>
      <c r="J313" s="159"/>
      <c r="K313" s="159"/>
      <c r="L313" s="159"/>
      <c r="M313" s="159"/>
      <c r="N313" s="159"/>
      <c r="O313" s="158">
        <f t="shared" si="118"/>
        <v>120</v>
      </c>
      <c r="P313" s="159">
        <v>120</v>
      </c>
      <c r="Q313" s="158">
        <f t="shared" si="120"/>
        <v>0</v>
      </c>
      <c r="R313" s="158">
        <f t="shared" si="114"/>
        <v>120</v>
      </c>
      <c r="S313" s="159"/>
      <c r="T313" s="159">
        <v>50</v>
      </c>
      <c r="U313" s="159"/>
      <c r="V313" s="159"/>
      <c r="W313" s="159"/>
      <c r="X313" s="159"/>
      <c r="Y313" s="159">
        <v>70</v>
      </c>
      <c r="Z313" s="158">
        <f t="shared" si="119"/>
        <v>240</v>
      </c>
      <c r="AA313" s="159">
        <v>360</v>
      </c>
      <c r="AB313" s="158">
        <f t="shared" si="112"/>
        <v>-120</v>
      </c>
      <c r="AC313" s="158">
        <f t="shared" si="115"/>
        <v>120</v>
      </c>
      <c r="AD313" s="176"/>
      <c r="AE313" s="176"/>
      <c r="AF313" s="176"/>
      <c r="AG313" s="176"/>
      <c r="AH313" s="176"/>
      <c r="AI313" s="176"/>
      <c r="AJ313" s="176"/>
      <c r="AK313" s="177">
        <f t="shared" si="104"/>
        <v>120</v>
      </c>
      <c r="AL313" s="176">
        <v>120</v>
      </c>
      <c r="AM313" s="177">
        <f t="shared" si="105"/>
        <v>-120</v>
      </c>
      <c r="AN313" s="158">
        <f t="shared" si="116"/>
        <v>120</v>
      </c>
      <c r="AO313" s="176"/>
      <c r="AP313" s="176"/>
      <c r="AQ313" s="176"/>
      <c r="AR313" s="176"/>
      <c r="AS313" s="176"/>
      <c r="AT313" s="176"/>
      <c r="AU313" s="176"/>
      <c r="AV313" s="177">
        <f t="shared" si="117"/>
        <v>120</v>
      </c>
      <c r="AW313" s="176"/>
      <c r="AX313" s="176">
        <f t="shared" si="106"/>
        <v>0</v>
      </c>
      <c r="AY313" s="137" t="str">
        <f t="shared" si="101"/>
        <v>*</v>
      </c>
      <c r="BA313" s="139" t="str">
        <f t="shared" si="100"/>
        <v>Расчёт за 2010</v>
      </c>
      <c r="BE313" s="143" t="str">
        <f>IF(F313='База 2009'!AY330,"ДА","ПРОверитЬ")</f>
        <v>ПРОверитЬ</v>
      </c>
    </row>
    <row r="314" spans="1:57">
      <c r="A314" s="138">
        <v>312</v>
      </c>
      <c r="B314" s="160" t="s">
        <v>666</v>
      </c>
      <c r="C314" s="213" t="s">
        <v>23</v>
      </c>
      <c r="D314" s="156" t="s">
        <v>668</v>
      </c>
      <c r="E314" s="161">
        <v>85</v>
      </c>
      <c r="F314" s="158">
        <v>0</v>
      </c>
      <c r="G314" s="158">
        <f t="shared" si="113"/>
        <v>255</v>
      </c>
      <c r="H314" s="159"/>
      <c r="I314" s="159"/>
      <c r="J314" s="159"/>
      <c r="K314" s="159"/>
      <c r="L314" s="159"/>
      <c r="M314" s="159"/>
      <c r="N314" s="159"/>
      <c r="O314" s="158">
        <f t="shared" si="118"/>
        <v>255</v>
      </c>
      <c r="P314" s="159">
        <v>255</v>
      </c>
      <c r="Q314" s="158">
        <f t="shared" si="120"/>
        <v>0</v>
      </c>
      <c r="R314" s="158">
        <f t="shared" si="114"/>
        <v>255</v>
      </c>
      <c r="S314" s="159"/>
      <c r="T314" s="159"/>
      <c r="U314" s="159"/>
      <c r="V314" s="159"/>
      <c r="W314" s="159"/>
      <c r="X314" s="159"/>
      <c r="Y314" s="159"/>
      <c r="Z314" s="158">
        <f t="shared" si="119"/>
        <v>255</v>
      </c>
      <c r="AA314" s="159">
        <v>255</v>
      </c>
      <c r="AB314" s="158">
        <f t="shared" si="112"/>
        <v>0</v>
      </c>
      <c r="AC314" s="158">
        <f t="shared" si="115"/>
        <v>255</v>
      </c>
      <c r="AD314" s="176"/>
      <c r="AE314" s="176"/>
      <c r="AF314" s="176"/>
      <c r="AG314" s="176"/>
      <c r="AH314" s="176"/>
      <c r="AI314" s="176"/>
      <c r="AJ314" s="176"/>
      <c r="AK314" s="177">
        <f t="shared" si="104"/>
        <v>255</v>
      </c>
      <c r="AL314" s="176">
        <v>255</v>
      </c>
      <c r="AM314" s="177">
        <f t="shared" si="105"/>
        <v>0</v>
      </c>
      <c r="AN314" s="158">
        <f t="shared" si="116"/>
        <v>255</v>
      </c>
      <c r="AO314" s="176"/>
      <c r="AP314" s="176"/>
      <c r="AQ314" s="176"/>
      <c r="AR314" s="176"/>
      <c r="AS314" s="176"/>
      <c r="AT314" s="176"/>
      <c r="AU314" s="176"/>
      <c r="AV314" s="177">
        <f t="shared" si="117"/>
        <v>255</v>
      </c>
      <c r="AW314" s="176">
        <v>255</v>
      </c>
      <c r="AX314" s="176">
        <f t="shared" si="106"/>
        <v>0</v>
      </c>
      <c r="AY314" s="137" t="str">
        <f t="shared" si="101"/>
        <v>*</v>
      </c>
      <c r="BA314" s="139" t="str">
        <f t="shared" ref="BA314:BA373" si="121">IF(AX314=0,"Расчёт за 2010",IF(AX314&lt;0,"Предоплата за 2011","Долг"))</f>
        <v>Расчёт за 2010</v>
      </c>
      <c r="BE314" s="143" t="str">
        <f>IF(F314='База 2009'!AY332,"ДА","ПРОверитЬ")</f>
        <v>ПРОверитЬ</v>
      </c>
    </row>
    <row r="315" spans="1:57">
      <c r="A315" s="138">
        <v>313</v>
      </c>
      <c r="B315" s="160" t="s">
        <v>669</v>
      </c>
      <c r="C315" s="213" t="s">
        <v>23</v>
      </c>
      <c r="D315" s="156" t="s">
        <v>671</v>
      </c>
      <c r="E315" s="161">
        <v>70</v>
      </c>
      <c r="F315" s="158">
        <v>0</v>
      </c>
      <c r="G315" s="158">
        <f t="shared" si="113"/>
        <v>210</v>
      </c>
      <c r="H315" s="159"/>
      <c r="I315" s="159"/>
      <c r="J315" s="159"/>
      <c r="K315" s="159"/>
      <c r="L315" s="159"/>
      <c r="M315" s="159"/>
      <c r="N315" s="159"/>
      <c r="O315" s="158">
        <f t="shared" si="118"/>
        <v>210</v>
      </c>
      <c r="P315" s="159"/>
      <c r="Q315" s="158">
        <f t="shared" si="120"/>
        <v>210</v>
      </c>
      <c r="R315" s="158">
        <f t="shared" si="114"/>
        <v>210</v>
      </c>
      <c r="S315" s="159"/>
      <c r="T315" s="159"/>
      <c r="U315" s="159"/>
      <c r="V315" s="159"/>
      <c r="W315" s="159"/>
      <c r="X315" s="159"/>
      <c r="Y315" s="159"/>
      <c r="Z315" s="158">
        <f t="shared" si="119"/>
        <v>210</v>
      </c>
      <c r="AA315" s="159">
        <v>840</v>
      </c>
      <c r="AB315" s="158">
        <f t="shared" si="112"/>
        <v>-420</v>
      </c>
      <c r="AC315" s="158">
        <f t="shared" si="115"/>
        <v>210</v>
      </c>
      <c r="AD315" s="176"/>
      <c r="AE315" s="176"/>
      <c r="AF315" s="176"/>
      <c r="AG315" s="176"/>
      <c r="AH315" s="176"/>
      <c r="AI315" s="176"/>
      <c r="AJ315" s="176"/>
      <c r="AK315" s="177">
        <f t="shared" si="104"/>
        <v>210</v>
      </c>
      <c r="AL315" s="176"/>
      <c r="AM315" s="177">
        <f t="shared" si="105"/>
        <v>-210</v>
      </c>
      <c r="AN315" s="158">
        <f t="shared" si="116"/>
        <v>210</v>
      </c>
      <c r="AO315" s="176"/>
      <c r="AP315" s="176"/>
      <c r="AQ315" s="176"/>
      <c r="AR315" s="176"/>
      <c r="AS315" s="176"/>
      <c r="AT315" s="176"/>
      <c r="AU315" s="176"/>
      <c r="AV315" s="177">
        <f t="shared" si="117"/>
        <v>210</v>
      </c>
      <c r="AW315" s="176"/>
      <c r="AX315" s="176">
        <f t="shared" si="106"/>
        <v>0</v>
      </c>
      <c r="AY315" s="137" t="str">
        <f t="shared" si="101"/>
        <v>*</v>
      </c>
      <c r="BA315" s="139" t="str">
        <f t="shared" si="121"/>
        <v>Расчёт за 2010</v>
      </c>
      <c r="BE315" s="143" t="str">
        <f>IF(F315='База 2009'!AY334,"ДА","ПРОверитЬ")</f>
        <v>ПРОверитЬ</v>
      </c>
    </row>
    <row r="316" spans="1:57">
      <c r="A316" s="138">
        <v>314</v>
      </c>
      <c r="B316" s="160" t="s">
        <v>672</v>
      </c>
      <c r="C316" s="213" t="s">
        <v>14</v>
      </c>
      <c r="D316" s="156" t="s">
        <v>674</v>
      </c>
      <c r="E316" s="161">
        <v>165</v>
      </c>
      <c r="F316" s="158">
        <v>1015</v>
      </c>
      <c r="G316" s="158">
        <f t="shared" si="113"/>
        <v>495</v>
      </c>
      <c r="H316" s="159"/>
      <c r="I316" s="159"/>
      <c r="J316" s="159"/>
      <c r="K316" s="159"/>
      <c r="L316" s="159"/>
      <c r="M316" s="159"/>
      <c r="N316" s="159"/>
      <c r="O316" s="158">
        <f t="shared" si="118"/>
        <v>495</v>
      </c>
      <c r="P316" s="159"/>
      <c r="Q316" s="158">
        <f t="shared" si="120"/>
        <v>1510</v>
      </c>
      <c r="R316" s="158">
        <f t="shared" si="114"/>
        <v>495</v>
      </c>
      <c r="S316" s="159"/>
      <c r="T316" s="159"/>
      <c r="U316" s="159"/>
      <c r="V316" s="159"/>
      <c r="W316" s="159"/>
      <c r="X316" s="159"/>
      <c r="Y316" s="159"/>
      <c r="Z316" s="158">
        <f t="shared" si="119"/>
        <v>495</v>
      </c>
      <c r="AA316" s="159"/>
      <c r="AB316" s="158">
        <f t="shared" si="112"/>
        <v>2005</v>
      </c>
      <c r="AC316" s="158">
        <f t="shared" si="115"/>
        <v>495</v>
      </c>
      <c r="AD316" s="176"/>
      <c r="AE316" s="176"/>
      <c r="AF316" s="176"/>
      <c r="AG316" s="176"/>
      <c r="AH316" s="176"/>
      <c r="AI316" s="176"/>
      <c r="AJ316" s="176"/>
      <c r="AK316" s="177">
        <f t="shared" si="104"/>
        <v>495</v>
      </c>
      <c r="AL316" s="176">
        <v>2000</v>
      </c>
      <c r="AM316" s="177">
        <f t="shared" si="105"/>
        <v>500</v>
      </c>
      <c r="AN316" s="158">
        <f t="shared" si="116"/>
        <v>495</v>
      </c>
      <c r="AO316" s="176"/>
      <c r="AP316" s="176"/>
      <c r="AQ316" s="176"/>
      <c r="AR316" s="176"/>
      <c r="AS316" s="176"/>
      <c r="AT316" s="176"/>
      <c r="AU316" s="176"/>
      <c r="AV316" s="177">
        <f t="shared" si="117"/>
        <v>495</v>
      </c>
      <c r="AW316" s="176"/>
      <c r="AX316" s="176">
        <f t="shared" si="106"/>
        <v>995</v>
      </c>
      <c r="AY316" s="137" t="str">
        <f t="shared" si="101"/>
        <v/>
      </c>
      <c r="BA316" s="139" t="str">
        <f t="shared" si="121"/>
        <v>Долг</v>
      </c>
      <c r="BE316" s="143" t="str">
        <f>IF(F316='База 2009'!AY335,"ДА","ПРОверитЬ")</f>
        <v>ПРОверитЬ</v>
      </c>
    </row>
    <row r="317" spans="1:57">
      <c r="A317" s="138">
        <v>315</v>
      </c>
      <c r="B317" s="160" t="s">
        <v>896</v>
      </c>
      <c r="C317" s="213" t="s">
        <v>23</v>
      </c>
      <c r="D317" s="156" t="s">
        <v>845</v>
      </c>
      <c r="E317" s="161">
        <v>70</v>
      </c>
      <c r="F317" s="158">
        <v>0</v>
      </c>
      <c r="G317" s="158">
        <f t="shared" si="113"/>
        <v>210</v>
      </c>
      <c r="H317" s="159"/>
      <c r="I317" s="159"/>
      <c r="J317" s="159"/>
      <c r="K317" s="159"/>
      <c r="L317" s="159"/>
      <c r="M317" s="159"/>
      <c r="N317" s="159"/>
      <c r="O317" s="158">
        <f t="shared" si="118"/>
        <v>210</v>
      </c>
      <c r="P317" s="159">
        <v>210</v>
      </c>
      <c r="Q317" s="158">
        <f t="shared" si="120"/>
        <v>0</v>
      </c>
      <c r="R317" s="158">
        <f t="shared" si="114"/>
        <v>210</v>
      </c>
      <c r="S317" s="159"/>
      <c r="T317" s="159"/>
      <c r="U317" s="159"/>
      <c r="V317" s="159"/>
      <c r="W317" s="159"/>
      <c r="X317" s="159"/>
      <c r="Y317" s="159">
        <v>50</v>
      </c>
      <c r="Z317" s="158">
        <f t="shared" si="119"/>
        <v>260</v>
      </c>
      <c r="AA317" s="159">
        <v>420</v>
      </c>
      <c r="AB317" s="158">
        <f t="shared" si="112"/>
        <v>-160</v>
      </c>
      <c r="AC317" s="158">
        <f t="shared" si="115"/>
        <v>210</v>
      </c>
      <c r="AD317" s="176"/>
      <c r="AE317" s="176"/>
      <c r="AF317" s="176"/>
      <c r="AG317" s="176"/>
      <c r="AH317" s="176"/>
      <c r="AI317" s="176"/>
      <c r="AJ317" s="176"/>
      <c r="AK317" s="177">
        <f t="shared" si="104"/>
        <v>210</v>
      </c>
      <c r="AL317" s="176">
        <v>260</v>
      </c>
      <c r="AM317" s="177">
        <f t="shared" si="105"/>
        <v>-210</v>
      </c>
      <c r="AN317" s="158">
        <f t="shared" si="116"/>
        <v>210</v>
      </c>
      <c r="AO317" s="176"/>
      <c r="AP317" s="176"/>
      <c r="AQ317" s="176"/>
      <c r="AR317" s="176"/>
      <c r="AS317" s="176"/>
      <c r="AT317" s="176"/>
      <c r="AU317" s="176"/>
      <c r="AV317" s="177">
        <f t="shared" si="117"/>
        <v>210</v>
      </c>
      <c r="AW317" s="176">
        <v>210</v>
      </c>
      <c r="AX317" s="176">
        <f t="shared" si="106"/>
        <v>-210</v>
      </c>
      <c r="AY317" s="137" t="str">
        <f t="shared" si="101"/>
        <v/>
      </c>
      <c r="BA317" s="139" t="str">
        <f t="shared" si="121"/>
        <v>Предоплата за 2011</v>
      </c>
      <c r="BE317" s="143" t="str">
        <f>IF(F317='База 2009'!AY336,"ДА","ПРОверитЬ")</f>
        <v>ПРОверитЬ</v>
      </c>
    </row>
    <row r="318" spans="1:57">
      <c r="A318" s="138">
        <v>316</v>
      </c>
      <c r="B318" s="169" t="s">
        <v>678</v>
      </c>
      <c r="C318" s="215" t="s">
        <v>23</v>
      </c>
      <c r="D318" s="170" t="s">
        <v>12</v>
      </c>
      <c r="E318" s="171">
        <v>50</v>
      </c>
      <c r="F318" s="166">
        <v>2000</v>
      </c>
      <c r="G318" s="166">
        <v>0</v>
      </c>
      <c r="H318" s="167"/>
      <c r="I318" s="167"/>
      <c r="J318" s="167"/>
      <c r="K318" s="167"/>
      <c r="L318" s="167"/>
      <c r="M318" s="167"/>
      <c r="N318" s="167"/>
      <c r="O318" s="166">
        <f t="shared" si="118"/>
        <v>0</v>
      </c>
      <c r="P318" s="167"/>
      <c r="Q318" s="166">
        <f t="shared" si="120"/>
        <v>2000</v>
      </c>
      <c r="R318" s="166">
        <v>0</v>
      </c>
      <c r="S318" s="167"/>
      <c r="T318" s="167"/>
      <c r="U318" s="167"/>
      <c r="V318" s="167"/>
      <c r="W318" s="167"/>
      <c r="X318" s="167"/>
      <c r="Y318" s="167"/>
      <c r="Z318" s="166">
        <f t="shared" si="119"/>
        <v>0</v>
      </c>
      <c r="AA318" s="167"/>
      <c r="AB318" s="166">
        <f t="shared" si="112"/>
        <v>2000</v>
      </c>
      <c r="AC318" s="166">
        <v>0</v>
      </c>
      <c r="AD318" s="167"/>
      <c r="AE318" s="167"/>
      <c r="AF318" s="167"/>
      <c r="AG318" s="167"/>
      <c r="AH318" s="167"/>
      <c r="AI318" s="167"/>
      <c r="AJ318" s="167"/>
      <c r="AK318" s="166">
        <f t="shared" si="104"/>
        <v>0</v>
      </c>
      <c r="AL318" s="167"/>
      <c r="AM318" s="166">
        <f t="shared" si="105"/>
        <v>2000</v>
      </c>
      <c r="AN318" s="166">
        <v>0</v>
      </c>
      <c r="AO318" s="167"/>
      <c r="AP318" s="167"/>
      <c r="AQ318" s="167"/>
      <c r="AR318" s="167"/>
      <c r="AS318" s="167"/>
      <c r="AT318" s="167"/>
      <c r="AU318" s="167"/>
      <c r="AV318" s="166">
        <f t="shared" si="117"/>
        <v>0</v>
      </c>
      <c r="AW318" s="167"/>
      <c r="AX318" s="167">
        <f t="shared" si="106"/>
        <v>2000</v>
      </c>
      <c r="AY318" s="137" t="str">
        <f t="shared" ref="AY318:AY379" si="122">IF(AX318=0,"*","")</f>
        <v/>
      </c>
      <c r="BA318" s="139" t="str">
        <f t="shared" si="121"/>
        <v>Долг</v>
      </c>
      <c r="BE318" s="143" t="str">
        <f>IF(F318='База 2009'!AY337,"ДА","ПРОверитЬ")</f>
        <v>ПРОверитЬ</v>
      </c>
    </row>
    <row r="319" spans="1:57">
      <c r="A319" s="138">
        <v>317</v>
      </c>
      <c r="B319" s="160" t="s">
        <v>679</v>
      </c>
      <c r="C319" s="213" t="s">
        <v>14</v>
      </c>
      <c r="D319" s="156" t="s">
        <v>904</v>
      </c>
      <c r="E319" s="161">
        <v>195</v>
      </c>
      <c r="F319" s="158">
        <v>810</v>
      </c>
      <c r="G319" s="158">
        <f>E319*3</f>
        <v>585</v>
      </c>
      <c r="H319" s="159"/>
      <c r="I319" s="159"/>
      <c r="J319" s="159"/>
      <c r="K319" s="159"/>
      <c r="L319" s="159"/>
      <c r="M319" s="159"/>
      <c r="N319" s="159"/>
      <c r="O319" s="158">
        <f t="shared" si="118"/>
        <v>585</v>
      </c>
      <c r="P319" s="159">
        <v>1395</v>
      </c>
      <c r="Q319" s="158">
        <f t="shared" si="120"/>
        <v>0</v>
      </c>
      <c r="R319" s="158">
        <f t="shared" ref="R319:R330" si="123">E319*3</f>
        <v>585</v>
      </c>
      <c r="S319" s="159"/>
      <c r="T319" s="159"/>
      <c r="U319" s="159"/>
      <c r="V319" s="159"/>
      <c r="W319" s="159"/>
      <c r="X319" s="159"/>
      <c r="Y319" s="159">
        <v>50</v>
      </c>
      <c r="Z319" s="158">
        <f t="shared" si="119"/>
        <v>635</v>
      </c>
      <c r="AA319" s="159"/>
      <c r="AB319" s="158">
        <f t="shared" si="112"/>
        <v>635</v>
      </c>
      <c r="AC319" s="158">
        <f>$E319*3</f>
        <v>585</v>
      </c>
      <c r="AD319" s="176"/>
      <c r="AE319" s="176"/>
      <c r="AF319" s="176"/>
      <c r="AG319" s="176"/>
      <c r="AH319" s="176"/>
      <c r="AI319" s="176"/>
      <c r="AJ319" s="176"/>
      <c r="AK319" s="177">
        <f t="shared" si="104"/>
        <v>585</v>
      </c>
      <c r="AL319" s="176">
        <v>1220</v>
      </c>
      <c r="AM319" s="177">
        <f t="shared" si="105"/>
        <v>0</v>
      </c>
      <c r="AN319" s="158">
        <f>$E319*3</f>
        <v>585</v>
      </c>
      <c r="AO319" s="176"/>
      <c r="AP319" s="176"/>
      <c r="AQ319" s="176"/>
      <c r="AR319" s="176"/>
      <c r="AS319" s="176"/>
      <c r="AT319" s="176"/>
      <c r="AU319" s="176"/>
      <c r="AV319" s="177">
        <f t="shared" si="117"/>
        <v>585</v>
      </c>
      <c r="AW319" s="176"/>
      <c r="AX319" s="176">
        <f t="shared" si="106"/>
        <v>585</v>
      </c>
      <c r="AY319" s="137" t="str">
        <f t="shared" si="122"/>
        <v/>
      </c>
      <c r="BA319" s="139" t="str">
        <f t="shared" si="121"/>
        <v>Долг</v>
      </c>
      <c r="BE319" s="143" t="str">
        <f>IF(F319='База 2009'!AY338,"ДА","ПРОверитЬ")</f>
        <v>ПРОверитЬ</v>
      </c>
    </row>
    <row r="320" spans="1:57">
      <c r="A320" s="138">
        <v>318</v>
      </c>
      <c r="B320" s="160" t="s">
        <v>681</v>
      </c>
      <c r="C320" s="213" t="s">
        <v>14</v>
      </c>
      <c r="D320" s="156" t="s">
        <v>683</v>
      </c>
      <c r="E320" s="161">
        <v>75</v>
      </c>
      <c r="F320" s="158">
        <v>225</v>
      </c>
      <c r="G320" s="158">
        <f>E320*3</f>
        <v>225</v>
      </c>
      <c r="H320" s="159"/>
      <c r="I320" s="159"/>
      <c r="J320" s="159"/>
      <c r="K320" s="159"/>
      <c r="L320" s="159"/>
      <c r="M320" s="159"/>
      <c r="N320" s="159"/>
      <c r="O320" s="158">
        <f t="shared" si="118"/>
        <v>225</v>
      </c>
      <c r="P320" s="159"/>
      <c r="Q320" s="158">
        <f t="shared" si="120"/>
        <v>450</v>
      </c>
      <c r="R320" s="158">
        <f t="shared" si="123"/>
        <v>225</v>
      </c>
      <c r="S320" s="159"/>
      <c r="T320" s="159"/>
      <c r="U320" s="159"/>
      <c r="V320" s="159"/>
      <c r="W320" s="159"/>
      <c r="X320" s="159"/>
      <c r="Y320" s="159">
        <v>50</v>
      </c>
      <c r="Z320" s="158">
        <f t="shared" si="119"/>
        <v>275</v>
      </c>
      <c r="AA320" s="159">
        <v>725</v>
      </c>
      <c r="AB320" s="158">
        <f t="shared" si="112"/>
        <v>0</v>
      </c>
      <c r="AC320" s="158">
        <f>$E320*3</f>
        <v>225</v>
      </c>
      <c r="AD320" s="176"/>
      <c r="AE320" s="176"/>
      <c r="AF320" s="176"/>
      <c r="AG320" s="176"/>
      <c r="AH320" s="176"/>
      <c r="AI320" s="176"/>
      <c r="AJ320" s="176"/>
      <c r="AK320" s="177">
        <f t="shared" si="104"/>
        <v>225</v>
      </c>
      <c r="AL320" s="176">
        <v>450</v>
      </c>
      <c r="AM320" s="177">
        <f t="shared" si="105"/>
        <v>-225</v>
      </c>
      <c r="AN320" s="158">
        <f>$E320*3</f>
        <v>225</v>
      </c>
      <c r="AO320" s="176"/>
      <c r="AP320" s="176"/>
      <c r="AQ320" s="176"/>
      <c r="AR320" s="176"/>
      <c r="AS320" s="176"/>
      <c r="AT320" s="176"/>
      <c r="AU320" s="176"/>
      <c r="AV320" s="177">
        <f t="shared" si="117"/>
        <v>225</v>
      </c>
      <c r="AW320" s="176"/>
      <c r="AX320" s="176">
        <f t="shared" si="106"/>
        <v>0</v>
      </c>
      <c r="AY320" s="137" t="str">
        <f t="shared" si="122"/>
        <v>*</v>
      </c>
      <c r="BA320" s="139" t="str">
        <f t="shared" si="121"/>
        <v>Расчёт за 2010</v>
      </c>
      <c r="BE320" s="143" t="str">
        <f>IF(F320='База 2009'!AY339,"ДА","ПРОверитЬ")</f>
        <v>ПРОверитЬ</v>
      </c>
    </row>
    <row r="321" spans="1:57">
      <c r="A321" s="138">
        <v>319</v>
      </c>
      <c r="B321" s="221" t="s">
        <v>1160</v>
      </c>
      <c r="C321" s="213" t="s">
        <v>14</v>
      </c>
      <c r="D321" s="156" t="s">
        <v>876</v>
      </c>
      <c r="E321" s="161">
        <v>50</v>
      </c>
      <c r="F321" s="158">
        <v>0</v>
      </c>
      <c r="G321" s="158">
        <v>0</v>
      </c>
      <c r="H321" s="159"/>
      <c r="I321" s="159"/>
      <c r="J321" s="159"/>
      <c r="K321" s="159"/>
      <c r="L321" s="159"/>
      <c r="M321" s="159"/>
      <c r="N321" s="159"/>
      <c r="O321" s="158">
        <f t="shared" si="118"/>
        <v>0</v>
      </c>
      <c r="P321" s="159"/>
      <c r="Q321" s="158">
        <v>150</v>
      </c>
      <c r="R321" s="158">
        <f t="shared" si="123"/>
        <v>150</v>
      </c>
      <c r="S321" s="159"/>
      <c r="T321" s="159"/>
      <c r="U321" s="159"/>
      <c r="V321" s="159"/>
      <c r="W321" s="159"/>
      <c r="X321" s="159"/>
      <c r="Y321" s="159"/>
      <c r="Z321" s="158">
        <f t="shared" si="119"/>
        <v>150</v>
      </c>
      <c r="AA321" s="159"/>
      <c r="AB321" s="158">
        <f t="shared" si="112"/>
        <v>300</v>
      </c>
      <c r="AC321" s="158">
        <v>50</v>
      </c>
      <c r="AD321" s="176"/>
      <c r="AE321" s="176"/>
      <c r="AF321" s="176"/>
      <c r="AG321" s="176"/>
      <c r="AH321" s="176"/>
      <c r="AI321" s="176"/>
      <c r="AJ321" s="176"/>
      <c r="AK321" s="177">
        <f t="shared" si="104"/>
        <v>50</v>
      </c>
      <c r="AL321" s="176"/>
      <c r="AM321" s="177">
        <f t="shared" si="105"/>
        <v>350</v>
      </c>
      <c r="AN321" s="158">
        <v>0</v>
      </c>
      <c r="AO321" s="176"/>
      <c r="AP321" s="176"/>
      <c r="AQ321" s="176"/>
      <c r="AR321" s="176"/>
      <c r="AS321" s="176"/>
      <c r="AT321" s="176"/>
      <c r="AU321" s="176"/>
      <c r="AV321" s="177">
        <f t="shared" si="117"/>
        <v>0</v>
      </c>
      <c r="AW321" s="176"/>
      <c r="AX321" s="176">
        <f t="shared" si="106"/>
        <v>350</v>
      </c>
      <c r="AY321" s="137" t="str">
        <f t="shared" si="122"/>
        <v/>
      </c>
      <c r="BA321" s="139" t="str">
        <f t="shared" si="121"/>
        <v>Долг</v>
      </c>
      <c r="BE321" s="143" t="str">
        <f>IF(F321='База 2009'!AY341,"ДА","ПРОверитЬ")</f>
        <v>ДА</v>
      </c>
    </row>
    <row r="322" spans="1:57">
      <c r="A322" s="138">
        <v>320</v>
      </c>
      <c r="B322" s="162" t="s">
        <v>684</v>
      </c>
      <c r="C322" s="214" t="s">
        <v>30</v>
      </c>
      <c r="D322" s="164"/>
      <c r="E322" s="162"/>
      <c r="F322" s="165">
        <v>3015</v>
      </c>
      <c r="G322" s="166">
        <f t="shared" ref="G322:G330" si="124">E322*3</f>
        <v>0</v>
      </c>
      <c r="H322" s="167"/>
      <c r="I322" s="167"/>
      <c r="J322" s="167"/>
      <c r="K322" s="167"/>
      <c r="L322" s="167"/>
      <c r="M322" s="167"/>
      <c r="N322" s="167"/>
      <c r="O322" s="166">
        <f t="shared" si="118"/>
        <v>0</v>
      </c>
      <c r="P322" s="167"/>
      <c r="Q322" s="166">
        <f t="shared" ref="Q322:Q363" si="125">F322+O322-P322</f>
        <v>3015</v>
      </c>
      <c r="R322" s="166">
        <f t="shared" si="123"/>
        <v>0</v>
      </c>
      <c r="S322" s="167"/>
      <c r="T322" s="167"/>
      <c r="U322" s="167"/>
      <c r="V322" s="167"/>
      <c r="W322" s="167"/>
      <c r="X322" s="167"/>
      <c r="Y322" s="167"/>
      <c r="Z322" s="166">
        <f t="shared" si="119"/>
        <v>0</v>
      </c>
      <c r="AA322" s="167"/>
      <c r="AB322" s="166">
        <f t="shared" si="112"/>
        <v>3015</v>
      </c>
      <c r="AC322" s="166">
        <f t="shared" ref="AC322:AC353" si="126">$E322*3</f>
        <v>0</v>
      </c>
      <c r="AD322" s="167"/>
      <c r="AE322" s="167"/>
      <c r="AF322" s="167"/>
      <c r="AG322" s="167"/>
      <c r="AH322" s="167"/>
      <c r="AI322" s="167"/>
      <c r="AJ322" s="167"/>
      <c r="AK322" s="166">
        <f t="shared" si="104"/>
        <v>0</v>
      </c>
      <c r="AL322" s="167"/>
      <c r="AM322" s="166">
        <f t="shared" si="105"/>
        <v>3015</v>
      </c>
      <c r="AN322" s="166">
        <f t="shared" ref="AN322:AN353" si="127">$E322*3</f>
        <v>0</v>
      </c>
      <c r="AO322" s="167"/>
      <c r="AP322" s="167"/>
      <c r="AQ322" s="167"/>
      <c r="AR322" s="167"/>
      <c r="AS322" s="167"/>
      <c r="AT322" s="167"/>
      <c r="AU322" s="167"/>
      <c r="AV322" s="166">
        <f t="shared" si="117"/>
        <v>0</v>
      </c>
      <c r="AW322" s="167"/>
      <c r="AX322" s="167">
        <f t="shared" si="106"/>
        <v>3015</v>
      </c>
      <c r="AY322" s="137" t="str">
        <f t="shared" si="122"/>
        <v/>
      </c>
      <c r="BA322" s="139" t="str">
        <f t="shared" si="121"/>
        <v>Долг</v>
      </c>
      <c r="BE322" s="143" t="str">
        <f>IF(F322='База 2009'!AY342,"ДА","ПРОверитЬ")</f>
        <v>ПРОверитЬ</v>
      </c>
    </row>
    <row r="323" spans="1:57">
      <c r="A323" s="138">
        <v>321</v>
      </c>
      <c r="B323" s="160" t="s">
        <v>686</v>
      </c>
      <c r="C323" s="213" t="s">
        <v>23</v>
      </c>
      <c r="D323" s="156" t="s">
        <v>688</v>
      </c>
      <c r="E323" s="161">
        <v>85</v>
      </c>
      <c r="F323" s="158">
        <v>0</v>
      </c>
      <c r="G323" s="158">
        <f t="shared" si="124"/>
        <v>255</v>
      </c>
      <c r="H323" s="159"/>
      <c r="I323" s="159"/>
      <c r="J323" s="159"/>
      <c r="K323" s="159"/>
      <c r="L323" s="159"/>
      <c r="M323" s="159"/>
      <c r="N323" s="159"/>
      <c r="O323" s="158">
        <f t="shared" si="118"/>
        <v>255</v>
      </c>
      <c r="P323" s="159">
        <v>255</v>
      </c>
      <c r="Q323" s="158">
        <f t="shared" si="125"/>
        <v>0</v>
      </c>
      <c r="R323" s="158">
        <f t="shared" si="123"/>
        <v>255</v>
      </c>
      <c r="S323" s="159"/>
      <c r="T323" s="159"/>
      <c r="U323" s="159"/>
      <c r="V323" s="159"/>
      <c r="W323" s="159"/>
      <c r="X323" s="159"/>
      <c r="Y323" s="159"/>
      <c r="Z323" s="158">
        <f t="shared" si="119"/>
        <v>255</v>
      </c>
      <c r="AA323" s="159">
        <v>255</v>
      </c>
      <c r="AB323" s="158">
        <f t="shared" si="112"/>
        <v>0</v>
      </c>
      <c r="AC323" s="158">
        <f t="shared" si="126"/>
        <v>255</v>
      </c>
      <c r="AD323" s="176"/>
      <c r="AE323" s="176"/>
      <c r="AF323" s="176"/>
      <c r="AG323" s="176"/>
      <c r="AH323" s="176"/>
      <c r="AI323" s="176"/>
      <c r="AJ323" s="176"/>
      <c r="AK323" s="177">
        <f t="shared" ref="AK323:AK382" si="128">SUM(AC323:AJ323)</f>
        <v>255</v>
      </c>
      <c r="AL323" s="176">
        <v>255</v>
      </c>
      <c r="AM323" s="177">
        <f t="shared" ref="AM323:AM382" si="129">AB323+AK323-AL323</f>
        <v>0</v>
      </c>
      <c r="AN323" s="158">
        <f t="shared" si="127"/>
        <v>255</v>
      </c>
      <c r="AO323" s="176"/>
      <c r="AP323" s="176"/>
      <c r="AQ323" s="176"/>
      <c r="AR323" s="176"/>
      <c r="AS323" s="176"/>
      <c r="AT323" s="176"/>
      <c r="AU323" s="176"/>
      <c r="AV323" s="177">
        <f t="shared" si="117"/>
        <v>255</v>
      </c>
      <c r="AW323" s="176">
        <v>510</v>
      </c>
      <c r="AX323" s="176">
        <f t="shared" ref="AX323:AX382" si="130">AM323+AV323-AW323</f>
        <v>-255</v>
      </c>
      <c r="AY323" s="137" t="str">
        <f t="shared" si="122"/>
        <v/>
      </c>
      <c r="BA323" s="139" t="str">
        <f t="shared" si="121"/>
        <v>Предоплата за 2011</v>
      </c>
      <c r="BE323" s="143" t="str">
        <f>IF(F323='База 2009'!AY343,"ДА","ПРОверитЬ")</f>
        <v>ПРОверитЬ</v>
      </c>
    </row>
    <row r="324" spans="1:57">
      <c r="A324" s="138">
        <v>322</v>
      </c>
      <c r="B324" s="160" t="s">
        <v>689</v>
      </c>
      <c r="C324" s="213" t="s">
        <v>23</v>
      </c>
      <c r="D324" s="156" t="s">
        <v>691</v>
      </c>
      <c r="E324" s="161">
        <v>90</v>
      </c>
      <c r="F324" s="158">
        <v>0</v>
      </c>
      <c r="G324" s="158">
        <f t="shared" si="124"/>
        <v>270</v>
      </c>
      <c r="H324" s="159"/>
      <c r="I324" s="159"/>
      <c r="J324" s="159"/>
      <c r="K324" s="159"/>
      <c r="L324" s="159"/>
      <c r="M324" s="159"/>
      <c r="N324" s="159"/>
      <c r="O324" s="158">
        <f t="shared" si="118"/>
        <v>270</v>
      </c>
      <c r="P324" s="159"/>
      <c r="Q324" s="158">
        <f t="shared" si="125"/>
        <v>270</v>
      </c>
      <c r="R324" s="158">
        <f t="shared" si="123"/>
        <v>270</v>
      </c>
      <c r="S324" s="159"/>
      <c r="T324" s="159"/>
      <c r="U324" s="159"/>
      <c r="V324" s="159"/>
      <c r="W324" s="159"/>
      <c r="X324" s="159"/>
      <c r="Y324" s="159"/>
      <c r="Z324" s="158">
        <f t="shared" si="119"/>
        <v>270</v>
      </c>
      <c r="AA324" s="159">
        <v>1080</v>
      </c>
      <c r="AB324" s="158">
        <f t="shared" si="112"/>
        <v>-540</v>
      </c>
      <c r="AC324" s="158">
        <f t="shared" si="126"/>
        <v>270</v>
      </c>
      <c r="AD324" s="176"/>
      <c r="AE324" s="176"/>
      <c r="AF324" s="176"/>
      <c r="AG324" s="176"/>
      <c r="AH324" s="176"/>
      <c r="AI324" s="176"/>
      <c r="AJ324" s="176"/>
      <c r="AK324" s="177">
        <f t="shared" si="128"/>
        <v>270</v>
      </c>
      <c r="AL324" s="176"/>
      <c r="AM324" s="177">
        <f t="shared" si="129"/>
        <v>-270</v>
      </c>
      <c r="AN324" s="158">
        <f t="shared" si="127"/>
        <v>270</v>
      </c>
      <c r="AO324" s="176"/>
      <c r="AP324" s="176"/>
      <c r="AQ324" s="176"/>
      <c r="AR324" s="176"/>
      <c r="AS324" s="176"/>
      <c r="AT324" s="176"/>
      <c r="AU324" s="176"/>
      <c r="AV324" s="177">
        <f t="shared" si="117"/>
        <v>270</v>
      </c>
      <c r="AW324" s="176">
        <v>1080</v>
      </c>
      <c r="AX324" s="176">
        <f t="shared" si="130"/>
        <v>-1080</v>
      </c>
      <c r="AY324" s="137" t="str">
        <f t="shared" si="122"/>
        <v/>
      </c>
      <c r="BA324" s="139" t="str">
        <f t="shared" si="121"/>
        <v>Предоплата за 2011</v>
      </c>
      <c r="BE324" s="143" t="str">
        <f>IF(F324='База 2009'!AY344,"ДА","ПРОверитЬ")</f>
        <v>ПРОверитЬ</v>
      </c>
    </row>
    <row r="325" spans="1:57">
      <c r="A325" s="138">
        <v>323</v>
      </c>
      <c r="B325" s="160" t="s">
        <v>692</v>
      </c>
      <c r="C325" s="213" t="s">
        <v>14</v>
      </c>
      <c r="D325" s="156" t="s">
        <v>694</v>
      </c>
      <c r="E325" s="161">
        <v>100</v>
      </c>
      <c r="F325" s="158">
        <v>0</v>
      </c>
      <c r="G325" s="158">
        <f t="shared" si="124"/>
        <v>300</v>
      </c>
      <c r="H325" s="159"/>
      <c r="I325" s="159">
        <v>50</v>
      </c>
      <c r="J325" s="159"/>
      <c r="K325" s="159"/>
      <c r="L325" s="159"/>
      <c r="M325" s="159"/>
      <c r="N325" s="159">
        <v>50</v>
      </c>
      <c r="O325" s="158">
        <f t="shared" si="118"/>
        <v>400</v>
      </c>
      <c r="P325" s="159">
        <v>400</v>
      </c>
      <c r="Q325" s="158">
        <f t="shared" si="125"/>
        <v>0</v>
      </c>
      <c r="R325" s="158">
        <f t="shared" si="123"/>
        <v>300</v>
      </c>
      <c r="S325" s="159"/>
      <c r="T325" s="159"/>
      <c r="U325" s="159"/>
      <c r="V325" s="159"/>
      <c r="W325" s="159"/>
      <c r="X325" s="159"/>
      <c r="Y325" s="159">
        <v>50</v>
      </c>
      <c r="Z325" s="158">
        <f t="shared" si="119"/>
        <v>350</v>
      </c>
      <c r="AA325" s="159">
        <v>950</v>
      </c>
      <c r="AB325" s="158">
        <f t="shared" si="112"/>
        <v>-600</v>
      </c>
      <c r="AC325" s="158">
        <f t="shared" si="126"/>
        <v>300</v>
      </c>
      <c r="AD325" s="176">
        <v>100</v>
      </c>
      <c r="AE325" s="176">
        <v>100</v>
      </c>
      <c r="AF325" s="176"/>
      <c r="AG325" s="176"/>
      <c r="AH325" s="176"/>
      <c r="AI325" s="176"/>
      <c r="AJ325" s="176"/>
      <c r="AK325" s="177">
        <f t="shared" si="128"/>
        <v>500</v>
      </c>
      <c r="AL325" s="176"/>
      <c r="AM325" s="177">
        <f t="shared" si="129"/>
        <v>-100</v>
      </c>
      <c r="AN325" s="158">
        <f t="shared" si="127"/>
        <v>300</v>
      </c>
      <c r="AO325" s="176">
        <v>100</v>
      </c>
      <c r="AP325" s="176"/>
      <c r="AQ325" s="176"/>
      <c r="AR325" s="176"/>
      <c r="AS325" s="176"/>
      <c r="AT325" s="176"/>
      <c r="AU325" s="176">
        <v>100</v>
      </c>
      <c r="AV325" s="177">
        <f t="shared" si="117"/>
        <v>500</v>
      </c>
      <c r="AW325" s="176">
        <v>500</v>
      </c>
      <c r="AX325" s="176">
        <f t="shared" si="130"/>
        <v>-100</v>
      </c>
      <c r="AY325" s="137" t="str">
        <f t="shared" si="122"/>
        <v/>
      </c>
      <c r="BA325" s="139" t="str">
        <f t="shared" si="121"/>
        <v>Предоплата за 2011</v>
      </c>
      <c r="BE325" s="143" t="str">
        <f>IF(F325='База 2009'!AY345,"ДА","ПРОверитЬ")</f>
        <v>ДА</v>
      </c>
    </row>
    <row r="326" spans="1:57">
      <c r="A326" s="138">
        <v>324</v>
      </c>
      <c r="B326" s="162" t="s">
        <v>695</v>
      </c>
      <c r="C326" s="214" t="s">
        <v>30</v>
      </c>
      <c r="D326" s="164"/>
      <c r="E326" s="162"/>
      <c r="F326" s="165">
        <v>1110</v>
      </c>
      <c r="G326" s="166">
        <f t="shared" si="124"/>
        <v>0</v>
      </c>
      <c r="H326" s="167"/>
      <c r="I326" s="167"/>
      <c r="J326" s="167"/>
      <c r="K326" s="167"/>
      <c r="L326" s="167"/>
      <c r="M326" s="167"/>
      <c r="N326" s="167"/>
      <c r="O326" s="166">
        <f t="shared" si="118"/>
        <v>0</v>
      </c>
      <c r="P326" s="167"/>
      <c r="Q326" s="166">
        <f t="shared" si="125"/>
        <v>1110</v>
      </c>
      <c r="R326" s="166">
        <f t="shared" si="123"/>
        <v>0</v>
      </c>
      <c r="S326" s="167"/>
      <c r="T326" s="167"/>
      <c r="U326" s="167"/>
      <c r="V326" s="167"/>
      <c r="W326" s="167"/>
      <c r="X326" s="167"/>
      <c r="Y326" s="167"/>
      <c r="Z326" s="166">
        <f t="shared" si="119"/>
        <v>0</v>
      </c>
      <c r="AA326" s="167"/>
      <c r="AB326" s="166">
        <f t="shared" si="112"/>
        <v>1110</v>
      </c>
      <c r="AC326" s="166">
        <f t="shared" si="126"/>
        <v>0</v>
      </c>
      <c r="AD326" s="167"/>
      <c r="AE326" s="167"/>
      <c r="AF326" s="167"/>
      <c r="AG326" s="167"/>
      <c r="AH326" s="167"/>
      <c r="AI326" s="167"/>
      <c r="AJ326" s="167"/>
      <c r="AK326" s="166">
        <f t="shared" si="128"/>
        <v>0</v>
      </c>
      <c r="AL326" s="167"/>
      <c r="AM326" s="166">
        <f t="shared" si="129"/>
        <v>1110</v>
      </c>
      <c r="AN326" s="166">
        <f t="shared" si="127"/>
        <v>0</v>
      </c>
      <c r="AO326" s="167"/>
      <c r="AP326" s="167"/>
      <c r="AQ326" s="167"/>
      <c r="AR326" s="167"/>
      <c r="AS326" s="167"/>
      <c r="AT326" s="167"/>
      <c r="AU326" s="167"/>
      <c r="AV326" s="166">
        <f t="shared" si="117"/>
        <v>0</v>
      </c>
      <c r="AW326" s="167">
        <v>550</v>
      </c>
      <c r="AX326" s="167">
        <f t="shared" si="130"/>
        <v>560</v>
      </c>
      <c r="AY326" s="137" t="str">
        <f t="shared" si="122"/>
        <v/>
      </c>
      <c r="BA326" s="139" t="str">
        <f t="shared" si="121"/>
        <v>Долг</v>
      </c>
      <c r="BE326" s="143" t="str">
        <f>IF(F326='База 2009'!AY346,"ДА","ПРОверитЬ")</f>
        <v>ПРОверитЬ</v>
      </c>
    </row>
    <row r="327" spans="1:57">
      <c r="A327" s="138">
        <v>325</v>
      </c>
      <c r="B327" s="162" t="s">
        <v>696</v>
      </c>
      <c r="C327" s="214" t="s">
        <v>30</v>
      </c>
      <c r="D327" s="164"/>
      <c r="E327" s="162"/>
      <c r="F327" s="165">
        <v>1544.8</v>
      </c>
      <c r="G327" s="166">
        <f t="shared" si="124"/>
        <v>0</v>
      </c>
      <c r="H327" s="167"/>
      <c r="I327" s="167"/>
      <c r="J327" s="167"/>
      <c r="K327" s="167"/>
      <c r="L327" s="167"/>
      <c r="M327" s="167"/>
      <c r="N327" s="167"/>
      <c r="O327" s="166">
        <f t="shared" si="118"/>
        <v>0</v>
      </c>
      <c r="P327" s="167"/>
      <c r="Q327" s="166">
        <f t="shared" si="125"/>
        <v>1544.8</v>
      </c>
      <c r="R327" s="166">
        <f t="shared" si="123"/>
        <v>0</v>
      </c>
      <c r="S327" s="167"/>
      <c r="T327" s="167"/>
      <c r="U327" s="167"/>
      <c r="V327" s="167"/>
      <c r="W327" s="167"/>
      <c r="X327" s="167"/>
      <c r="Y327" s="167"/>
      <c r="Z327" s="166">
        <f t="shared" si="119"/>
        <v>0</v>
      </c>
      <c r="AA327" s="167"/>
      <c r="AB327" s="166">
        <f t="shared" si="112"/>
        <v>1544.8</v>
      </c>
      <c r="AC327" s="166">
        <f t="shared" si="126"/>
        <v>0</v>
      </c>
      <c r="AD327" s="167"/>
      <c r="AE327" s="167"/>
      <c r="AF327" s="167"/>
      <c r="AG327" s="167"/>
      <c r="AH327" s="167"/>
      <c r="AI327" s="167"/>
      <c r="AJ327" s="167"/>
      <c r="AK327" s="166">
        <f t="shared" si="128"/>
        <v>0</v>
      </c>
      <c r="AL327" s="167"/>
      <c r="AM327" s="166">
        <f t="shared" si="129"/>
        <v>1544.8</v>
      </c>
      <c r="AN327" s="166">
        <f t="shared" si="127"/>
        <v>0</v>
      </c>
      <c r="AO327" s="167"/>
      <c r="AP327" s="167"/>
      <c r="AQ327" s="167"/>
      <c r="AR327" s="167"/>
      <c r="AS327" s="167"/>
      <c r="AT327" s="167"/>
      <c r="AU327" s="167"/>
      <c r="AV327" s="166">
        <f t="shared" si="117"/>
        <v>0</v>
      </c>
      <c r="AW327" s="167"/>
      <c r="AX327" s="167">
        <f t="shared" si="130"/>
        <v>1544.8</v>
      </c>
      <c r="AY327" s="137" t="str">
        <f t="shared" si="122"/>
        <v/>
      </c>
      <c r="BA327" s="139" t="str">
        <f t="shared" si="121"/>
        <v>Долг</v>
      </c>
      <c r="BE327" s="143" t="str">
        <f>IF(F327='База 2009'!AY347,"ДА","ПРОверитЬ")</f>
        <v>ПРОверитЬ</v>
      </c>
    </row>
    <row r="328" spans="1:57">
      <c r="A328" s="138">
        <v>326</v>
      </c>
      <c r="B328" s="155" t="s">
        <v>697</v>
      </c>
      <c r="C328" s="213" t="s">
        <v>10</v>
      </c>
      <c r="D328" s="156" t="s">
        <v>12</v>
      </c>
      <c r="E328" s="157">
        <v>1000</v>
      </c>
      <c r="F328" s="158">
        <v>-2000</v>
      </c>
      <c r="G328" s="158">
        <f t="shared" si="124"/>
        <v>3000</v>
      </c>
      <c r="H328" s="159"/>
      <c r="I328" s="159"/>
      <c r="J328" s="159"/>
      <c r="K328" s="159"/>
      <c r="L328" s="159"/>
      <c r="M328" s="159"/>
      <c r="N328" s="159"/>
      <c r="O328" s="158">
        <f t="shared" si="118"/>
        <v>3000</v>
      </c>
      <c r="P328" s="159">
        <v>3000</v>
      </c>
      <c r="Q328" s="158">
        <f t="shared" si="125"/>
        <v>-2000</v>
      </c>
      <c r="R328" s="158">
        <f t="shared" si="123"/>
        <v>3000</v>
      </c>
      <c r="S328" s="159"/>
      <c r="T328" s="159"/>
      <c r="U328" s="159"/>
      <c r="V328" s="159"/>
      <c r="W328" s="159"/>
      <c r="X328" s="159"/>
      <c r="Y328" s="159"/>
      <c r="Z328" s="158">
        <f t="shared" si="119"/>
        <v>3000</v>
      </c>
      <c r="AA328" s="159">
        <v>3000</v>
      </c>
      <c r="AB328" s="158">
        <f t="shared" si="112"/>
        <v>-2000</v>
      </c>
      <c r="AC328" s="158">
        <f t="shared" si="126"/>
        <v>3000</v>
      </c>
      <c r="AD328" s="176"/>
      <c r="AE328" s="176"/>
      <c r="AF328" s="176"/>
      <c r="AG328" s="176"/>
      <c r="AH328" s="176"/>
      <c r="AI328" s="176"/>
      <c r="AJ328" s="176"/>
      <c r="AK328" s="177">
        <f t="shared" si="128"/>
        <v>3000</v>
      </c>
      <c r="AL328" s="176">
        <v>3000</v>
      </c>
      <c r="AM328" s="177">
        <f t="shared" si="129"/>
        <v>-2000</v>
      </c>
      <c r="AN328" s="158">
        <f t="shared" si="127"/>
        <v>3000</v>
      </c>
      <c r="AO328" s="176"/>
      <c r="AP328" s="176"/>
      <c r="AQ328" s="176"/>
      <c r="AR328" s="176"/>
      <c r="AS328" s="176"/>
      <c r="AT328" s="176"/>
      <c r="AU328" s="176"/>
      <c r="AV328" s="177">
        <f t="shared" si="117"/>
        <v>3000</v>
      </c>
      <c r="AW328" s="176">
        <v>3000</v>
      </c>
      <c r="AX328" s="176">
        <f t="shared" si="130"/>
        <v>-2000</v>
      </c>
      <c r="AY328" s="137" t="str">
        <f t="shared" si="122"/>
        <v/>
      </c>
      <c r="BA328" s="139" t="str">
        <f t="shared" si="121"/>
        <v>Предоплата за 2011</v>
      </c>
      <c r="BE328" s="143" t="str">
        <f>IF(F328='База 2009'!AY348,"ДА","ПРОверитЬ")</f>
        <v>ПРОверитЬ</v>
      </c>
    </row>
    <row r="329" spans="1:57">
      <c r="A329" s="138">
        <v>327</v>
      </c>
      <c r="B329" s="160" t="s">
        <v>699</v>
      </c>
      <c r="C329" s="213" t="s">
        <v>23</v>
      </c>
      <c r="D329" s="156" t="s">
        <v>701</v>
      </c>
      <c r="E329" s="161">
        <v>95</v>
      </c>
      <c r="F329" s="158">
        <v>0</v>
      </c>
      <c r="G329" s="158">
        <f t="shared" si="124"/>
        <v>285</v>
      </c>
      <c r="H329" s="159"/>
      <c r="I329" s="159"/>
      <c r="J329" s="159"/>
      <c r="K329" s="159"/>
      <c r="L329" s="159"/>
      <c r="M329" s="159"/>
      <c r="N329" s="159"/>
      <c r="O329" s="158">
        <f t="shared" si="118"/>
        <v>285</v>
      </c>
      <c r="P329" s="159">
        <v>285</v>
      </c>
      <c r="Q329" s="158">
        <f t="shared" si="125"/>
        <v>0</v>
      </c>
      <c r="R329" s="158">
        <f t="shared" si="123"/>
        <v>285</v>
      </c>
      <c r="S329" s="159">
        <v>5</v>
      </c>
      <c r="T329" s="159">
        <v>50</v>
      </c>
      <c r="U329" s="159"/>
      <c r="V329" s="159"/>
      <c r="W329" s="159">
        <v>150</v>
      </c>
      <c r="X329" s="159"/>
      <c r="Y329" s="159"/>
      <c r="Z329" s="158">
        <f t="shared" si="119"/>
        <v>490</v>
      </c>
      <c r="AA329" s="159">
        <v>775</v>
      </c>
      <c r="AB329" s="158">
        <f t="shared" si="112"/>
        <v>-285</v>
      </c>
      <c r="AC329" s="158">
        <f t="shared" si="126"/>
        <v>285</v>
      </c>
      <c r="AD329" s="176"/>
      <c r="AE329" s="176">
        <v>100</v>
      </c>
      <c r="AF329" s="176"/>
      <c r="AG329" s="176"/>
      <c r="AH329" s="176"/>
      <c r="AI329" s="176"/>
      <c r="AJ329" s="176"/>
      <c r="AK329" s="177">
        <f t="shared" si="128"/>
        <v>385</v>
      </c>
      <c r="AL329" s="176">
        <v>385</v>
      </c>
      <c r="AM329" s="177">
        <f t="shared" si="129"/>
        <v>-285</v>
      </c>
      <c r="AN329" s="158">
        <f t="shared" si="127"/>
        <v>285</v>
      </c>
      <c r="AO329" s="176"/>
      <c r="AP329" s="176">
        <v>50</v>
      </c>
      <c r="AQ329" s="176"/>
      <c r="AR329" s="176"/>
      <c r="AS329" s="176"/>
      <c r="AT329" s="176"/>
      <c r="AU329" s="176"/>
      <c r="AV329" s="177">
        <f t="shared" si="117"/>
        <v>335</v>
      </c>
      <c r="AW329" s="176">
        <v>50</v>
      </c>
      <c r="AX329" s="176">
        <f t="shared" si="130"/>
        <v>0</v>
      </c>
      <c r="AY329" s="137" t="str">
        <f t="shared" si="122"/>
        <v>*</v>
      </c>
      <c r="BA329" s="139" t="str">
        <f t="shared" si="121"/>
        <v>Расчёт за 2010</v>
      </c>
      <c r="BE329" s="143" t="str">
        <f>IF(F329='База 2009'!AY349,"ДА","ПРОверитЬ")</f>
        <v>ДА</v>
      </c>
    </row>
    <row r="330" spans="1:57">
      <c r="A330" s="138">
        <v>328</v>
      </c>
      <c r="B330" s="160" t="s">
        <v>870</v>
      </c>
      <c r="C330" s="213" t="s">
        <v>23</v>
      </c>
      <c r="D330" s="156" t="s">
        <v>871</v>
      </c>
      <c r="E330" s="161">
        <v>25</v>
      </c>
      <c r="F330" s="158">
        <v>0</v>
      </c>
      <c r="G330" s="158">
        <f t="shared" si="124"/>
        <v>75</v>
      </c>
      <c r="H330" s="159"/>
      <c r="I330" s="159"/>
      <c r="J330" s="159"/>
      <c r="K330" s="159"/>
      <c r="L330" s="159"/>
      <c r="M330" s="159"/>
      <c r="N330" s="159"/>
      <c r="O330" s="158">
        <f t="shared" si="118"/>
        <v>75</v>
      </c>
      <c r="P330" s="159"/>
      <c r="Q330" s="158">
        <f t="shared" si="125"/>
        <v>75</v>
      </c>
      <c r="R330" s="158">
        <f t="shared" si="123"/>
        <v>75</v>
      </c>
      <c r="S330" s="159"/>
      <c r="T330" s="159"/>
      <c r="U330" s="159"/>
      <c r="V330" s="159"/>
      <c r="W330" s="159"/>
      <c r="X330" s="159"/>
      <c r="Y330" s="159"/>
      <c r="Z330" s="158">
        <f t="shared" si="119"/>
        <v>75</v>
      </c>
      <c r="AA330" s="159">
        <v>150</v>
      </c>
      <c r="AB330" s="158">
        <f t="shared" si="112"/>
        <v>0</v>
      </c>
      <c r="AC330" s="158">
        <f t="shared" si="126"/>
        <v>75</v>
      </c>
      <c r="AD330" s="176"/>
      <c r="AE330" s="176"/>
      <c r="AF330" s="176"/>
      <c r="AG330" s="176"/>
      <c r="AH330" s="176"/>
      <c r="AI330" s="176"/>
      <c r="AJ330" s="176"/>
      <c r="AK330" s="177">
        <f t="shared" si="128"/>
        <v>75</v>
      </c>
      <c r="AL330" s="176">
        <v>150</v>
      </c>
      <c r="AM330" s="177">
        <f t="shared" si="129"/>
        <v>-75</v>
      </c>
      <c r="AN330" s="158">
        <f t="shared" si="127"/>
        <v>75</v>
      </c>
      <c r="AO330" s="176"/>
      <c r="AP330" s="176"/>
      <c r="AQ330" s="176"/>
      <c r="AR330" s="176"/>
      <c r="AS330" s="176"/>
      <c r="AT330" s="176"/>
      <c r="AU330" s="176"/>
      <c r="AV330" s="177">
        <f t="shared" si="117"/>
        <v>75</v>
      </c>
      <c r="AW330" s="176"/>
      <c r="AX330" s="176">
        <f t="shared" si="130"/>
        <v>0</v>
      </c>
      <c r="AY330" s="137" t="str">
        <f t="shared" si="122"/>
        <v>*</v>
      </c>
      <c r="AZ330" s="137" t="s">
        <v>1121</v>
      </c>
      <c r="BA330" s="139" t="str">
        <f t="shared" si="121"/>
        <v>Расчёт за 2010</v>
      </c>
      <c r="BE330" s="143" t="str">
        <f>IF(F330='База 2009'!AY350,"ДА","ПРОверитЬ")</f>
        <v>ПРОверитЬ</v>
      </c>
    </row>
    <row r="331" spans="1:57">
      <c r="A331" s="138">
        <v>329</v>
      </c>
      <c r="B331" s="155" t="s">
        <v>702</v>
      </c>
      <c r="C331" s="213" t="s">
        <v>10</v>
      </c>
      <c r="D331" s="156" t="s">
        <v>704</v>
      </c>
      <c r="E331" s="157">
        <v>25</v>
      </c>
      <c r="F331" s="158">
        <v>255</v>
      </c>
      <c r="G331" s="225">
        <v>255</v>
      </c>
      <c r="H331" s="159"/>
      <c r="I331" s="159"/>
      <c r="J331" s="159"/>
      <c r="K331" s="159"/>
      <c r="L331" s="159"/>
      <c r="M331" s="159"/>
      <c r="N331" s="159"/>
      <c r="O331" s="158">
        <f t="shared" si="118"/>
        <v>255</v>
      </c>
      <c r="P331" s="159"/>
      <c r="Q331" s="158">
        <f t="shared" si="125"/>
        <v>510</v>
      </c>
      <c r="R331" s="225">
        <v>255</v>
      </c>
      <c r="S331" s="159"/>
      <c r="T331" s="159"/>
      <c r="U331" s="159"/>
      <c r="V331" s="159"/>
      <c r="W331" s="159"/>
      <c r="X331" s="159"/>
      <c r="Y331" s="159"/>
      <c r="Z331" s="158">
        <f t="shared" si="119"/>
        <v>255</v>
      </c>
      <c r="AA331" s="159"/>
      <c r="AB331" s="158">
        <f t="shared" si="112"/>
        <v>765</v>
      </c>
      <c r="AC331" s="158">
        <f t="shared" si="126"/>
        <v>75</v>
      </c>
      <c r="AD331" s="176"/>
      <c r="AE331" s="176"/>
      <c r="AF331" s="176"/>
      <c r="AG331" s="176"/>
      <c r="AH331" s="176"/>
      <c r="AI331" s="176"/>
      <c r="AJ331" s="176"/>
      <c r="AK331" s="177">
        <f t="shared" si="128"/>
        <v>75</v>
      </c>
      <c r="AL331" s="176">
        <v>840</v>
      </c>
      <c r="AM331" s="177">
        <f t="shared" si="129"/>
        <v>0</v>
      </c>
      <c r="AN331" s="158">
        <f t="shared" si="127"/>
        <v>75</v>
      </c>
      <c r="AO331" s="176"/>
      <c r="AP331" s="176"/>
      <c r="AQ331" s="176"/>
      <c r="AR331" s="176"/>
      <c r="AS331" s="176"/>
      <c r="AT331" s="176"/>
      <c r="AU331" s="176"/>
      <c r="AV331" s="177">
        <f t="shared" si="117"/>
        <v>75</v>
      </c>
      <c r="AW331" s="176">
        <v>75</v>
      </c>
      <c r="AX331" s="176">
        <f t="shared" si="130"/>
        <v>0</v>
      </c>
      <c r="AY331" s="137" t="str">
        <f t="shared" si="122"/>
        <v>*</v>
      </c>
      <c r="BA331" s="139" t="str">
        <f t="shared" si="121"/>
        <v>Расчёт за 2010</v>
      </c>
      <c r="BE331" s="143" t="str">
        <f>IF(F331='База 2009'!AY351,"ДА","ПРОверитЬ")</f>
        <v>ПРОверитЬ</v>
      </c>
    </row>
    <row r="332" spans="1:57">
      <c r="A332" s="138">
        <v>330</v>
      </c>
      <c r="B332" s="160" t="s">
        <v>705</v>
      </c>
      <c r="C332" s="213" t="s">
        <v>23</v>
      </c>
      <c r="D332" s="156" t="s">
        <v>12</v>
      </c>
      <c r="E332" s="161">
        <v>50</v>
      </c>
      <c r="F332" s="158">
        <v>0</v>
      </c>
      <c r="G332" s="158">
        <f t="shared" ref="G332:G353" si="131">E332*3</f>
        <v>150</v>
      </c>
      <c r="H332" s="159"/>
      <c r="I332" s="159"/>
      <c r="J332" s="159"/>
      <c r="K332" s="159"/>
      <c r="L332" s="159"/>
      <c r="M332" s="159"/>
      <c r="N332" s="159"/>
      <c r="O332" s="158">
        <f t="shared" si="118"/>
        <v>150</v>
      </c>
      <c r="P332" s="159">
        <v>600</v>
      </c>
      <c r="Q332" s="158">
        <f t="shared" si="125"/>
        <v>-450</v>
      </c>
      <c r="R332" s="158">
        <f t="shared" ref="R332:R353" si="132">E332*3</f>
        <v>150</v>
      </c>
      <c r="S332" s="159"/>
      <c r="T332" s="159">
        <v>50</v>
      </c>
      <c r="U332" s="159"/>
      <c r="V332" s="159"/>
      <c r="W332" s="159"/>
      <c r="X332" s="159"/>
      <c r="Y332" s="159"/>
      <c r="Z332" s="158">
        <f t="shared" si="119"/>
        <v>200</v>
      </c>
      <c r="AA332" s="159">
        <v>50</v>
      </c>
      <c r="AB332" s="158">
        <f t="shared" si="112"/>
        <v>-300</v>
      </c>
      <c r="AC332" s="158">
        <f t="shared" si="126"/>
        <v>150</v>
      </c>
      <c r="AD332" s="176"/>
      <c r="AE332" s="176"/>
      <c r="AF332" s="176"/>
      <c r="AG332" s="176"/>
      <c r="AH332" s="176"/>
      <c r="AI332" s="176"/>
      <c r="AJ332" s="176"/>
      <c r="AK332" s="177">
        <f t="shared" si="128"/>
        <v>150</v>
      </c>
      <c r="AL332" s="176"/>
      <c r="AM332" s="177">
        <f t="shared" si="129"/>
        <v>-150</v>
      </c>
      <c r="AN332" s="158">
        <f t="shared" si="127"/>
        <v>150</v>
      </c>
      <c r="AO332" s="176"/>
      <c r="AP332" s="176"/>
      <c r="AQ332" s="176"/>
      <c r="AR332" s="176"/>
      <c r="AS332" s="176"/>
      <c r="AT332" s="176"/>
      <c r="AU332" s="176"/>
      <c r="AV332" s="177">
        <f t="shared" si="117"/>
        <v>150</v>
      </c>
      <c r="AW332" s="176"/>
      <c r="AX332" s="176">
        <f t="shared" si="130"/>
        <v>0</v>
      </c>
      <c r="AY332" s="137" t="str">
        <f t="shared" si="122"/>
        <v>*</v>
      </c>
      <c r="AZ332" s="137" t="s">
        <v>1121</v>
      </c>
      <c r="BA332" s="139" t="str">
        <f t="shared" si="121"/>
        <v>Расчёт за 2010</v>
      </c>
      <c r="BE332" s="143" t="str">
        <f>IF(F332='База 2009'!AY352,"ДА","ПРОверитЬ")</f>
        <v>ДА</v>
      </c>
    </row>
    <row r="333" spans="1:57">
      <c r="A333" s="138">
        <v>331</v>
      </c>
      <c r="B333" s="155" t="s">
        <v>983</v>
      </c>
      <c r="C333" s="213" t="s">
        <v>30</v>
      </c>
      <c r="D333" s="156"/>
      <c r="E333" s="161"/>
      <c r="F333" s="158">
        <v>0</v>
      </c>
      <c r="G333" s="158">
        <f t="shared" si="131"/>
        <v>0</v>
      </c>
      <c r="H333" s="159"/>
      <c r="I333" s="159"/>
      <c r="J333" s="159"/>
      <c r="K333" s="159"/>
      <c r="L333" s="159"/>
      <c r="M333" s="159"/>
      <c r="N333" s="159"/>
      <c r="O333" s="158">
        <f t="shared" ref="O333:O364" si="133">SUM(G333:N333)</f>
        <v>0</v>
      </c>
      <c r="P333" s="159"/>
      <c r="Q333" s="158">
        <f t="shared" si="125"/>
        <v>0</v>
      </c>
      <c r="R333" s="158">
        <f t="shared" si="132"/>
        <v>0</v>
      </c>
      <c r="S333" s="159"/>
      <c r="T333" s="159"/>
      <c r="U333" s="159"/>
      <c r="V333" s="159"/>
      <c r="W333" s="159"/>
      <c r="X333" s="159"/>
      <c r="Y333" s="159"/>
      <c r="Z333" s="158">
        <f t="shared" ref="Z333:Z364" si="134">SUM(R333:Y333)</f>
        <v>0</v>
      </c>
      <c r="AA333" s="159"/>
      <c r="AB333" s="158">
        <f t="shared" si="112"/>
        <v>0</v>
      </c>
      <c r="AC333" s="158">
        <f t="shared" si="126"/>
        <v>0</v>
      </c>
      <c r="AD333" s="176"/>
      <c r="AE333" s="176"/>
      <c r="AF333" s="176"/>
      <c r="AG333" s="176"/>
      <c r="AH333" s="176"/>
      <c r="AI333" s="176"/>
      <c r="AJ333" s="176"/>
      <c r="AK333" s="177">
        <f t="shared" si="128"/>
        <v>0</v>
      </c>
      <c r="AL333" s="176"/>
      <c r="AM333" s="177">
        <f t="shared" si="129"/>
        <v>0</v>
      </c>
      <c r="AN333" s="158">
        <f t="shared" si="127"/>
        <v>0</v>
      </c>
      <c r="AO333" s="176"/>
      <c r="AP333" s="176"/>
      <c r="AQ333" s="176"/>
      <c r="AR333" s="176"/>
      <c r="AS333" s="176"/>
      <c r="AT333" s="176"/>
      <c r="AU333" s="176"/>
      <c r="AV333" s="177">
        <f t="shared" si="117"/>
        <v>0</v>
      </c>
      <c r="AW333" s="176"/>
      <c r="AX333" s="176">
        <f t="shared" si="130"/>
        <v>0</v>
      </c>
      <c r="AY333" s="137" t="str">
        <f t="shared" si="122"/>
        <v>*</v>
      </c>
      <c r="BA333" s="139" t="str">
        <f t="shared" si="121"/>
        <v>Расчёт за 2010</v>
      </c>
      <c r="BE333" s="143" t="str">
        <f>IF(F333='База 2009'!AY353,"ДА","ПРОверитЬ")</f>
        <v>ДА</v>
      </c>
    </row>
    <row r="334" spans="1:57">
      <c r="A334" s="138">
        <v>332</v>
      </c>
      <c r="B334" s="160" t="s">
        <v>957</v>
      </c>
      <c r="C334" s="213" t="s">
        <v>23</v>
      </c>
      <c r="D334" s="156" t="s">
        <v>956</v>
      </c>
      <c r="E334" s="161">
        <v>25</v>
      </c>
      <c r="F334" s="158">
        <v>0</v>
      </c>
      <c r="G334" s="158">
        <f t="shared" si="131"/>
        <v>75</v>
      </c>
      <c r="H334" s="159"/>
      <c r="I334" s="159"/>
      <c r="J334" s="159"/>
      <c r="K334" s="159"/>
      <c r="L334" s="159">
        <v>150</v>
      </c>
      <c r="M334" s="159"/>
      <c r="N334" s="159"/>
      <c r="O334" s="158">
        <f t="shared" si="133"/>
        <v>225</v>
      </c>
      <c r="P334" s="159">
        <v>450</v>
      </c>
      <c r="Q334" s="158">
        <f t="shared" si="125"/>
        <v>-225</v>
      </c>
      <c r="R334" s="158">
        <f t="shared" si="132"/>
        <v>75</v>
      </c>
      <c r="S334" s="159"/>
      <c r="T334" s="159"/>
      <c r="U334" s="159"/>
      <c r="V334" s="159"/>
      <c r="W334" s="159"/>
      <c r="X334" s="159"/>
      <c r="Y334" s="159"/>
      <c r="Z334" s="158">
        <f t="shared" si="134"/>
        <v>75</v>
      </c>
      <c r="AA334" s="159"/>
      <c r="AB334" s="158">
        <f t="shared" si="112"/>
        <v>-150</v>
      </c>
      <c r="AC334" s="158">
        <f t="shared" si="126"/>
        <v>75</v>
      </c>
      <c r="AD334" s="176"/>
      <c r="AE334" s="176"/>
      <c r="AF334" s="176"/>
      <c r="AG334" s="176"/>
      <c r="AH334" s="176"/>
      <c r="AI334" s="176"/>
      <c r="AJ334" s="176"/>
      <c r="AK334" s="177">
        <f t="shared" si="128"/>
        <v>75</v>
      </c>
      <c r="AL334" s="176"/>
      <c r="AM334" s="177">
        <f t="shared" si="129"/>
        <v>-75</v>
      </c>
      <c r="AN334" s="158">
        <f t="shared" si="127"/>
        <v>75</v>
      </c>
      <c r="AO334" s="176"/>
      <c r="AP334" s="176"/>
      <c r="AQ334" s="176"/>
      <c r="AR334" s="176"/>
      <c r="AS334" s="176"/>
      <c r="AT334" s="176"/>
      <c r="AU334" s="176"/>
      <c r="AV334" s="177">
        <f t="shared" si="117"/>
        <v>75</v>
      </c>
      <c r="AW334" s="176"/>
      <c r="AX334" s="176">
        <f t="shared" si="130"/>
        <v>0</v>
      </c>
      <c r="AY334" s="137" t="str">
        <f t="shared" si="122"/>
        <v>*</v>
      </c>
      <c r="AZ334" s="233" t="s">
        <v>1165</v>
      </c>
      <c r="BA334" s="139" t="str">
        <f t="shared" si="121"/>
        <v>Расчёт за 2010</v>
      </c>
      <c r="BE334" s="143" t="str">
        <f>IF(F334='База 2009'!AY354,"ДА","ПРОверитЬ")</f>
        <v>ДА</v>
      </c>
    </row>
    <row r="335" spans="1:57">
      <c r="A335" s="138">
        <v>333</v>
      </c>
      <c r="B335" s="160" t="s">
        <v>707</v>
      </c>
      <c r="C335" s="213" t="s">
        <v>14</v>
      </c>
      <c r="D335" s="156" t="s">
        <v>12</v>
      </c>
      <c r="E335" s="161">
        <v>75</v>
      </c>
      <c r="F335" s="158">
        <v>0</v>
      </c>
      <c r="G335" s="158">
        <f t="shared" si="131"/>
        <v>225</v>
      </c>
      <c r="H335" s="159"/>
      <c r="I335" s="159"/>
      <c r="J335" s="159"/>
      <c r="K335" s="159"/>
      <c r="L335" s="159"/>
      <c r="M335" s="159"/>
      <c r="N335" s="159"/>
      <c r="O335" s="158">
        <f t="shared" si="133"/>
        <v>225</v>
      </c>
      <c r="P335" s="159">
        <v>225</v>
      </c>
      <c r="Q335" s="158">
        <f t="shared" si="125"/>
        <v>0</v>
      </c>
      <c r="R335" s="158">
        <f t="shared" si="132"/>
        <v>225</v>
      </c>
      <c r="S335" s="159"/>
      <c r="T335" s="159"/>
      <c r="U335" s="159"/>
      <c r="V335" s="159"/>
      <c r="W335" s="159"/>
      <c r="X335" s="159"/>
      <c r="Y335" s="159"/>
      <c r="Z335" s="158">
        <f t="shared" si="134"/>
        <v>225</v>
      </c>
      <c r="AA335" s="159">
        <v>225</v>
      </c>
      <c r="AB335" s="158">
        <f t="shared" si="112"/>
        <v>0</v>
      </c>
      <c r="AC335" s="158">
        <f t="shared" si="126"/>
        <v>225</v>
      </c>
      <c r="AD335" s="176"/>
      <c r="AE335" s="176"/>
      <c r="AF335" s="176"/>
      <c r="AG335" s="176"/>
      <c r="AH335" s="176"/>
      <c r="AI335" s="176"/>
      <c r="AJ335" s="176">
        <v>50</v>
      </c>
      <c r="AK335" s="177">
        <f t="shared" si="128"/>
        <v>275</v>
      </c>
      <c r="AL335" s="176">
        <v>500</v>
      </c>
      <c r="AM335" s="177">
        <f t="shared" si="129"/>
        <v>-225</v>
      </c>
      <c r="AN335" s="158">
        <f t="shared" si="127"/>
        <v>225</v>
      </c>
      <c r="AO335" s="176"/>
      <c r="AP335" s="176"/>
      <c r="AQ335" s="176"/>
      <c r="AR335" s="176"/>
      <c r="AS335" s="176"/>
      <c r="AT335" s="176"/>
      <c r="AU335" s="176"/>
      <c r="AV335" s="177">
        <f t="shared" si="117"/>
        <v>225</v>
      </c>
      <c r="AW335" s="176"/>
      <c r="AX335" s="176">
        <f t="shared" si="130"/>
        <v>0</v>
      </c>
      <c r="AY335" s="137" t="str">
        <f t="shared" si="122"/>
        <v>*</v>
      </c>
      <c r="BA335" s="139" t="str">
        <f t="shared" si="121"/>
        <v>Расчёт за 2010</v>
      </c>
      <c r="BE335" s="143" t="str">
        <f>IF(F335='База 2009'!AY355,"ДА","ПРОверитЬ")</f>
        <v>ПРОверитЬ</v>
      </c>
    </row>
    <row r="336" spans="1:57">
      <c r="A336" s="138">
        <v>334</v>
      </c>
      <c r="B336" s="160" t="s">
        <v>709</v>
      </c>
      <c r="C336" s="213" t="s">
        <v>14</v>
      </c>
      <c r="D336" s="156" t="s">
        <v>711</v>
      </c>
      <c r="E336" s="161">
        <v>85</v>
      </c>
      <c r="F336" s="158">
        <v>0</v>
      </c>
      <c r="G336" s="158">
        <f t="shared" si="131"/>
        <v>255</v>
      </c>
      <c r="H336" s="159"/>
      <c r="I336" s="159"/>
      <c r="J336" s="159"/>
      <c r="K336" s="159"/>
      <c r="L336" s="159"/>
      <c r="M336" s="159"/>
      <c r="N336" s="159"/>
      <c r="O336" s="158">
        <f t="shared" si="133"/>
        <v>255</v>
      </c>
      <c r="P336" s="159">
        <v>1020</v>
      </c>
      <c r="Q336" s="158">
        <f t="shared" si="125"/>
        <v>-765</v>
      </c>
      <c r="R336" s="158">
        <f t="shared" si="132"/>
        <v>255</v>
      </c>
      <c r="S336" s="159"/>
      <c r="T336" s="159"/>
      <c r="U336" s="159"/>
      <c r="V336" s="159"/>
      <c r="W336" s="159"/>
      <c r="X336" s="159"/>
      <c r="Y336" s="159">
        <v>50</v>
      </c>
      <c r="Z336" s="158">
        <f t="shared" si="134"/>
        <v>305</v>
      </c>
      <c r="AA336" s="159">
        <v>50</v>
      </c>
      <c r="AB336" s="158">
        <f t="shared" si="112"/>
        <v>-510</v>
      </c>
      <c r="AC336" s="158">
        <f t="shared" si="126"/>
        <v>255</v>
      </c>
      <c r="AD336" s="176"/>
      <c r="AE336" s="176"/>
      <c r="AF336" s="176"/>
      <c r="AG336" s="176"/>
      <c r="AH336" s="176"/>
      <c r="AI336" s="176"/>
      <c r="AJ336" s="176"/>
      <c r="AK336" s="177">
        <f t="shared" si="128"/>
        <v>255</v>
      </c>
      <c r="AL336" s="176"/>
      <c r="AM336" s="177">
        <f t="shared" si="129"/>
        <v>-255</v>
      </c>
      <c r="AN336" s="158">
        <f t="shared" si="127"/>
        <v>255</v>
      </c>
      <c r="AO336" s="176"/>
      <c r="AP336" s="176"/>
      <c r="AQ336" s="176"/>
      <c r="AR336" s="176"/>
      <c r="AS336" s="176"/>
      <c r="AT336" s="176"/>
      <c r="AU336" s="176"/>
      <c r="AV336" s="177">
        <f t="shared" si="117"/>
        <v>255</v>
      </c>
      <c r="AW336" s="176"/>
      <c r="AX336" s="176">
        <f t="shared" si="130"/>
        <v>0</v>
      </c>
      <c r="AY336" s="137" t="str">
        <f t="shared" si="122"/>
        <v>*</v>
      </c>
      <c r="BA336" s="139" t="str">
        <f t="shared" si="121"/>
        <v>Расчёт за 2010</v>
      </c>
      <c r="BE336" s="143" t="str">
        <f>IF(F336='База 2009'!AY356,"ДА","ПРОверитЬ")</f>
        <v>ДА</v>
      </c>
    </row>
    <row r="337" spans="1:57">
      <c r="A337" s="138">
        <v>335</v>
      </c>
      <c r="B337" s="160" t="s">
        <v>712</v>
      </c>
      <c r="C337" s="213" t="s">
        <v>14</v>
      </c>
      <c r="D337" s="156" t="s">
        <v>12</v>
      </c>
      <c r="E337" s="161">
        <v>70</v>
      </c>
      <c r="F337" s="158">
        <v>0</v>
      </c>
      <c r="G337" s="158">
        <f t="shared" si="131"/>
        <v>210</v>
      </c>
      <c r="H337" s="159"/>
      <c r="I337" s="159"/>
      <c r="J337" s="159"/>
      <c r="K337" s="159"/>
      <c r="L337" s="159"/>
      <c r="M337" s="159"/>
      <c r="N337" s="159"/>
      <c r="O337" s="158">
        <f t="shared" si="133"/>
        <v>210</v>
      </c>
      <c r="P337" s="159"/>
      <c r="Q337" s="158">
        <f t="shared" si="125"/>
        <v>210</v>
      </c>
      <c r="R337" s="158">
        <f t="shared" si="132"/>
        <v>210</v>
      </c>
      <c r="S337" s="159"/>
      <c r="T337" s="159"/>
      <c r="U337" s="159"/>
      <c r="V337" s="159"/>
      <c r="W337" s="159"/>
      <c r="X337" s="159"/>
      <c r="Y337" s="159"/>
      <c r="Z337" s="158">
        <f t="shared" si="134"/>
        <v>210</v>
      </c>
      <c r="AA337" s="159">
        <v>210</v>
      </c>
      <c r="AB337" s="158">
        <f t="shared" si="112"/>
        <v>210</v>
      </c>
      <c r="AC337" s="158">
        <f t="shared" si="126"/>
        <v>210</v>
      </c>
      <c r="AD337" s="176"/>
      <c r="AE337" s="176"/>
      <c r="AF337" s="176"/>
      <c r="AG337" s="176"/>
      <c r="AH337" s="176"/>
      <c r="AI337" s="176"/>
      <c r="AJ337" s="176"/>
      <c r="AK337" s="177">
        <f t="shared" si="128"/>
        <v>210</v>
      </c>
      <c r="AL337" s="176">
        <v>420</v>
      </c>
      <c r="AM337" s="177">
        <f t="shared" si="129"/>
        <v>0</v>
      </c>
      <c r="AN337" s="158">
        <f t="shared" si="127"/>
        <v>210</v>
      </c>
      <c r="AO337" s="176"/>
      <c r="AP337" s="176"/>
      <c r="AQ337" s="176"/>
      <c r="AR337" s="176"/>
      <c r="AS337" s="176"/>
      <c r="AT337" s="176"/>
      <c r="AU337" s="176"/>
      <c r="AV337" s="177">
        <f t="shared" si="117"/>
        <v>210</v>
      </c>
      <c r="AW337" s="176">
        <v>210</v>
      </c>
      <c r="AX337" s="176">
        <f t="shared" si="130"/>
        <v>0</v>
      </c>
      <c r="AY337" s="137" t="str">
        <f t="shared" si="122"/>
        <v>*</v>
      </c>
      <c r="BA337" s="139" t="str">
        <f t="shared" si="121"/>
        <v>Расчёт за 2010</v>
      </c>
      <c r="BE337" s="143" t="str">
        <f>IF(F337='База 2009'!AY357,"ДА","ПРОверитЬ")</f>
        <v>ДА</v>
      </c>
    </row>
    <row r="338" spans="1:57">
      <c r="A338" s="138">
        <v>336</v>
      </c>
      <c r="B338" s="244" t="s">
        <v>1264</v>
      </c>
      <c r="C338" s="213" t="s">
        <v>14</v>
      </c>
      <c r="D338" s="156" t="s">
        <v>717</v>
      </c>
      <c r="E338" s="161">
        <v>85</v>
      </c>
      <c r="F338" s="158">
        <v>0</v>
      </c>
      <c r="G338" s="158">
        <f t="shared" si="131"/>
        <v>255</v>
      </c>
      <c r="H338" s="159"/>
      <c r="I338" s="159"/>
      <c r="J338" s="159"/>
      <c r="K338" s="159"/>
      <c r="L338" s="159"/>
      <c r="M338" s="159"/>
      <c r="N338" s="159"/>
      <c r="O338" s="158">
        <f t="shared" si="133"/>
        <v>255</v>
      </c>
      <c r="P338" s="159">
        <v>255</v>
      </c>
      <c r="Q338" s="158">
        <f t="shared" si="125"/>
        <v>0</v>
      </c>
      <c r="R338" s="158">
        <f t="shared" si="132"/>
        <v>255</v>
      </c>
      <c r="S338" s="159"/>
      <c r="T338" s="159"/>
      <c r="U338" s="159"/>
      <c r="V338" s="159"/>
      <c r="W338" s="159"/>
      <c r="X338" s="159"/>
      <c r="Y338" s="159"/>
      <c r="Z338" s="158">
        <f t="shared" si="134"/>
        <v>255</v>
      </c>
      <c r="AA338" s="159">
        <v>255</v>
      </c>
      <c r="AB338" s="158">
        <f t="shared" si="112"/>
        <v>0</v>
      </c>
      <c r="AC338" s="158">
        <f t="shared" si="126"/>
        <v>255</v>
      </c>
      <c r="AD338" s="176"/>
      <c r="AE338" s="176"/>
      <c r="AF338" s="176"/>
      <c r="AG338" s="176"/>
      <c r="AH338" s="176"/>
      <c r="AI338" s="176"/>
      <c r="AJ338" s="176"/>
      <c r="AK338" s="177">
        <f t="shared" si="128"/>
        <v>255</v>
      </c>
      <c r="AL338" s="176">
        <v>510</v>
      </c>
      <c r="AM338" s="177">
        <f t="shared" si="129"/>
        <v>-255</v>
      </c>
      <c r="AN338" s="158">
        <f t="shared" si="127"/>
        <v>255</v>
      </c>
      <c r="AO338" s="176"/>
      <c r="AP338" s="176"/>
      <c r="AQ338" s="176"/>
      <c r="AR338" s="176"/>
      <c r="AS338" s="176"/>
      <c r="AT338" s="176"/>
      <c r="AU338" s="176"/>
      <c r="AV338" s="177">
        <f t="shared" si="117"/>
        <v>255</v>
      </c>
      <c r="AW338" s="176"/>
      <c r="AX338" s="176">
        <f t="shared" si="130"/>
        <v>0</v>
      </c>
      <c r="AY338" s="137" t="str">
        <f t="shared" si="122"/>
        <v>*</v>
      </c>
      <c r="BA338" s="139" t="str">
        <f t="shared" si="121"/>
        <v>Расчёт за 2010</v>
      </c>
      <c r="BE338" s="143" t="str">
        <f>IF(F338='База 2009'!AY358,"ДА","ПРОверитЬ")</f>
        <v>ДА</v>
      </c>
    </row>
    <row r="339" spans="1:57">
      <c r="A339" s="138">
        <v>337</v>
      </c>
      <c r="B339" s="160" t="s">
        <v>718</v>
      </c>
      <c r="C339" s="213" t="s">
        <v>14</v>
      </c>
      <c r="D339" s="156" t="s">
        <v>720</v>
      </c>
      <c r="E339" s="161">
        <v>145</v>
      </c>
      <c r="F339" s="158">
        <v>0</v>
      </c>
      <c r="G339" s="158">
        <f t="shared" si="131"/>
        <v>435</v>
      </c>
      <c r="H339" s="159"/>
      <c r="I339" s="159"/>
      <c r="J339" s="159"/>
      <c r="K339" s="159"/>
      <c r="L339" s="159"/>
      <c r="M339" s="159"/>
      <c r="N339" s="159"/>
      <c r="O339" s="158">
        <f t="shared" si="133"/>
        <v>435</v>
      </c>
      <c r="P339" s="159">
        <v>435</v>
      </c>
      <c r="Q339" s="158">
        <f t="shared" si="125"/>
        <v>0</v>
      </c>
      <c r="R339" s="158">
        <f t="shared" si="132"/>
        <v>435</v>
      </c>
      <c r="S339" s="159"/>
      <c r="T339" s="159"/>
      <c r="U339" s="159"/>
      <c r="V339" s="159"/>
      <c r="W339" s="159"/>
      <c r="X339" s="159"/>
      <c r="Y339" s="159"/>
      <c r="Z339" s="158">
        <f t="shared" si="134"/>
        <v>435</v>
      </c>
      <c r="AA339" s="159">
        <v>435</v>
      </c>
      <c r="AB339" s="158">
        <f t="shared" si="112"/>
        <v>0</v>
      </c>
      <c r="AC339" s="158">
        <f t="shared" si="126"/>
        <v>435</v>
      </c>
      <c r="AD339" s="176"/>
      <c r="AE339" s="176"/>
      <c r="AF339" s="176"/>
      <c r="AG339" s="176"/>
      <c r="AH339" s="176"/>
      <c r="AI339" s="176"/>
      <c r="AJ339" s="176">
        <v>50</v>
      </c>
      <c r="AK339" s="177">
        <f t="shared" si="128"/>
        <v>485</v>
      </c>
      <c r="AL339" s="176">
        <v>435</v>
      </c>
      <c r="AM339" s="177">
        <f t="shared" si="129"/>
        <v>50</v>
      </c>
      <c r="AN339" s="158">
        <f t="shared" si="127"/>
        <v>435</v>
      </c>
      <c r="AO339" s="176"/>
      <c r="AP339" s="176"/>
      <c r="AQ339" s="176"/>
      <c r="AR339" s="176"/>
      <c r="AS339" s="176"/>
      <c r="AT339" s="176"/>
      <c r="AU339" s="176"/>
      <c r="AV339" s="177">
        <f t="shared" si="117"/>
        <v>435</v>
      </c>
      <c r="AW339" s="176">
        <v>485</v>
      </c>
      <c r="AX339" s="176">
        <f t="shared" si="130"/>
        <v>0</v>
      </c>
      <c r="AY339" s="137" t="str">
        <f t="shared" si="122"/>
        <v>*</v>
      </c>
      <c r="AZ339" s="233" t="s">
        <v>1121</v>
      </c>
      <c r="BA339" s="139" t="str">
        <f t="shared" si="121"/>
        <v>Расчёт за 2010</v>
      </c>
      <c r="BE339" s="143" t="str">
        <f>IF(F339='База 2009'!AY359,"ДА","ПРОверитЬ")</f>
        <v>ДА</v>
      </c>
    </row>
    <row r="340" spans="1:57">
      <c r="A340" s="138">
        <v>338</v>
      </c>
      <c r="B340" s="155" t="s">
        <v>721</v>
      </c>
      <c r="C340" s="213" t="s">
        <v>10</v>
      </c>
      <c r="D340" s="156" t="s">
        <v>723</v>
      </c>
      <c r="E340" s="157">
        <v>320</v>
      </c>
      <c r="F340" s="158">
        <v>0</v>
      </c>
      <c r="G340" s="158">
        <f t="shared" si="131"/>
        <v>960</v>
      </c>
      <c r="H340" s="159"/>
      <c r="I340" s="159"/>
      <c r="J340" s="159"/>
      <c r="K340" s="159"/>
      <c r="L340" s="159"/>
      <c r="M340" s="159"/>
      <c r="N340" s="159"/>
      <c r="O340" s="158">
        <f t="shared" si="133"/>
        <v>960</v>
      </c>
      <c r="P340" s="159"/>
      <c r="Q340" s="158">
        <f t="shared" si="125"/>
        <v>960</v>
      </c>
      <c r="R340" s="158">
        <f t="shared" si="132"/>
        <v>960</v>
      </c>
      <c r="S340" s="159"/>
      <c r="T340" s="159"/>
      <c r="U340" s="159"/>
      <c r="V340" s="159"/>
      <c r="W340" s="159"/>
      <c r="X340" s="159"/>
      <c r="Y340" s="159"/>
      <c r="Z340" s="158">
        <f t="shared" si="134"/>
        <v>960</v>
      </c>
      <c r="AA340" s="159"/>
      <c r="AB340" s="158">
        <f t="shared" si="112"/>
        <v>1920</v>
      </c>
      <c r="AC340" s="158">
        <f t="shared" si="126"/>
        <v>960</v>
      </c>
      <c r="AD340" s="176"/>
      <c r="AE340" s="176"/>
      <c r="AF340" s="176"/>
      <c r="AG340" s="176"/>
      <c r="AH340" s="176"/>
      <c r="AI340" s="176"/>
      <c r="AJ340" s="176"/>
      <c r="AK340" s="177">
        <f t="shared" si="128"/>
        <v>960</v>
      </c>
      <c r="AL340" s="176">
        <v>3890</v>
      </c>
      <c r="AM340" s="177">
        <f t="shared" si="129"/>
        <v>-1010</v>
      </c>
      <c r="AN340" s="158">
        <f t="shared" si="127"/>
        <v>960</v>
      </c>
      <c r="AO340" s="176">
        <v>50</v>
      </c>
      <c r="AP340" s="176"/>
      <c r="AQ340" s="176"/>
      <c r="AR340" s="176"/>
      <c r="AS340" s="176"/>
      <c r="AT340" s="176"/>
      <c r="AU340" s="176"/>
      <c r="AV340" s="177">
        <f t="shared" si="117"/>
        <v>1010</v>
      </c>
      <c r="AW340" s="176"/>
      <c r="AX340" s="176">
        <f t="shared" si="130"/>
        <v>0</v>
      </c>
      <c r="AY340" s="137" t="str">
        <f t="shared" si="122"/>
        <v>*</v>
      </c>
      <c r="BA340" s="139" t="str">
        <f t="shared" si="121"/>
        <v>Расчёт за 2010</v>
      </c>
      <c r="BE340" s="143" t="str">
        <f>IF(F340='База 2009'!AY360,"ДА","ПРОверитЬ")</f>
        <v>ПРОверитЬ</v>
      </c>
    </row>
    <row r="341" spans="1:57">
      <c r="A341" s="138">
        <v>339</v>
      </c>
      <c r="B341" s="160" t="s">
        <v>724</v>
      </c>
      <c r="C341" s="213" t="s">
        <v>23</v>
      </c>
      <c r="D341" s="156" t="s">
        <v>726</v>
      </c>
      <c r="E341" s="161">
        <v>90</v>
      </c>
      <c r="F341" s="158">
        <v>-1080</v>
      </c>
      <c r="G341" s="158">
        <f t="shared" si="131"/>
        <v>270</v>
      </c>
      <c r="H341" s="159"/>
      <c r="I341" s="159"/>
      <c r="J341" s="159"/>
      <c r="K341" s="159"/>
      <c r="L341" s="159"/>
      <c r="M341" s="159"/>
      <c r="N341" s="159"/>
      <c r="O341" s="158">
        <f t="shared" si="133"/>
        <v>270</v>
      </c>
      <c r="P341" s="159"/>
      <c r="Q341" s="158">
        <f t="shared" si="125"/>
        <v>-810</v>
      </c>
      <c r="R341" s="158">
        <f t="shared" si="132"/>
        <v>270</v>
      </c>
      <c r="S341" s="159"/>
      <c r="T341" s="159"/>
      <c r="U341" s="159"/>
      <c r="V341" s="159"/>
      <c r="W341" s="159"/>
      <c r="X341" s="159"/>
      <c r="Y341" s="159"/>
      <c r="Z341" s="158">
        <f t="shared" si="134"/>
        <v>270</v>
      </c>
      <c r="AA341" s="159"/>
      <c r="AB341" s="158">
        <f t="shared" si="112"/>
        <v>-540</v>
      </c>
      <c r="AC341" s="158">
        <f t="shared" si="126"/>
        <v>270</v>
      </c>
      <c r="AD341" s="176"/>
      <c r="AE341" s="176"/>
      <c r="AF341" s="176"/>
      <c r="AG341" s="176"/>
      <c r="AH341" s="176"/>
      <c r="AI341" s="176"/>
      <c r="AJ341" s="176"/>
      <c r="AK341" s="177">
        <f t="shared" si="128"/>
        <v>270</v>
      </c>
      <c r="AL341" s="176"/>
      <c r="AM341" s="177">
        <f t="shared" si="129"/>
        <v>-270</v>
      </c>
      <c r="AN341" s="158">
        <f t="shared" si="127"/>
        <v>270</v>
      </c>
      <c r="AO341" s="176"/>
      <c r="AP341" s="176"/>
      <c r="AQ341" s="176"/>
      <c r="AR341" s="176"/>
      <c r="AS341" s="176"/>
      <c r="AT341" s="176"/>
      <c r="AU341" s="176"/>
      <c r="AV341" s="177">
        <f t="shared" si="117"/>
        <v>270</v>
      </c>
      <c r="AW341" s="176"/>
      <c r="AX341" s="176">
        <f t="shared" si="130"/>
        <v>0</v>
      </c>
      <c r="AY341" s="137" t="str">
        <f t="shared" si="122"/>
        <v>*</v>
      </c>
      <c r="BA341" s="139" t="str">
        <f t="shared" si="121"/>
        <v>Расчёт за 2010</v>
      </c>
      <c r="BE341" s="143" t="str">
        <f>IF(F341='База 2009'!AY361,"ДА","ПРОверитЬ")</f>
        <v>ПРОверитЬ</v>
      </c>
    </row>
    <row r="342" spans="1:57">
      <c r="A342" s="138">
        <v>340</v>
      </c>
      <c r="B342" s="155" t="s">
        <v>727</v>
      </c>
      <c r="C342" s="213" t="s">
        <v>10</v>
      </c>
      <c r="D342" s="156" t="s">
        <v>729</v>
      </c>
      <c r="E342" s="157">
        <v>185</v>
      </c>
      <c r="F342" s="158">
        <v>0</v>
      </c>
      <c r="G342" s="158">
        <f t="shared" si="131"/>
        <v>555</v>
      </c>
      <c r="H342" s="159">
        <v>50</v>
      </c>
      <c r="I342" s="159"/>
      <c r="J342" s="159"/>
      <c r="K342" s="159"/>
      <c r="L342" s="159"/>
      <c r="M342" s="159"/>
      <c r="N342" s="159"/>
      <c r="O342" s="158">
        <f t="shared" si="133"/>
        <v>605</v>
      </c>
      <c r="P342" s="159">
        <v>605</v>
      </c>
      <c r="Q342" s="158">
        <f t="shared" si="125"/>
        <v>0</v>
      </c>
      <c r="R342" s="158">
        <f t="shared" si="132"/>
        <v>555</v>
      </c>
      <c r="S342" s="159"/>
      <c r="T342" s="159"/>
      <c r="U342" s="159">
        <v>488.4</v>
      </c>
      <c r="V342" s="159"/>
      <c r="W342" s="159"/>
      <c r="X342" s="159"/>
      <c r="Y342" s="159">
        <v>50</v>
      </c>
      <c r="Z342" s="158">
        <f t="shared" si="134"/>
        <v>1093.4000000000001</v>
      </c>
      <c r="AA342" s="159">
        <v>1093.4000000000001</v>
      </c>
      <c r="AB342" s="158">
        <f t="shared" si="112"/>
        <v>0</v>
      </c>
      <c r="AC342" s="158">
        <f t="shared" si="126"/>
        <v>555</v>
      </c>
      <c r="AD342" s="176"/>
      <c r="AE342" s="176"/>
      <c r="AF342" s="176"/>
      <c r="AG342" s="176"/>
      <c r="AH342" s="176"/>
      <c r="AI342" s="176"/>
      <c r="AJ342" s="176"/>
      <c r="AK342" s="177">
        <f t="shared" si="128"/>
        <v>555</v>
      </c>
      <c r="AL342" s="176">
        <v>555</v>
      </c>
      <c r="AM342" s="177">
        <f t="shared" si="129"/>
        <v>0</v>
      </c>
      <c r="AN342" s="158">
        <f t="shared" si="127"/>
        <v>555</v>
      </c>
      <c r="AO342" s="176"/>
      <c r="AP342" s="176">
        <v>50</v>
      </c>
      <c r="AQ342" s="176"/>
      <c r="AR342" s="176"/>
      <c r="AS342" s="176"/>
      <c r="AT342" s="176"/>
      <c r="AU342" s="176"/>
      <c r="AV342" s="177">
        <f t="shared" si="117"/>
        <v>605</v>
      </c>
      <c r="AW342" s="176">
        <v>605</v>
      </c>
      <c r="AX342" s="176">
        <f t="shared" si="130"/>
        <v>0</v>
      </c>
      <c r="AY342" s="137" t="str">
        <f t="shared" si="122"/>
        <v>*</v>
      </c>
      <c r="BA342" s="139" t="str">
        <f t="shared" si="121"/>
        <v>Расчёт за 2010</v>
      </c>
      <c r="BE342" s="143" t="str">
        <f>IF(F342='База 2009'!AY362,"ДА","ПРОверитЬ")</f>
        <v>ДА</v>
      </c>
    </row>
    <row r="343" spans="1:57">
      <c r="A343" s="138">
        <v>341</v>
      </c>
      <c r="B343" s="160" t="s">
        <v>888</v>
      </c>
      <c r="C343" s="213" t="s">
        <v>14</v>
      </c>
      <c r="D343" s="156" t="s">
        <v>889</v>
      </c>
      <c r="E343" s="161">
        <v>125</v>
      </c>
      <c r="F343" s="158">
        <v>0</v>
      </c>
      <c r="G343" s="158">
        <f t="shared" si="131"/>
        <v>375</v>
      </c>
      <c r="H343" s="159"/>
      <c r="I343" s="159"/>
      <c r="J343" s="159"/>
      <c r="K343" s="159"/>
      <c r="L343" s="159"/>
      <c r="M343" s="159"/>
      <c r="N343" s="159"/>
      <c r="O343" s="158">
        <f t="shared" si="133"/>
        <v>375</v>
      </c>
      <c r="P343" s="159">
        <v>750</v>
      </c>
      <c r="Q343" s="158">
        <f t="shared" si="125"/>
        <v>-375</v>
      </c>
      <c r="R343" s="158">
        <f t="shared" si="132"/>
        <v>375</v>
      </c>
      <c r="S343" s="159"/>
      <c r="T343" s="159"/>
      <c r="U343" s="159"/>
      <c r="V343" s="159"/>
      <c r="W343" s="159"/>
      <c r="X343" s="159"/>
      <c r="Y343" s="159"/>
      <c r="Z343" s="158">
        <f t="shared" si="134"/>
        <v>375</v>
      </c>
      <c r="AA343" s="159">
        <v>750</v>
      </c>
      <c r="AB343" s="158">
        <f t="shared" ref="AB343:AB382" si="135">Q343+Z343-AA343</f>
        <v>-750</v>
      </c>
      <c r="AC343" s="158">
        <f t="shared" si="126"/>
        <v>375</v>
      </c>
      <c r="AD343" s="176"/>
      <c r="AE343" s="176"/>
      <c r="AF343" s="176"/>
      <c r="AG343" s="176"/>
      <c r="AH343" s="176"/>
      <c r="AI343" s="176"/>
      <c r="AJ343" s="176"/>
      <c r="AK343" s="177">
        <f t="shared" si="128"/>
        <v>375</v>
      </c>
      <c r="AL343" s="176"/>
      <c r="AM343" s="177">
        <f t="shared" si="129"/>
        <v>-375</v>
      </c>
      <c r="AN343" s="158">
        <f t="shared" si="127"/>
        <v>375</v>
      </c>
      <c r="AO343" s="176"/>
      <c r="AP343" s="176">
        <v>50</v>
      </c>
      <c r="AQ343" s="176">
        <v>288</v>
      </c>
      <c r="AR343" s="176"/>
      <c r="AS343" s="176"/>
      <c r="AT343" s="176"/>
      <c r="AU343" s="176"/>
      <c r="AV343" s="177">
        <f t="shared" si="117"/>
        <v>713</v>
      </c>
      <c r="AW343" s="176">
        <v>338</v>
      </c>
      <c r="AX343" s="176">
        <f t="shared" si="130"/>
        <v>0</v>
      </c>
      <c r="AY343" s="137" t="str">
        <f t="shared" si="122"/>
        <v>*</v>
      </c>
      <c r="BA343" s="139" t="str">
        <f t="shared" si="121"/>
        <v>Расчёт за 2010</v>
      </c>
      <c r="BE343" s="143" t="str">
        <f>IF(F343='База 2009'!AY363,"ДА","ПРОверитЬ")</f>
        <v>ДА</v>
      </c>
    </row>
    <row r="344" spans="1:57">
      <c r="A344" s="138">
        <v>342</v>
      </c>
      <c r="B344" s="160" t="s">
        <v>730</v>
      </c>
      <c r="C344" s="213" t="s">
        <v>14</v>
      </c>
      <c r="D344" s="156" t="s">
        <v>846</v>
      </c>
      <c r="E344" s="161">
        <v>80</v>
      </c>
      <c r="F344" s="158">
        <v>0</v>
      </c>
      <c r="G344" s="158">
        <f t="shared" si="131"/>
        <v>240</v>
      </c>
      <c r="H344" s="159"/>
      <c r="I344" s="159"/>
      <c r="J344" s="159"/>
      <c r="K344" s="159"/>
      <c r="L344" s="159"/>
      <c r="M344" s="159"/>
      <c r="N344" s="159"/>
      <c r="O344" s="158">
        <f t="shared" si="133"/>
        <v>240</v>
      </c>
      <c r="P344" s="159">
        <v>240</v>
      </c>
      <c r="Q344" s="158">
        <f t="shared" si="125"/>
        <v>0</v>
      </c>
      <c r="R344" s="158">
        <f t="shared" si="132"/>
        <v>240</v>
      </c>
      <c r="S344" s="159"/>
      <c r="T344" s="159"/>
      <c r="U344" s="159"/>
      <c r="V344" s="159"/>
      <c r="W344" s="159"/>
      <c r="X344" s="159"/>
      <c r="Y344" s="159"/>
      <c r="Z344" s="158">
        <f t="shared" si="134"/>
        <v>240</v>
      </c>
      <c r="AA344" s="159">
        <v>240</v>
      </c>
      <c r="AB344" s="158">
        <f t="shared" si="135"/>
        <v>0</v>
      </c>
      <c r="AC344" s="158">
        <f t="shared" si="126"/>
        <v>240</v>
      </c>
      <c r="AD344" s="176"/>
      <c r="AE344" s="176"/>
      <c r="AF344" s="176"/>
      <c r="AG344" s="176"/>
      <c r="AH344" s="176"/>
      <c r="AI344" s="176"/>
      <c r="AJ344" s="176"/>
      <c r="AK344" s="177">
        <f t="shared" si="128"/>
        <v>240</v>
      </c>
      <c r="AL344" s="176">
        <v>240</v>
      </c>
      <c r="AM344" s="177">
        <f t="shared" si="129"/>
        <v>0</v>
      </c>
      <c r="AN344" s="158">
        <f t="shared" si="127"/>
        <v>240</v>
      </c>
      <c r="AO344" s="176"/>
      <c r="AP344" s="176"/>
      <c r="AQ344" s="176"/>
      <c r="AR344" s="176"/>
      <c r="AS344" s="176"/>
      <c r="AT344" s="176"/>
      <c r="AU344" s="176"/>
      <c r="AV344" s="177">
        <f t="shared" si="117"/>
        <v>240</v>
      </c>
      <c r="AW344" s="176">
        <v>240</v>
      </c>
      <c r="AX344" s="176">
        <f t="shared" si="130"/>
        <v>0</v>
      </c>
      <c r="AY344" s="137" t="str">
        <f t="shared" si="122"/>
        <v>*</v>
      </c>
      <c r="BA344" s="139" t="str">
        <f t="shared" si="121"/>
        <v>Расчёт за 2010</v>
      </c>
      <c r="BE344" s="143" t="str">
        <f>IF(F344='База 2009'!AY364,"ДА","ПРОверитЬ")</f>
        <v>ПРОверитЬ</v>
      </c>
    </row>
    <row r="345" spans="1:57">
      <c r="A345" s="138">
        <v>343</v>
      </c>
      <c r="B345" s="160" t="s">
        <v>732</v>
      </c>
      <c r="C345" s="213" t="s">
        <v>14</v>
      </c>
      <c r="D345" s="156" t="s">
        <v>734</v>
      </c>
      <c r="E345" s="161">
        <v>105</v>
      </c>
      <c r="F345" s="158">
        <v>0</v>
      </c>
      <c r="G345" s="158">
        <f t="shared" si="131"/>
        <v>315</v>
      </c>
      <c r="H345" s="159"/>
      <c r="I345" s="159"/>
      <c r="J345" s="159"/>
      <c r="K345" s="159"/>
      <c r="L345" s="159"/>
      <c r="M345" s="159"/>
      <c r="N345" s="159"/>
      <c r="O345" s="158">
        <f t="shared" si="133"/>
        <v>315</v>
      </c>
      <c r="P345" s="159"/>
      <c r="Q345" s="158">
        <f t="shared" si="125"/>
        <v>315</v>
      </c>
      <c r="R345" s="158">
        <f t="shared" si="132"/>
        <v>315</v>
      </c>
      <c r="S345" s="159"/>
      <c r="T345" s="159"/>
      <c r="U345" s="159"/>
      <c r="V345" s="159"/>
      <c r="W345" s="159"/>
      <c r="X345" s="159"/>
      <c r="Y345" s="159">
        <v>50</v>
      </c>
      <c r="Z345" s="158">
        <f t="shared" si="134"/>
        <v>365</v>
      </c>
      <c r="AA345" s="159"/>
      <c r="AB345" s="158">
        <f t="shared" si="135"/>
        <v>680</v>
      </c>
      <c r="AC345" s="158">
        <f t="shared" si="126"/>
        <v>315</v>
      </c>
      <c r="AD345" s="176"/>
      <c r="AE345" s="176"/>
      <c r="AF345" s="176"/>
      <c r="AG345" s="176"/>
      <c r="AH345" s="176"/>
      <c r="AI345" s="176"/>
      <c r="AJ345" s="176"/>
      <c r="AK345" s="177">
        <f t="shared" si="128"/>
        <v>315</v>
      </c>
      <c r="AL345" s="176">
        <v>680</v>
      </c>
      <c r="AM345" s="177">
        <f t="shared" si="129"/>
        <v>315</v>
      </c>
      <c r="AN345" s="158">
        <f t="shared" si="127"/>
        <v>315</v>
      </c>
      <c r="AO345" s="176"/>
      <c r="AP345" s="176"/>
      <c r="AQ345" s="176"/>
      <c r="AR345" s="176"/>
      <c r="AS345" s="176"/>
      <c r="AT345" s="176"/>
      <c r="AU345" s="176"/>
      <c r="AV345" s="177">
        <f t="shared" si="117"/>
        <v>315</v>
      </c>
      <c r="AW345" s="176">
        <v>630</v>
      </c>
      <c r="AX345" s="176">
        <f t="shared" si="130"/>
        <v>0</v>
      </c>
      <c r="AY345" s="137" t="str">
        <f t="shared" si="122"/>
        <v>*</v>
      </c>
      <c r="BA345" s="139" t="str">
        <f t="shared" si="121"/>
        <v>Расчёт за 2010</v>
      </c>
      <c r="BE345" s="143" t="str">
        <f>IF(F345='База 2009'!AY365,"ДА","ПРОверитЬ")</f>
        <v>ДА</v>
      </c>
    </row>
    <row r="346" spans="1:57">
      <c r="A346" s="138">
        <v>344</v>
      </c>
      <c r="B346" s="160" t="s">
        <v>735</v>
      </c>
      <c r="C346" s="213" t="s">
        <v>23</v>
      </c>
      <c r="D346" s="156" t="s">
        <v>12</v>
      </c>
      <c r="E346" s="161">
        <v>200</v>
      </c>
      <c r="F346" s="158">
        <v>0</v>
      </c>
      <c r="G346" s="158">
        <f t="shared" si="131"/>
        <v>600</v>
      </c>
      <c r="H346" s="159"/>
      <c r="I346" s="159"/>
      <c r="J346" s="159"/>
      <c r="K346" s="159"/>
      <c r="L346" s="159"/>
      <c r="M346" s="159"/>
      <c r="N346" s="159"/>
      <c r="O346" s="158">
        <f t="shared" si="133"/>
        <v>600</v>
      </c>
      <c r="P346" s="159"/>
      <c r="Q346" s="158">
        <f t="shared" si="125"/>
        <v>600</v>
      </c>
      <c r="R346" s="158">
        <f t="shared" si="132"/>
        <v>600</v>
      </c>
      <c r="S346" s="159"/>
      <c r="T346" s="159"/>
      <c r="U346" s="159"/>
      <c r="V346" s="159"/>
      <c r="W346" s="159"/>
      <c r="X346" s="159"/>
      <c r="Y346" s="159"/>
      <c r="Z346" s="158">
        <f t="shared" si="134"/>
        <v>600</v>
      </c>
      <c r="AA346" s="159">
        <v>1200</v>
      </c>
      <c r="AB346" s="158">
        <f t="shared" si="135"/>
        <v>0</v>
      </c>
      <c r="AC346" s="158">
        <f t="shared" si="126"/>
        <v>600</v>
      </c>
      <c r="AD346" s="176"/>
      <c r="AE346" s="176"/>
      <c r="AF346" s="176"/>
      <c r="AG346" s="176"/>
      <c r="AH346" s="176"/>
      <c r="AI346" s="176"/>
      <c r="AJ346" s="176"/>
      <c r="AK346" s="177">
        <f t="shared" si="128"/>
        <v>600</v>
      </c>
      <c r="AL346" s="176"/>
      <c r="AM346" s="177">
        <f t="shared" si="129"/>
        <v>600</v>
      </c>
      <c r="AN346" s="158">
        <f t="shared" si="127"/>
        <v>600</v>
      </c>
      <c r="AO346" s="176"/>
      <c r="AP346" s="176"/>
      <c r="AQ346" s="176"/>
      <c r="AR346" s="176"/>
      <c r="AS346" s="176"/>
      <c r="AT346" s="176"/>
      <c r="AU346" s="176"/>
      <c r="AV346" s="177">
        <f t="shared" si="117"/>
        <v>600</v>
      </c>
      <c r="AW346" s="176">
        <v>1200</v>
      </c>
      <c r="AX346" s="176">
        <f t="shared" si="130"/>
        <v>0</v>
      </c>
      <c r="AY346" s="137" t="str">
        <f t="shared" si="122"/>
        <v>*</v>
      </c>
      <c r="BA346" s="139" t="str">
        <f t="shared" si="121"/>
        <v>Расчёт за 2010</v>
      </c>
      <c r="BE346" s="143" t="str">
        <f>IF(F346='База 2009'!AY366,"ДА","ПРОверитЬ")</f>
        <v>ДА</v>
      </c>
    </row>
    <row r="347" spans="1:57">
      <c r="A347" s="138">
        <v>345</v>
      </c>
      <c r="B347" s="160" t="s">
        <v>737</v>
      </c>
      <c r="C347" s="213" t="s">
        <v>14</v>
      </c>
      <c r="D347" s="156" t="s">
        <v>847</v>
      </c>
      <c r="E347" s="161">
        <v>96</v>
      </c>
      <c r="F347" s="158">
        <v>-288</v>
      </c>
      <c r="G347" s="158">
        <f t="shared" si="131"/>
        <v>288</v>
      </c>
      <c r="H347" s="159"/>
      <c r="I347" s="159"/>
      <c r="J347" s="159"/>
      <c r="K347" s="159"/>
      <c r="L347" s="159"/>
      <c r="M347" s="159"/>
      <c r="N347" s="159"/>
      <c r="O347" s="158">
        <f t="shared" si="133"/>
        <v>288</v>
      </c>
      <c r="P347" s="159"/>
      <c r="Q347" s="158">
        <f t="shared" si="125"/>
        <v>0</v>
      </c>
      <c r="R347" s="158">
        <f t="shared" si="132"/>
        <v>288</v>
      </c>
      <c r="S347" s="159"/>
      <c r="T347" s="159"/>
      <c r="U347" s="159"/>
      <c r="V347" s="159"/>
      <c r="W347" s="159"/>
      <c r="X347" s="159"/>
      <c r="Y347" s="159"/>
      <c r="Z347" s="158">
        <f t="shared" si="134"/>
        <v>288</v>
      </c>
      <c r="AA347" s="159">
        <v>288</v>
      </c>
      <c r="AB347" s="158">
        <f t="shared" si="135"/>
        <v>0</v>
      </c>
      <c r="AC347" s="158">
        <f t="shared" si="126"/>
        <v>288</v>
      </c>
      <c r="AD347" s="176"/>
      <c r="AE347" s="176"/>
      <c r="AF347" s="176"/>
      <c r="AG347" s="176"/>
      <c r="AH347" s="176"/>
      <c r="AI347" s="176"/>
      <c r="AJ347" s="176"/>
      <c r="AK347" s="177">
        <f t="shared" si="128"/>
        <v>288</v>
      </c>
      <c r="AL347" s="176"/>
      <c r="AM347" s="177">
        <f t="shared" si="129"/>
        <v>288</v>
      </c>
      <c r="AN347" s="158">
        <f t="shared" si="127"/>
        <v>288</v>
      </c>
      <c r="AO347" s="176"/>
      <c r="AP347" s="176"/>
      <c r="AQ347" s="176"/>
      <c r="AR347" s="176"/>
      <c r="AS347" s="176"/>
      <c r="AT347" s="176"/>
      <c r="AU347" s="176"/>
      <c r="AV347" s="177">
        <f t="shared" si="117"/>
        <v>288</v>
      </c>
      <c r="AW347" s="176">
        <v>864</v>
      </c>
      <c r="AX347" s="176">
        <f t="shared" si="130"/>
        <v>-288</v>
      </c>
      <c r="AY347" s="137" t="str">
        <f t="shared" si="122"/>
        <v/>
      </c>
      <c r="BA347" s="139" t="str">
        <f t="shared" si="121"/>
        <v>Предоплата за 2011</v>
      </c>
      <c r="BE347" s="143" t="str">
        <f>IF(F347='База 2009'!AY367,"ДА","ПРОверитЬ")</f>
        <v>ПРОверитЬ</v>
      </c>
    </row>
    <row r="348" spans="1:57">
      <c r="A348" s="138">
        <v>346</v>
      </c>
      <c r="B348" s="160" t="s">
        <v>739</v>
      </c>
      <c r="C348" s="213" t="s">
        <v>14</v>
      </c>
      <c r="D348" s="156" t="s">
        <v>741</v>
      </c>
      <c r="E348" s="161">
        <v>100</v>
      </c>
      <c r="F348" s="158">
        <v>0</v>
      </c>
      <c r="G348" s="158">
        <f t="shared" si="131"/>
        <v>300</v>
      </c>
      <c r="H348" s="159"/>
      <c r="I348" s="159">
        <v>50</v>
      </c>
      <c r="J348" s="159">
        <v>260</v>
      </c>
      <c r="K348" s="159"/>
      <c r="L348" s="159"/>
      <c r="M348" s="159"/>
      <c r="N348" s="159"/>
      <c r="O348" s="158">
        <f t="shared" si="133"/>
        <v>610</v>
      </c>
      <c r="P348" s="159"/>
      <c r="Q348" s="158">
        <f t="shared" si="125"/>
        <v>610</v>
      </c>
      <c r="R348" s="158">
        <f t="shared" si="132"/>
        <v>300</v>
      </c>
      <c r="S348" s="159"/>
      <c r="T348" s="159"/>
      <c r="U348" s="159">
        <v>260</v>
      </c>
      <c r="V348" s="159"/>
      <c r="W348" s="159"/>
      <c r="X348" s="159"/>
      <c r="Y348" s="159">
        <v>50</v>
      </c>
      <c r="Z348" s="158">
        <f t="shared" si="134"/>
        <v>610</v>
      </c>
      <c r="AA348" s="159">
        <v>400</v>
      </c>
      <c r="AB348" s="158">
        <f t="shared" si="135"/>
        <v>820</v>
      </c>
      <c r="AC348" s="158">
        <f t="shared" si="126"/>
        <v>300</v>
      </c>
      <c r="AD348" s="176"/>
      <c r="AE348" s="176"/>
      <c r="AF348" s="176"/>
      <c r="AG348" s="176"/>
      <c r="AH348" s="176"/>
      <c r="AI348" s="176"/>
      <c r="AJ348" s="176"/>
      <c r="AK348" s="177">
        <f t="shared" si="128"/>
        <v>300</v>
      </c>
      <c r="AL348" s="176"/>
      <c r="AM348" s="177">
        <f t="shared" si="129"/>
        <v>1120</v>
      </c>
      <c r="AN348" s="158">
        <f t="shared" si="127"/>
        <v>300</v>
      </c>
      <c r="AO348" s="176"/>
      <c r="AP348" s="176"/>
      <c r="AQ348" s="176"/>
      <c r="AR348" s="176"/>
      <c r="AS348" s="176"/>
      <c r="AT348" s="176"/>
      <c r="AU348" s="176"/>
      <c r="AV348" s="177">
        <f t="shared" si="117"/>
        <v>300</v>
      </c>
      <c r="AW348" s="176"/>
      <c r="AX348" s="176">
        <f t="shared" si="130"/>
        <v>1420</v>
      </c>
      <c r="AY348" s="137" t="str">
        <f t="shared" si="122"/>
        <v/>
      </c>
      <c r="BA348" s="139" t="str">
        <f t="shared" si="121"/>
        <v>Долг</v>
      </c>
      <c r="BE348" s="143" t="str">
        <f>IF(F348='База 2009'!AY368,"ДА","ПРОверитЬ")</f>
        <v>ДА</v>
      </c>
    </row>
    <row r="349" spans="1:57">
      <c r="A349" s="138">
        <v>347</v>
      </c>
      <c r="B349" s="160" t="s">
        <v>742</v>
      </c>
      <c r="C349" s="213" t="s">
        <v>14</v>
      </c>
      <c r="D349" s="156" t="s">
        <v>744</v>
      </c>
      <c r="E349" s="161">
        <v>125</v>
      </c>
      <c r="F349" s="158">
        <v>750</v>
      </c>
      <c r="G349" s="158">
        <f t="shared" si="131"/>
        <v>375</v>
      </c>
      <c r="H349" s="159"/>
      <c r="I349" s="159"/>
      <c r="J349" s="159"/>
      <c r="K349" s="159"/>
      <c r="L349" s="159"/>
      <c r="M349" s="159"/>
      <c r="N349" s="159"/>
      <c r="O349" s="158">
        <f t="shared" si="133"/>
        <v>375</v>
      </c>
      <c r="P349" s="159"/>
      <c r="Q349" s="158">
        <f t="shared" si="125"/>
        <v>1125</v>
      </c>
      <c r="R349" s="158">
        <f t="shared" si="132"/>
        <v>375</v>
      </c>
      <c r="S349" s="159"/>
      <c r="T349" s="159"/>
      <c r="U349" s="159"/>
      <c r="V349" s="159"/>
      <c r="W349" s="159"/>
      <c r="X349" s="159"/>
      <c r="Y349" s="159"/>
      <c r="Z349" s="158">
        <f t="shared" si="134"/>
        <v>375</v>
      </c>
      <c r="AA349" s="159"/>
      <c r="AB349" s="158">
        <f t="shared" si="135"/>
        <v>1500</v>
      </c>
      <c r="AC349" s="158">
        <f t="shared" si="126"/>
        <v>375</v>
      </c>
      <c r="AD349" s="176"/>
      <c r="AE349" s="176"/>
      <c r="AF349" s="176"/>
      <c r="AG349" s="176"/>
      <c r="AH349" s="176"/>
      <c r="AI349" s="176"/>
      <c r="AJ349" s="176"/>
      <c r="AK349" s="177">
        <f t="shared" si="128"/>
        <v>375</v>
      </c>
      <c r="AL349" s="176"/>
      <c r="AM349" s="177">
        <f t="shared" si="129"/>
        <v>1875</v>
      </c>
      <c r="AN349" s="158">
        <f t="shared" si="127"/>
        <v>375</v>
      </c>
      <c r="AO349" s="176"/>
      <c r="AP349" s="176"/>
      <c r="AQ349" s="176"/>
      <c r="AR349" s="176"/>
      <c r="AS349" s="176"/>
      <c r="AT349" s="176"/>
      <c r="AU349" s="176"/>
      <c r="AV349" s="177">
        <f t="shared" si="117"/>
        <v>375</v>
      </c>
      <c r="AW349" s="176">
        <v>2250</v>
      </c>
      <c r="AX349" s="176">
        <f t="shared" si="130"/>
        <v>0</v>
      </c>
      <c r="AY349" s="137" t="str">
        <f t="shared" si="122"/>
        <v>*</v>
      </c>
      <c r="AZ349" s="233" t="s">
        <v>1121</v>
      </c>
      <c r="BA349" s="139" t="str">
        <f t="shared" si="121"/>
        <v>Расчёт за 2010</v>
      </c>
      <c r="BE349" s="143" t="str">
        <f>IF(F349='База 2009'!AY369,"ДА","ПРОверитЬ")</f>
        <v>ПРОверитЬ</v>
      </c>
    </row>
    <row r="350" spans="1:57">
      <c r="A350" s="138">
        <v>348</v>
      </c>
      <c r="B350" s="160" t="s">
        <v>745</v>
      </c>
      <c r="C350" s="213" t="s">
        <v>14</v>
      </c>
      <c r="D350" s="156" t="s">
        <v>365</v>
      </c>
      <c r="E350" s="161">
        <v>195</v>
      </c>
      <c r="F350" s="158">
        <v>0</v>
      </c>
      <c r="G350" s="158">
        <f t="shared" si="131"/>
        <v>585</v>
      </c>
      <c r="H350" s="159">
        <v>90</v>
      </c>
      <c r="I350" s="159"/>
      <c r="J350" s="159"/>
      <c r="K350" s="159"/>
      <c r="L350" s="159"/>
      <c r="M350" s="159"/>
      <c r="N350" s="159">
        <v>70</v>
      </c>
      <c r="O350" s="158">
        <f t="shared" si="133"/>
        <v>745</v>
      </c>
      <c r="P350" s="159">
        <v>745</v>
      </c>
      <c r="Q350" s="158">
        <f t="shared" si="125"/>
        <v>0</v>
      </c>
      <c r="R350" s="158">
        <f t="shared" si="132"/>
        <v>585</v>
      </c>
      <c r="S350" s="159"/>
      <c r="T350" s="159">
        <v>50</v>
      </c>
      <c r="U350" s="159"/>
      <c r="V350" s="159"/>
      <c r="W350" s="159"/>
      <c r="X350" s="159"/>
      <c r="Y350" s="159">
        <v>50</v>
      </c>
      <c r="Z350" s="158">
        <f t="shared" si="134"/>
        <v>685</v>
      </c>
      <c r="AA350" s="159">
        <v>685</v>
      </c>
      <c r="AB350" s="158">
        <f t="shared" si="135"/>
        <v>0</v>
      </c>
      <c r="AC350" s="158">
        <f t="shared" si="126"/>
        <v>585</v>
      </c>
      <c r="AD350" s="176"/>
      <c r="AE350" s="176"/>
      <c r="AF350" s="176"/>
      <c r="AG350" s="176"/>
      <c r="AH350" s="176"/>
      <c r="AI350" s="176"/>
      <c r="AJ350" s="176"/>
      <c r="AK350" s="177">
        <f t="shared" si="128"/>
        <v>585</v>
      </c>
      <c r="AL350" s="176">
        <v>585</v>
      </c>
      <c r="AM350" s="177">
        <f t="shared" si="129"/>
        <v>0</v>
      </c>
      <c r="AN350" s="158">
        <f t="shared" si="127"/>
        <v>585</v>
      </c>
      <c r="AO350" s="176"/>
      <c r="AP350" s="176"/>
      <c r="AQ350" s="176"/>
      <c r="AR350" s="176"/>
      <c r="AS350" s="176"/>
      <c r="AT350" s="176"/>
      <c r="AU350" s="176"/>
      <c r="AV350" s="177">
        <f t="shared" si="117"/>
        <v>585</v>
      </c>
      <c r="AW350" s="176">
        <v>585</v>
      </c>
      <c r="AX350" s="176">
        <f t="shared" si="130"/>
        <v>0</v>
      </c>
      <c r="AY350" s="137" t="str">
        <f t="shared" si="122"/>
        <v>*</v>
      </c>
      <c r="AZ350" s="137" t="s">
        <v>1121</v>
      </c>
      <c r="BA350" s="139" t="str">
        <f t="shared" si="121"/>
        <v>Расчёт за 2010</v>
      </c>
    </row>
    <row r="351" spans="1:57">
      <c r="A351" s="138">
        <v>349</v>
      </c>
      <c r="B351" s="160" t="s">
        <v>951</v>
      </c>
      <c r="C351" s="213" t="s">
        <v>23</v>
      </c>
      <c r="D351" s="156" t="s">
        <v>950</v>
      </c>
      <c r="E351" s="161">
        <v>50</v>
      </c>
      <c r="F351" s="158">
        <v>0</v>
      </c>
      <c r="G351" s="158">
        <f t="shared" si="131"/>
        <v>150</v>
      </c>
      <c r="H351" s="159"/>
      <c r="I351" s="159"/>
      <c r="J351" s="159"/>
      <c r="K351" s="159"/>
      <c r="L351" s="159"/>
      <c r="M351" s="159"/>
      <c r="N351" s="159"/>
      <c r="O351" s="158">
        <f t="shared" si="133"/>
        <v>150</v>
      </c>
      <c r="P351" s="159"/>
      <c r="Q351" s="158">
        <f t="shared" si="125"/>
        <v>150</v>
      </c>
      <c r="R351" s="158">
        <f t="shared" si="132"/>
        <v>150</v>
      </c>
      <c r="S351" s="159"/>
      <c r="T351" s="159"/>
      <c r="U351" s="159"/>
      <c r="V351" s="159"/>
      <c r="W351" s="159"/>
      <c r="X351" s="159"/>
      <c r="Y351" s="159"/>
      <c r="Z351" s="158">
        <f t="shared" si="134"/>
        <v>150</v>
      </c>
      <c r="AA351" s="159">
        <v>600</v>
      </c>
      <c r="AB351" s="158">
        <f t="shared" si="135"/>
        <v>-300</v>
      </c>
      <c r="AC351" s="158">
        <f t="shared" si="126"/>
        <v>150</v>
      </c>
      <c r="AD351" s="176"/>
      <c r="AE351" s="176"/>
      <c r="AF351" s="176"/>
      <c r="AG351" s="176"/>
      <c r="AH351" s="176"/>
      <c r="AI351" s="176"/>
      <c r="AJ351" s="176"/>
      <c r="AK351" s="177">
        <f t="shared" si="128"/>
        <v>150</v>
      </c>
      <c r="AL351" s="176"/>
      <c r="AM351" s="177">
        <f t="shared" si="129"/>
        <v>-150</v>
      </c>
      <c r="AN351" s="158">
        <f t="shared" si="127"/>
        <v>150</v>
      </c>
      <c r="AO351" s="176"/>
      <c r="AP351" s="176"/>
      <c r="AQ351" s="176"/>
      <c r="AR351" s="176"/>
      <c r="AS351" s="176"/>
      <c r="AT351" s="176"/>
      <c r="AU351" s="176"/>
      <c r="AV351" s="177">
        <f t="shared" si="117"/>
        <v>150</v>
      </c>
      <c r="AW351" s="176"/>
      <c r="AX351" s="176">
        <f t="shared" si="130"/>
        <v>0</v>
      </c>
      <c r="AY351" s="137" t="str">
        <f t="shared" si="122"/>
        <v>*</v>
      </c>
      <c r="BA351" s="139" t="str">
        <f t="shared" si="121"/>
        <v>Расчёт за 2010</v>
      </c>
      <c r="BE351" s="143" t="str">
        <f>IF(F351='База 2009'!AY370,"ДА","ПРОверитЬ")</f>
        <v>ДА</v>
      </c>
    </row>
    <row r="352" spans="1:57">
      <c r="A352" s="138">
        <v>350</v>
      </c>
      <c r="B352" s="160" t="s">
        <v>746</v>
      </c>
      <c r="C352" s="213" t="s">
        <v>23</v>
      </c>
      <c r="D352" s="156" t="s">
        <v>748</v>
      </c>
      <c r="E352" s="161">
        <v>85</v>
      </c>
      <c r="F352" s="158">
        <v>0</v>
      </c>
      <c r="G352" s="158">
        <f t="shared" si="131"/>
        <v>255</v>
      </c>
      <c r="H352" s="159"/>
      <c r="I352" s="159"/>
      <c r="J352" s="159"/>
      <c r="K352" s="159"/>
      <c r="L352" s="159"/>
      <c r="M352" s="159"/>
      <c r="N352" s="159"/>
      <c r="O352" s="158">
        <f t="shared" si="133"/>
        <v>255</v>
      </c>
      <c r="P352" s="159">
        <v>1275</v>
      </c>
      <c r="Q352" s="158">
        <f t="shared" si="125"/>
        <v>-1020</v>
      </c>
      <c r="R352" s="158">
        <f t="shared" si="132"/>
        <v>255</v>
      </c>
      <c r="S352" s="159"/>
      <c r="T352" s="159"/>
      <c r="U352" s="159"/>
      <c r="V352" s="159"/>
      <c r="W352" s="159"/>
      <c r="X352" s="159"/>
      <c r="Y352" s="159"/>
      <c r="Z352" s="158">
        <f t="shared" si="134"/>
        <v>255</v>
      </c>
      <c r="AA352" s="159"/>
      <c r="AB352" s="158">
        <f t="shared" si="135"/>
        <v>-765</v>
      </c>
      <c r="AC352" s="158">
        <f t="shared" si="126"/>
        <v>255</v>
      </c>
      <c r="AD352" s="176"/>
      <c r="AE352" s="176">
        <v>50</v>
      </c>
      <c r="AF352" s="176"/>
      <c r="AG352" s="176"/>
      <c r="AH352" s="176"/>
      <c r="AI352" s="176"/>
      <c r="AJ352" s="176"/>
      <c r="AK352" s="177">
        <f t="shared" si="128"/>
        <v>305</v>
      </c>
      <c r="AL352" s="176"/>
      <c r="AM352" s="177">
        <f t="shared" si="129"/>
        <v>-460</v>
      </c>
      <c r="AN352" s="158">
        <f t="shared" si="127"/>
        <v>255</v>
      </c>
      <c r="AO352" s="176"/>
      <c r="AP352" s="176"/>
      <c r="AQ352" s="176"/>
      <c r="AR352" s="176"/>
      <c r="AS352" s="176"/>
      <c r="AT352" s="176"/>
      <c r="AU352" s="176"/>
      <c r="AV352" s="177">
        <f t="shared" si="117"/>
        <v>255</v>
      </c>
      <c r="AW352" s="176"/>
      <c r="AX352" s="176">
        <f t="shared" si="130"/>
        <v>-205</v>
      </c>
      <c r="AY352" s="137" t="str">
        <f t="shared" si="122"/>
        <v/>
      </c>
      <c r="BA352" s="139" t="str">
        <f t="shared" si="121"/>
        <v>Предоплата за 2011</v>
      </c>
      <c r="BE352" s="143" t="str">
        <f>IF(F352='База 2009'!AY371,"ДА","ПРОверитЬ")</f>
        <v>ПРОверитЬ</v>
      </c>
    </row>
    <row r="353" spans="1:57">
      <c r="A353" s="138">
        <v>351</v>
      </c>
      <c r="B353" s="155" t="s">
        <v>749</v>
      </c>
      <c r="C353" s="213" t="s">
        <v>10</v>
      </c>
      <c r="D353" s="156" t="s">
        <v>12</v>
      </c>
      <c r="E353" s="157">
        <v>140</v>
      </c>
      <c r="F353" s="158">
        <v>0</v>
      </c>
      <c r="G353" s="158">
        <f t="shared" si="131"/>
        <v>420</v>
      </c>
      <c r="H353" s="159"/>
      <c r="I353" s="159"/>
      <c r="J353" s="159"/>
      <c r="K353" s="159"/>
      <c r="L353" s="159"/>
      <c r="M353" s="159"/>
      <c r="N353" s="159"/>
      <c r="O353" s="158">
        <f t="shared" si="133"/>
        <v>420</v>
      </c>
      <c r="P353" s="159"/>
      <c r="Q353" s="158">
        <f t="shared" si="125"/>
        <v>420</v>
      </c>
      <c r="R353" s="158">
        <f t="shared" si="132"/>
        <v>420</v>
      </c>
      <c r="S353" s="159"/>
      <c r="T353" s="159"/>
      <c r="U353" s="159"/>
      <c r="V353" s="159"/>
      <c r="W353" s="159"/>
      <c r="X353" s="159"/>
      <c r="Y353" s="159"/>
      <c r="Z353" s="158">
        <f t="shared" si="134"/>
        <v>420</v>
      </c>
      <c r="AA353" s="159"/>
      <c r="AB353" s="158">
        <f t="shared" si="135"/>
        <v>840</v>
      </c>
      <c r="AC353" s="158">
        <f t="shared" si="126"/>
        <v>420</v>
      </c>
      <c r="AD353" s="176"/>
      <c r="AE353" s="176"/>
      <c r="AF353" s="176"/>
      <c r="AG353" s="176"/>
      <c r="AH353" s="176"/>
      <c r="AI353" s="176"/>
      <c r="AJ353" s="176"/>
      <c r="AK353" s="177">
        <f t="shared" si="128"/>
        <v>420</v>
      </c>
      <c r="AL353" s="176">
        <v>840</v>
      </c>
      <c r="AM353" s="177">
        <f t="shared" si="129"/>
        <v>420</v>
      </c>
      <c r="AN353" s="158">
        <f t="shared" si="127"/>
        <v>420</v>
      </c>
      <c r="AO353" s="176"/>
      <c r="AP353" s="176"/>
      <c r="AQ353" s="176"/>
      <c r="AR353" s="176"/>
      <c r="AS353" s="176"/>
      <c r="AT353" s="176"/>
      <c r="AU353" s="176"/>
      <c r="AV353" s="177">
        <f t="shared" si="117"/>
        <v>420</v>
      </c>
      <c r="AW353" s="176">
        <v>840</v>
      </c>
      <c r="AX353" s="176">
        <f t="shared" si="130"/>
        <v>0</v>
      </c>
      <c r="AY353" s="137" t="str">
        <f t="shared" si="122"/>
        <v>*</v>
      </c>
      <c r="BA353" s="139" t="str">
        <f t="shared" si="121"/>
        <v>Расчёт за 2010</v>
      </c>
      <c r="BE353" s="143" t="str">
        <f>IF(F353='База 2009'!AY372,"ДА","ПРОверитЬ")</f>
        <v>ДА</v>
      </c>
    </row>
    <row r="354" spans="1:57">
      <c r="A354" s="138">
        <v>352</v>
      </c>
      <c r="B354" s="169" t="s">
        <v>1135</v>
      </c>
      <c r="C354" s="215" t="s">
        <v>23</v>
      </c>
      <c r="D354" s="170" t="s">
        <v>1051</v>
      </c>
      <c r="E354" s="171">
        <v>70</v>
      </c>
      <c r="F354" s="166">
        <v>0</v>
      </c>
      <c r="G354" s="166">
        <v>0</v>
      </c>
      <c r="H354" s="167"/>
      <c r="I354" s="167"/>
      <c r="J354" s="167"/>
      <c r="K354" s="167"/>
      <c r="L354" s="167"/>
      <c r="M354" s="167"/>
      <c r="N354" s="167"/>
      <c r="O354" s="166">
        <f t="shared" si="133"/>
        <v>0</v>
      </c>
      <c r="P354" s="167"/>
      <c r="Q354" s="166">
        <f t="shared" si="125"/>
        <v>0</v>
      </c>
      <c r="R354" s="166">
        <v>0</v>
      </c>
      <c r="S354" s="167"/>
      <c r="T354" s="167"/>
      <c r="U354" s="167"/>
      <c r="V354" s="167"/>
      <c r="W354" s="167"/>
      <c r="X354" s="167"/>
      <c r="Y354" s="167"/>
      <c r="Z354" s="166">
        <f t="shared" si="134"/>
        <v>0</v>
      </c>
      <c r="AA354" s="167"/>
      <c r="AB354" s="166">
        <f t="shared" si="135"/>
        <v>0</v>
      </c>
      <c r="AC354" s="166">
        <v>0</v>
      </c>
      <c r="AD354" s="167"/>
      <c r="AE354" s="167"/>
      <c r="AF354" s="167"/>
      <c r="AG354" s="167"/>
      <c r="AH354" s="167"/>
      <c r="AI354" s="167"/>
      <c r="AJ354" s="167"/>
      <c r="AK354" s="166">
        <f t="shared" si="128"/>
        <v>0</v>
      </c>
      <c r="AL354" s="167"/>
      <c r="AM354" s="166">
        <f t="shared" si="129"/>
        <v>0</v>
      </c>
      <c r="AN354" s="166">
        <v>0</v>
      </c>
      <c r="AO354" s="167"/>
      <c r="AP354" s="167"/>
      <c r="AQ354" s="167"/>
      <c r="AR354" s="167"/>
      <c r="AS354" s="167"/>
      <c r="AT354" s="167"/>
      <c r="AU354" s="167"/>
      <c r="AV354" s="166">
        <f t="shared" si="117"/>
        <v>0</v>
      </c>
      <c r="AW354" s="167"/>
      <c r="AX354" s="167">
        <f t="shared" si="130"/>
        <v>0</v>
      </c>
      <c r="AY354" s="137" t="str">
        <f t="shared" si="122"/>
        <v>*</v>
      </c>
      <c r="BA354" s="139" t="str">
        <f t="shared" si="121"/>
        <v>Расчёт за 2010</v>
      </c>
      <c r="BE354" s="143" t="str">
        <f>IF(F354='База 2009'!AY374,"ДА","ПРОверитЬ")</f>
        <v>ДА</v>
      </c>
    </row>
    <row r="355" spans="1:57">
      <c r="A355" s="138">
        <v>353</v>
      </c>
      <c r="B355" s="160" t="s">
        <v>751</v>
      </c>
      <c r="C355" s="213" t="s">
        <v>14</v>
      </c>
      <c r="D355" s="156"/>
      <c r="E355" s="161">
        <v>70</v>
      </c>
      <c r="F355" s="158">
        <v>-210</v>
      </c>
      <c r="G355" s="158">
        <f>E355*3</f>
        <v>210</v>
      </c>
      <c r="H355" s="159"/>
      <c r="I355" s="159"/>
      <c r="J355" s="159"/>
      <c r="K355" s="159"/>
      <c r="L355" s="159"/>
      <c r="M355" s="159"/>
      <c r="N355" s="159"/>
      <c r="O355" s="158">
        <f t="shared" si="133"/>
        <v>210</v>
      </c>
      <c r="P355" s="159"/>
      <c r="Q355" s="158">
        <f t="shared" si="125"/>
        <v>0</v>
      </c>
      <c r="R355" s="158">
        <f t="shared" ref="R355:R363" si="136">E355*3</f>
        <v>210</v>
      </c>
      <c r="S355" s="159"/>
      <c r="T355" s="159"/>
      <c r="U355" s="159"/>
      <c r="V355" s="159"/>
      <c r="W355" s="159"/>
      <c r="X355" s="159"/>
      <c r="Y355" s="159"/>
      <c r="Z355" s="158">
        <f t="shared" si="134"/>
        <v>210</v>
      </c>
      <c r="AA355" s="159">
        <v>420</v>
      </c>
      <c r="AB355" s="158">
        <f t="shared" si="135"/>
        <v>-210</v>
      </c>
      <c r="AC355" s="158">
        <f t="shared" ref="AC355:AC363" si="137">$E355*3</f>
        <v>210</v>
      </c>
      <c r="AD355" s="176"/>
      <c r="AE355" s="176"/>
      <c r="AF355" s="176"/>
      <c r="AG355" s="176"/>
      <c r="AH355" s="176"/>
      <c r="AI355" s="176"/>
      <c r="AJ355" s="176"/>
      <c r="AK355" s="177">
        <f t="shared" si="128"/>
        <v>210</v>
      </c>
      <c r="AL355" s="176"/>
      <c r="AM355" s="177">
        <f t="shared" si="129"/>
        <v>0</v>
      </c>
      <c r="AN355" s="158">
        <f t="shared" ref="AN355:AN363" si="138">$E355*3</f>
        <v>210</v>
      </c>
      <c r="AO355" s="176"/>
      <c r="AP355" s="176"/>
      <c r="AQ355" s="176"/>
      <c r="AR355" s="176"/>
      <c r="AS355" s="176"/>
      <c r="AT355" s="176"/>
      <c r="AU355" s="176"/>
      <c r="AV355" s="177">
        <f t="shared" si="117"/>
        <v>210</v>
      </c>
      <c r="AW355" s="176">
        <v>210</v>
      </c>
      <c r="AX355" s="176">
        <f t="shared" si="130"/>
        <v>0</v>
      </c>
      <c r="AY355" s="137" t="str">
        <f t="shared" si="122"/>
        <v>*</v>
      </c>
      <c r="BA355" s="139" t="str">
        <f t="shared" si="121"/>
        <v>Расчёт за 2010</v>
      </c>
      <c r="BE355" s="143" t="str">
        <f>IF(F355='База 2009'!AY375,"ДА","ПРОверитЬ")</f>
        <v>ПРОверитЬ</v>
      </c>
    </row>
    <row r="356" spans="1:57">
      <c r="A356" s="138">
        <v>354</v>
      </c>
      <c r="B356" s="160" t="s">
        <v>752</v>
      </c>
      <c r="C356" s="213" t="s">
        <v>14</v>
      </c>
      <c r="D356" s="156" t="s">
        <v>754</v>
      </c>
      <c r="E356" s="161">
        <v>90</v>
      </c>
      <c r="F356" s="158">
        <v>0</v>
      </c>
      <c r="G356" s="158">
        <f>E356*3</f>
        <v>270</v>
      </c>
      <c r="H356" s="159"/>
      <c r="I356" s="159">
        <v>50</v>
      </c>
      <c r="J356" s="159"/>
      <c r="K356" s="159"/>
      <c r="L356" s="159"/>
      <c r="M356" s="159"/>
      <c r="N356" s="159"/>
      <c r="O356" s="158">
        <f t="shared" si="133"/>
        <v>320</v>
      </c>
      <c r="P356" s="159">
        <v>320</v>
      </c>
      <c r="Q356" s="158">
        <f t="shared" si="125"/>
        <v>0</v>
      </c>
      <c r="R356" s="158">
        <f t="shared" si="136"/>
        <v>270</v>
      </c>
      <c r="S356" s="159"/>
      <c r="T356" s="159"/>
      <c r="U356" s="159"/>
      <c r="V356" s="159"/>
      <c r="W356" s="159"/>
      <c r="X356" s="159"/>
      <c r="Y356" s="159"/>
      <c r="Z356" s="158">
        <f t="shared" si="134"/>
        <v>270</v>
      </c>
      <c r="AA356" s="159">
        <v>270</v>
      </c>
      <c r="AB356" s="158">
        <f t="shared" si="135"/>
        <v>0</v>
      </c>
      <c r="AC356" s="158">
        <f t="shared" si="137"/>
        <v>270</v>
      </c>
      <c r="AD356" s="176"/>
      <c r="AE356" s="176"/>
      <c r="AF356" s="176"/>
      <c r="AG356" s="176"/>
      <c r="AH356" s="176"/>
      <c r="AI356" s="176"/>
      <c r="AJ356" s="176"/>
      <c r="AK356" s="177">
        <f t="shared" si="128"/>
        <v>270</v>
      </c>
      <c r="AL356" s="176">
        <v>540</v>
      </c>
      <c r="AM356" s="177">
        <f t="shared" si="129"/>
        <v>-270</v>
      </c>
      <c r="AN356" s="158">
        <f t="shared" si="138"/>
        <v>270</v>
      </c>
      <c r="AO356" s="176"/>
      <c r="AP356" s="176">
        <v>100</v>
      </c>
      <c r="AQ356" s="176"/>
      <c r="AR356" s="176"/>
      <c r="AS356" s="176"/>
      <c r="AT356" s="176"/>
      <c r="AU356" s="176"/>
      <c r="AV356" s="177">
        <f t="shared" si="117"/>
        <v>370</v>
      </c>
      <c r="AW356" s="176">
        <v>50</v>
      </c>
      <c r="AX356" s="176">
        <f t="shared" si="130"/>
        <v>50</v>
      </c>
      <c r="AY356" s="137" t="str">
        <f t="shared" si="122"/>
        <v/>
      </c>
      <c r="BA356" s="139" t="str">
        <f t="shared" si="121"/>
        <v>Долг</v>
      </c>
      <c r="BE356" s="143" t="str">
        <f>IF(F356='База 2009'!AY376,"ДА","ПРОверитЬ")</f>
        <v>ДА</v>
      </c>
    </row>
    <row r="357" spans="1:57">
      <c r="A357" s="138">
        <v>355</v>
      </c>
      <c r="B357" s="162" t="s">
        <v>1136</v>
      </c>
      <c r="C357" s="214" t="s">
        <v>30</v>
      </c>
      <c r="D357" s="164"/>
      <c r="E357" s="162"/>
      <c r="F357" s="165">
        <v>1980</v>
      </c>
      <c r="G357" s="166">
        <f>E357*3</f>
        <v>0</v>
      </c>
      <c r="H357" s="167"/>
      <c r="I357" s="167"/>
      <c r="J357" s="167"/>
      <c r="K357" s="167"/>
      <c r="L357" s="167"/>
      <c r="M357" s="167"/>
      <c r="N357" s="167"/>
      <c r="O357" s="166">
        <f t="shared" si="133"/>
        <v>0</v>
      </c>
      <c r="P357" s="167"/>
      <c r="Q357" s="166">
        <f t="shared" si="125"/>
        <v>1980</v>
      </c>
      <c r="R357" s="166">
        <f t="shared" si="136"/>
        <v>0</v>
      </c>
      <c r="S357" s="167"/>
      <c r="T357" s="167"/>
      <c r="U357" s="167"/>
      <c r="V357" s="167"/>
      <c r="W357" s="167"/>
      <c r="X357" s="167"/>
      <c r="Y357" s="167"/>
      <c r="Z357" s="166">
        <f t="shared" si="134"/>
        <v>0</v>
      </c>
      <c r="AA357" s="167"/>
      <c r="AB357" s="166">
        <f t="shared" si="135"/>
        <v>1980</v>
      </c>
      <c r="AC357" s="166">
        <f t="shared" si="137"/>
        <v>0</v>
      </c>
      <c r="AD357" s="167"/>
      <c r="AE357" s="167"/>
      <c r="AF357" s="167"/>
      <c r="AG357" s="167"/>
      <c r="AH357" s="167"/>
      <c r="AI357" s="167"/>
      <c r="AJ357" s="167"/>
      <c r="AK357" s="166">
        <f t="shared" si="128"/>
        <v>0</v>
      </c>
      <c r="AL357" s="167"/>
      <c r="AM357" s="166">
        <f t="shared" si="129"/>
        <v>1980</v>
      </c>
      <c r="AN357" s="166">
        <f t="shared" si="138"/>
        <v>0</v>
      </c>
      <c r="AO357" s="167"/>
      <c r="AP357" s="167"/>
      <c r="AQ357" s="167"/>
      <c r="AR357" s="167"/>
      <c r="AS357" s="167"/>
      <c r="AT357" s="167"/>
      <c r="AU357" s="167"/>
      <c r="AV357" s="166">
        <f t="shared" si="117"/>
        <v>0</v>
      </c>
      <c r="AW357" s="167"/>
      <c r="AX357" s="167">
        <f t="shared" si="130"/>
        <v>1980</v>
      </c>
      <c r="AY357" s="137" t="str">
        <f t="shared" si="122"/>
        <v/>
      </c>
      <c r="AZ357" s="137" t="s">
        <v>1121</v>
      </c>
      <c r="BA357" s="139" t="str">
        <f t="shared" si="121"/>
        <v>Долг</v>
      </c>
      <c r="BE357" s="143" t="str">
        <f>IF(F357='База 2009'!AY377,"ДА","ПРОверитЬ")</f>
        <v>ПРОверитЬ</v>
      </c>
    </row>
    <row r="358" spans="1:57">
      <c r="A358" s="138">
        <v>356</v>
      </c>
      <c r="B358" s="160" t="s">
        <v>758</v>
      </c>
      <c r="C358" s="213" t="s">
        <v>14</v>
      </c>
      <c r="D358" s="156" t="s">
        <v>12</v>
      </c>
      <c r="E358" s="161">
        <v>85</v>
      </c>
      <c r="F358" s="158">
        <v>1020</v>
      </c>
      <c r="G358" s="158">
        <f>E358*3</f>
        <v>255</v>
      </c>
      <c r="H358" s="159"/>
      <c r="I358" s="159"/>
      <c r="J358" s="159"/>
      <c r="K358" s="159"/>
      <c r="L358" s="159"/>
      <c r="M358" s="159"/>
      <c r="N358" s="159"/>
      <c r="O358" s="158">
        <f t="shared" si="133"/>
        <v>255</v>
      </c>
      <c r="P358" s="159">
        <v>1275</v>
      </c>
      <c r="Q358" s="158">
        <f t="shared" si="125"/>
        <v>0</v>
      </c>
      <c r="R358" s="158">
        <f t="shared" si="136"/>
        <v>255</v>
      </c>
      <c r="S358" s="159"/>
      <c r="T358" s="159"/>
      <c r="U358" s="159"/>
      <c r="V358" s="159"/>
      <c r="W358" s="159"/>
      <c r="X358" s="159"/>
      <c r="Y358" s="159"/>
      <c r="Z358" s="158">
        <f t="shared" si="134"/>
        <v>255</v>
      </c>
      <c r="AA358" s="159"/>
      <c r="AB358" s="158">
        <f t="shared" si="135"/>
        <v>255</v>
      </c>
      <c r="AC358" s="158">
        <f t="shared" si="137"/>
        <v>255</v>
      </c>
      <c r="AD358" s="176"/>
      <c r="AE358" s="176"/>
      <c r="AF358" s="176"/>
      <c r="AG358" s="176"/>
      <c r="AH358" s="176"/>
      <c r="AI358" s="176"/>
      <c r="AJ358" s="176"/>
      <c r="AK358" s="177">
        <f t="shared" si="128"/>
        <v>255</v>
      </c>
      <c r="AL358" s="176"/>
      <c r="AM358" s="177">
        <f t="shared" si="129"/>
        <v>510</v>
      </c>
      <c r="AN358" s="158">
        <f t="shared" si="138"/>
        <v>255</v>
      </c>
      <c r="AO358" s="176"/>
      <c r="AP358" s="176"/>
      <c r="AQ358" s="176"/>
      <c r="AR358" s="176"/>
      <c r="AS358" s="176"/>
      <c r="AT358" s="176"/>
      <c r="AU358" s="176"/>
      <c r="AV358" s="177">
        <f t="shared" si="117"/>
        <v>255</v>
      </c>
      <c r="AW358" s="176"/>
      <c r="AX358" s="176">
        <f t="shared" si="130"/>
        <v>765</v>
      </c>
      <c r="AY358" s="137" t="str">
        <f t="shared" si="122"/>
        <v/>
      </c>
      <c r="BA358" s="139" t="str">
        <f t="shared" si="121"/>
        <v>Долг</v>
      </c>
      <c r="BE358" s="143" t="str">
        <f>IF(F358='База 2009'!AY378,"ДА","ПРОверитЬ")</f>
        <v>ПРОверитЬ</v>
      </c>
    </row>
    <row r="359" spans="1:57">
      <c r="A359" s="138">
        <v>357</v>
      </c>
      <c r="B359" s="221" t="s">
        <v>1152</v>
      </c>
      <c r="C359" s="213" t="s">
        <v>23</v>
      </c>
      <c r="D359" s="156" t="s">
        <v>12</v>
      </c>
      <c r="E359" s="161">
        <v>25</v>
      </c>
      <c r="F359" s="158">
        <v>0</v>
      </c>
      <c r="G359" s="158">
        <f>E359*3</f>
        <v>75</v>
      </c>
      <c r="H359" s="159"/>
      <c r="I359" s="159"/>
      <c r="J359" s="159"/>
      <c r="K359" s="159"/>
      <c r="L359" s="159"/>
      <c r="M359" s="159"/>
      <c r="N359" s="159"/>
      <c r="O359" s="158">
        <f t="shared" si="133"/>
        <v>75</v>
      </c>
      <c r="P359" s="159">
        <v>300</v>
      </c>
      <c r="Q359" s="158">
        <f t="shared" si="125"/>
        <v>-225</v>
      </c>
      <c r="R359" s="158">
        <f t="shared" si="136"/>
        <v>75</v>
      </c>
      <c r="S359" s="159"/>
      <c r="T359" s="159"/>
      <c r="U359" s="159"/>
      <c r="V359" s="159"/>
      <c r="W359" s="159"/>
      <c r="X359" s="159"/>
      <c r="Y359" s="159"/>
      <c r="Z359" s="158">
        <f t="shared" si="134"/>
        <v>75</v>
      </c>
      <c r="AA359" s="159"/>
      <c r="AB359" s="158">
        <f t="shared" si="135"/>
        <v>-150</v>
      </c>
      <c r="AC359" s="158">
        <f t="shared" si="137"/>
        <v>75</v>
      </c>
      <c r="AD359" s="176"/>
      <c r="AE359" s="176"/>
      <c r="AF359" s="176"/>
      <c r="AG359" s="176"/>
      <c r="AH359" s="176"/>
      <c r="AI359" s="176"/>
      <c r="AJ359" s="176"/>
      <c r="AK359" s="177">
        <f t="shared" si="128"/>
        <v>75</v>
      </c>
      <c r="AL359" s="176"/>
      <c r="AM359" s="177">
        <f t="shared" si="129"/>
        <v>-75</v>
      </c>
      <c r="AN359" s="158">
        <f t="shared" si="138"/>
        <v>75</v>
      </c>
      <c r="AO359" s="176"/>
      <c r="AP359" s="176"/>
      <c r="AQ359" s="176"/>
      <c r="AR359" s="176"/>
      <c r="AS359" s="176"/>
      <c r="AT359" s="176"/>
      <c r="AU359" s="176"/>
      <c r="AV359" s="177">
        <f t="shared" si="117"/>
        <v>75</v>
      </c>
      <c r="AW359" s="176"/>
      <c r="AX359" s="176">
        <f t="shared" si="130"/>
        <v>0</v>
      </c>
      <c r="AY359" s="137" t="str">
        <f t="shared" si="122"/>
        <v>*</v>
      </c>
      <c r="BA359" s="139" t="str">
        <f t="shared" si="121"/>
        <v>Расчёт за 2010</v>
      </c>
      <c r="BE359" s="143" t="str">
        <f>IF(F359='База 2009'!AY379,"ДА","ПРОверитЬ")</f>
        <v>ДА</v>
      </c>
    </row>
    <row r="360" spans="1:57">
      <c r="A360" s="138">
        <v>358</v>
      </c>
      <c r="B360" s="160" t="s">
        <v>1119</v>
      </c>
      <c r="C360" s="213" t="s">
        <v>23</v>
      </c>
      <c r="D360" s="156" t="s">
        <v>1120</v>
      </c>
      <c r="E360" s="161">
        <v>80</v>
      </c>
      <c r="F360" s="158">
        <v>0</v>
      </c>
      <c r="G360" s="158">
        <v>0</v>
      </c>
      <c r="H360" s="159"/>
      <c r="I360" s="159"/>
      <c r="J360" s="159"/>
      <c r="K360" s="159"/>
      <c r="L360" s="159"/>
      <c r="M360" s="159"/>
      <c r="N360" s="159"/>
      <c r="O360" s="158">
        <f t="shared" si="133"/>
        <v>0</v>
      </c>
      <c r="P360" s="159"/>
      <c r="Q360" s="158">
        <f t="shared" si="125"/>
        <v>0</v>
      </c>
      <c r="R360" s="158">
        <f t="shared" si="136"/>
        <v>240</v>
      </c>
      <c r="S360" s="159"/>
      <c r="T360" s="159"/>
      <c r="U360" s="159">
        <v>552</v>
      </c>
      <c r="V360" s="159"/>
      <c r="W360" s="159"/>
      <c r="X360" s="159"/>
      <c r="Y360" s="159">
        <v>50</v>
      </c>
      <c r="Z360" s="158">
        <f t="shared" si="134"/>
        <v>842</v>
      </c>
      <c r="AA360" s="159"/>
      <c r="AB360" s="158">
        <f t="shared" si="135"/>
        <v>842</v>
      </c>
      <c r="AC360" s="158">
        <f t="shared" si="137"/>
        <v>240</v>
      </c>
      <c r="AD360" s="159"/>
      <c r="AE360" s="159"/>
      <c r="AF360" s="159"/>
      <c r="AG360" s="159"/>
      <c r="AH360" s="159"/>
      <c r="AI360" s="159"/>
      <c r="AJ360" s="159"/>
      <c r="AK360" s="158">
        <f t="shared" si="128"/>
        <v>240</v>
      </c>
      <c r="AL360" s="159">
        <v>1322</v>
      </c>
      <c r="AM360" s="158">
        <f t="shared" si="129"/>
        <v>-240</v>
      </c>
      <c r="AN360" s="158">
        <f t="shared" si="138"/>
        <v>240</v>
      </c>
      <c r="AO360" s="159"/>
      <c r="AP360" s="159"/>
      <c r="AQ360" s="159"/>
      <c r="AR360" s="159"/>
      <c r="AS360" s="159"/>
      <c r="AT360" s="159"/>
      <c r="AU360" s="159"/>
      <c r="AV360" s="158">
        <f t="shared" si="117"/>
        <v>240</v>
      </c>
      <c r="AW360" s="159"/>
      <c r="AX360" s="159">
        <f t="shared" si="130"/>
        <v>0</v>
      </c>
      <c r="AY360" s="137" t="str">
        <f t="shared" si="122"/>
        <v>*</v>
      </c>
      <c r="BA360" s="139" t="str">
        <f t="shared" si="121"/>
        <v>Расчёт за 2010</v>
      </c>
      <c r="BE360" s="143" t="str">
        <f>IF(F360='База 2009'!AY380,"ДА","ПРОверитЬ")</f>
        <v>ДА</v>
      </c>
    </row>
    <row r="361" spans="1:57">
      <c r="A361" s="138">
        <v>359</v>
      </c>
      <c r="B361" s="221" t="s">
        <v>1266</v>
      </c>
      <c r="C361" s="213" t="s">
        <v>14</v>
      </c>
      <c r="D361" s="156" t="s">
        <v>12</v>
      </c>
      <c r="E361" s="161">
        <v>85</v>
      </c>
      <c r="F361" s="158">
        <v>0</v>
      </c>
      <c r="G361" s="158">
        <f t="shared" ref="G361:G382" si="139">E361*3</f>
        <v>255</v>
      </c>
      <c r="H361" s="159"/>
      <c r="I361" s="159"/>
      <c r="J361" s="159"/>
      <c r="K361" s="159"/>
      <c r="L361" s="159"/>
      <c r="M361" s="159"/>
      <c r="N361" s="159"/>
      <c r="O361" s="158">
        <f t="shared" si="133"/>
        <v>255</v>
      </c>
      <c r="P361" s="159"/>
      <c r="Q361" s="158">
        <f t="shared" si="125"/>
        <v>255</v>
      </c>
      <c r="R361" s="158">
        <f t="shared" si="136"/>
        <v>255</v>
      </c>
      <c r="S361" s="159"/>
      <c r="T361" s="159"/>
      <c r="U361" s="159"/>
      <c r="V361" s="159"/>
      <c r="W361" s="159"/>
      <c r="X361" s="159"/>
      <c r="Y361" s="159"/>
      <c r="Z361" s="158">
        <f t="shared" si="134"/>
        <v>255</v>
      </c>
      <c r="AA361" s="159">
        <v>510</v>
      </c>
      <c r="AB361" s="158">
        <f t="shared" si="135"/>
        <v>0</v>
      </c>
      <c r="AC361" s="158">
        <f t="shared" si="137"/>
        <v>255</v>
      </c>
      <c r="AD361" s="176"/>
      <c r="AE361" s="176">
        <v>50</v>
      </c>
      <c r="AF361" s="176"/>
      <c r="AG361" s="176"/>
      <c r="AH361" s="176"/>
      <c r="AI361" s="176"/>
      <c r="AJ361" s="176"/>
      <c r="AK361" s="177">
        <f t="shared" si="128"/>
        <v>305</v>
      </c>
      <c r="AL361" s="176"/>
      <c r="AM361" s="177">
        <f t="shared" si="129"/>
        <v>305</v>
      </c>
      <c r="AN361" s="158">
        <f t="shared" si="138"/>
        <v>255</v>
      </c>
      <c r="AO361" s="176"/>
      <c r="AP361" s="176"/>
      <c r="AQ361" s="176"/>
      <c r="AR361" s="176"/>
      <c r="AS361" s="176"/>
      <c r="AT361" s="176"/>
      <c r="AU361" s="176"/>
      <c r="AV361" s="177">
        <f t="shared" si="117"/>
        <v>255</v>
      </c>
      <c r="AW361" s="176">
        <v>560</v>
      </c>
      <c r="AX361" s="176">
        <f t="shared" si="130"/>
        <v>0</v>
      </c>
      <c r="AY361" s="137" t="str">
        <f t="shared" si="122"/>
        <v>*</v>
      </c>
      <c r="BA361" s="139" t="str">
        <f t="shared" si="121"/>
        <v>Расчёт за 2010</v>
      </c>
      <c r="BE361" s="143" t="str">
        <f>IF(F361='База 2009'!AY381,"ДА","ПРОверитЬ")</f>
        <v>ПРОверитЬ</v>
      </c>
    </row>
    <row r="362" spans="1:57">
      <c r="A362" s="138">
        <v>360</v>
      </c>
      <c r="B362" s="155" t="s">
        <v>763</v>
      </c>
      <c r="C362" s="213" t="s">
        <v>10</v>
      </c>
      <c r="D362" s="156" t="s">
        <v>765</v>
      </c>
      <c r="E362" s="157">
        <v>165</v>
      </c>
      <c r="F362" s="158">
        <v>0</v>
      </c>
      <c r="G362" s="158">
        <f t="shared" si="139"/>
        <v>495</v>
      </c>
      <c r="H362" s="159"/>
      <c r="I362" s="159"/>
      <c r="J362" s="159"/>
      <c r="K362" s="159"/>
      <c r="L362" s="159"/>
      <c r="M362" s="159"/>
      <c r="N362" s="159">
        <v>50</v>
      </c>
      <c r="O362" s="158">
        <f t="shared" si="133"/>
        <v>545</v>
      </c>
      <c r="P362" s="159">
        <v>495</v>
      </c>
      <c r="Q362" s="158">
        <f t="shared" si="125"/>
        <v>50</v>
      </c>
      <c r="R362" s="158">
        <f t="shared" si="136"/>
        <v>495</v>
      </c>
      <c r="S362" s="159"/>
      <c r="T362" s="159"/>
      <c r="U362" s="159"/>
      <c r="V362" s="159"/>
      <c r="W362" s="159"/>
      <c r="X362" s="159"/>
      <c r="Y362" s="159"/>
      <c r="Z362" s="158">
        <f t="shared" si="134"/>
        <v>495</v>
      </c>
      <c r="AA362" s="159">
        <v>495</v>
      </c>
      <c r="AB362" s="158">
        <f t="shared" si="135"/>
        <v>50</v>
      </c>
      <c r="AC362" s="158">
        <f t="shared" si="137"/>
        <v>495</v>
      </c>
      <c r="AD362" s="176"/>
      <c r="AE362" s="176"/>
      <c r="AF362" s="176"/>
      <c r="AG362" s="176"/>
      <c r="AH362" s="176"/>
      <c r="AI362" s="176"/>
      <c r="AJ362" s="176"/>
      <c r="AK362" s="177">
        <f t="shared" si="128"/>
        <v>495</v>
      </c>
      <c r="AL362" s="176">
        <v>1040</v>
      </c>
      <c r="AM362" s="177">
        <f t="shared" si="129"/>
        <v>-495</v>
      </c>
      <c r="AN362" s="158">
        <f t="shared" si="138"/>
        <v>495</v>
      </c>
      <c r="AO362" s="176"/>
      <c r="AP362" s="176"/>
      <c r="AQ362" s="176"/>
      <c r="AR362" s="176"/>
      <c r="AS362" s="176"/>
      <c r="AT362" s="176"/>
      <c r="AU362" s="176"/>
      <c r="AV362" s="177">
        <f t="shared" si="117"/>
        <v>495</v>
      </c>
      <c r="AW362" s="176"/>
      <c r="AX362" s="176">
        <f t="shared" si="130"/>
        <v>0</v>
      </c>
      <c r="AY362" s="137" t="str">
        <f t="shared" si="122"/>
        <v>*</v>
      </c>
      <c r="BA362" s="139" t="str">
        <f t="shared" si="121"/>
        <v>Расчёт за 2010</v>
      </c>
      <c r="BE362" s="143" t="str">
        <f>IF(F362='База 2009'!AY382,"ДА","ПРОверитЬ")</f>
        <v>ДА</v>
      </c>
    </row>
    <row r="363" spans="1:57">
      <c r="A363" s="138">
        <v>361</v>
      </c>
      <c r="B363" s="160" t="s">
        <v>766</v>
      </c>
      <c r="C363" s="213" t="s">
        <v>14</v>
      </c>
      <c r="D363" s="156" t="s">
        <v>328</v>
      </c>
      <c r="E363" s="161">
        <v>115</v>
      </c>
      <c r="F363" s="158">
        <v>0</v>
      </c>
      <c r="G363" s="158">
        <f t="shared" si="139"/>
        <v>345</v>
      </c>
      <c r="H363" s="159"/>
      <c r="I363" s="159"/>
      <c r="J363" s="159"/>
      <c r="K363" s="159"/>
      <c r="L363" s="159"/>
      <c r="M363" s="159"/>
      <c r="N363" s="159"/>
      <c r="O363" s="158">
        <f t="shared" si="133"/>
        <v>345</v>
      </c>
      <c r="P363" s="159">
        <v>345</v>
      </c>
      <c r="Q363" s="158">
        <f t="shared" si="125"/>
        <v>0</v>
      </c>
      <c r="R363" s="158">
        <f t="shared" si="136"/>
        <v>345</v>
      </c>
      <c r="S363" s="159"/>
      <c r="T363" s="159"/>
      <c r="U363" s="159"/>
      <c r="V363" s="159"/>
      <c r="W363" s="159"/>
      <c r="X363" s="159"/>
      <c r="Y363" s="159"/>
      <c r="Z363" s="158">
        <f t="shared" si="134"/>
        <v>345</v>
      </c>
      <c r="AA363" s="159">
        <v>345</v>
      </c>
      <c r="AB363" s="158">
        <f t="shared" si="135"/>
        <v>0</v>
      </c>
      <c r="AC363" s="158">
        <f t="shared" si="137"/>
        <v>345</v>
      </c>
      <c r="AD363" s="176"/>
      <c r="AE363" s="176"/>
      <c r="AF363" s="176"/>
      <c r="AG363" s="176"/>
      <c r="AH363" s="176"/>
      <c r="AI363" s="176"/>
      <c r="AJ363" s="176"/>
      <c r="AK363" s="177">
        <f t="shared" si="128"/>
        <v>345</v>
      </c>
      <c r="AL363" s="176">
        <v>690</v>
      </c>
      <c r="AM363" s="177">
        <f t="shared" si="129"/>
        <v>-345</v>
      </c>
      <c r="AN363" s="158">
        <f t="shared" si="138"/>
        <v>345</v>
      </c>
      <c r="AO363" s="176"/>
      <c r="AP363" s="176"/>
      <c r="AQ363" s="176"/>
      <c r="AR363" s="176"/>
      <c r="AS363" s="176"/>
      <c r="AT363" s="176"/>
      <c r="AU363" s="176"/>
      <c r="AV363" s="177">
        <f t="shared" si="117"/>
        <v>345</v>
      </c>
      <c r="AW363" s="176"/>
      <c r="AX363" s="176">
        <f t="shared" si="130"/>
        <v>0</v>
      </c>
      <c r="AY363" s="137" t="str">
        <f t="shared" si="122"/>
        <v>*</v>
      </c>
      <c r="AZ363" s="233" t="s">
        <v>1121</v>
      </c>
      <c r="BA363" s="139" t="str">
        <f t="shared" si="121"/>
        <v>Расчёт за 2010</v>
      </c>
      <c r="BE363" s="143" t="str">
        <f>IF(F363='База 2009'!AY384,"ДА","ПРОверитЬ")</f>
        <v>ДА</v>
      </c>
    </row>
    <row r="364" spans="1:57">
      <c r="A364" s="138">
        <v>362</v>
      </c>
      <c r="B364" s="223" t="s">
        <v>1151</v>
      </c>
      <c r="C364" s="215" t="s">
        <v>23</v>
      </c>
      <c r="D364" s="170" t="s">
        <v>769</v>
      </c>
      <c r="E364" s="171">
        <v>85</v>
      </c>
      <c r="F364" s="166">
        <v>255</v>
      </c>
      <c r="G364" s="166">
        <f t="shared" si="139"/>
        <v>255</v>
      </c>
      <c r="H364" s="167"/>
      <c r="I364" s="167"/>
      <c r="J364" s="167"/>
      <c r="K364" s="167"/>
      <c r="L364" s="167"/>
      <c r="M364" s="167"/>
      <c r="N364" s="167"/>
      <c r="O364" s="166">
        <f t="shared" si="133"/>
        <v>255</v>
      </c>
      <c r="P364" s="167"/>
      <c r="Q364" s="166">
        <v>611.45000000000005</v>
      </c>
      <c r="R364" s="166">
        <v>0</v>
      </c>
      <c r="S364" s="167"/>
      <c r="T364" s="167"/>
      <c r="U364" s="167"/>
      <c r="V364" s="167"/>
      <c r="W364" s="167"/>
      <c r="X364" s="167"/>
      <c r="Y364" s="167"/>
      <c r="Z364" s="166">
        <f t="shared" si="134"/>
        <v>0</v>
      </c>
      <c r="AA364" s="167"/>
      <c r="AB364" s="166">
        <f t="shared" si="135"/>
        <v>611.45000000000005</v>
      </c>
      <c r="AC364" s="166">
        <v>0</v>
      </c>
      <c r="AD364" s="167"/>
      <c r="AE364" s="167"/>
      <c r="AF364" s="167"/>
      <c r="AG364" s="167"/>
      <c r="AH364" s="167"/>
      <c r="AI364" s="167"/>
      <c r="AJ364" s="167"/>
      <c r="AK364" s="166">
        <f t="shared" si="128"/>
        <v>0</v>
      </c>
      <c r="AL364" s="167"/>
      <c r="AM364" s="166">
        <f t="shared" si="129"/>
        <v>611.45000000000005</v>
      </c>
      <c r="AN364" s="166">
        <v>0</v>
      </c>
      <c r="AO364" s="167"/>
      <c r="AP364" s="167"/>
      <c r="AQ364" s="167"/>
      <c r="AR364" s="167"/>
      <c r="AS364" s="167"/>
      <c r="AT364" s="167"/>
      <c r="AU364" s="167"/>
      <c r="AV364" s="166">
        <f t="shared" ref="AV364:AV382" si="140">SUM(AN364:AU364)</f>
        <v>0</v>
      </c>
      <c r="AW364" s="167"/>
      <c r="AX364" s="167">
        <f t="shared" si="130"/>
        <v>611.45000000000005</v>
      </c>
      <c r="AY364" s="137" t="str">
        <f t="shared" si="122"/>
        <v/>
      </c>
      <c r="BA364" s="139" t="str">
        <f t="shared" si="121"/>
        <v>Долг</v>
      </c>
      <c r="BE364" s="143" t="str">
        <f>IF(F364='База 2009'!AY385,"ДА","ПРОверитЬ")</f>
        <v>ПРОверитЬ</v>
      </c>
    </row>
    <row r="365" spans="1:57">
      <c r="A365" s="138">
        <v>363</v>
      </c>
      <c r="B365" s="155" t="s">
        <v>770</v>
      </c>
      <c r="C365" s="213" t="s">
        <v>10</v>
      </c>
      <c r="D365" s="156" t="s">
        <v>100</v>
      </c>
      <c r="E365" s="157">
        <v>375</v>
      </c>
      <c r="F365" s="158">
        <v>100</v>
      </c>
      <c r="G365" s="158">
        <f t="shared" si="139"/>
        <v>1125</v>
      </c>
      <c r="H365" s="159"/>
      <c r="I365" s="159"/>
      <c r="J365" s="159"/>
      <c r="K365" s="159"/>
      <c r="L365" s="159"/>
      <c r="M365" s="159"/>
      <c r="N365" s="159"/>
      <c r="O365" s="158">
        <f t="shared" ref="O365:O382" si="141">SUM(G365:N365)</f>
        <v>1125</v>
      </c>
      <c r="P365" s="159"/>
      <c r="Q365" s="158">
        <f t="shared" ref="Q365:Q382" si="142">F365+O365-P365</f>
        <v>1225</v>
      </c>
      <c r="R365" s="158">
        <f t="shared" ref="R365:R382" si="143">E365*3</f>
        <v>1125</v>
      </c>
      <c r="S365" s="159">
        <v>50</v>
      </c>
      <c r="T365" s="159"/>
      <c r="U365" s="159"/>
      <c r="V365" s="159"/>
      <c r="W365" s="159"/>
      <c r="X365" s="159"/>
      <c r="Y365" s="159">
        <v>70</v>
      </c>
      <c r="Z365" s="158">
        <f t="shared" ref="Z365:Z382" si="144">SUM(R365:Y365)</f>
        <v>1245</v>
      </c>
      <c r="AA365" s="159">
        <v>2250</v>
      </c>
      <c r="AB365" s="158">
        <f t="shared" si="135"/>
        <v>220</v>
      </c>
      <c r="AC365" s="158">
        <f t="shared" ref="AC365:AC374" si="145">$E365*3</f>
        <v>1125</v>
      </c>
      <c r="AD365" s="176"/>
      <c r="AE365" s="176"/>
      <c r="AF365" s="176"/>
      <c r="AG365" s="176">
        <v>555.9</v>
      </c>
      <c r="AH365" s="176"/>
      <c r="AI365" s="176"/>
      <c r="AJ365" s="176">
        <v>50</v>
      </c>
      <c r="AK365" s="177">
        <f t="shared" si="128"/>
        <v>1730.9</v>
      </c>
      <c r="AL365" s="176">
        <v>3730.9</v>
      </c>
      <c r="AM365" s="177">
        <f t="shared" si="129"/>
        <v>-1780</v>
      </c>
      <c r="AN365" s="158">
        <f t="shared" ref="AN365:AN374" si="146">$E365*3</f>
        <v>1125</v>
      </c>
      <c r="AO365" s="176"/>
      <c r="AP365" s="176"/>
      <c r="AQ365" s="176"/>
      <c r="AR365" s="176">
        <v>555.9</v>
      </c>
      <c r="AS365" s="176"/>
      <c r="AT365" s="176"/>
      <c r="AU365" s="176">
        <v>100</v>
      </c>
      <c r="AV365" s="177">
        <f t="shared" si="140"/>
        <v>1780.9</v>
      </c>
      <c r="AW365" s="176"/>
      <c r="AX365" s="176">
        <f t="shared" si="130"/>
        <v>0.90000000000009095</v>
      </c>
      <c r="AY365" s="137" t="str">
        <f t="shared" si="122"/>
        <v/>
      </c>
      <c r="BA365" s="139" t="str">
        <f t="shared" si="121"/>
        <v>Долг</v>
      </c>
      <c r="BE365" s="143" t="str">
        <f>IF(F365='База 2009'!AY386,"ДА","ПРОверитЬ")</f>
        <v>ПРОверитЬ</v>
      </c>
    </row>
    <row r="366" spans="1:57">
      <c r="A366" s="138">
        <v>364</v>
      </c>
      <c r="B366" s="160" t="s">
        <v>936</v>
      </c>
      <c r="C366" s="213" t="s">
        <v>14</v>
      </c>
      <c r="D366" s="156" t="s">
        <v>954</v>
      </c>
      <c r="E366" s="161">
        <v>20</v>
      </c>
      <c r="F366" s="158">
        <v>0</v>
      </c>
      <c r="G366" s="158">
        <f t="shared" si="139"/>
        <v>60</v>
      </c>
      <c r="H366" s="159">
        <v>50</v>
      </c>
      <c r="I366" s="159"/>
      <c r="J366" s="159"/>
      <c r="K366" s="159"/>
      <c r="L366" s="159"/>
      <c r="M366" s="159"/>
      <c r="N366" s="159"/>
      <c r="O366" s="158">
        <f t="shared" si="141"/>
        <v>110</v>
      </c>
      <c r="P366" s="159"/>
      <c r="Q366" s="158">
        <f t="shared" si="142"/>
        <v>110</v>
      </c>
      <c r="R366" s="158">
        <f t="shared" si="143"/>
        <v>60</v>
      </c>
      <c r="S366" s="159"/>
      <c r="T366" s="159"/>
      <c r="U366" s="159"/>
      <c r="V366" s="159"/>
      <c r="W366" s="159"/>
      <c r="X366" s="159"/>
      <c r="Y366" s="159"/>
      <c r="Z366" s="158">
        <f t="shared" si="144"/>
        <v>60</v>
      </c>
      <c r="AA366" s="159"/>
      <c r="AB366" s="158">
        <f t="shared" si="135"/>
        <v>170</v>
      </c>
      <c r="AC366" s="158">
        <f t="shared" si="145"/>
        <v>60</v>
      </c>
      <c r="AD366" s="176"/>
      <c r="AE366" s="176"/>
      <c r="AF366" s="176"/>
      <c r="AG366" s="176"/>
      <c r="AH366" s="176"/>
      <c r="AI366" s="176"/>
      <c r="AJ366" s="176"/>
      <c r="AK366" s="177">
        <f t="shared" si="128"/>
        <v>60</v>
      </c>
      <c r="AL366" s="176"/>
      <c r="AM366" s="177">
        <f t="shared" si="129"/>
        <v>230</v>
      </c>
      <c r="AN366" s="158">
        <f t="shared" si="146"/>
        <v>60</v>
      </c>
      <c r="AO366" s="176"/>
      <c r="AP366" s="176"/>
      <c r="AQ366" s="176"/>
      <c r="AR366" s="176"/>
      <c r="AS366" s="176"/>
      <c r="AT366" s="176"/>
      <c r="AU366" s="176"/>
      <c r="AV366" s="177">
        <f t="shared" si="140"/>
        <v>60</v>
      </c>
      <c r="AW366" s="176">
        <v>400</v>
      </c>
      <c r="AX366" s="176">
        <f t="shared" si="130"/>
        <v>-110</v>
      </c>
      <c r="AY366" s="137" t="str">
        <f t="shared" si="122"/>
        <v/>
      </c>
      <c r="AZ366" s="233" t="s">
        <v>1164</v>
      </c>
      <c r="BA366" s="139" t="str">
        <f t="shared" si="121"/>
        <v>Предоплата за 2011</v>
      </c>
      <c r="BE366" s="143" t="str">
        <f>IF(F366='База 2009'!AY387,"ДА","ПРОверитЬ")</f>
        <v>ДА</v>
      </c>
    </row>
    <row r="367" spans="1:57">
      <c r="A367" s="138">
        <v>365</v>
      </c>
      <c r="B367" s="155" t="s">
        <v>984</v>
      </c>
      <c r="C367" s="213" t="s">
        <v>14</v>
      </c>
      <c r="D367" s="156" t="s">
        <v>995</v>
      </c>
      <c r="E367" s="161">
        <v>60</v>
      </c>
      <c r="F367" s="158">
        <v>0</v>
      </c>
      <c r="G367" s="158">
        <f t="shared" si="139"/>
        <v>180</v>
      </c>
      <c r="H367" s="159"/>
      <c r="I367" s="159"/>
      <c r="J367" s="159"/>
      <c r="K367" s="159"/>
      <c r="L367" s="159"/>
      <c r="M367" s="159"/>
      <c r="N367" s="159"/>
      <c r="O367" s="158">
        <f t="shared" si="141"/>
        <v>180</v>
      </c>
      <c r="P367" s="159"/>
      <c r="Q367" s="158">
        <f t="shared" si="142"/>
        <v>180</v>
      </c>
      <c r="R367" s="158">
        <f t="shared" si="143"/>
        <v>180</v>
      </c>
      <c r="S367" s="159"/>
      <c r="T367" s="159"/>
      <c r="U367" s="159"/>
      <c r="V367" s="159"/>
      <c r="W367" s="159"/>
      <c r="X367" s="159"/>
      <c r="Y367" s="159"/>
      <c r="Z367" s="158">
        <f t="shared" si="144"/>
        <v>180</v>
      </c>
      <c r="AA367" s="159">
        <v>720</v>
      </c>
      <c r="AB367" s="158">
        <f t="shared" si="135"/>
        <v>-360</v>
      </c>
      <c r="AC367" s="158">
        <f t="shared" si="145"/>
        <v>180</v>
      </c>
      <c r="AD367" s="176"/>
      <c r="AE367" s="176"/>
      <c r="AF367" s="176"/>
      <c r="AG367" s="176"/>
      <c r="AH367" s="176"/>
      <c r="AI367" s="176"/>
      <c r="AJ367" s="176"/>
      <c r="AK367" s="177">
        <f t="shared" si="128"/>
        <v>180</v>
      </c>
      <c r="AL367" s="176"/>
      <c r="AM367" s="177">
        <f t="shared" si="129"/>
        <v>-180</v>
      </c>
      <c r="AN367" s="158">
        <f t="shared" si="146"/>
        <v>180</v>
      </c>
      <c r="AO367" s="176"/>
      <c r="AP367" s="176">
        <v>100</v>
      </c>
      <c r="AQ367" s="176"/>
      <c r="AR367" s="176"/>
      <c r="AS367" s="176"/>
      <c r="AT367" s="176"/>
      <c r="AU367" s="176">
        <v>50</v>
      </c>
      <c r="AV367" s="177">
        <f t="shared" si="140"/>
        <v>330</v>
      </c>
      <c r="AW367" s="176">
        <v>150</v>
      </c>
      <c r="AX367" s="176">
        <f t="shared" si="130"/>
        <v>0</v>
      </c>
      <c r="AY367" s="137" t="str">
        <f t="shared" si="122"/>
        <v>*</v>
      </c>
      <c r="BA367" s="139" t="str">
        <f t="shared" si="121"/>
        <v>Расчёт за 2010</v>
      </c>
      <c r="BE367" s="143" t="str">
        <f>IF(F367='База 2009'!AY388,"ДА","ПРОверитЬ")</f>
        <v>ДА</v>
      </c>
    </row>
    <row r="368" spans="1:57">
      <c r="A368" s="138">
        <v>366</v>
      </c>
      <c r="B368" s="155" t="s">
        <v>773</v>
      </c>
      <c r="C368" s="213" t="s">
        <v>10</v>
      </c>
      <c r="D368" s="156" t="s">
        <v>775</v>
      </c>
      <c r="E368" s="157">
        <v>140</v>
      </c>
      <c r="F368" s="158">
        <v>0</v>
      </c>
      <c r="G368" s="158">
        <f t="shared" si="139"/>
        <v>420</v>
      </c>
      <c r="H368" s="159"/>
      <c r="I368" s="159"/>
      <c r="J368" s="159"/>
      <c r="K368" s="159"/>
      <c r="L368" s="159"/>
      <c r="M368" s="159"/>
      <c r="N368" s="159"/>
      <c r="O368" s="158">
        <f t="shared" si="141"/>
        <v>420</v>
      </c>
      <c r="P368" s="159"/>
      <c r="Q368" s="158">
        <f t="shared" si="142"/>
        <v>420</v>
      </c>
      <c r="R368" s="158">
        <f t="shared" si="143"/>
        <v>420</v>
      </c>
      <c r="S368" s="159"/>
      <c r="T368" s="159"/>
      <c r="U368" s="159"/>
      <c r="V368" s="159"/>
      <c r="W368" s="159"/>
      <c r="X368" s="159"/>
      <c r="Y368" s="159">
        <v>50</v>
      </c>
      <c r="Z368" s="158">
        <f t="shared" si="144"/>
        <v>470</v>
      </c>
      <c r="AA368" s="159">
        <v>1310</v>
      </c>
      <c r="AB368" s="158">
        <f t="shared" si="135"/>
        <v>-420</v>
      </c>
      <c r="AC368" s="158">
        <f t="shared" si="145"/>
        <v>420</v>
      </c>
      <c r="AD368" s="176"/>
      <c r="AE368" s="176"/>
      <c r="AF368" s="176"/>
      <c r="AG368" s="176"/>
      <c r="AH368" s="176"/>
      <c r="AI368" s="176"/>
      <c r="AJ368" s="176"/>
      <c r="AK368" s="177">
        <f t="shared" si="128"/>
        <v>420</v>
      </c>
      <c r="AL368" s="176"/>
      <c r="AM368" s="177">
        <f t="shared" si="129"/>
        <v>0</v>
      </c>
      <c r="AN368" s="158">
        <f t="shared" si="146"/>
        <v>420</v>
      </c>
      <c r="AO368" s="176"/>
      <c r="AP368" s="176"/>
      <c r="AQ368" s="176"/>
      <c r="AR368" s="176"/>
      <c r="AS368" s="176"/>
      <c r="AT368" s="176"/>
      <c r="AU368" s="176"/>
      <c r="AV368" s="177">
        <f t="shared" si="140"/>
        <v>420</v>
      </c>
      <c r="AW368" s="176"/>
      <c r="AX368" s="176">
        <f t="shared" si="130"/>
        <v>420</v>
      </c>
      <c r="AY368" s="137" t="str">
        <f t="shared" si="122"/>
        <v/>
      </c>
      <c r="AZ368" s="137" t="s">
        <v>1121</v>
      </c>
      <c r="BA368" s="139" t="str">
        <f t="shared" si="121"/>
        <v>Долг</v>
      </c>
      <c r="BE368" s="143" t="str">
        <f>IF(F368='База 2009'!AY389,"ДА","ПРОверитЬ")</f>
        <v>ДА</v>
      </c>
    </row>
    <row r="369" spans="1:57">
      <c r="A369" s="138">
        <v>367</v>
      </c>
      <c r="B369" s="162" t="s">
        <v>776</v>
      </c>
      <c r="C369" s="214" t="s">
        <v>30</v>
      </c>
      <c r="D369" s="164"/>
      <c r="E369" s="162"/>
      <c r="F369" s="165">
        <v>0</v>
      </c>
      <c r="G369" s="166">
        <f t="shared" si="139"/>
        <v>0</v>
      </c>
      <c r="H369" s="167"/>
      <c r="I369" s="167"/>
      <c r="J369" s="167"/>
      <c r="K369" s="167"/>
      <c r="L369" s="167"/>
      <c r="M369" s="167"/>
      <c r="N369" s="167"/>
      <c r="O369" s="166">
        <f t="shared" si="141"/>
        <v>0</v>
      </c>
      <c r="P369" s="167"/>
      <c r="Q369" s="166">
        <f t="shared" si="142"/>
        <v>0</v>
      </c>
      <c r="R369" s="166">
        <f t="shared" si="143"/>
        <v>0</v>
      </c>
      <c r="S369" s="167"/>
      <c r="T369" s="167"/>
      <c r="U369" s="167"/>
      <c r="V369" s="167"/>
      <c r="W369" s="167"/>
      <c r="X369" s="167"/>
      <c r="Y369" s="167"/>
      <c r="Z369" s="166">
        <f t="shared" si="144"/>
        <v>0</v>
      </c>
      <c r="AA369" s="167"/>
      <c r="AB369" s="166">
        <f t="shared" si="135"/>
        <v>0</v>
      </c>
      <c r="AC369" s="166">
        <f t="shared" si="145"/>
        <v>0</v>
      </c>
      <c r="AD369" s="167"/>
      <c r="AE369" s="167"/>
      <c r="AF369" s="167"/>
      <c r="AG369" s="167"/>
      <c r="AH369" s="167"/>
      <c r="AI369" s="167"/>
      <c r="AJ369" s="167"/>
      <c r="AK369" s="166">
        <f t="shared" si="128"/>
        <v>0</v>
      </c>
      <c r="AL369" s="167"/>
      <c r="AM369" s="166">
        <f t="shared" si="129"/>
        <v>0</v>
      </c>
      <c r="AN369" s="166">
        <f t="shared" si="146"/>
        <v>0</v>
      </c>
      <c r="AO369" s="167"/>
      <c r="AP369" s="167"/>
      <c r="AQ369" s="167"/>
      <c r="AR369" s="167"/>
      <c r="AS369" s="167"/>
      <c r="AT369" s="167"/>
      <c r="AU369" s="167"/>
      <c r="AV369" s="166">
        <f t="shared" si="140"/>
        <v>0</v>
      </c>
      <c r="AW369" s="167"/>
      <c r="AX369" s="167">
        <f t="shared" si="130"/>
        <v>0</v>
      </c>
      <c r="AY369" s="137" t="str">
        <f t="shared" si="122"/>
        <v>*</v>
      </c>
      <c r="BA369" s="139" t="str">
        <f t="shared" si="121"/>
        <v>Расчёт за 2010</v>
      </c>
      <c r="BE369" s="143" t="str">
        <f>IF(F369='База 2009'!AY391,"ДА","ПРОверитЬ")</f>
        <v>ПРОверитЬ</v>
      </c>
    </row>
    <row r="370" spans="1:57">
      <c r="A370" s="138">
        <v>368</v>
      </c>
      <c r="B370" s="160" t="s">
        <v>777</v>
      </c>
      <c r="C370" s="213" t="s">
        <v>23</v>
      </c>
      <c r="D370" s="156" t="s">
        <v>911</v>
      </c>
      <c r="E370" s="161">
        <v>70</v>
      </c>
      <c r="F370" s="158">
        <v>0</v>
      </c>
      <c r="G370" s="158">
        <f t="shared" si="139"/>
        <v>210</v>
      </c>
      <c r="H370" s="159"/>
      <c r="I370" s="159"/>
      <c r="J370" s="159"/>
      <c r="K370" s="159"/>
      <c r="L370" s="159"/>
      <c r="M370" s="159"/>
      <c r="N370" s="159"/>
      <c r="O370" s="158">
        <f t="shared" si="141"/>
        <v>210</v>
      </c>
      <c r="P370" s="159">
        <v>840</v>
      </c>
      <c r="Q370" s="158">
        <f t="shared" si="142"/>
        <v>-630</v>
      </c>
      <c r="R370" s="158">
        <f t="shared" si="143"/>
        <v>210</v>
      </c>
      <c r="S370" s="159"/>
      <c r="T370" s="159"/>
      <c r="U370" s="159"/>
      <c r="V370" s="159"/>
      <c r="W370" s="159"/>
      <c r="X370" s="159"/>
      <c r="Y370" s="159"/>
      <c r="Z370" s="158">
        <f t="shared" si="144"/>
        <v>210</v>
      </c>
      <c r="AA370" s="159"/>
      <c r="AB370" s="158">
        <f t="shared" si="135"/>
        <v>-420</v>
      </c>
      <c r="AC370" s="158">
        <f t="shared" si="145"/>
        <v>210</v>
      </c>
      <c r="AD370" s="176"/>
      <c r="AE370" s="176"/>
      <c r="AF370" s="176"/>
      <c r="AG370" s="176"/>
      <c r="AH370" s="176"/>
      <c r="AI370" s="176"/>
      <c r="AJ370" s="176"/>
      <c r="AK370" s="177">
        <f t="shared" si="128"/>
        <v>210</v>
      </c>
      <c r="AL370" s="176"/>
      <c r="AM370" s="177">
        <f t="shared" si="129"/>
        <v>-210</v>
      </c>
      <c r="AN370" s="158">
        <f t="shared" si="146"/>
        <v>210</v>
      </c>
      <c r="AO370" s="176"/>
      <c r="AP370" s="176"/>
      <c r="AQ370" s="176"/>
      <c r="AR370" s="176"/>
      <c r="AS370" s="176"/>
      <c r="AT370" s="176"/>
      <c r="AU370" s="176"/>
      <c r="AV370" s="177">
        <f t="shared" si="140"/>
        <v>210</v>
      </c>
      <c r="AW370" s="176"/>
      <c r="AX370" s="176">
        <f t="shared" si="130"/>
        <v>0</v>
      </c>
      <c r="AY370" s="137" t="str">
        <f t="shared" si="122"/>
        <v>*</v>
      </c>
      <c r="BA370" s="139" t="str">
        <f t="shared" si="121"/>
        <v>Расчёт за 2010</v>
      </c>
      <c r="BE370" s="143" t="str">
        <f>IF(F370='База 2009'!AY392,"ДА","ПРОверитЬ")</f>
        <v>ДА</v>
      </c>
    </row>
    <row r="371" spans="1:57">
      <c r="A371" s="138">
        <v>369</v>
      </c>
      <c r="B371" s="160" t="s">
        <v>781</v>
      </c>
      <c r="C371" s="213" t="s">
        <v>14</v>
      </c>
      <c r="D371" s="156" t="s">
        <v>298</v>
      </c>
      <c r="E371" s="161">
        <v>90</v>
      </c>
      <c r="F371" s="158">
        <v>0</v>
      </c>
      <c r="G371" s="158">
        <f t="shared" si="139"/>
        <v>270</v>
      </c>
      <c r="H371" s="159"/>
      <c r="I371" s="159"/>
      <c r="J371" s="159"/>
      <c r="K371" s="159"/>
      <c r="L371" s="159"/>
      <c r="M371" s="159"/>
      <c r="N371" s="159"/>
      <c r="O371" s="158">
        <f t="shared" si="141"/>
        <v>270</v>
      </c>
      <c r="P371" s="159"/>
      <c r="Q371" s="158">
        <f t="shared" si="142"/>
        <v>270</v>
      </c>
      <c r="R371" s="158">
        <f t="shared" si="143"/>
        <v>270</v>
      </c>
      <c r="S371" s="159"/>
      <c r="T371" s="159"/>
      <c r="U371" s="159"/>
      <c r="V371" s="159"/>
      <c r="W371" s="159"/>
      <c r="X371" s="159"/>
      <c r="Y371" s="159">
        <v>50</v>
      </c>
      <c r="Z371" s="158">
        <f t="shared" si="144"/>
        <v>320</v>
      </c>
      <c r="AA371" s="159">
        <v>590</v>
      </c>
      <c r="AB371" s="158">
        <f t="shared" si="135"/>
        <v>0</v>
      </c>
      <c r="AC371" s="158">
        <f t="shared" si="145"/>
        <v>270</v>
      </c>
      <c r="AD371" s="176"/>
      <c r="AE371" s="176"/>
      <c r="AF371" s="176"/>
      <c r="AG371" s="176"/>
      <c r="AH371" s="176"/>
      <c r="AI371" s="176"/>
      <c r="AJ371" s="176"/>
      <c r="AK371" s="177">
        <f t="shared" si="128"/>
        <v>270</v>
      </c>
      <c r="AL371" s="176">
        <v>540</v>
      </c>
      <c r="AM371" s="177">
        <f t="shared" si="129"/>
        <v>-270</v>
      </c>
      <c r="AN371" s="158">
        <f t="shared" si="146"/>
        <v>270</v>
      </c>
      <c r="AO371" s="176"/>
      <c r="AP371" s="176"/>
      <c r="AQ371" s="176"/>
      <c r="AR371" s="176"/>
      <c r="AS371" s="176"/>
      <c r="AT371" s="176"/>
      <c r="AU371" s="176"/>
      <c r="AV371" s="177">
        <f t="shared" si="140"/>
        <v>270</v>
      </c>
      <c r="AW371" s="176"/>
      <c r="AX371" s="176">
        <f t="shared" si="130"/>
        <v>0</v>
      </c>
      <c r="AY371" s="137" t="str">
        <f t="shared" si="122"/>
        <v>*</v>
      </c>
      <c r="BA371" s="139" t="str">
        <f t="shared" si="121"/>
        <v>Расчёт за 2010</v>
      </c>
      <c r="BE371" s="143" t="str">
        <f>IF(F371='База 2009'!AY393,"ДА","ПРОверитЬ")</f>
        <v>ДА</v>
      </c>
    </row>
    <row r="372" spans="1:57">
      <c r="A372" s="138">
        <v>370</v>
      </c>
      <c r="B372" s="155" t="s">
        <v>783</v>
      </c>
      <c r="C372" s="213" t="s">
        <v>10</v>
      </c>
      <c r="D372" s="156" t="s">
        <v>784</v>
      </c>
      <c r="E372" s="157">
        <v>105</v>
      </c>
      <c r="F372" s="158">
        <v>0</v>
      </c>
      <c r="G372" s="158">
        <f t="shared" si="139"/>
        <v>315</v>
      </c>
      <c r="H372" s="159"/>
      <c r="I372" s="159"/>
      <c r="J372" s="159"/>
      <c r="K372" s="159"/>
      <c r="L372" s="159"/>
      <c r="M372" s="159"/>
      <c r="N372" s="159"/>
      <c r="O372" s="158">
        <f t="shared" si="141"/>
        <v>315</v>
      </c>
      <c r="P372" s="159">
        <v>315</v>
      </c>
      <c r="Q372" s="158">
        <f t="shared" si="142"/>
        <v>0</v>
      </c>
      <c r="R372" s="158">
        <f t="shared" si="143"/>
        <v>315</v>
      </c>
      <c r="S372" s="159"/>
      <c r="T372" s="159"/>
      <c r="U372" s="159"/>
      <c r="V372" s="159"/>
      <c r="W372" s="159"/>
      <c r="X372" s="159"/>
      <c r="Y372" s="159"/>
      <c r="Z372" s="158">
        <f t="shared" si="144"/>
        <v>315</v>
      </c>
      <c r="AA372" s="159">
        <v>315</v>
      </c>
      <c r="AB372" s="158">
        <f t="shared" si="135"/>
        <v>0</v>
      </c>
      <c r="AC372" s="158">
        <f t="shared" si="145"/>
        <v>315</v>
      </c>
      <c r="AD372" s="176"/>
      <c r="AE372" s="176"/>
      <c r="AF372" s="176"/>
      <c r="AG372" s="176"/>
      <c r="AH372" s="176"/>
      <c r="AI372" s="176"/>
      <c r="AJ372" s="176"/>
      <c r="AK372" s="177">
        <f t="shared" si="128"/>
        <v>315</v>
      </c>
      <c r="AL372" s="176">
        <v>630</v>
      </c>
      <c r="AM372" s="177">
        <f t="shared" si="129"/>
        <v>-315</v>
      </c>
      <c r="AN372" s="158">
        <f t="shared" si="146"/>
        <v>315</v>
      </c>
      <c r="AO372" s="176"/>
      <c r="AP372" s="176"/>
      <c r="AQ372" s="176"/>
      <c r="AR372" s="176"/>
      <c r="AS372" s="176"/>
      <c r="AT372" s="176"/>
      <c r="AU372" s="176"/>
      <c r="AV372" s="177">
        <f t="shared" si="140"/>
        <v>315</v>
      </c>
      <c r="AW372" s="176"/>
      <c r="AX372" s="176">
        <f t="shared" si="130"/>
        <v>0</v>
      </c>
      <c r="AY372" s="137" t="str">
        <f t="shared" si="122"/>
        <v>*</v>
      </c>
      <c r="BA372" s="139" t="str">
        <f t="shared" si="121"/>
        <v>Расчёт за 2010</v>
      </c>
      <c r="BE372" s="143" t="str">
        <f>IF(F372='База 2009'!AY394,"ДА","ПРОверитЬ")</f>
        <v>ДА</v>
      </c>
    </row>
    <row r="373" spans="1:57">
      <c r="A373" s="138">
        <v>371</v>
      </c>
      <c r="B373" s="160" t="s">
        <v>785</v>
      </c>
      <c r="C373" s="213" t="s">
        <v>14</v>
      </c>
      <c r="D373" s="156" t="s">
        <v>12</v>
      </c>
      <c r="E373" s="161">
        <v>390</v>
      </c>
      <c r="F373" s="158">
        <v>0</v>
      </c>
      <c r="G373" s="158">
        <f t="shared" si="139"/>
        <v>1170</v>
      </c>
      <c r="H373" s="159"/>
      <c r="I373" s="159"/>
      <c r="J373" s="159"/>
      <c r="K373" s="159"/>
      <c r="L373" s="159"/>
      <c r="M373" s="159"/>
      <c r="N373" s="159"/>
      <c r="O373" s="158">
        <f t="shared" si="141"/>
        <v>1170</v>
      </c>
      <c r="P373" s="159">
        <v>1170</v>
      </c>
      <c r="Q373" s="158">
        <f t="shared" si="142"/>
        <v>0</v>
      </c>
      <c r="R373" s="158">
        <f t="shared" si="143"/>
        <v>1170</v>
      </c>
      <c r="S373" s="159">
        <v>80</v>
      </c>
      <c r="T373" s="159"/>
      <c r="U373" s="159"/>
      <c r="V373" s="159"/>
      <c r="W373" s="159"/>
      <c r="X373" s="159"/>
      <c r="Y373" s="159">
        <v>120</v>
      </c>
      <c r="Z373" s="158">
        <f t="shared" si="144"/>
        <v>1370</v>
      </c>
      <c r="AA373" s="159">
        <v>1370</v>
      </c>
      <c r="AB373" s="158">
        <f t="shared" si="135"/>
        <v>0</v>
      </c>
      <c r="AC373" s="158">
        <f t="shared" si="145"/>
        <v>1170</v>
      </c>
      <c r="AD373" s="176"/>
      <c r="AE373" s="176"/>
      <c r="AF373" s="176"/>
      <c r="AG373" s="176"/>
      <c r="AH373" s="176"/>
      <c r="AI373" s="176"/>
      <c r="AJ373" s="176"/>
      <c r="AK373" s="177">
        <f t="shared" si="128"/>
        <v>1170</v>
      </c>
      <c r="AL373" s="176">
        <v>1170</v>
      </c>
      <c r="AM373" s="177">
        <f t="shared" si="129"/>
        <v>0</v>
      </c>
      <c r="AN373" s="158">
        <f t="shared" si="146"/>
        <v>1170</v>
      </c>
      <c r="AO373" s="176"/>
      <c r="AP373" s="176"/>
      <c r="AQ373" s="176"/>
      <c r="AR373" s="176"/>
      <c r="AS373" s="176"/>
      <c r="AT373" s="176"/>
      <c r="AU373" s="176"/>
      <c r="AV373" s="177">
        <f t="shared" si="140"/>
        <v>1170</v>
      </c>
      <c r="AW373" s="176">
        <v>1170</v>
      </c>
      <c r="AX373" s="176">
        <f t="shared" si="130"/>
        <v>0</v>
      </c>
      <c r="AY373" s="137" t="str">
        <f t="shared" si="122"/>
        <v>*</v>
      </c>
      <c r="BA373" s="139" t="str">
        <f t="shared" si="121"/>
        <v>Расчёт за 2010</v>
      </c>
      <c r="BE373" s="143" t="str">
        <f>IF(F373='База 2009'!AY395,"ДА","ПРОверитЬ")</f>
        <v>ДА</v>
      </c>
    </row>
    <row r="374" spans="1:57">
      <c r="A374" s="138">
        <v>372</v>
      </c>
      <c r="B374" s="155" t="s">
        <v>786</v>
      </c>
      <c r="C374" s="213" t="s">
        <v>10</v>
      </c>
      <c r="D374" s="156" t="s">
        <v>788</v>
      </c>
      <c r="E374" s="157">
        <v>165</v>
      </c>
      <c r="F374" s="158">
        <v>0</v>
      </c>
      <c r="G374" s="158">
        <f t="shared" si="139"/>
        <v>495</v>
      </c>
      <c r="H374" s="159"/>
      <c r="I374" s="159"/>
      <c r="J374" s="159"/>
      <c r="K374" s="159"/>
      <c r="L374" s="159"/>
      <c r="M374" s="159"/>
      <c r="N374" s="159"/>
      <c r="O374" s="158">
        <f t="shared" si="141"/>
        <v>495</v>
      </c>
      <c r="P374" s="159"/>
      <c r="Q374" s="158">
        <f t="shared" si="142"/>
        <v>495</v>
      </c>
      <c r="R374" s="158">
        <f t="shared" si="143"/>
        <v>495</v>
      </c>
      <c r="S374" s="159">
        <v>50</v>
      </c>
      <c r="T374" s="159">
        <v>50</v>
      </c>
      <c r="U374" s="159"/>
      <c r="V374" s="159"/>
      <c r="W374" s="159"/>
      <c r="X374" s="159"/>
      <c r="Y374" s="159">
        <v>120</v>
      </c>
      <c r="Z374" s="158">
        <f t="shared" si="144"/>
        <v>715</v>
      </c>
      <c r="AA374" s="159">
        <v>1210</v>
      </c>
      <c r="AB374" s="158">
        <f t="shared" si="135"/>
        <v>0</v>
      </c>
      <c r="AC374" s="158">
        <f t="shared" si="145"/>
        <v>495</v>
      </c>
      <c r="AD374" s="176"/>
      <c r="AE374" s="176"/>
      <c r="AF374" s="176"/>
      <c r="AG374" s="176"/>
      <c r="AH374" s="176"/>
      <c r="AI374" s="176"/>
      <c r="AJ374" s="176"/>
      <c r="AK374" s="177">
        <f t="shared" si="128"/>
        <v>495</v>
      </c>
      <c r="AL374" s="176">
        <v>990</v>
      </c>
      <c r="AM374" s="177">
        <f t="shared" si="129"/>
        <v>-495</v>
      </c>
      <c r="AN374" s="158">
        <f t="shared" si="146"/>
        <v>495</v>
      </c>
      <c r="AO374" s="176"/>
      <c r="AP374" s="176">
        <v>50</v>
      </c>
      <c r="AQ374" s="176"/>
      <c r="AR374" s="176"/>
      <c r="AS374" s="176"/>
      <c r="AT374" s="176"/>
      <c r="AU374" s="176"/>
      <c r="AV374" s="177">
        <f t="shared" si="140"/>
        <v>545</v>
      </c>
      <c r="AW374" s="176">
        <v>50</v>
      </c>
      <c r="AX374" s="176">
        <f t="shared" si="130"/>
        <v>0</v>
      </c>
      <c r="AY374" s="137" t="str">
        <f t="shared" si="122"/>
        <v>*</v>
      </c>
      <c r="AZ374" s="137"/>
      <c r="BA374" s="139" t="str">
        <f>IF(AX374=0,"Расчёт за 2010",IF(AX374&lt;0,"Предоплата за 2011","Долг"))</f>
        <v>Расчёт за 2010</v>
      </c>
      <c r="BE374" s="143" t="str">
        <f>IF(F374='База 2009'!AY396,"ДА","ПРОверитЬ")</f>
        <v>ПРОверитЬ</v>
      </c>
    </row>
    <row r="375" spans="1:57">
      <c r="A375" s="138">
        <v>373</v>
      </c>
      <c r="B375" s="223" t="s">
        <v>1193</v>
      </c>
      <c r="C375" s="215" t="s">
        <v>14</v>
      </c>
      <c r="D375" s="170" t="s">
        <v>959</v>
      </c>
      <c r="E375" s="171">
        <v>50</v>
      </c>
      <c r="F375" s="166">
        <v>600</v>
      </c>
      <c r="G375" s="166">
        <f t="shared" si="139"/>
        <v>150</v>
      </c>
      <c r="H375" s="167"/>
      <c r="I375" s="167"/>
      <c r="J375" s="167"/>
      <c r="K375" s="167"/>
      <c r="L375" s="167"/>
      <c r="M375" s="167"/>
      <c r="N375" s="167"/>
      <c r="O375" s="166">
        <f t="shared" si="141"/>
        <v>150</v>
      </c>
      <c r="P375" s="167"/>
      <c r="Q375" s="166">
        <f t="shared" si="142"/>
        <v>750</v>
      </c>
      <c r="R375" s="166">
        <f t="shared" si="143"/>
        <v>150</v>
      </c>
      <c r="S375" s="167"/>
      <c r="T375" s="167"/>
      <c r="U375" s="167"/>
      <c r="V375" s="167"/>
      <c r="W375" s="167"/>
      <c r="X375" s="167"/>
      <c r="Y375" s="167"/>
      <c r="Z375" s="166">
        <f t="shared" si="144"/>
        <v>150</v>
      </c>
      <c r="AA375" s="167"/>
      <c r="AB375" s="166">
        <f t="shared" si="135"/>
        <v>900</v>
      </c>
      <c r="AC375" s="166">
        <v>0</v>
      </c>
      <c r="AD375" s="167"/>
      <c r="AE375" s="167"/>
      <c r="AF375" s="167"/>
      <c r="AG375" s="167"/>
      <c r="AH375" s="167"/>
      <c r="AI375" s="167"/>
      <c r="AJ375" s="167"/>
      <c r="AK375" s="166">
        <f t="shared" si="128"/>
        <v>0</v>
      </c>
      <c r="AL375" s="167"/>
      <c r="AM375" s="166">
        <f t="shared" si="129"/>
        <v>900</v>
      </c>
      <c r="AN375" s="166">
        <v>0</v>
      </c>
      <c r="AO375" s="167"/>
      <c r="AP375" s="167"/>
      <c r="AQ375" s="167"/>
      <c r="AR375" s="167"/>
      <c r="AS375" s="167"/>
      <c r="AT375" s="167"/>
      <c r="AU375" s="167"/>
      <c r="AV375" s="166">
        <f t="shared" si="140"/>
        <v>0</v>
      </c>
      <c r="AW375" s="167"/>
      <c r="AX375" s="167">
        <f t="shared" si="130"/>
        <v>900</v>
      </c>
      <c r="AY375" s="137" t="str">
        <f t="shared" si="122"/>
        <v/>
      </c>
      <c r="BA375" s="139" t="str">
        <f>IF(AX375=0,"Расчёт за 2010",IF(AX375&lt;0,"Предоплата за 2011","Долг"))</f>
        <v>Долг</v>
      </c>
      <c r="BE375" s="143" t="str">
        <f>IF(F375='База 2009'!AY397,"ДА","ПРОверитЬ")</f>
        <v>ПРОверитЬ</v>
      </c>
    </row>
    <row r="376" spans="1:57">
      <c r="A376" s="138">
        <v>374</v>
      </c>
      <c r="B376" s="160" t="s">
        <v>789</v>
      </c>
      <c r="C376" s="213" t="s">
        <v>23</v>
      </c>
      <c r="D376" s="156" t="s">
        <v>791</v>
      </c>
      <c r="E376" s="161">
        <v>95</v>
      </c>
      <c r="F376" s="158">
        <v>0</v>
      </c>
      <c r="G376" s="158">
        <f t="shared" si="139"/>
        <v>285</v>
      </c>
      <c r="H376" s="159"/>
      <c r="I376" s="159"/>
      <c r="J376" s="159"/>
      <c r="K376" s="159"/>
      <c r="L376" s="159"/>
      <c r="M376" s="159"/>
      <c r="N376" s="159"/>
      <c r="O376" s="158">
        <f t="shared" si="141"/>
        <v>285</v>
      </c>
      <c r="P376" s="159"/>
      <c r="Q376" s="158">
        <f t="shared" si="142"/>
        <v>285</v>
      </c>
      <c r="R376" s="158">
        <f t="shared" si="143"/>
        <v>285</v>
      </c>
      <c r="S376" s="159"/>
      <c r="T376" s="159"/>
      <c r="U376" s="159"/>
      <c r="V376" s="159"/>
      <c r="W376" s="159"/>
      <c r="X376" s="159"/>
      <c r="Y376" s="159"/>
      <c r="Z376" s="158">
        <f t="shared" si="144"/>
        <v>285</v>
      </c>
      <c r="AA376" s="159">
        <v>1140</v>
      </c>
      <c r="AB376" s="158">
        <f t="shared" si="135"/>
        <v>-570</v>
      </c>
      <c r="AC376" s="158">
        <f t="shared" ref="AC376:AC382" si="147">$E376*3</f>
        <v>285</v>
      </c>
      <c r="AD376" s="176"/>
      <c r="AE376" s="176"/>
      <c r="AF376" s="176"/>
      <c r="AG376" s="176"/>
      <c r="AH376" s="176"/>
      <c r="AI376" s="176"/>
      <c r="AJ376" s="176"/>
      <c r="AK376" s="177">
        <f t="shared" si="128"/>
        <v>285</v>
      </c>
      <c r="AL376" s="176"/>
      <c r="AM376" s="177">
        <f t="shared" si="129"/>
        <v>-285</v>
      </c>
      <c r="AN376" s="158">
        <f t="shared" ref="AN376:AN382" si="148">$E376*3</f>
        <v>285</v>
      </c>
      <c r="AO376" s="176"/>
      <c r="AP376" s="176"/>
      <c r="AQ376" s="176"/>
      <c r="AR376" s="176"/>
      <c r="AS376" s="176"/>
      <c r="AT376" s="176"/>
      <c r="AU376" s="176"/>
      <c r="AV376" s="177">
        <f t="shared" si="140"/>
        <v>285</v>
      </c>
      <c r="AW376" s="176"/>
      <c r="AX376" s="176">
        <f t="shared" si="130"/>
        <v>0</v>
      </c>
      <c r="AY376" s="137" t="str">
        <f t="shared" si="122"/>
        <v>*</v>
      </c>
      <c r="BA376" s="139" t="str">
        <f>IF(AX376=0,"Расчёт за 2010",IF(AX376&lt;0,"Предоплата за 2011","Долг"))</f>
        <v>Расчёт за 2010</v>
      </c>
      <c r="BE376" s="143" t="str">
        <f>IF(F376='База 2009'!AY398,"ДА","ПРОверитЬ")</f>
        <v>ПРОверитЬ</v>
      </c>
    </row>
    <row r="377" spans="1:57">
      <c r="A377" s="138">
        <v>375</v>
      </c>
      <c r="B377" s="160" t="s">
        <v>792</v>
      </c>
      <c r="C377" s="213" t="s">
        <v>14</v>
      </c>
      <c r="D377" s="156" t="s">
        <v>12</v>
      </c>
      <c r="E377" s="161">
        <v>60</v>
      </c>
      <c r="F377" s="158">
        <v>0</v>
      </c>
      <c r="G377" s="158">
        <f t="shared" si="139"/>
        <v>180</v>
      </c>
      <c r="H377" s="159"/>
      <c r="I377" s="159"/>
      <c r="J377" s="159"/>
      <c r="K377" s="159"/>
      <c r="L377" s="159"/>
      <c r="M377" s="159"/>
      <c r="N377" s="159">
        <v>50</v>
      </c>
      <c r="O377" s="158">
        <f t="shared" si="141"/>
        <v>230</v>
      </c>
      <c r="P377" s="159">
        <v>300</v>
      </c>
      <c r="Q377" s="158">
        <f t="shared" si="142"/>
        <v>-70</v>
      </c>
      <c r="R377" s="158">
        <f t="shared" si="143"/>
        <v>180</v>
      </c>
      <c r="S377" s="159"/>
      <c r="T377" s="159"/>
      <c r="U377" s="159"/>
      <c r="V377" s="159"/>
      <c r="W377" s="159"/>
      <c r="X377" s="159"/>
      <c r="Y377" s="159"/>
      <c r="Z377" s="158">
        <f t="shared" si="144"/>
        <v>180</v>
      </c>
      <c r="AA377" s="159">
        <v>110</v>
      </c>
      <c r="AB377" s="158">
        <f t="shared" si="135"/>
        <v>0</v>
      </c>
      <c r="AC377" s="158">
        <f t="shared" si="147"/>
        <v>180</v>
      </c>
      <c r="AD377" s="176"/>
      <c r="AE377" s="176"/>
      <c r="AF377" s="176"/>
      <c r="AG377" s="176"/>
      <c r="AH377" s="176"/>
      <c r="AI377" s="176"/>
      <c r="AJ377" s="176"/>
      <c r="AK377" s="177">
        <f t="shared" si="128"/>
        <v>180</v>
      </c>
      <c r="AL377" s="176">
        <v>180</v>
      </c>
      <c r="AM377" s="177">
        <f t="shared" si="129"/>
        <v>0</v>
      </c>
      <c r="AN377" s="158">
        <f t="shared" si="148"/>
        <v>180</v>
      </c>
      <c r="AO377" s="176"/>
      <c r="AP377" s="176"/>
      <c r="AQ377" s="176"/>
      <c r="AR377" s="176"/>
      <c r="AS377" s="176"/>
      <c r="AT377" s="176"/>
      <c r="AU377" s="176"/>
      <c r="AV377" s="177">
        <f t="shared" si="140"/>
        <v>180</v>
      </c>
      <c r="AW377" s="176">
        <v>180</v>
      </c>
      <c r="AX377" s="176">
        <f t="shared" si="130"/>
        <v>0</v>
      </c>
      <c r="AY377" s="137" t="str">
        <f t="shared" si="122"/>
        <v>*</v>
      </c>
      <c r="BA377" s="139" t="str">
        <f>IF(AX377=0,"Расчёт за 2010",IF(AX377&lt;0,"Предоплата за 2011","Долг"))</f>
        <v>Расчёт за 2010</v>
      </c>
      <c r="BE377" s="143" t="str">
        <f>IF(F377='База 2009'!AY399,"ДА","ПРОверитЬ")</f>
        <v>ДА</v>
      </c>
    </row>
    <row r="378" spans="1:57">
      <c r="A378" s="138">
        <v>376</v>
      </c>
      <c r="B378" s="160" t="s">
        <v>794</v>
      </c>
      <c r="C378" s="213" t="s">
        <v>14</v>
      </c>
      <c r="D378" s="156" t="s">
        <v>796</v>
      </c>
      <c r="E378" s="161">
        <v>125</v>
      </c>
      <c r="F378" s="158">
        <v>50</v>
      </c>
      <c r="G378" s="158">
        <f t="shared" si="139"/>
        <v>375</v>
      </c>
      <c r="H378" s="159"/>
      <c r="I378" s="159"/>
      <c r="J378" s="159"/>
      <c r="K378" s="159"/>
      <c r="L378" s="159"/>
      <c r="M378" s="159"/>
      <c r="N378" s="159"/>
      <c r="O378" s="158">
        <f t="shared" si="141"/>
        <v>375</v>
      </c>
      <c r="P378" s="159">
        <v>425</v>
      </c>
      <c r="Q378" s="158">
        <f t="shared" si="142"/>
        <v>0</v>
      </c>
      <c r="R378" s="158">
        <f t="shared" si="143"/>
        <v>375</v>
      </c>
      <c r="S378" s="159"/>
      <c r="T378" s="159"/>
      <c r="U378" s="159"/>
      <c r="V378" s="159"/>
      <c r="W378" s="159"/>
      <c r="X378" s="159"/>
      <c r="Y378" s="159">
        <v>50</v>
      </c>
      <c r="Z378" s="158">
        <f t="shared" si="144"/>
        <v>425</v>
      </c>
      <c r="AA378" s="159"/>
      <c r="AB378" s="158">
        <f t="shared" si="135"/>
        <v>425</v>
      </c>
      <c r="AC378" s="158">
        <f t="shared" si="147"/>
        <v>375</v>
      </c>
      <c r="AD378" s="176"/>
      <c r="AE378" s="176"/>
      <c r="AF378" s="176"/>
      <c r="AG378" s="176"/>
      <c r="AH378" s="176"/>
      <c r="AI378" s="176"/>
      <c r="AJ378" s="176"/>
      <c r="AK378" s="177">
        <f t="shared" si="128"/>
        <v>375</v>
      </c>
      <c r="AL378" s="176"/>
      <c r="AM378" s="177">
        <f t="shared" si="129"/>
        <v>800</v>
      </c>
      <c r="AN378" s="158">
        <f t="shared" si="148"/>
        <v>375</v>
      </c>
      <c r="AO378" s="176"/>
      <c r="AP378" s="176"/>
      <c r="AQ378" s="176"/>
      <c r="AR378" s="176"/>
      <c r="AS378" s="176"/>
      <c r="AT378" s="176"/>
      <c r="AU378" s="176"/>
      <c r="AV378" s="177">
        <f t="shared" si="140"/>
        <v>375</v>
      </c>
      <c r="AW378" s="176">
        <v>1175</v>
      </c>
      <c r="AX378" s="176">
        <f t="shared" si="130"/>
        <v>0</v>
      </c>
      <c r="AY378" s="137" t="str">
        <f t="shared" si="122"/>
        <v>*</v>
      </c>
      <c r="BA378" s="139" t="str">
        <f>IF(AX378=0,"Расчёт за 2010",IF(AX378&lt;0,"Предоплата за 2011","Долг"))</f>
        <v>Расчёт за 2010</v>
      </c>
    </row>
    <row r="379" spans="1:57">
      <c r="A379" s="138">
        <v>377</v>
      </c>
      <c r="B379" s="160" t="s">
        <v>797</v>
      </c>
      <c r="C379" s="213" t="s">
        <v>14</v>
      </c>
      <c r="D379" s="156" t="s">
        <v>12</v>
      </c>
      <c r="E379" s="161">
        <v>120</v>
      </c>
      <c r="F379" s="177">
        <v>0</v>
      </c>
      <c r="G379" s="158">
        <f t="shared" si="139"/>
        <v>360</v>
      </c>
      <c r="H379" s="176"/>
      <c r="I379" s="176"/>
      <c r="J379" s="176"/>
      <c r="K379" s="176"/>
      <c r="L379" s="176"/>
      <c r="M379" s="176"/>
      <c r="N379" s="176"/>
      <c r="O379" s="177">
        <f t="shared" si="141"/>
        <v>360</v>
      </c>
      <c r="P379" s="176">
        <v>360</v>
      </c>
      <c r="Q379" s="177">
        <f t="shared" si="142"/>
        <v>0</v>
      </c>
      <c r="R379" s="158">
        <f t="shared" si="143"/>
        <v>360</v>
      </c>
      <c r="S379" s="176"/>
      <c r="T379" s="176"/>
      <c r="U379" s="176"/>
      <c r="V379" s="176"/>
      <c r="W379" s="176"/>
      <c r="X379" s="176"/>
      <c r="Y379" s="176"/>
      <c r="Z379" s="177">
        <f t="shared" si="144"/>
        <v>360</v>
      </c>
      <c r="AA379" s="176">
        <v>720</v>
      </c>
      <c r="AB379" s="177">
        <f t="shared" si="135"/>
        <v>-360</v>
      </c>
      <c r="AC379" s="158">
        <f t="shared" si="147"/>
        <v>360</v>
      </c>
      <c r="AD379" s="176"/>
      <c r="AE379" s="176"/>
      <c r="AF379" s="176"/>
      <c r="AG379" s="176"/>
      <c r="AH379" s="176"/>
      <c r="AI379" s="176"/>
      <c r="AJ379" s="176"/>
      <c r="AK379" s="177">
        <f t="shared" si="128"/>
        <v>360</v>
      </c>
      <c r="AL379" s="176"/>
      <c r="AM379" s="177">
        <f t="shared" si="129"/>
        <v>0</v>
      </c>
      <c r="AN379" s="158">
        <f t="shared" si="148"/>
        <v>360</v>
      </c>
      <c r="AO379" s="176"/>
      <c r="AP379" s="176"/>
      <c r="AQ379" s="176"/>
      <c r="AR379" s="176"/>
      <c r="AS379" s="176"/>
      <c r="AT379" s="176"/>
      <c r="AU379" s="176"/>
      <c r="AV379" s="177">
        <f t="shared" si="140"/>
        <v>360</v>
      </c>
      <c r="AW379" s="176">
        <v>360</v>
      </c>
      <c r="AX379" s="176">
        <f t="shared" si="130"/>
        <v>0</v>
      </c>
      <c r="AY379" s="137" t="str">
        <f t="shared" si="122"/>
        <v>*</v>
      </c>
    </row>
    <row r="380" spans="1:57">
      <c r="A380" s="138">
        <v>378</v>
      </c>
      <c r="B380" s="240" t="s">
        <v>799</v>
      </c>
      <c r="C380" s="213" t="s">
        <v>10</v>
      </c>
      <c r="D380" s="156" t="s">
        <v>111</v>
      </c>
      <c r="E380" s="157">
        <v>140</v>
      </c>
      <c r="F380" s="158">
        <v>0</v>
      </c>
      <c r="G380" s="158">
        <f t="shared" si="139"/>
        <v>420</v>
      </c>
      <c r="H380" s="159"/>
      <c r="I380" s="159"/>
      <c r="J380" s="159"/>
      <c r="K380" s="159"/>
      <c r="L380" s="159"/>
      <c r="M380" s="159"/>
      <c r="N380" s="159"/>
      <c r="O380" s="158">
        <f t="shared" si="141"/>
        <v>420</v>
      </c>
      <c r="P380" s="159">
        <v>420</v>
      </c>
      <c r="Q380" s="158">
        <f t="shared" si="142"/>
        <v>0</v>
      </c>
      <c r="R380" s="158">
        <f t="shared" si="143"/>
        <v>420</v>
      </c>
      <c r="S380" s="159"/>
      <c r="T380" s="159">
        <v>50</v>
      </c>
      <c r="U380" s="159"/>
      <c r="V380" s="159"/>
      <c r="W380" s="159"/>
      <c r="X380" s="159"/>
      <c r="Y380" s="159"/>
      <c r="Z380" s="158">
        <f t="shared" si="144"/>
        <v>470</v>
      </c>
      <c r="AA380" s="159"/>
      <c r="AB380" s="158">
        <f t="shared" si="135"/>
        <v>470</v>
      </c>
      <c r="AC380" s="158">
        <f t="shared" si="147"/>
        <v>420</v>
      </c>
      <c r="AD380" s="176"/>
      <c r="AE380" s="176"/>
      <c r="AF380" s="176"/>
      <c r="AG380" s="176"/>
      <c r="AH380" s="176"/>
      <c r="AI380" s="176"/>
      <c r="AJ380" s="176"/>
      <c r="AK380" s="177">
        <f t="shared" si="128"/>
        <v>420</v>
      </c>
      <c r="AL380" s="176">
        <v>1310</v>
      </c>
      <c r="AM380" s="177">
        <f t="shared" si="129"/>
        <v>-420</v>
      </c>
      <c r="AN380" s="158">
        <f t="shared" si="148"/>
        <v>420</v>
      </c>
      <c r="AO380" s="176"/>
      <c r="AP380" s="176"/>
      <c r="AQ380" s="176"/>
      <c r="AR380" s="176"/>
      <c r="AS380" s="176"/>
      <c r="AT380" s="176"/>
      <c r="AU380" s="176"/>
      <c r="AV380" s="177">
        <f t="shared" si="140"/>
        <v>420</v>
      </c>
      <c r="AW380" s="176"/>
      <c r="AX380" s="176">
        <f t="shared" si="130"/>
        <v>0</v>
      </c>
    </row>
    <row r="381" spans="1:57">
      <c r="A381" s="138">
        <v>379</v>
      </c>
      <c r="B381" s="240" t="s">
        <v>993</v>
      </c>
      <c r="C381" s="213" t="s">
        <v>14</v>
      </c>
      <c r="D381" s="156" t="s">
        <v>994</v>
      </c>
      <c r="E381" s="161">
        <v>50</v>
      </c>
      <c r="F381" s="158">
        <v>150</v>
      </c>
      <c r="G381" s="158">
        <f t="shared" si="139"/>
        <v>150</v>
      </c>
      <c r="H381" s="159"/>
      <c r="I381" s="159"/>
      <c r="J381" s="159"/>
      <c r="K381" s="159"/>
      <c r="L381" s="159"/>
      <c r="M381" s="159"/>
      <c r="N381" s="159"/>
      <c r="O381" s="158">
        <f t="shared" si="141"/>
        <v>150</v>
      </c>
      <c r="P381" s="159"/>
      <c r="Q381" s="158">
        <f t="shared" si="142"/>
        <v>300</v>
      </c>
      <c r="R381" s="158">
        <f t="shared" si="143"/>
        <v>150</v>
      </c>
      <c r="S381" s="159"/>
      <c r="T381" s="159"/>
      <c r="U381" s="159"/>
      <c r="V381" s="159"/>
      <c r="W381" s="159"/>
      <c r="X381" s="159"/>
      <c r="Y381" s="159"/>
      <c r="Z381" s="158">
        <f t="shared" si="144"/>
        <v>150</v>
      </c>
      <c r="AA381" s="159"/>
      <c r="AB381" s="158">
        <f t="shared" si="135"/>
        <v>450</v>
      </c>
      <c r="AC381" s="158">
        <f t="shared" si="147"/>
        <v>150</v>
      </c>
      <c r="AD381" s="176"/>
      <c r="AE381" s="176"/>
      <c r="AF381" s="176"/>
      <c r="AG381" s="176"/>
      <c r="AH381" s="176"/>
      <c r="AI381" s="176"/>
      <c r="AJ381" s="176"/>
      <c r="AK381" s="177">
        <f t="shared" si="128"/>
        <v>150</v>
      </c>
      <c r="AL381" s="176">
        <v>600</v>
      </c>
      <c r="AM381" s="177">
        <f t="shared" si="129"/>
        <v>0</v>
      </c>
      <c r="AN381" s="158">
        <f t="shared" si="148"/>
        <v>150</v>
      </c>
      <c r="AO381" s="176"/>
      <c r="AP381" s="176"/>
      <c r="AQ381" s="176"/>
      <c r="AR381" s="176"/>
      <c r="AS381" s="176"/>
      <c r="AT381" s="176"/>
      <c r="AU381" s="176"/>
      <c r="AV381" s="177">
        <f t="shared" si="140"/>
        <v>150</v>
      </c>
      <c r="AW381" s="176"/>
      <c r="AX381" s="176">
        <f t="shared" si="130"/>
        <v>150</v>
      </c>
    </row>
    <row r="382" spans="1:57">
      <c r="A382" s="138">
        <v>380</v>
      </c>
      <c r="B382" s="239" t="s">
        <v>801</v>
      </c>
      <c r="C382" s="213" t="s">
        <v>23</v>
      </c>
      <c r="D382" s="156" t="s">
        <v>12</v>
      </c>
      <c r="E382" s="161">
        <v>70</v>
      </c>
      <c r="F382" s="158">
        <v>0</v>
      </c>
      <c r="G382" s="158">
        <f t="shared" si="139"/>
        <v>210</v>
      </c>
      <c r="H382" s="159"/>
      <c r="I382" s="159"/>
      <c r="J382" s="159"/>
      <c r="K382" s="159"/>
      <c r="L382" s="159"/>
      <c r="M382" s="159"/>
      <c r="N382" s="159"/>
      <c r="O382" s="158">
        <f t="shared" si="141"/>
        <v>210</v>
      </c>
      <c r="P382" s="159">
        <v>210</v>
      </c>
      <c r="Q382" s="158">
        <f t="shared" si="142"/>
        <v>0</v>
      </c>
      <c r="R382" s="158">
        <f t="shared" si="143"/>
        <v>210</v>
      </c>
      <c r="S382" s="159"/>
      <c r="T382" s="159"/>
      <c r="U382" s="159"/>
      <c r="V382" s="159"/>
      <c r="W382" s="159"/>
      <c r="X382" s="159"/>
      <c r="Y382" s="159"/>
      <c r="Z382" s="158">
        <f t="shared" si="144"/>
        <v>210</v>
      </c>
      <c r="AA382" s="159">
        <v>210</v>
      </c>
      <c r="AB382" s="158">
        <f t="shared" si="135"/>
        <v>0</v>
      </c>
      <c r="AC382" s="158">
        <f t="shared" si="147"/>
        <v>210</v>
      </c>
      <c r="AD382" s="176"/>
      <c r="AE382" s="176"/>
      <c r="AF382" s="176"/>
      <c r="AG382" s="176"/>
      <c r="AH382" s="176"/>
      <c r="AI382" s="176"/>
      <c r="AJ382" s="176"/>
      <c r="AK382" s="177">
        <f t="shared" si="128"/>
        <v>210</v>
      </c>
      <c r="AL382" s="176">
        <v>210</v>
      </c>
      <c r="AM382" s="177">
        <f t="shared" si="129"/>
        <v>0</v>
      </c>
      <c r="AN382" s="158">
        <f t="shared" si="148"/>
        <v>210</v>
      </c>
      <c r="AO382" s="176"/>
      <c r="AP382" s="176"/>
      <c r="AQ382" s="176"/>
      <c r="AR382" s="176"/>
      <c r="AS382" s="176"/>
      <c r="AT382" s="176"/>
      <c r="AU382" s="176"/>
      <c r="AV382" s="177">
        <f t="shared" si="140"/>
        <v>210</v>
      </c>
      <c r="AW382" s="176">
        <v>210</v>
      </c>
      <c r="AX382" s="176">
        <f t="shared" si="130"/>
        <v>0</v>
      </c>
      <c r="AZ382" s="233" t="s">
        <v>1121</v>
      </c>
    </row>
    <row r="383" spans="1:57">
      <c r="A383" s="138">
        <v>381</v>
      </c>
      <c r="B383" s="224" t="s">
        <v>1282</v>
      </c>
      <c r="C383" s="213" t="s">
        <v>23</v>
      </c>
      <c r="D383" s="156" t="s">
        <v>12</v>
      </c>
      <c r="E383" s="161">
        <v>35</v>
      </c>
      <c r="F383" s="158"/>
      <c r="G383" s="158"/>
      <c r="H383" s="159"/>
      <c r="I383" s="159"/>
      <c r="J383" s="159"/>
      <c r="K383" s="159"/>
      <c r="L383" s="159"/>
      <c r="M383" s="159"/>
      <c r="N383" s="159"/>
      <c r="O383" s="158"/>
      <c r="P383" s="159"/>
      <c r="Q383" s="158"/>
      <c r="R383" s="158"/>
      <c r="S383" s="159"/>
      <c r="T383" s="159"/>
      <c r="U383" s="159"/>
      <c r="V383" s="159"/>
      <c r="W383" s="159"/>
      <c r="X383" s="159"/>
      <c r="Y383" s="159"/>
      <c r="Z383" s="158"/>
      <c r="AA383" s="159"/>
      <c r="AB383" s="158"/>
      <c r="AC383" s="158"/>
      <c r="AD383" s="176"/>
      <c r="AE383" s="176"/>
      <c r="AF383" s="176"/>
      <c r="AG383" s="176"/>
      <c r="AH383" s="176"/>
      <c r="AI383" s="176"/>
      <c r="AJ383" s="176"/>
      <c r="AK383" s="177"/>
      <c r="AL383" s="176"/>
      <c r="AM383" s="177"/>
      <c r="AN383" s="158"/>
      <c r="AO383" s="176"/>
      <c r="AP383" s="176"/>
      <c r="AQ383" s="176"/>
      <c r="AR383" s="176"/>
      <c r="AS383" s="176"/>
      <c r="AT383" s="176"/>
      <c r="AU383" s="176"/>
      <c r="AV383" s="177"/>
      <c r="AW383" s="176"/>
      <c r="AX383" s="176"/>
      <c r="AZ383" s="233"/>
    </row>
    <row r="384" spans="1:57">
      <c r="A384" s="141"/>
      <c r="F384" s="158">
        <f t="shared" ref="F384:R384" si="149">SUM(F3:F380)</f>
        <v>53599.8</v>
      </c>
      <c r="G384" s="158">
        <f t="shared" si="149"/>
        <v>123594</v>
      </c>
      <c r="H384" s="158">
        <f t="shared" si="149"/>
        <v>2600</v>
      </c>
      <c r="I384" s="158">
        <f t="shared" si="149"/>
        <v>1800</v>
      </c>
      <c r="J384" s="158">
        <f t="shared" si="149"/>
        <v>19212</v>
      </c>
      <c r="K384" s="158">
        <f t="shared" si="149"/>
        <v>2750</v>
      </c>
      <c r="L384" s="158">
        <f t="shared" si="149"/>
        <v>150</v>
      </c>
      <c r="M384" s="158">
        <f t="shared" si="149"/>
        <v>0</v>
      </c>
      <c r="N384" s="158">
        <f t="shared" si="149"/>
        <v>3270</v>
      </c>
      <c r="O384" s="158">
        <f t="shared" si="149"/>
        <v>153916</v>
      </c>
      <c r="P384" s="158">
        <f t="shared" si="149"/>
        <v>196199.5</v>
      </c>
      <c r="Q384" s="158">
        <f t="shared" si="149"/>
        <v>10712.75</v>
      </c>
      <c r="R384" s="158">
        <f t="shared" si="149"/>
        <v>123729</v>
      </c>
      <c r="S384" s="158">
        <f t="shared" ref="S384:AU384" si="150">SUM(S3:S380)</f>
        <v>2135</v>
      </c>
      <c r="T384" s="158">
        <f t="shared" si="150"/>
        <v>11297.5</v>
      </c>
      <c r="U384" s="158">
        <f t="shared" si="150"/>
        <v>79066.099999999991</v>
      </c>
      <c r="V384" s="158">
        <f t="shared" si="150"/>
        <v>2166.5</v>
      </c>
      <c r="W384" s="158">
        <f t="shared" si="150"/>
        <v>1200</v>
      </c>
      <c r="X384" s="158">
        <f t="shared" si="150"/>
        <v>1360</v>
      </c>
      <c r="Y384" s="158">
        <f t="shared" si="150"/>
        <v>6520</v>
      </c>
      <c r="Z384" s="158">
        <f t="shared" si="150"/>
        <v>228014.1</v>
      </c>
      <c r="AA384" s="158">
        <f t="shared" si="150"/>
        <v>206348.71</v>
      </c>
      <c r="AB384" s="158">
        <f t="shared" si="150"/>
        <v>32018.14</v>
      </c>
      <c r="AC384" s="158">
        <f t="shared" si="150"/>
        <v>122909</v>
      </c>
      <c r="AD384" s="158">
        <f t="shared" si="150"/>
        <v>1190</v>
      </c>
      <c r="AE384" s="158">
        <f t="shared" si="150"/>
        <v>2143</v>
      </c>
      <c r="AF384" s="158">
        <f t="shared" si="150"/>
        <v>0</v>
      </c>
      <c r="AG384" s="158">
        <f t="shared" si="150"/>
        <v>555.9</v>
      </c>
      <c r="AH384" s="158">
        <f t="shared" si="150"/>
        <v>900</v>
      </c>
      <c r="AI384" s="158">
        <f t="shared" si="150"/>
        <v>0</v>
      </c>
      <c r="AJ384" s="158">
        <f t="shared" si="150"/>
        <v>1300</v>
      </c>
      <c r="AK384" s="158">
        <f>SUM(AK3:AK382)</f>
        <v>129357.9</v>
      </c>
      <c r="AL384" s="158">
        <f>SUM(AL4:AL382)</f>
        <v>144862.29</v>
      </c>
      <c r="AM384" s="158">
        <f>SUM(AM3:AM382)</f>
        <v>16963.75</v>
      </c>
      <c r="AN384" s="158">
        <f t="shared" si="150"/>
        <v>122334</v>
      </c>
      <c r="AO384" s="158">
        <f t="shared" si="150"/>
        <v>880</v>
      </c>
      <c r="AP384" s="158">
        <f t="shared" si="150"/>
        <v>3253</v>
      </c>
      <c r="AQ384" s="158">
        <f t="shared" si="150"/>
        <v>10768</v>
      </c>
      <c r="AR384" s="158">
        <f t="shared" si="150"/>
        <v>555.9</v>
      </c>
      <c r="AS384" s="158">
        <f t="shared" si="150"/>
        <v>1490</v>
      </c>
      <c r="AT384" s="158">
        <f t="shared" si="150"/>
        <v>0</v>
      </c>
      <c r="AU384" s="158">
        <f t="shared" si="150"/>
        <v>625</v>
      </c>
      <c r="AV384" s="158">
        <f>SUM(AV3:AV382)</f>
        <v>140265.9</v>
      </c>
      <c r="AW384" s="158">
        <f>SUM(AW3:AW382)</f>
        <v>114187.5</v>
      </c>
      <c r="AX384" s="158">
        <f>SUM(AX3:AX382)</f>
        <v>43042.15</v>
      </c>
      <c r="AZ384" s="143" t="s">
        <v>1001</v>
      </c>
      <c r="BA384" s="139">
        <f>COUNTIF(BA3:BA374,"долги")</f>
        <v>0</v>
      </c>
      <c r="BB384" s="197">
        <f>BA384*100/399</f>
        <v>0</v>
      </c>
      <c r="BC384" s="143" t="s">
        <v>1002</v>
      </c>
      <c r="BD384" s="143">
        <f>COUNTIF(C3:C374,"Baza 2")-COUNTIF(BA3:BA374,"долги")</f>
        <v>142</v>
      </c>
    </row>
    <row r="385" spans="1:53">
      <c r="A385" s="141"/>
      <c r="P385" s="199" t="str">
        <f>CONCATENATE(ROUND(P384*100/O384,2),"%")</f>
        <v>127,47%</v>
      </c>
      <c r="AA385" s="199" t="str">
        <f>CONCATENATE(ROUND(AA384*100/Z384,2),"%")</f>
        <v>90,5%</v>
      </c>
      <c r="AL385" s="199" t="str">
        <f>CONCATENATE(ROUND(AL384*100/AK384,2),"%")</f>
        <v>111,99%</v>
      </c>
      <c r="AW385" s="199" t="str">
        <f>CONCATENATE(ROUND(AW384*100/AV384,2),"%")</f>
        <v>81,41%</v>
      </c>
      <c r="AX385" s="158">
        <f>AW384*100/AX384</f>
        <v>265.29227745361231</v>
      </c>
    </row>
    <row r="386" spans="1:53">
      <c r="J386" s="806" t="s">
        <v>1044</v>
      </c>
      <c r="K386" s="807"/>
      <c r="L386" s="807"/>
      <c r="M386" s="807"/>
      <c r="N386" s="808"/>
      <c r="O386" s="200">
        <f>F384</f>
        <v>53599.8</v>
      </c>
      <c r="P386" s="201"/>
      <c r="AA386" s="201"/>
      <c r="AL386" s="201"/>
      <c r="AW386" s="201"/>
      <c r="AX386" s="202"/>
    </row>
    <row r="387" spans="1:53">
      <c r="A387" s="145" t="str">
        <f>CONCATENATE("Всего должны ",COUNTIF($F$3:$F$375,"&gt;0")," АО. Общая сумма ",SUMIF($F$3:$F$380,"&gt;0",$F$3:$F$380)," лей")</f>
        <v>Всего должны 61 АО. Общая сумма 71470,8 лей</v>
      </c>
      <c r="D387" s="196"/>
      <c r="E387" s="202"/>
      <c r="G387" s="198"/>
      <c r="J387" s="806" t="s">
        <v>1040</v>
      </c>
      <c r="K387" s="807"/>
      <c r="L387" s="807"/>
      <c r="M387" s="807"/>
      <c r="N387" s="808"/>
      <c r="O387" s="203">
        <f>SUM(O$3:O$380)</f>
        <v>153916</v>
      </c>
      <c r="P387" s="143"/>
      <c r="R387" s="198"/>
      <c r="Y387" s="143"/>
      <c r="Z387" s="198"/>
      <c r="AA387" s="143"/>
      <c r="AC387" s="198"/>
      <c r="AJ387" s="143"/>
      <c r="AK387" s="198"/>
      <c r="AL387" s="143"/>
      <c r="AN387" s="198"/>
      <c r="AU387" s="143"/>
      <c r="AV387" s="198"/>
      <c r="AX387" s="246">
        <f>AX384-AX389</f>
        <v>-16844.099999999999</v>
      </c>
      <c r="AY387" s="153"/>
    </row>
    <row r="388" spans="1:53">
      <c r="A388" s="145" t="str">
        <f>CONCATENATE("Переплатили ",COUNTIF($F$3:$F$375,"&lt;0")," АО. Общая сумма ",SUMIF($F$3:$F$380,"&lt;0",$F$3:$F$380)," лей")</f>
        <v>Переплатили 32 АО. Общая сумма -17871 лей</v>
      </c>
      <c r="D388" s="196"/>
      <c r="E388" s="202"/>
      <c r="G388" s="198"/>
      <c r="J388" s="809" t="s">
        <v>1046</v>
      </c>
      <c r="K388" s="810"/>
      <c r="L388" s="810"/>
      <c r="M388" s="810"/>
      <c r="N388" s="811"/>
      <c r="O388" s="205">
        <f>O$387-SUM(G$3:G$380)</f>
        <v>30322</v>
      </c>
      <c r="P388" s="143"/>
      <c r="R388" s="198"/>
      <c r="Y388" s="143"/>
      <c r="Z388" s="198"/>
      <c r="AA388" s="143"/>
      <c r="AC388" s="198"/>
      <c r="AJ388" s="143"/>
      <c r="AK388" s="198"/>
      <c r="AL388" s="143"/>
      <c r="AN388" s="198"/>
      <c r="AO388" s="198" t="str">
        <f>CONCATENATE("Всего АО - ")</f>
        <v xml:space="preserve">Всего АО - </v>
      </c>
      <c r="AR388" s="198">
        <f>COUNTIF(B3:B382,"&lt;&gt;")</f>
        <v>380</v>
      </c>
      <c r="AU388" s="143"/>
      <c r="AV388" s="198"/>
      <c r="AX388" s="143"/>
    </row>
    <row r="389" spans="1:53">
      <c r="A389" s="145" t="str">
        <f>CONCATENATE("Полный расчёт у ",COUNTIF($F$3:$F$375,"=0")," АО")</f>
        <v>Полный расчёт у 278 АО</v>
      </c>
      <c r="D389" s="196"/>
      <c r="E389" s="143"/>
      <c r="G389" s="198"/>
      <c r="J389" s="146" t="s">
        <v>1041</v>
      </c>
      <c r="K389" s="147"/>
      <c r="L389" s="147"/>
      <c r="M389" s="147"/>
      <c r="N389" s="147"/>
      <c r="O389" s="206">
        <f>SUM(P$3:P$380)</f>
        <v>196199.5</v>
      </c>
      <c r="P389" s="143"/>
      <c r="R389" s="198"/>
      <c r="Y389" s="143"/>
      <c r="Z389" s="198"/>
      <c r="AA389" s="143"/>
      <c r="AC389" s="198"/>
      <c r="AJ389" s="143"/>
      <c r="AK389" s="198"/>
      <c r="AL389" s="143"/>
      <c r="AN389" s="198"/>
      <c r="AO389" s="198" t="s">
        <v>1004</v>
      </c>
      <c r="AR389" s="198">
        <f>COUNTIF(BA3:BA382,"Долг")</f>
        <v>55</v>
      </c>
      <c r="AU389" s="143"/>
      <c r="AV389" s="198"/>
      <c r="AX389" s="249">
        <v>59886.25</v>
      </c>
      <c r="BA389" s="247" t="s">
        <v>1268</v>
      </c>
    </row>
    <row r="390" spans="1:53">
      <c r="J390" s="148" t="s">
        <v>1045</v>
      </c>
      <c r="K390" s="149"/>
      <c r="L390" s="149"/>
      <c r="M390" s="149"/>
      <c r="N390" s="149"/>
      <c r="O390" s="207" t="str">
        <f>CONCATENATE(ROUND(O$389*100/O$387,2),"%")</f>
        <v>127,47%</v>
      </c>
      <c r="AP390" s="198" t="s">
        <v>1005</v>
      </c>
      <c r="AS390" s="832">
        <f>AV384</f>
        <v>140265.9</v>
      </c>
      <c r="AT390" s="832"/>
      <c r="AX390" s="153">
        <v>38400</v>
      </c>
    </row>
    <row r="391" spans="1:53">
      <c r="J391" s="150"/>
      <c r="K391" s="151"/>
      <c r="L391" s="151"/>
      <c r="M391" s="151"/>
      <c r="N391" s="151"/>
      <c r="O391" s="208"/>
      <c r="AR391" s="813" t="s">
        <v>1082</v>
      </c>
      <c r="AS391" s="813"/>
      <c r="AT391" s="209"/>
      <c r="AU391" s="812" t="s">
        <v>1273</v>
      </c>
      <c r="AV391" s="813"/>
      <c r="AX391" s="248">
        <f>SUM(AX387:AX390)</f>
        <v>81442.149999999994</v>
      </c>
    </row>
    <row r="392" spans="1:53">
      <c r="J392" s="150"/>
      <c r="K392" s="151"/>
      <c r="L392" s="151"/>
      <c r="M392" s="151"/>
      <c r="N392" s="151"/>
      <c r="O392" s="208"/>
      <c r="AP392" s="152" t="s">
        <v>1008</v>
      </c>
      <c r="AQ392" s="153">
        <f>COUNTIF(C2:C382,"=Baza 1")</f>
        <v>150</v>
      </c>
      <c r="AR392" s="805">
        <f>SUMIF($C$3:$C$382,"=Baza 1",$AV$3:$AV$382)</f>
        <v>81885</v>
      </c>
      <c r="AS392" s="805"/>
      <c r="AT392" s="153"/>
      <c r="AU392" s="805">
        <f>SUMIF($C$3:$C$382,"=Baza 1",$AX$3:$AX$382)</f>
        <v>3937</v>
      </c>
      <c r="AV392" s="805"/>
      <c r="AX392" s="210"/>
    </row>
    <row r="393" spans="1:53">
      <c r="A393" s="212"/>
      <c r="B393" s="143"/>
      <c r="C393" s="219"/>
      <c r="D393" s="143"/>
      <c r="E393" s="143"/>
      <c r="H393" s="143"/>
      <c r="I393" s="143"/>
      <c r="J393" s="146" t="s">
        <v>1042</v>
      </c>
      <c r="K393" s="147"/>
      <c r="L393" s="147"/>
      <c r="M393" s="147"/>
      <c r="N393" s="147"/>
      <c r="O393" s="206">
        <f>SUM(Q$3:Q$380)</f>
        <v>10712.75</v>
      </c>
      <c r="P393" s="143"/>
      <c r="S393" s="143"/>
      <c r="T393" s="143"/>
      <c r="U393" s="143"/>
      <c r="V393" s="143"/>
      <c r="W393" s="143"/>
      <c r="X393" s="143"/>
      <c r="Y393" s="143"/>
      <c r="AA393" s="143"/>
      <c r="AD393" s="143"/>
      <c r="AE393" s="143"/>
      <c r="AF393" s="143"/>
      <c r="AG393" s="143"/>
      <c r="AH393" s="143"/>
      <c r="AI393" s="143"/>
      <c r="AJ393" s="143"/>
      <c r="AL393" s="143"/>
      <c r="AO393" s="143"/>
      <c r="AP393" s="152" t="s">
        <v>1009</v>
      </c>
      <c r="AQ393" s="153">
        <f>COUNTIF(C3:C382,"=Baza 2")</f>
        <v>144</v>
      </c>
      <c r="AR393" s="805">
        <f>SUMIF($C$3:$C$382,"=Baza 2",$AV$3:$AV$382)</f>
        <v>30390</v>
      </c>
      <c r="AS393" s="805"/>
      <c r="AT393" s="153"/>
      <c r="AU393" s="805">
        <f>SUMIF($C$3:$C$382,"=Baza 2",$AW$3:$AW$382)</f>
        <v>24863</v>
      </c>
      <c r="AV393" s="805"/>
      <c r="AW393" s="204"/>
      <c r="AX393" s="210"/>
      <c r="AY393" s="153"/>
    </row>
    <row r="394" spans="1:53">
      <c r="A394" s="212"/>
      <c r="B394" s="143"/>
      <c r="C394" s="219"/>
      <c r="D394" s="143"/>
      <c r="E394" s="143"/>
      <c r="H394" s="143"/>
      <c r="I394" s="143"/>
      <c r="J394" s="148" t="str">
        <f ca="1">CONCATENATE("Оплатили авансом ",COUNTIF($Q$3:$Q$380,"&lt;0")," АО. Сумма аванса ",SUMIF($Q$3:$Q$380,"&lt;0",Q$3:Q$375))</f>
        <v>Оплатили авансом 102 АО. Сумма аванса -91737,5</v>
      </c>
      <c r="K394" s="211"/>
      <c r="L394" s="211"/>
      <c r="M394" s="211"/>
      <c r="N394" s="211"/>
      <c r="O394" s="211"/>
      <c r="P394" s="143"/>
      <c r="S394" s="143"/>
      <c r="T394" s="143"/>
      <c r="U394" s="143"/>
      <c r="V394" s="143"/>
      <c r="W394" s="143"/>
      <c r="X394" s="143"/>
      <c r="Y394" s="143"/>
      <c r="AA394" s="143"/>
      <c r="AD394" s="143"/>
      <c r="AE394" s="143"/>
      <c r="AF394" s="143"/>
      <c r="AG394" s="143"/>
      <c r="AH394" s="143"/>
      <c r="AI394" s="143"/>
      <c r="AJ394" s="143"/>
      <c r="AL394" s="143"/>
      <c r="AO394" s="143"/>
      <c r="AP394" s="152" t="s">
        <v>1010</v>
      </c>
      <c r="AQ394" s="153">
        <f>COUNTIF(C3:C382,"=Recom")</f>
        <v>61</v>
      </c>
      <c r="AR394" s="805">
        <f>SUMIF($C$3:$C$382,"=Recom",$AV$3:$AV$382)</f>
        <v>27840.9</v>
      </c>
      <c r="AS394" s="805"/>
      <c r="AT394" s="153"/>
      <c r="AU394" s="805">
        <f>SUMIF($C$3:$C$382,"=Recom",$AX$3:$AX$382)</f>
        <v>-774.09999999999991</v>
      </c>
      <c r="AV394" s="805"/>
      <c r="AW394" s="143"/>
      <c r="AY394" s="153"/>
    </row>
    <row r="395" spans="1:53">
      <c r="A395" s="212"/>
      <c r="B395" s="143"/>
      <c r="C395" s="219"/>
      <c r="D395" s="143"/>
      <c r="E395" s="143"/>
      <c r="H395" s="143"/>
      <c r="I395" s="143"/>
      <c r="P395" s="143"/>
      <c r="S395" s="143"/>
      <c r="T395" s="143"/>
      <c r="U395" s="143"/>
      <c r="V395" s="143"/>
      <c r="W395" s="143"/>
      <c r="X395" s="143"/>
      <c r="Y395" s="143"/>
      <c r="AA395" s="143"/>
      <c r="AD395" s="143"/>
      <c r="AE395" s="143"/>
      <c r="AF395" s="143"/>
      <c r="AG395" s="143"/>
      <c r="AH395" s="143"/>
      <c r="AI395" s="143"/>
      <c r="AJ395" s="143"/>
      <c r="AL395" s="143"/>
      <c r="AO395" s="143"/>
      <c r="AP395" s="152" t="s">
        <v>1011</v>
      </c>
      <c r="AQ395" s="153">
        <f>COUNTIF(C3:C382,"=Recom (A)")</f>
        <v>2</v>
      </c>
      <c r="AR395" s="805">
        <f>SUMIF($C$3:$C$382,"=Recom (A)",$AV$3:$AV$382)</f>
        <v>150</v>
      </c>
      <c r="AS395" s="805"/>
      <c r="AT395" s="153"/>
      <c r="AU395" s="805">
        <f>SUMIF($C$3:$C$382,"=Recom (A)",$AX$3:$AX$382)</f>
        <v>603</v>
      </c>
      <c r="AV395" s="805"/>
      <c r="AW395" s="143"/>
      <c r="AY395" s="153"/>
    </row>
    <row r="396" spans="1:53">
      <c r="O396" s="206">
        <f>SUMIF($Q$3:$Q$380,"&gt;0")</f>
        <v>102450.25</v>
      </c>
      <c r="AP396" s="152" t="s">
        <v>30</v>
      </c>
      <c r="AQ396" s="153">
        <f>COUNTIF(C4:C382,"=STOP")</f>
        <v>23</v>
      </c>
      <c r="AR396" s="805">
        <f>SUMIF($C$3:$C$382,"=STOP",$AV$3:$AV$382)</f>
        <v>0</v>
      </c>
      <c r="AS396" s="805"/>
      <c r="AT396" s="153"/>
      <c r="AU396" s="805">
        <f>SUMIF($C$3:$C$382,"=STOP",$AX$3:$AX$382)</f>
        <v>38889.800000000003</v>
      </c>
      <c r="AV396" s="805"/>
    </row>
  </sheetData>
  <sheetProtection selectLockedCells="1" selectUnlockedCells="1"/>
  <mergeCells count="42">
    <mergeCell ref="AR396:AS396"/>
    <mergeCell ref="AU396:AV396"/>
    <mergeCell ref="AS390:AT390"/>
    <mergeCell ref="AR391:AS391"/>
    <mergeCell ref="AU391:AV391"/>
    <mergeCell ref="AR392:AS392"/>
    <mergeCell ref="AU392:AV392"/>
    <mergeCell ref="AR393:AS393"/>
    <mergeCell ref="AX1:AX2"/>
    <mergeCell ref="AU394:AV394"/>
    <mergeCell ref="AR395:AS395"/>
    <mergeCell ref="AU395:AV395"/>
    <mergeCell ref="AU393:AV393"/>
    <mergeCell ref="AR394:AS394"/>
    <mergeCell ref="AV1:AV2"/>
    <mergeCell ref="AW1:AW2"/>
    <mergeCell ref="AO1:AU1"/>
    <mergeCell ref="AN1:AN2"/>
    <mergeCell ref="AD1:AJ1"/>
    <mergeCell ref="AK1:AK2"/>
    <mergeCell ref="R1:R2"/>
    <mergeCell ref="S1:Y1"/>
    <mergeCell ref="Z1:Z2"/>
    <mergeCell ref="AA1:AA2"/>
    <mergeCell ref="AB1:AB2"/>
    <mergeCell ref="AC1:AC2"/>
    <mergeCell ref="O1:O2"/>
    <mergeCell ref="P1:P2"/>
    <mergeCell ref="J387:N387"/>
    <mergeCell ref="AL1:AL2"/>
    <mergeCell ref="AM1:AM2"/>
    <mergeCell ref="Q1:Q2"/>
    <mergeCell ref="J388:N388"/>
    <mergeCell ref="E1:E2"/>
    <mergeCell ref="F1:F2"/>
    <mergeCell ref="J386:N386"/>
    <mergeCell ref="A1:A2"/>
    <mergeCell ref="B1:B2"/>
    <mergeCell ref="C1:C2"/>
    <mergeCell ref="D1:D2"/>
    <mergeCell ref="G1:G2"/>
    <mergeCell ref="H1:N1"/>
  </mergeCells>
  <phoneticPr fontId="33" type="noConversion"/>
  <pageMargins left="0.19685039370078741" right="0.19685039370078741" top="0.39370078740157483" bottom="0.27559055118110237" header="0.51181102362204722" footer="0.51181102362204722"/>
  <pageSetup paperSize="9" firstPageNumber="0" orientation="landscape" r:id="rId1"/>
  <headerFooter alignWithMargins="0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7"/>
  <dimension ref="A1:BF406"/>
  <sheetViews>
    <sheetView workbookViewId="0">
      <pane xSplit="5380" ySplit="1320" topLeftCell="AL145" activePane="bottomRight"/>
      <selection activeCell="AO35" sqref="AO35"/>
      <selection pane="topRight" activeCell="AN1" sqref="AN1"/>
      <selection pane="bottomLeft" activeCell="J15" sqref="J15"/>
      <selection pane="bottomRight" activeCell="AR163" sqref="AR163"/>
    </sheetView>
  </sheetViews>
  <sheetFormatPr baseColWidth="10" defaultColWidth="9" defaultRowHeight="13" outlineLevelCol="1"/>
  <cols>
    <col min="1" max="1" width="3.59765625" style="23" customWidth="1"/>
    <col min="2" max="2" width="28.3984375" style="24" customWidth="1"/>
    <col min="3" max="3" width="4.3984375" style="25" customWidth="1"/>
    <col min="4" max="4" width="7.19921875" style="24" hidden="1" customWidth="1" outlineLevel="1"/>
    <col min="5" max="5" width="15" style="26" hidden="1" customWidth="1" outlineLevel="1"/>
    <col min="6" max="6" width="6.59765625" style="2" customWidth="1" collapsed="1"/>
    <col min="7" max="7" width="7.796875" style="27" customWidth="1" outlineLevel="1"/>
    <col min="8" max="8" width="8.796875" style="27" bestFit="1" customWidth="1" outlineLevel="1"/>
    <col min="9" max="10" width="6.796875" style="28" customWidth="1" outlineLevel="1"/>
    <col min="11" max="11" width="8.3984375" style="28" customWidth="1" outlineLevel="1"/>
    <col min="12" max="15" width="6.796875" style="28" customWidth="1" outlineLevel="1"/>
    <col min="16" max="16" width="8.3984375" style="27" customWidth="1" outlineLevel="1"/>
    <col min="17" max="17" width="7.796875" style="28" customWidth="1" outlineLevel="1"/>
    <col min="18" max="18" width="8.796875" style="27" customWidth="1" outlineLevel="1"/>
    <col min="19" max="19" width="10.19921875" style="27" customWidth="1" outlineLevel="1"/>
    <col min="20" max="26" width="8.3984375" style="28" customWidth="1" outlineLevel="1"/>
    <col min="27" max="27" width="9" style="27" outlineLevel="1"/>
    <col min="28" max="28" width="9.3984375" style="28" customWidth="1" outlineLevel="1"/>
    <col min="29" max="29" width="12.3984375" style="27" customWidth="1" outlineLevel="1" collapsed="1"/>
    <col min="30" max="30" width="9.796875" style="27" customWidth="1" outlineLevel="1"/>
    <col min="31" max="37" width="7.796875" style="28" customWidth="1" outlineLevel="1"/>
    <col min="38" max="38" width="9" style="27" outlineLevel="1"/>
    <col min="39" max="39" width="8.796875" style="28" customWidth="1" outlineLevel="1"/>
    <col min="40" max="40" width="12.19921875" style="27" customWidth="1"/>
    <col min="41" max="41" width="10.19921875" style="27" customWidth="1" outlineLevel="1"/>
    <col min="42" max="48" width="8.3984375" style="28" customWidth="1" outlineLevel="1"/>
    <col min="49" max="49" width="9" style="27" customWidth="1" outlineLevel="1"/>
    <col min="50" max="50" width="9" style="28" outlineLevel="1"/>
    <col min="51" max="51" width="10.3984375" style="28" customWidth="1" outlineLevel="1"/>
    <col min="52" max="52" width="9" style="27"/>
    <col min="53" max="53" width="9" style="27" customWidth="1"/>
    <col min="54" max="54" width="17.19921875" style="66" bestFit="1" customWidth="1"/>
    <col min="55" max="16384" width="9" style="27"/>
  </cols>
  <sheetData>
    <row r="1" spans="1:58" ht="12.75" customHeight="1">
      <c r="A1" s="835" t="s">
        <v>0</v>
      </c>
      <c r="B1" s="836" t="s">
        <v>1</v>
      </c>
      <c r="C1" s="836"/>
      <c r="D1" s="836" t="s">
        <v>3</v>
      </c>
      <c r="E1" s="838" t="s">
        <v>4</v>
      </c>
      <c r="F1" s="797" t="s">
        <v>1043</v>
      </c>
      <c r="G1" s="837" t="s">
        <v>1036</v>
      </c>
      <c r="H1" s="835" t="s">
        <v>811</v>
      </c>
      <c r="I1" s="840" t="s">
        <v>812</v>
      </c>
      <c r="J1" s="840"/>
      <c r="K1" s="840"/>
      <c r="L1" s="840"/>
      <c r="M1" s="840"/>
      <c r="N1" s="840"/>
      <c r="O1" s="840"/>
      <c r="P1" s="851" t="s">
        <v>813</v>
      </c>
      <c r="Q1" s="849" t="s">
        <v>814</v>
      </c>
      <c r="R1" s="851" t="s">
        <v>1057</v>
      </c>
      <c r="S1" s="836" t="s">
        <v>816</v>
      </c>
      <c r="T1" s="840" t="s">
        <v>812</v>
      </c>
      <c r="U1" s="840"/>
      <c r="V1" s="840"/>
      <c r="W1" s="840"/>
      <c r="X1" s="840"/>
      <c r="Y1" s="840"/>
      <c r="Z1" s="840"/>
      <c r="AA1" s="841" t="s">
        <v>813</v>
      </c>
      <c r="AB1" s="839" t="s">
        <v>814</v>
      </c>
      <c r="AC1" s="850" t="s">
        <v>1037</v>
      </c>
      <c r="AD1" s="836" t="s">
        <v>818</v>
      </c>
      <c r="AE1" s="840" t="s">
        <v>812</v>
      </c>
      <c r="AF1" s="840"/>
      <c r="AG1" s="840"/>
      <c r="AH1" s="840"/>
      <c r="AI1" s="840"/>
      <c r="AJ1" s="840"/>
      <c r="AK1" s="840"/>
      <c r="AL1" s="841" t="s">
        <v>813</v>
      </c>
      <c r="AM1" s="839" t="s">
        <v>814</v>
      </c>
      <c r="AN1" s="842" t="s">
        <v>1038</v>
      </c>
      <c r="AO1" s="836" t="s">
        <v>820</v>
      </c>
      <c r="AP1" s="840" t="s">
        <v>812</v>
      </c>
      <c r="AQ1" s="840"/>
      <c r="AR1" s="840"/>
      <c r="AS1" s="840"/>
      <c r="AT1" s="840"/>
      <c r="AU1" s="840"/>
      <c r="AV1" s="840"/>
      <c r="AW1" s="841" t="s">
        <v>813</v>
      </c>
      <c r="AX1" s="839" t="s">
        <v>814</v>
      </c>
      <c r="AY1" s="839" t="s">
        <v>1039</v>
      </c>
    </row>
    <row r="2" spans="1:58">
      <c r="A2" s="835"/>
      <c r="B2" s="836"/>
      <c r="C2" s="836"/>
      <c r="D2" s="836"/>
      <c r="E2" s="838"/>
      <c r="F2" s="797"/>
      <c r="G2" s="837"/>
      <c r="H2" s="835"/>
      <c r="I2" s="29" t="s">
        <v>822</v>
      </c>
      <c r="J2" s="29" t="s">
        <v>823</v>
      </c>
      <c r="K2" s="29" t="s">
        <v>824</v>
      </c>
      <c r="L2" s="29" t="s">
        <v>825</v>
      </c>
      <c r="M2" s="29" t="s">
        <v>826</v>
      </c>
      <c r="N2" s="29" t="s">
        <v>827</v>
      </c>
      <c r="O2" s="29" t="s">
        <v>828</v>
      </c>
      <c r="P2" s="851"/>
      <c r="Q2" s="849"/>
      <c r="R2" s="851"/>
      <c r="S2" s="836"/>
      <c r="T2" s="30" t="s">
        <v>822</v>
      </c>
      <c r="U2" s="30" t="s">
        <v>823</v>
      </c>
      <c r="V2" s="30" t="s">
        <v>824</v>
      </c>
      <c r="W2" s="30" t="s">
        <v>825</v>
      </c>
      <c r="X2" s="30" t="s">
        <v>826</v>
      </c>
      <c r="Y2" s="30" t="s">
        <v>827</v>
      </c>
      <c r="Z2" s="30" t="s">
        <v>828</v>
      </c>
      <c r="AA2" s="841"/>
      <c r="AB2" s="839"/>
      <c r="AC2" s="850"/>
      <c r="AD2" s="836"/>
      <c r="AE2" s="30" t="s">
        <v>822</v>
      </c>
      <c r="AF2" s="30" t="s">
        <v>823</v>
      </c>
      <c r="AG2" s="30" t="s">
        <v>824</v>
      </c>
      <c r="AH2" s="30" t="s">
        <v>825</v>
      </c>
      <c r="AI2" s="30" t="s">
        <v>826</v>
      </c>
      <c r="AJ2" s="30" t="s">
        <v>827</v>
      </c>
      <c r="AK2" s="30" t="s">
        <v>828</v>
      </c>
      <c r="AL2" s="841"/>
      <c r="AM2" s="839"/>
      <c r="AN2" s="842"/>
      <c r="AO2" s="836"/>
      <c r="AP2" s="30" t="s">
        <v>822</v>
      </c>
      <c r="AQ2" s="30" t="s">
        <v>823</v>
      </c>
      <c r="AR2" s="30" t="s">
        <v>824</v>
      </c>
      <c r="AS2" s="30" t="s">
        <v>825</v>
      </c>
      <c r="AT2" s="30" t="s">
        <v>826</v>
      </c>
      <c r="AU2" s="30" t="s">
        <v>827</v>
      </c>
      <c r="AV2" s="30" t="s">
        <v>828</v>
      </c>
      <c r="AW2" s="841"/>
      <c r="AX2" s="839"/>
      <c r="AY2" s="839"/>
    </row>
    <row r="3" spans="1:58">
      <c r="A3" s="31">
        <v>1</v>
      </c>
      <c r="B3" s="5" t="s">
        <v>9</v>
      </c>
      <c r="C3" s="6" t="s">
        <v>10</v>
      </c>
      <c r="D3" s="7">
        <v>70</v>
      </c>
      <c r="E3" s="14" t="s">
        <v>12</v>
      </c>
      <c r="F3" s="7">
        <v>70</v>
      </c>
      <c r="G3" s="32">
        <v>520</v>
      </c>
      <c r="H3" s="32">
        <v>0</v>
      </c>
      <c r="I3" s="33"/>
      <c r="J3" s="33"/>
      <c r="K3" s="33"/>
      <c r="L3" s="33"/>
      <c r="M3" s="33"/>
      <c r="N3" s="33"/>
      <c r="O3" s="33"/>
      <c r="P3" s="32">
        <f t="shared" ref="P3:P66" si="0">SUM(H3:O3)</f>
        <v>0</v>
      </c>
      <c r="Q3" s="33"/>
      <c r="R3" s="32">
        <f t="shared" ref="R3:R34" si="1">G3+P3-Q3</f>
        <v>520</v>
      </c>
      <c r="S3" s="32">
        <v>0</v>
      </c>
      <c r="T3" s="33"/>
      <c r="U3" s="33"/>
      <c r="V3" s="33"/>
      <c r="W3" s="33"/>
      <c r="X3" s="33"/>
      <c r="Y3" s="33"/>
      <c r="Z3" s="33"/>
      <c r="AA3" s="32">
        <f t="shared" ref="AA3:AA66" si="2">SUM(S3:Z3)</f>
        <v>0</v>
      </c>
      <c r="AB3" s="33"/>
      <c r="AC3" s="32">
        <f t="shared" ref="AC3:AC66" si="3">R3+AA3-AB3</f>
        <v>520</v>
      </c>
      <c r="AD3" s="32">
        <v>0</v>
      </c>
      <c r="AE3" s="33"/>
      <c r="AF3" s="33"/>
      <c r="AG3" s="33"/>
      <c r="AH3" s="33"/>
      <c r="AI3" s="33"/>
      <c r="AJ3" s="33"/>
      <c r="AK3" s="33"/>
      <c r="AL3" s="32">
        <f t="shared" ref="AL3:AL34" si="4">SUM(AD3:AK3)</f>
        <v>0</v>
      </c>
      <c r="AM3" s="33"/>
      <c r="AN3" s="32">
        <f t="shared" ref="AN3:AN66" si="5">AC3+AL3-AM3</f>
        <v>520</v>
      </c>
      <c r="AO3" s="32">
        <v>0</v>
      </c>
      <c r="AP3" s="33"/>
      <c r="AQ3" s="33"/>
      <c r="AR3" s="33"/>
      <c r="AS3" s="33"/>
      <c r="AT3" s="33"/>
      <c r="AU3" s="33"/>
      <c r="AV3" s="33"/>
      <c r="AW3" s="32">
        <f t="shared" ref="AW3:AW66" si="6">SUM(AO3:AV3)</f>
        <v>0</v>
      </c>
      <c r="AX3" s="33"/>
      <c r="AY3" s="33">
        <f t="shared" ref="AY3:AY66" si="7">AN3+AW3-AX3</f>
        <v>520</v>
      </c>
      <c r="BB3" s="103" t="str">
        <f>IF(AY3=0,"Расчёт за 2010",IF(AY3&lt;0,"Предоплата за 2011","Долг"))</f>
        <v>Долг</v>
      </c>
      <c r="BF3" s="27" t="str">
        <f>IF(G3='База 2009'!AY3,"ДА","ПРОверитЬ")</f>
        <v>ДА</v>
      </c>
    </row>
    <row r="4" spans="1:58">
      <c r="A4" s="31">
        <v>2</v>
      </c>
      <c r="B4" s="9" t="s">
        <v>13</v>
      </c>
      <c r="C4" s="6" t="s">
        <v>14</v>
      </c>
      <c r="D4" s="10">
        <v>152</v>
      </c>
      <c r="E4" s="14" t="s">
        <v>16</v>
      </c>
      <c r="F4" s="10">
        <v>175</v>
      </c>
      <c r="G4" s="32">
        <v>0</v>
      </c>
      <c r="H4" s="32">
        <f t="shared" ref="H4:H16" si="8">F4*3</f>
        <v>525</v>
      </c>
      <c r="I4" s="33"/>
      <c r="J4" s="33"/>
      <c r="K4" s="33"/>
      <c r="L4" s="33"/>
      <c r="M4" s="33"/>
      <c r="N4" s="33"/>
      <c r="O4" s="33"/>
      <c r="P4" s="32">
        <f t="shared" si="0"/>
        <v>525</v>
      </c>
      <c r="Q4" s="33">
        <v>525</v>
      </c>
      <c r="R4" s="32">
        <f t="shared" si="1"/>
        <v>0</v>
      </c>
      <c r="S4" s="32">
        <f t="shared" ref="S4:S16" si="9">F4*3</f>
        <v>525</v>
      </c>
      <c r="T4" s="33"/>
      <c r="U4" s="33"/>
      <c r="V4" s="33"/>
      <c r="W4" s="33"/>
      <c r="X4" s="33"/>
      <c r="Y4" s="33"/>
      <c r="Z4" s="33"/>
      <c r="AA4" s="32">
        <f t="shared" si="2"/>
        <v>525</v>
      </c>
      <c r="AB4" s="33"/>
      <c r="AC4" s="32">
        <f t="shared" si="3"/>
        <v>525</v>
      </c>
      <c r="AD4" s="32">
        <f t="shared" ref="AD4:AD16" si="10">$F4*3</f>
        <v>525</v>
      </c>
      <c r="AE4" s="33"/>
      <c r="AF4" s="33"/>
      <c r="AG4" s="33"/>
      <c r="AH4" s="33"/>
      <c r="AI4" s="33"/>
      <c r="AJ4" s="33"/>
      <c r="AK4" s="33"/>
      <c r="AL4" s="32">
        <f t="shared" si="4"/>
        <v>525</v>
      </c>
      <c r="AM4" s="33">
        <v>1050</v>
      </c>
      <c r="AN4" s="32">
        <f t="shared" si="5"/>
        <v>0</v>
      </c>
      <c r="AO4" s="32">
        <f t="shared" ref="AO4:AO16" si="11">$F4*3</f>
        <v>525</v>
      </c>
      <c r="AP4" s="33"/>
      <c r="AQ4" s="33"/>
      <c r="AR4" s="33"/>
      <c r="AS4" s="33"/>
      <c r="AT4" s="33"/>
      <c r="AU4" s="33"/>
      <c r="AV4" s="33"/>
      <c r="AW4" s="32">
        <f t="shared" si="6"/>
        <v>525</v>
      </c>
      <c r="AX4" s="33">
        <v>525</v>
      </c>
      <c r="AY4" s="33">
        <f t="shared" si="7"/>
        <v>0</v>
      </c>
      <c r="BB4" s="103" t="str">
        <f t="shared" ref="BB4:BB66" si="12">IF(AY4=0,"Расчёт за 2010",IF(AY4&lt;0,"Предоплата за 2011","Долг"))</f>
        <v>Расчёт за 2010</v>
      </c>
      <c r="BF4" s="27" t="str">
        <f>IF(G4='База 2009'!AY4,"ДА","ПРОверитЬ")</f>
        <v>ДА</v>
      </c>
    </row>
    <row r="5" spans="1:58">
      <c r="A5" s="31">
        <v>3</v>
      </c>
      <c r="B5" s="9" t="s">
        <v>938</v>
      </c>
      <c r="C5" s="6" t="s">
        <v>23</v>
      </c>
      <c r="D5" s="10"/>
      <c r="E5" s="14" t="s">
        <v>944</v>
      </c>
      <c r="F5" s="10">
        <v>50</v>
      </c>
      <c r="G5" s="32">
        <v>0</v>
      </c>
      <c r="H5" s="32">
        <f t="shared" si="8"/>
        <v>150</v>
      </c>
      <c r="I5" s="33"/>
      <c r="J5" s="33"/>
      <c r="K5" s="33"/>
      <c r="L5" s="33"/>
      <c r="M5" s="33"/>
      <c r="N5" s="33"/>
      <c r="O5" s="33"/>
      <c r="P5" s="32">
        <f t="shared" si="0"/>
        <v>150</v>
      </c>
      <c r="Q5" s="33">
        <v>600</v>
      </c>
      <c r="R5" s="32">
        <f t="shared" si="1"/>
        <v>-450</v>
      </c>
      <c r="S5" s="32">
        <f t="shared" si="9"/>
        <v>150</v>
      </c>
      <c r="T5" s="33"/>
      <c r="U5" s="33"/>
      <c r="V5" s="33"/>
      <c r="W5" s="33"/>
      <c r="X5" s="33"/>
      <c r="Y5" s="33"/>
      <c r="Z5" s="33"/>
      <c r="AA5" s="32">
        <f t="shared" si="2"/>
        <v>150</v>
      </c>
      <c r="AB5" s="33"/>
      <c r="AC5" s="32">
        <f t="shared" si="3"/>
        <v>-300</v>
      </c>
      <c r="AD5" s="32">
        <f t="shared" si="10"/>
        <v>150</v>
      </c>
      <c r="AE5" s="33"/>
      <c r="AF5" s="33"/>
      <c r="AG5" s="33"/>
      <c r="AH5" s="33"/>
      <c r="AI5" s="33"/>
      <c r="AJ5" s="33"/>
      <c r="AK5" s="33"/>
      <c r="AL5" s="32">
        <f t="shared" si="4"/>
        <v>150</v>
      </c>
      <c r="AM5" s="33"/>
      <c r="AN5" s="32">
        <f t="shared" si="5"/>
        <v>-150</v>
      </c>
      <c r="AO5" s="32">
        <f t="shared" si="11"/>
        <v>150</v>
      </c>
      <c r="AP5" s="33"/>
      <c r="AQ5" s="33"/>
      <c r="AR5" s="33"/>
      <c r="AS5" s="33"/>
      <c r="AT5" s="33"/>
      <c r="AU5" s="33"/>
      <c r="AV5" s="33"/>
      <c r="AW5" s="32">
        <f t="shared" si="6"/>
        <v>150</v>
      </c>
      <c r="AX5" s="33">
        <v>600</v>
      </c>
      <c r="AY5" s="33">
        <f t="shared" si="7"/>
        <v>-600</v>
      </c>
      <c r="BB5" s="103" t="str">
        <f t="shared" si="12"/>
        <v>Предоплата за 2011</v>
      </c>
      <c r="BF5" s="27" t="str">
        <f>IF(G5='База 2009'!AY5,"ДА","ПРОверитЬ")</f>
        <v>ДА</v>
      </c>
    </row>
    <row r="6" spans="1:58">
      <c r="A6" s="31">
        <v>4</v>
      </c>
      <c r="B6" s="9" t="s">
        <v>992</v>
      </c>
      <c r="C6" s="6" t="s">
        <v>23</v>
      </c>
      <c r="D6" s="10"/>
      <c r="E6" s="14" t="s">
        <v>74</v>
      </c>
      <c r="F6" s="10">
        <v>50</v>
      </c>
      <c r="G6" s="32">
        <v>0</v>
      </c>
      <c r="H6" s="32">
        <f t="shared" si="8"/>
        <v>150</v>
      </c>
      <c r="I6" s="33"/>
      <c r="J6" s="33"/>
      <c r="K6" s="33"/>
      <c r="L6" s="33"/>
      <c r="M6" s="33"/>
      <c r="N6" s="33"/>
      <c r="O6" s="33"/>
      <c r="P6" s="32">
        <f t="shared" si="0"/>
        <v>150</v>
      </c>
      <c r="Q6" s="33">
        <v>150</v>
      </c>
      <c r="R6" s="32">
        <f t="shared" si="1"/>
        <v>0</v>
      </c>
      <c r="S6" s="32">
        <f t="shared" si="9"/>
        <v>150</v>
      </c>
      <c r="T6" s="33"/>
      <c r="U6" s="33"/>
      <c r="V6" s="33"/>
      <c r="W6" s="33"/>
      <c r="X6" s="33"/>
      <c r="Y6" s="33"/>
      <c r="Z6" s="33"/>
      <c r="AA6" s="32">
        <f t="shared" si="2"/>
        <v>150</v>
      </c>
      <c r="AB6" s="33">
        <v>150</v>
      </c>
      <c r="AC6" s="32">
        <f t="shared" si="3"/>
        <v>0</v>
      </c>
      <c r="AD6" s="32">
        <f t="shared" si="10"/>
        <v>150</v>
      </c>
      <c r="AE6" s="33"/>
      <c r="AF6" s="33"/>
      <c r="AG6" s="33"/>
      <c r="AH6" s="33"/>
      <c r="AI6" s="33"/>
      <c r="AJ6" s="33"/>
      <c r="AK6" s="33"/>
      <c r="AL6" s="32">
        <f t="shared" si="4"/>
        <v>150</v>
      </c>
      <c r="AM6" s="33">
        <v>300</v>
      </c>
      <c r="AN6" s="32">
        <f t="shared" si="5"/>
        <v>-150</v>
      </c>
      <c r="AO6" s="32">
        <f t="shared" si="11"/>
        <v>150</v>
      </c>
      <c r="AP6" s="33"/>
      <c r="AQ6" s="33"/>
      <c r="AR6" s="33"/>
      <c r="AS6" s="33"/>
      <c r="AT6" s="33"/>
      <c r="AU6" s="33"/>
      <c r="AV6" s="33"/>
      <c r="AW6" s="32">
        <f t="shared" si="6"/>
        <v>150</v>
      </c>
      <c r="AX6" s="33"/>
      <c r="AY6" s="33">
        <f t="shared" si="7"/>
        <v>0</v>
      </c>
      <c r="BB6" s="103" t="str">
        <f t="shared" si="12"/>
        <v>Расчёт за 2010</v>
      </c>
      <c r="BF6" s="27" t="str">
        <f>IF(G6='База 2009'!AY6,"ДА","ПРОверитЬ")</f>
        <v>ДА</v>
      </c>
    </row>
    <row r="7" spans="1:58">
      <c r="A7" s="31">
        <v>5</v>
      </c>
      <c r="B7" s="5" t="s">
        <v>18</v>
      </c>
      <c r="C7" s="6" t="s">
        <v>10</v>
      </c>
      <c r="D7" s="7">
        <v>285</v>
      </c>
      <c r="E7" s="14" t="s">
        <v>20</v>
      </c>
      <c r="F7" s="7">
        <v>315</v>
      </c>
      <c r="G7" s="32">
        <v>0</v>
      </c>
      <c r="H7" s="32">
        <f t="shared" si="8"/>
        <v>945</v>
      </c>
      <c r="I7" s="33">
        <v>50</v>
      </c>
      <c r="J7" s="33"/>
      <c r="K7" s="33">
        <v>2124</v>
      </c>
      <c r="L7" s="33"/>
      <c r="M7" s="33"/>
      <c r="N7" s="33"/>
      <c r="O7" s="33"/>
      <c r="P7" s="32">
        <f t="shared" si="0"/>
        <v>3119</v>
      </c>
      <c r="Q7" s="33">
        <v>3119</v>
      </c>
      <c r="R7" s="32">
        <f t="shared" si="1"/>
        <v>0</v>
      </c>
      <c r="S7" s="32">
        <f t="shared" si="9"/>
        <v>945</v>
      </c>
      <c r="T7" s="33">
        <v>50</v>
      </c>
      <c r="U7" s="33"/>
      <c r="V7" s="33"/>
      <c r="W7" s="33"/>
      <c r="X7" s="33"/>
      <c r="Y7" s="33"/>
      <c r="Z7" s="33"/>
      <c r="AA7" s="32">
        <f t="shared" si="2"/>
        <v>995</v>
      </c>
      <c r="AB7" s="33">
        <v>995</v>
      </c>
      <c r="AC7" s="32">
        <f t="shared" si="3"/>
        <v>0</v>
      </c>
      <c r="AD7" s="32">
        <f t="shared" si="10"/>
        <v>945</v>
      </c>
      <c r="AE7" s="33"/>
      <c r="AF7" s="33"/>
      <c r="AG7" s="33"/>
      <c r="AH7" s="33"/>
      <c r="AI7" s="33"/>
      <c r="AJ7" s="33"/>
      <c r="AK7" s="33"/>
      <c r="AL7" s="32">
        <f t="shared" si="4"/>
        <v>945</v>
      </c>
      <c r="AM7" s="33">
        <v>945</v>
      </c>
      <c r="AN7" s="32">
        <f t="shared" si="5"/>
        <v>0</v>
      </c>
      <c r="AO7" s="32">
        <f t="shared" si="11"/>
        <v>945</v>
      </c>
      <c r="AP7" s="33">
        <v>50</v>
      </c>
      <c r="AQ7" s="33"/>
      <c r="AR7" s="33"/>
      <c r="AS7" s="33"/>
      <c r="AT7" s="33"/>
      <c r="AU7" s="33"/>
      <c r="AV7" s="33"/>
      <c r="AW7" s="32">
        <f t="shared" si="6"/>
        <v>995</v>
      </c>
      <c r="AX7" s="33">
        <v>995</v>
      </c>
      <c r="AY7" s="33">
        <f t="shared" si="7"/>
        <v>0</v>
      </c>
      <c r="BB7" s="103" t="str">
        <f t="shared" si="12"/>
        <v>Расчёт за 2010</v>
      </c>
      <c r="BF7" s="27" t="str">
        <f>IF(G7='База 2009'!AY7,"ДА","ПРОверитЬ")</f>
        <v>ДА</v>
      </c>
    </row>
    <row r="8" spans="1:58">
      <c r="A8" s="31">
        <v>6</v>
      </c>
      <c r="B8" s="9" t="s">
        <v>22</v>
      </c>
      <c r="C8" s="6" t="s">
        <v>23</v>
      </c>
      <c r="D8" s="10">
        <v>50</v>
      </c>
      <c r="E8" s="14" t="s">
        <v>25</v>
      </c>
      <c r="F8" s="10">
        <v>75</v>
      </c>
      <c r="G8" s="32">
        <v>0</v>
      </c>
      <c r="H8" s="32">
        <f t="shared" si="8"/>
        <v>225</v>
      </c>
      <c r="I8" s="33"/>
      <c r="J8" s="33"/>
      <c r="K8" s="33"/>
      <c r="L8" s="33"/>
      <c r="M8" s="33"/>
      <c r="N8" s="33"/>
      <c r="O8" s="33"/>
      <c r="P8" s="32">
        <f t="shared" si="0"/>
        <v>225</v>
      </c>
      <c r="Q8" s="33">
        <v>900</v>
      </c>
      <c r="R8" s="32">
        <f t="shared" si="1"/>
        <v>-675</v>
      </c>
      <c r="S8" s="32">
        <f t="shared" si="9"/>
        <v>225</v>
      </c>
      <c r="T8" s="33"/>
      <c r="U8" s="33"/>
      <c r="V8" s="33"/>
      <c r="W8" s="33"/>
      <c r="X8" s="33"/>
      <c r="Y8" s="33"/>
      <c r="Z8" s="33"/>
      <c r="AA8" s="32">
        <f t="shared" si="2"/>
        <v>225</v>
      </c>
      <c r="AB8" s="33"/>
      <c r="AC8" s="32">
        <f t="shared" si="3"/>
        <v>-450</v>
      </c>
      <c r="AD8" s="32">
        <f t="shared" si="10"/>
        <v>225</v>
      </c>
      <c r="AE8" s="33"/>
      <c r="AF8" s="33"/>
      <c r="AG8" s="33"/>
      <c r="AH8" s="33"/>
      <c r="AI8" s="33"/>
      <c r="AJ8" s="33"/>
      <c r="AK8" s="33"/>
      <c r="AL8" s="32">
        <f t="shared" si="4"/>
        <v>225</v>
      </c>
      <c r="AM8" s="33"/>
      <c r="AN8" s="32">
        <f t="shared" si="5"/>
        <v>-225</v>
      </c>
      <c r="AO8" s="32">
        <f t="shared" si="11"/>
        <v>225</v>
      </c>
      <c r="AP8" s="33"/>
      <c r="AQ8" s="33"/>
      <c r="AR8" s="33"/>
      <c r="AS8" s="33"/>
      <c r="AT8" s="33"/>
      <c r="AU8" s="33"/>
      <c r="AV8" s="33"/>
      <c r="AW8" s="32">
        <f t="shared" si="6"/>
        <v>225</v>
      </c>
      <c r="AX8" s="33"/>
      <c r="AY8" s="33">
        <f t="shared" si="7"/>
        <v>0</v>
      </c>
      <c r="BB8" s="103" t="str">
        <f t="shared" si="12"/>
        <v>Расчёт за 2010</v>
      </c>
      <c r="BF8" s="27" t="str">
        <f>IF(G8='База 2009'!AY8,"ДА","ПРОверитЬ")</f>
        <v>ДА</v>
      </c>
    </row>
    <row r="9" spans="1:58">
      <c r="A9" s="31">
        <v>7</v>
      </c>
      <c r="B9" s="9" t="s">
        <v>26</v>
      </c>
      <c r="C9" s="6" t="s">
        <v>23</v>
      </c>
      <c r="D9" s="10">
        <v>70</v>
      </c>
      <c r="E9" s="14" t="s">
        <v>28</v>
      </c>
      <c r="F9" s="10">
        <v>85</v>
      </c>
      <c r="G9" s="32">
        <v>-1020</v>
      </c>
      <c r="H9" s="32">
        <f t="shared" si="8"/>
        <v>255</v>
      </c>
      <c r="I9" s="33"/>
      <c r="J9" s="33"/>
      <c r="K9" s="33"/>
      <c r="L9" s="33"/>
      <c r="M9" s="33"/>
      <c r="N9" s="33"/>
      <c r="O9" s="33"/>
      <c r="P9" s="32">
        <f t="shared" si="0"/>
        <v>255</v>
      </c>
      <c r="Q9" s="33"/>
      <c r="R9" s="32">
        <f t="shared" si="1"/>
        <v>-765</v>
      </c>
      <c r="S9" s="32">
        <f t="shared" si="9"/>
        <v>255</v>
      </c>
      <c r="T9" s="33"/>
      <c r="U9" s="33"/>
      <c r="V9" s="33"/>
      <c r="W9" s="33"/>
      <c r="X9" s="33"/>
      <c r="Y9" s="33"/>
      <c r="Z9" s="33"/>
      <c r="AA9" s="32">
        <f t="shared" si="2"/>
        <v>255</v>
      </c>
      <c r="AB9" s="33"/>
      <c r="AC9" s="32">
        <f t="shared" si="3"/>
        <v>-510</v>
      </c>
      <c r="AD9" s="32">
        <f t="shared" si="10"/>
        <v>255</v>
      </c>
      <c r="AE9" s="33"/>
      <c r="AF9" s="33"/>
      <c r="AG9" s="33"/>
      <c r="AH9" s="33"/>
      <c r="AI9" s="33"/>
      <c r="AJ9" s="33"/>
      <c r="AK9" s="33"/>
      <c r="AL9" s="32">
        <f t="shared" si="4"/>
        <v>255</v>
      </c>
      <c r="AM9" s="33"/>
      <c r="AN9" s="32">
        <f t="shared" si="5"/>
        <v>-255</v>
      </c>
      <c r="AO9" s="32">
        <f t="shared" si="11"/>
        <v>255</v>
      </c>
      <c r="AP9" s="33"/>
      <c r="AQ9" s="33"/>
      <c r="AR9" s="33"/>
      <c r="AS9" s="33"/>
      <c r="AT9" s="33"/>
      <c r="AU9" s="33"/>
      <c r="AV9" s="33"/>
      <c r="AW9" s="32">
        <f t="shared" si="6"/>
        <v>255</v>
      </c>
      <c r="AX9" s="33"/>
      <c r="AY9" s="33">
        <f t="shared" si="7"/>
        <v>0</v>
      </c>
      <c r="BB9" s="103" t="str">
        <f t="shared" si="12"/>
        <v>Расчёт за 2010</v>
      </c>
      <c r="BF9" s="27" t="str">
        <f>IF(G9='База 2009'!AY9,"ДА","ПРОверитЬ")</f>
        <v>ДА</v>
      </c>
    </row>
    <row r="10" spans="1:58">
      <c r="A10" s="31">
        <v>8</v>
      </c>
      <c r="B10" s="11" t="s">
        <v>29</v>
      </c>
      <c r="C10" s="34" t="s">
        <v>30</v>
      </c>
      <c r="D10" s="12"/>
      <c r="E10" s="35"/>
      <c r="F10" s="12"/>
      <c r="G10" s="36">
        <v>2595</v>
      </c>
      <c r="H10" s="96">
        <f t="shared" si="8"/>
        <v>0</v>
      </c>
      <c r="I10" s="97"/>
      <c r="J10" s="97"/>
      <c r="K10" s="97"/>
      <c r="L10" s="97"/>
      <c r="M10" s="97"/>
      <c r="N10" s="97"/>
      <c r="O10" s="97"/>
      <c r="P10" s="96">
        <f t="shared" si="0"/>
        <v>0</v>
      </c>
      <c r="Q10" s="97"/>
      <c r="R10" s="96">
        <f t="shared" si="1"/>
        <v>2595</v>
      </c>
      <c r="S10" s="96">
        <f t="shared" si="9"/>
        <v>0</v>
      </c>
      <c r="T10" s="97"/>
      <c r="U10" s="97"/>
      <c r="V10" s="97"/>
      <c r="W10" s="97"/>
      <c r="X10" s="97"/>
      <c r="Y10" s="97"/>
      <c r="Z10" s="97"/>
      <c r="AA10" s="96">
        <f t="shared" si="2"/>
        <v>0</v>
      </c>
      <c r="AB10" s="97"/>
      <c r="AC10" s="96">
        <f t="shared" si="3"/>
        <v>2595</v>
      </c>
      <c r="AD10" s="96">
        <f t="shared" si="10"/>
        <v>0</v>
      </c>
      <c r="AE10" s="97"/>
      <c r="AF10" s="97"/>
      <c r="AG10" s="97"/>
      <c r="AH10" s="97"/>
      <c r="AI10" s="97"/>
      <c r="AJ10" s="97"/>
      <c r="AK10" s="97"/>
      <c r="AL10" s="96">
        <f t="shared" si="4"/>
        <v>0</v>
      </c>
      <c r="AM10" s="97"/>
      <c r="AN10" s="96">
        <f t="shared" si="5"/>
        <v>2595</v>
      </c>
      <c r="AO10" s="96">
        <f t="shared" si="11"/>
        <v>0</v>
      </c>
      <c r="AP10" s="97"/>
      <c r="AQ10" s="97"/>
      <c r="AR10" s="97"/>
      <c r="AS10" s="97"/>
      <c r="AT10" s="97"/>
      <c r="AU10" s="97"/>
      <c r="AV10" s="97"/>
      <c r="AW10" s="96">
        <f t="shared" si="6"/>
        <v>0</v>
      </c>
      <c r="AX10" s="97"/>
      <c r="AY10" s="97">
        <f t="shared" si="7"/>
        <v>2595</v>
      </c>
      <c r="BB10" s="103" t="str">
        <f t="shared" si="12"/>
        <v>Долг</v>
      </c>
      <c r="BF10" s="27" t="str">
        <f>IF(G10='База 2009'!AY10,"ДА","ПРОверитЬ")</f>
        <v>ДА</v>
      </c>
    </row>
    <row r="11" spans="1:58">
      <c r="A11" s="31">
        <v>9</v>
      </c>
      <c r="B11" s="9" t="s">
        <v>31</v>
      </c>
      <c r="C11" s="6" t="s">
        <v>14</v>
      </c>
      <c r="D11" s="10">
        <v>120</v>
      </c>
      <c r="E11" s="14" t="s">
        <v>33</v>
      </c>
      <c r="F11" s="10">
        <v>150</v>
      </c>
      <c r="G11" s="32">
        <v>0</v>
      </c>
      <c r="H11" s="32">
        <f t="shared" si="8"/>
        <v>450</v>
      </c>
      <c r="I11" s="33"/>
      <c r="J11" s="33"/>
      <c r="K11" s="33"/>
      <c r="L11" s="33"/>
      <c r="M11" s="33"/>
      <c r="N11" s="33"/>
      <c r="O11" s="33"/>
      <c r="P11" s="32">
        <f t="shared" si="0"/>
        <v>450</v>
      </c>
      <c r="Q11" s="33">
        <v>450</v>
      </c>
      <c r="R11" s="32">
        <f t="shared" si="1"/>
        <v>0</v>
      </c>
      <c r="S11" s="32">
        <f t="shared" si="9"/>
        <v>450</v>
      </c>
      <c r="T11" s="33"/>
      <c r="U11" s="33"/>
      <c r="V11" s="33"/>
      <c r="W11" s="33"/>
      <c r="X11" s="33"/>
      <c r="Y11" s="33"/>
      <c r="Z11" s="33"/>
      <c r="AA11" s="32">
        <f t="shared" si="2"/>
        <v>450</v>
      </c>
      <c r="AB11" s="33">
        <v>450</v>
      </c>
      <c r="AC11" s="32">
        <f t="shared" si="3"/>
        <v>0</v>
      </c>
      <c r="AD11" s="32">
        <f t="shared" si="10"/>
        <v>450</v>
      </c>
      <c r="AE11" s="33"/>
      <c r="AF11" s="33"/>
      <c r="AG11" s="33"/>
      <c r="AH11" s="33"/>
      <c r="AI11" s="33"/>
      <c r="AJ11" s="33"/>
      <c r="AK11" s="33"/>
      <c r="AL11" s="32">
        <f t="shared" si="4"/>
        <v>450</v>
      </c>
      <c r="AM11" s="33">
        <v>450</v>
      </c>
      <c r="AN11" s="32">
        <f t="shared" si="5"/>
        <v>0</v>
      </c>
      <c r="AO11" s="32">
        <f t="shared" si="11"/>
        <v>450</v>
      </c>
      <c r="AP11" s="33"/>
      <c r="AQ11" s="33"/>
      <c r="AR11" s="33"/>
      <c r="AS11" s="33"/>
      <c r="AT11" s="33"/>
      <c r="AU11" s="33"/>
      <c r="AV11" s="33"/>
      <c r="AW11" s="32">
        <f t="shared" si="6"/>
        <v>450</v>
      </c>
      <c r="AX11" s="33">
        <v>450</v>
      </c>
      <c r="AY11" s="33">
        <f t="shared" si="7"/>
        <v>0</v>
      </c>
      <c r="BB11" s="103" t="str">
        <f t="shared" si="12"/>
        <v>Расчёт за 2010</v>
      </c>
      <c r="BF11" s="27" t="str">
        <f>IF(G11='База 2009'!AY11,"ДА","ПРОверитЬ")</f>
        <v>ДА</v>
      </c>
    </row>
    <row r="12" spans="1:58">
      <c r="A12" s="31">
        <v>10</v>
      </c>
      <c r="B12" s="5" t="s">
        <v>36</v>
      </c>
      <c r="C12" s="6" t="s">
        <v>10</v>
      </c>
      <c r="D12" s="7">
        <v>80</v>
      </c>
      <c r="E12" s="14" t="s">
        <v>38</v>
      </c>
      <c r="F12" s="7">
        <v>95</v>
      </c>
      <c r="G12" s="32">
        <v>0</v>
      </c>
      <c r="H12" s="32">
        <f t="shared" si="8"/>
        <v>285</v>
      </c>
      <c r="I12" s="33"/>
      <c r="J12" s="33"/>
      <c r="K12" s="33"/>
      <c r="L12" s="33"/>
      <c r="M12" s="33"/>
      <c r="N12" s="33"/>
      <c r="O12" s="33"/>
      <c r="P12" s="32">
        <f t="shared" si="0"/>
        <v>285</v>
      </c>
      <c r="Q12" s="33"/>
      <c r="R12" s="32">
        <f t="shared" si="1"/>
        <v>285</v>
      </c>
      <c r="S12" s="32">
        <f t="shared" si="9"/>
        <v>285</v>
      </c>
      <c r="T12" s="33"/>
      <c r="U12" s="33"/>
      <c r="V12" s="33"/>
      <c r="W12" s="33"/>
      <c r="X12" s="33"/>
      <c r="Y12" s="33"/>
      <c r="Z12" s="33"/>
      <c r="AA12" s="32">
        <f t="shared" si="2"/>
        <v>285</v>
      </c>
      <c r="AB12" s="33">
        <v>570</v>
      </c>
      <c r="AC12" s="32">
        <f t="shared" si="3"/>
        <v>0</v>
      </c>
      <c r="AD12" s="32">
        <f t="shared" si="10"/>
        <v>285</v>
      </c>
      <c r="AE12" s="33"/>
      <c r="AF12" s="33"/>
      <c r="AG12" s="33"/>
      <c r="AH12" s="33"/>
      <c r="AI12" s="33"/>
      <c r="AJ12" s="33"/>
      <c r="AK12" s="33"/>
      <c r="AL12" s="32">
        <f t="shared" si="4"/>
        <v>285</v>
      </c>
      <c r="AM12" s="33">
        <v>285</v>
      </c>
      <c r="AN12" s="32">
        <f t="shared" si="5"/>
        <v>0</v>
      </c>
      <c r="AO12" s="32">
        <f t="shared" si="11"/>
        <v>285</v>
      </c>
      <c r="AP12" s="33"/>
      <c r="AQ12" s="33">
        <v>50</v>
      </c>
      <c r="AR12" s="33"/>
      <c r="AS12" s="33"/>
      <c r="AT12" s="33"/>
      <c r="AU12" s="33"/>
      <c r="AV12" s="33"/>
      <c r="AW12" s="32">
        <f t="shared" si="6"/>
        <v>335</v>
      </c>
      <c r="AX12" s="33">
        <v>335</v>
      </c>
      <c r="AY12" s="33">
        <f t="shared" si="7"/>
        <v>0</v>
      </c>
      <c r="BB12" s="103" t="str">
        <f t="shared" si="12"/>
        <v>Расчёт за 2010</v>
      </c>
      <c r="BF12" s="27" t="str">
        <f>IF(G12='База 2009'!AY12,"ДА","ПРОверитЬ")</f>
        <v>ДА</v>
      </c>
    </row>
    <row r="13" spans="1:58">
      <c r="A13" s="31">
        <v>11</v>
      </c>
      <c r="B13" s="9" t="s">
        <v>39</v>
      </c>
      <c r="C13" s="6" t="s">
        <v>14</v>
      </c>
      <c r="D13" s="10">
        <v>170</v>
      </c>
      <c r="E13" s="14" t="s">
        <v>41</v>
      </c>
      <c r="F13" s="10">
        <v>190</v>
      </c>
      <c r="G13" s="32">
        <v>50</v>
      </c>
      <c r="H13" s="32">
        <f t="shared" si="8"/>
        <v>570</v>
      </c>
      <c r="I13" s="33"/>
      <c r="J13" s="33"/>
      <c r="K13" s="33"/>
      <c r="L13" s="33"/>
      <c r="M13" s="33"/>
      <c r="N13" s="33"/>
      <c r="O13" s="33"/>
      <c r="P13" s="32">
        <f t="shared" si="0"/>
        <v>570</v>
      </c>
      <c r="Q13" s="33">
        <v>50</v>
      </c>
      <c r="R13" s="32">
        <f t="shared" si="1"/>
        <v>570</v>
      </c>
      <c r="S13" s="32">
        <f t="shared" si="9"/>
        <v>570</v>
      </c>
      <c r="T13" s="33"/>
      <c r="U13" s="33"/>
      <c r="V13" s="33"/>
      <c r="W13" s="33"/>
      <c r="X13" s="33"/>
      <c r="Y13" s="33"/>
      <c r="Z13" s="33"/>
      <c r="AA13" s="32">
        <f t="shared" si="2"/>
        <v>570</v>
      </c>
      <c r="AB13" s="33"/>
      <c r="AC13" s="32">
        <f t="shared" si="3"/>
        <v>1140</v>
      </c>
      <c r="AD13" s="32">
        <f t="shared" si="10"/>
        <v>570</v>
      </c>
      <c r="AE13" s="33"/>
      <c r="AF13" s="33"/>
      <c r="AG13" s="33"/>
      <c r="AH13" s="33"/>
      <c r="AI13" s="33"/>
      <c r="AJ13" s="33"/>
      <c r="AK13" s="33"/>
      <c r="AL13" s="32">
        <f t="shared" si="4"/>
        <v>570</v>
      </c>
      <c r="AM13" s="33">
        <v>2000</v>
      </c>
      <c r="AN13" s="32">
        <f t="shared" si="5"/>
        <v>-290</v>
      </c>
      <c r="AO13" s="32">
        <f t="shared" si="11"/>
        <v>570</v>
      </c>
      <c r="AP13" s="33"/>
      <c r="AQ13" s="33"/>
      <c r="AR13" s="33"/>
      <c r="AS13" s="33"/>
      <c r="AT13" s="33"/>
      <c r="AU13" s="33"/>
      <c r="AV13" s="33"/>
      <c r="AW13" s="32">
        <f t="shared" si="6"/>
        <v>570</v>
      </c>
      <c r="AX13" s="33">
        <v>280</v>
      </c>
      <c r="AY13" s="33">
        <f t="shared" si="7"/>
        <v>0</v>
      </c>
      <c r="BB13" s="103" t="str">
        <f t="shared" si="12"/>
        <v>Расчёт за 2010</v>
      </c>
      <c r="BF13" s="27" t="str">
        <f>IF(G13='База 2009'!AY13,"ДА","ПРОверитЬ")</f>
        <v>ДА</v>
      </c>
    </row>
    <row r="14" spans="1:58" s="38" customFormat="1">
      <c r="A14" s="31">
        <v>12</v>
      </c>
      <c r="B14" s="9" t="s">
        <v>935</v>
      </c>
      <c r="C14" s="6" t="s">
        <v>23</v>
      </c>
      <c r="D14" s="10"/>
      <c r="E14" s="14" t="s">
        <v>945</v>
      </c>
      <c r="F14" s="10">
        <v>100</v>
      </c>
      <c r="G14" s="32">
        <v>0</v>
      </c>
      <c r="H14" s="32">
        <f t="shared" si="8"/>
        <v>300</v>
      </c>
      <c r="I14" s="33"/>
      <c r="J14" s="33"/>
      <c r="K14" s="33"/>
      <c r="L14" s="33"/>
      <c r="M14" s="33"/>
      <c r="N14" s="33"/>
      <c r="O14" s="33"/>
      <c r="P14" s="32">
        <f t="shared" si="0"/>
        <v>300</v>
      </c>
      <c r="Q14" s="33">
        <v>1200</v>
      </c>
      <c r="R14" s="32">
        <f t="shared" si="1"/>
        <v>-900</v>
      </c>
      <c r="S14" s="32">
        <f t="shared" si="9"/>
        <v>300</v>
      </c>
      <c r="T14" s="33"/>
      <c r="U14" s="33"/>
      <c r="V14" s="33"/>
      <c r="W14" s="33"/>
      <c r="X14" s="33"/>
      <c r="Y14" s="33"/>
      <c r="Z14" s="33"/>
      <c r="AA14" s="32">
        <f t="shared" si="2"/>
        <v>300</v>
      </c>
      <c r="AB14" s="33"/>
      <c r="AC14" s="32">
        <f t="shared" si="3"/>
        <v>-600</v>
      </c>
      <c r="AD14" s="32">
        <f t="shared" si="10"/>
        <v>300</v>
      </c>
      <c r="AE14" s="33"/>
      <c r="AF14" s="33">
        <v>50</v>
      </c>
      <c r="AG14" s="33"/>
      <c r="AH14" s="33"/>
      <c r="AI14" s="33"/>
      <c r="AJ14" s="33"/>
      <c r="AK14" s="33"/>
      <c r="AL14" s="32">
        <f t="shared" si="4"/>
        <v>350</v>
      </c>
      <c r="AM14" s="33"/>
      <c r="AN14" s="32">
        <f t="shared" si="5"/>
        <v>-250</v>
      </c>
      <c r="AO14" s="32">
        <f t="shared" si="11"/>
        <v>300</v>
      </c>
      <c r="AP14" s="33"/>
      <c r="AQ14" s="33"/>
      <c r="AR14" s="33"/>
      <c r="AS14" s="33"/>
      <c r="AT14" s="33"/>
      <c r="AU14" s="33"/>
      <c r="AV14" s="33"/>
      <c r="AW14" s="32">
        <f t="shared" si="6"/>
        <v>300</v>
      </c>
      <c r="AX14" s="33">
        <v>50</v>
      </c>
      <c r="AY14" s="33">
        <f t="shared" si="7"/>
        <v>0</v>
      </c>
      <c r="BB14" s="103" t="str">
        <f t="shared" si="12"/>
        <v>Расчёт за 2010</v>
      </c>
      <c r="BF14" s="27" t="str">
        <f>IF(G14='База 2009'!AY14,"ДА","ПРОверитЬ")</f>
        <v>ДА</v>
      </c>
    </row>
    <row r="15" spans="1:58">
      <c r="A15" s="31">
        <v>13</v>
      </c>
      <c r="B15" s="5" t="s">
        <v>42</v>
      </c>
      <c r="C15" s="6" t="s">
        <v>10</v>
      </c>
      <c r="D15" s="7">
        <v>180</v>
      </c>
      <c r="E15" s="14" t="s">
        <v>44</v>
      </c>
      <c r="F15" s="7">
        <v>200</v>
      </c>
      <c r="G15" s="32">
        <v>600</v>
      </c>
      <c r="H15" s="32">
        <f t="shared" si="8"/>
        <v>600</v>
      </c>
      <c r="I15" s="33"/>
      <c r="J15" s="33"/>
      <c r="K15" s="33"/>
      <c r="L15" s="33"/>
      <c r="M15" s="33"/>
      <c r="N15" s="33"/>
      <c r="O15" s="33"/>
      <c r="P15" s="32">
        <f t="shared" si="0"/>
        <v>600</v>
      </c>
      <c r="Q15" s="33">
        <v>600</v>
      </c>
      <c r="R15" s="32">
        <f t="shared" si="1"/>
        <v>600</v>
      </c>
      <c r="S15" s="32">
        <f t="shared" si="9"/>
        <v>600</v>
      </c>
      <c r="T15" s="33"/>
      <c r="U15" s="33"/>
      <c r="V15" s="33"/>
      <c r="W15" s="33"/>
      <c r="X15" s="33"/>
      <c r="Y15" s="33"/>
      <c r="Z15" s="33"/>
      <c r="AA15" s="32">
        <f t="shared" si="2"/>
        <v>600</v>
      </c>
      <c r="AB15" s="33"/>
      <c r="AC15" s="32">
        <f t="shared" si="3"/>
        <v>1200</v>
      </c>
      <c r="AD15" s="32">
        <f t="shared" si="10"/>
        <v>600</v>
      </c>
      <c r="AE15" s="33"/>
      <c r="AF15" s="33"/>
      <c r="AG15" s="33"/>
      <c r="AH15" s="33"/>
      <c r="AI15" s="33"/>
      <c r="AJ15" s="33"/>
      <c r="AK15" s="33"/>
      <c r="AL15" s="32">
        <f t="shared" si="4"/>
        <v>600</v>
      </c>
      <c r="AM15" s="33">
        <v>1200</v>
      </c>
      <c r="AN15" s="32">
        <f t="shared" si="5"/>
        <v>600</v>
      </c>
      <c r="AO15" s="32">
        <f t="shared" si="11"/>
        <v>600</v>
      </c>
      <c r="AP15" s="33"/>
      <c r="AQ15" s="33"/>
      <c r="AR15" s="33"/>
      <c r="AS15" s="33"/>
      <c r="AT15" s="33"/>
      <c r="AU15" s="33"/>
      <c r="AV15" s="33"/>
      <c r="AW15" s="32">
        <f t="shared" si="6"/>
        <v>600</v>
      </c>
      <c r="AX15" s="33">
        <v>1200</v>
      </c>
      <c r="AY15" s="33">
        <f t="shared" si="7"/>
        <v>0</v>
      </c>
      <c r="BB15" s="103" t="str">
        <f t="shared" si="12"/>
        <v>Расчёт за 2010</v>
      </c>
      <c r="BF15" s="27" t="str">
        <f>IF(G15='База 2009'!AY16,"ДА","ПРОверитЬ")</f>
        <v>ДА</v>
      </c>
    </row>
    <row r="16" spans="1:58">
      <c r="A16" s="31">
        <v>14</v>
      </c>
      <c r="B16" s="5" t="s">
        <v>986</v>
      </c>
      <c r="C16" s="6" t="s">
        <v>10</v>
      </c>
      <c r="D16" s="7">
        <v>70</v>
      </c>
      <c r="E16" s="14" t="s">
        <v>49</v>
      </c>
      <c r="F16" s="7">
        <v>85</v>
      </c>
      <c r="G16" s="32">
        <v>0</v>
      </c>
      <c r="H16" s="32">
        <f t="shared" si="8"/>
        <v>255</v>
      </c>
      <c r="I16" s="33"/>
      <c r="J16" s="33"/>
      <c r="K16" s="33"/>
      <c r="L16" s="33"/>
      <c r="M16" s="33"/>
      <c r="N16" s="33"/>
      <c r="O16" s="33"/>
      <c r="P16" s="32">
        <f t="shared" si="0"/>
        <v>255</v>
      </c>
      <c r="Q16" s="33">
        <v>260</v>
      </c>
      <c r="R16" s="32">
        <f t="shared" si="1"/>
        <v>-5</v>
      </c>
      <c r="S16" s="32">
        <f t="shared" si="9"/>
        <v>255</v>
      </c>
      <c r="T16" s="33"/>
      <c r="U16" s="33"/>
      <c r="V16" s="33"/>
      <c r="W16" s="33"/>
      <c r="X16" s="33"/>
      <c r="Y16" s="33"/>
      <c r="Z16" s="33"/>
      <c r="AA16" s="32">
        <f t="shared" si="2"/>
        <v>255</v>
      </c>
      <c r="AB16" s="33">
        <v>250</v>
      </c>
      <c r="AC16" s="32">
        <f t="shared" si="3"/>
        <v>0</v>
      </c>
      <c r="AD16" s="32">
        <f t="shared" si="10"/>
        <v>255</v>
      </c>
      <c r="AE16" s="33"/>
      <c r="AF16" s="33"/>
      <c r="AG16" s="33"/>
      <c r="AH16" s="33"/>
      <c r="AI16" s="33"/>
      <c r="AJ16" s="33"/>
      <c r="AK16" s="33"/>
      <c r="AL16" s="32">
        <f t="shared" si="4"/>
        <v>255</v>
      </c>
      <c r="AM16" s="33"/>
      <c r="AN16" s="32">
        <f t="shared" si="5"/>
        <v>255</v>
      </c>
      <c r="AO16" s="32">
        <f t="shared" si="11"/>
        <v>255</v>
      </c>
      <c r="AP16" s="33"/>
      <c r="AQ16" s="33"/>
      <c r="AR16" s="33"/>
      <c r="AS16" s="33"/>
      <c r="AT16" s="33"/>
      <c r="AU16" s="33"/>
      <c r="AV16" s="33"/>
      <c r="AW16" s="32">
        <f t="shared" si="6"/>
        <v>255</v>
      </c>
      <c r="AX16" s="33">
        <v>510</v>
      </c>
      <c r="AY16" s="33">
        <f t="shared" si="7"/>
        <v>0</v>
      </c>
      <c r="BB16" s="103" t="str">
        <f t="shared" si="12"/>
        <v>Расчёт за 2010</v>
      </c>
      <c r="BF16" s="27" t="str">
        <f>IF(G16='База 2009'!AY17,"ДА","ПРОверитЬ")</f>
        <v>ДА</v>
      </c>
    </row>
    <row r="17" spans="1:58">
      <c r="A17" s="31">
        <v>15</v>
      </c>
      <c r="B17" s="9" t="s">
        <v>45</v>
      </c>
      <c r="C17" s="6" t="s">
        <v>14</v>
      </c>
      <c r="D17" s="10">
        <v>110</v>
      </c>
      <c r="E17" s="14" t="s">
        <v>12</v>
      </c>
      <c r="F17" s="10">
        <v>110</v>
      </c>
      <c r="G17" s="32">
        <v>2310</v>
      </c>
      <c r="H17" s="32">
        <v>0</v>
      </c>
      <c r="I17" s="33"/>
      <c r="J17" s="33"/>
      <c r="K17" s="33"/>
      <c r="L17" s="33"/>
      <c r="M17" s="33"/>
      <c r="N17" s="33"/>
      <c r="O17" s="33"/>
      <c r="P17" s="32">
        <f t="shared" si="0"/>
        <v>0</v>
      </c>
      <c r="Q17" s="33"/>
      <c r="R17" s="32">
        <f t="shared" si="1"/>
        <v>2310</v>
      </c>
      <c r="S17" s="32">
        <v>0</v>
      </c>
      <c r="T17" s="33"/>
      <c r="U17" s="33"/>
      <c r="V17" s="33"/>
      <c r="W17" s="33"/>
      <c r="X17" s="33"/>
      <c r="Y17" s="33"/>
      <c r="Z17" s="33"/>
      <c r="AA17" s="32">
        <f t="shared" si="2"/>
        <v>0</v>
      </c>
      <c r="AB17" s="33"/>
      <c r="AC17" s="32">
        <f t="shared" si="3"/>
        <v>2310</v>
      </c>
      <c r="AD17" s="32">
        <v>0</v>
      </c>
      <c r="AE17" s="33"/>
      <c r="AF17" s="33"/>
      <c r="AG17" s="33"/>
      <c r="AH17" s="33"/>
      <c r="AI17" s="33"/>
      <c r="AJ17" s="33"/>
      <c r="AK17" s="33"/>
      <c r="AL17" s="32">
        <f t="shared" si="4"/>
        <v>0</v>
      </c>
      <c r="AM17" s="33"/>
      <c r="AN17" s="32">
        <f t="shared" si="5"/>
        <v>2310</v>
      </c>
      <c r="AO17" s="32">
        <v>0</v>
      </c>
      <c r="AP17" s="33"/>
      <c r="AQ17" s="33"/>
      <c r="AR17" s="33"/>
      <c r="AS17" s="33"/>
      <c r="AT17" s="33"/>
      <c r="AU17" s="33"/>
      <c r="AV17" s="33"/>
      <c r="AW17" s="32">
        <f t="shared" si="6"/>
        <v>0</v>
      </c>
      <c r="AX17" s="33"/>
      <c r="AY17" s="33">
        <f t="shared" si="7"/>
        <v>2310</v>
      </c>
      <c r="BB17" s="103" t="str">
        <f t="shared" si="12"/>
        <v>Долг</v>
      </c>
      <c r="BF17" s="27" t="str">
        <f>IF(G17='База 2009'!AY18,"ДА","ПРОверитЬ")</f>
        <v>ДА</v>
      </c>
    </row>
    <row r="18" spans="1:58">
      <c r="A18" s="31">
        <v>16</v>
      </c>
      <c r="B18" s="9" t="s">
        <v>1020</v>
      </c>
      <c r="C18" s="6" t="s">
        <v>23</v>
      </c>
      <c r="D18" s="10"/>
      <c r="E18" s="14"/>
      <c r="F18" s="10"/>
      <c r="G18" s="32"/>
      <c r="H18" s="32">
        <f t="shared" ref="H18:H28" si="13">F18*3</f>
        <v>0</v>
      </c>
      <c r="I18" s="33"/>
      <c r="J18" s="33"/>
      <c r="K18" s="33"/>
      <c r="L18" s="33"/>
      <c r="M18" s="33"/>
      <c r="N18" s="33"/>
      <c r="O18" s="33"/>
      <c r="P18" s="32">
        <f t="shared" si="0"/>
        <v>0</v>
      </c>
      <c r="Q18" s="33"/>
      <c r="R18" s="32">
        <f t="shared" si="1"/>
        <v>0</v>
      </c>
      <c r="S18" s="32">
        <f t="shared" ref="S18:S28" si="14">F18*3</f>
        <v>0</v>
      </c>
      <c r="T18" s="33"/>
      <c r="U18" s="33"/>
      <c r="V18" s="33"/>
      <c r="W18" s="33"/>
      <c r="X18" s="33"/>
      <c r="Y18" s="33"/>
      <c r="Z18" s="33"/>
      <c r="AA18" s="32">
        <f t="shared" si="2"/>
        <v>0</v>
      </c>
      <c r="AB18" s="33"/>
      <c r="AC18" s="32">
        <f t="shared" si="3"/>
        <v>0</v>
      </c>
      <c r="AD18" s="32">
        <f t="shared" ref="AD18:AD48" si="15">$F18*3</f>
        <v>0</v>
      </c>
      <c r="AE18" s="33"/>
      <c r="AF18" s="33"/>
      <c r="AG18" s="33"/>
      <c r="AH18" s="33"/>
      <c r="AI18" s="33"/>
      <c r="AJ18" s="33"/>
      <c r="AK18" s="33"/>
      <c r="AL18" s="32">
        <f t="shared" si="4"/>
        <v>0</v>
      </c>
      <c r="AM18" s="33"/>
      <c r="AN18" s="32">
        <f t="shared" si="5"/>
        <v>0</v>
      </c>
      <c r="AO18" s="32">
        <f t="shared" ref="AO18:AO57" si="16">$F18*3</f>
        <v>0</v>
      </c>
      <c r="AP18" s="33"/>
      <c r="AQ18" s="33"/>
      <c r="AR18" s="33"/>
      <c r="AS18" s="33"/>
      <c r="AT18" s="33"/>
      <c r="AU18" s="33"/>
      <c r="AV18" s="33"/>
      <c r="AW18" s="32">
        <f t="shared" si="6"/>
        <v>0</v>
      </c>
      <c r="AX18" s="33"/>
      <c r="AY18" s="33">
        <f t="shared" si="7"/>
        <v>0</v>
      </c>
      <c r="BB18" s="103" t="str">
        <f t="shared" si="12"/>
        <v>Расчёт за 2010</v>
      </c>
      <c r="BF18" s="27" t="str">
        <f>IF(G18='База 2009'!AY19,"ДА","ПРОверитЬ")</f>
        <v>ДА</v>
      </c>
    </row>
    <row r="19" spans="1:58">
      <c r="A19" s="31">
        <v>17</v>
      </c>
      <c r="B19" s="11" t="s">
        <v>50</v>
      </c>
      <c r="C19" s="34" t="s">
        <v>30</v>
      </c>
      <c r="D19" s="12"/>
      <c r="E19" s="35"/>
      <c r="F19" s="12"/>
      <c r="G19" s="36">
        <v>6150</v>
      </c>
      <c r="H19" s="96">
        <f t="shared" si="13"/>
        <v>0</v>
      </c>
      <c r="I19" s="97"/>
      <c r="J19" s="97"/>
      <c r="K19" s="97"/>
      <c r="L19" s="97"/>
      <c r="M19" s="97"/>
      <c r="N19" s="97"/>
      <c r="O19" s="97"/>
      <c r="P19" s="96">
        <f t="shared" si="0"/>
        <v>0</v>
      </c>
      <c r="Q19" s="97"/>
      <c r="R19" s="96">
        <f t="shared" si="1"/>
        <v>6150</v>
      </c>
      <c r="S19" s="96">
        <f t="shared" si="14"/>
        <v>0</v>
      </c>
      <c r="T19" s="97"/>
      <c r="U19" s="97"/>
      <c r="V19" s="97"/>
      <c r="W19" s="97"/>
      <c r="X19" s="97"/>
      <c r="Y19" s="97"/>
      <c r="Z19" s="97"/>
      <c r="AA19" s="96">
        <f t="shared" si="2"/>
        <v>0</v>
      </c>
      <c r="AB19" s="97"/>
      <c r="AC19" s="96">
        <f t="shared" si="3"/>
        <v>6150</v>
      </c>
      <c r="AD19" s="96">
        <f t="shared" si="15"/>
        <v>0</v>
      </c>
      <c r="AE19" s="97"/>
      <c r="AF19" s="97"/>
      <c r="AG19" s="97"/>
      <c r="AH19" s="97"/>
      <c r="AI19" s="97"/>
      <c r="AJ19" s="97"/>
      <c r="AK19" s="97"/>
      <c r="AL19" s="96">
        <f t="shared" si="4"/>
        <v>0</v>
      </c>
      <c r="AM19" s="97"/>
      <c r="AN19" s="96">
        <f t="shared" si="5"/>
        <v>6150</v>
      </c>
      <c r="AO19" s="96">
        <f t="shared" si="16"/>
        <v>0</v>
      </c>
      <c r="AP19" s="97"/>
      <c r="AQ19" s="97"/>
      <c r="AR19" s="97"/>
      <c r="AS19" s="97"/>
      <c r="AT19" s="97"/>
      <c r="AU19" s="97"/>
      <c r="AV19" s="97"/>
      <c r="AW19" s="96">
        <f t="shared" si="6"/>
        <v>0</v>
      </c>
      <c r="AX19" s="97"/>
      <c r="AY19" s="97">
        <f t="shared" si="7"/>
        <v>6150</v>
      </c>
      <c r="BB19" s="103" t="str">
        <f t="shared" si="12"/>
        <v>Долг</v>
      </c>
      <c r="BF19" s="27" t="str">
        <f>IF(G19='База 2009'!AY20,"ДА","ПРОверитЬ")</f>
        <v>ДА</v>
      </c>
    </row>
    <row r="20" spans="1:58">
      <c r="A20" s="31">
        <v>18</v>
      </c>
      <c r="B20" s="9" t="s">
        <v>52</v>
      </c>
      <c r="C20" s="6" t="s">
        <v>14</v>
      </c>
      <c r="D20" s="10">
        <v>50</v>
      </c>
      <c r="E20" s="14" t="s">
        <v>829</v>
      </c>
      <c r="F20" s="10">
        <v>65</v>
      </c>
      <c r="G20" s="32">
        <v>-220</v>
      </c>
      <c r="H20" s="32">
        <f t="shared" si="13"/>
        <v>195</v>
      </c>
      <c r="I20" s="33"/>
      <c r="J20" s="33"/>
      <c r="K20" s="33"/>
      <c r="L20" s="33"/>
      <c r="M20" s="33"/>
      <c r="N20" s="33"/>
      <c r="O20" s="33"/>
      <c r="P20" s="32">
        <f t="shared" si="0"/>
        <v>195</v>
      </c>
      <c r="Q20" s="33"/>
      <c r="R20" s="32">
        <f t="shared" si="1"/>
        <v>-25</v>
      </c>
      <c r="S20" s="32">
        <f t="shared" si="14"/>
        <v>195</v>
      </c>
      <c r="T20" s="33"/>
      <c r="U20" s="33"/>
      <c r="V20" s="33"/>
      <c r="W20" s="33"/>
      <c r="X20" s="33"/>
      <c r="Y20" s="33"/>
      <c r="Z20" s="33"/>
      <c r="AA20" s="32">
        <f t="shared" si="2"/>
        <v>195</v>
      </c>
      <c r="AB20" s="33"/>
      <c r="AC20" s="32">
        <f t="shared" si="3"/>
        <v>170</v>
      </c>
      <c r="AD20" s="32">
        <f t="shared" si="15"/>
        <v>195</v>
      </c>
      <c r="AE20" s="33"/>
      <c r="AF20" s="33"/>
      <c r="AG20" s="33"/>
      <c r="AH20" s="33"/>
      <c r="AI20" s="33"/>
      <c r="AJ20" s="33"/>
      <c r="AK20" s="33"/>
      <c r="AL20" s="32">
        <f t="shared" si="4"/>
        <v>195</v>
      </c>
      <c r="AM20" s="33">
        <v>365</v>
      </c>
      <c r="AN20" s="32">
        <f t="shared" si="5"/>
        <v>0</v>
      </c>
      <c r="AO20" s="32">
        <f t="shared" si="16"/>
        <v>195</v>
      </c>
      <c r="AP20" s="33"/>
      <c r="AQ20" s="33"/>
      <c r="AR20" s="33"/>
      <c r="AS20" s="33"/>
      <c r="AT20" s="33"/>
      <c r="AU20" s="33"/>
      <c r="AV20" s="33"/>
      <c r="AW20" s="32">
        <f t="shared" si="6"/>
        <v>195</v>
      </c>
      <c r="AX20" s="33">
        <v>195</v>
      </c>
      <c r="AY20" s="33">
        <f t="shared" si="7"/>
        <v>0</v>
      </c>
      <c r="BB20" s="103" t="str">
        <f t="shared" si="12"/>
        <v>Расчёт за 2010</v>
      </c>
      <c r="BF20" s="27" t="str">
        <f>IF(G20='База 2009'!AY22,"ДА","ПРОверитЬ")</f>
        <v>ДА</v>
      </c>
    </row>
    <row r="21" spans="1:58">
      <c r="A21" s="31">
        <v>19</v>
      </c>
      <c r="B21" s="9" t="s">
        <v>55</v>
      </c>
      <c r="C21" s="6" t="s">
        <v>23</v>
      </c>
      <c r="D21" s="10">
        <v>70</v>
      </c>
      <c r="E21" s="14" t="s">
        <v>57</v>
      </c>
      <c r="F21" s="10">
        <v>80</v>
      </c>
      <c r="G21" s="32">
        <v>0</v>
      </c>
      <c r="H21" s="32">
        <f t="shared" si="13"/>
        <v>240</v>
      </c>
      <c r="I21" s="33"/>
      <c r="J21" s="33"/>
      <c r="K21" s="33"/>
      <c r="L21" s="33"/>
      <c r="M21" s="33"/>
      <c r="N21" s="33"/>
      <c r="O21" s="33"/>
      <c r="P21" s="32">
        <f t="shared" si="0"/>
        <v>240</v>
      </c>
      <c r="Q21" s="33">
        <v>240</v>
      </c>
      <c r="R21" s="32">
        <f t="shared" si="1"/>
        <v>0</v>
      </c>
      <c r="S21" s="32">
        <f t="shared" si="14"/>
        <v>240</v>
      </c>
      <c r="T21" s="33"/>
      <c r="U21" s="33"/>
      <c r="V21" s="33"/>
      <c r="W21" s="33"/>
      <c r="X21" s="33"/>
      <c r="Y21" s="33"/>
      <c r="Z21" s="33"/>
      <c r="AA21" s="32">
        <f t="shared" si="2"/>
        <v>240</v>
      </c>
      <c r="AB21" s="33">
        <v>240</v>
      </c>
      <c r="AC21" s="32">
        <f t="shared" si="3"/>
        <v>0</v>
      </c>
      <c r="AD21" s="32">
        <f t="shared" si="15"/>
        <v>240</v>
      </c>
      <c r="AE21" s="33"/>
      <c r="AF21" s="33"/>
      <c r="AG21" s="33"/>
      <c r="AH21" s="33"/>
      <c r="AI21" s="33"/>
      <c r="AJ21" s="33"/>
      <c r="AK21" s="33"/>
      <c r="AL21" s="32">
        <f t="shared" si="4"/>
        <v>240</v>
      </c>
      <c r="AM21" s="33">
        <v>240</v>
      </c>
      <c r="AN21" s="32">
        <f t="shared" si="5"/>
        <v>0</v>
      </c>
      <c r="AO21" s="32">
        <f t="shared" si="16"/>
        <v>240</v>
      </c>
      <c r="AP21" s="33"/>
      <c r="AQ21" s="33">
        <v>50</v>
      </c>
      <c r="AR21" s="33"/>
      <c r="AS21" s="33"/>
      <c r="AT21" s="33"/>
      <c r="AU21" s="33"/>
      <c r="AV21" s="33"/>
      <c r="AW21" s="32">
        <f t="shared" si="6"/>
        <v>290</v>
      </c>
      <c r="AX21" s="33">
        <v>290</v>
      </c>
      <c r="AY21" s="33">
        <f t="shared" si="7"/>
        <v>0</v>
      </c>
      <c r="BB21" s="103" t="str">
        <f t="shared" si="12"/>
        <v>Расчёт за 2010</v>
      </c>
      <c r="BF21" s="27" t="str">
        <f>IF(G21='База 2009'!AY23,"ДА","ПРОверитЬ")</f>
        <v>ДА</v>
      </c>
    </row>
    <row r="22" spans="1:58" s="57" customFormat="1">
      <c r="A22" s="31">
        <v>20</v>
      </c>
      <c r="B22" s="9" t="s">
        <v>879</v>
      </c>
      <c r="C22" s="6" t="s">
        <v>23</v>
      </c>
      <c r="D22" s="10"/>
      <c r="E22" s="14" t="s">
        <v>880</v>
      </c>
      <c r="F22" s="10">
        <v>50</v>
      </c>
      <c r="G22" s="32">
        <v>0</v>
      </c>
      <c r="H22" s="32">
        <f t="shared" si="13"/>
        <v>150</v>
      </c>
      <c r="I22" s="33"/>
      <c r="J22" s="33"/>
      <c r="K22" s="33"/>
      <c r="L22" s="33"/>
      <c r="M22" s="33"/>
      <c r="N22" s="33"/>
      <c r="O22" s="33"/>
      <c r="P22" s="32">
        <f t="shared" si="0"/>
        <v>150</v>
      </c>
      <c r="Q22" s="33"/>
      <c r="R22" s="32">
        <f t="shared" si="1"/>
        <v>150</v>
      </c>
      <c r="S22" s="32">
        <f t="shared" si="14"/>
        <v>150</v>
      </c>
      <c r="T22" s="33"/>
      <c r="U22" s="33"/>
      <c r="V22" s="33"/>
      <c r="W22" s="33"/>
      <c r="X22" s="33"/>
      <c r="Y22" s="33"/>
      <c r="Z22" s="33"/>
      <c r="AA22" s="32">
        <f t="shared" si="2"/>
        <v>150</v>
      </c>
      <c r="AB22" s="33">
        <v>600</v>
      </c>
      <c r="AC22" s="32">
        <f t="shared" si="3"/>
        <v>-300</v>
      </c>
      <c r="AD22" s="32">
        <f t="shared" si="15"/>
        <v>150</v>
      </c>
      <c r="AE22" s="33"/>
      <c r="AF22" s="33"/>
      <c r="AG22" s="33"/>
      <c r="AH22" s="33"/>
      <c r="AI22" s="33"/>
      <c r="AJ22" s="33"/>
      <c r="AK22" s="33"/>
      <c r="AL22" s="32">
        <f t="shared" si="4"/>
        <v>150</v>
      </c>
      <c r="AM22" s="33"/>
      <c r="AN22" s="32">
        <f t="shared" si="5"/>
        <v>-150</v>
      </c>
      <c r="AO22" s="32">
        <f t="shared" si="16"/>
        <v>150</v>
      </c>
      <c r="AP22" s="33"/>
      <c r="AQ22" s="33"/>
      <c r="AR22" s="33"/>
      <c r="AS22" s="33"/>
      <c r="AT22" s="33"/>
      <c r="AU22" s="33"/>
      <c r="AV22" s="33"/>
      <c r="AW22" s="32">
        <f t="shared" si="6"/>
        <v>150</v>
      </c>
      <c r="AX22" s="33"/>
      <c r="AY22" s="33">
        <f t="shared" si="7"/>
        <v>0</v>
      </c>
      <c r="BB22" s="103" t="str">
        <f t="shared" si="12"/>
        <v>Расчёт за 2010</v>
      </c>
      <c r="BF22" s="27" t="str">
        <f>IF(G22='База 2009'!AY24,"ДА","ПРОверитЬ")</f>
        <v>ДА</v>
      </c>
    </row>
    <row r="23" spans="1:58">
      <c r="A23" s="31">
        <v>21</v>
      </c>
      <c r="B23" s="9" t="s">
        <v>58</v>
      </c>
      <c r="C23" s="6" t="s">
        <v>23</v>
      </c>
      <c r="D23" s="10">
        <v>35</v>
      </c>
      <c r="E23" s="14" t="s">
        <v>60</v>
      </c>
      <c r="F23" s="10">
        <v>55</v>
      </c>
      <c r="G23" s="32">
        <v>0</v>
      </c>
      <c r="H23" s="32">
        <f t="shared" si="13"/>
        <v>165</v>
      </c>
      <c r="I23" s="33"/>
      <c r="J23" s="33"/>
      <c r="K23" s="33"/>
      <c r="L23" s="33"/>
      <c r="M23" s="33"/>
      <c r="N23" s="33"/>
      <c r="O23" s="33"/>
      <c r="P23" s="32">
        <f t="shared" si="0"/>
        <v>165</v>
      </c>
      <c r="Q23" s="33">
        <v>165</v>
      </c>
      <c r="R23" s="32">
        <f t="shared" si="1"/>
        <v>0</v>
      </c>
      <c r="S23" s="32">
        <f t="shared" si="14"/>
        <v>165</v>
      </c>
      <c r="T23" s="33"/>
      <c r="U23" s="33"/>
      <c r="V23" s="33"/>
      <c r="W23" s="33"/>
      <c r="X23" s="33"/>
      <c r="Y23" s="33"/>
      <c r="Z23" s="33"/>
      <c r="AA23" s="32">
        <f t="shared" si="2"/>
        <v>165</v>
      </c>
      <c r="AB23" s="33">
        <v>165</v>
      </c>
      <c r="AC23" s="32">
        <f t="shared" si="3"/>
        <v>0</v>
      </c>
      <c r="AD23" s="32">
        <f t="shared" si="15"/>
        <v>165</v>
      </c>
      <c r="AE23" s="33"/>
      <c r="AF23" s="33"/>
      <c r="AG23" s="33"/>
      <c r="AH23" s="33"/>
      <c r="AI23" s="33"/>
      <c r="AJ23" s="33"/>
      <c r="AK23" s="33"/>
      <c r="AL23" s="32">
        <f t="shared" si="4"/>
        <v>165</v>
      </c>
      <c r="AM23" s="33">
        <v>165</v>
      </c>
      <c r="AN23" s="32">
        <f t="shared" si="5"/>
        <v>0</v>
      </c>
      <c r="AO23" s="32">
        <f t="shared" si="16"/>
        <v>165</v>
      </c>
      <c r="AP23" s="33"/>
      <c r="AQ23" s="33"/>
      <c r="AR23" s="33"/>
      <c r="AS23" s="33"/>
      <c r="AT23" s="33"/>
      <c r="AU23" s="33"/>
      <c r="AV23" s="33"/>
      <c r="AW23" s="32">
        <f t="shared" si="6"/>
        <v>165</v>
      </c>
      <c r="AX23" s="33">
        <v>165</v>
      </c>
      <c r="AY23" s="33">
        <f t="shared" si="7"/>
        <v>0</v>
      </c>
      <c r="BB23" s="103" t="str">
        <f t="shared" si="12"/>
        <v>Расчёт за 2010</v>
      </c>
      <c r="BF23" s="27" t="str">
        <f>IF(G23='База 2009'!AY25,"ДА","ПРОверитЬ")</f>
        <v>ДА</v>
      </c>
    </row>
    <row r="24" spans="1:58">
      <c r="A24" s="31">
        <v>22</v>
      </c>
      <c r="B24" s="53" t="s">
        <v>61</v>
      </c>
      <c r="C24" s="6" t="s">
        <v>23</v>
      </c>
      <c r="D24" s="54"/>
      <c r="E24" s="60"/>
      <c r="F24" s="10">
        <v>70</v>
      </c>
      <c r="G24" s="55">
        <v>0</v>
      </c>
      <c r="H24" s="32">
        <f t="shared" si="13"/>
        <v>210</v>
      </c>
      <c r="I24" s="33"/>
      <c r="J24" s="33"/>
      <c r="K24" s="33"/>
      <c r="L24" s="33"/>
      <c r="M24" s="33"/>
      <c r="N24" s="33"/>
      <c r="O24" s="33"/>
      <c r="P24" s="32">
        <f t="shared" si="0"/>
        <v>210</v>
      </c>
      <c r="Q24" s="33">
        <v>210</v>
      </c>
      <c r="R24" s="32">
        <f t="shared" si="1"/>
        <v>0</v>
      </c>
      <c r="S24" s="32">
        <f t="shared" si="14"/>
        <v>210</v>
      </c>
      <c r="T24" s="33"/>
      <c r="U24" s="33"/>
      <c r="V24" s="33"/>
      <c r="W24" s="33"/>
      <c r="X24" s="33"/>
      <c r="Y24" s="33"/>
      <c r="Z24" s="33"/>
      <c r="AA24" s="32">
        <f t="shared" si="2"/>
        <v>210</v>
      </c>
      <c r="AB24" s="33">
        <v>210</v>
      </c>
      <c r="AC24" s="32">
        <f t="shared" si="3"/>
        <v>0</v>
      </c>
      <c r="AD24" s="32">
        <f t="shared" si="15"/>
        <v>210</v>
      </c>
      <c r="AE24" s="33"/>
      <c r="AF24" s="33"/>
      <c r="AG24" s="33"/>
      <c r="AH24" s="33"/>
      <c r="AI24" s="33"/>
      <c r="AJ24" s="33"/>
      <c r="AK24" s="33"/>
      <c r="AL24" s="32">
        <f t="shared" si="4"/>
        <v>210</v>
      </c>
      <c r="AM24" s="33">
        <v>420</v>
      </c>
      <c r="AN24" s="32">
        <f t="shared" si="5"/>
        <v>-210</v>
      </c>
      <c r="AO24" s="32">
        <f t="shared" si="16"/>
        <v>210</v>
      </c>
      <c r="AP24" s="33"/>
      <c r="AQ24" s="33"/>
      <c r="AR24" s="33"/>
      <c r="AS24" s="33"/>
      <c r="AT24" s="33"/>
      <c r="AU24" s="33"/>
      <c r="AV24" s="33"/>
      <c r="AW24" s="32">
        <f t="shared" si="6"/>
        <v>210</v>
      </c>
      <c r="AX24" s="33"/>
      <c r="AY24" s="33">
        <f t="shared" si="7"/>
        <v>0</v>
      </c>
      <c r="BB24" s="103" t="str">
        <f t="shared" si="12"/>
        <v>Расчёт за 2010</v>
      </c>
      <c r="BF24" s="27" t="str">
        <f>IF(G24='База 2009'!AY26,"ДА","ПРОверитЬ")</f>
        <v>ДА</v>
      </c>
    </row>
    <row r="25" spans="1:58">
      <c r="A25" s="31">
        <v>23</v>
      </c>
      <c r="B25" s="9" t="s">
        <v>62</v>
      </c>
      <c r="C25" s="6" t="s">
        <v>23</v>
      </c>
      <c r="D25" s="10">
        <v>70</v>
      </c>
      <c r="E25" s="14" t="s">
        <v>64</v>
      </c>
      <c r="F25" s="10">
        <v>85</v>
      </c>
      <c r="G25" s="32">
        <v>0</v>
      </c>
      <c r="H25" s="32">
        <f t="shared" si="13"/>
        <v>255</v>
      </c>
      <c r="I25" s="33"/>
      <c r="J25" s="33"/>
      <c r="K25" s="33"/>
      <c r="L25" s="33"/>
      <c r="M25" s="33"/>
      <c r="N25" s="33"/>
      <c r="O25" s="33"/>
      <c r="P25" s="32">
        <f t="shared" si="0"/>
        <v>255</v>
      </c>
      <c r="Q25" s="33">
        <v>1020</v>
      </c>
      <c r="R25" s="32">
        <f t="shared" si="1"/>
        <v>-765</v>
      </c>
      <c r="S25" s="32">
        <f t="shared" si="14"/>
        <v>255</v>
      </c>
      <c r="T25" s="33"/>
      <c r="U25" s="33"/>
      <c r="V25" s="33"/>
      <c r="W25" s="33"/>
      <c r="X25" s="33"/>
      <c r="Y25" s="33"/>
      <c r="Z25" s="33"/>
      <c r="AA25" s="32">
        <f t="shared" si="2"/>
        <v>255</v>
      </c>
      <c r="AB25" s="33"/>
      <c r="AC25" s="32">
        <f t="shared" si="3"/>
        <v>-510</v>
      </c>
      <c r="AD25" s="32">
        <f t="shared" si="15"/>
        <v>255</v>
      </c>
      <c r="AE25" s="33"/>
      <c r="AF25" s="33"/>
      <c r="AG25" s="33"/>
      <c r="AH25" s="33"/>
      <c r="AI25" s="33"/>
      <c r="AJ25" s="33"/>
      <c r="AK25" s="33"/>
      <c r="AL25" s="32">
        <f t="shared" si="4"/>
        <v>255</v>
      </c>
      <c r="AM25" s="33"/>
      <c r="AN25" s="32">
        <f t="shared" si="5"/>
        <v>-255</v>
      </c>
      <c r="AO25" s="32">
        <f t="shared" si="16"/>
        <v>255</v>
      </c>
      <c r="AP25" s="33"/>
      <c r="AQ25" s="33">
        <v>50</v>
      </c>
      <c r="AR25" s="33"/>
      <c r="AS25" s="33"/>
      <c r="AT25" s="33"/>
      <c r="AU25" s="33"/>
      <c r="AV25" s="33"/>
      <c r="AW25" s="32">
        <f t="shared" si="6"/>
        <v>305</v>
      </c>
      <c r="AX25" s="33">
        <v>50</v>
      </c>
      <c r="AY25" s="33">
        <f t="shared" si="7"/>
        <v>0</v>
      </c>
      <c r="BB25" s="103" t="str">
        <f t="shared" si="12"/>
        <v>Расчёт за 2010</v>
      </c>
      <c r="BF25" s="27" t="str">
        <f>IF(G25='База 2009'!AY27,"ДА","ПРОверитЬ")</f>
        <v>ДА</v>
      </c>
    </row>
    <row r="26" spans="1:58">
      <c r="A26" s="31">
        <v>24</v>
      </c>
      <c r="B26" s="9" t="s">
        <v>65</v>
      </c>
      <c r="C26" s="6" t="s">
        <v>14</v>
      </c>
      <c r="D26" s="10">
        <v>85</v>
      </c>
      <c r="E26" s="14" t="s">
        <v>67</v>
      </c>
      <c r="F26" s="10">
        <v>100</v>
      </c>
      <c r="G26" s="32">
        <v>435</v>
      </c>
      <c r="H26" s="32">
        <f t="shared" si="13"/>
        <v>300</v>
      </c>
      <c r="I26" s="33"/>
      <c r="J26" s="33"/>
      <c r="K26" s="33"/>
      <c r="L26" s="33"/>
      <c r="M26" s="33"/>
      <c r="N26" s="33"/>
      <c r="O26" s="33"/>
      <c r="P26" s="32">
        <f t="shared" si="0"/>
        <v>300</v>
      </c>
      <c r="Q26" s="33">
        <v>735</v>
      </c>
      <c r="R26" s="32">
        <f t="shared" si="1"/>
        <v>0</v>
      </c>
      <c r="S26" s="32">
        <f t="shared" si="14"/>
        <v>300</v>
      </c>
      <c r="T26" s="33"/>
      <c r="U26" s="33"/>
      <c r="V26" s="33"/>
      <c r="W26" s="33"/>
      <c r="X26" s="33"/>
      <c r="Y26" s="33"/>
      <c r="Z26" s="33"/>
      <c r="AA26" s="32">
        <f t="shared" si="2"/>
        <v>300</v>
      </c>
      <c r="AB26" s="33">
        <v>900</v>
      </c>
      <c r="AC26" s="32">
        <f t="shared" si="3"/>
        <v>-600</v>
      </c>
      <c r="AD26" s="32">
        <f t="shared" si="15"/>
        <v>300</v>
      </c>
      <c r="AE26" s="33"/>
      <c r="AF26" s="33"/>
      <c r="AG26" s="33"/>
      <c r="AH26" s="33"/>
      <c r="AI26" s="33"/>
      <c r="AJ26" s="33"/>
      <c r="AK26" s="33"/>
      <c r="AL26" s="32">
        <f t="shared" si="4"/>
        <v>300</v>
      </c>
      <c r="AM26" s="33"/>
      <c r="AN26" s="32">
        <f t="shared" si="5"/>
        <v>-300</v>
      </c>
      <c r="AO26" s="32">
        <f t="shared" si="16"/>
        <v>300</v>
      </c>
      <c r="AP26" s="33"/>
      <c r="AQ26" s="33"/>
      <c r="AR26" s="33"/>
      <c r="AS26" s="33"/>
      <c r="AT26" s="33"/>
      <c r="AU26" s="33"/>
      <c r="AV26" s="33"/>
      <c r="AW26" s="32">
        <f t="shared" si="6"/>
        <v>300</v>
      </c>
      <c r="AX26" s="33"/>
      <c r="AY26" s="33">
        <f t="shared" si="7"/>
        <v>0</v>
      </c>
      <c r="BB26" s="103" t="str">
        <f t="shared" si="12"/>
        <v>Расчёт за 2010</v>
      </c>
      <c r="BF26" s="27" t="str">
        <f>IF(G26='База 2009'!AY28,"ДА","ПРОверитЬ")</f>
        <v>ДА</v>
      </c>
    </row>
    <row r="27" spans="1:58">
      <c r="A27" s="31">
        <v>25</v>
      </c>
      <c r="B27" s="9" t="s">
        <v>68</v>
      </c>
      <c r="C27" s="6" t="s">
        <v>14</v>
      </c>
      <c r="D27" s="10">
        <v>70</v>
      </c>
      <c r="E27" s="14" t="s">
        <v>12</v>
      </c>
      <c r="F27" s="10">
        <v>85</v>
      </c>
      <c r="G27" s="32">
        <v>0</v>
      </c>
      <c r="H27" s="32">
        <f t="shared" si="13"/>
        <v>255</v>
      </c>
      <c r="I27" s="33"/>
      <c r="J27" s="33"/>
      <c r="K27" s="33"/>
      <c r="L27" s="33"/>
      <c r="M27" s="33"/>
      <c r="N27" s="33"/>
      <c r="O27" s="33"/>
      <c r="P27" s="32">
        <f t="shared" si="0"/>
        <v>255</v>
      </c>
      <c r="Q27" s="33"/>
      <c r="R27" s="32">
        <f t="shared" si="1"/>
        <v>255</v>
      </c>
      <c r="S27" s="32">
        <f t="shared" si="14"/>
        <v>255</v>
      </c>
      <c r="T27" s="33"/>
      <c r="U27" s="33"/>
      <c r="V27" s="33"/>
      <c r="W27" s="33"/>
      <c r="X27" s="33"/>
      <c r="Y27" s="33"/>
      <c r="Z27" s="33"/>
      <c r="AA27" s="32">
        <f t="shared" si="2"/>
        <v>255</v>
      </c>
      <c r="AB27" s="33">
        <v>255</v>
      </c>
      <c r="AC27" s="32">
        <f t="shared" si="3"/>
        <v>255</v>
      </c>
      <c r="AD27" s="32">
        <f t="shared" si="15"/>
        <v>255</v>
      </c>
      <c r="AE27" s="33"/>
      <c r="AF27" s="33"/>
      <c r="AG27" s="33"/>
      <c r="AH27" s="33"/>
      <c r="AI27" s="33"/>
      <c r="AJ27" s="33"/>
      <c r="AK27" s="33"/>
      <c r="AL27" s="32">
        <f t="shared" si="4"/>
        <v>255</v>
      </c>
      <c r="AM27" s="33">
        <v>510</v>
      </c>
      <c r="AN27" s="32">
        <f t="shared" si="5"/>
        <v>0</v>
      </c>
      <c r="AO27" s="32">
        <f t="shared" si="16"/>
        <v>255</v>
      </c>
      <c r="AP27" s="33"/>
      <c r="AQ27" s="33"/>
      <c r="AR27" s="33"/>
      <c r="AS27" s="33"/>
      <c r="AT27" s="33"/>
      <c r="AU27" s="33"/>
      <c r="AV27" s="33"/>
      <c r="AW27" s="32">
        <f t="shared" si="6"/>
        <v>255</v>
      </c>
      <c r="AX27" s="33">
        <v>255</v>
      </c>
      <c r="AY27" s="33">
        <f t="shared" si="7"/>
        <v>0</v>
      </c>
      <c r="BB27" s="103" t="str">
        <f t="shared" si="12"/>
        <v>Расчёт за 2010</v>
      </c>
      <c r="BF27" s="27" t="str">
        <f>IF(G27='База 2009'!AY29,"ДА","ПРОверитЬ")</f>
        <v>ДА</v>
      </c>
    </row>
    <row r="28" spans="1:58">
      <c r="A28" s="31">
        <v>26</v>
      </c>
      <c r="B28" s="9" t="s">
        <v>70</v>
      </c>
      <c r="C28" s="6" t="s">
        <v>23</v>
      </c>
      <c r="D28" s="10">
        <v>80</v>
      </c>
      <c r="E28" s="14" t="s">
        <v>72</v>
      </c>
      <c r="F28" s="10">
        <v>100</v>
      </c>
      <c r="G28" s="32">
        <v>-100</v>
      </c>
      <c r="H28" s="32">
        <f t="shared" si="13"/>
        <v>300</v>
      </c>
      <c r="I28" s="33">
        <v>170</v>
      </c>
      <c r="J28" s="33">
        <v>50</v>
      </c>
      <c r="K28" s="33"/>
      <c r="L28" s="33"/>
      <c r="M28" s="33">
        <v>150</v>
      </c>
      <c r="N28" s="33"/>
      <c r="O28" s="33"/>
      <c r="P28" s="32">
        <f t="shared" si="0"/>
        <v>670</v>
      </c>
      <c r="Q28" s="33">
        <v>1152</v>
      </c>
      <c r="R28" s="32">
        <f t="shared" si="1"/>
        <v>-582</v>
      </c>
      <c r="S28" s="32">
        <f t="shared" si="14"/>
        <v>300</v>
      </c>
      <c r="T28" s="33">
        <v>100</v>
      </c>
      <c r="U28" s="33"/>
      <c r="V28" s="33"/>
      <c r="W28" s="33"/>
      <c r="X28" s="33"/>
      <c r="Y28" s="33"/>
      <c r="Z28" s="33"/>
      <c r="AA28" s="32">
        <f t="shared" si="2"/>
        <v>400</v>
      </c>
      <c r="AB28" s="33"/>
      <c r="AC28" s="32">
        <f t="shared" si="3"/>
        <v>-182</v>
      </c>
      <c r="AD28" s="32">
        <f t="shared" si="15"/>
        <v>300</v>
      </c>
      <c r="AE28" s="33"/>
      <c r="AF28" s="33"/>
      <c r="AG28" s="33"/>
      <c r="AH28" s="33"/>
      <c r="AI28" s="33"/>
      <c r="AJ28" s="33"/>
      <c r="AK28" s="33"/>
      <c r="AL28" s="32">
        <f t="shared" si="4"/>
        <v>300</v>
      </c>
      <c r="AM28" s="33">
        <v>418</v>
      </c>
      <c r="AN28" s="32">
        <f t="shared" si="5"/>
        <v>-300</v>
      </c>
      <c r="AO28" s="32">
        <f t="shared" si="16"/>
        <v>300</v>
      </c>
      <c r="AP28" s="33"/>
      <c r="AQ28" s="33">
        <v>150</v>
      </c>
      <c r="AR28" s="33"/>
      <c r="AS28" s="33"/>
      <c r="AT28" s="33"/>
      <c r="AU28" s="33"/>
      <c r="AV28" s="33"/>
      <c r="AW28" s="32">
        <f t="shared" si="6"/>
        <v>450</v>
      </c>
      <c r="AX28" s="33">
        <v>100</v>
      </c>
      <c r="AY28" s="33">
        <f t="shared" si="7"/>
        <v>50</v>
      </c>
      <c r="BB28" s="103" t="str">
        <f t="shared" si="12"/>
        <v>Долг</v>
      </c>
      <c r="BF28" s="27" t="str">
        <f>IF(G28='База 2009'!AY30,"ДА","ПРОверитЬ")</f>
        <v>ДА</v>
      </c>
    </row>
    <row r="29" spans="1:58" s="57" customFormat="1">
      <c r="A29" s="31">
        <v>27</v>
      </c>
      <c r="B29" s="53" t="s">
        <v>73</v>
      </c>
      <c r="C29" s="6" t="s">
        <v>23</v>
      </c>
      <c r="D29" s="54"/>
      <c r="E29" s="60"/>
      <c r="F29" s="10">
        <v>70</v>
      </c>
      <c r="G29" s="55">
        <v>2280</v>
      </c>
      <c r="H29" s="99"/>
      <c r="I29" s="100"/>
      <c r="J29" s="100"/>
      <c r="K29" s="100"/>
      <c r="L29" s="100"/>
      <c r="M29" s="100"/>
      <c r="N29" s="100"/>
      <c r="O29" s="100"/>
      <c r="P29" s="99">
        <f t="shared" si="0"/>
        <v>0</v>
      </c>
      <c r="Q29" s="100"/>
      <c r="R29" s="99">
        <f t="shared" si="1"/>
        <v>2280</v>
      </c>
      <c r="S29" s="99">
        <f>F29*2</f>
        <v>140</v>
      </c>
      <c r="T29" s="100"/>
      <c r="U29" s="100"/>
      <c r="V29" s="100"/>
      <c r="W29" s="100"/>
      <c r="X29" s="100"/>
      <c r="Y29" s="100"/>
      <c r="Z29" s="100"/>
      <c r="AA29" s="99">
        <f t="shared" si="2"/>
        <v>140</v>
      </c>
      <c r="AB29" s="100"/>
      <c r="AC29" s="99">
        <f t="shared" si="3"/>
        <v>2420</v>
      </c>
      <c r="AD29" s="99">
        <f t="shared" si="15"/>
        <v>210</v>
      </c>
      <c r="AE29" s="100"/>
      <c r="AF29" s="100"/>
      <c r="AG29" s="100"/>
      <c r="AH29" s="100"/>
      <c r="AI29" s="100"/>
      <c r="AJ29" s="100"/>
      <c r="AK29" s="100"/>
      <c r="AL29" s="99">
        <f t="shared" si="4"/>
        <v>210</v>
      </c>
      <c r="AM29" s="100">
        <v>2840</v>
      </c>
      <c r="AN29" s="99">
        <f t="shared" si="5"/>
        <v>-210</v>
      </c>
      <c r="AO29" s="99">
        <f t="shared" si="16"/>
        <v>210</v>
      </c>
      <c r="AP29" s="100"/>
      <c r="AQ29" s="100"/>
      <c r="AR29" s="100"/>
      <c r="AS29" s="100"/>
      <c r="AT29" s="100"/>
      <c r="AU29" s="100"/>
      <c r="AV29" s="100"/>
      <c r="AW29" s="99">
        <f t="shared" si="6"/>
        <v>210</v>
      </c>
      <c r="AX29" s="100"/>
      <c r="AY29" s="100">
        <f t="shared" si="7"/>
        <v>0</v>
      </c>
      <c r="BB29" s="104" t="str">
        <f t="shared" si="12"/>
        <v>Расчёт за 2010</v>
      </c>
      <c r="BF29" s="57" t="str">
        <f>IF(G29='База 2009'!AY31,"ДА","ПРОверитЬ")</f>
        <v>ДА</v>
      </c>
    </row>
    <row r="30" spans="1:58">
      <c r="A30" s="31">
        <v>28</v>
      </c>
      <c r="B30" s="9" t="s">
        <v>75</v>
      </c>
      <c r="C30" s="6" t="s">
        <v>14</v>
      </c>
      <c r="D30" s="10">
        <v>70</v>
      </c>
      <c r="E30" s="14" t="s">
        <v>77</v>
      </c>
      <c r="F30" s="10">
        <v>70</v>
      </c>
      <c r="G30" s="32">
        <v>0</v>
      </c>
      <c r="H30" s="32">
        <f t="shared" ref="H30:H48" si="17">F30*3</f>
        <v>210</v>
      </c>
      <c r="I30" s="33"/>
      <c r="J30" s="33"/>
      <c r="K30" s="33"/>
      <c r="L30" s="33"/>
      <c r="M30" s="33"/>
      <c r="N30" s="33"/>
      <c r="O30" s="33"/>
      <c r="P30" s="32">
        <f t="shared" si="0"/>
        <v>210</v>
      </c>
      <c r="Q30" s="33">
        <v>420</v>
      </c>
      <c r="R30" s="32">
        <f t="shared" si="1"/>
        <v>-210</v>
      </c>
      <c r="S30" s="32">
        <f t="shared" ref="S30:S48" si="18">F30*3</f>
        <v>210</v>
      </c>
      <c r="T30" s="33"/>
      <c r="U30" s="33"/>
      <c r="V30" s="33"/>
      <c r="W30" s="33"/>
      <c r="X30" s="33"/>
      <c r="Y30" s="33"/>
      <c r="Z30" s="33"/>
      <c r="AA30" s="32">
        <f t="shared" si="2"/>
        <v>210</v>
      </c>
      <c r="AB30" s="33"/>
      <c r="AC30" s="32">
        <f t="shared" si="3"/>
        <v>0</v>
      </c>
      <c r="AD30" s="32">
        <f t="shared" si="15"/>
        <v>210</v>
      </c>
      <c r="AE30" s="33"/>
      <c r="AF30" s="33"/>
      <c r="AG30" s="33"/>
      <c r="AH30" s="33"/>
      <c r="AI30" s="33"/>
      <c r="AJ30" s="33"/>
      <c r="AK30" s="33"/>
      <c r="AL30" s="32">
        <f t="shared" si="4"/>
        <v>210</v>
      </c>
      <c r="AM30" s="33">
        <v>210</v>
      </c>
      <c r="AN30" s="32">
        <f t="shared" si="5"/>
        <v>0</v>
      </c>
      <c r="AO30" s="32">
        <f t="shared" si="16"/>
        <v>210</v>
      </c>
      <c r="AP30" s="33"/>
      <c r="AQ30" s="33"/>
      <c r="AR30" s="33"/>
      <c r="AS30" s="33"/>
      <c r="AT30" s="33"/>
      <c r="AU30" s="33"/>
      <c r="AV30" s="33"/>
      <c r="AW30" s="32">
        <f t="shared" si="6"/>
        <v>210</v>
      </c>
      <c r="AX30" s="33">
        <v>210</v>
      </c>
      <c r="AY30" s="33">
        <f t="shared" si="7"/>
        <v>0</v>
      </c>
      <c r="BB30" s="103" t="str">
        <f t="shared" si="12"/>
        <v>Расчёт за 2010</v>
      </c>
      <c r="BF30" s="27" t="str">
        <f>IF(G30='База 2009'!AY32,"ДА","ПРОверитЬ")</f>
        <v>ДА</v>
      </c>
    </row>
    <row r="31" spans="1:58">
      <c r="A31" s="31">
        <v>29</v>
      </c>
      <c r="B31" s="9" t="s">
        <v>78</v>
      </c>
      <c r="C31" s="6" t="s">
        <v>23</v>
      </c>
      <c r="D31" s="10">
        <v>70</v>
      </c>
      <c r="E31" s="14" t="s">
        <v>80</v>
      </c>
      <c r="F31" s="10">
        <v>90</v>
      </c>
      <c r="G31" s="32">
        <v>0</v>
      </c>
      <c r="H31" s="32">
        <f t="shared" si="17"/>
        <v>270</v>
      </c>
      <c r="I31" s="33"/>
      <c r="J31" s="33"/>
      <c r="K31" s="33"/>
      <c r="L31" s="33"/>
      <c r="M31" s="33"/>
      <c r="N31" s="33"/>
      <c r="O31" s="33"/>
      <c r="P31" s="32">
        <f t="shared" si="0"/>
        <v>270</v>
      </c>
      <c r="Q31" s="33">
        <v>1080</v>
      </c>
      <c r="R31" s="32">
        <f t="shared" si="1"/>
        <v>-810</v>
      </c>
      <c r="S31" s="32">
        <f t="shared" si="18"/>
        <v>270</v>
      </c>
      <c r="T31" s="33"/>
      <c r="U31" s="33">
        <v>50</v>
      </c>
      <c r="V31" s="33"/>
      <c r="W31" s="33"/>
      <c r="X31" s="33"/>
      <c r="Y31" s="33"/>
      <c r="Z31" s="33"/>
      <c r="AA31" s="32">
        <f t="shared" si="2"/>
        <v>320</v>
      </c>
      <c r="AB31" s="33">
        <v>50</v>
      </c>
      <c r="AC31" s="32">
        <f t="shared" si="3"/>
        <v>-540</v>
      </c>
      <c r="AD31" s="32">
        <f t="shared" si="15"/>
        <v>270</v>
      </c>
      <c r="AE31" s="33"/>
      <c r="AF31" s="33"/>
      <c r="AG31" s="33"/>
      <c r="AH31" s="33"/>
      <c r="AI31" s="33"/>
      <c r="AJ31" s="33"/>
      <c r="AK31" s="33"/>
      <c r="AL31" s="32">
        <f t="shared" si="4"/>
        <v>270</v>
      </c>
      <c r="AM31" s="33"/>
      <c r="AN31" s="32">
        <f t="shared" si="5"/>
        <v>-270</v>
      </c>
      <c r="AO31" s="32">
        <f t="shared" si="16"/>
        <v>270</v>
      </c>
      <c r="AP31" s="33"/>
      <c r="AQ31" s="33"/>
      <c r="AR31" s="33"/>
      <c r="AS31" s="33"/>
      <c r="AT31" s="33"/>
      <c r="AU31" s="33"/>
      <c r="AV31" s="33"/>
      <c r="AW31" s="32">
        <f t="shared" si="6"/>
        <v>270</v>
      </c>
      <c r="AX31" s="33"/>
      <c r="AY31" s="33">
        <f t="shared" si="7"/>
        <v>0</v>
      </c>
      <c r="BB31" s="103" t="str">
        <f t="shared" si="12"/>
        <v>Расчёт за 2010</v>
      </c>
      <c r="BF31" s="27" t="str">
        <f>IF(G31='База 2009'!AY33,"ДА","ПРОверитЬ")</f>
        <v>ДА</v>
      </c>
    </row>
    <row r="32" spans="1:58">
      <c r="A32" s="31">
        <v>30</v>
      </c>
      <c r="B32" s="9" t="s">
        <v>81</v>
      </c>
      <c r="C32" s="6" t="s">
        <v>14</v>
      </c>
      <c r="D32" s="10">
        <v>130</v>
      </c>
      <c r="E32" s="14" t="s">
        <v>83</v>
      </c>
      <c r="F32" s="10">
        <v>145</v>
      </c>
      <c r="G32" s="32">
        <v>0</v>
      </c>
      <c r="H32" s="32">
        <f t="shared" si="17"/>
        <v>435</v>
      </c>
      <c r="I32" s="33"/>
      <c r="J32" s="33"/>
      <c r="K32" s="33"/>
      <c r="L32" s="33"/>
      <c r="M32" s="33"/>
      <c r="N32" s="33"/>
      <c r="O32" s="33"/>
      <c r="P32" s="32">
        <f t="shared" si="0"/>
        <v>435</v>
      </c>
      <c r="Q32" s="33">
        <v>435</v>
      </c>
      <c r="R32" s="32">
        <f t="shared" si="1"/>
        <v>0</v>
      </c>
      <c r="S32" s="32">
        <f t="shared" si="18"/>
        <v>435</v>
      </c>
      <c r="T32" s="33"/>
      <c r="U32" s="33"/>
      <c r="V32" s="33"/>
      <c r="W32" s="33"/>
      <c r="X32" s="33"/>
      <c r="Y32" s="33"/>
      <c r="Z32" s="33"/>
      <c r="AA32" s="32">
        <f t="shared" si="2"/>
        <v>435</v>
      </c>
      <c r="AB32" s="33">
        <v>435</v>
      </c>
      <c r="AC32" s="32">
        <f t="shared" si="3"/>
        <v>0</v>
      </c>
      <c r="AD32" s="32">
        <f t="shared" si="15"/>
        <v>435</v>
      </c>
      <c r="AE32" s="33"/>
      <c r="AF32" s="33"/>
      <c r="AG32" s="33"/>
      <c r="AH32" s="33"/>
      <c r="AI32" s="33"/>
      <c r="AJ32" s="33"/>
      <c r="AK32" s="33"/>
      <c r="AL32" s="32">
        <f t="shared" si="4"/>
        <v>435</v>
      </c>
      <c r="AM32" s="33">
        <v>435</v>
      </c>
      <c r="AN32" s="32">
        <f t="shared" si="5"/>
        <v>0</v>
      </c>
      <c r="AO32" s="32">
        <f t="shared" si="16"/>
        <v>435</v>
      </c>
      <c r="AP32" s="33"/>
      <c r="AQ32" s="33"/>
      <c r="AR32" s="33"/>
      <c r="AS32" s="33"/>
      <c r="AT32" s="33"/>
      <c r="AU32" s="33"/>
      <c r="AV32" s="33"/>
      <c r="AW32" s="32">
        <f t="shared" si="6"/>
        <v>435</v>
      </c>
      <c r="AX32" s="33">
        <v>435</v>
      </c>
      <c r="AY32" s="33">
        <f t="shared" si="7"/>
        <v>0</v>
      </c>
      <c r="BB32" s="103" t="str">
        <f t="shared" si="12"/>
        <v>Расчёт за 2010</v>
      </c>
      <c r="BF32" s="27" t="str">
        <f>IF(G32='База 2009'!AY34,"ДА","ПРОверитЬ")</f>
        <v>ДА</v>
      </c>
    </row>
    <row r="33" spans="1:58">
      <c r="A33" s="31">
        <v>31</v>
      </c>
      <c r="B33" s="9" t="s">
        <v>84</v>
      </c>
      <c r="C33" s="6" t="s">
        <v>23</v>
      </c>
      <c r="D33" s="10">
        <v>70</v>
      </c>
      <c r="E33" s="14" t="s">
        <v>12</v>
      </c>
      <c r="F33" s="10">
        <v>70</v>
      </c>
      <c r="G33" s="32">
        <v>0</v>
      </c>
      <c r="H33" s="32">
        <f t="shared" si="17"/>
        <v>210</v>
      </c>
      <c r="I33" s="33"/>
      <c r="J33" s="33"/>
      <c r="K33" s="33"/>
      <c r="L33" s="33"/>
      <c r="M33" s="33"/>
      <c r="N33" s="33"/>
      <c r="O33" s="33"/>
      <c r="P33" s="32">
        <f t="shared" si="0"/>
        <v>210</v>
      </c>
      <c r="Q33" s="33">
        <v>840</v>
      </c>
      <c r="R33" s="32">
        <f t="shared" si="1"/>
        <v>-630</v>
      </c>
      <c r="S33" s="32">
        <f t="shared" si="18"/>
        <v>210</v>
      </c>
      <c r="T33" s="33"/>
      <c r="U33" s="33"/>
      <c r="V33" s="33"/>
      <c r="W33" s="33"/>
      <c r="X33" s="33"/>
      <c r="Y33" s="33"/>
      <c r="Z33" s="33"/>
      <c r="AA33" s="32">
        <f t="shared" si="2"/>
        <v>210</v>
      </c>
      <c r="AB33" s="33"/>
      <c r="AC33" s="32">
        <f t="shared" si="3"/>
        <v>-420</v>
      </c>
      <c r="AD33" s="32">
        <f t="shared" si="15"/>
        <v>210</v>
      </c>
      <c r="AE33" s="33"/>
      <c r="AF33" s="33"/>
      <c r="AG33" s="33"/>
      <c r="AH33" s="33"/>
      <c r="AI33" s="33"/>
      <c r="AJ33" s="33"/>
      <c r="AK33" s="33"/>
      <c r="AL33" s="32">
        <f t="shared" si="4"/>
        <v>210</v>
      </c>
      <c r="AM33" s="33"/>
      <c r="AN33" s="32">
        <f t="shared" si="5"/>
        <v>-210</v>
      </c>
      <c r="AO33" s="32">
        <f t="shared" si="16"/>
        <v>210</v>
      </c>
      <c r="AP33" s="33"/>
      <c r="AQ33" s="33"/>
      <c r="AR33" s="33"/>
      <c r="AS33" s="33"/>
      <c r="AT33" s="33"/>
      <c r="AU33" s="33"/>
      <c r="AV33" s="33"/>
      <c r="AW33" s="32">
        <f t="shared" si="6"/>
        <v>210</v>
      </c>
      <c r="AX33" s="33"/>
      <c r="AY33" s="33">
        <f t="shared" si="7"/>
        <v>0</v>
      </c>
      <c r="BB33" s="103" t="str">
        <f t="shared" si="12"/>
        <v>Расчёт за 2010</v>
      </c>
      <c r="BF33" s="27" t="str">
        <f>IF(G33='База 2009'!AY35,"ДА","ПРОверитЬ")</f>
        <v>ДА</v>
      </c>
    </row>
    <row r="34" spans="1:58">
      <c r="A34" s="31">
        <v>32</v>
      </c>
      <c r="B34" s="9" t="s">
        <v>86</v>
      </c>
      <c r="C34" s="6" t="s">
        <v>14</v>
      </c>
      <c r="D34" s="10">
        <v>95</v>
      </c>
      <c r="E34" s="14" t="s">
        <v>88</v>
      </c>
      <c r="F34" s="10">
        <v>120</v>
      </c>
      <c r="G34" s="32">
        <v>-360</v>
      </c>
      <c r="H34" s="32">
        <f t="shared" si="17"/>
        <v>360</v>
      </c>
      <c r="I34" s="33"/>
      <c r="J34" s="33"/>
      <c r="K34" s="33"/>
      <c r="L34" s="33"/>
      <c r="M34" s="33"/>
      <c r="N34" s="33"/>
      <c r="O34" s="33"/>
      <c r="P34" s="32">
        <f t="shared" si="0"/>
        <v>360</v>
      </c>
      <c r="Q34" s="33"/>
      <c r="R34" s="32">
        <f t="shared" si="1"/>
        <v>0</v>
      </c>
      <c r="S34" s="32">
        <f t="shared" si="18"/>
        <v>360</v>
      </c>
      <c r="T34" s="33"/>
      <c r="U34" s="33"/>
      <c r="V34" s="33">
        <v>256</v>
      </c>
      <c r="W34" s="33"/>
      <c r="X34" s="33"/>
      <c r="Y34" s="33"/>
      <c r="Z34" s="33"/>
      <c r="AA34" s="32">
        <f t="shared" si="2"/>
        <v>616</v>
      </c>
      <c r="AB34" s="33"/>
      <c r="AC34" s="32">
        <f t="shared" si="3"/>
        <v>616</v>
      </c>
      <c r="AD34" s="32">
        <f t="shared" si="15"/>
        <v>360</v>
      </c>
      <c r="AE34" s="33"/>
      <c r="AF34" s="33"/>
      <c r="AG34" s="33"/>
      <c r="AH34" s="33"/>
      <c r="AI34" s="33"/>
      <c r="AJ34" s="33"/>
      <c r="AK34" s="33"/>
      <c r="AL34" s="32">
        <f t="shared" si="4"/>
        <v>360</v>
      </c>
      <c r="AM34" s="33">
        <v>616</v>
      </c>
      <c r="AN34" s="32">
        <f t="shared" si="5"/>
        <v>360</v>
      </c>
      <c r="AO34" s="32">
        <f t="shared" si="16"/>
        <v>360</v>
      </c>
      <c r="AP34" s="33"/>
      <c r="AQ34" s="33">
        <v>50</v>
      </c>
      <c r="AR34" s="33">
        <v>256</v>
      </c>
      <c r="AS34" s="33"/>
      <c r="AT34" s="33"/>
      <c r="AU34" s="33"/>
      <c r="AV34" s="33"/>
      <c r="AW34" s="32">
        <f t="shared" si="6"/>
        <v>666</v>
      </c>
      <c r="AX34" s="33">
        <v>1026</v>
      </c>
      <c r="AY34" s="33">
        <f t="shared" si="7"/>
        <v>0</v>
      </c>
      <c r="BB34" s="103" t="str">
        <f t="shared" si="12"/>
        <v>Расчёт за 2010</v>
      </c>
      <c r="BF34" s="27" t="str">
        <f>IF(G34='База 2009'!AY36,"ДА","ПРОверитЬ")</f>
        <v>ДА</v>
      </c>
    </row>
    <row r="35" spans="1:58">
      <c r="A35" s="31">
        <v>33</v>
      </c>
      <c r="B35" s="5" t="s">
        <v>979</v>
      </c>
      <c r="C35" s="6" t="s">
        <v>30</v>
      </c>
      <c r="D35" s="10"/>
      <c r="E35" s="14"/>
      <c r="F35" s="10"/>
      <c r="G35" s="32">
        <v>0</v>
      </c>
      <c r="H35" s="32">
        <f t="shared" si="17"/>
        <v>0</v>
      </c>
      <c r="I35" s="33"/>
      <c r="J35" s="33"/>
      <c r="K35" s="33"/>
      <c r="L35" s="33"/>
      <c r="M35" s="33"/>
      <c r="N35" s="33"/>
      <c r="O35" s="33"/>
      <c r="P35" s="32">
        <f t="shared" si="0"/>
        <v>0</v>
      </c>
      <c r="Q35" s="33"/>
      <c r="R35" s="32">
        <f t="shared" ref="R35:R66" si="19">G35+P35-Q35</f>
        <v>0</v>
      </c>
      <c r="S35" s="32">
        <f t="shared" si="18"/>
        <v>0</v>
      </c>
      <c r="T35" s="33"/>
      <c r="U35" s="33"/>
      <c r="V35" s="33"/>
      <c r="W35" s="33"/>
      <c r="X35" s="33"/>
      <c r="Y35" s="33"/>
      <c r="Z35" s="33"/>
      <c r="AA35" s="32">
        <f t="shared" si="2"/>
        <v>0</v>
      </c>
      <c r="AB35" s="33"/>
      <c r="AC35" s="32">
        <f t="shared" si="3"/>
        <v>0</v>
      </c>
      <c r="AD35" s="32">
        <f t="shared" si="15"/>
        <v>0</v>
      </c>
      <c r="AE35" s="33"/>
      <c r="AF35" s="33"/>
      <c r="AG35" s="33"/>
      <c r="AH35" s="33"/>
      <c r="AI35" s="33"/>
      <c r="AJ35" s="33"/>
      <c r="AK35" s="33"/>
      <c r="AL35" s="32">
        <f t="shared" ref="AL35:AL57" si="20">SUM(AD35:AK35)</f>
        <v>0</v>
      </c>
      <c r="AM35" s="33"/>
      <c r="AN35" s="32">
        <f t="shared" si="5"/>
        <v>0</v>
      </c>
      <c r="AO35" s="32">
        <f t="shared" si="16"/>
        <v>0</v>
      </c>
      <c r="AP35" s="33"/>
      <c r="AQ35" s="33"/>
      <c r="AR35" s="33"/>
      <c r="AS35" s="33"/>
      <c r="AT35" s="33"/>
      <c r="AU35" s="33"/>
      <c r="AV35" s="33"/>
      <c r="AW35" s="32">
        <f t="shared" si="6"/>
        <v>0</v>
      </c>
      <c r="AX35" s="33"/>
      <c r="AY35" s="33">
        <f t="shared" si="7"/>
        <v>0</v>
      </c>
      <c r="BB35" s="103" t="str">
        <f t="shared" si="12"/>
        <v>Расчёт за 2010</v>
      </c>
      <c r="BF35" s="27" t="str">
        <f>IF(G35='База 2009'!AY37,"ДА","ПРОверитЬ")</f>
        <v>ДА</v>
      </c>
    </row>
    <row r="36" spans="1:58">
      <c r="A36" s="31">
        <v>34</v>
      </c>
      <c r="B36" s="9" t="s">
        <v>89</v>
      </c>
      <c r="C36" s="6" t="s">
        <v>23</v>
      </c>
      <c r="D36" s="10"/>
      <c r="E36" s="14" t="s">
        <v>90</v>
      </c>
      <c r="F36" s="10">
        <v>50</v>
      </c>
      <c r="G36" s="32">
        <v>0</v>
      </c>
      <c r="H36" s="32">
        <f t="shared" si="17"/>
        <v>150</v>
      </c>
      <c r="I36" s="33"/>
      <c r="J36" s="33"/>
      <c r="K36" s="33"/>
      <c r="L36" s="33"/>
      <c r="M36" s="33"/>
      <c r="N36" s="33"/>
      <c r="O36" s="33"/>
      <c r="P36" s="32">
        <f t="shared" si="0"/>
        <v>150</v>
      </c>
      <c r="Q36" s="33">
        <v>600</v>
      </c>
      <c r="R36" s="32">
        <f t="shared" si="19"/>
        <v>-450</v>
      </c>
      <c r="S36" s="32">
        <f t="shared" si="18"/>
        <v>150</v>
      </c>
      <c r="T36" s="33"/>
      <c r="U36" s="33"/>
      <c r="V36" s="33"/>
      <c r="W36" s="33"/>
      <c r="X36" s="33"/>
      <c r="Y36" s="33"/>
      <c r="Z36" s="33"/>
      <c r="AA36" s="32">
        <f t="shared" si="2"/>
        <v>150</v>
      </c>
      <c r="AB36" s="33"/>
      <c r="AC36" s="32">
        <f t="shared" si="3"/>
        <v>-300</v>
      </c>
      <c r="AD36" s="32">
        <f t="shared" si="15"/>
        <v>150</v>
      </c>
      <c r="AE36" s="33"/>
      <c r="AF36" s="33"/>
      <c r="AG36" s="33"/>
      <c r="AH36" s="33"/>
      <c r="AI36" s="33"/>
      <c r="AJ36" s="33"/>
      <c r="AK36" s="33"/>
      <c r="AL36" s="32">
        <f t="shared" si="20"/>
        <v>150</v>
      </c>
      <c r="AM36" s="33"/>
      <c r="AN36" s="32">
        <f t="shared" si="5"/>
        <v>-150</v>
      </c>
      <c r="AO36" s="32">
        <f t="shared" si="16"/>
        <v>150</v>
      </c>
      <c r="AP36" s="33"/>
      <c r="AQ36" s="33"/>
      <c r="AR36" s="33"/>
      <c r="AS36" s="33"/>
      <c r="AT36" s="33"/>
      <c r="AU36" s="33"/>
      <c r="AV36" s="33"/>
      <c r="AW36" s="32">
        <f t="shared" si="6"/>
        <v>150</v>
      </c>
      <c r="AX36" s="33"/>
      <c r="AY36" s="33">
        <f t="shared" si="7"/>
        <v>0</v>
      </c>
      <c r="BB36" s="103" t="str">
        <f t="shared" si="12"/>
        <v>Расчёт за 2010</v>
      </c>
      <c r="BF36" s="27" t="str">
        <f>IF(G36='База 2009'!AY38,"ДА","ПРОверитЬ")</f>
        <v>ДА</v>
      </c>
    </row>
    <row r="37" spans="1:58">
      <c r="A37" s="31">
        <v>35</v>
      </c>
      <c r="B37" s="9" t="s">
        <v>91</v>
      </c>
      <c r="C37" s="6" t="s">
        <v>14</v>
      </c>
      <c r="D37" s="10">
        <v>250</v>
      </c>
      <c r="E37" s="14" t="s">
        <v>93</v>
      </c>
      <c r="F37" s="10">
        <v>285</v>
      </c>
      <c r="G37" s="32">
        <v>905</v>
      </c>
      <c r="H37" s="32">
        <f t="shared" si="17"/>
        <v>855</v>
      </c>
      <c r="I37" s="33"/>
      <c r="J37" s="33"/>
      <c r="K37" s="33"/>
      <c r="L37" s="33"/>
      <c r="M37" s="33"/>
      <c r="N37" s="33"/>
      <c r="O37" s="33"/>
      <c r="P37" s="32">
        <f t="shared" si="0"/>
        <v>855</v>
      </c>
      <c r="Q37" s="33">
        <v>6996</v>
      </c>
      <c r="R37" s="32">
        <f t="shared" si="19"/>
        <v>-5236</v>
      </c>
      <c r="S37" s="32">
        <f t="shared" si="18"/>
        <v>855</v>
      </c>
      <c r="T37" s="33"/>
      <c r="U37" s="33"/>
      <c r="V37" s="33">
        <v>5236</v>
      </c>
      <c r="W37" s="33"/>
      <c r="X37" s="33"/>
      <c r="Y37" s="33"/>
      <c r="Z37" s="33"/>
      <c r="AA37" s="32">
        <f t="shared" si="2"/>
        <v>6091</v>
      </c>
      <c r="AB37" s="33"/>
      <c r="AC37" s="32">
        <f t="shared" si="3"/>
        <v>855</v>
      </c>
      <c r="AD37" s="32">
        <f t="shared" si="15"/>
        <v>855</v>
      </c>
      <c r="AE37" s="33">
        <v>50</v>
      </c>
      <c r="AF37" s="33"/>
      <c r="AG37" s="33"/>
      <c r="AH37" s="33"/>
      <c r="AI37" s="33"/>
      <c r="AJ37" s="33"/>
      <c r="AK37" s="33"/>
      <c r="AL37" s="32">
        <f t="shared" si="20"/>
        <v>905</v>
      </c>
      <c r="AM37" s="33"/>
      <c r="AN37" s="32">
        <f t="shared" si="5"/>
        <v>1760</v>
      </c>
      <c r="AO37" s="32">
        <f t="shared" si="16"/>
        <v>855</v>
      </c>
      <c r="AP37" s="33"/>
      <c r="AQ37" s="33"/>
      <c r="AR37" s="33"/>
      <c r="AS37" s="33"/>
      <c r="AT37" s="33"/>
      <c r="AU37" s="33"/>
      <c r="AV37" s="33"/>
      <c r="AW37" s="32">
        <f t="shared" si="6"/>
        <v>855</v>
      </c>
      <c r="AX37" s="33">
        <v>2615</v>
      </c>
      <c r="AY37" s="33">
        <f t="shared" si="7"/>
        <v>0</v>
      </c>
      <c r="BB37" s="103" t="str">
        <f t="shared" si="12"/>
        <v>Расчёт за 2010</v>
      </c>
      <c r="BF37" s="27" t="str">
        <f>IF(G37='База 2009'!AY39,"ДА","ПРОверитЬ")</f>
        <v>ДА</v>
      </c>
    </row>
    <row r="38" spans="1:58">
      <c r="A38" s="31">
        <v>36</v>
      </c>
      <c r="B38" s="9" t="s">
        <v>94</v>
      </c>
      <c r="C38" s="6" t="s">
        <v>14</v>
      </c>
      <c r="D38" s="10">
        <v>85</v>
      </c>
      <c r="E38" s="14" t="s">
        <v>12</v>
      </c>
      <c r="F38" s="10">
        <v>100</v>
      </c>
      <c r="G38" s="32">
        <v>785</v>
      </c>
      <c r="H38" s="32">
        <f t="shared" si="17"/>
        <v>300</v>
      </c>
      <c r="I38" s="33"/>
      <c r="J38" s="33"/>
      <c r="K38" s="33"/>
      <c r="L38" s="33"/>
      <c r="M38" s="33"/>
      <c r="N38" s="33"/>
      <c r="O38" s="33"/>
      <c r="P38" s="32">
        <f t="shared" si="0"/>
        <v>300</v>
      </c>
      <c r="Q38" s="33">
        <v>1000</v>
      </c>
      <c r="R38" s="32">
        <f t="shared" si="19"/>
        <v>85</v>
      </c>
      <c r="S38" s="32">
        <f t="shared" si="18"/>
        <v>300</v>
      </c>
      <c r="T38" s="33"/>
      <c r="U38" s="33"/>
      <c r="V38" s="33"/>
      <c r="W38" s="33"/>
      <c r="X38" s="33"/>
      <c r="Y38" s="33"/>
      <c r="Z38" s="33"/>
      <c r="AA38" s="32">
        <f t="shared" si="2"/>
        <v>300</v>
      </c>
      <c r="AB38" s="33">
        <v>300</v>
      </c>
      <c r="AC38" s="32">
        <f t="shared" si="3"/>
        <v>85</v>
      </c>
      <c r="AD38" s="32">
        <f t="shared" si="15"/>
        <v>300</v>
      </c>
      <c r="AE38" s="33"/>
      <c r="AF38" s="33"/>
      <c r="AG38" s="33"/>
      <c r="AH38" s="33"/>
      <c r="AI38" s="33"/>
      <c r="AJ38" s="33"/>
      <c r="AK38" s="33"/>
      <c r="AL38" s="32">
        <f t="shared" si="20"/>
        <v>300</v>
      </c>
      <c r="AM38" s="33">
        <v>300</v>
      </c>
      <c r="AN38" s="32">
        <f t="shared" si="5"/>
        <v>85</v>
      </c>
      <c r="AO38" s="32">
        <f t="shared" si="16"/>
        <v>300</v>
      </c>
      <c r="AP38" s="33"/>
      <c r="AQ38" s="33"/>
      <c r="AR38" s="33"/>
      <c r="AS38" s="33"/>
      <c r="AT38" s="33"/>
      <c r="AU38" s="33"/>
      <c r="AV38" s="33"/>
      <c r="AW38" s="32">
        <f t="shared" si="6"/>
        <v>300</v>
      </c>
      <c r="AX38" s="33">
        <v>385</v>
      </c>
      <c r="AY38" s="33">
        <f t="shared" si="7"/>
        <v>0</v>
      </c>
      <c r="BB38" s="103" t="str">
        <f t="shared" si="12"/>
        <v>Расчёт за 2010</v>
      </c>
      <c r="BF38" s="27" t="str">
        <f>IF(G38='База 2009'!AY40,"ДА","ПРОверитЬ")</f>
        <v>ДА</v>
      </c>
    </row>
    <row r="39" spans="1:58">
      <c r="A39" s="31">
        <v>37</v>
      </c>
      <c r="B39" s="9" t="s">
        <v>96</v>
      </c>
      <c r="C39" s="6" t="s">
        <v>14</v>
      </c>
      <c r="D39" s="10">
        <v>120</v>
      </c>
      <c r="E39" s="14" t="s">
        <v>98</v>
      </c>
      <c r="F39" s="10">
        <v>145</v>
      </c>
      <c r="G39" s="32">
        <v>0</v>
      </c>
      <c r="H39" s="32">
        <f t="shared" si="17"/>
        <v>435</v>
      </c>
      <c r="I39" s="33">
        <v>50</v>
      </c>
      <c r="J39" s="33"/>
      <c r="K39" s="33"/>
      <c r="L39" s="33">
        <v>50</v>
      </c>
      <c r="M39" s="33">
        <v>300</v>
      </c>
      <c r="N39" s="33"/>
      <c r="O39" s="33"/>
      <c r="P39" s="32">
        <f t="shared" si="0"/>
        <v>835</v>
      </c>
      <c r="Q39" s="33">
        <v>835</v>
      </c>
      <c r="R39" s="32">
        <f t="shared" si="19"/>
        <v>0</v>
      </c>
      <c r="S39" s="32">
        <f t="shared" si="18"/>
        <v>435</v>
      </c>
      <c r="T39" s="33"/>
      <c r="U39" s="33"/>
      <c r="V39" s="33"/>
      <c r="W39" s="33"/>
      <c r="X39" s="33"/>
      <c r="Y39" s="33"/>
      <c r="Z39" s="33"/>
      <c r="AA39" s="32">
        <f t="shared" si="2"/>
        <v>435</v>
      </c>
      <c r="AB39" s="33">
        <v>435</v>
      </c>
      <c r="AC39" s="32">
        <f t="shared" si="3"/>
        <v>0</v>
      </c>
      <c r="AD39" s="32">
        <f t="shared" si="15"/>
        <v>435</v>
      </c>
      <c r="AE39" s="33"/>
      <c r="AF39" s="33"/>
      <c r="AG39" s="33"/>
      <c r="AH39" s="33"/>
      <c r="AI39" s="33"/>
      <c r="AJ39" s="33"/>
      <c r="AK39" s="33"/>
      <c r="AL39" s="32">
        <f t="shared" si="20"/>
        <v>435</v>
      </c>
      <c r="AM39" s="33">
        <v>450</v>
      </c>
      <c r="AN39" s="32">
        <f t="shared" si="5"/>
        <v>-15</v>
      </c>
      <c r="AO39" s="32">
        <f t="shared" si="16"/>
        <v>435</v>
      </c>
      <c r="AP39" s="33">
        <v>50</v>
      </c>
      <c r="AQ39" s="33">
        <v>180</v>
      </c>
      <c r="AR39" s="33"/>
      <c r="AS39" s="33"/>
      <c r="AT39" s="33"/>
      <c r="AU39" s="33"/>
      <c r="AV39" s="33">
        <v>50</v>
      </c>
      <c r="AW39" s="32">
        <f t="shared" si="6"/>
        <v>715</v>
      </c>
      <c r="AX39" s="33">
        <v>1398</v>
      </c>
      <c r="AY39" s="33">
        <f t="shared" si="7"/>
        <v>-698</v>
      </c>
      <c r="BB39" s="103" t="str">
        <f t="shared" si="12"/>
        <v>Предоплата за 2011</v>
      </c>
      <c r="BF39" s="27" t="str">
        <f>IF(G39='База 2009'!AY41,"ДА","ПРОверитЬ")</f>
        <v>ДА</v>
      </c>
    </row>
    <row r="40" spans="1:58">
      <c r="A40" s="31">
        <v>38</v>
      </c>
      <c r="B40" s="9" t="s">
        <v>99</v>
      </c>
      <c r="C40" s="6" t="s">
        <v>14</v>
      </c>
      <c r="D40" s="10">
        <v>250</v>
      </c>
      <c r="E40" s="14" t="s">
        <v>100</v>
      </c>
      <c r="F40" s="10">
        <v>250</v>
      </c>
      <c r="G40" s="32">
        <v>-750</v>
      </c>
      <c r="H40" s="32">
        <f t="shared" si="17"/>
        <v>750</v>
      </c>
      <c r="I40" s="33"/>
      <c r="J40" s="33"/>
      <c r="K40" s="33">
        <v>4592</v>
      </c>
      <c r="L40" s="33"/>
      <c r="M40" s="33"/>
      <c r="N40" s="33"/>
      <c r="O40" s="33"/>
      <c r="P40" s="32">
        <f t="shared" si="0"/>
        <v>5342</v>
      </c>
      <c r="Q40" s="33">
        <v>5342</v>
      </c>
      <c r="R40" s="32">
        <f t="shared" si="19"/>
        <v>-750</v>
      </c>
      <c r="S40" s="32">
        <f t="shared" si="18"/>
        <v>750</v>
      </c>
      <c r="T40" s="33"/>
      <c r="U40" s="33">
        <v>50</v>
      </c>
      <c r="V40" s="33"/>
      <c r="W40" s="33"/>
      <c r="X40" s="33"/>
      <c r="Y40" s="33"/>
      <c r="Z40" s="33"/>
      <c r="AA40" s="32">
        <f t="shared" si="2"/>
        <v>800</v>
      </c>
      <c r="AB40" s="33">
        <v>1500</v>
      </c>
      <c r="AC40" s="32">
        <f t="shared" si="3"/>
        <v>-1450</v>
      </c>
      <c r="AD40" s="32">
        <f t="shared" si="15"/>
        <v>750</v>
      </c>
      <c r="AE40" s="33"/>
      <c r="AF40" s="33"/>
      <c r="AG40" s="33"/>
      <c r="AH40" s="33"/>
      <c r="AI40" s="33"/>
      <c r="AJ40" s="33"/>
      <c r="AK40" s="33"/>
      <c r="AL40" s="32">
        <f t="shared" si="20"/>
        <v>750</v>
      </c>
      <c r="AM40" s="33"/>
      <c r="AN40" s="32">
        <f t="shared" si="5"/>
        <v>-700</v>
      </c>
      <c r="AO40" s="32">
        <f t="shared" si="16"/>
        <v>750</v>
      </c>
      <c r="AP40" s="33"/>
      <c r="AQ40" s="33"/>
      <c r="AR40" s="33"/>
      <c r="AS40" s="33"/>
      <c r="AT40" s="33"/>
      <c r="AU40" s="33"/>
      <c r="AV40" s="33"/>
      <c r="AW40" s="32">
        <f t="shared" si="6"/>
        <v>750</v>
      </c>
      <c r="AX40" s="33">
        <v>800</v>
      </c>
      <c r="AY40" s="33">
        <f t="shared" si="7"/>
        <v>-750</v>
      </c>
      <c r="BB40" s="103" t="str">
        <f t="shared" si="12"/>
        <v>Предоплата за 2011</v>
      </c>
      <c r="BF40" s="27" t="str">
        <f>IF(G40='База 2009'!AY42,"ДА","ПРОверитЬ")</f>
        <v>ДА</v>
      </c>
    </row>
    <row r="41" spans="1:58">
      <c r="A41" s="31">
        <v>39</v>
      </c>
      <c r="B41" s="9" t="s">
        <v>101</v>
      </c>
      <c r="C41" s="6" t="s">
        <v>23</v>
      </c>
      <c r="D41" s="10">
        <v>70</v>
      </c>
      <c r="E41" s="14" t="s">
        <v>103</v>
      </c>
      <c r="F41" s="10">
        <v>95</v>
      </c>
      <c r="G41" s="32">
        <v>0</v>
      </c>
      <c r="H41" s="32">
        <f t="shared" si="17"/>
        <v>285</v>
      </c>
      <c r="I41" s="33"/>
      <c r="J41" s="33"/>
      <c r="K41" s="33"/>
      <c r="L41" s="33"/>
      <c r="M41" s="33"/>
      <c r="N41" s="33"/>
      <c r="O41" s="33"/>
      <c r="P41" s="32">
        <f t="shared" si="0"/>
        <v>285</v>
      </c>
      <c r="Q41" s="33">
        <v>285</v>
      </c>
      <c r="R41" s="32">
        <f t="shared" si="19"/>
        <v>0</v>
      </c>
      <c r="S41" s="32">
        <f t="shared" si="18"/>
        <v>285</v>
      </c>
      <c r="T41" s="33"/>
      <c r="U41" s="33"/>
      <c r="V41" s="33"/>
      <c r="W41" s="33"/>
      <c r="X41" s="33"/>
      <c r="Y41" s="33"/>
      <c r="Z41" s="33"/>
      <c r="AA41" s="32">
        <f t="shared" si="2"/>
        <v>285</v>
      </c>
      <c r="AB41" s="33">
        <v>285</v>
      </c>
      <c r="AC41" s="32">
        <f t="shared" si="3"/>
        <v>0</v>
      </c>
      <c r="AD41" s="32">
        <f t="shared" si="15"/>
        <v>285</v>
      </c>
      <c r="AE41" s="33"/>
      <c r="AF41" s="33"/>
      <c r="AG41" s="33"/>
      <c r="AH41" s="33"/>
      <c r="AI41" s="33"/>
      <c r="AJ41" s="33"/>
      <c r="AK41" s="33"/>
      <c r="AL41" s="32">
        <f t="shared" si="20"/>
        <v>285</v>
      </c>
      <c r="AM41" s="33">
        <v>570</v>
      </c>
      <c r="AN41" s="32">
        <f t="shared" si="5"/>
        <v>-285</v>
      </c>
      <c r="AO41" s="32">
        <f t="shared" si="16"/>
        <v>285</v>
      </c>
      <c r="AP41" s="33"/>
      <c r="AQ41" s="33"/>
      <c r="AR41" s="33"/>
      <c r="AS41" s="33"/>
      <c r="AT41" s="33"/>
      <c r="AU41" s="33"/>
      <c r="AV41" s="33"/>
      <c r="AW41" s="32">
        <f t="shared" si="6"/>
        <v>285</v>
      </c>
      <c r="AX41" s="33"/>
      <c r="AY41" s="33">
        <f t="shared" si="7"/>
        <v>0</v>
      </c>
      <c r="BB41" s="103" t="str">
        <f t="shared" si="12"/>
        <v>Расчёт за 2010</v>
      </c>
      <c r="BF41" s="27" t="str">
        <f>IF(G41='База 2009'!AY43,"ДА","ПРОверитЬ")</f>
        <v>ДА</v>
      </c>
    </row>
    <row r="42" spans="1:58">
      <c r="A42" s="31">
        <v>40</v>
      </c>
      <c r="B42" s="9" t="s">
        <v>104</v>
      </c>
      <c r="C42" s="6" t="s">
        <v>14</v>
      </c>
      <c r="D42" s="10">
        <v>105</v>
      </c>
      <c r="E42" s="14" t="s">
        <v>898</v>
      </c>
      <c r="F42" s="10">
        <v>135</v>
      </c>
      <c r="G42" s="32">
        <v>1285</v>
      </c>
      <c r="H42" s="32">
        <f t="shared" si="17"/>
        <v>405</v>
      </c>
      <c r="I42" s="33"/>
      <c r="J42" s="33"/>
      <c r="K42" s="33"/>
      <c r="L42" s="33"/>
      <c r="M42" s="33"/>
      <c r="N42" s="33"/>
      <c r="O42" s="33"/>
      <c r="P42" s="32">
        <f t="shared" si="0"/>
        <v>405</v>
      </c>
      <c r="Q42" s="33">
        <v>2905</v>
      </c>
      <c r="R42" s="32">
        <f t="shared" si="19"/>
        <v>-1215</v>
      </c>
      <c r="S42" s="32">
        <f t="shared" si="18"/>
        <v>405</v>
      </c>
      <c r="T42" s="33"/>
      <c r="U42" s="33">
        <v>50</v>
      </c>
      <c r="V42" s="33"/>
      <c r="W42" s="33"/>
      <c r="X42" s="33"/>
      <c r="Y42" s="33"/>
      <c r="Z42" s="33"/>
      <c r="AA42" s="32">
        <f t="shared" si="2"/>
        <v>455</v>
      </c>
      <c r="AB42" s="33"/>
      <c r="AC42" s="32">
        <f t="shared" si="3"/>
        <v>-760</v>
      </c>
      <c r="AD42" s="32">
        <f t="shared" si="15"/>
        <v>405</v>
      </c>
      <c r="AE42" s="33"/>
      <c r="AF42" s="33"/>
      <c r="AG42" s="33"/>
      <c r="AH42" s="33"/>
      <c r="AI42" s="33"/>
      <c r="AJ42" s="33"/>
      <c r="AK42" s="33"/>
      <c r="AL42" s="32">
        <f t="shared" si="20"/>
        <v>405</v>
      </c>
      <c r="AM42" s="33"/>
      <c r="AN42" s="32">
        <f t="shared" si="5"/>
        <v>-355</v>
      </c>
      <c r="AO42" s="32">
        <f t="shared" si="16"/>
        <v>405</v>
      </c>
      <c r="AP42" s="33"/>
      <c r="AQ42" s="33"/>
      <c r="AR42" s="33"/>
      <c r="AS42" s="33"/>
      <c r="AT42" s="33"/>
      <c r="AU42" s="33"/>
      <c r="AV42" s="33"/>
      <c r="AW42" s="32">
        <f t="shared" si="6"/>
        <v>405</v>
      </c>
      <c r="AX42" s="33"/>
      <c r="AY42" s="33">
        <f t="shared" si="7"/>
        <v>50</v>
      </c>
      <c r="BB42" s="103" t="str">
        <f t="shared" si="12"/>
        <v>Долг</v>
      </c>
      <c r="BF42" s="27" t="str">
        <f>IF(G42='База 2009'!AY44,"ДА","ПРОверитЬ")</f>
        <v>ДА</v>
      </c>
    </row>
    <row r="43" spans="1:58">
      <c r="A43" s="31">
        <v>41</v>
      </c>
      <c r="B43" s="9" t="s">
        <v>106</v>
      </c>
      <c r="C43" s="6" t="s">
        <v>23</v>
      </c>
      <c r="D43" s="10">
        <v>70</v>
      </c>
      <c r="E43" s="14" t="s">
        <v>108</v>
      </c>
      <c r="F43" s="10">
        <v>95</v>
      </c>
      <c r="G43" s="32">
        <v>0</v>
      </c>
      <c r="H43" s="32">
        <f t="shared" si="17"/>
        <v>285</v>
      </c>
      <c r="I43" s="33"/>
      <c r="J43" s="33"/>
      <c r="K43" s="33"/>
      <c r="L43" s="33"/>
      <c r="M43" s="33"/>
      <c r="N43" s="33"/>
      <c r="O43" s="33"/>
      <c r="P43" s="32">
        <f t="shared" si="0"/>
        <v>285</v>
      </c>
      <c r="Q43" s="33">
        <v>570</v>
      </c>
      <c r="R43" s="32">
        <f t="shared" si="19"/>
        <v>-285</v>
      </c>
      <c r="S43" s="32">
        <f t="shared" si="18"/>
        <v>285</v>
      </c>
      <c r="T43" s="33"/>
      <c r="U43" s="33"/>
      <c r="V43" s="33"/>
      <c r="W43" s="33"/>
      <c r="X43" s="33"/>
      <c r="Y43" s="33"/>
      <c r="Z43" s="33"/>
      <c r="AA43" s="32">
        <f t="shared" si="2"/>
        <v>285</v>
      </c>
      <c r="AB43" s="33"/>
      <c r="AC43" s="32">
        <f t="shared" si="3"/>
        <v>0</v>
      </c>
      <c r="AD43" s="32">
        <f t="shared" si="15"/>
        <v>285</v>
      </c>
      <c r="AE43" s="33">
        <v>50</v>
      </c>
      <c r="AF43" s="33"/>
      <c r="AG43" s="33"/>
      <c r="AH43" s="33"/>
      <c r="AI43" s="33"/>
      <c r="AJ43" s="33"/>
      <c r="AK43" s="33"/>
      <c r="AL43" s="32">
        <f t="shared" si="20"/>
        <v>335</v>
      </c>
      <c r="AM43" s="33">
        <v>620</v>
      </c>
      <c r="AN43" s="32">
        <f t="shared" si="5"/>
        <v>-285</v>
      </c>
      <c r="AO43" s="32">
        <f t="shared" si="16"/>
        <v>285</v>
      </c>
      <c r="AP43" s="33"/>
      <c r="AQ43" s="33">
        <v>50</v>
      </c>
      <c r="AR43" s="33"/>
      <c r="AS43" s="33"/>
      <c r="AT43" s="33"/>
      <c r="AU43" s="33"/>
      <c r="AV43" s="33"/>
      <c r="AW43" s="32">
        <f t="shared" si="6"/>
        <v>335</v>
      </c>
      <c r="AX43" s="33">
        <v>50</v>
      </c>
      <c r="AY43" s="33">
        <f t="shared" si="7"/>
        <v>0</v>
      </c>
      <c r="BB43" s="103" t="str">
        <f t="shared" si="12"/>
        <v>Расчёт за 2010</v>
      </c>
      <c r="BF43" s="27" t="str">
        <f>IF(G43='База 2009'!AY45,"ДА","ПРОверитЬ")</f>
        <v>ДА</v>
      </c>
    </row>
    <row r="44" spans="1:58">
      <c r="A44" s="31">
        <v>42</v>
      </c>
      <c r="B44" s="9" t="s">
        <v>853</v>
      </c>
      <c r="C44" s="6" t="s">
        <v>14</v>
      </c>
      <c r="D44" s="10"/>
      <c r="E44" s="14" t="s">
        <v>803</v>
      </c>
      <c r="F44" s="10">
        <v>50</v>
      </c>
      <c r="G44" s="32">
        <v>0</v>
      </c>
      <c r="H44" s="32">
        <f t="shared" si="17"/>
        <v>150</v>
      </c>
      <c r="I44" s="33"/>
      <c r="J44" s="33"/>
      <c r="K44" s="33"/>
      <c r="L44" s="33"/>
      <c r="M44" s="33"/>
      <c r="N44" s="33"/>
      <c r="O44" s="33"/>
      <c r="P44" s="32">
        <f t="shared" si="0"/>
        <v>150</v>
      </c>
      <c r="Q44" s="33">
        <v>150</v>
      </c>
      <c r="R44" s="32">
        <f t="shared" si="19"/>
        <v>0</v>
      </c>
      <c r="S44" s="32">
        <f t="shared" si="18"/>
        <v>150</v>
      </c>
      <c r="T44" s="33"/>
      <c r="U44" s="33"/>
      <c r="V44" s="33"/>
      <c r="W44" s="33"/>
      <c r="X44" s="33"/>
      <c r="Y44" s="33"/>
      <c r="Z44" s="33"/>
      <c r="AA44" s="32">
        <f t="shared" si="2"/>
        <v>150</v>
      </c>
      <c r="AB44" s="33">
        <v>150</v>
      </c>
      <c r="AC44" s="32">
        <f t="shared" si="3"/>
        <v>0</v>
      </c>
      <c r="AD44" s="32">
        <f t="shared" si="15"/>
        <v>150</v>
      </c>
      <c r="AE44" s="33"/>
      <c r="AF44" s="33"/>
      <c r="AG44" s="33"/>
      <c r="AH44" s="33"/>
      <c r="AI44" s="33"/>
      <c r="AJ44" s="33"/>
      <c r="AK44" s="33"/>
      <c r="AL44" s="32">
        <f t="shared" si="20"/>
        <v>150</v>
      </c>
      <c r="AM44" s="33">
        <v>150</v>
      </c>
      <c r="AN44" s="32">
        <f t="shared" si="5"/>
        <v>0</v>
      </c>
      <c r="AO44" s="32">
        <f t="shared" si="16"/>
        <v>150</v>
      </c>
      <c r="AP44" s="33"/>
      <c r="AQ44" s="33">
        <v>50</v>
      </c>
      <c r="AR44" s="33"/>
      <c r="AS44" s="33"/>
      <c r="AT44" s="33"/>
      <c r="AU44" s="33"/>
      <c r="AV44" s="33"/>
      <c r="AW44" s="32">
        <f t="shared" si="6"/>
        <v>200</v>
      </c>
      <c r="AX44" s="33">
        <v>200</v>
      </c>
      <c r="AY44" s="33">
        <f t="shared" si="7"/>
        <v>0</v>
      </c>
      <c r="BB44" s="103" t="str">
        <f t="shared" si="12"/>
        <v>Расчёт за 2010</v>
      </c>
      <c r="BF44" s="27" t="str">
        <f>IF(G44='База 2009'!AY46,"ДА","ПРОверитЬ")</f>
        <v>ДА</v>
      </c>
    </row>
    <row r="45" spans="1:58">
      <c r="A45" s="31">
        <v>43</v>
      </c>
      <c r="B45" s="9" t="s">
        <v>109</v>
      </c>
      <c r="C45" s="6" t="s">
        <v>14</v>
      </c>
      <c r="D45" s="10">
        <v>55</v>
      </c>
      <c r="E45" s="14" t="s">
        <v>111</v>
      </c>
      <c r="F45" s="10">
        <v>75</v>
      </c>
      <c r="G45" s="32">
        <v>500</v>
      </c>
      <c r="H45" s="32">
        <f t="shared" si="17"/>
        <v>225</v>
      </c>
      <c r="I45" s="33"/>
      <c r="J45" s="33"/>
      <c r="K45" s="33"/>
      <c r="L45" s="33"/>
      <c r="M45" s="33"/>
      <c r="N45" s="33"/>
      <c r="O45" s="33"/>
      <c r="P45" s="32">
        <f t="shared" si="0"/>
        <v>225</v>
      </c>
      <c r="Q45" s="33">
        <v>500</v>
      </c>
      <c r="R45" s="32">
        <f t="shared" si="19"/>
        <v>225</v>
      </c>
      <c r="S45" s="32">
        <f t="shared" si="18"/>
        <v>225</v>
      </c>
      <c r="T45" s="33">
        <v>20</v>
      </c>
      <c r="U45" s="33">
        <v>50</v>
      </c>
      <c r="V45" s="33"/>
      <c r="W45" s="33"/>
      <c r="X45" s="33"/>
      <c r="Y45" s="33"/>
      <c r="Z45" s="33"/>
      <c r="AA45" s="32">
        <f t="shared" si="2"/>
        <v>295</v>
      </c>
      <c r="AB45" s="33"/>
      <c r="AC45" s="32">
        <f t="shared" si="3"/>
        <v>520</v>
      </c>
      <c r="AD45" s="32">
        <f t="shared" si="15"/>
        <v>225</v>
      </c>
      <c r="AE45" s="33"/>
      <c r="AF45" s="33"/>
      <c r="AG45" s="33"/>
      <c r="AH45" s="33"/>
      <c r="AI45" s="33"/>
      <c r="AJ45" s="33"/>
      <c r="AK45" s="33"/>
      <c r="AL45" s="32">
        <f t="shared" si="20"/>
        <v>225</v>
      </c>
      <c r="AM45" s="33"/>
      <c r="AN45" s="32">
        <f t="shared" si="5"/>
        <v>745</v>
      </c>
      <c r="AO45" s="32">
        <f t="shared" si="16"/>
        <v>225</v>
      </c>
      <c r="AP45" s="33"/>
      <c r="AQ45" s="33"/>
      <c r="AR45" s="33"/>
      <c r="AS45" s="33"/>
      <c r="AT45" s="33"/>
      <c r="AU45" s="33"/>
      <c r="AV45" s="33"/>
      <c r="AW45" s="32">
        <f t="shared" si="6"/>
        <v>225</v>
      </c>
      <c r="AX45" s="33">
        <v>970</v>
      </c>
      <c r="AY45" s="33">
        <f t="shared" si="7"/>
        <v>0</v>
      </c>
      <c r="BB45" s="103" t="str">
        <f t="shared" si="12"/>
        <v>Расчёт за 2010</v>
      </c>
      <c r="BF45" s="27" t="str">
        <f>IF(G45='База 2009'!AY47,"ДА","ПРОверитЬ")</f>
        <v>ДА</v>
      </c>
    </row>
    <row r="46" spans="1:58">
      <c r="A46" s="31">
        <v>44</v>
      </c>
      <c r="B46" s="9" t="s">
        <v>112</v>
      </c>
      <c r="C46" s="6" t="s">
        <v>14</v>
      </c>
      <c r="D46" s="10"/>
      <c r="E46" s="14" t="s">
        <v>113</v>
      </c>
      <c r="F46" s="10">
        <v>300</v>
      </c>
      <c r="G46" s="32">
        <v>0</v>
      </c>
      <c r="H46" s="32">
        <f t="shared" si="17"/>
        <v>900</v>
      </c>
      <c r="I46" s="33">
        <v>80</v>
      </c>
      <c r="J46" s="33"/>
      <c r="K46" s="33"/>
      <c r="L46" s="33"/>
      <c r="M46" s="33"/>
      <c r="N46" s="33"/>
      <c r="O46" s="33"/>
      <c r="P46" s="32">
        <f t="shared" si="0"/>
        <v>980</v>
      </c>
      <c r="Q46" s="33">
        <v>980</v>
      </c>
      <c r="R46" s="32">
        <f t="shared" si="19"/>
        <v>0</v>
      </c>
      <c r="S46" s="32">
        <f t="shared" si="18"/>
        <v>900</v>
      </c>
      <c r="T46" s="33"/>
      <c r="U46" s="33"/>
      <c r="V46" s="33"/>
      <c r="W46" s="33"/>
      <c r="X46" s="33"/>
      <c r="Y46" s="33"/>
      <c r="Z46" s="33">
        <v>350</v>
      </c>
      <c r="AA46" s="32">
        <f t="shared" si="2"/>
        <v>1250</v>
      </c>
      <c r="AB46" s="33">
        <v>1250</v>
      </c>
      <c r="AC46" s="32">
        <f t="shared" si="3"/>
        <v>0</v>
      </c>
      <c r="AD46" s="32">
        <f t="shared" si="15"/>
        <v>900</v>
      </c>
      <c r="AE46" s="33"/>
      <c r="AF46" s="33"/>
      <c r="AG46" s="33"/>
      <c r="AH46" s="33"/>
      <c r="AI46" s="33"/>
      <c r="AJ46" s="33"/>
      <c r="AK46" s="33"/>
      <c r="AL46" s="32">
        <f t="shared" si="20"/>
        <v>900</v>
      </c>
      <c r="AM46" s="33">
        <v>900</v>
      </c>
      <c r="AN46" s="32">
        <f t="shared" si="5"/>
        <v>0</v>
      </c>
      <c r="AO46" s="32">
        <f t="shared" si="16"/>
        <v>900</v>
      </c>
      <c r="AP46" s="33"/>
      <c r="AQ46" s="33"/>
      <c r="AR46" s="33"/>
      <c r="AS46" s="33"/>
      <c r="AT46" s="33"/>
      <c r="AU46" s="33"/>
      <c r="AV46" s="33"/>
      <c r="AW46" s="32">
        <f t="shared" si="6"/>
        <v>900</v>
      </c>
      <c r="AX46" s="33">
        <v>900</v>
      </c>
      <c r="AY46" s="33">
        <f t="shared" si="7"/>
        <v>0</v>
      </c>
      <c r="BB46" s="103" t="str">
        <f t="shared" si="12"/>
        <v>Расчёт за 2010</v>
      </c>
      <c r="BF46" s="27" t="str">
        <f>IF(G46='База 2009'!AY48,"ДА","ПРОверитЬ")</f>
        <v>ДА</v>
      </c>
    </row>
    <row r="47" spans="1:58">
      <c r="A47" s="31">
        <v>45</v>
      </c>
      <c r="B47" s="9" t="s">
        <v>114</v>
      </c>
      <c r="C47" s="6" t="s">
        <v>23</v>
      </c>
      <c r="D47" s="10">
        <v>70</v>
      </c>
      <c r="E47" s="14" t="s">
        <v>116</v>
      </c>
      <c r="F47" s="10">
        <v>85</v>
      </c>
      <c r="G47" s="32">
        <v>0</v>
      </c>
      <c r="H47" s="32">
        <f t="shared" si="17"/>
        <v>255</v>
      </c>
      <c r="I47" s="33"/>
      <c r="J47" s="33"/>
      <c r="K47" s="33"/>
      <c r="L47" s="33"/>
      <c r="M47" s="33"/>
      <c r="N47" s="33"/>
      <c r="O47" s="33"/>
      <c r="P47" s="32">
        <f t="shared" si="0"/>
        <v>255</v>
      </c>
      <c r="Q47" s="33">
        <v>1020</v>
      </c>
      <c r="R47" s="32">
        <f t="shared" si="19"/>
        <v>-765</v>
      </c>
      <c r="S47" s="32">
        <f t="shared" si="18"/>
        <v>255</v>
      </c>
      <c r="T47" s="33"/>
      <c r="U47" s="33"/>
      <c r="V47" s="33"/>
      <c r="W47" s="33"/>
      <c r="X47" s="33"/>
      <c r="Y47" s="33"/>
      <c r="Z47" s="33"/>
      <c r="AA47" s="32">
        <f t="shared" si="2"/>
        <v>255</v>
      </c>
      <c r="AB47" s="33"/>
      <c r="AC47" s="32">
        <f t="shared" si="3"/>
        <v>-510</v>
      </c>
      <c r="AD47" s="32">
        <f t="shared" si="15"/>
        <v>255</v>
      </c>
      <c r="AE47" s="33">
        <v>50</v>
      </c>
      <c r="AF47" s="33">
        <v>50</v>
      </c>
      <c r="AG47" s="33"/>
      <c r="AH47" s="33"/>
      <c r="AI47" s="33"/>
      <c r="AJ47" s="33"/>
      <c r="AK47" s="33"/>
      <c r="AL47" s="32">
        <f t="shared" si="20"/>
        <v>355</v>
      </c>
      <c r="AM47" s="33">
        <v>100</v>
      </c>
      <c r="AN47" s="32">
        <f t="shared" si="5"/>
        <v>-255</v>
      </c>
      <c r="AO47" s="32">
        <f t="shared" si="16"/>
        <v>255</v>
      </c>
      <c r="AP47" s="33"/>
      <c r="AQ47" s="33"/>
      <c r="AR47" s="33"/>
      <c r="AS47" s="33"/>
      <c r="AT47" s="33"/>
      <c r="AU47" s="33"/>
      <c r="AV47" s="33"/>
      <c r="AW47" s="32">
        <f t="shared" si="6"/>
        <v>255</v>
      </c>
      <c r="AX47" s="33"/>
      <c r="AY47" s="33">
        <f t="shared" si="7"/>
        <v>0</v>
      </c>
      <c r="BB47" s="103" t="str">
        <f t="shared" si="12"/>
        <v>Расчёт за 2010</v>
      </c>
      <c r="BF47" s="27" t="str">
        <f>IF(G47='База 2009'!AY49,"ДА","ПРОверитЬ")</f>
        <v>ДА</v>
      </c>
    </row>
    <row r="48" spans="1:58">
      <c r="A48" s="31">
        <v>46</v>
      </c>
      <c r="B48" s="9" t="s">
        <v>117</v>
      </c>
      <c r="C48" s="6" t="s">
        <v>14</v>
      </c>
      <c r="D48" s="10">
        <v>125</v>
      </c>
      <c r="E48" s="14" t="s">
        <v>119</v>
      </c>
      <c r="F48" s="10">
        <v>125</v>
      </c>
      <c r="G48" s="32">
        <v>0</v>
      </c>
      <c r="H48" s="32">
        <f t="shared" si="17"/>
        <v>375</v>
      </c>
      <c r="I48" s="33"/>
      <c r="J48" s="33"/>
      <c r="K48" s="33"/>
      <c r="L48" s="33"/>
      <c r="M48" s="33"/>
      <c r="N48" s="33"/>
      <c r="O48" s="33"/>
      <c r="P48" s="32">
        <f t="shared" si="0"/>
        <v>375</v>
      </c>
      <c r="Q48" s="33">
        <v>750</v>
      </c>
      <c r="R48" s="32">
        <f t="shared" si="19"/>
        <v>-375</v>
      </c>
      <c r="S48" s="32">
        <f t="shared" si="18"/>
        <v>375</v>
      </c>
      <c r="T48" s="33"/>
      <c r="U48" s="33"/>
      <c r="V48" s="33"/>
      <c r="W48" s="33"/>
      <c r="X48" s="33"/>
      <c r="Y48" s="33"/>
      <c r="Z48" s="33"/>
      <c r="AA48" s="32">
        <f t="shared" si="2"/>
        <v>375</v>
      </c>
      <c r="AB48" s="33"/>
      <c r="AC48" s="32">
        <f t="shared" si="3"/>
        <v>0</v>
      </c>
      <c r="AD48" s="32">
        <f t="shared" si="15"/>
        <v>375</v>
      </c>
      <c r="AE48" s="33"/>
      <c r="AF48" s="33"/>
      <c r="AG48" s="33"/>
      <c r="AH48" s="33"/>
      <c r="AI48" s="33"/>
      <c r="AJ48" s="33"/>
      <c r="AK48" s="33"/>
      <c r="AL48" s="32">
        <f t="shared" si="20"/>
        <v>375</v>
      </c>
      <c r="AM48" s="33">
        <v>375</v>
      </c>
      <c r="AN48" s="32">
        <f t="shared" si="5"/>
        <v>0</v>
      </c>
      <c r="AO48" s="32">
        <f t="shared" si="16"/>
        <v>375</v>
      </c>
      <c r="AP48" s="33"/>
      <c r="AQ48" s="33"/>
      <c r="AR48" s="33"/>
      <c r="AS48" s="33"/>
      <c r="AT48" s="33"/>
      <c r="AU48" s="33"/>
      <c r="AV48" s="33"/>
      <c r="AW48" s="32">
        <f t="shared" si="6"/>
        <v>375</v>
      </c>
      <c r="AX48" s="33"/>
      <c r="AY48" s="33">
        <f t="shared" si="7"/>
        <v>375</v>
      </c>
      <c r="BB48" s="103" t="str">
        <f t="shared" si="12"/>
        <v>Долг</v>
      </c>
      <c r="BF48" s="27" t="str">
        <f>IF(G48='База 2009'!AY50,"ДА","ПРОверитЬ")</f>
        <v>ДА</v>
      </c>
    </row>
    <row r="49" spans="1:58">
      <c r="A49" s="31">
        <v>47</v>
      </c>
      <c r="B49" s="9" t="s">
        <v>120</v>
      </c>
      <c r="C49" s="6" t="s">
        <v>14</v>
      </c>
      <c r="D49" s="10">
        <v>110</v>
      </c>
      <c r="E49" s="14" t="s">
        <v>899</v>
      </c>
      <c r="F49" s="10">
        <v>85</v>
      </c>
      <c r="G49" s="32">
        <v>0</v>
      </c>
      <c r="H49" s="32">
        <v>390</v>
      </c>
      <c r="I49" s="33"/>
      <c r="J49" s="33"/>
      <c r="K49" s="33"/>
      <c r="L49" s="33"/>
      <c r="M49" s="33"/>
      <c r="N49" s="33"/>
      <c r="O49" s="33"/>
      <c r="P49" s="32">
        <f t="shared" si="0"/>
        <v>390</v>
      </c>
      <c r="Q49" s="33">
        <v>390</v>
      </c>
      <c r="R49" s="32">
        <f t="shared" si="19"/>
        <v>0</v>
      </c>
      <c r="S49" s="32">
        <v>390</v>
      </c>
      <c r="T49" s="33"/>
      <c r="U49" s="33"/>
      <c r="V49" s="33"/>
      <c r="W49" s="33"/>
      <c r="X49" s="33"/>
      <c r="Y49" s="33"/>
      <c r="Z49" s="33"/>
      <c r="AA49" s="32">
        <f t="shared" si="2"/>
        <v>390</v>
      </c>
      <c r="AB49" s="33">
        <v>390</v>
      </c>
      <c r="AC49" s="32">
        <f t="shared" si="3"/>
        <v>0</v>
      </c>
      <c r="AD49" s="32">
        <v>300</v>
      </c>
      <c r="AE49" s="33"/>
      <c r="AF49" s="33"/>
      <c r="AG49" s="33"/>
      <c r="AH49" s="33"/>
      <c r="AI49" s="33"/>
      <c r="AJ49" s="33"/>
      <c r="AK49" s="33"/>
      <c r="AL49" s="32">
        <f t="shared" si="20"/>
        <v>300</v>
      </c>
      <c r="AM49" s="33">
        <v>555</v>
      </c>
      <c r="AN49" s="32">
        <f t="shared" si="5"/>
        <v>-255</v>
      </c>
      <c r="AO49" s="32">
        <f t="shared" si="16"/>
        <v>255</v>
      </c>
      <c r="AP49" s="33">
        <v>50</v>
      </c>
      <c r="AQ49" s="33"/>
      <c r="AR49" s="33"/>
      <c r="AS49" s="33"/>
      <c r="AT49" s="33"/>
      <c r="AU49" s="33"/>
      <c r="AV49" s="33"/>
      <c r="AW49" s="32">
        <f t="shared" si="6"/>
        <v>305</v>
      </c>
      <c r="AX49" s="33">
        <v>50</v>
      </c>
      <c r="AY49" s="33">
        <f t="shared" si="7"/>
        <v>0</v>
      </c>
      <c r="BB49" s="103" t="str">
        <f t="shared" si="12"/>
        <v>Расчёт за 2010</v>
      </c>
      <c r="BF49" s="27" t="str">
        <f>IF(G49='База 2009'!AY51,"ДА","ПРОверитЬ")</f>
        <v>ДА</v>
      </c>
    </row>
    <row r="50" spans="1:58">
      <c r="A50" s="31">
        <v>48</v>
      </c>
      <c r="B50" s="9" t="s">
        <v>886</v>
      </c>
      <c r="C50" s="6" t="s">
        <v>23</v>
      </c>
      <c r="D50" s="10"/>
      <c r="E50" s="14" t="s">
        <v>887</v>
      </c>
      <c r="F50" s="10">
        <v>50</v>
      </c>
      <c r="G50" s="32">
        <v>0</v>
      </c>
      <c r="H50" s="32">
        <f t="shared" ref="H50:H57" si="21">F50*3</f>
        <v>150</v>
      </c>
      <c r="I50" s="33"/>
      <c r="J50" s="33"/>
      <c r="K50" s="33"/>
      <c r="L50" s="33"/>
      <c r="M50" s="33"/>
      <c r="N50" s="33"/>
      <c r="O50" s="33"/>
      <c r="P50" s="32">
        <f t="shared" si="0"/>
        <v>150</v>
      </c>
      <c r="Q50" s="33">
        <v>150</v>
      </c>
      <c r="R50" s="32">
        <f t="shared" si="19"/>
        <v>0</v>
      </c>
      <c r="S50" s="32">
        <f t="shared" ref="S50:S57" si="22">F50*3</f>
        <v>150</v>
      </c>
      <c r="T50" s="33"/>
      <c r="U50" s="33"/>
      <c r="V50" s="33"/>
      <c r="W50" s="33"/>
      <c r="X50" s="33"/>
      <c r="Y50" s="33"/>
      <c r="Z50" s="33"/>
      <c r="AA50" s="32">
        <f t="shared" si="2"/>
        <v>150</v>
      </c>
      <c r="AB50" s="33">
        <v>150</v>
      </c>
      <c r="AC50" s="32">
        <f t="shared" si="3"/>
        <v>0</v>
      </c>
      <c r="AD50" s="32">
        <f t="shared" ref="AD50:AD57" si="23">$F50*3</f>
        <v>150</v>
      </c>
      <c r="AE50" s="33"/>
      <c r="AF50" s="33"/>
      <c r="AG50" s="33"/>
      <c r="AH50" s="33"/>
      <c r="AI50" s="33"/>
      <c r="AJ50" s="33"/>
      <c r="AK50" s="33"/>
      <c r="AL50" s="32">
        <f t="shared" si="20"/>
        <v>150</v>
      </c>
      <c r="AM50" s="33">
        <v>150</v>
      </c>
      <c r="AN50" s="32">
        <f t="shared" si="5"/>
        <v>0</v>
      </c>
      <c r="AO50" s="32">
        <f t="shared" si="16"/>
        <v>150</v>
      </c>
      <c r="AP50" s="33"/>
      <c r="AQ50" s="33"/>
      <c r="AR50" s="33"/>
      <c r="AS50" s="33"/>
      <c r="AT50" s="33"/>
      <c r="AU50" s="33"/>
      <c r="AV50" s="33"/>
      <c r="AW50" s="32">
        <f t="shared" si="6"/>
        <v>150</v>
      </c>
      <c r="AX50" s="33">
        <v>150</v>
      </c>
      <c r="AY50" s="33">
        <f t="shared" si="7"/>
        <v>0</v>
      </c>
      <c r="BB50" s="103" t="str">
        <f t="shared" si="12"/>
        <v>Расчёт за 2010</v>
      </c>
      <c r="BF50" s="27" t="str">
        <f>IF(G50='База 2009'!AY52,"ДА","ПРОверитЬ")</f>
        <v>ДА</v>
      </c>
    </row>
    <row r="51" spans="1:58">
      <c r="A51" s="31">
        <v>49</v>
      </c>
      <c r="B51" s="15" t="s">
        <v>122</v>
      </c>
      <c r="C51" s="6" t="s">
        <v>14</v>
      </c>
      <c r="D51" s="10">
        <v>40</v>
      </c>
      <c r="E51" s="14" t="s">
        <v>339</v>
      </c>
      <c r="F51" s="10">
        <v>40</v>
      </c>
      <c r="G51" s="32">
        <v>0</v>
      </c>
      <c r="H51" s="32">
        <f t="shared" si="21"/>
        <v>120</v>
      </c>
      <c r="I51" s="33"/>
      <c r="J51" s="33"/>
      <c r="K51" s="33"/>
      <c r="L51" s="33"/>
      <c r="M51" s="33"/>
      <c r="N51" s="33"/>
      <c r="O51" s="33"/>
      <c r="P51" s="32">
        <f t="shared" si="0"/>
        <v>120</v>
      </c>
      <c r="Q51" s="33"/>
      <c r="R51" s="32">
        <f t="shared" si="19"/>
        <v>120</v>
      </c>
      <c r="S51" s="32">
        <f t="shared" si="22"/>
        <v>120</v>
      </c>
      <c r="T51" s="33"/>
      <c r="U51" s="33"/>
      <c r="V51" s="33"/>
      <c r="W51" s="33"/>
      <c r="X51" s="33"/>
      <c r="Y51" s="33"/>
      <c r="Z51" s="33"/>
      <c r="AA51" s="32">
        <f t="shared" si="2"/>
        <v>120</v>
      </c>
      <c r="AB51" s="33"/>
      <c r="AC51" s="32">
        <f t="shared" si="3"/>
        <v>240</v>
      </c>
      <c r="AD51" s="32">
        <f t="shared" si="23"/>
        <v>120</v>
      </c>
      <c r="AE51" s="33"/>
      <c r="AF51" s="33"/>
      <c r="AG51" s="33"/>
      <c r="AH51" s="33"/>
      <c r="AI51" s="33"/>
      <c r="AJ51" s="33"/>
      <c r="AK51" s="33"/>
      <c r="AL51" s="32">
        <f t="shared" si="20"/>
        <v>120</v>
      </c>
      <c r="AM51" s="33">
        <v>480</v>
      </c>
      <c r="AN51" s="32">
        <f t="shared" si="5"/>
        <v>-120</v>
      </c>
      <c r="AO51" s="32">
        <f t="shared" si="16"/>
        <v>120</v>
      </c>
      <c r="AP51" s="33"/>
      <c r="AQ51" s="33"/>
      <c r="AR51" s="33"/>
      <c r="AS51" s="33"/>
      <c r="AT51" s="33"/>
      <c r="AU51" s="33"/>
      <c r="AV51" s="33"/>
      <c r="AW51" s="32">
        <f t="shared" si="6"/>
        <v>120</v>
      </c>
      <c r="AX51" s="33"/>
      <c r="AY51" s="33">
        <f t="shared" si="7"/>
        <v>0</v>
      </c>
      <c r="BB51" s="103" t="str">
        <f t="shared" si="12"/>
        <v>Расчёт за 2010</v>
      </c>
      <c r="BF51" s="27" t="str">
        <f>IF(G51='База 2009'!AY53,"ДА","ПРОверитЬ")</f>
        <v>ДА</v>
      </c>
    </row>
    <row r="52" spans="1:58">
      <c r="A52" s="31">
        <v>50</v>
      </c>
      <c r="B52" s="15" t="s">
        <v>124</v>
      </c>
      <c r="C52" s="6" t="s">
        <v>14</v>
      </c>
      <c r="D52" s="10">
        <v>410</v>
      </c>
      <c r="E52" s="14" t="s">
        <v>12</v>
      </c>
      <c r="F52" s="10">
        <v>435</v>
      </c>
      <c r="G52" s="32">
        <v>0</v>
      </c>
      <c r="H52" s="32">
        <f t="shared" si="21"/>
        <v>1305</v>
      </c>
      <c r="I52" s="33"/>
      <c r="J52" s="33"/>
      <c r="K52" s="33"/>
      <c r="L52" s="33"/>
      <c r="M52" s="33"/>
      <c r="N52" s="33"/>
      <c r="O52" s="33"/>
      <c r="P52" s="32">
        <f t="shared" si="0"/>
        <v>1305</v>
      </c>
      <c r="Q52" s="33">
        <v>1305</v>
      </c>
      <c r="R52" s="32">
        <f t="shared" si="19"/>
        <v>0</v>
      </c>
      <c r="S52" s="32">
        <f t="shared" si="22"/>
        <v>1305</v>
      </c>
      <c r="T52" s="33"/>
      <c r="U52" s="33">
        <v>1383</v>
      </c>
      <c r="V52" s="33">
        <v>10664</v>
      </c>
      <c r="W52" s="33"/>
      <c r="X52" s="33"/>
      <c r="Y52" s="33"/>
      <c r="Z52" s="33"/>
      <c r="AA52" s="32">
        <f t="shared" si="2"/>
        <v>13352</v>
      </c>
      <c r="AB52" s="33">
        <v>13352</v>
      </c>
      <c r="AC52" s="32">
        <f t="shared" si="3"/>
        <v>0</v>
      </c>
      <c r="AD52" s="32">
        <f t="shared" si="23"/>
        <v>1305</v>
      </c>
      <c r="AE52" s="33"/>
      <c r="AF52" s="33"/>
      <c r="AG52" s="33"/>
      <c r="AH52" s="33"/>
      <c r="AI52" s="33"/>
      <c r="AJ52" s="33"/>
      <c r="AK52" s="33"/>
      <c r="AL52" s="32">
        <f t="shared" si="20"/>
        <v>1305</v>
      </c>
      <c r="AM52" s="33">
        <v>1305</v>
      </c>
      <c r="AN52" s="32">
        <f t="shared" si="5"/>
        <v>0</v>
      </c>
      <c r="AO52" s="32">
        <f t="shared" si="16"/>
        <v>1305</v>
      </c>
      <c r="AP52" s="33"/>
      <c r="AQ52" s="33"/>
      <c r="AR52" s="33"/>
      <c r="AS52" s="33"/>
      <c r="AT52" s="33"/>
      <c r="AU52" s="33"/>
      <c r="AV52" s="33"/>
      <c r="AW52" s="32">
        <f t="shared" si="6"/>
        <v>1305</v>
      </c>
      <c r="AX52" s="33">
        <v>1305</v>
      </c>
      <c r="AY52" s="33">
        <f t="shared" si="7"/>
        <v>0</v>
      </c>
      <c r="BB52" s="103" t="str">
        <f t="shared" si="12"/>
        <v>Расчёт за 2010</v>
      </c>
      <c r="BF52" s="27" t="str">
        <f>IF(G52='База 2009'!AY54,"ДА","ПРОверитЬ")</f>
        <v>ДА</v>
      </c>
    </row>
    <row r="53" spans="1:58">
      <c r="A53" s="31">
        <v>51</v>
      </c>
      <c r="B53" s="5" t="s">
        <v>126</v>
      </c>
      <c r="C53" s="6" t="s">
        <v>10</v>
      </c>
      <c r="D53" s="7">
        <v>110</v>
      </c>
      <c r="E53" s="14" t="s">
        <v>830</v>
      </c>
      <c r="F53" s="7">
        <v>135</v>
      </c>
      <c r="G53" s="32">
        <v>0</v>
      </c>
      <c r="H53" s="32">
        <f t="shared" si="21"/>
        <v>405</v>
      </c>
      <c r="I53" s="33"/>
      <c r="J53" s="33"/>
      <c r="K53" s="33"/>
      <c r="L53" s="33"/>
      <c r="M53" s="33"/>
      <c r="N53" s="33"/>
      <c r="O53" s="33"/>
      <c r="P53" s="32">
        <f t="shared" si="0"/>
        <v>405</v>
      </c>
      <c r="Q53" s="33">
        <v>405</v>
      </c>
      <c r="R53" s="32">
        <f t="shared" si="19"/>
        <v>0</v>
      </c>
      <c r="S53" s="32">
        <f t="shared" si="22"/>
        <v>405</v>
      </c>
      <c r="T53" s="33">
        <v>50</v>
      </c>
      <c r="U53" s="33"/>
      <c r="V53" s="33"/>
      <c r="W53" s="33"/>
      <c r="X53" s="33"/>
      <c r="Y53" s="33"/>
      <c r="Z53" s="33"/>
      <c r="AA53" s="32">
        <f t="shared" si="2"/>
        <v>455</v>
      </c>
      <c r="AB53" s="33">
        <v>405</v>
      </c>
      <c r="AC53" s="32">
        <f t="shared" si="3"/>
        <v>50</v>
      </c>
      <c r="AD53" s="32">
        <f t="shared" si="23"/>
        <v>405</v>
      </c>
      <c r="AE53" s="33"/>
      <c r="AF53" s="33"/>
      <c r="AG53" s="33"/>
      <c r="AH53" s="33"/>
      <c r="AI53" s="33"/>
      <c r="AJ53" s="33"/>
      <c r="AK53" s="33"/>
      <c r="AL53" s="32">
        <f t="shared" si="20"/>
        <v>405</v>
      </c>
      <c r="AM53" s="33">
        <v>455</v>
      </c>
      <c r="AN53" s="32">
        <f t="shared" si="5"/>
        <v>0</v>
      </c>
      <c r="AO53" s="32">
        <f t="shared" si="16"/>
        <v>405</v>
      </c>
      <c r="AP53" s="33"/>
      <c r="AQ53" s="33"/>
      <c r="AR53" s="33"/>
      <c r="AS53" s="33"/>
      <c r="AT53" s="33"/>
      <c r="AU53" s="33"/>
      <c r="AV53" s="33"/>
      <c r="AW53" s="32">
        <f t="shared" si="6"/>
        <v>405</v>
      </c>
      <c r="AX53" s="33">
        <v>405</v>
      </c>
      <c r="AY53" s="33">
        <f t="shared" si="7"/>
        <v>0</v>
      </c>
      <c r="BB53" s="103" t="str">
        <f t="shared" si="12"/>
        <v>Расчёт за 2010</v>
      </c>
      <c r="BF53" s="27" t="str">
        <f>IF(G53='База 2009'!AY55,"ДА","ПРОверитЬ")</f>
        <v>ДА</v>
      </c>
    </row>
    <row r="54" spans="1:58">
      <c r="A54" s="31">
        <v>52</v>
      </c>
      <c r="B54" s="5" t="s">
        <v>128</v>
      </c>
      <c r="C54" s="6" t="s">
        <v>10</v>
      </c>
      <c r="D54" s="7">
        <v>120</v>
      </c>
      <c r="E54" s="14" t="s">
        <v>130</v>
      </c>
      <c r="F54" s="7">
        <v>140</v>
      </c>
      <c r="G54" s="32">
        <v>-420</v>
      </c>
      <c r="H54" s="32">
        <f t="shared" si="21"/>
        <v>420</v>
      </c>
      <c r="I54" s="33"/>
      <c r="J54" s="33"/>
      <c r="K54" s="33"/>
      <c r="L54" s="33"/>
      <c r="M54" s="33"/>
      <c r="N54" s="33"/>
      <c r="O54" s="33"/>
      <c r="P54" s="32">
        <f t="shared" si="0"/>
        <v>420</v>
      </c>
      <c r="Q54" s="33"/>
      <c r="R54" s="32">
        <f t="shared" si="19"/>
        <v>0</v>
      </c>
      <c r="S54" s="32">
        <f t="shared" si="22"/>
        <v>420</v>
      </c>
      <c r="T54" s="33"/>
      <c r="U54" s="33"/>
      <c r="V54" s="33"/>
      <c r="W54" s="33"/>
      <c r="X54" s="33"/>
      <c r="Y54" s="33"/>
      <c r="Z54" s="33"/>
      <c r="AA54" s="32">
        <f t="shared" si="2"/>
        <v>420</v>
      </c>
      <c r="AB54" s="33">
        <v>420</v>
      </c>
      <c r="AC54" s="32">
        <f t="shared" si="3"/>
        <v>0</v>
      </c>
      <c r="AD54" s="32">
        <f t="shared" si="23"/>
        <v>420</v>
      </c>
      <c r="AE54" s="33"/>
      <c r="AF54" s="33"/>
      <c r="AG54" s="33"/>
      <c r="AH54" s="33"/>
      <c r="AI54" s="33"/>
      <c r="AJ54" s="33"/>
      <c r="AK54" s="33"/>
      <c r="AL54" s="32">
        <f t="shared" si="20"/>
        <v>420</v>
      </c>
      <c r="AM54" s="33">
        <v>420</v>
      </c>
      <c r="AN54" s="32">
        <f t="shared" si="5"/>
        <v>0</v>
      </c>
      <c r="AO54" s="32">
        <f t="shared" si="16"/>
        <v>420</v>
      </c>
      <c r="AP54" s="33"/>
      <c r="AQ54" s="33"/>
      <c r="AR54" s="33"/>
      <c r="AS54" s="33"/>
      <c r="AT54" s="33"/>
      <c r="AU54" s="33"/>
      <c r="AV54" s="33"/>
      <c r="AW54" s="32">
        <f t="shared" si="6"/>
        <v>420</v>
      </c>
      <c r="AX54" s="33">
        <v>405</v>
      </c>
      <c r="AY54" s="33">
        <f t="shared" si="7"/>
        <v>15</v>
      </c>
      <c r="BB54" s="103" t="str">
        <f t="shared" si="12"/>
        <v>Долг</v>
      </c>
      <c r="BF54" s="27" t="str">
        <f>IF(G54='База 2009'!AY56,"ДА","ПРОверитЬ")</f>
        <v>ДА</v>
      </c>
    </row>
    <row r="55" spans="1:58">
      <c r="A55" s="31">
        <v>53</v>
      </c>
      <c r="B55" s="9" t="s">
        <v>131</v>
      </c>
      <c r="C55" s="6" t="s">
        <v>23</v>
      </c>
      <c r="D55" s="10">
        <v>70</v>
      </c>
      <c r="E55" s="14" t="s">
        <v>133</v>
      </c>
      <c r="F55" s="10">
        <v>90</v>
      </c>
      <c r="G55" s="32">
        <v>-440</v>
      </c>
      <c r="H55" s="32">
        <f t="shared" si="21"/>
        <v>270</v>
      </c>
      <c r="I55" s="33">
        <v>50</v>
      </c>
      <c r="J55" s="33">
        <v>50</v>
      </c>
      <c r="K55" s="33"/>
      <c r="L55" s="33"/>
      <c r="M55" s="33"/>
      <c r="N55" s="33"/>
      <c r="O55" s="33"/>
      <c r="P55" s="32">
        <f t="shared" si="0"/>
        <v>370</v>
      </c>
      <c r="Q55" s="33"/>
      <c r="R55" s="32">
        <f t="shared" si="19"/>
        <v>-70</v>
      </c>
      <c r="S55" s="32">
        <f t="shared" si="22"/>
        <v>270</v>
      </c>
      <c r="T55" s="33"/>
      <c r="U55" s="33">
        <v>50</v>
      </c>
      <c r="V55" s="33"/>
      <c r="W55" s="33"/>
      <c r="X55" s="33"/>
      <c r="Y55" s="33"/>
      <c r="Z55" s="33"/>
      <c r="AA55" s="32">
        <f t="shared" si="2"/>
        <v>320</v>
      </c>
      <c r="AB55" s="33">
        <v>840</v>
      </c>
      <c r="AC55" s="32">
        <f t="shared" si="3"/>
        <v>-590</v>
      </c>
      <c r="AD55" s="32">
        <f t="shared" si="23"/>
        <v>270</v>
      </c>
      <c r="AE55" s="33"/>
      <c r="AF55" s="33">
        <v>200</v>
      </c>
      <c r="AG55" s="33"/>
      <c r="AH55" s="33"/>
      <c r="AI55" s="33"/>
      <c r="AJ55" s="33"/>
      <c r="AK55" s="33"/>
      <c r="AL55" s="32">
        <f t="shared" si="20"/>
        <v>470</v>
      </c>
      <c r="AM55" s="33">
        <v>200</v>
      </c>
      <c r="AN55" s="32">
        <f t="shared" si="5"/>
        <v>-320</v>
      </c>
      <c r="AO55" s="32">
        <f t="shared" si="16"/>
        <v>270</v>
      </c>
      <c r="AP55" s="33">
        <v>50</v>
      </c>
      <c r="AQ55" s="33">
        <v>50</v>
      </c>
      <c r="AR55" s="33"/>
      <c r="AS55" s="33"/>
      <c r="AT55" s="33"/>
      <c r="AU55" s="33"/>
      <c r="AV55" s="33"/>
      <c r="AW55" s="32">
        <f t="shared" si="6"/>
        <v>370</v>
      </c>
      <c r="AX55" s="33">
        <v>50</v>
      </c>
      <c r="AY55" s="33">
        <f t="shared" si="7"/>
        <v>0</v>
      </c>
      <c r="BB55" s="103" t="str">
        <f t="shared" si="12"/>
        <v>Расчёт за 2010</v>
      </c>
      <c r="BF55" s="27" t="str">
        <f>IF(G55='База 2009'!AY57,"ДА","ПРОверитЬ")</f>
        <v>ДА</v>
      </c>
    </row>
    <row r="56" spans="1:58">
      <c r="A56" s="31">
        <v>54</v>
      </c>
      <c r="B56" s="9" t="s">
        <v>134</v>
      </c>
      <c r="C56" s="6" t="s">
        <v>23</v>
      </c>
      <c r="D56" s="10">
        <v>70</v>
      </c>
      <c r="E56" s="14" t="s">
        <v>136</v>
      </c>
      <c r="F56" s="10">
        <v>85</v>
      </c>
      <c r="G56" s="32">
        <v>0</v>
      </c>
      <c r="H56" s="32">
        <f t="shared" si="21"/>
        <v>255</v>
      </c>
      <c r="I56" s="33"/>
      <c r="J56" s="33"/>
      <c r="K56" s="33"/>
      <c r="L56" s="33"/>
      <c r="M56" s="33"/>
      <c r="N56" s="33"/>
      <c r="O56" s="33"/>
      <c r="P56" s="32">
        <f t="shared" si="0"/>
        <v>255</v>
      </c>
      <c r="Q56" s="33">
        <v>1020</v>
      </c>
      <c r="R56" s="32">
        <f t="shared" si="19"/>
        <v>-765</v>
      </c>
      <c r="S56" s="32">
        <f t="shared" si="22"/>
        <v>255</v>
      </c>
      <c r="T56" s="33"/>
      <c r="U56" s="33"/>
      <c r="V56" s="33"/>
      <c r="W56" s="33"/>
      <c r="X56" s="33"/>
      <c r="Y56" s="33"/>
      <c r="Z56" s="33"/>
      <c r="AA56" s="32">
        <f t="shared" si="2"/>
        <v>255</v>
      </c>
      <c r="AB56" s="33"/>
      <c r="AC56" s="32">
        <f t="shared" si="3"/>
        <v>-510</v>
      </c>
      <c r="AD56" s="32">
        <f t="shared" si="23"/>
        <v>255</v>
      </c>
      <c r="AE56" s="33"/>
      <c r="AF56" s="33"/>
      <c r="AG56" s="33"/>
      <c r="AH56" s="33"/>
      <c r="AI56" s="33"/>
      <c r="AJ56" s="33"/>
      <c r="AK56" s="33"/>
      <c r="AL56" s="32">
        <f t="shared" si="20"/>
        <v>255</v>
      </c>
      <c r="AM56" s="33">
        <v>50</v>
      </c>
      <c r="AN56" s="32">
        <f t="shared" si="5"/>
        <v>-305</v>
      </c>
      <c r="AO56" s="32">
        <f t="shared" si="16"/>
        <v>255</v>
      </c>
      <c r="AP56" s="33"/>
      <c r="AQ56" s="33">
        <v>50</v>
      </c>
      <c r="AR56" s="33"/>
      <c r="AS56" s="33"/>
      <c r="AT56" s="33"/>
      <c r="AU56" s="33"/>
      <c r="AV56" s="33"/>
      <c r="AW56" s="32">
        <f t="shared" si="6"/>
        <v>305</v>
      </c>
      <c r="AX56" s="33"/>
      <c r="AY56" s="33">
        <f t="shared" si="7"/>
        <v>0</v>
      </c>
      <c r="BB56" s="103" t="str">
        <f t="shared" si="12"/>
        <v>Расчёт за 2010</v>
      </c>
      <c r="BF56" s="27" t="str">
        <f>IF(G56='База 2009'!AY58,"ДА","ПРОверитЬ")</f>
        <v>ДА</v>
      </c>
    </row>
    <row r="57" spans="1:58">
      <c r="A57" s="110">
        <v>55</v>
      </c>
      <c r="B57" s="47" t="s">
        <v>137</v>
      </c>
      <c r="C57" s="111" t="s">
        <v>23</v>
      </c>
      <c r="D57" s="112">
        <v>50</v>
      </c>
      <c r="E57" s="113"/>
      <c r="F57" s="112">
        <v>50</v>
      </c>
      <c r="G57" s="32">
        <v>600</v>
      </c>
      <c r="H57" s="32">
        <f t="shared" si="21"/>
        <v>150</v>
      </c>
      <c r="I57" s="33"/>
      <c r="J57" s="33"/>
      <c r="K57" s="33"/>
      <c r="L57" s="33"/>
      <c r="M57" s="33"/>
      <c r="N57" s="33"/>
      <c r="O57" s="33"/>
      <c r="P57" s="32">
        <f t="shared" si="0"/>
        <v>150</v>
      </c>
      <c r="Q57" s="33"/>
      <c r="R57" s="32">
        <f t="shared" si="19"/>
        <v>750</v>
      </c>
      <c r="S57" s="32">
        <f t="shared" si="22"/>
        <v>150</v>
      </c>
      <c r="T57" s="33"/>
      <c r="U57" s="33"/>
      <c r="V57" s="33"/>
      <c r="W57" s="33"/>
      <c r="X57" s="33"/>
      <c r="Y57" s="33"/>
      <c r="Z57" s="33"/>
      <c r="AA57" s="32">
        <f t="shared" si="2"/>
        <v>150</v>
      </c>
      <c r="AB57" s="33"/>
      <c r="AC57" s="32">
        <f t="shared" si="3"/>
        <v>900</v>
      </c>
      <c r="AD57" s="32">
        <f t="shared" si="23"/>
        <v>150</v>
      </c>
      <c r="AE57" s="33"/>
      <c r="AF57" s="33"/>
      <c r="AG57" s="33"/>
      <c r="AH57" s="33"/>
      <c r="AI57" s="33"/>
      <c r="AJ57" s="33"/>
      <c r="AK57" s="33"/>
      <c r="AL57" s="32">
        <f t="shared" si="20"/>
        <v>150</v>
      </c>
      <c r="AM57" s="33">
        <v>600</v>
      </c>
      <c r="AN57" s="32">
        <f t="shared" si="5"/>
        <v>450</v>
      </c>
      <c r="AO57" s="32">
        <f t="shared" si="16"/>
        <v>150</v>
      </c>
      <c r="AP57" s="33"/>
      <c r="AQ57" s="33"/>
      <c r="AR57" s="33"/>
      <c r="AS57" s="33"/>
      <c r="AT57" s="33"/>
      <c r="AU57" s="33"/>
      <c r="AV57" s="33"/>
      <c r="AW57" s="32">
        <f t="shared" si="6"/>
        <v>150</v>
      </c>
      <c r="AX57" s="33">
        <v>600</v>
      </c>
      <c r="AY57" s="33">
        <f t="shared" si="7"/>
        <v>0</v>
      </c>
      <c r="BB57" s="103" t="str">
        <f t="shared" si="12"/>
        <v>Расчёт за 2010</v>
      </c>
      <c r="BF57" s="27" t="str">
        <f>IF(G57='База 2009'!AY59,"ДА","ПРОверитЬ")</f>
        <v>ПРОверитЬ</v>
      </c>
    </row>
    <row r="58" spans="1:58">
      <c r="A58" s="31">
        <v>56</v>
      </c>
      <c r="B58" s="9" t="s">
        <v>1055</v>
      </c>
      <c r="C58" s="6" t="s">
        <v>23</v>
      </c>
      <c r="D58" s="10"/>
      <c r="E58" s="14" t="s">
        <v>863</v>
      </c>
      <c r="F58" s="10">
        <v>100</v>
      </c>
      <c r="G58" s="32">
        <v>0</v>
      </c>
      <c r="H58" s="32">
        <f t="shared" ref="H58:H64" si="24">F58*3</f>
        <v>300</v>
      </c>
      <c r="I58" s="33"/>
      <c r="J58" s="33"/>
      <c r="K58" s="33"/>
      <c r="L58" s="33"/>
      <c r="M58" s="33"/>
      <c r="N58" s="33"/>
      <c r="O58" s="33"/>
      <c r="P58" s="32">
        <f t="shared" si="0"/>
        <v>300</v>
      </c>
      <c r="Q58" s="33">
        <v>1200</v>
      </c>
      <c r="R58" s="32">
        <f t="shared" si="19"/>
        <v>-900</v>
      </c>
      <c r="S58" s="32">
        <f t="shared" ref="S58:S64" si="25">F58*3</f>
        <v>300</v>
      </c>
      <c r="T58" s="33"/>
      <c r="U58" s="33"/>
      <c r="V58" s="33"/>
      <c r="W58" s="33"/>
      <c r="X58" s="33"/>
      <c r="Y58" s="33"/>
      <c r="Z58" s="33"/>
      <c r="AA58" s="32">
        <f t="shared" si="2"/>
        <v>300</v>
      </c>
      <c r="AB58" s="33"/>
      <c r="AC58" s="32">
        <f t="shared" si="3"/>
        <v>-600</v>
      </c>
      <c r="AD58" s="32">
        <f t="shared" ref="AD58:AD64" si="26">$F58*3</f>
        <v>300</v>
      </c>
      <c r="AE58" s="33"/>
      <c r="AF58" s="33"/>
      <c r="AG58" s="33"/>
      <c r="AH58" s="33"/>
      <c r="AI58" s="33"/>
      <c r="AJ58" s="33"/>
      <c r="AK58" s="33"/>
      <c r="AL58" s="32">
        <f t="shared" ref="AL58:AL121" si="27">SUM(AD58:AK58)</f>
        <v>300</v>
      </c>
      <c r="AM58" s="33"/>
      <c r="AN58" s="32">
        <f t="shared" si="5"/>
        <v>-300</v>
      </c>
      <c r="AO58" s="32">
        <f t="shared" ref="AO58:AO88" si="28">$F58*3</f>
        <v>300</v>
      </c>
      <c r="AP58" s="33"/>
      <c r="AQ58" s="33"/>
      <c r="AR58" s="33"/>
      <c r="AS58" s="33"/>
      <c r="AT58" s="33"/>
      <c r="AU58" s="33"/>
      <c r="AV58" s="33"/>
      <c r="AW58" s="32">
        <f t="shared" si="6"/>
        <v>300</v>
      </c>
      <c r="AX58" s="33"/>
      <c r="AY58" s="33">
        <f t="shared" si="7"/>
        <v>0</v>
      </c>
      <c r="BB58" s="103" t="str">
        <f t="shared" si="12"/>
        <v>Расчёт за 2010</v>
      </c>
      <c r="BF58" s="27" t="str">
        <f>IF(G58='База 2009'!AY60,"ДА","ПРОверитЬ")</f>
        <v>ДА</v>
      </c>
    </row>
    <row r="59" spans="1:58">
      <c r="A59" s="31">
        <v>57</v>
      </c>
      <c r="B59" s="9" t="s">
        <v>138</v>
      </c>
      <c r="C59" s="6" t="s">
        <v>23</v>
      </c>
      <c r="D59" s="10">
        <v>70</v>
      </c>
      <c r="E59" s="14" t="s">
        <v>913</v>
      </c>
      <c r="F59" s="10">
        <v>85</v>
      </c>
      <c r="G59" s="32">
        <v>0</v>
      </c>
      <c r="H59" s="32">
        <f t="shared" si="24"/>
        <v>255</v>
      </c>
      <c r="I59" s="33"/>
      <c r="J59" s="33"/>
      <c r="K59" s="33"/>
      <c r="L59" s="33"/>
      <c r="M59" s="33"/>
      <c r="N59" s="33"/>
      <c r="O59" s="33"/>
      <c r="P59" s="32">
        <f t="shared" si="0"/>
        <v>255</v>
      </c>
      <c r="Q59" s="33"/>
      <c r="R59" s="32">
        <f t="shared" si="19"/>
        <v>255</v>
      </c>
      <c r="S59" s="32">
        <f t="shared" si="25"/>
        <v>255</v>
      </c>
      <c r="T59" s="33"/>
      <c r="U59" s="33"/>
      <c r="V59" s="33"/>
      <c r="W59" s="33"/>
      <c r="X59" s="33"/>
      <c r="Y59" s="33"/>
      <c r="Z59" s="33"/>
      <c r="AA59" s="32">
        <f t="shared" si="2"/>
        <v>255</v>
      </c>
      <c r="AB59" s="33">
        <v>1020</v>
      </c>
      <c r="AC59" s="32">
        <f t="shared" si="3"/>
        <v>-510</v>
      </c>
      <c r="AD59" s="32">
        <f t="shared" si="26"/>
        <v>255</v>
      </c>
      <c r="AE59" s="33"/>
      <c r="AF59" s="33"/>
      <c r="AG59" s="33"/>
      <c r="AH59" s="33"/>
      <c r="AI59" s="33"/>
      <c r="AJ59" s="33"/>
      <c r="AK59" s="33"/>
      <c r="AL59" s="32">
        <f t="shared" si="27"/>
        <v>255</v>
      </c>
      <c r="AM59" s="33"/>
      <c r="AN59" s="32">
        <f t="shared" si="5"/>
        <v>-255</v>
      </c>
      <c r="AO59" s="32">
        <f t="shared" si="28"/>
        <v>255</v>
      </c>
      <c r="AP59" s="33"/>
      <c r="AQ59" s="33"/>
      <c r="AR59" s="33"/>
      <c r="AS59" s="33"/>
      <c r="AT59" s="33"/>
      <c r="AU59" s="33"/>
      <c r="AV59" s="33"/>
      <c r="AW59" s="32">
        <f t="shared" si="6"/>
        <v>255</v>
      </c>
      <c r="AX59" s="33"/>
      <c r="AY59" s="33">
        <f t="shared" si="7"/>
        <v>0</v>
      </c>
      <c r="BB59" s="103" t="str">
        <f t="shared" si="12"/>
        <v>Расчёт за 2010</v>
      </c>
      <c r="BF59" s="27" t="str">
        <f>IF(G59='База 2009'!AY61,"ДА","ПРОверитЬ")</f>
        <v>ДА</v>
      </c>
    </row>
    <row r="60" spans="1:58">
      <c r="A60" s="31">
        <v>58</v>
      </c>
      <c r="B60" s="9" t="s">
        <v>140</v>
      </c>
      <c r="C60" s="6" t="s">
        <v>23</v>
      </c>
      <c r="D60" s="10">
        <v>35</v>
      </c>
      <c r="E60" s="14" t="s">
        <v>142</v>
      </c>
      <c r="F60" s="10">
        <v>50</v>
      </c>
      <c r="G60" s="32">
        <v>0</v>
      </c>
      <c r="H60" s="32">
        <f t="shared" si="24"/>
        <v>150</v>
      </c>
      <c r="I60" s="33"/>
      <c r="J60" s="33"/>
      <c r="K60" s="33"/>
      <c r="L60" s="33"/>
      <c r="M60" s="33">
        <v>150</v>
      </c>
      <c r="N60" s="33"/>
      <c r="O60" s="33"/>
      <c r="P60" s="32">
        <f t="shared" si="0"/>
        <v>300</v>
      </c>
      <c r="Q60" s="33">
        <v>300</v>
      </c>
      <c r="R60" s="32">
        <f t="shared" si="19"/>
        <v>0</v>
      </c>
      <c r="S60" s="32">
        <f t="shared" si="25"/>
        <v>150</v>
      </c>
      <c r="T60" s="33"/>
      <c r="U60" s="33"/>
      <c r="V60" s="33"/>
      <c r="W60" s="33"/>
      <c r="X60" s="33"/>
      <c r="Y60" s="33"/>
      <c r="Z60" s="33"/>
      <c r="AA60" s="32">
        <f t="shared" si="2"/>
        <v>150</v>
      </c>
      <c r="AB60" s="33">
        <v>150</v>
      </c>
      <c r="AC60" s="32">
        <f t="shared" si="3"/>
        <v>0</v>
      </c>
      <c r="AD60" s="32">
        <f t="shared" si="26"/>
        <v>150</v>
      </c>
      <c r="AE60" s="33"/>
      <c r="AF60" s="33"/>
      <c r="AG60" s="33"/>
      <c r="AH60" s="33"/>
      <c r="AI60" s="33"/>
      <c r="AJ60" s="33"/>
      <c r="AK60" s="33"/>
      <c r="AL60" s="32">
        <f t="shared" si="27"/>
        <v>150</v>
      </c>
      <c r="AM60" s="33">
        <v>600</v>
      </c>
      <c r="AN60" s="32">
        <f t="shared" si="5"/>
        <v>-450</v>
      </c>
      <c r="AO60" s="32">
        <f t="shared" si="28"/>
        <v>150</v>
      </c>
      <c r="AP60" s="33"/>
      <c r="AQ60" s="33"/>
      <c r="AR60" s="33"/>
      <c r="AS60" s="33"/>
      <c r="AT60" s="33"/>
      <c r="AU60" s="33"/>
      <c r="AV60" s="33"/>
      <c r="AW60" s="32">
        <f t="shared" si="6"/>
        <v>150</v>
      </c>
      <c r="AX60" s="33"/>
      <c r="AY60" s="33">
        <f t="shared" si="7"/>
        <v>-300</v>
      </c>
      <c r="BB60" s="103" t="str">
        <f t="shared" si="12"/>
        <v>Предоплата за 2011</v>
      </c>
      <c r="BF60" s="27" t="str">
        <f>IF(G60='База 2009'!AY62,"ДА","ПРОверитЬ")</f>
        <v>ДА</v>
      </c>
    </row>
    <row r="61" spans="1:58">
      <c r="A61" s="31">
        <v>59</v>
      </c>
      <c r="B61" s="9" t="s">
        <v>143</v>
      </c>
      <c r="C61" s="6" t="s">
        <v>23</v>
      </c>
      <c r="D61" s="10">
        <v>50</v>
      </c>
      <c r="E61" s="14" t="s">
        <v>145</v>
      </c>
      <c r="F61" s="10">
        <v>65</v>
      </c>
      <c r="G61" s="32">
        <v>0</v>
      </c>
      <c r="H61" s="32">
        <f t="shared" si="24"/>
        <v>195</v>
      </c>
      <c r="I61" s="33"/>
      <c r="J61" s="33"/>
      <c r="K61" s="33"/>
      <c r="L61" s="33"/>
      <c r="M61" s="33"/>
      <c r="N61" s="33"/>
      <c r="O61" s="33"/>
      <c r="P61" s="32">
        <f t="shared" si="0"/>
        <v>195</v>
      </c>
      <c r="Q61" s="33">
        <v>780</v>
      </c>
      <c r="R61" s="32">
        <f t="shared" si="19"/>
        <v>-585</v>
      </c>
      <c r="S61" s="32">
        <f t="shared" si="25"/>
        <v>195</v>
      </c>
      <c r="T61" s="33"/>
      <c r="U61" s="33"/>
      <c r="V61" s="33"/>
      <c r="W61" s="33"/>
      <c r="X61" s="33"/>
      <c r="Y61" s="33"/>
      <c r="Z61" s="33"/>
      <c r="AA61" s="32">
        <f t="shared" si="2"/>
        <v>195</v>
      </c>
      <c r="AB61" s="33"/>
      <c r="AC61" s="32">
        <f t="shared" si="3"/>
        <v>-390</v>
      </c>
      <c r="AD61" s="32">
        <f t="shared" si="26"/>
        <v>195</v>
      </c>
      <c r="AE61" s="33"/>
      <c r="AF61" s="33"/>
      <c r="AG61" s="33"/>
      <c r="AH61" s="33"/>
      <c r="AI61" s="33"/>
      <c r="AJ61" s="33"/>
      <c r="AK61" s="33"/>
      <c r="AL61" s="32">
        <f t="shared" si="27"/>
        <v>195</v>
      </c>
      <c r="AM61" s="33"/>
      <c r="AN61" s="32">
        <f t="shared" si="5"/>
        <v>-195</v>
      </c>
      <c r="AO61" s="32">
        <f t="shared" si="28"/>
        <v>195</v>
      </c>
      <c r="AP61" s="33"/>
      <c r="AQ61" s="33"/>
      <c r="AR61" s="33"/>
      <c r="AS61" s="33"/>
      <c r="AT61" s="33"/>
      <c r="AU61" s="33"/>
      <c r="AV61" s="33"/>
      <c r="AW61" s="32">
        <f t="shared" si="6"/>
        <v>195</v>
      </c>
      <c r="AX61" s="33"/>
      <c r="AY61" s="33">
        <f t="shared" si="7"/>
        <v>0</v>
      </c>
      <c r="BB61" s="103" t="str">
        <f t="shared" si="12"/>
        <v>Расчёт за 2010</v>
      </c>
      <c r="BF61" s="27" t="str">
        <f>IF(G61='База 2009'!AY63,"ДА","ПРОверитЬ")</f>
        <v>ДА</v>
      </c>
    </row>
    <row r="62" spans="1:58">
      <c r="A62" s="31">
        <v>60</v>
      </c>
      <c r="B62" s="5" t="s">
        <v>146</v>
      </c>
      <c r="C62" s="6" t="s">
        <v>10</v>
      </c>
      <c r="D62" s="7">
        <v>250</v>
      </c>
      <c r="E62" s="14" t="s">
        <v>12</v>
      </c>
      <c r="F62" s="7">
        <v>250</v>
      </c>
      <c r="G62" s="32">
        <v>0</v>
      </c>
      <c r="H62" s="32">
        <f t="shared" si="24"/>
        <v>750</v>
      </c>
      <c r="I62" s="33"/>
      <c r="J62" s="33"/>
      <c r="K62" s="33"/>
      <c r="L62" s="33"/>
      <c r="M62" s="33"/>
      <c r="N62" s="33"/>
      <c r="O62" s="33"/>
      <c r="P62" s="32">
        <f t="shared" si="0"/>
        <v>750</v>
      </c>
      <c r="Q62" s="33"/>
      <c r="R62" s="32">
        <f t="shared" si="19"/>
        <v>750</v>
      </c>
      <c r="S62" s="32">
        <f t="shared" si="25"/>
        <v>750</v>
      </c>
      <c r="T62" s="33"/>
      <c r="U62" s="33"/>
      <c r="V62" s="33"/>
      <c r="W62" s="33"/>
      <c r="X62" s="33"/>
      <c r="Y62" s="33"/>
      <c r="Z62" s="33"/>
      <c r="AA62" s="32">
        <f t="shared" si="2"/>
        <v>750</v>
      </c>
      <c r="AB62" s="33"/>
      <c r="AC62" s="32">
        <f t="shared" si="3"/>
        <v>1500</v>
      </c>
      <c r="AD62" s="32">
        <f t="shared" si="26"/>
        <v>750</v>
      </c>
      <c r="AE62" s="33"/>
      <c r="AF62" s="33"/>
      <c r="AG62" s="33"/>
      <c r="AH62" s="33"/>
      <c r="AI62" s="33"/>
      <c r="AJ62" s="33"/>
      <c r="AK62" s="33"/>
      <c r="AL62" s="32">
        <f t="shared" si="27"/>
        <v>750</v>
      </c>
      <c r="AM62" s="33"/>
      <c r="AN62" s="32">
        <f t="shared" si="5"/>
        <v>2250</v>
      </c>
      <c r="AO62" s="32">
        <v>300</v>
      </c>
      <c r="AP62" s="33"/>
      <c r="AQ62" s="33"/>
      <c r="AR62" s="33"/>
      <c r="AS62" s="33"/>
      <c r="AT62" s="33"/>
      <c r="AU62" s="33"/>
      <c r="AV62" s="33"/>
      <c r="AW62" s="32">
        <f t="shared" si="6"/>
        <v>300</v>
      </c>
      <c r="AX62" s="33">
        <v>750</v>
      </c>
      <c r="AY62" s="33">
        <f t="shared" si="7"/>
        <v>1800</v>
      </c>
      <c r="BB62" s="103" t="str">
        <f t="shared" si="12"/>
        <v>Долг</v>
      </c>
      <c r="BF62" s="27" t="str">
        <f>IF(G62='База 2009'!AY64,"ДА","ПРОверитЬ")</f>
        <v>ДА</v>
      </c>
    </row>
    <row r="63" spans="1:58">
      <c r="A63" s="31">
        <v>61</v>
      </c>
      <c r="B63" s="9" t="s">
        <v>864</v>
      </c>
      <c r="C63" s="6" t="s">
        <v>23</v>
      </c>
      <c r="D63" s="10"/>
      <c r="E63" s="14" t="s">
        <v>865</v>
      </c>
      <c r="F63" s="10">
        <v>35</v>
      </c>
      <c r="G63" s="32">
        <v>-60</v>
      </c>
      <c r="H63" s="32">
        <f t="shared" si="24"/>
        <v>105</v>
      </c>
      <c r="I63" s="33"/>
      <c r="J63" s="33"/>
      <c r="K63" s="33"/>
      <c r="L63" s="33"/>
      <c r="M63" s="33"/>
      <c r="N63" s="33"/>
      <c r="O63" s="33"/>
      <c r="P63" s="32">
        <f t="shared" si="0"/>
        <v>105</v>
      </c>
      <c r="Q63" s="33">
        <v>360</v>
      </c>
      <c r="R63" s="32">
        <f t="shared" si="19"/>
        <v>-315</v>
      </c>
      <c r="S63" s="32">
        <f t="shared" si="25"/>
        <v>105</v>
      </c>
      <c r="T63" s="33"/>
      <c r="U63" s="33"/>
      <c r="V63" s="33"/>
      <c r="W63" s="33"/>
      <c r="X63" s="33"/>
      <c r="Y63" s="33"/>
      <c r="Z63" s="33"/>
      <c r="AA63" s="32">
        <f t="shared" si="2"/>
        <v>105</v>
      </c>
      <c r="AB63" s="33"/>
      <c r="AC63" s="32">
        <f t="shared" si="3"/>
        <v>-210</v>
      </c>
      <c r="AD63" s="32">
        <f t="shared" si="26"/>
        <v>105</v>
      </c>
      <c r="AE63" s="33"/>
      <c r="AF63" s="33"/>
      <c r="AG63" s="33"/>
      <c r="AH63" s="33"/>
      <c r="AI63" s="33"/>
      <c r="AJ63" s="33"/>
      <c r="AK63" s="33"/>
      <c r="AL63" s="32">
        <f t="shared" si="27"/>
        <v>105</v>
      </c>
      <c r="AM63" s="33">
        <v>810</v>
      </c>
      <c r="AN63" s="32">
        <f t="shared" si="5"/>
        <v>-915</v>
      </c>
      <c r="AO63" s="32">
        <f t="shared" si="28"/>
        <v>105</v>
      </c>
      <c r="AP63" s="33"/>
      <c r="AQ63" s="33"/>
      <c r="AR63" s="33"/>
      <c r="AS63" s="33"/>
      <c r="AT63" s="33"/>
      <c r="AU63" s="33"/>
      <c r="AV63" s="33"/>
      <c r="AW63" s="32">
        <f t="shared" si="6"/>
        <v>105</v>
      </c>
      <c r="AX63" s="33"/>
      <c r="AY63" s="33">
        <f t="shared" si="7"/>
        <v>-810</v>
      </c>
      <c r="BB63" s="103" t="str">
        <f t="shared" si="12"/>
        <v>Предоплата за 2011</v>
      </c>
      <c r="BF63" s="27" t="str">
        <f>IF(G63='База 2009'!AY65,"ДА","ПРОверитЬ")</f>
        <v>ДА</v>
      </c>
    </row>
    <row r="64" spans="1:58">
      <c r="A64" s="31">
        <v>62</v>
      </c>
      <c r="B64" s="9" t="s">
        <v>1084</v>
      </c>
      <c r="C64" s="6" t="s">
        <v>14</v>
      </c>
      <c r="D64" s="10"/>
      <c r="E64" s="14" t="s">
        <v>152</v>
      </c>
      <c r="F64" s="10">
        <v>500</v>
      </c>
      <c r="G64" s="32">
        <v>0</v>
      </c>
      <c r="H64" s="32">
        <f t="shared" si="24"/>
        <v>1500</v>
      </c>
      <c r="I64" s="33"/>
      <c r="J64" s="33"/>
      <c r="K64" s="33"/>
      <c r="L64" s="33"/>
      <c r="M64" s="33"/>
      <c r="N64" s="33"/>
      <c r="O64" s="33"/>
      <c r="P64" s="32">
        <f t="shared" si="0"/>
        <v>1500</v>
      </c>
      <c r="Q64" s="33">
        <v>1500</v>
      </c>
      <c r="R64" s="32">
        <f t="shared" si="19"/>
        <v>0</v>
      </c>
      <c r="S64" s="32">
        <f t="shared" si="25"/>
        <v>1500</v>
      </c>
      <c r="T64" s="33"/>
      <c r="U64" s="33"/>
      <c r="V64" s="33"/>
      <c r="W64" s="33"/>
      <c r="X64" s="33"/>
      <c r="Y64" s="33"/>
      <c r="Z64" s="33"/>
      <c r="AA64" s="32">
        <f t="shared" si="2"/>
        <v>1500</v>
      </c>
      <c r="AB64" s="33"/>
      <c r="AC64" s="32">
        <f t="shared" si="3"/>
        <v>1500</v>
      </c>
      <c r="AD64" s="32">
        <f t="shared" si="26"/>
        <v>1500</v>
      </c>
      <c r="AE64" s="33"/>
      <c r="AF64" s="33"/>
      <c r="AG64" s="33"/>
      <c r="AH64" s="33"/>
      <c r="AI64" s="33"/>
      <c r="AJ64" s="33"/>
      <c r="AK64" s="33"/>
      <c r="AL64" s="32">
        <f t="shared" si="27"/>
        <v>1500</v>
      </c>
      <c r="AM64" s="33">
        <v>3000</v>
      </c>
      <c r="AN64" s="32">
        <f t="shared" si="5"/>
        <v>0</v>
      </c>
      <c r="AO64" s="32">
        <v>750</v>
      </c>
      <c r="AP64" s="33"/>
      <c r="AQ64" s="33"/>
      <c r="AR64" s="33"/>
      <c r="AS64" s="33"/>
      <c r="AT64" s="33"/>
      <c r="AU64" s="33"/>
      <c r="AV64" s="33"/>
      <c r="AW64" s="32">
        <f t="shared" si="6"/>
        <v>750</v>
      </c>
      <c r="AX64" s="33">
        <v>750</v>
      </c>
      <c r="AY64" s="33">
        <f t="shared" si="7"/>
        <v>0</v>
      </c>
      <c r="BB64" s="103" t="str">
        <f t="shared" si="12"/>
        <v>Расчёт за 2010</v>
      </c>
      <c r="BF64" s="27" t="str">
        <f>IF(G64='База 2009'!AY66,"ДА","ПРОверитЬ")</f>
        <v>ДА</v>
      </c>
    </row>
    <row r="65" spans="1:58">
      <c r="A65" s="31">
        <v>63</v>
      </c>
      <c r="B65" s="9" t="s">
        <v>153</v>
      </c>
      <c r="C65" s="6" t="s">
        <v>14</v>
      </c>
      <c r="D65" s="10">
        <v>80</v>
      </c>
      <c r="E65" s="14" t="s">
        <v>12</v>
      </c>
      <c r="F65" s="10">
        <v>85</v>
      </c>
      <c r="G65" s="32">
        <v>-300</v>
      </c>
      <c r="H65" s="32">
        <v>300</v>
      </c>
      <c r="I65" s="33"/>
      <c r="J65" s="33"/>
      <c r="K65" s="33"/>
      <c r="L65" s="33"/>
      <c r="M65" s="33"/>
      <c r="N65" s="33"/>
      <c r="O65" s="33"/>
      <c r="P65" s="32">
        <f t="shared" si="0"/>
        <v>300</v>
      </c>
      <c r="Q65" s="33"/>
      <c r="R65" s="32">
        <f t="shared" si="19"/>
        <v>0</v>
      </c>
      <c r="S65" s="32">
        <v>300</v>
      </c>
      <c r="T65" s="33"/>
      <c r="U65" s="33"/>
      <c r="V65" s="33"/>
      <c r="W65" s="33"/>
      <c r="X65" s="33"/>
      <c r="Y65" s="33"/>
      <c r="Z65" s="33"/>
      <c r="AA65" s="32">
        <f t="shared" si="2"/>
        <v>300</v>
      </c>
      <c r="AB65" s="33">
        <v>300</v>
      </c>
      <c r="AC65" s="32">
        <f t="shared" si="3"/>
        <v>0</v>
      </c>
      <c r="AD65" s="32">
        <v>270</v>
      </c>
      <c r="AE65" s="33"/>
      <c r="AF65" s="33"/>
      <c r="AG65" s="33"/>
      <c r="AH65" s="33"/>
      <c r="AI65" s="33"/>
      <c r="AJ65" s="33"/>
      <c r="AK65" s="33"/>
      <c r="AL65" s="32">
        <f t="shared" si="27"/>
        <v>270</v>
      </c>
      <c r="AM65" s="33">
        <v>525</v>
      </c>
      <c r="AN65" s="32">
        <f t="shared" si="5"/>
        <v>-255</v>
      </c>
      <c r="AO65" s="32">
        <f t="shared" si="28"/>
        <v>255</v>
      </c>
      <c r="AP65" s="33"/>
      <c r="AQ65" s="33"/>
      <c r="AR65" s="33"/>
      <c r="AS65" s="33"/>
      <c r="AT65" s="33"/>
      <c r="AU65" s="33"/>
      <c r="AV65" s="33"/>
      <c r="AW65" s="32">
        <f t="shared" si="6"/>
        <v>255</v>
      </c>
      <c r="AX65" s="33"/>
      <c r="AY65" s="33">
        <f t="shared" si="7"/>
        <v>0</v>
      </c>
      <c r="BB65" s="103" t="str">
        <f t="shared" si="12"/>
        <v>Расчёт за 2010</v>
      </c>
      <c r="BF65" s="27" t="str">
        <f>IF(G65='База 2009'!AY67,"ДА","ПРОверитЬ")</f>
        <v>ДА</v>
      </c>
    </row>
    <row r="66" spans="1:58">
      <c r="A66" s="31">
        <v>64</v>
      </c>
      <c r="B66" s="5" t="s">
        <v>980</v>
      </c>
      <c r="C66" s="6" t="s">
        <v>23</v>
      </c>
      <c r="D66" s="10"/>
      <c r="E66" s="14" t="s">
        <v>973</v>
      </c>
      <c r="F66" s="10">
        <v>50</v>
      </c>
      <c r="G66" s="32">
        <v>-150</v>
      </c>
      <c r="H66" s="32">
        <f t="shared" ref="H66:H71" si="29">F66*3</f>
        <v>150</v>
      </c>
      <c r="I66" s="33"/>
      <c r="J66" s="33"/>
      <c r="K66" s="33"/>
      <c r="L66" s="33"/>
      <c r="M66" s="33"/>
      <c r="N66" s="33"/>
      <c r="O66" s="33"/>
      <c r="P66" s="32">
        <f t="shared" si="0"/>
        <v>150</v>
      </c>
      <c r="Q66" s="33"/>
      <c r="R66" s="32">
        <f t="shared" si="19"/>
        <v>0</v>
      </c>
      <c r="S66" s="32">
        <f t="shared" ref="S66:S71" si="30">F66*3</f>
        <v>150</v>
      </c>
      <c r="T66" s="33">
        <v>50</v>
      </c>
      <c r="U66" s="33"/>
      <c r="V66" s="33"/>
      <c r="W66" s="33"/>
      <c r="X66" s="33"/>
      <c r="Y66" s="33"/>
      <c r="Z66" s="33"/>
      <c r="AA66" s="32">
        <f t="shared" si="2"/>
        <v>200</v>
      </c>
      <c r="AB66" s="33">
        <v>500</v>
      </c>
      <c r="AC66" s="32">
        <f t="shared" si="3"/>
        <v>-300</v>
      </c>
      <c r="AD66" s="32">
        <f t="shared" ref="AD66:AD88" si="31">$F66*3</f>
        <v>150</v>
      </c>
      <c r="AE66" s="33"/>
      <c r="AF66" s="33"/>
      <c r="AG66" s="33"/>
      <c r="AH66" s="33"/>
      <c r="AI66" s="33"/>
      <c r="AJ66" s="33"/>
      <c r="AK66" s="33"/>
      <c r="AL66" s="32">
        <f t="shared" si="27"/>
        <v>150</v>
      </c>
      <c r="AM66" s="33"/>
      <c r="AN66" s="32">
        <f t="shared" si="5"/>
        <v>-150</v>
      </c>
      <c r="AO66" s="32">
        <f t="shared" si="28"/>
        <v>150</v>
      </c>
      <c r="AP66" s="33"/>
      <c r="AQ66" s="33"/>
      <c r="AR66" s="33"/>
      <c r="AS66" s="33"/>
      <c r="AT66" s="33"/>
      <c r="AU66" s="33"/>
      <c r="AV66" s="33"/>
      <c r="AW66" s="32">
        <f t="shared" si="6"/>
        <v>150</v>
      </c>
      <c r="AX66" s="33"/>
      <c r="AY66" s="33">
        <f t="shared" si="7"/>
        <v>0</v>
      </c>
      <c r="BB66" s="103" t="str">
        <f t="shared" si="12"/>
        <v>Расчёт за 2010</v>
      </c>
      <c r="BF66" s="27" t="str">
        <f>IF(G66='База 2009'!AY68,"ДА","ПРОверитЬ")</f>
        <v>ДА</v>
      </c>
    </row>
    <row r="67" spans="1:58">
      <c r="A67" s="31">
        <v>65</v>
      </c>
      <c r="B67" s="9" t="s">
        <v>155</v>
      </c>
      <c r="C67" s="6" t="s">
        <v>14</v>
      </c>
      <c r="D67" s="10">
        <v>170</v>
      </c>
      <c r="E67" s="14" t="s">
        <v>157</v>
      </c>
      <c r="F67" s="10">
        <v>190</v>
      </c>
      <c r="G67" s="32">
        <v>0</v>
      </c>
      <c r="H67" s="32">
        <f t="shared" si="29"/>
        <v>570</v>
      </c>
      <c r="I67" s="33"/>
      <c r="J67" s="33"/>
      <c r="K67" s="33"/>
      <c r="L67" s="33"/>
      <c r="M67" s="33"/>
      <c r="N67" s="33"/>
      <c r="O67" s="33"/>
      <c r="P67" s="32">
        <f t="shared" ref="P67:P130" si="32">SUM(H67:O67)</f>
        <v>570</v>
      </c>
      <c r="Q67" s="33">
        <v>570</v>
      </c>
      <c r="R67" s="32">
        <f>G67+P67-Q67</f>
        <v>0</v>
      </c>
      <c r="S67" s="32">
        <f t="shared" si="30"/>
        <v>570</v>
      </c>
      <c r="T67" s="33"/>
      <c r="U67" s="33"/>
      <c r="V67" s="33"/>
      <c r="W67" s="33"/>
      <c r="X67" s="33"/>
      <c r="Y67" s="33"/>
      <c r="Z67" s="33"/>
      <c r="AA67" s="32">
        <f t="shared" ref="AA67:AA130" si="33">SUM(S67:Z67)</f>
        <v>570</v>
      </c>
      <c r="AB67" s="33">
        <v>570</v>
      </c>
      <c r="AC67" s="32">
        <f t="shared" ref="AC67:AC130" si="34">R67+AA67-AB67</f>
        <v>0</v>
      </c>
      <c r="AD67" s="32">
        <f t="shared" si="31"/>
        <v>570</v>
      </c>
      <c r="AE67" s="33"/>
      <c r="AF67" s="33"/>
      <c r="AG67" s="33"/>
      <c r="AH67" s="33"/>
      <c r="AI67" s="33"/>
      <c r="AJ67" s="33"/>
      <c r="AK67" s="33"/>
      <c r="AL67" s="32">
        <f t="shared" si="27"/>
        <v>570</v>
      </c>
      <c r="AM67" s="33">
        <v>570</v>
      </c>
      <c r="AN67" s="32">
        <f t="shared" ref="AN67:AN130" si="35">AC67+AL67-AM67</f>
        <v>0</v>
      </c>
      <c r="AO67" s="32">
        <f t="shared" si="28"/>
        <v>570</v>
      </c>
      <c r="AP67" s="33"/>
      <c r="AQ67" s="33"/>
      <c r="AR67" s="33"/>
      <c r="AS67" s="33"/>
      <c r="AT67" s="33"/>
      <c r="AU67" s="33"/>
      <c r="AV67" s="33"/>
      <c r="AW67" s="32">
        <f t="shared" ref="AW67:AW130" si="36">SUM(AO67:AV67)</f>
        <v>570</v>
      </c>
      <c r="AX67" s="33">
        <v>570</v>
      </c>
      <c r="AY67" s="33">
        <f t="shared" ref="AY67:AY130" si="37">AN67+AW67-AX67</f>
        <v>0</v>
      </c>
      <c r="BB67" s="103" t="str">
        <f t="shared" ref="BB67:BB130" si="38">IF(AY67=0,"Расчёт за 2010",IF(AY67&lt;0,"Предоплата за 2011","Долг"))</f>
        <v>Расчёт за 2010</v>
      </c>
      <c r="BF67" s="27" t="str">
        <f>IF(G67='База 2009'!AY69,"ДА","ПРОверитЬ")</f>
        <v>ДА</v>
      </c>
    </row>
    <row r="68" spans="1:58">
      <c r="A68" s="31">
        <v>66</v>
      </c>
      <c r="B68" s="9" t="s">
        <v>158</v>
      </c>
      <c r="C68" s="6" t="s">
        <v>14</v>
      </c>
      <c r="D68" s="10">
        <v>90</v>
      </c>
      <c r="E68" s="14" t="s">
        <v>49</v>
      </c>
      <c r="F68" s="10">
        <v>115</v>
      </c>
      <c r="G68" s="32">
        <v>-30</v>
      </c>
      <c r="H68" s="32">
        <f t="shared" si="29"/>
        <v>345</v>
      </c>
      <c r="I68" s="33"/>
      <c r="J68" s="33"/>
      <c r="K68" s="33"/>
      <c r="L68" s="33"/>
      <c r="M68" s="33"/>
      <c r="N68" s="33"/>
      <c r="O68" s="33"/>
      <c r="P68" s="32">
        <f t="shared" si="32"/>
        <v>345</v>
      </c>
      <c r="Q68" s="33">
        <v>315</v>
      </c>
      <c r="R68" s="32">
        <f>G68+P68-Q68</f>
        <v>0</v>
      </c>
      <c r="S68" s="32">
        <f t="shared" si="30"/>
        <v>345</v>
      </c>
      <c r="T68" s="33"/>
      <c r="U68" s="33"/>
      <c r="V68" s="33"/>
      <c r="W68" s="33"/>
      <c r="X68" s="33"/>
      <c r="Y68" s="33"/>
      <c r="Z68" s="33"/>
      <c r="AA68" s="32">
        <f t="shared" si="33"/>
        <v>345</v>
      </c>
      <c r="AB68" s="33">
        <v>345</v>
      </c>
      <c r="AC68" s="32">
        <f t="shared" si="34"/>
        <v>0</v>
      </c>
      <c r="AD68" s="32">
        <f t="shared" si="31"/>
        <v>345</v>
      </c>
      <c r="AE68" s="33"/>
      <c r="AF68" s="33"/>
      <c r="AG68" s="33"/>
      <c r="AH68" s="33"/>
      <c r="AI68" s="33"/>
      <c r="AJ68" s="33"/>
      <c r="AK68" s="33"/>
      <c r="AL68" s="32">
        <f t="shared" si="27"/>
        <v>345</v>
      </c>
      <c r="AM68" s="33">
        <v>740</v>
      </c>
      <c r="AN68" s="32">
        <f t="shared" si="35"/>
        <v>-395</v>
      </c>
      <c r="AO68" s="32">
        <f t="shared" si="28"/>
        <v>345</v>
      </c>
      <c r="AP68" s="33"/>
      <c r="AQ68" s="33">
        <v>50</v>
      </c>
      <c r="AR68" s="33"/>
      <c r="AS68" s="33"/>
      <c r="AT68" s="33"/>
      <c r="AU68" s="33"/>
      <c r="AV68" s="33"/>
      <c r="AW68" s="32">
        <f t="shared" si="36"/>
        <v>395</v>
      </c>
      <c r="AX68" s="33"/>
      <c r="AY68" s="33">
        <f t="shared" si="37"/>
        <v>0</v>
      </c>
      <c r="BB68" s="103" t="str">
        <f t="shared" si="38"/>
        <v>Расчёт за 2010</v>
      </c>
      <c r="BF68" s="27" t="str">
        <f>IF(G68='База 2009'!AY70,"ДА","ПРОверитЬ")</f>
        <v>ДА</v>
      </c>
    </row>
    <row r="69" spans="1:58">
      <c r="A69" s="31">
        <v>67</v>
      </c>
      <c r="B69" s="9" t="s">
        <v>159</v>
      </c>
      <c r="C69" s="6" t="s">
        <v>14</v>
      </c>
      <c r="D69" s="10">
        <v>170</v>
      </c>
      <c r="E69" s="14" t="s">
        <v>161</v>
      </c>
      <c r="F69" s="10">
        <v>190</v>
      </c>
      <c r="G69" s="32">
        <v>146</v>
      </c>
      <c r="H69" s="32">
        <f t="shared" si="29"/>
        <v>570</v>
      </c>
      <c r="I69" s="33"/>
      <c r="J69" s="33"/>
      <c r="K69" s="33">
        <v>1168</v>
      </c>
      <c r="L69" s="33"/>
      <c r="M69" s="33"/>
      <c r="N69" s="33"/>
      <c r="O69" s="33"/>
      <c r="P69" s="32">
        <f t="shared" si="32"/>
        <v>1738</v>
      </c>
      <c r="Q69" s="33">
        <v>1884</v>
      </c>
      <c r="R69" s="32">
        <f>G69+P69-Q69</f>
        <v>0</v>
      </c>
      <c r="S69" s="32">
        <f t="shared" si="30"/>
        <v>570</v>
      </c>
      <c r="T69" s="33">
        <v>50</v>
      </c>
      <c r="U69" s="33">
        <v>50</v>
      </c>
      <c r="V69" s="33"/>
      <c r="W69" s="33"/>
      <c r="X69" s="33"/>
      <c r="Y69" s="33"/>
      <c r="Z69" s="33"/>
      <c r="AA69" s="32">
        <f t="shared" si="33"/>
        <v>670</v>
      </c>
      <c r="AB69" s="33">
        <v>670</v>
      </c>
      <c r="AC69" s="32">
        <f t="shared" si="34"/>
        <v>0</v>
      </c>
      <c r="AD69" s="32">
        <f t="shared" si="31"/>
        <v>570</v>
      </c>
      <c r="AE69" s="33"/>
      <c r="AF69" s="33"/>
      <c r="AG69" s="33"/>
      <c r="AH69" s="33"/>
      <c r="AI69" s="33"/>
      <c r="AJ69" s="33"/>
      <c r="AK69" s="33"/>
      <c r="AL69" s="32">
        <f t="shared" si="27"/>
        <v>570</v>
      </c>
      <c r="AM69" s="33">
        <v>570</v>
      </c>
      <c r="AN69" s="32">
        <f t="shared" si="35"/>
        <v>0</v>
      </c>
      <c r="AO69" s="32">
        <f t="shared" si="28"/>
        <v>570</v>
      </c>
      <c r="AP69" s="33"/>
      <c r="AQ69" s="33"/>
      <c r="AR69" s="33"/>
      <c r="AS69" s="33"/>
      <c r="AT69" s="33"/>
      <c r="AU69" s="33"/>
      <c r="AV69" s="33"/>
      <c r="AW69" s="32">
        <f t="shared" si="36"/>
        <v>570</v>
      </c>
      <c r="AX69" s="33">
        <v>570</v>
      </c>
      <c r="AY69" s="33">
        <f t="shared" si="37"/>
        <v>0</v>
      </c>
      <c r="BB69" s="103" t="str">
        <f t="shared" si="38"/>
        <v>Расчёт за 2010</v>
      </c>
      <c r="BF69" s="27" t="str">
        <f>IF(G69='База 2009'!AY71,"ДА","ПРОверитЬ")</f>
        <v>ДА</v>
      </c>
    </row>
    <row r="70" spans="1:58">
      <c r="A70" s="31">
        <v>68</v>
      </c>
      <c r="B70" s="9" t="s">
        <v>162</v>
      </c>
      <c r="C70" s="6" t="s">
        <v>14</v>
      </c>
      <c r="D70" s="10">
        <v>195</v>
      </c>
      <c r="E70" s="14" t="s">
        <v>164</v>
      </c>
      <c r="F70" s="10">
        <v>215</v>
      </c>
      <c r="G70" s="32">
        <v>0</v>
      </c>
      <c r="H70" s="32">
        <f t="shared" si="29"/>
        <v>645</v>
      </c>
      <c r="I70" s="33">
        <v>50</v>
      </c>
      <c r="J70" s="33"/>
      <c r="K70" s="33">
        <v>676</v>
      </c>
      <c r="L70" s="33"/>
      <c r="M70" s="33"/>
      <c r="N70" s="33"/>
      <c r="O70" s="33"/>
      <c r="P70" s="32">
        <f t="shared" si="32"/>
        <v>1371</v>
      </c>
      <c r="Q70" s="33">
        <v>1371</v>
      </c>
      <c r="R70" s="32">
        <f>G70+P70-Q70</f>
        <v>0</v>
      </c>
      <c r="S70" s="32">
        <f t="shared" si="30"/>
        <v>645</v>
      </c>
      <c r="T70" s="33"/>
      <c r="U70" s="33"/>
      <c r="V70" s="33"/>
      <c r="W70" s="33"/>
      <c r="X70" s="33"/>
      <c r="Y70" s="33"/>
      <c r="Z70" s="33"/>
      <c r="AA70" s="32">
        <f t="shared" si="33"/>
        <v>645</v>
      </c>
      <c r="AB70" s="33">
        <v>645</v>
      </c>
      <c r="AC70" s="32">
        <f t="shared" si="34"/>
        <v>0</v>
      </c>
      <c r="AD70" s="32">
        <f t="shared" si="31"/>
        <v>645</v>
      </c>
      <c r="AE70" s="33"/>
      <c r="AF70" s="33"/>
      <c r="AG70" s="33"/>
      <c r="AH70" s="33"/>
      <c r="AI70" s="33"/>
      <c r="AJ70" s="33"/>
      <c r="AK70" s="33"/>
      <c r="AL70" s="32">
        <f t="shared" si="27"/>
        <v>645</v>
      </c>
      <c r="AM70" s="33">
        <v>645</v>
      </c>
      <c r="AN70" s="32">
        <f t="shared" si="35"/>
        <v>0</v>
      </c>
      <c r="AO70" s="32">
        <f t="shared" si="28"/>
        <v>645</v>
      </c>
      <c r="AP70" s="33"/>
      <c r="AQ70" s="33"/>
      <c r="AR70" s="33"/>
      <c r="AS70" s="33"/>
      <c r="AT70" s="33"/>
      <c r="AU70" s="33"/>
      <c r="AV70" s="33"/>
      <c r="AW70" s="32">
        <f t="shared" si="36"/>
        <v>645</v>
      </c>
      <c r="AX70" s="33">
        <v>645</v>
      </c>
      <c r="AY70" s="33">
        <f t="shared" si="37"/>
        <v>0</v>
      </c>
      <c r="BB70" s="103" t="str">
        <f t="shared" si="38"/>
        <v>Расчёт за 2010</v>
      </c>
      <c r="BF70" s="27" t="str">
        <f>IF(G70='База 2009'!AY72,"ДА","ПРОверитЬ")</f>
        <v>ДА</v>
      </c>
    </row>
    <row r="71" spans="1:58">
      <c r="A71" s="31">
        <v>69</v>
      </c>
      <c r="B71" s="5" t="s">
        <v>987</v>
      </c>
      <c r="C71" s="6" t="s">
        <v>10</v>
      </c>
      <c r="D71" s="7">
        <v>110</v>
      </c>
      <c r="E71" s="14" t="s">
        <v>150</v>
      </c>
      <c r="F71" s="7">
        <v>140</v>
      </c>
      <c r="G71" s="32">
        <v>0</v>
      </c>
      <c r="H71" s="32">
        <f t="shared" si="29"/>
        <v>420</v>
      </c>
      <c r="I71" s="33"/>
      <c r="J71" s="33"/>
      <c r="K71" s="33"/>
      <c r="L71" s="33"/>
      <c r="M71" s="33"/>
      <c r="N71" s="33"/>
      <c r="O71" s="33"/>
      <c r="P71" s="32">
        <f t="shared" si="32"/>
        <v>420</v>
      </c>
      <c r="Q71" s="33">
        <v>420</v>
      </c>
      <c r="R71" s="32">
        <f>G71+P71-Q71</f>
        <v>0</v>
      </c>
      <c r="S71" s="32">
        <f t="shared" si="30"/>
        <v>420</v>
      </c>
      <c r="T71" s="33"/>
      <c r="U71" s="33"/>
      <c r="V71" s="33"/>
      <c r="W71" s="33"/>
      <c r="X71" s="33"/>
      <c r="Y71" s="33"/>
      <c r="Z71" s="33"/>
      <c r="AA71" s="32">
        <f t="shared" si="33"/>
        <v>420</v>
      </c>
      <c r="AB71" s="33">
        <v>420</v>
      </c>
      <c r="AC71" s="32">
        <f t="shared" si="34"/>
        <v>0</v>
      </c>
      <c r="AD71" s="32">
        <f t="shared" si="31"/>
        <v>420</v>
      </c>
      <c r="AE71" s="33"/>
      <c r="AF71" s="33"/>
      <c r="AG71" s="33"/>
      <c r="AH71" s="33"/>
      <c r="AI71" s="33"/>
      <c r="AJ71" s="33"/>
      <c r="AK71" s="33"/>
      <c r="AL71" s="32">
        <f t="shared" si="27"/>
        <v>420</v>
      </c>
      <c r="AM71" s="33">
        <v>420</v>
      </c>
      <c r="AN71" s="32">
        <f t="shared" si="35"/>
        <v>0</v>
      </c>
      <c r="AO71" s="32">
        <f t="shared" si="28"/>
        <v>420</v>
      </c>
      <c r="AP71" s="33"/>
      <c r="AQ71" s="33"/>
      <c r="AR71" s="33"/>
      <c r="AS71" s="33"/>
      <c r="AT71" s="33"/>
      <c r="AU71" s="33"/>
      <c r="AV71" s="33"/>
      <c r="AW71" s="32">
        <f t="shared" si="36"/>
        <v>420</v>
      </c>
      <c r="AX71" s="33">
        <v>420</v>
      </c>
      <c r="AY71" s="33">
        <f t="shared" si="37"/>
        <v>0</v>
      </c>
      <c r="BB71" s="103" t="str">
        <f t="shared" si="38"/>
        <v>Расчёт за 2010</v>
      </c>
      <c r="BF71" s="27" t="str">
        <f>IF(G71='База 2009'!AY73,"ДА","ПРОверитЬ")</f>
        <v>ДА</v>
      </c>
    </row>
    <row r="72" spans="1:58">
      <c r="A72" s="31">
        <v>70</v>
      </c>
      <c r="B72" s="9" t="s">
        <v>166</v>
      </c>
      <c r="C72" s="6" t="s">
        <v>14</v>
      </c>
      <c r="D72" s="10">
        <v>125</v>
      </c>
      <c r="E72" s="14" t="s">
        <v>168</v>
      </c>
      <c r="F72" s="10">
        <v>60</v>
      </c>
      <c r="G72" s="32">
        <v>0</v>
      </c>
      <c r="H72" s="32">
        <v>435</v>
      </c>
      <c r="I72" s="33"/>
      <c r="J72" s="33"/>
      <c r="K72" s="33"/>
      <c r="L72" s="33"/>
      <c r="M72" s="33"/>
      <c r="N72" s="33"/>
      <c r="O72" s="33"/>
      <c r="P72" s="32">
        <f t="shared" si="32"/>
        <v>435</v>
      </c>
      <c r="Q72" s="33"/>
      <c r="R72" s="32">
        <v>435</v>
      </c>
      <c r="S72" s="32">
        <v>435</v>
      </c>
      <c r="T72" s="33"/>
      <c r="U72" s="33">
        <v>50</v>
      </c>
      <c r="V72" s="33"/>
      <c r="W72" s="33"/>
      <c r="X72" s="33"/>
      <c r="Y72" s="33"/>
      <c r="Z72" s="33"/>
      <c r="AA72" s="32">
        <f t="shared" si="33"/>
        <v>485</v>
      </c>
      <c r="AB72" s="33">
        <v>880</v>
      </c>
      <c r="AC72" s="32">
        <f t="shared" si="34"/>
        <v>40</v>
      </c>
      <c r="AD72" s="32">
        <f t="shared" si="31"/>
        <v>180</v>
      </c>
      <c r="AE72" s="33"/>
      <c r="AF72" s="33"/>
      <c r="AG72" s="33"/>
      <c r="AH72" s="33"/>
      <c r="AI72" s="33"/>
      <c r="AJ72" s="33"/>
      <c r="AK72" s="33"/>
      <c r="AL72" s="32">
        <f t="shared" si="27"/>
        <v>180</v>
      </c>
      <c r="AM72" s="33">
        <v>400</v>
      </c>
      <c r="AN72" s="32">
        <f t="shared" si="35"/>
        <v>-180</v>
      </c>
      <c r="AO72" s="32">
        <f t="shared" si="28"/>
        <v>180</v>
      </c>
      <c r="AP72" s="33"/>
      <c r="AQ72" s="33">
        <v>100</v>
      </c>
      <c r="AR72" s="33"/>
      <c r="AS72" s="33"/>
      <c r="AT72" s="33"/>
      <c r="AU72" s="33"/>
      <c r="AV72" s="33"/>
      <c r="AW72" s="32">
        <f t="shared" si="36"/>
        <v>280</v>
      </c>
      <c r="AX72" s="33">
        <v>100</v>
      </c>
      <c r="AY72" s="33">
        <f t="shared" si="37"/>
        <v>0</v>
      </c>
      <c r="BB72" s="103" t="str">
        <f t="shared" si="38"/>
        <v>Расчёт за 2010</v>
      </c>
      <c r="BF72" s="27" t="str">
        <f>IF(G72='База 2009'!AY74,"ДА","ПРОверитЬ")</f>
        <v>ДА</v>
      </c>
    </row>
    <row r="73" spans="1:58">
      <c r="A73" s="31">
        <v>71</v>
      </c>
      <c r="B73" s="5" t="s">
        <v>1048</v>
      </c>
      <c r="C73" s="6" t="s">
        <v>14</v>
      </c>
      <c r="D73" s="10"/>
      <c r="E73" s="14" t="s">
        <v>1050</v>
      </c>
      <c r="F73" s="10">
        <v>50</v>
      </c>
      <c r="G73" s="32">
        <v>0</v>
      </c>
      <c r="H73" s="32">
        <f t="shared" ref="H73:H88" si="39">F73*3</f>
        <v>150</v>
      </c>
      <c r="I73" s="33"/>
      <c r="J73" s="33"/>
      <c r="K73" s="33"/>
      <c r="L73" s="33"/>
      <c r="M73" s="33"/>
      <c r="N73" s="33"/>
      <c r="O73" s="33"/>
      <c r="P73" s="32">
        <f t="shared" si="32"/>
        <v>150</v>
      </c>
      <c r="Q73" s="33"/>
      <c r="R73" s="32">
        <f t="shared" ref="R73:R104" si="40">G73+P73-Q73</f>
        <v>150</v>
      </c>
      <c r="S73" s="32">
        <f t="shared" ref="S73:S88" si="41">F73*3</f>
        <v>150</v>
      </c>
      <c r="T73" s="33"/>
      <c r="U73" s="33"/>
      <c r="V73" s="33"/>
      <c r="W73" s="33"/>
      <c r="X73" s="33">
        <v>150</v>
      </c>
      <c r="Y73" s="33"/>
      <c r="Z73" s="33"/>
      <c r="AA73" s="32">
        <f t="shared" si="33"/>
        <v>300</v>
      </c>
      <c r="AB73" s="33">
        <v>450</v>
      </c>
      <c r="AC73" s="32">
        <f t="shared" si="34"/>
        <v>0</v>
      </c>
      <c r="AD73" s="32">
        <f t="shared" si="31"/>
        <v>150</v>
      </c>
      <c r="AE73" s="33"/>
      <c r="AF73" s="33"/>
      <c r="AG73" s="33"/>
      <c r="AH73" s="33"/>
      <c r="AI73" s="33"/>
      <c r="AJ73" s="33"/>
      <c r="AK73" s="33"/>
      <c r="AL73" s="32">
        <f t="shared" si="27"/>
        <v>150</v>
      </c>
      <c r="AM73" s="33">
        <v>300</v>
      </c>
      <c r="AN73" s="32">
        <f t="shared" si="35"/>
        <v>-150</v>
      </c>
      <c r="AO73" s="32">
        <f t="shared" si="28"/>
        <v>150</v>
      </c>
      <c r="AP73" s="33"/>
      <c r="AQ73" s="33"/>
      <c r="AR73" s="33"/>
      <c r="AS73" s="33"/>
      <c r="AT73" s="33"/>
      <c r="AU73" s="33"/>
      <c r="AV73" s="33"/>
      <c r="AW73" s="32">
        <f t="shared" si="36"/>
        <v>150</v>
      </c>
      <c r="AX73" s="33"/>
      <c r="AY73" s="33">
        <f t="shared" si="37"/>
        <v>0</v>
      </c>
      <c r="BB73" s="103" t="str">
        <f t="shared" si="38"/>
        <v>Расчёт за 2010</v>
      </c>
    </row>
    <row r="74" spans="1:58">
      <c r="A74" s="31">
        <v>72</v>
      </c>
      <c r="B74" s="9" t="s">
        <v>849</v>
      </c>
      <c r="C74" s="6" t="s">
        <v>23</v>
      </c>
      <c r="D74" s="10"/>
      <c r="E74" s="14" t="s">
        <v>874</v>
      </c>
      <c r="F74" s="10">
        <v>125</v>
      </c>
      <c r="G74" s="32">
        <v>0</v>
      </c>
      <c r="H74" s="32">
        <f t="shared" si="39"/>
        <v>375</v>
      </c>
      <c r="I74" s="33"/>
      <c r="J74" s="33"/>
      <c r="K74" s="33"/>
      <c r="L74" s="33"/>
      <c r="M74" s="33"/>
      <c r="N74" s="33"/>
      <c r="O74" s="33"/>
      <c r="P74" s="32">
        <f t="shared" si="32"/>
        <v>375</v>
      </c>
      <c r="Q74" s="33"/>
      <c r="R74" s="32">
        <f t="shared" si="40"/>
        <v>375</v>
      </c>
      <c r="S74" s="32">
        <f t="shared" si="41"/>
        <v>375</v>
      </c>
      <c r="T74" s="33"/>
      <c r="U74" s="33"/>
      <c r="V74" s="33"/>
      <c r="W74" s="33"/>
      <c r="X74" s="33"/>
      <c r="Y74" s="33"/>
      <c r="Z74" s="33"/>
      <c r="AA74" s="32">
        <f t="shared" si="33"/>
        <v>375</v>
      </c>
      <c r="AB74" s="33"/>
      <c r="AC74" s="32">
        <f t="shared" si="34"/>
        <v>750</v>
      </c>
      <c r="AD74" s="32">
        <f t="shared" si="31"/>
        <v>375</v>
      </c>
      <c r="AE74" s="33"/>
      <c r="AF74" s="33"/>
      <c r="AG74" s="33"/>
      <c r="AH74" s="33"/>
      <c r="AI74" s="33"/>
      <c r="AJ74" s="33"/>
      <c r="AK74" s="33"/>
      <c r="AL74" s="32">
        <f t="shared" si="27"/>
        <v>375</v>
      </c>
      <c r="AM74" s="33"/>
      <c r="AN74" s="32">
        <f t="shared" si="35"/>
        <v>1125</v>
      </c>
      <c r="AO74" s="32">
        <f t="shared" si="28"/>
        <v>375</v>
      </c>
      <c r="AP74" s="33"/>
      <c r="AQ74" s="33"/>
      <c r="AR74" s="33"/>
      <c r="AS74" s="33"/>
      <c r="AT74" s="33"/>
      <c r="AU74" s="33"/>
      <c r="AV74" s="33"/>
      <c r="AW74" s="32">
        <f t="shared" si="36"/>
        <v>375</v>
      </c>
      <c r="AX74" s="33">
        <v>1000</v>
      </c>
      <c r="AY74" s="33">
        <f t="shared" si="37"/>
        <v>500</v>
      </c>
      <c r="BB74" s="103" t="str">
        <f t="shared" si="38"/>
        <v>Долг</v>
      </c>
      <c r="BF74" s="27" t="str">
        <f>IF(G74='База 2009'!AY75,"ДА","ПРОверитЬ")</f>
        <v>ДА</v>
      </c>
    </row>
    <row r="75" spans="1:58">
      <c r="A75" s="31">
        <v>73</v>
      </c>
      <c r="B75" s="9" t="s">
        <v>169</v>
      </c>
      <c r="C75" s="6" t="s">
        <v>23</v>
      </c>
      <c r="D75" s="10">
        <v>70</v>
      </c>
      <c r="E75" s="14" t="s">
        <v>12</v>
      </c>
      <c r="F75" s="10">
        <v>70</v>
      </c>
      <c r="G75" s="32">
        <v>0</v>
      </c>
      <c r="H75" s="32">
        <f t="shared" si="39"/>
        <v>210</v>
      </c>
      <c r="I75" s="33"/>
      <c r="J75" s="33"/>
      <c r="K75" s="33"/>
      <c r="L75" s="33"/>
      <c r="M75" s="33"/>
      <c r="N75" s="33"/>
      <c r="O75" s="33"/>
      <c r="P75" s="32">
        <f t="shared" si="32"/>
        <v>210</v>
      </c>
      <c r="Q75" s="33"/>
      <c r="R75" s="32">
        <f t="shared" si="40"/>
        <v>210</v>
      </c>
      <c r="S75" s="32">
        <f t="shared" si="41"/>
        <v>210</v>
      </c>
      <c r="T75" s="33"/>
      <c r="U75" s="33"/>
      <c r="V75" s="33"/>
      <c r="W75" s="33"/>
      <c r="X75" s="33"/>
      <c r="Y75" s="33"/>
      <c r="Z75" s="33"/>
      <c r="AA75" s="32">
        <f t="shared" si="33"/>
        <v>210</v>
      </c>
      <c r="AB75" s="33">
        <v>840</v>
      </c>
      <c r="AC75" s="32">
        <f t="shared" si="34"/>
        <v>-420</v>
      </c>
      <c r="AD75" s="32">
        <f t="shared" si="31"/>
        <v>210</v>
      </c>
      <c r="AE75" s="33"/>
      <c r="AF75" s="33"/>
      <c r="AG75" s="33"/>
      <c r="AH75" s="33"/>
      <c r="AI75" s="33"/>
      <c r="AJ75" s="33"/>
      <c r="AK75" s="33"/>
      <c r="AL75" s="32">
        <f t="shared" si="27"/>
        <v>210</v>
      </c>
      <c r="AM75" s="33"/>
      <c r="AN75" s="32">
        <f t="shared" si="35"/>
        <v>-210</v>
      </c>
      <c r="AO75" s="32">
        <f t="shared" si="28"/>
        <v>210</v>
      </c>
      <c r="AP75" s="33"/>
      <c r="AQ75" s="33"/>
      <c r="AR75" s="33"/>
      <c r="AS75" s="33"/>
      <c r="AT75" s="33"/>
      <c r="AU75" s="33"/>
      <c r="AV75" s="33"/>
      <c r="AW75" s="32">
        <f t="shared" si="36"/>
        <v>210</v>
      </c>
      <c r="AX75" s="33"/>
      <c r="AY75" s="33">
        <f t="shared" si="37"/>
        <v>0</v>
      </c>
      <c r="BB75" s="103" t="str">
        <f t="shared" si="38"/>
        <v>Расчёт за 2010</v>
      </c>
      <c r="BF75" s="27" t="str">
        <f>IF(G75='База 2009'!AY76,"ДА","ПРОверитЬ")</f>
        <v>ДА</v>
      </c>
    </row>
    <row r="76" spans="1:58">
      <c r="A76" s="31">
        <v>74</v>
      </c>
      <c r="B76" s="9" t="s">
        <v>854</v>
      </c>
      <c r="C76" s="6" t="s">
        <v>23</v>
      </c>
      <c r="D76" s="10"/>
      <c r="E76" s="14" t="s">
        <v>804</v>
      </c>
      <c r="F76" s="10">
        <v>70</v>
      </c>
      <c r="G76" s="32">
        <v>0</v>
      </c>
      <c r="H76" s="32">
        <f t="shared" si="39"/>
        <v>210</v>
      </c>
      <c r="I76" s="33"/>
      <c r="J76" s="33"/>
      <c r="K76" s="33"/>
      <c r="L76" s="33"/>
      <c r="M76" s="33"/>
      <c r="N76" s="33"/>
      <c r="O76" s="33"/>
      <c r="P76" s="32">
        <f t="shared" si="32"/>
        <v>210</v>
      </c>
      <c r="Q76" s="33"/>
      <c r="R76" s="32">
        <f t="shared" si="40"/>
        <v>210</v>
      </c>
      <c r="S76" s="32">
        <f t="shared" si="41"/>
        <v>210</v>
      </c>
      <c r="T76" s="33"/>
      <c r="U76" s="33"/>
      <c r="V76" s="33"/>
      <c r="W76" s="33"/>
      <c r="X76" s="33"/>
      <c r="Y76" s="33"/>
      <c r="Z76" s="33"/>
      <c r="AA76" s="32">
        <f t="shared" si="33"/>
        <v>210</v>
      </c>
      <c r="AB76" s="33">
        <v>420</v>
      </c>
      <c r="AC76" s="32">
        <f t="shared" si="34"/>
        <v>0</v>
      </c>
      <c r="AD76" s="32">
        <f t="shared" si="31"/>
        <v>210</v>
      </c>
      <c r="AE76" s="33"/>
      <c r="AF76" s="33"/>
      <c r="AG76" s="33"/>
      <c r="AH76" s="33"/>
      <c r="AI76" s="33"/>
      <c r="AJ76" s="33"/>
      <c r="AK76" s="33"/>
      <c r="AL76" s="32">
        <f t="shared" si="27"/>
        <v>210</v>
      </c>
      <c r="AM76" s="33">
        <v>210</v>
      </c>
      <c r="AN76" s="32">
        <f t="shared" si="35"/>
        <v>0</v>
      </c>
      <c r="AO76" s="32">
        <f t="shared" si="28"/>
        <v>210</v>
      </c>
      <c r="AP76" s="33"/>
      <c r="AQ76" s="33">
        <v>50</v>
      </c>
      <c r="AR76" s="33"/>
      <c r="AS76" s="33"/>
      <c r="AT76" s="33"/>
      <c r="AU76" s="33"/>
      <c r="AV76" s="33"/>
      <c r="AW76" s="32">
        <f t="shared" si="36"/>
        <v>260</v>
      </c>
      <c r="AX76" s="33">
        <v>260</v>
      </c>
      <c r="AY76" s="33">
        <f t="shared" si="37"/>
        <v>0</v>
      </c>
      <c r="BB76" s="103" t="str">
        <f t="shared" si="38"/>
        <v>Расчёт за 2010</v>
      </c>
      <c r="BF76" s="27" t="str">
        <f>IF(G76='База 2009'!AY77,"ДА","ПРОверитЬ")</f>
        <v>ДА</v>
      </c>
    </row>
    <row r="77" spans="1:58">
      <c r="A77" s="31">
        <v>75</v>
      </c>
      <c r="B77" s="9" t="s">
        <v>171</v>
      </c>
      <c r="C77" s="6" t="s">
        <v>14</v>
      </c>
      <c r="D77" s="10">
        <v>100</v>
      </c>
      <c r="E77" s="14" t="s">
        <v>172</v>
      </c>
      <c r="F77" s="10">
        <v>125</v>
      </c>
      <c r="G77" s="32">
        <v>1140</v>
      </c>
      <c r="H77" s="32">
        <f t="shared" si="39"/>
        <v>375</v>
      </c>
      <c r="I77" s="33">
        <v>50</v>
      </c>
      <c r="J77" s="33">
        <v>100</v>
      </c>
      <c r="K77" s="33"/>
      <c r="L77" s="33"/>
      <c r="M77" s="33"/>
      <c r="N77" s="33"/>
      <c r="O77" s="33"/>
      <c r="P77" s="32">
        <f t="shared" si="32"/>
        <v>525</v>
      </c>
      <c r="Q77" s="33">
        <v>1565</v>
      </c>
      <c r="R77" s="32">
        <f t="shared" si="40"/>
        <v>100</v>
      </c>
      <c r="S77" s="32">
        <f t="shared" si="41"/>
        <v>375</v>
      </c>
      <c r="T77" s="33"/>
      <c r="U77" s="33">
        <v>50</v>
      </c>
      <c r="V77" s="33"/>
      <c r="W77" s="33"/>
      <c r="X77" s="33"/>
      <c r="Y77" s="33"/>
      <c r="Z77" s="33"/>
      <c r="AA77" s="32">
        <f t="shared" si="33"/>
        <v>425</v>
      </c>
      <c r="AB77" s="33"/>
      <c r="AC77" s="32">
        <f t="shared" si="34"/>
        <v>525</v>
      </c>
      <c r="AD77" s="32">
        <f t="shared" si="31"/>
        <v>375</v>
      </c>
      <c r="AE77" s="33">
        <v>50</v>
      </c>
      <c r="AF77" s="33"/>
      <c r="AG77" s="33"/>
      <c r="AH77" s="33"/>
      <c r="AI77" s="33"/>
      <c r="AJ77" s="33"/>
      <c r="AK77" s="33"/>
      <c r="AL77" s="32">
        <f t="shared" si="27"/>
        <v>425</v>
      </c>
      <c r="AM77" s="33">
        <v>950</v>
      </c>
      <c r="AN77" s="32">
        <f t="shared" si="35"/>
        <v>0</v>
      </c>
      <c r="AO77" s="32">
        <f t="shared" si="28"/>
        <v>375</v>
      </c>
      <c r="AP77" s="33"/>
      <c r="AQ77" s="33"/>
      <c r="AR77" s="33"/>
      <c r="AS77" s="33"/>
      <c r="AT77" s="33"/>
      <c r="AU77" s="33"/>
      <c r="AV77" s="33"/>
      <c r="AW77" s="32">
        <f t="shared" si="36"/>
        <v>375</v>
      </c>
      <c r="AX77" s="33">
        <v>375</v>
      </c>
      <c r="AY77" s="33">
        <f t="shared" si="37"/>
        <v>0</v>
      </c>
      <c r="BB77" s="103" t="str">
        <f t="shared" si="38"/>
        <v>Расчёт за 2010</v>
      </c>
      <c r="BF77" s="27" t="str">
        <f>IF(G77='База 2009'!AY78,"ДА","ПРОверитЬ")</f>
        <v>ДА</v>
      </c>
    </row>
    <row r="78" spans="1:58">
      <c r="A78" s="31">
        <v>76</v>
      </c>
      <c r="B78" s="5" t="s">
        <v>173</v>
      </c>
      <c r="C78" s="6" t="s">
        <v>10</v>
      </c>
      <c r="D78" s="7">
        <v>60</v>
      </c>
      <c r="E78" s="14" t="s">
        <v>12</v>
      </c>
      <c r="F78" s="7">
        <v>60</v>
      </c>
      <c r="G78" s="32">
        <v>0</v>
      </c>
      <c r="H78" s="32">
        <f t="shared" si="39"/>
        <v>180</v>
      </c>
      <c r="I78" s="33"/>
      <c r="J78" s="33"/>
      <c r="K78" s="33"/>
      <c r="L78" s="33"/>
      <c r="M78" s="33"/>
      <c r="N78" s="33"/>
      <c r="O78" s="33"/>
      <c r="P78" s="32">
        <f t="shared" si="32"/>
        <v>180</v>
      </c>
      <c r="Q78" s="33">
        <v>180</v>
      </c>
      <c r="R78" s="32">
        <f t="shared" si="40"/>
        <v>0</v>
      </c>
      <c r="S78" s="32">
        <f t="shared" si="41"/>
        <v>180</v>
      </c>
      <c r="T78" s="33"/>
      <c r="U78" s="33"/>
      <c r="V78" s="33"/>
      <c r="W78" s="33"/>
      <c r="X78" s="33"/>
      <c r="Y78" s="33"/>
      <c r="Z78" s="33"/>
      <c r="AA78" s="32">
        <f t="shared" si="33"/>
        <v>180</v>
      </c>
      <c r="AB78" s="33"/>
      <c r="AC78" s="32">
        <f t="shared" si="34"/>
        <v>180</v>
      </c>
      <c r="AD78" s="32">
        <f t="shared" si="31"/>
        <v>180</v>
      </c>
      <c r="AE78" s="33"/>
      <c r="AF78" s="33"/>
      <c r="AG78" s="33"/>
      <c r="AH78" s="33"/>
      <c r="AI78" s="33"/>
      <c r="AJ78" s="33"/>
      <c r="AK78" s="33"/>
      <c r="AL78" s="32">
        <f t="shared" si="27"/>
        <v>180</v>
      </c>
      <c r="AM78" s="33"/>
      <c r="AN78" s="32">
        <f t="shared" si="35"/>
        <v>360</v>
      </c>
      <c r="AO78" s="32">
        <f t="shared" si="28"/>
        <v>180</v>
      </c>
      <c r="AP78" s="33"/>
      <c r="AQ78" s="33"/>
      <c r="AR78" s="33"/>
      <c r="AS78" s="33"/>
      <c r="AT78" s="33"/>
      <c r="AU78" s="33"/>
      <c r="AV78" s="33"/>
      <c r="AW78" s="32">
        <f t="shared" si="36"/>
        <v>180</v>
      </c>
      <c r="AX78" s="33">
        <v>540</v>
      </c>
      <c r="AY78" s="33">
        <f t="shared" si="37"/>
        <v>0</v>
      </c>
      <c r="BB78" s="103" t="str">
        <f t="shared" si="38"/>
        <v>Расчёт за 2010</v>
      </c>
      <c r="BF78" s="27" t="str">
        <f>IF(G78='База 2009'!AY79,"ДА","ПРОверитЬ")</f>
        <v>ДА</v>
      </c>
    </row>
    <row r="79" spans="1:58">
      <c r="A79" s="31">
        <v>77</v>
      </c>
      <c r="B79" s="9" t="s">
        <v>175</v>
      </c>
      <c r="C79" s="6" t="s">
        <v>23</v>
      </c>
      <c r="D79" s="10">
        <v>25</v>
      </c>
      <c r="E79" s="14" t="s">
        <v>176</v>
      </c>
      <c r="F79" s="10">
        <v>35</v>
      </c>
      <c r="G79" s="32">
        <v>210</v>
      </c>
      <c r="H79" s="32">
        <f t="shared" si="39"/>
        <v>105</v>
      </c>
      <c r="I79" s="33"/>
      <c r="J79" s="33"/>
      <c r="K79" s="33"/>
      <c r="L79" s="33"/>
      <c r="M79" s="33"/>
      <c r="N79" s="33"/>
      <c r="O79" s="33"/>
      <c r="P79" s="32">
        <f t="shared" si="32"/>
        <v>105</v>
      </c>
      <c r="Q79" s="33"/>
      <c r="R79" s="32">
        <f t="shared" si="40"/>
        <v>315</v>
      </c>
      <c r="S79" s="32">
        <f t="shared" si="41"/>
        <v>105</v>
      </c>
      <c r="T79" s="33"/>
      <c r="U79" s="33"/>
      <c r="V79" s="33"/>
      <c r="W79" s="33"/>
      <c r="X79" s="33"/>
      <c r="Y79" s="33"/>
      <c r="Z79" s="33"/>
      <c r="AA79" s="32">
        <f t="shared" si="33"/>
        <v>105</v>
      </c>
      <c r="AB79" s="33"/>
      <c r="AC79" s="32">
        <f t="shared" si="34"/>
        <v>420</v>
      </c>
      <c r="AD79" s="32">
        <f t="shared" si="31"/>
        <v>105</v>
      </c>
      <c r="AE79" s="33"/>
      <c r="AF79" s="33"/>
      <c r="AG79" s="33"/>
      <c r="AH79" s="33"/>
      <c r="AI79" s="33"/>
      <c r="AJ79" s="33"/>
      <c r="AK79" s="33"/>
      <c r="AL79" s="32">
        <f t="shared" si="27"/>
        <v>105</v>
      </c>
      <c r="AM79" s="33">
        <v>420</v>
      </c>
      <c r="AN79" s="32">
        <f t="shared" si="35"/>
        <v>105</v>
      </c>
      <c r="AO79" s="32">
        <f t="shared" si="28"/>
        <v>105</v>
      </c>
      <c r="AP79" s="33"/>
      <c r="AQ79" s="33"/>
      <c r="AR79" s="33"/>
      <c r="AS79" s="33"/>
      <c r="AT79" s="33"/>
      <c r="AU79" s="33"/>
      <c r="AV79" s="33"/>
      <c r="AW79" s="32">
        <f t="shared" si="36"/>
        <v>105</v>
      </c>
      <c r="AX79" s="33">
        <v>210</v>
      </c>
      <c r="AY79" s="33">
        <f t="shared" si="37"/>
        <v>0</v>
      </c>
      <c r="BB79" s="103" t="str">
        <f t="shared" si="38"/>
        <v>Расчёт за 2010</v>
      </c>
      <c r="BF79" s="27" t="str">
        <f>IF(G79='База 2009'!AY80,"ДА","ПРОверитЬ")</f>
        <v>ДА</v>
      </c>
    </row>
    <row r="80" spans="1:58">
      <c r="A80" s="31">
        <v>78</v>
      </c>
      <c r="B80" s="5" t="s">
        <v>178</v>
      </c>
      <c r="C80" s="6" t="s">
        <v>10</v>
      </c>
      <c r="D80" s="7">
        <v>150</v>
      </c>
      <c r="E80" s="14" t="s">
        <v>35</v>
      </c>
      <c r="F80" s="7">
        <v>175</v>
      </c>
      <c r="G80" s="32">
        <v>0</v>
      </c>
      <c r="H80" s="32">
        <f t="shared" si="39"/>
        <v>525</v>
      </c>
      <c r="I80" s="33">
        <v>50</v>
      </c>
      <c r="J80" s="33"/>
      <c r="K80" s="33"/>
      <c r="L80" s="33"/>
      <c r="M80" s="33"/>
      <c r="N80" s="33"/>
      <c r="O80" s="33"/>
      <c r="P80" s="32">
        <f t="shared" si="32"/>
        <v>575</v>
      </c>
      <c r="Q80" s="33">
        <v>575</v>
      </c>
      <c r="R80" s="32">
        <f t="shared" si="40"/>
        <v>0</v>
      </c>
      <c r="S80" s="32">
        <f t="shared" si="41"/>
        <v>525</v>
      </c>
      <c r="T80" s="33"/>
      <c r="U80" s="33"/>
      <c r="V80" s="33"/>
      <c r="W80" s="33"/>
      <c r="X80" s="33"/>
      <c r="Y80" s="33"/>
      <c r="Z80" s="33"/>
      <c r="AA80" s="32">
        <f t="shared" si="33"/>
        <v>525</v>
      </c>
      <c r="AB80" s="33">
        <v>525</v>
      </c>
      <c r="AC80" s="32">
        <f t="shared" si="34"/>
        <v>0</v>
      </c>
      <c r="AD80" s="32">
        <f t="shared" si="31"/>
        <v>525</v>
      </c>
      <c r="AE80" s="33"/>
      <c r="AF80" s="33"/>
      <c r="AG80" s="33"/>
      <c r="AH80" s="33"/>
      <c r="AI80" s="33"/>
      <c r="AJ80" s="33"/>
      <c r="AK80" s="33"/>
      <c r="AL80" s="32">
        <f t="shared" si="27"/>
        <v>525</v>
      </c>
      <c r="AM80" s="33">
        <v>525</v>
      </c>
      <c r="AN80" s="32">
        <f t="shared" si="35"/>
        <v>0</v>
      </c>
      <c r="AO80" s="32">
        <f t="shared" si="28"/>
        <v>525</v>
      </c>
      <c r="AP80" s="33"/>
      <c r="AQ80" s="33"/>
      <c r="AR80" s="33"/>
      <c r="AS80" s="33"/>
      <c r="AT80" s="33"/>
      <c r="AU80" s="33"/>
      <c r="AV80" s="33"/>
      <c r="AW80" s="32">
        <f t="shared" si="36"/>
        <v>525</v>
      </c>
      <c r="AX80" s="33">
        <v>525</v>
      </c>
      <c r="AY80" s="33">
        <f t="shared" si="37"/>
        <v>0</v>
      </c>
      <c r="BB80" s="103" t="str">
        <f t="shared" si="38"/>
        <v>Расчёт за 2010</v>
      </c>
      <c r="BF80" s="27" t="str">
        <f>IF(G80='База 2009'!AY81,"ДА","ПРОверитЬ")</f>
        <v>ДА</v>
      </c>
    </row>
    <row r="81" spans="1:58">
      <c r="A81" s="31">
        <v>79</v>
      </c>
      <c r="B81" s="5" t="s">
        <v>179</v>
      </c>
      <c r="C81" s="6" t="s">
        <v>14</v>
      </c>
      <c r="D81" s="10">
        <v>50</v>
      </c>
      <c r="E81" s="14" t="s">
        <v>12</v>
      </c>
      <c r="F81" s="10">
        <v>50</v>
      </c>
      <c r="G81" s="32">
        <v>0</v>
      </c>
      <c r="H81" s="32">
        <f t="shared" si="39"/>
        <v>150</v>
      </c>
      <c r="I81" s="33">
        <v>50</v>
      </c>
      <c r="J81" s="33">
        <v>50</v>
      </c>
      <c r="K81" s="33"/>
      <c r="L81" s="33"/>
      <c r="M81" s="33"/>
      <c r="N81" s="33"/>
      <c r="O81" s="33"/>
      <c r="P81" s="32">
        <f t="shared" si="32"/>
        <v>250</v>
      </c>
      <c r="Q81" s="33">
        <v>250</v>
      </c>
      <c r="R81" s="32">
        <f t="shared" si="40"/>
        <v>0</v>
      </c>
      <c r="S81" s="32">
        <f t="shared" si="41"/>
        <v>150</v>
      </c>
      <c r="T81" s="33"/>
      <c r="U81" s="33"/>
      <c r="V81" s="33"/>
      <c r="W81" s="33"/>
      <c r="X81" s="33"/>
      <c r="Y81" s="33"/>
      <c r="Z81" s="33"/>
      <c r="AA81" s="32">
        <f t="shared" si="33"/>
        <v>150</v>
      </c>
      <c r="AB81" s="33"/>
      <c r="AC81" s="32">
        <f t="shared" si="34"/>
        <v>150</v>
      </c>
      <c r="AD81" s="32">
        <f t="shared" si="31"/>
        <v>150</v>
      </c>
      <c r="AE81" s="33"/>
      <c r="AF81" s="33"/>
      <c r="AG81" s="33"/>
      <c r="AH81" s="33"/>
      <c r="AI81" s="33"/>
      <c r="AJ81" s="33"/>
      <c r="AK81" s="33"/>
      <c r="AL81" s="32">
        <f t="shared" si="27"/>
        <v>150</v>
      </c>
      <c r="AM81" s="33">
        <v>300</v>
      </c>
      <c r="AN81" s="32">
        <f t="shared" si="35"/>
        <v>0</v>
      </c>
      <c r="AO81" s="32">
        <f t="shared" si="28"/>
        <v>150</v>
      </c>
      <c r="AP81" s="33"/>
      <c r="AQ81" s="33"/>
      <c r="AR81" s="33"/>
      <c r="AS81" s="33"/>
      <c r="AT81" s="33"/>
      <c r="AU81" s="33"/>
      <c r="AV81" s="33"/>
      <c r="AW81" s="32">
        <f t="shared" si="36"/>
        <v>150</v>
      </c>
      <c r="AX81" s="33">
        <v>150</v>
      </c>
      <c r="AY81" s="33">
        <f t="shared" si="37"/>
        <v>0</v>
      </c>
      <c r="BB81" s="103" t="str">
        <f t="shared" si="38"/>
        <v>Расчёт за 2010</v>
      </c>
      <c r="BF81" s="27" t="str">
        <f>IF(G81='База 2009'!AY82,"ДА","ПРОверитЬ")</f>
        <v>ДА</v>
      </c>
    </row>
    <row r="82" spans="1:58">
      <c r="A82" s="31">
        <v>80</v>
      </c>
      <c r="B82" s="9" t="s">
        <v>937</v>
      </c>
      <c r="C82" s="6" t="s">
        <v>14</v>
      </c>
      <c r="D82" s="10"/>
      <c r="E82" s="14" t="s">
        <v>955</v>
      </c>
      <c r="F82" s="10">
        <v>50</v>
      </c>
      <c r="G82" s="32">
        <v>439</v>
      </c>
      <c r="H82" s="32">
        <f t="shared" si="39"/>
        <v>150</v>
      </c>
      <c r="I82" s="33"/>
      <c r="J82" s="33"/>
      <c r="K82" s="33"/>
      <c r="L82" s="33"/>
      <c r="M82" s="33"/>
      <c r="N82" s="33"/>
      <c r="O82" s="33"/>
      <c r="P82" s="32">
        <f t="shared" si="32"/>
        <v>150</v>
      </c>
      <c r="Q82" s="33"/>
      <c r="R82" s="32">
        <f t="shared" si="40"/>
        <v>589</v>
      </c>
      <c r="S82" s="32">
        <f t="shared" si="41"/>
        <v>150</v>
      </c>
      <c r="T82" s="33"/>
      <c r="U82" s="33"/>
      <c r="V82" s="33"/>
      <c r="W82" s="33"/>
      <c r="X82" s="33"/>
      <c r="Y82" s="33"/>
      <c r="Z82" s="33"/>
      <c r="AA82" s="32">
        <f t="shared" si="33"/>
        <v>150</v>
      </c>
      <c r="AB82" s="33"/>
      <c r="AC82" s="32">
        <f t="shared" si="34"/>
        <v>739</v>
      </c>
      <c r="AD82" s="32">
        <f t="shared" si="31"/>
        <v>150</v>
      </c>
      <c r="AE82" s="33"/>
      <c r="AF82" s="33"/>
      <c r="AG82" s="33"/>
      <c r="AH82" s="33"/>
      <c r="AI82" s="33"/>
      <c r="AJ82" s="33"/>
      <c r="AK82" s="33"/>
      <c r="AL82" s="32">
        <f t="shared" si="27"/>
        <v>150</v>
      </c>
      <c r="AM82" s="33">
        <v>739</v>
      </c>
      <c r="AN82" s="32">
        <f t="shared" si="35"/>
        <v>150</v>
      </c>
      <c r="AO82" s="32">
        <f t="shared" si="28"/>
        <v>150</v>
      </c>
      <c r="AP82" s="33"/>
      <c r="AQ82" s="33"/>
      <c r="AR82" s="33"/>
      <c r="AS82" s="33"/>
      <c r="AT82" s="33"/>
      <c r="AU82" s="33"/>
      <c r="AV82" s="33"/>
      <c r="AW82" s="32">
        <f t="shared" si="36"/>
        <v>150</v>
      </c>
      <c r="AX82" s="33">
        <v>660</v>
      </c>
      <c r="AY82" s="33">
        <f t="shared" si="37"/>
        <v>-360</v>
      </c>
      <c r="BB82" s="103" t="str">
        <f t="shared" si="38"/>
        <v>Предоплата за 2011</v>
      </c>
      <c r="BF82" s="27" t="str">
        <f>IF(G82='База 2009'!AY83,"ДА","ПРОверитЬ")</f>
        <v>ДА</v>
      </c>
    </row>
    <row r="83" spans="1:58">
      <c r="A83" s="31">
        <v>81</v>
      </c>
      <c r="B83" s="9" t="s">
        <v>855</v>
      </c>
      <c r="C83" s="6" t="s">
        <v>14</v>
      </c>
      <c r="D83" s="10"/>
      <c r="E83" s="14" t="s">
        <v>805</v>
      </c>
      <c r="F83" s="10">
        <v>50</v>
      </c>
      <c r="G83" s="32">
        <v>0</v>
      </c>
      <c r="H83" s="32">
        <f t="shared" si="39"/>
        <v>150</v>
      </c>
      <c r="I83" s="33"/>
      <c r="J83" s="33"/>
      <c r="K83" s="33"/>
      <c r="L83" s="33"/>
      <c r="M83" s="33"/>
      <c r="N83" s="33"/>
      <c r="O83" s="33"/>
      <c r="P83" s="32">
        <f t="shared" si="32"/>
        <v>150</v>
      </c>
      <c r="Q83" s="33">
        <v>150</v>
      </c>
      <c r="R83" s="32">
        <f t="shared" si="40"/>
        <v>0</v>
      </c>
      <c r="S83" s="32">
        <f t="shared" si="41"/>
        <v>150</v>
      </c>
      <c r="T83" s="33"/>
      <c r="U83" s="33"/>
      <c r="V83" s="33"/>
      <c r="W83" s="33"/>
      <c r="X83" s="33"/>
      <c r="Y83" s="33"/>
      <c r="Z83" s="33"/>
      <c r="AA83" s="32">
        <f t="shared" si="33"/>
        <v>150</v>
      </c>
      <c r="AB83" s="33">
        <v>150</v>
      </c>
      <c r="AC83" s="32">
        <f t="shared" si="34"/>
        <v>0</v>
      </c>
      <c r="AD83" s="32">
        <f t="shared" si="31"/>
        <v>150</v>
      </c>
      <c r="AE83" s="33"/>
      <c r="AF83" s="33"/>
      <c r="AG83" s="33"/>
      <c r="AH83" s="33"/>
      <c r="AI83" s="33"/>
      <c r="AJ83" s="33"/>
      <c r="AK83" s="33"/>
      <c r="AL83" s="32">
        <f t="shared" si="27"/>
        <v>150</v>
      </c>
      <c r="AM83" s="33"/>
      <c r="AN83" s="32">
        <f t="shared" si="35"/>
        <v>150</v>
      </c>
      <c r="AO83" s="32">
        <f t="shared" si="28"/>
        <v>150</v>
      </c>
      <c r="AP83" s="33">
        <v>50</v>
      </c>
      <c r="AQ83" s="33"/>
      <c r="AR83" s="33"/>
      <c r="AS83" s="33"/>
      <c r="AT83" s="33"/>
      <c r="AU83" s="33"/>
      <c r="AV83" s="33"/>
      <c r="AW83" s="32">
        <f t="shared" si="36"/>
        <v>200</v>
      </c>
      <c r="AX83" s="33">
        <v>350</v>
      </c>
      <c r="AY83" s="33">
        <f t="shared" si="37"/>
        <v>0</v>
      </c>
      <c r="BB83" s="103" t="str">
        <f t="shared" si="38"/>
        <v>Расчёт за 2010</v>
      </c>
      <c r="BF83" s="27" t="str">
        <f>IF(G83='База 2009'!AY84,"ДА","ПРОверитЬ")</f>
        <v>ДА</v>
      </c>
    </row>
    <row r="84" spans="1:58">
      <c r="A84" s="31">
        <v>82</v>
      </c>
      <c r="B84" s="9" t="s">
        <v>181</v>
      </c>
      <c r="C84" s="6" t="s">
        <v>14</v>
      </c>
      <c r="D84" s="10">
        <v>145</v>
      </c>
      <c r="E84" s="14" t="s">
        <v>183</v>
      </c>
      <c r="F84" s="10">
        <v>170</v>
      </c>
      <c r="G84" s="32">
        <v>60</v>
      </c>
      <c r="H84" s="32">
        <f t="shared" si="39"/>
        <v>510</v>
      </c>
      <c r="I84" s="33">
        <v>100</v>
      </c>
      <c r="J84" s="33"/>
      <c r="K84" s="33"/>
      <c r="L84" s="33"/>
      <c r="M84" s="33"/>
      <c r="N84" s="33"/>
      <c r="O84" s="33"/>
      <c r="P84" s="32">
        <f t="shared" si="32"/>
        <v>610</v>
      </c>
      <c r="Q84" s="33">
        <v>670</v>
      </c>
      <c r="R84" s="32">
        <f t="shared" si="40"/>
        <v>0</v>
      </c>
      <c r="S84" s="32">
        <f t="shared" si="41"/>
        <v>510</v>
      </c>
      <c r="T84" s="33"/>
      <c r="U84" s="33"/>
      <c r="V84" s="33">
        <v>1168</v>
      </c>
      <c r="W84" s="33"/>
      <c r="X84" s="33"/>
      <c r="Y84" s="33"/>
      <c r="Z84" s="33"/>
      <c r="AA84" s="32">
        <f t="shared" si="33"/>
        <v>1678</v>
      </c>
      <c r="AB84" s="33">
        <v>1678</v>
      </c>
      <c r="AC84" s="32">
        <f t="shared" si="34"/>
        <v>0</v>
      </c>
      <c r="AD84" s="32">
        <f t="shared" si="31"/>
        <v>510</v>
      </c>
      <c r="AE84" s="33">
        <v>50</v>
      </c>
      <c r="AF84" s="33"/>
      <c r="AG84" s="33"/>
      <c r="AH84" s="33"/>
      <c r="AI84" s="33"/>
      <c r="AJ84" s="33"/>
      <c r="AK84" s="33"/>
      <c r="AL84" s="32">
        <f t="shared" si="27"/>
        <v>560</v>
      </c>
      <c r="AM84" s="33">
        <v>560</v>
      </c>
      <c r="AN84" s="32">
        <f t="shared" si="35"/>
        <v>0</v>
      </c>
      <c r="AO84" s="32">
        <f t="shared" si="28"/>
        <v>510</v>
      </c>
      <c r="AP84" s="33">
        <v>50</v>
      </c>
      <c r="AQ84" s="33"/>
      <c r="AR84" s="33"/>
      <c r="AS84" s="33"/>
      <c r="AT84" s="33">
        <v>150</v>
      </c>
      <c r="AU84" s="33"/>
      <c r="AV84" s="33"/>
      <c r="AW84" s="32">
        <f t="shared" si="36"/>
        <v>710</v>
      </c>
      <c r="AX84" s="33">
        <v>710</v>
      </c>
      <c r="AY84" s="33">
        <f t="shared" si="37"/>
        <v>0</v>
      </c>
      <c r="BB84" s="103" t="str">
        <f t="shared" si="38"/>
        <v>Расчёт за 2010</v>
      </c>
      <c r="BF84" s="27" t="str">
        <f>IF(G84='База 2009'!AY85,"ДА","ПРОверитЬ")</f>
        <v>ДА</v>
      </c>
    </row>
    <row r="85" spans="1:58">
      <c r="A85" s="31">
        <v>83</v>
      </c>
      <c r="B85" s="9" t="s">
        <v>1063</v>
      </c>
      <c r="C85" s="6" t="s">
        <v>23</v>
      </c>
      <c r="D85" s="10">
        <v>80</v>
      </c>
      <c r="E85" s="14" t="s">
        <v>186</v>
      </c>
      <c r="F85" s="10">
        <v>100</v>
      </c>
      <c r="G85" s="32">
        <v>0</v>
      </c>
      <c r="H85" s="32">
        <f t="shared" si="39"/>
        <v>300</v>
      </c>
      <c r="I85" s="33"/>
      <c r="J85" s="33"/>
      <c r="K85" s="33"/>
      <c r="L85" s="33"/>
      <c r="M85" s="33"/>
      <c r="N85" s="33"/>
      <c r="O85" s="33"/>
      <c r="P85" s="32">
        <f t="shared" si="32"/>
        <v>300</v>
      </c>
      <c r="Q85" s="33">
        <v>1200</v>
      </c>
      <c r="R85" s="32">
        <f t="shared" si="40"/>
        <v>-900</v>
      </c>
      <c r="S85" s="32">
        <f t="shared" si="41"/>
        <v>300</v>
      </c>
      <c r="T85" s="33"/>
      <c r="U85" s="33">
        <v>50</v>
      </c>
      <c r="V85" s="33"/>
      <c r="W85" s="33"/>
      <c r="X85" s="33"/>
      <c r="Y85" s="33"/>
      <c r="Z85" s="33"/>
      <c r="AA85" s="32">
        <f t="shared" si="33"/>
        <v>350</v>
      </c>
      <c r="AB85" s="33">
        <v>50</v>
      </c>
      <c r="AC85" s="32">
        <f t="shared" si="34"/>
        <v>-600</v>
      </c>
      <c r="AD85" s="32">
        <f t="shared" si="31"/>
        <v>300</v>
      </c>
      <c r="AE85" s="33"/>
      <c r="AF85" s="33"/>
      <c r="AG85" s="33"/>
      <c r="AH85" s="33"/>
      <c r="AI85" s="33"/>
      <c r="AJ85" s="33"/>
      <c r="AK85" s="33">
        <v>300</v>
      </c>
      <c r="AL85" s="32">
        <f t="shared" si="27"/>
        <v>600</v>
      </c>
      <c r="AM85" s="33">
        <v>300</v>
      </c>
      <c r="AN85" s="32">
        <f t="shared" si="35"/>
        <v>-300</v>
      </c>
      <c r="AO85" s="32">
        <f t="shared" si="28"/>
        <v>300</v>
      </c>
      <c r="AP85" s="33"/>
      <c r="AQ85" s="33"/>
      <c r="AR85" s="33"/>
      <c r="AS85" s="33"/>
      <c r="AT85" s="33"/>
      <c r="AU85" s="33"/>
      <c r="AV85" s="33"/>
      <c r="AW85" s="32">
        <f t="shared" si="36"/>
        <v>300</v>
      </c>
      <c r="AX85" s="33"/>
      <c r="AY85" s="33">
        <f t="shared" si="37"/>
        <v>0</v>
      </c>
      <c r="BB85" s="103" t="str">
        <f t="shared" si="38"/>
        <v>Расчёт за 2010</v>
      </c>
      <c r="BF85" s="27" t="str">
        <f>IF(G85='База 2009'!AY86,"ДА","ПРОверитЬ")</f>
        <v>ДА</v>
      </c>
    </row>
    <row r="86" spans="1:58">
      <c r="A86" s="31">
        <v>84</v>
      </c>
      <c r="B86" s="9" t="s">
        <v>187</v>
      </c>
      <c r="C86" s="6" t="s">
        <v>23</v>
      </c>
      <c r="D86" s="10">
        <v>70</v>
      </c>
      <c r="E86" s="14" t="s">
        <v>189</v>
      </c>
      <c r="F86" s="10">
        <v>95</v>
      </c>
      <c r="G86" s="32">
        <v>0</v>
      </c>
      <c r="H86" s="32">
        <f t="shared" si="39"/>
        <v>285</v>
      </c>
      <c r="I86" s="33"/>
      <c r="J86" s="33"/>
      <c r="K86" s="33"/>
      <c r="L86" s="33"/>
      <c r="M86" s="33"/>
      <c r="N86" s="33"/>
      <c r="O86" s="33"/>
      <c r="P86" s="32">
        <f t="shared" si="32"/>
        <v>285</v>
      </c>
      <c r="Q86" s="33">
        <v>285</v>
      </c>
      <c r="R86" s="32">
        <f t="shared" si="40"/>
        <v>0</v>
      </c>
      <c r="S86" s="32">
        <f t="shared" si="41"/>
        <v>285</v>
      </c>
      <c r="T86" s="33"/>
      <c r="U86" s="33"/>
      <c r="V86" s="33"/>
      <c r="W86" s="33"/>
      <c r="X86" s="33"/>
      <c r="Y86" s="33"/>
      <c r="Z86" s="33"/>
      <c r="AA86" s="32">
        <f t="shared" si="33"/>
        <v>285</v>
      </c>
      <c r="AB86" s="33">
        <v>285</v>
      </c>
      <c r="AC86" s="32">
        <f t="shared" si="34"/>
        <v>0</v>
      </c>
      <c r="AD86" s="32">
        <f t="shared" si="31"/>
        <v>285</v>
      </c>
      <c r="AE86" s="33"/>
      <c r="AF86" s="33"/>
      <c r="AG86" s="33"/>
      <c r="AH86" s="33"/>
      <c r="AI86" s="33"/>
      <c r="AJ86" s="33"/>
      <c r="AK86" s="33"/>
      <c r="AL86" s="32">
        <f t="shared" si="27"/>
        <v>285</v>
      </c>
      <c r="AM86" s="33">
        <v>285</v>
      </c>
      <c r="AN86" s="32">
        <f t="shared" si="35"/>
        <v>0</v>
      </c>
      <c r="AO86" s="32">
        <f t="shared" si="28"/>
        <v>285</v>
      </c>
      <c r="AP86" s="33"/>
      <c r="AQ86" s="33"/>
      <c r="AR86" s="33"/>
      <c r="AS86" s="33"/>
      <c r="AT86" s="33"/>
      <c r="AU86" s="33"/>
      <c r="AV86" s="33"/>
      <c r="AW86" s="32">
        <f t="shared" si="36"/>
        <v>285</v>
      </c>
      <c r="AX86" s="33">
        <v>285</v>
      </c>
      <c r="AY86" s="33">
        <f t="shared" si="37"/>
        <v>0</v>
      </c>
      <c r="BB86" s="103" t="str">
        <f t="shared" si="38"/>
        <v>Расчёт за 2010</v>
      </c>
      <c r="BF86" s="27" t="str">
        <f>IF(G86='База 2009'!AY87,"ДА","ПРОверитЬ")</f>
        <v>ДА</v>
      </c>
    </row>
    <row r="87" spans="1:58">
      <c r="A87" s="31">
        <v>85</v>
      </c>
      <c r="B87" s="9" t="s">
        <v>190</v>
      </c>
      <c r="C87" s="6" t="s">
        <v>14</v>
      </c>
      <c r="D87" s="10">
        <v>125</v>
      </c>
      <c r="E87" s="14" t="s">
        <v>192</v>
      </c>
      <c r="F87" s="10">
        <v>145</v>
      </c>
      <c r="G87" s="32">
        <v>1355</v>
      </c>
      <c r="H87" s="32">
        <f t="shared" si="39"/>
        <v>435</v>
      </c>
      <c r="I87" s="33"/>
      <c r="J87" s="33"/>
      <c r="K87" s="33"/>
      <c r="L87" s="33"/>
      <c r="M87" s="33"/>
      <c r="N87" s="33"/>
      <c r="O87" s="33"/>
      <c r="P87" s="32">
        <f t="shared" si="32"/>
        <v>435</v>
      </c>
      <c r="Q87" s="33">
        <v>1800</v>
      </c>
      <c r="R87" s="32">
        <f t="shared" si="40"/>
        <v>-10</v>
      </c>
      <c r="S87" s="32">
        <f t="shared" si="41"/>
        <v>435</v>
      </c>
      <c r="T87" s="33">
        <v>50</v>
      </c>
      <c r="U87" s="33">
        <v>50</v>
      </c>
      <c r="V87" s="33"/>
      <c r="W87" s="33"/>
      <c r="X87" s="33"/>
      <c r="Y87" s="33"/>
      <c r="Z87" s="33"/>
      <c r="AA87" s="32">
        <f t="shared" si="33"/>
        <v>535</v>
      </c>
      <c r="AB87" s="33"/>
      <c r="AC87" s="32">
        <f t="shared" si="34"/>
        <v>525</v>
      </c>
      <c r="AD87" s="32">
        <f t="shared" si="31"/>
        <v>435</v>
      </c>
      <c r="AE87" s="33"/>
      <c r="AF87" s="33"/>
      <c r="AG87" s="33"/>
      <c r="AH87" s="33"/>
      <c r="AI87" s="33"/>
      <c r="AJ87" s="33"/>
      <c r="AK87" s="33"/>
      <c r="AL87" s="32">
        <f t="shared" si="27"/>
        <v>435</v>
      </c>
      <c r="AM87" s="33"/>
      <c r="AN87" s="32">
        <f t="shared" si="35"/>
        <v>960</v>
      </c>
      <c r="AO87" s="32">
        <f t="shared" si="28"/>
        <v>435</v>
      </c>
      <c r="AP87" s="33"/>
      <c r="AQ87" s="33"/>
      <c r="AR87" s="33"/>
      <c r="AS87" s="33"/>
      <c r="AT87" s="33"/>
      <c r="AU87" s="33"/>
      <c r="AV87" s="33"/>
      <c r="AW87" s="32">
        <f t="shared" si="36"/>
        <v>435</v>
      </c>
      <c r="AX87" s="33">
        <v>1395</v>
      </c>
      <c r="AY87" s="33">
        <f t="shared" si="37"/>
        <v>0</v>
      </c>
      <c r="BB87" s="103" t="str">
        <f t="shared" si="38"/>
        <v>Расчёт за 2010</v>
      </c>
      <c r="BF87" s="27" t="str">
        <f>IF(G87='База 2009'!AY88,"ДА","ПРОверитЬ")</f>
        <v>ДА</v>
      </c>
    </row>
    <row r="88" spans="1:58">
      <c r="A88" s="31">
        <v>86</v>
      </c>
      <c r="B88" s="9" t="s">
        <v>193</v>
      </c>
      <c r="C88" s="6" t="s">
        <v>14</v>
      </c>
      <c r="D88" s="10">
        <v>85</v>
      </c>
      <c r="E88" s="14" t="s">
        <v>195</v>
      </c>
      <c r="F88" s="10">
        <v>95</v>
      </c>
      <c r="G88" s="32">
        <v>-50</v>
      </c>
      <c r="H88" s="32">
        <f t="shared" si="39"/>
        <v>285</v>
      </c>
      <c r="I88" s="33"/>
      <c r="J88" s="33"/>
      <c r="K88" s="33"/>
      <c r="L88" s="33"/>
      <c r="M88" s="33"/>
      <c r="N88" s="33"/>
      <c r="O88" s="33"/>
      <c r="P88" s="32">
        <f t="shared" si="32"/>
        <v>285</v>
      </c>
      <c r="Q88" s="33">
        <v>235</v>
      </c>
      <c r="R88" s="32">
        <f t="shared" si="40"/>
        <v>0</v>
      </c>
      <c r="S88" s="32">
        <f t="shared" si="41"/>
        <v>285</v>
      </c>
      <c r="T88" s="33"/>
      <c r="U88" s="33"/>
      <c r="V88" s="33"/>
      <c r="W88" s="33"/>
      <c r="X88" s="33"/>
      <c r="Y88" s="33"/>
      <c r="Z88" s="33"/>
      <c r="AA88" s="32">
        <f t="shared" si="33"/>
        <v>285</v>
      </c>
      <c r="AB88" s="33">
        <v>855</v>
      </c>
      <c r="AC88" s="32">
        <f t="shared" si="34"/>
        <v>-570</v>
      </c>
      <c r="AD88" s="32">
        <f t="shared" si="31"/>
        <v>285</v>
      </c>
      <c r="AE88" s="33"/>
      <c r="AF88" s="33"/>
      <c r="AG88" s="33"/>
      <c r="AH88" s="33"/>
      <c r="AI88" s="33"/>
      <c r="AJ88" s="33"/>
      <c r="AK88" s="33"/>
      <c r="AL88" s="32">
        <f t="shared" si="27"/>
        <v>285</v>
      </c>
      <c r="AM88" s="33"/>
      <c r="AN88" s="32">
        <f t="shared" si="35"/>
        <v>-285</v>
      </c>
      <c r="AO88" s="32">
        <f t="shared" si="28"/>
        <v>285</v>
      </c>
      <c r="AP88" s="33"/>
      <c r="AQ88" s="33"/>
      <c r="AR88" s="33"/>
      <c r="AS88" s="33"/>
      <c r="AT88" s="33"/>
      <c r="AU88" s="33"/>
      <c r="AV88" s="33"/>
      <c r="AW88" s="32">
        <f t="shared" si="36"/>
        <v>285</v>
      </c>
      <c r="AX88" s="33"/>
      <c r="AY88" s="33">
        <f t="shared" si="37"/>
        <v>0</v>
      </c>
      <c r="BB88" s="103" t="str">
        <f t="shared" si="38"/>
        <v>Расчёт за 2010</v>
      </c>
      <c r="BF88" s="27" t="str">
        <f>IF(G88='База 2009'!AY89,"ДА","ПРОверитЬ")</f>
        <v>ДА</v>
      </c>
    </row>
    <row r="89" spans="1:58">
      <c r="A89" s="31">
        <v>87</v>
      </c>
      <c r="B89" s="94" t="s">
        <v>1052</v>
      </c>
      <c r="C89" s="62" t="s">
        <v>23</v>
      </c>
      <c r="D89" s="63">
        <v>70</v>
      </c>
      <c r="E89" s="95" t="s">
        <v>831</v>
      </c>
      <c r="F89" s="63">
        <v>70</v>
      </c>
      <c r="G89" s="96">
        <v>840</v>
      </c>
      <c r="H89" s="96">
        <v>0</v>
      </c>
      <c r="I89" s="97"/>
      <c r="J89" s="97"/>
      <c r="K89" s="97"/>
      <c r="L89" s="97"/>
      <c r="M89" s="97"/>
      <c r="N89" s="97"/>
      <c r="O89" s="97"/>
      <c r="P89" s="96">
        <f t="shared" si="32"/>
        <v>0</v>
      </c>
      <c r="Q89" s="97"/>
      <c r="R89" s="96">
        <f t="shared" si="40"/>
        <v>840</v>
      </c>
      <c r="S89" s="96">
        <v>0</v>
      </c>
      <c r="T89" s="97"/>
      <c r="U89" s="97"/>
      <c r="V89" s="97"/>
      <c r="W89" s="97"/>
      <c r="X89" s="97"/>
      <c r="Y89" s="97"/>
      <c r="Z89" s="97"/>
      <c r="AA89" s="96">
        <f t="shared" si="33"/>
        <v>0</v>
      </c>
      <c r="AB89" s="97"/>
      <c r="AC89" s="96">
        <f t="shared" si="34"/>
        <v>840</v>
      </c>
      <c r="AD89" s="96">
        <v>0</v>
      </c>
      <c r="AE89" s="97"/>
      <c r="AF89" s="97"/>
      <c r="AG89" s="97"/>
      <c r="AH89" s="97"/>
      <c r="AI89" s="97"/>
      <c r="AJ89" s="97"/>
      <c r="AK89" s="97"/>
      <c r="AL89" s="96">
        <f t="shared" si="27"/>
        <v>0</v>
      </c>
      <c r="AM89" s="97"/>
      <c r="AN89" s="96">
        <f t="shared" si="35"/>
        <v>840</v>
      </c>
      <c r="AO89" s="96">
        <v>0</v>
      </c>
      <c r="AP89" s="97"/>
      <c r="AQ89" s="97"/>
      <c r="AR89" s="97"/>
      <c r="AS89" s="97"/>
      <c r="AT89" s="97"/>
      <c r="AU89" s="97"/>
      <c r="AV89" s="97"/>
      <c r="AW89" s="96">
        <f t="shared" si="36"/>
        <v>0</v>
      </c>
      <c r="AX89" s="97"/>
      <c r="AY89" s="97">
        <f t="shared" si="37"/>
        <v>840</v>
      </c>
      <c r="BB89" s="103" t="str">
        <f t="shared" si="38"/>
        <v>Долг</v>
      </c>
      <c r="BF89" s="27" t="str">
        <f>IF(G89='База 2009'!AY90,"ДА","ПРОверитЬ")</f>
        <v>ДА</v>
      </c>
    </row>
    <row r="90" spans="1:58">
      <c r="A90" s="31">
        <v>88</v>
      </c>
      <c r="B90" s="9" t="s">
        <v>197</v>
      </c>
      <c r="C90" s="6" t="s">
        <v>14</v>
      </c>
      <c r="D90" s="10">
        <v>235</v>
      </c>
      <c r="E90" s="14" t="s">
        <v>130</v>
      </c>
      <c r="F90" s="10">
        <v>260</v>
      </c>
      <c r="G90" s="32">
        <v>0</v>
      </c>
      <c r="H90" s="32">
        <f>F90*3</f>
        <v>780</v>
      </c>
      <c r="I90" s="33"/>
      <c r="J90" s="33"/>
      <c r="K90" s="33"/>
      <c r="L90" s="33"/>
      <c r="M90" s="33"/>
      <c r="N90" s="33"/>
      <c r="O90" s="33"/>
      <c r="P90" s="32">
        <f t="shared" si="32"/>
        <v>780</v>
      </c>
      <c r="Q90" s="33">
        <v>780</v>
      </c>
      <c r="R90" s="32">
        <f t="shared" si="40"/>
        <v>0</v>
      </c>
      <c r="S90" s="32">
        <f>F90*3</f>
        <v>780</v>
      </c>
      <c r="T90" s="33"/>
      <c r="U90" s="33"/>
      <c r="V90" s="33"/>
      <c r="W90" s="33"/>
      <c r="X90" s="33"/>
      <c r="Y90" s="33"/>
      <c r="Z90" s="33"/>
      <c r="AA90" s="32">
        <f t="shared" si="33"/>
        <v>780</v>
      </c>
      <c r="AB90" s="33">
        <v>750</v>
      </c>
      <c r="AC90" s="32">
        <f t="shared" si="34"/>
        <v>30</v>
      </c>
      <c r="AD90" s="32">
        <f>$F90*3</f>
        <v>780</v>
      </c>
      <c r="AE90" s="33"/>
      <c r="AF90" s="33"/>
      <c r="AG90" s="33"/>
      <c r="AH90" s="33"/>
      <c r="AI90" s="33"/>
      <c r="AJ90" s="33"/>
      <c r="AK90" s="33"/>
      <c r="AL90" s="32">
        <f t="shared" si="27"/>
        <v>780</v>
      </c>
      <c r="AM90" s="33">
        <v>810</v>
      </c>
      <c r="AN90" s="32">
        <f t="shared" si="35"/>
        <v>0</v>
      </c>
      <c r="AO90" s="32">
        <f>$F90*3</f>
        <v>780</v>
      </c>
      <c r="AP90" s="33"/>
      <c r="AQ90" s="33"/>
      <c r="AR90" s="33"/>
      <c r="AS90" s="33"/>
      <c r="AT90" s="33"/>
      <c r="AU90" s="33"/>
      <c r="AV90" s="33"/>
      <c r="AW90" s="32">
        <f t="shared" si="36"/>
        <v>780</v>
      </c>
      <c r="AX90" s="33">
        <v>780</v>
      </c>
      <c r="AY90" s="33">
        <f t="shared" si="37"/>
        <v>0</v>
      </c>
      <c r="BB90" s="103" t="str">
        <f t="shared" si="38"/>
        <v>Расчёт за 2010</v>
      </c>
      <c r="BF90" s="27" t="str">
        <f>IF(G90='База 2009'!AY91,"ДА","ПРОверитЬ")</f>
        <v>ДА</v>
      </c>
    </row>
    <row r="91" spans="1:58">
      <c r="A91" s="31">
        <v>89</v>
      </c>
      <c r="B91" s="9" t="s">
        <v>198</v>
      </c>
      <c r="C91" s="6" t="s">
        <v>14</v>
      </c>
      <c r="D91" s="10">
        <v>85</v>
      </c>
      <c r="E91" s="14" t="s">
        <v>200</v>
      </c>
      <c r="F91" s="10">
        <v>105</v>
      </c>
      <c r="G91" s="32">
        <v>1936</v>
      </c>
      <c r="H91" s="32">
        <f>F91*3</f>
        <v>315</v>
      </c>
      <c r="I91" s="33"/>
      <c r="J91" s="33"/>
      <c r="K91" s="33"/>
      <c r="L91" s="33"/>
      <c r="M91" s="33"/>
      <c r="N91" s="33"/>
      <c r="O91" s="33"/>
      <c r="P91" s="32">
        <f t="shared" si="32"/>
        <v>315</v>
      </c>
      <c r="Q91" s="33"/>
      <c r="R91" s="32">
        <f t="shared" si="40"/>
        <v>2251</v>
      </c>
      <c r="S91" s="32">
        <f>F91*3</f>
        <v>315</v>
      </c>
      <c r="T91" s="33"/>
      <c r="U91" s="33"/>
      <c r="V91" s="33"/>
      <c r="W91" s="33"/>
      <c r="X91" s="33"/>
      <c r="Y91" s="33"/>
      <c r="Z91" s="33"/>
      <c r="AA91" s="32">
        <f t="shared" si="33"/>
        <v>315</v>
      </c>
      <c r="AB91" s="33"/>
      <c r="AC91" s="32">
        <f t="shared" si="34"/>
        <v>2566</v>
      </c>
      <c r="AD91" s="32">
        <f>$F91*3</f>
        <v>315</v>
      </c>
      <c r="AE91" s="33"/>
      <c r="AF91" s="33"/>
      <c r="AG91" s="33"/>
      <c r="AH91" s="33"/>
      <c r="AI91" s="33"/>
      <c r="AJ91" s="33"/>
      <c r="AK91" s="33"/>
      <c r="AL91" s="32">
        <f t="shared" si="27"/>
        <v>315</v>
      </c>
      <c r="AM91" s="33">
        <v>1936</v>
      </c>
      <c r="AN91" s="32">
        <f t="shared" si="35"/>
        <v>945</v>
      </c>
      <c r="AO91" s="32">
        <f>$F91*3</f>
        <v>315</v>
      </c>
      <c r="AP91" s="33"/>
      <c r="AQ91" s="33"/>
      <c r="AR91" s="33"/>
      <c r="AS91" s="33"/>
      <c r="AT91" s="33"/>
      <c r="AU91" s="33"/>
      <c r="AV91" s="33"/>
      <c r="AW91" s="32">
        <f t="shared" si="36"/>
        <v>315</v>
      </c>
      <c r="AX91" s="33">
        <v>630</v>
      </c>
      <c r="AY91" s="33">
        <f t="shared" si="37"/>
        <v>630</v>
      </c>
      <c r="BB91" s="103" t="str">
        <f t="shared" si="38"/>
        <v>Долг</v>
      </c>
      <c r="BF91" s="27" t="str">
        <f>IF(G91='База 2009'!AY92,"ДА","ПРОверитЬ")</f>
        <v>ДА</v>
      </c>
    </row>
    <row r="92" spans="1:58">
      <c r="A92" s="31">
        <v>90</v>
      </c>
      <c r="B92" s="5" t="s">
        <v>201</v>
      </c>
      <c r="C92" s="6" t="s">
        <v>10</v>
      </c>
      <c r="D92" s="7">
        <v>170</v>
      </c>
      <c r="E92" s="14" t="s">
        <v>203</v>
      </c>
      <c r="F92" s="7">
        <v>195</v>
      </c>
      <c r="G92" s="32">
        <v>0</v>
      </c>
      <c r="H92" s="32">
        <f>F92*3</f>
        <v>585</v>
      </c>
      <c r="I92" s="33"/>
      <c r="J92" s="33"/>
      <c r="K92" s="33"/>
      <c r="L92" s="33"/>
      <c r="M92" s="33"/>
      <c r="N92" s="33"/>
      <c r="O92" s="33"/>
      <c r="P92" s="32">
        <f t="shared" si="32"/>
        <v>585</v>
      </c>
      <c r="Q92" s="33"/>
      <c r="R92" s="32">
        <f t="shared" si="40"/>
        <v>585</v>
      </c>
      <c r="S92" s="32">
        <f t="shared" ref="S92:S110" si="42">F92*3</f>
        <v>585</v>
      </c>
      <c r="T92" s="33">
        <v>50</v>
      </c>
      <c r="U92" s="33"/>
      <c r="V92" s="33"/>
      <c r="W92" s="33"/>
      <c r="X92" s="33"/>
      <c r="Y92" s="33"/>
      <c r="Z92" s="33"/>
      <c r="AA92" s="32">
        <f t="shared" si="33"/>
        <v>635</v>
      </c>
      <c r="AB92" s="33">
        <v>1220</v>
      </c>
      <c r="AC92" s="32">
        <f t="shared" si="34"/>
        <v>0</v>
      </c>
      <c r="AD92" s="32">
        <f t="shared" ref="AD92:AD114" si="43">$F92*3</f>
        <v>585</v>
      </c>
      <c r="AE92" s="33"/>
      <c r="AF92" s="33"/>
      <c r="AG92" s="33"/>
      <c r="AH92" s="33"/>
      <c r="AI92" s="33"/>
      <c r="AJ92" s="33"/>
      <c r="AK92" s="33"/>
      <c r="AL92" s="32">
        <f t="shared" si="27"/>
        <v>585</v>
      </c>
      <c r="AM92" s="33">
        <v>585</v>
      </c>
      <c r="AN92" s="32">
        <f t="shared" si="35"/>
        <v>0</v>
      </c>
      <c r="AO92" s="32">
        <f t="shared" ref="AO92:AO114" si="44">$F92*3</f>
        <v>585</v>
      </c>
      <c r="AP92" s="33">
        <v>50</v>
      </c>
      <c r="AQ92" s="33">
        <v>50</v>
      </c>
      <c r="AR92" s="33"/>
      <c r="AS92" s="33"/>
      <c r="AT92" s="33"/>
      <c r="AU92" s="33"/>
      <c r="AV92" s="33"/>
      <c r="AW92" s="32">
        <f t="shared" si="36"/>
        <v>685</v>
      </c>
      <c r="AX92" s="33">
        <v>685</v>
      </c>
      <c r="AY92" s="33">
        <f t="shared" si="37"/>
        <v>0</v>
      </c>
      <c r="BB92" s="103" t="str">
        <f t="shared" si="38"/>
        <v>Расчёт за 2010</v>
      </c>
      <c r="BF92" s="27" t="str">
        <f>IF(G92='База 2009'!AY93,"ДА","ПРОверитЬ")</f>
        <v>ДА</v>
      </c>
    </row>
    <row r="93" spans="1:58">
      <c r="A93" s="31">
        <v>91</v>
      </c>
      <c r="B93" s="9" t="s">
        <v>204</v>
      </c>
      <c r="C93" s="6" t="s">
        <v>14</v>
      </c>
      <c r="D93" s="10"/>
      <c r="E93" s="14" t="s">
        <v>205</v>
      </c>
      <c r="F93" s="10">
        <v>250</v>
      </c>
      <c r="G93" s="32">
        <v>0</v>
      </c>
      <c r="H93" s="32">
        <f t="shared" ref="H93:H110" si="45">F93*3</f>
        <v>750</v>
      </c>
      <c r="I93" s="33"/>
      <c r="J93" s="33"/>
      <c r="K93" s="33"/>
      <c r="L93" s="33"/>
      <c r="M93" s="33"/>
      <c r="N93" s="33"/>
      <c r="O93" s="33"/>
      <c r="P93" s="32">
        <f t="shared" si="32"/>
        <v>750</v>
      </c>
      <c r="Q93" s="33">
        <v>1500</v>
      </c>
      <c r="R93" s="32">
        <f t="shared" si="40"/>
        <v>-750</v>
      </c>
      <c r="S93" s="32">
        <f t="shared" si="42"/>
        <v>750</v>
      </c>
      <c r="T93" s="33"/>
      <c r="U93" s="33"/>
      <c r="V93" s="33"/>
      <c r="W93" s="33"/>
      <c r="X93" s="33"/>
      <c r="Y93" s="33"/>
      <c r="Z93" s="33"/>
      <c r="AA93" s="32">
        <f t="shared" si="33"/>
        <v>750</v>
      </c>
      <c r="AB93" s="33">
        <v>1500</v>
      </c>
      <c r="AC93" s="32">
        <f t="shared" si="34"/>
        <v>-1500</v>
      </c>
      <c r="AD93" s="32">
        <f t="shared" si="43"/>
        <v>750</v>
      </c>
      <c r="AE93" s="33"/>
      <c r="AF93" s="33"/>
      <c r="AG93" s="33"/>
      <c r="AH93" s="33"/>
      <c r="AI93" s="33"/>
      <c r="AJ93" s="33"/>
      <c r="AK93" s="33"/>
      <c r="AL93" s="32">
        <f t="shared" si="27"/>
        <v>750</v>
      </c>
      <c r="AM93" s="33"/>
      <c r="AN93" s="32">
        <f t="shared" si="35"/>
        <v>-750</v>
      </c>
      <c r="AO93" s="32">
        <f t="shared" si="44"/>
        <v>750</v>
      </c>
      <c r="AP93" s="33"/>
      <c r="AQ93" s="33"/>
      <c r="AR93" s="33"/>
      <c r="AS93" s="33"/>
      <c r="AT93" s="33"/>
      <c r="AU93" s="33"/>
      <c r="AV93" s="33"/>
      <c r="AW93" s="32">
        <f t="shared" si="36"/>
        <v>750</v>
      </c>
      <c r="AX93" s="33">
        <v>750</v>
      </c>
      <c r="AY93" s="33">
        <f t="shared" si="37"/>
        <v>-750</v>
      </c>
      <c r="BB93" s="103" t="str">
        <f t="shared" si="38"/>
        <v>Предоплата за 2011</v>
      </c>
      <c r="BF93" s="27" t="str">
        <f>IF(G93='База 2009'!AY94,"ДА","ПРОверитЬ")</f>
        <v>ДА</v>
      </c>
    </row>
    <row r="94" spans="1:58">
      <c r="A94" s="31">
        <v>92</v>
      </c>
      <c r="B94" s="9" t="s">
        <v>206</v>
      </c>
      <c r="C94" s="6" t="s">
        <v>23</v>
      </c>
      <c r="D94" s="10">
        <v>70</v>
      </c>
      <c r="E94" s="14" t="s">
        <v>208</v>
      </c>
      <c r="F94" s="10">
        <v>85</v>
      </c>
      <c r="G94" s="32">
        <v>0</v>
      </c>
      <c r="H94" s="32">
        <f t="shared" si="45"/>
        <v>255</v>
      </c>
      <c r="I94" s="33"/>
      <c r="J94" s="33"/>
      <c r="K94" s="33"/>
      <c r="L94" s="33"/>
      <c r="M94" s="33"/>
      <c r="N94" s="33"/>
      <c r="O94" s="33"/>
      <c r="P94" s="32">
        <f t="shared" si="32"/>
        <v>255</v>
      </c>
      <c r="Q94" s="33">
        <v>1020</v>
      </c>
      <c r="R94" s="32">
        <f t="shared" si="40"/>
        <v>-765</v>
      </c>
      <c r="S94" s="32">
        <f t="shared" si="42"/>
        <v>255</v>
      </c>
      <c r="T94" s="33"/>
      <c r="U94" s="33"/>
      <c r="V94" s="33"/>
      <c r="W94" s="33"/>
      <c r="X94" s="33"/>
      <c r="Y94" s="33"/>
      <c r="Z94" s="33"/>
      <c r="AA94" s="32">
        <f t="shared" si="33"/>
        <v>255</v>
      </c>
      <c r="AB94" s="33"/>
      <c r="AC94" s="32">
        <f t="shared" si="34"/>
        <v>-510</v>
      </c>
      <c r="AD94" s="32">
        <f t="shared" si="43"/>
        <v>255</v>
      </c>
      <c r="AE94" s="33"/>
      <c r="AF94" s="33"/>
      <c r="AG94" s="33"/>
      <c r="AH94" s="33"/>
      <c r="AI94" s="33"/>
      <c r="AJ94" s="33"/>
      <c r="AK94" s="33"/>
      <c r="AL94" s="32">
        <f t="shared" si="27"/>
        <v>255</v>
      </c>
      <c r="AM94" s="33"/>
      <c r="AN94" s="32">
        <f t="shared" si="35"/>
        <v>-255</v>
      </c>
      <c r="AO94" s="32">
        <f t="shared" si="44"/>
        <v>255</v>
      </c>
      <c r="AP94" s="33"/>
      <c r="AQ94" s="33"/>
      <c r="AR94" s="33"/>
      <c r="AS94" s="33"/>
      <c r="AT94" s="33"/>
      <c r="AU94" s="33"/>
      <c r="AV94" s="33"/>
      <c r="AW94" s="32">
        <f t="shared" si="36"/>
        <v>255</v>
      </c>
      <c r="AX94" s="33"/>
      <c r="AY94" s="33">
        <f t="shared" si="37"/>
        <v>0</v>
      </c>
      <c r="BB94" s="103" t="str">
        <f t="shared" si="38"/>
        <v>Расчёт за 2010</v>
      </c>
      <c r="BF94" s="27" t="str">
        <f>IF(G94='База 2009'!AY95,"ДА","ПРОверитЬ")</f>
        <v>ДА</v>
      </c>
    </row>
    <row r="95" spans="1:58">
      <c r="A95" s="31">
        <v>93</v>
      </c>
      <c r="B95" s="9" t="s">
        <v>209</v>
      </c>
      <c r="C95" s="6" t="s">
        <v>14</v>
      </c>
      <c r="D95" s="10">
        <v>200</v>
      </c>
      <c r="E95" s="14" t="s">
        <v>211</v>
      </c>
      <c r="F95" s="10">
        <v>230</v>
      </c>
      <c r="G95" s="32">
        <v>0</v>
      </c>
      <c r="H95" s="32">
        <f t="shared" si="45"/>
        <v>690</v>
      </c>
      <c r="I95" s="33">
        <v>50</v>
      </c>
      <c r="J95" s="33"/>
      <c r="K95" s="33"/>
      <c r="L95" s="33"/>
      <c r="M95" s="33"/>
      <c r="N95" s="33"/>
      <c r="O95" s="33"/>
      <c r="P95" s="32">
        <f t="shared" si="32"/>
        <v>740</v>
      </c>
      <c r="Q95" s="33">
        <v>740</v>
      </c>
      <c r="R95" s="32">
        <f t="shared" si="40"/>
        <v>0</v>
      </c>
      <c r="S95" s="32">
        <f t="shared" si="42"/>
        <v>690</v>
      </c>
      <c r="T95" s="33"/>
      <c r="U95" s="33"/>
      <c r="V95" s="33"/>
      <c r="W95" s="33"/>
      <c r="X95" s="33"/>
      <c r="Y95" s="33"/>
      <c r="Z95" s="33"/>
      <c r="AA95" s="32">
        <f t="shared" si="33"/>
        <v>690</v>
      </c>
      <c r="AB95" s="33">
        <v>690</v>
      </c>
      <c r="AC95" s="32">
        <f t="shared" si="34"/>
        <v>0</v>
      </c>
      <c r="AD95" s="32">
        <f t="shared" si="43"/>
        <v>690</v>
      </c>
      <c r="AE95" s="33"/>
      <c r="AF95" s="33"/>
      <c r="AG95" s="33"/>
      <c r="AH95" s="33"/>
      <c r="AI95" s="33"/>
      <c r="AJ95" s="33"/>
      <c r="AK95" s="33"/>
      <c r="AL95" s="32">
        <f t="shared" si="27"/>
        <v>690</v>
      </c>
      <c r="AM95" s="33">
        <v>690</v>
      </c>
      <c r="AN95" s="32">
        <f t="shared" si="35"/>
        <v>0</v>
      </c>
      <c r="AO95" s="32">
        <f t="shared" si="44"/>
        <v>690</v>
      </c>
      <c r="AP95" s="33"/>
      <c r="AQ95" s="33"/>
      <c r="AR95" s="33"/>
      <c r="AS95" s="33"/>
      <c r="AT95" s="33"/>
      <c r="AU95" s="33"/>
      <c r="AV95" s="33"/>
      <c r="AW95" s="32">
        <f t="shared" si="36"/>
        <v>690</v>
      </c>
      <c r="AX95" s="33">
        <v>690</v>
      </c>
      <c r="AY95" s="33">
        <f t="shared" si="37"/>
        <v>0</v>
      </c>
      <c r="BB95" s="103" t="str">
        <f t="shared" si="38"/>
        <v>Расчёт за 2010</v>
      </c>
      <c r="BF95" s="27" t="str">
        <f>IF(G95='База 2009'!AY96,"ДА","ПРОверитЬ")</f>
        <v>ДА</v>
      </c>
    </row>
    <row r="96" spans="1:58">
      <c r="A96" s="31">
        <v>94</v>
      </c>
      <c r="B96" s="9" t="s">
        <v>212</v>
      </c>
      <c r="C96" s="6" t="s">
        <v>14</v>
      </c>
      <c r="D96" s="10">
        <v>100</v>
      </c>
      <c r="E96" s="14" t="s">
        <v>214</v>
      </c>
      <c r="F96" s="10">
        <v>100</v>
      </c>
      <c r="G96" s="32">
        <v>0</v>
      </c>
      <c r="H96" s="32">
        <f t="shared" si="45"/>
        <v>300</v>
      </c>
      <c r="I96" s="33"/>
      <c r="J96" s="33"/>
      <c r="K96" s="33">
        <v>5176</v>
      </c>
      <c r="L96" s="33"/>
      <c r="M96" s="33"/>
      <c r="N96" s="33"/>
      <c r="O96" s="33"/>
      <c r="P96" s="32">
        <f t="shared" si="32"/>
        <v>5476</v>
      </c>
      <c r="Q96" s="33">
        <v>5476</v>
      </c>
      <c r="R96" s="32">
        <f t="shared" si="40"/>
        <v>0</v>
      </c>
      <c r="S96" s="32">
        <f t="shared" si="42"/>
        <v>300</v>
      </c>
      <c r="T96" s="33"/>
      <c r="U96" s="33">
        <v>50</v>
      </c>
      <c r="V96" s="33"/>
      <c r="W96" s="33"/>
      <c r="X96" s="33"/>
      <c r="Y96" s="33">
        <v>150</v>
      </c>
      <c r="Z96" s="33"/>
      <c r="AA96" s="32">
        <f t="shared" si="33"/>
        <v>500</v>
      </c>
      <c r="AB96" s="33"/>
      <c r="AC96" s="32">
        <f t="shared" si="34"/>
        <v>500</v>
      </c>
      <c r="AD96" s="32">
        <f t="shared" si="43"/>
        <v>300</v>
      </c>
      <c r="AE96" s="33"/>
      <c r="AF96" s="33"/>
      <c r="AG96" s="33"/>
      <c r="AH96" s="33"/>
      <c r="AI96" s="33"/>
      <c r="AJ96" s="33"/>
      <c r="AK96" s="33"/>
      <c r="AL96" s="32">
        <f t="shared" si="27"/>
        <v>300</v>
      </c>
      <c r="AM96" s="33">
        <v>800</v>
      </c>
      <c r="AN96" s="32">
        <f t="shared" si="35"/>
        <v>0</v>
      </c>
      <c r="AO96" s="32">
        <f t="shared" si="44"/>
        <v>300</v>
      </c>
      <c r="AP96" s="33"/>
      <c r="AQ96" s="33"/>
      <c r="AR96" s="33"/>
      <c r="AS96" s="33"/>
      <c r="AT96" s="33"/>
      <c r="AU96" s="33"/>
      <c r="AV96" s="33"/>
      <c r="AW96" s="32">
        <f t="shared" si="36"/>
        <v>300</v>
      </c>
      <c r="AX96" s="33">
        <v>300</v>
      </c>
      <c r="AY96" s="33">
        <f t="shared" si="37"/>
        <v>0</v>
      </c>
      <c r="BB96" s="103" t="str">
        <f t="shared" si="38"/>
        <v>Расчёт за 2010</v>
      </c>
      <c r="BF96" s="27" t="str">
        <f>IF(G96='База 2009'!AY97,"ДА","ПРОверитЬ")</f>
        <v>ДА</v>
      </c>
    </row>
    <row r="97" spans="1:58" s="57" customFormat="1">
      <c r="A97" s="31">
        <v>95</v>
      </c>
      <c r="B97" s="53" t="s">
        <v>215</v>
      </c>
      <c r="C97" s="6" t="s">
        <v>23</v>
      </c>
      <c r="D97" s="54"/>
      <c r="E97" s="60"/>
      <c r="F97" s="10">
        <v>50</v>
      </c>
      <c r="G97" s="55">
        <v>0</v>
      </c>
      <c r="H97" s="99">
        <f t="shared" si="45"/>
        <v>150</v>
      </c>
      <c r="I97" s="100"/>
      <c r="J97" s="100"/>
      <c r="K97" s="100"/>
      <c r="L97" s="100"/>
      <c r="M97" s="100"/>
      <c r="N97" s="100"/>
      <c r="O97" s="100"/>
      <c r="P97" s="99">
        <f t="shared" si="32"/>
        <v>150</v>
      </c>
      <c r="Q97" s="100"/>
      <c r="R97" s="99">
        <f t="shared" si="40"/>
        <v>150</v>
      </c>
      <c r="S97" s="99">
        <f t="shared" si="42"/>
        <v>150</v>
      </c>
      <c r="T97" s="100"/>
      <c r="U97" s="100"/>
      <c r="V97" s="100"/>
      <c r="W97" s="100"/>
      <c r="X97" s="100"/>
      <c r="Y97" s="100"/>
      <c r="Z97" s="100"/>
      <c r="AA97" s="99">
        <f t="shared" si="33"/>
        <v>150</v>
      </c>
      <c r="AB97" s="100"/>
      <c r="AC97" s="99">
        <f t="shared" si="34"/>
        <v>300</v>
      </c>
      <c r="AD97" s="99">
        <f t="shared" si="43"/>
        <v>150</v>
      </c>
      <c r="AE97" s="100"/>
      <c r="AF97" s="100"/>
      <c r="AG97" s="100"/>
      <c r="AH97" s="100"/>
      <c r="AI97" s="100"/>
      <c r="AJ97" s="100"/>
      <c r="AK97" s="100"/>
      <c r="AL97" s="99">
        <f t="shared" si="27"/>
        <v>150</v>
      </c>
      <c r="AM97" s="100">
        <v>600</v>
      </c>
      <c r="AN97" s="99">
        <f t="shared" si="35"/>
        <v>-150</v>
      </c>
      <c r="AO97" s="99">
        <f t="shared" si="44"/>
        <v>150</v>
      </c>
      <c r="AP97" s="100"/>
      <c r="AQ97" s="100"/>
      <c r="AR97" s="100"/>
      <c r="AS97" s="100"/>
      <c r="AT97" s="100"/>
      <c r="AU97" s="100"/>
      <c r="AV97" s="100"/>
      <c r="AW97" s="99">
        <f t="shared" si="36"/>
        <v>150</v>
      </c>
      <c r="AX97" s="100"/>
      <c r="AY97" s="100">
        <f t="shared" si="37"/>
        <v>0</v>
      </c>
      <c r="BB97" s="104" t="str">
        <f t="shared" si="38"/>
        <v>Расчёт за 2010</v>
      </c>
      <c r="BF97" s="57" t="str">
        <f>IF(G97='База 2009'!AY98,"ДА","ПРОверитЬ")</f>
        <v>ДА</v>
      </c>
    </row>
    <row r="98" spans="1:58">
      <c r="A98" s="31">
        <v>96</v>
      </c>
      <c r="B98" s="9" t="s">
        <v>216</v>
      </c>
      <c r="C98" s="6" t="s">
        <v>14</v>
      </c>
      <c r="D98" s="10">
        <v>120</v>
      </c>
      <c r="E98" s="14" t="s">
        <v>908</v>
      </c>
      <c r="F98" s="10">
        <v>145</v>
      </c>
      <c r="G98" s="32">
        <v>25</v>
      </c>
      <c r="H98" s="32">
        <f t="shared" si="45"/>
        <v>435</v>
      </c>
      <c r="I98" s="33"/>
      <c r="J98" s="33"/>
      <c r="K98" s="33"/>
      <c r="L98" s="33"/>
      <c r="M98" s="33"/>
      <c r="N98" s="33"/>
      <c r="O98" s="33"/>
      <c r="P98" s="32">
        <f t="shared" si="32"/>
        <v>435</v>
      </c>
      <c r="Q98" s="33">
        <v>460</v>
      </c>
      <c r="R98" s="32">
        <f t="shared" si="40"/>
        <v>0</v>
      </c>
      <c r="S98" s="32">
        <f t="shared" si="42"/>
        <v>435</v>
      </c>
      <c r="T98" s="33"/>
      <c r="U98" s="33"/>
      <c r="V98" s="33"/>
      <c r="W98" s="33"/>
      <c r="X98" s="33"/>
      <c r="Y98" s="33"/>
      <c r="Z98" s="33"/>
      <c r="AA98" s="32">
        <f t="shared" si="33"/>
        <v>435</v>
      </c>
      <c r="AB98" s="33">
        <v>435</v>
      </c>
      <c r="AC98" s="32">
        <f t="shared" si="34"/>
        <v>0</v>
      </c>
      <c r="AD98" s="32">
        <f t="shared" si="43"/>
        <v>435</v>
      </c>
      <c r="AE98" s="33"/>
      <c r="AF98" s="33"/>
      <c r="AG98" s="33"/>
      <c r="AH98" s="33"/>
      <c r="AI98" s="33"/>
      <c r="AJ98" s="33"/>
      <c r="AK98" s="33"/>
      <c r="AL98" s="32">
        <f t="shared" si="27"/>
        <v>435</v>
      </c>
      <c r="AM98" s="33">
        <v>900</v>
      </c>
      <c r="AN98" s="32">
        <f t="shared" si="35"/>
        <v>-465</v>
      </c>
      <c r="AO98" s="32">
        <f t="shared" si="44"/>
        <v>435</v>
      </c>
      <c r="AP98" s="33"/>
      <c r="AQ98" s="33"/>
      <c r="AR98" s="33"/>
      <c r="AS98" s="33"/>
      <c r="AT98" s="33"/>
      <c r="AU98" s="33"/>
      <c r="AV98" s="33"/>
      <c r="AW98" s="32">
        <f t="shared" si="36"/>
        <v>435</v>
      </c>
      <c r="AX98" s="33"/>
      <c r="AY98" s="33">
        <f t="shared" si="37"/>
        <v>-30</v>
      </c>
      <c r="BB98" s="103" t="str">
        <f t="shared" si="38"/>
        <v>Предоплата за 2011</v>
      </c>
      <c r="BF98" s="27" t="str">
        <f>IF(G98='База 2009'!AY99,"ДА","ПРОверитЬ")</f>
        <v>ДА</v>
      </c>
    </row>
    <row r="99" spans="1:58">
      <c r="A99" s="31">
        <v>97</v>
      </c>
      <c r="B99" s="5" t="s">
        <v>218</v>
      </c>
      <c r="C99" s="6" t="s">
        <v>10</v>
      </c>
      <c r="D99" s="7">
        <v>135</v>
      </c>
      <c r="E99" s="14" t="s">
        <v>195</v>
      </c>
      <c r="F99" s="7">
        <v>135</v>
      </c>
      <c r="G99" s="32">
        <v>0</v>
      </c>
      <c r="H99" s="32">
        <f t="shared" si="45"/>
        <v>405</v>
      </c>
      <c r="I99" s="33"/>
      <c r="J99" s="33"/>
      <c r="K99" s="33"/>
      <c r="L99" s="33"/>
      <c r="M99" s="33"/>
      <c r="N99" s="33"/>
      <c r="O99" s="33"/>
      <c r="P99" s="32">
        <f t="shared" si="32"/>
        <v>405</v>
      </c>
      <c r="Q99" s="33"/>
      <c r="R99" s="32">
        <f t="shared" si="40"/>
        <v>405</v>
      </c>
      <c r="S99" s="32">
        <f t="shared" si="42"/>
        <v>405</v>
      </c>
      <c r="T99" s="33"/>
      <c r="U99" s="33"/>
      <c r="V99" s="33"/>
      <c r="W99" s="33"/>
      <c r="X99" s="33"/>
      <c r="Y99" s="33"/>
      <c r="Z99" s="33"/>
      <c r="AA99" s="32">
        <f t="shared" si="33"/>
        <v>405</v>
      </c>
      <c r="AB99" s="33">
        <v>810</v>
      </c>
      <c r="AC99" s="32">
        <f t="shared" si="34"/>
        <v>0</v>
      </c>
      <c r="AD99" s="32">
        <f t="shared" si="43"/>
        <v>405</v>
      </c>
      <c r="AE99" s="33"/>
      <c r="AF99" s="33"/>
      <c r="AG99" s="33"/>
      <c r="AH99" s="33"/>
      <c r="AI99" s="33"/>
      <c r="AJ99" s="33"/>
      <c r="AK99" s="33"/>
      <c r="AL99" s="32">
        <f t="shared" si="27"/>
        <v>405</v>
      </c>
      <c r="AM99" s="33">
        <v>405</v>
      </c>
      <c r="AN99" s="32">
        <f t="shared" si="35"/>
        <v>0</v>
      </c>
      <c r="AO99" s="32">
        <f t="shared" si="44"/>
        <v>405</v>
      </c>
      <c r="AP99" s="33"/>
      <c r="AQ99" s="33"/>
      <c r="AR99" s="33"/>
      <c r="AS99" s="33"/>
      <c r="AT99" s="33"/>
      <c r="AU99" s="33"/>
      <c r="AV99" s="33"/>
      <c r="AW99" s="32">
        <f t="shared" si="36"/>
        <v>405</v>
      </c>
      <c r="AX99" s="33">
        <v>405</v>
      </c>
      <c r="AY99" s="33">
        <f t="shared" si="37"/>
        <v>0</v>
      </c>
      <c r="BB99" s="103" t="str">
        <f t="shared" si="38"/>
        <v>Расчёт за 2010</v>
      </c>
      <c r="BF99" s="27" t="str">
        <f>IF(G99='База 2009'!AY100,"ДА","ПРОверитЬ")</f>
        <v>ДА</v>
      </c>
    </row>
    <row r="100" spans="1:58">
      <c r="A100" s="31">
        <v>98</v>
      </c>
      <c r="B100" s="5" t="s">
        <v>220</v>
      </c>
      <c r="C100" s="6" t="s">
        <v>10</v>
      </c>
      <c r="D100" s="7">
        <v>150</v>
      </c>
      <c r="E100" s="14" t="s">
        <v>222</v>
      </c>
      <c r="F100" s="7">
        <v>150</v>
      </c>
      <c r="G100" s="32">
        <v>0</v>
      </c>
      <c r="H100" s="32">
        <f t="shared" si="45"/>
        <v>450</v>
      </c>
      <c r="I100" s="33"/>
      <c r="J100" s="33"/>
      <c r="K100" s="33"/>
      <c r="L100" s="33">
        <v>155</v>
      </c>
      <c r="M100" s="33"/>
      <c r="N100" s="33"/>
      <c r="O100" s="33"/>
      <c r="P100" s="32">
        <f t="shared" si="32"/>
        <v>605</v>
      </c>
      <c r="Q100" s="33">
        <v>600</v>
      </c>
      <c r="R100" s="32">
        <f t="shared" si="40"/>
        <v>5</v>
      </c>
      <c r="S100" s="32">
        <f t="shared" si="42"/>
        <v>450</v>
      </c>
      <c r="T100" s="33"/>
      <c r="U100" s="33"/>
      <c r="V100" s="33"/>
      <c r="W100" s="33"/>
      <c r="X100" s="33"/>
      <c r="Y100" s="33"/>
      <c r="Z100" s="33"/>
      <c r="AA100" s="32">
        <f t="shared" si="33"/>
        <v>450</v>
      </c>
      <c r="AB100" s="33">
        <v>455</v>
      </c>
      <c r="AC100" s="32">
        <f t="shared" si="34"/>
        <v>0</v>
      </c>
      <c r="AD100" s="32">
        <f t="shared" si="43"/>
        <v>450</v>
      </c>
      <c r="AE100" s="33"/>
      <c r="AF100" s="33"/>
      <c r="AG100" s="33"/>
      <c r="AH100" s="33"/>
      <c r="AI100" s="33"/>
      <c r="AJ100" s="33"/>
      <c r="AK100" s="33"/>
      <c r="AL100" s="32">
        <f t="shared" si="27"/>
        <v>450</v>
      </c>
      <c r="AM100" s="33">
        <v>450</v>
      </c>
      <c r="AN100" s="32">
        <f t="shared" si="35"/>
        <v>0</v>
      </c>
      <c r="AO100" s="32">
        <f t="shared" si="44"/>
        <v>450</v>
      </c>
      <c r="AP100" s="33"/>
      <c r="AQ100" s="33"/>
      <c r="AR100" s="33"/>
      <c r="AS100" s="33"/>
      <c r="AT100" s="33"/>
      <c r="AU100" s="33"/>
      <c r="AV100" s="33"/>
      <c r="AW100" s="32">
        <f t="shared" si="36"/>
        <v>450</v>
      </c>
      <c r="AX100" s="33">
        <v>450</v>
      </c>
      <c r="AY100" s="33">
        <f t="shared" si="37"/>
        <v>0</v>
      </c>
      <c r="BB100" s="103" t="str">
        <f t="shared" si="38"/>
        <v>Расчёт за 2010</v>
      </c>
      <c r="BF100" s="27" t="str">
        <f>IF(G100='База 2009'!AY101,"ДА","ПРОверитЬ")</f>
        <v>ДА</v>
      </c>
    </row>
    <row r="101" spans="1:58">
      <c r="A101" s="31">
        <v>99</v>
      </c>
      <c r="B101" s="9" t="s">
        <v>223</v>
      </c>
      <c r="C101" s="6" t="s">
        <v>23</v>
      </c>
      <c r="D101" s="10">
        <v>70</v>
      </c>
      <c r="E101" s="14" t="s">
        <v>225</v>
      </c>
      <c r="F101" s="10">
        <v>85</v>
      </c>
      <c r="G101" s="32">
        <v>0</v>
      </c>
      <c r="H101" s="32">
        <f t="shared" si="45"/>
        <v>255</v>
      </c>
      <c r="I101" s="33"/>
      <c r="J101" s="33"/>
      <c r="K101" s="33"/>
      <c r="L101" s="33"/>
      <c r="M101" s="33"/>
      <c r="N101" s="33"/>
      <c r="O101" s="33"/>
      <c r="P101" s="32">
        <f t="shared" si="32"/>
        <v>255</v>
      </c>
      <c r="Q101" s="33">
        <v>1020</v>
      </c>
      <c r="R101" s="32">
        <f t="shared" si="40"/>
        <v>-765</v>
      </c>
      <c r="S101" s="32">
        <f t="shared" si="42"/>
        <v>255</v>
      </c>
      <c r="T101" s="33"/>
      <c r="U101" s="33"/>
      <c r="V101" s="33"/>
      <c r="W101" s="33"/>
      <c r="X101" s="33"/>
      <c r="Y101" s="33"/>
      <c r="Z101" s="33"/>
      <c r="AA101" s="32">
        <f t="shared" si="33"/>
        <v>255</v>
      </c>
      <c r="AB101" s="33"/>
      <c r="AC101" s="32">
        <f t="shared" si="34"/>
        <v>-510</v>
      </c>
      <c r="AD101" s="32">
        <f t="shared" si="43"/>
        <v>255</v>
      </c>
      <c r="AE101" s="33"/>
      <c r="AF101" s="33"/>
      <c r="AG101" s="33"/>
      <c r="AH101" s="33"/>
      <c r="AI101" s="33"/>
      <c r="AJ101" s="33"/>
      <c r="AK101" s="33"/>
      <c r="AL101" s="32">
        <f t="shared" si="27"/>
        <v>255</v>
      </c>
      <c r="AM101" s="33"/>
      <c r="AN101" s="32">
        <f t="shared" si="35"/>
        <v>-255</v>
      </c>
      <c r="AO101" s="32">
        <f t="shared" si="44"/>
        <v>255</v>
      </c>
      <c r="AP101" s="33"/>
      <c r="AQ101" s="33"/>
      <c r="AR101" s="33"/>
      <c r="AS101" s="33"/>
      <c r="AT101" s="33"/>
      <c r="AU101" s="33"/>
      <c r="AV101" s="33"/>
      <c r="AW101" s="32">
        <f t="shared" si="36"/>
        <v>255</v>
      </c>
      <c r="AX101" s="33">
        <v>1070</v>
      </c>
      <c r="AY101" s="33">
        <f t="shared" si="37"/>
        <v>-1070</v>
      </c>
      <c r="BB101" s="103" t="str">
        <f t="shared" si="38"/>
        <v>Предоплата за 2011</v>
      </c>
      <c r="BF101" s="27" t="str">
        <f>IF(G101='База 2009'!AY102,"ДА","ПРОверитЬ")</f>
        <v>ДА</v>
      </c>
    </row>
    <row r="102" spans="1:58">
      <c r="A102" s="31">
        <v>100</v>
      </c>
      <c r="B102" s="9" t="s">
        <v>226</v>
      </c>
      <c r="C102" s="6" t="s">
        <v>23</v>
      </c>
      <c r="D102" s="10">
        <v>70</v>
      </c>
      <c r="E102" s="14" t="s">
        <v>228</v>
      </c>
      <c r="F102" s="10">
        <v>90</v>
      </c>
      <c r="G102" s="32">
        <v>0</v>
      </c>
      <c r="H102" s="32">
        <f t="shared" si="45"/>
        <v>270</v>
      </c>
      <c r="I102" s="33"/>
      <c r="J102" s="33"/>
      <c r="K102" s="33"/>
      <c r="L102" s="33"/>
      <c r="M102" s="33"/>
      <c r="N102" s="33"/>
      <c r="O102" s="33"/>
      <c r="P102" s="32">
        <f t="shared" si="32"/>
        <v>270</v>
      </c>
      <c r="Q102" s="33">
        <v>270</v>
      </c>
      <c r="R102" s="32">
        <f t="shared" si="40"/>
        <v>0</v>
      </c>
      <c r="S102" s="32">
        <f t="shared" si="42"/>
        <v>270</v>
      </c>
      <c r="T102" s="33">
        <v>50</v>
      </c>
      <c r="U102" s="33"/>
      <c r="V102" s="33"/>
      <c r="W102" s="33"/>
      <c r="X102" s="33"/>
      <c r="Y102" s="33"/>
      <c r="Z102" s="33"/>
      <c r="AA102" s="32">
        <f t="shared" si="33"/>
        <v>320</v>
      </c>
      <c r="AB102" s="33">
        <v>320</v>
      </c>
      <c r="AC102" s="32">
        <f t="shared" si="34"/>
        <v>0</v>
      </c>
      <c r="AD102" s="32">
        <f t="shared" si="43"/>
        <v>270</v>
      </c>
      <c r="AE102" s="33"/>
      <c r="AF102" s="33">
        <v>145</v>
      </c>
      <c r="AG102" s="33"/>
      <c r="AH102" s="33"/>
      <c r="AI102" s="33"/>
      <c r="AJ102" s="33"/>
      <c r="AK102" s="33"/>
      <c r="AL102" s="32">
        <f t="shared" si="27"/>
        <v>415</v>
      </c>
      <c r="AM102" s="33">
        <v>685</v>
      </c>
      <c r="AN102" s="32">
        <f t="shared" si="35"/>
        <v>-270</v>
      </c>
      <c r="AO102" s="32">
        <f t="shared" si="44"/>
        <v>270</v>
      </c>
      <c r="AP102" s="33"/>
      <c r="AQ102" s="33"/>
      <c r="AR102" s="33"/>
      <c r="AS102" s="33"/>
      <c r="AT102" s="33"/>
      <c r="AU102" s="33"/>
      <c r="AV102" s="33"/>
      <c r="AW102" s="32">
        <f t="shared" si="36"/>
        <v>270</v>
      </c>
      <c r="AX102" s="33"/>
      <c r="AY102" s="33">
        <f t="shared" si="37"/>
        <v>0</v>
      </c>
      <c r="BB102" s="103" t="str">
        <f t="shared" si="38"/>
        <v>Расчёт за 2010</v>
      </c>
      <c r="BF102" s="27" t="str">
        <f>IF(G102='База 2009'!AY103,"ДА","ПРОверитЬ")</f>
        <v>ДА</v>
      </c>
    </row>
    <row r="103" spans="1:58">
      <c r="A103" s="31">
        <v>101</v>
      </c>
      <c r="B103" s="9" t="s">
        <v>229</v>
      </c>
      <c r="C103" s="6" t="s">
        <v>23</v>
      </c>
      <c r="D103" s="10">
        <v>50</v>
      </c>
      <c r="E103" s="14" t="s">
        <v>231</v>
      </c>
      <c r="F103" s="10">
        <v>65</v>
      </c>
      <c r="G103" s="32">
        <v>0</v>
      </c>
      <c r="H103" s="32">
        <f t="shared" si="45"/>
        <v>195</v>
      </c>
      <c r="I103" s="33"/>
      <c r="J103" s="33">
        <v>50</v>
      </c>
      <c r="K103" s="33"/>
      <c r="L103" s="33"/>
      <c r="M103" s="33"/>
      <c r="N103" s="33"/>
      <c r="O103" s="33"/>
      <c r="P103" s="32">
        <f t="shared" si="32"/>
        <v>245</v>
      </c>
      <c r="Q103" s="33">
        <v>880</v>
      </c>
      <c r="R103" s="32">
        <f t="shared" si="40"/>
        <v>-635</v>
      </c>
      <c r="S103" s="32">
        <f t="shared" si="42"/>
        <v>195</v>
      </c>
      <c r="T103" s="33"/>
      <c r="U103" s="33">
        <v>50</v>
      </c>
      <c r="V103" s="33"/>
      <c r="W103" s="33"/>
      <c r="X103" s="33"/>
      <c r="Y103" s="33"/>
      <c r="Z103" s="33"/>
      <c r="AA103" s="32">
        <f t="shared" si="33"/>
        <v>245</v>
      </c>
      <c r="AB103" s="33"/>
      <c r="AC103" s="32">
        <f t="shared" si="34"/>
        <v>-390</v>
      </c>
      <c r="AD103" s="32">
        <f t="shared" si="43"/>
        <v>195</v>
      </c>
      <c r="AE103" s="33"/>
      <c r="AF103" s="33"/>
      <c r="AG103" s="33"/>
      <c r="AH103" s="33"/>
      <c r="AI103" s="33"/>
      <c r="AJ103" s="33"/>
      <c r="AK103" s="33"/>
      <c r="AL103" s="32">
        <f t="shared" si="27"/>
        <v>195</v>
      </c>
      <c r="AM103" s="33"/>
      <c r="AN103" s="32">
        <f t="shared" si="35"/>
        <v>-195</v>
      </c>
      <c r="AO103" s="32">
        <f t="shared" si="44"/>
        <v>195</v>
      </c>
      <c r="AP103" s="33"/>
      <c r="AQ103" s="33"/>
      <c r="AR103" s="33"/>
      <c r="AS103" s="33"/>
      <c r="AT103" s="33"/>
      <c r="AU103" s="33"/>
      <c r="AV103" s="33"/>
      <c r="AW103" s="32">
        <f t="shared" si="36"/>
        <v>195</v>
      </c>
      <c r="AX103" s="33"/>
      <c r="AY103" s="33">
        <f t="shared" si="37"/>
        <v>0</v>
      </c>
      <c r="BB103" s="103" t="str">
        <f t="shared" si="38"/>
        <v>Расчёт за 2010</v>
      </c>
      <c r="BF103" s="27" t="str">
        <f>IF(G103='База 2009'!AY104,"ДА","ПРОверитЬ")</f>
        <v>ДА</v>
      </c>
    </row>
    <row r="104" spans="1:58">
      <c r="A104" s="31">
        <v>102</v>
      </c>
      <c r="B104" s="9" t="s">
        <v>232</v>
      </c>
      <c r="C104" s="6" t="s">
        <v>23</v>
      </c>
      <c r="D104" s="10">
        <v>70</v>
      </c>
      <c r="E104" s="14" t="s">
        <v>234</v>
      </c>
      <c r="F104" s="10">
        <v>85</v>
      </c>
      <c r="G104" s="32">
        <v>0</v>
      </c>
      <c r="H104" s="32">
        <f t="shared" si="45"/>
        <v>255</v>
      </c>
      <c r="I104" s="33"/>
      <c r="J104" s="33"/>
      <c r="K104" s="33"/>
      <c r="L104" s="33"/>
      <c r="M104" s="33"/>
      <c r="N104" s="33"/>
      <c r="O104" s="33"/>
      <c r="P104" s="32">
        <f t="shared" si="32"/>
        <v>255</v>
      </c>
      <c r="Q104" s="33"/>
      <c r="R104" s="32">
        <f t="shared" si="40"/>
        <v>255</v>
      </c>
      <c r="S104" s="32">
        <f t="shared" si="42"/>
        <v>255</v>
      </c>
      <c r="T104" s="33"/>
      <c r="U104" s="33"/>
      <c r="V104" s="33"/>
      <c r="W104" s="33"/>
      <c r="X104" s="33"/>
      <c r="Y104" s="33"/>
      <c r="Z104" s="33"/>
      <c r="AA104" s="32">
        <f t="shared" si="33"/>
        <v>255</v>
      </c>
      <c r="AB104" s="33">
        <v>1020</v>
      </c>
      <c r="AC104" s="32">
        <f t="shared" si="34"/>
        <v>-510</v>
      </c>
      <c r="AD104" s="32">
        <f t="shared" si="43"/>
        <v>255</v>
      </c>
      <c r="AE104" s="33"/>
      <c r="AF104" s="33"/>
      <c r="AG104" s="33"/>
      <c r="AH104" s="33"/>
      <c r="AI104" s="33"/>
      <c r="AJ104" s="33"/>
      <c r="AK104" s="33"/>
      <c r="AL104" s="32">
        <f t="shared" si="27"/>
        <v>255</v>
      </c>
      <c r="AM104" s="33"/>
      <c r="AN104" s="32">
        <f t="shared" si="35"/>
        <v>-255</v>
      </c>
      <c r="AO104" s="32">
        <f t="shared" si="44"/>
        <v>255</v>
      </c>
      <c r="AP104" s="33"/>
      <c r="AQ104" s="33"/>
      <c r="AR104" s="33"/>
      <c r="AS104" s="33"/>
      <c r="AT104" s="33"/>
      <c r="AU104" s="33"/>
      <c r="AV104" s="33"/>
      <c r="AW104" s="32">
        <f t="shared" si="36"/>
        <v>255</v>
      </c>
      <c r="AX104" s="33"/>
      <c r="AY104" s="33">
        <f t="shared" si="37"/>
        <v>0</v>
      </c>
      <c r="BB104" s="103" t="str">
        <f t="shared" si="38"/>
        <v>Расчёт за 2010</v>
      </c>
      <c r="BF104" s="27" t="str">
        <f>IF(G104='База 2009'!AY105,"ДА","ПРОверитЬ")</f>
        <v>ДА</v>
      </c>
    </row>
    <row r="105" spans="1:58">
      <c r="A105" s="31">
        <v>103</v>
      </c>
      <c r="B105" s="9" t="s">
        <v>235</v>
      </c>
      <c r="C105" s="6" t="s">
        <v>23</v>
      </c>
      <c r="D105" s="10">
        <v>65</v>
      </c>
      <c r="E105" s="14" t="s">
        <v>237</v>
      </c>
      <c r="F105" s="10">
        <v>80</v>
      </c>
      <c r="G105" s="32">
        <v>480</v>
      </c>
      <c r="H105" s="32">
        <f t="shared" si="45"/>
        <v>240</v>
      </c>
      <c r="I105" s="33">
        <v>50</v>
      </c>
      <c r="J105" s="33"/>
      <c r="K105" s="33"/>
      <c r="L105" s="33"/>
      <c r="M105" s="33"/>
      <c r="N105" s="33"/>
      <c r="O105" s="33"/>
      <c r="P105" s="32">
        <f t="shared" si="32"/>
        <v>290</v>
      </c>
      <c r="Q105" s="33">
        <v>720</v>
      </c>
      <c r="R105" s="32">
        <f t="shared" ref="R105:R136" si="46">G105+P105-Q105</f>
        <v>50</v>
      </c>
      <c r="S105" s="32">
        <f t="shared" si="42"/>
        <v>240</v>
      </c>
      <c r="T105" s="33"/>
      <c r="U105" s="33"/>
      <c r="V105" s="33"/>
      <c r="W105" s="33"/>
      <c r="X105" s="33"/>
      <c r="Y105" s="33"/>
      <c r="Z105" s="33"/>
      <c r="AA105" s="32">
        <f t="shared" si="33"/>
        <v>240</v>
      </c>
      <c r="AB105" s="33"/>
      <c r="AC105" s="32">
        <f t="shared" si="34"/>
        <v>290</v>
      </c>
      <c r="AD105" s="32">
        <f t="shared" si="43"/>
        <v>240</v>
      </c>
      <c r="AE105" s="33"/>
      <c r="AF105" s="33"/>
      <c r="AG105" s="33"/>
      <c r="AH105" s="33"/>
      <c r="AI105" s="33"/>
      <c r="AJ105" s="33"/>
      <c r="AK105" s="33"/>
      <c r="AL105" s="32">
        <f t="shared" si="27"/>
        <v>240</v>
      </c>
      <c r="AM105" s="33"/>
      <c r="AN105" s="32">
        <f t="shared" si="35"/>
        <v>530</v>
      </c>
      <c r="AO105" s="32">
        <f t="shared" si="44"/>
        <v>240</v>
      </c>
      <c r="AP105" s="33"/>
      <c r="AQ105" s="33"/>
      <c r="AR105" s="33"/>
      <c r="AS105" s="33"/>
      <c r="AT105" s="33"/>
      <c r="AU105" s="33"/>
      <c r="AV105" s="33"/>
      <c r="AW105" s="32">
        <f t="shared" si="36"/>
        <v>240</v>
      </c>
      <c r="AX105" s="33">
        <v>800</v>
      </c>
      <c r="AY105" s="33">
        <f t="shared" si="37"/>
        <v>-30</v>
      </c>
      <c r="BB105" s="103" t="str">
        <f t="shared" si="38"/>
        <v>Предоплата за 2011</v>
      </c>
      <c r="BF105" s="27" t="str">
        <f>IF(G105='База 2009'!AY106,"ДА","ПРОверитЬ")</f>
        <v>ДА</v>
      </c>
    </row>
    <row r="106" spans="1:58">
      <c r="A106" s="31">
        <v>104</v>
      </c>
      <c r="B106" s="9" t="s">
        <v>238</v>
      </c>
      <c r="C106" s="6" t="s">
        <v>23</v>
      </c>
      <c r="D106" s="10">
        <v>200</v>
      </c>
      <c r="E106" s="14" t="s">
        <v>12</v>
      </c>
      <c r="F106" s="10">
        <v>200</v>
      </c>
      <c r="G106" s="32">
        <v>0</v>
      </c>
      <c r="H106" s="32">
        <f t="shared" si="45"/>
        <v>600</v>
      </c>
      <c r="I106" s="33"/>
      <c r="J106" s="33"/>
      <c r="K106" s="33"/>
      <c r="L106" s="33"/>
      <c r="M106" s="33"/>
      <c r="N106" s="33"/>
      <c r="O106" s="33"/>
      <c r="P106" s="32">
        <f t="shared" si="32"/>
        <v>600</v>
      </c>
      <c r="Q106" s="33"/>
      <c r="R106" s="32">
        <f t="shared" si="46"/>
        <v>600</v>
      </c>
      <c r="S106" s="32">
        <f t="shared" si="42"/>
        <v>600</v>
      </c>
      <c r="T106" s="33"/>
      <c r="U106" s="33"/>
      <c r="V106" s="33"/>
      <c r="W106" s="33"/>
      <c r="X106" s="33"/>
      <c r="Y106" s="33"/>
      <c r="Z106" s="33"/>
      <c r="AA106" s="32">
        <f t="shared" si="33"/>
        <v>600</v>
      </c>
      <c r="AB106" s="33">
        <v>600</v>
      </c>
      <c r="AC106" s="32">
        <f t="shared" si="34"/>
        <v>600</v>
      </c>
      <c r="AD106" s="32">
        <f t="shared" si="43"/>
        <v>600</v>
      </c>
      <c r="AE106" s="33"/>
      <c r="AF106" s="33"/>
      <c r="AG106" s="33"/>
      <c r="AH106" s="33"/>
      <c r="AI106" s="33"/>
      <c r="AJ106" s="33"/>
      <c r="AK106" s="33"/>
      <c r="AL106" s="32">
        <f t="shared" si="27"/>
        <v>600</v>
      </c>
      <c r="AM106" s="33">
        <v>600</v>
      </c>
      <c r="AN106" s="32">
        <f t="shared" si="35"/>
        <v>600</v>
      </c>
      <c r="AO106" s="32">
        <f t="shared" si="44"/>
        <v>600</v>
      </c>
      <c r="AP106" s="33"/>
      <c r="AQ106" s="33"/>
      <c r="AR106" s="33"/>
      <c r="AS106" s="33"/>
      <c r="AT106" s="33"/>
      <c r="AU106" s="33"/>
      <c r="AV106" s="33"/>
      <c r="AW106" s="32">
        <f t="shared" si="36"/>
        <v>600</v>
      </c>
      <c r="AX106" s="33">
        <v>600</v>
      </c>
      <c r="AY106" s="33">
        <f t="shared" si="37"/>
        <v>600</v>
      </c>
      <c r="BB106" s="103" t="str">
        <f t="shared" si="38"/>
        <v>Долг</v>
      </c>
      <c r="BF106" s="27" t="str">
        <f>IF(G106='База 2009'!AY107,"ДА","ПРОверитЬ")</f>
        <v>ДА</v>
      </c>
    </row>
    <row r="107" spans="1:58">
      <c r="A107" s="31">
        <v>105</v>
      </c>
      <c r="B107" s="9" t="s">
        <v>241</v>
      </c>
      <c r="C107" s="6" t="s">
        <v>23</v>
      </c>
      <c r="D107" s="10">
        <v>25</v>
      </c>
      <c r="E107" s="14" t="s">
        <v>243</v>
      </c>
      <c r="F107" s="10">
        <v>35</v>
      </c>
      <c r="G107" s="32">
        <v>0</v>
      </c>
      <c r="H107" s="32">
        <f t="shared" si="45"/>
        <v>105</v>
      </c>
      <c r="I107" s="33"/>
      <c r="J107" s="33"/>
      <c r="K107" s="33"/>
      <c r="L107" s="33"/>
      <c r="M107" s="33"/>
      <c r="N107" s="33"/>
      <c r="O107" s="33"/>
      <c r="P107" s="32">
        <f t="shared" si="32"/>
        <v>105</v>
      </c>
      <c r="Q107" s="33"/>
      <c r="R107" s="32">
        <f t="shared" si="46"/>
        <v>105</v>
      </c>
      <c r="S107" s="32">
        <f t="shared" si="42"/>
        <v>105</v>
      </c>
      <c r="T107" s="33"/>
      <c r="U107" s="33"/>
      <c r="V107" s="33"/>
      <c r="W107" s="33"/>
      <c r="X107" s="33"/>
      <c r="Y107" s="33"/>
      <c r="Z107" s="33"/>
      <c r="AA107" s="32">
        <f t="shared" si="33"/>
        <v>105</v>
      </c>
      <c r="AB107" s="33">
        <v>420</v>
      </c>
      <c r="AC107" s="32">
        <f t="shared" si="34"/>
        <v>-210</v>
      </c>
      <c r="AD107" s="32">
        <f t="shared" si="43"/>
        <v>105</v>
      </c>
      <c r="AE107" s="33"/>
      <c r="AF107" s="33"/>
      <c r="AG107" s="33"/>
      <c r="AH107" s="33"/>
      <c r="AI107" s="33"/>
      <c r="AJ107" s="33"/>
      <c r="AK107" s="33"/>
      <c r="AL107" s="32">
        <f t="shared" si="27"/>
        <v>105</v>
      </c>
      <c r="AM107" s="33"/>
      <c r="AN107" s="32">
        <f t="shared" si="35"/>
        <v>-105</v>
      </c>
      <c r="AO107" s="32">
        <f t="shared" si="44"/>
        <v>105</v>
      </c>
      <c r="AP107" s="33"/>
      <c r="AQ107" s="33"/>
      <c r="AR107" s="33"/>
      <c r="AS107" s="33"/>
      <c r="AT107" s="33"/>
      <c r="AU107" s="33"/>
      <c r="AV107" s="33"/>
      <c r="AW107" s="32">
        <f t="shared" si="36"/>
        <v>105</v>
      </c>
      <c r="AX107" s="33"/>
      <c r="AY107" s="33">
        <f t="shared" si="37"/>
        <v>0</v>
      </c>
      <c r="BB107" s="103" t="str">
        <f t="shared" si="38"/>
        <v>Расчёт за 2010</v>
      </c>
      <c r="BF107" s="27" t="str">
        <f>IF(G107='База 2009'!AY108,"ДА","ПРОверитЬ")</f>
        <v>ДА</v>
      </c>
    </row>
    <row r="108" spans="1:58">
      <c r="A108" s="31">
        <v>106</v>
      </c>
      <c r="B108" s="9" t="s">
        <v>244</v>
      </c>
      <c r="C108" s="6" t="s">
        <v>23</v>
      </c>
      <c r="D108" s="10"/>
      <c r="E108" s="14" t="s">
        <v>245</v>
      </c>
      <c r="F108" s="10">
        <v>50</v>
      </c>
      <c r="G108" s="32">
        <v>0</v>
      </c>
      <c r="H108" s="32">
        <f t="shared" si="45"/>
        <v>150</v>
      </c>
      <c r="I108" s="33"/>
      <c r="J108" s="33"/>
      <c r="K108" s="33"/>
      <c r="L108" s="33"/>
      <c r="M108" s="33"/>
      <c r="N108" s="33"/>
      <c r="O108" s="33"/>
      <c r="P108" s="32">
        <f t="shared" si="32"/>
        <v>150</v>
      </c>
      <c r="Q108" s="33">
        <v>300</v>
      </c>
      <c r="R108" s="32">
        <f t="shared" si="46"/>
        <v>-150</v>
      </c>
      <c r="S108" s="32">
        <f t="shared" si="42"/>
        <v>150</v>
      </c>
      <c r="T108" s="33">
        <v>60</v>
      </c>
      <c r="U108" s="33">
        <v>50</v>
      </c>
      <c r="V108" s="33"/>
      <c r="W108" s="33"/>
      <c r="X108" s="33"/>
      <c r="Y108" s="33"/>
      <c r="Z108" s="33"/>
      <c r="AA108" s="32">
        <f t="shared" si="33"/>
        <v>260</v>
      </c>
      <c r="AB108" s="33"/>
      <c r="AC108" s="32">
        <f t="shared" si="34"/>
        <v>110</v>
      </c>
      <c r="AD108" s="32">
        <f t="shared" si="43"/>
        <v>150</v>
      </c>
      <c r="AE108" s="33"/>
      <c r="AF108" s="33"/>
      <c r="AG108" s="33"/>
      <c r="AH108" s="33"/>
      <c r="AI108" s="33"/>
      <c r="AJ108" s="33"/>
      <c r="AK108" s="33">
        <v>545</v>
      </c>
      <c r="AL108" s="32">
        <f t="shared" si="27"/>
        <v>695</v>
      </c>
      <c r="AM108" s="33">
        <v>955</v>
      </c>
      <c r="AN108" s="32">
        <f t="shared" si="35"/>
        <v>-150</v>
      </c>
      <c r="AO108" s="32">
        <f t="shared" si="44"/>
        <v>150</v>
      </c>
      <c r="AP108" s="33"/>
      <c r="AQ108" s="33">
        <v>50</v>
      </c>
      <c r="AR108" s="33"/>
      <c r="AS108" s="33"/>
      <c r="AT108" s="33"/>
      <c r="AU108" s="33"/>
      <c r="AV108" s="33">
        <v>50</v>
      </c>
      <c r="AW108" s="32">
        <f t="shared" si="36"/>
        <v>250</v>
      </c>
      <c r="AX108" s="33">
        <v>100</v>
      </c>
      <c r="AY108" s="33">
        <f t="shared" si="37"/>
        <v>0</v>
      </c>
      <c r="BB108" s="103" t="str">
        <f t="shared" si="38"/>
        <v>Расчёт за 2010</v>
      </c>
      <c r="BF108" s="27" t="str">
        <f>IF(G108='База 2009'!AY109,"ДА","ПРОверитЬ")</f>
        <v>ДА</v>
      </c>
    </row>
    <row r="109" spans="1:58">
      <c r="A109" s="31">
        <v>107</v>
      </c>
      <c r="B109" s="9" t="s">
        <v>246</v>
      </c>
      <c r="C109" s="6" t="s">
        <v>14</v>
      </c>
      <c r="D109" s="10">
        <v>90</v>
      </c>
      <c r="E109" s="14" t="s">
        <v>247</v>
      </c>
      <c r="F109" s="10">
        <v>120</v>
      </c>
      <c r="G109" s="32">
        <v>-360</v>
      </c>
      <c r="H109" s="32">
        <f t="shared" si="45"/>
        <v>360</v>
      </c>
      <c r="I109" s="33"/>
      <c r="J109" s="33"/>
      <c r="K109" s="33"/>
      <c r="L109" s="33"/>
      <c r="M109" s="33"/>
      <c r="N109" s="33"/>
      <c r="O109" s="33"/>
      <c r="P109" s="32">
        <f t="shared" si="32"/>
        <v>360</v>
      </c>
      <c r="Q109" s="33"/>
      <c r="R109" s="32">
        <f t="shared" si="46"/>
        <v>0</v>
      </c>
      <c r="S109" s="32">
        <f t="shared" si="42"/>
        <v>360</v>
      </c>
      <c r="T109" s="33">
        <v>50</v>
      </c>
      <c r="U109" s="33"/>
      <c r="V109" s="33"/>
      <c r="W109" s="33"/>
      <c r="X109" s="33"/>
      <c r="Y109" s="33"/>
      <c r="Z109" s="33"/>
      <c r="AA109" s="32">
        <f t="shared" si="33"/>
        <v>410</v>
      </c>
      <c r="AB109" s="33">
        <v>270</v>
      </c>
      <c r="AC109" s="32">
        <f t="shared" si="34"/>
        <v>140</v>
      </c>
      <c r="AD109" s="32">
        <f t="shared" si="43"/>
        <v>360</v>
      </c>
      <c r="AE109" s="33"/>
      <c r="AF109" s="33">
        <v>50</v>
      </c>
      <c r="AG109" s="33"/>
      <c r="AH109" s="33"/>
      <c r="AI109" s="33"/>
      <c r="AJ109" s="33"/>
      <c r="AK109" s="33"/>
      <c r="AL109" s="32">
        <f t="shared" si="27"/>
        <v>410</v>
      </c>
      <c r="AM109" s="33">
        <v>550</v>
      </c>
      <c r="AN109" s="32">
        <f t="shared" si="35"/>
        <v>0</v>
      </c>
      <c r="AO109" s="32">
        <f t="shared" si="44"/>
        <v>360</v>
      </c>
      <c r="AP109" s="33">
        <v>50</v>
      </c>
      <c r="AQ109" s="33"/>
      <c r="AR109" s="33"/>
      <c r="AS109" s="33"/>
      <c r="AT109" s="33"/>
      <c r="AU109" s="33"/>
      <c r="AV109" s="33"/>
      <c r="AW109" s="32">
        <f t="shared" si="36"/>
        <v>410</v>
      </c>
      <c r="AX109" s="33">
        <v>1585</v>
      </c>
      <c r="AY109" s="33">
        <f t="shared" si="37"/>
        <v>-1175</v>
      </c>
      <c r="BB109" s="103" t="str">
        <f t="shared" si="38"/>
        <v>Предоплата за 2011</v>
      </c>
      <c r="BF109" s="27" t="str">
        <f>IF(G109='База 2009'!AY110,"ДА","ПРОверитЬ")</f>
        <v>ДА</v>
      </c>
    </row>
    <row r="110" spans="1:58">
      <c r="A110" s="31">
        <v>108</v>
      </c>
      <c r="B110" s="9" t="s">
        <v>248</v>
      </c>
      <c r="C110" s="6" t="s">
        <v>23</v>
      </c>
      <c r="D110" s="10">
        <v>50</v>
      </c>
      <c r="E110" s="14" t="s">
        <v>12</v>
      </c>
      <c r="F110" s="10">
        <v>65</v>
      </c>
      <c r="G110" s="32">
        <v>0</v>
      </c>
      <c r="H110" s="32">
        <f t="shared" si="45"/>
        <v>195</v>
      </c>
      <c r="I110" s="33"/>
      <c r="J110" s="33"/>
      <c r="K110" s="33"/>
      <c r="L110" s="33"/>
      <c r="M110" s="33"/>
      <c r="N110" s="33"/>
      <c r="O110" s="33"/>
      <c r="P110" s="32">
        <f t="shared" si="32"/>
        <v>195</v>
      </c>
      <c r="Q110" s="33">
        <v>780</v>
      </c>
      <c r="R110" s="32">
        <f t="shared" si="46"/>
        <v>-585</v>
      </c>
      <c r="S110" s="32">
        <f t="shared" si="42"/>
        <v>195</v>
      </c>
      <c r="T110" s="33"/>
      <c r="U110" s="33"/>
      <c r="V110" s="33"/>
      <c r="W110" s="33"/>
      <c r="X110" s="33"/>
      <c r="Y110" s="33"/>
      <c r="Z110" s="33"/>
      <c r="AA110" s="32">
        <f t="shared" si="33"/>
        <v>195</v>
      </c>
      <c r="AB110" s="33">
        <v>50</v>
      </c>
      <c r="AC110" s="32">
        <f t="shared" si="34"/>
        <v>-440</v>
      </c>
      <c r="AD110" s="32">
        <f t="shared" si="43"/>
        <v>195</v>
      </c>
      <c r="AE110" s="33">
        <v>50</v>
      </c>
      <c r="AF110" s="33"/>
      <c r="AG110" s="33"/>
      <c r="AH110" s="33"/>
      <c r="AI110" s="33"/>
      <c r="AJ110" s="33"/>
      <c r="AK110" s="33"/>
      <c r="AL110" s="32">
        <f t="shared" si="27"/>
        <v>245</v>
      </c>
      <c r="AM110" s="33"/>
      <c r="AN110" s="32">
        <f t="shared" si="35"/>
        <v>-195</v>
      </c>
      <c r="AO110" s="32">
        <f t="shared" si="44"/>
        <v>195</v>
      </c>
      <c r="AP110" s="33"/>
      <c r="AQ110" s="33"/>
      <c r="AR110" s="33"/>
      <c r="AS110" s="33"/>
      <c r="AT110" s="33"/>
      <c r="AU110" s="33"/>
      <c r="AV110" s="33"/>
      <c r="AW110" s="32">
        <f t="shared" si="36"/>
        <v>195</v>
      </c>
      <c r="AX110" s="33"/>
      <c r="AY110" s="33">
        <f t="shared" si="37"/>
        <v>0</v>
      </c>
      <c r="BB110" s="103" t="str">
        <f t="shared" si="38"/>
        <v>Расчёт за 2010</v>
      </c>
      <c r="BF110" s="27" t="str">
        <f>IF(G110='База 2009'!AY111,"ДА","ПРОверитЬ")</f>
        <v>ДА</v>
      </c>
    </row>
    <row r="111" spans="1:58">
      <c r="A111" s="31">
        <v>109</v>
      </c>
      <c r="B111" s="9" t="s">
        <v>866</v>
      </c>
      <c r="C111" s="6" t="s">
        <v>14</v>
      </c>
      <c r="D111" s="10"/>
      <c r="E111" s="14" t="s">
        <v>867</v>
      </c>
      <c r="F111" s="10">
        <v>25</v>
      </c>
      <c r="G111" s="32">
        <v>0</v>
      </c>
      <c r="H111" s="32">
        <v>150</v>
      </c>
      <c r="I111" s="33"/>
      <c r="J111" s="33"/>
      <c r="K111" s="33"/>
      <c r="L111" s="33"/>
      <c r="M111" s="33"/>
      <c r="N111" s="33"/>
      <c r="O111" s="33"/>
      <c r="P111" s="32">
        <f t="shared" si="32"/>
        <v>150</v>
      </c>
      <c r="Q111" s="33"/>
      <c r="R111" s="32">
        <f t="shared" si="46"/>
        <v>150</v>
      </c>
      <c r="S111" s="32">
        <v>150</v>
      </c>
      <c r="T111" s="33"/>
      <c r="U111" s="33"/>
      <c r="V111" s="33"/>
      <c r="W111" s="33"/>
      <c r="X111" s="33"/>
      <c r="Y111" s="33"/>
      <c r="Z111" s="33"/>
      <c r="AA111" s="32">
        <f t="shared" si="33"/>
        <v>150</v>
      </c>
      <c r="AB111" s="33">
        <v>300</v>
      </c>
      <c r="AC111" s="32">
        <f t="shared" si="34"/>
        <v>0</v>
      </c>
      <c r="AD111" s="32">
        <f t="shared" si="43"/>
        <v>75</v>
      </c>
      <c r="AE111" s="33"/>
      <c r="AF111" s="33"/>
      <c r="AG111" s="33"/>
      <c r="AH111" s="33"/>
      <c r="AI111" s="33"/>
      <c r="AJ111" s="33"/>
      <c r="AK111" s="33"/>
      <c r="AL111" s="32">
        <f t="shared" si="27"/>
        <v>75</v>
      </c>
      <c r="AM111" s="33">
        <v>75</v>
      </c>
      <c r="AN111" s="32">
        <f t="shared" si="35"/>
        <v>0</v>
      </c>
      <c r="AO111" s="32">
        <f t="shared" si="44"/>
        <v>75</v>
      </c>
      <c r="AP111" s="33"/>
      <c r="AQ111" s="33"/>
      <c r="AR111" s="33"/>
      <c r="AS111" s="33"/>
      <c r="AT111" s="33"/>
      <c r="AU111" s="33"/>
      <c r="AV111" s="33"/>
      <c r="AW111" s="32">
        <f t="shared" si="36"/>
        <v>75</v>
      </c>
      <c r="AX111" s="33">
        <v>75</v>
      </c>
      <c r="AY111" s="33">
        <f t="shared" si="37"/>
        <v>0</v>
      </c>
      <c r="BB111" s="103" t="str">
        <f t="shared" si="38"/>
        <v>Расчёт за 2010</v>
      </c>
      <c r="BF111" s="27" t="str">
        <f>IF(G111='База 2009'!AY112,"ДА","ПРОверитЬ")</f>
        <v>ДА</v>
      </c>
    </row>
    <row r="112" spans="1:58">
      <c r="A112" s="31">
        <v>110</v>
      </c>
      <c r="B112" s="5" t="s">
        <v>250</v>
      </c>
      <c r="C112" s="6" t="s">
        <v>10</v>
      </c>
      <c r="D112" s="7">
        <v>70</v>
      </c>
      <c r="E112" s="14" t="s">
        <v>900</v>
      </c>
      <c r="F112" s="7">
        <v>85</v>
      </c>
      <c r="G112" s="32">
        <v>60</v>
      </c>
      <c r="H112" s="32">
        <f>F112*3</f>
        <v>255</v>
      </c>
      <c r="I112" s="33"/>
      <c r="J112" s="33"/>
      <c r="K112" s="33"/>
      <c r="L112" s="33"/>
      <c r="M112" s="33"/>
      <c r="N112" s="33"/>
      <c r="O112" s="33"/>
      <c r="P112" s="32">
        <f t="shared" si="32"/>
        <v>255</v>
      </c>
      <c r="Q112" s="33">
        <v>570</v>
      </c>
      <c r="R112" s="32">
        <f t="shared" si="46"/>
        <v>-255</v>
      </c>
      <c r="S112" s="32">
        <f>F112*3</f>
        <v>255</v>
      </c>
      <c r="T112" s="33"/>
      <c r="U112" s="33"/>
      <c r="V112" s="33"/>
      <c r="W112" s="33"/>
      <c r="X112" s="33"/>
      <c r="Y112" s="33"/>
      <c r="Z112" s="33"/>
      <c r="AA112" s="32">
        <f t="shared" si="33"/>
        <v>255</v>
      </c>
      <c r="AB112" s="33"/>
      <c r="AC112" s="32">
        <f t="shared" si="34"/>
        <v>0</v>
      </c>
      <c r="AD112" s="32">
        <f t="shared" si="43"/>
        <v>255</v>
      </c>
      <c r="AE112" s="33"/>
      <c r="AF112" s="33"/>
      <c r="AG112" s="33"/>
      <c r="AH112" s="33"/>
      <c r="AI112" s="33"/>
      <c r="AJ112" s="33"/>
      <c r="AK112" s="33"/>
      <c r="AL112" s="32">
        <f t="shared" si="27"/>
        <v>255</v>
      </c>
      <c r="AM112" s="33">
        <v>255</v>
      </c>
      <c r="AN112" s="32">
        <f t="shared" si="35"/>
        <v>0</v>
      </c>
      <c r="AO112" s="32">
        <f t="shared" si="44"/>
        <v>255</v>
      </c>
      <c r="AP112" s="33"/>
      <c r="AQ112" s="33"/>
      <c r="AR112" s="33"/>
      <c r="AS112" s="33"/>
      <c r="AT112" s="33"/>
      <c r="AU112" s="33"/>
      <c r="AV112" s="33"/>
      <c r="AW112" s="32">
        <f t="shared" si="36"/>
        <v>255</v>
      </c>
      <c r="AX112" s="33">
        <v>540</v>
      </c>
      <c r="AY112" s="33">
        <f t="shared" si="37"/>
        <v>-285</v>
      </c>
      <c r="BB112" s="103" t="str">
        <f t="shared" si="38"/>
        <v>Предоплата за 2011</v>
      </c>
      <c r="BF112" s="27" t="str">
        <f>IF(G112='База 2009'!AY113,"ДА","ПРОверитЬ")</f>
        <v>ДА</v>
      </c>
    </row>
    <row r="113" spans="1:58">
      <c r="A113" s="31">
        <v>111</v>
      </c>
      <c r="B113" s="9" t="s">
        <v>252</v>
      </c>
      <c r="C113" s="6" t="s">
        <v>23</v>
      </c>
      <c r="D113" s="10">
        <v>50</v>
      </c>
      <c r="E113" s="14" t="s">
        <v>254</v>
      </c>
      <c r="F113" s="10">
        <v>65</v>
      </c>
      <c r="G113" s="32">
        <v>0</v>
      </c>
      <c r="H113" s="32">
        <f>F113*3</f>
        <v>195</v>
      </c>
      <c r="I113" s="33"/>
      <c r="J113" s="33"/>
      <c r="K113" s="33"/>
      <c r="L113" s="33"/>
      <c r="M113" s="33"/>
      <c r="N113" s="33"/>
      <c r="O113" s="33"/>
      <c r="P113" s="32">
        <f t="shared" si="32"/>
        <v>195</v>
      </c>
      <c r="Q113" s="33">
        <v>150</v>
      </c>
      <c r="R113" s="32">
        <f t="shared" si="46"/>
        <v>45</v>
      </c>
      <c r="S113" s="32">
        <f>F113*3</f>
        <v>195</v>
      </c>
      <c r="T113" s="33"/>
      <c r="U113" s="33"/>
      <c r="V113" s="33"/>
      <c r="W113" s="33"/>
      <c r="X113" s="33"/>
      <c r="Y113" s="33"/>
      <c r="Z113" s="33"/>
      <c r="AA113" s="32">
        <f t="shared" si="33"/>
        <v>195</v>
      </c>
      <c r="AB113" s="33">
        <v>630</v>
      </c>
      <c r="AC113" s="32">
        <f t="shared" si="34"/>
        <v>-390</v>
      </c>
      <c r="AD113" s="32">
        <f t="shared" si="43"/>
        <v>195</v>
      </c>
      <c r="AE113" s="33"/>
      <c r="AF113" s="33"/>
      <c r="AG113" s="33"/>
      <c r="AH113" s="33"/>
      <c r="AI113" s="33"/>
      <c r="AJ113" s="33"/>
      <c r="AK113" s="33"/>
      <c r="AL113" s="32">
        <f t="shared" si="27"/>
        <v>195</v>
      </c>
      <c r="AM113" s="33"/>
      <c r="AN113" s="32">
        <f t="shared" si="35"/>
        <v>-195</v>
      </c>
      <c r="AO113" s="32">
        <f t="shared" si="44"/>
        <v>195</v>
      </c>
      <c r="AP113" s="33"/>
      <c r="AQ113" s="33"/>
      <c r="AR113" s="33"/>
      <c r="AS113" s="33"/>
      <c r="AT113" s="33"/>
      <c r="AU113" s="33"/>
      <c r="AV113" s="33"/>
      <c r="AW113" s="32">
        <f t="shared" si="36"/>
        <v>195</v>
      </c>
      <c r="AX113" s="33"/>
      <c r="AY113" s="33">
        <f t="shared" si="37"/>
        <v>0</v>
      </c>
      <c r="BB113" s="103" t="str">
        <f t="shared" si="38"/>
        <v>Расчёт за 2010</v>
      </c>
      <c r="BF113" s="27" t="str">
        <f>IF(G113='База 2009'!AY114,"ДА","ПРОверитЬ")</f>
        <v>ДА</v>
      </c>
    </row>
    <row r="114" spans="1:58">
      <c r="A114" s="31">
        <v>112</v>
      </c>
      <c r="B114" s="9" t="s">
        <v>255</v>
      </c>
      <c r="C114" s="6" t="s">
        <v>14</v>
      </c>
      <c r="D114" s="10">
        <v>90</v>
      </c>
      <c r="E114" s="14" t="s">
        <v>897</v>
      </c>
      <c r="F114" s="10">
        <v>100</v>
      </c>
      <c r="G114" s="32">
        <v>300</v>
      </c>
      <c r="H114" s="32">
        <f>F114*3</f>
        <v>300</v>
      </c>
      <c r="I114" s="33"/>
      <c r="J114" s="33"/>
      <c r="K114" s="33"/>
      <c r="L114" s="33"/>
      <c r="M114" s="33"/>
      <c r="N114" s="33"/>
      <c r="O114" s="33"/>
      <c r="P114" s="32">
        <f t="shared" si="32"/>
        <v>300</v>
      </c>
      <c r="Q114" s="33">
        <v>600</v>
      </c>
      <c r="R114" s="32">
        <f t="shared" si="46"/>
        <v>0</v>
      </c>
      <c r="S114" s="32">
        <f>F114*3</f>
        <v>300</v>
      </c>
      <c r="T114" s="33"/>
      <c r="U114" s="33"/>
      <c r="V114" s="33"/>
      <c r="W114" s="33"/>
      <c r="X114" s="33"/>
      <c r="Y114" s="33"/>
      <c r="Z114" s="33"/>
      <c r="AA114" s="32">
        <f t="shared" si="33"/>
        <v>300</v>
      </c>
      <c r="AB114" s="33"/>
      <c r="AC114" s="32">
        <f t="shared" si="34"/>
        <v>300</v>
      </c>
      <c r="AD114" s="32">
        <f t="shared" si="43"/>
        <v>300</v>
      </c>
      <c r="AE114" s="33"/>
      <c r="AF114" s="33"/>
      <c r="AG114" s="33"/>
      <c r="AH114" s="33"/>
      <c r="AI114" s="33"/>
      <c r="AJ114" s="33"/>
      <c r="AK114" s="33"/>
      <c r="AL114" s="32">
        <f t="shared" si="27"/>
        <v>300</v>
      </c>
      <c r="AM114" s="33">
        <v>300</v>
      </c>
      <c r="AN114" s="32">
        <f t="shared" si="35"/>
        <v>300</v>
      </c>
      <c r="AO114" s="32">
        <f t="shared" si="44"/>
        <v>300</v>
      </c>
      <c r="AP114" s="33"/>
      <c r="AQ114" s="33"/>
      <c r="AR114" s="33"/>
      <c r="AS114" s="33"/>
      <c r="AT114" s="33"/>
      <c r="AU114" s="33"/>
      <c r="AV114" s="33"/>
      <c r="AW114" s="32">
        <f t="shared" si="36"/>
        <v>300</v>
      </c>
      <c r="AX114" s="33"/>
      <c r="AY114" s="33">
        <f t="shared" si="37"/>
        <v>600</v>
      </c>
      <c r="BB114" s="103" t="str">
        <f t="shared" si="38"/>
        <v>Долг</v>
      </c>
      <c r="BF114" s="27" t="str">
        <f>IF(G114='База 2009'!AY115,"ДА","ПРОверитЬ")</f>
        <v>ДА</v>
      </c>
    </row>
    <row r="115" spans="1:58">
      <c r="A115" s="31">
        <v>113</v>
      </c>
      <c r="B115" s="94" t="s">
        <v>1054</v>
      </c>
      <c r="C115" s="62" t="s">
        <v>23</v>
      </c>
      <c r="D115" s="63">
        <v>50</v>
      </c>
      <c r="E115" s="95" t="s">
        <v>12</v>
      </c>
      <c r="F115" s="63">
        <v>50</v>
      </c>
      <c r="G115" s="96">
        <v>900</v>
      </c>
      <c r="H115" s="96">
        <v>0</v>
      </c>
      <c r="I115" s="97"/>
      <c r="J115" s="97"/>
      <c r="K115" s="97"/>
      <c r="L115" s="97"/>
      <c r="M115" s="97"/>
      <c r="N115" s="97"/>
      <c r="O115" s="97"/>
      <c r="P115" s="96">
        <f t="shared" si="32"/>
        <v>0</v>
      </c>
      <c r="Q115" s="97"/>
      <c r="R115" s="96">
        <f t="shared" si="46"/>
        <v>900</v>
      </c>
      <c r="S115" s="96">
        <v>0</v>
      </c>
      <c r="T115" s="97"/>
      <c r="U115" s="97"/>
      <c r="V115" s="97"/>
      <c r="W115" s="97"/>
      <c r="X115" s="97"/>
      <c r="Y115" s="97"/>
      <c r="Z115" s="97"/>
      <c r="AA115" s="96">
        <f t="shared" si="33"/>
        <v>0</v>
      </c>
      <c r="AB115" s="97"/>
      <c r="AC115" s="96">
        <f t="shared" si="34"/>
        <v>900</v>
      </c>
      <c r="AD115" s="96">
        <v>0</v>
      </c>
      <c r="AE115" s="97"/>
      <c r="AF115" s="97"/>
      <c r="AG115" s="97"/>
      <c r="AH115" s="97"/>
      <c r="AI115" s="97"/>
      <c r="AJ115" s="97"/>
      <c r="AK115" s="97"/>
      <c r="AL115" s="96">
        <f t="shared" si="27"/>
        <v>0</v>
      </c>
      <c r="AM115" s="97"/>
      <c r="AN115" s="96">
        <f t="shared" si="35"/>
        <v>900</v>
      </c>
      <c r="AO115" s="96">
        <v>0</v>
      </c>
      <c r="AP115" s="97"/>
      <c r="AQ115" s="97"/>
      <c r="AR115" s="97"/>
      <c r="AS115" s="97"/>
      <c r="AT115" s="97"/>
      <c r="AU115" s="97"/>
      <c r="AV115" s="97"/>
      <c r="AW115" s="96">
        <f t="shared" si="36"/>
        <v>0</v>
      </c>
      <c r="AX115" s="97"/>
      <c r="AY115" s="97">
        <f t="shared" si="37"/>
        <v>900</v>
      </c>
      <c r="BB115" s="103" t="str">
        <f t="shared" si="38"/>
        <v>Долг</v>
      </c>
      <c r="BF115" s="27" t="str">
        <f>IF(G115='База 2009'!AY116,"ДА","ПРОверитЬ")</f>
        <v>ДА</v>
      </c>
    </row>
    <row r="116" spans="1:58">
      <c r="A116" s="31">
        <v>114</v>
      </c>
      <c r="B116" s="9" t="s">
        <v>909</v>
      </c>
      <c r="C116" s="6" t="s">
        <v>23</v>
      </c>
      <c r="D116" s="10"/>
      <c r="E116" s="14" t="s">
        <v>910</v>
      </c>
      <c r="F116" s="10">
        <v>50</v>
      </c>
      <c r="G116" s="32">
        <v>150</v>
      </c>
      <c r="H116" s="32">
        <f t="shared" ref="H116:H126" si="47">F116*3</f>
        <v>150</v>
      </c>
      <c r="I116" s="33"/>
      <c r="J116" s="33"/>
      <c r="K116" s="33"/>
      <c r="L116" s="33"/>
      <c r="M116" s="33"/>
      <c r="N116" s="33"/>
      <c r="O116" s="33"/>
      <c r="P116" s="32">
        <f t="shared" si="32"/>
        <v>150</v>
      </c>
      <c r="Q116" s="33"/>
      <c r="R116" s="32">
        <f t="shared" si="46"/>
        <v>300</v>
      </c>
      <c r="S116" s="32">
        <f t="shared" ref="S116:S126" si="48">F116*3</f>
        <v>150</v>
      </c>
      <c r="T116" s="33"/>
      <c r="U116" s="33"/>
      <c r="V116" s="33"/>
      <c r="W116" s="33"/>
      <c r="X116" s="33"/>
      <c r="Y116" s="33"/>
      <c r="Z116" s="33"/>
      <c r="AA116" s="32">
        <f t="shared" si="33"/>
        <v>150</v>
      </c>
      <c r="AB116" s="33"/>
      <c r="AC116" s="32">
        <f t="shared" si="34"/>
        <v>450</v>
      </c>
      <c r="AD116" s="32">
        <f t="shared" ref="AD116:AD126" si="49">$F116*3</f>
        <v>150</v>
      </c>
      <c r="AE116" s="33"/>
      <c r="AF116" s="33"/>
      <c r="AG116" s="33"/>
      <c r="AH116" s="33"/>
      <c r="AI116" s="33"/>
      <c r="AJ116" s="33"/>
      <c r="AK116" s="33"/>
      <c r="AL116" s="32">
        <f t="shared" si="27"/>
        <v>150</v>
      </c>
      <c r="AM116" s="33"/>
      <c r="AN116" s="32">
        <f t="shared" si="35"/>
        <v>600</v>
      </c>
      <c r="AO116" s="32">
        <f t="shared" ref="AO116:AO126" si="50">$F116*3</f>
        <v>150</v>
      </c>
      <c r="AP116" s="33"/>
      <c r="AQ116" s="33"/>
      <c r="AR116" s="33"/>
      <c r="AS116" s="33"/>
      <c r="AT116" s="33"/>
      <c r="AU116" s="33"/>
      <c r="AV116" s="33"/>
      <c r="AW116" s="32">
        <f t="shared" si="36"/>
        <v>150</v>
      </c>
      <c r="AX116" s="33">
        <v>750</v>
      </c>
      <c r="AY116" s="33">
        <f t="shared" si="37"/>
        <v>0</v>
      </c>
      <c r="BB116" s="103" t="str">
        <f t="shared" si="38"/>
        <v>Расчёт за 2010</v>
      </c>
      <c r="BF116" s="27" t="str">
        <f>IF(G116='База 2009'!AY117,"ДА","ПРОверитЬ")</f>
        <v>ДА</v>
      </c>
    </row>
    <row r="117" spans="1:58">
      <c r="A117" s="31">
        <v>115</v>
      </c>
      <c r="B117" s="9" t="s">
        <v>259</v>
      </c>
      <c r="C117" s="6" t="s">
        <v>23</v>
      </c>
      <c r="D117" s="10">
        <v>70</v>
      </c>
      <c r="E117" s="14" t="s">
        <v>261</v>
      </c>
      <c r="F117" s="10">
        <v>85</v>
      </c>
      <c r="G117" s="32">
        <v>0</v>
      </c>
      <c r="H117" s="32">
        <f t="shared" si="47"/>
        <v>255</v>
      </c>
      <c r="I117" s="33"/>
      <c r="J117" s="33"/>
      <c r="K117" s="33"/>
      <c r="L117" s="33"/>
      <c r="M117" s="33">
        <v>150</v>
      </c>
      <c r="N117" s="33"/>
      <c r="O117" s="33"/>
      <c r="P117" s="32">
        <f t="shared" si="32"/>
        <v>405</v>
      </c>
      <c r="Q117" s="33">
        <v>405</v>
      </c>
      <c r="R117" s="32">
        <f t="shared" si="46"/>
        <v>0</v>
      </c>
      <c r="S117" s="32">
        <f t="shared" si="48"/>
        <v>255</v>
      </c>
      <c r="T117" s="33"/>
      <c r="U117" s="33"/>
      <c r="V117" s="33"/>
      <c r="W117" s="33"/>
      <c r="X117" s="33"/>
      <c r="Y117" s="33"/>
      <c r="Z117" s="33"/>
      <c r="AA117" s="32">
        <f t="shared" si="33"/>
        <v>255</v>
      </c>
      <c r="AB117" s="33"/>
      <c r="AC117" s="32">
        <f t="shared" si="34"/>
        <v>255</v>
      </c>
      <c r="AD117" s="32">
        <f t="shared" si="49"/>
        <v>255</v>
      </c>
      <c r="AE117" s="33"/>
      <c r="AF117" s="33"/>
      <c r="AG117" s="33"/>
      <c r="AH117" s="33"/>
      <c r="AI117" s="33"/>
      <c r="AJ117" s="33"/>
      <c r="AK117" s="33"/>
      <c r="AL117" s="32">
        <f t="shared" si="27"/>
        <v>255</v>
      </c>
      <c r="AM117" s="33">
        <v>510</v>
      </c>
      <c r="AN117" s="32">
        <f t="shared" si="35"/>
        <v>0</v>
      </c>
      <c r="AO117" s="32">
        <f t="shared" si="50"/>
        <v>255</v>
      </c>
      <c r="AP117" s="33"/>
      <c r="AQ117" s="33"/>
      <c r="AR117" s="33"/>
      <c r="AS117" s="33"/>
      <c r="AT117" s="33"/>
      <c r="AU117" s="33"/>
      <c r="AV117" s="33"/>
      <c r="AW117" s="32">
        <f t="shared" si="36"/>
        <v>255</v>
      </c>
      <c r="AX117" s="33">
        <v>255</v>
      </c>
      <c r="AY117" s="33">
        <f t="shared" si="37"/>
        <v>0</v>
      </c>
      <c r="BB117" s="103" t="str">
        <f t="shared" si="38"/>
        <v>Расчёт за 2010</v>
      </c>
      <c r="BF117" s="27" t="str">
        <f>IF(G117='База 2009'!AY118,"ДА","ПРОверитЬ")</f>
        <v>ДА</v>
      </c>
    </row>
    <row r="118" spans="1:58">
      <c r="A118" s="31">
        <v>116</v>
      </c>
      <c r="B118" s="11" t="s">
        <v>262</v>
      </c>
      <c r="C118" s="34" t="s">
        <v>30</v>
      </c>
      <c r="D118" s="12">
        <v>275</v>
      </c>
      <c r="E118" s="35" t="s">
        <v>12</v>
      </c>
      <c r="F118" s="59">
        <v>0</v>
      </c>
      <c r="G118" s="36">
        <v>8250</v>
      </c>
      <c r="H118" s="96">
        <f t="shared" si="47"/>
        <v>0</v>
      </c>
      <c r="I118" s="97"/>
      <c r="J118" s="97"/>
      <c r="K118" s="97"/>
      <c r="L118" s="97"/>
      <c r="M118" s="97"/>
      <c r="N118" s="97"/>
      <c r="O118" s="97"/>
      <c r="P118" s="96">
        <f t="shared" si="32"/>
        <v>0</v>
      </c>
      <c r="Q118" s="97"/>
      <c r="R118" s="96">
        <f t="shared" si="46"/>
        <v>8250</v>
      </c>
      <c r="S118" s="96">
        <f t="shared" si="48"/>
        <v>0</v>
      </c>
      <c r="T118" s="97"/>
      <c r="U118" s="97"/>
      <c r="V118" s="97"/>
      <c r="W118" s="97"/>
      <c r="X118" s="97"/>
      <c r="Y118" s="97"/>
      <c r="Z118" s="97"/>
      <c r="AA118" s="96">
        <f t="shared" si="33"/>
        <v>0</v>
      </c>
      <c r="AB118" s="97"/>
      <c r="AC118" s="96">
        <f t="shared" si="34"/>
        <v>8250</v>
      </c>
      <c r="AD118" s="96">
        <f t="shared" si="49"/>
        <v>0</v>
      </c>
      <c r="AE118" s="97"/>
      <c r="AF118" s="97"/>
      <c r="AG118" s="97"/>
      <c r="AH118" s="97"/>
      <c r="AI118" s="97"/>
      <c r="AJ118" s="97"/>
      <c r="AK118" s="97"/>
      <c r="AL118" s="96">
        <f t="shared" si="27"/>
        <v>0</v>
      </c>
      <c r="AM118" s="97"/>
      <c r="AN118" s="96">
        <f t="shared" si="35"/>
        <v>8250</v>
      </c>
      <c r="AO118" s="96">
        <f t="shared" si="50"/>
        <v>0</v>
      </c>
      <c r="AP118" s="97"/>
      <c r="AQ118" s="97"/>
      <c r="AR118" s="97"/>
      <c r="AS118" s="97"/>
      <c r="AT118" s="97"/>
      <c r="AU118" s="97"/>
      <c r="AV118" s="97"/>
      <c r="AW118" s="96">
        <f t="shared" si="36"/>
        <v>0</v>
      </c>
      <c r="AX118" s="97"/>
      <c r="AY118" s="97">
        <f t="shared" si="37"/>
        <v>8250</v>
      </c>
      <c r="BB118" s="103" t="str">
        <f t="shared" si="38"/>
        <v>Долг</v>
      </c>
      <c r="BF118" s="27" t="str">
        <f>IF(G118='База 2009'!AY119,"ДА","ПРОверитЬ")</f>
        <v>ПРОверитЬ</v>
      </c>
    </row>
    <row r="119" spans="1:58">
      <c r="A119" s="31">
        <v>117</v>
      </c>
      <c r="B119" s="11" t="s">
        <v>265</v>
      </c>
      <c r="C119" s="34" t="s">
        <v>30</v>
      </c>
      <c r="D119" s="12"/>
      <c r="E119" s="35"/>
      <c r="F119" s="12"/>
      <c r="G119" s="36">
        <v>730</v>
      </c>
      <c r="H119" s="96">
        <f t="shared" si="47"/>
        <v>0</v>
      </c>
      <c r="I119" s="97"/>
      <c r="J119" s="97"/>
      <c r="K119" s="97"/>
      <c r="L119" s="97"/>
      <c r="M119" s="97"/>
      <c r="N119" s="97"/>
      <c r="O119" s="97"/>
      <c r="P119" s="96">
        <f t="shared" si="32"/>
        <v>0</v>
      </c>
      <c r="Q119" s="97"/>
      <c r="R119" s="96">
        <f t="shared" si="46"/>
        <v>730</v>
      </c>
      <c r="S119" s="96">
        <f t="shared" si="48"/>
        <v>0</v>
      </c>
      <c r="T119" s="97"/>
      <c r="U119" s="97"/>
      <c r="V119" s="97"/>
      <c r="W119" s="97"/>
      <c r="X119" s="97"/>
      <c r="Y119" s="97"/>
      <c r="Z119" s="97"/>
      <c r="AA119" s="96">
        <f t="shared" si="33"/>
        <v>0</v>
      </c>
      <c r="AB119" s="97"/>
      <c r="AC119" s="96">
        <f t="shared" si="34"/>
        <v>730</v>
      </c>
      <c r="AD119" s="96">
        <f t="shared" si="49"/>
        <v>0</v>
      </c>
      <c r="AE119" s="97"/>
      <c r="AF119" s="97"/>
      <c r="AG119" s="97"/>
      <c r="AH119" s="97"/>
      <c r="AI119" s="97"/>
      <c r="AJ119" s="97"/>
      <c r="AK119" s="97"/>
      <c r="AL119" s="96">
        <f t="shared" si="27"/>
        <v>0</v>
      </c>
      <c r="AM119" s="97"/>
      <c r="AN119" s="96">
        <f t="shared" si="35"/>
        <v>730</v>
      </c>
      <c r="AO119" s="96">
        <f t="shared" si="50"/>
        <v>0</v>
      </c>
      <c r="AP119" s="97"/>
      <c r="AQ119" s="97"/>
      <c r="AR119" s="97"/>
      <c r="AS119" s="97"/>
      <c r="AT119" s="97"/>
      <c r="AU119" s="97"/>
      <c r="AV119" s="97"/>
      <c r="AW119" s="96">
        <f t="shared" si="36"/>
        <v>0</v>
      </c>
      <c r="AX119" s="97"/>
      <c r="AY119" s="97">
        <f t="shared" si="37"/>
        <v>730</v>
      </c>
      <c r="BB119" s="103" t="str">
        <f t="shared" si="38"/>
        <v>Долг</v>
      </c>
      <c r="BF119" s="27" t="str">
        <f>IF(G119='База 2009'!AY120,"ДА","ПРОверитЬ")</f>
        <v>ДА</v>
      </c>
    </row>
    <row r="120" spans="1:58">
      <c r="A120" s="31">
        <v>118</v>
      </c>
      <c r="B120" s="9" t="s">
        <v>266</v>
      </c>
      <c r="C120" s="6" t="s">
        <v>14</v>
      </c>
      <c r="D120" s="10">
        <v>76.67</v>
      </c>
      <c r="E120" s="14" t="s">
        <v>268</v>
      </c>
      <c r="F120" s="10">
        <v>80</v>
      </c>
      <c r="G120" s="32">
        <v>0</v>
      </c>
      <c r="H120" s="32">
        <f t="shared" si="47"/>
        <v>240</v>
      </c>
      <c r="I120" s="33"/>
      <c r="J120" s="33"/>
      <c r="K120" s="33"/>
      <c r="L120" s="33"/>
      <c r="M120" s="33"/>
      <c r="N120" s="33"/>
      <c r="O120" s="33"/>
      <c r="P120" s="32">
        <f t="shared" si="32"/>
        <v>240</v>
      </c>
      <c r="Q120" s="33">
        <v>1348</v>
      </c>
      <c r="R120" s="32">
        <f t="shared" si="46"/>
        <v>-1108</v>
      </c>
      <c r="S120" s="32">
        <f t="shared" si="48"/>
        <v>240</v>
      </c>
      <c r="T120" s="33"/>
      <c r="U120" s="33"/>
      <c r="V120" s="33">
        <v>1108</v>
      </c>
      <c r="W120" s="33"/>
      <c r="X120" s="33"/>
      <c r="Y120" s="33"/>
      <c r="Z120" s="33"/>
      <c r="AA120" s="32">
        <f t="shared" si="33"/>
        <v>1348</v>
      </c>
      <c r="AB120" s="33">
        <v>240</v>
      </c>
      <c r="AC120" s="32">
        <f t="shared" si="34"/>
        <v>0</v>
      </c>
      <c r="AD120" s="32">
        <f t="shared" si="49"/>
        <v>240</v>
      </c>
      <c r="AE120" s="33">
        <v>50</v>
      </c>
      <c r="AF120" s="33"/>
      <c r="AG120" s="33"/>
      <c r="AH120" s="33"/>
      <c r="AI120" s="33"/>
      <c r="AJ120" s="33"/>
      <c r="AK120" s="33"/>
      <c r="AL120" s="32">
        <f t="shared" si="27"/>
        <v>290</v>
      </c>
      <c r="AM120" s="33">
        <v>290</v>
      </c>
      <c r="AN120" s="32">
        <f t="shared" si="35"/>
        <v>0</v>
      </c>
      <c r="AO120" s="32">
        <f t="shared" si="50"/>
        <v>240</v>
      </c>
      <c r="AP120" s="33">
        <v>50</v>
      </c>
      <c r="AQ120" s="33"/>
      <c r="AR120" s="33"/>
      <c r="AS120" s="33"/>
      <c r="AT120" s="33"/>
      <c r="AU120" s="33"/>
      <c r="AV120" s="33"/>
      <c r="AW120" s="32">
        <f t="shared" si="36"/>
        <v>290</v>
      </c>
      <c r="AX120" s="33">
        <v>240</v>
      </c>
      <c r="AY120" s="33">
        <f t="shared" si="37"/>
        <v>50</v>
      </c>
      <c r="BB120" s="103" t="str">
        <f t="shared" si="38"/>
        <v>Долг</v>
      </c>
      <c r="BF120" s="27" t="str">
        <f>IF(G120='База 2009'!AY121,"ДА","ПРОверитЬ")</f>
        <v>ДА</v>
      </c>
    </row>
    <row r="121" spans="1:58">
      <c r="A121" s="31">
        <v>119</v>
      </c>
      <c r="B121" s="9" t="s">
        <v>269</v>
      </c>
      <c r="C121" s="6" t="s">
        <v>23</v>
      </c>
      <c r="D121" s="10">
        <v>50</v>
      </c>
      <c r="E121" s="14" t="s">
        <v>271</v>
      </c>
      <c r="F121" s="10">
        <v>50</v>
      </c>
      <c r="G121" s="32">
        <v>150</v>
      </c>
      <c r="H121" s="32">
        <f t="shared" si="47"/>
        <v>150</v>
      </c>
      <c r="I121" s="33"/>
      <c r="J121" s="33"/>
      <c r="K121" s="33"/>
      <c r="L121" s="33"/>
      <c r="M121" s="33"/>
      <c r="N121" s="33"/>
      <c r="O121" s="33"/>
      <c r="P121" s="32">
        <f t="shared" si="32"/>
        <v>150</v>
      </c>
      <c r="Q121" s="33">
        <v>150</v>
      </c>
      <c r="R121" s="32">
        <f t="shared" si="46"/>
        <v>150</v>
      </c>
      <c r="S121" s="32">
        <f t="shared" si="48"/>
        <v>150</v>
      </c>
      <c r="T121" s="33"/>
      <c r="U121" s="33"/>
      <c r="V121" s="33"/>
      <c r="W121" s="33"/>
      <c r="X121" s="33"/>
      <c r="Y121" s="33"/>
      <c r="Z121" s="33"/>
      <c r="AA121" s="32">
        <f t="shared" si="33"/>
        <v>150</v>
      </c>
      <c r="AB121" s="33"/>
      <c r="AC121" s="32">
        <f t="shared" si="34"/>
        <v>300</v>
      </c>
      <c r="AD121" s="32">
        <f t="shared" si="49"/>
        <v>150</v>
      </c>
      <c r="AE121" s="33"/>
      <c r="AF121" s="33"/>
      <c r="AG121" s="33"/>
      <c r="AH121" s="33"/>
      <c r="AI121" s="33"/>
      <c r="AJ121" s="33"/>
      <c r="AK121" s="33"/>
      <c r="AL121" s="32">
        <f t="shared" si="27"/>
        <v>150</v>
      </c>
      <c r="AM121" s="33"/>
      <c r="AN121" s="32">
        <f t="shared" si="35"/>
        <v>450</v>
      </c>
      <c r="AO121" s="32">
        <f t="shared" si="50"/>
        <v>150</v>
      </c>
      <c r="AP121" s="33"/>
      <c r="AQ121" s="33"/>
      <c r="AR121" s="33"/>
      <c r="AS121" s="33"/>
      <c r="AT121" s="33"/>
      <c r="AU121" s="33"/>
      <c r="AV121" s="33"/>
      <c r="AW121" s="32">
        <f t="shared" si="36"/>
        <v>150</v>
      </c>
      <c r="AX121" s="33"/>
      <c r="AY121" s="33">
        <f t="shared" si="37"/>
        <v>600</v>
      </c>
      <c r="BB121" s="103" t="str">
        <f t="shared" si="38"/>
        <v>Долг</v>
      </c>
      <c r="BF121" s="27" t="str">
        <f>IF(G121='База 2009'!AY122,"ДА","ПРОверитЬ")</f>
        <v>ДА</v>
      </c>
    </row>
    <row r="122" spans="1:58">
      <c r="A122" s="31">
        <v>120</v>
      </c>
      <c r="B122" s="9" t="s">
        <v>975</v>
      </c>
      <c r="C122" s="6" t="s">
        <v>23</v>
      </c>
      <c r="D122" s="10"/>
      <c r="E122" s="14" t="s">
        <v>998</v>
      </c>
      <c r="F122" s="10">
        <v>70</v>
      </c>
      <c r="G122" s="32">
        <v>0</v>
      </c>
      <c r="H122" s="32">
        <f t="shared" si="47"/>
        <v>210</v>
      </c>
      <c r="I122" s="33"/>
      <c r="J122" s="33"/>
      <c r="K122" s="33"/>
      <c r="L122" s="33"/>
      <c r="M122" s="33"/>
      <c r="N122" s="33"/>
      <c r="O122" s="33"/>
      <c r="P122" s="32">
        <f t="shared" si="32"/>
        <v>210</v>
      </c>
      <c r="Q122" s="33">
        <v>210</v>
      </c>
      <c r="R122" s="32">
        <f t="shared" si="46"/>
        <v>0</v>
      </c>
      <c r="S122" s="32">
        <f t="shared" si="48"/>
        <v>210</v>
      </c>
      <c r="T122" s="33"/>
      <c r="U122" s="33"/>
      <c r="V122" s="33"/>
      <c r="W122" s="33"/>
      <c r="X122" s="33"/>
      <c r="Y122" s="33"/>
      <c r="Z122" s="33"/>
      <c r="AA122" s="32">
        <f t="shared" si="33"/>
        <v>210</v>
      </c>
      <c r="AB122" s="33">
        <v>630</v>
      </c>
      <c r="AC122" s="32">
        <f t="shared" si="34"/>
        <v>-420</v>
      </c>
      <c r="AD122" s="32">
        <f t="shared" si="49"/>
        <v>210</v>
      </c>
      <c r="AE122" s="33"/>
      <c r="AF122" s="33"/>
      <c r="AG122" s="33"/>
      <c r="AH122" s="33"/>
      <c r="AI122" s="33"/>
      <c r="AJ122" s="33"/>
      <c r="AK122" s="33"/>
      <c r="AL122" s="32">
        <f t="shared" ref="AL122:AL185" si="51">SUM(AD122:AK122)</f>
        <v>210</v>
      </c>
      <c r="AM122" s="33"/>
      <c r="AN122" s="32">
        <f t="shared" si="35"/>
        <v>-210</v>
      </c>
      <c r="AO122" s="32">
        <f t="shared" si="50"/>
        <v>210</v>
      </c>
      <c r="AP122" s="33"/>
      <c r="AQ122" s="33"/>
      <c r="AR122" s="33"/>
      <c r="AS122" s="33"/>
      <c r="AT122" s="33"/>
      <c r="AU122" s="33"/>
      <c r="AV122" s="33"/>
      <c r="AW122" s="32">
        <f t="shared" si="36"/>
        <v>210</v>
      </c>
      <c r="AX122" s="33"/>
      <c r="AY122" s="33">
        <f t="shared" si="37"/>
        <v>0</v>
      </c>
      <c r="BB122" s="103" t="str">
        <f t="shared" si="38"/>
        <v>Расчёт за 2010</v>
      </c>
      <c r="BF122" s="27" t="str">
        <f>IF(G122='База 2009'!AY123,"ДА","ПРОверитЬ")</f>
        <v>ДА</v>
      </c>
    </row>
    <row r="123" spans="1:58">
      <c r="A123" s="31">
        <v>121</v>
      </c>
      <c r="B123" s="9" t="s">
        <v>272</v>
      </c>
      <c r="C123" s="6" t="s">
        <v>14</v>
      </c>
      <c r="D123" s="10">
        <v>125</v>
      </c>
      <c r="E123" s="14" t="s">
        <v>12</v>
      </c>
      <c r="F123" s="10">
        <v>125</v>
      </c>
      <c r="G123" s="32">
        <v>0</v>
      </c>
      <c r="H123" s="32">
        <f t="shared" si="47"/>
        <v>375</v>
      </c>
      <c r="I123" s="33"/>
      <c r="J123" s="33"/>
      <c r="K123" s="33"/>
      <c r="L123" s="33"/>
      <c r="M123" s="33"/>
      <c r="N123" s="33"/>
      <c r="O123" s="33"/>
      <c r="P123" s="32">
        <f t="shared" si="32"/>
        <v>375</v>
      </c>
      <c r="Q123" s="33">
        <v>750</v>
      </c>
      <c r="R123" s="32">
        <f t="shared" si="46"/>
        <v>-375</v>
      </c>
      <c r="S123" s="32">
        <f t="shared" si="48"/>
        <v>375</v>
      </c>
      <c r="T123" s="33"/>
      <c r="U123" s="33"/>
      <c r="V123" s="33"/>
      <c r="W123" s="33"/>
      <c r="X123" s="33"/>
      <c r="Y123" s="33"/>
      <c r="Z123" s="33"/>
      <c r="AA123" s="32">
        <f t="shared" si="33"/>
        <v>375</v>
      </c>
      <c r="AB123" s="33"/>
      <c r="AC123" s="32">
        <f t="shared" si="34"/>
        <v>0</v>
      </c>
      <c r="AD123" s="32">
        <f t="shared" si="49"/>
        <v>375</v>
      </c>
      <c r="AE123" s="33"/>
      <c r="AF123" s="33"/>
      <c r="AG123" s="33"/>
      <c r="AH123" s="33"/>
      <c r="AI123" s="33"/>
      <c r="AJ123" s="33"/>
      <c r="AK123" s="33"/>
      <c r="AL123" s="32">
        <f t="shared" si="51"/>
        <v>375</v>
      </c>
      <c r="AM123" s="33"/>
      <c r="AN123" s="32">
        <f t="shared" si="35"/>
        <v>375</v>
      </c>
      <c r="AO123" s="32">
        <f t="shared" si="50"/>
        <v>375</v>
      </c>
      <c r="AP123" s="33"/>
      <c r="AQ123" s="33"/>
      <c r="AR123" s="33"/>
      <c r="AS123" s="33"/>
      <c r="AT123" s="33"/>
      <c r="AU123" s="33"/>
      <c r="AV123" s="33"/>
      <c r="AW123" s="32">
        <f t="shared" si="36"/>
        <v>375</v>
      </c>
      <c r="AX123" s="33">
        <v>375</v>
      </c>
      <c r="AY123" s="33">
        <f t="shared" si="37"/>
        <v>375</v>
      </c>
      <c r="BB123" s="103" t="str">
        <f t="shared" si="38"/>
        <v>Долг</v>
      </c>
      <c r="BF123" s="27" t="str">
        <f>IF(G123='База 2009'!AY124,"ДА","ПРОверитЬ")</f>
        <v>ДА</v>
      </c>
    </row>
    <row r="124" spans="1:58">
      <c r="A124" s="31">
        <v>122</v>
      </c>
      <c r="B124" s="9" t="s">
        <v>858</v>
      </c>
      <c r="C124" s="6" t="s">
        <v>23</v>
      </c>
      <c r="D124" s="10"/>
      <c r="E124" s="14" t="s">
        <v>859</v>
      </c>
      <c r="F124" s="10">
        <v>75</v>
      </c>
      <c r="G124" s="32">
        <v>0</v>
      </c>
      <c r="H124" s="32">
        <f t="shared" si="47"/>
        <v>225</v>
      </c>
      <c r="I124" s="33"/>
      <c r="J124" s="33"/>
      <c r="K124" s="33"/>
      <c r="L124" s="33"/>
      <c r="M124" s="33"/>
      <c r="N124" s="33"/>
      <c r="O124" s="33"/>
      <c r="P124" s="32">
        <f t="shared" si="32"/>
        <v>225</v>
      </c>
      <c r="Q124" s="33"/>
      <c r="R124" s="32">
        <f t="shared" si="46"/>
        <v>225</v>
      </c>
      <c r="S124" s="32">
        <f t="shared" si="48"/>
        <v>225</v>
      </c>
      <c r="T124" s="33"/>
      <c r="U124" s="33"/>
      <c r="V124" s="33"/>
      <c r="W124" s="33"/>
      <c r="X124" s="33"/>
      <c r="Y124" s="33"/>
      <c r="Z124" s="33"/>
      <c r="AA124" s="32">
        <f t="shared" si="33"/>
        <v>225</v>
      </c>
      <c r="AB124" s="33">
        <v>900</v>
      </c>
      <c r="AC124" s="32">
        <f t="shared" si="34"/>
        <v>-450</v>
      </c>
      <c r="AD124" s="32">
        <f t="shared" si="49"/>
        <v>225</v>
      </c>
      <c r="AE124" s="33"/>
      <c r="AF124" s="33"/>
      <c r="AG124" s="33"/>
      <c r="AH124" s="33"/>
      <c r="AI124" s="33"/>
      <c r="AJ124" s="33"/>
      <c r="AK124" s="33"/>
      <c r="AL124" s="32">
        <f t="shared" si="51"/>
        <v>225</v>
      </c>
      <c r="AM124" s="33"/>
      <c r="AN124" s="32">
        <f t="shared" si="35"/>
        <v>-225</v>
      </c>
      <c r="AO124" s="32">
        <f t="shared" si="50"/>
        <v>225</v>
      </c>
      <c r="AP124" s="33"/>
      <c r="AQ124" s="33"/>
      <c r="AR124" s="33"/>
      <c r="AS124" s="33"/>
      <c r="AT124" s="33"/>
      <c r="AU124" s="33"/>
      <c r="AV124" s="33"/>
      <c r="AW124" s="32">
        <f t="shared" si="36"/>
        <v>225</v>
      </c>
      <c r="AX124" s="33">
        <v>900</v>
      </c>
      <c r="AY124" s="33">
        <f t="shared" si="37"/>
        <v>-900</v>
      </c>
      <c r="BB124" s="103" t="str">
        <f t="shared" si="38"/>
        <v>Предоплата за 2011</v>
      </c>
      <c r="BF124" s="27" t="str">
        <f>IF(G124='База 2009'!AY125,"ДА","ПРОверитЬ")</f>
        <v>ДА</v>
      </c>
    </row>
    <row r="125" spans="1:58">
      <c r="A125" s="31">
        <v>123</v>
      </c>
      <c r="B125" s="9" t="s">
        <v>274</v>
      </c>
      <c r="C125" s="6" t="s">
        <v>14</v>
      </c>
      <c r="D125" s="10">
        <v>155</v>
      </c>
      <c r="E125" s="14" t="s">
        <v>12</v>
      </c>
      <c r="F125" s="10">
        <v>155</v>
      </c>
      <c r="G125" s="32">
        <v>0</v>
      </c>
      <c r="H125" s="32">
        <f t="shared" si="47"/>
        <v>465</v>
      </c>
      <c r="I125" s="33"/>
      <c r="J125" s="33"/>
      <c r="K125" s="33"/>
      <c r="L125" s="33"/>
      <c r="M125" s="33"/>
      <c r="N125" s="33"/>
      <c r="O125" s="33"/>
      <c r="P125" s="32">
        <f t="shared" si="32"/>
        <v>465</v>
      </c>
      <c r="Q125" s="33">
        <v>465</v>
      </c>
      <c r="R125" s="32">
        <f t="shared" si="46"/>
        <v>0</v>
      </c>
      <c r="S125" s="32">
        <f t="shared" si="48"/>
        <v>465</v>
      </c>
      <c r="T125" s="33"/>
      <c r="U125" s="33"/>
      <c r="V125" s="33"/>
      <c r="W125" s="33"/>
      <c r="X125" s="33"/>
      <c r="Y125" s="33"/>
      <c r="Z125" s="33"/>
      <c r="AA125" s="32">
        <f t="shared" si="33"/>
        <v>465</v>
      </c>
      <c r="AB125" s="33">
        <v>465</v>
      </c>
      <c r="AC125" s="32">
        <f t="shared" si="34"/>
        <v>0</v>
      </c>
      <c r="AD125" s="32">
        <f t="shared" si="49"/>
        <v>465</v>
      </c>
      <c r="AE125" s="33"/>
      <c r="AF125" s="33"/>
      <c r="AG125" s="33"/>
      <c r="AH125" s="33"/>
      <c r="AI125" s="33"/>
      <c r="AJ125" s="33"/>
      <c r="AK125" s="33"/>
      <c r="AL125" s="32">
        <f t="shared" si="51"/>
        <v>465</v>
      </c>
      <c r="AM125" s="33">
        <v>465</v>
      </c>
      <c r="AN125" s="32">
        <f t="shared" si="35"/>
        <v>0</v>
      </c>
      <c r="AO125" s="32">
        <f t="shared" si="50"/>
        <v>465</v>
      </c>
      <c r="AP125" s="33"/>
      <c r="AQ125" s="33"/>
      <c r="AR125" s="33"/>
      <c r="AS125" s="33"/>
      <c r="AT125" s="33"/>
      <c r="AU125" s="33"/>
      <c r="AV125" s="33"/>
      <c r="AW125" s="32">
        <f t="shared" si="36"/>
        <v>465</v>
      </c>
      <c r="AX125" s="33">
        <v>465</v>
      </c>
      <c r="AY125" s="33">
        <f t="shared" si="37"/>
        <v>0</v>
      </c>
      <c r="BB125" s="103" t="str">
        <f t="shared" si="38"/>
        <v>Расчёт за 2010</v>
      </c>
      <c r="BF125" s="27" t="str">
        <f>IF(G125='База 2009'!AY126,"ДА","ПРОверитЬ")</f>
        <v>ДА</v>
      </c>
    </row>
    <row r="126" spans="1:58">
      <c r="A126" s="31">
        <v>124</v>
      </c>
      <c r="B126" s="9" t="s">
        <v>832</v>
      </c>
      <c r="C126" s="6" t="s">
        <v>14</v>
      </c>
      <c r="D126" s="10"/>
      <c r="E126" s="14" t="s">
        <v>277</v>
      </c>
      <c r="F126" s="10">
        <v>100</v>
      </c>
      <c r="G126" s="32">
        <v>0</v>
      </c>
      <c r="H126" s="32">
        <f t="shared" si="47"/>
        <v>300</v>
      </c>
      <c r="I126" s="33"/>
      <c r="J126" s="33"/>
      <c r="K126" s="33"/>
      <c r="L126" s="33"/>
      <c r="M126" s="33"/>
      <c r="N126" s="33"/>
      <c r="O126" s="33"/>
      <c r="P126" s="32">
        <f t="shared" si="32"/>
        <v>300</v>
      </c>
      <c r="Q126" s="33">
        <v>300</v>
      </c>
      <c r="R126" s="32">
        <f t="shared" si="46"/>
        <v>0</v>
      </c>
      <c r="S126" s="32">
        <f t="shared" si="48"/>
        <v>300</v>
      </c>
      <c r="T126" s="33"/>
      <c r="U126" s="33"/>
      <c r="V126" s="33"/>
      <c r="W126" s="33"/>
      <c r="X126" s="33"/>
      <c r="Y126" s="33"/>
      <c r="Z126" s="33"/>
      <c r="AA126" s="32">
        <f t="shared" si="33"/>
        <v>300</v>
      </c>
      <c r="AB126" s="33">
        <v>300</v>
      </c>
      <c r="AC126" s="32">
        <f t="shared" si="34"/>
        <v>0</v>
      </c>
      <c r="AD126" s="32">
        <f t="shared" si="49"/>
        <v>300</v>
      </c>
      <c r="AE126" s="33"/>
      <c r="AF126" s="33"/>
      <c r="AG126" s="33"/>
      <c r="AH126" s="33"/>
      <c r="AI126" s="33"/>
      <c r="AJ126" s="33"/>
      <c r="AK126" s="33"/>
      <c r="AL126" s="32">
        <f t="shared" si="51"/>
        <v>300</v>
      </c>
      <c r="AM126" s="33">
        <v>600</v>
      </c>
      <c r="AN126" s="32">
        <f t="shared" si="35"/>
        <v>-300</v>
      </c>
      <c r="AO126" s="32">
        <f t="shared" si="50"/>
        <v>300</v>
      </c>
      <c r="AP126" s="33"/>
      <c r="AQ126" s="33"/>
      <c r="AR126" s="33"/>
      <c r="AS126" s="33"/>
      <c r="AT126" s="33"/>
      <c r="AU126" s="33"/>
      <c r="AV126" s="33"/>
      <c r="AW126" s="32">
        <f t="shared" si="36"/>
        <v>300</v>
      </c>
      <c r="AX126" s="33"/>
      <c r="AY126" s="33">
        <f t="shared" si="37"/>
        <v>0</v>
      </c>
      <c r="BB126" s="103" t="str">
        <f t="shared" si="38"/>
        <v>Расчёт за 2010</v>
      </c>
      <c r="BF126" s="27" t="str">
        <f>IF(G126='База 2009'!AY127,"ДА","ПРОверитЬ")</f>
        <v>ДА</v>
      </c>
    </row>
    <row r="127" spans="1:58">
      <c r="A127" s="31">
        <v>125</v>
      </c>
      <c r="B127" s="9" t="s">
        <v>1079</v>
      </c>
      <c r="C127" s="6" t="s">
        <v>14</v>
      </c>
      <c r="D127" s="10">
        <v>70</v>
      </c>
      <c r="E127" s="14" t="s">
        <v>756</v>
      </c>
      <c r="F127" s="10">
        <v>150</v>
      </c>
      <c r="G127" s="32">
        <v>0</v>
      </c>
      <c r="H127" s="32"/>
      <c r="I127" s="33"/>
      <c r="J127" s="33"/>
      <c r="K127" s="33"/>
      <c r="L127" s="33"/>
      <c r="M127" s="33"/>
      <c r="N127" s="33"/>
      <c r="O127" s="33"/>
      <c r="P127" s="32">
        <f t="shared" si="32"/>
        <v>0</v>
      </c>
      <c r="Q127" s="33"/>
      <c r="R127" s="32">
        <f t="shared" si="46"/>
        <v>0</v>
      </c>
      <c r="S127" s="32"/>
      <c r="T127" s="33"/>
      <c r="U127" s="33"/>
      <c r="V127" s="33"/>
      <c r="W127" s="33"/>
      <c r="X127" s="33"/>
      <c r="Y127" s="33"/>
      <c r="Z127" s="33"/>
      <c r="AA127" s="32">
        <f t="shared" si="33"/>
        <v>0</v>
      </c>
      <c r="AB127" s="33"/>
      <c r="AC127" s="32">
        <f t="shared" si="34"/>
        <v>0</v>
      </c>
      <c r="AD127" s="99">
        <v>0</v>
      </c>
      <c r="AE127" s="100"/>
      <c r="AF127" s="100"/>
      <c r="AG127" s="100"/>
      <c r="AH127" s="100"/>
      <c r="AI127" s="100"/>
      <c r="AJ127" s="100"/>
      <c r="AK127" s="100"/>
      <c r="AL127" s="99">
        <f t="shared" si="51"/>
        <v>0</v>
      </c>
      <c r="AM127" s="100"/>
      <c r="AN127" s="99">
        <f t="shared" si="35"/>
        <v>0</v>
      </c>
      <c r="AO127" s="99">
        <v>180</v>
      </c>
      <c r="AP127" s="100"/>
      <c r="AQ127" s="100"/>
      <c r="AR127" s="100"/>
      <c r="AS127" s="100"/>
      <c r="AT127" s="100"/>
      <c r="AU127" s="100"/>
      <c r="AV127" s="100">
        <v>128</v>
      </c>
      <c r="AW127" s="99">
        <f t="shared" si="36"/>
        <v>308</v>
      </c>
      <c r="AX127" s="100">
        <v>308</v>
      </c>
      <c r="AY127" s="100">
        <f t="shared" si="37"/>
        <v>0</v>
      </c>
      <c r="BB127" s="103" t="str">
        <f t="shared" si="38"/>
        <v>Расчёт за 2010</v>
      </c>
      <c r="BF127" s="27" t="str">
        <f>IF(G127='База 2009'!AY128,"ДА","ПРОверитЬ")</f>
        <v>ДА</v>
      </c>
    </row>
    <row r="128" spans="1:58">
      <c r="A128" s="31">
        <v>126</v>
      </c>
      <c r="B128" s="5" t="s">
        <v>278</v>
      </c>
      <c r="C128" s="6" t="s">
        <v>10</v>
      </c>
      <c r="D128" s="7">
        <v>70</v>
      </c>
      <c r="E128" s="14" t="s">
        <v>280</v>
      </c>
      <c r="F128" s="7">
        <v>90</v>
      </c>
      <c r="G128" s="32">
        <v>0</v>
      </c>
      <c r="H128" s="32">
        <f t="shared" ref="H128:H154" si="52">F128*3</f>
        <v>270</v>
      </c>
      <c r="I128" s="33"/>
      <c r="J128" s="33"/>
      <c r="K128" s="33"/>
      <c r="L128" s="33"/>
      <c r="M128" s="33"/>
      <c r="N128" s="33"/>
      <c r="O128" s="33"/>
      <c r="P128" s="32">
        <f t="shared" si="32"/>
        <v>270</v>
      </c>
      <c r="Q128" s="33">
        <v>270</v>
      </c>
      <c r="R128" s="32">
        <f t="shared" si="46"/>
        <v>0</v>
      </c>
      <c r="S128" s="32">
        <f t="shared" ref="S128:S154" si="53">F128*3</f>
        <v>270</v>
      </c>
      <c r="T128" s="33">
        <v>50</v>
      </c>
      <c r="U128" s="33"/>
      <c r="V128" s="33"/>
      <c r="W128" s="33"/>
      <c r="X128" s="33"/>
      <c r="Y128" s="33"/>
      <c r="Z128" s="33"/>
      <c r="AA128" s="32">
        <f t="shared" si="33"/>
        <v>320</v>
      </c>
      <c r="AB128" s="33"/>
      <c r="AC128" s="32">
        <f t="shared" si="34"/>
        <v>320</v>
      </c>
      <c r="AD128" s="32">
        <f t="shared" ref="AD128:AD154" si="54">$F128*3</f>
        <v>270</v>
      </c>
      <c r="AE128" s="33"/>
      <c r="AF128" s="33"/>
      <c r="AG128" s="33"/>
      <c r="AH128" s="33"/>
      <c r="AI128" s="33"/>
      <c r="AJ128" s="33"/>
      <c r="AK128" s="33"/>
      <c r="AL128" s="32">
        <f t="shared" si="51"/>
        <v>270</v>
      </c>
      <c r="AM128" s="33">
        <v>860</v>
      </c>
      <c r="AN128" s="32">
        <f t="shared" si="35"/>
        <v>-270</v>
      </c>
      <c r="AO128" s="32">
        <f t="shared" ref="AO128:AO154" si="55">$F128*3</f>
        <v>270</v>
      </c>
      <c r="AP128" s="33"/>
      <c r="AQ128" s="33"/>
      <c r="AR128" s="33"/>
      <c r="AS128" s="33"/>
      <c r="AT128" s="33"/>
      <c r="AU128" s="33"/>
      <c r="AV128" s="33"/>
      <c r="AW128" s="32">
        <f t="shared" si="36"/>
        <v>270</v>
      </c>
      <c r="AX128" s="33"/>
      <c r="AY128" s="33">
        <f t="shared" si="37"/>
        <v>0</v>
      </c>
      <c r="BB128" s="103" t="str">
        <f t="shared" si="38"/>
        <v>Расчёт за 2010</v>
      </c>
      <c r="BF128" s="27" t="str">
        <f>IF(G128='База 2009'!AY129,"ДА","ПРОверитЬ")</f>
        <v>ДА</v>
      </c>
    </row>
    <row r="129" spans="1:58">
      <c r="A129" s="31">
        <v>127</v>
      </c>
      <c r="B129" s="9" t="s">
        <v>281</v>
      </c>
      <c r="C129" s="6" t="s">
        <v>23</v>
      </c>
      <c r="D129" s="10">
        <v>70</v>
      </c>
      <c r="E129" s="14" t="s">
        <v>283</v>
      </c>
      <c r="F129" s="10">
        <v>95</v>
      </c>
      <c r="G129" s="32">
        <v>0</v>
      </c>
      <c r="H129" s="32">
        <f t="shared" si="52"/>
        <v>285</v>
      </c>
      <c r="I129" s="33"/>
      <c r="J129" s="33"/>
      <c r="K129" s="33"/>
      <c r="L129" s="33"/>
      <c r="M129" s="33"/>
      <c r="N129" s="33"/>
      <c r="O129" s="33"/>
      <c r="P129" s="32">
        <f t="shared" si="32"/>
        <v>285</v>
      </c>
      <c r="Q129" s="33">
        <v>285</v>
      </c>
      <c r="R129" s="32">
        <f t="shared" si="46"/>
        <v>0</v>
      </c>
      <c r="S129" s="32">
        <f t="shared" si="53"/>
        <v>285</v>
      </c>
      <c r="T129" s="33"/>
      <c r="U129" s="33"/>
      <c r="V129" s="33"/>
      <c r="W129" s="33"/>
      <c r="X129" s="33"/>
      <c r="Y129" s="33"/>
      <c r="Z129" s="33"/>
      <c r="AA129" s="32">
        <f t="shared" si="33"/>
        <v>285</v>
      </c>
      <c r="AB129" s="33">
        <v>285</v>
      </c>
      <c r="AC129" s="32">
        <f t="shared" si="34"/>
        <v>0</v>
      </c>
      <c r="AD129" s="32">
        <f t="shared" si="54"/>
        <v>285</v>
      </c>
      <c r="AE129" s="33"/>
      <c r="AF129" s="33"/>
      <c r="AG129" s="33"/>
      <c r="AH129" s="33"/>
      <c r="AI129" s="33"/>
      <c r="AJ129" s="33"/>
      <c r="AK129" s="33"/>
      <c r="AL129" s="32">
        <f t="shared" si="51"/>
        <v>285</v>
      </c>
      <c r="AM129" s="33">
        <v>285</v>
      </c>
      <c r="AN129" s="32">
        <f t="shared" si="35"/>
        <v>0</v>
      </c>
      <c r="AO129" s="32">
        <f t="shared" si="55"/>
        <v>285</v>
      </c>
      <c r="AP129" s="33"/>
      <c r="AQ129" s="33"/>
      <c r="AR129" s="33"/>
      <c r="AS129" s="33"/>
      <c r="AT129" s="33"/>
      <c r="AU129" s="33"/>
      <c r="AV129" s="33"/>
      <c r="AW129" s="32">
        <f t="shared" si="36"/>
        <v>285</v>
      </c>
      <c r="AX129" s="33">
        <v>285</v>
      </c>
      <c r="AY129" s="33">
        <f t="shared" si="37"/>
        <v>0</v>
      </c>
      <c r="BB129" s="103" t="str">
        <f t="shared" si="38"/>
        <v>Расчёт за 2010</v>
      </c>
      <c r="BF129" s="27" t="str">
        <f>IF(G129='База 2009'!AY130,"ДА","ПРОверитЬ")</f>
        <v>ПРОверитЬ</v>
      </c>
    </row>
    <row r="130" spans="1:58">
      <c r="A130" s="31">
        <v>128</v>
      </c>
      <c r="B130" s="9" t="s">
        <v>284</v>
      </c>
      <c r="C130" s="6" t="s">
        <v>23</v>
      </c>
      <c r="D130" s="10">
        <v>85</v>
      </c>
      <c r="E130" s="14" t="s">
        <v>286</v>
      </c>
      <c r="F130" s="10">
        <v>115</v>
      </c>
      <c r="G130" s="32">
        <v>100</v>
      </c>
      <c r="H130" s="32">
        <f t="shared" si="52"/>
        <v>345</v>
      </c>
      <c r="I130" s="33">
        <v>50</v>
      </c>
      <c r="J130" s="33">
        <v>150</v>
      </c>
      <c r="K130" s="33"/>
      <c r="L130" s="33"/>
      <c r="M130" s="33"/>
      <c r="N130" s="33"/>
      <c r="O130" s="33"/>
      <c r="P130" s="32">
        <f t="shared" si="32"/>
        <v>545</v>
      </c>
      <c r="Q130" s="33"/>
      <c r="R130" s="32">
        <f t="shared" si="46"/>
        <v>645</v>
      </c>
      <c r="S130" s="32">
        <f t="shared" si="53"/>
        <v>345</v>
      </c>
      <c r="T130" s="33"/>
      <c r="U130" s="33">
        <v>100</v>
      </c>
      <c r="V130" s="33"/>
      <c r="W130" s="33"/>
      <c r="X130" s="33"/>
      <c r="Y130" s="33"/>
      <c r="Z130" s="33"/>
      <c r="AA130" s="32">
        <f t="shared" si="33"/>
        <v>445</v>
      </c>
      <c r="AB130" s="33">
        <v>2000</v>
      </c>
      <c r="AC130" s="32">
        <f t="shared" si="34"/>
        <v>-910</v>
      </c>
      <c r="AD130" s="32">
        <f t="shared" si="54"/>
        <v>345</v>
      </c>
      <c r="AE130" s="33"/>
      <c r="AF130" s="33">
        <v>100</v>
      </c>
      <c r="AG130" s="33"/>
      <c r="AH130" s="33"/>
      <c r="AI130" s="33"/>
      <c r="AJ130" s="33"/>
      <c r="AK130" s="33"/>
      <c r="AL130" s="32">
        <f t="shared" si="51"/>
        <v>445</v>
      </c>
      <c r="AM130" s="33"/>
      <c r="AN130" s="32">
        <f t="shared" si="35"/>
        <v>-465</v>
      </c>
      <c r="AO130" s="32">
        <f t="shared" si="55"/>
        <v>345</v>
      </c>
      <c r="AP130" s="33"/>
      <c r="AQ130" s="33"/>
      <c r="AR130" s="33"/>
      <c r="AS130" s="33"/>
      <c r="AT130" s="33"/>
      <c r="AU130" s="33"/>
      <c r="AV130" s="33"/>
      <c r="AW130" s="32">
        <f t="shared" si="36"/>
        <v>345</v>
      </c>
      <c r="AX130" s="33"/>
      <c r="AY130" s="33">
        <f t="shared" si="37"/>
        <v>-120</v>
      </c>
      <c r="BB130" s="103" t="str">
        <f t="shared" si="38"/>
        <v>Предоплата за 2011</v>
      </c>
      <c r="BF130" s="27" t="str">
        <f>IF(G130='База 2009'!AY131,"ДА","ПРОверитЬ")</f>
        <v>ПРОверитЬ</v>
      </c>
    </row>
    <row r="131" spans="1:58">
      <c r="A131" s="31">
        <v>129</v>
      </c>
      <c r="B131" s="9" t="s">
        <v>287</v>
      </c>
      <c r="C131" s="6" t="s">
        <v>23</v>
      </c>
      <c r="D131" s="10">
        <v>65</v>
      </c>
      <c r="E131" s="14" t="s">
        <v>289</v>
      </c>
      <c r="F131" s="10">
        <v>90</v>
      </c>
      <c r="G131" s="32">
        <v>80</v>
      </c>
      <c r="H131" s="32">
        <f t="shared" si="52"/>
        <v>270</v>
      </c>
      <c r="I131" s="33">
        <v>50</v>
      </c>
      <c r="J131" s="33">
        <v>100</v>
      </c>
      <c r="K131" s="33"/>
      <c r="L131" s="33"/>
      <c r="M131" s="33"/>
      <c r="N131" s="33"/>
      <c r="O131" s="33"/>
      <c r="P131" s="32">
        <f t="shared" ref="P131:P194" si="56">SUM(H131:O131)</f>
        <v>420</v>
      </c>
      <c r="Q131" s="33"/>
      <c r="R131" s="32">
        <f t="shared" si="46"/>
        <v>500</v>
      </c>
      <c r="S131" s="32">
        <f t="shared" si="53"/>
        <v>270</v>
      </c>
      <c r="T131" s="33"/>
      <c r="U131" s="33"/>
      <c r="V131" s="33"/>
      <c r="W131" s="33"/>
      <c r="X131" s="33"/>
      <c r="Y131" s="33"/>
      <c r="Z131" s="33"/>
      <c r="AA131" s="32">
        <f t="shared" ref="AA131:AA194" si="57">SUM(S131:Z131)</f>
        <v>270</v>
      </c>
      <c r="AB131" s="33">
        <v>1310</v>
      </c>
      <c r="AC131" s="32">
        <f t="shared" ref="AC131:AC194" si="58">R131+AA131-AB131</f>
        <v>-540</v>
      </c>
      <c r="AD131" s="32">
        <f t="shared" si="54"/>
        <v>270</v>
      </c>
      <c r="AE131" s="33"/>
      <c r="AF131" s="33"/>
      <c r="AG131" s="33"/>
      <c r="AH131" s="33"/>
      <c r="AI131" s="33"/>
      <c r="AJ131" s="33"/>
      <c r="AK131" s="33"/>
      <c r="AL131" s="32">
        <f t="shared" si="51"/>
        <v>270</v>
      </c>
      <c r="AM131" s="33"/>
      <c r="AN131" s="32">
        <f t="shared" ref="AN131:AN194" si="59">AC131+AL131-AM131</f>
        <v>-270</v>
      </c>
      <c r="AO131" s="32">
        <f t="shared" si="55"/>
        <v>270</v>
      </c>
      <c r="AP131" s="33"/>
      <c r="AQ131" s="33"/>
      <c r="AR131" s="33"/>
      <c r="AS131" s="33"/>
      <c r="AT131" s="33"/>
      <c r="AU131" s="33"/>
      <c r="AV131" s="33"/>
      <c r="AW131" s="32">
        <f t="shared" ref="AW131:AW194" si="60">SUM(AO131:AV131)</f>
        <v>270</v>
      </c>
      <c r="AX131" s="33"/>
      <c r="AY131" s="33">
        <f t="shared" ref="AY131:AY194" si="61">AN131+AW131-AX131</f>
        <v>0</v>
      </c>
      <c r="BB131" s="103" t="str">
        <f t="shared" ref="BB131:BB194" si="62">IF(AY131=0,"Расчёт за 2010",IF(AY131&lt;0,"Предоплата за 2011","Долг"))</f>
        <v>Расчёт за 2010</v>
      </c>
      <c r="BF131" s="27" t="str">
        <f>IF(G131='База 2009'!AY132,"ДА","ПРОверитЬ")</f>
        <v>ПРОверитЬ</v>
      </c>
    </row>
    <row r="132" spans="1:58">
      <c r="A132" s="31">
        <v>130</v>
      </c>
      <c r="B132" s="9" t="s">
        <v>290</v>
      </c>
      <c r="C132" s="6" t="s">
        <v>23</v>
      </c>
      <c r="D132" s="10">
        <v>85</v>
      </c>
      <c r="E132" s="14" t="s">
        <v>292</v>
      </c>
      <c r="F132" s="10">
        <v>105</v>
      </c>
      <c r="G132" s="32">
        <v>50</v>
      </c>
      <c r="H132" s="32">
        <f t="shared" si="52"/>
        <v>315</v>
      </c>
      <c r="I132" s="33"/>
      <c r="J132" s="33">
        <v>150</v>
      </c>
      <c r="K132" s="33"/>
      <c r="L132" s="33"/>
      <c r="M132" s="33"/>
      <c r="N132" s="33"/>
      <c r="O132" s="33"/>
      <c r="P132" s="32">
        <f t="shared" si="56"/>
        <v>465</v>
      </c>
      <c r="Q132" s="33">
        <v>515</v>
      </c>
      <c r="R132" s="32">
        <f t="shared" si="46"/>
        <v>0</v>
      </c>
      <c r="S132" s="32">
        <f t="shared" si="53"/>
        <v>315</v>
      </c>
      <c r="T132" s="33">
        <v>50</v>
      </c>
      <c r="U132" s="33">
        <v>50</v>
      </c>
      <c r="V132" s="33"/>
      <c r="W132" s="33"/>
      <c r="X132" s="33"/>
      <c r="Y132" s="33"/>
      <c r="Z132" s="33"/>
      <c r="AA132" s="32">
        <f t="shared" si="57"/>
        <v>415</v>
      </c>
      <c r="AB132" s="33">
        <v>415</v>
      </c>
      <c r="AC132" s="32">
        <f t="shared" si="58"/>
        <v>0</v>
      </c>
      <c r="AD132" s="32">
        <f t="shared" si="54"/>
        <v>315</v>
      </c>
      <c r="AE132" s="33"/>
      <c r="AF132" s="33">
        <v>50</v>
      </c>
      <c r="AG132" s="33"/>
      <c r="AH132" s="33"/>
      <c r="AI132" s="33"/>
      <c r="AJ132" s="33"/>
      <c r="AK132" s="33"/>
      <c r="AL132" s="32">
        <f t="shared" si="51"/>
        <v>365</v>
      </c>
      <c r="AM132" s="33">
        <v>365</v>
      </c>
      <c r="AN132" s="32">
        <f t="shared" si="59"/>
        <v>0</v>
      </c>
      <c r="AO132" s="32">
        <f t="shared" si="55"/>
        <v>315</v>
      </c>
      <c r="AP132" s="33"/>
      <c r="AQ132" s="33"/>
      <c r="AR132" s="33"/>
      <c r="AS132" s="33"/>
      <c r="AT132" s="33"/>
      <c r="AU132" s="33"/>
      <c r="AV132" s="33"/>
      <c r="AW132" s="32">
        <f t="shared" si="60"/>
        <v>315</v>
      </c>
      <c r="AX132" s="33">
        <v>315</v>
      </c>
      <c r="AY132" s="33">
        <f t="shared" si="61"/>
        <v>0</v>
      </c>
      <c r="BB132" s="103" t="str">
        <f t="shared" si="62"/>
        <v>Расчёт за 2010</v>
      </c>
      <c r="BF132" s="27" t="str">
        <f>IF(G132='База 2009'!AY133,"ДА","ПРОверитЬ")</f>
        <v>ПРОверитЬ</v>
      </c>
    </row>
    <row r="133" spans="1:58">
      <c r="A133" s="31">
        <v>131</v>
      </c>
      <c r="B133" s="9" t="s">
        <v>877</v>
      </c>
      <c r="C133" s="6" t="s">
        <v>23</v>
      </c>
      <c r="D133" s="10"/>
      <c r="E133" s="14" t="s">
        <v>878</v>
      </c>
      <c r="F133" s="10">
        <v>95</v>
      </c>
      <c r="G133" s="32">
        <v>285</v>
      </c>
      <c r="H133" s="32">
        <f t="shared" si="52"/>
        <v>285</v>
      </c>
      <c r="I133" s="33"/>
      <c r="J133" s="33"/>
      <c r="K133" s="33"/>
      <c r="L133" s="33"/>
      <c r="M133" s="33"/>
      <c r="N133" s="33"/>
      <c r="O133" s="33"/>
      <c r="P133" s="32">
        <f t="shared" si="56"/>
        <v>285</v>
      </c>
      <c r="Q133" s="33">
        <v>285</v>
      </c>
      <c r="R133" s="32">
        <f t="shared" si="46"/>
        <v>285</v>
      </c>
      <c r="S133" s="32">
        <f t="shared" si="53"/>
        <v>285</v>
      </c>
      <c r="T133" s="33"/>
      <c r="U133" s="33"/>
      <c r="V133" s="33"/>
      <c r="W133" s="33"/>
      <c r="X133" s="33"/>
      <c r="Y133" s="33"/>
      <c r="Z133" s="33"/>
      <c r="AA133" s="32">
        <f t="shared" si="57"/>
        <v>285</v>
      </c>
      <c r="AB133" s="33">
        <v>570</v>
      </c>
      <c r="AC133" s="32">
        <f t="shared" si="58"/>
        <v>0</v>
      </c>
      <c r="AD133" s="32">
        <f t="shared" si="54"/>
        <v>285</v>
      </c>
      <c r="AE133" s="33"/>
      <c r="AF133" s="33">
        <v>50</v>
      </c>
      <c r="AG133" s="33"/>
      <c r="AH133" s="33"/>
      <c r="AI133" s="33"/>
      <c r="AJ133" s="33"/>
      <c r="AK133" s="33"/>
      <c r="AL133" s="32">
        <f t="shared" si="51"/>
        <v>335</v>
      </c>
      <c r="AM133" s="33">
        <v>335</v>
      </c>
      <c r="AN133" s="32">
        <f t="shared" si="59"/>
        <v>0</v>
      </c>
      <c r="AO133" s="32">
        <f>$F133*2</f>
        <v>190</v>
      </c>
      <c r="AP133" s="33"/>
      <c r="AQ133" s="33"/>
      <c r="AR133" s="33"/>
      <c r="AS133" s="33"/>
      <c r="AT133" s="33"/>
      <c r="AU133" s="33"/>
      <c r="AV133" s="33"/>
      <c r="AW133" s="32">
        <f t="shared" si="60"/>
        <v>190</v>
      </c>
      <c r="AX133" s="33">
        <v>190</v>
      </c>
      <c r="AY133" s="33">
        <f t="shared" si="61"/>
        <v>0</v>
      </c>
      <c r="BB133" s="103" t="str">
        <f t="shared" si="62"/>
        <v>Расчёт за 2010</v>
      </c>
      <c r="BF133" s="27" t="str">
        <f>IF(G133='База 2009'!AY134,"ДА","ПРОверитЬ")</f>
        <v>ПРОверитЬ</v>
      </c>
    </row>
    <row r="134" spans="1:58">
      <c r="A134" s="31">
        <v>132</v>
      </c>
      <c r="B134" s="9" t="s">
        <v>293</v>
      </c>
      <c r="C134" s="6" t="s">
        <v>14</v>
      </c>
      <c r="D134" s="10">
        <v>90</v>
      </c>
      <c r="E134" s="14" t="s">
        <v>295</v>
      </c>
      <c r="F134" s="10">
        <v>125</v>
      </c>
      <c r="G134" s="32">
        <v>50</v>
      </c>
      <c r="H134" s="32">
        <f t="shared" si="52"/>
        <v>375</v>
      </c>
      <c r="I134" s="33">
        <v>50</v>
      </c>
      <c r="J134" s="33">
        <v>50</v>
      </c>
      <c r="K134" s="33"/>
      <c r="L134" s="33"/>
      <c r="M134" s="33"/>
      <c r="N134" s="33"/>
      <c r="O134" s="33">
        <v>50</v>
      </c>
      <c r="P134" s="32">
        <f t="shared" si="56"/>
        <v>525</v>
      </c>
      <c r="Q134" s="33">
        <v>575</v>
      </c>
      <c r="R134" s="32">
        <f t="shared" si="46"/>
        <v>0</v>
      </c>
      <c r="S134" s="32">
        <f t="shared" si="53"/>
        <v>375</v>
      </c>
      <c r="T134" s="33"/>
      <c r="U134" s="33"/>
      <c r="V134" s="33"/>
      <c r="W134" s="33"/>
      <c r="X134" s="33"/>
      <c r="Y134" s="33"/>
      <c r="Z134" s="33"/>
      <c r="AA134" s="32">
        <f t="shared" si="57"/>
        <v>375</v>
      </c>
      <c r="AB134" s="33">
        <v>375</v>
      </c>
      <c r="AC134" s="32">
        <f t="shared" si="58"/>
        <v>0</v>
      </c>
      <c r="AD134" s="32">
        <f t="shared" si="54"/>
        <v>375</v>
      </c>
      <c r="AE134" s="33">
        <v>50</v>
      </c>
      <c r="AF134" s="33"/>
      <c r="AG134" s="33"/>
      <c r="AH134" s="33"/>
      <c r="AI134" s="33"/>
      <c r="AJ134" s="33"/>
      <c r="AK134" s="33"/>
      <c r="AL134" s="32">
        <f t="shared" si="51"/>
        <v>425</v>
      </c>
      <c r="AM134" s="33">
        <v>425</v>
      </c>
      <c r="AN134" s="32">
        <f t="shared" si="59"/>
        <v>0</v>
      </c>
      <c r="AO134" s="32">
        <f t="shared" si="55"/>
        <v>375</v>
      </c>
      <c r="AP134" s="33"/>
      <c r="AQ134" s="33">
        <v>100</v>
      </c>
      <c r="AR134" s="33"/>
      <c r="AS134" s="33"/>
      <c r="AT134" s="33">
        <v>300</v>
      </c>
      <c r="AU134" s="33"/>
      <c r="AV134" s="33">
        <v>6</v>
      </c>
      <c r="AW134" s="32">
        <f t="shared" si="60"/>
        <v>781</v>
      </c>
      <c r="AX134" s="33">
        <v>781</v>
      </c>
      <c r="AY134" s="33">
        <f t="shared" si="61"/>
        <v>0</v>
      </c>
      <c r="BB134" s="103" t="str">
        <f t="shared" si="62"/>
        <v>Расчёт за 2010</v>
      </c>
      <c r="BF134" s="27" t="str">
        <f>IF(G134='База 2009'!AY135,"ДА","ПРОверитЬ")</f>
        <v>ПРОверитЬ</v>
      </c>
    </row>
    <row r="135" spans="1:58">
      <c r="A135" s="31">
        <v>133</v>
      </c>
      <c r="B135" s="5" t="s">
        <v>296</v>
      </c>
      <c r="C135" s="6" t="s">
        <v>10</v>
      </c>
      <c r="D135" s="7">
        <v>90</v>
      </c>
      <c r="E135" s="14" t="s">
        <v>298</v>
      </c>
      <c r="F135" s="7">
        <v>115</v>
      </c>
      <c r="G135" s="32">
        <v>0</v>
      </c>
      <c r="H135" s="32">
        <f t="shared" si="52"/>
        <v>345</v>
      </c>
      <c r="I135" s="33"/>
      <c r="J135" s="33"/>
      <c r="K135" s="33"/>
      <c r="L135" s="33"/>
      <c r="M135" s="33"/>
      <c r="N135" s="33"/>
      <c r="O135" s="33"/>
      <c r="P135" s="32">
        <f t="shared" si="56"/>
        <v>345</v>
      </c>
      <c r="Q135" s="33">
        <v>345</v>
      </c>
      <c r="R135" s="32">
        <f t="shared" si="46"/>
        <v>0</v>
      </c>
      <c r="S135" s="32">
        <f t="shared" si="53"/>
        <v>345</v>
      </c>
      <c r="T135" s="33"/>
      <c r="U135" s="33">
        <v>150</v>
      </c>
      <c r="V135" s="33"/>
      <c r="W135" s="33"/>
      <c r="X135" s="33"/>
      <c r="Y135" s="33"/>
      <c r="Z135" s="33"/>
      <c r="AA135" s="32">
        <f t="shared" si="57"/>
        <v>495</v>
      </c>
      <c r="AB135" s="33">
        <v>1185</v>
      </c>
      <c r="AC135" s="32">
        <f t="shared" si="58"/>
        <v>-690</v>
      </c>
      <c r="AD135" s="32">
        <f t="shared" si="54"/>
        <v>345</v>
      </c>
      <c r="AE135" s="33"/>
      <c r="AF135" s="33"/>
      <c r="AG135" s="33"/>
      <c r="AH135" s="33"/>
      <c r="AI135" s="33"/>
      <c r="AJ135" s="33"/>
      <c r="AK135" s="33"/>
      <c r="AL135" s="32">
        <f t="shared" si="51"/>
        <v>345</v>
      </c>
      <c r="AM135" s="33"/>
      <c r="AN135" s="32">
        <f t="shared" si="59"/>
        <v>-345</v>
      </c>
      <c r="AO135" s="32">
        <f t="shared" si="55"/>
        <v>345</v>
      </c>
      <c r="AP135" s="33"/>
      <c r="AQ135" s="33"/>
      <c r="AR135" s="33"/>
      <c r="AS135" s="33"/>
      <c r="AT135" s="33"/>
      <c r="AU135" s="33"/>
      <c r="AV135" s="33"/>
      <c r="AW135" s="32">
        <f t="shared" si="60"/>
        <v>345</v>
      </c>
      <c r="AX135" s="33"/>
      <c r="AY135" s="33">
        <f t="shared" si="61"/>
        <v>0</v>
      </c>
      <c r="BB135" s="103" t="str">
        <f t="shared" si="62"/>
        <v>Расчёт за 2010</v>
      </c>
      <c r="BF135" s="27" t="str">
        <f>IF(G135='База 2009'!AY136,"ДА","ПРОверитЬ")</f>
        <v>ПРОверитЬ</v>
      </c>
    </row>
    <row r="136" spans="1:58">
      <c r="A136" s="31">
        <v>134</v>
      </c>
      <c r="B136" s="5" t="s">
        <v>299</v>
      </c>
      <c r="C136" s="6" t="s">
        <v>10</v>
      </c>
      <c r="D136" s="7">
        <v>90</v>
      </c>
      <c r="E136" s="14" t="s">
        <v>12</v>
      </c>
      <c r="F136" s="7">
        <v>90</v>
      </c>
      <c r="G136" s="32">
        <v>-5</v>
      </c>
      <c r="H136" s="32">
        <f t="shared" si="52"/>
        <v>270</v>
      </c>
      <c r="I136" s="33"/>
      <c r="J136" s="33"/>
      <c r="K136" s="33"/>
      <c r="L136" s="33"/>
      <c r="M136" s="33"/>
      <c r="N136" s="33"/>
      <c r="O136" s="33"/>
      <c r="P136" s="32">
        <f t="shared" si="56"/>
        <v>270</v>
      </c>
      <c r="Q136" s="33">
        <v>265</v>
      </c>
      <c r="R136" s="32">
        <f t="shared" si="46"/>
        <v>0</v>
      </c>
      <c r="S136" s="32">
        <f t="shared" si="53"/>
        <v>270</v>
      </c>
      <c r="T136" s="33"/>
      <c r="U136" s="33"/>
      <c r="V136" s="33"/>
      <c r="W136" s="33"/>
      <c r="X136" s="33"/>
      <c r="Y136" s="33"/>
      <c r="Z136" s="33"/>
      <c r="AA136" s="32">
        <f t="shared" si="57"/>
        <v>270</v>
      </c>
      <c r="AB136" s="33">
        <v>270</v>
      </c>
      <c r="AC136" s="32">
        <f t="shared" si="58"/>
        <v>0</v>
      </c>
      <c r="AD136" s="32">
        <f t="shared" si="54"/>
        <v>270</v>
      </c>
      <c r="AE136" s="33"/>
      <c r="AF136" s="33"/>
      <c r="AG136" s="33"/>
      <c r="AH136" s="33"/>
      <c r="AI136" s="33"/>
      <c r="AJ136" s="33"/>
      <c r="AK136" s="33"/>
      <c r="AL136" s="32">
        <f t="shared" si="51"/>
        <v>270</v>
      </c>
      <c r="AM136" s="33">
        <v>270</v>
      </c>
      <c r="AN136" s="32">
        <f t="shared" si="59"/>
        <v>0</v>
      </c>
      <c r="AO136" s="32">
        <f t="shared" si="55"/>
        <v>270</v>
      </c>
      <c r="AP136" s="33"/>
      <c r="AQ136" s="33">
        <v>50</v>
      </c>
      <c r="AR136" s="33"/>
      <c r="AS136" s="33"/>
      <c r="AT136" s="33"/>
      <c r="AU136" s="33"/>
      <c r="AV136" s="33"/>
      <c r="AW136" s="32">
        <f t="shared" si="60"/>
        <v>320</v>
      </c>
      <c r="AX136" s="33">
        <v>590</v>
      </c>
      <c r="AY136" s="33">
        <f t="shared" si="61"/>
        <v>-270</v>
      </c>
      <c r="BB136" s="103" t="str">
        <f t="shared" si="62"/>
        <v>Предоплата за 2011</v>
      </c>
      <c r="BF136" s="27" t="str">
        <f>IF(G136='База 2009'!AY137,"ДА","ПРОверитЬ")</f>
        <v>ПРОверитЬ</v>
      </c>
    </row>
    <row r="137" spans="1:58">
      <c r="A137" s="31">
        <v>135</v>
      </c>
      <c r="B137" s="9" t="s">
        <v>301</v>
      </c>
      <c r="C137" s="6" t="s">
        <v>23</v>
      </c>
      <c r="D137" s="10">
        <v>80</v>
      </c>
      <c r="E137" s="14" t="s">
        <v>303</v>
      </c>
      <c r="F137" s="10">
        <v>115</v>
      </c>
      <c r="G137" s="32">
        <v>0</v>
      </c>
      <c r="H137" s="32">
        <f t="shared" si="52"/>
        <v>345</v>
      </c>
      <c r="I137" s="33"/>
      <c r="J137" s="33"/>
      <c r="K137" s="33"/>
      <c r="L137" s="33"/>
      <c r="M137" s="33"/>
      <c r="N137" s="33"/>
      <c r="O137" s="33"/>
      <c r="P137" s="32">
        <f t="shared" si="56"/>
        <v>345</v>
      </c>
      <c r="Q137" s="33">
        <v>1380</v>
      </c>
      <c r="R137" s="32">
        <f t="shared" ref="R137:R168" si="63">G137+P137-Q137</f>
        <v>-1035</v>
      </c>
      <c r="S137" s="32">
        <f t="shared" si="53"/>
        <v>345</v>
      </c>
      <c r="T137" s="33"/>
      <c r="U137" s="33"/>
      <c r="V137" s="33"/>
      <c r="W137" s="33"/>
      <c r="X137" s="33"/>
      <c r="Y137" s="33"/>
      <c r="Z137" s="33"/>
      <c r="AA137" s="32">
        <f t="shared" si="57"/>
        <v>345</v>
      </c>
      <c r="AB137" s="33"/>
      <c r="AC137" s="32">
        <f t="shared" si="58"/>
        <v>-690</v>
      </c>
      <c r="AD137" s="32">
        <f t="shared" si="54"/>
        <v>345</v>
      </c>
      <c r="AE137" s="33"/>
      <c r="AF137" s="33"/>
      <c r="AG137" s="33"/>
      <c r="AH137" s="33"/>
      <c r="AI137" s="33"/>
      <c r="AJ137" s="33"/>
      <c r="AK137" s="33"/>
      <c r="AL137" s="32">
        <f t="shared" si="51"/>
        <v>345</v>
      </c>
      <c r="AM137" s="33"/>
      <c r="AN137" s="32">
        <f t="shared" si="59"/>
        <v>-345</v>
      </c>
      <c r="AO137" s="32">
        <f t="shared" si="55"/>
        <v>345</v>
      </c>
      <c r="AP137" s="33"/>
      <c r="AQ137" s="33"/>
      <c r="AR137" s="33"/>
      <c r="AS137" s="33"/>
      <c r="AT137" s="33"/>
      <c r="AU137" s="33"/>
      <c r="AV137" s="33"/>
      <c r="AW137" s="32">
        <f t="shared" si="60"/>
        <v>345</v>
      </c>
      <c r="AX137" s="33"/>
      <c r="AY137" s="33">
        <f t="shared" si="61"/>
        <v>0</v>
      </c>
      <c r="BB137" s="103" t="str">
        <f t="shared" si="62"/>
        <v>Расчёт за 2010</v>
      </c>
      <c r="BF137" s="27" t="str">
        <f>IF(G137='База 2009'!AY138,"ДА","ПРОверитЬ")</f>
        <v>ДА</v>
      </c>
    </row>
    <row r="138" spans="1:58">
      <c r="A138" s="31">
        <v>136</v>
      </c>
      <c r="B138" s="9" t="s">
        <v>1019</v>
      </c>
      <c r="C138" s="6" t="s">
        <v>14</v>
      </c>
      <c r="D138" s="10">
        <v>155</v>
      </c>
      <c r="E138" s="14" t="s">
        <v>894</v>
      </c>
      <c r="F138" s="10">
        <v>175</v>
      </c>
      <c r="G138" s="32">
        <v>0</v>
      </c>
      <c r="H138" s="32">
        <f t="shared" si="52"/>
        <v>525</v>
      </c>
      <c r="I138" s="33"/>
      <c r="J138" s="33"/>
      <c r="K138" s="33"/>
      <c r="L138" s="33"/>
      <c r="M138" s="33"/>
      <c r="N138" s="33"/>
      <c r="O138" s="33"/>
      <c r="P138" s="32">
        <f t="shared" si="56"/>
        <v>525</v>
      </c>
      <c r="Q138" s="33">
        <v>1050</v>
      </c>
      <c r="R138" s="32">
        <f t="shared" si="63"/>
        <v>-525</v>
      </c>
      <c r="S138" s="32">
        <f t="shared" si="53"/>
        <v>525</v>
      </c>
      <c r="T138" s="33"/>
      <c r="U138" s="33"/>
      <c r="V138" s="33"/>
      <c r="W138" s="33"/>
      <c r="X138" s="33"/>
      <c r="Y138" s="33"/>
      <c r="Z138" s="33"/>
      <c r="AA138" s="32">
        <f t="shared" si="57"/>
        <v>525</v>
      </c>
      <c r="AB138" s="33"/>
      <c r="AC138" s="32">
        <f t="shared" si="58"/>
        <v>0</v>
      </c>
      <c r="AD138" s="32">
        <f t="shared" si="54"/>
        <v>525</v>
      </c>
      <c r="AE138" s="33"/>
      <c r="AF138" s="33"/>
      <c r="AG138" s="33"/>
      <c r="AH138" s="33"/>
      <c r="AI138" s="33"/>
      <c r="AJ138" s="33"/>
      <c r="AK138" s="33"/>
      <c r="AL138" s="32">
        <f t="shared" si="51"/>
        <v>525</v>
      </c>
      <c r="AM138" s="33">
        <v>525</v>
      </c>
      <c r="AN138" s="32">
        <f t="shared" si="59"/>
        <v>0</v>
      </c>
      <c r="AO138" s="32">
        <f t="shared" si="55"/>
        <v>525</v>
      </c>
      <c r="AP138" s="33"/>
      <c r="AQ138" s="33"/>
      <c r="AR138" s="33"/>
      <c r="AS138" s="33"/>
      <c r="AT138" s="33"/>
      <c r="AU138" s="33"/>
      <c r="AV138" s="33"/>
      <c r="AW138" s="32">
        <f t="shared" si="60"/>
        <v>525</v>
      </c>
      <c r="AX138" s="33">
        <v>525</v>
      </c>
      <c r="AY138" s="33">
        <f t="shared" si="61"/>
        <v>0</v>
      </c>
      <c r="BB138" s="103" t="str">
        <f t="shared" si="62"/>
        <v>Расчёт за 2010</v>
      </c>
      <c r="BF138" s="27" t="str">
        <f>IF(G138='База 2009'!AY139,"ДА","ПРОверитЬ")</f>
        <v>ДА</v>
      </c>
    </row>
    <row r="139" spans="1:58">
      <c r="A139" s="31">
        <v>137</v>
      </c>
      <c r="B139" s="9" t="s">
        <v>304</v>
      </c>
      <c r="C139" s="6" t="s">
        <v>23</v>
      </c>
      <c r="D139" s="10">
        <v>50</v>
      </c>
      <c r="E139" s="14" t="s">
        <v>305</v>
      </c>
      <c r="F139" s="10">
        <v>50</v>
      </c>
      <c r="G139" s="41">
        <v>0</v>
      </c>
      <c r="H139" s="32">
        <f t="shared" si="52"/>
        <v>150</v>
      </c>
      <c r="I139" s="33"/>
      <c r="J139" s="33"/>
      <c r="K139" s="33"/>
      <c r="L139" s="33"/>
      <c r="M139" s="33"/>
      <c r="N139" s="33"/>
      <c r="O139" s="33"/>
      <c r="P139" s="32">
        <f t="shared" si="56"/>
        <v>150</v>
      </c>
      <c r="Q139" s="33"/>
      <c r="R139" s="32">
        <f t="shared" si="63"/>
        <v>150</v>
      </c>
      <c r="S139" s="32">
        <f t="shared" si="53"/>
        <v>150</v>
      </c>
      <c r="T139" s="33"/>
      <c r="U139" s="33"/>
      <c r="V139" s="33"/>
      <c r="W139" s="33"/>
      <c r="X139" s="33"/>
      <c r="Y139" s="33"/>
      <c r="Z139" s="33"/>
      <c r="AA139" s="32">
        <f t="shared" si="57"/>
        <v>150</v>
      </c>
      <c r="AB139" s="33"/>
      <c r="AC139" s="32">
        <f t="shared" si="58"/>
        <v>300</v>
      </c>
      <c r="AD139" s="32">
        <f t="shared" si="54"/>
        <v>150</v>
      </c>
      <c r="AE139" s="33"/>
      <c r="AF139" s="33"/>
      <c r="AG139" s="33"/>
      <c r="AH139" s="33"/>
      <c r="AI139" s="33"/>
      <c r="AJ139" s="33"/>
      <c r="AK139" s="33"/>
      <c r="AL139" s="32">
        <f t="shared" si="51"/>
        <v>150</v>
      </c>
      <c r="AM139" s="33">
        <v>600</v>
      </c>
      <c r="AN139" s="32">
        <f t="shared" si="59"/>
        <v>-150</v>
      </c>
      <c r="AO139" s="32">
        <f t="shared" si="55"/>
        <v>150</v>
      </c>
      <c r="AP139" s="33"/>
      <c r="AQ139" s="33"/>
      <c r="AR139" s="33"/>
      <c r="AS139" s="33"/>
      <c r="AT139" s="33"/>
      <c r="AU139" s="33"/>
      <c r="AV139" s="33"/>
      <c r="AW139" s="32">
        <f t="shared" si="60"/>
        <v>150</v>
      </c>
      <c r="AX139" s="33"/>
      <c r="AY139" s="33">
        <f t="shared" si="61"/>
        <v>0</v>
      </c>
      <c r="BB139" s="103" t="str">
        <f t="shared" si="62"/>
        <v>Расчёт за 2010</v>
      </c>
      <c r="BF139" s="27" t="str">
        <f>IF(G139='База 2009'!AY140,"ДА","ПРОверитЬ")</f>
        <v>ДА</v>
      </c>
    </row>
    <row r="140" spans="1:58">
      <c r="A140" s="31">
        <v>138</v>
      </c>
      <c r="B140" s="9" t="s">
        <v>306</v>
      </c>
      <c r="C140" s="6" t="s">
        <v>23</v>
      </c>
      <c r="D140" s="10">
        <v>50</v>
      </c>
      <c r="E140" s="14" t="s">
        <v>12</v>
      </c>
      <c r="F140" s="10">
        <v>50</v>
      </c>
      <c r="G140" s="32">
        <v>0</v>
      </c>
      <c r="H140" s="32">
        <f t="shared" si="52"/>
        <v>150</v>
      </c>
      <c r="I140" s="33"/>
      <c r="J140" s="33"/>
      <c r="K140" s="33"/>
      <c r="L140" s="33"/>
      <c r="M140" s="33"/>
      <c r="N140" s="33"/>
      <c r="O140" s="33"/>
      <c r="P140" s="32">
        <f t="shared" si="56"/>
        <v>150</v>
      </c>
      <c r="Q140" s="33">
        <v>600</v>
      </c>
      <c r="R140" s="32">
        <f t="shared" si="63"/>
        <v>-450</v>
      </c>
      <c r="S140" s="32">
        <f t="shared" si="53"/>
        <v>150</v>
      </c>
      <c r="T140" s="33"/>
      <c r="U140" s="33"/>
      <c r="V140" s="33"/>
      <c r="W140" s="33"/>
      <c r="X140" s="33"/>
      <c r="Y140" s="33"/>
      <c r="Z140" s="33"/>
      <c r="AA140" s="32">
        <f t="shared" si="57"/>
        <v>150</v>
      </c>
      <c r="AB140" s="33"/>
      <c r="AC140" s="32">
        <f t="shared" si="58"/>
        <v>-300</v>
      </c>
      <c r="AD140" s="32">
        <f t="shared" si="54"/>
        <v>150</v>
      </c>
      <c r="AE140" s="33"/>
      <c r="AF140" s="33">
        <v>50</v>
      </c>
      <c r="AG140" s="33"/>
      <c r="AH140" s="33"/>
      <c r="AI140" s="33"/>
      <c r="AJ140" s="33"/>
      <c r="AK140" s="33"/>
      <c r="AL140" s="32">
        <f t="shared" si="51"/>
        <v>200</v>
      </c>
      <c r="AM140" s="33"/>
      <c r="AN140" s="32">
        <f t="shared" si="59"/>
        <v>-100</v>
      </c>
      <c r="AO140" s="32">
        <f t="shared" si="55"/>
        <v>150</v>
      </c>
      <c r="AP140" s="33"/>
      <c r="AQ140" s="33"/>
      <c r="AR140" s="33"/>
      <c r="AS140" s="33"/>
      <c r="AT140" s="33"/>
      <c r="AU140" s="33"/>
      <c r="AV140" s="33"/>
      <c r="AW140" s="32">
        <f t="shared" si="60"/>
        <v>150</v>
      </c>
      <c r="AX140" s="33">
        <v>50</v>
      </c>
      <c r="AY140" s="33">
        <f t="shared" si="61"/>
        <v>0</v>
      </c>
      <c r="BB140" s="103" t="str">
        <f t="shared" si="62"/>
        <v>Расчёт за 2010</v>
      </c>
      <c r="BF140" s="27" t="str">
        <f>IF(G140='База 2009'!AY141,"ДА","ПРОверитЬ")</f>
        <v>ДА</v>
      </c>
    </row>
    <row r="141" spans="1:58">
      <c r="A141" s="31">
        <v>139</v>
      </c>
      <c r="B141" s="5" t="s">
        <v>308</v>
      </c>
      <c r="C141" s="6" t="s">
        <v>10</v>
      </c>
      <c r="D141" s="7">
        <v>85</v>
      </c>
      <c r="E141" s="14" t="s">
        <v>310</v>
      </c>
      <c r="F141" s="7">
        <v>105</v>
      </c>
      <c r="G141" s="32">
        <v>0</v>
      </c>
      <c r="H141" s="32">
        <f t="shared" si="52"/>
        <v>315</v>
      </c>
      <c r="I141" s="33"/>
      <c r="J141" s="33"/>
      <c r="K141" s="33"/>
      <c r="L141" s="33"/>
      <c r="M141" s="33"/>
      <c r="N141" s="33"/>
      <c r="O141" s="33"/>
      <c r="P141" s="32">
        <f t="shared" si="56"/>
        <v>315</v>
      </c>
      <c r="Q141" s="33">
        <v>315</v>
      </c>
      <c r="R141" s="32">
        <f t="shared" si="63"/>
        <v>0</v>
      </c>
      <c r="S141" s="32">
        <f t="shared" si="53"/>
        <v>315</v>
      </c>
      <c r="T141" s="33"/>
      <c r="U141" s="33"/>
      <c r="V141" s="33"/>
      <c r="W141" s="33"/>
      <c r="X141" s="33"/>
      <c r="Y141" s="33"/>
      <c r="Z141" s="33"/>
      <c r="AA141" s="32">
        <f t="shared" si="57"/>
        <v>315</v>
      </c>
      <c r="AB141" s="33">
        <v>315</v>
      </c>
      <c r="AC141" s="32">
        <f t="shared" si="58"/>
        <v>0</v>
      </c>
      <c r="AD141" s="32">
        <f t="shared" si="54"/>
        <v>315</v>
      </c>
      <c r="AE141" s="33"/>
      <c r="AF141" s="33"/>
      <c r="AG141" s="33"/>
      <c r="AH141" s="33"/>
      <c r="AI141" s="33"/>
      <c r="AJ141" s="33"/>
      <c r="AK141" s="33"/>
      <c r="AL141" s="32">
        <f t="shared" si="51"/>
        <v>315</v>
      </c>
      <c r="AM141" s="33">
        <v>315</v>
      </c>
      <c r="AN141" s="32">
        <f t="shared" si="59"/>
        <v>0</v>
      </c>
      <c r="AO141" s="32">
        <f t="shared" si="55"/>
        <v>315</v>
      </c>
      <c r="AP141" s="33"/>
      <c r="AQ141" s="33"/>
      <c r="AR141" s="33"/>
      <c r="AS141" s="33"/>
      <c r="AT141" s="33"/>
      <c r="AU141" s="33"/>
      <c r="AV141" s="33"/>
      <c r="AW141" s="32">
        <f t="shared" si="60"/>
        <v>315</v>
      </c>
      <c r="AX141" s="33">
        <v>315</v>
      </c>
      <c r="AY141" s="33">
        <f t="shared" si="61"/>
        <v>0</v>
      </c>
      <c r="BB141" s="103" t="str">
        <f t="shared" si="62"/>
        <v>Расчёт за 2010</v>
      </c>
      <c r="BF141" s="27" t="str">
        <f>IF(G141='База 2009'!AY142,"ДА","ПРОверитЬ")</f>
        <v>ПРОверитЬ</v>
      </c>
    </row>
    <row r="142" spans="1:58">
      <c r="A142" s="31">
        <v>140</v>
      </c>
      <c r="B142" s="9" t="s">
        <v>976</v>
      </c>
      <c r="C142" s="6" t="s">
        <v>14</v>
      </c>
      <c r="D142" s="10"/>
      <c r="E142" s="14" t="s">
        <v>890</v>
      </c>
      <c r="F142" s="10">
        <v>300</v>
      </c>
      <c r="G142" s="32">
        <v>4542</v>
      </c>
      <c r="H142" s="32">
        <f t="shared" si="52"/>
        <v>900</v>
      </c>
      <c r="I142" s="33"/>
      <c r="J142" s="33"/>
      <c r="K142" s="33"/>
      <c r="L142" s="33"/>
      <c r="M142" s="33"/>
      <c r="N142" s="33"/>
      <c r="O142" s="33"/>
      <c r="P142" s="32">
        <f t="shared" si="56"/>
        <v>900</v>
      </c>
      <c r="Q142" s="33">
        <v>5442</v>
      </c>
      <c r="R142" s="32">
        <f t="shared" si="63"/>
        <v>0</v>
      </c>
      <c r="S142" s="32">
        <f t="shared" si="53"/>
        <v>900</v>
      </c>
      <c r="T142" s="33">
        <v>50</v>
      </c>
      <c r="U142" s="33"/>
      <c r="V142" s="33"/>
      <c r="W142" s="33"/>
      <c r="X142" s="33"/>
      <c r="Y142" s="33"/>
      <c r="Z142" s="33"/>
      <c r="AA142" s="32">
        <f t="shared" si="57"/>
        <v>950</v>
      </c>
      <c r="AB142" s="33">
        <v>900</v>
      </c>
      <c r="AC142" s="32">
        <f t="shared" si="58"/>
        <v>50</v>
      </c>
      <c r="AD142" s="32">
        <f t="shared" si="54"/>
        <v>900</v>
      </c>
      <c r="AE142" s="33"/>
      <c r="AF142" s="33"/>
      <c r="AG142" s="33"/>
      <c r="AH142" s="33"/>
      <c r="AI142" s="33"/>
      <c r="AJ142" s="33"/>
      <c r="AK142" s="33"/>
      <c r="AL142" s="32">
        <f t="shared" si="51"/>
        <v>900</v>
      </c>
      <c r="AM142" s="33">
        <v>950</v>
      </c>
      <c r="AN142" s="32">
        <f t="shared" si="59"/>
        <v>0</v>
      </c>
      <c r="AO142" s="32">
        <f t="shared" si="55"/>
        <v>900</v>
      </c>
      <c r="AP142" s="33">
        <v>50</v>
      </c>
      <c r="AQ142" s="33"/>
      <c r="AR142" s="33"/>
      <c r="AS142" s="33"/>
      <c r="AT142" s="33"/>
      <c r="AU142" s="33"/>
      <c r="AV142" s="33"/>
      <c r="AW142" s="32">
        <f t="shared" si="60"/>
        <v>950</v>
      </c>
      <c r="AX142" s="33">
        <v>950</v>
      </c>
      <c r="AY142" s="33">
        <f t="shared" si="61"/>
        <v>0</v>
      </c>
      <c r="BB142" s="103" t="str">
        <f t="shared" si="62"/>
        <v>Расчёт за 2010</v>
      </c>
      <c r="BF142" s="27" t="str">
        <f>IF(G142='База 2009'!AY143,"ДА","ПРОверитЬ")</f>
        <v>ПРОверитЬ</v>
      </c>
    </row>
    <row r="143" spans="1:58">
      <c r="A143" s="31">
        <v>141</v>
      </c>
      <c r="B143" s="9" t="s">
        <v>1075</v>
      </c>
      <c r="C143" s="6" t="s">
        <v>14</v>
      </c>
      <c r="D143" s="10">
        <v>145</v>
      </c>
      <c r="E143" s="14" t="s">
        <v>12</v>
      </c>
      <c r="F143" s="10">
        <v>145</v>
      </c>
      <c r="G143" s="32">
        <v>435</v>
      </c>
      <c r="H143" s="32">
        <f t="shared" si="52"/>
        <v>435</v>
      </c>
      <c r="I143" s="33"/>
      <c r="J143" s="33"/>
      <c r="K143" s="33"/>
      <c r="L143" s="33"/>
      <c r="M143" s="33"/>
      <c r="N143" s="33"/>
      <c r="O143" s="33"/>
      <c r="P143" s="32">
        <f t="shared" si="56"/>
        <v>435</v>
      </c>
      <c r="Q143" s="33">
        <v>870</v>
      </c>
      <c r="R143" s="32">
        <f t="shared" si="63"/>
        <v>0</v>
      </c>
      <c r="S143" s="32">
        <f t="shared" si="53"/>
        <v>435</v>
      </c>
      <c r="T143" s="33"/>
      <c r="U143" s="33"/>
      <c r="V143" s="33"/>
      <c r="W143" s="33"/>
      <c r="X143" s="33"/>
      <c r="Y143" s="33"/>
      <c r="Z143" s="33"/>
      <c r="AA143" s="32">
        <f t="shared" si="57"/>
        <v>435</v>
      </c>
      <c r="AB143" s="33"/>
      <c r="AC143" s="32">
        <f t="shared" si="58"/>
        <v>435</v>
      </c>
      <c r="AD143" s="32">
        <f t="shared" si="54"/>
        <v>435</v>
      </c>
      <c r="AE143" s="33"/>
      <c r="AF143" s="33"/>
      <c r="AG143" s="33"/>
      <c r="AH143" s="33"/>
      <c r="AI143" s="33"/>
      <c r="AJ143" s="33"/>
      <c r="AK143" s="33"/>
      <c r="AL143" s="32">
        <f t="shared" si="51"/>
        <v>435</v>
      </c>
      <c r="AM143" s="33">
        <v>870</v>
      </c>
      <c r="AN143" s="32">
        <f t="shared" si="59"/>
        <v>0</v>
      </c>
      <c r="AO143" s="32">
        <f t="shared" si="55"/>
        <v>435</v>
      </c>
      <c r="AP143" s="33"/>
      <c r="AQ143" s="33"/>
      <c r="AR143" s="33"/>
      <c r="AS143" s="33"/>
      <c r="AT143" s="33"/>
      <c r="AU143" s="33"/>
      <c r="AV143" s="33"/>
      <c r="AW143" s="32">
        <f t="shared" si="60"/>
        <v>435</v>
      </c>
      <c r="AX143" s="33">
        <v>435</v>
      </c>
      <c r="AY143" s="33">
        <f t="shared" si="61"/>
        <v>0</v>
      </c>
      <c r="BB143" s="103" t="str">
        <f t="shared" si="62"/>
        <v>Расчёт за 2010</v>
      </c>
      <c r="BF143" s="27" t="str">
        <f>IF(G143='База 2009'!AY144,"ДА","ПРОверитЬ")</f>
        <v>ПРОверитЬ</v>
      </c>
    </row>
    <row r="144" spans="1:58">
      <c r="A144" s="31">
        <v>142</v>
      </c>
      <c r="B144" s="5" t="s">
        <v>313</v>
      </c>
      <c r="C144" s="6" t="s">
        <v>10</v>
      </c>
      <c r="D144" s="7">
        <v>70</v>
      </c>
      <c r="E144" s="14" t="s">
        <v>315</v>
      </c>
      <c r="F144" s="7">
        <v>90</v>
      </c>
      <c r="G144" s="32">
        <v>0</v>
      </c>
      <c r="H144" s="32">
        <f t="shared" si="52"/>
        <v>270</v>
      </c>
      <c r="I144" s="33"/>
      <c r="J144" s="33"/>
      <c r="K144" s="33"/>
      <c r="L144" s="33"/>
      <c r="M144" s="33"/>
      <c r="N144" s="33"/>
      <c r="O144" s="33"/>
      <c r="P144" s="32">
        <f t="shared" si="56"/>
        <v>270</v>
      </c>
      <c r="Q144" s="33">
        <v>1080</v>
      </c>
      <c r="R144" s="32">
        <f t="shared" si="63"/>
        <v>-810</v>
      </c>
      <c r="S144" s="32">
        <f t="shared" si="53"/>
        <v>270</v>
      </c>
      <c r="T144" s="33"/>
      <c r="U144" s="33"/>
      <c r="V144" s="33"/>
      <c r="W144" s="33"/>
      <c r="X144" s="33"/>
      <c r="Y144" s="33"/>
      <c r="Z144" s="33"/>
      <c r="AA144" s="32">
        <f t="shared" si="57"/>
        <v>270</v>
      </c>
      <c r="AB144" s="33"/>
      <c r="AC144" s="32">
        <f t="shared" si="58"/>
        <v>-540</v>
      </c>
      <c r="AD144" s="32">
        <f t="shared" si="54"/>
        <v>270</v>
      </c>
      <c r="AE144" s="33"/>
      <c r="AF144" s="33"/>
      <c r="AG144" s="33"/>
      <c r="AH144" s="33"/>
      <c r="AI144" s="33"/>
      <c r="AJ144" s="33"/>
      <c r="AK144" s="33"/>
      <c r="AL144" s="32">
        <f t="shared" si="51"/>
        <v>270</v>
      </c>
      <c r="AM144" s="33"/>
      <c r="AN144" s="32">
        <f t="shared" si="59"/>
        <v>-270</v>
      </c>
      <c r="AO144" s="32">
        <f t="shared" si="55"/>
        <v>270</v>
      </c>
      <c r="AP144" s="33"/>
      <c r="AQ144" s="33"/>
      <c r="AR144" s="33"/>
      <c r="AS144" s="33"/>
      <c r="AT144" s="33"/>
      <c r="AU144" s="33"/>
      <c r="AV144" s="33"/>
      <c r="AW144" s="32">
        <f t="shared" si="60"/>
        <v>270</v>
      </c>
      <c r="AX144" s="33"/>
      <c r="AY144" s="33">
        <f t="shared" si="61"/>
        <v>0</v>
      </c>
      <c r="BB144" s="103" t="str">
        <f t="shared" si="62"/>
        <v>Расчёт за 2010</v>
      </c>
      <c r="BF144" s="27" t="str">
        <f>IF(G144='База 2009'!AY145,"ДА","ПРОверитЬ")</f>
        <v>ПРОверитЬ</v>
      </c>
    </row>
    <row r="145" spans="1:58">
      <c r="A145" s="31">
        <v>143</v>
      </c>
      <c r="B145" s="9" t="s">
        <v>316</v>
      </c>
      <c r="C145" s="6" t="s">
        <v>14</v>
      </c>
      <c r="D145" s="10">
        <v>50</v>
      </c>
      <c r="E145" s="14" t="s">
        <v>318</v>
      </c>
      <c r="F145" s="10">
        <v>60</v>
      </c>
      <c r="G145" s="32">
        <v>0</v>
      </c>
      <c r="H145" s="32">
        <f t="shared" si="52"/>
        <v>180</v>
      </c>
      <c r="I145" s="33"/>
      <c r="J145" s="33"/>
      <c r="K145" s="33"/>
      <c r="L145" s="33"/>
      <c r="M145" s="33"/>
      <c r="N145" s="33"/>
      <c r="O145" s="33"/>
      <c r="P145" s="32">
        <f t="shared" si="56"/>
        <v>180</v>
      </c>
      <c r="Q145" s="33"/>
      <c r="R145" s="32">
        <f t="shared" si="63"/>
        <v>180</v>
      </c>
      <c r="S145" s="32">
        <f t="shared" si="53"/>
        <v>180</v>
      </c>
      <c r="T145" s="33"/>
      <c r="U145" s="33"/>
      <c r="V145" s="33"/>
      <c r="W145" s="33"/>
      <c r="X145" s="33"/>
      <c r="Y145" s="33"/>
      <c r="Z145" s="33"/>
      <c r="AA145" s="32">
        <f t="shared" si="57"/>
        <v>180</v>
      </c>
      <c r="AB145" s="33">
        <v>360</v>
      </c>
      <c r="AC145" s="32">
        <f t="shared" si="58"/>
        <v>0</v>
      </c>
      <c r="AD145" s="32">
        <f t="shared" si="54"/>
        <v>180</v>
      </c>
      <c r="AE145" s="33"/>
      <c r="AF145" s="33"/>
      <c r="AG145" s="33"/>
      <c r="AH145" s="33"/>
      <c r="AI145" s="33"/>
      <c r="AJ145" s="33"/>
      <c r="AK145" s="33"/>
      <c r="AL145" s="32">
        <f t="shared" si="51"/>
        <v>180</v>
      </c>
      <c r="AM145" s="33"/>
      <c r="AN145" s="32">
        <f t="shared" si="59"/>
        <v>180</v>
      </c>
      <c r="AO145" s="32">
        <f t="shared" si="55"/>
        <v>180</v>
      </c>
      <c r="AP145" s="33"/>
      <c r="AQ145" s="33"/>
      <c r="AR145" s="33"/>
      <c r="AS145" s="33"/>
      <c r="AT145" s="33"/>
      <c r="AU145" s="33"/>
      <c r="AV145" s="33"/>
      <c r="AW145" s="32">
        <f t="shared" si="60"/>
        <v>180</v>
      </c>
      <c r="AX145" s="33"/>
      <c r="AY145" s="33">
        <f t="shared" si="61"/>
        <v>360</v>
      </c>
      <c r="BB145" s="103" t="str">
        <f t="shared" si="62"/>
        <v>Долг</v>
      </c>
      <c r="BF145" s="27" t="str">
        <f>IF(G145='База 2009'!AY146,"ДА","ПРОверитЬ")</f>
        <v>ДА</v>
      </c>
    </row>
    <row r="146" spans="1:58">
      <c r="A146" s="31">
        <v>144</v>
      </c>
      <c r="B146" s="9" t="s">
        <v>319</v>
      </c>
      <c r="C146" s="6" t="s">
        <v>14</v>
      </c>
      <c r="D146" s="10">
        <v>275</v>
      </c>
      <c r="E146" s="14" t="s">
        <v>12</v>
      </c>
      <c r="F146" s="10">
        <v>300</v>
      </c>
      <c r="G146" s="32">
        <v>0</v>
      </c>
      <c r="H146" s="32">
        <f t="shared" si="52"/>
        <v>900</v>
      </c>
      <c r="I146" s="33"/>
      <c r="J146" s="33"/>
      <c r="K146" s="33"/>
      <c r="L146" s="33"/>
      <c r="M146" s="33"/>
      <c r="N146" s="33"/>
      <c r="O146" s="33"/>
      <c r="P146" s="32">
        <f t="shared" si="56"/>
        <v>900</v>
      </c>
      <c r="Q146" s="33">
        <v>900</v>
      </c>
      <c r="R146" s="32">
        <f t="shared" si="63"/>
        <v>0</v>
      </c>
      <c r="S146" s="32">
        <f t="shared" si="53"/>
        <v>900</v>
      </c>
      <c r="T146" s="33">
        <v>50</v>
      </c>
      <c r="U146" s="33"/>
      <c r="V146" s="33">
        <v>1109</v>
      </c>
      <c r="W146" s="33"/>
      <c r="X146" s="33"/>
      <c r="Y146" s="33"/>
      <c r="Z146" s="33"/>
      <c r="AA146" s="32">
        <f t="shared" si="57"/>
        <v>2059</v>
      </c>
      <c r="AB146" s="33">
        <v>2059</v>
      </c>
      <c r="AC146" s="32">
        <f t="shared" si="58"/>
        <v>0</v>
      </c>
      <c r="AD146" s="32">
        <f t="shared" si="54"/>
        <v>900</v>
      </c>
      <c r="AE146" s="33"/>
      <c r="AF146" s="33"/>
      <c r="AG146" s="33"/>
      <c r="AH146" s="33"/>
      <c r="AI146" s="33"/>
      <c r="AJ146" s="33"/>
      <c r="AK146" s="33"/>
      <c r="AL146" s="32">
        <f t="shared" si="51"/>
        <v>900</v>
      </c>
      <c r="AM146" s="33">
        <v>900</v>
      </c>
      <c r="AN146" s="32">
        <f t="shared" si="59"/>
        <v>0</v>
      </c>
      <c r="AO146" s="32">
        <f t="shared" si="55"/>
        <v>900</v>
      </c>
      <c r="AP146" s="33"/>
      <c r="AQ146" s="33"/>
      <c r="AR146" s="33"/>
      <c r="AS146" s="33"/>
      <c r="AT146" s="33"/>
      <c r="AU146" s="33"/>
      <c r="AV146" s="33"/>
      <c r="AW146" s="32">
        <f t="shared" si="60"/>
        <v>900</v>
      </c>
      <c r="AX146" s="33">
        <v>900</v>
      </c>
      <c r="AY146" s="33">
        <f t="shared" si="61"/>
        <v>0</v>
      </c>
      <c r="BB146" s="103" t="str">
        <f t="shared" si="62"/>
        <v>Расчёт за 2010</v>
      </c>
      <c r="BF146" s="27" t="str">
        <f>IF(G146='База 2009'!AY147,"ДА","ПРОверитЬ")</f>
        <v>ПРОверитЬ</v>
      </c>
    </row>
    <row r="147" spans="1:58">
      <c r="A147" s="31">
        <v>145</v>
      </c>
      <c r="B147" s="9" t="s">
        <v>321</v>
      </c>
      <c r="C147" s="6" t="s">
        <v>14</v>
      </c>
      <c r="D147" s="10">
        <v>40</v>
      </c>
      <c r="E147" s="14" t="s">
        <v>323</v>
      </c>
      <c r="F147" s="10">
        <v>60</v>
      </c>
      <c r="G147" s="32">
        <v>410</v>
      </c>
      <c r="H147" s="32">
        <f t="shared" si="52"/>
        <v>180</v>
      </c>
      <c r="I147" s="33"/>
      <c r="J147" s="33"/>
      <c r="K147" s="33"/>
      <c r="L147" s="33"/>
      <c r="M147" s="33"/>
      <c r="N147" s="33"/>
      <c r="O147" s="33"/>
      <c r="P147" s="32">
        <f t="shared" si="56"/>
        <v>180</v>
      </c>
      <c r="Q147" s="33">
        <v>590</v>
      </c>
      <c r="R147" s="32">
        <f t="shared" si="63"/>
        <v>0</v>
      </c>
      <c r="S147" s="32">
        <f t="shared" si="53"/>
        <v>180</v>
      </c>
      <c r="T147" s="33"/>
      <c r="U147" s="33"/>
      <c r="V147" s="33"/>
      <c r="W147" s="33"/>
      <c r="X147" s="33"/>
      <c r="Y147" s="33"/>
      <c r="Z147" s="33"/>
      <c r="AA147" s="32">
        <f t="shared" si="57"/>
        <v>180</v>
      </c>
      <c r="AB147" s="33"/>
      <c r="AC147" s="32">
        <f t="shared" si="58"/>
        <v>180</v>
      </c>
      <c r="AD147" s="32">
        <f t="shared" si="54"/>
        <v>180</v>
      </c>
      <c r="AE147" s="33"/>
      <c r="AF147" s="33"/>
      <c r="AG147" s="33"/>
      <c r="AH147" s="33"/>
      <c r="AI147" s="33"/>
      <c r="AJ147" s="33"/>
      <c r="AK147" s="33"/>
      <c r="AL147" s="32">
        <f t="shared" si="51"/>
        <v>180</v>
      </c>
      <c r="AM147" s="33"/>
      <c r="AN147" s="32">
        <f t="shared" si="59"/>
        <v>360</v>
      </c>
      <c r="AO147" s="32">
        <f t="shared" si="55"/>
        <v>180</v>
      </c>
      <c r="AP147" s="33"/>
      <c r="AQ147" s="33"/>
      <c r="AR147" s="33"/>
      <c r="AS147" s="33"/>
      <c r="AT147" s="33"/>
      <c r="AU147" s="33"/>
      <c r="AV147" s="33"/>
      <c r="AW147" s="32">
        <f t="shared" si="60"/>
        <v>180</v>
      </c>
      <c r="AX147" s="33">
        <v>540</v>
      </c>
      <c r="AY147" s="33">
        <f t="shared" si="61"/>
        <v>0</v>
      </c>
      <c r="BB147" s="103" t="str">
        <f t="shared" si="62"/>
        <v>Расчёт за 2010</v>
      </c>
      <c r="BF147" s="27" t="str">
        <f>IF(G147='База 2009'!AY148,"ДА","ПРОверитЬ")</f>
        <v>ПРОверитЬ</v>
      </c>
    </row>
    <row r="148" spans="1:58">
      <c r="A148" s="31">
        <v>146</v>
      </c>
      <c r="B148" s="5" t="s">
        <v>999</v>
      </c>
      <c r="C148" s="6" t="s">
        <v>10</v>
      </c>
      <c r="D148" s="7">
        <v>95</v>
      </c>
      <c r="E148" s="14" t="s">
        <v>325</v>
      </c>
      <c r="F148" s="7">
        <v>110</v>
      </c>
      <c r="G148" s="32">
        <v>330</v>
      </c>
      <c r="H148" s="32">
        <f t="shared" si="52"/>
        <v>330</v>
      </c>
      <c r="I148" s="33"/>
      <c r="J148" s="33"/>
      <c r="K148" s="33"/>
      <c r="L148" s="33"/>
      <c r="M148" s="33"/>
      <c r="N148" s="33"/>
      <c r="O148" s="33"/>
      <c r="P148" s="32">
        <f t="shared" si="56"/>
        <v>330</v>
      </c>
      <c r="Q148" s="33">
        <v>330</v>
      </c>
      <c r="R148" s="32">
        <f t="shared" si="63"/>
        <v>330</v>
      </c>
      <c r="S148" s="32">
        <f t="shared" si="53"/>
        <v>330</v>
      </c>
      <c r="T148" s="33"/>
      <c r="U148" s="33"/>
      <c r="V148" s="33"/>
      <c r="W148" s="33"/>
      <c r="X148" s="33"/>
      <c r="Y148" s="33"/>
      <c r="Z148" s="33"/>
      <c r="AA148" s="32">
        <f t="shared" si="57"/>
        <v>330</v>
      </c>
      <c r="AB148" s="33">
        <v>660</v>
      </c>
      <c r="AC148" s="32">
        <f t="shared" si="58"/>
        <v>0</v>
      </c>
      <c r="AD148" s="32">
        <f t="shared" si="54"/>
        <v>330</v>
      </c>
      <c r="AE148" s="33"/>
      <c r="AF148" s="33"/>
      <c r="AG148" s="33"/>
      <c r="AH148" s="33"/>
      <c r="AI148" s="33"/>
      <c r="AJ148" s="33"/>
      <c r="AK148" s="33"/>
      <c r="AL148" s="32">
        <f t="shared" si="51"/>
        <v>330</v>
      </c>
      <c r="AM148" s="33">
        <v>660</v>
      </c>
      <c r="AN148" s="32">
        <f t="shared" si="59"/>
        <v>-330</v>
      </c>
      <c r="AO148" s="32">
        <f t="shared" si="55"/>
        <v>330</v>
      </c>
      <c r="AP148" s="33"/>
      <c r="AQ148" s="33"/>
      <c r="AR148" s="33"/>
      <c r="AS148" s="33"/>
      <c r="AT148" s="33"/>
      <c r="AU148" s="33"/>
      <c r="AV148" s="33"/>
      <c r="AW148" s="32">
        <f t="shared" si="60"/>
        <v>330</v>
      </c>
      <c r="AX148" s="33"/>
      <c r="AY148" s="33">
        <f t="shared" si="61"/>
        <v>0</v>
      </c>
      <c r="BB148" s="103" t="str">
        <f t="shared" si="62"/>
        <v>Расчёт за 2010</v>
      </c>
      <c r="BF148" s="27" t="str">
        <f>IF(G148='База 2009'!AY149,"ДА","ПРОверитЬ")</f>
        <v>ПРОверитЬ</v>
      </c>
    </row>
    <row r="149" spans="1:58">
      <c r="A149" s="31">
        <v>147</v>
      </c>
      <c r="B149" s="5" t="s">
        <v>977</v>
      </c>
      <c r="C149" s="6" t="s">
        <v>14</v>
      </c>
      <c r="D149" s="10"/>
      <c r="E149" s="14" t="s">
        <v>978</v>
      </c>
      <c r="F149" s="10">
        <v>160</v>
      </c>
      <c r="G149" s="32">
        <v>-480</v>
      </c>
      <c r="H149" s="32">
        <f t="shared" si="52"/>
        <v>480</v>
      </c>
      <c r="I149" s="33"/>
      <c r="J149" s="33"/>
      <c r="K149" s="33"/>
      <c r="L149" s="33"/>
      <c r="M149" s="33"/>
      <c r="N149" s="33"/>
      <c r="O149" s="33"/>
      <c r="P149" s="32">
        <f t="shared" si="56"/>
        <v>480</v>
      </c>
      <c r="Q149" s="33">
        <v>480</v>
      </c>
      <c r="R149" s="32">
        <f t="shared" si="63"/>
        <v>-480</v>
      </c>
      <c r="S149" s="32">
        <f t="shared" si="53"/>
        <v>480</v>
      </c>
      <c r="T149" s="33"/>
      <c r="U149" s="33"/>
      <c r="V149" s="33"/>
      <c r="W149" s="33"/>
      <c r="X149" s="33"/>
      <c r="Y149" s="33"/>
      <c r="Z149" s="33"/>
      <c r="AA149" s="32">
        <f t="shared" si="57"/>
        <v>480</v>
      </c>
      <c r="AB149" s="33">
        <v>330</v>
      </c>
      <c r="AC149" s="32">
        <f t="shared" si="58"/>
        <v>-330</v>
      </c>
      <c r="AD149" s="32">
        <f t="shared" si="54"/>
        <v>480</v>
      </c>
      <c r="AE149" s="33"/>
      <c r="AF149" s="33"/>
      <c r="AG149" s="33"/>
      <c r="AH149" s="33"/>
      <c r="AI149" s="33"/>
      <c r="AJ149" s="33"/>
      <c r="AK149" s="33"/>
      <c r="AL149" s="32">
        <f t="shared" si="51"/>
        <v>480</v>
      </c>
      <c r="AM149" s="33">
        <v>960</v>
      </c>
      <c r="AN149" s="32">
        <f t="shared" si="59"/>
        <v>-810</v>
      </c>
      <c r="AO149" s="32">
        <f t="shared" si="55"/>
        <v>480</v>
      </c>
      <c r="AP149" s="33"/>
      <c r="AQ149" s="33"/>
      <c r="AR149" s="33"/>
      <c r="AS149" s="33"/>
      <c r="AT149" s="33"/>
      <c r="AU149" s="33"/>
      <c r="AV149" s="33"/>
      <c r="AW149" s="32">
        <f t="shared" si="60"/>
        <v>480</v>
      </c>
      <c r="AX149" s="33"/>
      <c r="AY149" s="33">
        <f t="shared" si="61"/>
        <v>-330</v>
      </c>
      <c r="BB149" s="103" t="str">
        <f t="shared" si="62"/>
        <v>Предоплата за 2011</v>
      </c>
      <c r="BF149" s="27" t="str">
        <f>IF(G149='База 2009'!AY150,"ДА","ПРОверитЬ")</f>
        <v>ПРОверитЬ</v>
      </c>
    </row>
    <row r="150" spans="1:58">
      <c r="A150" s="31">
        <v>148</v>
      </c>
      <c r="B150" s="5" t="s">
        <v>326</v>
      </c>
      <c r="C150" s="6" t="s">
        <v>10</v>
      </c>
      <c r="D150" s="7">
        <v>50</v>
      </c>
      <c r="E150" s="14" t="s">
        <v>328</v>
      </c>
      <c r="F150" s="7">
        <v>70</v>
      </c>
      <c r="G150" s="32">
        <v>840</v>
      </c>
      <c r="H150" s="32">
        <f t="shared" si="52"/>
        <v>210</v>
      </c>
      <c r="I150" s="33"/>
      <c r="J150" s="33"/>
      <c r="K150" s="33"/>
      <c r="L150" s="33"/>
      <c r="M150" s="33"/>
      <c r="N150" s="33"/>
      <c r="O150" s="33"/>
      <c r="P150" s="32">
        <f t="shared" si="56"/>
        <v>210</v>
      </c>
      <c r="Q150" s="33"/>
      <c r="R150" s="32">
        <f t="shared" si="63"/>
        <v>1050</v>
      </c>
      <c r="S150" s="32">
        <f t="shared" si="53"/>
        <v>210</v>
      </c>
      <c r="T150" s="33"/>
      <c r="U150" s="33"/>
      <c r="V150" s="33"/>
      <c r="W150" s="33"/>
      <c r="X150" s="33"/>
      <c r="Y150" s="33"/>
      <c r="Z150" s="33"/>
      <c r="AA150" s="32">
        <f t="shared" si="57"/>
        <v>210</v>
      </c>
      <c r="AB150" s="33"/>
      <c r="AC150" s="32">
        <f t="shared" si="58"/>
        <v>1260</v>
      </c>
      <c r="AD150" s="32">
        <f t="shared" si="54"/>
        <v>210</v>
      </c>
      <c r="AE150" s="33"/>
      <c r="AF150" s="33"/>
      <c r="AG150" s="33"/>
      <c r="AH150" s="33"/>
      <c r="AI150" s="33"/>
      <c r="AJ150" s="33"/>
      <c r="AK150" s="33"/>
      <c r="AL150" s="32">
        <f t="shared" si="51"/>
        <v>210</v>
      </c>
      <c r="AM150" s="33">
        <v>1680</v>
      </c>
      <c r="AN150" s="32">
        <f t="shared" si="59"/>
        <v>-210</v>
      </c>
      <c r="AO150" s="32">
        <f t="shared" si="55"/>
        <v>210</v>
      </c>
      <c r="AP150" s="33"/>
      <c r="AQ150" s="33"/>
      <c r="AR150" s="33"/>
      <c r="AS150" s="33"/>
      <c r="AT150" s="33"/>
      <c r="AU150" s="33"/>
      <c r="AV150" s="33"/>
      <c r="AW150" s="32">
        <f t="shared" si="60"/>
        <v>210</v>
      </c>
      <c r="AX150" s="33"/>
      <c r="AY150" s="33">
        <f t="shared" si="61"/>
        <v>0</v>
      </c>
      <c r="BB150" s="103" t="str">
        <f t="shared" si="62"/>
        <v>Расчёт за 2010</v>
      </c>
      <c r="BF150" s="27" t="str">
        <f>IF(G150='База 2009'!AY151,"ДА","ПРОверитЬ")</f>
        <v>ПРОверитЬ</v>
      </c>
    </row>
    <row r="151" spans="1:58">
      <c r="A151" s="31">
        <v>149</v>
      </c>
      <c r="B151" s="9" t="s">
        <v>329</v>
      </c>
      <c r="C151" s="6" t="s">
        <v>14</v>
      </c>
      <c r="D151" s="10">
        <v>275</v>
      </c>
      <c r="E151" s="14" t="s">
        <v>833</v>
      </c>
      <c r="F151" s="10">
        <v>300</v>
      </c>
      <c r="G151" s="32">
        <v>0</v>
      </c>
      <c r="H151" s="32">
        <f t="shared" si="52"/>
        <v>900</v>
      </c>
      <c r="I151" s="33"/>
      <c r="J151" s="33"/>
      <c r="K151" s="33"/>
      <c r="L151" s="33"/>
      <c r="M151" s="33"/>
      <c r="N151" s="33"/>
      <c r="O151" s="33"/>
      <c r="P151" s="32">
        <f t="shared" si="56"/>
        <v>900</v>
      </c>
      <c r="Q151" s="33">
        <v>900</v>
      </c>
      <c r="R151" s="32">
        <f t="shared" si="63"/>
        <v>0</v>
      </c>
      <c r="S151" s="32">
        <f t="shared" si="53"/>
        <v>900</v>
      </c>
      <c r="T151" s="33"/>
      <c r="U151" s="33"/>
      <c r="V151" s="33"/>
      <c r="W151" s="33"/>
      <c r="X151" s="33"/>
      <c r="Y151" s="33"/>
      <c r="Z151" s="33"/>
      <c r="AA151" s="32">
        <f t="shared" si="57"/>
        <v>900</v>
      </c>
      <c r="AB151" s="33"/>
      <c r="AC151" s="32">
        <f t="shared" si="58"/>
        <v>900</v>
      </c>
      <c r="AD151" s="32">
        <f t="shared" si="54"/>
        <v>900</v>
      </c>
      <c r="AE151" s="33">
        <v>50</v>
      </c>
      <c r="AF151" s="33"/>
      <c r="AG151" s="33"/>
      <c r="AH151" s="33"/>
      <c r="AI151" s="33"/>
      <c r="AJ151" s="33"/>
      <c r="AK151" s="33"/>
      <c r="AL151" s="32">
        <f t="shared" si="51"/>
        <v>950</v>
      </c>
      <c r="AM151" s="33">
        <v>1800</v>
      </c>
      <c r="AN151" s="32">
        <f t="shared" si="59"/>
        <v>50</v>
      </c>
      <c r="AO151" s="32">
        <f t="shared" si="55"/>
        <v>900</v>
      </c>
      <c r="AP151" s="33"/>
      <c r="AQ151" s="33"/>
      <c r="AR151" s="33"/>
      <c r="AS151" s="33"/>
      <c r="AT151" s="33"/>
      <c r="AU151" s="33"/>
      <c r="AV151" s="33"/>
      <c r="AW151" s="32">
        <f t="shared" si="60"/>
        <v>900</v>
      </c>
      <c r="AX151" s="33">
        <v>950</v>
      </c>
      <c r="AY151" s="33">
        <f t="shared" si="61"/>
        <v>0</v>
      </c>
      <c r="BB151" s="103" t="str">
        <f t="shared" si="62"/>
        <v>Расчёт за 2010</v>
      </c>
      <c r="BF151" s="27" t="str">
        <f>IF(G151='База 2009'!AY152,"ДА","ПРОверитЬ")</f>
        <v>ДА</v>
      </c>
    </row>
    <row r="152" spans="1:58">
      <c r="A152" s="31">
        <v>150</v>
      </c>
      <c r="B152" s="5" t="s">
        <v>332</v>
      </c>
      <c r="C152" s="6" t="s">
        <v>10</v>
      </c>
      <c r="D152" s="7">
        <v>115</v>
      </c>
      <c r="E152" s="14" t="s">
        <v>41</v>
      </c>
      <c r="F152" s="7">
        <v>145</v>
      </c>
      <c r="G152" s="32">
        <v>0</v>
      </c>
      <c r="H152" s="32">
        <f t="shared" si="52"/>
        <v>435</v>
      </c>
      <c r="I152" s="33"/>
      <c r="J152" s="33"/>
      <c r="K152" s="33"/>
      <c r="L152" s="33"/>
      <c r="M152" s="33"/>
      <c r="N152" s="33"/>
      <c r="O152" s="33">
        <v>50</v>
      </c>
      <c r="P152" s="32">
        <f t="shared" si="56"/>
        <v>485</v>
      </c>
      <c r="Q152" s="33">
        <v>485</v>
      </c>
      <c r="R152" s="32">
        <f t="shared" si="63"/>
        <v>0</v>
      </c>
      <c r="S152" s="32">
        <f t="shared" si="53"/>
        <v>435</v>
      </c>
      <c r="T152" s="33"/>
      <c r="U152" s="33"/>
      <c r="V152" s="33"/>
      <c r="W152" s="33"/>
      <c r="X152" s="33"/>
      <c r="Y152" s="33"/>
      <c r="Z152" s="33"/>
      <c r="AA152" s="32">
        <f t="shared" si="57"/>
        <v>435</v>
      </c>
      <c r="AB152" s="33">
        <v>435</v>
      </c>
      <c r="AC152" s="32">
        <f t="shared" si="58"/>
        <v>0</v>
      </c>
      <c r="AD152" s="32">
        <f t="shared" si="54"/>
        <v>435</v>
      </c>
      <c r="AE152" s="33"/>
      <c r="AF152" s="33"/>
      <c r="AG152" s="33"/>
      <c r="AH152" s="33"/>
      <c r="AI152" s="33"/>
      <c r="AJ152" s="33"/>
      <c r="AK152" s="33"/>
      <c r="AL152" s="32">
        <f t="shared" si="51"/>
        <v>435</v>
      </c>
      <c r="AM152" s="33">
        <v>435</v>
      </c>
      <c r="AN152" s="32">
        <f t="shared" si="59"/>
        <v>0</v>
      </c>
      <c r="AO152" s="32">
        <f t="shared" si="55"/>
        <v>435</v>
      </c>
      <c r="AP152" s="33">
        <v>50</v>
      </c>
      <c r="AQ152" s="33">
        <v>50</v>
      </c>
      <c r="AR152" s="33"/>
      <c r="AS152" s="33"/>
      <c r="AT152" s="33"/>
      <c r="AU152" s="33"/>
      <c r="AV152" s="33"/>
      <c r="AW152" s="32">
        <f t="shared" si="60"/>
        <v>535</v>
      </c>
      <c r="AX152" s="33">
        <v>535</v>
      </c>
      <c r="AY152" s="33">
        <f t="shared" si="61"/>
        <v>0</v>
      </c>
      <c r="BB152" s="103" t="str">
        <f t="shared" si="62"/>
        <v>Расчёт за 2010</v>
      </c>
      <c r="BF152" s="27" t="str">
        <f>IF(G152='База 2009'!AY153,"ДА","ПРОверитЬ")</f>
        <v>ПРОверитЬ</v>
      </c>
    </row>
    <row r="153" spans="1:58">
      <c r="A153" s="31">
        <v>151</v>
      </c>
      <c r="B153" s="5" t="s">
        <v>333</v>
      </c>
      <c r="C153" s="6" t="s">
        <v>10</v>
      </c>
      <c r="D153" s="7">
        <v>125</v>
      </c>
      <c r="E153" s="14" t="s">
        <v>834</v>
      </c>
      <c r="F153" s="7">
        <v>155</v>
      </c>
      <c r="G153" s="32">
        <v>-930</v>
      </c>
      <c r="H153" s="32">
        <f t="shared" si="52"/>
        <v>465</v>
      </c>
      <c r="I153" s="33"/>
      <c r="J153" s="33"/>
      <c r="K153" s="33"/>
      <c r="L153" s="33"/>
      <c r="M153" s="33"/>
      <c r="N153" s="33"/>
      <c r="O153" s="33"/>
      <c r="P153" s="32">
        <f t="shared" si="56"/>
        <v>465</v>
      </c>
      <c r="Q153" s="33"/>
      <c r="R153" s="32">
        <f t="shared" si="63"/>
        <v>-465</v>
      </c>
      <c r="S153" s="32">
        <f t="shared" si="53"/>
        <v>465</v>
      </c>
      <c r="T153" s="33"/>
      <c r="U153" s="33"/>
      <c r="V153" s="33"/>
      <c r="W153" s="33"/>
      <c r="X153" s="33"/>
      <c r="Y153" s="33"/>
      <c r="Z153" s="33"/>
      <c r="AA153" s="32">
        <f t="shared" si="57"/>
        <v>465</v>
      </c>
      <c r="AB153" s="33"/>
      <c r="AC153" s="32">
        <f t="shared" si="58"/>
        <v>0</v>
      </c>
      <c r="AD153" s="32">
        <f t="shared" si="54"/>
        <v>465</v>
      </c>
      <c r="AE153" s="33"/>
      <c r="AF153" s="33"/>
      <c r="AG153" s="33"/>
      <c r="AH153" s="33"/>
      <c r="AI153" s="33"/>
      <c r="AJ153" s="33"/>
      <c r="AK153" s="33"/>
      <c r="AL153" s="32">
        <f t="shared" si="51"/>
        <v>465</v>
      </c>
      <c r="AM153" s="33">
        <v>465</v>
      </c>
      <c r="AN153" s="32">
        <f t="shared" si="59"/>
        <v>0</v>
      </c>
      <c r="AO153" s="32">
        <f t="shared" si="55"/>
        <v>465</v>
      </c>
      <c r="AP153" s="33"/>
      <c r="AQ153" s="33"/>
      <c r="AR153" s="33"/>
      <c r="AS153" s="33"/>
      <c r="AT153" s="33"/>
      <c r="AU153" s="33"/>
      <c r="AV153" s="33"/>
      <c r="AW153" s="32">
        <f t="shared" si="60"/>
        <v>465</v>
      </c>
      <c r="AX153" s="33">
        <v>465</v>
      </c>
      <c r="AY153" s="33">
        <f t="shared" si="61"/>
        <v>0</v>
      </c>
      <c r="BB153" s="103" t="str">
        <f t="shared" si="62"/>
        <v>Расчёт за 2010</v>
      </c>
      <c r="BF153" s="27" t="str">
        <f>IF(G153='База 2009'!AY154,"ДА","ПРОверитЬ")</f>
        <v>ПРОверитЬ</v>
      </c>
    </row>
    <row r="154" spans="1:58" s="57" customFormat="1">
      <c r="A154" s="31">
        <v>152</v>
      </c>
      <c r="B154" s="5" t="s">
        <v>335</v>
      </c>
      <c r="C154" s="6" t="s">
        <v>10</v>
      </c>
      <c r="D154" s="7">
        <v>115</v>
      </c>
      <c r="E154" s="14" t="s">
        <v>12</v>
      </c>
      <c r="F154" s="7">
        <v>115</v>
      </c>
      <c r="G154" s="99">
        <v>2070</v>
      </c>
      <c r="H154" s="32">
        <f t="shared" si="52"/>
        <v>345</v>
      </c>
      <c r="I154" s="100"/>
      <c r="J154" s="100"/>
      <c r="K154" s="100"/>
      <c r="L154" s="100"/>
      <c r="M154" s="100"/>
      <c r="N154" s="100"/>
      <c r="O154" s="100"/>
      <c r="P154" s="99">
        <f t="shared" si="56"/>
        <v>345</v>
      </c>
      <c r="Q154" s="100"/>
      <c r="R154" s="99">
        <f t="shared" si="63"/>
        <v>2415</v>
      </c>
      <c r="S154" s="32">
        <f t="shared" si="53"/>
        <v>345</v>
      </c>
      <c r="T154" s="100"/>
      <c r="U154" s="100"/>
      <c r="V154" s="100"/>
      <c r="W154" s="100"/>
      <c r="X154" s="100"/>
      <c r="Y154" s="100"/>
      <c r="Z154" s="100"/>
      <c r="AA154" s="32">
        <f t="shared" si="57"/>
        <v>345</v>
      </c>
      <c r="AB154" s="100"/>
      <c r="AC154" s="99">
        <f t="shared" si="58"/>
        <v>2760</v>
      </c>
      <c r="AD154" s="32">
        <f t="shared" si="54"/>
        <v>345</v>
      </c>
      <c r="AE154" s="100"/>
      <c r="AF154" s="100"/>
      <c r="AG154" s="100"/>
      <c r="AH154" s="100"/>
      <c r="AI154" s="100"/>
      <c r="AJ154" s="100"/>
      <c r="AK154" s="100"/>
      <c r="AL154" s="99">
        <f t="shared" si="51"/>
        <v>345</v>
      </c>
      <c r="AM154" s="100"/>
      <c r="AN154" s="99">
        <f t="shared" si="59"/>
        <v>3105</v>
      </c>
      <c r="AO154" s="32">
        <f t="shared" si="55"/>
        <v>345</v>
      </c>
      <c r="AP154" s="100"/>
      <c r="AQ154" s="100"/>
      <c r="AR154" s="100">
        <v>956</v>
      </c>
      <c r="AS154" s="100"/>
      <c r="AT154" s="100"/>
      <c r="AU154" s="100"/>
      <c r="AV154" s="100">
        <v>270</v>
      </c>
      <c r="AW154" s="99">
        <f t="shared" si="60"/>
        <v>1571</v>
      </c>
      <c r="AX154" s="100">
        <v>4676</v>
      </c>
      <c r="AY154" s="100">
        <f t="shared" si="61"/>
        <v>0</v>
      </c>
      <c r="BB154" s="104" t="str">
        <f t="shared" si="62"/>
        <v>Расчёт за 2010</v>
      </c>
      <c r="BF154" s="57" t="str">
        <f>IF(G154='База 2009'!AY155,"ДА","ПРОверитЬ")</f>
        <v>ПРОверитЬ</v>
      </c>
    </row>
    <row r="155" spans="1:58">
      <c r="A155" s="31">
        <v>153</v>
      </c>
      <c r="B155" s="5" t="s">
        <v>337</v>
      </c>
      <c r="C155" s="6" t="s">
        <v>10</v>
      </c>
      <c r="D155" s="7">
        <v>95</v>
      </c>
      <c r="E155" s="14" t="s">
        <v>339</v>
      </c>
      <c r="F155" s="7">
        <v>95</v>
      </c>
      <c r="G155" s="32">
        <v>130.5</v>
      </c>
      <c r="H155" s="32">
        <f t="shared" ref="H155:H179" si="64">F155*3</f>
        <v>285</v>
      </c>
      <c r="I155" s="33"/>
      <c r="J155" s="33"/>
      <c r="K155" s="33"/>
      <c r="L155" s="33"/>
      <c r="M155" s="33"/>
      <c r="N155" s="33"/>
      <c r="O155" s="33"/>
      <c r="P155" s="32">
        <f t="shared" si="56"/>
        <v>285</v>
      </c>
      <c r="Q155" s="33">
        <v>605.5</v>
      </c>
      <c r="R155" s="32">
        <f t="shared" si="63"/>
        <v>-190</v>
      </c>
      <c r="S155" s="32">
        <f t="shared" ref="S155:S179" si="65">F155*3</f>
        <v>285</v>
      </c>
      <c r="T155" s="33"/>
      <c r="U155" s="33"/>
      <c r="V155" s="33"/>
      <c r="W155" s="33"/>
      <c r="X155" s="33"/>
      <c r="Y155" s="33"/>
      <c r="Z155" s="33"/>
      <c r="AA155" s="32">
        <f t="shared" si="57"/>
        <v>285</v>
      </c>
      <c r="AB155" s="33"/>
      <c r="AC155" s="32">
        <f t="shared" si="58"/>
        <v>95</v>
      </c>
      <c r="AD155" s="32">
        <f t="shared" ref="AD155:AD186" si="66">$F155*3</f>
        <v>285</v>
      </c>
      <c r="AE155" s="33"/>
      <c r="AF155" s="33"/>
      <c r="AG155" s="33"/>
      <c r="AH155" s="33"/>
      <c r="AI155" s="33"/>
      <c r="AJ155" s="33"/>
      <c r="AK155" s="33"/>
      <c r="AL155" s="32">
        <f t="shared" si="51"/>
        <v>285</v>
      </c>
      <c r="AM155" s="33"/>
      <c r="AN155" s="32">
        <f t="shared" si="59"/>
        <v>380</v>
      </c>
      <c r="AO155" s="32">
        <f t="shared" ref="AO155:AO186" si="67">$F155*3</f>
        <v>285</v>
      </c>
      <c r="AP155" s="33"/>
      <c r="AQ155" s="33"/>
      <c r="AR155" s="33"/>
      <c r="AS155" s="33"/>
      <c r="AT155" s="33"/>
      <c r="AU155" s="33"/>
      <c r="AV155" s="33"/>
      <c r="AW155" s="32">
        <f t="shared" si="60"/>
        <v>285</v>
      </c>
      <c r="AX155" s="33"/>
      <c r="AY155" s="33">
        <f t="shared" si="61"/>
        <v>665</v>
      </c>
      <c r="BB155" s="103" t="str">
        <f t="shared" si="62"/>
        <v>Долг</v>
      </c>
      <c r="BF155" s="27" t="str">
        <f>IF(G155='База 2009'!AY156,"ДА","ПРОверитЬ")</f>
        <v>ПРОверитЬ</v>
      </c>
    </row>
    <row r="156" spans="1:58">
      <c r="A156" s="31">
        <v>154</v>
      </c>
      <c r="B156" s="5" t="s">
        <v>340</v>
      </c>
      <c r="C156" s="6" t="s">
        <v>10</v>
      </c>
      <c r="D156" s="7">
        <v>135</v>
      </c>
      <c r="E156" s="14" t="s">
        <v>12</v>
      </c>
      <c r="F156" s="7">
        <v>135</v>
      </c>
      <c r="G156" s="32">
        <v>1265</v>
      </c>
      <c r="H156" s="32">
        <f t="shared" si="64"/>
        <v>405</v>
      </c>
      <c r="I156" s="33"/>
      <c r="J156" s="33"/>
      <c r="K156" s="33"/>
      <c r="L156" s="33"/>
      <c r="M156" s="33"/>
      <c r="N156" s="33"/>
      <c r="O156" s="33"/>
      <c r="P156" s="32">
        <f t="shared" si="56"/>
        <v>405</v>
      </c>
      <c r="Q156" s="33">
        <v>1670</v>
      </c>
      <c r="R156" s="32">
        <f t="shared" si="63"/>
        <v>0</v>
      </c>
      <c r="S156" s="32">
        <f t="shared" si="65"/>
        <v>405</v>
      </c>
      <c r="T156" s="33"/>
      <c r="U156" s="33"/>
      <c r="V156" s="33"/>
      <c r="W156" s="33"/>
      <c r="X156" s="33"/>
      <c r="Y156" s="33"/>
      <c r="Z156" s="33"/>
      <c r="AA156" s="32">
        <f t="shared" si="57"/>
        <v>405</v>
      </c>
      <c r="AB156" s="33">
        <v>405</v>
      </c>
      <c r="AC156" s="32">
        <f t="shared" si="58"/>
        <v>0</v>
      </c>
      <c r="AD156" s="32">
        <f t="shared" si="66"/>
        <v>405</v>
      </c>
      <c r="AE156" s="33"/>
      <c r="AF156" s="33"/>
      <c r="AG156" s="33"/>
      <c r="AH156" s="33"/>
      <c r="AI156" s="33"/>
      <c r="AJ156" s="33"/>
      <c r="AK156" s="33"/>
      <c r="AL156" s="32">
        <f t="shared" si="51"/>
        <v>405</v>
      </c>
      <c r="AM156" s="33"/>
      <c r="AN156" s="32">
        <f t="shared" si="59"/>
        <v>405</v>
      </c>
      <c r="AO156" s="32">
        <f t="shared" si="67"/>
        <v>405</v>
      </c>
      <c r="AP156" s="33"/>
      <c r="AQ156" s="33"/>
      <c r="AR156" s="33"/>
      <c r="AS156" s="33"/>
      <c r="AT156" s="33"/>
      <c r="AU156" s="33"/>
      <c r="AV156" s="33"/>
      <c r="AW156" s="32">
        <f t="shared" si="60"/>
        <v>405</v>
      </c>
      <c r="AX156" s="33">
        <v>810</v>
      </c>
      <c r="AY156" s="33">
        <f t="shared" si="61"/>
        <v>0</v>
      </c>
      <c r="BB156" s="103" t="str">
        <f t="shared" si="62"/>
        <v>Расчёт за 2010</v>
      </c>
      <c r="BF156" s="27" t="str">
        <f>IF(G156='База 2009'!AY158,"ДА","ПРОверитЬ")</f>
        <v>ПРОверитЬ</v>
      </c>
    </row>
    <row r="157" spans="1:58">
      <c r="A157" s="31">
        <v>155</v>
      </c>
      <c r="B157" s="5" t="s">
        <v>344</v>
      </c>
      <c r="C157" s="6" t="s">
        <v>10</v>
      </c>
      <c r="D157" s="7">
        <v>75</v>
      </c>
      <c r="E157" s="14" t="s">
        <v>346</v>
      </c>
      <c r="F157" s="7">
        <v>80</v>
      </c>
      <c r="G157" s="32">
        <v>240</v>
      </c>
      <c r="H157" s="32">
        <f t="shared" si="64"/>
        <v>240</v>
      </c>
      <c r="I157" s="33"/>
      <c r="J157" s="33"/>
      <c r="K157" s="33"/>
      <c r="L157" s="33"/>
      <c r="M157" s="33"/>
      <c r="N157" s="33"/>
      <c r="O157" s="33"/>
      <c r="P157" s="32">
        <f t="shared" si="56"/>
        <v>240</v>
      </c>
      <c r="Q157" s="33">
        <v>720</v>
      </c>
      <c r="R157" s="32">
        <f t="shared" si="63"/>
        <v>-240</v>
      </c>
      <c r="S157" s="32">
        <f t="shared" si="65"/>
        <v>240</v>
      </c>
      <c r="T157" s="33"/>
      <c r="U157" s="33"/>
      <c r="V157" s="33"/>
      <c r="W157" s="33"/>
      <c r="X157" s="33"/>
      <c r="Y157" s="33"/>
      <c r="Z157" s="33"/>
      <c r="AA157" s="32">
        <f t="shared" si="57"/>
        <v>240</v>
      </c>
      <c r="AB157" s="33"/>
      <c r="AC157" s="32">
        <f t="shared" si="58"/>
        <v>0</v>
      </c>
      <c r="AD157" s="32">
        <f t="shared" si="66"/>
        <v>240</v>
      </c>
      <c r="AE157" s="33"/>
      <c r="AF157" s="33"/>
      <c r="AG157" s="33"/>
      <c r="AH157" s="33"/>
      <c r="AI157" s="33"/>
      <c r="AJ157" s="33"/>
      <c r="AK157" s="33"/>
      <c r="AL157" s="32">
        <f t="shared" si="51"/>
        <v>240</v>
      </c>
      <c r="AM157" s="33">
        <v>530</v>
      </c>
      <c r="AN157" s="32">
        <f t="shared" si="59"/>
        <v>-290</v>
      </c>
      <c r="AO157" s="32">
        <f t="shared" si="67"/>
        <v>240</v>
      </c>
      <c r="AP157" s="33">
        <v>50</v>
      </c>
      <c r="AQ157" s="33"/>
      <c r="AR157" s="33"/>
      <c r="AS157" s="33"/>
      <c r="AT157" s="33"/>
      <c r="AU157" s="33"/>
      <c r="AV157" s="33"/>
      <c r="AW157" s="32">
        <f t="shared" si="60"/>
        <v>290</v>
      </c>
      <c r="AX157" s="33"/>
      <c r="AY157" s="33">
        <f t="shared" si="61"/>
        <v>0</v>
      </c>
      <c r="BB157" s="103" t="str">
        <f t="shared" si="62"/>
        <v>Расчёт за 2010</v>
      </c>
      <c r="BF157" s="27" t="str">
        <f>IF(G157='База 2009'!AY159,"ДА","ПРОверитЬ")</f>
        <v>ПРОверитЬ</v>
      </c>
    </row>
    <row r="158" spans="1:58">
      <c r="A158" s="31">
        <v>156</v>
      </c>
      <c r="B158" s="9" t="s">
        <v>347</v>
      </c>
      <c r="C158" s="6" t="s">
        <v>14</v>
      </c>
      <c r="D158" s="10">
        <v>90</v>
      </c>
      <c r="E158" s="14" t="s">
        <v>12</v>
      </c>
      <c r="F158" s="10">
        <v>110</v>
      </c>
      <c r="G158" s="32">
        <v>660</v>
      </c>
      <c r="H158" s="32">
        <f t="shared" si="64"/>
        <v>330</v>
      </c>
      <c r="I158" s="33"/>
      <c r="J158" s="33"/>
      <c r="K158" s="33"/>
      <c r="L158" s="33"/>
      <c r="M158" s="33"/>
      <c r="N158" s="33"/>
      <c r="O158" s="33"/>
      <c r="P158" s="32">
        <f t="shared" si="56"/>
        <v>330</v>
      </c>
      <c r="Q158" s="33">
        <v>990</v>
      </c>
      <c r="R158" s="32">
        <f t="shared" si="63"/>
        <v>0</v>
      </c>
      <c r="S158" s="32">
        <f t="shared" si="65"/>
        <v>330</v>
      </c>
      <c r="T158" s="33"/>
      <c r="U158" s="33"/>
      <c r="V158" s="33"/>
      <c r="W158" s="33"/>
      <c r="X158" s="33"/>
      <c r="Y158" s="33"/>
      <c r="Z158" s="33"/>
      <c r="AA158" s="32">
        <f t="shared" si="57"/>
        <v>330</v>
      </c>
      <c r="AB158" s="33"/>
      <c r="AC158" s="32">
        <f t="shared" si="58"/>
        <v>330</v>
      </c>
      <c r="AD158" s="32">
        <f t="shared" si="66"/>
        <v>330</v>
      </c>
      <c r="AE158" s="33"/>
      <c r="AF158" s="33"/>
      <c r="AG158" s="33"/>
      <c r="AH158" s="33"/>
      <c r="AI158" s="33"/>
      <c r="AJ158" s="33"/>
      <c r="AK158" s="33"/>
      <c r="AL158" s="32">
        <f t="shared" si="51"/>
        <v>330</v>
      </c>
      <c r="AM158" s="33"/>
      <c r="AN158" s="32">
        <f t="shared" si="59"/>
        <v>660</v>
      </c>
      <c r="AO158" s="32">
        <f t="shared" si="67"/>
        <v>330</v>
      </c>
      <c r="AP158" s="33"/>
      <c r="AQ158" s="33"/>
      <c r="AR158" s="33"/>
      <c r="AS158" s="33"/>
      <c r="AT158" s="33"/>
      <c r="AU158" s="33"/>
      <c r="AV158" s="33"/>
      <c r="AW158" s="32">
        <f t="shared" si="60"/>
        <v>330</v>
      </c>
      <c r="AX158" s="33"/>
      <c r="AY158" s="33">
        <f t="shared" si="61"/>
        <v>990</v>
      </c>
      <c r="BB158" s="103" t="str">
        <f t="shared" si="62"/>
        <v>Долг</v>
      </c>
      <c r="BF158" s="27" t="str">
        <f>IF(G158='База 2009'!AY160,"ДА","ПРОверитЬ")</f>
        <v>ПРОверитЬ</v>
      </c>
    </row>
    <row r="159" spans="1:58">
      <c r="A159" s="31">
        <v>157</v>
      </c>
      <c r="B159" s="9" t="s">
        <v>891</v>
      </c>
      <c r="C159" s="6" t="s">
        <v>14</v>
      </c>
      <c r="D159" s="10"/>
      <c r="E159" s="14" t="s">
        <v>892</v>
      </c>
      <c r="F159" s="10">
        <v>70</v>
      </c>
      <c r="G159" s="32">
        <v>0</v>
      </c>
      <c r="H159" s="32">
        <f t="shared" si="64"/>
        <v>210</v>
      </c>
      <c r="I159" s="33"/>
      <c r="J159" s="33"/>
      <c r="K159" s="33"/>
      <c r="L159" s="33"/>
      <c r="M159" s="33"/>
      <c r="N159" s="33"/>
      <c r="O159" s="33"/>
      <c r="P159" s="32">
        <f t="shared" si="56"/>
        <v>210</v>
      </c>
      <c r="Q159" s="33"/>
      <c r="R159" s="32">
        <f t="shared" si="63"/>
        <v>210</v>
      </c>
      <c r="S159" s="32">
        <f t="shared" si="65"/>
        <v>210</v>
      </c>
      <c r="T159" s="33">
        <v>50</v>
      </c>
      <c r="U159" s="33"/>
      <c r="V159" s="33"/>
      <c r="W159" s="33"/>
      <c r="X159" s="33"/>
      <c r="Y159" s="33"/>
      <c r="Z159" s="33"/>
      <c r="AA159" s="32">
        <f t="shared" si="57"/>
        <v>260</v>
      </c>
      <c r="AB159" s="33">
        <v>420</v>
      </c>
      <c r="AC159" s="32">
        <f t="shared" si="58"/>
        <v>50</v>
      </c>
      <c r="AD159" s="32">
        <f t="shared" si="66"/>
        <v>210</v>
      </c>
      <c r="AE159" s="33"/>
      <c r="AF159" s="33"/>
      <c r="AG159" s="33"/>
      <c r="AH159" s="33"/>
      <c r="AI159" s="33"/>
      <c r="AJ159" s="33"/>
      <c r="AK159" s="33"/>
      <c r="AL159" s="32">
        <f t="shared" si="51"/>
        <v>210</v>
      </c>
      <c r="AM159" s="33">
        <v>890</v>
      </c>
      <c r="AN159" s="32">
        <f t="shared" si="59"/>
        <v>-630</v>
      </c>
      <c r="AO159" s="32">
        <f t="shared" si="67"/>
        <v>210</v>
      </c>
      <c r="AP159" s="33"/>
      <c r="AQ159" s="33"/>
      <c r="AR159" s="33"/>
      <c r="AS159" s="33"/>
      <c r="AT159" s="33"/>
      <c r="AU159" s="33"/>
      <c r="AV159" s="33"/>
      <c r="AW159" s="32">
        <f t="shared" si="60"/>
        <v>210</v>
      </c>
      <c r="AX159" s="33"/>
      <c r="AY159" s="33">
        <f t="shared" si="61"/>
        <v>-420</v>
      </c>
      <c r="BB159" s="103" t="str">
        <f t="shared" si="62"/>
        <v>Предоплата за 2011</v>
      </c>
      <c r="BF159" s="27" t="str">
        <f>IF(G159='База 2009'!AY161,"ДА","ПРОверитЬ")</f>
        <v>ДА</v>
      </c>
    </row>
    <row r="160" spans="1:58">
      <c r="A160" s="31">
        <v>158</v>
      </c>
      <c r="B160" s="9" t="s">
        <v>349</v>
      </c>
      <c r="C160" s="6" t="s">
        <v>14</v>
      </c>
      <c r="D160" s="10">
        <v>135</v>
      </c>
      <c r="E160" s="14" t="s">
        <v>12</v>
      </c>
      <c r="F160" s="10">
        <v>155</v>
      </c>
      <c r="G160" s="32">
        <v>0</v>
      </c>
      <c r="H160" s="32">
        <f t="shared" si="64"/>
        <v>465</v>
      </c>
      <c r="I160" s="33"/>
      <c r="J160" s="33"/>
      <c r="K160" s="33"/>
      <c r="L160" s="33"/>
      <c r="M160" s="33"/>
      <c r="N160" s="33"/>
      <c r="O160" s="33"/>
      <c r="P160" s="32">
        <f t="shared" si="56"/>
        <v>465</v>
      </c>
      <c r="Q160" s="33">
        <v>465</v>
      </c>
      <c r="R160" s="32">
        <f t="shared" si="63"/>
        <v>0</v>
      </c>
      <c r="S160" s="32">
        <f t="shared" si="65"/>
        <v>465</v>
      </c>
      <c r="T160" s="33"/>
      <c r="U160" s="33"/>
      <c r="V160" s="33"/>
      <c r="W160" s="33"/>
      <c r="X160" s="33"/>
      <c r="Y160" s="33"/>
      <c r="Z160" s="33"/>
      <c r="AA160" s="32">
        <f t="shared" si="57"/>
        <v>465</v>
      </c>
      <c r="AB160" s="33">
        <v>465</v>
      </c>
      <c r="AC160" s="32">
        <f t="shared" si="58"/>
        <v>0</v>
      </c>
      <c r="AD160" s="32">
        <f t="shared" si="66"/>
        <v>465</v>
      </c>
      <c r="AE160" s="33"/>
      <c r="AF160" s="33"/>
      <c r="AG160" s="33"/>
      <c r="AH160" s="33"/>
      <c r="AI160" s="33"/>
      <c r="AJ160" s="33"/>
      <c r="AK160" s="33"/>
      <c r="AL160" s="32">
        <f t="shared" si="51"/>
        <v>465</v>
      </c>
      <c r="AM160" s="33">
        <v>465</v>
      </c>
      <c r="AN160" s="32">
        <f t="shared" si="59"/>
        <v>0</v>
      </c>
      <c r="AO160" s="32">
        <f t="shared" si="67"/>
        <v>465</v>
      </c>
      <c r="AP160" s="33"/>
      <c r="AQ160" s="33"/>
      <c r="AR160" s="33"/>
      <c r="AS160" s="33"/>
      <c r="AT160" s="33"/>
      <c r="AU160" s="33"/>
      <c r="AV160" s="33"/>
      <c r="AW160" s="32">
        <f t="shared" si="60"/>
        <v>465</v>
      </c>
      <c r="AX160" s="33">
        <v>465</v>
      </c>
      <c r="AY160" s="33">
        <f t="shared" si="61"/>
        <v>0</v>
      </c>
      <c r="BB160" s="103" t="str">
        <f t="shared" si="62"/>
        <v>Расчёт за 2010</v>
      </c>
      <c r="BF160" s="27" t="str">
        <f>IF(G160='База 2009'!AY162,"ДА","ПРОверитЬ")</f>
        <v>ПРОверитЬ</v>
      </c>
    </row>
    <row r="161" spans="1:58">
      <c r="A161" s="31">
        <v>159</v>
      </c>
      <c r="B161" s="9" t="s">
        <v>860</v>
      </c>
      <c r="C161" s="6" t="s">
        <v>23</v>
      </c>
      <c r="D161" s="10"/>
      <c r="E161" s="14" t="s">
        <v>861</v>
      </c>
      <c r="F161" s="10">
        <v>50</v>
      </c>
      <c r="G161" s="32">
        <v>-50</v>
      </c>
      <c r="H161" s="32">
        <f t="shared" si="64"/>
        <v>150</v>
      </c>
      <c r="I161" s="33"/>
      <c r="J161" s="33"/>
      <c r="K161" s="33"/>
      <c r="L161" s="33"/>
      <c r="M161" s="33"/>
      <c r="N161" s="33"/>
      <c r="O161" s="33"/>
      <c r="P161" s="32">
        <f t="shared" si="56"/>
        <v>150</v>
      </c>
      <c r="Q161" s="33">
        <v>100</v>
      </c>
      <c r="R161" s="32">
        <f t="shared" si="63"/>
        <v>0</v>
      </c>
      <c r="S161" s="32">
        <f t="shared" si="65"/>
        <v>150</v>
      </c>
      <c r="T161" s="33"/>
      <c r="U161" s="33"/>
      <c r="V161" s="33"/>
      <c r="W161" s="33"/>
      <c r="X161" s="33"/>
      <c r="Y161" s="33"/>
      <c r="Z161" s="33"/>
      <c r="AA161" s="32">
        <f t="shared" si="57"/>
        <v>150</v>
      </c>
      <c r="AB161" s="33">
        <v>150</v>
      </c>
      <c r="AC161" s="32">
        <f t="shared" si="58"/>
        <v>0</v>
      </c>
      <c r="AD161" s="32">
        <f t="shared" si="66"/>
        <v>150</v>
      </c>
      <c r="AE161" s="33"/>
      <c r="AF161" s="33"/>
      <c r="AG161" s="33"/>
      <c r="AH161" s="33"/>
      <c r="AI161" s="33"/>
      <c r="AJ161" s="33"/>
      <c r="AK161" s="33"/>
      <c r="AL161" s="32">
        <f t="shared" si="51"/>
        <v>150</v>
      </c>
      <c r="AM161" s="33">
        <v>150</v>
      </c>
      <c r="AN161" s="32">
        <f t="shared" si="59"/>
        <v>0</v>
      </c>
      <c r="AO161" s="32">
        <f t="shared" si="67"/>
        <v>150</v>
      </c>
      <c r="AP161" s="33"/>
      <c r="AQ161" s="33"/>
      <c r="AR161" s="33"/>
      <c r="AS161" s="33"/>
      <c r="AT161" s="33"/>
      <c r="AU161" s="33"/>
      <c r="AV161" s="33"/>
      <c r="AW161" s="32">
        <f t="shared" si="60"/>
        <v>150</v>
      </c>
      <c r="AX161" s="33">
        <v>150</v>
      </c>
      <c r="AY161" s="33">
        <f t="shared" si="61"/>
        <v>0</v>
      </c>
      <c r="BB161" s="103" t="str">
        <f t="shared" si="62"/>
        <v>Расчёт за 2010</v>
      </c>
      <c r="BF161" s="27" t="str">
        <f>IF(G161='База 2009'!AY163,"ДА","ПРОверитЬ")</f>
        <v>ПРОверитЬ</v>
      </c>
    </row>
    <row r="162" spans="1:58">
      <c r="A162" s="31">
        <v>160</v>
      </c>
      <c r="B162" s="9" t="s">
        <v>351</v>
      </c>
      <c r="C162" s="6" t="s">
        <v>14</v>
      </c>
      <c r="D162" s="10">
        <v>55</v>
      </c>
      <c r="E162" s="14" t="s">
        <v>353</v>
      </c>
      <c r="F162" s="10">
        <v>75</v>
      </c>
      <c r="G162" s="32">
        <v>0</v>
      </c>
      <c r="H162" s="32">
        <f t="shared" si="64"/>
        <v>225</v>
      </c>
      <c r="I162" s="33"/>
      <c r="J162" s="33"/>
      <c r="K162" s="33"/>
      <c r="L162" s="33"/>
      <c r="M162" s="33"/>
      <c r="N162" s="33"/>
      <c r="O162" s="33"/>
      <c r="P162" s="32">
        <f t="shared" si="56"/>
        <v>225</v>
      </c>
      <c r="Q162" s="33">
        <v>225</v>
      </c>
      <c r="R162" s="32">
        <f t="shared" si="63"/>
        <v>0</v>
      </c>
      <c r="S162" s="32">
        <f t="shared" si="65"/>
        <v>225</v>
      </c>
      <c r="T162" s="33"/>
      <c r="U162" s="33">
        <v>50</v>
      </c>
      <c r="V162" s="33"/>
      <c r="W162" s="33"/>
      <c r="X162" s="33"/>
      <c r="Y162" s="33">
        <v>300</v>
      </c>
      <c r="Z162" s="33"/>
      <c r="AA162" s="32">
        <f t="shared" si="57"/>
        <v>575</v>
      </c>
      <c r="AB162" s="33">
        <v>575</v>
      </c>
      <c r="AC162" s="32">
        <f t="shared" si="58"/>
        <v>0</v>
      </c>
      <c r="AD162" s="32">
        <f t="shared" si="66"/>
        <v>225</v>
      </c>
      <c r="AE162" s="33"/>
      <c r="AF162" s="33"/>
      <c r="AG162" s="33"/>
      <c r="AH162" s="33"/>
      <c r="AI162" s="33"/>
      <c r="AJ162" s="33"/>
      <c r="AK162" s="33"/>
      <c r="AL162" s="32">
        <f t="shared" si="51"/>
        <v>225</v>
      </c>
      <c r="AM162" s="33">
        <v>450</v>
      </c>
      <c r="AN162" s="32">
        <f t="shared" si="59"/>
        <v>-225</v>
      </c>
      <c r="AO162" s="32">
        <f t="shared" si="67"/>
        <v>225</v>
      </c>
      <c r="AP162" s="33"/>
      <c r="AQ162" s="33"/>
      <c r="AR162" s="33"/>
      <c r="AS162" s="33"/>
      <c r="AT162" s="33"/>
      <c r="AU162" s="33"/>
      <c r="AV162" s="33"/>
      <c r="AW162" s="32">
        <f t="shared" si="60"/>
        <v>225</v>
      </c>
      <c r="AX162" s="33"/>
      <c r="AY162" s="33">
        <f t="shared" si="61"/>
        <v>0</v>
      </c>
      <c r="BB162" s="103" t="str">
        <f t="shared" si="62"/>
        <v>Расчёт за 2010</v>
      </c>
      <c r="BF162" s="27" t="str">
        <f>IF(G162='База 2009'!AY164,"ДА","ПРОверитЬ")</f>
        <v>ПРОверитЬ</v>
      </c>
    </row>
    <row r="163" spans="1:58">
      <c r="A163" s="31">
        <v>161</v>
      </c>
      <c r="B163" s="9" t="s">
        <v>354</v>
      </c>
      <c r="C163" s="6" t="s">
        <v>14</v>
      </c>
      <c r="D163" s="10">
        <v>330</v>
      </c>
      <c r="E163" s="14" t="s">
        <v>12</v>
      </c>
      <c r="F163" s="10">
        <v>330</v>
      </c>
      <c r="G163" s="32">
        <v>1000</v>
      </c>
      <c r="H163" s="32">
        <f t="shared" si="64"/>
        <v>990</v>
      </c>
      <c r="I163" s="33"/>
      <c r="J163" s="33"/>
      <c r="K163" s="33"/>
      <c r="L163" s="33"/>
      <c r="M163" s="33"/>
      <c r="N163" s="33"/>
      <c r="O163" s="33"/>
      <c r="P163" s="32">
        <f t="shared" si="56"/>
        <v>990</v>
      </c>
      <c r="Q163" s="33">
        <v>1000</v>
      </c>
      <c r="R163" s="32">
        <f t="shared" si="63"/>
        <v>990</v>
      </c>
      <c r="S163" s="32">
        <f t="shared" si="65"/>
        <v>990</v>
      </c>
      <c r="T163" s="33">
        <v>50</v>
      </c>
      <c r="U163" s="33"/>
      <c r="V163" s="33"/>
      <c r="W163" s="33"/>
      <c r="X163" s="33"/>
      <c r="Y163" s="33"/>
      <c r="Z163" s="33"/>
      <c r="AA163" s="32">
        <f t="shared" si="57"/>
        <v>1040</v>
      </c>
      <c r="AB163" s="33"/>
      <c r="AC163" s="32">
        <f t="shared" si="58"/>
        <v>2030</v>
      </c>
      <c r="AD163" s="32">
        <f t="shared" si="66"/>
        <v>990</v>
      </c>
      <c r="AE163" s="33"/>
      <c r="AF163" s="33"/>
      <c r="AG163" s="33"/>
      <c r="AH163" s="33"/>
      <c r="AI163" s="33"/>
      <c r="AJ163" s="33"/>
      <c r="AK163" s="33"/>
      <c r="AL163" s="32">
        <f t="shared" si="51"/>
        <v>990</v>
      </c>
      <c r="AM163" s="33">
        <v>13528</v>
      </c>
      <c r="AN163" s="32">
        <f t="shared" si="59"/>
        <v>-10508</v>
      </c>
      <c r="AO163" s="32">
        <f t="shared" si="67"/>
        <v>990</v>
      </c>
      <c r="AP163" s="33"/>
      <c r="AQ163" s="33">
        <v>1313.5</v>
      </c>
      <c r="AR163" s="33">
        <v>10508</v>
      </c>
      <c r="AS163" s="33"/>
      <c r="AT163" s="33"/>
      <c r="AU163" s="33"/>
      <c r="AV163" s="33"/>
      <c r="AW163" s="32">
        <f t="shared" si="60"/>
        <v>12811.5</v>
      </c>
      <c r="AX163" s="33">
        <v>2303.5</v>
      </c>
      <c r="AY163" s="33">
        <f t="shared" si="61"/>
        <v>0</v>
      </c>
      <c r="BB163" s="103" t="str">
        <f t="shared" si="62"/>
        <v>Расчёт за 2010</v>
      </c>
      <c r="BF163" s="27" t="str">
        <f>IF(G163='База 2009'!AY165,"ДА","ПРОверитЬ")</f>
        <v>ПРОверитЬ</v>
      </c>
    </row>
    <row r="164" spans="1:58">
      <c r="A164" s="31">
        <v>162</v>
      </c>
      <c r="B164" s="11" t="s">
        <v>356</v>
      </c>
      <c r="C164" s="34" t="s">
        <v>23</v>
      </c>
      <c r="D164" s="42">
        <v>70</v>
      </c>
      <c r="E164" s="43" t="s">
        <v>12</v>
      </c>
      <c r="F164" s="42"/>
      <c r="G164" s="36">
        <v>330</v>
      </c>
      <c r="H164" s="96">
        <f t="shared" si="64"/>
        <v>0</v>
      </c>
      <c r="I164" s="97"/>
      <c r="J164" s="97"/>
      <c r="K164" s="97"/>
      <c r="L164" s="97"/>
      <c r="M164" s="97"/>
      <c r="N164" s="97"/>
      <c r="O164" s="97"/>
      <c r="P164" s="96">
        <f t="shared" si="56"/>
        <v>0</v>
      </c>
      <c r="Q164" s="97"/>
      <c r="R164" s="96">
        <f t="shared" si="63"/>
        <v>330</v>
      </c>
      <c r="S164" s="96">
        <f t="shared" si="65"/>
        <v>0</v>
      </c>
      <c r="T164" s="97"/>
      <c r="U164" s="97"/>
      <c r="V164" s="97"/>
      <c r="W164" s="97"/>
      <c r="X164" s="97"/>
      <c r="Y164" s="97"/>
      <c r="Z164" s="97"/>
      <c r="AA164" s="96">
        <f t="shared" si="57"/>
        <v>0</v>
      </c>
      <c r="AB164" s="97"/>
      <c r="AC164" s="96">
        <f t="shared" si="58"/>
        <v>330</v>
      </c>
      <c r="AD164" s="96">
        <f t="shared" si="66"/>
        <v>0</v>
      </c>
      <c r="AE164" s="97"/>
      <c r="AF164" s="97"/>
      <c r="AG164" s="97"/>
      <c r="AH164" s="97"/>
      <c r="AI164" s="97"/>
      <c r="AJ164" s="97"/>
      <c r="AK164" s="97"/>
      <c r="AL164" s="96">
        <f t="shared" si="51"/>
        <v>0</v>
      </c>
      <c r="AM164" s="97"/>
      <c r="AN164" s="96">
        <f t="shared" si="59"/>
        <v>330</v>
      </c>
      <c r="AO164" s="96">
        <f t="shared" si="67"/>
        <v>0</v>
      </c>
      <c r="AP164" s="97"/>
      <c r="AQ164" s="97"/>
      <c r="AR164" s="97"/>
      <c r="AS164" s="97"/>
      <c r="AT164" s="97"/>
      <c r="AU164" s="97"/>
      <c r="AV164" s="97"/>
      <c r="AW164" s="96">
        <f t="shared" si="60"/>
        <v>0</v>
      </c>
      <c r="AX164" s="97"/>
      <c r="AY164" s="97">
        <f t="shared" si="61"/>
        <v>330</v>
      </c>
      <c r="BB164" s="103" t="str">
        <f t="shared" si="62"/>
        <v>Долг</v>
      </c>
      <c r="BF164" s="27" t="str">
        <f>IF(G164='База 2009'!AY166,"ДА","ПРОверитЬ")</f>
        <v>ПРОверитЬ</v>
      </c>
    </row>
    <row r="165" spans="1:58">
      <c r="A165" s="31">
        <v>163</v>
      </c>
      <c r="B165" s="9" t="s">
        <v>358</v>
      </c>
      <c r="C165" s="6" t="s">
        <v>14</v>
      </c>
      <c r="D165" s="10">
        <v>150</v>
      </c>
      <c r="E165" s="14" t="s">
        <v>360</v>
      </c>
      <c r="F165" s="10">
        <v>150</v>
      </c>
      <c r="G165" s="32">
        <v>0</v>
      </c>
      <c r="H165" s="32">
        <f t="shared" si="64"/>
        <v>450</v>
      </c>
      <c r="I165" s="33"/>
      <c r="J165" s="33"/>
      <c r="K165" s="33"/>
      <c r="L165" s="33"/>
      <c r="M165" s="33"/>
      <c r="N165" s="33"/>
      <c r="O165" s="33"/>
      <c r="P165" s="32">
        <f t="shared" si="56"/>
        <v>450</v>
      </c>
      <c r="Q165" s="33">
        <v>450</v>
      </c>
      <c r="R165" s="32">
        <f t="shared" si="63"/>
        <v>0</v>
      </c>
      <c r="S165" s="32">
        <f t="shared" si="65"/>
        <v>450</v>
      </c>
      <c r="T165" s="33">
        <v>50</v>
      </c>
      <c r="U165" s="33">
        <v>50</v>
      </c>
      <c r="V165" s="33"/>
      <c r="W165" s="33"/>
      <c r="X165" s="33"/>
      <c r="Y165" s="33">
        <v>250</v>
      </c>
      <c r="Z165" s="33"/>
      <c r="AA165" s="32">
        <f t="shared" si="57"/>
        <v>800</v>
      </c>
      <c r="AB165" s="33">
        <v>800</v>
      </c>
      <c r="AC165" s="32">
        <f t="shared" si="58"/>
        <v>0</v>
      </c>
      <c r="AD165" s="32">
        <f t="shared" si="66"/>
        <v>450</v>
      </c>
      <c r="AE165" s="33"/>
      <c r="AF165" s="33"/>
      <c r="AG165" s="33"/>
      <c r="AH165" s="33"/>
      <c r="AI165" s="33"/>
      <c r="AJ165" s="33"/>
      <c r="AK165" s="33"/>
      <c r="AL165" s="32">
        <f t="shared" si="51"/>
        <v>450</v>
      </c>
      <c r="AM165" s="33">
        <v>450</v>
      </c>
      <c r="AN165" s="32">
        <f t="shared" si="59"/>
        <v>0</v>
      </c>
      <c r="AO165" s="32">
        <f t="shared" si="67"/>
        <v>450</v>
      </c>
      <c r="AP165" s="33"/>
      <c r="AQ165" s="33"/>
      <c r="AR165" s="33"/>
      <c r="AS165" s="33"/>
      <c r="AT165" s="33"/>
      <c r="AU165" s="33"/>
      <c r="AV165" s="33"/>
      <c r="AW165" s="32">
        <f t="shared" si="60"/>
        <v>450</v>
      </c>
      <c r="AX165" s="33">
        <v>450</v>
      </c>
      <c r="AY165" s="33">
        <f t="shared" si="61"/>
        <v>0</v>
      </c>
      <c r="BB165" s="103" t="str">
        <f t="shared" si="62"/>
        <v>Расчёт за 2010</v>
      </c>
      <c r="BF165" s="27" t="str">
        <f>IF(G165='База 2009'!AY167,"ДА","ПРОверитЬ")</f>
        <v>ДА</v>
      </c>
    </row>
    <row r="166" spans="1:58">
      <c r="A166" s="31">
        <v>164</v>
      </c>
      <c r="B166" s="9" t="s">
        <v>361</v>
      </c>
      <c r="C166" s="6" t="s">
        <v>14</v>
      </c>
      <c r="D166" s="10">
        <v>150</v>
      </c>
      <c r="E166" s="14" t="s">
        <v>12</v>
      </c>
      <c r="F166" s="10">
        <v>150</v>
      </c>
      <c r="G166" s="32">
        <v>0</v>
      </c>
      <c r="H166" s="32">
        <f t="shared" si="64"/>
        <v>450</v>
      </c>
      <c r="I166" s="33">
        <v>50</v>
      </c>
      <c r="J166" s="33"/>
      <c r="K166" s="33"/>
      <c r="L166" s="33"/>
      <c r="M166" s="33"/>
      <c r="N166" s="33"/>
      <c r="O166" s="33"/>
      <c r="P166" s="32">
        <f t="shared" si="56"/>
        <v>500</v>
      </c>
      <c r="Q166" s="33">
        <v>450</v>
      </c>
      <c r="R166" s="32">
        <f t="shared" si="63"/>
        <v>50</v>
      </c>
      <c r="S166" s="32">
        <f t="shared" si="65"/>
        <v>450</v>
      </c>
      <c r="T166" s="33"/>
      <c r="U166" s="33"/>
      <c r="V166" s="33"/>
      <c r="W166" s="33"/>
      <c r="X166" s="33"/>
      <c r="Y166" s="33"/>
      <c r="Z166" s="33"/>
      <c r="AA166" s="32">
        <f t="shared" si="57"/>
        <v>450</v>
      </c>
      <c r="AB166" s="33"/>
      <c r="AC166" s="32">
        <f t="shared" si="58"/>
        <v>500</v>
      </c>
      <c r="AD166" s="32">
        <f t="shared" si="66"/>
        <v>450</v>
      </c>
      <c r="AE166" s="33"/>
      <c r="AF166" s="33"/>
      <c r="AG166" s="33"/>
      <c r="AH166" s="33"/>
      <c r="AI166" s="33"/>
      <c r="AJ166" s="33"/>
      <c r="AK166" s="33"/>
      <c r="AL166" s="32">
        <f t="shared" si="51"/>
        <v>450</v>
      </c>
      <c r="AM166" s="33">
        <v>950</v>
      </c>
      <c r="AN166" s="32">
        <f t="shared" si="59"/>
        <v>0</v>
      </c>
      <c r="AO166" s="32">
        <f t="shared" si="67"/>
        <v>450</v>
      </c>
      <c r="AP166" s="33"/>
      <c r="AQ166" s="33"/>
      <c r="AR166" s="33"/>
      <c r="AS166" s="33"/>
      <c r="AT166" s="33"/>
      <c r="AU166" s="33"/>
      <c r="AV166" s="33"/>
      <c r="AW166" s="32">
        <f t="shared" si="60"/>
        <v>450</v>
      </c>
      <c r="AX166" s="33">
        <v>450</v>
      </c>
      <c r="AY166" s="33">
        <f t="shared" si="61"/>
        <v>0</v>
      </c>
      <c r="BB166" s="103" t="str">
        <f t="shared" si="62"/>
        <v>Расчёт за 2010</v>
      </c>
      <c r="BF166" s="27" t="str">
        <f>IF(G166='База 2009'!AY168,"ДА","ПРОверитЬ")</f>
        <v>ДА</v>
      </c>
    </row>
    <row r="167" spans="1:58">
      <c r="A167" s="31">
        <v>165</v>
      </c>
      <c r="B167" s="5" t="s">
        <v>363</v>
      </c>
      <c r="C167" s="6" t="s">
        <v>10</v>
      </c>
      <c r="D167" s="7">
        <v>85</v>
      </c>
      <c r="E167" s="14" t="s">
        <v>365</v>
      </c>
      <c r="F167" s="7">
        <v>125</v>
      </c>
      <c r="G167" s="32">
        <v>0</v>
      </c>
      <c r="H167" s="32">
        <f t="shared" si="64"/>
        <v>375</v>
      </c>
      <c r="I167" s="33"/>
      <c r="J167" s="33"/>
      <c r="K167" s="33"/>
      <c r="L167" s="33"/>
      <c r="M167" s="33"/>
      <c r="N167" s="33"/>
      <c r="O167" s="33"/>
      <c r="P167" s="32">
        <f t="shared" si="56"/>
        <v>375</v>
      </c>
      <c r="Q167" s="33">
        <v>375</v>
      </c>
      <c r="R167" s="32">
        <f t="shared" si="63"/>
        <v>0</v>
      </c>
      <c r="S167" s="32">
        <f t="shared" si="65"/>
        <v>375</v>
      </c>
      <c r="T167" s="33"/>
      <c r="U167" s="33"/>
      <c r="V167" s="33"/>
      <c r="W167" s="33"/>
      <c r="X167" s="33"/>
      <c r="Y167" s="33"/>
      <c r="Z167" s="33"/>
      <c r="AA167" s="32">
        <f t="shared" si="57"/>
        <v>375</v>
      </c>
      <c r="AB167" s="33">
        <v>375</v>
      </c>
      <c r="AC167" s="32">
        <f t="shared" si="58"/>
        <v>0</v>
      </c>
      <c r="AD167" s="32">
        <f t="shared" si="66"/>
        <v>375</v>
      </c>
      <c r="AE167" s="33"/>
      <c r="AF167" s="33"/>
      <c r="AG167" s="33"/>
      <c r="AH167" s="33"/>
      <c r="AI167" s="33"/>
      <c r="AJ167" s="33"/>
      <c r="AK167" s="33"/>
      <c r="AL167" s="32">
        <f t="shared" si="51"/>
        <v>375</v>
      </c>
      <c r="AM167" s="33">
        <v>375</v>
      </c>
      <c r="AN167" s="32">
        <f t="shared" si="59"/>
        <v>0</v>
      </c>
      <c r="AO167" s="32">
        <f t="shared" si="67"/>
        <v>375</v>
      </c>
      <c r="AP167" s="33"/>
      <c r="AQ167" s="33"/>
      <c r="AR167" s="33"/>
      <c r="AS167" s="33"/>
      <c r="AT167" s="33"/>
      <c r="AU167" s="33"/>
      <c r="AV167" s="33"/>
      <c r="AW167" s="32">
        <f t="shared" si="60"/>
        <v>375</v>
      </c>
      <c r="AX167" s="33">
        <v>375</v>
      </c>
      <c r="AY167" s="33">
        <f t="shared" si="61"/>
        <v>0</v>
      </c>
      <c r="BB167" s="103" t="str">
        <f t="shared" si="62"/>
        <v>Расчёт за 2010</v>
      </c>
      <c r="BF167" s="27" t="str">
        <f>IF(G167='База 2009'!AY170,"ДА","ПРОверитЬ")</f>
        <v>ДА</v>
      </c>
    </row>
    <row r="168" spans="1:58">
      <c r="A168" s="31">
        <v>166</v>
      </c>
      <c r="B168" s="5" t="s">
        <v>367</v>
      </c>
      <c r="C168" s="6" t="s">
        <v>14</v>
      </c>
      <c r="D168" s="7">
        <v>1600</v>
      </c>
      <c r="E168" s="14" t="s">
        <v>901</v>
      </c>
      <c r="F168" s="7">
        <v>1700</v>
      </c>
      <c r="G168" s="32">
        <v>0</v>
      </c>
      <c r="H168" s="32">
        <f t="shared" si="64"/>
        <v>5100</v>
      </c>
      <c r="I168" s="33">
        <v>200</v>
      </c>
      <c r="J168" s="33">
        <v>246</v>
      </c>
      <c r="K168" s="33"/>
      <c r="L168" s="33"/>
      <c r="M168" s="33">
        <v>300</v>
      </c>
      <c r="N168" s="33"/>
      <c r="O168" s="33"/>
      <c r="P168" s="32">
        <f t="shared" si="56"/>
        <v>5846</v>
      </c>
      <c r="Q168" s="33">
        <v>5846</v>
      </c>
      <c r="R168" s="32">
        <f t="shared" si="63"/>
        <v>0</v>
      </c>
      <c r="S168" s="32">
        <f t="shared" si="65"/>
        <v>5100</v>
      </c>
      <c r="T168" s="33"/>
      <c r="U168" s="33">
        <v>50</v>
      </c>
      <c r="V168" s="33"/>
      <c r="W168" s="33"/>
      <c r="X168" s="33"/>
      <c r="Y168" s="33"/>
      <c r="Z168" s="33"/>
      <c r="AA168" s="32">
        <f t="shared" si="57"/>
        <v>5150</v>
      </c>
      <c r="AB168" s="33">
        <v>5150</v>
      </c>
      <c r="AC168" s="32">
        <f t="shared" si="58"/>
        <v>0</v>
      </c>
      <c r="AD168" s="32">
        <f t="shared" si="66"/>
        <v>5100</v>
      </c>
      <c r="AE168" s="33"/>
      <c r="AF168" s="33">
        <v>243.5</v>
      </c>
      <c r="AG168" s="33"/>
      <c r="AH168" s="33"/>
      <c r="AI168" s="33"/>
      <c r="AJ168" s="33"/>
      <c r="AK168" s="33"/>
      <c r="AL168" s="32">
        <f t="shared" si="51"/>
        <v>5343.5</v>
      </c>
      <c r="AM168" s="33">
        <v>5343.5</v>
      </c>
      <c r="AN168" s="32">
        <f t="shared" si="59"/>
        <v>0</v>
      </c>
      <c r="AO168" s="32">
        <f t="shared" si="67"/>
        <v>5100</v>
      </c>
      <c r="AP168" s="33">
        <v>50</v>
      </c>
      <c r="AQ168" s="33">
        <v>243.5</v>
      </c>
      <c r="AR168" s="33"/>
      <c r="AS168" s="33"/>
      <c r="AT168" s="33"/>
      <c r="AU168" s="33"/>
      <c r="AV168" s="33"/>
      <c r="AW168" s="32">
        <f t="shared" si="60"/>
        <v>5393.5</v>
      </c>
      <c r="AX168" s="33">
        <v>11015</v>
      </c>
      <c r="AY168" s="33">
        <f t="shared" si="61"/>
        <v>-5621.5</v>
      </c>
      <c r="BB168" s="103" t="str">
        <f t="shared" si="62"/>
        <v>Предоплата за 2011</v>
      </c>
      <c r="BF168" s="27" t="str">
        <f>IF(G168='База 2009'!AY171,"ДА","ПРОверитЬ")</f>
        <v>ПРОверитЬ</v>
      </c>
    </row>
    <row r="169" spans="1:58">
      <c r="A169" s="31">
        <v>167</v>
      </c>
      <c r="B169" s="9" t="s">
        <v>368</v>
      </c>
      <c r="C169" s="6" t="s">
        <v>14</v>
      </c>
      <c r="D169" s="10">
        <v>75</v>
      </c>
      <c r="E169" s="14" t="s">
        <v>902</v>
      </c>
      <c r="F169" s="10">
        <v>95</v>
      </c>
      <c r="G169" s="32">
        <v>1140</v>
      </c>
      <c r="H169" s="32">
        <f t="shared" si="64"/>
        <v>285</v>
      </c>
      <c r="I169" s="33"/>
      <c r="J169" s="33"/>
      <c r="K169" s="33"/>
      <c r="L169" s="33"/>
      <c r="M169" s="33"/>
      <c r="N169" s="33"/>
      <c r="O169" s="33"/>
      <c r="P169" s="32">
        <f t="shared" si="56"/>
        <v>285</v>
      </c>
      <c r="Q169" s="33"/>
      <c r="R169" s="32">
        <f>G169+P169-Q169</f>
        <v>1425</v>
      </c>
      <c r="S169" s="32">
        <f t="shared" si="65"/>
        <v>285</v>
      </c>
      <c r="T169" s="33"/>
      <c r="U169" s="33"/>
      <c r="V169" s="33"/>
      <c r="W169" s="33"/>
      <c r="X169" s="33"/>
      <c r="Y169" s="33"/>
      <c r="Z169" s="33"/>
      <c r="AA169" s="32">
        <f t="shared" si="57"/>
        <v>285</v>
      </c>
      <c r="AB169" s="33">
        <v>1710</v>
      </c>
      <c r="AC169" s="32">
        <f t="shared" si="58"/>
        <v>0</v>
      </c>
      <c r="AD169" s="32">
        <f t="shared" si="66"/>
        <v>285</v>
      </c>
      <c r="AE169" s="33"/>
      <c r="AF169" s="33"/>
      <c r="AG169" s="33"/>
      <c r="AH169" s="33"/>
      <c r="AI169" s="33"/>
      <c r="AJ169" s="33"/>
      <c r="AK169" s="33"/>
      <c r="AL169" s="32">
        <f t="shared" si="51"/>
        <v>285</v>
      </c>
      <c r="AM169" s="33"/>
      <c r="AN169" s="32">
        <f t="shared" si="59"/>
        <v>285</v>
      </c>
      <c r="AO169" s="32">
        <f t="shared" si="67"/>
        <v>285</v>
      </c>
      <c r="AP169" s="33"/>
      <c r="AQ169" s="33"/>
      <c r="AR169" s="33"/>
      <c r="AS169" s="33"/>
      <c r="AT169" s="33"/>
      <c r="AU169" s="33"/>
      <c r="AV169" s="33"/>
      <c r="AW169" s="32">
        <f t="shared" si="60"/>
        <v>285</v>
      </c>
      <c r="AX169" s="33">
        <v>570</v>
      </c>
      <c r="AY169" s="33">
        <f t="shared" si="61"/>
        <v>0</v>
      </c>
      <c r="BB169" s="103" t="str">
        <f t="shared" si="62"/>
        <v>Расчёт за 2010</v>
      </c>
      <c r="BF169" s="27" t="str">
        <f>IF(G169='База 2009'!AY172,"ДА","ПРОверитЬ")</f>
        <v>ПРОверитЬ</v>
      </c>
    </row>
    <row r="170" spans="1:58">
      <c r="A170" s="31">
        <v>168</v>
      </c>
      <c r="B170" s="11" t="s">
        <v>370</v>
      </c>
      <c r="C170" s="34" t="s">
        <v>30</v>
      </c>
      <c r="D170" s="12"/>
      <c r="E170" s="35"/>
      <c r="F170" s="12"/>
      <c r="G170" s="36">
        <v>50</v>
      </c>
      <c r="H170" s="96">
        <f t="shared" si="64"/>
        <v>0</v>
      </c>
      <c r="I170" s="97"/>
      <c r="J170" s="97"/>
      <c r="K170" s="97"/>
      <c r="L170" s="97"/>
      <c r="M170" s="97"/>
      <c r="N170" s="97"/>
      <c r="O170" s="97"/>
      <c r="P170" s="96">
        <f t="shared" si="56"/>
        <v>0</v>
      </c>
      <c r="Q170" s="97"/>
      <c r="R170" s="96">
        <v>50</v>
      </c>
      <c r="S170" s="96">
        <f t="shared" si="65"/>
        <v>0</v>
      </c>
      <c r="T170" s="97"/>
      <c r="U170" s="97"/>
      <c r="V170" s="97"/>
      <c r="W170" s="97"/>
      <c r="X170" s="97"/>
      <c r="Y170" s="97"/>
      <c r="Z170" s="97"/>
      <c r="AA170" s="96">
        <f t="shared" si="57"/>
        <v>0</v>
      </c>
      <c r="AB170" s="97"/>
      <c r="AC170" s="96">
        <f t="shared" si="58"/>
        <v>50</v>
      </c>
      <c r="AD170" s="96">
        <f t="shared" si="66"/>
        <v>0</v>
      </c>
      <c r="AE170" s="97"/>
      <c r="AF170" s="97"/>
      <c r="AG170" s="97"/>
      <c r="AH170" s="97"/>
      <c r="AI170" s="97"/>
      <c r="AJ170" s="97"/>
      <c r="AK170" s="97"/>
      <c r="AL170" s="96">
        <f t="shared" si="51"/>
        <v>0</v>
      </c>
      <c r="AM170" s="97"/>
      <c r="AN170" s="96">
        <f t="shared" si="59"/>
        <v>50</v>
      </c>
      <c r="AO170" s="96">
        <f t="shared" si="67"/>
        <v>0</v>
      </c>
      <c r="AP170" s="97"/>
      <c r="AQ170" s="97"/>
      <c r="AR170" s="97"/>
      <c r="AS170" s="97"/>
      <c r="AT170" s="97"/>
      <c r="AU170" s="97"/>
      <c r="AV170" s="97"/>
      <c r="AW170" s="96">
        <f t="shared" si="60"/>
        <v>0</v>
      </c>
      <c r="AX170" s="97"/>
      <c r="AY170" s="97">
        <f t="shared" si="61"/>
        <v>50</v>
      </c>
      <c r="BB170" s="103" t="str">
        <f t="shared" si="62"/>
        <v>Долг</v>
      </c>
      <c r="BF170" s="27" t="str">
        <f>IF(G170='База 2009'!AY173,"ДА","ПРОверитЬ")</f>
        <v>ПРОверитЬ</v>
      </c>
    </row>
    <row r="171" spans="1:58">
      <c r="A171" s="31">
        <v>169</v>
      </c>
      <c r="B171" s="9" t="s">
        <v>371</v>
      </c>
      <c r="C171" s="6" t="s">
        <v>23</v>
      </c>
      <c r="D171" s="10">
        <v>70</v>
      </c>
      <c r="E171" s="14" t="s">
        <v>373</v>
      </c>
      <c r="F171" s="10">
        <v>85</v>
      </c>
      <c r="G171" s="32">
        <v>0</v>
      </c>
      <c r="H171" s="32">
        <f t="shared" si="64"/>
        <v>255</v>
      </c>
      <c r="I171" s="33"/>
      <c r="J171" s="33"/>
      <c r="K171" s="33"/>
      <c r="L171" s="33"/>
      <c r="M171" s="33"/>
      <c r="N171" s="33"/>
      <c r="O171" s="33"/>
      <c r="P171" s="32">
        <f t="shared" si="56"/>
        <v>255</v>
      </c>
      <c r="Q171" s="33">
        <v>1020</v>
      </c>
      <c r="R171" s="32">
        <f t="shared" ref="R171:R234" si="68">G171+P171-Q171</f>
        <v>-765</v>
      </c>
      <c r="S171" s="32">
        <f t="shared" si="65"/>
        <v>255</v>
      </c>
      <c r="T171" s="33"/>
      <c r="U171" s="33"/>
      <c r="V171" s="33"/>
      <c r="W171" s="33"/>
      <c r="X171" s="33"/>
      <c r="Y171" s="33"/>
      <c r="Z171" s="33"/>
      <c r="AA171" s="32">
        <f t="shared" si="57"/>
        <v>255</v>
      </c>
      <c r="AB171" s="33"/>
      <c r="AC171" s="32">
        <f t="shared" si="58"/>
        <v>-510</v>
      </c>
      <c r="AD171" s="32">
        <f t="shared" si="66"/>
        <v>255</v>
      </c>
      <c r="AE171" s="33"/>
      <c r="AF171" s="33"/>
      <c r="AG171" s="33"/>
      <c r="AH171" s="33"/>
      <c r="AI171" s="33"/>
      <c r="AJ171" s="33"/>
      <c r="AK171" s="33"/>
      <c r="AL171" s="32">
        <f t="shared" si="51"/>
        <v>255</v>
      </c>
      <c r="AM171" s="33"/>
      <c r="AN171" s="32">
        <f t="shared" si="59"/>
        <v>-255</v>
      </c>
      <c r="AO171" s="32">
        <f t="shared" si="67"/>
        <v>255</v>
      </c>
      <c r="AP171" s="33"/>
      <c r="AQ171" s="33"/>
      <c r="AR171" s="33"/>
      <c r="AS171" s="33"/>
      <c r="AT171" s="33"/>
      <c r="AU171" s="33"/>
      <c r="AV171" s="33"/>
      <c r="AW171" s="32">
        <f t="shared" si="60"/>
        <v>255</v>
      </c>
      <c r="AX171" s="33"/>
      <c r="AY171" s="33">
        <f t="shared" si="61"/>
        <v>0</v>
      </c>
      <c r="BB171" s="103" t="str">
        <f t="shared" si="62"/>
        <v>Расчёт за 2010</v>
      </c>
      <c r="BF171" s="27" t="str">
        <f>IF(G171='База 2009'!AY174,"ДА","ПРОверитЬ")</f>
        <v>ПРОверитЬ</v>
      </c>
    </row>
    <row r="172" spans="1:58">
      <c r="A172" s="31">
        <v>170</v>
      </c>
      <c r="B172" s="5" t="s">
        <v>374</v>
      </c>
      <c r="C172" s="6" t="s">
        <v>10</v>
      </c>
      <c r="D172" s="7">
        <v>70</v>
      </c>
      <c r="E172" s="14" t="s">
        <v>12</v>
      </c>
      <c r="F172" s="7">
        <v>70</v>
      </c>
      <c r="G172" s="32">
        <v>210</v>
      </c>
      <c r="H172" s="32">
        <f t="shared" si="64"/>
        <v>210</v>
      </c>
      <c r="I172" s="33"/>
      <c r="J172" s="33"/>
      <c r="K172" s="33"/>
      <c r="L172" s="33"/>
      <c r="M172" s="33"/>
      <c r="N172" s="33"/>
      <c r="O172" s="33"/>
      <c r="P172" s="32">
        <f t="shared" si="56"/>
        <v>210</v>
      </c>
      <c r="Q172" s="33"/>
      <c r="R172" s="32">
        <f t="shared" si="68"/>
        <v>420</v>
      </c>
      <c r="S172" s="32">
        <f t="shared" si="65"/>
        <v>210</v>
      </c>
      <c r="T172" s="33"/>
      <c r="U172" s="33"/>
      <c r="V172" s="33"/>
      <c r="W172" s="33"/>
      <c r="X172" s="33"/>
      <c r="Y172" s="33"/>
      <c r="Z172" s="33"/>
      <c r="AA172" s="32">
        <f t="shared" si="57"/>
        <v>210</v>
      </c>
      <c r="AB172" s="33">
        <v>630</v>
      </c>
      <c r="AC172" s="32">
        <f t="shared" si="58"/>
        <v>0</v>
      </c>
      <c r="AD172" s="32">
        <f t="shared" si="66"/>
        <v>210</v>
      </c>
      <c r="AE172" s="33"/>
      <c r="AF172" s="33">
        <v>50</v>
      </c>
      <c r="AG172" s="33"/>
      <c r="AH172" s="33"/>
      <c r="AI172" s="33"/>
      <c r="AJ172" s="33"/>
      <c r="AK172" s="33"/>
      <c r="AL172" s="32">
        <f t="shared" si="51"/>
        <v>260</v>
      </c>
      <c r="AM172" s="33"/>
      <c r="AN172" s="32">
        <f t="shared" si="59"/>
        <v>260</v>
      </c>
      <c r="AO172" s="32">
        <f t="shared" si="67"/>
        <v>210</v>
      </c>
      <c r="AP172" s="33">
        <v>50</v>
      </c>
      <c r="AQ172" s="33"/>
      <c r="AR172" s="33"/>
      <c r="AS172" s="33"/>
      <c r="AT172" s="33"/>
      <c r="AU172" s="33"/>
      <c r="AV172" s="33"/>
      <c r="AW172" s="32">
        <f t="shared" si="60"/>
        <v>260</v>
      </c>
      <c r="AX172" s="33">
        <v>520</v>
      </c>
      <c r="AY172" s="33">
        <f t="shared" si="61"/>
        <v>0</v>
      </c>
      <c r="BB172" s="103" t="str">
        <f t="shared" si="62"/>
        <v>Расчёт за 2010</v>
      </c>
      <c r="BF172" s="27" t="str">
        <f>IF(G172='База 2009'!AY175,"ДА","ПРОверитЬ")</f>
        <v>ПРОверитЬ</v>
      </c>
    </row>
    <row r="173" spans="1:58">
      <c r="A173" s="31">
        <v>171</v>
      </c>
      <c r="B173" s="9" t="s">
        <v>375</v>
      </c>
      <c r="C173" s="6" t="s">
        <v>23</v>
      </c>
      <c r="D173" s="10">
        <v>70</v>
      </c>
      <c r="E173" s="14" t="s">
        <v>377</v>
      </c>
      <c r="F173" s="10">
        <v>85</v>
      </c>
      <c r="G173" s="32">
        <v>0</v>
      </c>
      <c r="H173" s="32">
        <f t="shared" si="64"/>
        <v>255</v>
      </c>
      <c r="I173" s="33"/>
      <c r="J173" s="33"/>
      <c r="K173" s="33"/>
      <c r="L173" s="33"/>
      <c r="M173" s="33"/>
      <c r="N173" s="33"/>
      <c r="O173" s="33"/>
      <c r="P173" s="32">
        <f t="shared" si="56"/>
        <v>255</v>
      </c>
      <c r="Q173" s="33"/>
      <c r="R173" s="32">
        <f t="shared" si="68"/>
        <v>255</v>
      </c>
      <c r="S173" s="32">
        <f t="shared" si="65"/>
        <v>255</v>
      </c>
      <c r="T173" s="33"/>
      <c r="U173" s="33">
        <v>50</v>
      </c>
      <c r="V173" s="33"/>
      <c r="W173" s="33"/>
      <c r="X173" s="33"/>
      <c r="Y173" s="33"/>
      <c r="Z173" s="33"/>
      <c r="AA173" s="32">
        <f t="shared" si="57"/>
        <v>305</v>
      </c>
      <c r="AB173" s="33"/>
      <c r="AC173" s="32">
        <f t="shared" si="58"/>
        <v>560</v>
      </c>
      <c r="AD173" s="32">
        <f t="shared" si="66"/>
        <v>255</v>
      </c>
      <c r="AE173" s="33"/>
      <c r="AF173" s="33"/>
      <c r="AG173" s="33"/>
      <c r="AH173" s="33"/>
      <c r="AI173" s="33"/>
      <c r="AJ173" s="33"/>
      <c r="AK173" s="33"/>
      <c r="AL173" s="32">
        <f t="shared" si="51"/>
        <v>255</v>
      </c>
      <c r="AM173" s="33">
        <v>1070</v>
      </c>
      <c r="AN173" s="32">
        <f t="shared" si="59"/>
        <v>-255</v>
      </c>
      <c r="AO173" s="32">
        <f t="shared" si="67"/>
        <v>255</v>
      </c>
      <c r="AP173" s="33"/>
      <c r="AQ173" s="33"/>
      <c r="AR173" s="33"/>
      <c r="AS173" s="33"/>
      <c r="AT173" s="33"/>
      <c r="AU173" s="33"/>
      <c r="AV173" s="33"/>
      <c r="AW173" s="32">
        <f t="shared" si="60"/>
        <v>255</v>
      </c>
      <c r="AX173" s="33"/>
      <c r="AY173" s="33">
        <f t="shared" si="61"/>
        <v>0</v>
      </c>
      <c r="BB173" s="103" t="str">
        <f t="shared" si="62"/>
        <v>Расчёт за 2010</v>
      </c>
      <c r="BF173" s="27" t="str">
        <f>IF(G173='База 2009'!AY176,"ДА","ПРОверитЬ")</f>
        <v>ДА</v>
      </c>
    </row>
    <row r="174" spans="1:58">
      <c r="A174" s="31">
        <v>172</v>
      </c>
      <c r="B174" s="9" t="s">
        <v>378</v>
      </c>
      <c r="C174" s="6" t="s">
        <v>23</v>
      </c>
      <c r="D174" s="10">
        <v>225</v>
      </c>
      <c r="E174" s="14" t="s">
        <v>835</v>
      </c>
      <c r="F174" s="10">
        <v>250</v>
      </c>
      <c r="G174" s="32">
        <v>0</v>
      </c>
      <c r="H174" s="32">
        <f t="shared" si="64"/>
        <v>750</v>
      </c>
      <c r="I174" s="33"/>
      <c r="J174" s="33"/>
      <c r="K174" s="33"/>
      <c r="L174" s="33"/>
      <c r="M174" s="33"/>
      <c r="N174" s="33"/>
      <c r="O174" s="33"/>
      <c r="P174" s="32">
        <f t="shared" si="56"/>
        <v>750</v>
      </c>
      <c r="Q174" s="33">
        <v>750</v>
      </c>
      <c r="R174" s="32">
        <f t="shared" si="68"/>
        <v>0</v>
      </c>
      <c r="S174" s="32">
        <f t="shared" si="65"/>
        <v>750</v>
      </c>
      <c r="T174" s="33">
        <v>50</v>
      </c>
      <c r="U174" s="33"/>
      <c r="V174" s="33"/>
      <c r="W174" s="33"/>
      <c r="X174" s="33"/>
      <c r="Y174" s="33"/>
      <c r="Z174" s="33"/>
      <c r="AA174" s="32">
        <f t="shared" si="57"/>
        <v>800</v>
      </c>
      <c r="AB174" s="33"/>
      <c r="AC174" s="32">
        <f t="shared" si="58"/>
        <v>800</v>
      </c>
      <c r="AD174" s="32">
        <f t="shared" si="66"/>
        <v>750</v>
      </c>
      <c r="AE174" s="33"/>
      <c r="AF174" s="33"/>
      <c r="AG174" s="33"/>
      <c r="AH174" s="33"/>
      <c r="AI174" s="33"/>
      <c r="AJ174" s="33"/>
      <c r="AK174" s="33"/>
      <c r="AL174" s="32">
        <f t="shared" si="51"/>
        <v>750</v>
      </c>
      <c r="AM174" s="33">
        <v>400</v>
      </c>
      <c r="AN174" s="32">
        <f t="shared" si="59"/>
        <v>1150</v>
      </c>
      <c r="AO174" s="32">
        <f t="shared" si="67"/>
        <v>750</v>
      </c>
      <c r="AP174" s="33"/>
      <c r="AQ174" s="33"/>
      <c r="AR174" s="33"/>
      <c r="AS174" s="33"/>
      <c r="AT174" s="33"/>
      <c r="AU174" s="33"/>
      <c r="AV174" s="33"/>
      <c r="AW174" s="32">
        <f t="shared" si="60"/>
        <v>750</v>
      </c>
      <c r="AX174" s="33">
        <v>2000</v>
      </c>
      <c r="AY174" s="33">
        <f t="shared" si="61"/>
        <v>-100</v>
      </c>
      <c r="BB174" s="103" t="str">
        <f t="shared" si="62"/>
        <v>Предоплата за 2011</v>
      </c>
      <c r="BF174" s="27" t="str">
        <f>IF(G174='База 2009'!AY177,"ДА","ПРОверитЬ")</f>
        <v>ДА</v>
      </c>
    </row>
    <row r="175" spans="1:58">
      <c r="A175" s="31">
        <v>173</v>
      </c>
      <c r="B175" s="5" t="s">
        <v>381</v>
      </c>
      <c r="C175" s="6" t="s">
        <v>10</v>
      </c>
      <c r="D175" s="7">
        <v>100</v>
      </c>
      <c r="E175" s="14" t="s">
        <v>382</v>
      </c>
      <c r="F175" s="7">
        <v>115</v>
      </c>
      <c r="G175" s="32">
        <v>0</v>
      </c>
      <c r="H175" s="32">
        <f t="shared" si="64"/>
        <v>345</v>
      </c>
      <c r="I175" s="33"/>
      <c r="J175" s="33"/>
      <c r="K175" s="33"/>
      <c r="L175" s="33"/>
      <c r="M175" s="33"/>
      <c r="N175" s="33"/>
      <c r="O175" s="33"/>
      <c r="P175" s="32">
        <f t="shared" si="56"/>
        <v>345</v>
      </c>
      <c r="Q175" s="33">
        <v>5952</v>
      </c>
      <c r="R175" s="32">
        <f t="shared" si="68"/>
        <v>-5607</v>
      </c>
      <c r="S175" s="32">
        <f t="shared" si="65"/>
        <v>345</v>
      </c>
      <c r="T175" s="33"/>
      <c r="U175" s="33">
        <v>50</v>
      </c>
      <c r="V175" s="33">
        <v>5552</v>
      </c>
      <c r="W175" s="33"/>
      <c r="X175" s="33"/>
      <c r="Y175" s="33"/>
      <c r="Z175" s="33"/>
      <c r="AA175" s="32">
        <f t="shared" si="57"/>
        <v>5947</v>
      </c>
      <c r="AB175" s="33"/>
      <c r="AC175" s="32">
        <f t="shared" si="58"/>
        <v>340</v>
      </c>
      <c r="AD175" s="32">
        <f t="shared" si="66"/>
        <v>345</v>
      </c>
      <c r="AE175" s="33"/>
      <c r="AF175" s="33"/>
      <c r="AG175" s="33"/>
      <c r="AH175" s="33"/>
      <c r="AI175" s="33"/>
      <c r="AJ175" s="33"/>
      <c r="AK175" s="33"/>
      <c r="AL175" s="32">
        <f t="shared" si="51"/>
        <v>345</v>
      </c>
      <c r="AM175" s="33">
        <v>1030</v>
      </c>
      <c r="AN175" s="32">
        <f t="shared" si="59"/>
        <v>-345</v>
      </c>
      <c r="AO175" s="32">
        <f t="shared" si="67"/>
        <v>345</v>
      </c>
      <c r="AP175" s="33"/>
      <c r="AQ175" s="33"/>
      <c r="AR175" s="33"/>
      <c r="AS175" s="33"/>
      <c r="AT175" s="33"/>
      <c r="AU175" s="33"/>
      <c r="AV175" s="33"/>
      <c r="AW175" s="32">
        <f t="shared" si="60"/>
        <v>345</v>
      </c>
      <c r="AX175" s="33"/>
      <c r="AY175" s="33">
        <f t="shared" si="61"/>
        <v>0</v>
      </c>
      <c r="BB175" s="103" t="str">
        <f t="shared" si="62"/>
        <v>Расчёт за 2010</v>
      </c>
      <c r="BF175" s="27" t="str">
        <f>IF(G175='База 2009'!AY178,"ДА","ПРОверитЬ")</f>
        <v>ДА</v>
      </c>
    </row>
    <row r="176" spans="1:58">
      <c r="A176" s="31">
        <v>174</v>
      </c>
      <c r="B176" s="5" t="s">
        <v>383</v>
      </c>
      <c r="C176" s="6" t="s">
        <v>263</v>
      </c>
      <c r="D176" s="16">
        <v>50</v>
      </c>
      <c r="E176" s="14" t="s">
        <v>385</v>
      </c>
      <c r="F176" s="16">
        <v>50</v>
      </c>
      <c r="G176" s="32">
        <v>0</v>
      </c>
      <c r="H176" s="32">
        <f t="shared" si="64"/>
        <v>150</v>
      </c>
      <c r="I176" s="33"/>
      <c r="J176" s="33"/>
      <c r="K176" s="33"/>
      <c r="L176" s="33"/>
      <c r="M176" s="33"/>
      <c r="N176" s="33"/>
      <c r="O176" s="33"/>
      <c r="P176" s="32">
        <f t="shared" si="56"/>
        <v>150</v>
      </c>
      <c r="Q176" s="33"/>
      <c r="R176" s="32">
        <f t="shared" si="68"/>
        <v>150</v>
      </c>
      <c r="S176" s="32">
        <f t="shared" si="65"/>
        <v>150</v>
      </c>
      <c r="T176" s="33"/>
      <c r="U176" s="33"/>
      <c r="V176" s="33"/>
      <c r="W176" s="33"/>
      <c r="X176" s="33"/>
      <c r="Y176" s="33"/>
      <c r="Z176" s="33"/>
      <c r="AA176" s="32">
        <f t="shared" si="57"/>
        <v>150</v>
      </c>
      <c r="AB176" s="33">
        <v>600</v>
      </c>
      <c r="AC176" s="32">
        <f t="shared" si="58"/>
        <v>-300</v>
      </c>
      <c r="AD176" s="32">
        <f t="shared" si="66"/>
        <v>150</v>
      </c>
      <c r="AE176" s="33"/>
      <c r="AF176" s="33"/>
      <c r="AG176" s="33"/>
      <c r="AH176" s="33"/>
      <c r="AI176" s="33"/>
      <c r="AJ176" s="33"/>
      <c r="AK176" s="33"/>
      <c r="AL176" s="32">
        <f t="shared" si="51"/>
        <v>150</v>
      </c>
      <c r="AM176" s="33"/>
      <c r="AN176" s="32">
        <f t="shared" si="59"/>
        <v>-150</v>
      </c>
      <c r="AO176" s="32">
        <f t="shared" si="67"/>
        <v>150</v>
      </c>
      <c r="AP176" s="33"/>
      <c r="AQ176" s="33"/>
      <c r="AR176" s="33"/>
      <c r="AS176" s="33"/>
      <c r="AT176" s="33"/>
      <c r="AU176" s="33"/>
      <c r="AV176" s="33"/>
      <c r="AW176" s="32">
        <f t="shared" si="60"/>
        <v>150</v>
      </c>
      <c r="AX176" s="33"/>
      <c r="AY176" s="33">
        <f t="shared" si="61"/>
        <v>0</v>
      </c>
      <c r="BB176" s="103" t="str">
        <f t="shared" si="62"/>
        <v>Расчёт за 2010</v>
      </c>
      <c r="BF176" s="27" t="str">
        <f>IF(G176='База 2009'!AY179,"ДА","ПРОверитЬ")</f>
        <v>ДА</v>
      </c>
    </row>
    <row r="177" spans="1:58">
      <c r="A177" s="31">
        <v>175</v>
      </c>
      <c r="B177" s="5" t="s">
        <v>386</v>
      </c>
      <c r="C177" s="6" t="s">
        <v>263</v>
      </c>
      <c r="D177" s="16">
        <v>67</v>
      </c>
      <c r="E177" s="14" t="s">
        <v>836</v>
      </c>
      <c r="F177" s="16">
        <v>67</v>
      </c>
      <c r="G177" s="32">
        <v>0</v>
      </c>
      <c r="H177" s="32">
        <f t="shared" si="64"/>
        <v>201</v>
      </c>
      <c r="I177" s="33"/>
      <c r="J177" s="33"/>
      <c r="K177" s="33"/>
      <c r="L177" s="33"/>
      <c r="M177" s="33"/>
      <c r="N177" s="33"/>
      <c r="O177" s="33"/>
      <c r="P177" s="32">
        <f t="shared" si="56"/>
        <v>201</v>
      </c>
      <c r="Q177" s="33"/>
      <c r="R177" s="32">
        <f t="shared" si="68"/>
        <v>201</v>
      </c>
      <c r="S177" s="32">
        <f t="shared" si="65"/>
        <v>201</v>
      </c>
      <c r="T177" s="33"/>
      <c r="U177" s="33"/>
      <c r="V177" s="33"/>
      <c r="W177" s="33"/>
      <c r="X177" s="33"/>
      <c r="Y177" s="33"/>
      <c r="Z177" s="33"/>
      <c r="AA177" s="32">
        <f t="shared" si="57"/>
        <v>201</v>
      </c>
      <c r="AB177" s="33"/>
      <c r="AC177" s="32">
        <f t="shared" si="58"/>
        <v>402</v>
      </c>
      <c r="AD177" s="32">
        <f t="shared" si="66"/>
        <v>201</v>
      </c>
      <c r="AE177" s="33"/>
      <c r="AF177" s="33"/>
      <c r="AG177" s="33"/>
      <c r="AH177" s="33"/>
      <c r="AI177" s="33"/>
      <c r="AJ177" s="33"/>
      <c r="AK177" s="33"/>
      <c r="AL177" s="32">
        <f t="shared" si="51"/>
        <v>201</v>
      </c>
      <c r="AM177" s="33">
        <v>603</v>
      </c>
      <c r="AN177" s="32">
        <f t="shared" si="59"/>
        <v>0</v>
      </c>
      <c r="AO177" s="32">
        <f t="shared" si="67"/>
        <v>201</v>
      </c>
      <c r="AP177" s="33"/>
      <c r="AQ177" s="33"/>
      <c r="AR177" s="33"/>
      <c r="AS177" s="33"/>
      <c r="AT177" s="33"/>
      <c r="AU177" s="33"/>
      <c r="AV177" s="33"/>
      <c r="AW177" s="32">
        <f t="shared" si="60"/>
        <v>201</v>
      </c>
      <c r="AX177" s="33"/>
      <c r="AY177" s="33">
        <f t="shared" si="61"/>
        <v>201</v>
      </c>
      <c r="BB177" s="103" t="str">
        <f t="shared" si="62"/>
        <v>Долг</v>
      </c>
      <c r="BF177" s="27" t="str">
        <f>IF(G177='База 2009'!AY180,"ДА","ПРОверитЬ")</f>
        <v>ДА</v>
      </c>
    </row>
    <row r="178" spans="1:58">
      <c r="A178" s="31">
        <v>176</v>
      </c>
      <c r="B178" s="17" t="s">
        <v>388</v>
      </c>
      <c r="C178" s="45" t="s">
        <v>30</v>
      </c>
      <c r="D178" s="18"/>
      <c r="E178" s="46"/>
      <c r="F178" s="18"/>
      <c r="G178" s="32">
        <v>0</v>
      </c>
      <c r="H178" s="32">
        <f t="shared" si="64"/>
        <v>0</v>
      </c>
      <c r="I178" s="33"/>
      <c r="J178" s="33"/>
      <c r="K178" s="33"/>
      <c r="L178" s="33"/>
      <c r="M178" s="33"/>
      <c r="N178" s="33"/>
      <c r="O178" s="33"/>
      <c r="P178" s="32">
        <f t="shared" si="56"/>
        <v>0</v>
      </c>
      <c r="Q178" s="33"/>
      <c r="R178" s="32">
        <f t="shared" si="68"/>
        <v>0</v>
      </c>
      <c r="S178" s="32">
        <f t="shared" si="65"/>
        <v>0</v>
      </c>
      <c r="T178" s="33"/>
      <c r="U178" s="33"/>
      <c r="V178" s="33"/>
      <c r="W178" s="33"/>
      <c r="X178" s="33"/>
      <c r="Y178" s="33"/>
      <c r="Z178" s="33"/>
      <c r="AA178" s="32">
        <f t="shared" si="57"/>
        <v>0</v>
      </c>
      <c r="AB178" s="33"/>
      <c r="AC178" s="32">
        <f t="shared" si="58"/>
        <v>0</v>
      </c>
      <c r="AD178" s="32">
        <f t="shared" si="66"/>
        <v>0</v>
      </c>
      <c r="AE178" s="33"/>
      <c r="AF178" s="33"/>
      <c r="AG178" s="33"/>
      <c r="AH178" s="33"/>
      <c r="AI178" s="33"/>
      <c r="AJ178" s="33"/>
      <c r="AK178" s="33"/>
      <c r="AL178" s="32">
        <f t="shared" si="51"/>
        <v>0</v>
      </c>
      <c r="AM178" s="33"/>
      <c r="AN178" s="32">
        <f t="shared" si="59"/>
        <v>0</v>
      </c>
      <c r="AO178" s="32">
        <f t="shared" si="67"/>
        <v>0</v>
      </c>
      <c r="AP178" s="33"/>
      <c r="AQ178" s="33"/>
      <c r="AR178" s="33"/>
      <c r="AS178" s="33"/>
      <c r="AT178" s="33"/>
      <c r="AU178" s="33"/>
      <c r="AV178" s="33"/>
      <c r="AW178" s="32">
        <f t="shared" si="60"/>
        <v>0</v>
      </c>
      <c r="AX178" s="33"/>
      <c r="AY178" s="33">
        <f t="shared" si="61"/>
        <v>0</v>
      </c>
      <c r="BB178" s="103" t="str">
        <f t="shared" si="62"/>
        <v>Расчёт за 2010</v>
      </c>
      <c r="BF178" s="27" t="str">
        <f>IF(G178='База 2009'!AY181,"ДА","ПРОверитЬ")</f>
        <v>ДА</v>
      </c>
    </row>
    <row r="179" spans="1:58">
      <c r="A179" s="31">
        <v>177</v>
      </c>
      <c r="B179" s="9" t="s">
        <v>389</v>
      </c>
      <c r="C179" s="6" t="s">
        <v>23</v>
      </c>
      <c r="D179" s="10">
        <v>70</v>
      </c>
      <c r="E179" s="14" t="s">
        <v>391</v>
      </c>
      <c r="F179" s="10">
        <v>85</v>
      </c>
      <c r="G179" s="32">
        <v>0</v>
      </c>
      <c r="H179" s="32">
        <f t="shared" si="64"/>
        <v>255</v>
      </c>
      <c r="I179" s="33"/>
      <c r="J179" s="33"/>
      <c r="K179" s="33"/>
      <c r="L179" s="33"/>
      <c r="M179" s="33"/>
      <c r="N179" s="33"/>
      <c r="O179" s="33"/>
      <c r="P179" s="32">
        <f t="shared" si="56"/>
        <v>255</v>
      </c>
      <c r="Q179" s="33"/>
      <c r="R179" s="32">
        <f t="shared" si="68"/>
        <v>255</v>
      </c>
      <c r="S179" s="32">
        <f t="shared" si="65"/>
        <v>255</v>
      </c>
      <c r="T179" s="33"/>
      <c r="U179" s="33"/>
      <c r="V179" s="33"/>
      <c r="W179" s="33"/>
      <c r="X179" s="33"/>
      <c r="Y179" s="33"/>
      <c r="Z179" s="33"/>
      <c r="AA179" s="32">
        <f t="shared" si="57"/>
        <v>255</v>
      </c>
      <c r="AB179" s="33">
        <v>1020</v>
      </c>
      <c r="AC179" s="32">
        <f t="shared" si="58"/>
        <v>-510</v>
      </c>
      <c r="AD179" s="32">
        <f t="shared" si="66"/>
        <v>255</v>
      </c>
      <c r="AE179" s="33"/>
      <c r="AF179" s="33"/>
      <c r="AG179" s="33"/>
      <c r="AH179" s="33"/>
      <c r="AI179" s="33"/>
      <c r="AJ179" s="33"/>
      <c r="AK179" s="33"/>
      <c r="AL179" s="32">
        <f t="shared" si="51"/>
        <v>255</v>
      </c>
      <c r="AM179" s="33"/>
      <c r="AN179" s="32">
        <f t="shared" si="59"/>
        <v>-255</v>
      </c>
      <c r="AO179" s="32">
        <f t="shared" si="67"/>
        <v>255</v>
      </c>
      <c r="AP179" s="33"/>
      <c r="AQ179" s="33"/>
      <c r="AR179" s="33"/>
      <c r="AS179" s="33"/>
      <c r="AT179" s="33"/>
      <c r="AU179" s="33"/>
      <c r="AV179" s="33"/>
      <c r="AW179" s="32">
        <f t="shared" si="60"/>
        <v>255</v>
      </c>
      <c r="AX179" s="33"/>
      <c r="AY179" s="33">
        <f t="shared" si="61"/>
        <v>0</v>
      </c>
      <c r="BB179" s="103" t="str">
        <f t="shared" si="62"/>
        <v>Расчёт за 2010</v>
      </c>
      <c r="BF179" s="27" t="str">
        <f>IF(G179='База 2009'!AY182,"ДА","ПРОверитЬ")</f>
        <v>ДА</v>
      </c>
    </row>
    <row r="180" spans="1:58">
      <c r="A180" s="31">
        <v>178</v>
      </c>
      <c r="B180" s="5" t="s">
        <v>1058</v>
      </c>
      <c r="C180" s="6" t="s">
        <v>14</v>
      </c>
      <c r="D180" s="10"/>
      <c r="E180" s="14"/>
      <c r="F180" s="10">
        <v>50</v>
      </c>
      <c r="G180" s="32">
        <v>0</v>
      </c>
      <c r="H180" s="32">
        <v>0</v>
      </c>
      <c r="I180" s="33"/>
      <c r="J180" s="33"/>
      <c r="K180" s="33"/>
      <c r="L180" s="33"/>
      <c r="M180" s="33"/>
      <c r="N180" s="33"/>
      <c r="O180" s="33"/>
      <c r="P180" s="32">
        <f t="shared" si="56"/>
        <v>0</v>
      </c>
      <c r="Q180" s="33"/>
      <c r="R180" s="32">
        <f t="shared" si="68"/>
        <v>0</v>
      </c>
      <c r="S180" s="32">
        <v>68</v>
      </c>
      <c r="T180" s="33"/>
      <c r="U180" s="33"/>
      <c r="V180" s="33"/>
      <c r="W180" s="33"/>
      <c r="X180" s="33"/>
      <c r="Y180" s="33"/>
      <c r="Z180" s="33">
        <v>120</v>
      </c>
      <c r="AA180" s="32">
        <f t="shared" si="57"/>
        <v>188</v>
      </c>
      <c r="AB180" s="33">
        <v>720</v>
      </c>
      <c r="AC180" s="32">
        <f t="shared" si="58"/>
        <v>-532</v>
      </c>
      <c r="AD180" s="32">
        <f t="shared" si="66"/>
        <v>150</v>
      </c>
      <c r="AE180" s="33"/>
      <c r="AF180" s="33"/>
      <c r="AG180" s="33"/>
      <c r="AH180" s="33"/>
      <c r="AI180" s="33"/>
      <c r="AJ180" s="33"/>
      <c r="AK180" s="33"/>
      <c r="AL180" s="32">
        <f t="shared" si="51"/>
        <v>150</v>
      </c>
      <c r="AM180" s="33"/>
      <c r="AN180" s="32">
        <f t="shared" si="59"/>
        <v>-382</v>
      </c>
      <c r="AO180" s="32">
        <f t="shared" si="67"/>
        <v>150</v>
      </c>
      <c r="AP180" s="33"/>
      <c r="AQ180" s="33"/>
      <c r="AR180" s="33"/>
      <c r="AS180" s="33"/>
      <c r="AT180" s="33"/>
      <c r="AU180" s="33"/>
      <c r="AV180" s="33"/>
      <c r="AW180" s="32">
        <f t="shared" si="60"/>
        <v>150</v>
      </c>
      <c r="AX180" s="33"/>
      <c r="AY180" s="33">
        <f t="shared" si="61"/>
        <v>-232</v>
      </c>
      <c r="BB180" s="103" t="str">
        <f t="shared" si="62"/>
        <v>Предоплата за 2011</v>
      </c>
      <c r="BF180" s="27" t="str">
        <f>IF(G180='База 2009'!AY183,"ДА","ПРОверитЬ")</f>
        <v>ПРОверитЬ</v>
      </c>
    </row>
    <row r="181" spans="1:58" s="57" customFormat="1">
      <c r="A181" s="31">
        <v>179</v>
      </c>
      <c r="B181" s="53" t="s">
        <v>392</v>
      </c>
      <c r="C181" s="6" t="s">
        <v>14</v>
      </c>
      <c r="D181" s="54"/>
      <c r="E181" s="60"/>
      <c r="F181" s="10">
        <v>0</v>
      </c>
      <c r="G181" s="55">
        <v>1269</v>
      </c>
      <c r="H181" s="99">
        <f t="shared" ref="H181:H203" si="69">F181*3</f>
        <v>0</v>
      </c>
      <c r="I181" s="100"/>
      <c r="J181" s="100"/>
      <c r="K181" s="100"/>
      <c r="L181" s="100"/>
      <c r="M181" s="100"/>
      <c r="N181" s="100"/>
      <c r="O181" s="100"/>
      <c r="P181" s="99">
        <f t="shared" si="56"/>
        <v>0</v>
      </c>
      <c r="Q181" s="100"/>
      <c r="R181" s="99">
        <f t="shared" si="68"/>
        <v>1269</v>
      </c>
      <c r="S181" s="99">
        <f t="shared" ref="S181:S203" si="70">F181*3</f>
        <v>0</v>
      </c>
      <c r="T181" s="100"/>
      <c r="U181" s="100"/>
      <c r="V181" s="100"/>
      <c r="W181" s="100"/>
      <c r="X181" s="100"/>
      <c r="Y181" s="100"/>
      <c r="Z181" s="100"/>
      <c r="AA181" s="99">
        <f t="shared" si="57"/>
        <v>0</v>
      </c>
      <c r="AB181" s="100"/>
      <c r="AC181" s="99">
        <f t="shared" si="58"/>
        <v>1269</v>
      </c>
      <c r="AD181" s="99">
        <f t="shared" si="66"/>
        <v>0</v>
      </c>
      <c r="AE181" s="100"/>
      <c r="AF181" s="100"/>
      <c r="AG181" s="100"/>
      <c r="AH181" s="100"/>
      <c r="AI181" s="100"/>
      <c r="AJ181" s="100"/>
      <c r="AK181" s="100"/>
      <c r="AL181" s="99">
        <f t="shared" si="51"/>
        <v>0</v>
      </c>
      <c r="AM181" s="100"/>
      <c r="AN181" s="99">
        <f t="shared" si="59"/>
        <v>1269</v>
      </c>
      <c r="AO181" s="99">
        <f t="shared" si="67"/>
        <v>0</v>
      </c>
      <c r="AP181" s="100"/>
      <c r="AQ181" s="100"/>
      <c r="AR181" s="100"/>
      <c r="AS181" s="100"/>
      <c r="AT181" s="100"/>
      <c r="AU181" s="100"/>
      <c r="AV181" s="100"/>
      <c r="AW181" s="99">
        <f t="shared" si="60"/>
        <v>0</v>
      </c>
      <c r="AX181" s="100">
        <v>1629</v>
      </c>
      <c r="AY181" s="100">
        <f t="shared" si="61"/>
        <v>-360</v>
      </c>
      <c r="BB181" s="104" t="str">
        <f t="shared" si="62"/>
        <v>Предоплата за 2011</v>
      </c>
      <c r="BF181" s="57" t="str">
        <f>IF(G181='База 2009'!AY184,"ДА","ПРОверитЬ")</f>
        <v>ПРОверитЬ</v>
      </c>
    </row>
    <row r="182" spans="1:58">
      <c r="A182" s="31">
        <v>180</v>
      </c>
      <c r="B182" s="9" t="s">
        <v>393</v>
      </c>
      <c r="C182" s="6" t="s">
        <v>14</v>
      </c>
      <c r="D182" s="10"/>
      <c r="E182" s="14" t="s">
        <v>394</v>
      </c>
      <c r="F182" s="10">
        <v>125</v>
      </c>
      <c r="G182" s="32">
        <v>750</v>
      </c>
      <c r="H182" s="32">
        <f t="shared" si="69"/>
        <v>375</v>
      </c>
      <c r="I182" s="33"/>
      <c r="J182" s="33"/>
      <c r="K182" s="33"/>
      <c r="L182" s="33"/>
      <c r="M182" s="33"/>
      <c r="N182" s="33"/>
      <c r="O182" s="33"/>
      <c r="P182" s="32">
        <f t="shared" si="56"/>
        <v>375</v>
      </c>
      <c r="Q182" s="33">
        <v>2250</v>
      </c>
      <c r="R182" s="32">
        <f t="shared" si="68"/>
        <v>-1125</v>
      </c>
      <c r="S182" s="32">
        <f t="shared" si="70"/>
        <v>375</v>
      </c>
      <c r="T182" s="33"/>
      <c r="U182" s="33"/>
      <c r="V182" s="33"/>
      <c r="W182" s="33"/>
      <c r="X182" s="33"/>
      <c r="Y182" s="33"/>
      <c r="Z182" s="33"/>
      <c r="AA182" s="32">
        <f t="shared" si="57"/>
        <v>375</v>
      </c>
      <c r="AB182" s="33"/>
      <c r="AC182" s="32">
        <f t="shared" si="58"/>
        <v>-750</v>
      </c>
      <c r="AD182" s="32">
        <f t="shared" si="66"/>
        <v>375</v>
      </c>
      <c r="AE182" s="33"/>
      <c r="AF182" s="33"/>
      <c r="AG182" s="33"/>
      <c r="AH182" s="33"/>
      <c r="AI182" s="33"/>
      <c r="AJ182" s="33"/>
      <c r="AK182" s="33"/>
      <c r="AL182" s="32">
        <f t="shared" si="51"/>
        <v>375</v>
      </c>
      <c r="AM182" s="33"/>
      <c r="AN182" s="32">
        <f t="shared" si="59"/>
        <v>-375</v>
      </c>
      <c r="AO182" s="32">
        <f t="shared" si="67"/>
        <v>375</v>
      </c>
      <c r="AP182" s="33"/>
      <c r="AQ182" s="33"/>
      <c r="AR182" s="33"/>
      <c r="AS182" s="33"/>
      <c r="AT182" s="33"/>
      <c r="AU182" s="33"/>
      <c r="AV182" s="33"/>
      <c r="AW182" s="32">
        <f t="shared" si="60"/>
        <v>375</v>
      </c>
      <c r="AX182" s="33"/>
      <c r="AY182" s="33">
        <f t="shared" si="61"/>
        <v>0</v>
      </c>
      <c r="BB182" s="103" t="str">
        <f t="shared" si="62"/>
        <v>Расчёт за 2010</v>
      </c>
      <c r="BF182" s="27" t="str">
        <f>IF(G182='База 2009'!AY185,"ДА","ПРОверитЬ")</f>
        <v>ПРОверитЬ</v>
      </c>
    </row>
    <row r="183" spans="1:58">
      <c r="A183" s="31">
        <v>181</v>
      </c>
      <c r="B183" s="9" t="s">
        <v>395</v>
      </c>
      <c r="C183" s="6" t="s">
        <v>14</v>
      </c>
      <c r="D183" s="10">
        <v>240</v>
      </c>
      <c r="E183" s="14" t="s">
        <v>396</v>
      </c>
      <c r="F183" s="10">
        <v>240</v>
      </c>
      <c r="G183" s="32">
        <v>0</v>
      </c>
      <c r="H183" s="32">
        <f t="shared" si="69"/>
        <v>720</v>
      </c>
      <c r="I183" s="33"/>
      <c r="J183" s="33"/>
      <c r="K183" s="33"/>
      <c r="L183" s="33"/>
      <c r="M183" s="33"/>
      <c r="N183" s="33"/>
      <c r="O183" s="33"/>
      <c r="P183" s="32">
        <f t="shared" si="56"/>
        <v>720</v>
      </c>
      <c r="Q183" s="33">
        <v>720</v>
      </c>
      <c r="R183" s="32">
        <f t="shared" si="68"/>
        <v>0</v>
      </c>
      <c r="S183" s="32">
        <f t="shared" si="70"/>
        <v>720</v>
      </c>
      <c r="T183" s="33"/>
      <c r="U183" s="33"/>
      <c r="V183" s="33"/>
      <c r="W183" s="33"/>
      <c r="X183" s="33"/>
      <c r="Y183" s="33"/>
      <c r="Z183" s="33"/>
      <c r="AA183" s="32">
        <f t="shared" si="57"/>
        <v>720</v>
      </c>
      <c r="AB183" s="33">
        <v>720</v>
      </c>
      <c r="AC183" s="32">
        <f t="shared" si="58"/>
        <v>0</v>
      </c>
      <c r="AD183" s="32">
        <f t="shared" si="66"/>
        <v>720</v>
      </c>
      <c r="AE183" s="33"/>
      <c r="AF183" s="33"/>
      <c r="AG183" s="33"/>
      <c r="AH183" s="33"/>
      <c r="AI183" s="33"/>
      <c r="AJ183" s="33"/>
      <c r="AK183" s="33"/>
      <c r="AL183" s="32">
        <f t="shared" si="51"/>
        <v>720</v>
      </c>
      <c r="AM183" s="33">
        <v>720</v>
      </c>
      <c r="AN183" s="32">
        <f t="shared" si="59"/>
        <v>0</v>
      </c>
      <c r="AO183" s="32">
        <f t="shared" si="67"/>
        <v>720</v>
      </c>
      <c r="AP183" s="33"/>
      <c r="AQ183" s="33"/>
      <c r="AR183" s="33"/>
      <c r="AS183" s="33"/>
      <c r="AT183" s="33">
        <v>150</v>
      </c>
      <c r="AU183" s="33"/>
      <c r="AV183" s="33"/>
      <c r="AW183" s="32">
        <f t="shared" si="60"/>
        <v>870</v>
      </c>
      <c r="AX183" s="33">
        <v>870</v>
      </c>
      <c r="AY183" s="33">
        <f t="shared" si="61"/>
        <v>0</v>
      </c>
      <c r="BB183" s="103" t="str">
        <f t="shared" si="62"/>
        <v>Расчёт за 2010</v>
      </c>
      <c r="BF183" s="27" t="str">
        <f>IF(G183='База 2009'!AY186,"ДА","ПРОверитЬ")</f>
        <v>ДА</v>
      </c>
    </row>
    <row r="184" spans="1:58">
      <c r="A184" s="31">
        <v>182</v>
      </c>
      <c r="B184" s="5" t="s">
        <v>985</v>
      </c>
      <c r="C184" s="6" t="s">
        <v>14</v>
      </c>
      <c r="D184" s="10"/>
      <c r="E184" s="14" t="s">
        <v>967</v>
      </c>
      <c r="F184" s="10">
        <v>140</v>
      </c>
      <c r="G184" s="32">
        <v>0</v>
      </c>
      <c r="H184" s="32">
        <f t="shared" si="69"/>
        <v>420</v>
      </c>
      <c r="I184" s="33"/>
      <c r="J184" s="33"/>
      <c r="K184" s="33"/>
      <c r="L184" s="33"/>
      <c r="M184" s="33"/>
      <c r="N184" s="33"/>
      <c r="O184" s="33"/>
      <c r="P184" s="32">
        <f t="shared" si="56"/>
        <v>420</v>
      </c>
      <c r="Q184" s="33">
        <v>840</v>
      </c>
      <c r="R184" s="32">
        <f t="shared" si="68"/>
        <v>-420</v>
      </c>
      <c r="S184" s="32">
        <f t="shared" si="70"/>
        <v>420</v>
      </c>
      <c r="T184" s="33"/>
      <c r="U184" s="33"/>
      <c r="V184" s="33"/>
      <c r="W184" s="33"/>
      <c r="X184" s="33"/>
      <c r="Y184" s="33"/>
      <c r="Z184" s="33"/>
      <c r="AA184" s="32">
        <f t="shared" si="57"/>
        <v>420</v>
      </c>
      <c r="AB184" s="33"/>
      <c r="AC184" s="32">
        <f t="shared" si="58"/>
        <v>0</v>
      </c>
      <c r="AD184" s="32">
        <f t="shared" si="66"/>
        <v>420</v>
      </c>
      <c r="AE184" s="33"/>
      <c r="AF184" s="33"/>
      <c r="AG184" s="33"/>
      <c r="AH184" s="33"/>
      <c r="AI184" s="33"/>
      <c r="AJ184" s="33"/>
      <c r="AK184" s="33"/>
      <c r="AL184" s="32">
        <f t="shared" si="51"/>
        <v>420</v>
      </c>
      <c r="AM184" s="33">
        <v>420</v>
      </c>
      <c r="AN184" s="32">
        <f t="shared" si="59"/>
        <v>0</v>
      </c>
      <c r="AO184" s="32">
        <f t="shared" si="67"/>
        <v>420</v>
      </c>
      <c r="AP184" s="33"/>
      <c r="AQ184" s="33"/>
      <c r="AR184" s="33"/>
      <c r="AS184" s="33"/>
      <c r="AT184" s="33"/>
      <c r="AU184" s="33"/>
      <c r="AV184" s="33"/>
      <c r="AW184" s="32">
        <f t="shared" si="60"/>
        <v>420</v>
      </c>
      <c r="AX184" s="33">
        <v>420</v>
      </c>
      <c r="AY184" s="33">
        <f t="shared" si="61"/>
        <v>0</v>
      </c>
      <c r="BB184" s="103" t="str">
        <f t="shared" si="62"/>
        <v>Расчёт за 2010</v>
      </c>
      <c r="BF184" s="27" t="str">
        <f>IF(G184='База 2009'!AY187,"ДА","ПРОверитЬ")</f>
        <v>ДА</v>
      </c>
    </row>
    <row r="185" spans="1:58">
      <c r="A185" s="31">
        <v>183</v>
      </c>
      <c r="B185" s="9" t="s">
        <v>884</v>
      </c>
      <c r="C185" s="6" t="s">
        <v>14</v>
      </c>
      <c r="D185" s="10"/>
      <c r="E185" s="14" t="s">
        <v>885</v>
      </c>
      <c r="F185" s="10">
        <v>50</v>
      </c>
      <c r="G185" s="32">
        <v>0</v>
      </c>
      <c r="H185" s="32">
        <f t="shared" si="69"/>
        <v>150</v>
      </c>
      <c r="I185" s="33"/>
      <c r="J185" s="33"/>
      <c r="K185" s="33"/>
      <c r="L185" s="33"/>
      <c r="M185" s="33"/>
      <c r="N185" s="33"/>
      <c r="O185" s="33"/>
      <c r="P185" s="32">
        <f t="shared" si="56"/>
        <v>150</v>
      </c>
      <c r="Q185" s="33">
        <v>150</v>
      </c>
      <c r="R185" s="32">
        <f t="shared" si="68"/>
        <v>0</v>
      </c>
      <c r="S185" s="32">
        <f t="shared" si="70"/>
        <v>150</v>
      </c>
      <c r="T185" s="33"/>
      <c r="U185" s="33"/>
      <c r="V185" s="33"/>
      <c r="W185" s="33"/>
      <c r="X185" s="33"/>
      <c r="Y185" s="33"/>
      <c r="Z185" s="33"/>
      <c r="AA185" s="32">
        <f t="shared" si="57"/>
        <v>150</v>
      </c>
      <c r="AB185" s="33">
        <v>450</v>
      </c>
      <c r="AC185" s="32">
        <f t="shared" si="58"/>
        <v>-300</v>
      </c>
      <c r="AD185" s="32">
        <f t="shared" si="66"/>
        <v>150</v>
      </c>
      <c r="AE185" s="33"/>
      <c r="AF185" s="33"/>
      <c r="AG185" s="33"/>
      <c r="AH185" s="33"/>
      <c r="AI185" s="33"/>
      <c r="AJ185" s="33"/>
      <c r="AK185" s="33"/>
      <c r="AL185" s="32">
        <f t="shared" si="51"/>
        <v>150</v>
      </c>
      <c r="AM185" s="33"/>
      <c r="AN185" s="32">
        <f t="shared" si="59"/>
        <v>-150</v>
      </c>
      <c r="AO185" s="32">
        <f t="shared" si="67"/>
        <v>150</v>
      </c>
      <c r="AP185" s="33"/>
      <c r="AQ185" s="33"/>
      <c r="AR185" s="33"/>
      <c r="AS185" s="33"/>
      <c r="AT185" s="33"/>
      <c r="AU185" s="33"/>
      <c r="AV185" s="33"/>
      <c r="AW185" s="32">
        <f t="shared" si="60"/>
        <v>150</v>
      </c>
      <c r="AX185" s="33"/>
      <c r="AY185" s="33">
        <f t="shared" si="61"/>
        <v>0</v>
      </c>
      <c r="BB185" s="103" t="str">
        <f t="shared" si="62"/>
        <v>Расчёт за 2010</v>
      </c>
      <c r="BF185" s="27" t="str">
        <f>IF(G185='База 2009'!AY188,"ДА","ПРОверитЬ")</f>
        <v>ПРОверитЬ</v>
      </c>
    </row>
    <row r="186" spans="1:58">
      <c r="A186" s="31">
        <v>184</v>
      </c>
      <c r="B186" s="5" t="s">
        <v>837</v>
      </c>
      <c r="C186" s="6" t="s">
        <v>10</v>
      </c>
      <c r="D186" s="7">
        <v>0</v>
      </c>
      <c r="E186" s="14" t="s">
        <v>838</v>
      </c>
      <c r="F186" s="7">
        <v>95</v>
      </c>
      <c r="G186" s="32">
        <v>1425</v>
      </c>
      <c r="H186" s="32">
        <f t="shared" si="69"/>
        <v>285</v>
      </c>
      <c r="I186" s="33"/>
      <c r="J186" s="33"/>
      <c r="K186" s="33"/>
      <c r="L186" s="33"/>
      <c r="M186" s="33"/>
      <c r="N186" s="33"/>
      <c r="O186" s="33"/>
      <c r="P186" s="32">
        <f t="shared" si="56"/>
        <v>285</v>
      </c>
      <c r="Q186" s="33"/>
      <c r="R186" s="32">
        <f t="shared" si="68"/>
        <v>1710</v>
      </c>
      <c r="S186" s="32">
        <f t="shared" si="70"/>
        <v>285</v>
      </c>
      <c r="T186" s="33"/>
      <c r="U186" s="33"/>
      <c r="V186" s="33"/>
      <c r="W186" s="33"/>
      <c r="X186" s="33"/>
      <c r="Y186" s="33"/>
      <c r="Z186" s="33"/>
      <c r="AA186" s="32">
        <f t="shared" si="57"/>
        <v>285</v>
      </c>
      <c r="AB186" s="33"/>
      <c r="AC186" s="32">
        <f t="shared" si="58"/>
        <v>1995</v>
      </c>
      <c r="AD186" s="32">
        <f t="shared" si="66"/>
        <v>285</v>
      </c>
      <c r="AE186" s="33"/>
      <c r="AF186" s="33"/>
      <c r="AG186" s="33"/>
      <c r="AH186" s="33"/>
      <c r="AI186" s="33"/>
      <c r="AJ186" s="33"/>
      <c r="AK186" s="33"/>
      <c r="AL186" s="32">
        <f t="shared" ref="AL186:AL249" si="71">SUM(AD186:AK186)</f>
        <v>285</v>
      </c>
      <c r="AM186" s="33">
        <v>2280</v>
      </c>
      <c r="AN186" s="32">
        <f t="shared" si="59"/>
        <v>0</v>
      </c>
      <c r="AO186" s="32">
        <f t="shared" si="67"/>
        <v>285</v>
      </c>
      <c r="AP186" s="33"/>
      <c r="AQ186" s="33"/>
      <c r="AR186" s="33"/>
      <c r="AS186" s="33"/>
      <c r="AT186" s="33"/>
      <c r="AU186" s="33"/>
      <c r="AV186" s="33"/>
      <c r="AW186" s="32">
        <f t="shared" si="60"/>
        <v>285</v>
      </c>
      <c r="AX186" s="33"/>
      <c r="AY186" s="33">
        <f t="shared" si="61"/>
        <v>285</v>
      </c>
      <c r="BB186" s="103" t="str">
        <f t="shared" si="62"/>
        <v>Долг</v>
      </c>
      <c r="BF186" s="27" t="str">
        <f>IF(G186='База 2009'!AY189,"ДА","ПРОверитЬ")</f>
        <v>ПРОверитЬ</v>
      </c>
    </row>
    <row r="187" spans="1:58">
      <c r="A187" s="31">
        <v>185</v>
      </c>
      <c r="B187" s="9" t="s">
        <v>1062</v>
      </c>
      <c r="C187" s="6" t="s">
        <v>14</v>
      </c>
      <c r="D187" s="10"/>
      <c r="E187" s="14" t="s">
        <v>430</v>
      </c>
      <c r="F187" s="10">
        <v>70</v>
      </c>
      <c r="G187" s="32">
        <v>0</v>
      </c>
      <c r="H187" s="32">
        <f t="shared" si="69"/>
        <v>210</v>
      </c>
      <c r="I187" s="33"/>
      <c r="J187" s="33">
        <v>150</v>
      </c>
      <c r="K187" s="33"/>
      <c r="L187" s="33"/>
      <c r="M187" s="33"/>
      <c r="N187" s="33"/>
      <c r="O187" s="33">
        <v>50</v>
      </c>
      <c r="P187" s="32">
        <f t="shared" si="56"/>
        <v>410</v>
      </c>
      <c r="Q187" s="33">
        <v>410</v>
      </c>
      <c r="R187" s="32">
        <f t="shared" si="68"/>
        <v>0</v>
      </c>
      <c r="S187" s="32">
        <f t="shared" si="70"/>
        <v>210</v>
      </c>
      <c r="T187" s="33"/>
      <c r="U187" s="33">
        <v>150</v>
      </c>
      <c r="V187" s="33"/>
      <c r="W187" s="33"/>
      <c r="X187" s="33"/>
      <c r="Y187" s="33"/>
      <c r="Z187" s="33"/>
      <c r="AA187" s="32">
        <f t="shared" si="57"/>
        <v>360</v>
      </c>
      <c r="AB187" s="33">
        <v>310</v>
      </c>
      <c r="AC187" s="32">
        <f t="shared" si="58"/>
        <v>50</v>
      </c>
      <c r="AD187" s="99">
        <f t="shared" ref="AD187:AD208" si="72">$F187*3</f>
        <v>210</v>
      </c>
      <c r="AE187" s="100">
        <v>100</v>
      </c>
      <c r="AF187" s="100">
        <v>150</v>
      </c>
      <c r="AG187" s="100">
        <v>16</v>
      </c>
      <c r="AH187" s="100"/>
      <c r="AI187" s="100">
        <v>150</v>
      </c>
      <c r="AJ187" s="100"/>
      <c r="AK187" s="100"/>
      <c r="AL187" s="99">
        <f t="shared" si="71"/>
        <v>626</v>
      </c>
      <c r="AM187" s="100">
        <v>676</v>
      </c>
      <c r="AN187" s="99">
        <f t="shared" si="59"/>
        <v>0</v>
      </c>
      <c r="AO187" s="99">
        <f t="shared" ref="AO187:AO208" si="73">$F187*3</f>
        <v>210</v>
      </c>
      <c r="AP187" s="100"/>
      <c r="AQ187" s="100">
        <v>50</v>
      </c>
      <c r="AR187" s="100"/>
      <c r="AS187" s="100"/>
      <c r="AT187" s="100"/>
      <c r="AU187" s="100"/>
      <c r="AV187" s="100"/>
      <c r="AW187" s="99">
        <f t="shared" si="60"/>
        <v>260</v>
      </c>
      <c r="AX187" s="100">
        <v>210</v>
      </c>
      <c r="AY187" s="100">
        <f t="shared" si="61"/>
        <v>50</v>
      </c>
      <c r="BB187" s="103" t="str">
        <f t="shared" si="62"/>
        <v>Долг</v>
      </c>
      <c r="BF187" s="27" t="str">
        <f>IF(G187='База 2009'!AY190,"ДА","ПРОверитЬ")</f>
        <v>ПРОверитЬ</v>
      </c>
    </row>
    <row r="188" spans="1:58">
      <c r="A188" s="31">
        <v>186</v>
      </c>
      <c r="B188" s="5" t="s">
        <v>397</v>
      </c>
      <c r="C188" s="6" t="s">
        <v>10</v>
      </c>
      <c r="D188" s="7">
        <v>305</v>
      </c>
      <c r="E188" s="14" t="s">
        <v>399</v>
      </c>
      <c r="F188" s="7">
        <v>325</v>
      </c>
      <c r="G188" s="32">
        <v>0</v>
      </c>
      <c r="H188" s="32">
        <f t="shared" si="69"/>
        <v>975</v>
      </c>
      <c r="I188" s="33"/>
      <c r="J188" s="33"/>
      <c r="K188" s="33"/>
      <c r="L188" s="33"/>
      <c r="M188" s="33"/>
      <c r="N188" s="33"/>
      <c r="O188" s="33"/>
      <c r="P188" s="32">
        <f t="shared" si="56"/>
        <v>975</v>
      </c>
      <c r="Q188" s="33">
        <v>975</v>
      </c>
      <c r="R188" s="32">
        <f t="shared" si="68"/>
        <v>0</v>
      </c>
      <c r="S188" s="32">
        <f t="shared" si="70"/>
        <v>975</v>
      </c>
      <c r="T188" s="33">
        <v>50</v>
      </c>
      <c r="U188" s="33"/>
      <c r="V188" s="33"/>
      <c r="W188" s="33"/>
      <c r="X188" s="33"/>
      <c r="Y188" s="33"/>
      <c r="Z188" s="33"/>
      <c r="AA188" s="32">
        <f t="shared" si="57"/>
        <v>1025</v>
      </c>
      <c r="AB188" s="33">
        <v>975</v>
      </c>
      <c r="AC188" s="32">
        <f t="shared" si="58"/>
        <v>50</v>
      </c>
      <c r="AD188" s="32">
        <f t="shared" si="72"/>
        <v>975</v>
      </c>
      <c r="AE188" s="33"/>
      <c r="AF188" s="33">
        <v>569.5</v>
      </c>
      <c r="AG188" s="33"/>
      <c r="AH188" s="33"/>
      <c r="AI188" s="33"/>
      <c r="AJ188" s="33"/>
      <c r="AK188" s="33"/>
      <c r="AL188" s="32">
        <f t="shared" si="71"/>
        <v>1544.5</v>
      </c>
      <c r="AM188" s="33">
        <v>1594.5</v>
      </c>
      <c r="AN188" s="32">
        <f t="shared" si="59"/>
        <v>0</v>
      </c>
      <c r="AO188" s="32">
        <f t="shared" si="73"/>
        <v>975</v>
      </c>
      <c r="AP188" s="33"/>
      <c r="AQ188" s="33"/>
      <c r="AR188" s="33"/>
      <c r="AS188" s="33"/>
      <c r="AT188" s="33"/>
      <c r="AU188" s="33"/>
      <c r="AV188" s="33"/>
      <c r="AW188" s="32">
        <f t="shared" si="60"/>
        <v>975</v>
      </c>
      <c r="AX188" s="33">
        <v>975</v>
      </c>
      <c r="AY188" s="33">
        <f t="shared" si="61"/>
        <v>0</v>
      </c>
      <c r="BB188" s="103" t="str">
        <f t="shared" si="62"/>
        <v>Расчёт за 2010</v>
      </c>
      <c r="BF188" s="27" t="str">
        <f>IF(G188='База 2009'!AY191,"ДА","ПРОверитЬ")</f>
        <v>ПРОверитЬ</v>
      </c>
    </row>
    <row r="189" spans="1:58">
      <c r="A189" s="31">
        <v>187</v>
      </c>
      <c r="B189" s="9" t="s">
        <v>400</v>
      </c>
      <c r="C189" s="6" t="s">
        <v>14</v>
      </c>
      <c r="D189" s="10">
        <v>120</v>
      </c>
      <c r="E189" s="14" t="s">
        <v>839</v>
      </c>
      <c r="F189" s="10">
        <v>135</v>
      </c>
      <c r="G189" s="32">
        <v>-405</v>
      </c>
      <c r="H189" s="32">
        <f t="shared" si="69"/>
        <v>405</v>
      </c>
      <c r="I189" s="33"/>
      <c r="J189" s="33"/>
      <c r="K189" s="33"/>
      <c r="L189" s="33"/>
      <c r="M189" s="33"/>
      <c r="N189" s="33"/>
      <c r="O189" s="33"/>
      <c r="P189" s="32">
        <f t="shared" si="56"/>
        <v>405</v>
      </c>
      <c r="Q189" s="33"/>
      <c r="R189" s="32">
        <f t="shared" si="68"/>
        <v>0</v>
      </c>
      <c r="S189" s="32">
        <f t="shared" si="70"/>
        <v>405</v>
      </c>
      <c r="T189" s="33"/>
      <c r="U189" s="33"/>
      <c r="V189" s="33"/>
      <c r="W189" s="33"/>
      <c r="X189" s="33"/>
      <c r="Y189" s="33"/>
      <c r="Z189" s="33"/>
      <c r="AA189" s="32">
        <f t="shared" si="57"/>
        <v>405</v>
      </c>
      <c r="AB189" s="33">
        <v>405</v>
      </c>
      <c r="AC189" s="32">
        <f t="shared" si="58"/>
        <v>0</v>
      </c>
      <c r="AD189" s="32">
        <f t="shared" si="72"/>
        <v>405</v>
      </c>
      <c r="AE189" s="33"/>
      <c r="AF189" s="33"/>
      <c r="AG189" s="33"/>
      <c r="AH189" s="33"/>
      <c r="AI189" s="33"/>
      <c r="AJ189" s="33"/>
      <c r="AK189" s="33"/>
      <c r="AL189" s="32">
        <f t="shared" si="71"/>
        <v>405</v>
      </c>
      <c r="AM189" s="33">
        <v>405</v>
      </c>
      <c r="AN189" s="32">
        <f t="shared" si="59"/>
        <v>0</v>
      </c>
      <c r="AO189" s="32">
        <f t="shared" si="73"/>
        <v>405</v>
      </c>
      <c r="AP189" s="33"/>
      <c r="AQ189" s="33"/>
      <c r="AR189" s="33"/>
      <c r="AS189" s="33"/>
      <c r="AT189" s="33"/>
      <c r="AU189" s="33"/>
      <c r="AV189" s="33"/>
      <c r="AW189" s="32">
        <f t="shared" si="60"/>
        <v>405</v>
      </c>
      <c r="AX189" s="33">
        <v>405</v>
      </c>
      <c r="AY189" s="33">
        <f t="shared" si="61"/>
        <v>0</v>
      </c>
      <c r="BB189" s="103" t="str">
        <f t="shared" si="62"/>
        <v>Расчёт за 2010</v>
      </c>
      <c r="BF189" s="27" t="str">
        <f>IF(G189='База 2009'!AY192,"ДА","ПРОверитЬ")</f>
        <v>ПРОверитЬ</v>
      </c>
    </row>
    <row r="190" spans="1:58">
      <c r="A190" s="31">
        <v>188</v>
      </c>
      <c r="B190" s="9" t="s">
        <v>402</v>
      </c>
      <c r="C190" s="6" t="s">
        <v>14</v>
      </c>
      <c r="D190" s="10">
        <v>100</v>
      </c>
      <c r="E190" s="14" t="s">
        <v>404</v>
      </c>
      <c r="F190" s="10">
        <v>125</v>
      </c>
      <c r="G190" s="32">
        <v>70</v>
      </c>
      <c r="H190" s="32">
        <f t="shared" si="69"/>
        <v>375</v>
      </c>
      <c r="I190" s="33"/>
      <c r="J190" s="33"/>
      <c r="K190" s="33"/>
      <c r="L190" s="33"/>
      <c r="M190" s="33"/>
      <c r="N190" s="33"/>
      <c r="O190" s="33"/>
      <c r="P190" s="32">
        <f t="shared" si="56"/>
        <v>375</v>
      </c>
      <c r="Q190" s="33">
        <v>445</v>
      </c>
      <c r="R190" s="32">
        <f t="shared" si="68"/>
        <v>0</v>
      </c>
      <c r="S190" s="32">
        <f t="shared" si="70"/>
        <v>375</v>
      </c>
      <c r="T190" s="33">
        <v>100</v>
      </c>
      <c r="U190" s="33"/>
      <c r="V190" s="33">
        <v>1016</v>
      </c>
      <c r="W190" s="33"/>
      <c r="X190" s="33"/>
      <c r="Y190" s="33">
        <v>150</v>
      </c>
      <c r="Z190" s="33"/>
      <c r="AA190" s="32">
        <f t="shared" si="57"/>
        <v>1641</v>
      </c>
      <c r="AB190" s="33">
        <v>1641</v>
      </c>
      <c r="AC190" s="32">
        <f t="shared" si="58"/>
        <v>0</v>
      </c>
      <c r="AD190" s="32">
        <f t="shared" si="72"/>
        <v>375</v>
      </c>
      <c r="AE190" s="33"/>
      <c r="AF190" s="33"/>
      <c r="AG190" s="33"/>
      <c r="AH190" s="33"/>
      <c r="AI190" s="33"/>
      <c r="AJ190" s="33"/>
      <c r="AK190" s="33"/>
      <c r="AL190" s="32">
        <f t="shared" si="71"/>
        <v>375</v>
      </c>
      <c r="AM190" s="33">
        <v>375</v>
      </c>
      <c r="AN190" s="32">
        <f t="shared" si="59"/>
        <v>0</v>
      </c>
      <c r="AO190" s="32">
        <f t="shared" si="73"/>
        <v>375</v>
      </c>
      <c r="AP190" s="33">
        <v>50</v>
      </c>
      <c r="AQ190" s="33"/>
      <c r="AR190" s="33"/>
      <c r="AS190" s="33"/>
      <c r="AT190" s="33"/>
      <c r="AU190" s="33"/>
      <c r="AV190" s="33"/>
      <c r="AW190" s="32">
        <f t="shared" si="60"/>
        <v>425</v>
      </c>
      <c r="AX190" s="33">
        <v>800</v>
      </c>
      <c r="AY190" s="33">
        <f t="shared" si="61"/>
        <v>-375</v>
      </c>
      <c r="BB190" s="103" t="str">
        <f t="shared" si="62"/>
        <v>Предоплата за 2011</v>
      </c>
      <c r="BF190" s="27" t="str">
        <f>IF(G190='База 2009'!AY193,"ДА","ПРОверитЬ")</f>
        <v>ПРОверитЬ</v>
      </c>
    </row>
    <row r="191" spans="1:58">
      <c r="A191" s="31">
        <v>189</v>
      </c>
      <c r="B191" s="5" t="s">
        <v>405</v>
      </c>
      <c r="C191" s="6" t="s">
        <v>10</v>
      </c>
      <c r="D191" s="7">
        <v>340</v>
      </c>
      <c r="E191" s="14" t="s">
        <v>406</v>
      </c>
      <c r="F191" s="7">
        <v>365</v>
      </c>
      <c r="G191" s="32">
        <v>0</v>
      </c>
      <c r="H191" s="32">
        <f t="shared" si="69"/>
        <v>1095</v>
      </c>
      <c r="I191" s="33">
        <v>100</v>
      </c>
      <c r="J191" s="33"/>
      <c r="K191" s="33"/>
      <c r="L191" s="33"/>
      <c r="M191" s="33"/>
      <c r="N191" s="33"/>
      <c r="O191" s="33"/>
      <c r="P191" s="32">
        <f t="shared" si="56"/>
        <v>1195</v>
      </c>
      <c r="Q191" s="33">
        <v>1195</v>
      </c>
      <c r="R191" s="32">
        <f t="shared" si="68"/>
        <v>0</v>
      </c>
      <c r="S191" s="32">
        <f t="shared" si="70"/>
        <v>1095</v>
      </c>
      <c r="T191" s="33"/>
      <c r="U191" s="33"/>
      <c r="V191" s="33"/>
      <c r="W191" s="33"/>
      <c r="X191" s="33"/>
      <c r="Y191" s="33"/>
      <c r="Z191" s="33"/>
      <c r="AA191" s="32">
        <f t="shared" si="57"/>
        <v>1095</v>
      </c>
      <c r="AB191" s="33">
        <v>1095</v>
      </c>
      <c r="AC191" s="32">
        <f t="shared" si="58"/>
        <v>0</v>
      </c>
      <c r="AD191" s="32">
        <f t="shared" si="72"/>
        <v>1095</v>
      </c>
      <c r="AE191" s="33"/>
      <c r="AF191" s="33"/>
      <c r="AG191" s="33"/>
      <c r="AH191" s="33"/>
      <c r="AI191" s="33"/>
      <c r="AJ191" s="33"/>
      <c r="AK191" s="33"/>
      <c r="AL191" s="32">
        <f t="shared" si="71"/>
        <v>1095</v>
      </c>
      <c r="AM191" s="33">
        <v>1095</v>
      </c>
      <c r="AN191" s="32">
        <f t="shared" si="59"/>
        <v>0</v>
      </c>
      <c r="AO191" s="32">
        <f t="shared" si="73"/>
        <v>1095</v>
      </c>
      <c r="AP191" s="33"/>
      <c r="AQ191" s="33"/>
      <c r="AR191" s="33"/>
      <c r="AS191" s="33"/>
      <c r="AT191" s="33"/>
      <c r="AU191" s="33"/>
      <c r="AV191" s="33"/>
      <c r="AW191" s="32">
        <f t="shared" si="60"/>
        <v>1095</v>
      </c>
      <c r="AX191" s="33">
        <v>1095</v>
      </c>
      <c r="AY191" s="33">
        <f t="shared" si="61"/>
        <v>0</v>
      </c>
      <c r="BB191" s="103" t="str">
        <f t="shared" si="62"/>
        <v>Расчёт за 2010</v>
      </c>
      <c r="BF191" s="27" t="str">
        <f>IF(G191='База 2009'!AY194,"ДА","ПРОверитЬ")</f>
        <v>ПРОверитЬ</v>
      </c>
    </row>
    <row r="192" spans="1:58">
      <c r="A192" s="31">
        <v>190</v>
      </c>
      <c r="B192" s="5" t="s">
        <v>407</v>
      </c>
      <c r="C192" s="6" t="s">
        <v>10</v>
      </c>
      <c r="D192" s="7">
        <v>100</v>
      </c>
      <c r="E192" s="14" t="s">
        <v>408</v>
      </c>
      <c r="F192" s="7">
        <v>115</v>
      </c>
      <c r="G192" s="32">
        <v>0</v>
      </c>
      <c r="H192" s="32">
        <f t="shared" si="69"/>
        <v>345</v>
      </c>
      <c r="I192" s="33"/>
      <c r="J192" s="33"/>
      <c r="K192" s="33"/>
      <c r="L192" s="33"/>
      <c r="M192" s="33"/>
      <c r="N192" s="33"/>
      <c r="O192" s="33"/>
      <c r="P192" s="32">
        <f t="shared" si="56"/>
        <v>345</v>
      </c>
      <c r="Q192" s="33">
        <v>345</v>
      </c>
      <c r="R192" s="32">
        <f t="shared" si="68"/>
        <v>0</v>
      </c>
      <c r="S192" s="32">
        <f t="shared" si="70"/>
        <v>345</v>
      </c>
      <c r="T192" s="33"/>
      <c r="U192" s="33"/>
      <c r="V192" s="33"/>
      <c r="W192" s="33"/>
      <c r="X192" s="33"/>
      <c r="Y192" s="33"/>
      <c r="Z192" s="33"/>
      <c r="AA192" s="32">
        <f t="shared" si="57"/>
        <v>345</v>
      </c>
      <c r="AB192" s="33"/>
      <c r="AC192" s="32">
        <f t="shared" si="58"/>
        <v>345</v>
      </c>
      <c r="AD192" s="32">
        <f t="shared" si="72"/>
        <v>345</v>
      </c>
      <c r="AE192" s="33"/>
      <c r="AF192" s="33"/>
      <c r="AG192" s="33"/>
      <c r="AH192" s="33"/>
      <c r="AI192" s="33"/>
      <c r="AJ192" s="33"/>
      <c r="AK192" s="33"/>
      <c r="AL192" s="32">
        <f t="shared" si="71"/>
        <v>345</v>
      </c>
      <c r="AM192" s="33">
        <v>690</v>
      </c>
      <c r="AN192" s="32">
        <f t="shared" si="59"/>
        <v>0</v>
      </c>
      <c r="AO192" s="32">
        <f t="shared" si="73"/>
        <v>345</v>
      </c>
      <c r="AP192" s="33"/>
      <c r="AQ192" s="33"/>
      <c r="AR192" s="33"/>
      <c r="AS192" s="33"/>
      <c r="AT192" s="33"/>
      <c r="AU192" s="33"/>
      <c r="AV192" s="33"/>
      <c r="AW192" s="32">
        <f t="shared" si="60"/>
        <v>345</v>
      </c>
      <c r="AX192" s="33">
        <v>345</v>
      </c>
      <c r="AY192" s="33">
        <f t="shared" si="61"/>
        <v>0</v>
      </c>
      <c r="BB192" s="103" t="str">
        <f t="shared" si="62"/>
        <v>Расчёт за 2010</v>
      </c>
      <c r="BF192" s="27" t="str">
        <f>IF(G192='База 2009'!AY195,"ДА","ПРОверитЬ")</f>
        <v>ДА</v>
      </c>
    </row>
    <row r="193" spans="1:58">
      <c r="A193" s="31">
        <v>191</v>
      </c>
      <c r="B193" s="9" t="s">
        <v>872</v>
      </c>
      <c r="C193" s="6" t="s">
        <v>14</v>
      </c>
      <c r="D193" s="10"/>
      <c r="E193" s="14" t="s">
        <v>873</v>
      </c>
      <c r="F193" s="10">
        <v>50</v>
      </c>
      <c r="G193" s="32">
        <v>150</v>
      </c>
      <c r="H193" s="32">
        <f t="shared" si="69"/>
        <v>150</v>
      </c>
      <c r="I193" s="33"/>
      <c r="J193" s="33"/>
      <c r="K193" s="33"/>
      <c r="L193" s="33"/>
      <c r="M193" s="33"/>
      <c r="N193" s="33"/>
      <c r="O193" s="33"/>
      <c r="P193" s="32">
        <f t="shared" si="56"/>
        <v>150</v>
      </c>
      <c r="Q193" s="33">
        <v>300</v>
      </c>
      <c r="R193" s="32">
        <f t="shared" si="68"/>
        <v>0</v>
      </c>
      <c r="S193" s="32">
        <f t="shared" si="70"/>
        <v>150</v>
      </c>
      <c r="T193" s="33"/>
      <c r="U193" s="33"/>
      <c r="V193" s="33"/>
      <c r="W193" s="33"/>
      <c r="X193" s="33"/>
      <c r="Y193" s="33"/>
      <c r="Z193" s="33"/>
      <c r="AA193" s="32">
        <f t="shared" si="57"/>
        <v>150</v>
      </c>
      <c r="AB193" s="33">
        <v>150</v>
      </c>
      <c r="AC193" s="32">
        <f t="shared" si="58"/>
        <v>0</v>
      </c>
      <c r="AD193" s="32">
        <f t="shared" si="72"/>
        <v>150</v>
      </c>
      <c r="AE193" s="33"/>
      <c r="AF193" s="33"/>
      <c r="AG193" s="33"/>
      <c r="AH193" s="33"/>
      <c r="AI193" s="33"/>
      <c r="AJ193" s="33"/>
      <c r="AK193" s="33"/>
      <c r="AL193" s="32">
        <f t="shared" si="71"/>
        <v>150</v>
      </c>
      <c r="AM193" s="33"/>
      <c r="AN193" s="32">
        <f t="shared" si="59"/>
        <v>150</v>
      </c>
      <c r="AO193" s="32">
        <f t="shared" si="73"/>
        <v>150</v>
      </c>
      <c r="AP193" s="33"/>
      <c r="AQ193" s="33"/>
      <c r="AR193" s="33"/>
      <c r="AS193" s="33"/>
      <c r="AT193" s="33"/>
      <c r="AU193" s="33"/>
      <c r="AV193" s="33"/>
      <c r="AW193" s="32">
        <f t="shared" si="60"/>
        <v>150</v>
      </c>
      <c r="AX193" s="33">
        <v>300</v>
      </c>
      <c r="AY193" s="33">
        <f t="shared" si="61"/>
        <v>0</v>
      </c>
      <c r="BB193" s="103" t="str">
        <f t="shared" si="62"/>
        <v>Расчёт за 2010</v>
      </c>
      <c r="BF193" s="27" t="str">
        <f>IF(G193='База 2009'!AY196,"ДА","ПРОверитЬ")</f>
        <v>ПРОверитЬ</v>
      </c>
    </row>
    <row r="194" spans="1:58">
      <c r="A194" s="31">
        <v>192</v>
      </c>
      <c r="B194" s="9" t="s">
        <v>409</v>
      </c>
      <c r="C194" s="6" t="s">
        <v>23</v>
      </c>
      <c r="D194" s="10">
        <v>70</v>
      </c>
      <c r="E194" s="14" t="s">
        <v>411</v>
      </c>
      <c r="F194" s="10">
        <v>85</v>
      </c>
      <c r="G194" s="32">
        <v>0</v>
      </c>
      <c r="H194" s="32">
        <f t="shared" si="69"/>
        <v>255</v>
      </c>
      <c r="I194" s="33"/>
      <c r="J194" s="33"/>
      <c r="K194" s="33"/>
      <c r="L194" s="33"/>
      <c r="M194" s="33"/>
      <c r="N194" s="33"/>
      <c r="O194" s="33"/>
      <c r="P194" s="32">
        <f t="shared" si="56"/>
        <v>255</v>
      </c>
      <c r="Q194" s="33">
        <v>255</v>
      </c>
      <c r="R194" s="32">
        <f t="shared" si="68"/>
        <v>0</v>
      </c>
      <c r="S194" s="32">
        <f t="shared" si="70"/>
        <v>255</v>
      </c>
      <c r="T194" s="33"/>
      <c r="U194" s="33"/>
      <c r="V194" s="33"/>
      <c r="W194" s="33"/>
      <c r="X194" s="33"/>
      <c r="Y194" s="33"/>
      <c r="Z194" s="33"/>
      <c r="AA194" s="32">
        <f t="shared" si="57"/>
        <v>255</v>
      </c>
      <c r="AB194" s="33">
        <v>765</v>
      </c>
      <c r="AC194" s="32">
        <f t="shared" si="58"/>
        <v>-510</v>
      </c>
      <c r="AD194" s="32">
        <f t="shared" si="72"/>
        <v>255</v>
      </c>
      <c r="AE194" s="33"/>
      <c r="AF194" s="33"/>
      <c r="AG194" s="33"/>
      <c r="AH194" s="33"/>
      <c r="AI194" s="33"/>
      <c r="AJ194" s="33"/>
      <c r="AK194" s="33"/>
      <c r="AL194" s="32">
        <f t="shared" si="71"/>
        <v>255</v>
      </c>
      <c r="AM194" s="33"/>
      <c r="AN194" s="32">
        <f t="shared" si="59"/>
        <v>-255</v>
      </c>
      <c r="AO194" s="32">
        <f t="shared" si="73"/>
        <v>255</v>
      </c>
      <c r="AP194" s="33"/>
      <c r="AQ194" s="33"/>
      <c r="AR194" s="33"/>
      <c r="AS194" s="33"/>
      <c r="AT194" s="33"/>
      <c r="AU194" s="33"/>
      <c r="AV194" s="33"/>
      <c r="AW194" s="32">
        <f t="shared" si="60"/>
        <v>255</v>
      </c>
      <c r="AX194" s="33"/>
      <c r="AY194" s="33">
        <f t="shared" si="61"/>
        <v>0</v>
      </c>
      <c r="BB194" s="103" t="str">
        <f t="shared" si="62"/>
        <v>Расчёт за 2010</v>
      </c>
      <c r="BF194" s="27" t="str">
        <f>IF(G194='База 2009'!AY197,"ДА","ПРОверитЬ")</f>
        <v>ДА</v>
      </c>
    </row>
    <row r="195" spans="1:58">
      <c r="A195" s="31">
        <v>193</v>
      </c>
      <c r="B195" s="9" t="s">
        <v>412</v>
      </c>
      <c r="C195" s="6" t="s">
        <v>23</v>
      </c>
      <c r="D195" s="10">
        <v>70</v>
      </c>
      <c r="E195" s="14" t="s">
        <v>414</v>
      </c>
      <c r="F195" s="10">
        <v>95</v>
      </c>
      <c r="G195" s="32">
        <v>0</v>
      </c>
      <c r="H195" s="32">
        <f t="shared" si="69"/>
        <v>285</v>
      </c>
      <c r="I195" s="33"/>
      <c r="J195" s="33"/>
      <c r="K195" s="33"/>
      <c r="L195" s="33"/>
      <c r="M195" s="33"/>
      <c r="N195" s="33"/>
      <c r="O195" s="33"/>
      <c r="P195" s="32">
        <f t="shared" ref="P195:P258" si="74">SUM(H195:O195)</f>
        <v>285</v>
      </c>
      <c r="Q195" s="33">
        <v>285</v>
      </c>
      <c r="R195" s="32">
        <f t="shared" si="68"/>
        <v>0</v>
      </c>
      <c r="S195" s="32">
        <f t="shared" si="70"/>
        <v>285</v>
      </c>
      <c r="T195" s="33"/>
      <c r="U195" s="33"/>
      <c r="V195" s="33"/>
      <c r="W195" s="33"/>
      <c r="X195" s="33"/>
      <c r="Y195" s="33"/>
      <c r="Z195" s="33"/>
      <c r="AA195" s="32">
        <f t="shared" ref="AA195:AA258" si="75">SUM(S195:Z195)</f>
        <v>285</v>
      </c>
      <c r="AB195" s="33">
        <v>285</v>
      </c>
      <c r="AC195" s="32">
        <f t="shared" ref="AC195:AC258" si="76">R195+AA195-AB195</f>
        <v>0</v>
      </c>
      <c r="AD195" s="32">
        <f t="shared" si="72"/>
        <v>285</v>
      </c>
      <c r="AE195" s="33"/>
      <c r="AF195" s="33">
        <v>50</v>
      </c>
      <c r="AG195" s="33"/>
      <c r="AH195" s="33"/>
      <c r="AI195" s="33"/>
      <c r="AJ195" s="33"/>
      <c r="AK195" s="33"/>
      <c r="AL195" s="32">
        <f t="shared" si="71"/>
        <v>335</v>
      </c>
      <c r="AM195" s="33">
        <v>335</v>
      </c>
      <c r="AN195" s="32">
        <f t="shared" ref="AN195:AN258" si="77">AC195+AL195-AM195</f>
        <v>0</v>
      </c>
      <c r="AO195" s="32">
        <f t="shared" si="73"/>
        <v>285</v>
      </c>
      <c r="AP195" s="33"/>
      <c r="AQ195" s="33"/>
      <c r="AR195" s="33"/>
      <c r="AS195" s="33"/>
      <c r="AT195" s="33"/>
      <c r="AU195" s="33"/>
      <c r="AV195" s="33"/>
      <c r="AW195" s="32">
        <f t="shared" ref="AW195:AW258" si="78">SUM(AO195:AV195)</f>
        <v>285</v>
      </c>
      <c r="AX195" s="33">
        <v>285</v>
      </c>
      <c r="AY195" s="33">
        <f t="shared" ref="AY195:AY258" si="79">AN195+AW195-AX195</f>
        <v>0</v>
      </c>
      <c r="BB195" s="103" t="str">
        <f t="shared" ref="BB195:BB258" si="80">IF(AY195=0,"Расчёт за 2010",IF(AY195&lt;0,"Предоплата за 2011","Долг"))</f>
        <v>Расчёт за 2010</v>
      </c>
      <c r="BF195" s="27" t="str">
        <f>IF(G195='База 2009'!AY198,"ДА","ПРОверитЬ")</f>
        <v>ДА</v>
      </c>
    </row>
    <row r="196" spans="1:58">
      <c r="A196" s="31">
        <v>194</v>
      </c>
      <c r="B196" s="5" t="s">
        <v>415</v>
      </c>
      <c r="C196" s="6" t="s">
        <v>10</v>
      </c>
      <c r="D196" s="7">
        <v>115</v>
      </c>
      <c r="E196" s="14" t="s">
        <v>417</v>
      </c>
      <c r="F196" s="7">
        <v>115</v>
      </c>
      <c r="G196" s="32">
        <v>0</v>
      </c>
      <c r="H196" s="32">
        <f t="shared" si="69"/>
        <v>345</v>
      </c>
      <c r="I196" s="33"/>
      <c r="J196" s="33"/>
      <c r="K196" s="33"/>
      <c r="L196" s="33"/>
      <c r="M196" s="33"/>
      <c r="N196" s="33"/>
      <c r="O196" s="33"/>
      <c r="P196" s="32">
        <f t="shared" si="74"/>
        <v>345</v>
      </c>
      <c r="Q196" s="33"/>
      <c r="R196" s="32">
        <f t="shared" si="68"/>
        <v>345</v>
      </c>
      <c r="S196" s="32">
        <f t="shared" si="70"/>
        <v>345</v>
      </c>
      <c r="T196" s="33"/>
      <c r="U196" s="33"/>
      <c r="V196" s="33"/>
      <c r="W196" s="33"/>
      <c r="X196" s="33"/>
      <c r="Y196" s="33"/>
      <c r="Z196" s="33"/>
      <c r="AA196" s="32">
        <f t="shared" si="75"/>
        <v>345</v>
      </c>
      <c r="AB196" s="33"/>
      <c r="AC196" s="32">
        <f t="shared" si="76"/>
        <v>690</v>
      </c>
      <c r="AD196" s="32">
        <f t="shared" si="72"/>
        <v>345</v>
      </c>
      <c r="AE196" s="33"/>
      <c r="AF196" s="33"/>
      <c r="AG196" s="33"/>
      <c r="AH196" s="33"/>
      <c r="AI196" s="33"/>
      <c r="AJ196" s="33"/>
      <c r="AK196" s="33"/>
      <c r="AL196" s="32">
        <f t="shared" si="71"/>
        <v>345</v>
      </c>
      <c r="AM196" s="33"/>
      <c r="AN196" s="32">
        <f t="shared" si="77"/>
        <v>1035</v>
      </c>
      <c r="AO196" s="32">
        <f t="shared" si="73"/>
        <v>345</v>
      </c>
      <c r="AP196" s="33"/>
      <c r="AQ196" s="33"/>
      <c r="AR196" s="33"/>
      <c r="AS196" s="33"/>
      <c r="AT196" s="33"/>
      <c r="AU196" s="33"/>
      <c r="AV196" s="33"/>
      <c r="AW196" s="32">
        <f t="shared" si="78"/>
        <v>345</v>
      </c>
      <c r="AX196" s="33">
        <v>1380</v>
      </c>
      <c r="AY196" s="33">
        <f t="shared" si="79"/>
        <v>0</v>
      </c>
      <c r="BB196" s="103" t="str">
        <f t="shared" si="80"/>
        <v>Расчёт за 2010</v>
      </c>
      <c r="BF196" s="27" t="str">
        <f>IF(G196='База 2009'!AY199,"ДА","ПРОверитЬ")</f>
        <v>ДА</v>
      </c>
    </row>
    <row r="197" spans="1:58">
      <c r="A197" s="31">
        <v>195</v>
      </c>
      <c r="B197" s="9" t="s">
        <v>418</v>
      </c>
      <c r="C197" s="6" t="s">
        <v>14</v>
      </c>
      <c r="D197" s="10">
        <v>3500</v>
      </c>
      <c r="E197" s="14" t="s">
        <v>12</v>
      </c>
      <c r="F197" s="10">
        <v>3500</v>
      </c>
      <c r="G197" s="32">
        <v>0</v>
      </c>
      <c r="H197" s="32">
        <f t="shared" si="69"/>
        <v>10500</v>
      </c>
      <c r="I197" s="33"/>
      <c r="J197" s="33"/>
      <c r="K197" s="33"/>
      <c r="L197" s="33"/>
      <c r="M197" s="33"/>
      <c r="N197" s="33"/>
      <c r="O197" s="33"/>
      <c r="P197" s="32">
        <f t="shared" si="74"/>
        <v>10500</v>
      </c>
      <c r="Q197" s="33">
        <v>10500</v>
      </c>
      <c r="R197" s="32">
        <f t="shared" si="68"/>
        <v>0</v>
      </c>
      <c r="S197" s="32">
        <f t="shared" si="70"/>
        <v>10500</v>
      </c>
      <c r="T197" s="33">
        <v>50</v>
      </c>
      <c r="U197" s="33">
        <v>50</v>
      </c>
      <c r="V197" s="33"/>
      <c r="W197" s="33"/>
      <c r="X197" s="33"/>
      <c r="Y197" s="33"/>
      <c r="Z197" s="33"/>
      <c r="AA197" s="32">
        <f t="shared" si="75"/>
        <v>10600</v>
      </c>
      <c r="AB197" s="33">
        <v>10550</v>
      </c>
      <c r="AC197" s="32">
        <f t="shared" si="76"/>
        <v>50</v>
      </c>
      <c r="AD197" s="32">
        <f t="shared" si="72"/>
        <v>10500</v>
      </c>
      <c r="AE197" s="33"/>
      <c r="AF197" s="33"/>
      <c r="AG197" s="33"/>
      <c r="AH197" s="33"/>
      <c r="AI197" s="33"/>
      <c r="AJ197" s="33"/>
      <c r="AK197" s="33"/>
      <c r="AL197" s="32">
        <f t="shared" si="71"/>
        <v>10500</v>
      </c>
      <c r="AM197" s="33">
        <v>10550</v>
      </c>
      <c r="AN197" s="32">
        <f t="shared" si="77"/>
        <v>0</v>
      </c>
      <c r="AO197" s="32">
        <f t="shared" si="73"/>
        <v>10500</v>
      </c>
      <c r="AP197" s="33">
        <v>150</v>
      </c>
      <c r="AQ197" s="33"/>
      <c r="AR197" s="33"/>
      <c r="AS197" s="33"/>
      <c r="AT197" s="33"/>
      <c r="AU197" s="33"/>
      <c r="AV197" s="33">
        <v>50</v>
      </c>
      <c r="AW197" s="32">
        <f t="shared" si="78"/>
        <v>10700</v>
      </c>
      <c r="AX197" s="33">
        <v>10700</v>
      </c>
      <c r="AY197" s="33">
        <f t="shared" si="79"/>
        <v>0</v>
      </c>
      <c r="BB197" s="103" t="str">
        <f t="shared" si="80"/>
        <v>Расчёт за 2010</v>
      </c>
      <c r="BF197" s="27" t="str">
        <f>IF(G197='База 2009'!AY200,"ДА","ПРОверитЬ")</f>
        <v>ДА</v>
      </c>
    </row>
    <row r="198" spans="1:58">
      <c r="A198" s="31">
        <v>196</v>
      </c>
      <c r="B198" s="9" t="s">
        <v>420</v>
      </c>
      <c r="C198" s="6" t="s">
        <v>23</v>
      </c>
      <c r="D198" s="10">
        <v>70</v>
      </c>
      <c r="E198" s="14" t="s">
        <v>421</v>
      </c>
      <c r="F198" s="10">
        <v>85</v>
      </c>
      <c r="G198" s="32">
        <v>0</v>
      </c>
      <c r="H198" s="32">
        <f t="shared" si="69"/>
        <v>255</v>
      </c>
      <c r="I198" s="33"/>
      <c r="J198" s="33"/>
      <c r="K198" s="33"/>
      <c r="L198" s="33"/>
      <c r="M198" s="33"/>
      <c r="N198" s="33"/>
      <c r="O198" s="33"/>
      <c r="P198" s="32">
        <f t="shared" si="74"/>
        <v>255</v>
      </c>
      <c r="Q198" s="33">
        <v>255</v>
      </c>
      <c r="R198" s="32">
        <f t="shared" si="68"/>
        <v>0</v>
      </c>
      <c r="S198" s="32">
        <f t="shared" si="70"/>
        <v>255</v>
      </c>
      <c r="T198" s="33"/>
      <c r="U198" s="33"/>
      <c r="V198" s="33"/>
      <c r="W198" s="33"/>
      <c r="X198" s="33"/>
      <c r="Y198" s="33"/>
      <c r="Z198" s="33"/>
      <c r="AA198" s="32">
        <f t="shared" si="75"/>
        <v>255</v>
      </c>
      <c r="AB198" s="33">
        <v>255</v>
      </c>
      <c r="AC198" s="32">
        <f t="shared" si="76"/>
        <v>0</v>
      </c>
      <c r="AD198" s="32">
        <f t="shared" si="72"/>
        <v>255</v>
      </c>
      <c r="AE198" s="33"/>
      <c r="AF198" s="33"/>
      <c r="AG198" s="33"/>
      <c r="AH198" s="33"/>
      <c r="AI198" s="33"/>
      <c r="AJ198" s="33"/>
      <c r="AK198" s="33"/>
      <c r="AL198" s="32">
        <f t="shared" si="71"/>
        <v>255</v>
      </c>
      <c r="AM198" s="33">
        <v>510</v>
      </c>
      <c r="AN198" s="32">
        <f t="shared" si="77"/>
        <v>-255</v>
      </c>
      <c r="AO198" s="32">
        <f t="shared" si="73"/>
        <v>255</v>
      </c>
      <c r="AP198" s="33"/>
      <c r="AQ198" s="33"/>
      <c r="AR198" s="33"/>
      <c r="AS198" s="33"/>
      <c r="AT198" s="33"/>
      <c r="AU198" s="33"/>
      <c r="AV198" s="33"/>
      <c r="AW198" s="32">
        <f t="shared" si="78"/>
        <v>255</v>
      </c>
      <c r="AX198" s="33"/>
      <c r="AY198" s="33">
        <f t="shared" si="79"/>
        <v>0</v>
      </c>
      <c r="BB198" s="103" t="str">
        <f t="shared" si="80"/>
        <v>Расчёт за 2010</v>
      </c>
      <c r="BF198" s="27" t="str">
        <f>IF(G198='База 2009'!AY201,"ДА","ПРОверитЬ")</f>
        <v>ДА</v>
      </c>
    </row>
    <row r="199" spans="1:58">
      <c r="A199" s="31">
        <v>197</v>
      </c>
      <c r="B199" s="9" t="s">
        <v>422</v>
      </c>
      <c r="C199" s="6" t="s">
        <v>14</v>
      </c>
      <c r="D199" s="10">
        <v>330</v>
      </c>
      <c r="E199" s="14" t="s">
        <v>12</v>
      </c>
      <c r="F199" s="10">
        <v>355</v>
      </c>
      <c r="G199" s="32">
        <v>0</v>
      </c>
      <c r="H199" s="32">
        <f t="shared" si="69"/>
        <v>1065</v>
      </c>
      <c r="I199" s="33"/>
      <c r="J199" s="33"/>
      <c r="K199" s="33"/>
      <c r="L199" s="33"/>
      <c r="M199" s="33"/>
      <c r="N199" s="33"/>
      <c r="O199" s="33"/>
      <c r="P199" s="32">
        <f t="shared" si="74"/>
        <v>1065</v>
      </c>
      <c r="Q199" s="33">
        <v>1065</v>
      </c>
      <c r="R199" s="32">
        <f t="shared" si="68"/>
        <v>0</v>
      </c>
      <c r="S199" s="32">
        <f t="shared" si="70"/>
        <v>1065</v>
      </c>
      <c r="T199" s="33"/>
      <c r="U199" s="33">
        <v>50</v>
      </c>
      <c r="V199" s="33">
        <v>1560</v>
      </c>
      <c r="W199" s="33"/>
      <c r="X199" s="33"/>
      <c r="Y199" s="33"/>
      <c r="Z199" s="33"/>
      <c r="AA199" s="32">
        <f t="shared" si="75"/>
        <v>2675</v>
      </c>
      <c r="AB199" s="33">
        <v>2675</v>
      </c>
      <c r="AC199" s="32">
        <f t="shared" si="76"/>
        <v>0</v>
      </c>
      <c r="AD199" s="32">
        <f t="shared" si="72"/>
        <v>1065</v>
      </c>
      <c r="AE199" s="33"/>
      <c r="AF199" s="33"/>
      <c r="AG199" s="33"/>
      <c r="AH199" s="33"/>
      <c r="AI199" s="33"/>
      <c r="AJ199" s="33"/>
      <c r="AK199" s="33"/>
      <c r="AL199" s="32">
        <f t="shared" si="71"/>
        <v>1065</v>
      </c>
      <c r="AM199" s="33">
        <v>1065</v>
      </c>
      <c r="AN199" s="32">
        <f t="shared" si="77"/>
        <v>0</v>
      </c>
      <c r="AO199" s="32">
        <f t="shared" si="73"/>
        <v>1065</v>
      </c>
      <c r="AP199" s="33"/>
      <c r="AQ199" s="33"/>
      <c r="AR199" s="33"/>
      <c r="AS199" s="33"/>
      <c r="AT199" s="33"/>
      <c r="AU199" s="33"/>
      <c r="AV199" s="33"/>
      <c r="AW199" s="32">
        <f t="shared" si="78"/>
        <v>1065</v>
      </c>
      <c r="AX199" s="33">
        <v>1065</v>
      </c>
      <c r="AY199" s="33">
        <f t="shared" si="79"/>
        <v>0</v>
      </c>
      <c r="BB199" s="103" t="str">
        <f t="shared" si="80"/>
        <v>Расчёт за 2010</v>
      </c>
      <c r="BF199" s="27" t="str">
        <f>IF(G199='База 2009'!AY202,"ДА","ПРОверитЬ")</f>
        <v>ДА</v>
      </c>
    </row>
    <row r="200" spans="1:58">
      <c r="A200" s="31">
        <v>198</v>
      </c>
      <c r="B200" s="9" t="s">
        <v>424</v>
      </c>
      <c r="C200" s="6" t="s">
        <v>23</v>
      </c>
      <c r="D200" s="10">
        <v>70</v>
      </c>
      <c r="E200" s="14" t="s">
        <v>426</v>
      </c>
      <c r="F200" s="10">
        <v>95</v>
      </c>
      <c r="G200" s="32">
        <v>0</v>
      </c>
      <c r="H200" s="32">
        <f t="shared" si="69"/>
        <v>285</v>
      </c>
      <c r="I200" s="33"/>
      <c r="J200" s="33"/>
      <c r="K200" s="33"/>
      <c r="L200" s="33"/>
      <c r="M200" s="33"/>
      <c r="N200" s="33"/>
      <c r="O200" s="33"/>
      <c r="P200" s="32">
        <f t="shared" si="74"/>
        <v>285</v>
      </c>
      <c r="Q200" s="33">
        <v>1140</v>
      </c>
      <c r="R200" s="32">
        <f t="shared" si="68"/>
        <v>-855</v>
      </c>
      <c r="S200" s="32">
        <f t="shared" si="70"/>
        <v>285</v>
      </c>
      <c r="T200" s="33"/>
      <c r="U200" s="33"/>
      <c r="V200" s="33"/>
      <c r="W200" s="33"/>
      <c r="X200" s="33"/>
      <c r="Y200" s="33"/>
      <c r="Z200" s="33"/>
      <c r="AA200" s="32">
        <f t="shared" si="75"/>
        <v>285</v>
      </c>
      <c r="AB200" s="33"/>
      <c r="AC200" s="32">
        <f t="shared" si="76"/>
        <v>-570</v>
      </c>
      <c r="AD200" s="32">
        <f t="shared" si="72"/>
        <v>285</v>
      </c>
      <c r="AE200" s="33"/>
      <c r="AF200" s="33"/>
      <c r="AG200" s="33"/>
      <c r="AH200" s="33"/>
      <c r="AI200" s="33"/>
      <c r="AJ200" s="33"/>
      <c r="AK200" s="33"/>
      <c r="AL200" s="32">
        <f t="shared" si="71"/>
        <v>285</v>
      </c>
      <c r="AM200" s="33"/>
      <c r="AN200" s="32">
        <f t="shared" si="77"/>
        <v>-285</v>
      </c>
      <c r="AO200" s="32">
        <f t="shared" si="73"/>
        <v>285</v>
      </c>
      <c r="AP200" s="33"/>
      <c r="AQ200" s="33"/>
      <c r="AR200" s="33"/>
      <c r="AS200" s="33"/>
      <c r="AT200" s="33"/>
      <c r="AU200" s="33"/>
      <c r="AV200" s="33"/>
      <c r="AW200" s="32">
        <f t="shared" si="78"/>
        <v>285</v>
      </c>
      <c r="AX200" s="33"/>
      <c r="AY200" s="33">
        <f t="shared" si="79"/>
        <v>0</v>
      </c>
      <c r="BB200" s="103" t="str">
        <f t="shared" si="80"/>
        <v>Расчёт за 2010</v>
      </c>
      <c r="BF200" s="27" t="str">
        <f>IF(G200='База 2009'!AY203,"ДА","ПРОверитЬ")</f>
        <v>ДА</v>
      </c>
    </row>
    <row r="201" spans="1:58">
      <c r="A201" s="31">
        <v>199</v>
      </c>
      <c r="B201" s="9" t="s">
        <v>427</v>
      </c>
      <c r="C201" s="6" t="s">
        <v>14</v>
      </c>
      <c r="D201" s="10">
        <v>430</v>
      </c>
      <c r="E201" s="14" t="s">
        <v>429</v>
      </c>
      <c r="F201" s="10">
        <v>475</v>
      </c>
      <c r="G201" s="32">
        <v>0</v>
      </c>
      <c r="H201" s="32">
        <f t="shared" si="69"/>
        <v>1425</v>
      </c>
      <c r="I201" s="33"/>
      <c r="J201" s="33"/>
      <c r="K201" s="33"/>
      <c r="L201" s="33">
        <v>2965</v>
      </c>
      <c r="M201" s="33"/>
      <c r="N201" s="33"/>
      <c r="O201" s="33"/>
      <c r="P201" s="32">
        <f t="shared" si="74"/>
        <v>4390</v>
      </c>
      <c r="Q201" s="33">
        <v>4390</v>
      </c>
      <c r="R201" s="32">
        <f t="shared" si="68"/>
        <v>0</v>
      </c>
      <c r="S201" s="32">
        <f t="shared" si="70"/>
        <v>1425</v>
      </c>
      <c r="T201" s="33"/>
      <c r="U201" s="33">
        <v>50</v>
      </c>
      <c r="V201" s="33"/>
      <c r="W201" s="33"/>
      <c r="X201" s="33"/>
      <c r="Y201" s="33"/>
      <c r="Z201" s="33"/>
      <c r="AA201" s="32">
        <f t="shared" si="75"/>
        <v>1475</v>
      </c>
      <c r="AB201" s="33">
        <v>1475</v>
      </c>
      <c r="AC201" s="32">
        <f t="shared" si="76"/>
        <v>0</v>
      </c>
      <c r="AD201" s="32">
        <f t="shared" si="72"/>
        <v>1425</v>
      </c>
      <c r="AE201" s="33"/>
      <c r="AF201" s="33"/>
      <c r="AG201" s="33"/>
      <c r="AH201" s="33"/>
      <c r="AI201" s="33"/>
      <c r="AJ201" s="33"/>
      <c r="AK201" s="33"/>
      <c r="AL201" s="32">
        <f t="shared" si="71"/>
        <v>1425</v>
      </c>
      <c r="AM201" s="33">
        <v>1425</v>
      </c>
      <c r="AN201" s="32">
        <f t="shared" si="77"/>
        <v>0</v>
      </c>
      <c r="AO201" s="32">
        <f t="shared" si="73"/>
        <v>1425</v>
      </c>
      <c r="AP201" s="33"/>
      <c r="AQ201" s="33"/>
      <c r="AR201" s="33"/>
      <c r="AS201" s="33"/>
      <c r="AT201" s="33"/>
      <c r="AU201" s="33"/>
      <c r="AV201" s="33"/>
      <c r="AW201" s="32">
        <f t="shared" si="78"/>
        <v>1425</v>
      </c>
      <c r="AX201" s="33">
        <v>1425</v>
      </c>
      <c r="AY201" s="33">
        <f t="shared" si="79"/>
        <v>0</v>
      </c>
      <c r="BB201" s="103" t="str">
        <f t="shared" si="80"/>
        <v>Расчёт за 2010</v>
      </c>
      <c r="BF201" s="27" t="str">
        <f>IF(G201='База 2009'!AY204,"ДА","ПРОверитЬ")</f>
        <v>ДА</v>
      </c>
    </row>
    <row r="202" spans="1:58">
      <c r="A202" s="31">
        <v>200</v>
      </c>
      <c r="B202" s="9" t="s">
        <v>431</v>
      </c>
      <c r="C202" s="6" t="s">
        <v>23</v>
      </c>
      <c r="D202" s="10">
        <v>70</v>
      </c>
      <c r="E202" s="14" t="s">
        <v>840</v>
      </c>
      <c r="F202" s="10">
        <v>85</v>
      </c>
      <c r="G202" s="32">
        <v>0</v>
      </c>
      <c r="H202" s="32">
        <f t="shared" si="69"/>
        <v>255</v>
      </c>
      <c r="I202" s="33"/>
      <c r="J202" s="33"/>
      <c r="K202" s="33"/>
      <c r="L202" s="33"/>
      <c r="M202" s="33"/>
      <c r="N202" s="33"/>
      <c r="O202" s="33"/>
      <c r="P202" s="32">
        <f t="shared" si="74"/>
        <v>255</v>
      </c>
      <c r="Q202" s="33">
        <v>255</v>
      </c>
      <c r="R202" s="32">
        <f t="shared" si="68"/>
        <v>0</v>
      </c>
      <c r="S202" s="32">
        <f t="shared" si="70"/>
        <v>255</v>
      </c>
      <c r="T202" s="33"/>
      <c r="U202" s="33"/>
      <c r="V202" s="33"/>
      <c r="W202" s="33"/>
      <c r="X202" s="33"/>
      <c r="Y202" s="33"/>
      <c r="Z202" s="33"/>
      <c r="AA202" s="32">
        <f t="shared" si="75"/>
        <v>255</v>
      </c>
      <c r="AB202" s="33">
        <v>255</v>
      </c>
      <c r="AC202" s="32">
        <f t="shared" si="76"/>
        <v>0</v>
      </c>
      <c r="AD202" s="32">
        <f t="shared" si="72"/>
        <v>255</v>
      </c>
      <c r="AE202" s="33"/>
      <c r="AF202" s="33"/>
      <c r="AG202" s="33"/>
      <c r="AH202" s="33"/>
      <c r="AI202" s="33"/>
      <c r="AJ202" s="33"/>
      <c r="AK202" s="33"/>
      <c r="AL202" s="32">
        <f t="shared" si="71"/>
        <v>255</v>
      </c>
      <c r="AM202" s="33">
        <v>255</v>
      </c>
      <c r="AN202" s="32">
        <f t="shared" si="77"/>
        <v>0</v>
      </c>
      <c r="AO202" s="32">
        <f t="shared" si="73"/>
        <v>255</v>
      </c>
      <c r="AP202" s="33"/>
      <c r="AQ202" s="33"/>
      <c r="AR202" s="33"/>
      <c r="AS202" s="33"/>
      <c r="AT202" s="33"/>
      <c r="AU202" s="33"/>
      <c r="AV202" s="33"/>
      <c r="AW202" s="32">
        <f t="shared" si="78"/>
        <v>255</v>
      </c>
      <c r="AX202" s="33">
        <v>255</v>
      </c>
      <c r="AY202" s="33">
        <f t="shared" si="79"/>
        <v>0</v>
      </c>
      <c r="BB202" s="103" t="str">
        <f t="shared" si="80"/>
        <v>Расчёт за 2010</v>
      </c>
      <c r="BF202" s="27" t="str">
        <f>IF(G202='База 2009'!AY205,"ДА","ПРОверитЬ")</f>
        <v>ДА</v>
      </c>
    </row>
    <row r="203" spans="1:58">
      <c r="A203" s="31">
        <v>201</v>
      </c>
      <c r="B203" s="9" t="s">
        <v>433</v>
      </c>
      <c r="C203" s="6" t="s">
        <v>14</v>
      </c>
      <c r="D203" s="10">
        <v>100</v>
      </c>
      <c r="E203" s="14" t="s">
        <v>435</v>
      </c>
      <c r="F203" s="10">
        <v>135</v>
      </c>
      <c r="G203" s="32">
        <v>0</v>
      </c>
      <c r="H203" s="32">
        <f t="shared" si="69"/>
        <v>405</v>
      </c>
      <c r="I203" s="33"/>
      <c r="J203" s="33"/>
      <c r="K203" s="33"/>
      <c r="L203" s="33"/>
      <c r="M203" s="33"/>
      <c r="N203" s="33"/>
      <c r="O203" s="33"/>
      <c r="P203" s="32">
        <f t="shared" si="74"/>
        <v>405</v>
      </c>
      <c r="Q203" s="33">
        <v>405</v>
      </c>
      <c r="R203" s="32">
        <f t="shared" si="68"/>
        <v>0</v>
      </c>
      <c r="S203" s="32">
        <f t="shared" si="70"/>
        <v>405</v>
      </c>
      <c r="T203" s="33"/>
      <c r="U203" s="33">
        <v>50</v>
      </c>
      <c r="V203" s="33">
        <v>288</v>
      </c>
      <c r="W203" s="33"/>
      <c r="X203" s="33"/>
      <c r="Y203" s="33"/>
      <c r="Z203" s="33"/>
      <c r="AA203" s="32">
        <f t="shared" si="75"/>
        <v>743</v>
      </c>
      <c r="AB203" s="33">
        <v>743</v>
      </c>
      <c r="AC203" s="32">
        <f t="shared" si="76"/>
        <v>0</v>
      </c>
      <c r="AD203" s="32">
        <f t="shared" si="72"/>
        <v>405</v>
      </c>
      <c r="AE203" s="33">
        <v>100</v>
      </c>
      <c r="AF203" s="33">
        <v>50</v>
      </c>
      <c r="AG203" s="33"/>
      <c r="AH203" s="33"/>
      <c r="AI203" s="33"/>
      <c r="AJ203" s="33"/>
      <c r="AK203" s="33"/>
      <c r="AL203" s="32">
        <f t="shared" si="71"/>
        <v>555</v>
      </c>
      <c r="AM203" s="33">
        <v>555</v>
      </c>
      <c r="AN203" s="32">
        <f t="shared" si="77"/>
        <v>0</v>
      </c>
      <c r="AO203" s="32">
        <f t="shared" si="73"/>
        <v>405</v>
      </c>
      <c r="AP203" s="33">
        <v>50</v>
      </c>
      <c r="AQ203" s="33"/>
      <c r="AR203" s="33"/>
      <c r="AS203" s="33"/>
      <c r="AT203" s="33"/>
      <c r="AU203" s="33"/>
      <c r="AV203" s="33"/>
      <c r="AW203" s="32">
        <f t="shared" si="78"/>
        <v>455</v>
      </c>
      <c r="AX203" s="33">
        <v>455</v>
      </c>
      <c r="AY203" s="33">
        <f t="shared" si="79"/>
        <v>0</v>
      </c>
      <c r="BB203" s="103" t="str">
        <f t="shared" si="80"/>
        <v>Расчёт за 2010</v>
      </c>
      <c r="BF203" s="27" t="str">
        <f>IF(G203='База 2009'!AY206,"ДА","ПРОверитЬ")</f>
        <v>ПРОверитЬ</v>
      </c>
    </row>
    <row r="204" spans="1:58">
      <c r="A204" s="31">
        <v>202</v>
      </c>
      <c r="B204" s="5" t="s">
        <v>436</v>
      </c>
      <c r="C204" s="6" t="s">
        <v>10</v>
      </c>
      <c r="D204" s="7">
        <v>145</v>
      </c>
      <c r="E204" s="14" t="s">
        <v>16</v>
      </c>
      <c r="F204" s="7">
        <v>100</v>
      </c>
      <c r="G204" s="32">
        <v>0</v>
      </c>
      <c r="H204" s="32">
        <v>495</v>
      </c>
      <c r="I204" s="33"/>
      <c r="J204" s="33"/>
      <c r="K204" s="33"/>
      <c r="L204" s="33"/>
      <c r="M204" s="33"/>
      <c r="N204" s="33"/>
      <c r="O204" s="33"/>
      <c r="P204" s="32">
        <f t="shared" si="74"/>
        <v>495</v>
      </c>
      <c r="Q204" s="33">
        <v>495</v>
      </c>
      <c r="R204" s="32">
        <f t="shared" si="68"/>
        <v>0</v>
      </c>
      <c r="S204" s="32">
        <v>495</v>
      </c>
      <c r="T204" s="33"/>
      <c r="U204" s="33"/>
      <c r="V204" s="33"/>
      <c r="W204" s="33"/>
      <c r="X204" s="33"/>
      <c r="Y204" s="33"/>
      <c r="Z204" s="33"/>
      <c r="AA204" s="32">
        <f t="shared" si="75"/>
        <v>495</v>
      </c>
      <c r="AB204" s="33"/>
      <c r="AC204" s="32">
        <f t="shared" si="76"/>
        <v>495</v>
      </c>
      <c r="AD204" s="32">
        <f t="shared" si="72"/>
        <v>300</v>
      </c>
      <c r="AE204" s="33"/>
      <c r="AF204" s="33"/>
      <c r="AG204" s="33"/>
      <c r="AH204" s="33"/>
      <c r="AI204" s="33"/>
      <c r="AJ204" s="33"/>
      <c r="AK204" s="33"/>
      <c r="AL204" s="32">
        <f t="shared" si="71"/>
        <v>300</v>
      </c>
      <c r="AM204" s="33">
        <v>795</v>
      </c>
      <c r="AN204" s="32">
        <f t="shared" si="77"/>
        <v>0</v>
      </c>
      <c r="AO204" s="32">
        <f t="shared" si="73"/>
        <v>300</v>
      </c>
      <c r="AP204" s="33"/>
      <c r="AQ204" s="33"/>
      <c r="AR204" s="33"/>
      <c r="AS204" s="33"/>
      <c r="AT204" s="33"/>
      <c r="AU204" s="33"/>
      <c r="AV204" s="33"/>
      <c r="AW204" s="32">
        <f t="shared" si="78"/>
        <v>300</v>
      </c>
      <c r="AX204" s="33">
        <v>300</v>
      </c>
      <c r="AY204" s="33">
        <f t="shared" si="79"/>
        <v>0</v>
      </c>
      <c r="BB204" s="103" t="str">
        <f t="shared" si="80"/>
        <v>Расчёт за 2010</v>
      </c>
      <c r="BF204" s="27" t="str">
        <f>IF(G204='База 2009'!AY207,"ДА","ПРОверитЬ")</f>
        <v>ПРОверитЬ</v>
      </c>
    </row>
    <row r="205" spans="1:58">
      <c r="A205" s="31">
        <v>203</v>
      </c>
      <c r="B205" s="9" t="s">
        <v>437</v>
      </c>
      <c r="C205" s="6" t="s">
        <v>14</v>
      </c>
      <c r="D205" s="10">
        <v>80</v>
      </c>
      <c r="E205" s="14" t="s">
        <v>438</v>
      </c>
      <c r="F205" s="10">
        <v>100</v>
      </c>
      <c r="G205" s="32">
        <v>300</v>
      </c>
      <c r="H205" s="32">
        <f>F205*3</f>
        <v>300</v>
      </c>
      <c r="I205" s="33"/>
      <c r="J205" s="33"/>
      <c r="K205" s="33"/>
      <c r="L205" s="33"/>
      <c r="M205" s="33"/>
      <c r="N205" s="33"/>
      <c r="O205" s="33"/>
      <c r="P205" s="32">
        <f t="shared" si="74"/>
        <v>300</v>
      </c>
      <c r="Q205" s="33">
        <v>600</v>
      </c>
      <c r="R205" s="32">
        <f t="shared" si="68"/>
        <v>0</v>
      </c>
      <c r="S205" s="32">
        <f>F205*3</f>
        <v>300</v>
      </c>
      <c r="T205" s="33"/>
      <c r="U205" s="33"/>
      <c r="V205" s="33"/>
      <c r="W205" s="33"/>
      <c r="X205" s="33"/>
      <c r="Y205" s="33"/>
      <c r="Z205" s="33"/>
      <c r="AA205" s="32">
        <f t="shared" si="75"/>
        <v>300</v>
      </c>
      <c r="AB205" s="33">
        <v>300</v>
      </c>
      <c r="AC205" s="32">
        <f t="shared" si="76"/>
        <v>0</v>
      </c>
      <c r="AD205" s="32">
        <f t="shared" si="72"/>
        <v>300</v>
      </c>
      <c r="AE205" s="33"/>
      <c r="AF205" s="33"/>
      <c r="AG205" s="33"/>
      <c r="AH205" s="33"/>
      <c r="AI205" s="33"/>
      <c r="AJ205" s="33"/>
      <c r="AK205" s="33"/>
      <c r="AL205" s="32">
        <f t="shared" si="71"/>
        <v>300</v>
      </c>
      <c r="AM205" s="33"/>
      <c r="AN205" s="32">
        <f t="shared" si="77"/>
        <v>300</v>
      </c>
      <c r="AO205" s="32">
        <f t="shared" si="73"/>
        <v>300</v>
      </c>
      <c r="AP205" s="33"/>
      <c r="AQ205" s="33"/>
      <c r="AR205" s="33"/>
      <c r="AS205" s="33"/>
      <c r="AT205" s="33"/>
      <c r="AU205" s="33"/>
      <c r="AV205" s="33"/>
      <c r="AW205" s="32">
        <f t="shared" si="78"/>
        <v>300</v>
      </c>
      <c r="AX205" s="33">
        <v>600</v>
      </c>
      <c r="AY205" s="33">
        <f t="shared" si="79"/>
        <v>0</v>
      </c>
      <c r="BB205" s="103" t="str">
        <f t="shared" si="80"/>
        <v>Расчёт за 2010</v>
      </c>
      <c r="BF205" s="27" t="str">
        <f>IF(G205='База 2009'!AY208,"ДА","ПРОверитЬ")</f>
        <v>ПРОверитЬ</v>
      </c>
    </row>
    <row r="206" spans="1:58">
      <c r="A206" s="31">
        <v>204</v>
      </c>
      <c r="B206" s="11" t="s">
        <v>439</v>
      </c>
      <c r="C206" s="34" t="s">
        <v>30</v>
      </c>
      <c r="D206" s="12"/>
      <c r="E206" s="35"/>
      <c r="F206" s="12"/>
      <c r="G206" s="36">
        <v>5785</v>
      </c>
      <c r="H206" s="96">
        <f>F206*3</f>
        <v>0</v>
      </c>
      <c r="I206" s="97"/>
      <c r="J206" s="97"/>
      <c r="K206" s="97"/>
      <c r="L206" s="97"/>
      <c r="M206" s="97"/>
      <c r="N206" s="97"/>
      <c r="O206" s="97"/>
      <c r="P206" s="96">
        <f t="shared" si="74"/>
        <v>0</v>
      </c>
      <c r="Q206" s="97"/>
      <c r="R206" s="96">
        <f t="shared" si="68"/>
        <v>5785</v>
      </c>
      <c r="S206" s="96">
        <f>F206*3</f>
        <v>0</v>
      </c>
      <c r="T206" s="97"/>
      <c r="U206" s="97"/>
      <c r="V206" s="97"/>
      <c r="W206" s="97"/>
      <c r="X206" s="97"/>
      <c r="Y206" s="97"/>
      <c r="Z206" s="97"/>
      <c r="AA206" s="96">
        <f t="shared" si="75"/>
        <v>0</v>
      </c>
      <c r="AB206" s="97"/>
      <c r="AC206" s="96">
        <f t="shared" si="76"/>
        <v>5785</v>
      </c>
      <c r="AD206" s="96">
        <f t="shared" si="72"/>
        <v>0</v>
      </c>
      <c r="AE206" s="97"/>
      <c r="AF206" s="97"/>
      <c r="AG206" s="97"/>
      <c r="AH206" s="97"/>
      <c r="AI206" s="97"/>
      <c r="AJ206" s="97"/>
      <c r="AK206" s="97"/>
      <c r="AL206" s="96">
        <f t="shared" si="71"/>
        <v>0</v>
      </c>
      <c r="AM206" s="97"/>
      <c r="AN206" s="96">
        <f t="shared" si="77"/>
        <v>5785</v>
      </c>
      <c r="AO206" s="96">
        <f t="shared" si="73"/>
        <v>0</v>
      </c>
      <c r="AP206" s="97"/>
      <c r="AQ206" s="97"/>
      <c r="AR206" s="97"/>
      <c r="AS206" s="97"/>
      <c r="AT206" s="97"/>
      <c r="AU206" s="97"/>
      <c r="AV206" s="97"/>
      <c r="AW206" s="96">
        <f t="shared" si="78"/>
        <v>0</v>
      </c>
      <c r="AX206" s="97"/>
      <c r="AY206" s="97">
        <f t="shared" si="79"/>
        <v>5785</v>
      </c>
      <c r="BB206" s="103" t="str">
        <f t="shared" si="80"/>
        <v>Долг</v>
      </c>
      <c r="BF206" s="27" t="str">
        <f>IF(G206='База 2009'!AY209,"ДА","ПРОверитЬ")</f>
        <v>ПРОверитЬ</v>
      </c>
    </row>
    <row r="207" spans="1:58">
      <c r="A207" s="31">
        <v>205</v>
      </c>
      <c r="B207" s="9" t="s">
        <v>440</v>
      </c>
      <c r="C207" s="6" t="s">
        <v>14</v>
      </c>
      <c r="D207" s="10">
        <v>200</v>
      </c>
      <c r="E207" s="14" t="s">
        <v>150</v>
      </c>
      <c r="F207" s="10">
        <v>225</v>
      </c>
      <c r="G207" s="32">
        <v>0</v>
      </c>
      <c r="H207" s="32">
        <f>F207*3</f>
        <v>675</v>
      </c>
      <c r="I207" s="33"/>
      <c r="J207" s="33"/>
      <c r="K207" s="33"/>
      <c r="L207" s="33"/>
      <c r="M207" s="33"/>
      <c r="N207" s="33"/>
      <c r="O207" s="33"/>
      <c r="P207" s="32">
        <f t="shared" si="74"/>
        <v>675</v>
      </c>
      <c r="Q207" s="33">
        <v>1350</v>
      </c>
      <c r="R207" s="32">
        <f t="shared" si="68"/>
        <v>-675</v>
      </c>
      <c r="S207" s="32">
        <f>F207*3</f>
        <v>675</v>
      </c>
      <c r="T207" s="33"/>
      <c r="U207" s="33"/>
      <c r="V207" s="33"/>
      <c r="W207" s="33"/>
      <c r="X207" s="33"/>
      <c r="Y207" s="33"/>
      <c r="Z207" s="33"/>
      <c r="AA207" s="32">
        <f t="shared" si="75"/>
        <v>675</v>
      </c>
      <c r="AB207" s="33"/>
      <c r="AC207" s="32">
        <f t="shared" si="76"/>
        <v>0</v>
      </c>
      <c r="AD207" s="32">
        <f t="shared" si="72"/>
        <v>675</v>
      </c>
      <c r="AE207" s="33"/>
      <c r="AF207" s="33"/>
      <c r="AG207" s="33"/>
      <c r="AH207" s="33"/>
      <c r="AI207" s="33"/>
      <c r="AJ207" s="33"/>
      <c r="AK207" s="33"/>
      <c r="AL207" s="32">
        <f t="shared" si="71"/>
        <v>675</v>
      </c>
      <c r="AM207" s="33">
        <v>675</v>
      </c>
      <c r="AN207" s="32">
        <f t="shared" si="77"/>
        <v>0</v>
      </c>
      <c r="AO207" s="32">
        <f t="shared" si="73"/>
        <v>675</v>
      </c>
      <c r="AP207" s="33"/>
      <c r="AQ207" s="33"/>
      <c r="AR207" s="33"/>
      <c r="AS207" s="33"/>
      <c r="AT207" s="33"/>
      <c r="AU207" s="33"/>
      <c r="AV207" s="33"/>
      <c r="AW207" s="32">
        <f t="shared" si="78"/>
        <v>675</v>
      </c>
      <c r="AX207" s="33">
        <v>675</v>
      </c>
      <c r="AY207" s="33">
        <f t="shared" si="79"/>
        <v>0</v>
      </c>
      <c r="BB207" s="103" t="str">
        <f t="shared" si="80"/>
        <v>Расчёт за 2010</v>
      </c>
      <c r="BF207" s="27" t="str">
        <f>IF(G207='База 2009'!AY210,"ДА","ПРОверитЬ")</f>
        <v>ПРОверитЬ</v>
      </c>
    </row>
    <row r="208" spans="1:58">
      <c r="A208" s="31">
        <v>206</v>
      </c>
      <c r="B208" s="9" t="s">
        <v>442</v>
      </c>
      <c r="C208" s="6" t="s">
        <v>14</v>
      </c>
      <c r="D208" s="10"/>
      <c r="E208" s="14" t="s">
        <v>12</v>
      </c>
      <c r="F208" s="10">
        <v>70</v>
      </c>
      <c r="G208" s="32">
        <v>0</v>
      </c>
      <c r="H208" s="32">
        <f>F208*3</f>
        <v>210</v>
      </c>
      <c r="I208" s="33"/>
      <c r="J208" s="33"/>
      <c r="K208" s="33"/>
      <c r="L208" s="33"/>
      <c r="M208" s="33"/>
      <c r="N208" s="33"/>
      <c r="O208" s="33"/>
      <c r="P208" s="32">
        <f t="shared" si="74"/>
        <v>210</v>
      </c>
      <c r="Q208" s="33">
        <v>210</v>
      </c>
      <c r="R208" s="32">
        <f t="shared" si="68"/>
        <v>0</v>
      </c>
      <c r="S208" s="32">
        <f>F208*3</f>
        <v>210</v>
      </c>
      <c r="T208" s="33">
        <v>50</v>
      </c>
      <c r="U208" s="33"/>
      <c r="V208" s="33"/>
      <c r="W208" s="33"/>
      <c r="X208" s="33"/>
      <c r="Y208" s="33"/>
      <c r="Z208" s="33"/>
      <c r="AA208" s="32">
        <f t="shared" si="75"/>
        <v>260</v>
      </c>
      <c r="AB208" s="33">
        <v>260</v>
      </c>
      <c r="AC208" s="32">
        <f t="shared" si="76"/>
        <v>0</v>
      </c>
      <c r="AD208" s="32">
        <f t="shared" si="72"/>
        <v>210</v>
      </c>
      <c r="AE208" s="33"/>
      <c r="AF208" s="33">
        <v>50</v>
      </c>
      <c r="AG208" s="33"/>
      <c r="AH208" s="33"/>
      <c r="AI208" s="33"/>
      <c r="AJ208" s="33"/>
      <c r="AK208" s="33"/>
      <c r="AL208" s="32">
        <f t="shared" si="71"/>
        <v>260</v>
      </c>
      <c r="AM208" s="33">
        <v>260</v>
      </c>
      <c r="AN208" s="32">
        <f t="shared" si="77"/>
        <v>0</v>
      </c>
      <c r="AO208" s="32">
        <f t="shared" si="73"/>
        <v>210</v>
      </c>
      <c r="AP208" s="33"/>
      <c r="AQ208" s="33"/>
      <c r="AR208" s="33"/>
      <c r="AS208" s="33"/>
      <c r="AT208" s="33"/>
      <c r="AU208" s="33"/>
      <c r="AV208" s="33"/>
      <c r="AW208" s="32">
        <f t="shared" si="78"/>
        <v>210</v>
      </c>
      <c r="AX208" s="33">
        <v>210</v>
      </c>
      <c r="AY208" s="33">
        <f t="shared" si="79"/>
        <v>0</v>
      </c>
      <c r="BB208" s="103" t="str">
        <f t="shared" si="80"/>
        <v>Расчёт за 2010</v>
      </c>
      <c r="BF208" s="27" t="str">
        <f>IF(G208='База 2009'!AY211,"ДА","ПРОверитЬ")</f>
        <v>ДА</v>
      </c>
    </row>
    <row r="209" spans="1:58">
      <c r="A209" s="31">
        <v>207</v>
      </c>
      <c r="B209" s="47" t="s">
        <v>443</v>
      </c>
      <c r="C209" s="6" t="s">
        <v>14</v>
      </c>
      <c r="D209" s="10">
        <v>60</v>
      </c>
      <c r="E209" s="14" t="s">
        <v>444</v>
      </c>
      <c r="F209" s="10">
        <v>75</v>
      </c>
      <c r="G209" s="32">
        <v>900</v>
      </c>
      <c r="H209" s="32">
        <v>0</v>
      </c>
      <c r="I209" s="33"/>
      <c r="J209" s="33"/>
      <c r="K209" s="33"/>
      <c r="L209" s="33"/>
      <c r="M209" s="33"/>
      <c r="N209" s="33"/>
      <c r="O209" s="33"/>
      <c r="P209" s="32">
        <f t="shared" si="74"/>
        <v>0</v>
      </c>
      <c r="Q209" s="33"/>
      <c r="R209" s="32">
        <f t="shared" si="68"/>
        <v>900</v>
      </c>
      <c r="S209" s="32">
        <v>0</v>
      </c>
      <c r="T209" s="33"/>
      <c r="U209" s="33"/>
      <c r="V209" s="33"/>
      <c r="W209" s="33"/>
      <c r="X209" s="33"/>
      <c r="Y209" s="33"/>
      <c r="Z209" s="33"/>
      <c r="AA209" s="32">
        <f t="shared" si="75"/>
        <v>0</v>
      </c>
      <c r="AB209" s="33"/>
      <c r="AC209" s="32">
        <f t="shared" si="76"/>
        <v>900</v>
      </c>
      <c r="AD209" s="32">
        <v>0</v>
      </c>
      <c r="AE209" s="33"/>
      <c r="AF209" s="33"/>
      <c r="AG209" s="33"/>
      <c r="AH209" s="33"/>
      <c r="AI209" s="33"/>
      <c r="AJ209" s="33"/>
      <c r="AK209" s="33"/>
      <c r="AL209" s="32">
        <f t="shared" si="71"/>
        <v>0</v>
      </c>
      <c r="AM209" s="33"/>
      <c r="AN209" s="32">
        <f t="shared" si="77"/>
        <v>900</v>
      </c>
      <c r="AO209" s="32">
        <v>0</v>
      </c>
      <c r="AP209" s="33"/>
      <c r="AQ209" s="33"/>
      <c r="AR209" s="33"/>
      <c r="AS209" s="33"/>
      <c r="AT209" s="33"/>
      <c r="AU209" s="33"/>
      <c r="AV209" s="33"/>
      <c r="AW209" s="32">
        <f t="shared" si="78"/>
        <v>0</v>
      </c>
      <c r="AX209" s="33"/>
      <c r="AY209" s="33">
        <f t="shared" si="79"/>
        <v>900</v>
      </c>
      <c r="BB209" s="103" t="str">
        <f t="shared" si="80"/>
        <v>Долг</v>
      </c>
      <c r="BF209" s="27" t="str">
        <f>IF(G209='База 2009'!AY212,"ДА","ПРОверитЬ")</f>
        <v>ПРОверитЬ</v>
      </c>
    </row>
    <row r="210" spans="1:58">
      <c r="A210" s="31">
        <v>208</v>
      </c>
      <c r="B210" s="9" t="s">
        <v>445</v>
      </c>
      <c r="C210" s="6" t="s">
        <v>23</v>
      </c>
      <c r="D210" s="10">
        <v>70</v>
      </c>
      <c r="E210" s="14" t="s">
        <v>447</v>
      </c>
      <c r="F210" s="10">
        <v>85</v>
      </c>
      <c r="G210" s="32">
        <v>0</v>
      </c>
      <c r="H210" s="32">
        <f t="shared" ref="H210:H222" si="81">F210*3</f>
        <v>255</v>
      </c>
      <c r="I210" s="33"/>
      <c r="J210" s="33"/>
      <c r="K210" s="33"/>
      <c r="L210" s="33"/>
      <c r="M210" s="33"/>
      <c r="N210" s="33"/>
      <c r="O210" s="33"/>
      <c r="P210" s="32">
        <f t="shared" si="74"/>
        <v>255</v>
      </c>
      <c r="Q210" s="33">
        <v>1020</v>
      </c>
      <c r="R210" s="32">
        <f t="shared" si="68"/>
        <v>-765</v>
      </c>
      <c r="S210" s="32">
        <f t="shared" ref="S210:S222" si="82">F210*3</f>
        <v>255</v>
      </c>
      <c r="T210" s="33"/>
      <c r="U210" s="33"/>
      <c r="V210" s="33"/>
      <c r="W210" s="33"/>
      <c r="X210" s="33"/>
      <c r="Y210" s="33"/>
      <c r="Z210" s="33"/>
      <c r="AA210" s="32">
        <f t="shared" si="75"/>
        <v>255</v>
      </c>
      <c r="AB210" s="33"/>
      <c r="AC210" s="32">
        <f t="shared" si="76"/>
        <v>-510</v>
      </c>
      <c r="AD210" s="32">
        <f t="shared" ref="AD210:AD222" si="83">$F210*3</f>
        <v>255</v>
      </c>
      <c r="AE210" s="33"/>
      <c r="AF210" s="33"/>
      <c r="AG210" s="33"/>
      <c r="AH210" s="33"/>
      <c r="AI210" s="33"/>
      <c r="AJ210" s="33"/>
      <c r="AK210" s="33"/>
      <c r="AL210" s="32">
        <f t="shared" si="71"/>
        <v>255</v>
      </c>
      <c r="AM210" s="33"/>
      <c r="AN210" s="32">
        <f t="shared" si="77"/>
        <v>-255</v>
      </c>
      <c r="AO210" s="32">
        <f t="shared" ref="AO210:AO222" si="84">$F210*3</f>
        <v>255</v>
      </c>
      <c r="AP210" s="33"/>
      <c r="AQ210" s="33"/>
      <c r="AR210" s="33"/>
      <c r="AS210" s="33"/>
      <c r="AT210" s="33"/>
      <c r="AU210" s="33"/>
      <c r="AV210" s="33"/>
      <c r="AW210" s="32">
        <f t="shared" si="78"/>
        <v>255</v>
      </c>
      <c r="AX210" s="33"/>
      <c r="AY210" s="33">
        <f t="shared" si="79"/>
        <v>0</v>
      </c>
      <c r="BB210" s="103" t="str">
        <f t="shared" si="80"/>
        <v>Расчёт за 2010</v>
      </c>
      <c r="BF210" s="27" t="str">
        <f>IF(G210='База 2009'!AY213,"ДА","ПРОверитЬ")</f>
        <v>ДА</v>
      </c>
    </row>
    <row r="211" spans="1:58">
      <c r="A211" s="31">
        <v>209</v>
      </c>
      <c r="B211" s="9" t="s">
        <v>448</v>
      </c>
      <c r="C211" s="6" t="s">
        <v>14</v>
      </c>
      <c r="D211" s="10">
        <v>75</v>
      </c>
      <c r="E211" s="14" t="s">
        <v>450</v>
      </c>
      <c r="F211" s="10">
        <v>75</v>
      </c>
      <c r="G211" s="32">
        <v>0</v>
      </c>
      <c r="H211" s="32">
        <f t="shared" si="81"/>
        <v>225</v>
      </c>
      <c r="I211" s="33"/>
      <c r="J211" s="33"/>
      <c r="K211" s="33"/>
      <c r="L211" s="33"/>
      <c r="M211" s="33"/>
      <c r="N211" s="33"/>
      <c r="O211" s="33"/>
      <c r="P211" s="32">
        <f t="shared" si="74"/>
        <v>225</v>
      </c>
      <c r="Q211" s="33"/>
      <c r="R211" s="32">
        <f t="shared" si="68"/>
        <v>225</v>
      </c>
      <c r="S211" s="32">
        <f t="shared" si="82"/>
        <v>225</v>
      </c>
      <c r="T211" s="33"/>
      <c r="U211" s="33"/>
      <c r="V211" s="33"/>
      <c r="W211" s="33"/>
      <c r="X211" s="33"/>
      <c r="Y211" s="33"/>
      <c r="Z211" s="33"/>
      <c r="AA211" s="32">
        <f t="shared" si="75"/>
        <v>225</v>
      </c>
      <c r="AB211" s="33">
        <v>450</v>
      </c>
      <c r="AC211" s="32">
        <f t="shared" si="76"/>
        <v>0</v>
      </c>
      <c r="AD211" s="32">
        <f t="shared" si="83"/>
        <v>225</v>
      </c>
      <c r="AE211" s="33"/>
      <c r="AF211" s="33"/>
      <c r="AG211" s="33"/>
      <c r="AH211" s="33"/>
      <c r="AI211" s="33"/>
      <c r="AJ211" s="33"/>
      <c r="AK211" s="33"/>
      <c r="AL211" s="32">
        <f t="shared" si="71"/>
        <v>225</v>
      </c>
      <c r="AM211" s="33">
        <v>225</v>
      </c>
      <c r="AN211" s="32">
        <f t="shared" si="77"/>
        <v>0</v>
      </c>
      <c r="AO211" s="32">
        <f t="shared" si="84"/>
        <v>225</v>
      </c>
      <c r="AP211" s="33"/>
      <c r="AQ211" s="33"/>
      <c r="AR211" s="33"/>
      <c r="AS211" s="33"/>
      <c r="AT211" s="33"/>
      <c r="AU211" s="33"/>
      <c r="AV211" s="33"/>
      <c r="AW211" s="32">
        <f t="shared" si="78"/>
        <v>225</v>
      </c>
      <c r="AX211" s="33">
        <v>225</v>
      </c>
      <c r="AY211" s="33">
        <f t="shared" si="79"/>
        <v>0</v>
      </c>
      <c r="BB211" s="103" t="str">
        <f t="shared" si="80"/>
        <v>Расчёт за 2010</v>
      </c>
      <c r="BF211" s="27" t="str">
        <f>IF(G211='База 2009'!AY214,"ДА","ПРОверитЬ")</f>
        <v>ДА</v>
      </c>
    </row>
    <row r="212" spans="1:58">
      <c r="A212" s="31">
        <v>210</v>
      </c>
      <c r="B212" s="9" t="s">
        <v>941</v>
      </c>
      <c r="C212" s="6" t="s">
        <v>14</v>
      </c>
      <c r="D212" s="10"/>
      <c r="E212" s="14" t="s">
        <v>947</v>
      </c>
      <c r="F212" s="10">
        <v>25</v>
      </c>
      <c r="G212" s="32">
        <v>0</v>
      </c>
      <c r="H212" s="32">
        <f t="shared" si="81"/>
        <v>75</v>
      </c>
      <c r="I212" s="33"/>
      <c r="J212" s="33"/>
      <c r="K212" s="33"/>
      <c r="L212" s="33"/>
      <c r="M212" s="33"/>
      <c r="N212" s="33"/>
      <c r="O212" s="33"/>
      <c r="P212" s="32">
        <f t="shared" si="74"/>
        <v>75</v>
      </c>
      <c r="Q212" s="33"/>
      <c r="R212" s="32">
        <f t="shared" si="68"/>
        <v>75</v>
      </c>
      <c r="S212" s="32">
        <f t="shared" si="82"/>
        <v>75</v>
      </c>
      <c r="T212" s="33"/>
      <c r="U212" s="33"/>
      <c r="V212" s="33"/>
      <c r="W212" s="33"/>
      <c r="X212" s="33"/>
      <c r="Y212" s="33"/>
      <c r="Z212" s="33"/>
      <c r="AA212" s="32">
        <f t="shared" si="75"/>
        <v>75</v>
      </c>
      <c r="AB212" s="33">
        <v>150</v>
      </c>
      <c r="AC212" s="32">
        <f t="shared" si="76"/>
        <v>0</v>
      </c>
      <c r="AD212" s="32">
        <f t="shared" si="83"/>
        <v>75</v>
      </c>
      <c r="AE212" s="33"/>
      <c r="AF212" s="33"/>
      <c r="AG212" s="33"/>
      <c r="AH212" s="33"/>
      <c r="AI212" s="33"/>
      <c r="AJ212" s="33"/>
      <c r="AK212" s="33"/>
      <c r="AL212" s="32">
        <f t="shared" si="71"/>
        <v>75</v>
      </c>
      <c r="AM212" s="33"/>
      <c r="AN212" s="32">
        <f t="shared" si="77"/>
        <v>75</v>
      </c>
      <c r="AO212" s="32">
        <f t="shared" si="84"/>
        <v>75</v>
      </c>
      <c r="AP212" s="33"/>
      <c r="AQ212" s="33"/>
      <c r="AR212" s="33"/>
      <c r="AS212" s="33"/>
      <c r="AT212" s="33"/>
      <c r="AU212" s="33"/>
      <c r="AV212" s="33"/>
      <c r="AW212" s="32">
        <f t="shared" si="78"/>
        <v>75</v>
      </c>
      <c r="AX212" s="33"/>
      <c r="AY212" s="33">
        <f t="shared" si="79"/>
        <v>150</v>
      </c>
      <c r="BB212" s="103" t="str">
        <f t="shared" si="80"/>
        <v>Долг</v>
      </c>
      <c r="BF212" s="27" t="str">
        <f>IF(G212='База 2009'!AY215,"ДА","ПРОверитЬ")</f>
        <v>ДА</v>
      </c>
    </row>
    <row r="213" spans="1:58">
      <c r="A213" s="31">
        <v>211</v>
      </c>
      <c r="B213" s="9" t="s">
        <v>451</v>
      </c>
      <c r="C213" s="6" t="s">
        <v>23</v>
      </c>
      <c r="D213" s="10"/>
      <c r="E213" s="14" t="s">
        <v>452</v>
      </c>
      <c r="F213" s="10">
        <v>70</v>
      </c>
      <c r="G213" s="32">
        <v>0</v>
      </c>
      <c r="H213" s="32">
        <f t="shared" si="81"/>
        <v>210</v>
      </c>
      <c r="I213" s="33"/>
      <c r="J213" s="33"/>
      <c r="K213" s="33"/>
      <c r="L213" s="33"/>
      <c r="M213" s="33"/>
      <c r="N213" s="33"/>
      <c r="O213" s="33"/>
      <c r="P213" s="32">
        <f t="shared" si="74"/>
        <v>210</v>
      </c>
      <c r="Q213" s="33">
        <v>210</v>
      </c>
      <c r="R213" s="32">
        <f t="shared" si="68"/>
        <v>0</v>
      </c>
      <c r="S213" s="32">
        <f t="shared" si="82"/>
        <v>210</v>
      </c>
      <c r="T213" s="33"/>
      <c r="U213" s="33"/>
      <c r="V213" s="33"/>
      <c r="W213" s="33"/>
      <c r="X213" s="33"/>
      <c r="Y213" s="33"/>
      <c r="Z213" s="33"/>
      <c r="AA213" s="32">
        <f t="shared" si="75"/>
        <v>210</v>
      </c>
      <c r="AB213" s="33">
        <v>210</v>
      </c>
      <c r="AC213" s="32">
        <f t="shared" si="76"/>
        <v>0</v>
      </c>
      <c r="AD213" s="32">
        <f t="shared" si="83"/>
        <v>210</v>
      </c>
      <c r="AE213" s="33"/>
      <c r="AF213" s="33"/>
      <c r="AG213" s="33"/>
      <c r="AH213" s="33"/>
      <c r="AI213" s="33"/>
      <c r="AJ213" s="33"/>
      <c r="AK213" s="33"/>
      <c r="AL213" s="32">
        <f t="shared" si="71"/>
        <v>210</v>
      </c>
      <c r="AM213" s="33">
        <v>420</v>
      </c>
      <c r="AN213" s="32">
        <f t="shared" si="77"/>
        <v>-210</v>
      </c>
      <c r="AO213" s="32">
        <f t="shared" si="84"/>
        <v>210</v>
      </c>
      <c r="AP213" s="33"/>
      <c r="AQ213" s="33"/>
      <c r="AR213" s="33"/>
      <c r="AS213" s="33"/>
      <c r="AT213" s="33"/>
      <c r="AU213" s="33"/>
      <c r="AV213" s="33"/>
      <c r="AW213" s="32">
        <f t="shared" si="78"/>
        <v>210</v>
      </c>
      <c r="AX213" s="33">
        <v>840</v>
      </c>
      <c r="AY213" s="33">
        <f t="shared" si="79"/>
        <v>-840</v>
      </c>
      <c r="BB213" s="103" t="str">
        <f t="shared" si="80"/>
        <v>Предоплата за 2011</v>
      </c>
      <c r="BF213" s="27" t="str">
        <f>IF(G213='База 2009'!AY216,"ДА","ПРОверитЬ")</f>
        <v>ДА</v>
      </c>
    </row>
    <row r="214" spans="1:58">
      <c r="A214" s="31">
        <v>212</v>
      </c>
      <c r="B214" s="5" t="s">
        <v>453</v>
      </c>
      <c r="C214" s="6" t="s">
        <v>10</v>
      </c>
      <c r="D214" s="7">
        <v>250</v>
      </c>
      <c r="E214" s="14" t="s">
        <v>454</v>
      </c>
      <c r="F214" s="7">
        <v>285</v>
      </c>
      <c r="G214" s="32">
        <v>0</v>
      </c>
      <c r="H214" s="32">
        <f t="shared" si="81"/>
        <v>855</v>
      </c>
      <c r="I214" s="33">
        <v>50</v>
      </c>
      <c r="J214" s="33"/>
      <c r="K214" s="33"/>
      <c r="L214" s="33"/>
      <c r="M214" s="33"/>
      <c r="N214" s="33"/>
      <c r="O214" s="33"/>
      <c r="P214" s="32">
        <f t="shared" si="74"/>
        <v>905</v>
      </c>
      <c r="Q214" s="33">
        <v>905</v>
      </c>
      <c r="R214" s="32">
        <f t="shared" si="68"/>
        <v>0</v>
      </c>
      <c r="S214" s="32">
        <f t="shared" si="82"/>
        <v>855</v>
      </c>
      <c r="T214" s="33"/>
      <c r="U214" s="33">
        <v>50</v>
      </c>
      <c r="V214" s="33"/>
      <c r="W214" s="33"/>
      <c r="X214" s="33"/>
      <c r="Y214" s="33"/>
      <c r="Z214" s="33"/>
      <c r="AA214" s="32">
        <f t="shared" si="75"/>
        <v>905</v>
      </c>
      <c r="AB214" s="33">
        <v>2565</v>
      </c>
      <c r="AC214" s="32">
        <f t="shared" si="76"/>
        <v>-1660</v>
      </c>
      <c r="AD214" s="32">
        <f t="shared" si="83"/>
        <v>855</v>
      </c>
      <c r="AE214" s="33"/>
      <c r="AF214" s="33"/>
      <c r="AG214" s="33"/>
      <c r="AH214" s="33"/>
      <c r="AI214" s="33"/>
      <c r="AJ214" s="33"/>
      <c r="AK214" s="33"/>
      <c r="AL214" s="32">
        <f t="shared" si="71"/>
        <v>855</v>
      </c>
      <c r="AM214" s="33"/>
      <c r="AN214" s="32">
        <f t="shared" si="77"/>
        <v>-805</v>
      </c>
      <c r="AO214" s="32">
        <f t="shared" si="84"/>
        <v>855</v>
      </c>
      <c r="AP214" s="33"/>
      <c r="AQ214" s="33"/>
      <c r="AR214" s="33"/>
      <c r="AS214" s="33"/>
      <c r="AT214" s="33"/>
      <c r="AU214" s="33"/>
      <c r="AV214" s="33"/>
      <c r="AW214" s="32">
        <f t="shared" si="78"/>
        <v>855</v>
      </c>
      <c r="AX214" s="33">
        <v>50</v>
      </c>
      <c r="AY214" s="33">
        <f t="shared" si="79"/>
        <v>0</v>
      </c>
      <c r="BB214" s="103" t="str">
        <f t="shared" si="80"/>
        <v>Расчёт за 2010</v>
      </c>
      <c r="BF214" s="27" t="str">
        <f>IF(G214='База 2009'!AY217,"ДА","ПРОверитЬ")</f>
        <v>ПРОверитЬ</v>
      </c>
    </row>
    <row r="215" spans="1:58">
      <c r="A215" s="31">
        <v>213</v>
      </c>
      <c r="B215" s="9" t="s">
        <v>455</v>
      </c>
      <c r="C215" s="6" t="s">
        <v>23</v>
      </c>
      <c r="D215" s="10">
        <v>70</v>
      </c>
      <c r="E215" s="14" t="s">
        <v>12</v>
      </c>
      <c r="F215" s="10">
        <v>70</v>
      </c>
      <c r="G215" s="32">
        <v>0</v>
      </c>
      <c r="H215" s="32">
        <f t="shared" si="81"/>
        <v>210</v>
      </c>
      <c r="I215" s="33"/>
      <c r="J215" s="33"/>
      <c r="K215" s="33"/>
      <c r="L215" s="33"/>
      <c r="M215" s="33">
        <v>70</v>
      </c>
      <c r="N215" s="33"/>
      <c r="O215" s="33"/>
      <c r="P215" s="32">
        <f t="shared" si="74"/>
        <v>280</v>
      </c>
      <c r="Q215" s="33"/>
      <c r="R215" s="32">
        <f t="shared" si="68"/>
        <v>280</v>
      </c>
      <c r="S215" s="32">
        <f t="shared" si="82"/>
        <v>210</v>
      </c>
      <c r="T215" s="33"/>
      <c r="U215" s="33"/>
      <c r="V215" s="33"/>
      <c r="W215" s="33"/>
      <c r="X215" s="33"/>
      <c r="Y215" s="33"/>
      <c r="Z215" s="33"/>
      <c r="AA215" s="32">
        <f t="shared" si="75"/>
        <v>210</v>
      </c>
      <c r="AB215" s="33">
        <v>910</v>
      </c>
      <c r="AC215" s="32">
        <f t="shared" si="76"/>
        <v>-420</v>
      </c>
      <c r="AD215" s="32">
        <f t="shared" si="83"/>
        <v>210</v>
      </c>
      <c r="AE215" s="33"/>
      <c r="AF215" s="33"/>
      <c r="AG215" s="33"/>
      <c r="AH215" s="33"/>
      <c r="AI215" s="33"/>
      <c r="AJ215" s="33"/>
      <c r="AK215" s="33"/>
      <c r="AL215" s="32">
        <f t="shared" si="71"/>
        <v>210</v>
      </c>
      <c r="AM215" s="33"/>
      <c r="AN215" s="32">
        <f t="shared" si="77"/>
        <v>-210</v>
      </c>
      <c r="AO215" s="32">
        <f t="shared" si="84"/>
        <v>210</v>
      </c>
      <c r="AP215" s="33"/>
      <c r="AQ215" s="33"/>
      <c r="AR215" s="33"/>
      <c r="AS215" s="33"/>
      <c r="AT215" s="33"/>
      <c r="AU215" s="33"/>
      <c r="AV215" s="33"/>
      <c r="AW215" s="32">
        <f t="shared" si="78"/>
        <v>210</v>
      </c>
      <c r="AX215" s="33"/>
      <c r="AY215" s="33">
        <f t="shared" si="79"/>
        <v>0</v>
      </c>
      <c r="BB215" s="103" t="str">
        <f t="shared" si="80"/>
        <v>Расчёт за 2010</v>
      </c>
      <c r="BF215" s="27" t="str">
        <f>IF(G215='База 2009'!AY218,"ДА","ПРОверитЬ")</f>
        <v>ДА</v>
      </c>
    </row>
    <row r="216" spans="1:58">
      <c r="A216" s="31">
        <v>214</v>
      </c>
      <c r="B216" s="9" t="s">
        <v>457</v>
      </c>
      <c r="C216" s="6" t="s">
        <v>23</v>
      </c>
      <c r="D216" s="10">
        <v>70</v>
      </c>
      <c r="E216" s="14" t="s">
        <v>459</v>
      </c>
      <c r="F216" s="10">
        <v>90</v>
      </c>
      <c r="G216" s="32">
        <v>-180</v>
      </c>
      <c r="H216" s="32">
        <f t="shared" si="81"/>
        <v>270</v>
      </c>
      <c r="I216" s="33"/>
      <c r="J216" s="33"/>
      <c r="K216" s="33"/>
      <c r="L216" s="33"/>
      <c r="M216" s="33"/>
      <c r="N216" s="33"/>
      <c r="O216" s="33"/>
      <c r="P216" s="32">
        <f t="shared" si="74"/>
        <v>270</v>
      </c>
      <c r="Q216" s="33"/>
      <c r="R216" s="32">
        <f t="shared" si="68"/>
        <v>90</v>
      </c>
      <c r="S216" s="32">
        <f t="shared" si="82"/>
        <v>270</v>
      </c>
      <c r="T216" s="33"/>
      <c r="U216" s="33"/>
      <c r="V216" s="33"/>
      <c r="W216" s="33"/>
      <c r="X216" s="33"/>
      <c r="Y216" s="33"/>
      <c r="Z216" s="33"/>
      <c r="AA216" s="32">
        <f t="shared" si="75"/>
        <v>270</v>
      </c>
      <c r="AB216" s="33">
        <v>110</v>
      </c>
      <c r="AC216" s="32">
        <f t="shared" si="76"/>
        <v>250</v>
      </c>
      <c r="AD216" s="32">
        <f t="shared" si="83"/>
        <v>270</v>
      </c>
      <c r="AE216" s="33"/>
      <c r="AF216" s="33"/>
      <c r="AG216" s="33"/>
      <c r="AH216" s="33"/>
      <c r="AI216" s="33"/>
      <c r="AJ216" s="33"/>
      <c r="AK216" s="33"/>
      <c r="AL216" s="32">
        <f t="shared" si="71"/>
        <v>270</v>
      </c>
      <c r="AM216" s="33"/>
      <c r="AN216" s="32">
        <f t="shared" si="77"/>
        <v>520</v>
      </c>
      <c r="AO216" s="32">
        <f t="shared" si="84"/>
        <v>270</v>
      </c>
      <c r="AP216" s="33"/>
      <c r="AQ216" s="33"/>
      <c r="AR216" s="33"/>
      <c r="AS216" s="33"/>
      <c r="AT216" s="33"/>
      <c r="AU216" s="33"/>
      <c r="AV216" s="33"/>
      <c r="AW216" s="32">
        <f t="shared" si="78"/>
        <v>270</v>
      </c>
      <c r="AX216" s="33">
        <v>270</v>
      </c>
      <c r="AY216" s="33">
        <f t="shared" si="79"/>
        <v>520</v>
      </c>
      <c r="BB216" s="103" t="str">
        <f t="shared" si="80"/>
        <v>Долг</v>
      </c>
      <c r="BF216" s="27" t="str">
        <f>IF(G216='База 2009'!AY219,"ДА","ПРОверитЬ")</f>
        <v>ПРОверитЬ</v>
      </c>
    </row>
    <row r="217" spans="1:58">
      <c r="A217" s="31">
        <v>215</v>
      </c>
      <c r="B217" s="9" t="s">
        <v>460</v>
      </c>
      <c r="C217" s="6" t="s">
        <v>23</v>
      </c>
      <c r="D217" s="10">
        <v>70</v>
      </c>
      <c r="E217" s="14" t="s">
        <v>462</v>
      </c>
      <c r="F217" s="10">
        <v>95</v>
      </c>
      <c r="G217" s="32">
        <v>0</v>
      </c>
      <c r="H217" s="32">
        <f t="shared" si="81"/>
        <v>285</v>
      </c>
      <c r="I217" s="33"/>
      <c r="J217" s="33"/>
      <c r="K217" s="33"/>
      <c r="L217" s="33"/>
      <c r="M217" s="33"/>
      <c r="N217" s="33"/>
      <c r="O217" s="33"/>
      <c r="P217" s="32">
        <f t="shared" si="74"/>
        <v>285</v>
      </c>
      <c r="Q217" s="33">
        <v>285</v>
      </c>
      <c r="R217" s="32">
        <f t="shared" si="68"/>
        <v>0</v>
      </c>
      <c r="S217" s="32">
        <f t="shared" si="82"/>
        <v>285</v>
      </c>
      <c r="T217" s="33"/>
      <c r="U217" s="33"/>
      <c r="V217" s="33"/>
      <c r="W217" s="33"/>
      <c r="X217" s="33"/>
      <c r="Y217" s="33"/>
      <c r="Z217" s="33"/>
      <c r="AA217" s="32">
        <f t="shared" si="75"/>
        <v>285</v>
      </c>
      <c r="AB217" s="33">
        <v>285</v>
      </c>
      <c r="AC217" s="32">
        <f t="shared" si="76"/>
        <v>0</v>
      </c>
      <c r="AD217" s="32">
        <f t="shared" si="83"/>
        <v>285</v>
      </c>
      <c r="AE217" s="33"/>
      <c r="AF217" s="33"/>
      <c r="AG217" s="33"/>
      <c r="AH217" s="33"/>
      <c r="AI217" s="33"/>
      <c r="AJ217" s="33"/>
      <c r="AK217" s="33"/>
      <c r="AL217" s="32">
        <f t="shared" si="71"/>
        <v>285</v>
      </c>
      <c r="AM217" s="33">
        <v>570</v>
      </c>
      <c r="AN217" s="32">
        <f t="shared" si="77"/>
        <v>-285</v>
      </c>
      <c r="AO217" s="32">
        <f t="shared" si="84"/>
        <v>285</v>
      </c>
      <c r="AP217" s="33"/>
      <c r="AQ217" s="33"/>
      <c r="AR217" s="33"/>
      <c r="AS217" s="33"/>
      <c r="AT217" s="33"/>
      <c r="AU217" s="33"/>
      <c r="AV217" s="33"/>
      <c r="AW217" s="32">
        <f t="shared" si="78"/>
        <v>285</v>
      </c>
      <c r="AX217" s="33"/>
      <c r="AY217" s="33">
        <f t="shared" si="79"/>
        <v>0</v>
      </c>
      <c r="BB217" s="103" t="str">
        <f t="shared" si="80"/>
        <v>Расчёт за 2010</v>
      </c>
      <c r="BF217" s="27" t="str">
        <f>IF(G217='База 2009'!AY220,"ДА","ПРОверитЬ")</f>
        <v>ПРОверитЬ</v>
      </c>
    </row>
    <row r="218" spans="1:58">
      <c r="A218" s="31">
        <v>216</v>
      </c>
      <c r="B218" s="9" t="s">
        <v>463</v>
      </c>
      <c r="C218" s="6" t="s">
        <v>14</v>
      </c>
      <c r="D218" s="10">
        <v>170</v>
      </c>
      <c r="E218" s="14" t="s">
        <v>465</v>
      </c>
      <c r="F218" s="10">
        <v>195</v>
      </c>
      <c r="G218" s="32">
        <v>0</v>
      </c>
      <c r="H218" s="32">
        <f t="shared" si="81"/>
        <v>585</v>
      </c>
      <c r="I218" s="33"/>
      <c r="J218" s="33"/>
      <c r="K218" s="33"/>
      <c r="L218" s="33"/>
      <c r="M218" s="33"/>
      <c r="N218" s="33"/>
      <c r="O218" s="33"/>
      <c r="P218" s="32">
        <f t="shared" si="74"/>
        <v>585</v>
      </c>
      <c r="Q218" s="33">
        <v>585</v>
      </c>
      <c r="R218" s="32">
        <f t="shared" si="68"/>
        <v>0</v>
      </c>
      <c r="S218" s="32">
        <f t="shared" si="82"/>
        <v>585</v>
      </c>
      <c r="T218" s="33">
        <v>50</v>
      </c>
      <c r="U218" s="33"/>
      <c r="V218" s="33">
        <v>532</v>
      </c>
      <c r="W218" s="33"/>
      <c r="X218" s="33"/>
      <c r="Y218" s="33"/>
      <c r="Z218" s="33"/>
      <c r="AA218" s="32">
        <f t="shared" si="75"/>
        <v>1167</v>
      </c>
      <c r="AB218" s="33">
        <v>1000</v>
      </c>
      <c r="AC218" s="32">
        <f t="shared" si="76"/>
        <v>167</v>
      </c>
      <c r="AD218" s="32">
        <f t="shared" si="83"/>
        <v>585</v>
      </c>
      <c r="AE218" s="33"/>
      <c r="AF218" s="33"/>
      <c r="AG218" s="33"/>
      <c r="AH218" s="33"/>
      <c r="AI218" s="33">
        <v>150</v>
      </c>
      <c r="AJ218" s="33"/>
      <c r="AK218" s="33"/>
      <c r="AL218" s="32">
        <f t="shared" si="71"/>
        <v>735</v>
      </c>
      <c r="AM218" s="33">
        <v>1500</v>
      </c>
      <c r="AN218" s="32">
        <f t="shared" si="77"/>
        <v>-598</v>
      </c>
      <c r="AO218" s="32">
        <f t="shared" si="84"/>
        <v>585</v>
      </c>
      <c r="AP218" s="33"/>
      <c r="AQ218" s="33"/>
      <c r="AR218" s="33"/>
      <c r="AS218" s="33"/>
      <c r="AT218" s="33"/>
      <c r="AU218" s="33"/>
      <c r="AV218" s="33"/>
      <c r="AW218" s="32">
        <f t="shared" si="78"/>
        <v>585</v>
      </c>
      <c r="AX218" s="33"/>
      <c r="AY218" s="33">
        <f t="shared" si="79"/>
        <v>-13</v>
      </c>
      <c r="BB218" s="103" t="str">
        <f t="shared" si="80"/>
        <v>Предоплата за 2011</v>
      </c>
      <c r="BF218" s="27" t="str">
        <f>IF(G218='База 2009'!AY222,"ДА","ПРОверитЬ")</f>
        <v>ПРОверитЬ</v>
      </c>
    </row>
    <row r="219" spans="1:58">
      <c r="A219" s="31">
        <v>217</v>
      </c>
      <c r="B219" s="5" t="s">
        <v>466</v>
      </c>
      <c r="C219" s="6" t="s">
        <v>10</v>
      </c>
      <c r="D219" s="7">
        <v>105</v>
      </c>
      <c r="E219" s="14" t="s">
        <v>468</v>
      </c>
      <c r="F219" s="7">
        <v>135</v>
      </c>
      <c r="G219" s="32">
        <v>810</v>
      </c>
      <c r="H219" s="32">
        <f t="shared" si="81"/>
        <v>405</v>
      </c>
      <c r="I219" s="33"/>
      <c r="J219" s="33"/>
      <c r="K219" s="33"/>
      <c r="L219" s="33"/>
      <c r="M219" s="33"/>
      <c r="N219" s="33"/>
      <c r="O219" s="33"/>
      <c r="P219" s="32">
        <f t="shared" si="74"/>
        <v>405</v>
      </c>
      <c r="Q219" s="33">
        <v>1215</v>
      </c>
      <c r="R219" s="32">
        <f t="shared" si="68"/>
        <v>0</v>
      </c>
      <c r="S219" s="32">
        <f t="shared" si="82"/>
        <v>405</v>
      </c>
      <c r="T219" s="33"/>
      <c r="U219" s="33"/>
      <c r="V219" s="33"/>
      <c r="W219" s="33"/>
      <c r="X219" s="33"/>
      <c r="Y219" s="33"/>
      <c r="Z219" s="33"/>
      <c r="AA219" s="32">
        <f t="shared" si="75"/>
        <v>405</v>
      </c>
      <c r="AB219" s="33"/>
      <c r="AC219" s="32">
        <f t="shared" si="76"/>
        <v>405</v>
      </c>
      <c r="AD219" s="32">
        <f t="shared" si="83"/>
        <v>405</v>
      </c>
      <c r="AE219" s="33"/>
      <c r="AF219" s="33"/>
      <c r="AG219" s="33"/>
      <c r="AH219" s="33"/>
      <c r="AI219" s="33"/>
      <c r="AJ219" s="33"/>
      <c r="AK219" s="33"/>
      <c r="AL219" s="32">
        <f t="shared" si="71"/>
        <v>405</v>
      </c>
      <c r="AM219" s="33">
        <v>1000</v>
      </c>
      <c r="AN219" s="32">
        <f t="shared" si="77"/>
        <v>-190</v>
      </c>
      <c r="AO219" s="32">
        <f t="shared" si="84"/>
        <v>405</v>
      </c>
      <c r="AP219" s="33"/>
      <c r="AQ219" s="33"/>
      <c r="AR219" s="33"/>
      <c r="AS219" s="33"/>
      <c r="AT219" s="33"/>
      <c r="AU219" s="33"/>
      <c r="AV219" s="33"/>
      <c r="AW219" s="32">
        <f t="shared" si="78"/>
        <v>405</v>
      </c>
      <c r="AX219" s="33">
        <v>215</v>
      </c>
      <c r="AY219" s="33">
        <f t="shared" si="79"/>
        <v>0</v>
      </c>
      <c r="BB219" s="103" t="str">
        <f t="shared" si="80"/>
        <v>Расчёт за 2010</v>
      </c>
      <c r="BF219" s="27" t="str">
        <f>IF(G219='База 2009'!AY223,"ДА","ПРОверитЬ")</f>
        <v>ПРОверитЬ</v>
      </c>
    </row>
    <row r="220" spans="1:58">
      <c r="A220" s="31">
        <v>218</v>
      </c>
      <c r="B220" s="9" t="s">
        <v>856</v>
      </c>
      <c r="C220" s="6" t="s">
        <v>14</v>
      </c>
      <c r="D220" s="10"/>
      <c r="E220" s="14" t="s">
        <v>807</v>
      </c>
      <c r="F220" s="10">
        <v>50</v>
      </c>
      <c r="G220" s="32">
        <v>250</v>
      </c>
      <c r="H220" s="32">
        <f t="shared" si="81"/>
        <v>150</v>
      </c>
      <c r="I220" s="33">
        <v>40</v>
      </c>
      <c r="J220" s="33"/>
      <c r="K220" s="33"/>
      <c r="L220" s="33"/>
      <c r="M220" s="33">
        <v>150</v>
      </c>
      <c r="N220" s="33"/>
      <c r="O220" s="33"/>
      <c r="P220" s="32">
        <f t="shared" si="74"/>
        <v>340</v>
      </c>
      <c r="Q220" s="33">
        <v>590</v>
      </c>
      <c r="R220" s="32">
        <f t="shared" si="68"/>
        <v>0</v>
      </c>
      <c r="S220" s="32">
        <f t="shared" si="82"/>
        <v>150</v>
      </c>
      <c r="T220" s="33">
        <v>50</v>
      </c>
      <c r="U220" s="33"/>
      <c r="V220" s="33"/>
      <c r="W220" s="33"/>
      <c r="X220" s="33"/>
      <c r="Y220" s="33"/>
      <c r="Z220" s="33"/>
      <c r="AA220" s="32">
        <f t="shared" si="75"/>
        <v>200</v>
      </c>
      <c r="AB220" s="33">
        <v>150</v>
      </c>
      <c r="AC220" s="32">
        <f t="shared" si="76"/>
        <v>50</v>
      </c>
      <c r="AD220" s="32">
        <f t="shared" si="83"/>
        <v>150</v>
      </c>
      <c r="AE220" s="33"/>
      <c r="AF220" s="33"/>
      <c r="AG220" s="33"/>
      <c r="AH220" s="33"/>
      <c r="AI220" s="33"/>
      <c r="AJ220" s="33"/>
      <c r="AK220" s="33"/>
      <c r="AL220" s="32">
        <f t="shared" si="71"/>
        <v>150</v>
      </c>
      <c r="AM220" s="33">
        <v>350</v>
      </c>
      <c r="AN220" s="32">
        <f t="shared" si="77"/>
        <v>-150</v>
      </c>
      <c r="AO220" s="32">
        <f t="shared" si="84"/>
        <v>150</v>
      </c>
      <c r="AP220" s="33"/>
      <c r="AQ220" s="33"/>
      <c r="AR220" s="33"/>
      <c r="AS220" s="33"/>
      <c r="AT220" s="33"/>
      <c r="AU220" s="33"/>
      <c r="AV220" s="33"/>
      <c r="AW220" s="32">
        <f t="shared" si="78"/>
        <v>150</v>
      </c>
      <c r="AX220" s="33"/>
      <c r="AY220" s="33">
        <f t="shared" si="79"/>
        <v>0</v>
      </c>
      <c r="BB220" s="103" t="str">
        <f t="shared" si="80"/>
        <v>Расчёт за 2010</v>
      </c>
      <c r="BF220" s="27" t="str">
        <f>IF(G220='База 2009'!AY224,"ДА","ПРОверитЬ")</f>
        <v>ПРОверитЬ</v>
      </c>
    </row>
    <row r="221" spans="1:58">
      <c r="A221" s="31">
        <v>219</v>
      </c>
      <c r="B221" s="9" t="s">
        <v>857</v>
      </c>
      <c r="C221" s="6" t="s">
        <v>14</v>
      </c>
      <c r="D221" s="10"/>
      <c r="E221" s="14" t="s">
        <v>809</v>
      </c>
      <c r="F221" s="10">
        <v>50</v>
      </c>
      <c r="G221" s="32">
        <v>200</v>
      </c>
      <c r="H221" s="32">
        <f t="shared" si="81"/>
        <v>150</v>
      </c>
      <c r="I221" s="33"/>
      <c r="J221" s="33"/>
      <c r="K221" s="33"/>
      <c r="L221" s="33"/>
      <c r="M221" s="33"/>
      <c r="N221" s="33"/>
      <c r="O221" s="33"/>
      <c r="P221" s="32">
        <f t="shared" si="74"/>
        <v>150</v>
      </c>
      <c r="Q221" s="33"/>
      <c r="R221" s="32">
        <f t="shared" si="68"/>
        <v>350</v>
      </c>
      <c r="S221" s="32">
        <f t="shared" si="82"/>
        <v>150</v>
      </c>
      <c r="T221" s="33"/>
      <c r="U221" s="33"/>
      <c r="V221" s="33"/>
      <c r="W221" s="33"/>
      <c r="X221" s="33"/>
      <c r="Y221" s="33"/>
      <c r="Z221" s="33"/>
      <c r="AA221" s="32">
        <f t="shared" si="75"/>
        <v>150</v>
      </c>
      <c r="AB221" s="33">
        <v>500</v>
      </c>
      <c r="AC221" s="32">
        <f t="shared" si="76"/>
        <v>0</v>
      </c>
      <c r="AD221" s="32">
        <f t="shared" si="83"/>
        <v>150</v>
      </c>
      <c r="AE221" s="33"/>
      <c r="AF221" s="33"/>
      <c r="AG221" s="33"/>
      <c r="AH221" s="33"/>
      <c r="AI221" s="33"/>
      <c r="AJ221" s="33"/>
      <c r="AK221" s="33"/>
      <c r="AL221" s="32">
        <f t="shared" si="71"/>
        <v>150</v>
      </c>
      <c r="AM221" s="33"/>
      <c r="AN221" s="32">
        <f t="shared" si="77"/>
        <v>150</v>
      </c>
      <c r="AO221" s="32">
        <f t="shared" si="84"/>
        <v>150</v>
      </c>
      <c r="AP221" s="33"/>
      <c r="AQ221" s="33"/>
      <c r="AR221" s="33"/>
      <c r="AS221" s="33"/>
      <c r="AT221" s="33"/>
      <c r="AU221" s="33"/>
      <c r="AV221" s="33"/>
      <c r="AW221" s="32">
        <f t="shared" si="78"/>
        <v>150</v>
      </c>
      <c r="AX221" s="33">
        <v>300</v>
      </c>
      <c r="AY221" s="33">
        <f t="shared" si="79"/>
        <v>0</v>
      </c>
      <c r="BB221" s="103" t="str">
        <f t="shared" si="80"/>
        <v>Расчёт за 2010</v>
      </c>
      <c r="BF221" s="27" t="str">
        <f>IF(G221='База 2009'!AY225,"ДА","ПРОверитЬ")</f>
        <v>ПРОверитЬ</v>
      </c>
    </row>
    <row r="222" spans="1:58">
      <c r="A222" s="31">
        <v>220</v>
      </c>
      <c r="B222" s="11" t="s">
        <v>1060</v>
      </c>
      <c r="C222" s="34" t="s">
        <v>30</v>
      </c>
      <c r="D222" s="36"/>
      <c r="E222" s="36"/>
      <c r="F222" s="36"/>
      <c r="G222" s="36">
        <v>630</v>
      </c>
      <c r="H222" s="96">
        <f t="shared" si="81"/>
        <v>0</v>
      </c>
      <c r="I222" s="97"/>
      <c r="J222" s="97"/>
      <c r="K222" s="97"/>
      <c r="L222" s="97"/>
      <c r="M222" s="97"/>
      <c r="N222" s="97"/>
      <c r="O222" s="97"/>
      <c r="P222" s="96">
        <f t="shared" si="74"/>
        <v>0</v>
      </c>
      <c r="Q222" s="97"/>
      <c r="R222" s="96">
        <f t="shared" si="68"/>
        <v>630</v>
      </c>
      <c r="S222" s="96">
        <f t="shared" si="82"/>
        <v>0</v>
      </c>
      <c r="T222" s="97"/>
      <c r="U222" s="97"/>
      <c r="V222" s="97"/>
      <c r="W222" s="97"/>
      <c r="X222" s="97"/>
      <c r="Y222" s="97"/>
      <c r="Z222" s="97"/>
      <c r="AA222" s="96">
        <f t="shared" si="75"/>
        <v>0</v>
      </c>
      <c r="AB222" s="97"/>
      <c r="AC222" s="96">
        <f t="shared" si="76"/>
        <v>630</v>
      </c>
      <c r="AD222" s="96">
        <f t="shared" si="83"/>
        <v>0</v>
      </c>
      <c r="AE222" s="97"/>
      <c r="AF222" s="97"/>
      <c r="AG222" s="97"/>
      <c r="AH222" s="97"/>
      <c r="AI222" s="97"/>
      <c r="AJ222" s="97"/>
      <c r="AK222" s="97"/>
      <c r="AL222" s="96">
        <f t="shared" si="71"/>
        <v>0</v>
      </c>
      <c r="AM222" s="97"/>
      <c r="AN222" s="96">
        <f t="shared" si="77"/>
        <v>630</v>
      </c>
      <c r="AO222" s="96">
        <f t="shared" si="84"/>
        <v>0</v>
      </c>
      <c r="AP222" s="97"/>
      <c r="AQ222" s="97"/>
      <c r="AR222" s="97"/>
      <c r="AS222" s="97"/>
      <c r="AT222" s="97"/>
      <c r="AU222" s="97"/>
      <c r="AV222" s="97"/>
      <c r="AW222" s="96">
        <f t="shared" si="78"/>
        <v>0</v>
      </c>
      <c r="AX222" s="97"/>
      <c r="AY222" s="97">
        <f t="shared" si="79"/>
        <v>630</v>
      </c>
      <c r="BB222" s="103" t="str">
        <f t="shared" si="80"/>
        <v>Долг</v>
      </c>
      <c r="BF222" s="27" t="str">
        <f>IF(G222='База 2009'!AY226,"ДА","ПРОверитЬ")</f>
        <v>ПРОверитЬ</v>
      </c>
    </row>
    <row r="223" spans="1:58">
      <c r="A223" s="31">
        <v>221</v>
      </c>
      <c r="B223" s="94" t="s">
        <v>471</v>
      </c>
      <c r="C223" s="62" t="s">
        <v>23</v>
      </c>
      <c r="D223" s="63">
        <v>70</v>
      </c>
      <c r="E223" s="95" t="s">
        <v>12</v>
      </c>
      <c r="F223" s="63">
        <v>70</v>
      </c>
      <c r="G223" s="96">
        <v>420</v>
      </c>
      <c r="H223" s="96">
        <v>0</v>
      </c>
      <c r="I223" s="97"/>
      <c r="J223" s="97"/>
      <c r="K223" s="97"/>
      <c r="L223" s="97"/>
      <c r="M223" s="97"/>
      <c r="N223" s="97"/>
      <c r="O223" s="97"/>
      <c r="P223" s="96">
        <f t="shared" si="74"/>
        <v>0</v>
      </c>
      <c r="Q223" s="97"/>
      <c r="R223" s="96">
        <f t="shared" si="68"/>
        <v>420</v>
      </c>
      <c r="S223" s="96">
        <v>0</v>
      </c>
      <c r="T223" s="97"/>
      <c r="U223" s="97"/>
      <c r="V223" s="97"/>
      <c r="W223" s="97"/>
      <c r="X223" s="97"/>
      <c r="Y223" s="97"/>
      <c r="Z223" s="97"/>
      <c r="AA223" s="96">
        <f t="shared" si="75"/>
        <v>0</v>
      </c>
      <c r="AB223" s="97"/>
      <c r="AC223" s="96">
        <f t="shared" si="76"/>
        <v>420</v>
      </c>
      <c r="AD223" s="96">
        <v>0</v>
      </c>
      <c r="AE223" s="97"/>
      <c r="AF223" s="97"/>
      <c r="AG223" s="97"/>
      <c r="AH223" s="97"/>
      <c r="AI223" s="97"/>
      <c r="AJ223" s="97"/>
      <c r="AK223" s="97"/>
      <c r="AL223" s="96">
        <f t="shared" si="71"/>
        <v>0</v>
      </c>
      <c r="AM223" s="97"/>
      <c r="AN223" s="96">
        <f t="shared" si="77"/>
        <v>420</v>
      </c>
      <c r="AO223" s="96">
        <v>0</v>
      </c>
      <c r="AP223" s="97"/>
      <c r="AQ223" s="97"/>
      <c r="AR223" s="97"/>
      <c r="AS223" s="97"/>
      <c r="AT223" s="97"/>
      <c r="AU223" s="97"/>
      <c r="AV223" s="97"/>
      <c r="AW223" s="96">
        <f t="shared" si="78"/>
        <v>0</v>
      </c>
      <c r="AX223" s="97"/>
      <c r="AY223" s="97">
        <f t="shared" si="79"/>
        <v>420</v>
      </c>
      <c r="BB223" s="103" t="str">
        <f t="shared" si="80"/>
        <v>Долг</v>
      </c>
      <c r="BF223" s="27" t="str">
        <f>IF(G223='База 2009'!AY227,"ДА","ПРОверитЬ")</f>
        <v>ПРОверитЬ</v>
      </c>
    </row>
    <row r="224" spans="1:58">
      <c r="A224" s="31">
        <v>222</v>
      </c>
      <c r="B224" s="9" t="s">
        <v>473</v>
      </c>
      <c r="C224" s="6" t="s">
        <v>23</v>
      </c>
      <c r="D224" s="10">
        <v>50</v>
      </c>
      <c r="E224" s="14" t="s">
        <v>475</v>
      </c>
      <c r="F224" s="10">
        <v>65</v>
      </c>
      <c r="G224" s="32">
        <v>0</v>
      </c>
      <c r="H224" s="32">
        <f>F224*3</f>
        <v>195</v>
      </c>
      <c r="I224" s="33"/>
      <c r="J224" s="33"/>
      <c r="K224" s="33"/>
      <c r="L224" s="33"/>
      <c r="M224" s="33"/>
      <c r="N224" s="33"/>
      <c r="O224" s="33"/>
      <c r="P224" s="32">
        <f t="shared" si="74"/>
        <v>195</v>
      </c>
      <c r="Q224" s="33">
        <v>780</v>
      </c>
      <c r="R224" s="32">
        <f t="shared" si="68"/>
        <v>-585</v>
      </c>
      <c r="S224" s="32">
        <f t="shared" ref="S224:S255" si="85">F224*3</f>
        <v>195</v>
      </c>
      <c r="T224" s="33"/>
      <c r="U224" s="33"/>
      <c r="V224" s="33"/>
      <c r="W224" s="33"/>
      <c r="X224" s="33"/>
      <c r="Y224" s="33"/>
      <c r="Z224" s="33"/>
      <c r="AA224" s="32">
        <f t="shared" si="75"/>
        <v>195</v>
      </c>
      <c r="AB224" s="33"/>
      <c r="AC224" s="32">
        <f t="shared" si="76"/>
        <v>-390</v>
      </c>
      <c r="AD224" s="32">
        <f t="shared" ref="AD224:AD241" si="86">$F224*3</f>
        <v>195</v>
      </c>
      <c r="AE224" s="33"/>
      <c r="AF224" s="33"/>
      <c r="AG224" s="33"/>
      <c r="AH224" s="33"/>
      <c r="AI224" s="33"/>
      <c r="AJ224" s="33"/>
      <c r="AK224" s="33"/>
      <c r="AL224" s="32">
        <f t="shared" si="71"/>
        <v>195</v>
      </c>
      <c r="AM224" s="33">
        <v>50</v>
      </c>
      <c r="AN224" s="32">
        <f t="shared" si="77"/>
        <v>-245</v>
      </c>
      <c r="AO224" s="32">
        <f t="shared" ref="AO224:AO241" si="87">$F224*3</f>
        <v>195</v>
      </c>
      <c r="AP224" s="33">
        <v>50</v>
      </c>
      <c r="AQ224" s="33"/>
      <c r="AR224" s="33"/>
      <c r="AS224" s="33"/>
      <c r="AT224" s="33"/>
      <c r="AU224" s="33"/>
      <c r="AV224" s="33"/>
      <c r="AW224" s="32">
        <f t="shared" si="78"/>
        <v>245</v>
      </c>
      <c r="AX224" s="33"/>
      <c r="AY224" s="33">
        <f t="shared" si="79"/>
        <v>0</v>
      </c>
      <c r="BB224" s="103" t="str">
        <f t="shared" si="80"/>
        <v>Расчёт за 2010</v>
      </c>
      <c r="BF224" s="27" t="str">
        <f>IF(G224='База 2009'!AY228,"ДА","ПРОверитЬ")</f>
        <v>ПРОверитЬ</v>
      </c>
    </row>
    <row r="225" spans="1:58">
      <c r="A225" s="31">
        <v>223</v>
      </c>
      <c r="B225" s="9" t="s">
        <v>476</v>
      </c>
      <c r="C225" s="6" t="s">
        <v>23</v>
      </c>
      <c r="D225" s="10">
        <v>50</v>
      </c>
      <c r="E225" s="14" t="s">
        <v>478</v>
      </c>
      <c r="F225" s="10">
        <v>65</v>
      </c>
      <c r="G225" s="32">
        <v>0</v>
      </c>
      <c r="H225" s="32">
        <f>F225*3</f>
        <v>195</v>
      </c>
      <c r="I225" s="33"/>
      <c r="J225" s="33"/>
      <c r="K225" s="33"/>
      <c r="L225" s="33"/>
      <c r="M225" s="33"/>
      <c r="N225" s="33"/>
      <c r="O225" s="33"/>
      <c r="P225" s="32">
        <f t="shared" si="74"/>
        <v>195</v>
      </c>
      <c r="Q225" s="33">
        <v>780</v>
      </c>
      <c r="R225" s="32">
        <f t="shared" si="68"/>
        <v>-585</v>
      </c>
      <c r="S225" s="32">
        <f t="shared" si="85"/>
        <v>195</v>
      </c>
      <c r="T225" s="33"/>
      <c r="U225" s="33"/>
      <c r="V225" s="33"/>
      <c r="W225" s="33"/>
      <c r="X225" s="33"/>
      <c r="Y225" s="33"/>
      <c r="Z225" s="33"/>
      <c r="AA225" s="32">
        <f t="shared" si="75"/>
        <v>195</v>
      </c>
      <c r="AB225" s="33"/>
      <c r="AC225" s="32">
        <f t="shared" si="76"/>
        <v>-390</v>
      </c>
      <c r="AD225" s="32">
        <f t="shared" si="86"/>
        <v>195</v>
      </c>
      <c r="AE225" s="33"/>
      <c r="AF225" s="33"/>
      <c r="AG225" s="33"/>
      <c r="AH225" s="33"/>
      <c r="AI225" s="33"/>
      <c r="AJ225" s="33"/>
      <c r="AK225" s="33"/>
      <c r="AL225" s="32">
        <f t="shared" si="71"/>
        <v>195</v>
      </c>
      <c r="AM225" s="33">
        <v>50</v>
      </c>
      <c r="AN225" s="32">
        <f t="shared" si="77"/>
        <v>-245</v>
      </c>
      <c r="AO225" s="32">
        <f t="shared" si="87"/>
        <v>195</v>
      </c>
      <c r="AP225" s="33">
        <v>50</v>
      </c>
      <c r="AQ225" s="33"/>
      <c r="AR225" s="33"/>
      <c r="AS225" s="33"/>
      <c r="AT225" s="33"/>
      <c r="AU225" s="33"/>
      <c r="AV225" s="33"/>
      <c r="AW225" s="32">
        <f t="shared" si="78"/>
        <v>245</v>
      </c>
      <c r="AX225" s="33"/>
      <c r="AY225" s="33">
        <f t="shared" si="79"/>
        <v>0</v>
      </c>
      <c r="BB225" s="103" t="str">
        <f t="shared" si="80"/>
        <v>Расчёт за 2010</v>
      </c>
      <c r="BF225" s="27" t="str">
        <f>IF(G225='База 2009'!AY229,"ДА","ПРОверитЬ")</f>
        <v>ПРОверитЬ</v>
      </c>
    </row>
    <row r="226" spans="1:58">
      <c r="A226" s="31">
        <v>224</v>
      </c>
      <c r="B226" s="11" t="s">
        <v>1059</v>
      </c>
      <c r="C226" s="34" t="s">
        <v>30</v>
      </c>
      <c r="D226" s="12"/>
      <c r="E226" s="35"/>
      <c r="F226" s="12"/>
      <c r="G226" s="36">
        <v>1260</v>
      </c>
      <c r="H226" s="96">
        <f>F226*3</f>
        <v>0</v>
      </c>
      <c r="I226" s="97"/>
      <c r="J226" s="97"/>
      <c r="K226" s="97"/>
      <c r="L226" s="97"/>
      <c r="M226" s="97"/>
      <c r="N226" s="97"/>
      <c r="O226" s="97"/>
      <c r="P226" s="96">
        <f t="shared" si="74"/>
        <v>0</v>
      </c>
      <c r="Q226" s="97"/>
      <c r="R226" s="96">
        <f t="shared" si="68"/>
        <v>1260</v>
      </c>
      <c r="S226" s="96">
        <f t="shared" si="85"/>
        <v>0</v>
      </c>
      <c r="T226" s="97"/>
      <c r="U226" s="97"/>
      <c r="V226" s="97"/>
      <c r="W226" s="97"/>
      <c r="X226" s="97"/>
      <c r="Y226" s="97"/>
      <c r="Z226" s="97"/>
      <c r="AA226" s="96">
        <f t="shared" si="75"/>
        <v>0</v>
      </c>
      <c r="AB226" s="97"/>
      <c r="AC226" s="96">
        <f t="shared" si="76"/>
        <v>1260</v>
      </c>
      <c r="AD226" s="96">
        <f t="shared" si="86"/>
        <v>0</v>
      </c>
      <c r="AE226" s="97"/>
      <c r="AF226" s="97"/>
      <c r="AG226" s="97"/>
      <c r="AH226" s="97"/>
      <c r="AI226" s="97"/>
      <c r="AJ226" s="97"/>
      <c r="AK226" s="97"/>
      <c r="AL226" s="96">
        <f t="shared" si="71"/>
        <v>0</v>
      </c>
      <c r="AM226" s="97"/>
      <c r="AN226" s="96">
        <f t="shared" si="77"/>
        <v>1260</v>
      </c>
      <c r="AO226" s="96">
        <f t="shared" si="87"/>
        <v>0</v>
      </c>
      <c r="AP226" s="97"/>
      <c r="AQ226" s="97"/>
      <c r="AR226" s="97"/>
      <c r="AS226" s="97"/>
      <c r="AT226" s="97"/>
      <c r="AU226" s="97"/>
      <c r="AV226" s="97"/>
      <c r="AW226" s="96">
        <f t="shared" si="78"/>
        <v>0</v>
      </c>
      <c r="AX226" s="97"/>
      <c r="AY226" s="97">
        <f t="shared" si="79"/>
        <v>1260</v>
      </c>
      <c r="BB226" s="103" t="str">
        <f t="shared" si="80"/>
        <v>Долг</v>
      </c>
      <c r="BF226" s="27" t="str">
        <f>IF(G226='База 2009'!AY230,"ДА","ПРОверитЬ")</f>
        <v>ПРОверитЬ</v>
      </c>
    </row>
    <row r="227" spans="1:58" s="57" customFormat="1">
      <c r="A227" s="31">
        <v>225</v>
      </c>
      <c r="B227" s="9" t="s">
        <v>480</v>
      </c>
      <c r="C227" s="6" t="s">
        <v>23</v>
      </c>
      <c r="D227" s="10">
        <v>70</v>
      </c>
      <c r="E227" s="14" t="s">
        <v>482</v>
      </c>
      <c r="F227" s="10">
        <v>95</v>
      </c>
      <c r="G227" s="32">
        <v>-1190</v>
      </c>
      <c r="H227" s="32">
        <f>F227*3</f>
        <v>285</v>
      </c>
      <c r="I227" s="33">
        <v>50</v>
      </c>
      <c r="J227" s="33"/>
      <c r="K227" s="33"/>
      <c r="L227" s="33"/>
      <c r="M227" s="33"/>
      <c r="N227" s="33"/>
      <c r="O227" s="33"/>
      <c r="P227" s="32">
        <f t="shared" si="74"/>
        <v>335</v>
      </c>
      <c r="Q227" s="33"/>
      <c r="R227" s="32">
        <f t="shared" si="68"/>
        <v>-855</v>
      </c>
      <c r="S227" s="32">
        <f t="shared" si="85"/>
        <v>285</v>
      </c>
      <c r="T227" s="33">
        <v>50</v>
      </c>
      <c r="U227" s="33"/>
      <c r="V227" s="33"/>
      <c r="W227" s="33"/>
      <c r="X227" s="33"/>
      <c r="Y227" s="33"/>
      <c r="Z227" s="33"/>
      <c r="AA227" s="32">
        <f t="shared" si="75"/>
        <v>335</v>
      </c>
      <c r="AB227" s="33">
        <v>50</v>
      </c>
      <c r="AC227" s="32">
        <f t="shared" si="76"/>
        <v>-570</v>
      </c>
      <c r="AD227" s="32">
        <f t="shared" si="86"/>
        <v>285</v>
      </c>
      <c r="AE227" s="33"/>
      <c r="AF227" s="33"/>
      <c r="AG227" s="33"/>
      <c r="AH227" s="33"/>
      <c r="AI227" s="33"/>
      <c r="AJ227" s="33"/>
      <c r="AK227" s="33"/>
      <c r="AL227" s="32">
        <f t="shared" si="71"/>
        <v>285</v>
      </c>
      <c r="AM227" s="33"/>
      <c r="AN227" s="32">
        <f t="shared" si="77"/>
        <v>-285</v>
      </c>
      <c r="AO227" s="32">
        <f t="shared" si="87"/>
        <v>285</v>
      </c>
      <c r="AP227" s="33"/>
      <c r="AQ227" s="33"/>
      <c r="AR227" s="33"/>
      <c r="AS227" s="33"/>
      <c r="AT227" s="33"/>
      <c r="AU227" s="33"/>
      <c r="AV227" s="33"/>
      <c r="AW227" s="32">
        <f t="shared" si="78"/>
        <v>285</v>
      </c>
      <c r="AX227" s="33"/>
      <c r="AY227" s="33">
        <f t="shared" si="79"/>
        <v>0</v>
      </c>
      <c r="BB227" s="103" t="str">
        <f t="shared" si="80"/>
        <v>Расчёт за 2010</v>
      </c>
      <c r="BF227" s="27" t="str">
        <f>IF(G227='База 2009'!AY231,"ДА","ПРОверитЬ")</f>
        <v>ПРОверитЬ</v>
      </c>
    </row>
    <row r="228" spans="1:58">
      <c r="A228" s="31">
        <v>226</v>
      </c>
      <c r="B228" s="9" t="s">
        <v>1056</v>
      </c>
      <c r="C228" s="6" t="s">
        <v>14</v>
      </c>
      <c r="D228" s="10"/>
      <c r="E228" s="14"/>
      <c r="F228" s="10">
        <v>120</v>
      </c>
      <c r="G228" s="32">
        <v>0</v>
      </c>
      <c r="H228" s="32">
        <v>0</v>
      </c>
      <c r="I228" s="33"/>
      <c r="J228" s="33"/>
      <c r="K228" s="33"/>
      <c r="L228" s="33"/>
      <c r="M228" s="33"/>
      <c r="N228" s="33"/>
      <c r="O228" s="33"/>
      <c r="P228" s="32">
        <f t="shared" si="74"/>
        <v>0</v>
      </c>
      <c r="Q228" s="33"/>
      <c r="R228" s="32">
        <f t="shared" si="68"/>
        <v>0</v>
      </c>
      <c r="S228" s="32">
        <f t="shared" si="85"/>
        <v>360</v>
      </c>
      <c r="T228" s="33"/>
      <c r="U228" s="33">
        <v>50</v>
      </c>
      <c r="V228" s="33"/>
      <c r="W228" s="33"/>
      <c r="X228" s="33"/>
      <c r="Y228" s="33"/>
      <c r="Z228" s="33"/>
      <c r="AA228" s="32">
        <f t="shared" si="75"/>
        <v>410</v>
      </c>
      <c r="AB228" s="33">
        <v>410</v>
      </c>
      <c r="AC228" s="32">
        <f t="shared" si="76"/>
        <v>0</v>
      </c>
      <c r="AD228" s="32">
        <f t="shared" si="86"/>
        <v>360</v>
      </c>
      <c r="AE228" s="33"/>
      <c r="AF228" s="33"/>
      <c r="AG228" s="33"/>
      <c r="AH228" s="33"/>
      <c r="AI228" s="33"/>
      <c r="AJ228" s="33"/>
      <c r="AK228" s="33"/>
      <c r="AL228" s="32">
        <f t="shared" si="71"/>
        <v>360</v>
      </c>
      <c r="AM228" s="33">
        <v>360</v>
      </c>
      <c r="AN228" s="32">
        <f t="shared" si="77"/>
        <v>0</v>
      </c>
      <c r="AO228" s="32">
        <f t="shared" si="87"/>
        <v>360</v>
      </c>
      <c r="AP228" s="33"/>
      <c r="AQ228" s="33"/>
      <c r="AR228" s="33"/>
      <c r="AS228" s="33"/>
      <c r="AT228" s="33"/>
      <c r="AU228" s="33"/>
      <c r="AV228" s="33"/>
      <c r="AW228" s="32">
        <f t="shared" si="78"/>
        <v>360</v>
      </c>
      <c r="AX228" s="33">
        <v>360</v>
      </c>
      <c r="AY228" s="33">
        <f t="shared" si="79"/>
        <v>0</v>
      </c>
      <c r="BB228" s="103" t="str">
        <f t="shared" si="80"/>
        <v>Расчёт за 2010</v>
      </c>
      <c r="BF228" s="27" t="str">
        <f>IF(G228='База 2009'!AY232,"ДА","ПРОверитЬ")</f>
        <v>ДА</v>
      </c>
    </row>
    <row r="229" spans="1:58">
      <c r="A229" s="31">
        <v>227</v>
      </c>
      <c r="B229" s="9" t="s">
        <v>483</v>
      </c>
      <c r="C229" s="6" t="s">
        <v>23</v>
      </c>
      <c r="D229" s="10">
        <v>80</v>
      </c>
      <c r="E229" s="14" t="s">
        <v>485</v>
      </c>
      <c r="F229" s="10">
        <v>100</v>
      </c>
      <c r="G229" s="32">
        <v>0</v>
      </c>
      <c r="H229" s="32">
        <f t="shared" ref="H229:H260" si="88">F229*3</f>
        <v>300</v>
      </c>
      <c r="I229" s="33"/>
      <c r="J229" s="33"/>
      <c r="K229" s="33"/>
      <c r="L229" s="33"/>
      <c r="M229" s="33"/>
      <c r="N229" s="33"/>
      <c r="O229" s="33"/>
      <c r="P229" s="32">
        <f t="shared" si="74"/>
        <v>300</v>
      </c>
      <c r="Q229" s="33">
        <v>300</v>
      </c>
      <c r="R229" s="32">
        <f t="shared" si="68"/>
        <v>0</v>
      </c>
      <c r="S229" s="32">
        <f t="shared" si="85"/>
        <v>300</v>
      </c>
      <c r="T229" s="33"/>
      <c r="U229" s="33"/>
      <c r="V229" s="33"/>
      <c r="W229" s="33"/>
      <c r="X229" s="33"/>
      <c r="Y229" s="33"/>
      <c r="Z229" s="33"/>
      <c r="AA229" s="32">
        <f t="shared" si="75"/>
        <v>300</v>
      </c>
      <c r="AB229" s="33">
        <v>300</v>
      </c>
      <c r="AC229" s="32">
        <f t="shared" si="76"/>
        <v>0</v>
      </c>
      <c r="AD229" s="32">
        <f t="shared" si="86"/>
        <v>300</v>
      </c>
      <c r="AE229" s="33"/>
      <c r="AF229" s="33"/>
      <c r="AG229" s="33"/>
      <c r="AH229" s="33"/>
      <c r="AI229" s="33"/>
      <c r="AJ229" s="33"/>
      <c r="AK229" s="33"/>
      <c r="AL229" s="32">
        <f t="shared" si="71"/>
        <v>300</v>
      </c>
      <c r="AM229" s="33">
        <v>300</v>
      </c>
      <c r="AN229" s="32">
        <f t="shared" si="77"/>
        <v>0</v>
      </c>
      <c r="AO229" s="32">
        <f t="shared" si="87"/>
        <v>300</v>
      </c>
      <c r="AP229" s="33"/>
      <c r="AQ229" s="33">
        <v>50</v>
      </c>
      <c r="AR229" s="33"/>
      <c r="AS229" s="33"/>
      <c r="AT229" s="33"/>
      <c r="AU229" s="33"/>
      <c r="AV229" s="33"/>
      <c r="AW229" s="32">
        <f t="shared" si="78"/>
        <v>350</v>
      </c>
      <c r="AX229" s="33">
        <v>350</v>
      </c>
      <c r="AY229" s="33">
        <f t="shared" si="79"/>
        <v>0</v>
      </c>
      <c r="BB229" s="103" t="str">
        <f t="shared" si="80"/>
        <v>Расчёт за 2010</v>
      </c>
      <c r="BF229" s="27" t="str">
        <f>IF(G229='База 2009'!AY233,"ДА","ПРОверитЬ")</f>
        <v>ПРОверитЬ</v>
      </c>
    </row>
    <row r="230" spans="1:58">
      <c r="A230" s="31">
        <v>228</v>
      </c>
      <c r="B230" s="9" t="s">
        <v>486</v>
      </c>
      <c r="C230" s="6" t="s">
        <v>23</v>
      </c>
      <c r="D230" s="10"/>
      <c r="E230" s="14"/>
      <c r="F230" s="10"/>
      <c r="G230" s="32">
        <v>0</v>
      </c>
      <c r="H230" s="32">
        <f t="shared" si="88"/>
        <v>0</v>
      </c>
      <c r="I230" s="33"/>
      <c r="J230" s="33"/>
      <c r="K230" s="33"/>
      <c r="L230" s="33"/>
      <c r="M230" s="33"/>
      <c r="N230" s="33"/>
      <c r="O230" s="33"/>
      <c r="P230" s="32">
        <f t="shared" si="74"/>
        <v>0</v>
      </c>
      <c r="Q230" s="33"/>
      <c r="R230" s="32">
        <f t="shared" si="68"/>
        <v>0</v>
      </c>
      <c r="S230" s="32">
        <f t="shared" si="85"/>
        <v>0</v>
      </c>
      <c r="T230" s="33"/>
      <c r="U230" s="33"/>
      <c r="V230" s="33"/>
      <c r="W230" s="33"/>
      <c r="X230" s="33"/>
      <c r="Y230" s="33"/>
      <c r="Z230" s="33"/>
      <c r="AA230" s="32">
        <f t="shared" si="75"/>
        <v>0</v>
      </c>
      <c r="AB230" s="33"/>
      <c r="AC230" s="32">
        <f t="shared" si="76"/>
        <v>0</v>
      </c>
      <c r="AD230" s="32">
        <f t="shared" si="86"/>
        <v>0</v>
      </c>
      <c r="AE230" s="33"/>
      <c r="AF230" s="33"/>
      <c r="AG230" s="33"/>
      <c r="AH230" s="33"/>
      <c r="AI230" s="33"/>
      <c r="AJ230" s="33"/>
      <c r="AK230" s="33"/>
      <c r="AL230" s="32">
        <f t="shared" si="71"/>
        <v>0</v>
      </c>
      <c r="AM230" s="33"/>
      <c r="AN230" s="32">
        <f t="shared" si="77"/>
        <v>0</v>
      </c>
      <c r="AO230" s="32">
        <f t="shared" si="87"/>
        <v>0</v>
      </c>
      <c r="AP230" s="33"/>
      <c r="AQ230" s="33"/>
      <c r="AR230" s="33"/>
      <c r="AS230" s="33"/>
      <c r="AT230" s="33"/>
      <c r="AU230" s="33"/>
      <c r="AV230" s="33"/>
      <c r="AW230" s="32">
        <f t="shared" si="78"/>
        <v>0</v>
      </c>
      <c r="AX230" s="33"/>
      <c r="AY230" s="33">
        <f t="shared" si="79"/>
        <v>0</v>
      </c>
      <c r="BB230" s="103" t="str">
        <f t="shared" si="80"/>
        <v>Расчёт за 2010</v>
      </c>
      <c r="BF230" s="27" t="str">
        <f>IF(G230='База 2009'!AY234,"ДА","ПРОверитЬ")</f>
        <v>ДА</v>
      </c>
    </row>
    <row r="231" spans="1:58">
      <c r="A231" s="31">
        <v>229</v>
      </c>
      <c r="B231" s="9" t="s">
        <v>488</v>
      </c>
      <c r="C231" s="6" t="s">
        <v>14</v>
      </c>
      <c r="D231" s="10">
        <v>35</v>
      </c>
      <c r="E231" s="14" t="s">
        <v>841</v>
      </c>
      <c r="F231" s="10">
        <v>50</v>
      </c>
      <c r="G231" s="32">
        <v>0</v>
      </c>
      <c r="H231" s="32">
        <f t="shared" si="88"/>
        <v>150</v>
      </c>
      <c r="I231" s="33"/>
      <c r="J231" s="33">
        <v>50</v>
      </c>
      <c r="K231" s="33"/>
      <c r="L231" s="33"/>
      <c r="M231" s="33"/>
      <c r="N231" s="33"/>
      <c r="O231" s="33"/>
      <c r="P231" s="32">
        <f t="shared" si="74"/>
        <v>200</v>
      </c>
      <c r="Q231" s="33"/>
      <c r="R231" s="32">
        <f t="shared" si="68"/>
        <v>200</v>
      </c>
      <c r="S231" s="32">
        <f t="shared" si="85"/>
        <v>150</v>
      </c>
      <c r="T231" s="33"/>
      <c r="U231" s="33"/>
      <c r="V231" s="33"/>
      <c r="W231" s="33"/>
      <c r="X231" s="33"/>
      <c r="Y231" s="33"/>
      <c r="Z231" s="33"/>
      <c r="AA231" s="32">
        <f t="shared" si="75"/>
        <v>150</v>
      </c>
      <c r="AB231" s="33"/>
      <c r="AC231" s="32">
        <f t="shared" si="76"/>
        <v>350</v>
      </c>
      <c r="AD231" s="32">
        <f t="shared" si="86"/>
        <v>150</v>
      </c>
      <c r="AE231" s="33"/>
      <c r="AF231" s="33"/>
      <c r="AG231" s="33"/>
      <c r="AH231" s="33"/>
      <c r="AI231" s="33"/>
      <c r="AJ231" s="33"/>
      <c r="AK231" s="33"/>
      <c r="AL231" s="32">
        <f t="shared" si="71"/>
        <v>150</v>
      </c>
      <c r="AM231" s="33">
        <v>500</v>
      </c>
      <c r="AN231" s="32">
        <f t="shared" si="77"/>
        <v>0</v>
      </c>
      <c r="AO231" s="32">
        <f t="shared" si="87"/>
        <v>150</v>
      </c>
      <c r="AP231" s="33"/>
      <c r="AQ231" s="33"/>
      <c r="AR231" s="33"/>
      <c r="AS231" s="33"/>
      <c r="AT231" s="33"/>
      <c r="AU231" s="33"/>
      <c r="AV231" s="33"/>
      <c r="AW231" s="32">
        <f t="shared" si="78"/>
        <v>150</v>
      </c>
      <c r="AX231" s="33"/>
      <c r="AY231" s="33">
        <f t="shared" si="79"/>
        <v>150</v>
      </c>
      <c r="BB231" s="103" t="str">
        <f t="shared" si="80"/>
        <v>Долг</v>
      </c>
      <c r="BF231" s="27" t="str">
        <f>IF(G231='База 2009'!AY235,"ДА","ПРОверитЬ")</f>
        <v>ПРОверитЬ</v>
      </c>
    </row>
    <row r="232" spans="1:58">
      <c r="A232" s="31">
        <v>230</v>
      </c>
      <c r="B232" s="5" t="s">
        <v>489</v>
      </c>
      <c r="C232" s="6" t="s">
        <v>10</v>
      </c>
      <c r="D232" s="7">
        <v>210</v>
      </c>
      <c r="E232" s="14" t="s">
        <v>12</v>
      </c>
      <c r="F232" s="7">
        <v>210</v>
      </c>
      <c r="G232" s="32">
        <v>1260</v>
      </c>
      <c r="H232" s="32">
        <f t="shared" si="88"/>
        <v>630</v>
      </c>
      <c r="I232" s="33"/>
      <c r="J232" s="33"/>
      <c r="K232" s="33"/>
      <c r="L232" s="33"/>
      <c r="M232" s="33"/>
      <c r="N232" s="33"/>
      <c r="O232" s="33"/>
      <c r="P232" s="32">
        <f t="shared" si="74"/>
        <v>630</v>
      </c>
      <c r="Q232" s="33">
        <v>630</v>
      </c>
      <c r="R232" s="32">
        <f t="shared" si="68"/>
        <v>1260</v>
      </c>
      <c r="S232" s="32">
        <f t="shared" si="85"/>
        <v>630</v>
      </c>
      <c r="T232" s="33"/>
      <c r="U232" s="33"/>
      <c r="V232" s="33"/>
      <c r="W232" s="33"/>
      <c r="X232" s="33"/>
      <c r="Y232" s="33"/>
      <c r="Z232" s="33"/>
      <c r="AA232" s="32">
        <f t="shared" si="75"/>
        <v>630</v>
      </c>
      <c r="AB232" s="33"/>
      <c r="AC232" s="32">
        <f t="shared" si="76"/>
        <v>1890</v>
      </c>
      <c r="AD232" s="32">
        <f t="shared" si="86"/>
        <v>630</v>
      </c>
      <c r="AE232" s="33"/>
      <c r="AF232" s="33"/>
      <c r="AG232" s="33"/>
      <c r="AH232" s="33"/>
      <c r="AI232" s="33"/>
      <c r="AJ232" s="33"/>
      <c r="AK232" s="33"/>
      <c r="AL232" s="32">
        <f t="shared" si="71"/>
        <v>630</v>
      </c>
      <c r="AM232" s="33">
        <v>2520</v>
      </c>
      <c r="AN232" s="32">
        <f t="shared" si="77"/>
        <v>0</v>
      </c>
      <c r="AO232" s="32">
        <f t="shared" si="87"/>
        <v>630</v>
      </c>
      <c r="AP232" s="33"/>
      <c r="AQ232" s="33">
        <v>330</v>
      </c>
      <c r="AR232" s="33"/>
      <c r="AS232" s="33"/>
      <c r="AT232" s="33"/>
      <c r="AU232" s="33"/>
      <c r="AV232" s="33"/>
      <c r="AW232" s="32">
        <f t="shared" si="78"/>
        <v>960</v>
      </c>
      <c r="AX232" s="33">
        <v>960</v>
      </c>
      <c r="AY232" s="33">
        <f t="shared" si="79"/>
        <v>0</v>
      </c>
      <c r="BB232" s="103" t="str">
        <f t="shared" si="80"/>
        <v>Расчёт за 2010</v>
      </c>
      <c r="BF232" s="27" t="str">
        <f>IF(G232='База 2009'!AY236,"ДА","ПРОверитЬ")</f>
        <v>ПРОверитЬ</v>
      </c>
    </row>
    <row r="233" spans="1:58">
      <c r="A233" s="31">
        <v>231</v>
      </c>
      <c r="B233" s="9" t="s">
        <v>490</v>
      </c>
      <c r="C233" s="6" t="s">
        <v>23</v>
      </c>
      <c r="D233" s="10">
        <v>70</v>
      </c>
      <c r="E233" s="14" t="s">
        <v>903</v>
      </c>
      <c r="F233" s="10">
        <v>90</v>
      </c>
      <c r="G233" s="32">
        <v>0</v>
      </c>
      <c r="H233" s="32">
        <f t="shared" si="88"/>
        <v>270</v>
      </c>
      <c r="I233" s="33"/>
      <c r="J233" s="33"/>
      <c r="K233" s="33"/>
      <c r="L233" s="33"/>
      <c r="M233" s="33"/>
      <c r="N233" s="33"/>
      <c r="O233" s="33"/>
      <c r="P233" s="32">
        <f t="shared" si="74"/>
        <v>270</v>
      </c>
      <c r="Q233" s="33">
        <v>270</v>
      </c>
      <c r="R233" s="32">
        <f t="shared" si="68"/>
        <v>0</v>
      </c>
      <c r="S233" s="32">
        <f t="shared" si="85"/>
        <v>270</v>
      </c>
      <c r="T233" s="33"/>
      <c r="U233" s="33"/>
      <c r="V233" s="33"/>
      <c r="W233" s="33"/>
      <c r="X233" s="33"/>
      <c r="Y233" s="33"/>
      <c r="Z233" s="33"/>
      <c r="AA233" s="32">
        <f t="shared" si="75"/>
        <v>270</v>
      </c>
      <c r="AB233" s="33">
        <v>270</v>
      </c>
      <c r="AC233" s="32">
        <f t="shared" si="76"/>
        <v>0</v>
      </c>
      <c r="AD233" s="32">
        <f t="shared" si="86"/>
        <v>270</v>
      </c>
      <c r="AE233" s="33"/>
      <c r="AF233" s="33"/>
      <c r="AG233" s="33"/>
      <c r="AH233" s="33"/>
      <c r="AI233" s="33"/>
      <c r="AJ233" s="33"/>
      <c r="AK233" s="33"/>
      <c r="AL233" s="32">
        <f t="shared" si="71"/>
        <v>270</v>
      </c>
      <c r="AM233" s="33">
        <v>270</v>
      </c>
      <c r="AN233" s="32">
        <f t="shared" si="77"/>
        <v>0</v>
      </c>
      <c r="AO233" s="32">
        <f t="shared" si="87"/>
        <v>270</v>
      </c>
      <c r="AP233" s="33"/>
      <c r="AQ233" s="33">
        <v>100</v>
      </c>
      <c r="AR233" s="33"/>
      <c r="AS233" s="33"/>
      <c r="AT233" s="33"/>
      <c r="AU233" s="33"/>
      <c r="AV233" s="33"/>
      <c r="AW233" s="32">
        <f t="shared" si="78"/>
        <v>370</v>
      </c>
      <c r="AX233" s="33">
        <v>370</v>
      </c>
      <c r="AY233" s="33">
        <f t="shared" si="79"/>
        <v>0</v>
      </c>
      <c r="BB233" s="103" t="str">
        <f t="shared" si="80"/>
        <v>Расчёт за 2010</v>
      </c>
      <c r="BF233" s="27" t="str">
        <f>IF(G233='База 2009'!AY237,"ДА","ПРОверитЬ")</f>
        <v>ПРОверитЬ</v>
      </c>
    </row>
    <row r="234" spans="1:58">
      <c r="A234" s="31">
        <v>232</v>
      </c>
      <c r="B234" s="9" t="s">
        <v>1016</v>
      </c>
      <c r="C234" s="6" t="s">
        <v>14</v>
      </c>
      <c r="D234" s="10">
        <v>75</v>
      </c>
      <c r="E234" s="14" t="s">
        <v>157</v>
      </c>
      <c r="F234" s="10">
        <v>90</v>
      </c>
      <c r="G234" s="32">
        <v>-270</v>
      </c>
      <c r="H234" s="32">
        <f t="shared" si="88"/>
        <v>270</v>
      </c>
      <c r="I234" s="33"/>
      <c r="J234" s="33"/>
      <c r="K234" s="33"/>
      <c r="L234" s="33"/>
      <c r="M234" s="33"/>
      <c r="N234" s="33"/>
      <c r="O234" s="33"/>
      <c r="P234" s="32">
        <f t="shared" si="74"/>
        <v>270</v>
      </c>
      <c r="Q234" s="33"/>
      <c r="R234" s="32">
        <f t="shared" si="68"/>
        <v>0</v>
      </c>
      <c r="S234" s="32">
        <f t="shared" si="85"/>
        <v>270</v>
      </c>
      <c r="T234" s="33"/>
      <c r="U234" s="33"/>
      <c r="V234" s="33"/>
      <c r="W234" s="33"/>
      <c r="X234" s="33"/>
      <c r="Y234" s="33"/>
      <c r="Z234" s="33"/>
      <c r="AA234" s="32">
        <f t="shared" si="75"/>
        <v>270</v>
      </c>
      <c r="AB234" s="33"/>
      <c r="AC234" s="32">
        <f t="shared" si="76"/>
        <v>270</v>
      </c>
      <c r="AD234" s="32">
        <f t="shared" si="86"/>
        <v>270</v>
      </c>
      <c r="AE234" s="33"/>
      <c r="AF234" s="33"/>
      <c r="AG234" s="33"/>
      <c r="AH234" s="33"/>
      <c r="AI234" s="33"/>
      <c r="AJ234" s="33"/>
      <c r="AK234" s="33"/>
      <c r="AL234" s="32">
        <f t="shared" si="71"/>
        <v>270</v>
      </c>
      <c r="AM234" s="33">
        <v>540</v>
      </c>
      <c r="AN234" s="32">
        <f t="shared" si="77"/>
        <v>0</v>
      </c>
      <c r="AO234" s="32">
        <f t="shared" si="87"/>
        <v>270</v>
      </c>
      <c r="AP234" s="33"/>
      <c r="AQ234" s="33"/>
      <c r="AR234" s="33"/>
      <c r="AS234" s="33"/>
      <c r="AT234" s="33"/>
      <c r="AU234" s="33"/>
      <c r="AV234" s="33"/>
      <c r="AW234" s="32">
        <f t="shared" si="78"/>
        <v>270</v>
      </c>
      <c r="AX234" s="33"/>
      <c r="AY234" s="33">
        <f t="shared" si="79"/>
        <v>270</v>
      </c>
      <c r="BB234" s="103" t="str">
        <f t="shared" si="80"/>
        <v>Долг</v>
      </c>
      <c r="BF234" s="27" t="str">
        <f>IF(G234='База 2009'!AY239,"ДА","ПРОверитЬ")</f>
        <v>ПРОверитЬ</v>
      </c>
    </row>
    <row r="235" spans="1:58">
      <c r="A235" s="31">
        <v>233</v>
      </c>
      <c r="B235" s="9" t="s">
        <v>1017</v>
      </c>
      <c r="C235" s="6" t="s">
        <v>14</v>
      </c>
      <c r="D235" s="10"/>
      <c r="E235" s="14" t="s">
        <v>881</v>
      </c>
      <c r="F235" s="10">
        <v>50</v>
      </c>
      <c r="G235" s="32">
        <v>0</v>
      </c>
      <c r="H235" s="32">
        <f t="shared" si="88"/>
        <v>150</v>
      </c>
      <c r="I235" s="33"/>
      <c r="J235" s="33"/>
      <c r="K235" s="33"/>
      <c r="L235" s="33"/>
      <c r="M235" s="33"/>
      <c r="N235" s="33"/>
      <c r="O235" s="33"/>
      <c r="P235" s="32">
        <f t="shared" si="74"/>
        <v>150</v>
      </c>
      <c r="Q235" s="33">
        <v>300</v>
      </c>
      <c r="R235" s="32">
        <f t="shared" ref="R235:R298" si="89">G235+P235-Q235</f>
        <v>-150</v>
      </c>
      <c r="S235" s="32">
        <f t="shared" si="85"/>
        <v>150</v>
      </c>
      <c r="T235" s="33"/>
      <c r="U235" s="33"/>
      <c r="V235" s="33"/>
      <c r="W235" s="33"/>
      <c r="X235" s="33"/>
      <c r="Y235" s="33"/>
      <c r="Z235" s="33"/>
      <c r="AA235" s="32">
        <f t="shared" si="75"/>
        <v>150</v>
      </c>
      <c r="AB235" s="33"/>
      <c r="AC235" s="32">
        <f t="shared" si="76"/>
        <v>0</v>
      </c>
      <c r="AD235" s="32">
        <f t="shared" si="86"/>
        <v>150</v>
      </c>
      <c r="AE235" s="33"/>
      <c r="AF235" s="33"/>
      <c r="AG235" s="33"/>
      <c r="AH235" s="33"/>
      <c r="AI235" s="33"/>
      <c r="AJ235" s="33"/>
      <c r="AK235" s="33"/>
      <c r="AL235" s="32">
        <f t="shared" si="71"/>
        <v>150</v>
      </c>
      <c r="AM235" s="33">
        <v>300</v>
      </c>
      <c r="AN235" s="32">
        <f t="shared" si="77"/>
        <v>-150</v>
      </c>
      <c r="AO235" s="32">
        <f t="shared" si="87"/>
        <v>150</v>
      </c>
      <c r="AP235" s="33"/>
      <c r="AQ235" s="33"/>
      <c r="AR235" s="33"/>
      <c r="AS235" s="33"/>
      <c r="AT235" s="33"/>
      <c r="AU235" s="33"/>
      <c r="AV235" s="33"/>
      <c r="AW235" s="32">
        <f t="shared" si="78"/>
        <v>150</v>
      </c>
      <c r="AX235" s="33"/>
      <c r="AY235" s="33">
        <f t="shared" si="79"/>
        <v>0</v>
      </c>
      <c r="BB235" s="103" t="str">
        <f t="shared" si="80"/>
        <v>Расчёт за 2010</v>
      </c>
      <c r="BF235" s="27" t="str">
        <f>IF(G235='База 2009'!AY240,"ДА","ПРОверитЬ")</f>
        <v>ПРОверитЬ</v>
      </c>
    </row>
    <row r="236" spans="1:58">
      <c r="A236" s="31">
        <v>234</v>
      </c>
      <c r="B236" s="9" t="s">
        <v>882</v>
      </c>
      <c r="C236" s="6" t="s">
        <v>14</v>
      </c>
      <c r="D236" s="10"/>
      <c r="E236" s="14" t="s">
        <v>883</v>
      </c>
      <c r="F236" s="10">
        <v>25</v>
      </c>
      <c r="G236" s="32">
        <v>75</v>
      </c>
      <c r="H236" s="32">
        <f t="shared" si="88"/>
        <v>75</v>
      </c>
      <c r="I236" s="33"/>
      <c r="J236" s="33"/>
      <c r="K236" s="33"/>
      <c r="L236" s="33"/>
      <c r="M236" s="33"/>
      <c r="N236" s="33"/>
      <c r="O236" s="33"/>
      <c r="P236" s="32">
        <f t="shared" si="74"/>
        <v>75</v>
      </c>
      <c r="Q236" s="33"/>
      <c r="R236" s="32">
        <f t="shared" si="89"/>
        <v>150</v>
      </c>
      <c r="S236" s="32">
        <f t="shared" si="85"/>
        <v>75</v>
      </c>
      <c r="T236" s="33"/>
      <c r="U236" s="33"/>
      <c r="V236" s="33"/>
      <c r="W236" s="33"/>
      <c r="X236" s="33"/>
      <c r="Y236" s="33"/>
      <c r="Z236" s="33"/>
      <c r="AA236" s="32">
        <f t="shared" si="75"/>
        <v>75</v>
      </c>
      <c r="AB236" s="33">
        <v>225</v>
      </c>
      <c r="AC236" s="32">
        <f t="shared" si="76"/>
        <v>0</v>
      </c>
      <c r="AD236" s="32">
        <f t="shared" si="86"/>
        <v>75</v>
      </c>
      <c r="AE236" s="33"/>
      <c r="AF236" s="33"/>
      <c r="AG236" s="33"/>
      <c r="AH236" s="33"/>
      <c r="AI236" s="33"/>
      <c r="AJ236" s="33"/>
      <c r="AK236" s="33"/>
      <c r="AL236" s="32">
        <f t="shared" si="71"/>
        <v>75</v>
      </c>
      <c r="AM236" s="33">
        <v>150</v>
      </c>
      <c r="AN236" s="32">
        <f t="shared" si="77"/>
        <v>-75</v>
      </c>
      <c r="AO236" s="32">
        <f t="shared" si="87"/>
        <v>75</v>
      </c>
      <c r="AP236" s="33"/>
      <c r="AQ236" s="33"/>
      <c r="AR236" s="33"/>
      <c r="AS236" s="33"/>
      <c r="AT236" s="33"/>
      <c r="AU236" s="33"/>
      <c r="AV236" s="33"/>
      <c r="AW236" s="32">
        <f t="shared" si="78"/>
        <v>75</v>
      </c>
      <c r="AX236" s="33"/>
      <c r="AY236" s="33">
        <f t="shared" si="79"/>
        <v>0</v>
      </c>
      <c r="BB236" s="103" t="str">
        <f t="shared" si="80"/>
        <v>Расчёт за 2010</v>
      </c>
      <c r="BF236" s="27" t="str">
        <f>IF(G236='База 2009'!AY241,"ДА","ПРОверитЬ")</f>
        <v>ПРОверитЬ</v>
      </c>
    </row>
    <row r="237" spans="1:58" s="57" customFormat="1">
      <c r="A237" s="31">
        <v>235</v>
      </c>
      <c r="B237" s="9" t="s">
        <v>493</v>
      </c>
      <c r="C237" s="6" t="s">
        <v>23</v>
      </c>
      <c r="D237" s="10">
        <v>55</v>
      </c>
      <c r="E237" s="14" t="s">
        <v>12</v>
      </c>
      <c r="F237" s="10">
        <v>55</v>
      </c>
      <c r="G237" s="32">
        <v>330</v>
      </c>
      <c r="H237" s="32">
        <f t="shared" si="88"/>
        <v>165</v>
      </c>
      <c r="I237" s="33"/>
      <c r="J237" s="33"/>
      <c r="K237" s="33"/>
      <c r="L237" s="33"/>
      <c r="M237" s="33"/>
      <c r="N237" s="33"/>
      <c r="O237" s="33"/>
      <c r="P237" s="32">
        <f t="shared" si="74"/>
        <v>165</v>
      </c>
      <c r="Q237" s="33"/>
      <c r="R237" s="32">
        <f t="shared" si="89"/>
        <v>495</v>
      </c>
      <c r="S237" s="32">
        <f t="shared" si="85"/>
        <v>165</v>
      </c>
      <c r="T237" s="33"/>
      <c r="U237" s="33"/>
      <c r="V237" s="33"/>
      <c r="W237" s="33"/>
      <c r="X237" s="33"/>
      <c r="Y237" s="33"/>
      <c r="Z237" s="33"/>
      <c r="AA237" s="32">
        <f t="shared" si="75"/>
        <v>165</v>
      </c>
      <c r="AB237" s="33"/>
      <c r="AC237" s="32">
        <f t="shared" si="76"/>
        <v>660</v>
      </c>
      <c r="AD237" s="32">
        <f t="shared" si="86"/>
        <v>165</v>
      </c>
      <c r="AE237" s="33"/>
      <c r="AF237" s="33"/>
      <c r="AG237" s="33"/>
      <c r="AH237" s="33"/>
      <c r="AI237" s="33"/>
      <c r="AJ237" s="33"/>
      <c r="AK237" s="33"/>
      <c r="AL237" s="32">
        <f t="shared" si="71"/>
        <v>165</v>
      </c>
      <c r="AM237" s="33"/>
      <c r="AN237" s="32">
        <f t="shared" si="77"/>
        <v>825</v>
      </c>
      <c r="AO237" s="32">
        <f t="shared" si="87"/>
        <v>165</v>
      </c>
      <c r="AP237" s="33"/>
      <c r="AQ237" s="33"/>
      <c r="AR237" s="33"/>
      <c r="AS237" s="33"/>
      <c r="AT237" s="33"/>
      <c r="AU237" s="33"/>
      <c r="AV237" s="33"/>
      <c r="AW237" s="32">
        <f t="shared" si="78"/>
        <v>165</v>
      </c>
      <c r="AX237" s="33"/>
      <c r="AY237" s="33">
        <f t="shared" si="79"/>
        <v>990</v>
      </c>
      <c r="BB237" s="103" t="str">
        <f t="shared" si="80"/>
        <v>Долг</v>
      </c>
      <c r="BF237" s="27" t="str">
        <f>IF(G237='База 2009'!AY242,"ДА","ПРОверитЬ")</f>
        <v>ПРОверитЬ</v>
      </c>
    </row>
    <row r="238" spans="1:58">
      <c r="A238" s="31">
        <v>236</v>
      </c>
      <c r="B238" s="5" t="s">
        <v>495</v>
      </c>
      <c r="C238" s="6" t="s">
        <v>10</v>
      </c>
      <c r="D238" s="7">
        <v>125</v>
      </c>
      <c r="E238" s="14" t="s">
        <v>497</v>
      </c>
      <c r="F238" s="7">
        <v>145</v>
      </c>
      <c r="G238" s="32">
        <v>2455</v>
      </c>
      <c r="H238" s="32">
        <f t="shared" si="88"/>
        <v>435</v>
      </c>
      <c r="I238" s="33"/>
      <c r="J238" s="33"/>
      <c r="K238" s="33"/>
      <c r="L238" s="33"/>
      <c r="M238" s="33"/>
      <c r="N238" s="33"/>
      <c r="O238" s="33"/>
      <c r="P238" s="32">
        <f t="shared" si="74"/>
        <v>435</v>
      </c>
      <c r="Q238" s="33">
        <v>3325</v>
      </c>
      <c r="R238" s="32">
        <f t="shared" si="89"/>
        <v>-435</v>
      </c>
      <c r="S238" s="32">
        <f t="shared" si="85"/>
        <v>435</v>
      </c>
      <c r="T238" s="33"/>
      <c r="U238" s="33"/>
      <c r="V238" s="33"/>
      <c r="W238" s="33"/>
      <c r="X238" s="33"/>
      <c r="Y238" s="33"/>
      <c r="Z238" s="33"/>
      <c r="AA238" s="32">
        <f t="shared" si="75"/>
        <v>435</v>
      </c>
      <c r="AB238" s="33"/>
      <c r="AC238" s="32">
        <f t="shared" si="76"/>
        <v>0</v>
      </c>
      <c r="AD238" s="32">
        <f t="shared" si="86"/>
        <v>435</v>
      </c>
      <c r="AE238" s="33"/>
      <c r="AF238" s="33">
        <v>740</v>
      </c>
      <c r="AG238" s="33">
        <v>4440</v>
      </c>
      <c r="AH238" s="33"/>
      <c r="AI238" s="33"/>
      <c r="AJ238" s="33"/>
      <c r="AK238" s="33"/>
      <c r="AL238" s="32">
        <f t="shared" si="71"/>
        <v>5615</v>
      </c>
      <c r="AM238" s="33">
        <v>2960</v>
      </c>
      <c r="AN238" s="32">
        <f t="shared" si="77"/>
        <v>2655</v>
      </c>
      <c r="AO238" s="32">
        <f t="shared" si="87"/>
        <v>435</v>
      </c>
      <c r="AP238" s="33">
        <v>100</v>
      </c>
      <c r="AQ238" s="33"/>
      <c r="AR238" s="33"/>
      <c r="AS238" s="33"/>
      <c r="AT238" s="33"/>
      <c r="AU238" s="33"/>
      <c r="AV238" s="33"/>
      <c r="AW238" s="32">
        <f t="shared" si="78"/>
        <v>535</v>
      </c>
      <c r="AX238" s="33">
        <v>2470</v>
      </c>
      <c r="AY238" s="33">
        <f t="shared" si="79"/>
        <v>720</v>
      </c>
      <c r="BB238" s="103" t="str">
        <f t="shared" si="80"/>
        <v>Долг</v>
      </c>
      <c r="BF238" s="27" t="str">
        <f>IF(G238='База 2009'!AY243,"ДА","ПРОверитЬ")</f>
        <v>ПРОверитЬ</v>
      </c>
    </row>
    <row r="239" spans="1:58">
      <c r="A239" s="31">
        <v>237</v>
      </c>
      <c r="B239" s="9" t="s">
        <v>498</v>
      </c>
      <c r="C239" s="6" t="s">
        <v>23</v>
      </c>
      <c r="D239" s="10">
        <v>100</v>
      </c>
      <c r="E239" s="14" t="s">
        <v>500</v>
      </c>
      <c r="F239" s="10">
        <v>120</v>
      </c>
      <c r="G239" s="32">
        <v>0</v>
      </c>
      <c r="H239" s="32">
        <f t="shared" si="88"/>
        <v>360</v>
      </c>
      <c r="I239" s="33"/>
      <c r="J239" s="33"/>
      <c r="K239" s="33"/>
      <c r="L239" s="33"/>
      <c r="M239" s="33"/>
      <c r="N239" s="33"/>
      <c r="O239" s="33"/>
      <c r="P239" s="32">
        <f t="shared" si="74"/>
        <v>360</v>
      </c>
      <c r="Q239" s="33">
        <v>360</v>
      </c>
      <c r="R239" s="32">
        <f t="shared" si="89"/>
        <v>0</v>
      </c>
      <c r="S239" s="32">
        <f t="shared" si="85"/>
        <v>360</v>
      </c>
      <c r="T239" s="33"/>
      <c r="U239" s="33">
        <v>50</v>
      </c>
      <c r="V239" s="33"/>
      <c r="W239" s="33"/>
      <c r="X239" s="33"/>
      <c r="Y239" s="33"/>
      <c r="Z239" s="33"/>
      <c r="AA239" s="32">
        <f t="shared" si="75"/>
        <v>410</v>
      </c>
      <c r="AB239" s="33">
        <v>410</v>
      </c>
      <c r="AC239" s="32">
        <f t="shared" si="76"/>
        <v>0</v>
      </c>
      <c r="AD239" s="32">
        <f t="shared" si="86"/>
        <v>360</v>
      </c>
      <c r="AE239" s="33"/>
      <c r="AF239" s="33">
        <v>50</v>
      </c>
      <c r="AG239" s="33"/>
      <c r="AH239" s="33"/>
      <c r="AI239" s="33"/>
      <c r="AJ239" s="33"/>
      <c r="AK239" s="33"/>
      <c r="AL239" s="32">
        <f t="shared" si="71"/>
        <v>410</v>
      </c>
      <c r="AM239" s="33">
        <v>360</v>
      </c>
      <c r="AN239" s="32">
        <f t="shared" si="77"/>
        <v>50</v>
      </c>
      <c r="AO239" s="32">
        <f t="shared" si="87"/>
        <v>360</v>
      </c>
      <c r="AP239" s="33"/>
      <c r="AQ239" s="33"/>
      <c r="AR239" s="33"/>
      <c r="AS239" s="33"/>
      <c r="AT239" s="33"/>
      <c r="AU239" s="33"/>
      <c r="AV239" s="33"/>
      <c r="AW239" s="32">
        <f t="shared" si="78"/>
        <v>360</v>
      </c>
      <c r="AX239" s="33">
        <v>410</v>
      </c>
      <c r="AY239" s="33">
        <f t="shared" si="79"/>
        <v>0</v>
      </c>
      <c r="BB239" s="103" t="str">
        <f t="shared" si="80"/>
        <v>Расчёт за 2010</v>
      </c>
      <c r="BF239" s="27" t="str">
        <f>IF(G239='База 2009'!AY244,"ДА","ПРОверитЬ")</f>
        <v>ПРОверитЬ</v>
      </c>
    </row>
    <row r="240" spans="1:58">
      <c r="A240" s="31">
        <v>238</v>
      </c>
      <c r="B240" s="53" t="s">
        <v>501</v>
      </c>
      <c r="C240" s="6" t="s">
        <v>10</v>
      </c>
      <c r="D240" s="54"/>
      <c r="E240" s="14" t="s">
        <v>943</v>
      </c>
      <c r="F240" s="10">
        <v>85</v>
      </c>
      <c r="G240" s="55">
        <v>-255</v>
      </c>
      <c r="H240" s="32">
        <f t="shared" si="88"/>
        <v>255</v>
      </c>
      <c r="I240" s="33">
        <v>50</v>
      </c>
      <c r="J240" s="33">
        <v>120</v>
      </c>
      <c r="K240" s="33"/>
      <c r="L240" s="33"/>
      <c r="M240" s="33"/>
      <c r="N240" s="33"/>
      <c r="O240" s="33"/>
      <c r="P240" s="32">
        <f t="shared" si="74"/>
        <v>425</v>
      </c>
      <c r="Q240" s="33">
        <v>120</v>
      </c>
      <c r="R240" s="32">
        <f t="shared" si="89"/>
        <v>50</v>
      </c>
      <c r="S240" s="32">
        <f t="shared" si="85"/>
        <v>255</v>
      </c>
      <c r="T240" s="33"/>
      <c r="U240" s="33"/>
      <c r="V240" s="33"/>
      <c r="W240" s="33"/>
      <c r="X240" s="33"/>
      <c r="Y240" s="33"/>
      <c r="Z240" s="33"/>
      <c r="AA240" s="32">
        <f t="shared" si="75"/>
        <v>255</v>
      </c>
      <c r="AB240" s="33"/>
      <c r="AC240" s="32">
        <f t="shared" si="76"/>
        <v>305</v>
      </c>
      <c r="AD240" s="32">
        <f t="shared" si="86"/>
        <v>255</v>
      </c>
      <c r="AE240" s="33"/>
      <c r="AF240" s="33">
        <v>50</v>
      </c>
      <c r="AG240" s="33"/>
      <c r="AH240" s="33"/>
      <c r="AI240" s="33"/>
      <c r="AJ240" s="33"/>
      <c r="AK240" s="33"/>
      <c r="AL240" s="32">
        <f t="shared" si="71"/>
        <v>305</v>
      </c>
      <c r="AM240" s="33"/>
      <c r="AN240" s="32">
        <f t="shared" si="77"/>
        <v>610</v>
      </c>
      <c r="AO240" s="32">
        <f t="shared" si="87"/>
        <v>255</v>
      </c>
      <c r="AP240" s="33"/>
      <c r="AQ240" s="33"/>
      <c r="AR240" s="33"/>
      <c r="AS240" s="33"/>
      <c r="AT240" s="33"/>
      <c r="AU240" s="33"/>
      <c r="AV240" s="33"/>
      <c r="AW240" s="32">
        <f t="shared" si="78"/>
        <v>255</v>
      </c>
      <c r="AX240" s="33">
        <v>865</v>
      </c>
      <c r="AY240" s="33">
        <f t="shared" si="79"/>
        <v>0</v>
      </c>
      <c r="BB240" s="103" t="str">
        <f t="shared" si="80"/>
        <v>Расчёт за 2010</v>
      </c>
      <c r="BF240" s="27" t="str">
        <f>IF(G240='База 2009'!AY245,"ДА","ПРОверитЬ")</f>
        <v>ПРОверитЬ</v>
      </c>
    </row>
    <row r="241" spans="1:58">
      <c r="A241" s="31">
        <v>239</v>
      </c>
      <c r="B241" s="9" t="s">
        <v>502</v>
      </c>
      <c r="C241" s="6" t="s">
        <v>23</v>
      </c>
      <c r="D241" s="10">
        <v>70</v>
      </c>
      <c r="E241" s="14" t="s">
        <v>12</v>
      </c>
      <c r="F241" s="10">
        <v>70</v>
      </c>
      <c r="G241" s="32">
        <v>0</v>
      </c>
      <c r="H241" s="32">
        <f t="shared" si="88"/>
        <v>210</v>
      </c>
      <c r="I241" s="33"/>
      <c r="J241" s="33"/>
      <c r="K241" s="33"/>
      <c r="L241" s="33"/>
      <c r="M241" s="33"/>
      <c r="N241" s="33"/>
      <c r="O241" s="33"/>
      <c r="P241" s="32">
        <f t="shared" si="74"/>
        <v>210</v>
      </c>
      <c r="Q241" s="33">
        <v>420</v>
      </c>
      <c r="R241" s="32">
        <f t="shared" si="89"/>
        <v>-210</v>
      </c>
      <c r="S241" s="32">
        <f t="shared" si="85"/>
        <v>210</v>
      </c>
      <c r="T241" s="33"/>
      <c r="U241" s="33"/>
      <c r="V241" s="33"/>
      <c r="W241" s="33"/>
      <c r="X241" s="33"/>
      <c r="Y241" s="33"/>
      <c r="Z241" s="33"/>
      <c r="AA241" s="32">
        <f t="shared" si="75"/>
        <v>210</v>
      </c>
      <c r="AB241" s="33"/>
      <c r="AC241" s="32">
        <f t="shared" si="76"/>
        <v>0</v>
      </c>
      <c r="AD241" s="99">
        <f t="shared" si="86"/>
        <v>210</v>
      </c>
      <c r="AE241" s="100"/>
      <c r="AF241" s="100"/>
      <c r="AG241" s="100"/>
      <c r="AH241" s="100"/>
      <c r="AI241" s="100"/>
      <c r="AJ241" s="100"/>
      <c r="AK241" s="100"/>
      <c r="AL241" s="99">
        <f t="shared" si="71"/>
        <v>210</v>
      </c>
      <c r="AM241" s="100">
        <v>420</v>
      </c>
      <c r="AN241" s="99">
        <f t="shared" si="77"/>
        <v>-210</v>
      </c>
      <c r="AO241" s="99">
        <f t="shared" si="87"/>
        <v>210</v>
      </c>
      <c r="AP241" s="100"/>
      <c r="AQ241" s="100"/>
      <c r="AR241" s="100"/>
      <c r="AS241" s="100"/>
      <c r="AT241" s="100">
        <v>150</v>
      </c>
      <c r="AU241" s="100"/>
      <c r="AV241" s="100"/>
      <c r="AW241" s="99">
        <f t="shared" si="78"/>
        <v>360</v>
      </c>
      <c r="AX241" s="100">
        <v>150</v>
      </c>
      <c r="AY241" s="100">
        <f t="shared" si="79"/>
        <v>0</v>
      </c>
      <c r="BB241" s="103" t="str">
        <f t="shared" si="80"/>
        <v>Расчёт за 2010</v>
      </c>
      <c r="BF241" s="27" t="str">
        <f>IF(G241='База 2009'!AY246,"ДА","ПРОверитЬ")</f>
        <v>ДА</v>
      </c>
    </row>
    <row r="242" spans="1:58">
      <c r="A242" s="31">
        <v>240</v>
      </c>
      <c r="B242" s="11" t="s">
        <v>504</v>
      </c>
      <c r="C242" s="34" t="s">
        <v>30</v>
      </c>
      <c r="D242" s="12"/>
      <c r="E242" s="35"/>
      <c r="F242" s="12"/>
      <c r="G242" s="36">
        <v>1980</v>
      </c>
      <c r="H242" s="96">
        <f t="shared" si="88"/>
        <v>0</v>
      </c>
      <c r="I242" s="97"/>
      <c r="J242" s="97"/>
      <c r="K242" s="97"/>
      <c r="L242" s="97"/>
      <c r="M242" s="97"/>
      <c r="N242" s="97"/>
      <c r="O242" s="97"/>
      <c r="P242" s="96">
        <f t="shared" si="74"/>
        <v>0</v>
      </c>
      <c r="Q242" s="97"/>
      <c r="R242" s="96">
        <f t="shared" si="89"/>
        <v>1980</v>
      </c>
      <c r="S242" s="96">
        <f t="shared" si="85"/>
        <v>0</v>
      </c>
      <c r="T242" s="97"/>
      <c r="U242" s="97"/>
      <c r="V242" s="97"/>
      <c r="W242" s="97"/>
      <c r="X242" s="97"/>
      <c r="Y242" s="97"/>
      <c r="Z242" s="97"/>
      <c r="AA242" s="96">
        <f t="shared" si="75"/>
        <v>0</v>
      </c>
      <c r="AB242" s="97"/>
      <c r="AC242" s="96">
        <f t="shared" si="76"/>
        <v>1980</v>
      </c>
      <c r="AD242" s="96">
        <v>0</v>
      </c>
      <c r="AE242" s="97"/>
      <c r="AF242" s="97"/>
      <c r="AG242" s="97"/>
      <c r="AH242" s="97"/>
      <c r="AI242" s="97"/>
      <c r="AJ242" s="97"/>
      <c r="AK242" s="97"/>
      <c r="AL242" s="96">
        <f t="shared" si="71"/>
        <v>0</v>
      </c>
      <c r="AM242" s="97"/>
      <c r="AN242" s="96">
        <f t="shared" si="77"/>
        <v>1980</v>
      </c>
      <c r="AO242" s="96">
        <v>0</v>
      </c>
      <c r="AP242" s="97"/>
      <c r="AQ242" s="97"/>
      <c r="AR242" s="97"/>
      <c r="AS242" s="97"/>
      <c r="AT242" s="97"/>
      <c r="AU242" s="97"/>
      <c r="AV242" s="97"/>
      <c r="AW242" s="96">
        <f t="shared" si="78"/>
        <v>0</v>
      </c>
      <c r="AX242" s="97"/>
      <c r="AY242" s="97">
        <f t="shared" si="79"/>
        <v>1980</v>
      </c>
      <c r="BB242" s="103" t="str">
        <f t="shared" si="80"/>
        <v>Долг</v>
      </c>
      <c r="BF242" s="27" t="str">
        <f>IF(G242='База 2009'!AY247,"ДА","ПРОверитЬ")</f>
        <v>ПРОверитЬ</v>
      </c>
    </row>
    <row r="243" spans="1:58">
      <c r="A243" s="31">
        <v>241</v>
      </c>
      <c r="B243" s="9" t="s">
        <v>505</v>
      </c>
      <c r="C243" s="6" t="s">
        <v>23</v>
      </c>
      <c r="D243" s="10">
        <v>50</v>
      </c>
      <c r="E243" s="14" t="s">
        <v>12</v>
      </c>
      <c r="F243" s="10">
        <v>50</v>
      </c>
      <c r="G243" s="99">
        <v>900</v>
      </c>
      <c r="H243" s="32">
        <f t="shared" si="88"/>
        <v>150</v>
      </c>
      <c r="I243" s="100"/>
      <c r="J243" s="100"/>
      <c r="K243" s="100"/>
      <c r="L243" s="100"/>
      <c r="M243" s="100"/>
      <c r="N243" s="100"/>
      <c r="O243" s="100"/>
      <c r="P243" s="32">
        <f t="shared" si="74"/>
        <v>150</v>
      </c>
      <c r="Q243" s="100"/>
      <c r="R243" s="99">
        <f t="shared" si="89"/>
        <v>1050</v>
      </c>
      <c r="S243" s="32">
        <f t="shared" si="85"/>
        <v>150</v>
      </c>
      <c r="T243" s="100"/>
      <c r="U243" s="100"/>
      <c r="V243" s="100"/>
      <c r="W243" s="100"/>
      <c r="X243" s="100"/>
      <c r="Y243" s="100"/>
      <c r="Z243" s="100"/>
      <c r="AA243" s="99">
        <f t="shared" si="75"/>
        <v>150</v>
      </c>
      <c r="AB243" s="100">
        <v>1200</v>
      </c>
      <c r="AC243" s="99">
        <f t="shared" si="76"/>
        <v>0</v>
      </c>
      <c r="AD243" s="99">
        <f t="shared" ref="AD243:AD277" si="90">$F243*3</f>
        <v>150</v>
      </c>
      <c r="AE243" s="100"/>
      <c r="AF243" s="100">
        <v>50</v>
      </c>
      <c r="AG243" s="100"/>
      <c r="AH243" s="100"/>
      <c r="AI243" s="100"/>
      <c r="AJ243" s="100"/>
      <c r="AK243" s="100"/>
      <c r="AL243" s="99">
        <f t="shared" si="71"/>
        <v>200</v>
      </c>
      <c r="AM243" s="100">
        <v>400</v>
      </c>
      <c r="AN243" s="99">
        <f t="shared" si="77"/>
        <v>-200</v>
      </c>
      <c r="AO243" s="99">
        <f t="shared" ref="AO243:AO277" si="91">$F243*3</f>
        <v>150</v>
      </c>
      <c r="AP243" s="100"/>
      <c r="AQ243" s="100">
        <v>50</v>
      </c>
      <c r="AR243" s="100"/>
      <c r="AS243" s="100"/>
      <c r="AT243" s="100"/>
      <c r="AU243" s="100"/>
      <c r="AV243" s="100"/>
      <c r="AW243" s="99">
        <f t="shared" si="78"/>
        <v>200</v>
      </c>
      <c r="AX243" s="100"/>
      <c r="AY243" s="100">
        <f t="shared" si="79"/>
        <v>0</v>
      </c>
      <c r="BB243" s="103" t="str">
        <f t="shared" si="80"/>
        <v>Расчёт за 2010</v>
      </c>
      <c r="BF243" s="27" t="str">
        <f>IF(G243='База 2009'!AY248,"ДА","ПРОверитЬ")</f>
        <v>ПРОверитЬ</v>
      </c>
    </row>
    <row r="244" spans="1:58">
      <c r="A244" s="31">
        <v>242</v>
      </c>
      <c r="B244" s="9" t="s">
        <v>507</v>
      </c>
      <c r="C244" s="6" t="s">
        <v>14</v>
      </c>
      <c r="D244" s="10">
        <v>275</v>
      </c>
      <c r="E244" s="14" t="s">
        <v>12</v>
      </c>
      <c r="F244" s="10">
        <v>275</v>
      </c>
      <c r="G244" s="32">
        <v>0</v>
      </c>
      <c r="H244" s="32">
        <f t="shared" si="88"/>
        <v>825</v>
      </c>
      <c r="I244" s="33"/>
      <c r="J244" s="33"/>
      <c r="K244" s="33"/>
      <c r="L244" s="33"/>
      <c r="M244" s="33"/>
      <c r="N244" s="33"/>
      <c r="O244" s="33"/>
      <c r="P244" s="32">
        <f t="shared" si="74"/>
        <v>825</v>
      </c>
      <c r="Q244" s="33"/>
      <c r="R244" s="32">
        <f t="shared" si="89"/>
        <v>825</v>
      </c>
      <c r="S244" s="32">
        <f t="shared" si="85"/>
        <v>825</v>
      </c>
      <c r="T244" s="33"/>
      <c r="U244" s="33"/>
      <c r="V244" s="33"/>
      <c r="W244" s="33"/>
      <c r="X244" s="33"/>
      <c r="Y244" s="33"/>
      <c r="Z244" s="33"/>
      <c r="AA244" s="32">
        <f t="shared" si="75"/>
        <v>825</v>
      </c>
      <c r="AB244" s="33">
        <v>1650</v>
      </c>
      <c r="AC244" s="32">
        <f t="shared" si="76"/>
        <v>0</v>
      </c>
      <c r="AD244" s="99">
        <f t="shared" si="90"/>
        <v>825</v>
      </c>
      <c r="AE244" s="100"/>
      <c r="AF244" s="100"/>
      <c r="AG244" s="100"/>
      <c r="AH244" s="100"/>
      <c r="AI244" s="100"/>
      <c r="AJ244" s="100"/>
      <c r="AK244" s="100"/>
      <c r="AL244" s="99">
        <f t="shared" si="71"/>
        <v>825</v>
      </c>
      <c r="AM244" s="100">
        <v>825</v>
      </c>
      <c r="AN244" s="99">
        <f t="shared" si="77"/>
        <v>0</v>
      </c>
      <c r="AO244" s="99">
        <f t="shared" si="91"/>
        <v>825</v>
      </c>
      <c r="AP244" s="100">
        <v>50</v>
      </c>
      <c r="AQ244" s="100"/>
      <c r="AR244" s="100"/>
      <c r="AS244" s="100"/>
      <c r="AT244" s="100"/>
      <c r="AU244" s="100"/>
      <c r="AV244" s="100"/>
      <c r="AW244" s="99">
        <f t="shared" si="78"/>
        <v>875</v>
      </c>
      <c r="AX244" s="100"/>
      <c r="AY244" s="100">
        <f t="shared" si="79"/>
        <v>875</v>
      </c>
      <c r="BB244" s="103" t="str">
        <f t="shared" si="80"/>
        <v>Долг</v>
      </c>
      <c r="BF244" s="27" t="str">
        <f>IF(G244='База 2009'!AY249,"ДА","ПРОверитЬ")</f>
        <v>ДА</v>
      </c>
    </row>
    <row r="245" spans="1:58">
      <c r="A245" s="31">
        <v>243</v>
      </c>
      <c r="B245" s="53" t="s">
        <v>509</v>
      </c>
      <c r="C245" s="6" t="s">
        <v>23</v>
      </c>
      <c r="D245" s="54"/>
      <c r="E245" s="60"/>
      <c r="F245" s="54"/>
      <c r="G245" s="55">
        <v>0</v>
      </c>
      <c r="H245" s="32">
        <f t="shared" si="88"/>
        <v>0</v>
      </c>
      <c r="I245" s="33"/>
      <c r="J245" s="33"/>
      <c r="K245" s="33"/>
      <c r="L245" s="33"/>
      <c r="M245" s="33"/>
      <c r="N245" s="33"/>
      <c r="O245" s="33"/>
      <c r="P245" s="32">
        <f t="shared" si="74"/>
        <v>0</v>
      </c>
      <c r="Q245" s="33"/>
      <c r="R245" s="32">
        <f t="shared" si="89"/>
        <v>0</v>
      </c>
      <c r="S245" s="32">
        <f t="shared" si="85"/>
        <v>0</v>
      </c>
      <c r="T245" s="33"/>
      <c r="U245" s="33"/>
      <c r="V245" s="33"/>
      <c r="W245" s="33"/>
      <c r="X245" s="33"/>
      <c r="Y245" s="33"/>
      <c r="Z245" s="33"/>
      <c r="AA245" s="32">
        <f t="shared" si="75"/>
        <v>0</v>
      </c>
      <c r="AB245" s="33"/>
      <c r="AC245" s="32">
        <f t="shared" si="76"/>
        <v>0</v>
      </c>
      <c r="AD245" s="99">
        <f t="shared" si="90"/>
        <v>0</v>
      </c>
      <c r="AE245" s="100"/>
      <c r="AF245" s="100"/>
      <c r="AG245" s="100"/>
      <c r="AH245" s="100"/>
      <c r="AI245" s="100"/>
      <c r="AJ245" s="100"/>
      <c r="AK245" s="100"/>
      <c r="AL245" s="99">
        <f t="shared" si="71"/>
        <v>0</v>
      </c>
      <c r="AM245" s="100"/>
      <c r="AN245" s="99">
        <f t="shared" si="77"/>
        <v>0</v>
      </c>
      <c r="AO245" s="99">
        <f t="shared" si="91"/>
        <v>0</v>
      </c>
      <c r="AP245" s="100"/>
      <c r="AQ245" s="100"/>
      <c r="AR245" s="100"/>
      <c r="AS245" s="100"/>
      <c r="AT245" s="100"/>
      <c r="AU245" s="100"/>
      <c r="AV245" s="100"/>
      <c r="AW245" s="99">
        <f t="shared" si="78"/>
        <v>0</v>
      </c>
      <c r="AX245" s="100"/>
      <c r="AY245" s="100">
        <f t="shared" si="79"/>
        <v>0</v>
      </c>
      <c r="BB245" s="103" t="str">
        <f t="shared" si="80"/>
        <v>Расчёт за 2010</v>
      </c>
      <c r="BF245" s="27" t="str">
        <f>IF(G245='База 2009'!AY250,"ДА","ПРОверитЬ")</f>
        <v>ДА</v>
      </c>
    </row>
    <row r="246" spans="1:58">
      <c r="A246" s="31">
        <v>244</v>
      </c>
      <c r="B246" s="9" t="s">
        <v>510</v>
      </c>
      <c r="C246" s="6" t="s">
        <v>14</v>
      </c>
      <c r="D246" s="10">
        <v>140</v>
      </c>
      <c r="E246" s="14" t="s">
        <v>512</v>
      </c>
      <c r="F246" s="10">
        <v>165</v>
      </c>
      <c r="G246" s="32">
        <v>0</v>
      </c>
      <c r="H246" s="32">
        <f t="shared" si="88"/>
        <v>495</v>
      </c>
      <c r="I246" s="33"/>
      <c r="J246" s="33"/>
      <c r="K246" s="33"/>
      <c r="L246" s="33"/>
      <c r="M246" s="33"/>
      <c r="N246" s="33"/>
      <c r="O246" s="33"/>
      <c r="P246" s="32">
        <f t="shared" si="74"/>
        <v>495</v>
      </c>
      <c r="Q246" s="33">
        <v>495</v>
      </c>
      <c r="R246" s="32">
        <f t="shared" si="89"/>
        <v>0</v>
      </c>
      <c r="S246" s="32">
        <f t="shared" si="85"/>
        <v>495</v>
      </c>
      <c r="T246" s="33"/>
      <c r="U246" s="33"/>
      <c r="V246" s="33"/>
      <c r="W246" s="33"/>
      <c r="X246" s="33"/>
      <c r="Y246" s="33"/>
      <c r="Z246" s="33"/>
      <c r="AA246" s="32">
        <f t="shared" si="75"/>
        <v>495</v>
      </c>
      <c r="AB246" s="33">
        <v>495</v>
      </c>
      <c r="AC246" s="32">
        <f t="shared" si="76"/>
        <v>0</v>
      </c>
      <c r="AD246" s="99">
        <f t="shared" si="90"/>
        <v>495</v>
      </c>
      <c r="AE246" s="100"/>
      <c r="AF246" s="100"/>
      <c r="AG246" s="100"/>
      <c r="AH246" s="100"/>
      <c r="AI246" s="100"/>
      <c r="AJ246" s="100"/>
      <c r="AK246" s="100"/>
      <c r="AL246" s="99">
        <f t="shared" si="71"/>
        <v>495</v>
      </c>
      <c r="AM246" s="100">
        <v>990</v>
      </c>
      <c r="AN246" s="99">
        <f t="shared" si="77"/>
        <v>-495</v>
      </c>
      <c r="AO246" s="99">
        <f t="shared" si="91"/>
        <v>495</v>
      </c>
      <c r="AP246" s="100"/>
      <c r="AQ246" s="100"/>
      <c r="AR246" s="100"/>
      <c r="AS246" s="100"/>
      <c r="AT246" s="100"/>
      <c r="AU246" s="100"/>
      <c r="AV246" s="100"/>
      <c r="AW246" s="99">
        <f t="shared" si="78"/>
        <v>495</v>
      </c>
      <c r="AX246" s="100">
        <v>990</v>
      </c>
      <c r="AY246" s="100">
        <f t="shared" si="79"/>
        <v>-990</v>
      </c>
      <c r="BB246" s="103" t="str">
        <f t="shared" si="80"/>
        <v>Предоплата за 2011</v>
      </c>
      <c r="BF246" s="27" t="str">
        <f>IF(G246='База 2009'!AY251,"ДА","ПРОверитЬ")</f>
        <v>ДА</v>
      </c>
    </row>
    <row r="247" spans="1:58">
      <c r="A247" s="31">
        <v>245</v>
      </c>
      <c r="B247" s="9" t="s">
        <v>513</v>
      </c>
      <c r="C247" s="6" t="s">
        <v>23</v>
      </c>
      <c r="D247" s="10">
        <v>80</v>
      </c>
      <c r="E247" s="14" t="s">
        <v>514</v>
      </c>
      <c r="F247" s="10">
        <v>100</v>
      </c>
      <c r="G247" s="32">
        <v>0</v>
      </c>
      <c r="H247" s="32">
        <f t="shared" si="88"/>
        <v>300</v>
      </c>
      <c r="I247" s="33">
        <v>80</v>
      </c>
      <c r="J247" s="33">
        <v>100</v>
      </c>
      <c r="K247" s="33"/>
      <c r="L247" s="33"/>
      <c r="M247" s="33"/>
      <c r="N247" s="33"/>
      <c r="O247" s="33"/>
      <c r="P247" s="32">
        <f t="shared" si="74"/>
        <v>480</v>
      </c>
      <c r="Q247" s="33">
        <v>1380</v>
      </c>
      <c r="R247" s="32">
        <f t="shared" si="89"/>
        <v>-900</v>
      </c>
      <c r="S247" s="32">
        <f t="shared" si="85"/>
        <v>300</v>
      </c>
      <c r="T247" s="33">
        <v>80</v>
      </c>
      <c r="U247" s="33">
        <v>50</v>
      </c>
      <c r="V247" s="33"/>
      <c r="W247" s="33"/>
      <c r="X247" s="33"/>
      <c r="Y247" s="33"/>
      <c r="Z247" s="33"/>
      <c r="AA247" s="32">
        <f t="shared" si="75"/>
        <v>430</v>
      </c>
      <c r="AB247" s="33">
        <v>130</v>
      </c>
      <c r="AC247" s="32">
        <f t="shared" si="76"/>
        <v>-600</v>
      </c>
      <c r="AD247" s="32">
        <f t="shared" si="90"/>
        <v>300</v>
      </c>
      <c r="AE247" s="33"/>
      <c r="AF247" s="33"/>
      <c r="AG247" s="33"/>
      <c r="AH247" s="33"/>
      <c r="AI247" s="33"/>
      <c r="AJ247" s="33"/>
      <c r="AK247" s="33"/>
      <c r="AL247" s="32">
        <f t="shared" si="71"/>
        <v>300</v>
      </c>
      <c r="AM247" s="33"/>
      <c r="AN247" s="32">
        <f t="shared" si="77"/>
        <v>-300</v>
      </c>
      <c r="AO247" s="32">
        <f t="shared" si="91"/>
        <v>300</v>
      </c>
      <c r="AP247" s="33">
        <v>180</v>
      </c>
      <c r="AQ247" s="33">
        <v>200</v>
      </c>
      <c r="AR247" s="33"/>
      <c r="AS247" s="33"/>
      <c r="AT247" s="33"/>
      <c r="AU247" s="33"/>
      <c r="AV247" s="33"/>
      <c r="AW247" s="32">
        <f t="shared" si="78"/>
        <v>680</v>
      </c>
      <c r="AX247" s="33">
        <v>380</v>
      </c>
      <c r="AY247" s="33">
        <f t="shared" si="79"/>
        <v>0</v>
      </c>
      <c r="BB247" s="103" t="str">
        <f t="shared" si="80"/>
        <v>Расчёт за 2010</v>
      </c>
      <c r="BF247" s="27" t="str">
        <f>IF(G247='База 2009'!AY252,"ДА","ПРОверитЬ")</f>
        <v>ПРОверитЬ</v>
      </c>
    </row>
    <row r="248" spans="1:58">
      <c r="A248" s="31">
        <v>246</v>
      </c>
      <c r="B248" s="9" t="s">
        <v>515</v>
      </c>
      <c r="C248" s="6" t="s">
        <v>23</v>
      </c>
      <c r="D248" s="10">
        <v>70</v>
      </c>
      <c r="E248" s="14" t="s">
        <v>517</v>
      </c>
      <c r="F248" s="10">
        <v>85</v>
      </c>
      <c r="G248" s="32">
        <v>0</v>
      </c>
      <c r="H248" s="32">
        <f t="shared" si="88"/>
        <v>255</v>
      </c>
      <c r="I248" s="33"/>
      <c r="J248" s="33"/>
      <c r="K248" s="33"/>
      <c r="L248" s="33"/>
      <c r="M248" s="33"/>
      <c r="N248" s="33"/>
      <c r="O248" s="33"/>
      <c r="P248" s="32">
        <f t="shared" si="74"/>
        <v>255</v>
      </c>
      <c r="Q248" s="33">
        <v>255</v>
      </c>
      <c r="R248" s="32">
        <f t="shared" si="89"/>
        <v>0</v>
      </c>
      <c r="S248" s="32">
        <f t="shared" si="85"/>
        <v>255</v>
      </c>
      <c r="T248" s="33"/>
      <c r="U248" s="33"/>
      <c r="V248" s="33"/>
      <c r="W248" s="33"/>
      <c r="X248" s="33"/>
      <c r="Y248" s="33"/>
      <c r="Z248" s="33"/>
      <c r="AA248" s="32">
        <f t="shared" si="75"/>
        <v>255</v>
      </c>
      <c r="AB248" s="33">
        <v>255</v>
      </c>
      <c r="AC248" s="32">
        <f t="shared" si="76"/>
        <v>0</v>
      </c>
      <c r="AD248" s="32">
        <f t="shared" si="90"/>
        <v>255</v>
      </c>
      <c r="AE248" s="33"/>
      <c r="AF248" s="33"/>
      <c r="AG248" s="33"/>
      <c r="AH248" s="33"/>
      <c r="AI248" s="33"/>
      <c r="AJ248" s="33"/>
      <c r="AK248" s="33"/>
      <c r="AL248" s="32">
        <f t="shared" si="71"/>
        <v>255</v>
      </c>
      <c r="AM248" s="33">
        <v>255</v>
      </c>
      <c r="AN248" s="32">
        <f t="shared" si="77"/>
        <v>0</v>
      </c>
      <c r="AO248" s="32">
        <f t="shared" si="91"/>
        <v>255</v>
      </c>
      <c r="AP248" s="33"/>
      <c r="AQ248" s="33"/>
      <c r="AR248" s="33"/>
      <c r="AS248" s="33"/>
      <c r="AT248" s="33"/>
      <c r="AU248" s="33"/>
      <c r="AV248" s="33"/>
      <c r="AW248" s="32">
        <f t="shared" si="78"/>
        <v>255</v>
      </c>
      <c r="AX248" s="33">
        <v>255</v>
      </c>
      <c r="AY248" s="33">
        <f t="shared" si="79"/>
        <v>0</v>
      </c>
      <c r="BB248" s="103" t="str">
        <f t="shared" si="80"/>
        <v>Расчёт за 2010</v>
      </c>
      <c r="BF248" s="27" t="str">
        <f>IF(G248='База 2009'!AY253,"ДА","ПРОверитЬ")</f>
        <v>ПРОверитЬ</v>
      </c>
    </row>
    <row r="249" spans="1:58">
      <c r="A249" s="31">
        <v>247</v>
      </c>
      <c r="B249" s="9" t="s">
        <v>518</v>
      </c>
      <c r="C249" s="6" t="s">
        <v>14</v>
      </c>
      <c r="D249" s="44"/>
      <c r="E249" s="48"/>
      <c r="F249" s="10">
        <v>50</v>
      </c>
      <c r="G249" s="32">
        <v>0</v>
      </c>
      <c r="H249" s="32">
        <f t="shared" si="88"/>
        <v>150</v>
      </c>
      <c r="I249" s="33"/>
      <c r="J249" s="33"/>
      <c r="K249" s="33"/>
      <c r="L249" s="33"/>
      <c r="M249" s="33"/>
      <c r="N249" s="33"/>
      <c r="O249" s="33"/>
      <c r="P249" s="32">
        <f t="shared" si="74"/>
        <v>150</v>
      </c>
      <c r="Q249" s="33">
        <v>150</v>
      </c>
      <c r="R249" s="32">
        <f t="shared" si="89"/>
        <v>0</v>
      </c>
      <c r="S249" s="32">
        <f t="shared" si="85"/>
        <v>150</v>
      </c>
      <c r="T249" s="33"/>
      <c r="U249" s="33">
        <v>50</v>
      </c>
      <c r="V249" s="33"/>
      <c r="W249" s="33"/>
      <c r="X249" s="33"/>
      <c r="Y249" s="33"/>
      <c r="Z249" s="33"/>
      <c r="AA249" s="32">
        <f t="shared" si="75"/>
        <v>200</v>
      </c>
      <c r="AB249" s="33">
        <v>500</v>
      </c>
      <c r="AC249" s="32">
        <f t="shared" si="76"/>
        <v>-300</v>
      </c>
      <c r="AD249" s="32">
        <f t="shared" si="90"/>
        <v>150</v>
      </c>
      <c r="AE249" s="33"/>
      <c r="AF249" s="33"/>
      <c r="AG249" s="33"/>
      <c r="AH249" s="33"/>
      <c r="AI249" s="33"/>
      <c r="AJ249" s="33"/>
      <c r="AK249" s="33"/>
      <c r="AL249" s="32">
        <f t="shared" si="71"/>
        <v>150</v>
      </c>
      <c r="AM249" s="33"/>
      <c r="AN249" s="32">
        <f t="shared" si="77"/>
        <v>-150</v>
      </c>
      <c r="AO249" s="32">
        <f t="shared" si="91"/>
        <v>150</v>
      </c>
      <c r="AP249" s="33"/>
      <c r="AQ249" s="33"/>
      <c r="AR249" s="33"/>
      <c r="AS249" s="33"/>
      <c r="AT249" s="33"/>
      <c r="AU249" s="33"/>
      <c r="AV249" s="33"/>
      <c r="AW249" s="32">
        <f t="shared" si="78"/>
        <v>150</v>
      </c>
      <c r="AX249" s="33"/>
      <c r="AY249" s="33">
        <f t="shared" si="79"/>
        <v>0</v>
      </c>
      <c r="BB249" s="103" t="str">
        <f t="shared" si="80"/>
        <v>Расчёт за 2010</v>
      </c>
      <c r="BF249" s="27" t="str">
        <f>IF(G249='База 2009'!AY254,"ДА","ПРОверитЬ")</f>
        <v>ДА</v>
      </c>
    </row>
    <row r="250" spans="1:58">
      <c r="A250" s="31">
        <v>248</v>
      </c>
      <c r="B250" s="9" t="s">
        <v>519</v>
      </c>
      <c r="C250" s="6" t="s">
        <v>23</v>
      </c>
      <c r="D250" s="10">
        <v>50</v>
      </c>
      <c r="E250" s="14" t="s">
        <v>520</v>
      </c>
      <c r="F250" s="10">
        <v>65</v>
      </c>
      <c r="G250" s="32">
        <v>-220</v>
      </c>
      <c r="H250" s="32">
        <f t="shared" si="88"/>
        <v>195</v>
      </c>
      <c r="I250" s="33"/>
      <c r="J250" s="33"/>
      <c r="K250" s="33"/>
      <c r="L250" s="33"/>
      <c r="M250" s="33"/>
      <c r="N250" s="33"/>
      <c r="O250" s="33"/>
      <c r="P250" s="32">
        <f t="shared" si="74"/>
        <v>195</v>
      </c>
      <c r="Q250" s="33"/>
      <c r="R250" s="32">
        <f t="shared" si="89"/>
        <v>-25</v>
      </c>
      <c r="S250" s="32">
        <f t="shared" si="85"/>
        <v>195</v>
      </c>
      <c r="T250" s="33"/>
      <c r="U250" s="33"/>
      <c r="V250" s="33"/>
      <c r="W250" s="33"/>
      <c r="X250" s="33"/>
      <c r="Y250" s="33"/>
      <c r="Z250" s="33"/>
      <c r="AA250" s="32">
        <f t="shared" si="75"/>
        <v>195</v>
      </c>
      <c r="AB250" s="33"/>
      <c r="AC250" s="32">
        <f t="shared" si="76"/>
        <v>170</v>
      </c>
      <c r="AD250" s="32">
        <f t="shared" si="90"/>
        <v>195</v>
      </c>
      <c r="AE250" s="33"/>
      <c r="AF250" s="33"/>
      <c r="AG250" s="33"/>
      <c r="AH250" s="33"/>
      <c r="AI250" s="33"/>
      <c r="AJ250" s="33"/>
      <c r="AK250" s="33"/>
      <c r="AL250" s="32">
        <f t="shared" ref="AL250:AL313" si="92">SUM(AD250:AK250)</f>
        <v>195</v>
      </c>
      <c r="AM250" s="33"/>
      <c r="AN250" s="32">
        <f t="shared" si="77"/>
        <v>365</v>
      </c>
      <c r="AO250" s="32">
        <f t="shared" si="91"/>
        <v>195</v>
      </c>
      <c r="AP250" s="33"/>
      <c r="AQ250" s="33"/>
      <c r="AR250" s="33"/>
      <c r="AS250" s="33"/>
      <c r="AT250" s="33"/>
      <c r="AU250" s="33"/>
      <c r="AV250" s="33"/>
      <c r="AW250" s="32">
        <f t="shared" si="78"/>
        <v>195</v>
      </c>
      <c r="AX250" s="33">
        <v>560</v>
      </c>
      <c r="AY250" s="33">
        <f t="shared" si="79"/>
        <v>0</v>
      </c>
      <c r="BB250" s="103" t="str">
        <f t="shared" si="80"/>
        <v>Расчёт за 2010</v>
      </c>
      <c r="BF250" s="27" t="str">
        <f>IF(G250='База 2009'!AY255,"ДА","ПРОверитЬ")</f>
        <v>ПРОверитЬ</v>
      </c>
    </row>
    <row r="251" spans="1:58">
      <c r="A251" s="31">
        <v>249</v>
      </c>
      <c r="B251" s="9" t="s">
        <v>521</v>
      </c>
      <c r="C251" s="6" t="s">
        <v>14</v>
      </c>
      <c r="D251" s="10">
        <v>120</v>
      </c>
      <c r="E251" s="14" t="s">
        <v>523</v>
      </c>
      <c r="F251" s="10">
        <v>140</v>
      </c>
      <c r="G251" s="32">
        <v>720</v>
      </c>
      <c r="H251" s="32">
        <f t="shared" si="88"/>
        <v>420</v>
      </c>
      <c r="I251" s="33"/>
      <c r="J251" s="33"/>
      <c r="K251" s="33"/>
      <c r="L251" s="33"/>
      <c r="M251" s="33"/>
      <c r="N251" s="33"/>
      <c r="O251" s="33"/>
      <c r="P251" s="32">
        <f t="shared" si="74"/>
        <v>420</v>
      </c>
      <c r="Q251" s="33">
        <v>1140</v>
      </c>
      <c r="R251" s="32">
        <f t="shared" si="89"/>
        <v>0</v>
      </c>
      <c r="S251" s="32">
        <f t="shared" si="85"/>
        <v>420</v>
      </c>
      <c r="T251" s="33"/>
      <c r="U251" s="33"/>
      <c r="V251" s="33"/>
      <c r="W251" s="33"/>
      <c r="X251" s="33"/>
      <c r="Y251" s="33"/>
      <c r="Z251" s="33"/>
      <c r="AA251" s="32">
        <f t="shared" si="75"/>
        <v>420</v>
      </c>
      <c r="AB251" s="33">
        <v>420</v>
      </c>
      <c r="AC251" s="32">
        <f t="shared" si="76"/>
        <v>0</v>
      </c>
      <c r="AD251" s="32">
        <f t="shared" si="90"/>
        <v>420</v>
      </c>
      <c r="AE251" s="33"/>
      <c r="AF251" s="33"/>
      <c r="AG251" s="33"/>
      <c r="AH251" s="33"/>
      <c r="AI251" s="33"/>
      <c r="AJ251" s="33"/>
      <c r="AK251" s="33"/>
      <c r="AL251" s="32">
        <f t="shared" si="92"/>
        <v>420</v>
      </c>
      <c r="AM251" s="33">
        <v>420</v>
      </c>
      <c r="AN251" s="32">
        <f t="shared" si="77"/>
        <v>0</v>
      </c>
      <c r="AO251" s="32">
        <f t="shared" si="91"/>
        <v>420</v>
      </c>
      <c r="AP251" s="33"/>
      <c r="AQ251" s="33"/>
      <c r="AR251" s="33"/>
      <c r="AS251" s="33"/>
      <c r="AT251" s="33"/>
      <c r="AU251" s="33"/>
      <c r="AV251" s="33"/>
      <c r="AW251" s="32">
        <f t="shared" si="78"/>
        <v>420</v>
      </c>
      <c r="AX251" s="33">
        <v>420</v>
      </c>
      <c r="AY251" s="33">
        <f t="shared" si="79"/>
        <v>0</v>
      </c>
      <c r="BB251" s="103" t="str">
        <f t="shared" si="80"/>
        <v>Расчёт за 2010</v>
      </c>
      <c r="BF251" s="27" t="str">
        <f>IF(G251='База 2009'!AY256,"ДА","ПРОверитЬ")</f>
        <v>ПРОверитЬ</v>
      </c>
    </row>
    <row r="252" spans="1:58">
      <c r="A252" s="31">
        <v>250</v>
      </c>
      <c r="B252" s="9" t="s">
        <v>524</v>
      </c>
      <c r="C252" s="6" t="s">
        <v>23</v>
      </c>
      <c r="D252" s="10">
        <v>50</v>
      </c>
      <c r="E252" s="14" t="s">
        <v>842</v>
      </c>
      <c r="F252" s="10">
        <v>70</v>
      </c>
      <c r="G252" s="32">
        <v>0</v>
      </c>
      <c r="H252" s="32">
        <f t="shared" si="88"/>
        <v>210</v>
      </c>
      <c r="I252" s="33"/>
      <c r="J252" s="33"/>
      <c r="K252" s="33"/>
      <c r="L252" s="33"/>
      <c r="M252" s="33"/>
      <c r="N252" s="33"/>
      <c r="O252" s="33"/>
      <c r="P252" s="32">
        <f t="shared" si="74"/>
        <v>210</v>
      </c>
      <c r="Q252" s="33">
        <v>840</v>
      </c>
      <c r="R252" s="32">
        <f t="shared" si="89"/>
        <v>-630</v>
      </c>
      <c r="S252" s="32">
        <f t="shared" si="85"/>
        <v>210</v>
      </c>
      <c r="T252" s="33">
        <v>50</v>
      </c>
      <c r="U252" s="33"/>
      <c r="V252" s="33"/>
      <c r="W252" s="33"/>
      <c r="X252" s="33"/>
      <c r="Y252" s="33"/>
      <c r="Z252" s="33"/>
      <c r="AA252" s="32">
        <f t="shared" si="75"/>
        <v>260</v>
      </c>
      <c r="AB252" s="33">
        <v>50</v>
      </c>
      <c r="AC252" s="32">
        <f t="shared" si="76"/>
        <v>-420</v>
      </c>
      <c r="AD252" s="32">
        <f t="shared" si="90"/>
        <v>210</v>
      </c>
      <c r="AE252" s="33"/>
      <c r="AF252" s="33"/>
      <c r="AG252" s="33"/>
      <c r="AH252" s="33"/>
      <c r="AI252" s="33"/>
      <c r="AJ252" s="33"/>
      <c r="AK252" s="33"/>
      <c r="AL252" s="32">
        <f t="shared" si="92"/>
        <v>210</v>
      </c>
      <c r="AM252" s="33"/>
      <c r="AN252" s="32">
        <f t="shared" si="77"/>
        <v>-210</v>
      </c>
      <c r="AO252" s="32">
        <f t="shared" si="91"/>
        <v>210</v>
      </c>
      <c r="AP252" s="33"/>
      <c r="AQ252" s="33"/>
      <c r="AR252" s="33"/>
      <c r="AS252" s="33"/>
      <c r="AT252" s="33"/>
      <c r="AU252" s="33"/>
      <c r="AV252" s="33"/>
      <c r="AW252" s="32">
        <f t="shared" si="78"/>
        <v>210</v>
      </c>
      <c r="AX252" s="33"/>
      <c r="AY252" s="33">
        <f t="shared" si="79"/>
        <v>0</v>
      </c>
      <c r="BB252" s="103" t="str">
        <f t="shared" si="80"/>
        <v>Расчёт за 2010</v>
      </c>
      <c r="BF252" s="27" t="str">
        <f>IF(G252='База 2009'!AY257,"ДА","ПРОверитЬ")</f>
        <v>ДА</v>
      </c>
    </row>
    <row r="253" spans="1:58">
      <c r="A253" s="31">
        <v>251</v>
      </c>
      <c r="B253" s="9" t="s">
        <v>526</v>
      </c>
      <c r="C253" s="6" t="s">
        <v>14</v>
      </c>
      <c r="D253" s="10">
        <v>220</v>
      </c>
      <c r="E253" s="14" t="s">
        <v>528</v>
      </c>
      <c r="F253" s="10">
        <v>235</v>
      </c>
      <c r="G253" s="32">
        <v>2115</v>
      </c>
      <c r="H253" s="32">
        <f t="shared" si="88"/>
        <v>705</v>
      </c>
      <c r="I253" s="33"/>
      <c r="J253" s="33"/>
      <c r="K253" s="33"/>
      <c r="L253" s="33"/>
      <c r="M253" s="33"/>
      <c r="N253" s="33"/>
      <c r="O253" s="33"/>
      <c r="P253" s="32">
        <f t="shared" si="74"/>
        <v>705</v>
      </c>
      <c r="Q253" s="33"/>
      <c r="R253" s="32">
        <f t="shared" si="89"/>
        <v>2820</v>
      </c>
      <c r="S253" s="32">
        <f t="shared" si="85"/>
        <v>705</v>
      </c>
      <c r="T253" s="33"/>
      <c r="U253" s="33"/>
      <c r="V253" s="33"/>
      <c r="W253" s="33"/>
      <c r="X253" s="33"/>
      <c r="Y253" s="33"/>
      <c r="Z253" s="33"/>
      <c r="AA253" s="32">
        <f t="shared" si="75"/>
        <v>705</v>
      </c>
      <c r="AB253" s="33"/>
      <c r="AC253" s="32">
        <f t="shared" si="76"/>
        <v>3525</v>
      </c>
      <c r="AD253" s="32">
        <f t="shared" si="90"/>
        <v>705</v>
      </c>
      <c r="AE253" s="33"/>
      <c r="AF253" s="33"/>
      <c r="AG253" s="33"/>
      <c r="AH253" s="33"/>
      <c r="AI253" s="33"/>
      <c r="AJ253" s="33"/>
      <c r="AK253" s="33"/>
      <c r="AL253" s="32">
        <f t="shared" si="92"/>
        <v>705</v>
      </c>
      <c r="AM253" s="33"/>
      <c r="AN253" s="32">
        <f t="shared" si="77"/>
        <v>4230</v>
      </c>
      <c r="AO253" s="32">
        <f t="shared" si="91"/>
        <v>705</v>
      </c>
      <c r="AP253" s="33"/>
      <c r="AQ253" s="33"/>
      <c r="AR253" s="33"/>
      <c r="AS253" s="33"/>
      <c r="AT253" s="33"/>
      <c r="AU253" s="33"/>
      <c r="AV253" s="33"/>
      <c r="AW253" s="32">
        <f t="shared" si="78"/>
        <v>705</v>
      </c>
      <c r="AX253" s="33"/>
      <c r="AY253" s="33">
        <f t="shared" si="79"/>
        <v>4935</v>
      </c>
      <c r="BB253" s="103" t="str">
        <f t="shared" si="80"/>
        <v>Долг</v>
      </c>
      <c r="BF253" s="27" t="str">
        <f>IF(G253='База 2009'!AY258,"ДА","ПРОверитЬ")</f>
        <v>ПРОверитЬ</v>
      </c>
    </row>
    <row r="254" spans="1:58">
      <c r="A254" s="31">
        <v>252</v>
      </c>
      <c r="B254" s="9" t="s">
        <v>529</v>
      </c>
      <c r="C254" s="6" t="s">
        <v>23</v>
      </c>
      <c r="D254" s="10">
        <v>70</v>
      </c>
      <c r="E254" s="14" t="s">
        <v>531</v>
      </c>
      <c r="F254" s="10">
        <v>90</v>
      </c>
      <c r="G254" s="32">
        <v>0</v>
      </c>
      <c r="H254" s="32">
        <f t="shared" si="88"/>
        <v>270</v>
      </c>
      <c r="I254" s="33"/>
      <c r="J254" s="33"/>
      <c r="K254" s="33">
        <v>64</v>
      </c>
      <c r="L254" s="33"/>
      <c r="M254" s="33"/>
      <c r="N254" s="33"/>
      <c r="O254" s="33"/>
      <c r="P254" s="32">
        <f t="shared" si="74"/>
        <v>334</v>
      </c>
      <c r="Q254" s="33">
        <v>1144</v>
      </c>
      <c r="R254" s="32">
        <f t="shared" si="89"/>
        <v>-810</v>
      </c>
      <c r="S254" s="32">
        <f t="shared" si="85"/>
        <v>270</v>
      </c>
      <c r="T254" s="33"/>
      <c r="U254" s="33"/>
      <c r="V254" s="33"/>
      <c r="W254" s="33"/>
      <c r="X254" s="33"/>
      <c r="Y254" s="33"/>
      <c r="Z254" s="33"/>
      <c r="AA254" s="32">
        <f t="shared" si="75"/>
        <v>270</v>
      </c>
      <c r="AB254" s="33"/>
      <c r="AC254" s="32">
        <f t="shared" si="76"/>
        <v>-540</v>
      </c>
      <c r="AD254" s="32">
        <f t="shared" si="90"/>
        <v>270</v>
      </c>
      <c r="AE254" s="33"/>
      <c r="AF254" s="33"/>
      <c r="AG254" s="33"/>
      <c r="AH254" s="33"/>
      <c r="AI254" s="33"/>
      <c r="AJ254" s="33"/>
      <c r="AK254" s="33"/>
      <c r="AL254" s="32">
        <f t="shared" si="92"/>
        <v>270</v>
      </c>
      <c r="AM254" s="33"/>
      <c r="AN254" s="32">
        <f t="shared" si="77"/>
        <v>-270</v>
      </c>
      <c r="AO254" s="32">
        <f t="shared" si="91"/>
        <v>270</v>
      </c>
      <c r="AP254" s="33"/>
      <c r="AQ254" s="33"/>
      <c r="AR254" s="33"/>
      <c r="AS254" s="33"/>
      <c r="AT254" s="33"/>
      <c r="AU254" s="33"/>
      <c r="AV254" s="33"/>
      <c r="AW254" s="32">
        <f t="shared" si="78"/>
        <v>270</v>
      </c>
      <c r="AX254" s="33"/>
      <c r="AY254" s="33">
        <f t="shared" si="79"/>
        <v>0</v>
      </c>
      <c r="BB254" s="103" t="str">
        <f t="shared" si="80"/>
        <v>Расчёт за 2010</v>
      </c>
      <c r="BF254" s="27" t="str">
        <f>IF(G254='База 2009'!AY259,"ДА","ПРОверитЬ")</f>
        <v>ПРОверитЬ</v>
      </c>
    </row>
    <row r="255" spans="1:58">
      <c r="A255" s="31">
        <v>253</v>
      </c>
      <c r="B255" s="9" t="s">
        <v>1077</v>
      </c>
      <c r="C255" s="6" t="s">
        <v>14</v>
      </c>
      <c r="D255" s="10">
        <v>35</v>
      </c>
      <c r="E255" s="14" t="s">
        <v>1035</v>
      </c>
      <c r="F255" s="10">
        <v>35</v>
      </c>
      <c r="G255" s="32">
        <v>0</v>
      </c>
      <c r="H255" s="32">
        <f t="shared" si="88"/>
        <v>105</v>
      </c>
      <c r="I255" s="33"/>
      <c r="J255" s="33"/>
      <c r="K255" s="33"/>
      <c r="L255" s="33"/>
      <c r="M255" s="33"/>
      <c r="N255" s="33"/>
      <c r="O255" s="33"/>
      <c r="P255" s="32">
        <f t="shared" si="74"/>
        <v>105</v>
      </c>
      <c r="Q255" s="33">
        <v>420</v>
      </c>
      <c r="R255" s="32">
        <f t="shared" si="89"/>
        <v>-315</v>
      </c>
      <c r="S255" s="32">
        <f t="shared" si="85"/>
        <v>105</v>
      </c>
      <c r="T255" s="33"/>
      <c r="U255" s="33"/>
      <c r="V255" s="33"/>
      <c r="W255" s="33"/>
      <c r="X255" s="33"/>
      <c r="Y255" s="33"/>
      <c r="Z255" s="33"/>
      <c r="AA255" s="32">
        <f t="shared" si="75"/>
        <v>105</v>
      </c>
      <c r="AB255" s="33"/>
      <c r="AC255" s="32">
        <f t="shared" si="76"/>
        <v>-210</v>
      </c>
      <c r="AD255" s="99">
        <f t="shared" si="90"/>
        <v>105</v>
      </c>
      <c r="AE255" s="100"/>
      <c r="AF255" s="100"/>
      <c r="AG255" s="100"/>
      <c r="AH255" s="100"/>
      <c r="AI255" s="100"/>
      <c r="AJ255" s="100"/>
      <c r="AK255" s="100"/>
      <c r="AL255" s="99">
        <f t="shared" si="92"/>
        <v>105</v>
      </c>
      <c r="AM255" s="100"/>
      <c r="AN255" s="99">
        <f t="shared" si="77"/>
        <v>-105</v>
      </c>
      <c r="AO255" s="99">
        <f t="shared" si="91"/>
        <v>105</v>
      </c>
      <c r="AP255" s="100"/>
      <c r="AQ255" s="100"/>
      <c r="AR255" s="100"/>
      <c r="AS255" s="100"/>
      <c r="AT255" s="100"/>
      <c r="AU255" s="100"/>
      <c r="AV255" s="100"/>
      <c r="AW255" s="99">
        <f t="shared" si="78"/>
        <v>105</v>
      </c>
      <c r="AX255" s="100"/>
      <c r="AY255" s="100">
        <f t="shared" si="79"/>
        <v>0</v>
      </c>
      <c r="BB255" s="103" t="str">
        <f t="shared" si="80"/>
        <v>Расчёт за 2010</v>
      </c>
      <c r="BF255" s="27" t="str">
        <f>IF(G255='База 2009'!AY260,"ДА","ПРОверитЬ")</f>
        <v>ДА</v>
      </c>
    </row>
    <row r="256" spans="1:58">
      <c r="A256" s="31">
        <v>254</v>
      </c>
      <c r="B256" s="11" t="s">
        <v>534</v>
      </c>
      <c r="C256" s="34" t="s">
        <v>30</v>
      </c>
      <c r="D256" s="12"/>
      <c r="E256" s="35"/>
      <c r="F256" s="12"/>
      <c r="G256" s="36">
        <v>1200</v>
      </c>
      <c r="H256" s="96">
        <f t="shared" si="88"/>
        <v>0</v>
      </c>
      <c r="I256" s="97"/>
      <c r="J256" s="97"/>
      <c r="K256" s="97"/>
      <c r="L256" s="97"/>
      <c r="M256" s="97"/>
      <c r="N256" s="97"/>
      <c r="O256" s="97"/>
      <c r="P256" s="96">
        <f t="shared" si="74"/>
        <v>0</v>
      </c>
      <c r="Q256" s="97"/>
      <c r="R256" s="96">
        <f t="shared" si="89"/>
        <v>1200</v>
      </c>
      <c r="S256" s="96">
        <f t="shared" ref="S256:S277" si="93">F256*3</f>
        <v>0</v>
      </c>
      <c r="T256" s="97"/>
      <c r="U256" s="97"/>
      <c r="V256" s="97"/>
      <c r="W256" s="97"/>
      <c r="X256" s="97"/>
      <c r="Y256" s="97"/>
      <c r="Z256" s="97"/>
      <c r="AA256" s="96">
        <f t="shared" si="75"/>
        <v>0</v>
      </c>
      <c r="AB256" s="97"/>
      <c r="AC256" s="96">
        <f t="shared" si="76"/>
        <v>1200</v>
      </c>
      <c r="AD256" s="96">
        <f t="shared" si="90"/>
        <v>0</v>
      </c>
      <c r="AE256" s="97"/>
      <c r="AF256" s="97"/>
      <c r="AG256" s="97"/>
      <c r="AH256" s="97"/>
      <c r="AI256" s="97"/>
      <c r="AJ256" s="97"/>
      <c r="AK256" s="97"/>
      <c r="AL256" s="96">
        <f t="shared" si="92"/>
        <v>0</v>
      </c>
      <c r="AM256" s="97"/>
      <c r="AN256" s="96">
        <f t="shared" si="77"/>
        <v>1200</v>
      </c>
      <c r="AO256" s="96">
        <f t="shared" si="91"/>
        <v>0</v>
      </c>
      <c r="AP256" s="97"/>
      <c r="AQ256" s="97"/>
      <c r="AR256" s="97"/>
      <c r="AS256" s="97"/>
      <c r="AT256" s="97"/>
      <c r="AU256" s="97"/>
      <c r="AV256" s="97"/>
      <c r="AW256" s="96">
        <f t="shared" si="78"/>
        <v>0</v>
      </c>
      <c r="AX256" s="97"/>
      <c r="AY256" s="97">
        <f t="shared" si="79"/>
        <v>1200</v>
      </c>
      <c r="BB256" s="103" t="str">
        <f t="shared" si="80"/>
        <v>Долг</v>
      </c>
      <c r="BF256" s="27" t="str">
        <f>IF(G256='База 2009'!AY261,"ДА","ПРОверитЬ")</f>
        <v>ПРОверитЬ</v>
      </c>
    </row>
    <row r="257" spans="1:58">
      <c r="A257" s="31">
        <v>255</v>
      </c>
      <c r="B257" s="11" t="s">
        <v>535</v>
      </c>
      <c r="C257" s="34" t="s">
        <v>30</v>
      </c>
      <c r="D257" s="12"/>
      <c r="E257" s="35"/>
      <c r="F257" s="12"/>
      <c r="G257" s="36">
        <v>1680</v>
      </c>
      <c r="H257" s="96">
        <f t="shared" si="88"/>
        <v>0</v>
      </c>
      <c r="I257" s="97"/>
      <c r="J257" s="97"/>
      <c r="K257" s="97"/>
      <c r="L257" s="97"/>
      <c r="M257" s="97"/>
      <c r="N257" s="97"/>
      <c r="O257" s="97"/>
      <c r="P257" s="96">
        <f t="shared" si="74"/>
        <v>0</v>
      </c>
      <c r="Q257" s="97"/>
      <c r="R257" s="96">
        <f t="shared" si="89"/>
        <v>1680</v>
      </c>
      <c r="S257" s="96">
        <f t="shared" si="93"/>
        <v>0</v>
      </c>
      <c r="T257" s="97"/>
      <c r="U257" s="97"/>
      <c r="V257" s="97"/>
      <c r="W257" s="97"/>
      <c r="X257" s="97"/>
      <c r="Y257" s="97"/>
      <c r="Z257" s="97"/>
      <c r="AA257" s="96">
        <f t="shared" si="75"/>
        <v>0</v>
      </c>
      <c r="AB257" s="97"/>
      <c r="AC257" s="96">
        <f t="shared" si="76"/>
        <v>1680</v>
      </c>
      <c r="AD257" s="96">
        <f t="shared" si="90"/>
        <v>0</v>
      </c>
      <c r="AE257" s="97"/>
      <c r="AF257" s="97"/>
      <c r="AG257" s="97"/>
      <c r="AH257" s="97"/>
      <c r="AI257" s="97"/>
      <c r="AJ257" s="97"/>
      <c r="AK257" s="97"/>
      <c r="AL257" s="96">
        <f t="shared" si="92"/>
        <v>0</v>
      </c>
      <c r="AM257" s="97"/>
      <c r="AN257" s="96">
        <f t="shared" si="77"/>
        <v>1680</v>
      </c>
      <c r="AO257" s="96">
        <f t="shared" si="91"/>
        <v>0</v>
      </c>
      <c r="AP257" s="97"/>
      <c r="AQ257" s="97"/>
      <c r="AR257" s="97"/>
      <c r="AS257" s="97"/>
      <c r="AT257" s="97"/>
      <c r="AU257" s="97"/>
      <c r="AV257" s="97"/>
      <c r="AW257" s="96">
        <f t="shared" si="78"/>
        <v>0</v>
      </c>
      <c r="AX257" s="97"/>
      <c r="AY257" s="97">
        <f t="shared" si="79"/>
        <v>1680</v>
      </c>
      <c r="BB257" s="103" t="str">
        <f t="shared" si="80"/>
        <v>Долг</v>
      </c>
      <c r="BF257" s="27" t="str">
        <f>IF(G257='База 2009'!AY262,"ДА","ПРОверитЬ")</f>
        <v>ПРОверитЬ</v>
      </c>
    </row>
    <row r="258" spans="1:58">
      <c r="A258" s="31">
        <v>256</v>
      </c>
      <c r="B258" s="9" t="s">
        <v>536</v>
      </c>
      <c r="C258" s="6" t="s">
        <v>23</v>
      </c>
      <c r="D258" s="10">
        <v>70</v>
      </c>
      <c r="E258" s="14" t="s">
        <v>12</v>
      </c>
      <c r="F258" s="10">
        <v>70</v>
      </c>
      <c r="G258" s="32">
        <v>0</v>
      </c>
      <c r="H258" s="32">
        <f t="shared" si="88"/>
        <v>210</v>
      </c>
      <c r="I258" s="33"/>
      <c r="J258" s="33"/>
      <c r="K258" s="33"/>
      <c r="L258" s="33"/>
      <c r="M258" s="33"/>
      <c r="N258" s="33"/>
      <c r="O258" s="33"/>
      <c r="P258" s="32">
        <f t="shared" si="74"/>
        <v>210</v>
      </c>
      <c r="Q258" s="33">
        <v>210</v>
      </c>
      <c r="R258" s="32">
        <f t="shared" si="89"/>
        <v>0</v>
      </c>
      <c r="S258" s="32">
        <f t="shared" si="93"/>
        <v>210</v>
      </c>
      <c r="T258" s="33"/>
      <c r="U258" s="33"/>
      <c r="V258" s="33"/>
      <c r="W258" s="33"/>
      <c r="X258" s="33"/>
      <c r="Y258" s="33"/>
      <c r="Z258" s="33"/>
      <c r="AA258" s="32">
        <f t="shared" si="75"/>
        <v>210</v>
      </c>
      <c r="AB258" s="33">
        <v>210</v>
      </c>
      <c r="AC258" s="32">
        <f t="shared" si="76"/>
        <v>0</v>
      </c>
      <c r="AD258" s="99">
        <f t="shared" si="90"/>
        <v>210</v>
      </c>
      <c r="AE258" s="100"/>
      <c r="AF258" s="100"/>
      <c r="AG258" s="100"/>
      <c r="AH258" s="100"/>
      <c r="AI258" s="100"/>
      <c r="AJ258" s="100"/>
      <c r="AK258" s="100"/>
      <c r="AL258" s="99">
        <f t="shared" si="92"/>
        <v>210</v>
      </c>
      <c r="AM258" s="100"/>
      <c r="AN258" s="99">
        <f t="shared" si="77"/>
        <v>210</v>
      </c>
      <c r="AO258" s="99">
        <f t="shared" si="91"/>
        <v>210</v>
      </c>
      <c r="AP258" s="100"/>
      <c r="AQ258" s="100"/>
      <c r="AR258" s="100"/>
      <c r="AS258" s="100"/>
      <c r="AT258" s="100"/>
      <c r="AU258" s="100"/>
      <c r="AV258" s="100"/>
      <c r="AW258" s="99">
        <f t="shared" si="78"/>
        <v>210</v>
      </c>
      <c r="AX258" s="100">
        <v>420</v>
      </c>
      <c r="AY258" s="100">
        <f t="shared" si="79"/>
        <v>0</v>
      </c>
      <c r="BB258" s="103" t="str">
        <f t="shared" si="80"/>
        <v>Расчёт за 2010</v>
      </c>
      <c r="BF258" s="27" t="str">
        <f>IF(G258='База 2009'!AY263,"ДА","ПРОверитЬ")</f>
        <v>ДА</v>
      </c>
    </row>
    <row r="259" spans="1:58">
      <c r="A259" s="31">
        <v>257</v>
      </c>
      <c r="B259" s="11" t="s">
        <v>538</v>
      </c>
      <c r="C259" s="34" t="s">
        <v>30</v>
      </c>
      <c r="D259" s="12"/>
      <c r="E259" s="35"/>
      <c r="F259" s="12"/>
      <c r="G259" s="36">
        <v>3120</v>
      </c>
      <c r="H259" s="96">
        <f t="shared" si="88"/>
        <v>0</v>
      </c>
      <c r="I259" s="97"/>
      <c r="J259" s="97"/>
      <c r="K259" s="97"/>
      <c r="L259" s="97"/>
      <c r="M259" s="97"/>
      <c r="N259" s="97"/>
      <c r="O259" s="97"/>
      <c r="P259" s="96">
        <f t="shared" ref="P259:P322" si="94">SUM(H259:O259)</f>
        <v>0</v>
      </c>
      <c r="Q259" s="97"/>
      <c r="R259" s="96">
        <f t="shared" si="89"/>
        <v>3120</v>
      </c>
      <c r="S259" s="96">
        <f t="shared" si="93"/>
        <v>0</v>
      </c>
      <c r="T259" s="97"/>
      <c r="U259" s="97"/>
      <c r="V259" s="97"/>
      <c r="W259" s="97"/>
      <c r="X259" s="97"/>
      <c r="Y259" s="97"/>
      <c r="Z259" s="97"/>
      <c r="AA259" s="96">
        <f t="shared" ref="AA259:AA322" si="95">SUM(S259:Z259)</f>
        <v>0</v>
      </c>
      <c r="AB259" s="97"/>
      <c r="AC259" s="96">
        <f t="shared" ref="AC259:AC322" si="96">R259+AA259-AB259</f>
        <v>3120</v>
      </c>
      <c r="AD259" s="96">
        <f t="shared" si="90"/>
        <v>0</v>
      </c>
      <c r="AE259" s="97"/>
      <c r="AF259" s="97"/>
      <c r="AG259" s="97"/>
      <c r="AH259" s="97"/>
      <c r="AI259" s="97"/>
      <c r="AJ259" s="97"/>
      <c r="AK259" s="97"/>
      <c r="AL259" s="96">
        <f t="shared" si="92"/>
        <v>0</v>
      </c>
      <c r="AM259" s="97"/>
      <c r="AN259" s="96">
        <f t="shared" ref="AN259:AN322" si="97">AC259+AL259-AM259</f>
        <v>3120</v>
      </c>
      <c r="AO259" s="96">
        <f t="shared" si="91"/>
        <v>0</v>
      </c>
      <c r="AP259" s="97"/>
      <c r="AQ259" s="97"/>
      <c r="AR259" s="97"/>
      <c r="AS259" s="97"/>
      <c r="AT259" s="97"/>
      <c r="AU259" s="97"/>
      <c r="AV259" s="97"/>
      <c r="AW259" s="96">
        <f t="shared" ref="AW259:AW322" si="98">SUM(AO259:AV259)</f>
        <v>0</v>
      </c>
      <c r="AX259" s="97"/>
      <c r="AY259" s="97">
        <f t="shared" ref="AY259:AY322" si="99">AN259+AW259-AX259</f>
        <v>3120</v>
      </c>
      <c r="BB259" s="103" t="str">
        <f t="shared" ref="BB259:BB322" si="100">IF(AY259=0,"Расчёт за 2010",IF(AY259&lt;0,"Предоплата за 2011","Долг"))</f>
        <v>Долг</v>
      </c>
      <c r="BF259" s="27" t="str">
        <f>IF(G259='База 2009'!AY264,"ДА","ПРОверитЬ")</f>
        <v>ПРОверитЬ</v>
      </c>
    </row>
    <row r="260" spans="1:58">
      <c r="A260" s="31">
        <v>258</v>
      </c>
      <c r="B260" s="9" t="s">
        <v>539</v>
      </c>
      <c r="C260" s="6" t="s">
        <v>23</v>
      </c>
      <c r="D260" s="10">
        <v>50</v>
      </c>
      <c r="E260" s="14" t="s">
        <v>541</v>
      </c>
      <c r="F260" s="10">
        <v>70</v>
      </c>
      <c r="G260" s="32">
        <v>-840</v>
      </c>
      <c r="H260" s="32">
        <f t="shared" si="88"/>
        <v>210</v>
      </c>
      <c r="I260" s="33"/>
      <c r="J260" s="33"/>
      <c r="K260" s="33"/>
      <c r="L260" s="33"/>
      <c r="M260" s="33"/>
      <c r="N260" s="33"/>
      <c r="O260" s="33"/>
      <c r="P260" s="32">
        <f t="shared" si="94"/>
        <v>210</v>
      </c>
      <c r="Q260" s="33"/>
      <c r="R260" s="32">
        <f t="shared" si="89"/>
        <v>-630</v>
      </c>
      <c r="S260" s="32">
        <f t="shared" si="93"/>
        <v>210</v>
      </c>
      <c r="T260" s="33"/>
      <c r="U260" s="33"/>
      <c r="V260" s="33"/>
      <c r="W260" s="33"/>
      <c r="X260" s="33"/>
      <c r="Y260" s="33"/>
      <c r="Z260" s="33"/>
      <c r="AA260" s="32">
        <f t="shared" si="95"/>
        <v>210</v>
      </c>
      <c r="AB260" s="33"/>
      <c r="AC260" s="32">
        <f t="shared" si="96"/>
        <v>-420</v>
      </c>
      <c r="AD260" s="99">
        <f t="shared" si="90"/>
        <v>210</v>
      </c>
      <c r="AE260" s="100"/>
      <c r="AF260" s="100"/>
      <c r="AG260" s="100"/>
      <c r="AH260" s="100"/>
      <c r="AI260" s="100"/>
      <c r="AJ260" s="100"/>
      <c r="AK260" s="100"/>
      <c r="AL260" s="99">
        <f t="shared" si="92"/>
        <v>210</v>
      </c>
      <c r="AM260" s="100"/>
      <c r="AN260" s="99">
        <f t="shared" si="97"/>
        <v>-210</v>
      </c>
      <c r="AO260" s="99">
        <f t="shared" si="91"/>
        <v>210</v>
      </c>
      <c r="AP260" s="100"/>
      <c r="AQ260" s="100"/>
      <c r="AR260" s="100"/>
      <c r="AS260" s="100"/>
      <c r="AT260" s="100"/>
      <c r="AU260" s="100"/>
      <c r="AV260" s="100"/>
      <c r="AW260" s="99">
        <f t="shared" si="98"/>
        <v>210</v>
      </c>
      <c r="AX260" s="100"/>
      <c r="AY260" s="100">
        <f t="shared" si="99"/>
        <v>0</v>
      </c>
      <c r="BB260" s="103" t="str">
        <f t="shared" si="100"/>
        <v>Расчёт за 2010</v>
      </c>
      <c r="BF260" s="27" t="str">
        <f>IF(G260='База 2009'!AY265,"ДА","ПРОверитЬ")</f>
        <v>ПРОверитЬ</v>
      </c>
    </row>
    <row r="261" spans="1:58">
      <c r="A261" s="31">
        <v>259</v>
      </c>
      <c r="B261" s="9" t="s">
        <v>868</v>
      </c>
      <c r="C261" s="6" t="s">
        <v>14</v>
      </c>
      <c r="D261" s="10"/>
      <c r="E261" s="14" t="s">
        <v>869</v>
      </c>
      <c r="F261" s="10">
        <v>85</v>
      </c>
      <c r="G261" s="32">
        <v>0</v>
      </c>
      <c r="H261" s="32">
        <f t="shared" ref="H261:H277" si="101">F261*3</f>
        <v>255</v>
      </c>
      <c r="I261" s="33"/>
      <c r="J261" s="33"/>
      <c r="K261" s="33"/>
      <c r="L261" s="33"/>
      <c r="M261" s="33"/>
      <c r="N261" s="33"/>
      <c r="O261" s="33"/>
      <c r="P261" s="32">
        <f t="shared" si="94"/>
        <v>255</v>
      </c>
      <c r="Q261" s="33">
        <v>255</v>
      </c>
      <c r="R261" s="32">
        <f t="shared" si="89"/>
        <v>0</v>
      </c>
      <c r="S261" s="32">
        <f t="shared" si="93"/>
        <v>255</v>
      </c>
      <c r="T261" s="33"/>
      <c r="U261" s="33"/>
      <c r="V261" s="33"/>
      <c r="W261" s="33"/>
      <c r="X261" s="33"/>
      <c r="Y261" s="33"/>
      <c r="Z261" s="33"/>
      <c r="AA261" s="32">
        <f t="shared" si="95"/>
        <v>255</v>
      </c>
      <c r="AB261" s="33">
        <v>255</v>
      </c>
      <c r="AC261" s="32">
        <f t="shared" si="96"/>
        <v>0</v>
      </c>
      <c r="AD261" s="99">
        <f t="shared" si="90"/>
        <v>255</v>
      </c>
      <c r="AE261" s="100"/>
      <c r="AF261" s="100"/>
      <c r="AG261" s="100"/>
      <c r="AH261" s="100"/>
      <c r="AI261" s="100"/>
      <c r="AJ261" s="100"/>
      <c r="AK261" s="100"/>
      <c r="AL261" s="99">
        <f t="shared" si="92"/>
        <v>255</v>
      </c>
      <c r="AM261" s="100">
        <v>255</v>
      </c>
      <c r="AN261" s="99">
        <f t="shared" si="97"/>
        <v>0</v>
      </c>
      <c r="AO261" s="99">
        <f t="shared" si="91"/>
        <v>255</v>
      </c>
      <c r="AP261" s="100"/>
      <c r="AQ261" s="100"/>
      <c r="AR261" s="100"/>
      <c r="AS261" s="100"/>
      <c r="AT261" s="100"/>
      <c r="AU261" s="100"/>
      <c r="AV261" s="100"/>
      <c r="AW261" s="99">
        <f t="shared" si="98"/>
        <v>255</v>
      </c>
      <c r="AX261" s="100">
        <v>255</v>
      </c>
      <c r="AY261" s="100">
        <f t="shared" si="99"/>
        <v>0</v>
      </c>
      <c r="BB261" s="103" t="str">
        <f t="shared" si="100"/>
        <v>Расчёт за 2010</v>
      </c>
      <c r="BF261" s="27" t="str">
        <f>IF(G261='База 2009'!AY266,"ДА","ПРОверитЬ")</f>
        <v>ДА</v>
      </c>
    </row>
    <row r="262" spans="1:58">
      <c r="A262" s="31">
        <v>260</v>
      </c>
      <c r="B262" s="9" t="s">
        <v>543</v>
      </c>
      <c r="C262" s="6" t="s">
        <v>23</v>
      </c>
      <c r="D262" s="10">
        <v>70</v>
      </c>
      <c r="E262" s="14" t="s">
        <v>545</v>
      </c>
      <c r="F262" s="10">
        <v>70</v>
      </c>
      <c r="G262" s="32">
        <v>0</v>
      </c>
      <c r="H262" s="32">
        <f t="shared" si="101"/>
        <v>210</v>
      </c>
      <c r="I262" s="33"/>
      <c r="J262" s="33"/>
      <c r="K262" s="33"/>
      <c r="L262" s="33"/>
      <c r="M262" s="33"/>
      <c r="N262" s="33"/>
      <c r="O262" s="33"/>
      <c r="P262" s="32">
        <f t="shared" si="94"/>
        <v>210</v>
      </c>
      <c r="Q262" s="33">
        <v>210</v>
      </c>
      <c r="R262" s="32">
        <f t="shared" si="89"/>
        <v>0</v>
      </c>
      <c r="S262" s="32">
        <f t="shared" si="93"/>
        <v>210</v>
      </c>
      <c r="T262" s="33"/>
      <c r="U262" s="33"/>
      <c r="V262" s="33"/>
      <c r="W262" s="33"/>
      <c r="X262" s="33"/>
      <c r="Y262" s="33"/>
      <c r="Z262" s="33"/>
      <c r="AA262" s="32">
        <f t="shared" si="95"/>
        <v>210</v>
      </c>
      <c r="AB262" s="33">
        <v>210</v>
      </c>
      <c r="AC262" s="32">
        <f t="shared" si="96"/>
        <v>0</v>
      </c>
      <c r="AD262" s="99">
        <f t="shared" si="90"/>
        <v>210</v>
      </c>
      <c r="AE262" s="100"/>
      <c r="AF262" s="100"/>
      <c r="AG262" s="100"/>
      <c r="AH262" s="100"/>
      <c r="AI262" s="100"/>
      <c r="AJ262" s="100"/>
      <c r="AK262" s="100"/>
      <c r="AL262" s="99">
        <f t="shared" si="92"/>
        <v>210</v>
      </c>
      <c r="AM262" s="100">
        <v>210</v>
      </c>
      <c r="AN262" s="99">
        <f t="shared" si="97"/>
        <v>0</v>
      </c>
      <c r="AO262" s="99">
        <f t="shared" si="91"/>
        <v>210</v>
      </c>
      <c r="AP262" s="100"/>
      <c r="AQ262" s="100"/>
      <c r="AR262" s="100"/>
      <c r="AS262" s="100"/>
      <c r="AT262" s="100"/>
      <c r="AU262" s="100"/>
      <c r="AV262" s="100"/>
      <c r="AW262" s="99">
        <f t="shared" si="98"/>
        <v>210</v>
      </c>
      <c r="AX262" s="100">
        <v>210</v>
      </c>
      <c r="AY262" s="100">
        <f t="shared" si="99"/>
        <v>0</v>
      </c>
      <c r="BB262" s="103" t="str">
        <f t="shared" si="100"/>
        <v>Расчёт за 2010</v>
      </c>
      <c r="BF262" s="27" t="str">
        <f>IF(G262='База 2009'!AY267,"ДА","ПРОверитЬ")</f>
        <v>ДА</v>
      </c>
    </row>
    <row r="263" spans="1:58">
      <c r="A263" s="31">
        <v>261</v>
      </c>
      <c r="B263" s="9" t="s">
        <v>546</v>
      </c>
      <c r="C263" s="6" t="s">
        <v>14</v>
      </c>
      <c r="D263" s="10">
        <v>100</v>
      </c>
      <c r="E263" s="14" t="s">
        <v>548</v>
      </c>
      <c r="F263" s="10">
        <v>125</v>
      </c>
      <c r="G263" s="32">
        <v>0</v>
      </c>
      <c r="H263" s="32">
        <f t="shared" si="101"/>
        <v>375</v>
      </c>
      <c r="I263" s="33"/>
      <c r="J263" s="33"/>
      <c r="K263" s="33"/>
      <c r="L263" s="33"/>
      <c r="M263" s="33"/>
      <c r="N263" s="33"/>
      <c r="O263" s="33"/>
      <c r="P263" s="32">
        <f t="shared" si="94"/>
        <v>375</v>
      </c>
      <c r="Q263" s="33">
        <v>750</v>
      </c>
      <c r="R263" s="32">
        <f t="shared" si="89"/>
        <v>-375</v>
      </c>
      <c r="S263" s="32">
        <f t="shared" si="93"/>
        <v>375</v>
      </c>
      <c r="T263" s="33"/>
      <c r="U263" s="33"/>
      <c r="V263" s="33"/>
      <c r="W263" s="33"/>
      <c r="X263" s="33"/>
      <c r="Y263" s="33"/>
      <c r="Z263" s="33"/>
      <c r="AA263" s="32">
        <f t="shared" si="95"/>
        <v>375</v>
      </c>
      <c r="AB263" s="33"/>
      <c r="AC263" s="32">
        <f t="shared" si="96"/>
        <v>0</v>
      </c>
      <c r="AD263" s="99">
        <f t="shared" si="90"/>
        <v>375</v>
      </c>
      <c r="AE263" s="100"/>
      <c r="AF263" s="100"/>
      <c r="AG263" s="100"/>
      <c r="AH263" s="100"/>
      <c r="AI263" s="100"/>
      <c r="AJ263" s="100"/>
      <c r="AK263" s="100"/>
      <c r="AL263" s="99">
        <f t="shared" si="92"/>
        <v>375</v>
      </c>
      <c r="AM263" s="100">
        <v>750</v>
      </c>
      <c r="AN263" s="99">
        <f t="shared" si="97"/>
        <v>-375</v>
      </c>
      <c r="AO263" s="99">
        <f t="shared" si="91"/>
        <v>375</v>
      </c>
      <c r="AP263" s="100"/>
      <c r="AQ263" s="100"/>
      <c r="AR263" s="100"/>
      <c r="AS263" s="100"/>
      <c r="AT263" s="100"/>
      <c r="AU263" s="100"/>
      <c r="AV263" s="100"/>
      <c r="AW263" s="99">
        <f t="shared" si="98"/>
        <v>375</v>
      </c>
      <c r="AX263" s="100"/>
      <c r="AY263" s="100">
        <f t="shared" si="99"/>
        <v>0</v>
      </c>
      <c r="BB263" s="103" t="str">
        <f t="shared" si="100"/>
        <v>Расчёт за 2010</v>
      </c>
      <c r="BF263" s="27" t="str">
        <f>IF(G263='База 2009'!AY268,"ДА","ПРОверитЬ")</f>
        <v>ПРОверитЬ</v>
      </c>
    </row>
    <row r="264" spans="1:58">
      <c r="A264" s="31">
        <v>262</v>
      </c>
      <c r="B264" s="9" t="s">
        <v>549</v>
      </c>
      <c r="C264" s="6" t="s">
        <v>23</v>
      </c>
      <c r="D264" s="10">
        <v>70</v>
      </c>
      <c r="E264" s="14" t="s">
        <v>550</v>
      </c>
      <c r="F264" s="10">
        <v>85</v>
      </c>
      <c r="G264" s="32">
        <v>0</v>
      </c>
      <c r="H264" s="32">
        <f t="shared" si="101"/>
        <v>255</v>
      </c>
      <c r="I264" s="33"/>
      <c r="J264" s="33"/>
      <c r="K264" s="33"/>
      <c r="L264" s="33"/>
      <c r="M264" s="33"/>
      <c r="N264" s="33"/>
      <c r="O264" s="33"/>
      <c r="P264" s="32">
        <f t="shared" si="94"/>
        <v>255</v>
      </c>
      <c r="Q264" s="33"/>
      <c r="R264" s="32">
        <f t="shared" si="89"/>
        <v>255</v>
      </c>
      <c r="S264" s="32">
        <f t="shared" si="93"/>
        <v>255</v>
      </c>
      <c r="T264" s="33"/>
      <c r="U264" s="33"/>
      <c r="V264" s="33"/>
      <c r="W264" s="33"/>
      <c r="X264" s="33"/>
      <c r="Y264" s="33"/>
      <c r="Z264" s="33"/>
      <c r="AA264" s="32">
        <f t="shared" si="95"/>
        <v>255</v>
      </c>
      <c r="AB264" s="33"/>
      <c r="AC264" s="32">
        <f t="shared" si="96"/>
        <v>510</v>
      </c>
      <c r="AD264" s="99">
        <f t="shared" si="90"/>
        <v>255</v>
      </c>
      <c r="AE264" s="100"/>
      <c r="AF264" s="100"/>
      <c r="AG264" s="100"/>
      <c r="AH264" s="100"/>
      <c r="AI264" s="100"/>
      <c r="AJ264" s="100"/>
      <c r="AK264" s="100"/>
      <c r="AL264" s="99">
        <f t="shared" si="92"/>
        <v>255</v>
      </c>
      <c r="AM264" s="100"/>
      <c r="AN264" s="99">
        <f t="shared" si="97"/>
        <v>765</v>
      </c>
      <c r="AO264" s="99">
        <f t="shared" si="91"/>
        <v>255</v>
      </c>
      <c r="AP264" s="100"/>
      <c r="AQ264" s="100"/>
      <c r="AR264" s="100"/>
      <c r="AS264" s="100"/>
      <c r="AT264" s="100"/>
      <c r="AU264" s="100"/>
      <c r="AV264" s="100"/>
      <c r="AW264" s="99">
        <f t="shared" si="98"/>
        <v>255</v>
      </c>
      <c r="AX264" s="100"/>
      <c r="AY264" s="100">
        <f t="shared" si="99"/>
        <v>1020</v>
      </c>
      <c r="BB264" s="103" t="str">
        <f t="shared" si="100"/>
        <v>Долг</v>
      </c>
      <c r="BF264" s="27" t="str">
        <f>IF(G264='База 2009'!AY269,"ДА","ПРОверитЬ")</f>
        <v>ДА</v>
      </c>
    </row>
    <row r="265" spans="1:58">
      <c r="A265" s="31">
        <v>263</v>
      </c>
      <c r="B265" s="9" t="s">
        <v>551</v>
      </c>
      <c r="C265" s="6" t="s">
        <v>23</v>
      </c>
      <c r="D265" s="10">
        <v>50</v>
      </c>
      <c r="E265" s="14" t="s">
        <v>12</v>
      </c>
      <c r="F265" s="10">
        <v>50</v>
      </c>
      <c r="G265" s="32">
        <v>-150</v>
      </c>
      <c r="H265" s="32">
        <f t="shared" si="101"/>
        <v>150</v>
      </c>
      <c r="I265" s="33"/>
      <c r="J265" s="33"/>
      <c r="K265" s="33"/>
      <c r="L265" s="33"/>
      <c r="M265" s="33"/>
      <c r="N265" s="33"/>
      <c r="O265" s="33"/>
      <c r="P265" s="32">
        <f t="shared" si="94"/>
        <v>150</v>
      </c>
      <c r="Q265" s="33"/>
      <c r="R265" s="32">
        <f t="shared" si="89"/>
        <v>0</v>
      </c>
      <c r="S265" s="32">
        <f t="shared" si="93"/>
        <v>150</v>
      </c>
      <c r="T265" s="33"/>
      <c r="U265" s="33"/>
      <c r="V265" s="33"/>
      <c r="W265" s="33"/>
      <c r="X265" s="33"/>
      <c r="Y265" s="33"/>
      <c r="Z265" s="33"/>
      <c r="AA265" s="32">
        <f t="shared" si="95"/>
        <v>150</v>
      </c>
      <c r="AB265" s="33"/>
      <c r="AC265" s="32">
        <f t="shared" si="96"/>
        <v>150</v>
      </c>
      <c r="AD265" s="99">
        <f t="shared" si="90"/>
        <v>150</v>
      </c>
      <c r="AE265" s="100"/>
      <c r="AF265" s="100"/>
      <c r="AG265" s="100"/>
      <c r="AH265" s="100"/>
      <c r="AI265" s="100">
        <v>150</v>
      </c>
      <c r="AJ265" s="100"/>
      <c r="AK265" s="100"/>
      <c r="AL265" s="99">
        <f t="shared" si="92"/>
        <v>300</v>
      </c>
      <c r="AM265" s="100">
        <v>600</v>
      </c>
      <c r="AN265" s="99">
        <f t="shared" si="97"/>
        <v>-150</v>
      </c>
      <c r="AO265" s="99">
        <f t="shared" si="91"/>
        <v>150</v>
      </c>
      <c r="AP265" s="100"/>
      <c r="AQ265" s="100"/>
      <c r="AR265" s="100"/>
      <c r="AS265" s="100"/>
      <c r="AT265" s="100"/>
      <c r="AU265" s="100"/>
      <c r="AV265" s="100"/>
      <c r="AW265" s="99">
        <f t="shared" si="98"/>
        <v>150</v>
      </c>
      <c r="AX265" s="100"/>
      <c r="AY265" s="100">
        <f t="shared" si="99"/>
        <v>0</v>
      </c>
      <c r="BB265" s="103" t="str">
        <f t="shared" si="100"/>
        <v>Расчёт за 2010</v>
      </c>
      <c r="BF265" s="27" t="str">
        <f>IF(G265='База 2009'!AY270,"ДА","ПРОверитЬ")</f>
        <v>ПРОверитЬ</v>
      </c>
    </row>
    <row r="266" spans="1:58">
      <c r="A266" s="31">
        <v>264</v>
      </c>
      <c r="B266" s="9" t="s">
        <v>553</v>
      </c>
      <c r="C266" s="6" t="s">
        <v>14</v>
      </c>
      <c r="D266" s="10">
        <v>70</v>
      </c>
      <c r="E266" s="14" t="s">
        <v>554</v>
      </c>
      <c r="F266" s="10">
        <v>90</v>
      </c>
      <c r="G266" s="32">
        <v>0</v>
      </c>
      <c r="H266" s="32">
        <f t="shared" si="101"/>
        <v>270</v>
      </c>
      <c r="I266" s="33"/>
      <c r="J266" s="33"/>
      <c r="K266" s="33"/>
      <c r="L266" s="33"/>
      <c r="M266" s="33"/>
      <c r="N266" s="33"/>
      <c r="O266" s="33"/>
      <c r="P266" s="32">
        <f t="shared" si="94"/>
        <v>270</v>
      </c>
      <c r="Q266" s="33">
        <v>270</v>
      </c>
      <c r="R266" s="32">
        <f t="shared" si="89"/>
        <v>0</v>
      </c>
      <c r="S266" s="32">
        <f t="shared" si="93"/>
        <v>270</v>
      </c>
      <c r="T266" s="33"/>
      <c r="U266" s="33"/>
      <c r="V266" s="33"/>
      <c r="W266" s="33"/>
      <c r="X266" s="33"/>
      <c r="Y266" s="33"/>
      <c r="Z266" s="33"/>
      <c r="AA266" s="32">
        <f t="shared" si="95"/>
        <v>270</v>
      </c>
      <c r="AB266" s="33">
        <v>810</v>
      </c>
      <c r="AC266" s="32">
        <f t="shared" si="96"/>
        <v>-540</v>
      </c>
      <c r="AD266" s="99">
        <f t="shared" si="90"/>
        <v>270</v>
      </c>
      <c r="AE266" s="100"/>
      <c r="AF266" s="100"/>
      <c r="AG266" s="100"/>
      <c r="AH266" s="100"/>
      <c r="AI266" s="100"/>
      <c r="AJ266" s="100"/>
      <c r="AK266" s="100"/>
      <c r="AL266" s="99">
        <f t="shared" si="92"/>
        <v>270</v>
      </c>
      <c r="AM266" s="100"/>
      <c r="AN266" s="99">
        <f t="shared" si="97"/>
        <v>-270</v>
      </c>
      <c r="AO266" s="99">
        <f t="shared" si="91"/>
        <v>270</v>
      </c>
      <c r="AP266" s="100"/>
      <c r="AQ266" s="100"/>
      <c r="AR266" s="100"/>
      <c r="AS266" s="100"/>
      <c r="AT266" s="100"/>
      <c r="AU266" s="100"/>
      <c r="AV266" s="100"/>
      <c r="AW266" s="99">
        <f t="shared" si="98"/>
        <v>270</v>
      </c>
      <c r="AX266" s="100"/>
      <c r="AY266" s="100">
        <f t="shared" si="99"/>
        <v>0</v>
      </c>
      <c r="BB266" s="103" t="str">
        <f t="shared" si="100"/>
        <v>Расчёт за 2010</v>
      </c>
      <c r="BF266" s="27" t="str">
        <f>IF(G266='База 2009'!AY271,"ДА","ПРОверитЬ")</f>
        <v>ДА</v>
      </c>
    </row>
    <row r="267" spans="1:58">
      <c r="A267" s="31">
        <v>265</v>
      </c>
      <c r="B267" s="9" t="s">
        <v>555</v>
      </c>
      <c r="C267" s="6" t="s">
        <v>14</v>
      </c>
      <c r="D267" s="10">
        <v>100</v>
      </c>
      <c r="E267" s="14" t="s">
        <v>557</v>
      </c>
      <c r="F267" s="10">
        <v>130</v>
      </c>
      <c r="G267" s="32">
        <v>0</v>
      </c>
      <c r="H267" s="32">
        <f t="shared" si="101"/>
        <v>390</v>
      </c>
      <c r="I267" s="33"/>
      <c r="J267" s="33"/>
      <c r="K267" s="33"/>
      <c r="L267" s="33"/>
      <c r="M267" s="33"/>
      <c r="N267" s="33"/>
      <c r="O267" s="33"/>
      <c r="P267" s="32">
        <f t="shared" si="94"/>
        <v>390</v>
      </c>
      <c r="Q267" s="33">
        <v>390</v>
      </c>
      <c r="R267" s="32">
        <f t="shared" si="89"/>
        <v>0</v>
      </c>
      <c r="S267" s="32">
        <f t="shared" si="93"/>
        <v>390</v>
      </c>
      <c r="T267" s="33">
        <v>100</v>
      </c>
      <c r="U267" s="33">
        <v>204</v>
      </c>
      <c r="V267" s="33"/>
      <c r="W267" s="33"/>
      <c r="X267" s="33"/>
      <c r="Y267" s="33"/>
      <c r="Z267" s="33"/>
      <c r="AA267" s="32">
        <f t="shared" si="95"/>
        <v>694</v>
      </c>
      <c r="AB267" s="33">
        <v>694</v>
      </c>
      <c r="AC267" s="32">
        <f t="shared" si="96"/>
        <v>0</v>
      </c>
      <c r="AD267" s="99">
        <f t="shared" si="90"/>
        <v>390</v>
      </c>
      <c r="AE267" s="100">
        <v>50</v>
      </c>
      <c r="AF267" s="100"/>
      <c r="AG267" s="100"/>
      <c r="AH267" s="100"/>
      <c r="AI267" s="100"/>
      <c r="AJ267" s="100"/>
      <c r="AK267" s="100"/>
      <c r="AL267" s="99">
        <f t="shared" si="92"/>
        <v>440</v>
      </c>
      <c r="AM267" s="100">
        <v>440</v>
      </c>
      <c r="AN267" s="99">
        <f t="shared" si="97"/>
        <v>0</v>
      </c>
      <c r="AO267" s="99">
        <f t="shared" si="91"/>
        <v>390</v>
      </c>
      <c r="AP267" s="100"/>
      <c r="AQ267" s="100"/>
      <c r="AR267" s="100"/>
      <c r="AS267" s="100"/>
      <c r="AT267" s="100"/>
      <c r="AU267" s="100"/>
      <c r="AV267" s="100"/>
      <c r="AW267" s="99">
        <f t="shared" si="98"/>
        <v>390</v>
      </c>
      <c r="AX267" s="100">
        <v>1950</v>
      </c>
      <c r="AY267" s="100">
        <f t="shared" si="99"/>
        <v>-1560</v>
      </c>
      <c r="BB267" s="103" t="str">
        <f t="shared" si="100"/>
        <v>Предоплата за 2011</v>
      </c>
      <c r="BF267" s="27" t="str">
        <f>IF(G267='База 2009'!AY272,"ДА","ПРОверитЬ")</f>
        <v>ДА</v>
      </c>
    </row>
    <row r="268" spans="1:58">
      <c r="A268" s="31">
        <v>266</v>
      </c>
      <c r="B268" s="5" t="s">
        <v>558</v>
      </c>
      <c r="C268" s="6" t="s">
        <v>10</v>
      </c>
      <c r="D268" s="7">
        <v>90</v>
      </c>
      <c r="E268" s="14" t="s">
        <v>12</v>
      </c>
      <c r="F268" s="7">
        <v>90</v>
      </c>
      <c r="G268" s="32">
        <v>0</v>
      </c>
      <c r="H268" s="32">
        <f t="shared" si="101"/>
        <v>270</v>
      </c>
      <c r="I268" s="33"/>
      <c r="J268" s="33"/>
      <c r="K268" s="33"/>
      <c r="L268" s="33"/>
      <c r="M268" s="33"/>
      <c r="N268" s="33"/>
      <c r="O268" s="33"/>
      <c r="P268" s="32">
        <f t="shared" si="94"/>
        <v>270</v>
      </c>
      <c r="Q268" s="33"/>
      <c r="R268" s="32">
        <f t="shared" si="89"/>
        <v>270</v>
      </c>
      <c r="S268" s="32">
        <f t="shared" si="93"/>
        <v>270</v>
      </c>
      <c r="T268" s="33"/>
      <c r="U268" s="33"/>
      <c r="V268" s="33"/>
      <c r="W268" s="33"/>
      <c r="X268" s="33"/>
      <c r="Y268" s="33"/>
      <c r="Z268" s="33"/>
      <c r="AA268" s="32">
        <f t="shared" si="95"/>
        <v>270</v>
      </c>
      <c r="AB268" s="33">
        <v>540</v>
      </c>
      <c r="AC268" s="32">
        <f t="shared" si="96"/>
        <v>0</v>
      </c>
      <c r="AD268" s="99">
        <f t="shared" si="90"/>
        <v>270</v>
      </c>
      <c r="AE268" s="100"/>
      <c r="AF268" s="100"/>
      <c r="AG268" s="100"/>
      <c r="AH268" s="100"/>
      <c r="AI268" s="100"/>
      <c r="AJ268" s="100"/>
      <c r="AK268" s="100"/>
      <c r="AL268" s="99">
        <f t="shared" si="92"/>
        <v>270</v>
      </c>
      <c r="AM268" s="100"/>
      <c r="AN268" s="99">
        <f t="shared" si="97"/>
        <v>270</v>
      </c>
      <c r="AO268" s="99">
        <f t="shared" si="91"/>
        <v>270</v>
      </c>
      <c r="AP268" s="100"/>
      <c r="AQ268" s="100"/>
      <c r="AR268" s="100"/>
      <c r="AS268" s="100"/>
      <c r="AT268" s="100"/>
      <c r="AU268" s="100"/>
      <c r="AV268" s="100"/>
      <c r="AW268" s="99">
        <f t="shared" si="98"/>
        <v>270</v>
      </c>
      <c r="AX268" s="100">
        <v>540</v>
      </c>
      <c r="AY268" s="100">
        <f t="shared" si="99"/>
        <v>0</v>
      </c>
      <c r="BB268" s="103" t="str">
        <f t="shared" si="100"/>
        <v>Расчёт за 2010</v>
      </c>
      <c r="BF268" s="27" t="str">
        <f>IF(G268='База 2009'!AY273,"ДА","ПРОверитЬ")</f>
        <v>ДА</v>
      </c>
    </row>
    <row r="269" spans="1:58">
      <c r="A269" s="31">
        <v>267</v>
      </c>
      <c r="B269" s="5" t="s">
        <v>559</v>
      </c>
      <c r="C269" s="6" t="s">
        <v>10</v>
      </c>
      <c r="D269" s="7">
        <v>340</v>
      </c>
      <c r="E269" s="14" t="s">
        <v>560</v>
      </c>
      <c r="F269" s="7">
        <v>375</v>
      </c>
      <c r="G269" s="32">
        <v>0</v>
      </c>
      <c r="H269" s="32">
        <f t="shared" si="101"/>
        <v>1125</v>
      </c>
      <c r="I269" s="33"/>
      <c r="J269" s="33"/>
      <c r="K269" s="33"/>
      <c r="L269" s="33"/>
      <c r="M269" s="33"/>
      <c r="N269" s="33"/>
      <c r="O269" s="33"/>
      <c r="P269" s="32">
        <f t="shared" si="94"/>
        <v>1125</v>
      </c>
      <c r="Q269" s="33">
        <v>1125</v>
      </c>
      <c r="R269" s="32">
        <f t="shared" si="89"/>
        <v>0</v>
      </c>
      <c r="S269" s="32">
        <f t="shared" si="93"/>
        <v>1125</v>
      </c>
      <c r="T269" s="33"/>
      <c r="U269" s="33">
        <v>419.5</v>
      </c>
      <c r="V269" s="33"/>
      <c r="W269" s="33"/>
      <c r="X269" s="33"/>
      <c r="Y269" s="33"/>
      <c r="Z269" s="33"/>
      <c r="AA269" s="32">
        <f t="shared" si="95"/>
        <v>1544.5</v>
      </c>
      <c r="AB269" s="33">
        <v>1544.5</v>
      </c>
      <c r="AC269" s="32">
        <f t="shared" si="96"/>
        <v>0</v>
      </c>
      <c r="AD269" s="99">
        <f t="shared" si="90"/>
        <v>1125</v>
      </c>
      <c r="AE269" s="100">
        <v>50</v>
      </c>
      <c r="AF269" s="100"/>
      <c r="AG269" s="100"/>
      <c r="AH269" s="100"/>
      <c r="AI269" s="100"/>
      <c r="AJ269" s="100"/>
      <c r="AK269" s="100"/>
      <c r="AL269" s="99">
        <f t="shared" si="92"/>
        <v>1175</v>
      </c>
      <c r="AM269" s="100">
        <v>1125</v>
      </c>
      <c r="AN269" s="99">
        <f t="shared" si="97"/>
        <v>50</v>
      </c>
      <c r="AO269" s="99">
        <f t="shared" si="91"/>
        <v>1125</v>
      </c>
      <c r="AP269" s="100"/>
      <c r="AQ269" s="100"/>
      <c r="AR269" s="100"/>
      <c r="AS269" s="100"/>
      <c r="AT269" s="100"/>
      <c r="AU269" s="100"/>
      <c r="AV269" s="100"/>
      <c r="AW269" s="99">
        <f t="shared" si="98"/>
        <v>1125</v>
      </c>
      <c r="AX269" s="100">
        <v>1175</v>
      </c>
      <c r="AY269" s="100">
        <f t="shared" si="99"/>
        <v>0</v>
      </c>
      <c r="BB269" s="103" t="str">
        <f t="shared" si="100"/>
        <v>Расчёт за 2010</v>
      </c>
      <c r="BF269" s="27" t="str">
        <f>IF(G269='База 2009'!AY274,"ДА","ПРОверитЬ")</f>
        <v>ДА</v>
      </c>
    </row>
    <row r="270" spans="1:58">
      <c r="A270" s="31">
        <v>268</v>
      </c>
      <c r="B270" s="9" t="s">
        <v>561</v>
      </c>
      <c r="C270" s="6" t="s">
        <v>23</v>
      </c>
      <c r="D270" s="10">
        <v>70</v>
      </c>
      <c r="E270" s="14" t="s">
        <v>12</v>
      </c>
      <c r="F270" s="10">
        <v>70</v>
      </c>
      <c r="G270" s="32">
        <v>0</v>
      </c>
      <c r="H270" s="32">
        <f t="shared" si="101"/>
        <v>210</v>
      </c>
      <c r="I270" s="33"/>
      <c r="J270" s="33"/>
      <c r="K270" s="33"/>
      <c r="L270" s="33"/>
      <c r="M270" s="33"/>
      <c r="N270" s="33"/>
      <c r="O270" s="33"/>
      <c r="P270" s="32">
        <f t="shared" si="94"/>
        <v>210</v>
      </c>
      <c r="Q270" s="33">
        <v>420</v>
      </c>
      <c r="R270" s="32">
        <f t="shared" si="89"/>
        <v>-210</v>
      </c>
      <c r="S270" s="32">
        <f t="shared" si="93"/>
        <v>210</v>
      </c>
      <c r="T270" s="33"/>
      <c r="U270" s="33"/>
      <c r="V270" s="33"/>
      <c r="W270" s="33"/>
      <c r="X270" s="33"/>
      <c r="Y270" s="33"/>
      <c r="Z270" s="33"/>
      <c r="AA270" s="32">
        <f t="shared" si="95"/>
        <v>210</v>
      </c>
      <c r="AB270" s="33"/>
      <c r="AC270" s="32">
        <f t="shared" si="96"/>
        <v>0</v>
      </c>
      <c r="AD270" s="99">
        <f t="shared" si="90"/>
        <v>210</v>
      </c>
      <c r="AE270" s="100"/>
      <c r="AF270" s="100"/>
      <c r="AG270" s="100"/>
      <c r="AH270" s="100"/>
      <c r="AI270" s="100"/>
      <c r="AJ270" s="100"/>
      <c r="AK270" s="100"/>
      <c r="AL270" s="99">
        <f t="shared" si="92"/>
        <v>210</v>
      </c>
      <c r="AM270" s="100">
        <v>420</v>
      </c>
      <c r="AN270" s="99">
        <f t="shared" si="97"/>
        <v>-210</v>
      </c>
      <c r="AO270" s="99">
        <f t="shared" si="91"/>
        <v>210</v>
      </c>
      <c r="AP270" s="100"/>
      <c r="AQ270" s="100"/>
      <c r="AR270" s="100"/>
      <c r="AS270" s="100"/>
      <c r="AT270" s="100"/>
      <c r="AU270" s="100"/>
      <c r="AV270" s="100"/>
      <c r="AW270" s="99">
        <f t="shared" si="98"/>
        <v>210</v>
      </c>
      <c r="AX270" s="100"/>
      <c r="AY270" s="100">
        <f t="shared" si="99"/>
        <v>0</v>
      </c>
      <c r="BB270" s="103" t="str">
        <f t="shared" si="100"/>
        <v>Расчёт за 2010</v>
      </c>
      <c r="BF270" s="27" t="str">
        <f>IF(G270='База 2009'!AY275,"ДА","ПРОверитЬ")</f>
        <v>ПРОверитЬ</v>
      </c>
    </row>
    <row r="271" spans="1:58">
      <c r="A271" s="31">
        <v>269</v>
      </c>
      <c r="B271" s="9" t="s">
        <v>563</v>
      </c>
      <c r="C271" s="6" t="s">
        <v>23</v>
      </c>
      <c r="D271" s="10">
        <v>70</v>
      </c>
      <c r="E271" s="14" t="s">
        <v>565</v>
      </c>
      <c r="F271" s="10">
        <v>85</v>
      </c>
      <c r="G271" s="32">
        <v>0</v>
      </c>
      <c r="H271" s="32">
        <f t="shared" si="101"/>
        <v>255</v>
      </c>
      <c r="I271" s="33"/>
      <c r="J271" s="33"/>
      <c r="K271" s="33"/>
      <c r="L271" s="33"/>
      <c r="M271" s="33"/>
      <c r="N271" s="33"/>
      <c r="O271" s="33"/>
      <c r="P271" s="32">
        <f t="shared" si="94"/>
        <v>255</v>
      </c>
      <c r="Q271" s="33">
        <v>255</v>
      </c>
      <c r="R271" s="32">
        <f t="shared" si="89"/>
        <v>0</v>
      </c>
      <c r="S271" s="32">
        <f t="shared" si="93"/>
        <v>255</v>
      </c>
      <c r="T271" s="33"/>
      <c r="U271" s="33"/>
      <c r="V271" s="33"/>
      <c r="W271" s="33"/>
      <c r="X271" s="33"/>
      <c r="Y271" s="33"/>
      <c r="Z271" s="33"/>
      <c r="AA271" s="32">
        <f t="shared" si="95"/>
        <v>255</v>
      </c>
      <c r="AB271" s="33">
        <v>255</v>
      </c>
      <c r="AC271" s="32">
        <f t="shared" si="96"/>
        <v>0</v>
      </c>
      <c r="AD271" s="99">
        <f t="shared" si="90"/>
        <v>255</v>
      </c>
      <c r="AE271" s="100"/>
      <c r="AF271" s="100"/>
      <c r="AG271" s="100"/>
      <c r="AH271" s="100"/>
      <c r="AI271" s="100"/>
      <c r="AJ271" s="100"/>
      <c r="AK271" s="100"/>
      <c r="AL271" s="99">
        <f t="shared" si="92"/>
        <v>255</v>
      </c>
      <c r="AM271" s="100">
        <v>255</v>
      </c>
      <c r="AN271" s="99">
        <f t="shared" si="97"/>
        <v>0</v>
      </c>
      <c r="AO271" s="99">
        <f t="shared" si="91"/>
        <v>255</v>
      </c>
      <c r="AP271" s="100"/>
      <c r="AQ271" s="100"/>
      <c r="AR271" s="100"/>
      <c r="AS271" s="100"/>
      <c r="AT271" s="100"/>
      <c r="AU271" s="100"/>
      <c r="AV271" s="100"/>
      <c r="AW271" s="99">
        <f t="shared" si="98"/>
        <v>255</v>
      </c>
      <c r="AX271" s="100">
        <v>255</v>
      </c>
      <c r="AY271" s="100">
        <f t="shared" si="99"/>
        <v>0</v>
      </c>
      <c r="BB271" s="103" t="str">
        <f t="shared" si="100"/>
        <v>Расчёт за 2010</v>
      </c>
      <c r="BF271" s="27" t="str">
        <f>IF(G271='База 2009'!AY276,"ДА","ПРОверитЬ")</f>
        <v>ДА</v>
      </c>
    </row>
    <row r="272" spans="1:58">
      <c r="A272" s="31">
        <v>270</v>
      </c>
      <c r="B272" s="5" t="s">
        <v>566</v>
      </c>
      <c r="C272" s="6" t="s">
        <v>10</v>
      </c>
      <c r="D272" s="7">
        <v>185</v>
      </c>
      <c r="E272" s="14" t="s">
        <v>568</v>
      </c>
      <c r="F272" s="7">
        <v>200</v>
      </c>
      <c r="G272" s="32">
        <v>-400</v>
      </c>
      <c r="H272" s="32">
        <f t="shared" si="101"/>
        <v>600</v>
      </c>
      <c r="I272" s="33">
        <v>50</v>
      </c>
      <c r="J272" s="33"/>
      <c r="K272" s="33"/>
      <c r="L272" s="33"/>
      <c r="M272" s="33"/>
      <c r="N272" s="33"/>
      <c r="O272" s="33"/>
      <c r="P272" s="32">
        <f t="shared" si="94"/>
        <v>650</v>
      </c>
      <c r="Q272" s="33">
        <v>650</v>
      </c>
      <c r="R272" s="32">
        <f t="shared" si="89"/>
        <v>-400</v>
      </c>
      <c r="S272" s="32">
        <f t="shared" si="93"/>
        <v>600</v>
      </c>
      <c r="T272" s="33"/>
      <c r="U272" s="33"/>
      <c r="V272" s="33"/>
      <c r="W272" s="33"/>
      <c r="X272" s="33"/>
      <c r="Y272" s="33"/>
      <c r="Z272" s="33"/>
      <c r="AA272" s="32">
        <f t="shared" si="95"/>
        <v>600</v>
      </c>
      <c r="AB272" s="33">
        <v>600</v>
      </c>
      <c r="AC272" s="32">
        <f t="shared" si="96"/>
        <v>-400</v>
      </c>
      <c r="AD272" s="99">
        <f t="shared" si="90"/>
        <v>600</v>
      </c>
      <c r="AE272" s="100"/>
      <c r="AF272" s="100"/>
      <c r="AG272" s="100"/>
      <c r="AH272" s="100"/>
      <c r="AI272" s="100"/>
      <c r="AJ272" s="100"/>
      <c r="AK272" s="100"/>
      <c r="AL272" s="99">
        <f t="shared" si="92"/>
        <v>600</v>
      </c>
      <c r="AM272" s="100">
        <v>600</v>
      </c>
      <c r="AN272" s="99">
        <f t="shared" si="97"/>
        <v>-400</v>
      </c>
      <c r="AO272" s="99">
        <f t="shared" si="91"/>
        <v>600</v>
      </c>
      <c r="AP272" s="100"/>
      <c r="AQ272" s="100"/>
      <c r="AR272" s="100"/>
      <c r="AS272" s="100"/>
      <c r="AT272" s="100"/>
      <c r="AU272" s="100"/>
      <c r="AV272" s="100"/>
      <c r="AW272" s="99">
        <f t="shared" si="98"/>
        <v>600</v>
      </c>
      <c r="AX272" s="100">
        <v>800</v>
      </c>
      <c r="AY272" s="100">
        <f t="shared" si="99"/>
        <v>-600</v>
      </c>
      <c r="BB272" s="103" t="str">
        <f t="shared" si="100"/>
        <v>Предоплата за 2011</v>
      </c>
      <c r="BF272" s="27" t="str">
        <f>IF(G272='База 2009'!AY277,"ДА","ПРОверитЬ")</f>
        <v>ПРОверитЬ</v>
      </c>
    </row>
    <row r="273" spans="1:58">
      <c r="A273" s="31">
        <v>271</v>
      </c>
      <c r="B273" s="9" t="s">
        <v>569</v>
      </c>
      <c r="C273" s="6" t="s">
        <v>14</v>
      </c>
      <c r="D273" s="10">
        <v>400</v>
      </c>
      <c r="E273" s="14" t="s">
        <v>571</v>
      </c>
      <c r="F273" s="10">
        <v>425</v>
      </c>
      <c r="G273" s="32">
        <v>0</v>
      </c>
      <c r="H273" s="32">
        <f t="shared" si="101"/>
        <v>1275</v>
      </c>
      <c r="I273" s="33"/>
      <c r="J273" s="33"/>
      <c r="K273" s="33"/>
      <c r="L273" s="33"/>
      <c r="M273" s="33"/>
      <c r="N273" s="33"/>
      <c r="O273" s="33"/>
      <c r="P273" s="32">
        <f t="shared" si="94"/>
        <v>1275</v>
      </c>
      <c r="Q273" s="33">
        <v>10939</v>
      </c>
      <c r="R273" s="32">
        <f t="shared" si="89"/>
        <v>-9664</v>
      </c>
      <c r="S273" s="32">
        <f t="shared" si="93"/>
        <v>1275</v>
      </c>
      <c r="T273" s="33"/>
      <c r="U273" s="33">
        <v>50</v>
      </c>
      <c r="V273" s="33">
        <v>9664</v>
      </c>
      <c r="W273" s="33"/>
      <c r="X273" s="33"/>
      <c r="Y273" s="33"/>
      <c r="Z273" s="33"/>
      <c r="AA273" s="32">
        <f t="shared" si="95"/>
        <v>10989</v>
      </c>
      <c r="AB273" s="33">
        <v>1325</v>
      </c>
      <c r="AC273" s="32">
        <f t="shared" si="96"/>
        <v>0</v>
      </c>
      <c r="AD273" s="99">
        <f t="shared" si="90"/>
        <v>1275</v>
      </c>
      <c r="AE273" s="100"/>
      <c r="AF273" s="100"/>
      <c r="AG273" s="100"/>
      <c r="AH273" s="100"/>
      <c r="AI273" s="100"/>
      <c r="AJ273" s="100"/>
      <c r="AK273" s="100"/>
      <c r="AL273" s="99">
        <f t="shared" si="92"/>
        <v>1275</v>
      </c>
      <c r="AM273" s="100">
        <v>1275</v>
      </c>
      <c r="AN273" s="99">
        <f t="shared" si="97"/>
        <v>0</v>
      </c>
      <c r="AO273" s="99">
        <f t="shared" si="91"/>
        <v>1275</v>
      </c>
      <c r="AP273" s="100">
        <v>50</v>
      </c>
      <c r="AQ273" s="100"/>
      <c r="AR273" s="100"/>
      <c r="AS273" s="100"/>
      <c r="AT273" s="100">
        <v>150</v>
      </c>
      <c r="AU273" s="100"/>
      <c r="AV273" s="100"/>
      <c r="AW273" s="99">
        <f t="shared" si="98"/>
        <v>1475</v>
      </c>
      <c r="AX273" s="100">
        <v>1475</v>
      </c>
      <c r="AY273" s="100">
        <f t="shared" si="99"/>
        <v>0</v>
      </c>
      <c r="BB273" s="103" t="str">
        <f t="shared" si="100"/>
        <v>Расчёт за 2010</v>
      </c>
      <c r="BF273" s="27" t="str">
        <f>IF(G273='База 2009'!AY278,"ДА","ПРОверитЬ")</f>
        <v>ДА</v>
      </c>
    </row>
    <row r="274" spans="1:58">
      <c r="A274" s="31">
        <v>272</v>
      </c>
      <c r="B274" s="9" t="s">
        <v>572</v>
      </c>
      <c r="C274" s="6" t="s">
        <v>14</v>
      </c>
      <c r="D274" s="10">
        <v>120</v>
      </c>
      <c r="E274" s="14" t="s">
        <v>574</v>
      </c>
      <c r="F274" s="10">
        <v>145</v>
      </c>
      <c r="G274" s="32">
        <v>0</v>
      </c>
      <c r="H274" s="32">
        <f t="shared" si="101"/>
        <v>435</v>
      </c>
      <c r="I274" s="33"/>
      <c r="J274" s="33"/>
      <c r="K274" s="33"/>
      <c r="L274" s="33"/>
      <c r="M274" s="33"/>
      <c r="N274" s="33"/>
      <c r="O274" s="33"/>
      <c r="P274" s="32">
        <f t="shared" si="94"/>
        <v>435</v>
      </c>
      <c r="Q274" s="33">
        <v>435</v>
      </c>
      <c r="R274" s="32">
        <f t="shared" si="89"/>
        <v>0</v>
      </c>
      <c r="S274" s="32">
        <f t="shared" si="93"/>
        <v>435</v>
      </c>
      <c r="T274" s="33">
        <v>50</v>
      </c>
      <c r="U274" s="33"/>
      <c r="V274" s="33"/>
      <c r="W274" s="33"/>
      <c r="X274" s="33"/>
      <c r="Y274" s="33"/>
      <c r="Z274" s="33"/>
      <c r="AA274" s="32">
        <f t="shared" si="95"/>
        <v>485</v>
      </c>
      <c r="AB274" s="33">
        <v>920</v>
      </c>
      <c r="AC274" s="32">
        <f t="shared" si="96"/>
        <v>-435</v>
      </c>
      <c r="AD274" s="99">
        <f t="shared" si="90"/>
        <v>435</v>
      </c>
      <c r="AE274" s="100"/>
      <c r="AF274" s="100"/>
      <c r="AG274" s="100"/>
      <c r="AH274" s="100"/>
      <c r="AI274" s="100"/>
      <c r="AJ274" s="100"/>
      <c r="AK274" s="100"/>
      <c r="AL274" s="99">
        <f t="shared" si="92"/>
        <v>435</v>
      </c>
      <c r="AM274" s="100"/>
      <c r="AN274" s="99">
        <f t="shared" si="97"/>
        <v>0</v>
      </c>
      <c r="AO274" s="99">
        <f t="shared" si="91"/>
        <v>435</v>
      </c>
      <c r="AP274" s="100"/>
      <c r="AQ274" s="100"/>
      <c r="AR274" s="100"/>
      <c r="AS274" s="100"/>
      <c r="AT274" s="100"/>
      <c r="AU274" s="100"/>
      <c r="AV274" s="100"/>
      <c r="AW274" s="99">
        <f t="shared" si="98"/>
        <v>435</v>
      </c>
      <c r="AX274" s="100">
        <v>870</v>
      </c>
      <c r="AY274" s="100">
        <f t="shared" si="99"/>
        <v>-435</v>
      </c>
      <c r="BB274" s="103" t="str">
        <f t="shared" si="100"/>
        <v>Предоплата за 2011</v>
      </c>
      <c r="BF274" s="27" t="str">
        <f>IF(G274='База 2009'!AY279,"ДА","ПРОверитЬ")</f>
        <v>ДА</v>
      </c>
    </row>
    <row r="275" spans="1:58">
      <c r="A275" s="31">
        <v>273</v>
      </c>
      <c r="B275" s="9" t="s">
        <v>575</v>
      </c>
      <c r="C275" s="6" t="s">
        <v>23</v>
      </c>
      <c r="D275" s="10">
        <v>70</v>
      </c>
      <c r="E275" s="14" t="s">
        <v>577</v>
      </c>
      <c r="F275" s="10">
        <v>95</v>
      </c>
      <c r="G275" s="32">
        <v>0</v>
      </c>
      <c r="H275" s="32">
        <f t="shared" si="101"/>
        <v>285</v>
      </c>
      <c r="I275" s="33"/>
      <c r="J275" s="33"/>
      <c r="K275" s="33"/>
      <c r="L275" s="33"/>
      <c r="M275" s="33"/>
      <c r="N275" s="33"/>
      <c r="O275" s="33"/>
      <c r="P275" s="32">
        <f t="shared" si="94"/>
        <v>285</v>
      </c>
      <c r="Q275" s="33">
        <v>285</v>
      </c>
      <c r="R275" s="32">
        <f t="shared" si="89"/>
        <v>0</v>
      </c>
      <c r="S275" s="32">
        <f t="shared" si="93"/>
        <v>285</v>
      </c>
      <c r="T275" s="33"/>
      <c r="U275" s="33"/>
      <c r="V275" s="33"/>
      <c r="W275" s="33"/>
      <c r="X275" s="33"/>
      <c r="Y275" s="33"/>
      <c r="Z275" s="33"/>
      <c r="AA275" s="32">
        <f t="shared" si="95"/>
        <v>285</v>
      </c>
      <c r="AB275" s="33">
        <v>855</v>
      </c>
      <c r="AC275" s="32">
        <f t="shared" si="96"/>
        <v>-570</v>
      </c>
      <c r="AD275" s="99">
        <f t="shared" si="90"/>
        <v>285</v>
      </c>
      <c r="AE275" s="100">
        <v>50</v>
      </c>
      <c r="AF275" s="100"/>
      <c r="AG275" s="100"/>
      <c r="AH275" s="100"/>
      <c r="AI275" s="100"/>
      <c r="AJ275" s="100"/>
      <c r="AK275" s="100"/>
      <c r="AL275" s="99">
        <f t="shared" si="92"/>
        <v>335</v>
      </c>
      <c r="AM275" s="100">
        <v>50</v>
      </c>
      <c r="AN275" s="99">
        <f t="shared" si="97"/>
        <v>-285</v>
      </c>
      <c r="AO275" s="99">
        <f t="shared" si="91"/>
        <v>285</v>
      </c>
      <c r="AP275" s="100"/>
      <c r="AQ275" s="100"/>
      <c r="AR275" s="100"/>
      <c r="AS275" s="100"/>
      <c r="AT275" s="100"/>
      <c r="AU275" s="100"/>
      <c r="AV275" s="100"/>
      <c r="AW275" s="99">
        <f t="shared" si="98"/>
        <v>285</v>
      </c>
      <c r="AX275" s="100"/>
      <c r="AY275" s="100">
        <f t="shared" si="99"/>
        <v>0</v>
      </c>
      <c r="BB275" s="103" t="str">
        <f t="shared" si="100"/>
        <v>Расчёт за 2010</v>
      </c>
      <c r="BF275" s="27" t="str">
        <f>IF(G275='База 2009'!AY280,"ДА","ПРОверитЬ")</f>
        <v>ПРОверитЬ</v>
      </c>
    </row>
    <row r="276" spans="1:58">
      <c r="A276" s="31">
        <v>274</v>
      </c>
      <c r="B276" s="5" t="s">
        <v>578</v>
      </c>
      <c r="C276" s="6" t="s">
        <v>10</v>
      </c>
      <c r="D276" s="7">
        <v>70</v>
      </c>
      <c r="E276" s="14" t="s">
        <v>579</v>
      </c>
      <c r="F276" s="7">
        <v>70</v>
      </c>
      <c r="G276" s="32">
        <v>0</v>
      </c>
      <c r="H276" s="32">
        <f t="shared" si="101"/>
        <v>210</v>
      </c>
      <c r="I276" s="33"/>
      <c r="J276" s="33"/>
      <c r="K276" s="33"/>
      <c r="L276" s="33"/>
      <c r="M276" s="33"/>
      <c r="N276" s="33"/>
      <c r="O276" s="33"/>
      <c r="P276" s="32">
        <f t="shared" si="94"/>
        <v>210</v>
      </c>
      <c r="Q276" s="33"/>
      <c r="R276" s="32">
        <f t="shared" si="89"/>
        <v>210</v>
      </c>
      <c r="S276" s="32">
        <f t="shared" si="93"/>
        <v>210</v>
      </c>
      <c r="T276" s="33"/>
      <c r="U276" s="33"/>
      <c r="V276" s="33"/>
      <c r="W276" s="33"/>
      <c r="X276" s="33"/>
      <c r="Y276" s="33"/>
      <c r="Z276" s="33"/>
      <c r="AA276" s="32">
        <f t="shared" si="95"/>
        <v>210</v>
      </c>
      <c r="AB276" s="33"/>
      <c r="AC276" s="32">
        <f t="shared" si="96"/>
        <v>420</v>
      </c>
      <c r="AD276" s="99">
        <f t="shared" si="90"/>
        <v>210</v>
      </c>
      <c r="AE276" s="100"/>
      <c r="AF276" s="100">
        <v>100</v>
      </c>
      <c r="AG276" s="100"/>
      <c r="AH276" s="100"/>
      <c r="AI276" s="100"/>
      <c r="AJ276" s="100"/>
      <c r="AK276" s="100"/>
      <c r="AL276" s="99">
        <f t="shared" si="92"/>
        <v>310</v>
      </c>
      <c r="AM276" s="100">
        <v>470</v>
      </c>
      <c r="AN276" s="99">
        <f t="shared" si="97"/>
        <v>260</v>
      </c>
      <c r="AO276" s="99">
        <f t="shared" si="91"/>
        <v>210</v>
      </c>
      <c r="AP276" s="100"/>
      <c r="AQ276" s="100"/>
      <c r="AR276" s="100"/>
      <c r="AS276" s="100"/>
      <c r="AT276" s="100"/>
      <c r="AU276" s="100"/>
      <c r="AV276" s="100"/>
      <c r="AW276" s="99">
        <f t="shared" si="98"/>
        <v>210</v>
      </c>
      <c r="AX276" s="100">
        <v>470</v>
      </c>
      <c r="AY276" s="100">
        <f t="shared" si="99"/>
        <v>0</v>
      </c>
      <c r="BB276" s="103" t="str">
        <f t="shared" si="100"/>
        <v>Расчёт за 2010</v>
      </c>
      <c r="BF276" s="27" t="str">
        <f>IF(G276='База 2009'!AY281,"ДА","ПРОверитЬ")</f>
        <v>ПРОверитЬ</v>
      </c>
    </row>
    <row r="277" spans="1:58">
      <c r="A277" s="31">
        <v>275</v>
      </c>
      <c r="B277" s="9" t="s">
        <v>934</v>
      </c>
      <c r="C277" s="6" t="s">
        <v>14</v>
      </c>
      <c r="D277" s="10"/>
      <c r="E277" s="14" t="s">
        <v>948</v>
      </c>
      <c r="F277" s="10">
        <v>20</v>
      </c>
      <c r="G277" s="32">
        <v>252</v>
      </c>
      <c r="H277" s="32">
        <f t="shared" si="101"/>
        <v>60</v>
      </c>
      <c r="I277" s="33"/>
      <c r="J277" s="33"/>
      <c r="K277" s="33"/>
      <c r="L277" s="33"/>
      <c r="M277" s="33"/>
      <c r="N277" s="33"/>
      <c r="O277" s="33"/>
      <c r="P277" s="32">
        <f t="shared" si="94"/>
        <v>60</v>
      </c>
      <c r="Q277" s="33">
        <v>220</v>
      </c>
      <c r="R277" s="32">
        <f t="shared" si="89"/>
        <v>92</v>
      </c>
      <c r="S277" s="32">
        <f t="shared" si="93"/>
        <v>60</v>
      </c>
      <c r="T277" s="33"/>
      <c r="U277" s="33"/>
      <c r="V277" s="33"/>
      <c r="W277" s="33"/>
      <c r="X277" s="33"/>
      <c r="Y277" s="33"/>
      <c r="Z277" s="33"/>
      <c r="AA277" s="32">
        <f t="shared" si="95"/>
        <v>60</v>
      </c>
      <c r="AB277" s="33"/>
      <c r="AC277" s="32">
        <f t="shared" si="96"/>
        <v>152</v>
      </c>
      <c r="AD277" s="99">
        <f t="shared" si="90"/>
        <v>60</v>
      </c>
      <c r="AE277" s="100"/>
      <c r="AF277" s="100"/>
      <c r="AG277" s="100"/>
      <c r="AH277" s="100"/>
      <c r="AI277" s="100"/>
      <c r="AJ277" s="100"/>
      <c r="AK277" s="100"/>
      <c r="AL277" s="99">
        <f t="shared" si="92"/>
        <v>60</v>
      </c>
      <c r="AM277" s="100">
        <v>240</v>
      </c>
      <c r="AN277" s="99">
        <f t="shared" si="97"/>
        <v>-28</v>
      </c>
      <c r="AO277" s="99">
        <f t="shared" si="91"/>
        <v>60</v>
      </c>
      <c r="AP277" s="100"/>
      <c r="AQ277" s="100"/>
      <c r="AR277" s="100"/>
      <c r="AS277" s="100"/>
      <c r="AT277" s="100"/>
      <c r="AU277" s="100"/>
      <c r="AV277" s="100"/>
      <c r="AW277" s="99">
        <f t="shared" si="98"/>
        <v>60</v>
      </c>
      <c r="AX277" s="100">
        <v>32</v>
      </c>
      <c r="AY277" s="100">
        <f t="shared" si="99"/>
        <v>0</v>
      </c>
      <c r="BB277" s="103" t="str">
        <f t="shared" si="100"/>
        <v>Расчёт за 2010</v>
      </c>
      <c r="BF277" s="27" t="str">
        <f>IF(G277='База 2009'!AY282,"ДА","ПРОверитЬ")</f>
        <v>ПРОверитЬ</v>
      </c>
    </row>
    <row r="278" spans="1:58">
      <c r="A278" s="31">
        <v>276</v>
      </c>
      <c r="B278" s="94" t="s">
        <v>580</v>
      </c>
      <c r="C278" s="62" t="s">
        <v>23</v>
      </c>
      <c r="D278" s="63">
        <v>70</v>
      </c>
      <c r="E278" s="95" t="s">
        <v>12</v>
      </c>
      <c r="F278" s="63">
        <v>70</v>
      </c>
      <c r="G278" s="96">
        <v>1680</v>
      </c>
      <c r="H278" s="96">
        <v>0</v>
      </c>
      <c r="I278" s="97"/>
      <c r="J278" s="97"/>
      <c r="K278" s="97"/>
      <c r="L278" s="97"/>
      <c r="M278" s="97"/>
      <c r="N278" s="97"/>
      <c r="O278" s="97"/>
      <c r="P278" s="96">
        <f t="shared" si="94"/>
        <v>0</v>
      </c>
      <c r="Q278" s="97"/>
      <c r="R278" s="96">
        <f t="shared" si="89"/>
        <v>1680</v>
      </c>
      <c r="S278" s="96">
        <v>0</v>
      </c>
      <c r="T278" s="97"/>
      <c r="U278" s="97"/>
      <c r="V278" s="97"/>
      <c r="W278" s="97"/>
      <c r="X278" s="97"/>
      <c r="Y278" s="97"/>
      <c r="Z278" s="97"/>
      <c r="AA278" s="96">
        <f t="shared" si="95"/>
        <v>0</v>
      </c>
      <c r="AB278" s="97"/>
      <c r="AC278" s="96">
        <f t="shared" si="96"/>
        <v>1680</v>
      </c>
      <c r="AD278" s="96">
        <v>0</v>
      </c>
      <c r="AE278" s="97"/>
      <c r="AF278" s="97"/>
      <c r="AG278" s="97"/>
      <c r="AH278" s="97"/>
      <c r="AI278" s="97"/>
      <c r="AJ278" s="97"/>
      <c r="AK278" s="97"/>
      <c r="AL278" s="96">
        <f t="shared" si="92"/>
        <v>0</v>
      </c>
      <c r="AM278" s="97"/>
      <c r="AN278" s="96">
        <f t="shared" si="97"/>
        <v>1680</v>
      </c>
      <c r="AO278" s="96">
        <v>0</v>
      </c>
      <c r="AP278" s="97"/>
      <c r="AQ278" s="97"/>
      <c r="AR278" s="97"/>
      <c r="AS278" s="97"/>
      <c r="AT278" s="97"/>
      <c r="AU278" s="97"/>
      <c r="AV278" s="97"/>
      <c r="AW278" s="96">
        <f t="shared" si="98"/>
        <v>0</v>
      </c>
      <c r="AX278" s="97"/>
      <c r="AY278" s="97">
        <f t="shared" si="99"/>
        <v>1680</v>
      </c>
      <c r="BB278" s="103" t="str">
        <f t="shared" si="100"/>
        <v>Долг</v>
      </c>
      <c r="BF278" s="27" t="str">
        <f>IF(G278='База 2009'!AY283,"ДА","ПРОверитЬ")</f>
        <v>ПРОверитЬ</v>
      </c>
    </row>
    <row r="279" spans="1:58">
      <c r="A279" s="31">
        <v>277</v>
      </c>
      <c r="B279" s="9" t="s">
        <v>581</v>
      </c>
      <c r="C279" s="6" t="s">
        <v>14</v>
      </c>
      <c r="D279" s="10">
        <v>0</v>
      </c>
      <c r="E279" s="14" t="s">
        <v>12</v>
      </c>
      <c r="F279" s="10">
        <v>0</v>
      </c>
      <c r="G279" s="32">
        <v>0</v>
      </c>
      <c r="H279" s="32">
        <f>F279*3</f>
        <v>0</v>
      </c>
      <c r="I279" s="33"/>
      <c r="J279" s="33"/>
      <c r="K279" s="33"/>
      <c r="L279" s="33"/>
      <c r="M279" s="33"/>
      <c r="N279" s="33"/>
      <c r="O279" s="33"/>
      <c r="P279" s="32">
        <f t="shared" si="94"/>
        <v>0</v>
      </c>
      <c r="Q279" s="33"/>
      <c r="R279" s="32">
        <f t="shared" si="89"/>
        <v>0</v>
      </c>
      <c r="S279" s="32">
        <f>F279*3</f>
        <v>0</v>
      </c>
      <c r="T279" s="33"/>
      <c r="U279" s="33"/>
      <c r="V279" s="33"/>
      <c r="W279" s="33"/>
      <c r="X279" s="33"/>
      <c r="Y279" s="33"/>
      <c r="Z279" s="33"/>
      <c r="AA279" s="32">
        <f t="shared" si="95"/>
        <v>0</v>
      </c>
      <c r="AB279" s="33"/>
      <c r="AC279" s="32">
        <f t="shared" si="96"/>
        <v>0</v>
      </c>
      <c r="AD279" s="99">
        <f t="shared" ref="AD279:AD324" si="102">$F279*3</f>
        <v>0</v>
      </c>
      <c r="AE279" s="100"/>
      <c r="AF279" s="100"/>
      <c r="AG279" s="100"/>
      <c r="AH279" s="100"/>
      <c r="AI279" s="100"/>
      <c r="AJ279" s="100"/>
      <c r="AK279" s="100"/>
      <c r="AL279" s="99">
        <f t="shared" si="92"/>
        <v>0</v>
      </c>
      <c r="AM279" s="100"/>
      <c r="AN279" s="99">
        <f t="shared" si="97"/>
        <v>0</v>
      </c>
      <c r="AO279" s="99">
        <f t="shared" ref="AO279:AO324" si="103">$F279*3</f>
        <v>0</v>
      </c>
      <c r="AP279" s="100"/>
      <c r="AQ279" s="100"/>
      <c r="AR279" s="100"/>
      <c r="AS279" s="100"/>
      <c r="AT279" s="100"/>
      <c r="AU279" s="100"/>
      <c r="AV279" s="100"/>
      <c r="AW279" s="99">
        <f t="shared" si="98"/>
        <v>0</v>
      </c>
      <c r="AX279" s="100"/>
      <c r="AY279" s="100">
        <f t="shared" si="99"/>
        <v>0</v>
      </c>
      <c r="BB279" s="103" t="str">
        <f t="shared" si="100"/>
        <v>Расчёт за 2010</v>
      </c>
      <c r="BF279" s="27" t="str">
        <f>IF(G279='База 2009'!AY284,"ДА","ПРОверитЬ")</f>
        <v>ДА</v>
      </c>
    </row>
    <row r="280" spans="1:58">
      <c r="A280" s="31">
        <v>278</v>
      </c>
      <c r="B280" s="9" t="s">
        <v>583</v>
      </c>
      <c r="C280" s="6" t="s">
        <v>23</v>
      </c>
      <c r="D280" s="10">
        <v>100</v>
      </c>
      <c r="E280" s="14" t="s">
        <v>12</v>
      </c>
      <c r="F280" s="10">
        <v>50</v>
      </c>
      <c r="G280" s="32">
        <v>0</v>
      </c>
      <c r="H280" s="32">
        <v>300</v>
      </c>
      <c r="I280" s="33"/>
      <c r="J280" s="33">
        <v>50</v>
      </c>
      <c r="K280" s="33"/>
      <c r="L280" s="33"/>
      <c r="M280" s="33"/>
      <c r="N280" s="33"/>
      <c r="O280" s="33"/>
      <c r="P280" s="32">
        <f t="shared" si="94"/>
        <v>350</v>
      </c>
      <c r="Q280" s="33">
        <v>350</v>
      </c>
      <c r="R280" s="32">
        <f t="shared" si="89"/>
        <v>0</v>
      </c>
      <c r="S280" s="32">
        <v>200</v>
      </c>
      <c r="T280" s="98"/>
      <c r="U280" s="98"/>
      <c r="V280" s="98"/>
      <c r="W280" s="98"/>
      <c r="X280" s="98"/>
      <c r="Y280" s="98"/>
      <c r="Z280" s="98"/>
      <c r="AA280" s="32">
        <f t="shared" si="95"/>
        <v>200</v>
      </c>
      <c r="AB280" s="33">
        <v>200</v>
      </c>
      <c r="AC280" s="32">
        <f t="shared" si="96"/>
        <v>0</v>
      </c>
      <c r="AD280" s="99">
        <f t="shared" si="102"/>
        <v>150</v>
      </c>
      <c r="AE280" s="100"/>
      <c r="AF280" s="100"/>
      <c r="AG280" s="100"/>
      <c r="AH280" s="100"/>
      <c r="AI280" s="100"/>
      <c r="AJ280" s="100"/>
      <c r="AK280" s="100"/>
      <c r="AL280" s="99">
        <f t="shared" si="92"/>
        <v>150</v>
      </c>
      <c r="AM280" s="100">
        <v>300</v>
      </c>
      <c r="AN280" s="99">
        <f t="shared" si="97"/>
        <v>-150</v>
      </c>
      <c r="AO280" s="99">
        <f t="shared" si="103"/>
        <v>150</v>
      </c>
      <c r="AP280" s="100"/>
      <c r="AQ280" s="100"/>
      <c r="AR280" s="100"/>
      <c r="AS280" s="100"/>
      <c r="AT280" s="100"/>
      <c r="AU280" s="100"/>
      <c r="AV280" s="100"/>
      <c r="AW280" s="99">
        <f t="shared" si="98"/>
        <v>150</v>
      </c>
      <c r="AX280" s="100"/>
      <c r="AY280" s="100">
        <f t="shared" si="99"/>
        <v>0</v>
      </c>
      <c r="BB280" s="103" t="str">
        <f t="shared" si="100"/>
        <v>Расчёт за 2010</v>
      </c>
      <c r="BF280" s="27" t="str">
        <f>IF(G280='База 2009'!AY285,"ДА","ПРОверитЬ")</f>
        <v>ДА</v>
      </c>
    </row>
    <row r="281" spans="1:58">
      <c r="A281" s="31">
        <v>279</v>
      </c>
      <c r="B281" s="9" t="s">
        <v>960</v>
      </c>
      <c r="C281" s="6" t="s">
        <v>14</v>
      </c>
      <c r="D281" s="10"/>
      <c r="E281" s="14" t="s">
        <v>961</v>
      </c>
      <c r="F281" s="10">
        <v>50</v>
      </c>
      <c r="G281" s="32">
        <v>0</v>
      </c>
      <c r="H281" s="32">
        <f t="shared" ref="H281:H320" si="104">F281*3</f>
        <v>150</v>
      </c>
      <c r="I281" s="33"/>
      <c r="J281" s="33"/>
      <c r="K281" s="33"/>
      <c r="L281" s="33"/>
      <c r="M281" s="33"/>
      <c r="N281" s="33"/>
      <c r="O281" s="33"/>
      <c r="P281" s="32">
        <f t="shared" si="94"/>
        <v>150</v>
      </c>
      <c r="Q281" s="33">
        <v>150</v>
      </c>
      <c r="R281" s="32">
        <f t="shared" si="89"/>
        <v>0</v>
      </c>
      <c r="S281" s="32">
        <f t="shared" ref="S281:S320" si="105">F281*3</f>
        <v>150</v>
      </c>
      <c r="T281" s="33"/>
      <c r="U281" s="33"/>
      <c r="V281" s="33"/>
      <c r="W281" s="33"/>
      <c r="X281" s="33"/>
      <c r="Y281" s="33"/>
      <c r="Z281" s="33"/>
      <c r="AA281" s="32">
        <f t="shared" si="95"/>
        <v>150</v>
      </c>
      <c r="AB281" s="33">
        <v>150</v>
      </c>
      <c r="AC281" s="32">
        <f t="shared" si="96"/>
        <v>0</v>
      </c>
      <c r="AD281" s="99">
        <f t="shared" si="102"/>
        <v>150</v>
      </c>
      <c r="AE281" s="100"/>
      <c r="AF281" s="100"/>
      <c r="AG281" s="100"/>
      <c r="AH281" s="100"/>
      <c r="AI281" s="100"/>
      <c r="AJ281" s="100"/>
      <c r="AK281" s="100"/>
      <c r="AL281" s="99">
        <f t="shared" si="92"/>
        <v>150</v>
      </c>
      <c r="AM281" s="100">
        <v>150</v>
      </c>
      <c r="AN281" s="99">
        <f t="shared" si="97"/>
        <v>0</v>
      </c>
      <c r="AO281" s="99">
        <f t="shared" si="103"/>
        <v>150</v>
      </c>
      <c r="AP281" s="100"/>
      <c r="AQ281" s="100"/>
      <c r="AR281" s="100"/>
      <c r="AS281" s="100"/>
      <c r="AT281" s="100"/>
      <c r="AU281" s="100"/>
      <c r="AV281" s="100"/>
      <c r="AW281" s="99">
        <f t="shared" si="98"/>
        <v>150</v>
      </c>
      <c r="AX281" s="100">
        <v>150</v>
      </c>
      <c r="AY281" s="100">
        <f t="shared" si="99"/>
        <v>0</v>
      </c>
      <c r="BB281" s="103" t="str">
        <f t="shared" si="100"/>
        <v>Расчёт за 2010</v>
      </c>
      <c r="BF281" s="27" t="str">
        <f>IF(G281='База 2009'!AY286,"ДА","ПРОверитЬ")</f>
        <v>ДА</v>
      </c>
    </row>
    <row r="282" spans="1:58">
      <c r="A282" s="31">
        <v>280</v>
      </c>
      <c r="B282" s="9" t="s">
        <v>850</v>
      </c>
      <c r="C282" s="6" t="s">
        <v>14</v>
      </c>
      <c r="D282" s="10"/>
      <c r="E282" s="14" t="s">
        <v>893</v>
      </c>
      <c r="F282" s="10">
        <v>225</v>
      </c>
      <c r="G282" s="32">
        <v>0</v>
      </c>
      <c r="H282" s="32">
        <f t="shared" si="104"/>
        <v>675</v>
      </c>
      <c r="I282" s="33"/>
      <c r="J282" s="33"/>
      <c r="K282" s="33"/>
      <c r="L282" s="33"/>
      <c r="M282" s="33"/>
      <c r="N282" s="33"/>
      <c r="O282" s="33"/>
      <c r="P282" s="32">
        <f t="shared" si="94"/>
        <v>675</v>
      </c>
      <c r="Q282" s="33">
        <v>675</v>
      </c>
      <c r="R282" s="32">
        <f t="shared" si="89"/>
        <v>0</v>
      </c>
      <c r="S282" s="32">
        <f t="shared" si="105"/>
        <v>675</v>
      </c>
      <c r="T282" s="33">
        <v>50</v>
      </c>
      <c r="U282" s="33">
        <v>50</v>
      </c>
      <c r="V282" s="33"/>
      <c r="W282" s="33"/>
      <c r="X282" s="33"/>
      <c r="Y282" s="33"/>
      <c r="Z282" s="33"/>
      <c r="AA282" s="32">
        <f t="shared" si="95"/>
        <v>775</v>
      </c>
      <c r="AB282" s="33"/>
      <c r="AC282" s="32">
        <f t="shared" si="96"/>
        <v>775</v>
      </c>
      <c r="AD282" s="99">
        <f t="shared" si="102"/>
        <v>675</v>
      </c>
      <c r="AE282" s="100"/>
      <c r="AF282" s="100"/>
      <c r="AG282" s="100"/>
      <c r="AH282" s="100"/>
      <c r="AI282" s="100"/>
      <c r="AJ282" s="100"/>
      <c r="AK282" s="100"/>
      <c r="AL282" s="99">
        <f t="shared" si="92"/>
        <v>675</v>
      </c>
      <c r="AM282" s="100"/>
      <c r="AN282" s="99">
        <f t="shared" si="97"/>
        <v>1450</v>
      </c>
      <c r="AO282" s="99">
        <f t="shared" si="103"/>
        <v>675</v>
      </c>
      <c r="AP282" s="100">
        <v>50</v>
      </c>
      <c r="AQ282" s="100"/>
      <c r="AR282" s="100"/>
      <c r="AS282" s="100"/>
      <c r="AT282" s="100"/>
      <c r="AU282" s="100"/>
      <c r="AV282" s="100"/>
      <c r="AW282" s="99">
        <f t="shared" si="98"/>
        <v>725</v>
      </c>
      <c r="AX282" s="100">
        <v>2175</v>
      </c>
      <c r="AY282" s="100">
        <f t="shared" si="99"/>
        <v>0</v>
      </c>
      <c r="BB282" s="103" t="str">
        <f t="shared" si="100"/>
        <v>Расчёт за 2010</v>
      </c>
      <c r="BF282" s="27" t="str">
        <f>IF(G282='База 2009'!AY287,"ДА","ПРОверитЬ")</f>
        <v>ДА</v>
      </c>
    </row>
    <row r="283" spans="1:58">
      <c r="A283" s="31">
        <v>281</v>
      </c>
      <c r="B283" s="9" t="s">
        <v>1081</v>
      </c>
      <c r="C283" s="6" t="s">
        <v>14</v>
      </c>
      <c r="D283" s="10">
        <v>50</v>
      </c>
      <c r="E283" s="14" t="s">
        <v>586</v>
      </c>
      <c r="F283" s="10">
        <v>50</v>
      </c>
      <c r="G283" s="32">
        <v>0</v>
      </c>
      <c r="H283" s="32">
        <f t="shared" si="104"/>
        <v>150</v>
      </c>
      <c r="I283" s="33"/>
      <c r="J283" s="33"/>
      <c r="K283" s="33"/>
      <c r="L283" s="33"/>
      <c r="M283" s="33"/>
      <c r="N283" s="33"/>
      <c r="O283" s="33"/>
      <c r="P283" s="32">
        <f t="shared" si="94"/>
        <v>150</v>
      </c>
      <c r="Q283" s="33">
        <v>150</v>
      </c>
      <c r="R283" s="32">
        <f t="shared" si="89"/>
        <v>0</v>
      </c>
      <c r="S283" s="32">
        <f t="shared" si="105"/>
        <v>150</v>
      </c>
      <c r="T283" s="33"/>
      <c r="U283" s="33"/>
      <c r="V283" s="33"/>
      <c r="W283" s="33"/>
      <c r="X283" s="33"/>
      <c r="Y283" s="33"/>
      <c r="Z283" s="33"/>
      <c r="AA283" s="32">
        <f t="shared" si="95"/>
        <v>150</v>
      </c>
      <c r="AB283" s="33">
        <v>150</v>
      </c>
      <c r="AC283" s="32">
        <f t="shared" si="96"/>
        <v>0</v>
      </c>
      <c r="AD283" s="99">
        <f t="shared" si="102"/>
        <v>150</v>
      </c>
      <c r="AE283" s="100"/>
      <c r="AF283" s="100"/>
      <c r="AG283" s="100"/>
      <c r="AH283" s="100"/>
      <c r="AI283" s="100"/>
      <c r="AJ283" s="100"/>
      <c r="AK283" s="100"/>
      <c r="AL283" s="99">
        <f t="shared" si="92"/>
        <v>150</v>
      </c>
      <c r="AM283" s="100">
        <v>150</v>
      </c>
      <c r="AN283" s="99">
        <f t="shared" si="97"/>
        <v>0</v>
      </c>
      <c r="AO283" s="99">
        <f t="shared" si="103"/>
        <v>150</v>
      </c>
      <c r="AP283" s="100"/>
      <c r="AQ283" s="100"/>
      <c r="AR283" s="100"/>
      <c r="AS283" s="100"/>
      <c r="AT283" s="100"/>
      <c r="AU283" s="100"/>
      <c r="AV283" s="100"/>
      <c r="AW283" s="99">
        <f t="shared" si="98"/>
        <v>150</v>
      </c>
      <c r="AX283" s="100">
        <v>150</v>
      </c>
      <c r="AY283" s="100">
        <f t="shared" si="99"/>
        <v>0</v>
      </c>
      <c r="BB283" s="103" t="str">
        <f t="shared" si="100"/>
        <v>Расчёт за 2010</v>
      </c>
      <c r="BF283" s="27" t="str">
        <f>IF(G283='База 2009'!AY288,"ДА","ПРОверитЬ")</f>
        <v>ДА</v>
      </c>
    </row>
    <row r="284" spans="1:58">
      <c r="A284" s="31">
        <v>282</v>
      </c>
      <c r="B284" s="9" t="s">
        <v>587</v>
      </c>
      <c r="C284" s="6" t="s">
        <v>14</v>
      </c>
      <c r="D284" s="10">
        <v>400</v>
      </c>
      <c r="E284" s="14" t="s">
        <v>589</v>
      </c>
      <c r="F284" s="10">
        <v>430</v>
      </c>
      <c r="G284" s="32">
        <v>0</v>
      </c>
      <c r="H284" s="32">
        <f t="shared" si="104"/>
        <v>1290</v>
      </c>
      <c r="I284" s="33"/>
      <c r="J284" s="33">
        <v>50</v>
      </c>
      <c r="K284" s="33"/>
      <c r="L284" s="33"/>
      <c r="M284" s="33"/>
      <c r="N284" s="33"/>
      <c r="O284" s="33"/>
      <c r="P284" s="32">
        <f t="shared" si="94"/>
        <v>1340</v>
      </c>
      <c r="Q284" s="33">
        <v>1340</v>
      </c>
      <c r="R284" s="32">
        <f t="shared" si="89"/>
        <v>0</v>
      </c>
      <c r="S284" s="32">
        <f t="shared" si="105"/>
        <v>1290</v>
      </c>
      <c r="T284" s="33">
        <v>100</v>
      </c>
      <c r="U284" s="33">
        <v>1719</v>
      </c>
      <c r="V284" s="33"/>
      <c r="W284" s="33"/>
      <c r="X284" s="33"/>
      <c r="Y284" s="33"/>
      <c r="Z284" s="33"/>
      <c r="AA284" s="32">
        <f t="shared" si="95"/>
        <v>3109</v>
      </c>
      <c r="AB284" s="33">
        <v>3109</v>
      </c>
      <c r="AC284" s="32">
        <f t="shared" si="96"/>
        <v>0</v>
      </c>
      <c r="AD284" s="99">
        <f t="shared" si="102"/>
        <v>1290</v>
      </c>
      <c r="AE284" s="100"/>
      <c r="AF284" s="100"/>
      <c r="AG284" s="100"/>
      <c r="AH284" s="100"/>
      <c r="AI284" s="100"/>
      <c r="AJ284" s="100"/>
      <c r="AK284" s="100"/>
      <c r="AL284" s="99">
        <f t="shared" si="92"/>
        <v>1290</v>
      </c>
      <c r="AM284" s="100">
        <v>2580</v>
      </c>
      <c r="AN284" s="99">
        <f t="shared" si="97"/>
        <v>-1290</v>
      </c>
      <c r="AO284" s="99">
        <f t="shared" si="103"/>
        <v>1290</v>
      </c>
      <c r="AP284" s="100"/>
      <c r="AQ284" s="100"/>
      <c r="AR284" s="100"/>
      <c r="AS284" s="100"/>
      <c r="AT284" s="100"/>
      <c r="AU284" s="100"/>
      <c r="AV284" s="100"/>
      <c r="AW284" s="99">
        <f t="shared" si="98"/>
        <v>1290</v>
      </c>
      <c r="AX284" s="100"/>
      <c r="AY284" s="100">
        <f t="shared" si="99"/>
        <v>0</v>
      </c>
      <c r="BB284" s="103" t="str">
        <f t="shared" si="100"/>
        <v>Расчёт за 2010</v>
      </c>
      <c r="BF284" s="27" t="str">
        <f>IF(G284='База 2009'!AY289,"ДА","ПРОверитЬ")</f>
        <v>ПРОверитЬ</v>
      </c>
    </row>
    <row r="285" spans="1:58">
      <c r="A285" s="31">
        <v>283</v>
      </c>
      <c r="B285" s="9" t="s">
        <v>590</v>
      </c>
      <c r="C285" s="6" t="s">
        <v>14</v>
      </c>
      <c r="D285" s="10">
        <v>55</v>
      </c>
      <c r="E285" s="14" t="s">
        <v>12</v>
      </c>
      <c r="F285" s="10">
        <v>55</v>
      </c>
      <c r="G285" s="32">
        <v>0</v>
      </c>
      <c r="H285" s="32">
        <f t="shared" si="104"/>
        <v>165</v>
      </c>
      <c r="I285" s="33"/>
      <c r="J285" s="33"/>
      <c r="K285" s="33"/>
      <c r="L285" s="33"/>
      <c r="M285" s="33"/>
      <c r="N285" s="33"/>
      <c r="O285" s="33"/>
      <c r="P285" s="32">
        <f t="shared" si="94"/>
        <v>165</v>
      </c>
      <c r="Q285" s="33">
        <v>165</v>
      </c>
      <c r="R285" s="32">
        <f t="shared" si="89"/>
        <v>0</v>
      </c>
      <c r="S285" s="32">
        <f t="shared" si="105"/>
        <v>165</v>
      </c>
      <c r="T285" s="33">
        <v>50</v>
      </c>
      <c r="U285" s="33">
        <v>50</v>
      </c>
      <c r="V285" s="33">
        <v>36</v>
      </c>
      <c r="W285" s="33"/>
      <c r="X285" s="33"/>
      <c r="Y285" s="33">
        <v>300</v>
      </c>
      <c r="Z285" s="33"/>
      <c r="AA285" s="32">
        <f t="shared" si="95"/>
        <v>601</v>
      </c>
      <c r="AB285" s="33">
        <v>601</v>
      </c>
      <c r="AC285" s="32">
        <f t="shared" si="96"/>
        <v>0</v>
      </c>
      <c r="AD285" s="99">
        <f t="shared" si="102"/>
        <v>165</v>
      </c>
      <c r="AE285" s="100"/>
      <c r="AF285" s="100"/>
      <c r="AG285" s="100"/>
      <c r="AH285" s="100"/>
      <c r="AI285" s="100"/>
      <c r="AJ285" s="100"/>
      <c r="AK285" s="100"/>
      <c r="AL285" s="99">
        <f t="shared" si="92"/>
        <v>165</v>
      </c>
      <c r="AM285" s="100">
        <v>165</v>
      </c>
      <c r="AN285" s="99">
        <f t="shared" si="97"/>
        <v>0</v>
      </c>
      <c r="AO285" s="99">
        <f t="shared" si="103"/>
        <v>165</v>
      </c>
      <c r="AP285" s="100">
        <v>50</v>
      </c>
      <c r="AQ285" s="100"/>
      <c r="AR285" s="100"/>
      <c r="AS285" s="100"/>
      <c r="AT285" s="100"/>
      <c r="AU285" s="100"/>
      <c r="AV285" s="100"/>
      <c r="AW285" s="99">
        <f t="shared" si="98"/>
        <v>215</v>
      </c>
      <c r="AX285" s="100">
        <v>215</v>
      </c>
      <c r="AY285" s="100">
        <f t="shared" si="99"/>
        <v>0</v>
      </c>
      <c r="BB285" s="103" t="str">
        <f t="shared" si="100"/>
        <v>Расчёт за 2010</v>
      </c>
      <c r="BF285" s="27" t="str">
        <f>IF(G285='База 2009'!AY290,"ДА","ПРОверитЬ")</f>
        <v>ДА</v>
      </c>
    </row>
    <row r="286" spans="1:58">
      <c r="A286" s="31">
        <v>284</v>
      </c>
      <c r="B286" s="11" t="s">
        <v>592</v>
      </c>
      <c r="C286" s="34" t="s">
        <v>30</v>
      </c>
      <c r="D286" s="12"/>
      <c r="E286" s="35"/>
      <c r="F286" s="12"/>
      <c r="G286" s="36">
        <v>3000</v>
      </c>
      <c r="H286" s="96">
        <f t="shared" si="104"/>
        <v>0</v>
      </c>
      <c r="I286" s="97"/>
      <c r="J286" s="97"/>
      <c r="K286" s="97"/>
      <c r="L286" s="97"/>
      <c r="M286" s="97"/>
      <c r="N286" s="97"/>
      <c r="O286" s="97"/>
      <c r="P286" s="96">
        <f t="shared" si="94"/>
        <v>0</v>
      </c>
      <c r="Q286" s="97"/>
      <c r="R286" s="96">
        <f t="shared" si="89"/>
        <v>3000</v>
      </c>
      <c r="S286" s="96">
        <f t="shared" si="105"/>
        <v>0</v>
      </c>
      <c r="T286" s="97"/>
      <c r="U286" s="97"/>
      <c r="V286" s="97"/>
      <c r="W286" s="97"/>
      <c r="X286" s="97"/>
      <c r="Y286" s="97"/>
      <c r="Z286" s="97"/>
      <c r="AA286" s="96">
        <f t="shared" si="95"/>
        <v>0</v>
      </c>
      <c r="AB286" s="97"/>
      <c r="AC286" s="96">
        <f t="shared" si="96"/>
        <v>3000</v>
      </c>
      <c r="AD286" s="96">
        <f t="shared" si="102"/>
        <v>0</v>
      </c>
      <c r="AE286" s="97"/>
      <c r="AF286" s="97"/>
      <c r="AG286" s="97"/>
      <c r="AH286" s="97"/>
      <c r="AI286" s="97"/>
      <c r="AJ286" s="97"/>
      <c r="AK286" s="97"/>
      <c r="AL286" s="96">
        <f t="shared" si="92"/>
        <v>0</v>
      </c>
      <c r="AM286" s="97"/>
      <c r="AN286" s="96">
        <f t="shared" si="97"/>
        <v>3000</v>
      </c>
      <c r="AO286" s="96">
        <f t="shared" si="103"/>
        <v>0</v>
      </c>
      <c r="AP286" s="97"/>
      <c r="AQ286" s="97"/>
      <c r="AR286" s="97"/>
      <c r="AS286" s="97"/>
      <c r="AT286" s="97"/>
      <c r="AU286" s="97"/>
      <c r="AV286" s="97"/>
      <c r="AW286" s="96">
        <f t="shared" si="98"/>
        <v>0</v>
      </c>
      <c r="AX286" s="97"/>
      <c r="AY286" s="97">
        <f t="shared" si="99"/>
        <v>3000</v>
      </c>
      <c r="BB286" s="103" t="str">
        <f t="shared" si="100"/>
        <v>Долг</v>
      </c>
      <c r="BF286" s="27" t="str">
        <f>IF(G286='База 2009'!AY291,"ДА","ПРОверитЬ")</f>
        <v>ПРОверитЬ</v>
      </c>
    </row>
    <row r="287" spans="1:58">
      <c r="A287" s="31">
        <v>285</v>
      </c>
      <c r="B287" s="53" t="s">
        <v>593</v>
      </c>
      <c r="C287" s="64" t="s">
        <v>23</v>
      </c>
      <c r="D287" s="54"/>
      <c r="E287" s="60"/>
      <c r="F287" s="10">
        <v>70</v>
      </c>
      <c r="G287" s="55">
        <v>0</v>
      </c>
      <c r="H287" s="32">
        <f t="shared" si="104"/>
        <v>210</v>
      </c>
      <c r="I287" s="33"/>
      <c r="J287" s="33"/>
      <c r="K287" s="33"/>
      <c r="L287" s="33"/>
      <c r="M287" s="33"/>
      <c r="N287" s="33"/>
      <c r="O287" s="33"/>
      <c r="P287" s="32">
        <f t="shared" si="94"/>
        <v>210</v>
      </c>
      <c r="Q287" s="33">
        <v>210</v>
      </c>
      <c r="R287" s="32">
        <f t="shared" si="89"/>
        <v>0</v>
      </c>
      <c r="S287" s="32">
        <f t="shared" si="105"/>
        <v>210</v>
      </c>
      <c r="T287" s="33"/>
      <c r="U287" s="33"/>
      <c r="V287" s="33"/>
      <c r="W287" s="33"/>
      <c r="X287" s="33"/>
      <c r="Y287" s="33"/>
      <c r="Z287" s="33"/>
      <c r="AA287" s="32">
        <f t="shared" si="95"/>
        <v>210</v>
      </c>
      <c r="AB287" s="33">
        <v>210</v>
      </c>
      <c r="AC287" s="32">
        <f t="shared" si="96"/>
        <v>0</v>
      </c>
      <c r="AD287" s="99">
        <f t="shared" si="102"/>
        <v>210</v>
      </c>
      <c r="AE287" s="100"/>
      <c r="AF287" s="100"/>
      <c r="AG287" s="100"/>
      <c r="AH287" s="100"/>
      <c r="AI287" s="100"/>
      <c r="AJ287" s="100"/>
      <c r="AK287" s="100"/>
      <c r="AL287" s="99">
        <f t="shared" si="92"/>
        <v>210</v>
      </c>
      <c r="AM287" s="100">
        <v>420</v>
      </c>
      <c r="AN287" s="99">
        <f t="shared" si="97"/>
        <v>-210</v>
      </c>
      <c r="AO287" s="99">
        <f t="shared" si="103"/>
        <v>210</v>
      </c>
      <c r="AP287" s="100"/>
      <c r="AQ287" s="100"/>
      <c r="AR287" s="100"/>
      <c r="AS287" s="100"/>
      <c r="AT287" s="100"/>
      <c r="AU287" s="100"/>
      <c r="AV287" s="100"/>
      <c r="AW287" s="99">
        <f t="shared" si="98"/>
        <v>210</v>
      </c>
      <c r="AX287" s="100"/>
      <c r="AY287" s="100">
        <f t="shared" si="99"/>
        <v>0</v>
      </c>
      <c r="BB287" s="103" t="str">
        <f t="shared" si="100"/>
        <v>Расчёт за 2010</v>
      </c>
      <c r="BF287" s="27" t="str">
        <f>IF(G287='База 2009'!AY292,"ДА","ПРОверитЬ")</f>
        <v>ДА</v>
      </c>
    </row>
    <row r="288" spans="1:58">
      <c r="A288" s="31">
        <v>286</v>
      </c>
      <c r="B288" s="5" t="s">
        <v>1018</v>
      </c>
      <c r="C288" s="6" t="s">
        <v>10</v>
      </c>
      <c r="D288" s="7">
        <v>35</v>
      </c>
      <c r="E288" s="14" t="s">
        <v>12</v>
      </c>
      <c r="F288" s="7">
        <v>35</v>
      </c>
      <c r="G288" s="32">
        <v>105</v>
      </c>
      <c r="H288" s="32">
        <f t="shared" si="104"/>
        <v>105</v>
      </c>
      <c r="I288" s="33"/>
      <c r="J288" s="33"/>
      <c r="K288" s="33"/>
      <c r="L288" s="33"/>
      <c r="M288" s="33"/>
      <c r="N288" s="33"/>
      <c r="O288" s="33"/>
      <c r="P288" s="32">
        <f t="shared" si="94"/>
        <v>105</v>
      </c>
      <c r="Q288" s="33">
        <v>210</v>
      </c>
      <c r="R288" s="32">
        <f t="shared" si="89"/>
        <v>0</v>
      </c>
      <c r="S288" s="32">
        <f t="shared" si="105"/>
        <v>105</v>
      </c>
      <c r="T288" s="33"/>
      <c r="U288" s="33"/>
      <c r="V288" s="33"/>
      <c r="W288" s="33"/>
      <c r="X288" s="33"/>
      <c r="Y288" s="33"/>
      <c r="Z288" s="33"/>
      <c r="AA288" s="32">
        <f t="shared" si="95"/>
        <v>105</v>
      </c>
      <c r="AB288" s="33">
        <v>105</v>
      </c>
      <c r="AC288" s="32">
        <f t="shared" si="96"/>
        <v>0</v>
      </c>
      <c r="AD288" s="99">
        <f t="shared" si="102"/>
        <v>105</v>
      </c>
      <c r="AE288" s="100"/>
      <c r="AF288" s="100"/>
      <c r="AG288" s="100"/>
      <c r="AH288" s="100"/>
      <c r="AI288" s="100"/>
      <c r="AJ288" s="100"/>
      <c r="AK288" s="100"/>
      <c r="AL288" s="99">
        <f t="shared" si="92"/>
        <v>105</v>
      </c>
      <c r="AM288" s="100">
        <v>105</v>
      </c>
      <c r="AN288" s="99">
        <f t="shared" si="97"/>
        <v>0</v>
      </c>
      <c r="AO288" s="99">
        <f t="shared" si="103"/>
        <v>105</v>
      </c>
      <c r="AP288" s="100"/>
      <c r="AQ288" s="100"/>
      <c r="AR288" s="100"/>
      <c r="AS288" s="100"/>
      <c r="AT288" s="100"/>
      <c r="AU288" s="100"/>
      <c r="AV288" s="100"/>
      <c r="AW288" s="99">
        <f t="shared" si="98"/>
        <v>105</v>
      </c>
      <c r="AX288" s="100">
        <v>105</v>
      </c>
      <c r="AY288" s="100">
        <f t="shared" si="99"/>
        <v>0</v>
      </c>
      <c r="BB288" s="103" t="str">
        <f t="shared" si="100"/>
        <v>Расчёт за 2010</v>
      </c>
      <c r="BF288" s="27" t="str">
        <f>IF(G288='База 2009'!AY293,"ДА","ПРОверитЬ")</f>
        <v>ПРОверитЬ</v>
      </c>
    </row>
    <row r="289" spans="1:58">
      <c r="A289" s="31">
        <v>287</v>
      </c>
      <c r="B289" s="9" t="s">
        <v>595</v>
      </c>
      <c r="C289" s="6" t="s">
        <v>14</v>
      </c>
      <c r="D289" s="10">
        <v>75</v>
      </c>
      <c r="E289" s="14" t="s">
        <v>579</v>
      </c>
      <c r="F289" s="10">
        <v>95</v>
      </c>
      <c r="G289" s="32">
        <v>0</v>
      </c>
      <c r="H289" s="32">
        <f t="shared" si="104"/>
        <v>285</v>
      </c>
      <c r="I289" s="33"/>
      <c r="J289" s="33"/>
      <c r="K289" s="33"/>
      <c r="L289" s="33"/>
      <c r="M289" s="33"/>
      <c r="N289" s="33"/>
      <c r="O289" s="33"/>
      <c r="P289" s="32">
        <f t="shared" si="94"/>
        <v>285</v>
      </c>
      <c r="Q289" s="33">
        <v>285</v>
      </c>
      <c r="R289" s="32">
        <f t="shared" si="89"/>
        <v>0</v>
      </c>
      <c r="S289" s="32">
        <f t="shared" si="105"/>
        <v>285</v>
      </c>
      <c r="T289" s="33"/>
      <c r="U289" s="33">
        <v>50</v>
      </c>
      <c r="V289" s="33"/>
      <c r="W289" s="33"/>
      <c r="X289" s="33"/>
      <c r="Y289" s="33"/>
      <c r="Z289" s="33"/>
      <c r="AA289" s="32">
        <f t="shared" si="95"/>
        <v>335</v>
      </c>
      <c r="AB289" s="33"/>
      <c r="AC289" s="32">
        <f t="shared" si="96"/>
        <v>335</v>
      </c>
      <c r="AD289" s="99">
        <f t="shared" si="102"/>
        <v>285</v>
      </c>
      <c r="AE289" s="100"/>
      <c r="AF289" s="100"/>
      <c r="AG289" s="100"/>
      <c r="AH289" s="100"/>
      <c r="AI289" s="100"/>
      <c r="AJ289" s="100"/>
      <c r="AK289" s="100"/>
      <c r="AL289" s="99">
        <f t="shared" si="92"/>
        <v>285</v>
      </c>
      <c r="AM289" s="100">
        <v>620</v>
      </c>
      <c r="AN289" s="99">
        <f t="shared" si="97"/>
        <v>0</v>
      </c>
      <c r="AO289" s="99">
        <f t="shared" si="103"/>
        <v>285</v>
      </c>
      <c r="AP289" s="100"/>
      <c r="AQ289" s="100"/>
      <c r="AR289" s="100"/>
      <c r="AS289" s="100"/>
      <c r="AT289" s="100"/>
      <c r="AU289" s="100"/>
      <c r="AV289" s="100"/>
      <c r="AW289" s="99">
        <f t="shared" si="98"/>
        <v>285</v>
      </c>
      <c r="AX289" s="100">
        <v>285</v>
      </c>
      <c r="AY289" s="100">
        <f t="shared" si="99"/>
        <v>0</v>
      </c>
      <c r="BB289" s="103" t="str">
        <f t="shared" si="100"/>
        <v>Расчёт за 2010</v>
      </c>
      <c r="BF289" s="27" t="str">
        <f>IF(G289='База 2009'!AY294,"ДА","ПРОверитЬ")</f>
        <v>ПРОверитЬ</v>
      </c>
    </row>
    <row r="290" spans="1:58">
      <c r="A290" s="31">
        <v>288</v>
      </c>
      <c r="B290" s="9" t="s">
        <v>597</v>
      </c>
      <c r="C290" s="6" t="s">
        <v>14</v>
      </c>
      <c r="D290" s="10">
        <v>65</v>
      </c>
      <c r="E290" s="14" t="s">
        <v>12</v>
      </c>
      <c r="F290" s="10">
        <v>85</v>
      </c>
      <c r="G290" s="32">
        <v>0</v>
      </c>
      <c r="H290" s="32">
        <f t="shared" si="104"/>
        <v>255</v>
      </c>
      <c r="I290" s="33"/>
      <c r="J290" s="33"/>
      <c r="K290" s="33">
        <v>68</v>
      </c>
      <c r="L290" s="33"/>
      <c r="M290" s="33"/>
      <c r="N290" s="33"/>
      <c r="O290" s="33"/>
      <c r="P290" s="32">
        <f t="shared" si="94"/>
        <v>323</v>
      </c>
      <c r="Q290" s="33">
        <v>323</v>
      </c>
      <c r="R290" s="32">
        <f t="shared" si="89"/>
        <v>0</v>
      </c>
      <c r="S290" s="32">
        <f t="shared" si="105"/>
        <v>255</v>
      </c>
      <c r="T290" s="33"/>
      <c r="U290" s="33"/>
      <c r="V290" s="33"/>
      <c r="W290" s="33"/>
      <c r="X290" s="33"/>
      <c r="Y290" s="33"/>
      <c r="Z290" s="33"/>
      <c r="AA290" s="32">
        <f t="shared" si="95"/>
        <v>255</v>
      </c>
      <c r="AB290" s="33">
        <v>255</v>
      </c>
      <c r="AC290" s="32">
        <f t="shared" si="96"/>
        <v>0</v>
      </c>
      <c r="AD290" s="99">
        <f t="shared" si="102"/>
        <v>255</v>
      </c>
      <c r="AE290" s="100"/>
      <c r="AF290" s="100"/>
      <c r="AG290" s="100"/>
      <c r="AH290" s="100"/>
      <c r="AI290" s="100"/>
      <c r="AJ290" s="100"/>
      <c r="AK290" s="100"/>
      <c r="AL290" s="99">
        <f t="shared" si="92"/>
        <v>255</v>
      </c>
      <c r="AM290" s="100">
        <v>510</v>
      </c>
      <c r="AN290" s="99">
        <f t="shared" si="97"/>
        <v>-255</v>
      </c>
      <c r="AO290" s="99">
        <f t="shared" si="103"/>
        <v>255</v>
      </c>
      <c r="AP290" s="100"/>
      <c r="AQ290" s="100"/>
      <c r="AR290" s="100"/>
      <c r="AS290" s="100"/>
      <c r="AT290" s="100"/>
      <c r="AU290" s="100"/>
      <c r="AV290" s="100"/>
      <c r="AW290" s="99">
        <f t="shared" si="98"/>
        <v>255</v>
      </c>
      <c r="AX290" s="100"/>
      <c r="AY290" s="100">
        <f t="shared" si="99"/>
        <v>0</v>
      </c>
      <c r="BB290" s="103" t="str">
        <f t="shared" si="100"/>
        <v>Расчёт за 2010</v>
      </c>
      <c r="BF290" s="27" t="str">
        <f>IF(G290='База 2009'!AY295,"ДА","ПРОверитЬ")</f>
        <v>ПРОверитЬ</v>
      </c>
    </row>
    <row r="291" spans="1:58">
      <c r="A291" s="31">
        <v>289</v>
      </c>
      <c r="B291" s="11" t="s">
        <v>600</v>
      </c>
      <c r="C291" s="34" t="s">
        <v>30</v>
      </c>
      <c r="D291" s="12"/>
      <c r="E291" s="35"/>
      <c r="F291" s="12"/>
      <c r="G291" s="36">
        <v>810</v>
      </c>
      <c r="H291" s="96">
        <f t="shared" si="104"/>
        <v>0</v>
      </c>
      <c r="I291" s="97"/>
      <c r="J291" s="97"/>
      <c r="K291" s="97"/>
      <c r="L291" s="97"/>
      <c r="M291" s="97"/>
      <c r="N291" s="97"/>
      <c r="O291" s="97"/>
      <c r="P291" s="96">
        <f t="shared" si="94"/>
        <v>0</v>
      </c>
      <c r="Q291" s="97"/>
      <c r="R291" s="96">
        <f t="shared" si="89"/>
        <v>810</v>
      </c>
      <c r="S291" s="96">
        <f t="shared" si="105"/>
        <v>0</v>
      </c>
      <c r="T291" s="97"/>
      <c r="U291" s="97"/>
      <c r="V291" s="97"/>
      <c r="W291" s="97"/>
      <c r="X291" s="97"/>
      <c r="Y291" s="97"/>
      <c r="Z291" s="97"/>
      <c r="AA291" s="96">
        <f t="shared" si="95"/>
        <v>0</v>
      </c>
      <c r="AB291" s="97"/>
      <c r="AC291" s="96">
        <f t="shared" si="96"/>
        <v>810</v>
      </c>
      <c r="AD291" s="96">
        <f t="shared" si="102"/>
        <v>0</v>
      </c>
      <c r="AE291" s="97"/>
      <c r="AF291" s="97"/>
      <c r="AG291" s="97"/>
      <c r="AH291" s="97"/>
      <c r="AI291" s="97"/>
      <c r="AJ291" s="97"/>
      <c r="AK291" s="97"/>
      <c r="AL291" s="96">
        <f t="shared" si="92"/>
        <v>0</v>
      </c>
      <c r="AM291" s="97"/>
      <c r="AN291" s="96">
        <f t="shared" si="97"/>
        <v>810</v>
      </c>
      <c r="AO291" s="96">
        <f t="shared" si="103"/>
        <v>0</v>
      </c>
      <c r="AP291" s="97"/>
      <c r="AQ291" s="97"/>
      <c r="AR291" s="97"/>
      <c r="AS291" s="97"/>
      <c r="AT291" s="97"/>
      <c r="AU291" s="97"/>
      <c r="AV291" s="97"/>
      <c r="AW291" s="96">
        <f t="shared" si="98"/>
        <v>0</v>
      </c>
      <c r="AX291" s="97"/>
      <c r="AY291" s="97">
        <f t="shared" si="99"/>
        <v>810</v>
      </c>
      <c r="BB291" s="103" t="str">
        <f t="shared" si="100"/>
        <v>Долг</v>
      </c>
      <c r="BF291" s="27" t="str">
        <f>IF(G291='База 2009'!AY296,"ДА","ПРОверитЬ")</f>
        <v>ПРОверитЬ</v>
      </c>
    </row>
    <row r="292" spans="1:58">
      <c r="A292" s="31">
        <v>290</v>
      </c>
      <c r="B292" s="9" t="s">
        <v>601</v>
      </c>
      <c r="C292" s="6" t="s">
        <v>23</v>
      </c>
      <c r="D292" s="21"/>
      <c r="E292" s="14" t="s">
        <v>602</v>
      </c>
      <c r="F292" s="10">
        <v>100</v>
      </c>
      <c r="G292" s="32">
        <v>350</v>
      </c>
      <c r="H292" s="32">
        <f t="shared" si="104"/>
        <v>300</v>
      </c>
      <c r="I292" s="33"/>
      <c r="J292" s="33"/>
      <c r="K292" s="33"/>
      <c r="L292" s="33"/>
      <c r="M292" s="33"/>
      <c r="N292" s="33"/>
      <c r="O292" s="33"/>
      <c r="P292" s="32">
        <f t="shared" si="94"/>
        <v>300</v>
      </c>
      <c r="Q292" s="33"/>
      <c r="R292" s="32">
        <f t="shared" si="89"/>
        <v>650</v>
      </c>
      <c r="S292" s="32">
        <f t="shared" si="105"/>
        <v>300</v>
      </c>
      <c r="T292" s="33"/>
      <c r="U292" s="33"/>
      <c r="V292" s="33"/>
      <c r="W292" s="33"/>
      <c r="X292" s="33"/>
      <c r="Y292" s="33"/>
      <c r="Z292" s="33"/>
      <c r="AA292" s="32">
        <f t="shared" si="95"/>
        <v>300</v>
      </c>
      <c r="AB292" s="33">
        <v>950</v>
      </c>
      <c r="AC292" s="32">
        <f t="shared" si="96"/>
        <v>0</v>
      </c>
      <c r="AD292" s="99">
        <v>0</v>
      </c>
      <c r="AE292" s="100"/>
      <c r="AF292" s="100"/>
      <c r="AG292" s="100"/>
      <c r="AH292" s="100"/>
      <c r="AI292" s="100"/>
      <c r="AJ292" s="100"/>
      <c r="AK292" s="100"/>
      <c r="AL292" s="99">
        <f t="shared" si="92"/>
        <v>0</v>
      </c>
      <c r="AM292" s="100"/>
      <c r="AN292" s="99">
        <f t="shared" si="97"/>
        <v>0</v>
      </c>
      <c r="AO292" s="99">
        <v>0</v>
      </c>
      <c r="AP292" s="100"/>
      <c r="AQ292" s="100"/>
      <c r="AR292" s="100"/>
      <c r="AS292" s="100"/>
      <c r="AT292" s="100"/>
      <c r="AU292" s="100"/>
      <c r="AV292" s="100"/>
      <c r="AW292" s="99">
        <f t="shared" si="98"/>
        <v>0</v>
      </c>
      <c r="AX292" s="100"/>
      <c r="AY292" s="100">
        <f t="shared" si="99"/>
        <v>0</v>
      </c>
      <c r="BB292" s="103" t="str">
        <f t="shared" si="100"/>
        <v>Расчёт за 2010</v>
      </c>
      <c r="BF292" s="27" t="str">
        <f>IF(G292='База 2009'!AY297,"ДА","ПРОверитЬ")</f>
        <v>ПРОверитЬ</v>
      </c>
    </row>
    <row r="293" spans="1:58">
      <c r="A293" s="31">
        <v>291</v>
      </c>
      <c r="B293" s="9" t="s">
        <v>603</v>
      </c>
      <c r="C293" s="6" t="s">
        <v>23</v>
      </c>
      <c r="D293" s="10">
        <v>70</v>
      </c>
      <c r="E293" s="14" t="s">
        <v>12</v>
      </c>
      <c r="F293" s="10">
        <v>70</v>
      </c>
      <c r="G293" s="32">
        <v>570</v>
      </c>
      <c r="H293" s="32">
        <f t="shared" si="104"/>
        <v>210</v>
      </c>
      <c r="I293" s="33"/>
      <c r="J293" s="33"/>
      <c r="K293" s="33"/>
      <c r="L293" s="33"/>
      <c r="M293" s="33"/>
      <c r="N293" s="33"/>
      <c r="O293" s="33"/>
      <c r="P293" s="32">
        <f t="shared" si="94"/>
        <v>210</v>
      </c>
      <c r="Q293" s="33">
        <v>570</v>
      </c>
      <c r="R293" s="32">
        <f t="shared" si="89"/>
        <v>210</v>
      </c>
      <c r="S293" s="32">
        <f t="shared" si="105"/>
        <v>210</v>
      </c>
      <c r="T293" s="33"/>
      <c r="U293" s="33"/>
      <c r="V293" s="33"/>
      <c r="W293" s="33"/>
      <c r="X293" s="33"/>
      <c r="Y293" s="33"/>
      <c r="Z293" s="33"/>
      <c r="AA293" s="32">
        <f t="shared" si="95"/>
        <v>210</v>
      </c>
      <c r="AB293" s="33">
        <v>420</v>
      </c>
      <c r="AC293" s="32">
        <f t="shared" si="96"/>
        <v>0</v>
      </c>
      <c r="AD293" s="99">
        <f t="shared" si="102"/>
        <v>210</v>
      </c>
      <c r="AE293" s="100"/>
      <c r="AF293" s="100"/>
      <c r="AG293" s="100"/>
      <c r="AH293" s="100"/>
      <c r="AI293" s="100"/>
      <c r="AJ293" s="100"/>
      <c r="AK293" s="100"/>
      <c r="AL293" s="99">
        <f t="shared" si="92"/>
        <v>210</v>
      </c>
      <c r="AM293" s="100">
        <v>210</v>
      </c>
      <c r="AN293" s="99">
        <f t="shared" si="97"/>
        <v>0</v>
      </c>
      <c r="AO293" s="99">
        <f t="shared" si="103"/>
        <v>210</v>
      </c>
      <c r="AP293" s="100"/>
      <c r="AQ293" s="100"/>
      <c r="AR293" s="100"/>
      <c r="AS293" s="100"/>
      <c r="AT293" s="100"/>
      <c r="AU293" s="100"/>
      <c r="AV293" s="100"/>
      <c r="AW293" s="99">
        <f t="shared" si="98"/>
        <v>210</v>
      </c>
      <c r="AX293" s="100">
        <v>210</v>
      </c>
      <c r="AY293" s="100">
        <f t="shared" si="99"/>
        <v>0</v>
      </c>
      <c r="BB293" s="103" t="str">
        <f t="shared" si="100"/>
        <v>Расчёт за 2010</v>
      </c>
      <c r="BF293" s="27" t="str">
        <f>IF(G293='База 2009'!AY298,"ДА","ПРОверитЬ")</f>
        <v>ПРОверитЬ</v>
      </c>
    </row>
    <row r="294" spans="1:58">
      <c r="A294" s="31">
        <v>292</v>
      </c>
      <c r="B294" s="9" t="s">
        <v>852</v>
      </c>
      <c r="C294" s="6" t="s">
        <v>23</v>
      </c>
      <c r="D294" s="10"/>
      <c r="E294" s="14" t="s">
        <v>851</v>
      </c>
      <c r="F294" s="10">
        <v>50</v>
      </c>
      <c r="G294" s="32">
        <v>0</v>
      </c>
      <c r="H294" s="32">
        <f t="shared" si="104"/>
        <v>150</v>
      </c>
      <c r="I294" s="33"/>
      <c r="J294" s="33"/>
      <c r="K294" s="33"/>
      <c r="L294" s="33"/>
      <c r="M294" s="33"/>
      <c r="N294" s="33"/>
      <c r="O294" s="33"/>
      <c r="P294" s="32">
        <f t="shared" si="94"/>
        <v>150</v>
      </c>
      <c r="Q294" s="33">
        <v>150</v>
      </c>
      <c r="R294" s="32">
        <f t="shared" si="89"/>
        <v>0</v>
      </c>
      <c r="S294" s="32">
        <f t="shared" si="105"/>
        <v>150</v>
      </c>
      <c r="T294" s="33"/>
      <c r="U294" s="33"/>
      <c r="V294" s="33"/>
      <c r="W294" s="33"/>
      <c r="X294" s="33"/>
      <c r="Y294" s="33"/>
      <c r="Z294" s="33"/>
      <c r="AA294" s="32">
        <f t="shared" si="95"/>
        <v>150</v>
      </c>
      <c r="AB294" s="33">
        <v>300</v>
      </c>
      <c r="AC294" s="32">
        <f t="shared" si="96"/>
        <v>-150</v>
      </c>
      <c r="AD294" s="99">
        <f t="shared" si="102"/>
        <v>150</v>
      </c>
      <c r="AE294" s="100"/>
      <c r="AF294" s="100"/>
      <c r="AG294" s="100"/>
      <c r="AH294" s="100"/>
      <c r="AI294" s="100"/>
      <c r="AJ294" s="100"/>
      <c r="AK294" s="100"/>
      <c r="AL294" s="99">
        <f t="shared" si="92"/>
        <v>150</v>
      </c>
      <c r="AM294" s="100"/>
      <c r="AN294" s="99">
        <f t="shared" si="97"/>
        <v>0</v>
      </c>
      <c r="AO294" s="99">
        <f t="shared" si="103"/>
        <v>150</v>
      </c>
      <c r="AP294" s="100"/>
      <c r="AQ294" s="100"/>
      <c r="AR294" s="100"/>
      <c r="AS294" s="100"/>
      <c r="AT294" s="100"/>
      <c r="AU294" s="100"/>
      <c r="AV294" s="100"/>
      <c r="AW294" s="99">
        <f t="shared" si="98"/>
        <v>150</v>
      </c>
      <c r="AX294" s="100">
        <v>150</v>
      </c>
      <c r="AY294" s="100">
        <f t="shared" si="99"/>
        <v>0</v>
      </c>
      <c r="BB294" s="103" t="str">
        <f t="shared" si="100"/>
        <v>Расчёт за 2010</v>
      </c>
      <c r="BF294" s="27" t="str">
        <f>IF(G294='База 2009'!AY299,"ДА","ПРОверитЬ")</f>
        <v>ПРОверитЬ</v>
      </c>
    </row>
    <row r="295" spans="1:58">
      <c r="A295" s="31">
        <v>293</v>
      </c>
      <c r="B295" s="9" t="s">
        <v>605</v>
      </c>
      <c r="C295" s="6" t="s">
        <v>23</v>
      </c>
      <c r="D295" s="10">
        <v>25</v>
      </c>
      <c r="E295" s="14" t="s">
        <v>607</v>
      </c>
      <c r="F295" s="10">
        <v>30</v>
      </c>
      <c r="G295" s="32">
        <v>0</v>
      </c>
      <c r="H295" s="32">
        <f t="shared" si="104"/>
        <v>90</v>
      </c>
      <c r="I295" s="33"/>
      <c r="J295" s="33"/>
      <c r="K295" s="33"/>
      <c r="L295" s="33"/>
      <c r="M295" s="33"/>
      <c r="N295" s="33"/>
      <c r="O295" s="33"/>
      <c r="P295" s="32">
        <f t="shared" si="94"/>
        <v>90</v>
      </c>
      <c r="Q295" s="33">
        <v>360</v>
      </c>
      <c r="R295" s="32">
        <f t="shared" si="89"/>
        <v>-270</v>
      </c>
      <c r="S295" s="32">
        <f t="shared" si="105"/>
        <v>90</v>
      </c>
      <c r="T295" s="33"/>
      <c r="U295" s="33"/>
      <c r="V295" s="33"/>
      <c r="W295" s="33"/>
      <c r="X295" s="33"/>
      <c r="Y295" s="33"/>
      <c r="Z295" s="33"/>
      <c r="AA295" s="32">
        <f t="shared" si="95"/>
        <v>90</v>
      </c>
      <c r="AB295" s="33"/>
      <c r="AC295" s="32">
        <f t="shared" si="96"/>
        <v>-180</v>
      </c>
      <c r="AD295" s="99">
        <f t="shared" si="102"/>
        <v>90</v>
      </c>
      <c r="AE295" s="100"/>
      <c r="AF295" s="100"/>
      <c r="AG295" s="100"/>
      <c r="AH295" s="100"/>
      <c r="AI295" s="100"/>
      <c r="AJ295" s="100"/>
      <c r="AK295" s="100"/>
      <c r="AL295" s="99">
        <f t="shared" si="92"/>
        <v>90</v>
      </c>
      <c r="AM295" s="100"/>
      <c r="AN295" s="99">
        <f t="shared" si="97"/>
        <v>-90</v>
      </c>
      <c r="AO295" s="99">
        <f t="shared" si="103"/>
        <v>90</v>
      </c>
      <c r="AP295" s="100"/>
      <c r="AQ295" s="100"/>
      <c r="AR295" s="100"/>
      <c r="AS295" s="100"/>
      <c r="AT295" s="100"/>
      <c r="AU295" s="100"/>
      <c r="AV295" s="100"/>
      <c r="AW295" s="99">
        <f t="shared" si="98"/>
        <v>90</v>
      </c>
      <c r="AX295" s="100"/>
      <c r="AY295" s="100">
        <f t="shared" si="99"/>
        <v>0</v>
      </c>
      <c r="BB295" s="103" t="str">
        <f t="shared" si="100"/>
        <v>Расчёт за 2010</v>
      </c>
      <c r="BF295" s="27" t="str">
        <f>IF(G295='База 2009'!AY300,"ДА","ПРОверитЬ")</f>
        <v>ДА</v>
      </c>
    </row>
    <row r="296" spans="1:58">
      <c r="A296" s="31">
        <v>294</v>
      </c>
      <c r="B296" s="9" t="s">
        <v>608</v>
      </c>
      <c r="C296" s="6" t="s">
        <v>23</v>
      </c>
      <c r="D296" s="10">
        <v>25</v>
      </c>
      <c r="E296" s="14" t="s">
        <v>610</v>
      </c>
      <c r="F296" s="10">
        <v>25</v>
      </c>
      <c r="G296" s="32">
        <v>50</v>
      </c>
      <c r="H296" s="32">
        <f t="shared" si="104"/>
        <v>75</v>
      </c>
      <c r="I296" s="33"/>
      <c r="J296" s="33"/>
      <c r="K296" s="33"/>
      <c r="L296" s="33"/>
      <c r="M296" s="33"/>
      <c r="N296" s="33"/>
      <c r="O296" s="33"/>
      <c r="P296" s="32">
        <f t="shared" si="94"/>
        <v>75</v>
      </c>
      <c r="Q296" s="33">
        <v>125</v>
      </c>
      <c r="R296" s="32">
        <f t="shared" si="89"/>
        <v>0</v>
      </c>
      <c r="S296" s="32">
        <f t="shared" si="105"/>
        <v>75</v>
      </c>
      <c r="T296" s="33"/>
      <c r="U296" s="33"/>
      <c r="V296" s="33">
        <v>12</v>
      </c>
      <c r="W296" s="33"/>
      <c r="X296" s="33"/>
      <c r="Y296" s="33">
        <v>70</v>
      </c>
      <c r="Z296" s="33"/>
      <c r="AA296" s="32">
        <f t="shared" si="95"/>
        <v>157</v>
      </c>
      <c r="AB296" s="33">
        <v>157</v>
      </c>
      <c r="AC296" s="32">
        <f t="shared" si="96"/>
        <v>0</v>
      </c>
      <c r="AD296" s="99">
        <f t="shared" si="102"/>
        <v>75</v>
      </c>
      <c r="AE296" s="100">
        <v>50</v>
      </c>
      <c r="AF296" s="100"/>
      <c r="AG296" s="100"/>
      <c r="AH296" s="100"/>
      <c r="AI296" s="100"/>
      <c r="AJ296" s="100"/>
      <c r="AK296" s="100"/>
      <c r="AL296" s="99">
        <f t="shared" si="92"/>
        <v>125</v>
      </c>
      <c r="AM296" s="100">
        <v>200</v>
      </c>
      <c r="AN296" s="99">
        <f t="shared" si="97"/>
        <v>-75</v>
      </c>
      <c r="AO296" s="99">
        <f t="shared" si="103"/>
        <v>75</v>
      </c>
      <c r="AP296" s="100"/>
      <c r="AQ296" s="100">
        <v>50</v>
      </c>
      <c r="AR296" s="100">
        <v>12</v>
      </c>
      <c r="AS296" s="100"/>
      <c r="AT296" s="100"/>
      <c r="AU296" s="100"/>
      <c r="AV296" s="100"/>
      <c r="AW296" s="99">
        <f t="shared" si="98"/>
        <v>137</v>
      </c>
      <c r="AX296" s="100">
        <v>62</v>
      </c>
      <c r="AY296" s="100">
        <f t="shared" si="99"/>
        <v>0</v>
      </c>
      <c r="BB296" s="103" t="str">
        <f t="shared" si="100"/>
        <v>Расчёт за 2010</v>
      </c>
      <c r="BF296" s="27" t="str">
        <f>IF(G296='База 2009'!AY301,"ДА","ПРОверитЬ")</f>
        <v>ПРОверитЬ</v>
      </c>
    </row>
    <row r="297" spans="1:58">
      <c r="A297" s="31">
        <v>295</v>
      </c>
      <c r="B297" s="9" t="s">
        <v>611</v>
      </c>
      <c r="C297" s="6" t="s">
        <v>23</v>
      </c>
      <c r="D297" s="10">
        <v>70</v>
      </c>
      <c r="E297" s="14" t="s">
        <v>613</v>
      </c>
      <c r="F297" s="10">
        <v>85</v>
      </c>
      <c r="G297" s="32">
        <v>0</v>
      </c>
      <c r="H297" s="32">
        <f t="shared" si="104"/>
        <v>255</v>
      </c>
      <c r="I297" s="33"/>
      <c r="J297" s="33"/>
      <c r="K297" s="33"/>
      <c r="L297" s="33"/>
      <c r="M297" s="33"/>
      <c r="N297" s="33"/>
      <c r="O297" s="33"/>
      <c r="P297" s="32">
        <f t="shared" si="94"/>
        <v>255</v>
      </c>
      <c r="Q297" s="33">
        <v>255</v>
      </c>
      <c r="R297" s="32">
        <f t="shared" si="89"/>
        <v>0</v>
      </c>
      <c r="S297" s="32">
        <f t="shared" si="105"/>
        <v>255</v>
      </c>
      <c r="T297" s="33"/>
      <c r="U297" s="33"/>
      <c r="V297" s="33"/>
      <c r="W297" s="33"/>
      <c r="X297" s="33"/>
      <c r="Y297" s="33"/>
      <c r="Z297" s="33"/>
      <c r="AA297" s="32">
        <f t="shared" si="95"/>
        <v>255</v>
      </c>
      <c r="AB297" s="33">
        <v>255</v>
      </c>
      <c r="AC297" s="32">
        <f t="shared" si="96"/>
        <v>0</v>
      </c>
      <c r="AD297" s="99">
        <f t="shared" si="102"/>
        <v>255</v>
      </c>
      <c r="AE297" s="100"/>
      <c r="AF297" s="100"/>
      <c r="AG297" s="100"/>
      <c r="AH297" s="100"/>
      <c r="AI297" s="100"/>
      <c r="AJ297" s="100"/>
      <c r="AK297" s="100"/>
      <c r="AL297" s="99">
        <f t="shared" si="92"/>
        <v>255</v>
      </c>
      <c r="AM297" s="100">
        <v>255</v>
      </c>
      <c r="AN297" s="99">
        <f t="shared" si="97"/>
        <v>0</v>
      </c>
      <c r="AO297" s="99">
        <f t="shared" si="103"/>
        <v>255</v>
      </c>
      <c r="AP297" s="100"/>
      <c r="AQ297" s="100"/>
      <c r="AR297" s="100"/>
      <c r="AS297" s="100"/>
      <c r="AT297" s="100"/>
      <c r="AU297" s="100"/>
      <c r="AV297" s="100"/>
      <c r="AW297" s="99">
        <f t="shared" si="98"/>
        <v>255</v>
      </c>
      <c r="AX297" s="100">
        <v>255</v>
      </c>
      <c r="AY297" s="100">
        <f t="shared" si="99"/>
        <v>0</v>
      </c>
      <c r="BB297" s="103" t="str">
        <f t="shared" si="100"/>
        <v>Расчёт за 2010</v>
      </c>
      <c r="BF297" s="27" t="str">
        <f>IF(G297='База 2009'!AY302,"ДА","ПРОверитЬ")</f>
        <v>ДА</v>
      </c>
    </row>
    <row r="298" spans="1:58">
      <c r="A298" s="31">
        <v>296</v>
      </c>
      <c r="B298" s="9" t="s">
        <v>614</v>
      </c>
      <c r="C298" s="6" t="s">
        <v>23</v>
      </c>
      <c r="D298" s="10">
        <v>70</v>
      </c>
      <c r="E298" s="14" t="s">
        <v>616</v>
      </c>
      <c r="F298" s="10">
        <v>85</v>
      </c>
      <c r="G298" s="32">
        <v>0</v>
      </c>
      <c r="H298" s="32">
        <f t="shared" si="104"/>
        <v>255</v>
      </c>
      <c r="I298" s="33"/>
      <c r="J298" s="33"/>
      <c r="K298" s="33"/>
      <c r="L298" s="33"/>
      <c r="M298" s="33"/>
      <c r="N298" s="33"/>
      <c r="O298" s="33"/>
      <c r="P298" s="32">
        <f t="shared" si="94"/>
        <v>255</v>
      </c>
      <c r="Q298" s="33">
        <v>1020</v>
      </c>
      <c r="R298" s="32">
        <f t="shared" si="89"/>
        <v>-765</v>
      </c>
      <c r="S298" s="32">
        <f t="shared" si="105"/>
        <v>255</v>
      </c>
      <c r="T298" s="33"/>
      <c r="U298" s="33"/>
      <c r="V298" s="33"/>
      <c r="W298" s="33"/>
      <c r="X298" s="33"/>
      <c r="Y298" s="33"/>
      <c r="Z298" s="33"/>
      <c r="AA298" s="32">
        <f t="shared" si="95"/>
        <v>255</v>
      </c>
      <c r="AB298" s="33"/>
      <c r="AC298" s="32">
        <f t="shared" si="96"/>
        <v>-510</v>
      </c>
      <c r="AD298" s="99">
        <f t="shared" si="102"/>
        <v>255</v>
      </c>
      <c r="AE298" s="100"/>
      <c r="AF298" s="100"/>
      <c r="AG298" s="100"/>
      <c r="AH298" s="100"/>
      <c r="AI298" s="100"/>
      <c r="AJ298" s="100"/>
      <c r="AK298" s="100"/>
      <c r="AL298" s="99">
        <f t="shared" si="92"/>
        <v>255</v>
      </c>
      <c r="AM298" s="100">
        <v>50</v>
      </c>
      <c r="AN298" s="99">
        <f t="shared" si="97"/>
        <v>-305</v>
      </c>
      <c r="AO298" s="99">
        <f t="shared" si="103"/>
        <v>255</v>
      </c>
      <c r="AP298" s="100"/>
      <c r="AQ298" s="100">
        <v>50</v>
      </c>
      <c r="AR298" s="100"/>
      <c r="AS298" s="100"/>
      <c r="AT298" s="100"/>
      <c r="AU298" s="100"/>
      <c r="AV298" s="100"/>
      <c r="AW298" s="99">
        <f t="shared" si="98"/>
        <v>305</v>
      </c>
      <c r="AX298" s="100">
        <v>1020</v>
      </c>
      <c r="AY298" s="100">
        <f t="shared" si="99"/>
        <v>-1020</v>
      </c>
      <c r="BB298" s="103" t="str">
        <f t="shared" si="100"/>
        <v>Предоплата за 2011</v>
      </c>
      <c r="BF298" s="27" t="str">
        <f>IF(G298='База 2009'!AY303,"ДА","ПРОверитЬ")</f>
        <v>ДА</v>
      </c>
    </row>
    <row r="299" spans="1:58">
      <c r="A299" s="31">
        <v>297</v>
      </c>
      <c r="B299" s="5" t="s">
        <v>617</v>
      </c>
      <c r="C299" s="6" t="s">
        <v>10</v>
      </c>
      <c r="D299" s="7">
        <v>70</v>
      </c>
      <c r="E299" s="14" t="s">
        <v>619</v>
      </c>
      <c r="F299" s="7">
        <v>85</v>
      </c>
      <c r="G299" s="32">
        <v>0</v>
      </c>
      <c r="H299" s="32">
        <f t="shared" si="104"/>
        <v>255</v>
      </c>
      <c r="I299" s="33"/>
      <c r="J299" s="33"/>
      <c r="K299" s="33"/>
      <c r="L299" s="33"/>
      <c r="M299" s="33"/>
      <c r="N299" s="33"/>
      <c r="O299" s="33"/>
      <c r="P299" s="32">
        <f t="shared" si="94"/>
        <v>255</v>
      </c>
      <c r="Q299" s="33"/>
      <c r="R299" s="32">
        <f t="shared" ref="R299:R362" si="106">G299+P299-Q299</f>
        <v>255</v>
      </c>
      <c r="S299" s="32">
        <f t="shared" si="105"/>
        <v>255</v>
      </c>
      <c r="T299" s="33"/>
      <c r="U299" s="33"/>
      <c r="V299" s="33"/>
      <c r="W299" s="33"/>
      <c r="X299" s="33"/>
      <c r="Y299" s="33"/>
      <c r="Z299" s="33"/>
      <c r="AA299" s="32">
        <f t="shared" si="95"/>
        <v>255</v>
      </c>
      <c r="AB299" s="33">
        <v>510</v>
      </c>
      <c r="AC299" s="32">
        <f t="shared" si="96"/>
        <v>0</v>
      </c>
      <c r="AD299" s="99">
        <f t="shared" si="102"/>
        <v>255</v>
      </c>
      <c r="AE299" s="100"/>
      <c r="AF299" s="100"/>
      <c r="AG299" s="100"/>
      <c r="AH299" s="100"/>
      <c r="AI299" s="100"/>
      <c r="AJ299" s="100"/>
      <c r="AK299" s="100"/>
      <c r="AL299" s="99">
        <f t="shared" si="92"/>
        <v>255</v>
      </c>
      <c r="AM299" s="100"/>
      <c r="AN299" s="99">
        <f t="shared" si="97"/>
        <v>255</v>
      </c>
      <c r="AO299" s="99">
        <f t="shared" si="103"/>
        <v>255</v>
      </c>
      <c r="AP299" s="100"/>
      <c r="AQ299" s="100"/>
      <c r="AR299" s="100"/>
      <c r="AS299" s="100"/>
      <c r="AT299" s="100"/>
      <c r="AU299" s="100"/>
      <c r="AV299" s="100"/>
      <c r="AW299" s="99">
        <f t="shared" si="98"/>
        <v>255</v>
      </c>
      <c r="AX299" s="100">
        <v>510</v>
      </c>
      <c r="AY299" s="100">
        <f t="shared" si="99"/>
        <v>0</v>
      </c>
      <c r="BB299" s="103" t="str">
        <f t="shared" si="100"/>
        <v>Расчёт за 2010</v>
      </c>
      <c r="BF299" s="27" t="str">
        <f>IF(G299='База 2009'!AY304,"ДА","ПРОверитЬ")</f>
        <v>ПРОверитЬ</v>
      </c>
    </row>
    <row r="300" spans="1:58">
      <c r="A300" s="31">
        <v>298</v>
      </c>
      <c r="B300" s="9" t="s">
        <v>620</v>
      </c>
      <c r="C300" s="6" t="s">
        <v>23</v>
      </c>
      <c r="D300" s="10">
        <v>70</v>
      </c>
      <c r="E300" s="14" t="s">
        <v>622</v>
      </c>
      <c r="F300" s="10">
        <v>95</v>
      </c>
      <c r="G300" s="32">
        <v>0</v>
      </c>
      <c r="H300" s="32">
        <f t="shared" si="104"/>
        <v>285</v>
      </c>
      <c r="I300" s="33"/>
      <c r="J300" s="33"/>
      <c r="K300" s="33"/>
      <c r="L300" s="33"/>
      <c r="M300" s="33"/>
      <c r="N300" s="33"/>
      <c r="O300" s="33"/>
      <c r="P300" s="32">
        <f t="shared" si="94"/>
        <v>285</v>
      </c>
      <c r="Q300" s="33">
        <v>285</v>
      </c>
      <c r="R300" s="32">
        <f t="shared" si="106"/>
        <v>0</v>
      </c>
      <c r="S300" s="32">
        <f t="shared" si="105"/>
        <v>285</v>
      </c>
      <c r="T300" s="33">
        <v>50</v>
      </c>
      <c r="U300" s="33"/>
      <c r="V300" s="33"/>
      <c r="W300" s="33"/>
      <c r="X300" s="33"/>
      <c r="Y300" s="33"/>
      <c r="Z300" s="33"/>
      <c r="AA300" s="32">
        <f t="shared" si="95"/>
        <v>335</v>
      </c>
      <c r="AB300" s="33">
        <v>335</v>
      </c>
      <c r="AC300" s="32">
        <f t="shared" si="96"/>
        <v>0</v>
      </c>
      <c r="AD300" s="99">
        <f t="shared" si="102"/>
        <v>285</v>
      </c>
      <c r="AE300" s="100"/>
      <c r="AF300" s="100"/>
      <c r="AG300" s="100"/>
      <c r="AH300" s="100"/>
      <c r="AI300" s="100"/>
      <c r="AJ300" s="100"/>
      <c r="AK300" s="100"/>
      <c r="AL300" s="99">
        <f t="shared" si="92"/>
        <v>285</v>
      </c>
      <c r="AM300" s="100">
        <v>570</v>
      </c>
      <c r="AN300" s="99">
        <f t="shared" si="97"/>
        <v>-285</v>
      </c>
      <c r="AO300" s="99">
        <f t="shared" si="103"/>
        <v>285</v>
      </c>
      <c r="AP300" s="100"/>
      <c r="AQ300" s="100"/>
      <c r="AR300" s="100"/>
      <c r="AS300" s="100"/>
      <c r="AT300" s="100"/>
      <c r="AU300" s="100"/>
      <c r="AV300" s="100"/>
      <c r="AW300" s="99">
        <f t="shared" si="98"/>
        <v>285</v>
      </c>
      <c r="AX300" s="100"/>
      <c r="AY300" s="100">
        <f t="shared" si="99"/>
        <v>0</v>
      </c>
      <c r="BB300" s="103" t="str">
        <f t="shared" si="100"/>
        <v>Расчёт за 2010</v>
      </c>
      <c r="BF300" s="27" t="str">
        <f>IF(G300='База 2009'!AY305,"ДА","ПРОверитЬ")</f>
        <v>ДА</v>
      </c>
    </row>
    <row r="301" spans="1:58">
      <c r="A301" s="31">
        <v>299</v>
      </c>
      <c r="B301" s="9" t="s">
        <v>623</v>
      </c>
      <c r="C301" s="6" t="s">
        <v>23</v>
      </c>
      <c r="D301" s="10">
        <v>50</v>
      </c>
      <c r="E301" s="14" t="s">
        <v>895</v>
      </c>
      <c r="F301" s="10">
        <v>50</v>
      </c>
      <c r="G301" s="32">
        <v>-150</v>
      </c>
      <c r="H301" s="32">
        <f t="shared" si="104"/>
        <v>150</v>
      </c>
      <c r="I301" s="33"/>
      <c r="J301" s="33"/>
      <c r="K301" s="33"/>
      <c r="L301" s="33"/>
      <c r="M301" s="33"/>
      <c r="N301" s="33"/>
      <c r="O301" s="33"/>
      <c r="P301" s="32">
        <f t="shared" si="94"/>
        <v>150</v>
      </c>
      <c r="Q301" s="33">
        <v>150</v>
      </c>
      <c r="R301" s="32">
        <f t="shared" si="106"/>
        <v>-150</v>
      </c>
      <c r="S301" s="32">
        <f t="shared" si="105"/>
        <v>150</v>
      </c>
      <c r="T301" s="33"/>
      <c r="U301" s="33"/>
      <c r="V301" s="33"/>
      <c r="W301" s="33"/>
      <c r="X301" s="33"/>
      <c r="Y301" s="33"/>
      <c r="Z301" s="33"/>
      <c r="AA301" s="32">
        <f t="shared" si="95"/>
        <v>150</v>
      </c>
      <c r="AB301" s="33">
        <v>150</v>
      </c>
      <c r="AC301" s="32">
        <f t="shared" si="96"/>
        <v>-150</v>
      </c>
      <c r="AD301" s="99">
        <f t="shared" si="102"/>
        <v>150</v>
      </c>
      <c r="AE301" s="100"/>
      <c r="AF301" s="100"/>
      <c r="AG301" s="100"/>
      <c r="AH301" s="100"/>
      <c r="AI301" s="100"/>
      <c r="AJ301" s="100"/>
      <c r="AK301" s="100"/>
      <c r="AL301" s="99">
        <f t="shared" si="92"/>
        <v>150</v>
      </c>
      <c r="AM301" s="100"/>
      <c r="AN301" s="99">
        <f t="shared" si="97"/>
        <v>0</v>
      </c>
      <c r="AO301" s="99">
        <f t="shared" si="103"/>
        <v>150</v>
      </c>
      <c r="AP301" s="100"/>
      <c r="AQ301" s="100"/>
      <c r="AR301" s="100"/>
      <c r="AS301" s="100"/>
      <c r="AT301" s="100"/>
      <c r="AU301" s="100"/>
      <c r="AV301" s="100"/>
      <c r="AW301" s="99">
        <f t="shared" si="98"/>
        <v>150</v>
      </c>
      <c r="AX301" s="100">
        <v>300</v>
      </c>
      <c r="AY301" s="100">
        <f t="shared" si="99"/>
        <v>-150</v>
      </c>
      <c r="BB301" s="103" t="str">
        <f t="shared" si="100"/>
        <v>Предоплата за 2011</v>
      </c>
      <c r="BF301" s="27" t="str">
        <f>IF(G301='База 2009'!AY306,"ДА","ПРОверитЬ")</f>
        <v>ПРОверитЬ</v>
      </c>
    </row>
    <row r="302" spans="1:58">
      <c r="A302" s="31">
        <v>300</v>
      </c>
      <c r="B302" s="9" t="s">
        <v>625</v>
      </c>
      <c r="C302" s="6" t="s">
        <v>23</v>
      </c>
      <c r="D302" s="10">
        <v>70</v>
      </c>
      <c r="E302" s="14" t="s">
        <v>627</v>
      </c>
      <c r="F302" s="10">
        <v>100</v>
      </c>
      <c r="G302" s="32">
        <v>0</v>
      </c>
      <c r="H302" s="32">
        <f t="shared" si="104"/>
        <v>300</v>
      </c>
      <c r="I302" s="33"/>
      <c r="J302" s="33"/>
      <c r="K302" s="33"/>
      <c r="L302" s="33"/>
      <c r="M302" s="33"/>
      <c r="N302" s="33"/>
      <c r="O302" s="33"/>
      <c r="P302" s="32">
        <f t="shared" si="94"/>
        <v>300</v>
      </c>
      <c r="Q302" s="33">
        <v>300</v>
      </c>
      <c r="R302" s="32">
        <f t="shared" si="106"/>
        <v>0</v>
      </c>
      <c r="S302" s="32">
        <f t="shared" si="105"/>
        <v>300</v>
      </c>
      <c r="T302" s="33"/>
      <c r="U302" s="33"/>
      <c r="V302" s="33"/>
      <c r="W302" s="33"/>
      <c r="X302" s="33"/>
      <c r="Y302" s="33"/>
      <c r="Z302" s="33"/>
      <c r="AA302" s="32">
        <f t="shared" si="95"/>
        <v>300</v>
      </c>
      <c r="AB302" s="33">
        <v>300</v>
      </c>
      <c r="AC302" s="32">
        <f t="shared" si="96"/>
        <v>0</v>
      </c>
      <c r="AD302" s="99">
        <f t="shared" si="102"/>
        <v>300</v>
      </c>
      <c r="AE302" s="100"/>
      <c r="AF302" s="100">
        <v>100</v>
      </c>
      <c r="AG302" s="100"/>
      <c r="AH302" s="100"/>
      <c r="AI302" s="100"/>
      <c r="AJ302" s="100"/>
      <c r="AK302" s="100"/>
      <c r="AL302" s="99">
        <f t="shared" si="92"/>
        <v>400</v>
      </c>
      <c r="AM302" s="100">
        <v>500</v>
      </c>
      <c r="AN302" s="99">
        <f t="shared" si="97"/>
        <v>-100</v>
      </c>
      <c r="AO302" s="99">
        <f t="shared" si="103"/>
        <v>300</v>
      </c>
      <c r="AP302" s="100"/>
      <c r="AQ302" s="100">
        <v>100</v>
      </c>
      <c r="AR302" s="100"/>
      <c r="AS302" s="100"/>
      <c r="AT302" s="100"/>
      <c r="AU302" s="100"/>
      <c r="AV302" s="100"/>
      <c r="AW302" s="99">
        <f t="shared" si="98"/>
        <v>400</v>
      </c>
      <c r="AX302" s="100">
        <v>300</v>
      </c>
      <c r="AY302" s="100">
        <f t="shared" si="99"/>
        <v>0</v>
      </c>
      <c r="BB302" s="103" t="str">
        <f t="shared" si="100"/>
        <v>Расчёт за 2010</v>
      </c>
      <c r="BF302" s="27" t="str">
        <f>IF(G302='База 2009'!AY307,"ДА","ПРОверитЬ")</f>
        <v>ПРОверитЬ</v>
      </c>
    </row>
    <row r="303" spans="1:58">
      <c r="A303" s="31">
        <v>301</v>
      </c>
      <c r="B303" s="11" t="s">
        <v>628</v>
      </c>
      <c r="C303" s="34" t="s">
        <v>30</v>
      </c>
      <c r="D303" s="12"/>
      <c r="E303" s="35"/>
      <c r="F303" s="12"/>
      <c r="G303" s="36">
        <v>1350</v>
      </c>
      <c r="H303" s="96">
        <f t="shared" si="104"/>
        <v>0</v>
      </c>
      <c r="I303" s="97"/>
      <c r="J303" s="97"/>
      <c r="K303" s="97"/>
      <c r="L303" s="97"/>
      <c r="M303" s="97"/>
      <c r="N303" s="97"/>
      <c r="O303" s="97"/>
      <c r="P303" s="96">
        <f t="shared" si="94"/>
        <v>0</v>
      </c>
      <c r="Q303" s="97"/>
      <c r="R303" s="96">
        <f t="shared" si="106"/>
        <v>1350</v>
      </c>
      <c r="S303" s="96">
        <f t="shared" si="105"/>
        <v>0</v>
      </c>
      <c r="T303" s="97"/>
      <c r="U303" s="97"/>
      <c r="V303" s="97"/>
      <c r="W303" s="97"/>
      <c r="X303" s="97"/>
      <c r="Y303" s="97"/>
      <c r="Z303" s="97"/>
      <c r="AA303" s="96">
        <f t="shared" si="95"/>
        <v>0</v>
      </c>
      <c r="AB303" s="97"/>
      <c r="AC303" s="96">
        <f t="shared" si="96"/>
        <v>1350</v>
      </c>
      <c r="AD303" s="96">
        <f t="shared" si="102"/>
        <v>0</v>
      </c>
      <c r="AE303" s="97"/>
      <c r="AF303" s="97"/>
      <c r="AG303" s="97"/>
      <c r="AH303" s="97"/>
      <c r="AI303" s="97"/>
      <c r="AJ303" s="97"/>
      <c r="AK303" s="97"/>
      <c r="AL303" s="96">
        <f t="shared" si="92"/>
        <v>0</v>
      </c>
      <c r="AM303" s="97"/>
      <c r="AN303" s="96">
        <f t="shared" si="97"/>
        <v>1350</v>
      </c>
      <c r="AO303" s="96">
        <f t="shared" si="103"/>
        <v>0</v>
      </c>
      <c r="AP303" s="97"/>
      <c r="AQ303" s="97"/>
      <c r="AR303" s="97"/>
      <c r="AS303" s="97"/>
      <c r="AT303" s="97"/>
      <c r="AU303" s="97"/>
      <c r="AV303" s="97"/>
      <c r="AW303" s="96">
        <f t="shared" si="98"/>
        <v>0</v>
      </c>
      <c r="AX303" s="97"/>
      <c r="AY303" s="97">
        <f t="shared" si="99"/>
        <v>1350</v>
      </c>
      <c r="BB303" s="103" t="str">
        <f t="shared" si="100"/>
        <v>Долг</v>
      </c>
      <c r="BF303" s="27" t="str">
        <f>IF(G303='База 2009'!AY308,"ДА","ПРОверитЬ")</f>
        <v>ПРОверитЬ</v>
      </c>
    </row>
    <row r="304" spans="1:58">
      <c r="A304" s="31">
        <v>302</v>
      </c>
      <c r="B304" s="5" t="s">
        <v>629</v>
      </c>
      <c r="C304" s="6" t="s">
        <v>10</v>
      </c>
      <c r="D304" s="7">
        <v>130</v>
      </c>
      <c r="E304" s="14" t="s">
        <v>631</v>
      </c>
      <c r="F304" s="7">
        <v>150</v>
      </c>
      <c r="G304" s="32">
        <v>-1800</v>
      </c>
      <c r="H304" s="32">
        <f t="shared" si="104"/>
        <v>450</v>
      </c>
      <c r="I304" s="33"/>
      <c r="J304" s="33"/>
      <c r="K304" s="33"/>
      <c r="L304" s="33"/>
      <c r="M304" s="33"/>
      <c r="N304" s="33"/>
      <c r="O304" s="33"/>
      <c r="P304" s="32">
        <f t="shared" si="94"/>
        <v>450</v>
      </c>
      <c r="Q304" s="33"/>
      <c r="R304" s="32">
        <f t="shared" si="106"/>
        <v>-1350</v>
      </c>
      <c r="S304" s="32">
        <f t="shared" si="105"/>
        <v>450</v>
      </c>
      <c r="T304" s="33"/>
      <c r="U304" s="33"/>
      <c r="V304" s="33"/>
      <c r="W304" s="33"/>
      <c r="X304" s="33"/>
      <c r="Y304" s="33"/>
      <c r="Z304" s="33"/>
      <c r="AA304" s="32">
        <f t="shared" si="95"/>
        <v>450</v>
      </c>
      <c r="AB304" s="33"/>
      <c r="AC304" s="32">
        <f t="shared" si="96"/>
        <v>-900</v>
      </c>
      <c r="AD304" s="99">
        <f t="shared" si="102"/>
        <v>450</v>
      </c>
      <c r="AE304" s="100"/>
      <c r="AF304" s="100"/>
      <c r="AG304" s="100"/>
      <c r="AH304" s="100"/>
      <c r="AI304" s="100"/>
      <c r="AJ304" s="100"/>
      <c r="AK304" s="100"/>
      <c r="AL304" s="99">
        <f t="shared" si="92"/>
        <v>450</v>
      </c>
      <c r="AM304" s="100"/>
      <c r="AN304" s="99">
        <f t="shared" si="97"/>
        <v>-450</v>
      </c>
      <c r="AO304" s="99">
        <f t="shared" si="103"/>
        <v>450</v>
      </c>
      <c r="AP304" s="100"/>
      <c r="AQ304" s="100"/>
      <c r="AR304" s="100"/>
      <c r="AS304" s="100"/>
      <c r="AT304" s="100"/>
      <c r="AU304" s="100"/>
      <c r="AV304" s="100"/>
      <c r="AW304" s="99">
        <f t="shared" si="98"/>
        <v>450</v>
      </c>
      <c r="AX304" s="100"/>
      <c r="AY304" s="100">
        <f t="shared" si="99"/>
        <v>0</v>
      </c>
      <c r="BB304" s="103" t="str">
        <f t="shared" si="100"/>
        <v>Расчёт за 2010</v>
      </c>
      <c r="BF304" s="27" t="str">
        <f>IF(G304='База 2009'!AY310,"ДА","ПРОверитЬ")</f>
        <v>ПРОверитЬ</v>
      </c>
    </row>
    <row r="305" spans="1:58">
      <c r="A305" s="31">
        <v>303</v>
      </c>
      <c r="B305" s="9" t="s">
        <v>633</v>
      </c>
      <c r="C305" s="6" t="s">
        <v>14</v>
      </c>
      <c r="D305" s="21"/>
      <c r="E305" s="14" t="s">
        <v>634</v>
      </c>
      <c r="F305" s="10">
        <v>70</v>
      </c>
      <c r="G305" s="32">
        <v>0</v>
      </c>
      <c r="H305" s="32">
        <f t="shared" si="104"/>
        <v>210</v>
      </c>
      <c r="I305" s="33"/>
      <c r="J305" s="33"/>
      <c r="K305" s="33"/>
      <c r="L305" s="33"/>
      <c r="M305" s="33"/>
      <c r="N305" s="33"/>
      <c r="O305" s="33"/>
      <c r="P305" s="32">
        <f t="shared" si="94"/>
        <v>210</v>
      </c>
      <c r="Q305" s="33"/>
      <c r="R305" s="32">
        <f t="shared" si="106"/>
        <v>210</v>
      </c>
      <c r="S305" s="32">
        <f t="shared" si="105"/>
        <v>210</v>
      </c>
      <c r="T305" s="33"/>
      <c r="U305" s="33"/>
      <c r="V305" s="33"/>
      <c r="W305" s="33"/>
      <c r="X305" s="33"/>
      <c r="Y305" s="33"/>
      <c r="Z305" s="33"/>
      <c r="AA305" s="32">
        <f t="shared" si="95"/>
        <v>210</v>
      </c>
      <c r="AB305" s="33"/>
      <c r="AC305" s="32">
        <f t="shared" si="96"/>
        <v>420</v>
      </c>
      <c r="AD305" s="99">
        <f t="shared" si="102"/>
        <v>210</v>
      </c>
      <c r="AE305" s="100"/>
      <c r="AF305" s="100"/>
      <c r="AG305" s="100"/>
      <c r="AH305" s="100"/>
      <c r="AI305" s="100"/>
      <c r="AJ305" s="100"/>
      <c r="AK305" s="100"/>
      <c r="AL305" s="99">
        <f t="shared" si="92"/>
        <v>210</v>
      </c>
      <c r="AM305" s="100">
        <v>840</v>
      </c>
      <c r="AN305" s="99">
        <f t="shared" si="97"/>
        <v>-210</v>
      </c>
      <c r="AO305" s="99">
        <f t="shared" si="103"/>
        <v>210</v>
      </c>
      <c r="AP305" s="100"/>
      <c r="AQ305" s="100"/>
      <c r="AR305" s="100"/>
      <c r="AS305" s="100"/>
      <c r="AT305" s="100"/>
      <c r="AU305" s="100"/>
      <c r="AV305" s="100"/>
      <c r="AW305" s="99">
        <f t="shared" si="98"/>
        <v>210</v>
      </c>
      <c r="AX305" s="100"/>
      <c r="AY305" s="100">
        <f t="shared" si="99"/>
        <v>0</v>
      </c>
      <c r="BB305" s="103" t="str">
        <f t="shared" si="100"/>
        <v>Расчёт за 2010</v>
      </c>
      <c r="BF305" s="27" t="str">
        <f>IF(G305='База 2009'!AY311,"ДА","ПРОверитЬ")</f>
        <v>ДА</v>
      </c>
    </row>
    <row r="306" spans="1:58">
      <c r="A306" s="31">
        <v>304</v>
      </c>
      <c r="B306" s="5" t="s">
        <v>964</v>
      </c>
      <c r="C306" s="6" t="s">
        <v>23</v>
      </c>
      <c r="D306" s="10"/>
      <c r="E306" s="14" t="s">
        <v>965</v>
      </c>
      <c r="F306" s="10">
        <v>50</v>
      </c>
      <c r="G306" s="32">
        <v>236</v>
      </c>
      <c r="H306" s="32">
        <f t="shared" si="104"/>
        <v>150</v>
      </c>
      <c r="I306" s="33"/>
      <c r="J306" s="33"/>
      <c r="K306" s="33"/>
      <c r="L306" s="33"/>
      <c r="M306" s="33"/>
      <c r="N306" s="33"/>
      <c r="O306" s="33"/>
      <c r="P306" s="32">
        <f t="shared" si="94"/>
        <v>150</v>
      </c>
      <c r="Q306" s="33"/>
      <c r="R306" s="32">
        <f t="shared" si="106"/>
        <v>386</v>
      </c>
      <c r="S306" s="32">
        <f t="shared" si="105"/>
        <v>150</v>
      </c>
      <c r="T306" s="33"/>
      <c r="U306" s="33"/>
      <c r="V306" s="33"/>
      <c r="W306" s="33"/>
      <c r="X306" s="33"/>
      <c r="Y306" s="33"/>
      <c r="Z306" s="33"/>
      <c r="AA306" s="32">
        <f t="shared" si="95"/>
        <v>150</v>
      </c>
      <c r="AB306" s="33">
        <v>536</v>
      </c>
      <c r="AC306" s="32">
        <f t="shared" si="96"/>
        <v>0</v>
      </c>
      <c r="AD306" s="99">
        <f t="shared" si="102"/>
        <v>150</v>
      </c>
      <c r="AE306" s="100"/>
      <c r="AF306" s="100"/>
      <c r="AG306" s="100"/>
      <c r="AH306" s="100"/>
      <c r="AI306" s="100"/>
      <c r="AJ306" s="100"/>
      <c r="AK306" s="100"/>
      <c r="AL306" s="99">
        <f t="shared" si="92"/>
        <v>150</v>
      </c>
      <c r="AM306" s="100">
        <v>300</v>
      </c>
      <c r="AN306" s="99">
        <f t="shared" si="97"/>
        <v>-150</v>
      </c>
      <c r="AO306" s="99">
        <f t="shared" si="103"/>
        <v>150</v>
      </c>
      <c r="AP306" s="100"/>
      <c r="AQ306" s="100"/>
      <c r="AR306" s="100"/>
      <c r="AS306" s="100"/>
      <c r="AT306" s="100"/>
      <c r="AU306" s="100"/>
      <c r="AV306" s="100"/>
      <c r="AW306" s="99">
        <f t="shared" si="98"/>
        <v>150</v>
      </c>
      <c r="AX306" s="100"/>
      <c r="AY306" s="100">
        <f t="shared" si="99"/>
        <v>0</v>
      </c>
      <c r="BB306" s="103" t="str">
        <f t="shared" si="100"/>
        <v>Расчёт за 2010</v>
      </c>
      <c r="BF306" s="27" t="str">
        <f>IF(G306='База 2009'!AY312,"ДА","ПРОверитЬ")</f>
        <v>ПРОверитЬ</v>
      </c>
    </row>
    <row r="307" spans="1:58">
      <c r="A307" s="31">
        <v>305</v>
      </c>
      <c r="B307" s="9" t="s">
        <v>635</v>
      </c>
      <c r="C307" s="6" t="s">
        <v>23</v>
      </c>
      <c r="D307" s="10">
        <v>70</v>
      </c>
      <c r="E307" s="14" t="s">
        <v>12</v>
      </c>
      <c r="F307" s="10">
        <v>70</v>
      </c>
      <c r="G307" s="32">
        <v>0</v>
      </c>
      <c r="H307" s="32">
        <f t="shared" si="104"/>
        <v>210</v>
      </c>
      <c r="I307" s="33"/>
      <c r="J307" s="33"/>
      <c r="K307" s="33"/>
      <c r="L307" s="33"/>
      <c r="M307" s="33"/>
      <c r="N307" s="33"/>
      <c r="O307" s="33"/>
      <c r="P307" s="32">
        <f t="shared" si="94"/>
        <v>210</v>
      </c>
      <c r="Q307" s="33"/>
      <c r="R307" s="32">
        <f t="shared" si="106"/>
        <v>210</v>
      </c>
      <c r="S307" s="32">
        <f t="shared" si="105"/>
        <v>210</v>
      </c>
      <c r="T307" s="33"/>
      <c r="U307" s="33"/>
      <c r="V307" s="33"/>
      <c r="W307" s="33"/>
      <c r="X307" s="33"/>
      <c r="Y307" s="33"/>
      <c r="Z307" s="33"/>
      <c r="AA307" s="32">
        <f t="shared" si="95"/>
        <v>210</v>
      </c>
      <c r="AB307" s="33"/>
      <c r="AC307" s="32">
        <f t="shared" si="96"/>
        <v>420</v>
      </c>
      <c r="AD307" s="99">
        <f t="shared" si="102"/>
        <v>210</v>
      </c>
      <c r="AE307" s="100"/>
      <c r="AF307" s="100"/>
      <c r="AG307" s="100"/>
      <c r="AH307" s="100"/>
      <c r="AI307" s="100"/>
      <c r="AJ307" s="100"/>
      <c r="AK307" s="100"/>
      <c r="AL307" s="99">
        <f t="shared" si="92"/>
        <v>210</v>
      </c>
      <c r="AM307" s="100">
        <v>840</v>
      </c>
      <c r="AN307" s="99">
        <f t="shared" si="97"/>
        <v>-210</v>
      </c>
      <c r="AO307" s="99">
        <f t="shared" si="103"/>
        <v>210</v>
      </c>
      <c r="AP307" s="100"/>
      <c r="AQ307" s="100"/>
      <c r="AR307" s="100"/>
      <c r="AS307" s="100"/>
      <c r="AT307" s="100"/>
      <c r="AU307" s="100"/>
      <c r="AV307" s="100"/>
      <c r="AW307" s="99">
        <f t="shared" si="98"/>
        <v>210</v>
      </c>
      <c r="AX307" s="100"/>
      <c r="AY307" s="100">
        <f t="shared" si="99"/>
        <v>0</v>
      </c>
      <c r="BB307" s="103" t="str">
        <f t="shared" si="100"/>
        <v>Расчёт за 2010</v>
      </c>
      <c r="BF307" s="27" t="str">
        <f>IF(G307='База 2009'!AY313,"ДА","ПРОверитЬ")</f>
        <v>ПРОверитЬ</v>
      </c>
    </row>
    <row r="308" spans="1:58">
      <c r="A308" s="31">
        <v>306</v>
      </c>
      <c r="B308" s="9" t="s">
        <v>637</v>
      </c>
      <c r="C308" s="6" t="s">
        <v>23</v>
      </c>
      <c r="D308" s="10">
        <v>230</v>
      </c>
      <c r="E308" s="14" t="s">
        <v>12</v>
      </c>
      <c r="F308" s="10">
        <v>230</v>
      </c>
      <c r="G308" s="32">
        <v>2760</v>
      </c>
      <c r="H308" s="32">
        <f t="shared" si="104"/>
        <v>690</v>
      </c>
      <c r="I308" s="33"/>
      <c r="J308" s="33"/>
      <c r="K308" s="33"/>
      <c r="L308" s="33"/>
      <c r="M308" s="33"/>
      <c r="N308" s="33"/>
      <c r="O308" s="33"/>
      <c r="P308" s="32">
        <f t="shared" si="94"/>
        <v>690</v>
      </c>
      <c r="Q308" s="33">
        <v>4140</v>
      </c>
      <c r="R308" s="32">
        <f t="shared" si="106"/>
        <v>-690</v>
      </c>
      <c r="S308" s="32">
        <f t="shared" si="105"/>
        <v>690</v>
      </c>
      <c r="T308" s="33"/>
      <c r="U308" s="33"/>
      <c r="V308" s="33"/>
      <c r="W308" s="33"/>
      <c r="X308" s="33"/>
      <c r="Y308" s="33"/>
      <c r="Z308" s="33"/>
      <c r="AA308" s="32">
        <f t="shared" si="95"/>
        <v>690</v>
      </c>
      <c r="AB308" s="33"/>
      <c r="AC308" s="32">
        <f t="shared" si="96"/>
        <v>0</v>
      </c>
      <c r="AD308" s="99">
        <f t="shared" si="102"/>
        <v>690</v>
      </c>
      <c r="AE308" s="100"/>
      <c r="AF308" s="100"/>
      <c r="AG308" s="100"/>
      <c r="AH308" s="100"/>
      <c r="AI308" s="100"/>
      <c r="AJ308" s="100"/>
      <c r="AK308" s="100"/>
      <c r="AL308" s="99">
        <f t="shared" si="92"/>
        <v>690</v>
      </c>
      <c r="AM308" s="100"/>
      <c r="AN308" s="99">
        <f t="shared" si="97"/>
        <v>690</v>
      </c>
      <c r="AO308" s="99">
        <f t="shared" si="103"/>
        <v>690</v>
      </c>
      <c r="AP308" s="100"/>
      <c r="AQ308" s="100"/>
      <c r="AR308" s="100"/>
      <c r="AS308" s="100"/>
      <c r="AT308" s="100"/>
      <c r="AU308" s="100"/>
      <c r="AV308" s="100"/>
      <c r="AW308" s="99">
        <f t="shared" si="98"/>
        <v>690</v>
      </c>
      <c r="AX308" s="100">
        <v>1380</v>
      </c>
      <c r="AY308" s="100">
        <f t="shared" si="99"/>
        <v>0</v>
      </c>
      <c r="BB308" s="103" t="str">
        <f t="shared" si="100"/>
        <v>Расчёт за 2010</v>
      </c>
      <c r="BF308" s="27" t="str">
        <f>IF(G308='База 2009'!AY314,"ДА","ПРОверитЬ")</f>
        <v>ПРОверитЬ</v>
      </c>
    </row>
    <row r="309" spans="1:58">
      <c r="A309" s="31">
        <v>307</v>
      </c>
      <c r="B309" s="9" t="s">
        <v>639</v>
      </c>
      <c r="C309" s="6" t="s">
        <v>14</v>
      </c>
      <c r="D309" s="10">
        <v>95</v>
      </c>
      <c r="E309" s="14" t="s">
        <v>641</v>
      </c>
      <c r="F309" s="10">
        <v>115</v>
      </c>
      <c r="G309" s="32">
        <v>345</v>
      </c>
      <c r="H309" s="32">
        <f t="shared" si="104"/>
        <v>345</v>
      </c>
      <c r="I309" s="33"/>
      <c r="J309" s="33"/>
      <c r="K309" s="33"/>
      <c r="L309" s="33"/>
      <c r="M309" s="33"/>
      <c r="N309" s="33"/>
      <c r="O309" s="33"/>
      <c r="P309" s="32">
        <f t="shared" si="94"/>
        <v>345</v>
      </c>
      <c r="Q309" s="33">
        <v>690</v>
      </c>
      <c r="R309" s="32">
        <f t="shared" si="106"/>
        <v>0</v>
      </c>
      <c r="S309" s="32">
        <f t="shared" si="105"/>
        <v>345</v>
      </c>
      <c r="T309" s="33"/>
      <c r="U309" s="33"/>
      <c r="V309" s="33"/>
      <c r="W309" s="33"/>
      <c r="X309" s="33"/>
      <c r="Y309" s="33"/>
      <c r="Z309" s="33"/>
      <c r="AA309" s="32">
        <f t="shared" si="95"/>
        <v>345</v>
      </c>
      <c r="AB309" s="33">
        <v>345</v>
      </c>
      <c r="AC309" s="32">
        <f t="shared" si="96"/>
        <v>0</v>
      </c>
      <c r="AD309" s="99">
        <f t="shared" si="102"/>
        <v>345</v>
      </c>
      <c r="AE309" s="100"/>
      <c r="AF309" s="100"/>
      <c r="AG309" s="100"/>
      <c r="AH309" s="100"/>
      <c r="AI309" s="100"/>
      <c r="AJ309" s="100"/>
      <c r="AK309" s="100"/>
      <c r="AL309" s="99">
        <f t="shared" si="92"/>
        <v>345</v>
      </c>
      <c r="AM309" s="100"/>
      <c r="AN309" s="99">
        <f t="shared" si="97"/>
        <v>345</v>
      </c>
      <c r="AO309" s="99">
        <f t="shared" si="103"/>
        <v>345</v>
      </c>
      <c r="AP309" s="100"/>
      <c r="AQ309" s="100"/>
      <c r="AR309" s="100"/>
      <c r="AS309" s="100"/>
      <c r="AT309" s="100"/>
      <c r="AU309" s="100"/>
      <c r="AV309" s="100"/>
      <c r="AW309" s="99">
        <f t="shared" si="98"/>
        <v>345</v>
      </c>
      <c r="AX309" s="100">
        <v>690</v>
      </c>
      <c r="AY309" s="100">
        <f t="shared" si="99"/>
        <v>0</v>
      </c>
      <c r="BB309" s="103" t="str">
        <f t="shared" si="100"/>
        <v>Расчёт за 2010</v>
      </c>
      <c r="BF309" s="27" t="str">
        <f>IF(G309='База 2009'!AY315,"ДА","ПРОверитЬ")</f>
        <v>ПРОверитЬ</v>
      </c>
    </row>
    <row r="310" spans="1:58">
      <c r="A310" s="31">
        <v>308</v>
      </c>
      <c r="B310" s="5" t="s">
        <v>642</v>
      </c>
      <c r="C310" s="6" t="s">
        <v>14</v>
      </c>
      <c r="D310" s="7">
        <v>50</v>
      </c>
      <c r="E310" s="14" t="s">
        <v>12</v>
      </c>
      <c r="F310" s="7">
        <v>50</v>
      </c>
      <c r="G310" s="32">
        <v>-150</v>
      </c>
      <c r="H310" s="32">
        <f t="shared" si="104"/>
        <v>150</v>
      </c>
      <c r="I310" s="33"/>
      <c r="J310" s="33"/>
      <c r="K310" s="33"/>
      <c r="L310" s="33"/>
      <c r="M310" s="33"/>
      <c r="N310" s="33"/>
      <c r="O310" s="33"/>
      <c r="P310" s="32">
        <f t="shared" si="94"/>
        <v>150</v>
      </c>
      <c r="Q310" s="33"/>
      <c r="R310" s="32">
        <f t="shared" si="106"/>
        <v>0</v>
      </c>
      <c r="S310" s="32">
        <f t="shared" si="105"/>
        <v>150</v>
      </c>
      <c r="T310" s="33"/>
      <c r="U310" s="33"/>
      <c r="V310" s="33"/>
      <c r="W310" s="33"/>
      <c r="X310" s="33"/>
      <c r="Y310" s="33"/>
      <c r="Z310" s="33"/>
      <c r="AA310" s="32">
        <f t="shared" si="95"/>
        <v>150</v>
      </c>
      <c r="AB310" s="33">
        <v>150</v>
      </c>
      <c r="AC310" s="32">
        <f t="shared" si="96"/>
        <v>0</v>
      </c>
      <c r="AD310" s="99">
        <f t="shared" si="102"/>
        <v>150</v>
      </c>
      <c r="AE310" s="100"/>
      <c r="AF310" s="100"/>
      <c r="AG310" s="100"/>
      <c r="AH310" s="100"/>
      <c r="AI310" s="100"/>
      <c r="AJ310" s="100"/>
      <c r="AK310" s="100"/>
      <c r="AL310" s="99">
        <f t="shared" si="92"/>
        <v>150</v>
      </c>
      <c r="AM310" s="100">
        <v>150</v>
      </c>
      <c r="AN310" s="99">
        <f t="shared" si="97"/>
        <v>0</v>
      </c>
      <c r="AO310" s="99">
        <f t="shared" si="103"/>
        <v>150</v>
      </c>
      <c r="AP310" s="100"/>
      <c r="AQ310" s="100"/>
      <c r="AR310" s="100"/>
      <c r="AS310" s="100"/>
      <c r="AT310" s="100"/>
      <c r="AU310" s="100"/>
      <c r="AV310" s="100"/>
      <c r="AW310" s="99">
        <f t="shared" si="98"/>
        <v>150</v>
      </c>
      <c r="AX310" s="100">
        <v>150</v>
      </c>
      <c r="AY310" s="100">
        <f t="shared" si="99"/>
        <v>0</v>
      </c>
      <c r="BB310" s="103" t="str">
        <f t="shared" si="100"/>
        <v>Расчёт за 2010</v>
      </c>
      <c r="BF310" s="27" t="str">
        <f>IF(G310='База 2009'!AY316,"ДА","ПРОверитЬ")</f>
        <v>ПРОверитЬ</v>
      </c>
    </row>
    <row r="311" spans="1:58">
      <c r="A311" s="31">
        <v>309</v>
      </c>
      <c r="B311" s="9" t="s">
        <v>644</v>
      </c>
      <c r="C311" s="6" t="s">
        <v>23</v>
      </c>
      <c r="D311" s="10">
        <v>50</v>
      </c>
      <c r="E311" s="14" t="s">
        <v>646</v>
      </c>
      <c r="F311" s="10">
        <v>80</v>
      </c>
      <c r="G311" s="32">
        <v>0</v>
      </c>
      <c r="H311" s="32">
        <f t="shared" si="104"/>
        <v>240</v>
      </c>
      <c r="I311" s="33"/>
      <c r="J311" s="33"/>
      <c r="K311" s="33"/>
      <c r="L311" s="33"/>
      <c r="M311" s="33"/>
      <c r="N311" s="33"/>
      <c r="O311" s="33"/>
      <c r="P311" s="32">
        <f t="shared" si="94"/>
        <v>240</v>
      </c>
      <c r="Q311" s="33">
        <v>240</v>
      </c>
      <c r="R311" s="32">
        <f t="shared" si="106"/>
        <v>0</v>
      </c>
      <c r="S311" s="32">
        <f t="shared" si="105"/>
        <v>240</v>
      </c>
      <c r="T311" s="33"/>
      <c r="U311" s="33"/>
      <c r="V311" s="33"/>
      <c r="W311" s="33"/>
      <c r="X311" s="33"/>
      <c r="Y311" s="33"/>
      <c r="Z311" s="33"/>
      <c r="AA311" s="32">
        <f t="shared" si="95"/>
        <v>240</v>
      </c>
      <c r="AB311" s="33">
        <v>240</v>
      </c>
      <c r="AC311" s="32">
        <f t="shared" si="96"/>
        <v>0</v>
      </c>
      <c r="AD311" s="99">
        <f t="shared" si="102"/>
        <v>240</v>
      </c>
      <c r="AE311" s="100"/>
      <c r="AF311" s="100"/>
      <c r="AG311" s="100"/>
      <c r="AH311" s="100"/>
      <c r="AI311" s="100"/>
      <c r="AJ311" s="100"/>
      <c r="AK311" s="100"/>
      <c r="AL311" s="99">
        <f t="shared" si="92"/>
        <v>240</v>
      </c>
      <c r="AM311" s="100">
        <v>240</v>
      </c>
      <c r="AN311" s="99">
        <f t="shared" si="97"/>
        <v>0</v>
      </c>
      <c r="AO311" s="99">
        <f t="shared" si="103"/>
        <v>240</v>
      </c>
      <c r="AP311" s="100"/>
      <c r="AQ311" s="100"/>
      <c r="AR311" s="100"/>
      <c r="AS311" s="100"/>
      <c r="AT311" s="100"/>
      <c r="AU311" s="100"/>
      <c r="AV311" s="100"/>
      <c r="AW311" s="99">
        <f t="shared" si="98"/>
        <v>240</v>
      </c>
      <c r="AX311" s="100">
        <v>240</v>
      </c>
      <c r="AY311" s="100">
        <f t="shared" si="99"/>
        <v>0</v>
      </c>
      <c r="BB311" s="103" t="str">
        <f t="shared" si="100"/>
        <v>Расчёт за 2010</v>
      </c>
      <c r="BF311" s="27" t="str">
        <f>IF(G311='База 2009'!AY317,"ДА","ПРОверитЬ")</f>
        <v>ДА</v>
      </c>
    </row>
    <row r="312" spans="1:58">
      <c r="A312" s="31">
        <v>310</v>
      </c>
      <c r="B312" s="9" t="s">
        <v>647</v>
      </c>
      <c r="C312" s="6" t="s">
        <v>23</v>
      </c>
      <c r="D312" s="10">
        <v>70</v>
      </c>
      <c r="E312" s="14" t="s">
        <v>649</v>
      </c>
      <c r="F312" s="10">
        <v>90</v>
      </c>
      <c r="G312" s="32">
        <v>0</v>
      </c>
      <c r="H312" s="32">
        <f t="shared" si="104"/>
        <v>270</v>
      </c>
      <c r="I312" s="33"/>
      <c r="J312" s="33"/>
      <c r="K312" s="33"/>
      <c r="L312" s="33"/>
      <c r="M312" s="33"/>
      <c r="N312" s="33"/>
      <c r="O312" s="33"/>
      <c r="P312" s="32">
        <f t="shared" si="94"/>
        <v>270</v>
      </c>
      <c r="Q312" s="33">
        <v>270</v>
      </c>
      <c r="R312" s="32">
        <f t="shared" si="106"/>
        <v>0</v>
      </c>
      <c r="S312" s="32">
        <f t="shared" si="105"/>
        <v>270</v>
      </c>
      <c r="T312" s="33"/>
      <c r="U312" s="33"/>
      <c r="V312" s="33"/>
      <c r="W312" s="33"/>
      <c r="X312" s="33"/>
      <c r="Y312" s="33"/>
      <c r="Z312" s="33"/>
      <c r="AA312" s="32">
        <f t="shared" si="95"/>
        <v>270</v>
      </c>
      <c r="AB312" s="33">
        <v>540</v>
      </c>
      <c r="AC312" s="32">
        <f t="shared" si="96"/>
        <v>-270</v>
      </c>
      <c r="AD312" s="99">
        <f t="shared" si="102"/>
        <v>270</v>
      </c>
      <c r="AE312" s="100"/>
      <c r="AF312" s="100"/>
      <c r="AG312" s="100"/>
      <c r="AH312" s="100"/>
      <c r="AI312" s="100"/>
      <c r="AJ312" s="100"/>
      <c r="AK312" s="100"/>
      <c r="AL312" s="99">
        <f t="shared" si="92"/>
        <v>270</v>
      </c>
      <c r="AM312" s="100">
        <v>270</v>
      </c>
      <c r="AN312" s="99">
        <f t="shared" si="97"/>
        <v>-270</v>
      </c>
      <c r="AO312" s="99">
        <f t="shared" si="103"/>
        <v>270</v>
      </c>
      <c r="AP312" s="100">
        <v>50</v>
      </c>
      <c r="AQ312" s="100"/>
      <c r="AR312" s="100"/>
      <c r="AS312" s="100"/>
      <c r="AT312" s="100"/>
      <c r="AU312" s="100"/>
      <c r="AV312" s="100"/>
      <c r="AW312" s="99">
        <f t="shared" si="98"/>
        <v>320</v>
      </c>
      <c r="AX312" s="100">
        <v>320</v>
      </c>
      <c r="AY312" s="100">
        <f t="shared" si="99"/>
        <v>-270</v>
      </c>
      <c r="BB312" s="103" t="str">
        <f t="shared" si="100"/>
        <v>Предоплата за 2011</v>
      </c>
      <c r="BF312" s="27" t="str">
        <f>IF(G312='База 2009'!AY318,"ДА","ПРОверитЬ")</f>
        <v>ДА</v>
      </c>
    </row>
    <row r="313" spans="1:58">
      <c r="A313" s="31">
        <v>311</v>
      </c>
      <c r="B313" s="9" t="s">
        <v>650</v>
      </c>
      <c r="C313" s="6" t="s">
        <v>14</v>
      </c>
      <c r="D313" s="10">
        <v>210</v>
      </c>
      <c r="E313" s="14" t="s">
        <v>44</v>
      </c>
      <c r="F313" s="10">
        <v>235</v>
      </c>
      <c r="G313" s="32">
        <v>0</v>
      </c>
      <c r="H313" s="32">
        <f t="shared" si="104"/>
        <v>705</v>
      </c>
      <c r="I313" s="33"/>
      <c r="J313" s="33"/>
      <c r="K313" s="33"/>
      <c r="L313" s="33"/>
      <c r="M313" s="33"/>
      <c r="N313" s="33"/>
      <c r="O313" s="33"/>
      <c r="P313" s="32">
        <f t="shared" si="94"/>
        <v>705</v>
      </c>
      <c r="Q313" s="33">
        <v>1410</v>
      </c>
      <c r="R313" s="32">
        <f t="shared" si="106"/>
        <v>-705</v>
      </c>
      <c r="S313" s="32">
        <f t="shared" si="105"/>
        <v>705</v>
      </c>
      <c r="T313" s="33"/>
      <c r="U313" s="33"/>
      <c r="V313" s="33"/>
      <c r="W313" s="33"/>
      <c r="X313" s="33"/>
      <c r="Y313" s="33"/>
      <c r="Z313" s="33"/>
      <c r="AA313" s="32">
        <f t="shared" si="95"/>
        <v>705</v>
      </c>
      <c r="AB313" s="33"/>
      <c r="AC313" s="32">
        <f t="shared" si="96"/>
        <v>0</v>
      </c>
      <c r="AD313" s="99">
        <f t="shared" si="102"/>
        <v>705</v>
      </c>
      <c r="AE313" s="100"/>
      <c r="AF313" s="100"/>
      <c r="AG313" s="100"/>
      <c r="AH313" s="100"/>
      <c r="AI313" s="100"/>
      <c r="AJ313" s="100"/>
      <c r="AK313" s="100"/>
      <c r="AL313" s="99">
        <f t="shared" si="92"/>
        <v>705</v>
      </c>
      <c r="AM313" s="100"/>
      <c r="AN313" s="99">
        <f t="shared" si="97"/>
        <v>705</v>
      </c>
      <c r="AO313" s="99">
        <f t="shared" si="103"/>
        <v>705</v>
      </c>
      <c r="AP313" s="100"/>
      <c r="AQ313" s="100"/>
      <c r="AR313" s="100"/>
      <c r="AS313" s="100"/>
      <c r="AT313" s="100"/>
      <c r="AU313" s="100"/>
      <c r="AV313" s="100"/>
      <c r="AW313" s="99">
        <f t="shared" si="98"/>
        <v>705</v>
      </c>
      <c r="AX313" s="100">
        <v>1410</v>
      </c>
      <c r="AY313" s="100">
        <f t="shared" si="99"/>
        <v>0</v>
      </c>
      <c r="BB313" s="103" t="str">
        <f t="shared" si="100"/>
        <v>Расчёт за 2010</v>
      </c>
      <c r="BF313" s="27" t="str">
        <f>IF(G313='База 2009'!AY319,"ДА","ПРОверитЬ")</f>
        <v>ДА</v>
      </c>
    </row>
    <row r="314" spans="1:58">
      <c r="A314" s="31">
        <v>312</v>
      </c>
      <c r="B314" s="9" t="s">
        <v>651</v>
      </c>
      <c r="C314" s="6" t="s">
        <v>23</v>
      </c>
      <c r="D314" s="10">
        <v>50</v>
      </c>
      <c r="E314" s="14" t="s">
        <v>652</v>
      </c>
      <c r="F314" s="10">
        <v>50</v>
      </c>
      <c r="G314" s="32">
        <v>0</v>
      </c>
      <c r="H314" s="32">
        <f t="shared" si="104"/>
        <v>150</v>
      </c>
      <c r="I314" s="33"/>
      <c r="J314" s="33"/>
      <c r="K314" s="33"/>
      <c r="L314" s="33"/>
      <c r="M314" s="33"/>
      <c r="N314" s="33"/>
      <c r="O314" s="33"/>
      <c r="P314" s="32">
        <f t="shared" si="94"/>
        <v>150</v>
      </c>
      <c r="Q314" s="33"/>
      <c r="R314" s="32">
        <f t="shared" si="106"/>
        <v>150</v>
      </c>
      <c r="S314" s="32">
        <f t="shared" si="105"/>
        <v>150</v>
      </c>
      <c r="T314" s="33"/>
      <c r="U314" s="33"/>
      <c r="V314" s="33"/>
      <c r="W314" s="33"/>
      <c r="X314" s="33"/>
      <c r="Y314" s="33"/>
      <c r="Z314" s="33"/>
      <c r="AA314" s="32">
        <f t="shared" si="95"/>
        <v>150</v>
      </c>
      <c r="AB314" s="33">
        <v>300</v>
      </c>
      <c r="AC314" s="32">
        <f t="shared" si="96"/>
        <v>0</v>
      </c>
      <c r="AD314" s="99">
        <f t="shared" si="102"/>
        <v>150</v>
      </c>
      <c r="AE314" s="100"/>
      <c r="AF314" s="100"/>
      <c r="AG314" s="100"/>
      <c r="AH314" s="100"/>
      <c r="AI314" s="100"/>
      <c r="AJ314" s="100"/>
      <c r="AK314" s="100"/>
      <c r="AL314" s="99">
        <f t="shared" ref="AL314:AL377" si="107">SUM(AD314:AK314)</f>
        <v>150</v>
      </c>
      <c r="AM314" s="100">
        <v>300</v>
      </c>
      <c r="AN314" s="99">
        <f t="shared" si="97"/>
        <v>-150</v>
      </c>
      <c r="AO314" s="99">
        <f t="shared" si="103"/>
        <v>150</v>
      </c>
      <c r="AP314" s="100"/>
      <c r="AQ314" s="100"/>
      <c r="AR314" s="100"/>
      <c r="AS314" s="100"/>
      <c r="AT314" s="100"/>
      <c r="AU314" s="100"/>
      <c r="AV314" s="100"/>
      <c r="AW314" s="99">
        <f t="shared" si="98"/>
        <v>150</v>
      </c>
      <c r="AX314" s="100"/>
      <c r="AY314" s="100">
        <f t="shared" si="99"/>
        <v>0</v>
      </c>
      <c r="BB314" s="103" t="str">
        <f t="shared" si="100"/>
        <v>Расчёт за 2010</v>
      </c>
      <c r="BF314" s="27" t="str">
        <f>IF(G314='База 2009'!AY320,"ДА","ПРОверитЬ")</f>
        <v>ПРОверитЬ</v>
      </c>
    </row>
    <row r="315" spans="1:58">
      <c r="A315" s="31">
        <v>313</v>
      </c>
      <c r="B315" s="15" t="s">
        <v>653</v>
      </c>
      <c r="C315" s="6" t="s">
        <v>23</v>
      </c>
      <c r="D315" s="10">
        <v>70</v>
      </c>
      <c r="E315" s="14" t="s">
        <v>843</v>
      </c>
      <c r="F315" s="10">
        <v>85</v>
      </c>
      <c r="G315" s="32">
        <v>0</v>
      </c>
      <c r="H315" s="32">
        <f t="shared" si="104"/>
        <v>255</v>
      </c>
      <c r="I315" s="33"/>
      <c r="J315" s="33"/>
      <c r="K315" s="33"/>
      <c r="L315" s="33"/>
      <c r="M315" s="33"/>
      <c r="N315" s="33"/>
      <c r="O315" s="33"/>
      <c r="P315" s="32">
        <f t="shared" si="94"/>
        <v>255</v>
      </c>
      <c r="Q315" s="33"/>
      <c r="R315" s="32">
        <f t="shared" si="106"/>
        <v>255</v>
      </c>
      <c r="S315" s="32">
        <f t="shared" si="105"/>
        <v>255</v>
      </c>
      <c r="T315" s="33"/>
      <c r="U315" s="33"/>
      <c r="V315" s="33"/>
      <c r="W315" s="33"/>
      <c r="X315" s="33"/>
      <c r="Y315" s="33"/>
      <c r="Z315" s="33"/>
      <c r="AA315" s="32">
        <f t="shared" si="95"/>
        <v>255</v>
      </c>
      <c r="AB315" s="33">
        <v>510</v>
      </c>
      <c r="AC315" s="32">
        <f t="shared" si="96"/>
        <v>0</v>
      </c>
      <c r="AD315" s="99">
        <f t="shared" si="102"/>
        <v>255</v>
      </c>
      <c r="AE315" s="100">
        <v>50</v>
      </c>
      <c r="AF315" s="100"/>
      <c r="AG315" s="100"/>
      <c r="AH315" s="100"/>
      <c r="AI315" s="100"/>
      <c r="AJ315" s="100"/>
      <c r="AK315" s="100"/>
      <c r="AL315" s="99">
        <f t="shared" si="107"/>
        <v>305</v>
      </c>
      <c r="AM315" s="100"/>
      <c r="AN315" s="99">
        <f t="shared" si="97"/>
        <v>305</v>
      </c>
      <c r="AO315" s="99">
        <f t="shared" si="103"/>
        <v>255</v>
      </c>
      <c r="AP315" s="100"/>
      <c r="AQ315" s="100"/>
      <c r="AR315" s="100"/>
      <c r="AS315" s="100"/>
      <c r="AT315" s="100"/>
      <c r="AU315" s="100"/>
      <c r="AV315" s="100"/>
      <c r="AW315" s="99">
        <f t="shared" si="98"/>
        <v>255</v>
      </c>
      <c r="AX315" s="100">
        <v>560</v>
      </c>
      <c r="AY315" s="100">
        <f t="shared" si="99"/>
        <v>0</v>
      </c>
      <c r="BB315" s="103" t="str">
        <f t="shared" si="100"/>
        <v>Расчёт за 2010</v>
      </c>
      <c r="BF315" s="27" t="str">
        <f>IF(G315='База 2009'!AY321,"ДА","ПРОверитЬ")</f>
        <v>ДА</v>
      </c>
    </row>
    <row r="316" spans="1:58">
      <c r="A316" s="31">
        <v>314</v>
      </c>
      <c r="B316" s="9" t="s">
        <v>1047</v>
      </c>
      <c r="C316" s="6" t="s">
        <v>23</v>
      </c>
      <c r="D316" s="10">
        <v>50</v>
      </c>
      <c r="E316" s="14" t="s">
        <v>658</v>
      </c>
      <c r="F316" s="10">
        <v>70</v>
      </c>
      <c r="G316" s="32">
        <v>210</v>
      </c>
      <c r="H316" s="32">
        <f t="shared" si="104"/>
        <v>210</v>
      </c>
      <c r="I316" s="33"/>
      <c r="J316" s="33"/>
      <c r="K316" s="33"/>
      <c r="L316" s="33"/>
      <c r="M316" s="33"/>
      <c r="N316" s="33"/>
      <c r="O316" s="33"/>
      <c r="P316" s="32">
        <f t="shared" si="94"/>
        <v>210</v>
      </c>
      <c r="Q316" s="33">
        <v>420</v>
      </c>
      <c r="R316" s="32">
        <f t="shared" si="106"/>
        <v>0</v>
      </c>
      <c r="S316" s="32">
        <f t="shared" si="105"/>
        <v>210</v>
      </c>
      <c r="T316" s="33"/>
      <c r="U316" s="33"/>
      <c r="V316" s="33"/>
      <c r="W316" s="33"/>
      <c r="X316" s="33"/>
      <c r="Y316" s="33"/>
      <c r="Z316" s="33"/>
      <c r="AA316" s="32">
        <f t="shared" si="95"/>
        <v>210</v>
      </c>
      <c r="AB316" s="33"/>
      <c r="AC316" s="32">
        <f t="shared" si="96"/>
        <v>210</v>
      </c>
      <c r="AD316" s="99">
        <f t="shared" si="102"/>
        <v>210</v>
      </c>
      <c r="AE316" s="100"/>
      <c r="AF316" s="100"/>
      <c r="AG316" s="100"/>
      <c r="AH316" s="100"/>
      <c r="AI316" s="100"/>
      <c r="AJ316" s="100"/>
      <c r="AK316" s="100"/>
      <c r="AL316" s="99">
        <f t="shared" si="107"/>
        <v>210</v>
      </c>
      <c r="AM316" s="100">
        <v>630</v>
      </c>
      <c r="AN316" s="99">
        <f t="shared" si="97"/>
        <v>-210</v>
      </c>
      <c r="AO316" s="99">
        <f t="shared" si="103"/>
        <v>210</v>
      </c>
      <c r="AP316" s="100"/>
      <c r="AQ316" s="100"/>
      <c r="AR316" s="100"/>
      <c r="AS316" s="100"/>
      <c r="AT316" s="100"/>
      <c r="AU316" s="100"/>
      <c r="AV316" s="100"/>
      <c r="AW316" s="99">
        <f t="shared" si="98"/>
        <v>210</v>
      </c>
      <c r="AX316" s="100"/>
      <c r="AY316" s="100">
        <f t="shared" si="99"/>
        <v>0</v>
      </c>
      <c r="BB316" s="103" t="str">
        <f t="shared" si="100"/>
        <v>Расчёт за 2010</v>
      </c>
      <c r="BF316" s="27" t="str">
        <f>IF(G316='База 2009'!AY322,"ДА","ПРОверитЬ")</f>
        <v>ПРОверитЬ</v>
      </c>
    </row>
    <row r="317" spans="1:58">
      <c r="A317" s="31">
        <v>315</v>
      </c>
      <c r="B317" s="5" t="s">
        <v>659</v>
      </c>
      <c r="C317" s="6" t="s">
        <v>10</v>
      </c>
      <c r="D317" s="7">
        <v>70</v>
      </c>
      <c r="E317" s="14" t="s">
        <v>119</v>
      </c>
      <c r="F317" s="7">
        <v>70</v>
      </c>
      <c r="G317" s="32">
        <v>0</v>
      </c>
      <c r="H317" s="32">
        <f t="shared" si="104"/>
        <v>210</v>
      </c>
      <c r="I317" s="33"/>
      <c r="J317" s="33"/>
      <c r="K317" s="33"/>
      <c r="L317" s="33"/>
      <c r="M317" s="33"/>
      <c r="N317" s="33"/>
      <c r="O317" s="33"/>
      <c r="P317" s="32">
        <f t="shared" si="94"/>
        <v>210</v>
      </c>
      <c r="Q317" s="33"/>
      <c r="R317" s="32">
        <f t="shared" si="106"/>
        <v>210</v>
      </c>
      <c r="S317" s="32">
        <f t="shared" si="105"/>
        <v>210</v>
      </c>
      <c r="T317" s="33"/>
      <c r="U317" s="33"/>
      <c r="V317" s="33"/>
      <c r="W317" s="33"/>
      <c r="X317" s="33"/>
      <c r="Y317" s="33"/>
      <c r="Z317" s="33"/>
      <c r="AA317" s="32">
        <f t="shared" si="95"/>
        <v>210</v>
      </c>
      <c r="AB317" s="33"/>
      <c r="AC317" s="32">
        <f t="shared" si="96"/>
        <v>420</v>
      </c>
      <c r="AD317" s="99">
        <f t="shared" si="102"/>
        <v>210</v>
      </c>
      <c r="AE317" s="100">
        <v>50</v>
      </c>
      <c r="AF317" s="100"/>
      <c r="AG317" s="100"/>
      <c r="AH317" s="100"/>
      <c r="AI317" s="100"/>
      <c r="AJ317" s="100"/>
      <c r="AK317" s="100"/>
      <c r="AL317" s="99">
        <f t="shared" si="107"/>
        <v>260</v>
      </c>
      <c r="AM317" s="100">
        <v>680</v>
      </c>
      <c r="AN317" s="99">
        <f t="shared" si="97"/>
        <v>0</v>
      </c>
      <c r="AO317" s="99">
        <f t="shared" si="103"/>
        <v>210</v>
      </c>
      <c r="AP317" s="100"/>
      <c r="AQ317" s="100"/>
      <c r="AR317" s="100"/>
      <c r="AS317" s="100"/>
      <c r="AT317" s="100"/>
      <c r="AU317" s="100"/>
      <c r="AV317" s="100"/>
      <c r="AW317" s="99">
        <f t="shared" si="98"/>
        <v>210</v>
      </c>
      <c r="AX317" s="100">
        <v>210</v>
      </c>
      <c r="AY317" s="100">
        <f t="shared" si="99"/>
        <v>0</v>
      </c>
      <c r="BB317" s="103" t="str">
        <f t="shared" si="100"/>
        <v>Расчёт за 2010</v>
      </c>
      <c r="BF317" s="27" t="str">
        <f>IF(G317='База 2009'!AY323,"ДА","ПРОверитЬ")</f>
        <v>ДА</v>
      </c>
    </row>
    <row r="318" spans="1:58">
      <c r="A318" s="31">
        <v>316</v>
      </c>
      <c r="B318" s="5" t="s">
        <v>660</v>
      </c>
      <c r="C318" s="6" t="s">
        <v>10</v>
      </c>
      <c r="D318" s="7">
        <v>125</v>
      </c>
      <c r="E318" s="14" t="s">
        <v>662</v>
      </c>
      <c r="F318" s="7">
        <v>125</v>
      </c>
      <c r="G318" s="32">
        <v>0</v>
      </c>
      <c r="H318" s="32">
        <f t="shared" si="104"/>
        <v>375</v>
      </c>
      <c r="I318" s="33"/>
      <c r="J318" s="33"/>
      <c r="K318" s="33"/>
      <c r="L318" s="33"/>
      <c r="M318" s="33"/>
      <c r="N318" s="33"/>
      <c r="O318" s="33"/>
      <c r="P318" s="32">
        <f t="shared" si="94"/>
        <v>375</v>
      </c>
      <c r="Q318" s="33">
        <v>375</v>
      </c>
      <c r="R318" s="32">
        <f t="shared" si="106"/>
        <v>0</v>
      </c>
      <c r="S318" s="32">
        <f t="shared" si="105"/>
        <v>375</v>
      </c>
      <c r="T318" s="33"/>
      <c r="U318" s="33"/>
      <c r="V318" s="33"/>
      <c r="W318" s="33"/>
      <c r="X318" s="33"/>
      <c r="Y318" s="33"/>
      <c r="Z318" s="33"/>
      <c r="AA318" s="32">
        <f t="shared" si="95"/>
        <v>375</v>
      </c>
      <c r="AB318" s="33"/>
      <c r="AC318" s="32">
        <f t="shared" si="96"/>
        <v>375</v>
      </c>
      <c r="AD318" s="99">
        <f t="shared" si="102"/>
        <v>375</v>
      </c>
      <c r="AE318" s="100"/>
      <c r="AF318" s="100"/>
      <c r="AG318" s="100"/>
      <c r="AH318" s="100"/>
      <c r="AI318" s="100"/>
      <c r="AJ318" s="100"/>
      <c r="AK318" s="100"/>
      <c r="AL318" s="99">
        <f t="shared" si="107"/>
        <v>375</v>
      </c>
      <c r="AM318" s="100">
        <v>750</v>
      </c>
      <c r="AN318" s="99">
        <f t="shared" si="97"/>
        <v>0</v>
      </c>
      <c r="AO318" s="99">
        <f t="shared" si="103"/>
        <v>375</v>
      </c>
      <c r="AP318" s="100"/>
      <c r="AQ318" s="100"/>
      <c r="AR318" s="100"/>
      <c r="AS318" s="100"/>
      <c r="AT318" s="100"/>
      <c r="AU318" s="100"/>
      <c r="AV318" s="100"/>
      <c r="AW318" s="99">
        <f t="shared" si="98"/>
        <v>375</v>
      </c>
      <c r="AX318" s="100"/>
      <c r="AY318" s="100">
        <f t="shared" si="99"/>
        <v>375</v>
      </c>
      <c r="BB318" s="103" t="str">
        <f t="shared" si="100"/>
        <v>Долг</v>
      </c>
      <c r="BF318" s="27" t="str">
        <f>IF(G318='База 2009'!AY324,"ДА","ПРОверитЬ")</f>
        <v>ДА</v>
      </c>
    </row>
    <row r="319" spans="1:58">
      <c r="A319" s="31">
        <v>317</v>
      </c>
      <c r="B319" s="5" t="s">
        <v>663</v>
      </c>
      <c r="C319" s="6" t="s">
        <v>10</v>
      </c>
      <c r="D319" s="7">
        <v>70</v>
      </c>
      <c r="E319" s="14" t="s">
        <v>88</v>
      </c>
      <c r="F319" s="7">
        <v>85</v>
      </c>
      <c r="G319" s="32">
        <v>0</v>
      </c>
      <c r="H319" s="32">
        <f t="shared" si="104"/>
        <v>255</v>
      </c>
      <c r="I319" s="33"/>
      <c r="J319" s="33"/>
      <c r="K319" s="33"/>
      <c r="L319" s="33"/>
      <c r="M319" s="33"/>
      <c r="N319" s="33"/>
      <c r="O319" s="33"/>
      <c r="P319" s="32">
        <f t="shared" si="94"/>
        <v>255</v>
      </c>
      <c r="Q319" s="33">
        <v>255</v>
      </c>
      <c r="R319" s="32">
        <f t="shared" si="106"/>
        <v>0</v>
      </c>
      <c r="S319" s="32">
        <f t="shared" si="105"/>
        <v>255</v>
      </c>
      <c r="T319" s="33"/>
      <c r="U319" s="33"/>
      <c r="V319" s="33"/>
      <c r="W319" s="33"/>
      <c r="X319" s="33"/>
      <c r="Y319" s="33"/>
      <c r="Z319" s="33"/>
      <c r="AA319" s="32">
        <f t="shared" si="95"/>
        <v>255</v>
      </c>
      <c r="AB319" s="33">
        <v>765</v>
      </c>
      <c r="AC319" s="32">
        <f t="shared" si="96"/>
        <v>-510</v>
      </c>
      <c r="AD319" s="99">
        <f t="shared" si="102"/>
        <v>255</v>
      </c>
      <c r="AE319" s="100"/>
      <c r="AF319" s="100"/>
      <c r="AG319" s="100"/>
      <c r="AH319" s="100"/>
      <c r="AI319" s="100"/>
      <c r="AJ319" s="100"/>
      <c r="AK319" s="100"/>
      <c r="AL319" s="99">
        <f t="shared" si="107"/>
        <v>255</v>
      </c>
      <c r="AM319" s="100"/>
      <c r="AN319" s="99">
        <f t="shared" si="97"/>
        <v>-255</v>
      </c>
      <c r="AO319" s="99">
        <f t="shared" si="103"/>
        <v>255</v>
      </c>
      <c r="AP319" s="100"/>
      <c r="AQ319" s="100"/>
      <c r="AR319" s="100"/>
      <c r="AS319" s="100"/>
      <c r="AT319" s="100"/>
      <c r="AU319" s="100"/>
      <c r="AV319" s="100"/>
      <c r="AW319" s="99">
        <f t="shared" si="98"/>
        <v>255</v>
      </c>
      <c r="AX319" s="100"/>
      <c r="AY319" s="100">
        <f t="shared" si="99"/>
        <v>0</v>
      </c>
      <c r="BB319" s="103" t="str">
        <f t="shared" si="100"/>
        <v>Расчёт за 2010</v>
      </c>
      <c r="BF319" s="27" t="str">
        <f>IF(G319='База 2009'!AY325,"ДА","ПРОверитЬ")</f>
        <v>ПРОверитЬ</v>
      </c>
    </row>
    <row r="320" spans="1:58">
      <c r="A320" s="31">
        <v>318</v>
      </c>
      <c r="B320" s="5" t="s">
        <v>982</v>
      </c>
      <c r="C320" s="6" t="s">
        <v>23</v>
      </c>
      <c r="D320" s="10"/>
      <c r="E320" s="14" t="s">
        <v>970</v>
      </c>
      <c r="F320" s="10">
        <v>20</v>
      </c>
      <c r="G320" s="32">
        <v>0</v>
      </c>
      <c r="H320" s="32">
        <f t="shared" si="104"/>
        <v>60</v>
      </c>
      <c r="I320" s="33"/>
      <c r="J320" s="33"/>
      <c r="K320" s="33"/>
      <c r="L320" s="33"/>
      <c r="M320" s="33"/>
      <c r="N320" s="33"/>
      <c r="O320" s="33"/>
      <c r="P320" s="32">
        <f t="shared" si="94"/>
        <v>60</v>
      </c>
      <c r="Q320" s="33">
        <v>120</v>
      </c>
      <c r="R320" s="32">
        <f t="shared" si="106"/>
        <v>-60</v>
      </c>
      <c r="S320" s="32">
        <f t="shared" si="105"/>
        <v>60</v>
      </c>
      <c r="T320" s="33"/>
      <c r="U320" s="33"/>
      <c r="V320" s="33"/>
      <c r="W320" s="33"/>
      <c r="X320" s="33"/>
      <c r="Y320" s="33"/>
      <c r="Z320" s="33"/>
      <c r="AA320" s="32">
        <f t="shared" si="95"/>
        <v>60</v>
      </c>
      <c r="AB320" s="33"/>
      <c r="AC320" s="32">
        <f t="shared" si="96"/>
        <v>0</v>
      </c>
      <c r="AD320" s="99">
        <f t="shared" si="102"/>
        <v>60</v>
      </c>
      <c r="AE320" s="100"/>
      <c r="AF320" s="100"/>
      <c r="AG320" s="100"/>
      <c r="AH320" s="100"/>
      <c r="AI320" s="100"/>
      <c r="AJ320" s="100"/>
      <c r="AK320" s="100"/>
      <c r="AL320" s="99">
        <f t="shared" si="107"/>
        <v>60</v>
      </c>
      <c r="AM320" s="100">
        <v>120</v>
      </c>
      <c r="AN320" s="99">
        <f t="shared" si="97"/>
        <v>-60</v>
      </c>
      <c r="AO320" s="99">
        <f t="shared" si="103"/>
        <v>60</v>
      </c>
      <c r="AP320" s="100"/>
      <c r="AQ320" s="100"/>
      <c r="AR320" s="100"/>
      <c r="AS320" s="100"/>
      <c r="AT320" s="100"/>
      <c r="AU320" s="100"/>
      <c r="AV320" s="100"/>
      <c r="AW320" s="99">
        <f t="shared" si="98"/>
        <v>60</v>
      </c>
      <c r="AX320" s="100"/>
      <c r="AY320" s="100">
        <f t="shared" si="99"/>
        <v>0</v>
      </c>
      <c r="BB320" s="103" t="str">
        <f t="shared" si="100"/>
        <v>Расчёт за 2010</v>
      </c>
      <c r="BF320" s="27" t="str">
        <f>IF(G320='База 2009'!AY327,"ДА","ПРОверитЬ")</f>
        <v>ДА</v>
      </c>
    </row>
    <row r="321" spans="1:58">
      <c r="A321" s="31">
        <v>319</v>
      </c>
      <c r="B321" s="5" t="s">
        <v>996</v>
      </c>
      <c r="C321" s="6" t="s">
        <v>14</v>
      </c>
      <c r="D321" s="10"/>
      <c r="E321" s="14" t="s">
        <v>997</v>
      </c>
      <c r="F321" s="10">
        <v>40</v>
      </c>
      <c r="G321" s="32">
        <v>0</v>
      </c>
      <c r="H321" s="32">
        <v>255</v>
      </c>
      <c r="I321" s="33"/>
      <c r="J321" s="33"/>
      <c r="K321" s="33"/>
      <c r="L321" s="33"/>
      <c r="M321" s="33"/>
      <c r="N321" s="33"/>
      <c r="O321" s="33"/>
      <c r="P321" s="32">
        <f t="shared" si="94"/>
        <v>255</v>
      </c>
      <c r="Q321" s="33"/>
      <c r="R321" s="32">
        <f t="shared" si="106"/>
        <v>255</v>
      </c>
      <c r="S321" s="32">
        <v>255</v>
      </c>
      <c r="T321" s="33"/>
      <c r="U321" s="33"/>
      <c r="V321" s="33"/>
      <c r="W321" s="33"/>
      <c r="X321" s="33"/>
      <c r="Y321" s="33"/>
      <c r="Z321" s="33"/>
      <c r="AA321" s="32">
        <f t="shared" si="95"/>
        <v>255</v>
      </c>
      <c r="AB321" s="33">
        <v>510</v>
      </c>
      <c r="AC321" s="32">
        <f t="shared" si="96"/>
        <v>0</v>
      </c>
      <c r="AD321" s="99">
        <f t="shared" si="102"/>
        <v>120</v>
      </c>
      <c r="AE321" s="100"/>
      <c r="AF321" s="100"/>
      <c r="AG321" s="100"/>
      <c r="AH321" s="100"/>
      <c r="AI321" s="100"/>
      <c r="AJ321" s="100"/>
      <c r="AK321" s="100"/>
      <c r="AL321" s="99">
        <f t="shared" si="107"/>
        <v>120</v>
      </c>
      <c r="AM321" s="100">
        <v>120</v>
      </c>
      <c r="AN321" s="99">
        <f t="shared" si="97"/>
        <v>0</v>
      </c>
      <c r="AO321" s="99">
        <f t="shared" si="103"/>
        <v>120</v>
      </c>
      <c r="AP321" s="100"/>
      <c r="AQ321" s="100"/>
      <c r="AR321" s="100"/>
      <c r="AS321" s="100"/>
      <c r="AT321" s="100"/>
      <c r="AU321" s="100"/>
      <c r="AV321" s="100"/>
      <c r="AW321" s="99">
        <f t="shared" si="98"/>
        <v>120</v>
      </c>
      <c r="AX321" s="100">
        <v>120</v>
      </c>
      <c r="AY321" s="100">
        <f t="shared" si="99"/>
        <v>0</v>
      </c>
      <c r="BB321" s="103" t="str">
        <f t="shared" si="100"/>
        <v>Расчёт за 2010</v>
      </c>
      <c r="BF321" s="27" t="str">
        <f>IF(G321='База 2009'!AY328,"ДА","ПРОверитЬ")</f>
        <v>ДА</v>
      </c>
    </row>
    <row r="322" spans="1:58">
      <c r="A322" s="31">
        <v>320</v>
      </c>
      <c r="B322" s="9" t="s">
        <v>666</v>
      </c>
      <c r="C322" s="6" t="s">
        <v>23</v>
      </c>
      <c r="D322" s="10">
        <v>70</v>
      </c>
      <c r="E322" s="14" t="s">
        <v>668</v>
      </c>
      <c r="F322" s="10">
        <v>85</v>
      </c>
      <c r="G322" s="32">
        <v>0</v>
      </c>
      <c r="H322" s="32">
        <f>F322*3</f>
        <v>255</v>
      </c>
      <c r="I322" s="33"/>
      <c r="J322" s="33"/>
      <c r="K322" s="33"/>
      <c r="L322" s="33"/>
      <c r="M322" s="33"/>
      <c r="N322" s="33"/>
      <c r="O322" s="33"/>
      <c r="P322" s="32">
        <f t="shared" si="94"/>
        <v>255</v>
      </c>
      <c r="Q322" s="33">
        <v>1020</v>
      </c>
      <c r="R322" s="32">
        <f t="shared" si="106"/>
        <v>-765</v>
      </c>
      <c r="S322" s="32">
        <f>F322*3</f>
        <v>255</v>
      </c>
      <c r="T322" s="33"/>
      <c r="U322" s="33"/>
      <c r="V322" s="33"/>
      <c r="W322" s="33"/>
      <c r="X322" s="33"/>
      <c r="Y322" s="33"/>
      <c r="Z322" s="33"/>
      <c r="AA322" s="32">
        <f t="shared" si="95"/>
        <v>255</v>
      </c>
      <c r="AB322" s="33"/>
      <c r="AC322" s="32">
        <f t="shared" si="96"/>
        <v>-510</v>
      </c>
      <c r="AD322" s="99">
        <f t="shared" si="102"/>
        <v>255</v>
      </c>
      <c r="AE322" s="100"/>
      <c r="AF322" s="100"/>
      <c r="AG322" s="100"/>
      <c r="AH322" s="100"/>
      <c r="AI322" s="100"/>
      <c r="AJ322" s="100"/>
      <c r="AK322" s="100"/>
      <c r="AL322" s="99">
        <f t="shared" si="107"/>
        <v>255</v>
      </c>
      <c r="AM322" s="100"/>
      <c r="AN322" s="99">
        <f t="shared" si="97"/>
        <v>-255</v>
      </c>
      <c r="AO322" s="99">
        <f t="shared" si="103"/>
        <v>255</v>
      </c>
      <c r="AP322" s="100"/>
      <c r="AQ322" s="100"/>
      <c r="AR322" s="100"/>
      <c r="AS322" s="100"/>
      <c r="AT322" s="100"/>
      <c r="AU322" s="100"/>
      <c r="AV322" s="100"/>
      <c r="AW322" s="99">
        <f t="shared" si="98"/>
        <v>255</v>
      </c>
      <c r="AX322" s="100"/>
      <c r="AY322" s="100">
        <f t="shared" si="99"/>
        <v>0</v>
      </c>
      <c r="BB322" s="103" t="str">
        <f t="shared" si="100"/>
        <v>Расчёт за 2010</v>
      </c>
      <c r="BF322" s="27" t="str">
        <f>IF(G322='База 2009'!AY329,"ДА","ПРОверитЬ")</f>
        <v>ПРОверитЬ</v>
      </c>
    </row>
    <row r="323" spans="1:58">
      <c r="A323" s="31">
        <v>321</v>
      </c>
      <c r="B323" s="9" t="s">
        <v>669</v>
      </c>
      <c r="C323" s="6" t="s">
        <v>23</v>
      </c>
      <c r="D323" s="10">
        <v>50</v>
      </c>
      <c r="E323" s="14" t="s">
        <v>671</v>
      </c>
      <c r="F323" s="10">
        <v>70</v>
      </c>
      <c r="G323" s="32">
        <v>0</v>
      </c>
      <c r="H323" s="32">
        <f>F323*3</f>
        <v>210</v>
      </c>
      <c r="I323" s="33"/>
      <c r="J323" s="33"/>
      <c r="K323" s="33"/>
      <c r="L323" s="33"/>
      <c r="M323" s="33"/>
      <c r="N323" s="33"/>
      <c r="O323" s="33"/>
      <c r="P323" s="32">
        <f t="shared" ref="P323:P386" si="108">SUM(H323:O323)</f>
        <v>210</v>
      </c>
      <c r="Q323" s="33">
        <v>420</v>
      </c>
      <c r="R323" s="32">
        <f t="shared" si="106"/>
        <v>-210</v>
      </c>
      <c r="S323" s="32">
        <f>F323*3</f>
        <v>210</v>
      </c>
      <c r="T323" s="33"/>
      <c r="U323" s="33"/>
      <c r="V323" s="33"/>
      <c r="W323" s="33"/>
      <c r="X323" s="33"/>
      <c r="Y323" s="33"/>
      <c r="Z323" s="33"/>
      <c r="AA323" s="32">
        <f t="shared" ref="AA323:AA386" si="109">SUM(S323:Z323)</f>
        <v>210</v>
      </c>
      <c r="AB323" s="33"/>
      <c r="AC323" s="32">
        <f t="shared" ref="AC323:AC386" si="110">R323+AA323-AB323</f>
        <v>0</v>
      </c>
      <c r="AD323" s="99">
        <f t="shared" si="102"/>
        <v>210</v>
      </c>
      <c r="AE323" s="100"/>
      <c r="AF323" s="100"/>
      <c r="AG323" s="100"/>
      <c r="AH323" s="100"/>
      <c r="AI323" s="100"/>
      <c r="AJ323" s="100"/>
      <c r="AK323" s="100"/>
      <c r="AL323" s="99">
        <f t="shared" si="107"/>
        <v>210</v>
      </c>
      <c r="AM323" s="100">
        <v>420</v>
      </c>
      <c r="AN323" s="99">
        <f t="shared" ref="AN323:AN386" si="111">AC323+AL323-AM323</f>
        <v>-210</v>
      </c>
      <c r="AO323" s="99">
        <f t="shared" si="103"/>
        <v>210</v>
      </c>
      <c r="AP323" s="100"/>
      <c r="AQ323" s="100"/>
      <c r="AR323" s="100"/>
      <c r="AS323" s="100"/>
      <c r="AT323" s="100"/>
      <c r="AU323" s="100"/>
      <c r="AV323" s="100"/>
      <c r="AW323" s="99">
        <f t="shared" ref="AW323:AW386" si="112">SUM(AO323:AV323)</f>
        <v>210</v>
      </c>
      <c r="AX323" s="100"/>
      <c r="AY323" s="100">
        <f t="shared" ref="AY323:AY386" si="113">AN323+AW323-AX323</f>
        <v>0</v>
      </c>
      <c r="BB323" s="103" t="str">
        <f t="shared" ref="BB323:BB386" si="114">IF(AY323=0,"Расчёт за 2010",IF(AY323&lt;0,"Предоплата за 2011","Долг"))</f>
        <v>Расчёт за 2010</v>
      </c>
      <c r="BF323" s="27" t="str">
        <f>IF(G323='База 2009'!AY330,"ДА","ПРОверитЬ")</f>
        <v>ПРОверитЬ</v>
      </c>
    </row>
    <row r="324" spans="1:58">
      <c r="A324" s="31">
        <v>322</v>
      </c>
      <c r="B324" s="9" t="s">
        <v>672</v>
      </c>
      <c r="C324" s="6" t="s">
        <v>14</v>
      </c>
      <c r="D324" s="10">
        <v>150</v>
      </c>
      <c r="E324" s="14" t="s">
        <v>674</v>
      </c>
      <c r="F324" s="10">
        <v>165</v>
      </c>
      <c r="G324" s="32">
        <v>495</v>
      </c>
      <c r="H324" s="32">
        <f>F324*3</f>
        <v>495</v>
      </c>
      <c r="I324" s="33"/>
      <c r="J324" s="33"/>
      <c r="K324" s="33"/>
      <c r="L324" s="33"/>
      <c r="M324" s="33"/>
      <c r="N324" s="33"/>
      <c r="O324" s="33"/>
      <c r="P324" s="32">
        <f t="shared" si="108"/>
        <v>495</v>
      </c>
      <c r="Q324" s="33"/>
      <c r="R324" s="32">
        <f t="shared" si="106"/>
        <v>990</v>
      </c>
      <c r="S324" s="32">
        <f>F324*3</f>
        <v>495</v>
      </c>
      <c r="T324" s="33"/>
      <c r="U324" s="33"/>
      <c r="V324" s="33"/>
      <c r="W324" s="33"/>
      <c r="X324" s="33"/>
      <c r="Y324" s="33"/>
      <c r="Z324" s="33"/>
      <c r="AA324" s="32">
        <f t="shared" si="109"/>
        <v>495</v>
      </c>
      <c r="AB324" s="33"/>
      <c r="AC324" s="32">
        <f t="shared" si="110"/>
        <v>1485</v>
      </c>
      <c r="AD324" s="99">
        <f t="shared" si="102"/>
        <v>495</v>
      </c>
      <c r="AE324" s="100"/>
      <c r="AF324" s="100"/>
      <c r="AG324" s="100"/>
      <c r="AH324" s="100"/>
      <c r="AI324" s="100"/>
      <c r="AJ324" s="100"/>
      <c r="AK324" s="100"/>
      <c r="AL324" s="99">
        <f t="shared" si="107"/>
        <v>495</v>
      </c>
      <c r="AM324" s="100">
        <v>1460</v>
      </c>
      <c r="AN324" s="99">
        <f t="shared" si="111"/>
        <v>520</v>
      </c>
      <c r="AO324" s="99">
        <f t="shared" si="103"/>
        <v>495</v>
      </c>
      <c r="AP324" s="100"/>
      <c r="AQ324" s="100"/>
      <c r="AR324" s="100"/>
      <c r="AS324" s="100"/>
      <c r="AT324" s="100"/>
      <c r="AU324" s="100"/>
      <c r="AV324" s="100"/>
      <c r="AW324" s="99">
        <f t="shared" si="112"/>
        <v>495</v>
      </c>
      <c r="AX324" s="100"/>
      <c r="AY324" s="100">
        <f t="shared" si="113"/>
        <v>1015</v>
      </c>
      <c r="BB324" s="103" t="str">
        <f t="shared" si="114"/>
        <v>Долг</v>
      </c>
      <c r="BF324" s="27" t="str">
        <f>IF(G324='База 2009'!AY332,"ДА","ПРОверитЬ")</f>
        <v>ПРОверитЬ</v>
      </c>
    </row>
    <row r="325" spans="1:58">
      <c r="A325" s="31">
        <v>323</v>
      </c>
      <c r="B325" s="9" t="s">
        <v>675</v>
      </c>
      <c r="C325" s="6" t="s">
        <v>14</v>
      </c>
      <c r="D325" s="10">
        <v>70</v>
      </c>
      <c r="E325" s="14" t="s">
        <v>12</v>
      </c>
      <c r="F325" s="10">
        <v>85</v>
      </c>
      <c r="G325" s="32">
        <v>0</v>
      </c>
      <c r="H325" s="32">
        <v>0</v>
      </c>
      <c r="I325" s="33"/>
      <c r="J325" s="33"/>
      <c r="K325" s="33"/>
      <c r="L325" s="33"/>
      <c r="M325" s="33"/>
      <c r="N325" s="33"/>
      <c r="O325" s="33"/>
      <c r="P325" s="32">
        <f t="shared" si="108"/>
        <v>0</v>
      </c>
      <c r="Q325" s="33"/>
      <c r="R325" s="32">
        <f t="shared" si="106"/>
        <v>0</v>
      </c>
      <c r="S325" s="32">
        <v>0</v>
      </c>
      <c r="T325" s="33"/>
      <c r="U325" s="33"/>
      <c r="V325" s="33"/>
      <c r="W325" s="33"/>
      <c r="X325" s="33"/>
      <c r="Y325" s="33"/>
      <c r="Z325" s="33"/>
      <c r="AA325" s="32">
        <f t="shared" si="109"/>
        <v>0</v>
      </c>
      <c r="AB325" s="33"/>
      <c r="AC325" s="32">
        <f t="shared" si="110"/>
        <v>0</v>
      </c>
      <c r="AD325" s="99">
        <v>0</v>
      </c>
      <c r="AE325" s="100"/>
      <c r="AF325" s="100"/>
      <c r="AG325" s="100"/>
      <c r="AH325" s="100"/>
      <c r="AI325" s="100"/>
      <c r="AJ325" s="100"/>
      <c r="AK325" s="100"/>
      <c r="AL325" s="99">
        <f t="shared" si="107"/>
        <v>0</v>
      </c>
      <c r="AM325" s="100"/>
      <c r="AN325" s="99">
        <f t="shared" si="111"/>
        <v>0</v>
      </c>
      <c r="AO325" s="99">
        <v>0</v>
      </c>
      <c r="AP325" s="100"/>
      <c r="AQ325" s="100"/>
      <c r="AR325" s="100"/>
      <c r="AS325" s="100"/>
      <c r="AT325" s="100"/>
      <c r="AU325" s="100"/>
      <c r="AV325" s="100"/>
      <c r="AW325" s="99">
        <f t="shared" si="112"/>
        <v>0</v>
      </c>
      <c r="AX325" s="100"/>
      <c r="AY325" s="100">
        <f t="shared" si="113"/>
        <v>0</v>
      </c>
      <c r="BB325" s="103" t="str">
        <f t="shared" si="114"/>
        <v>Расчёт за 2010</v>
      </c>
      <c r="BF325" s="27" t="str">
        <f>IF(G325='База 2009'!AY333,"ДА","ПРОверитЬ")</f>
        <v>ПРОверитЬ</v>
      </c>
    </row>
    <row r="326" spans="1:58">
      <c r="A326" s="31">
        <v>324</v>
      </c>
      <c r="B326" s="9" t="s">
        <v>896</v>
      </c>
      <c r="C326" s="6" t="s">
        <v>23</v>
      </c>
      <c r="D326" s="10"/>
      <c r="E326" s="14" t="s">
        <v>845</v>
      </c>
      <c r="F326" s="10">
        <v>70</v>
      </c>
      <c r="G326" s="32">
        <v>-23</v>
      </c>
      <c r="H326" s="32">
        <f>F326*3</f>
        <v>210</v>
      </c>
      <c r="I326" s="33"/>
      <c r="J326" s="33"/>
      <c r="K326" s="33"/>
      <c r="L326" s="33"/>
      <c r="M326" s="33"/>
      <c r="N326" s="33"/>
      <c r="O326" s="33"/>
      <c r="P326" s="32">
        <f t="shared" si="108"/>
        <v>210</v>
      </c>
      <c r="Q326" s="33">
        <v>397</v>
      </c>
      <c r="R326" s="32">
        <f t="shared" si="106"/>
        <v>-210</v>
      </c>
      <c r="S326" s="32">
        <f>F326*3</f>
        <v>210</v>
      </c>
      <c r="T326" s="33"/>
      <c r="U326" s="33"/>
      <c r="V326" s="33"/>
      <c r="W326" s="33"/>
      <c r="X326" s="33"/>
      <c r="Y326" s="33"/>
      <c r="Z326" s="33"/>
      <c r="AA326" s="32">
        <f t="shared" si="109"/>
        <v>210</v>
      </c>
      <c r="AB326" s="33">
        <v>210</v>
      </c>
      <c r="AC326" s="32">
        <f t="shared" si="110"/>
        <v>-210</v>
      </c>
      <c r="AD326" s="99">
        <f>$F326*3</f>
        <v>210</v>
      </c>
      <c r="AE326" s="100"/>
      <c r="AF326" s="100"/>
      <c r="AG326" s="100"/>
      <c r="AH326" s="100"/>
      <c r="AI326" s="100"/>
      <c r="AJ326" s="100"/>
      <c r="AK326" s="100"/>
      <c r="AL326" s="99">
        <f t="shared" si="107"/>
        <v>210</v>
      </c>
      <c r="AM326" s="100">
        <v>210</v>
      </c>
      <c r="AN326" s="99">
        <f t="shared" si="111"/>
        <v>-210</v>
      </c>
      <c r="AO326" s="99">
        <f>$F326*3</f>
        <v>210</v>
      </c>
      <c r="AP326" s="100"/>
      <c r="AQ326" s="100"/>
      <c r="AR326" s="100"/>
      <c r="AS326" s="100"/>
      <c r="AT326" s="100"/>
      <c r="AU326" s="100"/>
      <c r="AV326" s="100"/>
      <c r="AW326" s="99">
        <f t="shared" si="112"/>
        <v>210</v>
      </c>
      <c r="AX326" s="100"/>
      <c r="AY326" s="100">
        <f t="shared" si="113"/>
        <v>0</v>
      </c>
      <c r="BB326" s="103" t="str">
        <f t="shared" si="114"/>
        <v>Расчёт за 2010</v>
      </c>
      <c r="BF326" s="27" t="str">
        <f>IF(G326='База 2009'!AY334,"ДА","ПРОверитЬ")</f>
        <v>ПРОверитЬ</v>
      </c>
    </row>
    <row r="327" spans="1:58">
      <c r="A327" s="31">
        <v>325</v>
      </c>
      <c r="B327" s="94" t="s">
        <v>678</v>
      </c>
      <c r="C327" s="62" t="s">
        <v>23</v>
      </c>
      <c r="D327" s="63">
        <v>50</v>
      </c>
      <c r="E327" s="95" t="s">
        <v>12</v>
      </c>
      <c r="F327" s="63">
        <v>50</v>
      </c>
      <c r="G327" s="96">
        <v>2000</v>
      </c>
      <c r="H327" s="96">
        <v>0</v>
      </c>
      <c r="I327" s="97"/>
      <c r="J327" s="97"/>
      <c r="K327" s="97"/>
      <c r="L327" s="97"/>
      <c r="M327" s="97"/>
      <c r="N327" s="97"/>
      <c r="O327" s="97"/>
      <c r="P327" s="96">
        <f t="shared" si="108"/>
        <v>0</v>
      </c>
      <c r="Q327" s="97"/>
      <c r="R327" s="96">
        <f t="shared" si="106"/>
        <v>2000</v>
      </c>
      <c r="S327" s="96">
        <v>0</v>
      </c>
      <c r="T327" s="97"/>
      <c r="U327" s="97"/>
      <c r="V327" s="97"/>
      <c r="W327" s="97"/>
      <c r="X327" s="97"/>
      <c r="Y327" s="97"/>
      <c r="Z327" s="97"/>
      <c r="AA327" s="96">
        <f t="shared" si="109"/>
        <v>0</v>
      </c>
      <c r="AB327" s="97"/>
      <c r="AC327" s="96">
        <f t="shared" si="110"/>
        <v>2000</v>
      </c>
      <c r="AD327" s="96">
        <v>0</v>
      </c>
      <c r="AE327" s="97"/>
      <c r="AF327" s="97"/>
      <c r="AG327" s="97"/>
      <c r="AH327" s="97"/>
      <c r="AI327" s="97"/>
      <c r="AJ327" s="97"/>
      <c r="AK327" s="97"/>
      <c r="AL327" s="96">
        <f t="shared" si="107"/>
        <v>0</v>
      </c>
      <c r="AM327" s="97"/>
      <c r="AN327" s="96">
        <f t="shared" si="111"/>
        <v>2000</v>
      </c>
      <c r="AO327" s="96">
        <v>0</v>
      </c>
      <c r="AP327" s="97"/>
      <c r="AQ327" s="97"/>
      <c r="AR327" s="97"/>
      <c r="AS327" s="97"/>
      <c r="AT327" s="97"/>
      <c r="AU327" s="97"/>
      <c r="AV327" s="97"/>
      <c r="AW327" s="96">
        <f t="shared" si="112"/>
        <v>0</v>
      </c>
      <c r="AX327" s="97"/>
      <c r="AY327" s="97">
        <f t="shared" si="113"/>
        <v>2000</v>
      </c>
      <c r="BB327" s="103" t="str">
        <f t="shared" si="114"/>
        <v>Долг</v>
      </c>
      <c r="BF327" s="27" t="str">
        <f>IF(G327='База 2009'!AY335,"ДА","ПРОверитЬ")</f>
        <v>ПРОверитЬ</v>
      </c>
    </row>
    <row r="328" spans="1:58">
      <c r="A328" s="31">
        <v>326</v>
      </c>
      <c r="B328" s="9" t="s">
        <v>679</v>
      </c>
      <c r="C328" s="6" t="s">
        <v>14</v>
      </c>
      <c r="D328" s="10">
        <v>170</v>
      </c>
      <c r="E328" s="14" t="s">
        <v>904</v>
      </c>
      <c r="F328" s="10">
        <v>195</v>
      </c>
      <c r="G328" s="32">
        <v>1170</v>
      </c>
      <c r="H328" s="32">
        <f>F328*3</f>
        <v>585</v>
      </c>
      <c r="I328" s="33"/>
      <c r="J328" s="33"/>
      <c r="K328" s="33"/>
      <c r="L328" s="33"/>
      <c r="M328" s="33"/>
      <c r="N328" s="33"/>
      <c r="O328" s="33"/>
      <c r="P328" s="32">
        <f t="shared" si="108"/>
        <v>585</v>
      </c>
      <c r="Q328" s="33">
        <v>1000</v>
      </c>
      <c r="R328" s="32">
        <f t="shared" si="106"/>
        <v>755</v>
      </c>
      <c r="S328" s="32">
        <f>F328*3</f>
        <v>585</v>
      </c>
      <c r="T328" s="33"/>
      <c r="U328" s="33"/>
      <c r="V328" s="33"/>
      <c r="W328" s="33"/>
      <c r="X328" s="33"/>
      <c r="Y328" s="33"/>
      <c r="Z328" s="33"/>
      <c r="AA328" s="32">
        <f t="shared" si="109"/>
        <v>585</v>
      </c>
      <c r="AB328" s="33">
        <v>1700</v>
      </c>
      <c r="AC328" s="32">
        <f t="shared" si="110"/>
        <v>-360</v>
      </c>
      <c r="AD328" s="99">
        <f>$F328*3</f>
        <v>585</v>
      </c>
      <c r="AE328" s="100"/>
      <c r="AF328" s="100"/>
      <c r="AG328" s="100"/>
      <c r="AH328" s="100"/>
      <c r="AI328" s="100"/>
      <c r="AJ328" s="100"/>
      <c r="AK328" s="100"/>
      <c r="AL328" s="99">
        <f t="shared" si="107"/>
        <v>585</v>
      </c>
      <c r="AM328" s="100"/>
      <c r="AN328" s="99">
        <f t="shared" si="111"/>
        <v>225</v>
      </c>
      <c r="AO328" s="99">
        <f>$F328*3</f>
        <v>585</v>
      </c>
      <c r="AP328" s="100"/>
      <c r="AQ328" s="100"/>
      <c r="AR328" s="100"/>
      <c r="AS328" s="100"/>
      <c r="AT328" s="100"/>
      <c r="AU328" s="100"/>
      <c r="AV328" s="100"/>
      <c r="AW328" s="99">
        <f t="shared" si="112"/>
        <v>585</v>
      </c>
      <c r="AX328" s="100"/>
      <c r="AY328" s="100">
        <f t="shared" si="113"/>
        <v>810</v>
      </c>
      <c r="BB328" s="103" t="str">
        <f t="shared" si="114"/>
        <v>Долг</v>
      </c>
      <c r="BF328" s="27" t="str">
        <f>IF(G328='База 2009'!AY336,"ДА","ПРОверитЬ")</f>
        <v>ПРОверитЬ</v>
      </c>
    </row>
    <row r="329" spans="1:58">
      <c r="A329" s="31">
        <v>327</v>
      </c>
      <c r="B329" s="9" t="s">
        <v>681</v>
      </c>
      <c r="C329" s="6" t="s">
        <v>14</v>
      </c>
      <c r="D329" s="10">
        <v>55</v>
      </c>
      <c r="E329" s="14" t="s">
        <v>683</v>
      </c>
      <c r="F329" s="10">
        <v>75</v>
      </c>
      <c r="G329" s="32">
        <v>0</v>
      </c>
      <c r="H329" s="32">
        <f>F329*3</f>
        <v>225</v>
      </c>
      <c r="I329" s="33"/>
      <c r="J329" s="33"/>
      <c r="K329" s="33"/>
      <c r="L329" s="33"/>
      <c r="M329" s="33"/>
      <c r="N329" s="33"/>
      <c r="O329" s="33"/>
      <c r="P329" s="32">
        <f t="shared" si="108"/>
        <v>225</v>
      </c>
      <c r="Q329" s="33">
        <v>225</v>
      </c>
      <c r="R329" s="32">
        <f t="shared" si="106"/>
        <v>0</v>
      </c>
      <c r="S329" s="32">
        <f>F329*3</f>
        <v>225</v>
      </c>
      <c r="T329" s="33"/>
      <c r="U329" s="33"/>
      <c r="V329" s="33"/>
      <c r="W329" s="33"/>
      <c r="X329" s="33"/>
      <c r="Y329" s="33"/>
      <c r="Z329" s="33"/>
      <c r="AA329" s="32">
        <f t="shared" si="109"/>
        <v>225</v>
      </c>
      <c r="AB329" s="33">
        <v>225</v>
      </c>
      <c r="AC329" s="32">
        <f t="shared" si="110"/>
        <v>0</v>
      </c>
      <c r="AD329" s="99">
        <f>$F329*3</f>
        <v>225</v>
      </c>
      <c r="AE329" s="100"/>
      <c r="AF329" s="100"/>
      <c r="AG329" s="100"/>
      <c r="AH329" s="100"/>
      <c r="AI329" s="100"/>
      <c r="AJ329" s="100"/>
      <c r="AK329" s="100"/>
      <c r="AL329" s="99">
        <f t="shared" si="107"/>
        <v>225</v>
      </c>
      <c r="AM329" s="100">
        <v>225</v>
      </c>
      <c r="AN329" s="99">
        <f t="shared" si="111"/>
        <v>0</v>
      </c>
      <c r="AO329" s="99">
        <f>$F329*3</f>
        <v>225</v>
      </c>
      <c r="AP329" s="100"/>
      <c r="AQ329" s="100"/>
      <c r="AR329" s="100"/>
      <c r="AS329" s="100"/>
      <c r="AT329" s="100"/>
      <c r="AU329" s="100"/>
      <c r="AV329" s="100"/>
      <c r="AW329" s="99">
        <f t="shared" si="112"/>
        <v>225</v>
      </c>
      <c r="AX329" s="100"/>
      <c r="AY329" s="100">
        <f t="shared" si="113"/>
        <v>225</v>
      </c>
      <c r="BB329" s="103" t="str">
        <f t="shared" si="114"/>
        <v>Долг</v>
      </c>
      <c r="BF329" s="27" t="str">
        <f>IF(G329='База 2009'!AY337,"ДА","ПРОверитЬ")</f>
        <v>ПРОверитЬ</v>
      </c>
    </row>
    <row r="330" spans="1:58">
      <c r="A330" s="31">
        <v>328</v>
      </c>
      <c r="B330" s="9" t="s">
        <v>875</v>
      </c>
      <c r="C330" s="6" t="s">
        <v>14</v>
      </c>
      <c r="D330" s="10"/>
      <c r="E330" s="14" t="s">
        <v>876</v>
      </c>
      <c r="F330" s="10">
        <v>50</v>
      </c>
      <c r="G330" s="32">
        <v>371</v>
      </c>
      <c r="H330" s="32">
        <v>0</v>
      </c>
      <c r="I330" s="33"/>
      <c r="J330" s="33"/>
      <c r="K330" s="33"/>
      <c r="L330" s="33"/>
      <c r="M330" s="33"/>
      <c r="N330" s="33"/>
      <c r="O330" s="33"/>
      <c r="P330" s="32">
        <f t="shared" si="108"/>
        <v>0</v>
      </c>
      <c r="Q330" s="33"/>
      <c r="R330" s="32">
        <f t="shared" si="106"/>
        <v>371</v>
      </c>
      <c r="S330" s="32">
        <v>0</v>
      </c>
      <c r="T330" s="33"/>
      <c r="U330" s="33"/>
      <c r="V330" s="33"/>
      <c r="W330" s="33"/>
      <c r="X330" s="33"/>
      <c r="Y330" s="33"/>
      <c r="Z330" s="33"/>
      <c r="AA330" s="32">
        <f t="shared" si="109"/>
        <v>0</v>
      </c>
      <c r="AB330" s="33"/>
      <c r="AC330" s="32">
        <f t="shared" si="110"/>
        <v>371</v>
      </c>
      <c r="AD330" s="99">
        <v>0</v>
      </c>
      <c r="AE330" s="100"/>
      <c r="AF330" s="100"/>
      <c r="AG330" s="100"/>
      <c r="AH330" s="100"/>
      <c r="AI330" s="100"/>
      <c r="AJ330" s="100"/>
      <c r="AK330" s="100"/>
      <c r="AL330" s="99">
        <f t="shared" si="107"/>
        <v>0</v>
      </c>
      <c r="AM330" s="100">
        <v>371</v>
      </c>
      <c r="AN330" s="99">
        <f t="shared" si="111"/>
        <v>0</v>
      </c>
      <c r="AO330" s="99">
        <v>0</v>
      </c>
      <c r="AP330" s="100"/>
      <c r="AQ330" s="100"/>
      <c r="AR330" s="100"/>
      <c r="AS330" s="100"/>
      <c r="AT330" s="100"/>
      <c r="AU330" s="100"/>
      <c r="AV330" s="100"/>
      <c r="AW330" s="99">
        <f t="shared" si="112"/>
        <v>0</v>
      </c>
      <c r="AX330" s="100"/>
      <c r="AY330" s="100">
        <f t="shared" si="113"/>
        <v>0</v>
      </c>
      <c r="BB330" s="103" t="str">
        <f t="shared" si="114"/>
        <v>Расчёт за 2010</v>
      </c>
      <c r="BF330" s="27" t="str">
        <f>IF(G330='База 2009'!AY338,"ДА","ПРОверитЬ")</f>
        <v>ПРОверитЬ</v>
      </c>
    </row>
    <row r="331" spans="1:58">
      <c r="A331" s="31">
        <v>329</v>
      </c>
      <c r="B331" s="11" t="s">
        <v>684</v>
      </c>
      <c r="C331" s="34" t="s">
        <v>30</v>
      </c>
      <c r="D331" s="12"/>
      <c r="E331" s="35"/>
      <c r="F331" s="12"/>
      <c r="G331" s="36">
        <v>3015</v>
      </c>
      <c r="H331" s="96">
        <f t="shared" ref="H331:H339" si="115">F331*3</f>
        <v>0</v>
      </c>
      <c r="I331" s="97"/>
      <c r="J331" s="97"/>
      <c r="K331" s="97"/>
      <c r="L331" s="97"/>
      <c r="M331" s="97"/>
      <c r="N331" s="97"/>
      <c r="O331" s="97"/>
      <c r="P331" s="96">
        <f t="shared" si="108"/>
        <v>0</v>
      </c>
      <c r="Q331" s="97"/>
      <c r="R331" s="96">
        <f t="shared" si="106"/>
        <v>3015</v>
      </c>
      <c r="S331" s="96">
        <f t="shared" ref="S331:S339" si="116">F331*3</f>
        <v>0</v>
      </c>
      <c r="T331" s="97"/>
      <c r="U331" s="97"/>
      <c r="V331" s="97"/>
      <c r="W331" s="97"/>
      <c r="X331" s="97"/>
      <c r="Y331" s="97"/>
      <c r="Z331" s="97"/>
      <c r="AA331" s="96">
        <f t="shared" si="109"/>
        <v>0</v>
      </c>
      <c r="AB331" s="97"/>
      <c r="AC331" s="96">
        <f t="shared" si="110"/>
        <v>3015</v>
      </c>
      <c r="AD331" s="96">
        <v>0</v>
      </c>
      <c r="AE331" s="97"/>
      <c r="AF331" s="97"/>
      <c r="AG331" s="97"/>
      <c r="AH331" s="97"/>
      <c r="AI331" s="97"/>
      <c r="AJ331" s="97"/>
      <c r="AK331" s="97"/>
      <c r="AL331" s="96">
        <f t="shared" si="107"/>
        <v>0</v>
      </c>
      <c r="AM331" s="97"/>
      <c r="AN331" s="96">
        <f t="shared" si="111"/>
        <v>3015</v>
      </c>
      <c r="AO331" s="96">
        <v>0</v>
      </c>
      <c r="AP331" s="97"/>
      <c r="AQ331" s="97"/>
      <c r="AR331" s="97"/>
      <c r="AS331" s="97"/>
      <c r="AT331" s="97"/>
      <c r="AU331" s="97"/>
      <c r="AV331" s="97"/>
      <c r="AW331" s="96">
        <f t="shared" si="112"/>
        <v>0</v>
      </c>
      <c r="AX331" s="97"/>
      <c r="AY331" s="97">
        <f t="shared" si="113"/>
        <v>3015</v>
      </c>
      <c r="BB331" s="103" t="str">
        <f t="shared" si="114"/>
        <v>Долг</v>
      </c>
      <c r="BF331" s="27" t="str">
        <f>IF(G331='База 2009'!AY339,"ДА","ПРОверитЬ")</f>
        <v>ПРОверитЬ</v>
      </c>
    </row>
    <row r="332" spans="1:58">
      <c r="A332" s="31">
        <v>330</v>
      </c>
      <c r="B332" s="94" t="s">
        <v>1053</v>
      </c>
      <c r="C332" s="62" t="s">
        <v>23</v>
      </c>
      <c r="D332" s="63">
        <v>70</v>
      </c>
      <c r="E332" s="95" t="s">
        <v>12</v>
      </c>
      <c r="F332" s="63">
        <v>70</v>
      </c>
      <c r="G332" s="96">
        <v>1890</v>
      </c>
      <c r="H332" s="32">
        <f t="shared" si="115"/>
        <v>210</v>
      </c>
      <c r="I332" s="97"/>
      <c r="J332" s="97"/>
      <c r="K332" s="97"/>
      <c r="L332" s="97"/>
      <c r="M332" s="97"/>
      <c r="N332" s="97"/>
      <c r="O332" s="97"/>
      <c r="P332" s="96">
        <f t="shared" si="108"/>
        <v>210</v>
      </c>
      <c r="Q332" s="97">
        <v>1890</v>
      </c>
      <c r="R332" s="96">
        <f t="shared" si="106"/>
        <v>210</v>
      </c>
      <c r="S332" s="32">
        <f t="shared" si="116"/>
        <v>210</v>
      </c>
      <c r="T332" s="97"/>
      <c r="U332" s="97"/>
      <c r="V332" s="97"/>
      <c r="W332" s="97"/>
      <c r="X332" s="97"/>
      <c r="Y332" s="97"/>
      <c r="Z332" s="97"/>
      <c r="AA332" s="96">
        <f t="shared" si="109"/>
        <v>210</v>
      </c>
      <c r="AB332" s="97">
        <v>420</v>
      </c>
      <c r="AC332" s="96">
        <f t="shared" si="110"/>
        <v>0</v>
      </c>
      <c r="AD332" s="96">
        <v>210</v>
      </c>
      <c r="AE332" s="97"/>
      <c r="AF332" s="97"/>
      <c r="AG332" s="97"/>
      <c r="AH332" s="97"/>
      <c r="AI332" s="97"/>
      <c r="AJ332" s="97"/>
      <c r="AK332" s="97"/>
      <c r="AL332" s="96">
        <f t="shared" si="107"/>
        <v>210</v>
      </c>
      <c r="AM332" s="97">
        <v>210</v>
      </c>
      <c r="AN332" s="96">
        <f t="shared" si="111"/>
        <v>0</v>
      </c>
      <c r="AO332" s="96">
        <v>0</v>
      </c>
      <c r="AP332" s="97"/>
      <c r="AQ332" s="97"/>
      <c r="AR332" s="97"/>
      <c r="AS332" s="97"/>
      <c r="AT332" s="97"/>
      <c r="AU332" s="97"/>
      <c r="AV332" s="97"/>
      <c r="AW332" s="96">
        <f t="shared" si="112"/>
        <v>0</v>
      </c>
      <c r="AX332" s="97"/>
      <c r="AY332" s="97">
        <f t="shared" si="113"/>
        <v>0</v>
      </c>
      <c r="BB332" s="103" t="str">
        <f t="shared" si="114"/>
        <v>Расчёт за 2010</v>
      </c>
      <c r="BF332" s="27" t="str">
        <f>IF(G332='База 2009'!AY340,"ДА","ПРОверитЬ")</f>
        <v>ПРОверитЬ</v>
      </c>
    </row>
    <row r="333" spans="1:58">
      <c r="A333" s="31">
        <v>331</v>
      </c>
      <c r="B333" s="9" t="s">
        <v>686</v>
      </c>
      <c r="C333" s="6" t="s">
        <v>23</v>
      </c>
      <c r="D333" s="10">
        <v>70</v>
      </c>
      <c r="E333" s="14" t="s">
        <v>688</v>
      </c>
      <c r="F333" s="10">
        <v>85</v>
      </c>
      <c r="G333" s="32">
        <v>0</v>
      </c>
      <c r="H333" s="32">
        <f t="shared" si="115"/>
        <v>255</v>
      </c>
      <c r="I333" s="33"/>
      <c r="J333" s="33"/>
      <c r="K333" s="33"/>
      <c r="L333" s="33"/>
      <c r="M333" s="33"/>
      <c r="N333" s="33"/>
      <c r="O333" s="33"/>
      <c r="P333" s="32">
        <f t="shared" si="108"/>
        <v>255</v>
      </c>
      <c r="Q333" s="33">
        <v>255</v>
      </c>
      <c r="R333" s="32">
        <f t="shared" si="106"/>
        <v>0</v>
      </c>
      <c r="S333" s="32">
        <f t="shared" si="116"/>
        <v>255</v>
      </c>
      <c r="T333" s="33"/>
      <c r="U333" s="33"/>
      <c r="V333" s="33"/>
      <c r="W333" s="33"/>
      <c r="X333" s="33"/>
      <c r="Y333" s="33"/>
      <c r="Z333" s="33"/>
      <c r="AA333" s="32">
        <f t="shared" si="109"/>
        <v>255</v>
      </c>
      <c r="AB333" s="33">
        <v>255</v>
      </c>
      <c r="AC333" s="32">
        <f t="shared" si="110"/>
        <v>0</v>
      </c>
      <c r="AD333" s="99">
        <f t="shared" ref="AD333:AD364" si="117">$F333*3</f>
        <v>255</v>
      </c>
      <c r="AE333" s="100"/>
      <c r="AF333" s="100"/>
      <c r="AG333" s="100"/>
      <c r="AH333" s="100"/>
      <c r="AI333" s="100"/>
      <c r="AJ333" s="100"/>
      <c r="AK333" s="100"/>
      <c r="AL333" s="99">
        <f t="shared" si="107"/>
        <v>255</v>
      </c>
      <c r="AM333" s="100">
        <v>255</v>
      </c>
      <c r="AN333" s="99">
        <f t="shared" si="111"/>
        <v>0</v>
      </c>
      <c r="AO333" s="99">
        <f t="shared" ref="AO333:AO364" si="118">$F333*3</f>
        <v>255</v>
      </c>
      <c r="AP333" s="100"/>
      <c r="AQ333" s="100"/>
      <c r="AR333" s="100"/>
      <c r="AS333" s="100"/>
      <c r="AT333" s="100"/>
      <c r="AU333" s="100"/>
      <c r="AV333" s="100"/>
      <c r="AW333" s="99">
        <f t="shared" si="112"/>
        <v>255</v>
      </c>
      <c r="AX333" s="100">
        <v>255</v>
      </c>
      <c r="AY333" s="100">
        <f t="shared" si="113"/>
        <v>0</v>
      </c>
      <c r="BB333" s="103" t="str">
        <f t="shared" si="114"/>
        <v>Расчёт за 2010</v>
      </c>
      <c r="BF333" s="27" t="str">
        <f>IF(G333='База 2009'!AY341,"ДА","ПРОверитЬ")</f>
        <v>ДА</v>
      </c>
    </row>
    <row r="334" spans="1:58">
      <c r="A334" s="31">
        <v>332</v>
      </c>
      <c r="B334" s="9" t="s">
        <v>689</v>
      </c>
      <c r="C334" s="6" t="s">
        <v>23</v>
      </c>
      <c r="D334" s="10">
        <v>70</v>
      </c>
      <c r="E334" s="14" t="s">
        <v>691</v>
      </c>
      <c r="F334" s="10">
        <v>90</v>
      </c>
      <c r="G334" s="32">
        <v>0</v>
      </c>
      <c r="H334" s="32">
        <f t="shared" si="115"/>
        <v>270</v>
      </c>
      <c r="I334" s="33"/>
      <c r="J334" s="33"/>
      <c r="K334" s="33"/>
      <c r="L334" s="33"/>
      <c r="M334" s="33"/>
      <c r="N334" s="33"/>
      <c r="O334" s="33"/>
      <c r="P334" s="32">
        <f t="shared" si="108"/>
        <v>270</v>
      </c>
      <c r="Q334" s="33">
        <v>540</v>
      </c>
      <c r="R334" s="32">
        <f t="shared" si="106"/>
        <v>-270</v>
      </c>
      <c r="S334" s="32">
        <f t="shared" si="116"/>
        <v>270</v>
      </c>
      <c r="T334" s="33"/>
      <c r="U334" s="33"/>
      <c r="V334" s="33"/>
      <c r="W334" s="33"/>
      <c r="X334" s="33"/>
      <c r="Y334" s="33"/>
      <c r="Z334" s="33"/>
      <c r="AA334" s="32">
        <f t="shared" si="109"/>
        <v>270</v>
      </c>
      <c r="AB334" s="33"/>
      <c r="AC334" s="32">
        <f t="shared" si="110"/>
        <v>0</v>
      </c>
      <c r="AD334" s="99">
        <f t="shared" si="117"/>
        <v>270</v>
      </c>
      <c r="AE334" s="100"/>
      <c r="AF334" s="100"/>
      <c r="AG334" s="100"/>
      <c r="AH334" s="100"/>
      <c r="AI334" s="100"/>
      <c r="AJ334" s="100"/>
      <c r="AK334" s="100"/>
      <c r="AL334" s="99">
        <f t="shared" si="107"/>
        <v>270</v>
      </c>
      <c r="AM334" s="100"/>
      <c r="AN334" s="99">
        <f t="shared" si="111"/>
        <v>270</v>
      </c>
      <c r="AO334" s="99">
        <f t="shared" si="118"/>
        <v>270</v>
      </c>
      <c r="AP334" s="100"/>
      <c r="AQ334" s="100"/>
      <c r="AR334" s="100"/>
      <c r="AS334" s="100"/>
      <c r="AT334" s="100"/>
      <c r="AU334" s="100"/>
      <c r="AV334" s="100"/>
      <c r="AW334" s="99">
        <f t="shared" si="112"/>
        <v>270</v>
      </c>
      <c r="AX334" s="100">
        <v>540</v>
      </c>
      <c r="AY334" s="100">
        <f t="shared" si="113"/>
        <v>0</v>
      </c>
      <c r="BB334" s="103" t="str">
        <f t="shared" si="114"/>
        <v>Расчёт за 2010</v>
      </c>
      <c r="BF334" s="27" t="str">
        <f>IF(G334='База 2009'!AY342,"ДА","ПРОверитЬ")</f>
        <v>ПРОверитЬ</v>
      </c>
    </row>
    <row r="335" spans="1:58">
      <c r="A335" s="31">
        <v>333</v>
      </c>
      <c r="B335" s="9" t="s">
        <v>692</v>
      </c>
      <c r="C335" s="6" t="s">
        <v>14</v>
      </c>
      <c r="D335" s="10">
        <v>70</v>
      </c>
      <c r="E335" s="14" t="s">
        <v>694</v>
      </c>
      <c r="F335" s="10">
        <v>100</v>
      </c>
      <c r="G335" s="32">
        <v>0</v>
      </c>
      <c r="H335" s="32">
        <f t="shared" si="115"/>
        <v>300</v>
      </c>
      <c r="I335" s="33"/>
      <c r="J335" s="33"/>
      <c r="K335" s="33"/>
      <c r="L335" s="33"/>
      <c r="M335" s="33"/>
      <c r="N335" s="33"/>
      <c r="O335" s="33"/>
      <c r="P335" s="32">
        <f t="shared" si="108"/>
        <v>300</v>
      </c>
      <c r="Q335" s="33">
        <v>300</v>
      </c>
      <c r="R335" s="32">
        <f t="shared" si="106"/>
        <v>0</v>
      </c>
      <c r="S335" s="32">
        <f t="shared" si="116"/>
        <v>300</v>
      </c>
      <c r="T335" s="33"/>
      <c r="U335" s="33"/>
      <c r="V335" s="33"/>
      <c r="W335" s="33"/>
      <c r="X335" s="33"/>
      <c r="Y335" s="33"/>
      <c r="Z335" s="33"/>
      <c r="AA335" s="32">
        <f t="shared" si="109"/>
        <v>300</v>
      </c>
      <c r="AB335" s="33">
        <v>900</v>
      </c>
      <c r="AC335" s="32">
        <f t="shared" si="110"/>
        <v>-600</v>
      </c>
      <c r="AD335" s="99">
        <f t="shared" si="117"/>
        <v>300</v>
      </c>
      <c r="AE335" s="100"/>
      <c r="AF335" s="100"/>
      <c r="AG335" s="100"/>
      <c r="AH335" s="100"/>
      <c r="AI335" s="100"/>
      <c r="AJ335" s="100"/>
      <c r="AK335" s="100"/>
      <c r="AL335" s="99">
        <f t="shared" si="107"/>
        <v>300</v>
      </c>
      <c r="AM335" s="100"/>
      <c r="AN335" s="99">
        <f t="shared" si="111"/>
        <v>-300</v>
      </c>
      <c r="AO335" s="99">
        <f t="shared" si="118"/>
        <v>300</v>
      </c>
      <c r="AP335" s="100"/>
      <c r="AQ335" s="100"/>
      <c r="AR335" s="100"/>
      <c r="AS335" s="100"/>
      <c r="AT335" s="100"/>
      <c r="AU335" s="100"/>
      <c r="AV335" s="100"/>
      <c r="AW335" s="99">
        <f t="shared" si="112"/>
        <v>300</v>
      </c>
      <c r="AX335" s="100"/>
      <c r="AY335" s="100">
        <f t="shared" si="113"/>
        <v>0</v>
      </c>
      <c r="BB335" s="103" t="str">
        <f t="shared" si="114"/>
        <v>Расчёт за 2010</v>
      </c>
      <c r="BF335" s="27" t="str">
        <f>IF(G335='База 2009'!AY343,"ДА","ПРОверитЬ")</f>
        <v>ПРОверитЬ</v>
      </c>
    </row>
    <row r="336" spans="1:58">
      <c r="A336" s="31">
        <v>334</v>
      </c>
      <c r="B336" s="11" t="s">
        <v>695</v>
      </c>
      <c r="C336" s="34" t="s">
        <v>30</v>
      </c>
      <c r="D336" s="12"/>
      <c r="E336" s="35"/>
      <c r="F336" s="12"/>
      <c r="G336" s="36">
        <v>1110</v>
      </c>
      <c r="H336" s="96">
        <f t="shared" si="115"/>
        <v>0</v>
      </c>
      <c r="I336" s="97"/>
      <c r="J336" s="97"/>
      <c r="K336" s="97"/>
      <c r="L336" s="97"/>
      <c r="M336" s="97"/>
      <c r="N336" s="97"/>
      <c r="O336" s="97"/>
      <c r="P336" s="96">
        <f t="shared" si="108"/>
        <v>0</v>
      </c>
      <c r="Q336" s="97"/>
      <c r="R336" s="96">
        <f t="shared" si="106"/>
        <v>1110</v>
      </c>
      <c r="S336" s="96">
        <f t="shared" si="116"/>
        <v>0</v>
      </c>
      <c r="T336" s="97"/>
      <c r="U336" s="97"/>
      <c r="V336" s="97"/>
      <c r="W336" s="97"/>
      <c r="X336" s="97"/>
      <c r="Y336" s="97"/>
      <c r="Z336" s="97"/>
      <c r="AA336" s="96">
        <f t="shared" si="109"/>
        <v>0</v>
      </c>
      <c r="AB336" s="97"/>
      <c r="AC336" s="96">
        <f t="shared" si="110"/>
        <v>1110</v>
      </c>
      <c r="AD336" s="96">
        <f t="shared" si="117"/>
        <v>0</v>
      </c>
      <c r="AE336" s="97"/>
      <c r="AF336" s="97"/>
      <c r="AG336" s="97"/>
      <c r="AH336" s="97"/>
      <c r="AI336" s="97"/>
      <c r="AJ336" s="97"/>
      <c r="AK336" s="97"/>
      <c r="AL336" s="96">
        <f t="shared" si="107"/>
        <v>0</v>
      </c>
      <c r="AM336" s="97"/>
      <c r="AN336" s="96">
        <f t="shared" si="111"/>
        <v>1110</v>
      </c>
      <c r="AO336" s="96">
        <f t="shared" si="118"/>
        <v>0</v>
      </c>
      <c r="AP336" s="97"/>
      <c r="AQ336" s="97"/>
      <c r="AR336" s="97"/>
      <c r="AS336" s="97"/>
      <c r="AT336" s="97"/>
      <c r="AU336" s="97"/>
      <c r="AV336" s="97"/>
      <c r="AW336" s="96">
        <f t="shared" si="112"/>
        <v>0</v>
      </c>
      <c r="AX336" s="97"/>
      <c r="AY336" s="97">
        <f t="shared" si="113"/>
        <v>1110</v>
      </c>
      <c r="BB336" s="103" t="str">
        <f t="shared" si="114"/>
        <v>Долг</v>
      </c>
      <c r="BF336" s="27" t="str">
        <f>IF(G336='База 2009'!AY344,"ДА","ПРОверитЬ")</f>
        <v>ПРОверитЬ</v>
      </c>
    </row>
    <row r="337" spans="1:58">
      <c r="A337" s="31">
        <v>335</v>
      </c>
      <c r="B337" s="11" t="s">
        <v>696</v>
      </c>
      <c r="C337" s="34" t="s">
        <v>30</v>
      </c>
      <c r="D337" s="12"/>
      <c r="E337" s="35"/>
      <c r="F337" s="12"/>
      <c r="G337" s="36">
        <v>1544.8</v>
      </c>
      <c r="H337" s="96">
        <f t="shared" si="115"/>
        <v>0</v>
      </c>
      <c r="I337" s="97"/>
      <c r="J337" s="97"/>
      <c r="K337" s="97"/>
      <c r="L337" s="97"/>
      <c r="M337" s="97"/>
      <c r="N337" s="97"/>
      <c r="O337" s="97"/>
      <c r="P337" s="96">
        <f t="shared" si="108"/>
        <v>0</v>
      </c>
      <c r="Q337" s="97"/>
      <c r="R337" s="96">
        <f t="shared" si="106"/>
        <v>1544.8</v>
      </c>
      <c r="S337" s="96">
        <f t="shared" si="116"/>
        <v>0</v>
      </c>
      <c r="T337" s="97"/>
      <c r="U337" s="97"/>
      <c r="V337" s="97"/>
      <c r="W337" s="97"/>
      <c r="X337" s="97"/>
      <c r="Y337" s="97"/>
      <c r="Z337" s="97"/>
      <c r="AA337" s="96">
        <f t="shared" si="109"/>
        <v>0</v>
      </c>
      <c r="AB337" s="97"/>
      <c r="AC337" s="96">
        <f t="shared" si="110"/>
        <v>1544.8</v>
      </c>
      <c r="AD337" s="96">
        <f t="shared" si="117"/>
        <v>0</v>
      </c>
      <c r="AE337" s="97"/>
      <c r="AF337" s="97"/>
      <c r="AG337" s="97"/>
      <c r="AH337" s="97"/>
      <c r="AI337" s="97"/>
      <c r="AJ337" s="97"/>
      <c r="AK337" s="97"/>
      <c r="AL337" s="96">
        <f t="shared" si="107"/>
        <v>0</v>
      </c>
      <c r="AM337" s="97"/>
      <c r="AN337" s="96">
        <f t="shared" si="111"/>
        <v>1544.8</v>
      </c>
      <c r="AO337" s="96">
        <f t="shared" si="118"/>
        <v>0</v>
      </c>
      <c r="AP337" s="97"/>
      <c r="AQ337" s="97"/>
      <c r="AR337" s="97"/>
      <c r="AS337" s="97"/>
      <c r="AT337" s="97"/>
      <c r="AU337" s="97"/>
      <c r="AV337" s="97"/>
      <c r="AW337" s="96">
        <f t="shared" si="112"/>
        <v>0</v>
      </c>
      <c r="AX337" s="97"/>
      <c r="AY337" s="97">
        <f t="shared" si="113"/>
        <v>1544.8</v>
      </c>
      <c r="BB337" s="103" t="str">
        <f t="shared" si="114"/>
        <v>Долг</v>
      </c>
      <c r="BF337" s="27" t="str">
        <f>IF(G337='База 2009'!AY345,"ДА","ПРОверитЬ")</f>
        <v>ПРОверитЬ</v>
      </c>
    </row>
    <row r="338" spans="1:58">
      <c r="A338" s="31">
        <v>336</v>
      </c>
      <c r="B338" s="5" t="s">
        <v>697</v>
      </c>
      <c r="C338" s="6" t="s">
        <v>10</v>
      </c>
      <c r="D338" s="7">
        <v>1000</v>
      </c>
      <c r="E338" s="14" t="s">
        <v>12</v>
      </c>
      <c r="F338" s="7">
        <v>1000</v>
      </c>
      <c r="G338" s="32">
        <v>-2000</v>
      </c>
      <c r="H338" s="32">
        <f t="shared" si="115"/>
        <v>3000</v>
      </c>
      <c r="I338" s="33"/>
      <c r="J338" s="33"/>
      <c r="K338" s="33"/>
      <c r="L338" s="33"/>
      <c r="M338" s="33"/>
      <c r="N338" s="33"/>
      <c r="O338" s="33"/>
      <c r="P338" s="32">
        <f t="shared" si="108"/>
        <v>3000</v>
      </c>
      <c r="Q338" s="33">
        <v>3000</v>
      </c>
      <c r="R338" s="32">
        <f t="shared" si="106"/>
        <v>-2000</v>
      </c>
      <c r="S338" s="32">
        <f t="shared" si="116"/>
        <v>3000</v>
      </c>
      <c r="T338" s="33"/>
      <c r="U338" s="33"/>
      <c r="V338" s="33"/>
      <c r="W338" s="33"/>
      <c r="X338" s="33"/>
      <c r="Y338" s="33"/>
      <c r="Z338" s="33"/>
      <c r="AA338" s="32">
        <f t="shared" si="109"/>
        <v>3000</v>
      </c>
      <c r="AB338" s="33">
        <v>3000</v>
      </c>
      <c r="AC338" s="32">
        <f t="shared" si="110"/>
        <v>-2000</v>
      </c>
      <c r="AD338" s="99">
        <f t="shared" si="117"/>
        <v>3000</v>
      </c>
      <c r="AE338" s="100"/>
      <c r="AF338" s="100"/>
      <c r="AG338" s="100"/>
      <c r="AH338" s="100"/>
      <c r="AI338" s="100"/>
      <c r="AJ338" s="100"/>
      <c r="AK338" s="100"/>
      <c r="AL338" s="99">
        <f t="shared" si="107"/>
        <v>3000</v>
      </c>
      <c r="AM338" s="100">
        <v>3000</v>
      </c>
      <c r="AN338" s="99">
        <f t="shared" si="111"/>
        <v>-2000</v>
      </c>
      <c r="AO338" s="99">
        <f t="shared" si="118"/>
        <v>3000</v>
      </c>
      <c r="AP338" s="100"/>
      <c r="AQ338" s="100"/>
      <c r="AR338" s="100"/>
      <c r="AS338" s="100"/>
      <c r="AT338" s="100"/>
      <c r="AU338" s="100"/>
      <c r="AV338" s="100"/>
      <c r="AW338" s="99">
        <f t="shared" si="112"/>
        <v>3000</v>
      </c>
      <c r="AX338" s="100">
        <v>3000</v>
      </c>
      <c r="AY338" s="100">
        <f t="shared" si="113"/>
        <v>-2000</v>
      </c>
      <c r="BB338" s="103" t="str">
        <f t="shared" si="114"/>
        <v>Предоплата за 2011</v>
      </c>
      <c r="BF338" s="27" t="str">
        <f>IF(G338='База 2009'!AY346,"ДА","ПРОверитЬ")</f>
        <v>ПРОверитЬ</v>
      </c>
    </row>
    <row r="339" spans="1:58">
      <c r="A339" s="31">
        <v>337</v>
      </c>
      <c r="B339" s="9" t="s">
        <v>699</v>
      </c>
      <c r="C339" s="6" t="s">
        <v>23</v>
      </c>
      <c r="D339" s="10">
        <v>70</v>
      </c>
      <c r="E339" s="14" t="s">
        <v>701</v>
      </c>
      <c r="F339" s="10">
        <v>95</v>
      </c>
      <c r="G339" s="32">
        <v>0</v>
      </c>
      <c r="H339" s="32">
        <f t="shared" si="115"/>
        <v>285</v>
      </c>
      <c r="I339" s="33"/>
      <c r="J339" s="33"/>
      <c r="K339" s="33"/>
      <c r="L339" s="33"/>
      <c r="M339" s="33"/>
      <c r="N339" s="33"/>
      <c r="O339" s="33"/>
      <c r="P339" s="32">
        <f t="shared" si="108"/>
        <v>285</v>
      </c>
      <c r="Q339" s="33">
        <v>285</v>
      </c>
      <c r="R339" s="32">
        <f t="shared" si="106"/>
        <v>0</v>
      </c>
      <c r="S339" s="32">
        <f t="shared" si="116"/>
        <v>285</v>
      </c>
      <c r="T339" s="33"/>
      <c r="U339" s="33"/>
      <c r="V339" s="33"/>
      <c r="W339" s="33"/>
      <c r="X339" s="33"/>
      <c r="Y339" s="33"/>
      <c r="Z339" s="33"/>
      <c r="AA339" s="32">
        <f t="shared" si="109"/>
        <v>285</v>
      </c>
      <c r="AB339" s="33">
        <v>285</v>
      </c>
      <c r="AC339" s="32">
        <f t="shared" si="110"/>
        <v>0</v>
      </c>
      <c r="AD339" s="99">
        <f t="shared" si="117"/>
        <v>285</v>
      </c>
      <c r="AE339" s="100"/>
      <c r="AF339" s="100">
        <v>50</v>
      </c>
      <c r="AG339" s="100"/>
      <c r="AH339" s="100"/>
      <c r="AI339" s="100"/>
      <c r="AJ339" s="100"/>
      <c r="AK339" s="100"/>
      <c r="AL339" s="99">
        <f t="shared" si="107"/>
        <v>335</v>
      </c>
      <c r="AM339" s="100">
        <v>335</v>
      </c>
      <c r="AN339" s="99">
        <f t="shared" si="111"/>
        <v>0</v>
      </c>
      <c r="AO339" s="99">
        <f t="shared" si="118"/>
        <v>285</v>
      </c>
      <c r="AP339" s="100"/>
      <c r="AQ339" s="100">
        <v>50</v>
      </c>
      <c r="AR339" s="100"/>
      <c r="AS339" s="100"/>
      <c r="AT339" s="100"/>
      <c r="AU339" s="100"/>
      <c r="AV339" s="100"/>
      <c r="AW339" s="99">
        <f t="shared" si="112"/>
        <v>335</v>
      </c>
      <c r="AX339" s="100">
        <v>335</v>
      </c>
      <c r="AY339" s="100">
        <f t="shared" si="113"/>
        <v>0</v>
      </c>
      <c r="BB339" s="103" t="str">
        <f t="shared" si="114"/>
        <v>Расчёт за 2010</v>
      </c>
      <c r="BF339" s="27" t="str">
        <f>IF(G339='База 2009'!AY347,"ДА","ПРОверитЬ")</f>
        <v>ДА</v>
      </c>
    </row>
    <row r="340" spans="1:58">
      <c r="A340" s="31">
        <v>338</v>
      </c>
      <c r="B340" s="9" t="s">
        <v>870</v>
      </c>
      <c r="C340" s="6" t="s">
        <v>23</v>
      </c>
      <c r="D340" s="10"/>
      <c r="E340" s="14" t="s">
        <v>871</v>
      </c>
      <c r="F340" s="10">
        <v>25</v>
      </c>
      <c r="G340" s="32">
        <v>0</v>
      </c>
      <c r="H340" s="32">
        <v>150</v>
      </c>
      <c r="I340" s="33"/>
      <c r="J340" s="33"/>
      <c r="K340" s="33"/>
      <c r="L340" s="33"/>
      <c r="M340" s="33"/>
      <c r="N340" s="33"/>
      <c r="O340" s="33"/>
      <c r="P340" s="32">
        <f t="shared" si="108"/>
        <v>150</v>
      </c>
      <c r="Q340" s="33"/>
      <c r="R340" s="32">
        <f t="shared" si="106"/>
        <v>150</v>
      </c>
      <c r="S340" s="32">
        <v>150</v>
      </c>
      <c r="T340" s="33"/>
      <c r="U340" s="33"/>
      <c r="V340" s="33"/>
      <c r="W340" s="33"/>
      <c r="X340" s="33"/>
      <c r="Y340" s="33"/>
      <c r="Z340" s="33"/>
      <c r="AA340" s="32">
        <f t="shared" si="109"/>
        <v>150</v>
      </c>
      <c r="AB340" s="33">
        <v>300</v>
      </c>
      <c r="AC340" s="32">
        <f t="shared" si="110"/>
        <v>0</v>
      </c>
      <c r="AD340" s="99">
        <f t="shared" si="117"/>
        <v>75</v>
      </c>
      <c r="AE340" s="100"/>
      <c r="AF340" s="100"/>
      <c r="AG340" s="100"/>
      <c r="AH340" s="100"/>
      <c r="AI340" s="100"/>
      <c r="AJ340" s="100"/>
      <c r="AK340" s="100"/>
      <c r="AL340" s="99">
        <f t="shared" si="107"/>
        <v>75</v>
      </c>
      <c r="AM340" s="100">
        <v>75</v>
      </c>
      <c r="AN340" s="99">
        <f t="shared" si="111"/>
        <v>0</v>
      </c>
      <c r="AO340" s="99">
        <f t="shared" si="118"/>
        <v>75</v>
      </c>
      <c r="AP340" s="100"/>
      <c r="AQ340" s="100"/>
      <c r="AR340" s="100"/>
      <c r="AS340" s="100"/>
      <c r="AT340" s="100"/>
      <c r="AU340" s="100"/>
      <c r="AV340" s="100"/>
      <c r="AW340" s="99">
        <f t="shared" si="112"/>
        <v>75</v>
      </c>
      <c r="AX340" s="100">
        <v>75</v>
      </c>
      <c r="AY340" s="100">
        <f t="shared" si="113"/>
        <v>0</v>
      </c>
      <c r="BB340" s="103" t="str">
        <f t="shared" si="114"/>
        <v>Расчёт за 2010</v>
      </c>
      <c r="BF340" s="27" t="str">
        <f>IF(G340='База 2009'!AY348,"ДА","ПРОверитЬ")</f>
        <v>ДА</v>
      </c>
    </row>
    <row r="341" spans="1:58">
      <c r="A341" s="31">
        <v>339</v>
      </c>
      <c r="B341" s="5" t="s">
        <v>702</v>
      </c>
      <c r="C341" s="6" t="s">
        <v>10</v>
      </c>
      <c r="D341" s="7">
        <v>60</v>
      </c>
      <c r="E341" s="14" t="s">
        <v>704</v>
      </c>
      <c r="F341" s="7">
        <v>85</v>
      </c>
      <c r="G341" s="32">
        <v>0</v>
      </c>
      <c r="H341" s="32">
        <f t="shared" ref="H341:H363" si="119">F341*3</f>
        <v>255</v>
      </c>
      <c r="I341" s="33"/>
      <c r="J341" s="33">
        <v>50</v>
      </c>
      <c r="K341" s="33"/>
      <c r="L341" s="33"/>
      <c r="M341" s="33"/>
      <c r="N341" s="33"/>
      <c r="O341" s="33"/>
      <c r="P341" s="32">
        <f t="shared" si="108"/>
        <v>305</v>
      </c>
      <c r="Q341" s="33">
        <v>255</v>
      </c>
      <c r="R341" s="32">
        <f t="shared" si="106"/>
        <v>50</v>
      </c>
      <c r="S341" s="32">
        <f t="shared" ref="S341:S385" si="120">F341*3</f>
        <v>255</v>
      </c>
      <c r="T341" s="33"/>
      <c r="U341" s="33"/>
      <c r="V341" s="33"/>
      <c r="W341" s="33"/>
      <c r="X341" s="33"/>
      <c r="Y341" s="33"/>
      <c r="Z341" s="33"/>
      <c r="AA341" s="32">
        <f t="shared" si="109"/>
        <v>255</v>
      </c>
      <c r="AB341" s="33"/>
      <c r="AC341" s="32">
        <f t="shared" si="110"/>
        <v>305</v>
      </c>
      <c r="AD341" s="99">
        <f t="shared" si="117"/>
        <v>255</v>
      </c>
      <c r="AE341" s="100"/>
      <c r="AF341" s="100"/>
      <c r="AG341" s="100"/>
      <c r="AH341" s="100"/>
      <c r="AI341" s="100"/>
      <c r="AJ341" s="100"/>
      <c r="AK341" s="100"/>
      <c r="AL341" s="99">
        <f t="shared" si="107"/>
        <v>255</v>
      </c>
      <c r="AM341" s="100">
        <v>560</v>
      </c>
      <c r="AN341" s="99">
        <f t="shared" si="111"/>
        <v>0</v>
      </c>
      <c r="AO341" s="99">
        <f t="shared" si="118"/>
        <v>255</v>
      </c>
      <c r="AP341" s="100"/>
      <c r="AQ341" s="100"/>
      <c r="AR341" s="100"/>
      <c r="AS341" s="100"/>
      <c r="AT341" s="100"/>
      <c r="AU341" s="100"/>
      <c r="AV341" s="100"/>
      <c r="AW341" s="99">
        <f t="shared" si="112"/>
        <v>255</v>
      </c>
      <c r="AX341" s="100"/>
      <c r="AY341" s="100">
        <f t="shared" si="113"/>
        <v>255</v>
      </c>
      <c r="BB341" s="103" t="str">
        <f t="shared" si="114"/>
        <v>Долг</v>
      </c>
      <c r="BF341" s="27" t="str">
        <f>IF(G341='База 2009'!AY349,"ДА","ПРОверитЬ")</f>
        <v>ДА</v>
      </c>
    </row>
    <row r="342" spans="1:58">
      <c r="A342" s="31">
        <v>340</v>
      </c>
      <c r="B342" s="9" t="s">
        <v>705</v>
      </c>
      <c r="C342" s="6" t="s">
        <v>23</v>
      </c>
      <c r="D342" s="10">
        <v>50</v>
      </c>
      <c r="E342" s="14" t="s">
        <v>12</v>
      </c>
      <c r="F342" s="10">
        <v>50</v>
      </c>
      <c r="G342" s="32">
        <v>0</v>
      </c>
      <c r="H342" s="32">
        <f t="shared" si="119"/>
        <v>150</v>
      </c>
      <c r="I342" s="33"/>
      <c r="J342" s="33"/>
      <c r="K342" s="33"/>
      <c r="L342" s="33"/>
      <c r="M342" s="33"/>
      <c r="N342" s="33"/>
      <c r="O342" s="33"/>
      <c r="P342" s="32">
        <f t="shared" si="108"/>
        <v>150</v>
      </c>
      <c r="Q342" s="33">
        <v>600</v>
      </c>
      <c r="R342" s="32">
        <f t="shared" si="106"/>
        <v>-450</v>
      </c>
      <c r="S342" s="32">
        <f t="shared" si="120"/>
        <v>150</v>
      </c>
      <c r="T342" s="33"/>
      <c r="U342" s="33"/>
      <c r="V342" s="33"/>
      <c r="W342" s="33"/>
      <c r="X342" s="33"/>
      <c r="Y342" s="33"/>
      <c r="Z342" s="33"/>
      <c r="AA342" s="32">
        <f t="shared" si="109"/>
        <v>150</v>
      </c>
      <c r="AB342" s="33"/>
      <c r="AC342" s="32">
        <f t="shared" si="110"/>
        <v>-300</v>
      </c>
      <c r="AD342" s="99">
        <f t="shared" si="117"/>
        <v>150</v>
      </c>
      <c r="AE342" s="100"/>
      <c r="AF342" s="100"/>
      <c r="AG342" s="100"/>
      <c r="AH342" s="100"/>
      <c r="AI342" s="100"/>
      <c r="AJ342" s="100"/>
      <c r="AK342" s="100"/>
      <c r="AL342" s="99">
        <f t="shared" si="107"/>
        <v>150</v>
      </c>
      <c r="AM342" s="100"/>
      <c r="AN342" s="99">
        <f t="shared" si="111"/>
        <v>-150</v>
      </c>
      <c r="AO342" s="99">
        <f t="shared" si="118"/>
        <v>150</v>
      </c>
      <c r="AP342" s="100"/>
      <c r="AQ342" s="100"/>
      <c r="AR342" s="100"/>
      <c r="AS342" s="100"/>
      <c r="AT342" s="100"/>
      <c r="AU342" s="100"/>
      <c r="AV342" s="100"/>
      <c r="AW342" s="99">
        <f t="shared" si="112"/>
        <v>150</v>
      </c>
      <c r="AX342" s="100"/>
      <c r="AY342" s="100">
        <f t="shared" si="113"/>
        <v>0</v>
      </c>
      <c r="BB342" s="103" t="str">
        <f t="shared" si="114"/>
        <v>Расчёт за 2010</v>
      </c>
      <c r="BF342" s="27" t="str">
        <f>IF(G342='База 2009'!AY350,"ДА","ПРОверитЬ")</f>
        <v>ПРОверитЬ</v>
      </c>
    </row>
    <row r="343" spans="1:58">
      <c r="A343" s="31">
        <v>341</v>
      </c>
      <c r="B343" s="5" t="s">
        <v>983</v>
      </c>
      <c r="C343" s="6" t="s">
        <v>30</v>
      </c>
      <c r="D343" s="10"/>
      <c r="E343" s="14"/>
      <c r="F343" s="10"/>
      <c r="G343" s="32">
        <v>0</v>
      </c>
      <c r="H343" s="32">
        <f t="shared" si="119"/>
        <v>0</v>
      </c>
      <c r="I343" s="33"/>
      <c r="J343" s="33"/>
      <c r="K343" s="33"/>
      <c r="L343" s="33"/>
      <c r="M343" s="33"/>
      <c r="N343" s="33"/>
      <c r="O343" s="33"/>
      <c r="P343" s="32">
        <f t="shared" si="108"/>
        <v>0</v>
      </c>
      <c r="Q343" s="33"/>
      <c r="R343" s="32">
        <f t="shared" si="106"/>
        <v>0</v>
      </c>
      <c r="S343" s="32">
        <f t="shared" si="120"/>
        <v>0</v>
      </c>
      <c r="T343" s="33"/>
      <c r="U343" s="33"/>
      <c r="V343" s="33"/>
      <c r="W343" s="33"/>
      <c r="X343" s="33"/>
      <c r="Y343" s="33"/>
      <c r="Z343" s="33"/>
      <c r="AA343" s="32">
        <f t="shared" si="109"/>
        <v>0</v>
      </c>
      <c r="AB343" s="33"/>
      <c r="AC343" s="32">
        <f t="shared" si="110"/>
        <v>0</v>
      </c>
      <c r="AD343" s="99">
        <f t="shared" si="117"/>
        <v>0</v>
      </c>
      <c r="AE343" s="100"/>
      <c r="AF343" s="100"/>
      <c r="AG343" s="100"/>
      <c r="AH343" s="100"/>
      <c r="AI343" s="100"/>
      <c r="AJ343" s="100"/>
      <c r="AK343" s="100"/>
      <c r="AL343" s="99">
        <f t="shared" si="107"/>
        <v>0</v>
      </c>
      <c r="AM343" s="100"/>
      <c r="AN343" s="99">
        <f t="shared" si="111"/>
        <v>0</v>
      </c>
      <c r="AO343" s="99">
        <f t="shared" si="118"/>
        <v>0</v>
      </c>
      <c r="AP343" s="100"/>
      <c r="AQ343" s="100"/>
      <c r="AR343" s="100"/>
      <c r="AS343" s="100"/>
      <c r="AT343" s="100"/>
      <c r="AU343" s="100"/>
      <c r="AV343" s="100"/>
      <c r="AW343" s="99">
        <f t="shared" si="112"/>
        <v>0</v>
      </c>
      <c r="AX343" s="100"/>
      <c r="AY343" s="100">
        <f t="shared" si="113"/>
        <v>0</v>
      </c>
      <c r="BB343" s="103" t="str">
        <f t="shared" si="114"/>
        <v>Расчёт за 2010</v>
      </c>
      <c r="BF343" s="27" t="str">
        <f>IF(G343='База 2009'!AY351,"ДА","ПРОверитЬ")</f>
        <v>ДА</v>
      </c>
    </row>
    <row r="344" spans="1:58">
      <c r="A344" s="31">
        <v>342</v>
      </c>
      <c r="B344" s="9" t="s">
        <v>957</v>
      </c>
      <c r="C344" s="6" t="s">
        <v>23</v>
      </c>
      <c r="D344" s="10"/>
      <c r="E344" s="14" t="s">
        <v>956</v>
      </c>
      <c r="F344" s="10">
        <v>25</v>
      </c>
      <c r="G344" s="32">
        <v>-5</v>
      </c>
      <c r="H344" s="32">
        <f t="shared" si="119"/>
        <v>75</v>
      </c>
      <c r="I344" s="33"/>
      <c r="J344" s="33"/>
      <c r="K344" s="33"/>
      <c r="L344" s="33"/>
      <c r="M344" s="33"/>
      <c r="N344" s="33"/>
      <c r="O344" s="33"/>
      <c r="P344" s="32">
        <f t="shared" si="108"/>
        <v>75</v>
      </c>
      <c r="Q344" s="33">
        <v>295</v>
      </c>
      <c r="R344" s="32">
        <f t="shared" si="106"/>
        <v>-225</v>
      </c>
      <c r="S344" s="32">
        <f t="shared" si="120"/>
        <v>75</v>
      </c>
      <c r="T344" s="33"/>
      <c r="U344" s="33"/>
      <c r="V344" s="33"/>
      <c r="W344" s="33"/>
      <c r="X344" s="33"/>
      <c r="Y344" s="33"/>
      <c r="Z344" s="33"/>
      <c r="AA344" s="32">
        <f t="shared" si="109"/>
        <v>75</v>
      </c>
      <c r="AB344" s="33"/>
      <c r="AC344" s="32">
        <f t="shared" si="110"/>
        <v>-150</v>
      </c>
      <c r="AD344" s="99">
        <f t="shared" si="117"/>
        <v>75</v>
      </c>
      <c r="AE344" s="100"/>
      <c r="AF344" s="100">
        <v>50</v>
      </c>
      <c r="AG344" s="100"/>
      <c r="AH344" s="100"/>
      <c r="AI344" s="100"/>
      <c r="AJ344" s="100"/>
      <c r="AK344" s="100"/>
      <c r="AL344" s="99">
        <f t="shared" si="107"/>
        <v>125</v>
      </c>
      <c r="AM344" s="100">
        <v>50</v>
      </c>
      <c r="AN344" s="99">
        <f t="shared" si="111"/>
        <v>-75</v>
      </c>
      <c r="AO344" s="99">
        <f t="shared" si="118"/>
        <v>75</v>
      </c>
      <c r="AP344" s="100"/>
      <c r="AQ344" s="100">
        <v>50</v>
      </c>
      <c r="AR344" s="100"/>
      <c r="AS344" s="100"/>
      <c r="AT344" s="100"/>
      <c r="AU344" s="100"/>
      <c r="AV344" s="100"/>
      <c r="AW344" s="99">
        <f t="shared" si="112"/>
        <v>125</v>
      </c>
      <c r="AX344" s="100">
        <v>50</v>
      </c>
      <c r="AY344" s="100">
        <f t="shared" si="113"/>
        <v>0</v>
      </c>
      <c r="BB344" s="103" t="str">
        <f t="shared" si="114"/>
        <v>Расчёт за 2010</v>
      </c>
      <c r="BF344" s="27" t="str">
        <f>IF(G344='База 2009'!AY352,"ДА","ПРОверитЬ")</f>
        <v>ПРОверитЬ</v>
      </c>
    </row>
    <row r="345" spans="1:58">
      <c r="A345" s="31">
        <v>343</v>
      </c>
      <c r="B345" s="9" t="s">
        <v>707</v>
      </c>
      <c r="C345" s="6" t="s">
        <v>14</v>
      </c>
      <c r="D345" s="10">
        <v>55</v>
      </c>
      <c r="E345" s="14" t="s">
        <v>12</v>
      </c>
      <c r="F345" s="10">
        <v>75</v>
      </c>
      <c r="G345" s="32">
        <v>0</v>
      </c>
      <c r="H345" s="32">
        <f t="shared" si="119"/>
        <v>225</v>
      </c>
      <c r="I345" s="33"/>
      <c r="J345" s="33"/>
      <c r="K345" s="33"/>
      <c r="L345" s="33"/>
      <c r="M345" s="33"/>
      <c r="N345" s="33"/>
      <c r="O345" s="33"/>
      <c r="P345" s="32">
        <f t="shared" si="108"/>
        <v>225</v>
      </c>
      <c r="Q345" s="33">
        <v>225</v>
      </c>
      <c r="R345" s="32">
        <f t="shared" si="106"/>
        <v>0</v>
      </c>
      <c r="S345" s="32">
        <f t="shared" si="120"/>
        <v>225</v>
      </c>
      <c r="T345" s="33"/>
      <c r="U345" s="33"/>
      <c r="V345" s="33"/>
      <c r="W345" s="33"/>
      <c r="X345" s="33"/>
      <c r="Y345" s="33"/>
      <c r="Z345" s="33"/>
      <c r="AA345" s="32">
        <f t="shared" si="109"/>
        <v>225</v>
      </c>
      <c r="AB345" s="33">
        <v>225</v>
      </c>
      <c r="AC345" s="32">
        <f t="shared" si="110"/>
        <v>0</v>
      </c>
      <c r="AD345" s="99">
        <f t="shared" si="117"/>
        <v>225</v>
      </c>
      <c r="AE345" s="100"/>
      <c r="AF345" s="100"/>
      <c r="AG345" s="100"/>
      <c r="AH345" s="100"/>
      <c r="AI345" s="100"/>
      <c r="AJ345" s="100"/>
      <c r="AK345" s="100"/>
      <c r="AL345" s="99">
        <f t="shared" si="107"/>
        <v>225</v>
      </c>
      <c r="AM345" s="100">
        <v>225</v>
      </c>
      <c r="AN345" s="99">
        <f t="shared" si="111"/>
        <v>0</v>
      </c>
      <c r="AO345" s="99">
        <f t="shared" si="118"/>
        <v>225</v>
      </c>
      <c r="AP345" s="100"/>
      <c r="AQ345" s="100"/>
      <c r="AR345" s="100"/>
      <c r="AS345" s="100"/>
      <c r="AT345" s="100"/>
      <c r="AU345" s="100"/>
      <c r="AV345" s="100"/>
      <c r="AW345" s="99">
        <f t="shared" si="112"/>
        <v>225</v>
      </c>
      <c r="AX345" s="100">
        <v>225</v>
      </c>
      <c r="AY345" s="100">
        <f t="shared" si="113"/>
        <v>0</v>
      </c>
      <c r="BB345" s="103" t="str">
        <f t="shared" si="114"/>
        <v>Расчёт за 2010</v>
      </c>
      <c r="BF345" s="27" t="str">
        <f>IF(G345='База 2009'!AY353,"ДА","ПРОверитЬ")</f>
        <v>ДА</v>
      </c>
    </row>
    <row r="346" spans="1:58">
      <c r="A346" s="31">
        <v>344</v>
      </c>
      <c r="B346" s="9" t="s">
        <v>709</v>
      </c>
      <c r="C346" s="6" t="s">
        <v>14</v>
      </c>
      <c r="D346" s="10">
        <v>70</v>
      </c>
      <c r="E346" s="14" t="s">
        <v>711</v>
      </c>
      <c r="F346" s="10">
        <v>85</v>
      </c>
      <c r="G346" s="32">
        <v>0</v>
      </c>
      <c r="H346" s="32">
        <f t="shared" si="119"/>
        <v>255</v>
      </c>
      <c r="I346" s="33"/>
      <c r="J346" s="33"/>
      <c r="K346" s="33"/>
      <c r="L346" s="33"/>
      <c r="M346" s="33"/>
      <c r="N346" s="33"/>
      <c r="O346" s="33"/>
      <c r="P346" s="32">
        <f t="shared" si="108"/>
        <v>255</v>
      </c>
      <c r="Q346" s="33">
        <v>255</v>
      </c>
      <c r="R346" s="32">
        <f t="shared" si="106"/>
        <v>0</v>
      </c>
      <c r="S346" s="32">
        <f t="shared" si="120"/>
        <v>255</v>
      </c>
      <c r="T346" s="33"/>
      <c r="U346" s="33"/>
      <c r="V346" s="33"/>
      <c r="W346" s="33"/>
      <c r="X346" s="33"/>
      <c r="Y346" s="33"/>
      <c r="Z346" s="33"/>
      <c r="AA346" s="32">
        <f t="shared" si="109"/>
        <v>255</v>
      </c>
      <c r="AB346" s="33">
        <v>255</v>
      </c>
      <c r="AC346" s="32">
        <f t="shared" si="110"/>
        <v>0</v>
      </c>
      <c r="AD346" s="99">
        <f t="shared" si="117"/>
        <v>255</v>
      </c>
      <c r="AE346" s="100"/>
      <c r="AF346" s="100"/>
      <c r="AG346" s="100"/>
      <c r="AH346" s="100"/>
      <c r="AI346" s="100"/>
      <c r="AJ346" s="100"/>
      <c r="AK346" s="100"/>
      <c r="AL346" s="99">
        <f t="shared" si="107"/>
        <v>255</v>
      </c>
      <c r="AM346" s="100">
        <v>255</v>
      </c>
      <c r="AN346" s="99">
        <f t="shared" si="111"/>
        <v>0</v>
      </c>
      <c r="AO346" s="99">
        <f t="shared" si="118"/>
        <v>255</v>
      </c>
      <c r="AP346" s="100"/>
      <c r="AQ346" s="100"/>
      <c r="AR346" s="100"/>
      <c r="AS346" s="100"/>
      <c r="AT346" s="100"/>
      <c r="AU346" s="100"/>
      <c r="AV346" s="100"/>
      <c r="AW346" s="99">
        <f t="shared" si="112"/>
        <v>255</v>
      </c>
      <c r="AX346" s="100">
        <v>255</v>
      </c>
      <c r="AY346" s="100">
        <f t="shared" si="113"/>
        <v>0</v>
      </c>
      <c r="BB346" s="103" t="str">
        <f t="shared" si="114"/>
        <v>Расчёт за 2010</v>
      </c>
      <c r="BF346" s="27" t="str">
        <f>IF(G346='База 2009'!AY354,"ДА","ПРОверитЬ")</f>
        <v>ДА</v>
      </c>
    </row>
    <row r="347" spans="1:58">
      <c r="A347" s="31">
        <v>345</v>
      </c>
      <c r="B347" s="9" t="s">
        <v>712</v>
      </c>
      <c r="C347" s="6" t="s">
        <v>14</v>
      </c>
      <c r="D347" s="10">
        <v>70</v>
      </c>
      <c r="E347" s="14" t="s">
        <v>12</v>
      </c>
      <c r="F347" s="10">
        <v>70</v>
      </c>
      <c r="G347" s="32">
        <v>0</v>
      </c>
      <c r="H347" s="32">
        <f t="shared" si="119"/>
        <v>210</v>
      </c>
      <c r="I347" s="33"/>
      <c r="J347" s="33"/>
      <c r="K347" s="33"/>
      <c r="L347" s="33"/>
      <c r="M347" s="33"/>
      <c r="N347" s="33"/>
      <c r="O347" s="33"/>
      <c r="P347" s="32">
        <f t="shared" si="108"/>
        <v>210</v>
      </c>
      <c r="Q347" s="33"/>
      <c r="R347" s="32">
        <f t="shared" si="106"/>
        <v>210</v>
      </c>
      <c r="S347" s="32">
        <f t="shared" si="120"/>
        <v>210</v>
      </c>
      <c r="T347" s="33"/>
      <c r="U347" s="33"/>
      <c r="V347" s="33"/>
      <c r="W347" s="33"/>
      <c r="X347" s="33"/>
      <c r="Y347" s="33"/>
      <c r="Z347" s="33"/>
      <c r="AA347" s="32">
        <f t="shared" si="109"/>
        <v>210</v>
      </c>
      <c r="AB347" s="33">
        <v>210</v>
      </c>
      <c r="AC347" s="32">
        <f t="shared" si="110"/>
        <v>210</v>
      </c>
      <c r="AD347" s="99">
        <f t="shared" si="117"/>
        <v>210</v>
      </c>
      <c r="AE347" s="100"/>
      <c r="AF347" s="100"/>
      <c r="AG347" s="100"/>
      <c r="AH347" s="100"/>
      <c r="AI347" s="100"/>
      <c r="AJ347" s="100"/>
      <c r="AK347" s="100"/>
      <c r="AL347" s="99">
        <f t="shared" si="107"/>
        <v>210</v>
      </c>
      <c r="AM347" s="100"/>
      <c r="AN347" s="99">
        <f t="shared" si="111"/>
        <v>420</v>
      </c>
      <c r="AO347" s="99">
        <f t="shared" si="118"/>
        <v>210</v>
      </c>
      <c r="AP347" s="100"/>
      <c r="AQ347" s="100"/>
      <c r="AR347" s="100"/>
      <c r="AS347" s="100"/>
      <c r="AT347" s="100"/>
      <c r="AU347" s="100"/>
      <c r="AV347" s="100"/>
      <c r="AW347" s="99">
        <f t="shared" si="112"/>
        <v>210</v>
      </c>
      <c r="AX347" s="100">
        <v>630</v>
      </c>
      <c r="AY347" s="100">
        <f t="shared" si="113"/>
        <v>0</v>
      </c>
      <c r="BB347" s="103" t="str">
        <f t="shared" si="114"/>
        <v>Расчёт за 2010</v>
      </c>
      <c r="BF347" s="27" t="str">
        <f>IF(G347='База 2009'!AY355,"ДА","ПРОверитЬ")</f>
        <v>ПРОверитЬ</v>
      </c>
    </row>
    <row r="348" spans="1:58">
      <c r="A348" s="31">
        <v>346</v>
      </c>
      <c r="B348" s="9" t="s">
        <v>715</v>
      </c>
      <c r="C348" s="6" t="s">
        <v>14</v>
      </c>
      <c r="D348" s="10">
        <v>70</v>
      </c>
      <c r="E348" s="14" t="s">
        <v>717</v>
      </c>
      <c r="F348" s="10">
        <v>85</v>
      </c>
      <c r="G348" s="32">
        <v>0</v>
      </c>
      <c r="H348" s="32">
        <f t="shared" si="119"/>
        <v>255</v>
      </c>
      <c r="I348" s="33"/>
      <c r="J348" s="33"/>
      <c r="K348" s="33"/>
      <c r="L348" s="33"/>
      <c r="M348" s="33"/>
      <c r="N348" s="33"/>
      <c r="O348" s="33"/>
      <c r="P348" s="32">
        <f t="shared" si="108"/>
        <v>255</v>
      </c>
      <c r="Q348" s="33">
        <v>255</v>
      </c>
      <c r="R348" s="32">
        <f t="shared" si="106"/>
        <v>0</v>
      </c>
      <c r="S348" s="32">
        <f t="shared" si="120"/>
        <v>255</v>
      </c>
      <c r="T348" s="33"/>
      <c r="U348" s="33"/>
      <c r="V348" s="33"/>
      <c r="W348" s="33"/>
      <c r="X348" s="33"/>
      <c r="Y348" s="33"/>
      <c r="Z348" s="33"/>
      <c r="AA348" s="32">
        <f t="shared" si="109"/>
        <v>255</v>
      </c>
      <c r="AB348" s="33"/>
      <c r="AC348" s="32">
        <f t="shared" si="110"/>
        <v>255</v>
      </c>
      <c r="AD348" s="99">
        <f t="shared" si="117"/>
        <v>255</v>
      </c>
      <c r="AE348" s="100"/>
      <c r="AF348" s="100"/>
      <c r="AG348" s="100"/>
      <c r="AH348" s="100"/>
      <c r="AI348" s="100"/>
      <c r="AJ348" s="100"/>
      <c r="AK348" s="100"/>
      <c r="AL348" s="99">
        <f t="shared" si="107"/>
        <v>255</v>
      </c>
      <c r="AM348" s="100">
        <v>255</v>
      </c>
      <c r="AN348" s="99">
        <f t="shared" si="111"/>
        <v>255</v>
      </c>
      <c r="AO348" s="99">
        <f t="shared" si="118"/>
        <v>255</v>
      </c>
      <c r="AP348" s="100"/>
      <c r="AQ348" s="100"/>
      <c r="AR348" s="100"/>
      <c r="AS348" s="100"/>
      <c r="AT348" s="100"/>
      <c r="AU348" s="100"/>
      <c r="AV348" s="100"/>
      <c r="AW348" s="99">
        <f t="shared" si="112"/>
        <v>255</v>
      </c>
      <c r="AX348" s="100">
        <v>510</v>
      </c>
      <c r="AY348" s="100">
        <f t="shared" si="113"/>
        <v>0</v>
      </c>
      <c r="BB348" s="103" t="str">
        <f t="shared" si="114"/>
        <v>Расчёт за 2010</v>
      </c>
      <c r="BF348" s="27" t="str">
        <f>IF(G348='База 2009'!AY356,"ДА","ПРОверитЬ")</f>
        <v>ДА</v>
      </c>
    </row>
    <row r="349" spans="1:58">
      <c r="A349" s="31">
        <v>347</v>
      </c>
      <c r="B349" s="9" t="s">
        <v>718</v>
      </c>
      <c r="C349" s="6" t="s">
        <v>14</v>
      </c>
      <c r="D349" s="10">
        <v>120</v>
      </c>
      <c r="E349" s="14" t="s">
        <v>720</v>
      </c>
      <c r="F349" s="10">
        <v>145</v>
      </c>
      <c r="G349" s="32">
        <v>-60</v>
      </c>
      <c r="H349" s="32">
        <f t="shared" si="119"/>
        <v>435</v>
      </c>
      <c r="I349" s="33"/>
      <c r="J349" s="33"/>
      <c r="K349" s="33"/>
      <c r="L349" s="33"/>
      <c r="M349" s="33"/>
      <c r="N349" s="33"/>
      <c r="O349" s="33"/>
      <c r="P349" s="32">
        <f t="shared" si="108"/>
        <v>435</v>
      </c>
      <c r="Q349" s="33">
        <v>870</v>
      </c>
      <c r="R349" s="32">
        <f t="shared" si="106"/>
        <v>-495</v>
      </c>
      <c r="S349" s="32">
        <f t="shared" si="120"/>
        <v>435</v>
      </c>
      <c r="T349" s="33">
        <v>50</v>
      </c>
      <c r="U349" s="33">
        <v>50</v>
      </c>
      <c r="V349" s="33"/>
      <c r="W349" s="33"/>
      <c r="X349" s="33"/>
      <c r="Y349" s="33"/>
      <c r="Z349" s="33"/>
      <c r="AA349" s="32">
        <f t="shared" si="109"/>
        <v>535</v>
      </c>
      <c r="AB349" s="33"/>
      <c r="AC349" s="32">
        <f t="shared" si="110"/>
        <v>40</v>
      </c>
      <c r="AD349" s="99">
        <f t="shared" si="117"/>
        <v>435</v>
      </c>
      <c r="AE349" s="100"/>
      <c r="AF349" s="100"/>
      <c r="AG349" s="100"/>
      <c r="AH349" s="100"/>
      <c r="AI349" s="100"/>
      <c r="AJ349" s="100"/>
      <c r="AK349" s="100"/>
      <c r="AL349" s="99">
        <f t="shared" si="107"/>
        <v>435</v>
      </c>
      <c r="AM349" s="100">
        <v>480</v>
      </c>
      <c r="AN349" s="99">
        <f t="shared" si="111"/>
        <v>-5</v>
      </c>
      <c r="AO349" s="99">
        <f t="shared" si="118"/>
        <v>435</v>
      </c>
      <c r="AP349" s="100"/>
      <c r="AQ349" s="100"/>
      <c r="AR349" s="100"/>
      <c r="AS349" s="100"/>
      <c r="AT349" s="100"/>
      <c r="AU349" s="100"/>
      <c r="AV349" s="100"/>
      <c r="AW349" s="99">
        <f t="shared" si="112"/>
        <v>435</v>
      </c>
      <c r="AX349" s="100">
        <v>430</v>
      </c>
      <c r="AY349" s="100">
        <f t="shared" si="113"/>
        <v>0</v>
      </c>
      <c r="BB349" s="103" t="str">
        <f t="shared" si="114"/>
        <v>Расчёт за 2010</v>
      </c>
      <c r="BF349" s="27" t="str">
        <f>IF(G349='База 2009'!AY357,"ДА","ПРОверитЬ")</f>
        <v>ПРОверитЬ</v>
      </c>
    </row>
    <row r="350" spans="1:58">
      <c r="A350" s="31">
        <v>348</v>
      </c>
      <c r="B350" s="5" t="s">
        <v>721</v>
      </c>
      <c r="C350" s="6" t="s">
        <v>10</v>
      </c>
      <c r="D350" s="7">
        <v>320</v>
      </c>
      <c r="E350" s="14" t="s">
        <v>723</v>
      </c>
      <c r="F350" s="7">
        <v>320</v>
      </c>
      <c r="G350" s="32">
        <v>0</v>
      </c>
      <c r="H350" s="32">
        <f t="shared" si="119"/>
        <v>960</v>
      </c>
      <c r="I350" s="33"/>
      <c r="J350" s="33"/>
      <c r="K350" s="33"/>
      <c r="L350" s="33"/>
      <c r="M350" s="33"/>
      <c r="N350" s="33"/>
      <c r="O350" s="33"/>
      <c r="P350" s="32">
        <f t="shared" si="108"/>
        <v>960</v>
      </c>
      <c r="Q350" s="33">
        <v>1920</v>
      </c>
      <c r="R350" s="32">
        <f t="shared" si="106"/>
        <v>-960</v>
      </c>
      <c r="S350" s="32">
        <f t="shared" si="120"/>
        <v>960</v>
      </c>
      <c r="T350" s="33"/>
      <c r="U350" s="33"/>
      <c r="V350" s="33"/>
      <c r="W350" s="33"/>
      <c r="X350" s="33"/>
      <c r="Y350" s="33"/>
      <c r="Z350" s="33"/>
      <c r="AA350" s="32">
        <f t="shared" si="109"/>
        <v>960</v>
      </c>
      <c r="AB350" s="33"/>
      <c r="AC350" s="32">
        <f t="shared" si="110"/>
        <v>0</v>
      </c>
      <c r="AD350" s="99">
        <f t="shared" si="117"/>
        <v>960</v>
      </c>
      <c r="AE350" s="100">
        <v>50</v>
      </c>
      <c r="AF350" s="100"/>
      <c r="AG350" s="100"/>
      <c r="AH350" s="100"/>
      <c r="AI350" s="100"/>
      <c r="AJ350" s="100"/>
      <c r="AK350" s="100"/>
      <c r="AL350" s="99">
        <f t="shared" si="107"/>
        <v>1010</v>
      </c>
      <c r="AM350" s="100">
        <v>1970</v>
      </c>
      <c r="AN350" s="99">
        <f t="shared" si="111"/>
        <v>-960</v>
      </c>
      <c r="AO350" s="99">
        <f t="shared" si="118"/>
        <v>960</v>
      </c>
      <c r="AP350" s="100"/>
      <c r="AQ350" s="100"/>
      <c r="AR350" s="100"/>
      <c r="AS350" s="100"/>
      <c r="AT350" s="100"/>
      <c r="AU350" s="100"/>
      <c r="AV350" s="100"/>
      <c r="AW350" s="99">
        <f t="shared" si="112"/>
        <v>960</v>
      </c>
      <c r="AX350" s="100"/>
      <c r="AY350" s="100">
        <f t="shared" si="113"/>
        <v>0</v>
      </c>
      <c r="BB350" s="103" t="str">
        <f t="shared" si="114"/>
        <v>Расчёт за 2010</v>
      </c>
      <c r="BF350" s="27" t="str">
        <f>IF(G350='База 2009'!AY358,"ДА","ПРОверитЬ")</f>
        <v>ДА</v>
      </c>
    </row>
    <row r="351" spans="1:58">
      <c r="A351" s="31">
        <v>349</v>
      </c>
      <c r="B351" s="9" t="s">
        <v>724</v>
      </c>
      <c r="C351" s="6" t="s">
        <v>23</v>
      </c>
      <c r="D351" s="10">
        <v>70</v>
      </c>
      <c r="E351" s="14" t="s">
        <v>726</v>
      </c>
      <c r="F351" s="10">
        <v>90</v>
      </c>
      <c r="G351" s="32">
        <v>-1080</v>
      </c>
      <c r="H351" s="32">
        <f t="shared" si="119"/>
        <v>270</v>
      </c>
      <c r="I351" s="33"/>
      <c r="J351" s="33"/>
      <c r="K351" s="33"/>
      <c r="L351" s="33"/>
      <c r="M351" s="33"/>
      <c r="N351" s="33"/>
      <c r="O351" s="33"/>
      <c r="P351" s="32">
        <f t="shared" si="108"/>
        <v>270</v>
      </c>
      <c r="Q351" s="33"/>
      <c r="R351" s="32">
        <f t="shared" si="106"/>
        <v>-810</v>
      </c>
      <c r="S351" s="32">
        <f t="shared" si="120"/>
        <v>270</v>
      </c>
      <c r="T351" s="33"/>
      <c r="U351" s="33"/>
      <c r="V351" s="33"/>
      <c r="W351" s="33"/>
      <c r="X351" s="33"/>
      <c r="Y351" s="33"/>
      <c r="Z351" s="33"/>
      <c r="AA351" s="32">
        <f t="shared" si="109"/>
        <v>270</v>
      </c>
      <c r="AB351" s="33"/>
      <c r="AC351" s="32">
        <f t="shared" si="110"/>
        <v>-540</v>
      </c>
      <c r="AD351" s="99">
        <f t="shared" si="117"/>
        <v>270</v>
      </c>
      <c r="AE351" s="100"/>
      <c r="AF351" s="100"/>
      <c r="AG351" s="100"/>
      <c r="AH351" s="100"/>
      <c r="AI351" s="100"/>
      <c r="AJ351" s="100"/>
      <c r="AK351" s="100"/>
      <c r="AL351" s="99">
        <f t="shared" si="107"/>
        <v>270</v>
      </c>
      <c r="AM351" s="100"/>
      <c r="AN351" s="99">
        <f t="shared" si="111"/>
        <v>-270</v>
      </c>
      <c r="AO351" s="99">
        <f t="shared" si="118"/>
        <v>270</v>
      </c>
      <c r="AP351" s="100"/>
      <c r="AQ351" s="100"/>
      <c r="AR351" s="100"/>
      <c r="AS351" s="100"/>
      <c r="AT351" s="100"/>
      <c r="AU351" s="100"/>
      <c r="AV351" s="100"/>
      <c r="AW351" s="99">
        <f t="shared" si="112"/>
        <v>270</v>
      </c>
      <c r="AX351" s="100">
        <v>1080</v>
      </c>
      <c r="AY351" s="100">
        <f t="shared" si="113"/>
        <v>-1080</v>
      </c>
      <c r="BB351" s="103" t="str">
        <f t="shared" si="114"/>
        <v>Предоплата за 2011</v>
      </c>
      <c r="BF351" s="27" t="str">
        <f>IF(G351='База 2009'!AY359,"ДА","ПРОверитЬ")</f>
        <v>ПРОверитЬ</v>
      </c>
    </row>
    <row r="352" spans="1:58">
      <c r="A352" s="31">
        <v>350</v>
      </c>
      <c r="B352" s="5" t="s">
        <v>727</v>
      </c>
      <c r="C352" s="6" t="s">
        <v>10</v>
      </c>
      <c r="D352" s="7">
        <v>170</v>
      </c>
      <c r="E352" s="14" t="s">
        <v>729</v>
      </c>
      <c r="F352" s="7">
        <v>185</v>
      </c>
      <c r="G352" s="32">
        <v>0</v>
      </c>
      <c r="H352" s="32">
        <f t="shared" si="119"/>
        <v>555</v>
      </c>
      <c r="I352" s="33"/>
      <c r="J352" s="33"/>
      <c r="K352" s="33"/>
      <c r="L352" s="33"/>
      <c r="M352" s="33"/>
      <c r="N352" s="33"/>
      <c r="O352" s="33"/>
      <c r="P352" s="32">
        <f t="shared" si="108"/>
        <v>555</v>
      </c>
      <c r="Q352" s="33">
        <v>555</v>
      </c>
      <c r="R352" s="32">
        <f t="shared" si="106"/>
        <v>0</v>
      </c>
      <c r="S352" s="32">
        <f t="shared" si="120"/>
        <v>555</v>
      </c>
      <c r="T352" s="33"/>
      <c r="U352" s="33"/>
      <c r="V352" s="33"/>
      <c r="W352" s="33">
        <v>115</v>
      </c>
      <c r="X352" s="33"/>
      <c r="Y352" s="33"/>
      <c r="Z352" s="33"/>
      <c r="AA352" s="32">
        <f t="shared" si="109"/>
        <v>670</v>
      </c>
      <c r="AB352" s="33">
        <v>670</v>
      </c>
      <c r="AC352" s="32">
        <f t="shared" si="110"/>
        <v>0</v>
      </c>
      <c r="AD352" s="99">
        <f t="shared" si="117"/>
        <v>555</v>
      </c>
      <c r="AE352" s="100"/>
      <c r="AF352" s="100"/>
      <c r="AG352" s="100"/>
      <c r="AH352" s="100"/>
      <c r="AI352" s="100"/>
      <c r="AJ352" s="100"/>
      <c r="AK352" s="100"/>
      <c r="AL352" s="99">
        <f t="shared" si="107"/>
        <v>555</v>
      </c>
      <c r="AM352" s="100">
        <v>555</v>
      </c>
      <c r="AN352" s="99">
        <f t="shared" si="111"/>
        <v>0</v>
      </c>
      <c r="AO352" s="99">
        <f t="shared" si="118"/>
        <v>555</v>
      </c>
      <c r="AP352" s="100"/>
      <c r="AQ352" s="100"/>
      <c r="AR352" s="100"/>
      <c r="AS352" s="100"/>
      <c r="AT352" s="100"/>
      <c r="AU352" s="100"/>
      <c r="AV352" s="100"/>
      <c r="AW352" s="99">
        <f t="shared" si="112"/>
        <v>555</v>
      </c>
      <c r="AX352" s="100">
        <v>555</v>
      </c>
      <c r="AY352" s="100">
        <f t="shared" si="113"/>
        <v>0</v>
      </c>
      <c r="BB352" s="103" t="str">
        <f t="shared" si="114"/>
        <v>Расчёт за 2010</v>
      </c>
      <c r="BF352" s="27" t="str">
        <f>IF(G352='База 2009'!AY360,"ДА","ПРОверитЬ")</f>
        <v>ПРОверитЬ</v>
      </c>
    </row>
    <row r="353" spans="1:58">
      <c r="A353" s="31">
        <v>351</v>
      </c>
      <c r="B353" s="9" t="s">
        <v>888</v>
      </c>
      <c r="C353" s="6" t="s">
        <v>14</v>
      </c>
      <c r="D353" s="10"/>
      <c r="E353" s="14" t="s">
        <v>889</v>
      </c>
      <c r="F353" s="10">
        <v>125</v>
      </c>
      <c r="G353" s="32">
        <v>0</v>
      </c>
      <c r="H353" s="32">
        <f t="shared" si="119"/>
        <v>375</v>
      </c>
      <c r="I353" s="33"/>
      <c r="J353" s="33"/>
      <c r="K353" s="33"/>
      <c r="L353" s="33"/>
      <c r="M353" s="33"/>
      <c r="N353" s="33"/>
      <c r="O353" s="33"/>
      <c r="P353" s="32">
        <f t="shared" si="108"/>
        <v>375</v>
      </c>
      <c r="Q353" s="33">
        <v>375</v>
      </c>
      <c r="R353" s="32">
        <f t="shared" si="106"/>
        <v>0</v>
      </c>
      <c r="S353" s="32">
        <f t="shared" si="120"/>
        <v>375</v>
      </c>
      <c r="T353" s="33"/>
      <c r="U353" s="33"/>
      <c r="V353" s="33"/>
      <c r="W353" s="33"/>
      <c r="X353" s="33"/>
      <c r="Y353" s="33"/>
      <c r="Z353" s="33"/>
      <c r="AA353" s="32">
        <f t="shared" si="109"/>
        <v>375</v>
      </c>
      <c r="AB353" s="33">
        <v>375</v>
      </c>
      <c r="AC353" s="32">
        <f t="shared" si="110"/>
        <v>0</v>
      </c>
      <c r="AD353" s="99">
        <f t="shared" si="117"/>
        <v>375</v>
      </c>
      <c r="AE353" s="100"/>
      <c r="AF353" s="100"/>
      <c r="AG353" s="100"/>
      <c r="AH353" s="100"/>
      <c r="AI353" s="100"/>
      <c r="AJ353" s="100"/>
      <c r="AK353" s="100"/>
      <c r="AL353" s="99">
        <f t="shared" si="107"/>
        <v>375</v>
      </c>
      <c r="AM353" s="100">
        <v>375</v>
      </c>
      <c r="AN353" s="99">
        <f t="shared" si="111"/>
        <v>0</v>
      </c>
      <c r="AO353" s="99">
        <f t="shared" si="118"/>
        <v>375</v>
      </c>
      <c r="AP353" s="100"/>
      <c r="AQ353" s="100"/>
      <c r="AR353" s="100"/>
      <c r="AS353" s="100"/>
      <c r="AT353" s="100"/>
      <c r="AU353" s="100"/>
      <c r="AV353" s="100"/>
      <c r="AW353" s="99">
        <f t="shared" si="112"/>
        <v>375</v>
      </c>
      <c r="AX353" s="100">
        <v>375</v>
      </c>
      <c r="AY353" s="100">
        <f t="shared" si="113"/>
        <v>0</v>
      </c>
      <c r="BB353" s="103" t="str">
        <f t="shared" si="114"/>
        <v>Расчёт за 2010</v>
      </c>
      <c r="BF353" s="27" t="str">
        <f>IF(G353='База 2009'!AY361,"ДА","ПРОверитЬ")</f>
        <v>ДА</v>
      </c>
    </row>
    <row r="354" spans="1:58">
      <c r="A354" s="31">
        <v>352</v>
      </c>
      <c r="B354" s="9" t="s">
        <v>730</v>
      </c>
      <c r="C354" s="6" t="s">
        <v>14</v>
      </c>
      <c r="D354" s="10">
        <v>60</v>
      </c>
      <c r="E354" s="14" t="s">
        <v>846</v>
      </c>
      <c r="F354" s="10">
        <v>80</v>
      </c>
      <c r="G354" s="32">
        <v>240</v>
      </c>
      <c r="H354" s="32">
        <f t="shared" si="119"/>
        <v>240</v>
      </c>
      <c r="I354" s="33"/>
      <c r="J354" s="33"/>
      <c r="K354" s="33"/>
      <c r="L354" s="33"/>
      <c r="M354" s="33"/>
      <c r="N354" s="33"/>
      <c r="O354" s="33"/>
      <c r="P354" s="32">
        <f t="shared" si="108"/>
        <v>240</v>
      </c>
      <c r="Q354" s="33">
        <v>480</v>
      </c>
      <c r="R354" s="32">
        <f t="shared" si="106"/>
        <v>0</v>
      </c>
      <c r="S354" s="32">
        <f t="shared" si="120"/>
        <v>240</v>
      </c>
      <c r="T354" s="33"/>
      <c r="U354" s="33"/>
      <c r="V354" s="33"/>
      <c r="W354" s="33"/>
      <c r="X354" s="33"/>
      <c r="Y354" s="33"/>
      <c r="Z354" s="33"/>
      <c r="AA354" s="32">
        <f t="shared" si="109"/>
        <v>240</v>
      </c>
      <c r="AB354" s="33">
        <v>240</v>
      </c>
      <c r="AC354" s="32">
        <f t="shared" si="110"/>
        <v>0</v>
      </c>
      <c r="AD354" s="99">
        <f t="shared" si="117"/>
        <v>240</v>
      </c>
      <c r="AE354" s="100"/>
      <c r="AF354" s="100"/>
      <c r="AG354" s="100"/>
      <c r="AH354" s="100"/>
      <c r="AI354" s="100"/>
      <c r="AJ354" s="100"/>
      <c r="AK354" s="100"/>
      <c r="AL354" s="99">
        <f t="shared" si="107"/>
        <v>240</v>
      </c>
      <c r="AM354" s="100"/>
      <c r="AN354" s="99">
        <f t="shared" si="111"/>
        <v>240</v>
      </c>
      <c r="AO354" s="99">
        <f t="shared" si="118"/>
        <v>240</v>
      </c>
      <c r="AP354" s="100"/>
      <c r="AQ354" s="100"/>
      <c r="AR354" s="100"/>
      <c r="AS354" s="100"/>
      <c r="AT354" s="100"/>
      <c r="AU354" s="100"/>
      <c r="AV354" s="100"/>
      <c r="AW354" s="99">
        <f t="shared" si="112"/>
        <v>240</v>
      </c>
      <c r="AX354" s="100">
        <v>480</v>
      </c>
      <c r="AY354" s="100">
        <f t="shared" si="113"/>
        <v>0</v>
      </c>
      <c r="BB354" s="103" t="str">
        <f t="shared" si="114"/>
        <v>Расчёт за 2010</v>
      </c>
      <c r="BF354" s="27" t="str">
        <f>IF(G354='База 2009'!AY362,"ДА","ПРОверитЬ")</f>
        <v>ПРОверитЬ</v>
      </c>
    </row>
    <row r="355" spans="1:58">
      <c r="A355" s="31">
        <v>353</v>
      </c>
      <c r="B355" s="9" t="s">
        <v>732</v>
      </c>
      <c r="C355" s="6" t="s">
        <v>14</v>
      </c>
      <c r="D355" s="10">
        <v>105</v>
      </c>
      <c r="E355" s="14" t="s">
        <v>734</v>
      </c>
      <c r="F355" s="10">
        <v>105</v>
      </c>
      <c r="G355" s="32">
        <v>0</v>
      </c>
      <c r="H355" s="32">
        <f t="shared" si="119"/>
        <v>315</v>
      </c>
      <c r="I355" s="33"/>
      <c r="J355" s="33">
        <v>50</v>
      </c>
      <c r="K355" s="33"/>
      <c r="L355" s="33"/>
      <c r="M355" s="33"/>
      <c r="N355" s="33"/>
      <c r="O355" s="33"/>
      <c r="P355" s="32">
        <f t="shared" si="108"/>
        <v>365</v>
      </c>
      <c r="Q355" s="33">
        <v>365</v>
      </c>
      <c r="R355" s="32">
        <f t="shared" si="106"/>
        <v>0</v>
      </c>
      <c r="S355" s="32">
        <f t="shared" si="120"/>
        <v>315</v>
      </c>
      <c r="T355" s="33"/>
      <c r="U355" s="33"/>
      <c r="V355" s="33"/>
      <c r="W355" s="33"/>
      <c r="X355" s="33"/>
      <c r="Y355" s="33"/>
      <c r="Z355" s="33"/>
      <c r="AA355" s="32">
        <f t="shared" si="109"/>
        <v>315</v>
      </c>
      <c r="AB355" s="33"/>
      <c r="AC355" s="32">
        <f t="shared" si="110"/>
        <v>315</v>
      </c>
      <c r="AD355" s="99">
        <f t="shared" si="117"/>
        <v>315</v>
      </c>
      <c r="AE355" s="100"/>
      <c r="AF355" s="100"/>
      <c r="AG355" s="100"/>
      <c r="AH355" s="100"/>
      <c r="AI355" s="100"/>
      <c r="AJ355" s="100"/>
      <c r="AK355" s="100"/>
      <c r="AL355" s="99">
        <f t="shared" si="107"/>
        <v>315</v>
      </c>
      <c r="AM355" s="100">
        <v>630</v>
      </c>
      <c r="AN355" s="99">
        <f t="shared" si="111"/>
        <v>0</v>
      </c>
      <c r="AO355" s="99">
        <f t="shared" si="118"/>
        <v>315</v>
      </c>
      <c r="AP355" s="100"/>
      <c r="AQ355" s="100"/>
      <c r="AR355" s="100"/>
      <c r="AS355" s="100"/>
      <c r="AT355" s="100"/>
      <c r="AU355" s="100"/>
      <c r="AV355" s="100"/>
      <c r="AW355" s="99">
        <f t="shared" si="112"/>
        <v>315</v>
      </c>
      <c r="AX355" s="100">
        <v>315</v>
      </c>
      <c r="AY355" s="100">
        <f t="shared" si="113"/>
        <v>0</v>
      </c>
      <c r="BB355" s="103" t="str">
        <f t="shared" si="114"/>
        <v>Расчёт за 2010</v>
      </c>
      <c r="BF355" s="27" t="str">
        <f>IF(G355='База 2009'!AY363,"ДА","ПРОверитЬ")</f>
        <v>ДА</v>
      </c>
    </row>
    <row r="356" spans="1:58">
      <c r="A356" s="31">
        <v>354</v>
      </c>
      <c r="B356" s="9" t="s">
        <v>735</v>
      </c>
      <c r="C356" s="6" t="s">
        <v>23</v>
      </c>
      <c r="D356" s="10">
        <v>200</v>
      </c>
      <c r="E356" s="14" t="s">
        <v>12</v>
      </c>
      <c r="F356" s="10">
        <v>200</v>
      </c>
      <c r="G356" s="32">
        <v>0</v>
      </c>
      <c r="H356" s="32">
        <f t="shared" si="119"/>
        <v>600</v>
      </c>
      <c r="I356" s="33"/>
      <c r="J356" s="33"/>
      <c r="K356" s="33"/>
      <c r="L356" s="33"/>
      <c r="M356" s="33"/>
      <c r="N356" s="33"/>
      <c r="O356" s="33"/>
      <c r="P356" s="32">
        <f t="shared" si="108"/>
        <v>600</v>
      </c>
      <c r="Q356" s="33"/>
      <c r="R356" s="32">
        <f t="shared" si="106"/>
        <v>600</v>
      </c>
      <c r="S356" s="32">
        <f t="shared" si="120"/>
        <v>600</v>
      </c>
      <c r="T356" s="33"/>
      <c r="U356" s="33"/>
      <c r="V356" s="33"/>
      <c r="W356" s="33"/>
      <c r="X356" s="33"/>
      <c r="Y356" s="33"/>
      <c r="Z356" s="33"/>
      <c r="AA356" s="32">
        <f t="shared" si="109"/>
        <v>600</v>
      </c>
      <c r="AB356" s="33"/>
      <c r="AC356" s="32">
        <f t="shared" si="110"/>
        <v>1200</v>
      </c>
      <c r="AD356" s="99">
        <f t="shared" si="117"/>
        <v>600</v>
      </c>
      <c r="AE356" s="100"/>
      <c r="AF356" s="100"/>
      <c r="AG356" s="100"/>
      <c r="AH356" s="100"/>
      <c r="AI356" s="100"/>
      <c r="AJ356" s="100"/>
      <c r="AK356" s="100"/>
      <c r="AL356" s="99">
        <f t="shared" si="107"/>
        <v>600</v>
      </c>
      <c r="AM356" s="100">
        <v>1800</v>
      </c>
      <c r="AN356" s="99">
        <f t="shared" si="111"/>
        <v>0</v>
      </c>
      <c r="AO356" s="99">
        <f t="shared" si="118"/>
        <v>600</v>
      </c>
      <c r="AP356" s="100"/>
      <c r="AQ356" s="100"/>
      <c r="AR356" s="100"/>
      <c r="AS356" s="100"/>
      <c r="AT356" s="100"/>
      <c r="AU356" s="100"/>
      <c r="AV356" s="100"/>
      <c r="AW356" s="99">
        <f t="shared" si="112"/>
        <v>600</v>
      </c>
      <c r="AX356" s="100">
        <v>600</v>
      </c>
      <c r="AY356" s="100">
        <f t="shared" si="113"/>
        <v>0</v>
      </c>
      <c r="BB356" s="103" t="str">
        <f t="shared" si="114"/>
        <v>Расчёт за 2010</v>
      </c>
      <c r="BF356" s="27" t="str">
        <f>IF(G356='База 2009'!AY364,"ДА","ПРОверитЬ")</f>
        <v>ПРОверитЬ</v>
      </c>
    </row>
    <row r="357" spans="1:58">
      <c r="A357" s="31">
        <v>355</v>
      </c>
      <c r="B357" s="9" t="s">
        <v>737</v>
      </c>
      <c r="C357" s="6" t="s">
        <v>14</v>
      </c>
      <c r="D357" s="10">
        <v>96</v>
      </c>
      <c r="E357" s="14" t="s">
        <v>847</v>
      </c>
      <c r="F357" s="10">
        <v>96</v>
      </c>
      <c r="G357" s="32">
        <v>0</v>
      </c>
      <c r="H357" s="32">
        <f t="shared" si="119"/>
        <v>288</v>
      </c>
      <c r="I357" s="33"/>
      <c r="J357" s="33"/>
      <c r="K357" s="33"/>
      <c r="L357" s="33"/>
      <c r="M357" s="33"/>
      <c r="N357" s="33"/>
      <c r="O357" s="33"/>
      <c r="P357" s="32">
        <f t="shared" si="108"/>
        <v>288</v>
      </c>
      <c r="Q357" s="33"/>
      <c r="R357" s="32">
        <f t="shared" si="106"/>
        <v>288</v>
      </c>
      <c r="S357" s="32">
        <f t="shared" si="120"/>
        <v>288</v>
      </c>
      <c r="T357" s="33"/>
      <c r="U357" s="33"/>
      <c r="V357" s="33"/>
      <c r="W357" s="33"/>
      <c r="X357" s="33"/>
      <c r="Y357" s="33"/>
      <c r="Z357" s="33"/>
      <c r="AA357" s="32">
        <f t="shared" si="109"/>
        <v>288</v>
      </c>
      <c r="AB357" s="33">
        <v>1152</v>
      </c>
      <c r="AC357" s="32">
        <f t="shared" si="110"/>
        <v>-576</v>
      </c>
      <c r="AD357" s="99">
        <f t="shared" si="117"/>
        <v>288</v>
      </c>
      <c r="AE357" s="100"/>
      <c r="AF357" s="100"/>
      <c r="AG357" s="100"/>
      <c r="AH357" s="100"/>
      <c r="AI357" s="100"/>
      <c r="AJ357" s="100"/>
      <c r="AK357" s="100"/>
      <c r="AL357" s="99">
        <f t="shared" si="107"/>
        <v>288</v>
      </c>
      <c r="AM357" s="100"/>
      <c r="AN357" s="99">
        <f t="shared" si="111"/>
        <v>-288</v>
      </c>
      <c r="AO357" s="99">
        <f t="shared" si="118"/>
        <v>288</v>
      </c>
      <c r="AP357" s="100"/>
      <c r="AQ357" s="100"/>
      <c r="AR357" s="100"/>
      <c r="AS357" s="100"/>
      <c r="AT357" s="100"/>
      <c r="AU357" s="100"/>
      <c r="AV357" s="100"/>
      <c r="AW357" s="99">
        <f t="shared" si="112"/>
        <v>288</v>
      </c>
      <c r="AX357" s="100">
        <v>288</v>
      </c>
      <c r="AY357" s="100">
        <f t="shared" si="113"/>
        <v>-288</v>
      </c>
      <c r="BB357" s="103" t="str">
        <f t="shared" si="114"/>
        <v>Предоплата за 2011</v>
      </c>
      <c r="BF357" s="27" t="str">
        <f>IF(G357='База 2009'!AY365,"ДА","ПРОверитЬ")</f>
        <v>ДА</v>
      </c>
    </row>
    <row r="358" spans="1:58">
      <c r="A358" s="31">
        <v>356</v>
      </c>
      <c r="B358" s="9" t="s">
        <v>739</v>
      </c>
      <c r="C358" s="6" t="s">
        <v>14</v>
      </c>
      <c r="D358" s="10">
        <v>80</v>
      </c>
      <c r="E358" s="14" t="s">
        <v>741</v>
      </c>
      <c r="F358" s="10">
        <v>100</v>
      </c>
      <c r="G358" s="32">
        <v>1281</v>
      </c>
      <c r="H358" s="32">
        <f t="shared" si="119"/>
        <v>300</v>
      </c>
      <c r="I358" s="33"/>
      <c r="J358" s="33"/>
      <c r="K358" s="33"/>
      <c r="L358" s="33"/>
      <c r="M358" s="33"/>
      <c r="N358" s="33"/>
      <c r="O358" s="33"/>
      <c r="P358" s="32">
        <f t="shared" si="108"/>
        <v>300</v>
      </c>
      <c r="Q358" s="33"/>
      <c r="R358" s="32">
        <f t="shared" si="106"/>
        <v>1581</v>
      </c>
      <c r="S358" s="32">
        <f t="shared" si="120"/>
        <v>300</v>
      </c>
      <c r="T358" s="33"/>
      <c r="U358" s="33"/>
      <c r="V358" s="33"/>
      <c r="W358" s="33"/>
      <c r="X358" s="33"/>
      <c r="Y358" s="33"/>
      <c r="Z358" s="33"/>
      <c r="AA358" s="32">
        <f t="shared" si="109"/>
        <v>300</v>
      </c>
      <c r="AB358" s="33">
        <v>1881</v>
      </c>
      <c r="AC358" s="32">
        <f t="shared" si="110"/>
        <v>0</v>
      </c>
      <c r="AD358" s="99">
        <f t="shared" si="117"/>
        <v>300</v>
      </c>
      <c r="AE358" s="100">
        <v>50</v>
      </c>
      <c r="AF358" s="100"/>
      <c r="AG358" s="100"/>
      <c r="AH358" s="100"/>
      <c r="AI358" s="100"/>
      <c r="AJ358" s="100"/>
      <c r="AK358" s="100"/>
      <c r="AL358" s="99">
        <f t="shared" si="107"/>
        <v>350</v>
      </c>
      <c r="AM358" s="100">
        <v>350</v>
      </c>
      <c r="AN358" s="99">
        <f t="shared" si="111"/>
        <v>0</v>
      </c>
      <c r="AO358" s="99">
        <f t="shared" si="118"/>
        <v>300</v>
      </c>
      <c r="AP358" s="100"/>
      <c r="AQ358" s="100"/>
      <c r="AR358" s="100"/>
      <c r="AS358" s="100"/>
      <c r="AT358" s="100"/>
      <c r="AU358" s="100"/>
      <c r="AV358" s="100"/>
      <c r="AW358" s="99">
        <f t="shared" si="112"/>
        <v>300</v>
      </c>
      <c r="AX358" s="100">
        <v>300</v>
      </c>
      <c r="AY358" s="100">
        <f t="shared" si="113"/>
        <v>0</v>
      </c>
      <c r="BB358" s="103" t="str">
        <f t="shared" si="114"/>
        <v>Расчёт за 2010</v>
      </c>
      <c r="BF358" s="27" t="str">
        <f>IF(G358='База 2009'!AY366,"ДА","ПРОверитЬ")</f>
        <v>ПРОверитЬ</v>
      </c>
    </row>
    <row r="359" spans="1:58">
      <c r="A359" s="31">
        <v>357</v>
      </c>
      <c r="B359" s="9" t="s">
        <v>742</v>
      </c>
      <c r="C359" s="6" t="s">
        <v>14</v>
      </c>
      <c r="D359" s="10">
        <v>95</v>
      </c>
      <c r="E359" s="14" t="s">
        <v>744</v>
      </c>
      <c r="F359" s="10">
        <v>125</v>
      </c>
      <c r="G359" s="32">
        <v>0</v>
      </c>
      <c r="H359" s="32">
        <f t="shared" si="119"/>
        <v>375</v>
      </c>
      <c r="I359" s="33"/>
      <c r="J359" s="33"/>
      <c r="K359" s="33"/>
      <c r="L359" s="33"/>
      <c r="M359" s="33"/>
      <c r="N359" s="33"/>
      <c r="O359" s="33"/>
      <c r="P359" s="32">
        <f t="shared" si="108"/>
        <v>375</v>
      </c>
      <c r="Q359" s="33">
        <v>375</v>
      </c>
      <c r="R359" s="32">
        <f t="shared" si="106"/>
        <v>0</v>
      </c>
      <c r="S359" s="32">
        <f t="shared" si="120"/>
        <v>375</v>
      </c>
      <c r="T359" s="33"/>
      <c r="U359" s="33"/>
      <c r="V359" s="33"/>
      <c r="W359" s="33"/>
      <c r="X359" s="33"/>
      <c r="Y359" s="33"/>
      <c r="Z359" s="33"/>
      <c r="AA359" s="32">
        <f t="shared" si="109"/>
        <v>375</v>
      </c>
      <c r="AB359" s="33"/>
      <c r="AC359" s="32">
        <f t="shared" si="110"/>
        <v>375</v>
      </c>
      <c r="AD359" s="99">
        <f t="shared" si="117"/>
        <v>375</v>
      </c>
      <c r="AE359" s="100"/>
      <c r="AF359" s="100"/>
      <c r="AG359" s="100"/>
      <c r="AH359" s="100"/>
      <c r="AI359" s="100"/>
      <c r="AJ359" s="100"/>
      <c r="AK359" s="100"/>
      <c r="AL359" s="99">
        <f t="shared" si="107"/>
        <v>375</v>
      </c>
      <c r="AM359" s="100">
        <v>375</v>
      </c>
      <c r="AN359" s="99">
        <f t="shared" si="111"/>
        <v>375</v>
      </c>
      <c r="AO359" s="99">
        <f t="shared" si="118"/>
        <v>375</v>
      </c>
      <c r="AP359" s="100"/>
      <c r="AQ359" s="100"/>
      <c r="AR359" s="100"/>
      <c r="AS359" s="100"/>
      <c r="AT359" s="100"/>
      <c r="AU359" s="100"/>
      <c r="AV359" s="100"/>
      <c r="AW359" s="99">
        <f t="shared" si="112"/>
        <v>375</v>
      </c>
      <c r="AX359" s="100"/>
      <c r="AY359" s="100">
        <f t="shared" si="113"/>
        <v>750</v>
      </c>
      <c r="BB359" s="103" t="str">
        <f t="shared" si="114"/>
        <v>Долг</v>
      </c>
      <c r="BF359" s="27" t="str">
        <f>IF(G359='База 2009'!AY367,"ДА","ПРОверитЬ")</f>
        <v>ДА</v>
      </c>
    </row>
    <row r="360" spans="1:58">
      <c r="A360" s="31">
        <v>358</v>
      </c>
      <c r="B360" s="9" t="s">
        <v>745</v>
      </c>
      <c r="C360" s="6" t="s">
        <v>14</v>
      </c>
      <c r="D360" s="10">
        <v>165</v>
      </c>
      <c r="E360" s="14" t="s">
        <v>365</v>
      </c>
      <c r="F360" s="10">
        <v>195</v>
      </c>
      <c r="G360" s="32">
        <v>0</v>
      </c>
      <c r="H360" s="32">
        <f t="shared" si="119"/>
        <v>585</v>
      </c>
      <c r="I360" s="33"/>
      <c r="J360" s="33"/>
      <c r="K360" s="33"/>
      <c r="L360" s="33"/>
      <c r="M360" s="33"/>
      <c r="N360" s="33"/>
      <c r="O360" s="33"/>
      <c r="P360" s="32">
        <f t="shared" si="108"/>
        <v>585</v>
      </c>
      <c r="Q360" s="33">
        <v>585</v>
      </c>
      <c r="R360" s="32">
        <f t="shared" si="106"/>
        <v>0</v>
      </c>
      <c r="S360" s="32">
        <f t="shared" si="120"/>
        <v>585</v>
      </c>
      <c r="T360" s="33"/>
      <c r="U360" s="33">
        <v>50</v>
      </c>
      <c r="V360" s="33"/>
      <c r="W360" s="33"/>
      <c r="X360" s="33"/>
      <c r="Y360" s="33"/>
      <c r="Z360" s="33"/>
      <c r="AA360" s="32">
        <f t="shared" si="109"/>
        <v>635</v>
      </c>
      <c r="AB360" s="33">
        <v>635</v>
      </c>
      <c r="AC360" s="32">
        <f t="shared" si="110"/>
        <v>0</v>
      </c>
      <c r="AD360" s="99">
        <f t="shared" si="117"/>
        <v>585</v>
      </c>
      <c r="AE360" s="100">
        <v>50</v>
      </c>
      <c r="AF360" s="100"/>
      <c r="AG360" s="100"/>
      <c r="AH360" s="100"/>
      <c r="AI360" s="100"/>
      <c r="AJ360" s="100"/>
      <c r="AK360" s="100"/>
      <c r="AL360" s="99">
        <f t="shared" si="107"/>
        <v>635</v>
      </c>
      <c r="AM360" s="100">
        <v>635</v>
      </c>
      <c r="AN360" s="99">
        <f t="shared" si="111"/>
        <v>0</v>
      </c>
      <c r="AO360" s="99">
        <f t="shared" si="118"/>
        <v>585</v>
      </c>
      <c r="AP360" s="100"/>
      <c r="AQ360" s="100"/>
      <c r="AR360" s="100"/>
      <c r="AS360" s="100"/>
      <c r="AT360" s="100"/>
      <c r="AU360" s="100"/>
      <c r="AV360" s="100"/>
      <c r="AW360" s="99">
        <f t="shared" si="112"/>
        <v>585</v>
      </c>
      <c r="AX360" s="100">
        <v>585</v>
      </c>
      <c r="AY360" s="100">
        <f t="shared" si="113"/>
        <v>0</v>
      </c>
      <c r="BB360" s="103" t="str">
        <f t="shared" si="114"/>
        <v>Расчёт за 2010</v>
      </c>
      <c r="BF360" s="27" t="str">
        <f>IF(G360='База 2009'!AY368,"ДА","ПРОверитЬ")</f>
        <v>ДА</v>
      </c>
    </row>
    <row r="361" spans="1:58">
      <c r="A361" s="31">
        <v>359</v>
      </c>
      <c r="B361" s="9" t="s">
        <v>951</v>
      </c>
      <c r="C361" s="6" t="s">
        <v>23</v>
      </c>
      <c r="D361" s="10"/>
      <c r="E361" s="14" t="s">
        <v>950</v>
      </c>
      <c r="F361" s="10">
        <v>50</v>
      </c>
      <c r="G361" s="32">
        <v>0</v>
      </c>
      <c r="H361" s="32">
        <f t="shared" si="119"/>
        <v>150</v>
      </c>
      <c r="I361" s="33"/>
      <c r="J361" s="33"/>
      <c r="K361" s="33"/>
      <c r="L361" s="33"/>
      <c r="M361" s="33"/>
      <c r="N361" s="33"/>
      <c r="O361" s="33"/>
      <c r="P361" s="32">
        <f t="shared" si="108"/>
        <v>150</v>
      </c>
      <c r="Q361" s="33"/>
      <c r="R361" s="32">
        <f t="shared" si="106"/>
        <v>150</v>
      </c>
      <c r="S361" s="32">
        <f t="shared" si="120"/>
        <v>150</v>
      </c>
      <c r="T361" s="33"/>
      <c r="U361" s="33"/>
      <c r="V361" s="33"/>
      <c r="W361" s="33"/>
      <c r="X361" s="33"/>
      <c r="Y361" s="33"/>
      <c r="Z361" s="33"/>
      <c r="AA361" s="32">
        <f t="shared" si="109"/>
        <v>150</v>
      </c>
      <c r="AB361" s="33">
        <v>300</v>
      </c>
      <c r="AC361" s="32">
        <f t="shared" si="110"/>
        <v>0</v>
      </c>
      <c r="AD361" s="99">
        <f t="shared" si="117"/>
        <v>150</v>
      </c>
      <c r="AE361" s="100"/>
      <c r="AF361" s="100">
        <v>160</v>
      </c>
      <c r="AG361" s="100"/>
      <c r="AH361" s="100"/>
      <c r="AI361" s="100"/>
      <c r="AJ361" s="100"/>
      <c r="AK361" s="100"/>
      <c r="AL361" s="99">
        <f t="shared" si="107"/>
        <v>310</v>
      </c>
      <c r="AM361" s="100">
        <v>460</v>
      </c>
      <c r="AN361" s="99">
        <f t="shared" si="111"/>
        <v>-150</v>
      </c>
      <c r="AO361" s="99">
        <f t="shared" si="118"/>
        <v>150</v>
      </c>
      <c r="AP361" s="100"/>
      <c r="AQ361" s="100">
        <v>100</v>
      </c>
      <c r="AR361" s="100"/>
      <c r="AS361" s="100"/>
      <c r="AT361" s="100"/>
      <c r="AU361" s="100"/>
      <c r="AV361" s="100"/>
      <c r="AW361" s="99">
        <f t="shared" si="112"/>
        <v>250</v>
      </c>
      <c r="AX361" s="100">
        <v>100</v>
      </c>
      <c r="AY361" s="100">
        <f t="shared" si="113"/>
        <v>0</v>
      </c>
      <c r="BB361" s="103" t="str">
        <f t="shared" si="114"/>
        <v>Расчёт за 2010</v>
      </c>
      <c r="BF361" s="27" t="str">
        <f>IF(G361='База 2009'!AY369,"ДА","ПРОверитЬ")</f>
        <v>ДА</v>
      </c>
    </row>
    <row r="362" spans="1:58">
      <c r="A362" s="31">
        <v>360</v>
      </c>
      <c r="B362" s="9" t="s">
        <v>746</v>
      </c>
      <c r="C362" s="6" t="s">
        <v>23</v>
      </c>
      <c r="D362" s="10">
        <v>70</v>
      </c>
      <c r="E362" s="14" t="s">
        <v>748</v>
      </c>
      <c r="F362" s="10">
        <v>85</v>
      </c>
      <c r="G362" s="32">
        <v>0</v>
      </c>
      <c r="H362" s="32">
        <f t="shared" si="119"/>
        <v>255</v>
      </c>
      <c r="I362" s="33"/>
      <c r="J362" s="33"/>
      <c r="K362" s="33"/>
      <c r="L362" s="33"/>
      <c r="M362" s="33"/>
      <c r="N362" s="33"/>
      <c r="O362" s="33"/>
      <c r="P362" s="32">
        <f t="shared" si="108"/>
        <v>255</v>
      </c>
      <c r="Q362" s="33">
        <v>255</v>
      </c>
      <c r="R362" s="32">
        <f t="shared" si="106"/>
        <v>0</v>
      </c>
      <c r="S362" s="32">
        <f t="shared" si="120"/>
        <v>255</v>
      </c>
      <c r="T362" s="33">
        <v>50</v>
      </c>
      <c r="U362" s="33"/>
      <c r="V362" s="33"/>
      <c r="W362" s="33"/>
      <c r="X362" s="33"/>
      <c r="Y362" s="33"/>
      <c r="Z362" s="33"/>
      <c r="AA362" s="32">
        <f t="shared" si="109"/>
        <v>305</v>
      </c>
      <c r="AB362" s="33">
        <v>865</v>
      </c>
      <c r="AC362" s="32">
        <f t="shared" si="110"/>
        <v>-560</v>
      </c>
      <c r="AD362" s="99">
        <f t="shared" si="117"/>
        <v>255</v>
      </c>
      <c r="AE362" s="100"/>
      <c r="AF362" s="100">
        <v>50</v>
      </c>
      <c r="AG362" s="100"/>
      <c r="AH362" s="100"/>
      <c r="AI362" s="100"/>
      <c r="AJ362" s="100"/>
      <c r="AK362" s="100"/>
      <c r="AL362" s="99">
        <f t="shared" si="107"/>
        <v>305</v>
      </c>
      <c r="AM362" s="100"/>
      <c r="AN362" s="99">
        <f t="shared" si="111"/>
        <v>-255</v>
      </c>
      <c r="AO362" s="99">
        <f t="shared" si="118"/>
        <v>255</v>
      </c>
      <c r="AP362" s="100"/>
      <c r="AQ362" s="100">
        <v>50</v>
      </c>
      <c r="AR362" s="100"/>
      <c r="AS362" s="100"/>
      <c r="AT362" s="100"/>
      <c r="AU362" s="100"/>
      <c r="AV362" s="100"/>
      <c r="AW362" s="99">
        <f t="shared" si="112"/>
        <v>305</v>
      </c>
      <c r="AX362" s="100">
        <v>50</v>
      </c>
      <c r="AY362" s="100">
        <f t="shared" si="113"/>
        <v>0</v>
      </c>
      <c r="BB362" s="103" t="str">
        <f t="shared" si="114"/>
        <v>Расчёт за 2010</v>
      </c>
    </row>
    <row r="363" spans="1:58">
      <c r="A363" s="31">
        <v>361</v>
      </c>
      <c r="B363" s="5" t="s">
        <v>749</v>
      </c>
      <c r="C363" s="6" t="s">
        <v>10</v>
      </c>
      <c r="D363" s="7">
        <v>140</v>
      </c>
      <c r="E363" s="14" t="s">
        <v>12</v>
      </c>
      <c r="F363" s="7">
        <v>140</v>
      </c>
      <c r="G363" s="32">
        <v>0</v>
      </c>
      <c r="H363" s="32">
        <f t="shared" si="119"/>
        <v>420</v>
      </c>
      <c r="I363" s="33"/>
      <c r="J363" s="33"/>
      <c r="K363" s="33"/>
      <c r="L363" s="33"/>
      <c r="M363" s="33"/>
      <c r="N363" s="33"/>
      <c r="O363" s="33"/>
      <c r="P363" s="32">
        <f t="shared" si="108"/>
        <v>420</v>
      </c>
      <c r="Q363" s="33">
        <v>420</v>
      </c>
      <c r="R363" s="32">
        <f t="shared" ref="R363:R391" si="121">G363+P363-Q363</f>
        <v>0</v>
      </c>
      <c r="S363" s="32">
        <f t="shared" si="120"/>
        <v>420</v>
      </c>
      <c r="T363" s="33"/>
      <c r="U363" s="33"/>
      <c r="V363" s="33"/>
      <c r="W363" s="33"/>
      <c r="X363" s="33"/>
      <c r="Y363" s="33"/>
      <c r="Z363" s="33"/>
      <c r="AA363" s="32">
        <f t="shared" si="109"/>
        <v>420</v>
      </c>
      <c r="AB363" s="33">
        <v>420</v>
      </c>
      <c r="AC363" s="32">
        <f t="shared" si="110"/>
        <v>0</v>
      </c>
      <c r="AD363" s="99">
        <f t="shared" si="117"/>
        <v>420</v>
      </c>
      <c r="AE363" s="100"/>
      <c r="AF363" s="100"/>
      <c r="AG363" s="100"/>
      <c r="AH363" s="100"/>
      <c r="AI363" s="100"/>
      <c r="AJ363" s="100"/>
      <c r="AK363" s="100"/>
      <c r="AL363" s="99">
        <f t="shared" si="107"/>
        <v>420</v>
      </c>
      <c r="AM363" s="100"/>
      <c r="AN363" s="99">
        <f t="shared" si="111"/>
        <v>420</v>
      </c>
      <c r="AO363" s="99">
        <f t="shared" si="118"/>
        <v>420</v>
      </c>
      <c r="AP363" s="100"/>
      <c r="AQ363" s="100"/>
      <c r="AR363" s="100"/>
      <c r="AS363" s="100"/>
      <c r="AT363" s="100"/>
      <c r="AU363" s="100"/>
      <c r="AV363" s="100"/>
      <c r="AW363" s="99">
        <f t="shared" si="112"/>
        <v>420</v>
      </c>
      <c r="AX363" s="100">
        <v>840</v>
      </c>
      <c r="AY363" s="100">
        <f t="shared" si="113"/>
        <v>0</v>
      </c>
      <c r="BB363" s="103" t="str">
        <f t="shared" si="114"/>
        <v>Расчёт за 2010</v>
      </c>
      <c r="BF363" s="27" t="str">
        <f>IF(G363='База 2009'!AY370,"ДА","ПРОверитЬ")</f>
        <v>ДА</v>
      </c>
    </row>
    <row r="364" spans="1:58">
      <c r="A364" s="31">
        <v>362</v>
      </c>
      <c r="B364" s="9" t="s">
        <v>1049</v>
      </c>
      <c r="C364" s="6" t="s">
        <v>23</v>
      </c>
      <c r="D364" s="10"/>
      <c r="E364" s="14" t="s">
        <v>1051</v>
      </c>
      <c r="F364" s="10">
        <v>70</v>
      </c>
      <c r="G364" s="32">
        <v>-770</v>
      </c>
      <c r="H364" s="32">
        <v>140</v>
      </c>
      <c r="I364" s="33"/>
      <c r="J364" s="33"/>
      <c r="K364" s="33"/>
      <c r="L364" s="33"/>
      <c r="M364" s="33"/>
      <c r="N364" s="33"/>
      <c r="O364" s="33"/>
      <c r="P364" s="32">
        <f t="shared" si="108"/>
        <v>140</v>
      </c>
      <c r="Q364" s="33"/>
      <c r="R364" s="32">
        <f t="shared" si="121"/>
        <v>-630</v>
      </c>
      <c r="S364" s="32">
        <f t="shared" si="120"/>
        <v>210</v>
      </c>
      <c r="T364" s="33"/>
      <c r="U364" s="33"/>
      <c r="V364" s="33"/>
      <c r="W364" s="33"/>
      <c r="X364" s="33"/>
      <c r="Y364" s="33"/>
      <c r="Z364" s="33"/>
      <c r="AA364" s="32">
        <f t="shared" si="109"/>
        <v>210</v>
      </c>
      <c r="AB364" s="33"/>
      <c r="AC364" s="32">
        <f t="shared" si="110"/>
        <v>-420</v>
      </c>
      <c r="AD364" s="99">
        <f t="shared" si="117"/>
        <v>210</v>
      </c>
      <c r="AE364" s="100"/>
      <c r="AF364" s="100"/>
      <c r="AG364" s="100"/>
      <c r="AH364" s="100"/>
      <c r="AI364" s="100"/>
      <c r="AJ364" s="100"/>
      <c r="AK364" s="100"/>
      <c r="AL364" s="99">
        <f t="shared" si="107"/>
        <v>210</v>
      </c>
      <c r="AM364" s="100"/>
      <c r="AN364" s="99">
        <f t="shared" si="111"/>
        <v>-210</v>
      </c>
      <c r="AO364" s="99">
        <f t="shared" si="118"/>
        <v>210</v>
      </c>
      <c r="AP364" s="100"/>
      <c r="AQ364" s="100"/>
      <c r="AR364" s="100"/>
      <c r="AS364" s="100"/>
      <c r="AT364" s="100"/>
      <c r="AU364" s="100"/>
      <c r="AV364" s="100"/>
      <c r="AW364" s="99">
        <f t="shared" si="112"/>
        <v>210</v>
      </c>
      <c r="AX364" s="100"/>
      <c r="AY364" s="100">
        <f t="shared" si="113"/>
        <v>0</v>
      </c>
      <c r="BB364" s="103" t="str">
        <f t="shared" si="114"/>
        <v>Расчёт за 2010</v>
      </c>
      <c r="BF364" s="27" t="str">
        <f>IF(G364='База 2009'!AY371,"ДА","ПРОверитЬ")</f>
        <v>ПРОверитЬ</v>
      </c>
    </row>
    <row r="365" spans="1:58">
      <c r="A365" s="31">
        <v>363</v>
      </c>
      <c r="B365" s="9" t="s">
        <v>752</v>
      </c>
      <c r="C365" s="6" t="s">
        <v>14</v>
      </c>
      <c r="D365" s="10">
        <v>70</v>
      </c>
      <c r="E365" s="14" t="s">
        <v>754</v>
      </c>
      <c r="F365" s="10">
        <v>90</v>
      </c>
      <c r="G365" s="32">
        <v>0</v>
      </c>
      <c r="H365" s="32">
        <f t="shared" ref="H365:H385" si="122">F365*3</f>
        <v>270</v>
      </c>
      <c r="I365" s="33"/>
      <c r="J365" s="33"/>
      <c r="K365" s="33"/>
      <c r="L365" s="33"/>
      <c r="M365" s="33"/>
      <c r="N365" s="33"/>
      <c r="O365" s="33"/>
      <c r="P365" s="32">
        <f t="shared" si="108"/>
        <v>270</v>
      </c>
      <c r="Q365" s="33">
        <v>270</v>
      </c>
      <c r="R365" s="32">
        <f t="shared" si="121"/>
        <v>0</v>
      </c>
      <c r="S365" s="32">
        <f t="shared" si="120"/>
        <v>270</v>
      </c>
      <c r="T365" s="33"/>
      <c r="U365" s="33"/>
      <c r="V365" s="33"/>
      <c r="W365" s="33"/>
      <c r="X365" s="33"/>
      <c r="Y365" s="33"/>
      <c r="Z365" s="33"/>
      <c r="AA365" s="32">
        <f t="shared" si="109"/>
        <v>270</v>
      </c>
      <c r="AB365" s="33">
        <v>270</v>
      </c>
      <c r="AC365" s="32">
        <f t="shared" si="110"/>
        <v>0</v>
      </c>
      <c r="AD365" s="99">
        <f t="shared" ref="AD365:AD385" si="123">$F365*3</f>
        <v>270</v>
      </c>
      <c r="AE365" s="100"/>
      <c r="AF365" s="100"/>
      <c r="AG365" s="100"/>
      <c r="AH365" s="100"/>
      <c r="AI365" s="100"/>
      <c r="AJ365" s="100"/>
      <c r="AK365" s="100"/>
      <c r="AL365" s="99">
        <f t="shared" si="107"/>
        <v>270</v>
      </c>
      <c r="AM365" s="100">
        <v>540</v>
      </c>
      <c r="AN365" s="99">
        <f t="shared" si="111"/>
        <v>-270</v>
      </c>
      <c r="AO365" s="99">
        <f t="shared" ref="AO365:AO391" si="124">$F365*3</f>
        <v>270</v>
      </c>
      <c r="AP365" s="100"/>
      <c r="AQ365" s="100"/>
      <c r="AR365" s="100"/>
      <c r="AS365" s="100"/>
      <c r="AT365" s="100"/>
      <c r="AU365" s="100"/>
      <c r="AV365" s="100"/>
      <c r="AW365" s="99">
        <f t="shared" si="112"/>
        <v>270</v>
      </c>
      <c r="AX365" s="100"/>
      <c r="AY365" s="100">
        <f t="shared" si="113"/>
        <v>0</v>
      </c>
      <c r="BB365" s="103" t="str">
        <f t="shared" si="114"/>
        <v>Расчёт за 2010</v>
      </c>
      <c r="BF365" s="27" t="str">
        <f>IF(G365='База 2009'!AY372,"ДА","ПРОверитЬ")</f>
        <v>ДА</v>
      </c>
    </row>
    <row r="366" spans="1:58">
      <c r="A366" s="31">
        <v>364</v>
      </c>
      <c r="B366" s="11" t="s">
        <v>1117</v>
      </c>
      <c r="C366" s="34" t="s">
        <v>30</v>
      </c>
      <c r="D366" s="12"/>
      <c r="E366" s="35"/>
      <c r="F366" s="12"/>
      <c r="G366" s="36">
        <v>1980</v>
      </c>
      <c r="H366" s="96">
        <f t="shared" si="122"/>
        <v>0</v>
      </c>
      <c r="I366" s="97"/>
      <c r="J366" s="97"/>
      <c r="K366" s="97"/>
      <c r="L366" s="97"/>
      <c r="M366" s="97"/>
      <c r="N366" s="97"/>
      <c r="O366" s="97"/>
      <c r="P366" s="96">
        <f t="shared" si="108"/>
        <v>0</v>
      </c>
      <c r="Q366" s="97"/>
      <c r="R366" s="96">
        <f t="shared" si="121"/>
        <v>1980</v>
      </c>
      <c r="S366" s="96">
        <f t="shared" si="120"/>
        <v>0</v>
      </c>
      <c r="T366" s="97"/>
      <c r="U366" s="97"/>
      <c r="V366" s="97"/>
      <c r="W366" s="97"/>
      <c r="X366" s="97"/>
      <c r="Y366" s="97"/>
      <c r="Z366" s="97"/>
      <c r="AA366" s="96">
        <f t="shared" si="109"/>
        <v>0</v>
      </c>
      <c r="AB366" s="97"/>
      <c r="AC366" s="96">
        <f t="shared" si="110"/>
        <v>1980</v>
      </c>
      <c r="AD366" s="96">
        <f t="shared" si="123"/>
        <v>0</v>
      </c>
      <c r="AE366" s="97"/>
      <c r="AF366" s="97"/>
      <c r="AG366" s="97"/>
      <c r="AH366" s="97"/>
      <c r="AI366" s="97"/>
      <c r="AJ366" s="97"/>
      <c r="AK366" s="97"/>
      <c r="AL366" s="96">
        <f t="shared" si="107"/>
        <v>0</v>
      </c>
      <c r="AM366" s="97"/>
      <c r="AN366" s="96">
        <f t="shared" si="111"/>
        <v>1980</v>
      </c>
      <c r="AO366" s="96">
        <f t="shared" si="124"/>
        <v>0</v>
      </c>
      <c r="AP366" s="97"/>
      <c r="AQ366" s="97"/>
      <c r="AR366" s="97"/>
      <c r="AS366" s="97"/>
      <c r="AT366" s="97"/>
      <c r="AU366" s="97"/>
      <c r="AV366" s="97"/>
      <c r="AW366" s="96">
        <f t="shared" si="112"/>
        <v>0</v>
      </c>
      <c r="AX366" s="97"/>
      <c r="AY366" s="97">
        <f t="shared" si="113"/>
        <v>1980</v>
      </c>
      <c r="BB366" s="103" t="str">
        <f t="shared" si="114"/>
        <v>Долг</v>
      </c>
      <c r="BF366" s="27" t="str">
        <f>IF(G366='База 2009'!AY374,"ДА","ПРОверитЬ")</f>
        <v>ПРОверитЬ</v>
      </c>
    </row>
    <row r="367" spans="1:58">
      <c r="A367" s="31">
        <v>365</v>
      </c>
      <c r="B367" s="9" t="s">
        <v>758</v>
      </c>
      <c r="C367" s="6" t="s">
        <v>14</v>
      </c>
      <c r="D367" s="10">
        <v>85</v>
      </c>
      <c r="E367" s="14" t="s">
        <v>12</v>
      </c>
      <c r="F367" s="10">
        <v>85</v>
      </c>
      <c r="G367" s="32">
        <v>0</v>
      </c>
      <c r="H367" s="32">
        <f t="shared" si="122"/>
        <v>255</v>
      </c>
      <c r="I367" s="33"/>
      <c r="J367" s="33"/>
      <c r="K367" s="33"/>
      <c r="L367" s="33"/>
      <c r="M367" s="33"/>
      <c r="N367" s="33"/>
      <c r="O367" s="33"/>
      <c r="P367" s="32">
        <f t="shared" si="108"/>
        <v>255</v>
      </c>
      <c r="Q367" s="33"/>
      <c r="R367" s="32">
        <f t="shared" si="121"/>
        <v>255</v>
      </c>
      <c r="S367" s="32">
        <f t="shared" si="120"/>
        <v>255</v>
      </c>
      <c r="T367" s="33"/>
      <c r="U367" s="33"/>
      <c r="V367" s="33"/>
      <c r="W367" s="33"/>
      <c r="X367" s="33"/>
      <c r="Y367" s="33"/>
      <c r="Z367" s="33"/>
      <c r="AA367" s="32">
        <f t="shared" si="109"/>
        <v>255</v>
      </c>
      <c r="AB367" s="33"/>
      <c r="AC367" s="32">
        <f t="shared" si="110"/>
        <v>510</v>
      </c>
      <c r="AD367" s="99">
        <f t="shared" si="123"/>
        <v>255</v>
      </c>
      <c r="AE367" s="100"/>
      <c r="AF367" s="100"/>
      <c r="AG367" s="100"/>
      <c r="AH367" s="100"/>
      <c r="AI367" s="100"/>
      <c r="AJ367" s="100"/>
      <c r="AK367" s="100"/>
      <c r="AL367" s="99">
        <f t="shared" si="107"/>
        <v>255</v>
      </c>
      <c r="AM367" s="100"/>
      <c r="AN367" s="99">
        <f t="shared" si="111"/>
        <v>765</v>
      </c>
      <c r="AO367" s="99">
        <f t="shared" si="124"/>
        <v>255</v>
      </c>
      <c r="AP367" s="100"/>
      <c r="AQ367" s="100"/>
      <c r="AR367" s="100"/>
      <c r="AS367" s="100"/>
      <c r="AT367" s="100"/>
      <c r="AU367" s="100"/>
      <c r="AV367" s="100"/>
      <c r="AW367" s="99">
        <f t="shared" si="112"/>
        <v>255</v>
      </c>
      <c r="AX367" s="100"/>
      <c r="AY367" s="100">
        <f t="shared" si="113"/>
        <v>1020</v>
      </c>
      <c r="BB367" s="103" t="str">
        <f t="shared" si="114"/>
        <v>Долг</v>
      </c>
      <c r="BF367" s="27" t="str">
        <f>IF(G367='База 2009'!AY375,"ДА","ПРОверитЬ")</f>
        <v>ДА</v>
      </c>
    </row>
    <row r="368" spans="1:58">
      <c r="A368" s="31">
        <v>366</v>
      </c>
      <c r="B368" s="9" t="s">
        <v>1078</v>
      </c>
      <c r="C368" s="6" t="s">
        <v>23</v>
      </c>
      <c r="D368" s="10">
        <v>0</v>
      </c>
      <c r="E368" s="14" t="s">
        <v>12</v>
      </c>
      <c r="F368" s="10">
        <v>25</v>
      </c>
      <c r="G368" s="32">
        <v>0</v>
      </c>
      <c r="H368" s="32">
        <f t="shared" si="122"/>
        <v>75</v>
      </c>
      <c r="I368" s="33"/>
      <c r="J368" s="33"/>
      <c r="K368" s="33"/>
      <c r="L368" s="33"/>
      <c r="M368" s="33"/>
      <c r="N368" s="33"/>
      <c r="O368" s="33"/>
      <c r="P368" s="32">
        <f t="shared" si="108"/>
        <v>75</v>
      </c>
      <c r="Q368" s="33"/>
      <c r="R368" s="32">
        <f t="shared" si="121"/>
        <v>75</v>
      </c>
      <c r="S368" s="32">
        <f t="shared" si="120"/>
        <v>75</v>
      </c>
      <c r="T368" s="33"/>
      <c r="U368" s="33"/>
      <c r="V368" s="33"/>
      <c r="W368" s="33"/>
      <c r="X368" s="33"/>
      <c r="Y368" s="33"/>
      <c r="Z368" s="33"/>
      <c r="AA368" s="32">
        <f t="shared" si="109"/>
        <v>75</v>
      </c>
      <c r="AB368" s="33"/>
      <c r="AC368" s="32">
        <f t="shared" si="110"/>
        <v>150</v>
      </c>
      <c r="AD368" s="99">
        <f t="shared" si="123"/>
        <v>75</v>
      </c>
      <c r="AE368" s="100"/>
      <c r="AF368" s="100"/>
      <c r="AG368" s="100"/>
      <c r="AH368" s="100"/>
      <c r="AI368" s="100"/>
      <c r="AJ368" s="100"/>
      <c r="AK368" s="100"/>
      <c r="AL368" s="99">
        <f t="shared" si="107"/>
        <v>75</v>
      </c>
      <c r="AM368" s="100">
        <v>300</v>
      </c>
      <c r="AN368" s="99">
        <f t="shared" si="111"/>
        <v>-75</v>
      </c>
      <c r="AO368" s="99">
        <f t="shared" si="124"/>
        <v>75</v>
      </c>
      <c r="AP368" s="100"/>
      <c r="AQ368" s="100"/>
      <c r="AR368" s="100"/>
      <c r="AS368" s="100"/>
      <c r="AT368" s="100"/>
      <c r="AU368" s="100"/>
      <c r="AV368" s="100"/>
      <c r="AW368" s="99">
        <f t="shared" si="112"/>
        <v>75</v>
      </c>
      <c r="AX368" s="100"/>
      <c r="AY368" s="100">
        <f t="shared" si="113"/>
        <v>0</v>
      </c>
      <c r="BB368" s="103" t="str">
        <f t="shared" si="114"/>
        <v>Расчёт за 2010</v>
      </c>
      <c r="BF368" s="27" t="str">
        <f>IF(G368='База 2009'!AY376,"ДА","ПРОверитЬ")</f>
        <v>ДА</v>
      </c>
    </row>
    <row r="369" spans="1:58">
      <c r="A369" s="31">
        <v>367</v>
      </c>
      <c r="B369" s="9" t="s">
        <v>761</v>
      </c>
      <c r="C369" s="6" t="s">
        <v>14</v>
      </c>
      <c r="D369" s="10">
        <v>70</v>
      </c>
      <c r="E369" s="14" t="s">
        <v>12</v>
      </c>
      <c r="F369" s="10">
        <v>85</v>
      </c>
      <c r="G369" s="32">
        <v>0</v>
      </c>
      <c r="H369" s="32">
        <f t="shared" si="122"/>
        <v>255</v>
      </c>
      <c r="I369" s="33"/>
      <c r="J369" s="33"/>
      <c r="K369" s="33"/>
      <c r="L369" s="33"/>
      <c r="M369" s="33"/>
      <c r="N369" s="33"/>
      <c r="O369" s="33"/>
      <c r="P369" s="32">
        <f t="shared" si="108"/>
        <v>255</v>
      </c>
      <c r="Q369" s="33">
        <v>255</v>
      </c>
      <c r="R369" s="32">
        <f t="shared" si="121"/>
        <v>0</v>
      </c>
      <c r="S369" s="32">
        <f t="shared" si="120"/>
        <v>255</v>
      </c>
      <c r="T369" s="33"/>
      <c r="U369" s="33"/>
      <c r="V369" s="33"/>
      <c r="W369" s="33"/>
      <c r="X369" s="33"/>
      <c r="Y369" s="33"/>
      <c r="Z369" s="33"/>
      <c r="AA369" s="32">
        <f t="shared" si="109"/>
        <v>255</v>
      </c>
      <c r="AB369" s="33">
        <v>255</v>
      </c>
      <c r="AC369" s="32">
        <f t="shared" si="110"/>
        <v>0</v>
      </c>
      <c r="AD369" s="99">
        <f t="shared" si="123"/>
        <v>255</v>
      </c>
      <c r="AE369" s="100"/>
      <c r="AF369" s="100"/>
      <c r="AG369" s="100"/>
      <c r="AH369" s="100"/>
      <c r="AI369" s="100"/>
      <c r="AJ369" s="100"/>
      <c r="AK369" s="100"/>
      <c r="AL369" s="99">
        <f t="shared" si="107"/>
        <v>255</v>
      </c>
      <c r="AM369" s="100">
        <v>255</v>
      </c>
      <c r="AN369" s="99">
        <f t="shared" si="111"/>
        <v>0</v>
      </c>
      <c r="AO369" s="99">
        <f t="shared" si="124"/>
        <v>255</v>
      </c>
      <c r="AP369" s="100"/>
      <c r="AQ369" s="100">
        <v>50</v>
      </c>
      <c r="AR369" s="100"/>
      <c r="AS369" s="100"/>
      <c r="AT369" s="100"/>
      <c r="AU369" s="100"/>
      <c r="AV369" s="100"/>
      <c r="AW369" s="99">
        <f t="shared" si="112"/>
        <v>305</v>
      </c>
      <c r="AX369" s="100">
        <v>305</v>
      </c>
      <c r="AY369" s="100">
        <f t="shared" si="113"/>
        <v>0</v>
      </c>
      <c r="BB369" s="103" t="str">
        <f t="shared" si="114"/>
        <v>Расчёт за 2010</v>
      </c>
      <c r="BF369" s="27" t="str">
        <f>IF(G369='База 2009'!AY377,"ДА","ПРОверитЬ")</f>
        <v>ДА</v>
      </c>
    </row>
    <row r="370" spans="1:58">
      <c r="A370" s="31">
        <v>368</v>
      </c>
      <c r="B370" s="5" t="s">
        <v>763</v>
      </c>
      <c r="C370" s="6" t="s">
        <v>10</v>
      </c>
      <c r="D370" s="7">
        <v>140</v>
      </c>
      <c r="E370" s="14" t="s">
        <v>765</v>
      </c>
      <c r="F370" s="7">
        <v>165</v>
      </c>
      <c r="G370" s="32">
        <v>0</v>
      </c>
      <c r="H370" s="32">
        <f t="shared" si="122"/>
        <v>495</v>
      </c>
      <c r="I370" s="33"/>
      <c r="J370" s="33"/>
      <c r="K370" s="33"/>
      <c r="L370" s="33"/>
      <c r="M370" s="33"/>
      <c r="N370" s="33"/>
      <c r="O370" s="33"/>
      <c r="P370" s="32">
        <f t="shared" si="108"/>
        <v>495</v>
      </c>
      <c r="Q370" s="33">
        <v>495</v>
      </c>
      <c r="R370" s="32">
        <f t="shared" si="121"/>
        <v>0</v>
      </c>
      <c r="S370" s="32">
        <f t="shared" si="120"/>
        <v>495</v>
      </c>
      <c r="T370" s="33"/>
      <c r="U370" s="33"/>
      <c r="V370" s="33"/>
      <c r="W370" s="33"/>
      <c r="X370" s="33"/>
      <c r="Y370" s="33"/>
      <c r="Z370" s="33"/>
      <c r="AA370" s="32">
        <f t="shared" si="109"/>
        <v>495</v>
      </c>
      <c r="AB370" s="33">
        <v>495</v>
      </c>
      <c r="AC370" s="32">
        <f t="shared" si="110"/>
        <v>0</v>
      </c>
      <c r="AD370" s="99">
        <f t="shared" si="123"/>
        <v>495</v>
      </c>
      <c r="AE370" s="100"/>
      <c r="AF370" s="100"/>
      <c r="AG370" s="100"/>
      <c r="AH370" s="100"/>
      <c r="AI370" s="100"/>
      <c r="AJ370" s="100"/>
      <c r="AK370" s="100"/>
      <c r="AL370" s="99">
        <f t="shared" si="107"/>
        <v>495</v>
      </c>
      <c r="AM370" s="100">
        <v>495</v>
      </c>
      <c r="AN370" s="99">
        <f t="shared" si="111"/>
        <v>0</v>
      </c>
      <c r="AO370" s="99">
        <f t="shared" si="124"/>
        <v>495</v>
      </c>
      <c r="AP370" s="100"/>
      <c r="AQ370" s="100"/>
      <c r="AR370" s="100"/>
      <c r="AS370" s="100"/>
      <c r="AT370" s="100"/>
      <c r="AU370" s="100"/>
      <c r="AV370" s="100"/>
      <c r="AW370" s="99">
        <f t="shared" si="112"/>
        <v>495</v>
      </c>
      <c r="AX370" s="100">
        <v>495</v>
      </c>
      <c r="AY370" s="100">
        <f t="shared" si="113"/>
        <v>0</v>
      </c>
      <c r="BB370" s="103" t="str">
        <f t="shared" si="114"/>
        <v>Расчёт за 2010</v>
      </c>
      <c r="BF370" s="27" t="str">
        <f>IF(G370='База 2009'!AY378,"ДА","ПРОверитЬ")</f>
        <v>ДА</v>
      </c>
    </row>
    <row r="371" spans="1:58">
      <c r="A371" s="31">
        <v>369</v>
      </c>
      <c r="B371" s="9" t="s">
        <v>766</v>
      </c>
      <c r="C371" s="6" t="s">
        <v>14</v>
      </c>
      <c r="D371" s="10">
        <v>86</v>
      </c>
      <c r="E371" s="14" t="s">
        <v>328</v>
      </c>
      <c r="F371" s="10">
        <v>115</v>
      </c>
      <c r="G371" s="32">
        <v>0</v>
      </c>
      <c r="H371" s="32">
        <f t="shared" si="122"/>
        <v>345</v>
      </c>
      <c r="I371" s="33"/>
      <c r="J371" s="33"/>
      <c r="K371" s="33"/>
      <c r="L371" s="33"/>
      <c r="M371" s="33"/>
      <c r="N371" s="33"/>
      <c r="O371" s="33"/>
      <c r="P371" s="32">
        <f t="shared" si="108"/>
        <v>345</v>
      </c>
      <c r="Q371" s="33">
        <v>345</v>
      </c>
      <c r="R371" s="32">
        <f t="shared" si="121"/>
        <v>0</v>
      </c>
      <c r="S371" s="32">
        <f t="shared" si="120"/>
        <v>345</v>
      </c>
      <c r="T371" s="33"/>
      <c r="U371" s="33"/>
      <c r="V371" s="33"/>
      <c r="W371" s="33"/>
      <c r="X371" s="33"/>
      <c r="Y371" s="33"/>
      <c r="Z371" s="33"/>
      <c r="AA371" s="32">
        <f t="shared" si="109"/>
        <v>345</v>
      </c>
      <c r="AB371" s="33">
        <v>345</v>
      </c>
      <c r="AC371" s="32">
        <f t="shared" si="110"/>
        <v>0</v>
      </c>
      <c r="AD371" s="99">
        <f t="shared" si="123"/>
        <v>345</v>
      </c>
      <c r="AE371" s="100">
        <v>50</v>
      </c>
      <c r="AF371" s="100"/>
      <c r="AG371" s="100"/>
      <c r="AH371" s="100"/>
      <c r="AI371" s="100"/>
      <c r="AJ371" s="100"/>
      <c r="AK371" s="100"/>
      <c r="AL371" s="99">
        <f t="shared" si="107"/>
        <v>395</v>
      </c>
      <c r="AM371" s="100">
        <v>395</v>
      </c>
      <c r="AN371" s="99">
        <f t="shared" si="111"/>
        <v>0</v>
      </c>
      <c r="AO371" s="99">
        <f t="shared" si="124"/>
        <v>345</v>
      </c>
      <c r="AP371" s="100"/>
      <c r="AQ371" s="100"/>
      <c r="AR371" s="100"/>
      <c r="AS371" s="100"/>
      <c r="AT371" s="100"/>
      <c r="AU371" s="100"/>
      <c r="AV371" s="100"/>
      <c r="AW371" s="99">
        <f t="shared" si="112"/>
        <v>345</v>
      </c>
      <c r="AX371" s="100">
        <v>345</v>
      </c>
      <c r="AY371" s="100">
        <f t="shared" si="113"/>
        <v>0</v>
      </c>
      <c r="BB371" s="103" t="str">
        <f t="shared" si="114"/>
        <v>Расчёт за 2010</v>
      </c>
      <c r="BF371" s="27" t="str">
        <f>IF(G371='База 2009'!AY379,"ДА","ПРОверитЬ")</f>
        <v>ДА</v>
      </c>
    </row>
    <row r="372" spans="1:58">
      <c r="A372" s="31">
        <v>370</v>
      </c>
      <c r="B372" s="9" t="s">
        <v>768</v>
      </c>
      <c r="C372" s="6" t="s">
        <v>23</v>
      </c>
      <c r="D372" s="10">
        <v>70</v>
      </c>
      <c r="E372" s="14" t="s">
        <v>769</v>
      </c>
      <c r="F372" s="10">
        <v>85</v>
      </c>
      <c r="G372" s="32">
        <v>0</v>
      </c>
      <c r="H372" s="32">
        <f t="shared" si="122"/>
        <v>255</v>
      </c>
      <c r="I372" s="33"/>
      <c r="J372" s="33"/>
      <c r="K372" s="33"/>
      <c r="L372" s="33"/>
      <c r="M372" s="33"/>
      <c r="N372" s="33"/>
      <c r="O372" s="33"/>
      <c r="P372" s="32">
        <f t="shared" si="108"/>
        <v>255</v>
      </c>
      <c r="Q372" s="33">
        <v>255</v>
      </c>
      <c r="R372" s="32">
        <f t="shared" si="121"/>
        <v>0</v>
      </c>
      <c r="S372" s="32">
        <f t="shared" si="120"/>
        <v>255</v>
      </c>
      <c r="T372" s="33"/>
      <c r="U372" s="33"/>
      <c r="V372" s="33"/>
      <c r="W372" s="33"/>
      <c r="X372" s="33"/>
      <c r="Y372" s="33"/>
      <c r="Z372" s="33"/>
      <c r="AA372" s="32">
        <f t="shared" si="109"/>
        <v>255</v>
      </c>
      <c r="AB372" s="33">
        <v>255</v>
      </c>
      <c r="AC372" s="32">
        <f t="shared" si="110"/>
        <v>0</v>
      </c>
      <c r="AD372" s="99">
        <f t="shared" si="123"/>
        <v>255</v>
      </c>
      <c r="AE372" s="100"/>
      <c r="AF372" s="100"/>
      <c r="AG372" s="100"/>
      <c r="AH372" s="100"/>
      <c r="AI372" s="100"/>
      <c r="AJ372" s="100"/>
      <c r="AK372" s="100"/>
      <c r="AL372" s="99">
        <f t="shared" si="107"/>
        <v>255</v>
      </c>
      <c r="AM372" s="100"/>
      <c r="AN372" s="99">
        <f t="shared" si="111"/>
        <v>255</v>
      </c>
      <c r="AO372" s="99">
        <f t="shared" si="124"/>
        <v>255</v>
      </c>
      <c r="AP372" s="100"/>
      <c r="AQ372" s="100"/>
      <c r="AR372" s="100"/>
      <c r="AS372" s="100"/>
      <c r="AT372" s="100"/>
      <c r="AU372" s="100"/>
      <c r="AV372" s="100"/>
      <c r="AW372" s="99">
        <f t="shared" si="112"/>
        <v>255</v>
      </c>
      <c r="AX372" s="100">
        <v>255</v>
      </c>
      <c r="AY372" s="100">
        <f t="shared" si="113"/>
        <v>255</v>
      </c>
      <c r="BB372" s="103" t="str">
        <f t="shared" si="114"/>
        <v>Долг</v>
      </c>
      <c r="BF372" s="27" t="str">
        <f>IF(G372='База 2009'!AY380,"ДА","ПРОверитЬ")</f>
        <v>ДА</v>
      </c>
    </row>
    <row r="373" spans="1:58">
      <c r="A373" s="31">
        <v>371</v>
      </c>
      <c r="B373" s="5" t="s">
        <v>770</v>
      </c>
      <c r="C373" s="6" t="s">
        <v>10</v>
      </c>
      <c r="D373" s="7">
        <v>375</v>
      </c>
      <c r="E373" s="14" t="s">
        <v>100</v>
      </c>
      <c r="F373" s="7">
        <v>375</v>
      </c>
      <c r="G373" s="32">
        <v>0</v>
      </c>
      <c r="H373" s="32">
        <f t="shared" si="122"/>
        <v>1125</v>
      </c>
      <c r="I373" s="33">
        <v>50</v>
      </c>
      <c r="J373" s="33"/>
      <c r="K373" s="33"/>
      <c r="L373" s="33"/>
      <c r="M373" s="33"/>
      <c r="N373" s="33"/>
      <c r="O373" s="33"/>
      <c r="P373" s="32">
        <f t="shared" si="108"/>
        <v>1175</v>
      </c>
      <c r="Q373" s="33"/>
      <c r="R373" s="32">
        <f t="shared" si="121"/>
        <v>1175</v>
      </c>
      <c r="S373" s="32">
        <f t="shared" si="120"/>
        <v>1125</v>
      </c>
      <c r="T373" s="33"/>
      <c r="U373" s="33"/>
      <c r="V373" s="33"/>
      <c r="W373" s="33"/>
      <c r="X373" s="33"/>
      <c r="Y373" s="33"/>
      <c r="Z373" s="33"/>
      <c r="AA373" s="32">
        <f t="shared" si="109"/>
        <v>1125</v>
      </c>
      <c r="AB373" s="33">
        <v>2300</v>
      </c>
      <c r="AC373" s="32">
        <f t="shared" si="110"/>
        <v>0</v>
      </c>
      <c r="AD373" s="99">
        <f t="shared" si="123"/>
        <v>1125</v>
      </c>
      <c r="AE373" s="100"/>
      <c r="AF373" s="100"/>
      <c r="AG373" s="100"/>
      <c r="AH373" s="100"/>
      <c r="AI373" s="100"/>
      <c r="AJ373" s="100"/>
      <c r="AK373" s="100"/>
      <c r="AL373" s="99">
        <f t="shared" si="107"/>
        <v>1125</v>
      </c>
      <c r="AM373" s="100"/>
      <c r="AN373" s="99">
        <f t="shared" si="111"/>
        <v>1125</v>
      </c>
      <c r="AO373" s="99">
        <f t="shared" si="124"/>
        <v>1125</v>
      </c>
      <c r="AP373" s="100">
        <v>50</v>
      </c>
      <c r="AQ373" s="100"/>
      <c r="AR373" s="100"/>
      <c r="AS373" s="100"/>
      <c r="AT373" s="100"/>
      <c r="AU373" s="100"/>
      <c r="AV373" s="100">
        <v>50</v>
      </c>
      <c r="AW373" s="99">
        <f t="shared" si="112"/>
        <v>1225</v>
      </c>
      <c r="AX373" s="100">
        <v>2250</v>
      </c>
      <c r="AY373" s="100">
        <f t="shared" si="113"/>
        <v>100</v>
      </c>
      <c r="BB373" s="103" t="str">
        <f t="shared" si="114"/>
        <v>Долг</v>
      </c>
      <c r="BF373" s="27" t="str">
        <f>IF(G373='База 2009'!AY381,"ДА","ПРОверитЬ")</f>
        <v>ПРОверитЬ</v>
      </c>
    </row>
    <row r="374" spans="1:58">
      <c r="A374" s="31">
        <v>372</v>
      </c>
      <c r="B374" s="9" t="s">
        <v>936</v>
      </c>
      <c r="C374" s="6" t="s">
        <v>14</v>
      </c>
      <c r="D374" s="10"/>
      <c r="E374" s="14" t="s">
        <v>954</v>
      </c>
      <c r="F374" s="10">
        <v>20</v>
      </c>
      <c r="G374" s="32">
        <v>174</v>
      </c>
      <c r="H374" s="32">
        <f t="shared" si="122"/>
        <v>60</v>
      </c>
      <c r="I374" s="33"/>
      <c r="J374" s="33"/>
      <c r="K374" s="33"/>
      <c r="L374" s="33"/>
      <c r="M374" s="33"/>
      <c r="N374" s="33"/>
      <c r="O374" s="33"/>
      <c r="P374" s="32">
        <f t="shared" si="108"/>
        <v>60</v>
      </c>
      <c r="Q374" s="33"/>
      <c r="R374" s="32">
        <f t="shared" si="121"/>
        <v>234</v>
      </c>
      <c r="S374" s="32">
        <f t="shared" si="120"/>
        <v>60</v>
      </c>
      <c r="T374" s="33"/>
      <c r="U374" s="33"/>
      <c r="V374" s="33"/>
      <c r="W374" s="33"/>
      <c r="X374" s="33"/>
      <c r="Y374" s="33"/>
      <c r="Z374" s="33"/>
      <c r="AA374" s="32">
        <f t="shared" si="109"/>
        <v>60</v>
      </c>
      <c r="AB374" s="33"/>
      <c r="AC374" s="32">
        <f t="shared" si="110"/>
        <v>294</v>
      </c>
      <c r="AD374" s="99">
        <f t="shared" si="123"/>
        <v>60</v>
      </c>
      <c r="AE374" s="100"/>
      <c r="AF374" s="100"/>
      <c r="AG374" s="100"/>
      <c r="AH374" s="100"/>
      <c r="AI374" s="100"/>
      <c r="AJ374" s="100"/>
      <c r="AK374" s="100"/>
      <c r="AL374" s="99">
        <f t="shared" si="107"/>
        <v>60</v>
      </c>
      <c r="AM374" s="100">
        <v>294</v>
      </c>
      <c r="AN374" s="99">
        <f t="shared" si="111"/>
        <v>60</v>
      </c>
      <c r="AO374" s="99">
        <f t="shared" si="124"/>
        <v>60</v>
      </c>
      <c r="AP374" s="100"/>
      <c r="AQ374" s="100"/>
      <c r="AR374" s="100"/>
      <c r="AS374" s="100"/>
      <c r="AT374" s="100"/>
      <c r="AU374" s="100"/>
      <c r="AV374" s="100"/>
      <c r="AW374" s="99">
        <f t="shared" si="112"/>
        <v>60</v>
      </c>
      <c r="AX374" s="100">
        <v>120</v>
      </c>
      <c r="AY374" s="100">
        <f t="shared" si="113"/>
        <v>0</v>
      </c>
      <c r="BB374" s="103" t="str">
        <f t="shared" si="114"/>
        <v>Расчёт за 2010</v>
      </c>
      <c r="BF374" s="27" t="str">
        <f>IF(G374='База 2009'!AY382,"ДА","ПРОверитЬ")</f>
        <v>ПРОверитЬ</v>
      </c>
    </row>
    <row r="375" spans="1:58">
      <c r="A375" s="31">
        <v>373</v>
      </c>
      <c r="B375" s="5" t="s">
        <v>984</v>
      </c>
      <c r="C375" s="6" t="s">
        <v>14</v>
      </c>
      <c r="D375" s="10"/>
      <c r="E375" s="14" t="s">
        <v>995</v>
      </c>
      <c r="F375" s="10">
        <v>60</v>
      </c>
      <c r="G375" s="32">
        <v>0</v>
      </c>
      <c r="H375" s="32">
        <f t="shared" si="122"/>
        <v>180</v>
      </c>
      <c r="I375" s="33"/>
      <c r="J375" s="33"/>
      <c r="K375" s="33"/>
      <c r="L375" s="33"/>
      <c r="M375" s="33"/>
      <c r="N375" s="33"/>
      <c r="O375" s="33"/>
      <c r="P375" s="32">
        <f t="shared" si="108"/>
        <v>180</v>
      </c>
      <c r="Q375" s="33">
        <v>720</v>
      </c>
      <c r="R375" s="32">
        <f t="shared" si="121"/>
        <v>-540</v>
      </c>
      <c r="S375" s="32">
        <f t="shared" si="120"/>
        <v>180</v>
      </c>
      <c r="T375" s="33"/>
      <c r="U375" s="33"/>
      <c r="V375" s="33"/>
      <c r="W375" s="33"/>
      <c r="X375" s="33"/>
      <c r="Y375" s="33"/>
      <c r="Z375" s="33"/>
      <c r="AA375" s="32">
        <f t="shared" si="109"/>
        <v>180</v>
      </c>
      <c r="AB375" s="33"/>
      <c r="AC375" s="32">
        <f t="shared" si="110"/>
        <v>-360</v>
      </c>
      <c r="AD375" s="99">
        <f t="shared" si="123"/>
        <v>180</v>
      </c>
      <c r="AE375" s="100"/>
      <c r="AF375" s="100"/>
      <c r="AG375" s="100"/>
      <c r="AH375" s="100"/>
      <c r="AI375" s="100"/>
      <c r="AJ375" s="100"/>
      <c r="AK375" s="100"/>
      <c r="AL375" s="99">
        <f t="shared" si="107"/>
        <v>180</v>
      </c>
      <c r="AM375" s="100"/>
      <c r="AN375" s="99">
        <f t="shared" si="111"/>
        <v>-180</v>
      </c>
      <c r="AO375" s="99">
        <f t="shared" si="124"/>
        <v>180</v>
      </c>
      <c r="AP375" s="100"/>
      <c r="AQ375" s="100"/>
      <c r="AR375" s="100"/>
      <c r="AS375" s="100"/>
      <c r="AT375" s="100"/>
      <c r="AU375" s="100"/>
      <c r="AV375" s="100"/>
      <c r="AW375" s="99">
        <f t="shared" si="112"/>
        <v>180</v>
      </c>
      <c r="AX375" s="100"/>
      <c r="AY375" s="100">
        <f t="shared" si="113"/>
        <v>0</v>
      </c>
      <c r="BB375" s="103" t="str">
        <f t="shared" si="114"/>
        <v>Расчёт за 2010</v>
      </c>
      <c r="BF375" s="27" t="str">
        <f>IF(G375='База 2009'!AY384,"ДА","ПРОверитЬ")</f>
        <v>ДА</v>
      </c>
    </row>
    <row r="376" spans="1:58">
      <c r="A376" s="31">
        <v>374</v>
      </c>
      <c r="B376" s="5" t="s">
        <v>773</v>
      </c>
      <c r="C376" s="6" t="s">
        <v>10</v>
      </c>
      <c r="D376" s="7">
        <v>140</v>
      </c>
      <c r="E376" s="14" t="s">
        <v>775</v>
      </c>
      <c r="F376" s="7">
        <v>140</v>
      </c>
      <c r="G376" s="32">
        <v>0</v>
      </c>
      <c r="H376" s="32">
        <f t="shared" si="122"/>
        <v>420</v>
      </c>
      <c r="I376" s="33"/>
      <c r="J376" s="33"/>
      <c r="K376" s="33"/>
      <c r="L376" s="33"/>
      <c r="M376" s="33"/>
      <c r="N376" s="33"/>
      <c r="O376" s="33"/>
      <c r="P376" s="32">
        <f t="shared" si="108"/>
        <v>420</v>
      </c>
      <c r="Q376" s="33">
        <v>420</v>
      </c>
      <c r="R376" s="32">
        <f t="shared" si="121"/>
        <v>0</v>
      </c>
      <c r="S376" s="32">
        <f t="shared" si="120"/>
        <v>420</v>
      </c>
      <c r="T376" s="33"/>
      <c r="U376" s="33"/>
      <c r="V376" s="33"/>
      <c r="W376" s="33"/>
      <c r="X376" s="33"/>
      <c r="Y376" s="33"/>
      <c r="Z376" s="33"/>
      <c r="AA376" s="32">
        <f t="shared" si="109"/>
        <v>420</v>
      </c>
      <c r="AB376" s="33"/>
      <c r="AC376" s="32">
        <f t="shared" si="110"/>
        <v>420</v>
      </c>
      <c r="AD376" s="99">
        <f t="shared" si="123"/>
        <v>420</v>
      </c>
      <c r="AE376" s="100">
        <v>50</v>
      </c>
      <c r="AF376" s="100"/>
      <c r="AG376" s="100"/>
      <c r="AH376" s="100"/>
      <c r="AI376" s="100"/>
      <c r="AJ376" s="100"/>
      <c r="AK376" s="100"/>
      <c r="AL376" s="99">
        <f t="shared" si="107"/>
        <v>470</v>
      </c>
      <c r="AM376" s="100">
        <v>470</v>
      </c>
      <c r="AN376" s="99">
        <f t="shared" si="111"/>
        <v>420</v>
      </c>
      <c r="AO376" s="99">
        <f t="shared" si="124"/>
        <v>420</v>
      </c>
      <c r="AP376" s="100"/>
      <c r="AQ376" s="100"/>
      <c r="AR376" s="100"/>
      <c r="AS376" s="100"/>
      <c r="AT376" s="100"/>
      <c r="AU376" s="100"/>
      <c r="AV376" s="100"/>
      <c r="AW376" s="99">
        <f t="shared" si="112"/>
        <v>420</v>
      </c>
      <c r="AX376" s="100">
        <v>840</v>
      </c>
      <c r="AY376" s="100">
        <f t="shared" si="113"/>
        <v>0</v>
      </c>
      <c r="BB376" s="103" t="str">
        <f t="shared" si="114"/>
        <v>Расчёт за 2010</v>
      </c>
      <c r="BF376" s="27" t="str">
        <f>IF(G376='База 2009'!AY385,"ДА","ПРОверитЬ")</f>
        <v>ПРОверитЬ</v>
      </c>
    </row>
    <row r="377" spans="1:58">
      <c r="A377" s="31">
        <v>375</v>
      </c>
      <c r="B377" s="11" t="s">
        <v>776</v>
      </c>
      <c r="C377" s="34" t="s">
        <v>30</v>
      </c>
      <c r="D377" s="12"/>
      <c r="E377" s="35"/>
      <c r="F377" s="12"/>
      <c r="G377" s="36">
        <v>5098</v>
      </c>
      <c r="H377" s="96">
        <f t="shared" si="122"/>
        <v>0</v>
      </c>
      <c r="I377" s="97"/>
      <c r="J377" s="97"/>
      <c r="K377" s="97"/>
      <c r="L377" s="97"/>
      <c r="M377" s="97"/>
      <c r="N377" s="97"/>
      <c r="O377" s="97"/>
      <c r="P377" s="96">
        <f t="shared" si="108"/>
        <v>0</v>
      </c>
      <c r="Q377" s="97"/>
      <c r="R377" s="96">
        <f t="shared" si="121"/>
        <v>5098</v>
      </c>
      <c r="S377" s="96">
        <f t="shared" si="120"/>
        <v>0</v>
      </c>
      <c r="T377" s="97"/>
      <c r="U377" s="97"/>
      <c r="V377" s="97"/>
      <c r="W377" s="97"/>
      <c r="X377" s="97"/>
      <c r="Y377" s="97"/>
      <c r="Z377" s="97"/>
      <c r="AA377" s="96">
        <f t="shared" si="109"/>
        <v>0</v>
      </c>
      <c r="AB377" s="97"/>
      <c r="AC377" s="96">
        <f t="shared" si="110"/>
        <v>5098</v>
      </c>
      <c r="AD377" s="96">
        <f t="shared" si="123"/>
        <v>0</v>
      </c>
      <c r="AE377" s="97"/>
      <c r="AF377" s="97"/>
      <c r="AG377" s="97"/>
      <c r="AH377" s="97"/>
      <c r="AI377" s="97"/>
      <c r="AJ377" s="97"/>
      <c r="AK377" s="97"/>
      <c r="AL377" s="96">
        <f t="shared" si="107"/>
        <v>0</v>
      </c>
      <c r="AM377" s="97"/>
      <c r="AN377" s="96">
        <f t="shared" si="111"/>
        <v>5098</v>
      </c>
      <c r="AO377" s="96">
        <f t="shared" si="124"/>
        <v>0</v>
      </c>
      <c r="AP377" s="97"/>
      <c r="AQ377" s="97"/>
      <c r="AR377" s="97"/>
      <c r="AS377" s="97"/>
      <c r="AT377" s="97"/>
      <c r="AU377" s="97"/>
      <c r="AV377" s="97"/>
      <c r="AW377" s="96">
        <f t="shared" si="112"/>
        <v>0</v>
      </c>
      <c r="AX377" s="97"/>
      <c r="AY377" s="97">
        <f t="shared" si="113"/>
        <v>5098</v>
      </c>
      <c r="BB377" s="103" t="str">
        <f t="shared" si="114"/>
        <v>Долг</v>
      </c>
      <c r="BF377" s="27" t="str">
        <f>IF(G377='База 2009'!AY386,"ДА","ПРОверитЬ")</f>
        <v>ПРОверитЬ</v>
      </c>
    </row>
    <row r="378" spans="1:58">
      <c r="A378" s="31">
        <v>376</v>
      </c>
      <c r="B378" s="9" t="s">
        <v>777</v>
      </c>
      <c r="C378" s="6" t="s">
        <v>23</v>
      </c>
      <c r="D378" s="10">
        <v>70</v>
      </c>
      <c r="E378" s="14" t="s">
        <v>911</v>
      </c>
      <c r="F378" s="10">
        <v>70</v>
      </c>
      <c r="G378" s="32">
        <v>-300</v>
      </c>
      <c r="H378" s="32">
        <f t="shared" si="122"/>
        <v>210</v>
      </c>
      <c r="I378" s="33"/>
      <c r="J378" s="33"/>
      <c r="K378" s="33"/>
      <c r="L378" s="33"/>
      <c r="M378" s="33"/>
      <c r="N378" s="33"/>
      <c r="O378" s="33"/>
      <c r="P378" s="32">
        <f t="shared" si="108"/>
        <v>210</v>
      </c>
      <c r="Q378" s="33"/>
      <c r="R378" s="32">
        <f t="shared" si="121"/>
        <v>-90</v>
      </c>
      <c r="S378" s="32">
        <f t="shared" si="120"/>
        <v>210</v>
      </c>
      <c r="T378" s="33"/>
      <c r="U378" s="33">
        <v>50</v>
      </c>
      <c r="V378" s="33"/>
      <c r="W378" s="33"/>
      <c r="X378" s="33"/>
      <c r="Y378" s="33"/>
      <c r="Z378" s="33"/>
      <c r="AA378" s="32">
        <f t="shared" si="109"/>
        <v>260</v>
      </c>
      <c r="AB378" s="33">
        <v>590</v>
      </c>
      <c r="AC378" s="32">
        <f t="shared" si="110"/>
        <v>-420</v>
      </c>
      <c r="AD378" s="99">
        <f t="shared" si="123"/>
        <v>210</v>
      </c>
      <c r="AE378" s="100">
        <v>50</v>
      </c>
      <c r="AF378" s="100"/>
      <c r="AG378" s="100"/>
      <c r="AH378" s="100"/>
      <c r="AI378" s="100">
        <v>150</v>
      </c>
      <c r="AJ378" s="100"/>
      <c r="AK378" s="100"/>
      <c r="AL378" s="99">
        <f t="shared" ref="AL378:AL392" si="125">SUM(AD378:AK378)</f>
        <v>410</v>
      </c>
      <c r="AM378" s="100">
        <v>200</v>
      </c>
      <c r="AN378" s="99">
        <f t="shared" si="111"/>
        <v>-210</v>
      </c>
      <c r="AO378" s="99">
        <f t="shared" si="124"/>
        <v>210</v>
      </c>
      <c r="AP378" s="100"/>
      <c r="AQ378" s="100"/>
      <c r="AR378" s="100"/>
      <c r="AS378" s="100"/>
      <c r="AT378" s="100"/>
      <c r="AU378" s="100"/>
      <c r="AV378" s="100"/>
      <c r="AW378" s="99">
        <f t="shared" si="112"/>
        <v>210</v>
      </c>
      <c r="AX378" s="100"/>
      <c r="AY378" s="100">
        <f t="shared" si="113"/>
        <v>0</v>
      </c>
      <c r="BB378" s="103" t="str">
        <f t="shared" si="114"/>
        <v>Расчёт за 2010</v>
      </c>
      <c r="BF378" s="27" t="str">
        <f>IF(G378='База 2009'!AY387,"ДА","ПРОверитЬ")</f>
        <v>ПРОверитЬ</v>
      </c>
    </row>
    <row r="379" spans="1:58">
      <c r="A379" s="31">
        <v>377</v>
      </c>
      <c r="B379" s="9" t="s">
        <v>779</v>
      </c>
      <c r="C379" s="6" t="s">
        <v>23</v>
      </c>
      <c r="D379" s="10">
        <v>50</v>
      </c>
      <c r="E379" s="14" t="s">
        <v>780</v>
      </c>
      <c r="F379" s="10">
        <v>70</v>
      </c>
      <c r="G379" s="32">
        <v>0</v>
      </c>
      <c r="H379" s="32">
        <f t="shared" si="122"/>
        <v>210</v>
      </c>
      <c r="I379" s="33"/>
      <c r="J379" s="33"/>
      <c r="K379" s="33"/>
      <c r="L379" s="33"/>
      <c r="M379" s="33"/>
      <c r="N379" s="33"/>
      <c r="O379" s="33"/>
      <c r="P379" s="32">
        <f t="shared" si="108"/>
        <v>210</v>
      </c>
      <c r="Q379" s="33"/>
      <c r="R379" s="32">
        <f t="shared" si="121"/>
        <v>210</v>
      </c>
      <c r="S379" s="32">
        <f t="shared" si="120"/>
        <v>210</v>
      </c>
      <c r="T379" s="33"/>
      <c r="U379" s="33">
        <v>50</v>
      </c>
      <c r="V379" s="33"/>
      <c r="W379" s="33"/>
      <c r="X379" s="33"/>
      <c r="Y379" s="33"/>
      <c r="Z379" s="33"/>
      <c r="AA379" s="32">
        <f t="shared" si="109"/>
        <v>260</v>
      </c>
      <c r="AB379" s="33">
        <v>470</v>
      </c>
      <c r="AC379" s="32">
        <f t="shared" si="110"/>
        <v>0</v>
      </c>
      <c r="AD379" s="99">
        <f t="shared" si="123"/>
        <v>210</v>
      </c>
      <c r="AE379" s="100"/>
      <c r="AF379" s="100">
        <v>50</v>
      </c>
      <c r="AG379" s="100"/>
      <c r="AH379" s="100"/>
      <c r="AI379" s="100">
        <v>150</v>
      </c>
      <c r="AJ379" s="100"/>
      <c r="AK379" s="100"/>
      <c r="AL379" s="99">
        <f t="shared" si="125"/>
        <v>410</v>
      </c>
      <c r="AM379" s="100">
        <v>620</v>
      </c>
      <c r="AN379" s="99">
        <f t="shared" si="111"/>
        <v>-210</v>
      </c>
      <c r="AO379" s="99">
        <f t="shared" si="124"/>
        <v>210</v>
      </c>
      <c r="AP379" s="100"/>
      <c r="AQ379" s="100"/>
      <c r="AR379" s="100"/>
      <c r="AS379" s="100"/>
      <c r="AT379" s="100"/>
      <c r="AU379" s="100"/>
      <c r="AV379" s="100"/>
      <c r="AW379" s="99">
        <f t="shared" si="112"/>
        <v>210</v>
      </c>
      <c r="AX379" s="100"/>
      <c r="AY379" s="100">
        <f t="shared" si="113"/>
        <v>0</v>
      </c>
      <c r="BB379" s="103" t="str">
        <f t="shared" si="114"/>
        <v>Расчёт за 2010</v>
      </c>
      <c r="BF379" s="27" t="str">
        <f>IF(G379='База 2009'!AY388,"ДА","ПРОверитЬ")</f>
        <v>ДА</v>
      </c>
    </row>
    <row r="380" spans="1:58">
      <c r="A380" s="31">
        <v>378</v>
      </c>
      <c r="B380" s="9" t="s">
        <v>781</v>
      </c>
      <c r="C380" s="6" t="s">
        <v>14</v>
      </c>
      <c r="D380" s="10">
        <v>70</v>
      </c>
      <c r="E380" s="14" t="s">
        <v>298</v>
      </c>
      <c r="F380" s="10">
        <v>90</v>
      </c>
      <c r="G380" s="32">
        <v>0</v>
      </c>
      <c r="H380" s="32">
        <f t="shared" si="122"/>
        <v>270</v>
      </c>
      <c r="I380" s="33"/>
      <c r="J380" s="33"/>
      <c r="K380" s="33"/>
      <c r="L380" s="33"/>
      <c r="M380" s="33"/>
      <c r="N380" s="33"/>
      <c r="O380" s="33"/>
      <c r="P380" s="32">
        <f t="shared" si="108"/>
        <v>270</v>
      </c>
      <c r="Q380" s="33">
        <v>270</v>
      </c>
      <c r="R380" s="32">
        <f t="shared" si="121"/>
        <v>0</v>
      </c>
      <c r="S380" s="32">
        <f t="shared" si="120"/>
        <v>270</v>
      </c>
      <c r="T380" s="33"/>
      <c r="U380" s="33"/>
      <c r="V380" s="33"/>
      <c r="W380" s="33"/>
      <c r="X380" s="33"/>
      <c r="Y380" s="33"/>
      <c r="Z380" s="33"/>
      <c r="AA380" s="32">
        <f t="shared" si="109"/>
        <v>270</v>
      </c>
      <c r="AB380" s="33"/>
      <c r="AC380" s="32">
        <f t="shared" si="110"/>
        <v>270</v>
      </c>
      <c r="AD380" s="99">
        <f t="shared" si="123"/>
        <v>270</v>
      </c>
      <c r="AE380" s="100"/>
      <c r="AF380" s="100"/>
      <c r="AG380" s="100"/>
      <c r="AH380" s="100"/>
      <c r="AI380" s="100"/>
      <c r="AJ380" s="100"/>
      <c r="AK380" s="100"/>
      <c r="AL380" s="99">
        <f t="shared" si="125"/>
        <v>270</v>
      </c>
      <c r="AM380" s="100">
        <v>810</v>
      </c>
      <c r="AN380" s="99">
        <f t="shared" si="111"/>
        <v>-270</v>
      </c>
      <c r="AO380" s="99">
        <f t="shared" si="124"/>
        <v>270</v>
      </c>
      <c r="AP380" s="100"/>
      <c r="AQ380" s="100"/>
      <c r="AR380" s="100"/>
      <c r="AS380" s="100"/>
      <c r="AT380" s="100"/>
      <c r="AU380" s="100"/>
      <c r="AV380" s="100"/>
      <c r="AW380" s="99">
        <f t="shared" si="112"/>
        <v>270</v>
      </c>
      <c r="AX380" s="100"/>
      <c r="AY380" s="100">
        <f t="shared" si="113"/>
        <v>0</v>
      </c>
      <c r="BB380" s="103" t="str">
        <f t="shared" si="114"/>
        <v>Расчёт за 2010</v>
      </c>
      <c r="BF380" s="27" t="str">
        <f>IF(G380='База 2009'!AY389,"ДА","ПРОверитЬ")</f>
        <v>ДА</v>
      </c>
    </row>
    <row r="381" spans="1:58">
      <c r="A381" s="31">
        <v>379</v>
      </c>
      <c r="B381" s="5" t="s">
        <v>783</v>
      </c>
      <c r="C381" s="6" t="s">
        <v>10</v>
      </c>
      <c r="D381" s="7">
        <v>85</v>
      </c>
      <c r="E381" s="14" t="s">
        <v>784</v>
      </c>
      <c r="F381" s="7">
        <v>105</v>
      </c>
      <c r="G381" s="32">
        <v>0</v>
      </c>
      <c r="H381" s="32">
        <f t="shared" si="122"/>
        <v>315</v>
      </c>
      <c r="I381" s="33"/>
      <c r="J381" s="33"/>
      <c r="K381" s="33"/>
      <c r="L381" s="33"/>
      <c r="M381" s="33"/>
      <c r="N381" s="33"/>
      <c r="O381" s="33"/>
      <c r="P381" s="32">
        <f t="shared" si="108"/>
        <v>315</v>
      </c>
      <c r="Q381" s="33">
        <v>315</v>
      </c>
      <c r="R381" s="32">
        <f t="shared" si="121"/>
        <v>0</v>
      </c>
      <c r="S381" s="32">
        <f t="shared" si="120"/>
        <v>315</v>
      </c>
      <c r="T381" s="33"/>
      <c r="U381" s="33"/>
      <c r="V381" s="33"/>
      <c r="W381" s="33"/>
      <c r="X381" s="33"/>
      <c r="Y381" s="33"/>
      <c r="Z381" s="33"/>
      <c r="AA381" s="32">
        <f t="shared" si="109"/>
        <v>315</v>
      </c>
      <c r="AB381" s="33">
        <v>315</v>
      </c>
      <c r="AC381" s="32">
        <f t="shared" si="110"/>
        <v>0</v>
      </c>
      <c r="AD381" s="99">
        <f t="shared" si="123"/>
        <v>315</v>
      </c>
      <c r="AE381" s="100"/>
      <c r="AF381" s="100"/>
      <c r="AG381" s="100"/>
      <c r="AH381" s="100"/>
      <c r="AI381" s="100"/>
      <c r="AJ381" s="100"/>
      <c r="AK381" s="100"/>
      <c r="AL381" s="99">
        <f t="shared" si="125"/>
        <v>315</v>
      </c>
      <c r="AM381" s="100">
        <v>630</v>
      </c>
      <c r="AN381" s="99">
        <f t="shared" si="111"/>
        <v>-315</v>
      </c>
      <c r="AO381" s="99">
        <f t="shared" si="124"/>
        <v>315</v>
      </c>
      <c r="AP381" s="100"/>
      <c r="AQ381" s="100"/>
      <c r="AR381" s="100"/>
      <c r="AS381" s="100"/>
      <c r="AT381" s="100"/>
      <c r="AU381" s="100"/>
      <c r="AV381" s="100"/>
      <c r="AW381" s="99">
        <f t="shared" si="112"/>
        <v>315</v>
      </c>
      <c r="AX381" s="100"/>
      <c r="AY381" s="100">
        <f t="shared" si="113"/>
        <v>0</v>
      </c>
      <c r="BB381" s="103" t="str">
        <f t="shared" si="114"/>
        <v>Расчёт за 2010</v>
      </c>
      <c r="BF381" s="27" t="str">
        <f>IF(G381='База 2009'!AY390,"ДА","ПРОверитЬ")</f>
        <v>ДА</v>
      </c>
    </row>
    <row r="382" spans="1:58">
      <c r="A382" s="31">
        <v>380</v>
      </c>
      <c r="B382" s="9" t="s">
        <v>785</v>
      </c>
      <c r="C382" s="6" t="s">
        <v>14</v>
      </c>
      <c r="D382" s="10">
        <v>370</v>
      </c>
      <c r="E382" s="14" t="s">
        <v>12</v>
      </c>
      <c r="F382" s="10">
        <v>390</v>
      </c>
      <c r="G382" s="32">
        <v>0</v>
      </c>
      <c r="H382" s="32">
        <f t="shared" si="122"/>
        <v>1170</v>
      </c>
      <c r="I382" s="33"/>
      <c r="J382" s="33"/>
      <c r="K382" s="33"/>
      <c r="L382" s="33"/>
      <c r="M382" s="33"/>
      <c r="N382" s="33"/>
      <c r="O382" s="33"/>
      <c r="P382" s="32">
        <f t="shared" si="108"/>
        <v>1170</v>
      </c>
      <c r="Q382" s="33">
        <v>1170</v>
      </c>
      <c r="R382" s="32">
        <f t="shared" si="121"/>
        <v>0</v>
      </c>
      <c r="S382" s="32">
        <f t="shared" si="120"/>
        <v>1170</v>
      </c>
      <c r="T382" s="33">
        <v>50</v>
      </c>
      <c r="U382" s="33"/>
      <c r="V382" s="33"/>
      <c r="W382" s="33"/>
      <c r="X382" s="33"/>
      <c r="Y382" s="33"/>
      <c r="Z382" s="33"/>
      <c r="AA382" s="32">
        <f t="shared" si="109"/>
        <v>1220</v>
      </c>
      <c r="AB382" s="33">
        <v>1220</v>
      </c>
      <c r="AC382" s="32">
        <f t="shared" si="110"/>
        <v>0</v>
      </c>
      <c r="AD382" s="99">
        <f t="shared" si="123"/>
        <v>1170</v>
      </c>
      <c r="AE382" s="100"/>
      <c r="AF382" s="100"/>
      <c r="AG382" s="100"/>
      <c r="AH382" s="100"/>
      <c r="AI382" s="100"/>
      <c r="AJ382" s="100"/>
      <c r="AK382" s="100"/>
      <c r="AL382" s="99">
        <f t="shared" si="125"/>
        <v>1170</v>
      </c>
      <c r="AM382" s="100">
        <v>1170</v>
      </c>
      <c r="AN382" s="99">
        <f t="shared" si="111"/>
        <v>0</v>
      </c>
      <c r="AO382" s="99">
        <f t="shared" si="124"/>
        <v>1170</v>
      </c>
      <c r="AP382" s="100"/>
      <c r="AQ382" s="100"/>
      <c r="AR382" s="100"/>
      <c r="AS382" s="100"/>
      <c r="AT382" s="100"/>
      <c r="AU382" s="100"/>
      <c r="AV382" s="100"/>
      <c r="AW382" s="99">
        <f t="shared" si="112"/>
        <v>1170</v>
      </c>
      <c r="AX382" s="100">
        <v>1170</v>
      </c>
      <c r="AY382" s="100">
        <f t="shared" si="113"/>
        <v>0</v>
      </c>
      <c r="BB382" s="103" t="str">
        <f t="shared" si="114"/>
        <v>Расчёт за 2010</v>
      </c>
      <c r="BF382" s="27" t="str">
        <f>IF(G382='База 2009'!AY391,"ДА","ПРОверитЬ")</f>
        <v>ПРОверитЬ</v>
      </c>
    </row>
    <row r="383" spans="1:58">
      <c r="A383" s="31">
        <v>381</v>
      </c>
      <c r="B383" s="5" t="s">
        <v>786</v>
      </c>
      <c r="C383" s="6" t="s">
        <v>10</v>
      </c>
      <c r="D383" s="7">
        <v>135</v>
      </c>
      <c r="E383" s="14" t="s">
        <v>788</v>
      </c>
      <c r="F383" s="7">
        <v>165</v>
      </c>
      <c r="G383" s="32">
        <v>-160</v>
      </c>
      <c r="H383" s="32">
        <f t="shared" si="122"/>
        <v>495</v>
      </c>
      <c r="I383" s="33"/>
      <c r="J383" s="33"/>
      <c r="K383" s="33"/>
      <c r="L383" s="33"/>
      <c r="M383" s="33"/>
      <c r="N383" s="33"/>
      <c r="O383" s="33"/>
      <c r="P383" s="32">
        <f t="shared" si="108"/>
        <v>495</v>
      </c>
      <c r="Q383" s="33"/>
      <c r="R383" s="32">
        <f t="shared" si="121"/>
        <v>335</v>
      </c>
      <c r="S383" s="32">
        <f t="shared" si="120"/>
        <v>495</v>
      </c>
      <c r="T383" s="33">
        <v>50</v>
      </c>
      <c r="U383" s="33"/>
      <c r="V383" s="33"/>
      <c r="W383" s="33"/>
      <c r="X383" s="33"/>
      <c r="Y383" s="33"/>
      <c r="Z383" s="33"/>
      <c r="AA383" s="32">
        <f t="shared" si="109"/>
        <v>545</v>
      </c>
      <c r="AB383" s="33">
        <v>880</v>
      </c>
      <c r="AC383" s="32">
        <f t="shared" si="110"/>
        <v>0</v>
      </c>
      <c r="AD383" s="99">
        <f t="shared" si="123"/>
        <v>495</v>
      </c>
      <c r="AE383" s="100">
        <v>50</v>
      </c>
      <c r="AF383" s="100">
        <v>50</v>
      </c>
      <c r="AG383" s="100"/>
      <c r="AH383" s="100"/>
      <c r="AI383" s="100"/>
      <c r="AJ383" s="100"/>
      <c r="AK383" s="100"/>
      <c r="AL383" s="99">
        <f t="shared" si="125"/>
        <v>595</v>
      </c>
      <c r="AM383" s="100"/>
      <c r="AN383" s="99">
        <f t="shared" si="111"/>
        <v>595</v>
      </c>
      <c r="AO383" s="99">
        <f t="shared" si="124"/>
        <v>495</v>
      </c>
      <c r="AP383" s="100"/>
      <c r="AQ383" s="100"/>
      <c r="AR383" s="100"/>
      <c r="AS383" s="100"/>
      <c r="AT383" s="100"/>
      <c r="AU383" s="100"/>
      <c r="AV383" s="100"/>
      <c r="AW383" s="99">
        <f t="shared" si="112"/>
        <v>495</v>
      </c>
      <c r="AX383" s="100">
        <v>1090</v>
      </c>
      <c r="AY383" s="100">
        <f t="shared" si="113"/>
        <v>0</v>
      </c>
      <c r="BB383" s="103" t="str">
        <f t="shared" si="114"/>
        <v>Расчёт за 2010</v>
      </c>
      <c r="BF383" s="27" t="str">
        <f>IF(G383='База 2009'!AY392,"ДА","ПРОверитЬ")</f>
        <v>ПРОверитЬ</v>
      </c>
    </row>
    <row r="384" spans="1:58">
      <c r="A384" s="31">
        <v>382</v>
      </c>
      <c r="B384" s="9" t="s">
        <v>958</v>
      </c>
      <c r="C384" s="6" t="s">
        <v>14</v>
      </c>
      <c r="D384" s="10"/>
      <c r="E384" s="14" t="s">
        <v>959</v>
      </c>
      <c r="F384" s="10">
        <v>50</v>
      </c>
      <c r="G384" s="32">
        <v>0</v>
      </c>
      <c r="H384" s="32">
        <f t="shared" si="122"/>
        <v>150</v>
      </c>
      <c r="I384" s="33"/>
      <c r="J384" s="33"/>
      <c r="K384" s="33"/>
      <c r="L384" s="33"/>
      <c r="M384" s="33"/>
      <c r="N384" s="33"/>
      <c r="O384" s="33"/>
      <c r="P384" s="32">
        <f t="shared" si="108"/>
        <v>150</v>
      </c>
      <c r="Q384" s="33"/>
      <c r="R384" s="32">
        <f t="shared" si="121"/>
        <v>150</v>
      </c>
      <c r="S384" s="32">
        <f t="shared" si="120"/>
        <v>150</v>
      </c>
      <c r="T384" s="33"/>
      <c r="U384" s="33"/>
      <c r="V384" s="33"/>
      <c r="W384" s="33"/>
      <c r="X384" s="33"/>
      <c r="Y384" s="33"/>
      <c r="Z384" s="33"/>
      <c r="AA384" s="32">
        <f t="shared" si="109"/>
        <v>150</v>
      </c>
      <c r="AB384" s="33"/>
      <c r="AC384" s="32">
        <f t="shared" si="110"/>
        <v>300</v>
      </c>
      <c r="AD384" s="99">
        <f t="shared" si="123"/>
        <v>150</v>
      </c>
      <c r="AE384" s="100"/>
      <c r="AF384" s="100"/>
      <c r="AG384" s="100"/>
      <c r="AH384" s="100"/>
      <c r="AI384" s="100"/>
      <c r="AJ384" s="100"/>
      <c r="AK384" s="100"/>
      <c r="AL384" s="99">
        <f t="shared" si="125"/>
        <v>150</v>
      </c>
      <c r="AM384" s="100"/>
      <c r="AN384" s="99">
        <f t="shared" si="111"/>
        <v>450</v>
      </c>
      <c r="AO384" s="99">
        <f t="shared" si="124"/>
        <v>150</v>
      </c>
      <c r="AP384" s="100"/>
      <c r="AQ384" s="100"/>
      <c r="AR384" s="100"/>
      <c r="AS384" s="100"/>
      <c r="AT384" s="100"/>
      <c r="AU384" s="100"/>
      <c r="AV384" s="100"/>
      <c r="AW384" s="99">
        <f t="shared" si="112"/>
        <v>150</v>
      </c>
      <c r="AX384" s="100"/>
      <c r="AY384" s="100">
        <f t="shared" si="113"/>
        <v>600</v>
      </c>
      <c r="BB384" s="103" t="str">
        <f t="shared" si="114"/>
        <v>Долг</v>
      </c>
      <c r="BF384" s="27" t="str">
        <f>IF(G384='База 2009'!AY393,"ДА","ПРОверитЬ")</f>
        <v>ДА</v>
      </c>
    </row>
    <row r="385" spans="1:58">
      <c r="A385" s="31">
        <v>383</v>
      </c>
      <c r="B385" s="9" t="s">
        <v>789</v>
      </c>
      <c r="C385" s="6" t="s">
        <v>23</v>
      </c>
      <c r="D385" s="10">
        <v>70</v>
      </c>
      <c r="E385" s="14" t="s">
        <v>791</v>
      </c>
      <c r="F385" s="10">
        <v>95</v>
      </c>
      <c r="G385" s="32">
        <v>0</v>
      </c>
      <c r="H385" s="32">
        <f t="shared" si="122"/>
        <v>285</v>
      </c>
      <c r="I385" s="33"/>
      <c r="J385" s="33"/>
      <c r="K385" s="33"/>
      <c r="L385" s="33"/>
      <c r="M385" s="33"/>
      <c r="N385" s="33"/>
      <c r="O385" s="33"/>
      <c r="P385" s="32">
        <f t="shared" si="108"/>
        <v>285</v>
      </c>
      <c r="Q385" s="33">
        <v>285</v>
      </c>
      <c r="R385" s="32">
        <f t="shared" si="121"/>
        <v>0</v>
      </c>
      <c r="S385" s="32">
        <f t="shared" si="120"/>
        <v>285</v>
      </c>
      <c r="T385" s="33"/>
      <c r="U385" s="33"/>
      <c r="V385" s="33"/>
      <c r="W385" s="33"/>
      <c r="X385" s="33"/>
      <c r="Y385" s="33"/>
      <c r="Z385" s="33"/>
      <c r="AA385" s="32">
        <f t="shared" si="109"/>
        <v>285</v>
      </c>
      <c r="AB385" s="33">
        <v>285</v>
      </c>
      <c r="AC385" s="32">
        <f t="shared" si="110"/>
        <v>0</v>
      </c>
      <c r="AD385" s="99">
        <f t="shared" si="123"/>
        <v>285</v>
      </c>
      <c r="AE385" s="100"/>
      <c r="AF385" s="100"/>
      <c r="AG385" s="100"/>
      <c r="AH385" s="100"/>
      <c r="AI385" s="100"/>
      <c r="AJ385" s="100"/>
      <c r="AK385" s="100"/>
      <c r="AL385" s="99">
        <f t="shared" si="125"/>
        <v>285</v>
      </c>
      <c r="AM385" s="100">
        <v>285</v>
      </c>
      <c r="AN385" s="99">
        <f t="shared" si="111"/>
        <v>0</v>
      </c>
      <c r="AO385" s="99">
        <f t="shared" si="124"/>
        <v>285</v>
      </c>
      <c r="AP385" s="100"/>
      <c r="AQ385" s="100"/>
      <c r="AR385" s="100"/>
      <c r="AS385" s="100"/>
      <c r="AT385" s="100"/>
      <c r="AU385" s="100"/>
      <c r="AV385" s="100"/>
      <c r="AW385" s="99">
        <f t="shared" si="112"/>
        <v>285</v>
      </c>
      <c r="AX385" s="100">
        <v>285</v>
      </c>
      <c r="AY385" s="100">
        <f t="shared" si="113"/>
        <v>0</v>
      </c>
      <c r="BB385" s="103" t="str">
        <f t="shared" si="114"/>
        <v>Расчёт за 2010</v>
      </c>
      <c r="BF385" s="27" t="str">
        <f>IF(G385='База 2009'!AY394,"ДА","ПРОверитЬ")</f>
        <v>ДА</v>
      </c>
    </row>
    <row r="386" spans="1:58">
      <c r="A386" s="31">
        <v>384</v>
      </c>
      <c r="B386" s="9" t="s">
        <v>792</v>
      </c>
      <c r="C386" s="6" t="s">
        <v>14</v>
      </c>
      <c r="D386" s="10">
        <v>100</v>
      </c>
      <c r="E386" s="14" t="s">
        <v>12</v>
      </c>
      <c r="F386" s="10">
        <v>60</v>
      </c>
      <c r="G386" s="32">
        <v>0</v>
      </c>
      <c r="H386" s="32">
        <v>300</v>
      </c>
      <c r="I386" s="33"/>
      <c r="J386" s="33"/>
      <c r="K386" s="33"/>
      <c r="L386" s="33"/>
      <c r="M386" s="33"/>
      <c r="N386" s="33"/>
      <c r="O386" s="33"/>
      <c r="P386" s="32">
        <f t="shared" si="108"/>
        <v>300</v>
      </c>
      <c r="Q386" s="33"/>
      <c r="R386" s="32">
        <f t="shared" si="121"/>
        <v>300</v>
      </c>
      <c r="S386" s="32">
        <v>300</v>
      </c>
      <c r="T386" s="33"/>
      <c r="U386" s="33"/>
      <c r="V386" s="33"/>
      <c r="W386" s="33"/>
      <c r="X386" s="33"/>
      <c r="Y386" s="33"/>
      <c r="Z386" s="33"/>
      <c r="AA386" s="32">
        <f t="shared" si="109"/>
        <v>300</v>
      </c>
      <c r="AB386" s="33"/>
      <c r="AC386" s="32">
        <f t="shared" si="110"/>
        <v>600</v>
      </c>
      <c r="AD386" s="99">
        <v>220</v>
      </c>
      <c r="AE386" s="100"/>
      <c r="AF386" s="100"/>
      <c r="AG386" s="100"/>
      <c r="AH386" s="100"/>
      <c r="AI386" s="100"/>
      <c r="AJ386" s="100"/>
      <c r="AK386" s="100"/>
      <c r="AL386" s="99">
        <f t="shared" si="125"/>
        <v>220</v>
      </c>
      <c r="AM386" s="100">
        <v>1000</v>
      </c>
      <c r="AN386" s="99">
        <f t="shared" si="111"/>
        <v>-180</v>
      </c>
      <c r="AO386" s="99">
        <f t="shared" si="124"/>
        <v>180</v>
      </c>
      <c r="AP386" s="100"/>
      <c r="AQ386" s="100"/>
      <c r="AR386" s="100"/>
      <c r="AS386" s="100"/>
      <c r="AT386" s="100"/>
      <c r="AU386" s="100"/>
      <c r="AV386" s="100"/>
      <c r="AW386" s="99">
        <f t="shared" si="112"/>
        <v>180</v>
      </c>
      <c r="AX386" s="100"/>
      <c r="AY386" s="100">
        <f t="shared" si="113"/>
        <v>0</v>
      </c>
      <c r="BB386" s="103" t="str">
        <f t="shared" si="114"/>
        <v>Расчёт за 2010</v>
      </c>
      <c r="BF386" s="27" t="str">
        <f>IF(G386='База 2009'!AY395,"ДА","ПРОверитЬ")</f>
        <v>ДА</v>
      </c>
    </row>
    <row r="387" spans="1:58">
      <c r="A387" s="31">
        <v>385</v>
      </c>
      <c r="B387" s="9" t="s">
        <v>794</v>
      </c>
      <c r="C387" s="6" t="s">
        <v>14</v>
      </c>
      <c r="D387" s="10">
        <v>105</v>
      </c>
      <c r="E387" s="14" t="s">
        <v>796</v>
      </c>
      <c r="F387" s="10">
        <v>125</v>
      </c>
      <c r="G387" s="32">
        <v>0</v>
      </c>
      <c r="H387" s="32">
        <f t="shared" ref="H387:H392" si="126">F387*3</f>
        <v>375</v>
      </c>
      <c r="I387" s="33"/>
      <c r="J387" s="33"/>
      <c r="K387" s="33"/>
      <c r="L387" s="33"/>
      <c r="M387" s="33"/>
      <c r="N387" s="33"/>
      <c r="O387" s="33"/>
      <c r="P387" s="32">
        <f t="shared" ref="P387:P393" si="127">SUM(H387:O387)</f>
        <v>375</v>
      </c>
      <c r="Q387" s="33"/>
      <c r="R387" s="32">
        <f t="shared" si="121"/>
        <v>375</v>
      </c>
      <c r="S387" s="32">
        <f>F387*3</f>
        <v>375</v>
      </c>
      <c r="T387" s="33"/>
      <c r="U387" s="33"/>
      <c r="V387" s="33"/>
      <c r="W387" s="33"/>
      <c r="X387" s="33"/>
      <c r="Y387" s="33"/>
      <c r="Z387" s="33"/>
      <c r="AA387" s="32">
        <f t="shared" ref="AA387:AA393" si="128">SUM(S387:Z387)</f>
        <v>375</v>
      </c>
      <c r="AB387" s="33"/>
      <c r="AC387" s="32">
        <f>R387+AA387-AB387</f>
        <v>750</v>
      </c>
      <c r="AD387" s="99">
        <f t="shared" ref="AD387:AD393" si="129">$F387*3</f>
        <v>375</v>
      </c>
      <c r="AE387" s="100"/>
      <c r="AF387" s="100"/>
      <c r="AG387" s="100"/>
      <c r="AH387" s="100"/>
      <c r="AI387" s="100"/>
      <c r="AJ387" s="100"/>
      <c r="AK387" s="100"/>
      <c r="AL387" s="99">
        <f t="shared" si="125"/>
        <v>375</v>
      </c>
      <c r="AM387" s="100"/>
      <c r="AN387" s="99">
        <f>AC387+AL387-AM387</f>
        <v>1125</v>
      </c>
      <c r="AO387" s="99">
        <f t="shared" si="124"/>
        <v>375</v>
      </c>
      <c r="AP387" s="100"/>
      <c r="AQ387" s="100"/>
      <c r="AR387" s="100"/>
      <c r="AS387" s="100"/>
      <c r="AT387" s="100"/>
      <c r="AU387" s="100"/>
      <c r="AV387" s="100"/>
      <c r="AW387" s="99">
        <f t="shared" ref="AW387:AW393" si="130">SUM(AO387:AV387)</f>
        <v>375</v>
      </c>
      <c r="AX387" s="100">
        <v>1450</v>
      </c>
      <c r="AY387" s="100">
        <f t="shared" ref="AY387:AY393" si="131">AN387+AW387-AX387</f>
        <v>50</v>
      </c>
      <c r="BB387" s="103" t="str">
        <f>IF(AY387=0,"Расчёт за 2010",IF(AY387&lt;0,"Предоплата за 2011","Долг"))</f>
        <v>Долг</v>
      </c>
      <c r="BF387" s="27" t="str">
        <f>IF(G387='База 2009'!AY396,"ДА","ПРОверитЬ")</f>
        <v>ПРОверитЬ</v>
      </c>
    </row>
    <row r="388" spans="1:58">
      <c r="A388" s="31">
        <v>386</v>
      </c>
      <c r="B388" s="9" t="s">
        <v>797</v>
      </c>
      <c r="C388" s="6" t="s">
        <v>14</v>
      </c>
      <c r="D388" s="10">
        <v>120</v>
      </c>
      <c r="E388" s="14" t="s">
        <v>12</v>
      </c>
      <c r="F388" s="10">
        <v>120</v>
      </c>
      <c r="G388" s="99">
        <v>720</v>
      </c>
      <c r="H388" s="32">
        <f t="shared" si="126"/>
        <v>360</v>
      </c>
      <c r="I388" s="100"/>
      <c r="J388" s="100"/>
      <c r="K388" s="100"/>
      <c r="L388" s="100"/>
      <c r="M388" s="100"/>
      <c r="N388" s="100"/>
      <c r="O388" s="100"/>
      <c r="P388" s="99">
        <f t="shared" si="127"/>
        <v>360</v>
      </c>
      <c r="Q388" s="100"/>
      <c r="R388" s="99">
        <f t="shared" si="121"/>
        <v>1080</v>
      </c>
      <c r="S388" s="99">
        <v>0</v>
      </c>
      <c r="T388" s="100"/>
      <c r="U388" s="100"/>
      <c r="V388" s="100"/>
      <c r="W388" s="100"/>
      <c r="X388" s="100"/>
      <c r="Y388" s="100"/>
      <c r="Z388" s="100"/>
      <c r="AA388" s="99">
        <f t="shared" si="128"/>
        <v>0</v>
      </c>
      <c r="AB388" s="100">
        <v>720</v>
      </c>
      <c r="AC388" s="99">
        <f>R388+AA388-AB388</f>
        <v>360</v>
      </c>
      <c r="AD388" s="99">
        <f t="shared" si="129"/>
        <v>360</v>
      </c>
      <c r="AE388" s="100">
        <v>50</v>
      </c>
      <c r="AF388" s="100"/>
      <c r="AG388" s="100"/>
      <c r="AH388" s="100"/>
      <c r="AI388" s="100"/>
      <c r="AJ388" s="100"/>
      <c r="AK388" s="100"/>
      <c r="AL388" s="99">
        <f t="shared" si="125"/>
        <v>410</v>
      </c>
      <c r="AM388" s="100"/>
      <c r="AN388" s="99">
        <f>AC388+AL388-AM388</f>
        <v>770</v>
      </c>
      <c r="AO388" s="99">
        <f t="shared" si="124"/>
        <v>360</v>
      </c>
      <c r="AP388" s="100"/>
      <c r="AQ388" s="100"/>
      <c r="AR388" s="100"/>
      <c r="AS388" s="100"/>
      <c r="AT388" s="100"/>
      <c r="AU388" s="100"/>
      <c r="AV388" s="100"/>
      <c r="AW388" s="99">
        <f t="shared" si="130"/>
        <v>360</v>
      </c>
      <c r="AX388" s="100">
        <v>1130</v>
      </c>
      <c r="AY388" s="100">
        <f t="shared" si="131"/>
        <v>0</v>
      </c>
      <c r="BB388" s="103" t="str">
        <f>IF(AY388=0,"Расчёт за 2010",IF(AY388&lt;0,"Предоплата за 2011","Долг"))</f>
        <v>Расчёт за 2010</v>
      </c>
      <c r="BF388" s="27" t="str">
        <f>IF(G388='База 2009'!AY397,"ДА","ПРОверитЬ")</f>
        <v>ПРОверитЬ</v>
      </c>
    </row>
    <row r="389" spans="1:58">
      <c r="A389" s="31">
        <v>387</v>
      </c>
      <c r="B389" s="5" t="s">
        <v>799</v>
      </c>
      <c r="C389" s="6" t="s">
        <v>10</v>
      </c>
      <c r="D389" s="7">
        <v>140</v>
      </c>
      <c r="E389" s="14" t="s">
        <v>111</v>
      </c>
      <c r="F389" s="7">
        <v>140</v>
      </c>
      <c r="G389" s="32">
        <v>0</v>
      </c>
      <c r="H389" s="32">
        <f t="shared" si="126"/>
        <v>420</v>
      </c>
      <c r="I389" s="33"/>
      <c r="J389" s="33"/>
      <c r="K389" s="33"/>
      <c r="L389" s="33"/>
      <c r="M389" s="33"/>
      <c r="N389" s="33"/>
      <c r="O389" s="33"/>
      <c r="P389" s="32">
        <f t="shared" si="127"/>
        <v>420</v>
      </c>
      <c r="Q389" s="33">
        <v>420</v>
      </c>
      <c r="R389" s="32">
        <f t="shared" si="121"/>
        <v>0</v>
      </c>
      <c r="S389" s="32">
        <f>F389*3</f>
        <v>420</v>
      </c>
      <c r="T389" s="33"/>
      <c r="U389" s="33"/>
      <c r="V389" s="33"/>
      <c r="W389" s="33"/>
      <c r="X389" s="33"/>
      <c r="Y389" s="33"/>
      <c r="Z389" s="33"/>
      <c r="AA389" s="32">
        <f t="shared" si="128"/>
        <v>420</v>
      </c>
      <c r="AB389" s="33">
        <v>420</v>
      </c>
      <c r="AC389" s="32">
        <f>R389+AA389-AB389</f>
        <v>0</v>
      </c>
      <c r="AD389" s="99">
        <f t="shared" si="129"/>
        <v>420</v>
      </c>
      <c r="AE389" s="100"/>
      <c r="AF389" s="100"/>
      <c r="AG389" s="100"/>
      <c r="AH389" s="100"/>
      <c r="AI389" s="100"/>
      <c r="AJ389" s="100"/>
      <c r="AK389" s="100"/>
      <c r="AL389" s="99">
        <f t="shared" si="125"/>
        <v>420</v>
      </c>
      <c r="AM389" s="100"/>
      <c r="AN389" s="99">
        <f>AC389+AL389-AM389</f>
        <v>420</v>
      </c>
      <c r="AO389" s="99">
        <f t="shared" si="124"/>
        <v>420</v>
      </c>
      <c r="AP389" s="100"/>
      <c r="AQ389" s="100"/>
      <c r="AR389" s="100"/>
      <c r="AS389" s="100"/>
      <c r="AT389" s="100"/>
      <c r="AU389" s="100"/>
      <c r="AV389" s="100"/>
      <c r="AW389" s="99">
        <f t="shared" si="130"/>
        <v>420</v>
      </c>
      <c r="AX389" s="100">
        <v>840</v>
      </c>
      <c r="AY389" s="100">
        <f t="shared" si="131"/>
        <v>0</v>
      </c>
      <c r="BB389" s="103" t="str">
        <f>IF(AY389=0,"Расчёт за 2010",IF(AY389&lt;0,"Предоплата за 2011","Долг"))</f>
        <v>Расчёт за 2010</v>
      </c>
      <c r="BF389" s="27" t="str">
        <f>IF(G389='База 2009'!AY398,"ДА","ПРОверитЬ")</f>
        <v>ПРОверитЬ</v>
      </c>
    </row>
    <row r="390" spans="1:58">
      <c r="A390" s="31">
        <v>388</v>
      </c>
      <c r="B390" s="5" t="s">
        <v>993</v>
      </c>
      <c r="C390" s="6" t="s">
        <v>14</v>
      </c>
      <c r="D390" s="10"/>
      <c r="E390" s="14" t="s">
        <v>994</v>
      </c>
      <c r="F390" s="10">
        <v>50</v>
      </c>
      <c r="G390" s="32">
        <v>150</v>
      </c>
      <c r="H390" s="32">
        <f t="shared" si="126"/>
        <v>150</v>
      </c>
      <c r="I390" s="33"/>
      <c r="J390" s="33"/>
      <c r="K390" s="33"/>
      <c r="L390" s="33"/>
      <c r="M390" s="33"/>
      <c r="N390" s="33"/>
      <c r="O390" s="33"/>
      <c r="P390" s="32">
        <f t="shared" si="127"/>
        <v>150</v>
      </c>
      <c r="Q390" s="33"/>
      <c r="R390" s="32">
        <f t="shared" si="121"/>
        <v>300</v>
      </c>
      <c r="S390" s="32">
        <f>F390*3</f>
        <v>150</v>
      </c>
      <c r="T390" s="33"/>
      <c r="U390" s="33"/>
      <c r="V390" s="33"/>
      <c r="W390" s="33"/>
      <c r="X390" s="33"/>
      <c r="Y390" s="33"/>
      <c r="Z390" s="33"/>
      <c r="AA390" s="32">
        <f t="shared" si="128"/>
        <v>150</v>
      </c>
      <c r="AB390" s="33"/>
      <c r="AC390" s="32">
        <f>R390+AA390-AB390</f>
        <v>450</v>
      </c>
      <c r="AD390" s="99">
        <f t="shared" si="129"/>
        <v>150</v>
      </c>
      <c r="AE390" s="100"/>
      <c r="AF390" s="100"/>
      <c r="AG390" s="100"/>
      <c r="AH390" s="100"/>
      <c r="AI390" s="100"/>
      <c r="AJ390" s="100"/>
      <c r="AK390" s="100"/>
      <c r="AL390" s="99">
        <f t="shared" si="125"/>
        <v>150</v>
      </c>
      <c r="AM390" s="100">
        <v>600</v>
      </c>
      <c r="AN390" s="99">
        <f>AC390+AL390-AM390</f>
        <v>0</v>
      </c>
      <c r="AO390" s="99">
        <f t="shared" si="124"/>
        <v>150</v>
      </c>
      <c r="AP390" s="100"/>
      <c r="AQ390" s="100"/>
      <c r="AR390" s="100"/>
      <c r="AS390" s="100"/>
      <c r="AT390" s="100"/>
      <c r="AU390" s="100"/>
      <c r="AV390" s="100"/>
      <c r="AW390" s="99">
        <f t="shared" si="130"/>
        <v>150</v>
      </c>
      <c r="AX390" s="100"/>
      <c r="AY390" s="100">
        <f t="shared" si="131"/>
        <v>150</v>
      </c>
      <c r="BB390" s="103" t="str">
        <f>IF(AY390=0,"Расчёт за 2010",IF(AY390&lt;0,"Предоплата за 2011","Долг"))</f>
        <v>Долг</v>
      </c>
      <c r="BF390" s="27" t="str">
        <f>IF(G390='База 2009'!AY399,"ДА","ПРОверитЬ")</f>
        <v>ПРОверитЬ</v>
      </c>
    </row>
    <row r="391" spans="1:58">
      <c r="A391" s="31">
        <v>389</v>
      </c>
      <c r="B391" s="9" t="s">
        <v>801</v>
      </c>
      <c r="C391" s="6" t="s">
        <v>23</v>
      </c>
      <c r="D391" s="10">
        <v>70</v>
      </c>
      <c r="E391" s="14" t="s">
        <v>12</v>
      </c>
      <c r="F391" s="10">
        <v>70</v>
      </c>
      <c r="G391" s="32">
        <v>0</v>
      </c>
      <c r="H391" s="32">
        <f t="shared" si="126"/>
        <v>210</v>
      </c>
      <c r="I391" s="33"/>
      <c r="J391" s="33"/>
      <c r="K391" s="33"/>
      <c r="L391" s="33"/>
      <c r="M391" s="33"/>
      <c r="N391" s="33"/>
      <c r="O391" s="33"/>
      <c r="P391" s="32">
        <f t="shared" si="127"/>
        <v>210</v>
      </c>
      <c r="Q391" s="33">
        <v>210</v>
      </c>
      <c r="R391" s="32">
        <f t="shared" si="121"/>
        <v>0</v>
      </c>
      <c r="S391" s="32">
        <f>F391*3</f>
        <v>210</v>
      </c>
      <c r="T391" s="33"/>
      <c r="U391" s="33"/>
      <c r="V391" s="33"/>
      <c r="W391" s="33"/>
      <c r="X391" s="33"/>
      <c r="Y391" s="33"/>
      <c r="Z391" s="33"/>
      <c r="AA391" s="32">
        <f t="shared" si="128"/>
        <v>210</v>
      </c>
      <c r="AB391" s="33">
        <v>210</v>
      </c>
      <c r="AC391" s="32">
        <f>R391+AA391-AB391</f>
        <v>0</v>
      </c>
      <c r="AD391" s="99">
        <f t="shared" si="129"/>
        <v>210</v>
      </c>
      <c r="AE391" s="100"/>
      <c r="AF391" s="100"/>
      <c r="AG391" s="100"/>
      <c r="AH391" s="100"/>
      <c r="AI391" s="100"/>
      <c r="AJ391" s="100"/>
      <c r="AK391" s="100"/>
      <c r="AL391" s="99">
        <f t="shared" si="125"/>
        <v>210</v>
      </c>
      <c r="AM391" s="100">
        <v>210</v>
      </c>
      <c r="AN391" s="99">
        <f>AC391+AL391-AM391</f>
        <v>0</v>
      </c>
      <c r="AO391" s="99">
        <f t="shared" si="124"/>
        <v>210</v>
      </c>
      <c r="AP391" s="100"/>
      <c r="AQ391" s="100"/>
      <c r="AR391" s="100"/>
      <c r="AS391" s="100"/>
      <c r="AT391" s="100"/>
      <c r="AU391" s="100"/>
      <c r="AV391" s="100"/>
      <c r="AW391" s="99">
        <f t="shared" si="130"/>
        <v>210</v>
      </c>
      <c r="AX391" s="100">
        <v>210</v>
      </c>
      <c r="AY391" s="100">
        <f t="shared" si="131"/>
        <v>0</v>
      </c>
      <c r="BB391" s="103" t="str">
        <f>IF(AY391=0,"Расчёт за 2010",IF(AY391&lt;0,"Предоплата за 2011","Долг"))</f>
        <v>Расчёт за 2010</v>
      </c>
    </row>
    <row r="392" spans="1:58">
      <c r="A392" s="31"/>
      <c r="B392" s="9" t="s">
        <v>751</v>
      </c>
      <c r="C392" s="6" t="s">
        <v>14</v>
      </c>
      <c r="D392" s="10"/>
      <c r="E392" s="14"/>
      <c r="F392" s="10">
        <v>70</v>
      </c>
      <c r="G392" s="32"/>
      <c r="H392" s="32">
        <f t="shared" si="126"/>
        <v>210</v>
      </c>
      <c r="I392" s="33"/>
      <c r="J392" s="33"/>
      <c r="K392" s="33"/>
      <c r="L392" s="33"/>
      <c r="M392" s="33"/>
      <c r="N392" s="33"/>
      <c r="O392" s="33"/>
      <c r="P392" s="32">
        <f t="shared" si="127"/>
        <v>210</v>
      </c>
      <c r="Q392" s="33"/>
      <c r="R392" s="32"/>
      <c r="S392" s="32">
        <f>F392*3</f>
        <v>210</v>
      </c>
      <c r="T392" s="33"/>
      <c r="U392" s="33"/>
      <c r="V392" s="33"/>
      <c r="W392" s="33"/>
      <c r="X392" s="33"/>
      <c r="Y392" s="33"/>
      <c r="Z392" s="33"/>
      <c r="AA392" s="32">
        <f t="shared" si="128"/>
        <v>210</v>
      </c>
      <c r="AB392" s="33"/>
      <c r="AC392" s="32"/>
      <c r="AD392" s="99">
        <f t="shared" si="129"/>
        <v>210</v>
      </c>
      <c r="AE392" s="100"/>
      <c r="AF392" s="100"/>
      <c r="AG392" s="100"/>
      <c r="AH392" s="100"/>
      <c r="AI392" s="100"/>
      <c r="AJ392" s="100"/>
      <c r="AK392" s="100"/>
      <c r="AL392" s="99">
        <f t="shared" si="125"/>
        <v>210</v>
      </c>
      <c r="AM392" s="100"/>
      <c r="AN392" s="99"/>
      <c r="AO392" s="99">
        <v>0</v>
      </c>
      <c r="AP392" s="100"/>
      <c r="AQ392" s="100"/>
      <c r="AR392" s="100"/>
      <c r="AS392" s="100"/>
      <c r="AT392" s="100"/>
      <c r="AU392" s="100"/>
      <c r="AV392" s="100"/>
      <c r="AW392" s="99">
        <f t="shared" si="130"/>
        <v>0</v>
      </c>
      <c r="AX392" s="100">
        <v>210</v>
      </c>
      <c r="AY392" s="100">
        <f t="shared" si="131"/>
        <v>-210</v>
      </c>
    </row>
    <row r="393" spans="1:58">
      <c r="A393" s="31"/>
      <c r="B393" s="9"/>
      <c r="C393" s="6"/>
      <c r="D393" s="10"/>
      <c r="E393" s="14" t="s">
        <v>949</v>
      </c>
      <c r="F393" s="10">
        <v>0</v>
      </c>
      <c r="G393" s="32"/>
      <c r="H393" s="32">
        <v>0</v>
      </c>
      <c r="I393" s="33"/>
      <c r="J393" s="33"/>
      <c r="K393" s="33"/>
      <c r="L393" s="33"/>
      <c r="M393" s="33"/>
      <c r="N393" s="33"/>
      <c r="O393" s="33"/>
      <c r="P393" s="32">
        <f t="shared" si="127"/>
        <v>0</v>
      </c>
      <c r="Q393" s="33"/>
      <c r="R393" s="32">
        <f>G393+P393-Q393</f>
        <v>0</v>
      </c>
      <c r="S393" s="32">
        <v>0</v>
      </c>
      <c r="T393" s="33"/>
      <c r="U393" s="33"/>
      <c r="V393" s="33"/>
      <c r="W393" s="33"/>
      <c r="X393" s="33"/>
      <c r="Y393" s="33"/>
      <c r="Z393" s="33"/>
      <c r="AA393" s="32">
        <f t="shared" si="128"/>
        <v>0</v>
      </c>
      <c r="AB393" s="33"/>
      <c r="AC393" s="32">
        <f>R393+AA393-AB393</f>
        <v>0</v>
      </c>
      <c r="AD393" s="32">
        <f t="shared" si="129"/>
        <v>0</v>
      </c>
      <c r="AE393" s="33"/>
      <c r="AF393" s="33"/>
      <c r="AG393" s="33"/>
      <c r="AH393" s="33"/>
      <c r="AI393" s="33"/>
      <c r="AJ393" s="33"/>
      <c r="AK393" s="33"/>
      <c r="AL393" s="32">
        <f>SUM(AD393:AK393)</f>
        <v>0</v>
      </c>
      <c r="AM393" s="33"/>
      <c r="AN393" s="32">
        <f>AC393+AL393-AM393</f>
        <v>0</v>
      </c>
      <c r="AO393" s="32">
        <f>$F393*3</f>
        <v>0</v>
      </c>
      <c r="AP393" s="33"/>
      <c r="AQ393" s="33"/>
      <c r="AR393" s="33"/>
      <c r="AS393" s="33"/>
      <c r="AT393" s="33"/>
      <c r="AU393" s="33"/>
      <c r="AV393" s="33"/>
      <c r="AW393" s="32">
        <f t="shared" si="130"/>
        <v>0</v>
      </c>
      <c r="AX393" s="33"/>
      <c r="AY393" s="33">
        <f t="shared" si="131"/>
        <v>0</v>
      </c>
    </row>
    <row r="394" spans="1:58">
      <c r="G394" s="32">
        <f t="shared" ref="G394:S394" si="132">SUM(G3:G393)</f>
        <v>97281.3</v>
      </c>
      <c r="H394" s="32">
        <f t="shared" si="132"/>
        <v>136964</v>
      </c>
      <c r="I394" s="32">
        <f t="shared" si="132"/>
        <v>1670</v>
      </c>
      <c r="J394" s="32">
        <f t="shared" si="132"/>
        <v>1616</v>
      </c>
      <c r="K394" s="32">
        <f t="shared" si="132"/>
        <v>13868</v>
      </c>
      <c r="L394" s="32">
        <f t="shared" si="132"/>
        <v>3170</v>
      </c>
      <c r="M394" s="32">
        <f t="shared" si="132"/>
        <v>1270</v>
      </c>
      <c r="N394" s="32">
        <f t="shared" si="132"/>
        <v>0</v>
      </c>
      <c r="O394" s="32">
        <f t="shared" si="132"/>
        <v>150</v>
      </c>
      <c r="P394" s="32">
        <f t="shared" si="132"/>
        <v>158708</v>
      </c>
      <c r="Q394" s="32">
        <f t="shared" si="132"/>
        <v>213046.5</v>
      </c>
      <c r="R394" s="32">
        <f t="shared" si="132"/>
        <v>42732.800000000003</v>
      </c>
      <c r="S394" s="32">
        <f t="shared" si="132"/>
        <v>137142</v>
      </c>
      <c r="T394" s="32">
        <f t="shared" ref="T394:AY394" si="133">SUM(T3:T393)</f>
        <v>2110</v>
      </c>
      <c r="U394" s="32">
        <f t="shared" si="133"/>
        <v>5925.5</v>
      </c>
      <c r="V394" s="32">
        <f t="shared" si="133"/>
        <v>38201</v>
      </c>
      <c r="W394" s="32">
        <f t="shared" si="133"/>
        <v>115</v>
      </c>
      <c r="X394" s="32">
        <f t="shared" si="133"/>
        <v>150</v>
      </c>
      <c r="Y394" s="32">
        <f t="shared" si="133"/>
        <v>1220</v>
      </c>
      <c r="Z394" s="32">
        <f t="shared" si="133"/>
        <v>470</v>
      </c>
      <c r="AA394" s="32">
        <f t="shared" si="133"/>
        <v>185333.5</v>
      </c>
      <c r="AB394" s="32">
        <f t="shared" si="133"/>
        <v>151822.5</v>
      </c>
      <c r="AC394" s="32">
        <f t="shared" si="133"/>
        <v>76033.8</v>
      </c>
      <c r="AD394" s="32">
        <f t="shared" si="133"/>
        <v>136369</v>
      </c>
      <c r="AE394" s="32">
        <f t="shared" si="133"/>
        <v>1350</v>
      </c>
      <c r="AF394" s="32">
        <f t="shared" si="133"/>
        <v>3408</v>
      </c>
      <c r="AG394" s="32">
        <f t="shared" si="133"/>
        <v>4456</v>
      </c>
      <c r="AH394" s="32">
        <f t="shared" si="133"/>
        <v>0</v>
      </c>
      <c r="AI394" s="32">
        <f t="shared" si="133"/>
        <v>750</v>
      </c>
      <c r="AJ394" s="32">
        <f t="shared" si="133"/>
        <v>0</v>
      </c>
      <c r="AK394" s="32">
        <f t="shared" si="133"/>
        <v>845</v>
      </c>
      <c r="AL394" s="32">
        <f t="shared" si="133"/>
        <v>147178</v>
      </c>
      <c r="AM394" s="32">
        <f t="shared" si="133"/>
        <v>167334</v>
      </c>
      <c r="AN394" s="32">
        <f t="shared" si="133"/>
        <v>55667.8</v>
      </c>
      <c r="AO394" s="32">
        <f t="shared" si="133"/>
        <v>134734</v>
      </c>
      <c r="AP394" s="32">
        <f t="shared" si="133"/>
        <v>1630</v>
      </c>
      <c r="AQ394" s="32">
        <f t="shared" si="133"/>
        <v>4067</v>
      </c>
      <c r="AR394" s="32">
        <f t="shared" si="133"/>
        <v>11732</v>
      </c>
      <c r="AS394" s="32">
        <f t="shared" si="133"/>
        <v>0</v>
      </c>
      <c r="AT394" s="32">
        <f t="shared" si="133"/>
        <v>900</v>
      </c>
      <c r="AU394" s="32">
        <f t="shared" si="133"/>
        <v>0</v>
      </c>
      <c r="AV394" s="32">
        <f t="shared" si="133"/>
        <v>604</v>
      </c>
      <c r="AW394" s="32">
        <f t="shared" si="133"/>
        <v>153667</v>
      </c>
      <c r="AX394" s="32">
        <f t="shared" si="133"/>
        <v>149708.5</v>
      </c>
      <c r="AY394" s="32">
        <f t="shared" si="133"/>
        <v>59626.3</v>
      </c>
      <c r="BA394" s="65" t="s">
        <v>1001</v>
      </c>
      <c r="BB394" s="66">
        <f>COUNTIF(BB3:BB387,"долги")</f>
        <v>0</v>
      </c>
      <c r="BC394" s="67">
        <f>BB394*100/399</f>
        <v>0</v>
      </c>
      <c r="BD394" s="27" t="s">
        <v>1002</v>
      </c>
      <c r="BE394" s="27">
        <f>COUNTIF(C3:C387,"Baza 2")-COUNTIF(BB3:BB387,"долги")</f>
        <v>146</v>
      </c>
    </row>
    <row r="395" spans="1:58">
      <c r="Q395" s="61" t="str">
        <f>CONCATENATE(ROUND(Q394*100/P394,2),"%")</f>
        <v>134,24%</v>
      </c>
      <c r="AB395" s="61" t="str">
        <f>CONCATENATE(ROUND(AB394*100/AA394,2),"%")</f>
        <v>81,92%</v>
      </c>
      <c r="AM395" s="61" t="str">
        <f>CONCATENATE(ROUND(AM394*100/AL394,2),"%")</f>
        <v>113,69%</v>
      </c>
      <c r="AX395" s="61" t="str">
        <f>CONCATENATE(ROUND(AX394*100/AW394,2),"%")</f>
        <v>97,42%</v>
      </c>
      <c r="AY395" s="32">
        <f>AX394*100/AY394</f>
        <v>251.07796391860637</v>
      </c>
    </row>
    <row r="396" spans="1:58">
      <c r="K396" s="843" t="s">
        <v>1044</v>
      </c>
      <c r="L396" s="844"/>
      <c r="M396" s="844"/>
      <c r="N396" s="844"/>
      <c r="O396" s="845"/>
      <c r="P396" s="82">
        <f>G394</f>
        <v>97281.3</v>
      </c>
      <c r="Q396" s="83"/>
      <c r="AB396" s="83"/>
      <c r="AM396" s="83"/>
      <c r="AX396" s="83"/>
      <c r="AY396" s="79"/>
    </row>
    <row r="397" spans="1:58">
      <c r="A397" s="78" t="str">
        <f>CONCATENATE("Всего должны ",COUNTIF($G$3:$G$388,"&gt;0")," АО. Общая сумма ",SUMIF($G$3:$G$393,"&gt;0",$G$3:$G$393)," лей")</f>
        <v>Всего должны 102 АО. Общая сумма 113414,3 лей</v>
      </c>
      <c r="B397" s="25"/>
      <c r="C397" s="24"/>
      <c r="D397" s="26"/>
      <c r="E397" s="2"/>
      <c r="F397" s="79"/>
      <c r="H397" s="28"/>
      <c r="K397" s="843" t="s">
        <v>1040</v>
      </c>
      <c r="L397" s="844"/>
      <c r="M397" s="844"/>
      <c r="N397" s="844"/>
      <c r="O397" s="845"/>
      <c r="P397" s="84">
        <f>SUM(P$3:P$393)</f>
        <v>158708</v>
      </c>
      <c r="Q397" s="80"/>
      <c r="S397" s="28"/>
      <c r="Z397" s="27"/>
      <c r="AA397" s="28"/>
      <c r="AB397" s="27"/>
      <c r="AD397" s="28"/>
      <c r="AK397" s="27"/>
      <c r="AL397" s="28"/>
      <c r="AM397" s="27"/>
      <c r="AO397" s="28"/>
      <c r="AV397" s="27"/>
      <c r="AW397" s="28"/>
      <c r="AY397" s="108">
        <f>AY394-AV406</f>
        <v>8288.5</v>
      </c>
    </row>
    <row r="398" spans="1:58">
      <c r="A398" s="78" t="str">
        <f>CONCATENATE("Переплатили ",COUNTIF($G$3:$G$388,"&lt;0")," АО. Общая сумма ",SUMIF($G$3:$G$393,"&lt;0",$G$3:$G$393)," лей")</f>
        <v>Переплатили 37 АО. Общая сумма -16133 лей</v>
      </c>
      <c r="B398" s="25"/>
      <c r="C398" s="24"/>
      <c r="D398" s="26"/>
      <c r="E398" s="2"/>
      <c r="F398" s="79"/>
      <c r="H398" s="28"/>
      <c r="K398" s="846" t="s">
        <v>1046</v>
      </c>
      <c r="L398" s="847"/>
      <c r="M398" s="847"/>
      <c r="N398" s="847"/>
      <c r="O398" s="848"/>
      <c r="P398" s="85">
        <f>P$397-SUM(H$3:H$393)</f>
        <v>21744</v>
      </c>
      <c r="Q398" s="80"/>
      <c r="S398" s="28"/>
      <c r="Z398" s="27"/>
      <c r="AA398" s="28"/>
      <c r="AB398" s="27"/>
      <c r="AD398" s="28"/>
      <c r="AK398" s="27"/>
      <c r="AL398" s="28"/>
      <c r="AM398" s="27"/>
      <c r="AO398" s="28"/>
      <c r="AP398" s="28" t="str">
        <f>CONCATENATE("Всего АО - ")</f>
        <v xml:space="preserve">Всего АО - </v>
      </c>
      <c r="AS398" s="28">
        <f>COUNTIF(B3:B391,"&lt;&gt;")</f>
        <v>389</v>
      </c>
      <c r="AV398" s="27"/>
      <c r="AW398" s="28"/>
      <c r="AY398" s="27"/>
    </row>
    <row r="399" spans="1:58">
      <c r="A399" s="78" t="str">
        <f>CONCATENATE("Полный расчёт у ",COUNTIF($G$3:$G$388,"=0")," АО")</f>
        <v>Полный расчёт у 246 АО</v>
      </c>
      <c r="B399" s="25"/>
      <c r="C399" s="24"/>
      <c r="D399" s="26"/>
      <c r="E399" s="2"/>
      <c r="F399" s="27"/>
      <c r="H399" s="28"/>
      <c r="K399" s="88" t="s">
        <v>1041</v>
      </c>
      <c r="L399" s="89"/>
      <c r="M399" s="89"/>
      <c r="N399" s="89"/>
      <c r="O399" s="89"/>
      <c r="P399" s="81">
        <f>SUM(Q$3:Q$393)</f>
        <v>213046.5</v>
      </c>
      <c r="Q399" s="80"/>
      <c r="S399" s="28"/>
      <c r="Z399" s="27"/>
      <c r="AA399" s="28"/>
      <c r="AB399" s="27"/>
      <c r="AD399" s="28"/>
      <c r="AK399" s="27"/>
      <c r="AL399" s="28"/>
      <c r="AM399" s="27"/>
      <c r="AO399" s="28"/>
      <c r="AP399" s="28" t="s">
        <v>1004</v>
      </c>
      <c r="AS399" s="28">
        <f>COUNTIF(BB3:BB389,"Долг")</f>
        <v>67</v>
      </c>
      <c r="AV399" s="27"/>
      <c r="AW399" s="28"/>
      <c r="AY399" s="27"/>
    </row>
    <row r="400" spans="1:58">
      <c r="K400" s="87" t="s">
        <v>1045</v>
      </c>
      <c r="L400" s="90"/>
      <c r="M400" s="90"/>
      <c r="N400" s="90"/>
      <c r="O400" s="90"/>
      <c r="P400" s="86" t="str">
        <f>CONCATENATE(ROUND(P$399*100/P$397,2),"%")</f>
        <v>134,24%</v>
      </c>
      <c r="AQ400" s="28" t="s">
        <v>1005</v>
      </c>
      <c r="AT400" s="852">
        <f>AW394</f>
        <v>153667</v>
      </c>
      <c r="AU400" s="852"/>
    </row>
    <row r="401" spans="1:52">
      <c r="K401" s="105"/>
      <c r="L401" s="106"/>
      <c r="M401" s="106"/>
      <c r="N401" s="106"/>
      <c r="O401" s="106"/>
      <c r="P401" s="107"/>
      <c r="AS401" s="854" t="s">
        <v>1082</v>
      </c>
      <c r="AT401" s="854"/>
      <c r="AU401" s="68"/>
      <c r="AV401" s="854" t="s">
        <v>1083</v>
      </c>
      <c r="AW401" s="854"/>
    </row>
    <row r="402" spans="1:52">
      <c r="K402" s="105"/>
      <c r="L402" s="106"/>
      <c r="M402" s="106"/>
      <c r="N402" s="106"/>
      <c r="O402" s="106"/>
      <c r="P402" s="107"/>
      <c r="AQ402" s="72" t="s">
        <v>1008</v>
      </c>
      <c r="AR402" s="70">
        <f>COUNTIF(C2:C391,"=Baza 1")</f>
        <v>154</v>
      </c>
      <c r="AS402" s="853">
        <f>SUMIF($C$3:$C$391,"=Baza 1",$AW$3:$AW$391)</f>
        <v>88093</v>
      </c>
      <c r="AT402" s="853"/>
      <c r="AU402" s="71"/>
      <c r="AV402" s="853">
        <f>SUMIF($C$3:$C$391,"=Baza 1",$AY$3:$AY$391)</f>
        <v>3302.5</v>
      </c>
      <c r="AW402" s="853"/>
      <c r="AY402" s="109">
        <f>SUMIF($C$3:$C$391,"=Baza 1",$AY$3:$AY$391)</f>
        <v>3302.5</v>
      </c>
    </row>
    <row r="403" spans="1:52">
      <c r="A403" s="27"/>
      <c r="B403" s="27"/>
      <c r="C403" s="27"/>
      <c r="D403" s="27"/>
      <c r="E403" s="27"/>
      <c r="F403" s="27"/>
      <c r="I403" s="27"/>
      <c r="J403" s="27"/>
      <c r="K403" s="88" t="s">
        <v>1042</v>
      </c>
      <c r="L403" s="91"/>
      <c r="M403" s="91"/>
      <c r="N403" s="91"/>
      <c r="O403" s="91"/>
      <c r="P403" s="81">
        <f>SUM(R$3:R$393)</f>
        <v>42732.800000000003</v>
      </c>
      <c r="Q403" s="27"/>
      <c r="T403" s="27"/>
      <c r="U403" s="27"/>
      <c r="V403" s="27"/>
      <c r="W403" s="27"/>
      <c r="X403" s="27"/>
      <c r="Y403" s="27"/>
      <c r="Z403" s="27"/>
      <c r="AB403" s="27"/>
      <c r="AE403" s="27"/>
      <c r="AF403" s="27"/>
      <c r="AG403" s="27"/>
      <c r="AH403" s="27"/>
      <c r="AI403" s="27"/>
      <c r="AJ403" s="27"/>
      <c r="AK403" s="27"/>
      <c r="AM403" s="27"/>
      <c r="AP403" s="27"/>
      <c r="AQ403" s="72" t="s">
        <v>1009</v>
      </c>
      <c r="AR403" s="70">
        <f>COUNTIF(C3:C391,"=Baza 2")</f>
        <v>147</v>
      </c>
      <c r="AS403" s="853">
        <f>SUMIF($C$3:$C$391,"=Baza 2",$AW$3:$AW$391)</f>
        <v>33632</v>
      </c>
      <c r="AT403" s="853"/>
      <c r="AU403" s="71"/>
      <c r="AV403" s="853">
        <f>SUMIF($C$3:$C$391,"=Baza 2",$AX$3:$AX$391)</f>
        <v>24967</v>
      </c>
      <c r="AW403" s="853"/>
      <c r="AX403" s="108">
        <f>COUNTIFS(C3:C391,"=Baza 2",AY3:AY391,"&lt;0")</f>
        <v>13</v>
      </c>
      <c r="AY403" s="109">
        <f>SUMIF($C$3:$C$391,"=Baza 2",$AY$3:$AY$391)</f>
        <v>3415</v>
      </c>
      <c r="AZ403" s="28"/>
    </row>
    <row r="404" spans="1:52">
      <c r="A404" s="27"/>
      <c r="B404" s="27"/>
      <c r="C404" s="27"/>
      <c r="D404" s="27"/>
      <c r="E404" s="27"/>
      <c r="F404" s="27"/>
      <c r="I404" s="27"/>
      <c r="J404" s="27"/>
      <c r="K404" s="93" t="str">
        <f ca="1">CONCATENATE("Оплатили авансом ",COUNTIF($R$3:$R$393,"&lt;0")," АО. Сумма аванса ",SUMIF($R$3:$R$393,"&lt;0",R$3:R$388))</f>
        <v>Оплатили авансом 85 АО. Сумма аванса -66657</v>
      </c>
      <c r="L404" s="92"/>
      <c r="M404" s="92"/>
      <c r="N404" s="92"/>
      <c r="O404" s="92"/>
      <c r="P404" s="92"/>
      <c r="Q404" s="27"/>
      <c r="T404" s="27"/>
      <c r="U404" s="27"/>
      <c r="V404" s="27"/>
      <c r="W404" s="27"/>
      <c r="X404" s="27"/>
      <c r="Y404" s="27"/>
      <c r="Z404" s="27"/>
      <c r="AB404" s="27"/>
      <c r="AE404" s="27"/>
      <c r="AF404" s="27"/>
      <c r="AG404" s="27"/>
      <c r="AH404" s="27"/>
      <c r="AI404" s="27"/>
      <c r="AJ404" s="27"/>
      <c r="AK404" s="27"/>
      <c r="AM404" s="27"/>
      <c r="AP404" s="27"/>
      <c r="AQ404" s="72" t="s">
        <v>1010</v>
      </c>
      <c r="AR404" s="70">
        <f>COUNTIF(C3:C391,"=Recom")</f>
        <v>63</v>
      </c>
      <c r="AS404" s="853">
        <f>SUMIF($C$3:$C$391,"=Recom",$AW$3:$AW$391)</f>
        <v>31591</v>
      </c>
      <c r="AT404" s="853"/>
      <c r="AU404" s="71"/>
      <c r="AV404" s="853">
        <f>SUMIF($C$3:$C$391,"=Recom",$AY$3:$AY$391)</f>
        <v>1580</v>
      </c>
      <c r="AW404" s="853"/>
      <c r="AX404" s="27"/>
      <c r="AZ404" s="28"/>
    </row>
    <row r="405" spans="1:52">
      <c r="A405" s="27"/>
      <c r="B405" s="27"/>
      <c r="C405" s="27"/>
      <c r="D405" s="27"/>
      <c r="E405" s="27"/>
      <c r="F405" s="27"/>
      <c r="I405" s="27"/>
      <c r="J405" s="27"/>
      <c r="Q405" s="27"/>
      <c r="T405" s="27"/>
      <c r="U405" s="27"/>
      <c r="V405" s="27"/>
      <c r="W405" s="27"/>
      <c r="X405" s="27"/>
      <c r="Y405" s="27"/>
      <c r="Z405" s="27"/>
      <c r="AB405" s="27"/>
      <c r="AE405" s="27"/>
      <c r="AF405" s="27"/>
      <c r="AG405" s="27"/>
      <c r="AH405" s="27"/>
      <c r="AI405" s="27"/>
      <c r="AJ405" s="27"/>
      <c r="AK405" s="27"/>
      <c r="AM405" s="27"/>
      <c r="AP405" s="27"/>
      <c r="AQ405" s="72" t="s">
        <v>1011</v>
      </c>
      <c r="AR405" s="70">
        <f>COUNTIF(C3:C391,"=Recom (A)")</f>
        <v>2</v>
      </c>
      <c r="AS405" s="853">
        <f>SUMIF($C$3:$C$391,"=Recom (A)",$AW$3:$AW$391)</f>
        <v>351</v>
      </c>
      <c r="AT405" s="853"/>
      <c r="AU405" s="71"/>
      <c r="AV405" s="853">
        <f>SUMIF($C$3:$C$391,"=Recom (A)",$AY$3:$AY$391)</f>
        <v>201</v>
      </c>
      <c r="AW405" s="853"/>
      <c r="AX405" s="27"/>
      <c r="AZ405" s="28"/>
    </row>
    <row r="406" spans="1:52">
      <c r="P406" s="81">
        <f>SUMIF($R$3:$R$393,"&gt;0")</f>
        <v>109389.8</v>
      </c>
      <c r="AQ406" s="72" t="s">
        <v>30</v>
      </c>
      <c r="AR406" s="70">
        <f>COUNTIF(C4:C392,"=STOP")</f>
        <v>23</v>
      </c>
      <c r="AS406" s="853">
        <f>SUMIF($C$3:$C$391,"=STOP",$AW$3:$AW$391)</f>
        <v>0</v>
      </c>
      <c r="AT406" s="853"/>
      <c r="AU406" s="71"/>
      <c r="AV406" s="853">
        <f>SUMIF($C$3:$C$391,"=STOP",$AY$3:$AY$391)</f>
        <v>51337.8</v>
      </c>
      <c r="AW406" s="853"/>
    </row>
  </sheetData>
  <sheetProtection selectLockedCells="1" selectUnlockedCells="1"/>
  <customSheetViews>
    <customSheetView guid="{AE4188B1-91FB-46E7-A3A5-67C9BC52D50A}" scale="85" showPageBreaks="1" hiddenColumns="1" topLeftCell="C1">
      <pane xSplit="9.8571428571428577" ySplit="2" topLeftCell="T124" activePane="topRight"/>
      <selection pane="topRight" activeCell="AY1" sqref="S1:AY65536"/>
      <pageMargins left="0.19685039370078741" right="0.19685039370078741" top="0.39370078740157483" bottom="0.27559055118110237" header="0.51181102362204722" footer="0.51181102362204722"/>
      <pageSetup paperSize="9" firstPageNumber="0" orientation="landscape" horizontalDpi="300" verticalDpi="300" r:id="rId1"/>
      <headerFooter alignWithMargins="0"/>
    </customSheetView>
    <customSheetView guid="{2C45FB08-21AF-41F2-B3BF-9CEBE566FE95}" scale="85" showPageBreaks="1" hiddenColumns="1" showRuler="0" topLeftCell="A3">
      <pane xSplit="7.3255813953488369" ySplit="2" topLeftCell="F75" activePane="bottomRight"/>
      <selection pane="bottomRight" activeCell="R379" sqref="R379"/>
      <pageMargins left="0.19685039370078741" right="0.19685039370078741" top="0.39370078740157483" bottom="0.27559055118110237" header="0.51181102362204722" footer="0.51181102362204722"/>
      <pageSetup paperSize="9" firstPageNumber="0" orientation="landscape" horizontalDpi="300" verticalDpi="300" r:id="rId2"/>
      <headerFooter alignWithMargins="0"/>
    </customSheetView>
    <customSheetView guid="{3CC28B0E-D5F0-4323-AF3D-7856778FE7B5}" scale="85" showPageBreaks="1" hiddenColumns="1" showRuler="0">
      <pane xSplit="7.3255813953488369" ySplit="2" topLeftCell="A367" activePane="bottomRight"/>
      <selection pane="bottomRight" activeCell="O88" sqref="O88"/>
      <pageMargins left="0.19685039370078741" right="0.19685039370078741" top="0.39370078740157483" bottom="0.27559055118110237" header="0.51181102362204722" footer="0.51181102362204722"/>
      <pageSetup paperSize="9" firstPageNumber="0" orientation="landscape" horizontalDpi="300" verticalDpi="300" r:id="rId3"/>
      <headerFooter alignWithMargins="0"/>
    </customSheetView>
  </customSheetViews>
  <mergeCells count="43">
    <mergeCell ref="AT400:AU400"/>
    <mergeCell ref="AS406:AT406"/>
    <mergeCell ref="AV406:AW406"/>
    <mergeCell ref="AV401:AW401"/>
    <mergeCell ref="AS401:AT401"/>
    <mergeCell ref="AV403:AW403"/>
    <mergeCell ref="AV405:AW405"/>
    <mergeCell ref="AS403:AT403"/>
    <mergeCell ref="AS404:AT404"/>
    <mergeCell ref="AS402:AT402"/>
    <mergeCell ref="AV402:AW402"/>
    <mergeCell ref="AS405:AT405"/>
    <mergeCell ref="AV404:AW404"/>
    <mergeCell ref="K397:O397"/>
    <mergeCell ref="K398:O398"/>
    <mergeCell ref="Q1:Q2"/>
    <mergeCell ref="AC1:AC2"/>
    <mergeCell ref="I1:O1"/>
    <mergeCell ref="P1:P2"/>
    <mergeCell ref="K396:O396"/>
    <mergeCell ref="R1:R2"/>
    <mergeCell ref="AY1:AY2"/>
    <mergeCell ref="S1:S2"/>
    <mergeCell ref="T1:Z1"/>
    <mergeCell ref="AA1:AA2"/>
    <mergeCell ref="AB1:AB2"/>
    <mergeCell ref="AM1:AM2"/>
    <mergeCell ref="AN1:AN2"/>
    <mergeCell ref="AW1:AW2"/>
    <mergeCell ref="AX1:AX2"/>
    <mergeCell ref="AD1:AD2"/>
    <mergeCell ref="AO1:AO2"/>
    <mergeCell ref="AL1:AL2"/>
    <mergeCell ref="AE1:AK1"/>
    <mergeCell ref="AP1:AV1"/>
    <mergeCell ref="H1:H2"/>
    <mergeCell ref="A1:A2"/>
    <mergeCell ref="B1:B2"/>
    <mergeCell ref="C1:C2"/>
    <mergeCell ref="D1:D2"/>
    <mergeCell ref="F1:F2"/>
    <mergeCell ref="G1:G2"/>
    <mergeCell ref="E1:E2"/>
  </mergeCells>
  <phoneticPr fontId="33" type="noConversion"/>
  <pageMargins left="0.19685039370078741" right="0.19685039370078741" top="0.39370078740157483" bottom="0.27559055118110237" header="0.51181102362204722" footer="0.51181102362204722"/>
  <pageSetup paperSize="9" firstPageNumber="0" orientation="landscape" r:id="rId4"/>
  <headerFooter alignWithMargins="0"/>
  <drawing r:id="rId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8"/>
  <dimension ref="A1:BE419"/>
  <sheetViews>
    <sheetView workbookViewId="0">
      <pane xSplit="5180" ySplit="1320" topLeftCell="S157" activePane="bottomRight"/>
      <selection activeCell="S126" sqref="S126"/>
      <selection pane="topRight" activeCell="S126" sqref="S126"/>
      <selection pane="bottomLeft" activeCell="A386" sqref="A386"/>
      <selection pane="bottomRight" activeCell="S176" sqref="S176"/>
    </sheetView>
  </sheetViews>
  <sheetFormatPr baseColWidth="10" defaultColWidth="9" defaultRowHeight="13" outlineLevelCol="1"/>
  <cols>
    <col min="1" max="1" width="3.59765625" style="23" customWidth="1"/>
    <col min="2" max="2" width="28.3984375" style="24" customWidth="1"/>
    <col min="3" max="3" width="4.3984375" style="25" customWidth="1"/>
    <col min="4" max="4" width="7.19921875" style="24" hidden="1" customWidth="1" outlineLevel="1"/>
    <col min="5" max="5" width="15" style="26" hidden="1" customWidth="1" outlineLevel="1"/>
    <col min="6" max="6" width="6.59765625" style="2" customWidth="1" collapsed="1"/>
    <col min="7" max="7" width="7.796875" style="27" customWidth="1" outlineLevel="1"/>
    <col min="8" max="8" width="8.3984375" style="27" customWidth="1" outlineLevel="1"/>
    <col min="9" max="15" width="6.796875" style="28" customWidth="1" outlineLevel="1"/>
    <col min="16" max="16" width="8.3984375" style="27" customWidth="1" outlineLevel="1"/>
    <col min="17" max="17" width="7.796875" style="28" customWidth="1" outlineLevel="1"/>
    <col min="18" max="18" width="8.796875" style="27" customWidth="1" outlineLevel="1" collapsed="1"/>
    <col min="19" max="19" width="10.19921875" style="27" customWidth="1" outlineLevel="1"/>
    <col min="20" max="26" width="8.3984375" style="28" customWidth="1" outlineLevel="1"/>
    <col min="27" max="27" width="9" style="27" outlineLevel="1"/>
    <col min="28" max="28" width="9.3984375" style="28" customWidth="1" outlineLevel="1"/>
    <col min="29" max="29" width="10.19921875" style="27" customWidth="1" outlineLevel="1"/>
    <col min="30" max="30" width="9.796875" style="27" customWidth="1" outlineLevel="1"/>
    <col min="31" max="37" width="7.796875" style="28" customWidth="1" outlineLevel="1"/>
    <col min="38" max="38" width="9" style="27" outlineLevel="1"/>
    <col min="39" max="39" width="8.796875" style="28" customWidth="1" outlineLevel="1"/>
    <col min="40" max="40" width="10.3984375" style="27" bestFit="1" customWidth="1"/>
    <col min="41" max="41" width="10.19921875" style="27" customWidth="1"/>
    <col min="42" max="48" width="8.3984375" style="28" customWidth="1"/>
    <col min="49" max="49" width="9" style="27" bestFit="1" customWidth="1"/>
    <col min="50" max="50" width="9" style="28"/>
    <col min="51" max="51" width="10.3984375" style="28" bestFit="1" customWidth="1"/>
    <col min="52" max="52" width="9" style="27"/>
    <col min="53" max="53" width="14.59765625" style="27" customWidth="1"/>
    <col min="54" max="16384" width="9" style="27"/>
  </cols>
  <sheetData>
    <row r="1" spans="1:54" ht="12.75" customHeight="1">
      <c r="A1" s="835" t="s">
        <v>0</v>
      </c>
      <c r="B1" s="836" t="s">
        <v>1</v>
      </c>
      <c r="C1" s="836"/>
      <c r="D1" s="836" t="s">
        <v>2</v>
      </c>
      <c r="E1" s="838" t="s">
        <v>4</v>
      </c>
      <c r="F1" s="797" t="s">
        <v>3</v>
      </c>
      <c r="G1" s="837" t="s">
        <v>810</v>
      </c>
      <c r="H1" s="835" t="s">
        <v>811</v>
      </c>
      <c r="I1" s="840" t="s">
        <v>812</v>
      </c>
      <c r="J1" s="840"/>
      <c r="K1" s="840"/>
      <c r="L1" s="840"/>
      <c r="M1" s="840"/>
      <c r="N1" s="840"/>
      <c r="O1" s="840"/>
      <c r="P1" s="851" t="s">
        <v>813</v>
      </c>
      <c r="Q1" s="849" t="s">
        <v>814</v>
      </c>
      <c r="R1" s="851" t="s">
        <v>815</v>
      </c>
      <c r="S1" s="836" t="s">
        <v>816</v>
      </c>
      <c r="T1" s="840" t="s">
        <v>812</v>
      </c>
      <c r="U1" s="840"/>
      <c r="V1" s="840"/>
      <c r="W1" s="840"/>
      <c r="X1" s="840"/>
      <c r="Y1" s="840"/>
      <c r="Z1" s="840"/>
      <c r="AA1" s="841" t="s">
        <v>813</v>
      </c>
      <c r="AB1" s="839" t="s">
        <v>814</v>
      </c>
      <c r="AC1" s="850" t="s">
        <v>817</v>
      </c>
      <c r="AD1" s="836" t="s">
        <v>818</v>
      </c>
      <c r="AE1" s="840" t="s">
        <v>812</v>
      </c>
      <c r="AF1" s="840"/>
      <c r="AG1" s="840"/>
      <c r="AH1" s="840"/>
      <c r="AI1" s="840"/>
      <c r="AJ1" s="840"/>
      <c r="AK1" s="840"/>
      <c r="AL1" s="841" t="s">
        <v>813</v>
      </c>
      <c r="AM1" s="839" t="s">
        <v>814</v>
      </c>
      <c r="AN1" s="850" t="s">
        <v>819</v>
      </c>
      <c r="AO1" s="836" t="s">
        <v>820</v>
      </c>
      <c r="AP1" s="840" t="s">
        <v>812</v>
      </c>
      <c r="AQ1" s="840"/>
      <c r="AR1" s="840"/>
      <c r="AS1" s="840"/>
      <c r="AT1" s="840"/>
      <c r="AU1" s="840"/>
      <c r="AV1" s="840"/>
      <c r="AW1" s="841" t="s">
        <v>813</v>
      </c>
      <c r="AX1" s="839" t="s">
        <v>814</v>
      </c>
      <c r="AY1" s="839" t="s">
        <v>821</v>
      </c>
    </row>
    <row r="2" spans="1:54">
      <c r="A2" s="835"/>
      <c r="B2" s="836"/>
      <c r="C2" s="836"/>
      <c r="D2" s="836"/>
      <c r="E2" s="838"/>
      <c r="F2" s="797"/>
      <c r="G2" s="837"/>
      <c r="H2" s="835"/>
      <c r="I2" s="29" t="s">
        <v>822</v>
      </c>
      <c r="J2" s="29" t="s">
        <v>823</v>
      </c>
      <c r="K2" s="29" t="s">
        <v>824</v>
      </c>
      <c r="L2" s="29" t="s">
        <v>825</v>
      </c>
      <c r="M2" s="29" t="s">
        <v>826</v>
      </c>
      <c r="N2" s="29" t="s">
        <v>827</v>
      </c>
      <c r="O2" s="29" t="s">
        <v>828</v>
      </c>
      <c r="P2" s="851"/>
      <c r="Q2" s="849"/>
      <c r="R2" s="851"/>
      <c r="S2" s="836"/>
      <c r="T2" s="30" t="s">
        <v>822</v>
      </c>
      <c r="U2" s="30" t="s">
        <v>823</v>
      </c>
      <c r="V2" s="30" t="s">
        <v>824</v>
      </c>
      <c r="W2" s="30" t="s">
        <v>825</v>
      </c>
      <c r="X2" s="30" t="s">
        <v>826</v>
      </c>
      <c r="Y2" s="30" t="s">
        <v>827</v>
      </c>
      <c r="Z2" s="30" t="s">
        <v>828</v>
      </c>
      <c r="AA2" s="841"/>
      <c r="AB2" s="839"/>
      <c r="AC2" s="850"/>
      <c r="AD2" s="836"/>
      <c r="AE2" s="30" t="s">
        <v>822</v>
      </c>
      <c r="AF2" s="30" t="s">
        <v>823</v>
      </c>
      <c r="AG2" s="30" t="s">
        <v>824</v>
      </c>
      <c r="AH2" s="30" t="s">
        <v>825</v>
      </c>
      <c r="AI2" s="30" t="s">
        <v>826</v>
      </c>
      <c r="AJ2" s="30" t="s">
        <v>827</v>
      </c>
      <c r="AK2" s="30" t="s">
        <v>828</v>
      </c>
      <c r="AL2" s="841"/>
      <c r="AM2" s="839"/>
      <c r="AN2" s="850"/>
      <c r="AO2" s="836"/>
      <c r="AP2" s="30" t="s">
        <v>822</v>
      </c>
      <c r="AQ2" s="30" t="s">
        <v>823</v>
      </c>
      <c r="AR2" s="30" t="s">
        <v>824</v>
      </c>
      <c r="AS2" s="30" t="s">
        <v>825</v>
      </c>
      <c r="AT2" s="30" t="s">
        <v>826</v>
      </c>
      <c r="AU2" s="30" t="s">
        <v>827</v>
      </c>
      <c r="AV2" s="30" t="s">
        <v>828</v>
      </c>
      <c r="AW2" s="841"/>
      <c r="AX2" s="839"/>
      <c r="AY2" s="839"/>
    </row>
    <row r="3" spans="1:54">
      <c r="A3" s="31">
        <v>1</v>
      </c>
      <c r="B3" s="5" t="s">
        <v>9</v>
      </c>
      <c r="C3" s="6" t="s">
        <v>10</v>
      </c>
      <c r="D3" s="7">
        <v>70</v>
      </c>
      <c r="E3" s="14" t="s">
        <v>12</v>
      </c>
      <c r="F3" s="7">
        <v>70</v>
      </c>
      <c r="G3" s="32">
        <v>50</v>
      </c>
      <c r="H3" s="32">
        <f>F3*3</f>
        <v>210</v>
      </c>
      <c r="I3" s="33"/>
      <c r="J3" s="33">
        <v>50</v>
      </c>
      <c r="K3" s="33"/>
      <c r="L3" s="33"/>
      <c r="M3" s="33"/>
      <c r="N3" s="33"/>
      <c r="O3" s="33"/>
      <c r="P3" s="32">
        <f t="shared" ref="P3:P18" si="0">SUM(H3:O3)</f>
        <v>260</v>
      </c>
      <c r="Q3" s="33">
        <v>310</v>
      </c>
      <c r="R3" s="32">
        <f t="shared" ref="R3:R18" si="1">G3+P3-Q3</f>
        <v>0</v>
      </c>
      <c r="S3" s="32">
        <f>F3*3</f>
        <v>210</v>
      </c>
      <c r="T3" s="33"/>
      <c r="U3" s="33"/>
      <c r="V3" s="33"/>
      <c r="W3" s="33"/>
      <c r="X3" s="33"/>
      <c r="Y3" s="33"/>
      <c r="Z3" s="33"/>
      <c r="AA3" s="32">
        <f t="shared" ref="AA3:AA18" si="2">SUM(S3:Z3)</f>
        <v>210</v>
      </c>
      <c r="AB3" s="33"/>
      <c r="AC3" s="32">
        <f t="shared" ref="AC3:AC18" si="3">R3+AA3-AB3</f>
        <v>210</v>
      </c>
      <c r="AD3" s="32">
        <f>$F3*3</f>
        <v>210</v>
      </c>
      <c r="AE3" s="33"/>
      <c r="AF3" s="33">
        <v>50</v>
      </c>
      <c r="AG3" s="33"/>
      <c r="AH3" s="33"/>
      <c r="AI3" s="33"/>
      <c r="AJ3" s="33"/>
      <c r="AK3" s="33"/>
      <c r="AL3" s="32">
        <f t="shared" ref="AL3:AL18" si="4">SUM(AD3:AK3)</f>
        <v>260</v>
      </c>
      <c r="AM3" s="33">
        <v>210</v>
      </c>
      <c r="AN3" s="32">
        <f t="shared" ref="AN3:AN18" si="5">AC3+AL3-AM3</f>
        <v>260</v>
      </c>
      <c r="AO3" s="32">
        <f t="shared" ref="AO3:AO18" si="6">$F3*3</f>
        <v>210</v>
      </c>
      <c r="AP3" s="33"/>
      <c r="AQ3" s="33">
        <v>50</v>
      </c>
      <c r="AR3" s="33"/>
      <c r="AS3" s="33"/>
      <c r="AT3" s="33"/>
      <c r="AU3" s="33"/>
      <c r="AV3" s="33"/>
      <c r="AW3" s="32">
        <f t="shared" ref="AW3:AW18" si="7">SUM(AO3:AV3)</f>
        <v>260</v>
      </c>
      <c r="AX3" s="33"/>
      <c r="AY3" s="33">
        <f t="shared" ref="AY3:AY18" si="8">AN3+AW3-AX3</f>
        <v>520</v>
      </c>
      <c r="BB3" s="27" t="str">
        <f>IF(AY3&lt;=0,"","долги")</f>
        <v>долги</v>
      </c>
    </row>
    <row r="4" spans="1:54">
      <c r="A4" s="31">
        <v>2</v>
      </c>
      <c r="B4" s="9" t="s">
        <v>13</v>
      </c>
      <c r="C4" s="6" t="s">
        <v>14</v>
      </c>
      <c r="D4" s="10">
        <v>152</v>
      </c>
      <c r="E4" s="14" t="s">
        <v>16</v>
      </c>
      <c r="F4" s="10">
        <v>175</v>
      </c>
      <c r="G4" s="32">
        <v>0</v>
      </c>
      <c r="H4" s="32">
        <f>F4*3</f>
        <v>525</v>
      </c>
      <c r="I4" s="33"/>
      <c r="J4" s="33"/>
      <c r="K4" s="33"/>
      <c r="L4" s="33"/>
      <c r="M4" s="33"/>
      <c r="N4" s="33"/>
      <c r="O4" s="33"/>
      <c r="P4" s="32">
        <f t="shared" si="0"/>
        <v>525</v>
      </c>
      <c r="Q4" s="33"/>
      <c r="R4" s="32">
        <f t="shared" si="1"/>
        <v>525</v>
      </c>
      <c r="S4" s="32">
        <f>$F4*3</f>
        <v>525</v>
      </c>
      <c r="T4" s="33"/>
      <c r="U4" s="33"/>
      <c r="V4" s="33"/>
      <c r="W4" s="33"/>
      <c r="X4" s="33"/>
      <c r="Y4" s="33"/>
      <c r="Z4" s="33"/>
      <c r="AA4" s="32">
        <f t="shared" si="2"/>
        <v>525</v>
      </c>
      <c r="AB4" s="33"/>
      <c r="AC4" s="32">
        <f t="shared" si="3"/>
        <v>1050</v>
      </c>
      <c r="AD4" s="32">
        <f>$F4*3</f>
        <v>525</v>
      </c>
      <c r="AE4" s="33"/>
      <c r="AF4" s="33"/>
      <c r="AG4" s="33"/>
      <c r="AH4" s="33"/>
      <c r="AI4" s="33"/>
      <c r="AJ4" s="33"/>
      <c r="AK4" s="33"/>
      <c r="AL4" s="32">
        <f t="shared" si="4"/>
        <v>525</v>
      </c>
      <c r="AM4" s="33">
        <v>1575</v>
      </c>
      <c r="AN4" s="32">
        <f t="shared" si="5"/>
        <v>0</v>
      </c>
      <c r="AO4" s="32">
        <f t="shared" si="6"/>
        <v>525</v>
      </c>
      <c r="AP4" s="33"/>
      <c r="AQ4" s="33"/>
      <c r="AR4" s="33"/>
      <c r="AS4" s="33"/>
      <c r="AT4" s="33"/>
      <c r="AU4" s="33"/>
      <c r="AV4" s="33"/>
      <c r="AW4" s="32">
        <f t="shared" si="7"/>
        <v>525</v>
      </c>
      <c r="AX4" s="33">
        <v>525</v>
      </c>
      <c r="AY4" s="33">
        <f t="shared" si="8"/>
        <v>0</v>
      </c>
      <c r="BB4" s="27" t="str">
        <f t="shared" ref="BB4:BB67" si="9">IF(AY4&lt;=0,"","долги")</f>
        <v/>
      </c>
    </row>
    <row r="5" spans="1:54">
      <c r="A5" s="31">
        <v>3</v>
      </c>
      <c r="B5" s="9" t="s">
        <v>938</v>
      </c>
      <c r="C5" s="6" t="s">
        <v>23</v>
      </c>
      <c r="D5" s="10"/>
      <c r="E5" s="14" t="s">
        <v>944</v>
      </c>
      <c r="F5" s="10">
        <v>50</v>
      </c>
      <c r="G5" s="32">
        <v>0</v>
      </c>
      <c r="H5" s="32">
        <v>0</v>
      </c>
      <c r="I5" s="33"/>
      <c r="J5" s="33"/>
      <c r="K5" s="33"/>
      <c r="L5" s="33"/>
      <c r="M5" s="33"/>
      <c r="N5" s="33"/>
      <c r="O5" s="33"/>
      <c r="P5" s="32">
        <f t="shared" si="0"/>
        <v>0</v>
      </c>
      <c r="Q5" s="33"/>
      <c r="R5" s="32">
        <f t="shared" si="1"/>
        <v>0</v>
      </c>
      <c r="S5" s="32">
        <v>0</v>
      </c>
      <c r="T5" s="33"/>
      <c r="U5" s="33"/>
      <c r="V5" s="33"/>
      <c r="W5" s="33"/>
      <c r="X5" s="33"/>
      <c r="Y5" s="33"/>
      <c r="Z5" s="33"/>
      <c r="AA5" s="32">
        <f t="shared" si="2"/>
        <v>0</v>
      </c>
      <c r="AB5" s="33"/>
      <c r="AC5" s="32">
        <f t="shared" si="3"/>
        <v>0</v>
      </c>
      <c r="AD5" s="32">
        <v>106.5</v>
      </c>
      <c r="AE5" s="33"/>
      <c r="AF5" s="33"/>
      <c r="AG5" s="33"/>
      <c r="AH5" s="33"/>
      <c r="AI5" s="33"/>
      <c r="AJ5" s="33"/>
      <c r="AK5" s="33">
        <v>232</v>
      </c>
      <c r="AL5" s="32">
        <f t="shared" si="4"/>
        <v>338.5</v>
      </c>
      <c r="AM5" s="33">
        <v>488.5</v>
      </c>
      <c r="AN5" s="32">
        <f t="shared" si="5"/>
        <v>-150</v>
      </c>
      <c r="AO5" s="32">
        <f t="shared" si="6"/>
        <v>150</v>
      </c>
      <c r="AP5" s="33"/>
      <c r="AQ5" s="33"/>
      <c r="AR5" s="33"/>
      <c r="AS5" s="33"/>
      <c r="AT5" s="33"/>
      <c r="AU5" s="33"/>
      <c r="AV5" s="33"/>
      <c r="AW5" s="32">
        <f t="shared" si="7"/>
        <v>150</v>
      </c>
      <c r="AX5" s="33"/>
      <c r="AY5" s="33">
        <f t="shared" si="8"/>
        <v>0</v>
      </c>
      <c r="BB5" s="27" t="str">
        <f t="shared" si="9"/>
        <v/>
      </c>
    </row>
    <row r="6" spans="1:54">
      <c r="A6" s="31">
        <v>4</v>
      </c>
      <c r="B6" s="9" t="s">
        <v>992</v>
      </c>
      <c r="C6" s="6" t="s">
        <v>23</v>
      </c>
      <c r="D6" s="10"/>
      <c r="E6" s="14" t="s">
        <v>74</v>
      </c>
      <c r="F6" s="10">
        <v>50</v>
      </c>
      <c r="G6" s="32">
        <v>0</v>
      </c>
      <c r="H6" s="32">
        <v>13</v>
      </c>
      <c r="I6" s="33"/>
      <c r="J6" s="33"/>
      <c r="K6" s="33"/>
      <c r="L6" s="33"/>
      <c r="M6" s="33"/>
      <c r="N6" s="33"/>
      <c r="O6" s="33"/>
      <c r="P6" s="32">
        <f t="shared" si="0"/>
        <v>13</v>
      </c>
      <c r="Q6" s="33"/>
      <c r="R6" s="32">
        <f t="shared" si="1"/>
        <v>13</v>
      </c>
      <c r="S6" s="32">
        <f t="shared" ref="S6:S13" si="10">F6*3</f>
        <v>150</v>
      </c>
      <c r="T6" s="33">
        <v>50</v>
      </c>
      <c r="U6" s="33">
        <v>50</v>
      </c>
      <c r="V6" s="33"/>
      <c r="W6" s="33"/>
      <c r="X6" s="33"/>
      <c r="Y6" s="33"/>
      <c r="Z6" s="33">
        <v>162</v>
      </c>
      <c r="AA6" s="32">
        <f t="shared" si="2"/>
        <v>412</v>
      </c>
      <c r="AB6" s="33">
        <v>525</v>
      </c>
      <c r="AC6" s="32">
        <f t="shared" si="3"/>
        <v>-100</v>
      </c>
      <c r="AD6" s="32">
        <f t="shared" ref="AD6:AD13" si="11">$F6*3</f>
        <v>150</v>
      </c>
      <c r="AE6" s="33"/>
      <c r="AF6" s="33"/>
      <c r="AG6" s="33"/>
      <c r="AH6" s="33"/>
      <c r="AI6" s="33"/>
      <c r="AJ6" s="33"/>
      <c r="AK6" s="33"/>
      <c r="AL6" s="32">
        <f t="shared" si="4"/>
        <v>150</v>
      </c>
      <c r="AM6" s="33">
        <v>50</v>
      </c>
      <c r="AN6" s="32">
        <f t="shared" si="5"/>
        <v>0</v>
      </c>
      <c r="AO6" s="32">
        <f t="shared" si="6"/>
        <v>150</v>
      </c>
      <c r="AP6" s="33"/>
      <c r="AQ6" s="33"/>
      <c r="AR6" s="33"/>
      <c r="AS6" s="33"/>
      <c r="AT6" s="33"/>
      <c r="AU6" s="33"/>
      <c r="AV6" s="33"/>
      <c r="AW6" s="32">
        <f t="shared" si="7"/>
        <v>150</v>
      </c>
      <c r="AX6" s="33">
        <v>150</v>
      </c>
      <c r="AY6" s="39">
        <f t="shared" si="8"/>
        <v>0</v>
      </c>
      <c r="BB6" s="27" t="str">
        <f t="shared" si="9"/>
        <v/>
      </c>
    </row>
    <row r="7" spans="1:54">
      <c r="A7" s="31">
        <v>5</v>
      </c>
      <c r="B7" s="5" t="s">
        <v>18</v>
      </c>
      <c r="C7" s="6" t="s">
        <v>10</v>
      </c>
      <c r="D7" s="7">
        <v>285</v>
      </c>
      <c r="E7" s="14" t="s">
        <v>20</v>
      </c>
      <c r="F7" s="7">
        <v>315</v>
      </c>
      <c r="G7" s="32">
        <v>0</v>
      </c>
      <c r="H7" s="32">
        <f t="shared" ref="H7:H13" si="12">F7*3</f>
        <v>945</v>
      </c>
      <c r="I7" s="33">
        <v>150</v>
      </c>
      <c r="J7" s="33"/>
      <c r="K7" s="33">
        <v>2120</v>
      </c>
      <c r="L7" s="33"/>
      <c r="M7" s="33">
        <v>300</v>
      </c>
      <c r="N7" s="33"/>
      <c r="O7" s="33"/>
      <c r="P7" s="32">
        <f t="shared" si="0"/>
        <v>3515</v>
      </c>
      <c r="Q7" s="33">
        <v>3500</v>
      </c>
      <c r="R7" s="32">
        <f t="shared" si="1"/>
        <v>15</v>
      </c>
      <c r="S7" s="32">
        <f t="shared" si="10"/>
        <v>945</v>
      </c>
      <c r="T7" s="33"/>
      <c r="U7" s="33">
        <v>100</v>
      </c>
      <c r="V7" s="33"/>
      <c r="W7" s="33"/>
      <c r="X7" s="33"/>
      <c r="Y7" s="33"/>
      <c r="Z7" s="33"/>
      <c r="AA7" s="32">
        <f t="shared" si="2"/>
        <v>1045</v>
      </c>
      <c r="AB7" s="33">
        <v>1030</v>
      </c>
      <c r="AC7" s="32">
        <f t="shared" si="3"/>
        <v>30</v>
      </c>
      <c r="AD7" s="32">
        <f t="shared" si="11"/>
        <v>945</v>
      </c>
      <c r="AE7" s="33"/>
      <c r="AF7" s="33"/>
      <c r="AG7" s="33"/>
      <c r="AH7" s="33"/>
      <c r="AI7" s="33"/>
      <c r="AJ7" s="33"/>
      <c r="AK7" s="33"/>
      <c r="AL7" s="32">
        <f t="shared" si="4"/>
        <v>945</v>
      </c>
      <c r="AM7" s="33">
        <v>930</v>
      </c>
      <c r="AN7" s="32">
        <f t="shared" si="5"/>
        <v>45</v>
      </c>
      <c r="AO7" s="32">
        <f t="shared" si="6"/>
        <v>945</v>
      </c>
      <c r="AP7" s="33"/>
      <c r="AQ7" s="33"/>
      <c r="AR7" s="33"/>
      <c r="AS7" s="33"/>
      <c r="AT7" s="33"/>
      <c r="AU7" s="33"/>
      <c r="AV7" s="33"/>
      <c r="AW7" s="32">
        <f t="shared" si="7"/>
        <v>945</v>
      </c>
      <c r="AX7" s="33">
        <v>990</v>
      </c>
      <c r="AY7" s="33">
        <f t="shared" si="8"/>
        <v>0</v>
      </c>
      <c r="BB7" s="27" t="str">
        <f t="shared" si="9"/>
        <v/>
      </c>
    </row>
    <row r="8" spans="1:54">
      <c r="A8" s="31">
        <v>6</v>
      </c>
      <c r="B8" s="9" t="s">
        <v>22</v>
      </c>
      <c r="C8" s="6" t="s">
        <v>23</v>
      </c>
      <c r="D8" s="10">
        <v>50</v>
      </c>
      <c r="E8" s="14" t="s">
        <v>25</v>
      </c>
      <c r="F8" s="10">
        <v>75</v>
      </c>
      <c r="G8" s="32">
        <v>0</v>
      </c>
      <c r="H8" s="32">
        <f t="shared" si="12"/>
        <v>225</v>
      </c>
      <c r="I8" s="33"/>
      <c r="J8" s="33"/>
      <c r="K8" s="33"/>
      <c r="L8" s="33"/>
      <c r="M8" s="33"/>
      <c r="N8" s="33"/>
      <c r="O8" s="33"/>
      <c r="P8" s="32">
        <f t="shared" si="0"/>
        <v>225</v>
      </c>
      <c r="Q8" s="33"/>
      <c r="R8" s="32">
        <f t="shared" si="1"/>
        <v>225</v>
      </c>
      <c r="S8" s="32">
        <f t="shared" si="10"/>
        <v>225</v>
      </c>
      <c r="T8" s="33"/>
      <c r="U8" s="33"/>
      <c r="V8" s="33"/>
      <c r="W8" s="33"/>
      <c r="X8" s="33"/>
      <c r="Y8" s="33"/>
      <c r="Z8" s="33"/>
      <c r="AA8" s="32">
        <f t="shared" si="2"/>
        <v>225</v>
      </c>
      <c r="AB8" s="33">
        <v>900</v>
      </c>
      <c r="AC8" s="32">
        <f t="shared" si="3"/>
        <v>-450</v>
      </c>
      <c r="AD8" s="32">
        <f t="shared" si="11"/>
        <v>225</v>
      </c>
      <c r="AE8" s="33"/>
      <c r="AF8" s="33"/>
      <c r="AG8" s="33"/>
      <c r="AH8" s="33"/>
      <c r="AI8" s="33"/>
      <c r="AJ8" s="33"/>
      <c r="AK8" s="33"/>
      <c r="AL8" s="32">
        <f t="shared" si="4"/>
        <v>225</v>
      </c>
      <c r="AM8" s="33"/>
      <c r="AN8" s="32">
        <f t="shared" si="5"/>
        <v>-225</v>
      </c>
      <c r="AO8" s="32">
        <f t="shared" si="6"/>
        <v>225</v>
      </c>
      <c r="AP8" s="33"/>
      <c r="AQ8" s="33"/>
      <c r="AR8" s="33"/>
      <c r="AS8" s="33"/>
      <c r="AT8" s="33"/>
      <c r="AU8" s="33"/>
      <c r="AV8" s="33"/>
      <c r="AW8" s="32">
        <f t="shared" si="7"/>
        <v>225</v>
      </c>
      <c r="AX8" s="33"/>
      <c r="AY8" s="33">
        <f t="shared" si="8"/>
        <v>0</v>
      </c>
      <c r="BB8" s="27" t="str">
        <f t="shared" si="9"/>
        <v/>
      </c>
    </row>
    <row r="9" spans="1:54">
      <c r="A9" s="31">
        <v>7</v>
      </c>
      <c r="B9" s="9" t="s">
        <v>26</v>
      </c>
      <c r="C9" s="6" t="s">
        <v>23</v>
      </c>
      <c r="D9" s="10">
        <v>70</v>
      </c>
      <c r="E9" s="14" t="s">
        <v>28</v>
      </c>
      <c r="F9" s="10">
        <v>85</v>
      </c>
      <c r="G9" s="32">
        <v>50</v>
      </c>
      <c r="H9" s="32">
        <f t="shared" si="12"/>
        <v>255</v>
      </c>
      <c r="I9" s="33"/>
      <c r="J9" s="33">
        <v>50</v>
      </c>
      <c r="K9" s="33"/>
      <c r="L9" s="33"/>
      <c r="M9" s="33"/>
      <c r="N9" s="33"/>
      <c r="O9" s="33"/>
      <c r="P9" s="32">
        <f t="shared" si="0"/>
        <v>305</v>
      </c>
      <c r="Q9" s="33">
        <v>1020</v>
      </c>
      <c r="R9" s="32">
        <f t="shared" si="1"/>
        <v>-665</v>
      </c>
      <c r="S9" s="32">
        <f t="shared" si="10"/>
        <v>255</v>
      </c>
      <c r="T9" s="33"/>
      <c r="U9" s="33"/>
      <c r="V9" s="33"/>
      <c r="W9" s="33"/>
      <c r="X9" s="33"/>
      <c r="Y9" s="33"/>
      <c r="Z9" s="33"/>
      <c r="AA9" s="32">
        <f t="shared" si="2"/>
        <v>255</v>
      </c>
      <c r="AB9" s="33"/>
      <c r="AC9" s="32">
        <f t="shared" si="3"/>
        <v>-410</v>
      </c>
      <c r="AD9" s="32">
        <f t="shared" si="11"/>
        <v>255</v>
      </c>
      <c r="AE9" s="33"/>
      <c r="AF9" s="33"/>
      <c r="AG9" s="33"/>
      <c r="AH9" s="33"/>
      <c r="AI9" s="33"/>
      <c r="AJ9" s="33"/>
      <c r="AK9" s="33"/>
      <c r="AL9" s="32">
        <f t="shared" si="4"/>
        <v>255</v>
      </c>
      <c r="AM9" s="33">
        <v>100</v>
      </c>
      <c r="AN9" s="32">
        <f t="shared" si="5"/>
        <v>-255</v>
      </c>
      <c r="AO9" s="32">
        <f t="shared" si="6"/>
        <v>255</v>
      </c>
      <c r="AP9" s="33"/>
      <c r="AQ9" s="33"/>
      <c r="AR9" s="33"/>
      <c r="AS9" s="33"/>
      <c r="AT9" s="33"/>
      <c r="AU9" s="33"/>
      <c r="AV9" s="33"/>
      <c r="AW9" s="32">
        <f t="shared" si="7"/>
        <v>255</v>
      </c>
      <c r="AX9" s="33">
        <v>1020</v>
      </c>
      <c r="AY9" s="33">
        <f t="shared" si="8"/>
        <v>-1020</v>
      </c>
      <c r="BB9" s="27" t="str">
        <f t="shared" si="9"/>
        <v/>
      </c>
    </row>
    <row r="10" spans="1:54">
      <c r="A10" s="31">
        <v>8</v>
      </c>
      <c r="B10" s="11" t="s">
        <v>29</v>
      </c>
      <c r="C10" s="34" t="s">
        <v>30</v>
      </c>
      <c r="D10" s="12"/>
      <c r="E10" s="35"/>
      <c r="F10" s="12"/>
      <c r="G10" s="36">
        <v>2595</v>
      </c>
      <c r="H10" s="36">
        <f t="shared" si="12"/>
        <v>0</v>
      </c>
      <c r="I10" s="37"/>
      <c r="J10" s="37"/>
      <c r="K10" s="37"/>
      <c r="L10" s="37"/>
      <c r="M10" s="37"/>
      <c r="N10" s="37"/>
      <c r="O10" s="37"/>
      <c r="P10" s="36">
        <f t="shared" si="0"/>
        <v>0</v>
      </c>
      <c r="Q10" s="37"/>
      <c r="R10" s="36">
        <f t="shared" si="1"/>
        <v>2595</v>
      </c>
      <c r="S10" s="36">
        <f t="shared" si="10"/>
        <v>0</v>
      </c>
      <c r="T10" s="37"/>
      <c r="U10" s="37"/>
      <c r="V10" s="37"/>
      <c r="W10" s="37"/>
      <c r="X10" s="37"/>
      <c r="Y10" s="37"/>
      <c r="Z10" s="37"/>
      <c r="AA10" s="36">
        <f t="shared" si="2"/>
        <v>0</v>
      </c>
      <c r="AB10" s="37"/>
      <c r="AC10" s="36">
        <f t="shared" si="3"/>
        <v>2595</v>
      </c>
      <c r="AD10" s="36">
        <f t="shared" si="11"/>
        <v>0</v>
      </c>
      <c r="AE10" s="37"/>
      <c r="AF10" s="37"/>
      <c r="AG10" s="37"/>
      <c r="AH10" s="37"/>
      <c r="AI10" s="37"/>
      <c r="AJ10" s="37"/>
      <c r="AK10" s="37"/>
      <c r="AL10" s="36">
        <f t="shared" si="4"/>
        <v>0</v>
      </c>
      <c r="AM10" s="37"/>
      <c r="AN10" s="36">
        <f t="shared" si="5"/>
        <v>2595</v>
      </c>
      <c r="AO10" s="36">
        <f t="shared" si="6"/>
        <v>0</v>
      </c>
      <c r="AP10" s="37"/>
      <c r="AQ10" s="37"/>
      <c r="AR10" s="37"/>
      <c r="AS10" s="37"/>
      <c r="AT10" s="37"/>
      <c r="AU10" s="37"/>
      <c r="AV10" s="37"/>
      <c r="AW10" s="36">
        <f t="shared" si="7"/>
        <v>0</v>
      </c>
      <c r="AX10" s="37"/>
      <c r="AY10" s="37">
        <f t="shared" si="8"/>
        <v>2595</v>
      </c>
      <c r="BB10" s="27" t="str">
        <f t="shared" si="9"/>
        <v>долги</v>
      </c>
    </row>
    <row r="11" spans="1:54">
      <c r="A11" s="31">
        <v>9</v>
      </c>
      <c r="B11" s="9" t="s">
        <v>31</v>
      </c>
      <c r="C11" s="6" t="s">
        <v>14</v>
      </c>
      <c r="D11" s="10">
        <v>120</v>
      </c>
      <c r="E11" s="14" t="s">
        <v>33</v>
      </c>
      <c r="F11" s="10">
        <v>150</v>
      </c>
      <c r="G11" s="32">
        <v>-360</v>
      </c>
      <c r="H11" s="32">
        <f t="shared" si="12"/>
        <v>450</v>
      </c>
      <c r="I11" s="33"/>
      <c r="J11" s="33"/>
      <c r="K11" s="33"/>
      <c r="L11" s="33"/>
      <c r="M11" s="33"/>
      <c r="N11" s="33"/>
      <c r="O11" s="33"/>
      <c r="P11" s="32">
        <f t="shared" si="0"/>
        <v>450</v>
      </c>
      <c r="Q11" s="33">
        <v>540</v>
      </c>
      <c r="R11" s="32">
        <f t="shared" si="1"/>
        <v>-450</v>
      </c>
      <c r="S11" s="32">
        <f t="shared" si="10"/>
        <v>450</v>
      </c>
      <c r="T11" s="33"/>
      <c r="U11" s="33"/>
      <c r="V11" s="33"/>
      <c r="W11" s="33"/>
      <c r="X11" s="33"/>
      <c r="Y11" s="33"/>
      <c r="Z11" s="33"/>
      <c r="AA11" s="32">
        <f t="shared" si="2"/>
        <v>450</v>
      </c>
      <c r="AB11" s="33"/>
      <c r="AC11" s="32">
        <f t="shared" si="3"/>
        <v>0</v>
      </c>
      <c r="AD11" s="32">
        <f t="shared" si="11"/>
        <v>450</v>
      </c>
      <c r="AE11" s="33"/>
      <c r="AF11" s="33"/>
      <c r="AG11" s="33"/>
      <c r="AH11" s="33"/>
      <c r="AI11" s="33"/>
      <c r="AJ11" s="33"/>
      <c r="AK11" s="33"/>
      <c r="AL11" s="32">
        <f t="shared" si="4"/>
        <v>450</v>
      </c>
      <c r="AM11" s="33">
        <v>450</v>
      </c>
      <c r="AN11" s="32">
        <f t="shared" si="5"/>
        <v>0</v>
      </c>
      <c r="AO11" s="32">
        <f t="shared" si="6"/>
        <v>450</v>
      </c>
      <c r="AP11" s="33"/>
      <c r="AQ11" s="33"/>
      <c r="AR11" s="33"/>
      <c r="AS11" s="33"/>
      <c r="AT11" s="33"/>
      <c r="AU11" s="33"/>
      <c r="AV11" s="33"/>
      <c r="AW11" s="32">
        <f t="shared" si="7"/>
        <v>450</v>
      </c>
      <c r="AX11" s="33">
        <v>450</v>
      </c>
      <c r="AY11" s="33">
        <f t="shared" si="8"/>
        <v>0</v>
      </c>
      <c r="BB11" s="27" t="str">
        <f t="shared" si="9"/>
        <v/>
      </c>
    </row>
    <row r="12" spans="1:54">
      <c r="A12" s="31">
        <v>10</v>
      </c>
      <c r="B12" s="5" t="s">
        <v>36</v>
      </c>
      <c r="C12" s="6" t="s">
        <v>10</v>
      </c>
      <c r="D12" s="7">
        <v>80</v>
      </c>
      <c r="E12" s="14" t="s">
        <v>38</v>
      </c>
      <c r="F12" s="7">
        <v>95</v>
      </c>
      <c r="G12" s="32">
        <v>0</v>
      </c>
      <c r="H12" s="32">
        <f t="shared" si="12"/>
        <v>285</v>
      </c>
      <c r="I12" s="33"/>
      <c r="J12" s="33">
        <v>50</v>
      </c>
      <c r="K12" s="33"/>
      <c r="L12" s="33"/>
      <c r="M12" s="33"/>
      <c r="N12" s="33"/>
      <c r="O12" s="33"/>
      <c r="P12" s="32">
        <f t="shared" si="0"/>
        <v>335</v>
      </c>
      <c r="Q12" s="33">
        <v>290</v>
      </c>
      <c r="R12" s="32">
        <f t="shared" si="1"/>
        <v>45</v>
      </c>
      <c r="S12" s="32">
        <f t="shared" si="10"/>
        <v>285</v>
      </c>
      <c r="T12" s="33"/>
      <c r="U12" s="33"/>
      <c r="V12" s="33"/>
      <c r="W12" s="33"/>
      <c r="X12" s="33"/>
      <c r="Y12" s="33"/>
      <c r="Z12" s="33"/>
      <c r="AA12" s="32">
        <f t="shared" si="2"/>
        <v>285</v>
      </c>
      <c r="AB12" s="33">
        <v>330</v>
      </c>
      <c r="AC12" s="32">
        <f t="shared" si="3"/>
        <v>0</v>
      </c>
      <c r="AD12" s="32">
        <f t="shared" si="11"/>
        <v>285</v>
      </c>
      <c r="AE12" s="33"/>
      <c r="AF12" s="33"/>
      <c r="AG12" s="33"/>
      <c r="AH12" s="33"/>
      <c r="AI12" s="33"/>
      <c r="AJ12" s="33"/>
      <c r="AK12" s="33"/>
      <c r="AL12" s="32">
        <f t="shared" si="4"/>
        <v>285</v>
      </c>
      <c r="AM12" s="33">
        <v>285</v>
      </c>
      <c r="AN12" s="32">
        <f t="shared" si="5"/>
        <v>0</v>
      </c>
      <c r="AO12" s="32">
        <f t="shared" si="6"/>
        <v>285</v>
      </c>
      <c r="AP12" s="33"/>
      <c r="AQ12" s="33"/>
      <c r="AR12" s="33"/>
      <c r="AS12" s="33"/>
      <c r="AT12" s="33"/>
      <c r="AU12" s="33"/>
      <c r="AV12" s="33"/>
      <c r="AW12" s="32">
        <f t="shared" si="7"/>
        <v>285</v>
      </c>
      <c r="AX12" s="33">
        <v>285</v>
      </c>
      <c r="AY12" s="33">
        <f t="shared" si="8"/>
        <v>0</v>
      </c>
      <c r="BB12" s="27" t="str">
        <f t="shared" si="9"/>
        <v/>
      </c>
    </row>
    <row r="13" spans="1:54">
      <c r="A13" s="31">
        <v>11</v>
      </c>
      <c r="B13" s="9" t="s">
        <v>39</v>
      </c>
      <c r="C13" s="6" t="s">
        <v>14</v>
      </c>
      <c r="D13" s="10">
        <v>170</v>
      </c>
      <c r="E13" s="14" t="s">
        <v>41</v>
      </c>
      <c r="F13" s="10">
        <v>190</v>
      </c>
      <c r="G13" s="32">
        <v>0</v>
      </c>
      <c r="H13" s="32">
        <f t="shared" si="12"/>
        <v>570</v>
      </c>
      <c r="I13" s="33"/>
      <c r="J13" s="33"/>
      <c r="K13" s="33"/>
      <c r="L13" s="33"/>
      <c r="M13" s="33"/>
      <c r="N13" s="33"/>
      <c r="O13" s="33"/>
      <c r="P13" s="32">
        <f t="shared" si="0"/>
        <v>570</v>
      </c>
      <c r="Q13" s="33"/>
      <c r="R13" s="32">
        <f t="shared" si="1"/>
        <v>570</v>
      </c>
      <c r="S13" s="32">
        <f t="shared" si="10"/>
        <v>570</v>
      </c>
      <c r="T13" s="33"/>
      <c r="U13" s="33"/>
      <c r="V13" s="33"/>
      <c r="W13" s="33"/>
      <c r="X13" s="33"/>
      <c r="Y13" s="33"/>
      <c r="Z13" s="33"/>
      <c r="AA13" s="32">
        <f t="shared" si="2"/>
        <v>570</v>
      </c>
      <c r="AB13" s="33">
        <v>1140</v>
      </c>
      <c r="AC13" s="32">
        <f t="shared" si="3"/>
        <v>0</v>
      </c>
      <c r="AD13" s="32">
        <f t="shared" si="11"/>
        <v>570</v>
      </c>
      <c r="AE13" s="33"/>
      <c r="AF13" s="33"/>
      <c r="AG13" s="33"/>
      <c r="AH13" s="33"/>
      <c r="AI13" s="33"/>
      <c r="AJ13" s="33"/>
      <c r="AK13" s="33"/>
      <c r="AL13" s="32">
        <f t="shared" si="4"/>
        <v>570</v>
      </c>
      <c r="AM13" s="33">
        <v>570</v>
      </c>
      <c r="AN13" s="32">
        <f t="shared" si="5"/>
        <v>0</v>
      </c>
      <c r="AO13" s="32">
        <f t="shared" si="6"/>
        <v>570</v>
      </c>
      <c r="AP13" s="33">
        <v>50</v>
      </c>
      <c r="AQ13" s="33"/>
      <c r="AR13" s="33"/>
      <c r="AS13" s="33"/>
      <c r="AT13" s="33"/>
      <c r="AU13" s="33"/>
      <c r="AV13" s="33"/>
      <c r="AW13" s="32">
        <f t="shared" si="7"/>
        <v>620</v>
      </c>
      <c r="AX13" s="33">
        <v>570</v>
      </c>
      <c r="AY13" s="33">
        <f t="shared" si="8"/>
        <v>50</v>
      </c>
      <c r="BB13" s="27" t="str">
        <f t="shared" si="9"/>
        <v>долги</v>
      </c>
    </row>
    <row r="14" spans="1:54" s="38" customFormat="1">
      <c r="A14" s="31">
        <v>12</v>
      </c>
      <c r="B14" s="9" t="s">
        <v>935</v>
      </c>
      <c r="C14" s="6" t="s">
        <v>23</v>
      </c>
      <c r="D14" s="10"/>
      <c r="E14" s="14" t="s">
        <v>945</v>
      </c>
      <c r="F14" s="10">
        <v>100</v>
      </c>
      <c r="G14" s="32">
        <v>0</v>
      </c>
      <c r="H14" s="32">
        <v>0</v>
      </c>
      <c r="I14" s="33"/>
      <c r="J14" s="33"/>
      <c r="K14" s="33"/>
      <c r="L14" s="33"/>
      <c r="M14" s="33"/>
      <c r="N14" s="33"/>
      <c r="O14" s="33"/>
      <c r="P14" s="32">
        <f t="shared" si="0"/>
        <v>0</v>
      </c>
      <c r="Q14" s="33"/>
      <c r="R14" s="32">
        <f t="shared" si="1"/>
        <v>0</v>
      </c>
      <c r="S14" s="32">
        <v>0</v>
      </c>
      <c r="T14" s="33"/>
      <c r="U14" s="33"/>
      <c r="V14" s="33"/>
      <c r="W14" s="33"/>
      <c r="X14" s="33"/>
      <c r="Y14" s="33"/>
      <c r="Z14" s="33"/>
      <c r="AA14" s="32">
        <f t="shared" si="2"/>
        <v>0</v>
      </c>
      <c r="AB14" s="33"/>
      <c r="AC14" s="32">
        <f t="shared" si="3"/>
        <v>0</v>
      </c>
      <c r="AD14" s="32">
        <v>235.5</v>
      </c>
      <c r="AE14" s="33"/>
      <c r="AF14" s="33"/>
      <c r="AG14" s="33"/>
      <c r="AH14" s="33"/>
      <c r="AI14" s="33"/>
      <c r="AJ14" s="33"/>
      <c r="AK14" s="33">
        <v>234</v>
      </c>
      <c r="AL14" s="32">
        <f t="shared" si="4"/>
        <v>469.5</v>
      </c>
      <c r="AM14" s="33">
        <v>469.5</v>
      </c>
      <c r="AN14" s="32">
        <f t="shared" si="5"/>
        <v>0</v>
      </c>
      <c r="AO14" s="32">
        <f t="shared" si="6"/>
        <v>300</v>
      </c>
      <c r="AP14" s="33"/>
      <c r="AQ14" s="33">
        <v>50</v>
      </c>
      <c r="AR14" s="33"/>
      <c r="AS14" s="33"/>
      <c r="AT14" s="33"/>
      <c r="AU14" s="33"/>
      <c r="AV14" s="33"/>
      <c r="AW14" s="32">
        <f t="shared" si="7"/>
        <v>350</v>
      </c>
      <c r="AX14" s="33">
        <v>350</v>
      </c>
      <c r="AY14" s="33">
        <f t="shared" si="8"/>
        <v>0</v>
      </c>
      <c r="BB14" s="27" t="str">
        <f t="shared" si="9"/>
        <v/>
      </c>
    </row>
    <row r="15" spans="1:54">
      <c r="A15" s="31">
        <v>13</v>
      </c>
      <c r="B15" s="9" t="s">
        <v>940</v>
      </c>
      <c r="C15" s="6" t="s">
        <v>23</v>
      </c>
      <c r="D15" s="10"/>
      <c r="E15" s="14" t="s">
        <v>946</v>
      </c>
      <c r="F15" s="10">
        <v>50</v>
      </c>
      <c r="G15" s="32">
        <v>0</v>
      </c>
      <c r="H15" s="32">
        <v>0</v>
      </c>
      <c r="I15" s="33"/>
      <c r="J15" s="33"/>
      <c r="K15" s="33"/>
      <c r="L15" s="33"/>
      <c r="M15" s="33"/>
      <c r="N15" s="33"/>
      <c r="O15" s="33"/>
      <c r="P15" s="32">
        <f t="shared" si="0"/>
        <v>0</v>
      </c>
      <c r="Q15" s="33"/>
      <c r="R15" s="32">
        <f t="shared" si="1"/>
        <v>0</v>
      </c>
      <c r="S15" s="32">
        <v>0</v>
      </c>
      <c r="T15" s="33"/>
      <c r="U15" s="33">
        <v>50</v>
      </c>
      <c r="V15" s="33"/>
      <c r="W15" s="33"/>
      <c r="X15" s="33"/>
      <c r="Y15" s="33"/>
      <c r="Z15" s="33"/>
      <c r="AA15" s="32">
        <f t="shared" si="2"/>
        <v>50</v>
      </c>
      <c r="AB15" s="33"/>
      <c r="AC15" s="32">
        <f t="shared" si="3"/>
        <v>50</v>
      </c>
      <c r="AD15" s="32">
        <v>126</v>
      </c>
      <c r="AE15" s="33"/>
      <c r="AF15" s="33"/>
      <c r="AG15" s="33"/>
      <c r="AH15" s="33"/>
      <c r="AI15" s="33"/>
      <c r="AJ15" s="33"/>
      <c r="AK15" s="33">
        <v>164</v>
      </c>
      <c r="AL15" s="32">
        <f t="shared" si="4"/>
        <v>290</v>
      </c>
      <c r="AM15" s="33">
        <v>340</v>
      </c>
      <c r="AN15" s="32">
        <f t="shared" si="5"/>
        <v>0</v>
      </c>
      <c r="AO15" s="32">
        <f t="shared" si="6"/>
        <v>150</v>
      </c>
      <c r="AP15" s="33">
        <v>50</v>
      </c>
      <c r="AQ15" s="33"/>
      <c r="AR15" s="33"/>
      <c r="AS15" s="33"/>
      <c r="AT15" s="33"/>
      <c r="AU15" s="33"/>
      <c r="AV15" s="33"/>
      <c r="AW15" s="32">
        <f t="shared" si="7"/>
        <v>200</v>
      </c>
      <c r="AX15" s="33">
        <v>250</v>
      </c>
      <c r="AY15" s="33">
        <f t="shared" si="8"/>
        <v>-50</v>
      </c>
      <c r="BB15" s="27" t="str">
        <f t="shared" si="9"/>
        <v/>
      </c>
    </row>
    <row r="16" spans="1:54">
      <c r="A16" s="31">
        <v>14</v>
      </c>
      <c r="B16" s="5" t="s">
        <v>42</v>
      </c>
      <c r="C16" s="6" t="s">
        <v>10</v>
      </c>
      <c r="D16" s="7">
        <v>180</v>
      </c>
      <c r="E16" s="14" t="s">
        <v>44</v>
      </c>
      <c r="F16" s="7">
        <v>200</v>
      </c>
      <c r="G16" s="32">
        <v>660</v>
      </c>
      <c r="H16" s="32">
        <f>F16*3</f>
        <v>600</v>
      </c>
      <c r="I16" s="33"/>
      <c r="J16" s="33"/>
      <c r="K16" s="33"/>
      <c r="L16" s="33"/>
      <c r="M16" s="33"/>
      <c r="N16" s="33"/>
      <c r="O16" s="33"/>
      <c r="P16" s="32">
        <f t="shared" si="0"/>
        <v>600</v>
      </c>
      <c r="Q16" s="33"/>
      <c r="R16" s="32">
        <f t="shared" si="1"/>
        <v>1260</v>
      </c>
      <c r="S16" s="32">
        <f>F16*3</f>
        <v>600</v>
      </c>
      <c r="T16" s="33"/>
      <c r="U16" s="33"/>
      <c r="V16" s="33"/>
      <c r="W16" s="33"/>
      <c r="X16" s="33"/>
      <c r="Y16" s="33"/>
      <c r="Z16" s="33"/>
      <c r="AA16" s="32">
        <f t="shared" si="2"/>
        <v>600</v>
      </c>
      <c r="AB16" s="33">
        <v>1500</v>
      </c>
      <c r="AC16" s="32">
        <f t="shared" si="3"/>
        <v>360</v>
      </c>
      <c r="AD16" s="32">
        <f>$F16*3</f>
        <v>600</v>
      </c>
      <c r="AE16" s="33"/>
      <c r="AF16" s="33"/>
      <c r="AG16" s="33"/>
      <c r="AH16" s="33"/>
      <c r="AI16" s="33"/>
      <c r="AJ16" s="33"/>
      <c r="AK16" s="33"/>
      <c r="AL16" s="32">
        <f t="shared" si="4"/>
        <v>600</v>
      </c>
      <c r="AM16" s="33">
        <v>960</v>
      </c>
      <c r="AN16" s="32">
        <f t="shared" si="5"/>
        <v>0</v>
      </c>
      <c r="AO16" s="32">
        <f t="shared" si="6"/>
        <v>600</v>
      </c>
      <c r="AP16" s="33"/>
      <c r="AQ16" s="33"/>
      <c r="AR16" s="33"/>
      <c r="AS16" s="33"/>
      <c r="AT16" s="33"/>
      <c r="AU16" s="33"/>
      <c r="AV16" s="33"/>
      <c r="AW16" s="32">
        <f t="shared" si="7"/>
        <v>600</v>
      </c>
      <c r="AX16" s="33"/>
      <c r="AY16" s="33">
        <f t="shared" si="8"/>
        <v>600</v>
      </c>
      <c r="BB16" s="27" t="str">
        <f t="shared" si="9"/>
        <v>долги</v>
      </c>
    </row>
    <row r="17" spans="1:54">
      <c r="A17" s="31">
        <v>15</v>
      </c>
      <c r="B17" s="5" t="s">
        <v>986</v>
      </c>
      <c r="C17" s="6" t="s">
        <v>10</v>
      </c>
      <c r="D17" s="7">
        <v>70</v>
      </c>
      <c r="E17" s="14" t="s">
        <v>49</v>
      </c>
      <c r="F17" s="7">
        <v>85</v>
      </c>
      <c r="G17" s="32">
        <v>410</v>
      </c>
      <c r="H17" s="32">
        <f>F17*3</f>
        <v>255</v>
      </c>
      <c r="I17" s="33"/>
      <c r="J17" s="33"/>
      <c r="K17" s="33"/>
      <c r="L17" s="33"/>
      <c r="M17" s="33"/>
      <c r="N17" s="33"/>
      <c r="O17" s="33"/>
      <c r="P17" s="32">
        <f t="shared" si="0"/>
        <v>255</v>
      </c>
      <c r="Q17" s="33">
        <v>665</v>
      </c>
      <c r="R17" s="32">
        <f t="shared" si="1"/>
        <v>0</v>
      </c>
      <c r="S17" s="32">
        <f>F17*3</f>
        <v>255</v>
      </c>
      <c r="T17" s="33"/>
      <c r="U17" s="33"/>
      <c r="V17" s="33"/>
      <c r="W17" s="33"/>
      <c r="X17" s="33"/>
      <c r="Y17" s="33"/>
      <c r="Z17" s="33"/>
      <c r="AA17" s="32">
        <f t="shared" si="2"/>
        <v>255</v>
      </c>
      <c r="AB17" s="33"/>
      <c r="AC17" s="32">
        <f t="shared" si="3"/>
        <v>255</v>
      </c>
      <c r="AD17" s="32">
        <f>$F17*3</f>
        <v>255</v>
      </c>
      <c r="AE17" s="33"/>
      <c r="AF17" s="33"/>
      <c r="AG17" s="33"/>
      <c r="AH17" s="33"/>
      <c r="AI17" s="33"/>
      <c r="AJ17" s="33"/>
      <c r="AK17" s="33"/>
      <c r="AL17" s="32">
        <f t="shared" si="4"/>
        <v>255</v>
      </c>
      <c r="AM17" s="33">
        <v>765</v>
      </c>
      <c r="AN17" s="32">
        <f t="shared" si="5"/>
        <v>-255</v>
      </c>
      <c r="AO17" s="32">
        <f t="shared" si="6"/>
        <v>255</v>
      </c>
      <c r="AP17" s="33"/>
      <c r="AQ17" s="33"/>
      <c r="AR17" s="33"/>
      <c r="AS17" s="33"/>
      <c r="AT17" s="33"/>
      <c r="AU17" s="33"/>
      <c r="AV17" s="33"/>
      <c r="AW17" s="32">
        <f t="shared" si="7"/>
        <v>255</v>
      </c>
      <c r="AX17" s="33"/>
      <c r="AY17" s="33">
        <f t="shared" si="8"/>
        <v>0</v>
      </c>
      <c r="BB17" s="27" t="str">
        <f t="shared" si="9"/>
        <v/>
      </c>
    </row>
    <row r="18" spans="1:54">
      <c r="A18" s="31">
        <v>16</v>
      </c>
      <c r="B18" s="9" t="s">
        <v>45</v>
      </c>
      <c r="C18" s="6" t="s">
        <v>14</v>
      </c>
      <c r="D18" s="10">
        <v>110</v>
      </c>
      <c r="E18" s="14" t="s">
        <v>12</v>
      </c>
      <c r="F18" s="10">
        <v>110</v>
      </c>
      <c r="G18" s="32">
        <v>990</v>
      </c>
      <c r="H18" s="32">
        <f>F18*3</f>
        <v>330</v>
      </c>
      <c r="I18" s="33"/>
      <c r="J18" s="33"/>
      <c r="K18" s="33"/>
      <c r="L18" s="33"/>
      <c r="M18" s="33"/>
      <c r="N18" s="33"/>
      <c r="O18" s="33"/>
      <c r="P18" s="32">
        <f t="shared" si="0"/>
        <v>330</v>
      </c>
      <c r="Q18" s="33"/>
      <c r="R18" s="32">
        <f t="shared" si="1"/>
        <v>1320</v>
      </c>
      <c r="S18" s="32">
        <f>F18*3</f>
        <v>330</v>
      </c>
      <c r="T18" s="33"/>
      <c r="U18" s="33"/>
      <c r="V18" s="33"/>
      <c r="W18" s="33"/>
      <c r="X18" s="33"/>
      <c r="Y18" s="33"/>
      <c r="Z18" s="33"/>
      <c r="AA18" s="32">
        <f t="shared" si="2"/>
        <v>330</v>
      </c>
      <c r="AB18" s="33"/>
      <c r="AC18" s="32">
        <f t="shared" si="3"/>
        <v>1650</v>
      </c>
      <c r="AD18" s="32">
        <f>$F18*3</f>
        <v>330</v>
      </c>
      <c r="AE18" s="33"/>
      <c r="AF18" s="33"/>
      <c r="AG18" s="33"/>
      <c r="AH18" s="33"/>
      <c r="AI18" s="33"/>
      <c r="AJ18" s="33"/>
      <c r="AK18" s="33"/>
      <c r="AL18" s="32">
        <f t="shared" si="4"/>
        <v>330</v>
      </c>
      <c r="AM18" s="33"/>
      <c r="AN18" s="32">
        <f t="shared" si="5"/>
        <v>1980</v>
      </c>
      <c r="AO18" s="32">
        <f t="shared" si="6"/>
        <v>330</v>
      </c>
      <c r="AP18" s="33"/>
      <c r="AQ18" s="33"/>
      <c r="AR18" s="33"/>
      <c r="AS18" s="33"/>
      <c r="AT18" s="33"/>
      <c r="AU18" s="33"/>
      <c r="AV18" s="33"/>
      <c r="AW18" s="32">
        <f t="shared" si="7"/>
        <v>330</v>
      </c>
      <c r="AX18" s="33"/>
      <c r="AY18" s="33">
        <f t="shared" si="8"/>
        <v>2310</v>
      </c>
      <c r="BB18" s="27" t="str">
        <f t="shared" si="9"/>
        <v>долги</v>
      </c>
    </row>
    <row r="19" spans="1:54">
      <c r="A19" s="31">
        <v>17</v>
      </c>
      <c r="B19" s="9" t="s">
        <v>1020</v>
      </c>
      <c r="C19" s="6" t="s">
        <v>23</v>
      </c>
      <c r="D19" s="10"/>
      <c r="E19" s="14"/>
      <c r="F19" s="10"/>
      <c r="G19" s="32"/>
      <c r="H19" s="32"/>
      <c r="I19" s="33"/>
      <c r="J19" s="33"/>
      <c r="K19" s="33"/>
      <c r="L19" s="33"/>
      <c r="M19" s="33"/>
      <c r="N19" s="33"/>
      <c r="O19" s="33"/>
      <c r="P19" s="32"/>
      <c r="Q19" s="33"/>
      <c r="R19" s="32"/>
      <c r="S19" s="32"/>
      <c r="T19" s="33"/>
      <c r="U19" s="33"/>
      <c r="V19" s="33"/>
      <c r="W19" s="33"/>
      <c r="X19" s="33"/>
      <c r="Y19" s="33"/>
      <c r="Z19" s="33"/>
      <c r="AA19" s="32"/>
      <c r="AB19" s="33"/>
      <c r="AC19" s="32"/>
      <c r="AD19" s="32"/>
      <c r="AE19" s="33"/>
      <c r="AF19" s="33"/>
      <c r="AG19" s="33"/>
      <c r="AH19" s="33"/>
      <c r="AI19" s="33"/>
      <c r="AJ19" s="33"/>
      <c r="AK19" s="33"/>
      <c r="AL19" s="32"/>
      <c r="AM19" s="33"/>
      <c r="AN19" s="32"/>
      <c r="AO19" s="32"/>
      <c r="AP19" s="33"/>
      <c r="AQ19" s="33"/>
      <c r="AR19" s="33"/>
      <c r="AS19" s="33"/>
      <c r="AT19" s="33"/>
      <c r="AU19" s="33"/>
      <c r="AV19" s="33"/>
      <c r="AW19" s="32"/>
      <c r="AX19" s="33"/>
      <c r="AY19" s="33"/>
      <c r="BB19" s="27" t="str">
        <f t="shared" si="9"/>
        <v/>
      </c>
    </row>
    <row r="20" spans="1:54">
      <c r="A20" s="31">
        <v>18</v>
      </c>
      <c r="B20" s="11" t="s">
        <v>50</v>
      </c>
      <c r="C20" s="34" t="s">
        <v>30</v>
      </c>
      <c r="D20" s="12"/>
      <c r="E20" s="35"/>
      <c r="F20" s="12"/>
      <c r="G20" s="36">
        <v>6150</v>
      </c>
      <c r="H20" s="36">
        <f>F20*3</f>
        <v>0</v>
      </c>
      <c r="I20" s="37"/>
      <c r="J20" s="37"/>
      <c r="K20" s="37"/>
      <c r="L20" s="37"/>
      <c r="M20" s="37"/>
      <c r="N20" s="37"/>
      <c r="O20" s="37"/>
      <c r="P20" s="36">
        <f t="shared" ref="P20:P36" si="13">SUM(H20:O20)</f>
        <v>0</v>
      </c>
      <c r="Q20" s="37"/>
      <c r="R20" s="36">
        <f t="shared" ref="R20:R36" si="14">G20+P20-Q20</f>
        <v>6150</v>
      </c>
      <c r="S20" s="36">
        <f>F20*3</f>
        <v>0</v>
      </c>
      <c r="T20" s="37"/>
      <c r="U20" s="37"/>
      <c r="V20" s="37"/>
      <c r="W20" s="37"/>
      <c r="X20" s="37"/>
      <c r="Y20" s="37"/>
      <c r="Z20" s="37"/>
      <c r="AA20" s="36">
        <f t="shared" ref="AA20:AA36" si="15">SUM(S20:Z20)</f>
        <v>0</v>
      </c>
      <c r="AB20" s="37"/>
      <c r="AC20" s="36">
        <f t="shared" ref="AC20:AC36" si="16">R20+AA20-AB20</f>
        <v>6150</v>
      </c>
      <c r="AD20" s="36">
        <f t="shared" ref="AD20:AD36" si="17">$F20*3</f>
        <v>0</v>
      </c>
      <c r="AE20" s="37"/>
      <c r="AF20" s="37"/>
      <c r="AG20" s="37"/>
      <c r="AH20" s="37"/>
      <c r="AI20" s="37"/>
      <c r="AJ20" s="37"/>
      <c r="AK20" s="37"/>
      <c r="AL20" s="36">
        <f t="shared" ref="AL20:AL58" si="18">SUM(AD20:AK20)</f>
        <v>0</v>
      </c>
      <c r="AM20" s="37"/>
      <c r="AN20" s="36">
        <f t="shared" ref="AN20:AN83" si="19">AC20+AL20-AM20</f>
        <v>6150</v>
      </c>
      <c r="AO20" s="36">
        <f t="shared" ref="AO20:AO83" si="20">$F20*3</f>
        <v>0</v>
      </c>
      <c r="AP20" s="37"/>
      <c r="AQ20" s="37"/>
      <c r="AR20" s="37"/>
      <c r="AS20" s="37"/>
      <c r="AT20" s="37"/>
      <c r="AU20" s="37"/>
      <c r="AV20" s="37"/>
      <c r="AW20" s="36">
        <f t="shared" ref="AW20:AW58" si="21">SUM(AO20:AV20)</f>
        <v>0</v>
      </c>
      <c r="AX20" s="37"/>
      <c r="AY20" s="37">
        <f t="shared" ref="AY20:AY83" si="22">AN20+AW20-AX20</f>
        <v>6150</v>
      </c>
      <c r="BB20" s="27" t="str">
        <f t="shared" si="9"/>
        <v>долги</v>
      </c>
    </row>
    <row r="21" spans="1:54">
      <c r="A21" s="31">
        <v>19</v>
      </c>
      <c r="B21" s="11" t="s">
        <v>51</v>
      </c>
      <c r="C21" s="34" t="s">
        <v>30</v>
      </c>
      <c r="D21" s="12"/>
      <c r="E21" s="35"/>
      <c r="F21" s="12"/>
      <c r="G21" s="36">
        <v>5460</v>
      </c>
      <c r="H21" s="36">
        <f>F21*3</f>
        <v>0</v>
      </c>
      <c r="I21" s="37"/>
      <c r="J21" s="37"/>
      <c r="K21" s="37"/>
      <c r="L21" s="37"/>
      <c r="M21" s="37"/>
      <c r="N21" s="37"/>
      <c r="O21" s="37"/>
      <c r="P21" s="36">
        <f t="shared" si="13"/>
        <v>0</v>
      </c>
      <c r="Q21" s="37"/>
      <c r="R21" s="36">
        <f t="shared" si="14"/>
        <v>5460</v>
      </c>
      <c r="S21" s="36">
        <f>F21*3</f>
        <v>0</v>
      </c>
      <c r="T21" s="37"/>
      <c r="U21" s="37"/>
      <c r="V21" s="37"/>
      <c r="W21" s="37"/>
      <c r="X21" s="37"/>
      <c r="Y21" s="37"/>
      <c r="Z21" s="37"/>
      <c r="AA21" s="36">
        <f t="shared" si="15"/>
        <v>0</v>
      </c>
      <c r="AB21" s="37"/>
      <c r="AC21" s="36">
        <f t="shared" si="16"/>
        <v>5460</v>
      </c>
      <c r="AD21" s="36">
        <f t="shared" si="17"/>
        <v>0</v>
      </c>
      <c r="AE21" s="37"/>
      <c r="AF21" s="37"/>
      <c r="AG21" s="37"/>
      <c r="AH21" s="37"/>
      <c r="AI21" s="37"/>
      <c r="AJ21" s="37"/>
      <c r="AK21" s="37"/>
      <c r="AL21" s="36">
        <f t="shared" si="18"/>
        <v>0</v>
      </c>
      <c r="AM21" s="37"/>
      <c r="AN21" s="36">
        <f t="shared" si="19"/>
        <v>5460</v>
      </c>
      <c r="AO21" s="36">
        <f t="shared" si="20"/>
        <v>0</v>
      </c>
      <c r="AP21" s="37"/>
      <c r="AQ21" s="37"/>
      <c r="AR21" s="37"/>
      <c r="AS21" s="37"/>
      <c r="AT21" s="37"/>
      <c r="AU21" s="37"/>
      <c r="AV21" s="37"/>
      <c r="AW21" s="36">
        <f t="shared" si="21"/>
        <v>0</v>
      </c>
      <c r="AX21" s="37"/>
      <c r="AY21" s="37">
        <f t="shared" si="22"/>
        <v>5460</v>
      </c>
      <c r="BB21" s="27" t="str">
        <f t="shared" si="9"/>
        <v>долги</v>
      </c>
    </row>
    <row r="22" spans="1:54">
      <c r="A22" s="31">
        <v>20</v>
      </c>
      <c r="B22" s="9" t="s">
        <v>52</v>
      </c>
      <c r="C22" s="6" t="s">
        <v>14</v>
      </c>
      <c r="D22" s="10">
        <v>50</v>
      </c>
      <c r="E22" s="14" t="s">
        <v>829</v>
      </c>
      <c r="F22" s="10">
        <v>65</v>
      </c>
      <c r="G22" s="32">
        <v>150</v>
      </c>
      <c r="H22" s="32">
        <f>F22*3</f>
        <v>195</v>
      </c>
      <c r="I22" s="33"/>
      <c r="J22" s="33"/>
      <c r="K22" s="33"/>
      <c r="L22" s="33"/>
      <c r="M22" s="33"/>
      <c r="N22" s="33"/>
      <c r="O22" s="33"/>
      <c r="P22" s="32">
        <f t="shared" si="13"/>
        <v>195</v>
      </c>
      <c r="Q22" s="33">
        <v>450</v>
      </c>
      <c r="R22" s="32">
        <f t="shared" si="14"/>
        <v>-105</v>
      </c>
      <c r="S22" s="32">
        <f>F22*3</f>
        <v>195</v>
      </c>
      <c r="T22" s="33"/>
      <c r="U22" s="33"/>
      <c r="V22" s="33"/>
      <c r="W22" s="33"/>
      <c r="X22" s="33"/>
      <c r="Y22" s="33"/>
      <c r="Z22" s="33"/>
      <c r="AA22" s="32">
        <f t="shared" si="15"/>
        <v>195</v>
      </c>
      <c r="AB22" s="33"/>
      <c r="AC22" s="32">
        <f t="shared" si="16"/>
        <v>90</v>
      </c>
      <c r="AD22" s="32">
        <f t="shared" si="17"/>
        <v>195</v>
      </c>
      <c r="AE22" s="33"/>
      <c r="AF22" s="33"/>
      <c r="AG22" s="33"/>
      <c r="AH22" s="33"/>
      <c r="AI22" s="33"/>
      <c r="AJ22" s="33"/>
      <c r="AK22" s="33"/>
      <c r="AL22" s="32">
        <f t="shared" si="18"/>
        <v>195</v>
      </c>
      <c r="AM22" s="33"/>
      <c r="AN22" s="32">
        <f t="shared" si="19"/>
        <v>285</v>
      </c>
      <c r="AO22" s="32">
        <f t="shared" si="20"/>
        <v>195</v>
      </c>
      <c r="AP22" s="33"/>
      <c r="AQ22" s="33"/>
      <c r="AR22" s="33"/>
      <c r="AS22" s="33"/>
      <c r="AT22" s="33"/>
      <c r="AU22" s="33"/>
      <c r="AV22" s="33"/>
      <c r="AW22" s="32">
        <f t="shared" si="21"/>
        <v>195</v>
      </c>
      <c r="AX22" s="33">
        <v>700</v>
      </c>
      <c r="AY22" s="33">
        <f t="shared" si="22"/>
        <v>-220</v>
      </c>
      <c r="BB22" s="27" t="str">
        <f t="shared" si="9"/>
        <v/>
      </c>
    </row>
    <row r="23" spans="1:54">
      <c r="A23" s="31">
        <v>21</v>
      </c>
      <c r="B23" s="9" t="s">
        <v>55</v>
      </c>
      <c r="C23" s="6" t="s">
        <v>23</v>
      </c>
      <c r="D23" s="10">
        <v>70</v>
      </c>
      <c r="E23" s="14" t="s">
        <v>57</v>
      </c>
      <c r="F23" s="10">
        <v>80</v>
      </c>
      <c r="G23" s="32">
        <v>0</v>
      </c>
      <c r="H23" s="32">
        <f>F23*3</f>
        <v>240</v>
      </c>
      <c r="I23" s="33"/>
      <c r="J23" s="33"/>
      <c r="K23" s="33"/>
      <c r="L23" s="33"/>
      <c r="M23" s="33"/>
      <c r="N23" s="33"/>
      <c r="O23" s="33"/>
      <c r="P23" s="32">
        <f t="shared" si="13"/>
        <v>240</v>
      </c>
      <c r="Q23" s="33">
        <v>255</v>
      </c>
      <c r="R23" s="32">
        <f t="shared" si="14"/>
        <v>-15</v>
      </c>
      <c r="S23" s="32">
        <f>F23*3</f>
        <v>240</v>
      </c>
      <c r="T23" s="33"/>
      <c r="U23" s="33"/>
      <c r="V23" s="33"/>
      <c r="W23" s="33"/>
      <c r="X23" s="33"/>
      <c r="Y23" s="33"/>
      <c r="Z23" s="33"/>
      <c r="AA23" s="32">
        <f t="shared" si="15"/>
        <v>240</v>
      </c>
      <c r="AB23" s="33">
        <v>255</v>
      </c>
      <c r="AC23" s="32">
        <f t="shared" si="16"/>
        <v>-30</v>
      </c>
      <c r="AD23" s="32">
        <f t="shared" si="17"/>
        <v>240</v>
      </c>
      <c r="AE23" s="33"/>
      <c r="AF23" s="33"/>
      <c r="AG23" s="33"/>
      <c r="AH23" s="33"/>
      <c r="AI23" s="33"/>
      <c r="AJ23" s="33"/>
      <c r="AK23" s="33"/>
      <c r="AL23" s="32">
        <f t="shared" si="18"/>
        <v>240</v>
      </c>
      <c r="AM23" s="33">
        <v>255</v>
      </c>
      <c r="AN23" s="32">
        <f t="shared" si="19"/>
        <v>-45</v>
      </c>
      <c r="AO23" s="32">
        <f t="shared" si="20"/>
        <v>240</v>
      </c>
      <c r="AP23" s="33"/>
      <c r="AQ23" s="33"/>
      <c r="AR23" s="33"/>
      <c r="AS23" s="33"/>
      <c r="AT23" s="33"/>
      <c r="AU23" s="33"/>
      <c r="AV23" s="33"/>
      <c r="AW23" s="32">
        <f t="shared" si="21"/>
        <v>240</v>
      </c>
      <c r="AX23" s="33">
        <v>195</v>
      </c>
      <c r="AY23" s="33">
        <f t="shared" si="22"/>
        <v>0</v>
      </c>
      <c r="BB23" s="27" t="str">
        <f t="shared" si="9"/>
        <v/>
      </c>
    </row>
    <row r="24" spans="1:54" s="57" customFormat="1">
      <c r="A24" s="31">
        <v>22</v>
      </c>
      <c r="B24" s="9" t="s">
        <v>879</v>
      </c>
      <c r="C24" s="6" t="s">
        <v>23</v>
      </c>
      <c r="D24" s="10"/>
      <c r="E24" s="14" t="s">
        <v>880</v>
      </c>
      <c r="F24" s="10">
        <v>50</v>
      </c>
      <c r="G24" s="32">
        <v>0</v>
      </c>
      <c r="H24" s="32">
        <v>0</v>
      </c>
      <c r="I24" s="33"/>
      <c r="J24" s="33"/>
      <c r="K24" s="33"/>
      <c r="L24" s="33"/>
      <c r="M24" s="33"/>
      <c r="N24" s="33"/>
      <c r="O24" s="33"/>
      <c r="P24" s="32">
        <f t="shared" si="13"/>
        <v>0</v>
      </c>
      <c r="Q24" s="33"/>
      <c r="R24" s="32">
        <f t="shared" si="14"/>
        <v>0</v>
      </c>
      <c r="S24" s="32">
        <v>35</v>
      </c>
      <c r="T24" s="33"/>
      <c r="U24" s="33"/>
      <c r="V24" s="33"/>
      <c r="W24" s="33"/>
      <c r="X24" s="33"/>
      <c r="Y24" s="33"/>
      <c r="Z24" s="33"/>
      <c r="AA24" s="32">
        <f t="shared" si="15"/>
        <v>35</v>
      </c>
      <c r="AB24" s="33"/>
      <c r="AC24" s="32">
        <f t="shared" si="16"/>
        <v>35</v>
      </c>
      <c r="AD24" s="32">
        <f t="shared" si="17"/>
        <v>150</v>
      </c>
      <c r="AE24" s="33"/>
      <c r="AF24" s="33"/>
      <c r="AG24" s="33"/>
      <c r="AH24" s="33"/>
      <c r="AI24" s="33"/>
      <c r="AJ24" s="33"/>
      <c r="AK24" s="33"/>
      <c r="AL24" s="32">
        <f t="shared" si="18"/>
        <v>150</v>
      </c>
      <c r="AM24" s="33">
        <v>335</v>
      </c>
      <c r="AN24" s="32">
        <f t="shared" si="19"/>
        <v>-150</v>
      </c>
      <c r="AO24" s="32">
        <f t="shared" si="20"/>
        <v>150</v>
      </c>
      <c r="AP24" s="33"/>
      <c r="AQ24" s="33"/>
      <c r="AR24" s="33"/>
      <c r="AS24" s="33"/>
      <c r="AT24" s="33"/>
      <c r="AU24" s="33"/>
      <c r="AV24" s="33"/>
      <c r="AW24" s="32">
        <f t="shared" si="21"/>
        <v>150</v>
      </c>
      <c r="AX24" s="33"/>
      <c r="AY24" s="33">
        <f t="shared" si="22"/>
        <v>0</v>
      </c>
      <c r="BB24" s="27" t="str">
        <f t="shared" si="9"/>
        <v/>
      </c>
    </row>
    <row r="25" spans="1:54">
      <c r="A25" s="31">
        <v>23</v>
      </c>
      <c r="B25" s="9" t="s">
        <v>58</v>
      </c>
      <c r="C25" s="6" t="s">
        <v>23</v>
      </c>
      <c r="D25" s="10">
        <v>35</v>
      </c>
      <c r="E25" s="14" t="s">
        <v>60</v>
      </c>
      <c r="F25" s="10">
        <v>55</v>
      </c>
      <c r="G25" s="32">
        <v>0</v>
      </c>
      <c r="H25" s="32">
        <f t="shared" ref="H25:H36" si="23">F25*3</f>
        <v>165</v>
      </c>
      <c r="I25" s="33"/>
      <c r="J25" s="33"/>
      <c r="K25" s="33"/>
      <c r="L25" s="33"/>
      <c r="M25" s="33"/>
      <c r="N25" s="33"/>
      <c r="O25" s="33"/>
      <c r="P25" s="32">
        <f t="shared" si="13"/>
        <v>165</v>
      </c>
      <c r="Q25" s="33">
        <v>165</v>
      </c>
      <c r="R25" s="32">
        <f t="shared" si="14"/>
        <v>0</v>
      </c>
      <c r="S25" s="32">
        <f t="shared" ref="S25:S36" si="24">F25*3</f>
        <v>165</v>
      </c>
      <c r="T25" s="33"/>
      <c r="U25" s="33"/>
      <c r="V25" s="33"/>
      <c r="W25" s="33"/>
      <c r="X25" s="33"/>
      <c r="Y25" s="33"/>
      <c r="Z25" s="33"/>
      <c r="AA25" s="32">
        <f t="shared" si="15"/>
        <v>165</v>
      </c>
      <c r="AB25" s="33">
        <v>495</v>
      </c>
      <c r="AC25" s="32">
        <f t="shared" si="16"/>
        <v>-330</v>
      </c>
      <c r="AD25" s="32">
        <f t="shared" si="17"/>
        <v>165</v>
      </c>
      <c r="AE25" s="33"/>
      <c r="AF25" s="33"/>
      <c r="AG25" s="33"/>
      <c r="AH25" s="33"/>
      <c r="AI25" s="33">
        <v>150</v>
      </c>
      <c r="AJ25" s="33"/>
      <c r="AK25" s="33"/>
      <c r="AL25" s="32">
        <f t="shared" si="18"/>
        <v>315</v>
      </c>
      <c r="AM25" s="33">
        <v>150</v>
      </c>
      <c r="AN25" s="32">
        <f t="shared" si="19"/>
        <v>-165</v>
      </c>
      <c r="AO25" s="32">
        <f t="shared" si="20"/>
        <v>165</v>
      </c>
      <c r="AP25" s="33"/>
      <c r="AQ25" s="33"/>
      <c r="AR25" s="33"/>
      <c r="AS25" s="33"/>
      <c r="AT25" s="33"/>
      <c r="AU25" s="33"/>
      <c r="AV25" s="33"/>
      <c r="AW25" s="32">
        <f t="shared" si="21"/>
        <v>165</v>
      </c>
      <c r="AX25" s="33"/>
      <c r="AY25" s="33">
        <f t="shared" si="22"/>
        <v>0</v>
      </c>
      <c r="BB25" s="27" t="str">
        <f t="shared" si="9"/>
        <v/>
      </c>
    </row>
    <row r="26" spans="1:54">
      <c r="A26" s="31">
        <v>24</v>
      </c>
      <c r="B26" s="53" t="s">
        <v>61</v>
      </c>
      <c r="C26" s="6" t="s">
        <v>23</v>
      </c>
      <c r="D26" s="54"/>
      <c r="E26" s="60"/>
      <c r="F26" s="10">
        <v>70</v>
      </c>
      <c r="G26" s="55">
        <v>2385</v>
      </c>
      <c r="H26" s="55">
        <f t="shared" si="23"/>
        <v>210</v>
      </c>
      <c r="I26" s="56"/>
      <c r="J26" s="56"/>
      <c r="K26" s="56"/>
      <c r="L26" s="56"/>
      <c r="M26" s="56"/>
      <c r="N26" s="56"/>
      <c r="O26" s="56"/>
      <c r="P26" s="55">
        <f t="shared" si="13"/>
        <v>210</v>
      </c>
      <c r="Q26" s="56"/>
      <c r="R26" s="55">
        <f t="shared" si="14"/>
        <v>2595</v>
      </c>
      <c r="S26" s="55">
        <f t="shared" si="24"/>
        <v>210</v>
      </c>
      <c r="T26" s="56"/>
      <c r="U26" s="56"/>
      <c r="V26" s="56"/>
      <c r="W26" s="56"/>
      <c r="X26" s="56"/>
      <c r="Y26" s="56"/>
      <c r="Z26" s="56"/>
      <c r="AA26" s="55">
        <f t="shared" si="15"/>
        <v>210</v>
      </c>
      <c r="AB26" s="56"/>
      <c r="AC26" s="55">
        <f t="shared" si="16"/>
        <v>2805</v>
      </c>
      <c r="AD26" s="55">
        <f t="shared" si="17"/>
        <v>210</v>
      </c>
      <c r="AE26" s="56"/>
      <c r="AF26" s="56"/>
      <c r="AG26" s="56"/>
      <c r="AH26" s="56"/>
      <c r="AI26" s="56"/>
      <c r="AJ26" s="56"/>
      <c r="AK26" s="56"/>
      <c r="AL26" s="55">
        <f t="shared" si="18"/>
        <v>210</v>
      </c>
      <c r="AM26" s="56">
        <v>2835</v>
      </c>
      <c r="AN26" s="55">
        <f t="shared" si="19"/>
        <v>180</v>
      </c>
      <c r="AO26" s="55">
        <f t="shared" si="20"/>
        <v>210</v>
      </c>
      <c r="AP26" s="56"/>
      <c r="AQ26" s="56"/>
      <c r="AR26" s="56"/>
      <c r="AS26" s="56"/>
      <c r="AT26" s="56"/>
      <c r="AU26" s="56"/>
      <c r="AV26" s="56"/>
      <c r="AW26" s="55">
        <f t="shared" si="21"/>
        <v>210</v>
      </c>
      <c r="AX26" s="56">
        <v>390</v>
      </c>
      <c r="AY26" s="56">
        <f t="shared" si="22"/>
        <v>0</v>
      </c>
      <c r="BB26" s="27" t="str">
        <f t="shared" si="9"/>
        <v/>
      </c>
    </row>
    <row r="27" spans="1:54">
      <c r="A27" s="31">
        <v>25</v>
      </c>
      <c r="B27" s="9" t="s">
        <v>62</v>
      </c>
      <c r="C27" s="6" t="s">
        <v>23</v>
      </c>
      <c r="D27" s="10">
        <v>70</v>
      </c>
      <c r="E27" s="14" t="s">
        <v>64</v>
      </c>
      <c r="F27" s="10">
        <v>85</v>
      </c>
      <c r="G27" s="32">
        <v>0</v>
      </c>
      <c r="H27" s="32">
        <f t="shared" si="23"/>
        <v>255</v>
      </c>
      <c r="I27" s="33"/>
      <c r="J27" s="33"/>
      <c r="K27" s="33"/>
      <c r="L27" s="33"/>
      <c r="M27" s="33"/>
      <c r="N27" s="33"/>
      <c r="O27" s="33"/>
      <c r="P27" s="32">
        <f t="shared" si="13"/>
        <v>255</v>
      </c>
      <c r="Q27" s="33">
        <v>255</v>
      </c>
      <c r="R27" s="32">
        <f t="shared" si="14"/>
        <v>0</v>
      </c>
      <c r="S27" s="32">
        <f t="shared" si="24"/>
        <v>255</v>
      </c>
      <c r="T27" s="33"/>
      <c r="U27" s="33"/>
      <c r="V27" s="33"/>
      <c r="W27" s="33"/>
      <c r="X27" s="33"/>
      <c r="Y27" s="33"/>
      <c r="Z27" s="33"/>
      <c r="AA27" s="32">
        <f t="shared" si="15"/>
        <v>255</v>
      </c>
      <c r="AB27" s="33">
        <v>255</v>
      </c>
      <c r="AC27" s="32">
        <f t="shared" si="16"/>
        <v>0</v>
      </c>
      <c r="AD27" s="32">
        <f t="shared" si="17"/>
        <v>255</v>
      </c>
      <c r="AE27" s="33"/>
      <c r="AF27" s="33"/>
      <c r="AG27" s="33"/>
      <c r="AH27" s="33"/>
      <c r="AI27" s="33"/>
      <c r="AJ27" s="33"/>
      <c r="AK27" s="33"/>
      <c r="AL27" s="32">
        <f t="shared" si="18"/>
        <v>255</v>
      </c>
      <c r="AM27" s="33">
        <v>560</v>
      </c>
      <c r="AN27" s="32">
        <f t="shared" si="19"/>
        <v>-305</v>
      </c>
      <c r="AO27" s="32">
        <f t="shared" si="20"/>
        <v>255</v>
      </c>
      <c r="AP27" s="33">
        <v>50</v>
      </c>
      <c r="AQ27" s="33"/>
      <c r="AR27" s="33"/>
      <c r="AS27" s="33"/>
      <c r="AT27" s="33"/>
      <c r="AU27" s="33"/>
      <c r="AV27" s="33"/>
      <c r="AW27" s="32">
        <f t="shared" si="21"/>
        <v>305</v>
      </c>
      <c r="AX27" s="33"/>
      <c r="AY27" s="33">
        <f t="shared" si="22"/>
        <v>0</v>
      </c>
      <c r="BB27" s="27" t="str">
        <f t="shared" si="9"/>
        <v/>
      </c>
    </row>
    <row r="28" spans="1:54">
      <c r="A28" s="31">
        <v>26</v>
      </c>
      <c r="B28" s="9" t="s">
        <v>65</v>
      </c>
      <c r="C28" s="6" t="s">
        <v>14</v>
      </c>
      <c r="D28" s="10">
        <v>85</v>
      </c>
      <c r="E28" s="14" t="s">
        <v>67</v>
      </c>
      <c r="F28" s="10">
        <v>100</v>
      </c>
      <c r="G28" s="32">
        <v>-765</v>
      </c>
      <c r="H28" s="32">
        <f t="shared" si="23"/>
        <v>300</v>
      </c>
      <c r="I28" s="33"/>
      <c r="J28" s="33"/>
      <c r="K28" s="33"/>
      <c r="L28" s="33"/>
      <c r="M28" s="33"/>
      <c r="N28" s="33"/>
      <c r="O28" s="33"/>
      <c r="P28" s="32">
        <f t="shared" si="13"/>
        <v>300</v>
      </c>
      <c r="Q28" s="33"/>
      <c r="R28" s="32">
        <f t="shared" si="14"/>
        <v>-465</v>
      </c>
      <c r="S28" s="32">
        <f t="shared" si="24"/>
        <v>300</v>
      </c>
      <c r="T28" s="33"/>
      <c r="U28" s="33"/>
      <c r="V28" s="33"/>
      <c r="W28" s="33"/>
      <c r="X28" s="33"/>
      <c r="Y28" s="33"/>
      <c r="Z28" s="33"/>
      <c r="AA28" s="32">
        <f t="shared" si="15"/>
        <v>300</v>
      </c>
      <c r="AB28" s="33"/>
      <c r="AC28" s="32">
        <f t="shared" si="16"/>
        <v>-165</v>
      </c>
      <c r="AD28" s="32">
        <f t="shared" si="17"/>
        <v>300</v>
      </c>
      <c r="AE28" s="33"/>
      <c r="AF28" s="33"/>
      <c r="AG28" s="33"/>
      <c r="AH28" s="33"/>
      <c r="AI28" s="33"/>
      <c r="AJ28" s="33"/>
      <c r="AK28" s="33"/>
      <c r="AL28" s="32">
        <f t="shared" si="18"/>
        <v>300</v>
      </c>
      <c r="AM28" s="33"/>
      <c r="AN28" s="32">
        <f t="shared" si="19"/>
        <v>135</v>
      </c>
      <c r="AO28" s="32">
        <f t="shared" si="20"/>
        <v>300</v>
      </c>
      <c r="AP28" s="33"/>
      <c r="AQ28" s="33"/>
      <c r="AR28" s="33"/>
      <c r="AS28" s="33"/>
      <c r="AT28" s="33"/>
      <c r="AU28" s="33"/>
      <c r="AV28" s="33"/>
      <c r="AW28" s="32">
        <f t="shared" si="21"/>
        <v>300</v>
      </c>
      <c r="AX28" s="33"/>
      <c r="AY28" s="33">
        <f t="shared" si="22"/>
        <v>435</v>
      </c>
      <c r="BB28" s="27" t="str">
        <f t="shared" si="9"/>
        <v>долги</v>
      </c>
    </row>
    <row r="29" spans="1:54">
      <c r="A29" s="31">
        <v>27</v>
      </c>
      <c r="B29" s="9" t="s">
        <v>68</v>
      </c>
      <c r="C29" s="6" t="s">
        <v>14</v>
      </c>
      <c r="D29" s="10">
        <v>70</v>
      </c>
      <c r="E29" s="14" t="s">
        <v>12</v>
      </c>
      <c r="F29" s="10">
        <v>85</v>
      </c>
      <c r="G29" s="32">
        <v>-50</v>
      </c>
      <c r="H29" s="32">
        <f t="shared" si="23"/>
        <v>255</v>
      </c>
      <c r="I29" s="33"/>
      <c r="J29" s="33"/>
      <c r="K29" s="33"/>
      <c r="L29" s="33"/>
      <c r="M29" s="33"/>
      <c r="N29" s="33"/>
      <c r="O29" s="33"/>
      <c r="P29" s="32">
        <f t="shared" si="13"/>
        <v>255</v>
      </c>
      <c r="Q29" s="33"/>
      <c r="R29" s="32">
        <f t="shared" si="14"/>
        <v>205</v>
      </c>
      <c r="S29" s="32">
        <f t="shared" si="24"/>
        <v>255</v>
      </c>
      <c r="T29" s="33"/>
      <c r="U29" s="33"/>
      <c r="V29" s="33"/>
      <c r="W29" s="33"/>
      <c r="X29" s="33"/>
      <c r="Y29" s="33"/>
      <c r="Z29" s="33"/>
      <c r="AA29" s="32">
        <f t="shared" si="15"/>
        <v>255</v>
      </c>
      <c r="AB29" s="33">
        <v>420</v>
      </c>
      <c r="AC29" s="32">
        <f t="shared" si="16"/>
        <v>40</v>
      </c>
      <c r="AD29" s="32">
        <f t="shared" si="17"/>
        <v>255</v>
      </c>
      <c r="AE29" s="33"/>
      <c r="AF29" s="33"/>
      <c r="AG29" s="33"/>
      <c r="AH29" s="33"/>
      <c r="AI29" s="33"/>
      <c r="AJ29" s="33"/>
      <c r="AK29" s="33"/>
      <c r="AL29" s="32">
        <f t="shared" si="18"/>
        <v>255</v>
      </c>
      <c r="AM29" s="33"/>
      <c r="AN29" s="32">
        <f t="shared" si="19"/>
        <v>295</v>
      </c>
      <c r="AO29" s="32">
        <f t="shared" si="20"/>
        <v>255</v>
      </c>
      <c r="AP29" s="33"/>
      <c r="AQ29" s="33"/>
      <c r="AR29" s="33"/>
      <c r="AS29" s="33"/>
      <c r="AT29" s="33"/>
      <c r="AU29" s="33"/>
      <c r="AV29" s="33"/>
      <c r="AW29" s="32">
        <f t="shared" si="21"/>
        <v>255</v>
      </c>
      <c r="AX29" s="33">
        <v>550</v>
      </c>
      <c r="AY29" s="33">
        <f t="shared" si="22"/>
        <v>0</v>
      </c>
      <c r="BB29" s="27" t="str">
        <f t="shared" si="9"/>
        <v/>
      </c>
    </row>
    <row r="30" spans="1:54">
      <c r="A30" s="31">
        <v>28</v>
      </c>
      <c r="B30" s="9" t="s">
        <v>70</v>
      </c>
      <c r="C30" s="6" t="s">
        <v>23</v>
      </c>
      <c r="D30" s="10">
        <v>80</v>
      </c>
      <c r="E30" s="14" t="s">
        <v>72</v>
      </c>
      <c r="F30" s="10">
        <v>100</v>
      </c>
      <c r="G30" s="32">
        <v>-100</v>
      </c>
      <c r="H30" s="32">
        <f t="shared" si="23"/>
        <v>300</v>
      </c>
      <c r="I30" s="33"/>
      <c r="J30" s="33">
        <v>50</v>
      </c>
      <c r="K30" s="33"/>
      <c r="L30" s="33"/>
      <c r="M30" s="33"/>
      <c r="N30" s="33"/>
      <c r="O30" s="33"/>
      <c r="P30" s="32">
        <f t="shared" si="13"/>
        <v>350</v>
      </c>
      <c r="Q30" s="33"/>
      <c r="R30" s="32">
        <f t="shared" si="14"/>
        <v>250</v>
      </c>
      <c r="S30" s="32">
        <f t="shared" si="24"/>
        <v>300</v>
      </c>
      <c r="T30" s="33"/>
      <c r="U30" s="33"/>
      <c r="V30" s="33"/>
      <c r="W30" s="33"/>
      <c r="X30" s="33"/>
      <c r="Y30" s="33"/>
      <c r="Z30" s="33"/>
      <c r="AA30" s="32">
        <f t="shared" si="15"/>
        <v>300</v>
      </c>
      <c r="AB30" s="33">
        <v>550</v>
      </c>
      <c r="AC30" s="32">
        <f t="shared" si="16"/>
        <v>0</v>
      </c>
      <c r="AD30" s="32">
        <f t="shared" si="17"/>
        <v>300</v>
      </c>
      <c r="AE30" s="33"/>
      <c r="AF30" s="33"/>
      <c r="AG30" s="33"/>
      <c r="AH30" s="33"/>
      <c r="AI30" s="33"/>
      <c r="AJ30" s="33"/>
      <c r="AK30" s="33"/>
      <c r="AL30" s="32">
        <f t="shared" si="18"/>
        <v>300</v>
      </c>
      <c r="AM30" s="33">
        <v>900</v>
      </c>
      <c r="AN30" s="32">
        <f t="shared" si="19"/>
        <v>-600</v>
      </c>
      <c r="AO30" s="32">
        <f t="shared" si="20"/>
        <v>300</v>
      </c>
      <c r="AP30" s="33">
        <v>100</v>
      </c>
      <c r="AQ30" s="33">
        <v>100</v>
      </c>
      <c r="AR30" s="33"/>
      <c r="AS30" s="33"/>
      <c r="AT30" s="33"/>
      <c r="AU30" s="33"/>
      <c r="AV30" s="33"/>
      <c r="AW30" s="32">
        <f t="shared" si="21"/>
        <v>500</v>
      </c>
      <c r="AX30" s="33"/>
      <c r="AY30" s="33">
        <f t="shared" si="22"/>
        <v>-100</v>
      </c>
      <c r="BB30" s="27" t="str">
        <f t="shared" si="9"/>
        <v/>
      </c>
    </row>
    <row r="31" spans="1:54">
      <c r="A31" s="31">
        <v>29</v>
      </c>
      <c r="B31" s="11" t="s">
        <v>73</v>
      </c>
      <c r="C31" s="34" t="s">
        <v>30</v>
      </c>
      <c r="D31" s="12"/>
      <c r="E31" s="35"/>
      <c r="F31" s="12"/>
      <c r="G31" s="36">
        <v>2280</v>
      </c>
      <c r="H31" s="36">
        <f t="shared" si="23"/>
        <v>0</v>
      </c>
      <c r="I31" s="37"/>
      <c r="J31" s="37"/>
      <c r="K31" s="37"/>
      <c r="L31" s="37"/>
      <c r="M31" s="37"/>
      <c r="N31" s="37"/>
      <c r="O31" s="37"/>
      <c r="P31" s="36">
        <f t="shared" si="13"/>
        <v>0</v>
      </c>
      <c r="Q31" s="37"/>
      <c r="R31" s="36">
        <f t="shared" si="14"/>
        <v>2280</v>
      </c>
      <c r="S31" s="36">
        <f t="shared" si="24"/>
        <v>0</v>
      </c>
      <c r="T31" s="37"/>
      <c r="U31" s="37"/>
      <c r="V31" s="37"/>
      <c r="W31" s="37"/>
      <c r="X31" s="37"/>
      <c r="Y31" s="37"/>
      <c r="Z31" s="37"/>
      <c r="AA31" s="36">
        <f t="shared" si="15"/>
        <v>0</v>
      </c>
      <c r="AB31" s="37"/>
      <c r="AC31" s="36">
        <f t="shared" si="16"/>
        <v>2280</v>
      </c>
      <c r="AD31" s="36">
        <f t="shared" si="17"/>
        <v>0</v>
      </c>
      <c r="AE31" s="37"/>
      <c r="AF31" s="37"/>
      <c r="AG31" s="37"/>
      <c r="AH31" s="37"/>
      <c r="AI31" s="37"/>
      <c r="AJ31" s="37"/>
      <c r="AK31" s="37"/>
      <c r="AL31" s="36">
        <f t="shared" si="18"/>
        <v>0</v>
      </c>
      <c r="AM31" s="37"/>
      <c r="AN31" s="36">
        <f t="shared" si="19"/>
        <v>2280</v>
      </c>
      <c r="AO31" s="36">
        <f t="shared" si="20"/>
        <v>0</v>
      </c>
      <c r="AP31" s="37"/>
      <c r="AQ31" s="37"/>
      <c r="AR31" s="37"/>
      <c r="AS31" s="37"/>
      <c r="AT31" s="37"/>
      <c r="AU31" s="37"/>
      <c r="AV31" s="37"/>
      <c r="AW31" s="36">
        <f t="shared" si="21"/>
        <v>0</v>
      </c>
      <c r="AX31" s="37"/>
      <c r="AY31" s="37">
        <f t="shared" si="22"/>
        <v>2280</v>
      </c>
      <c r="BB31" s="27" t="str">
        <f t="shared" si="9"/>
        <v>долги</v>
      </c>
    </row>
    <row r="32" spans="1:54">
      <c r="A32" s="31">
        <v>30</v>
      </c>
      <c r="B32" s="9" t="s">
        <v>75</v>
      </c>
      <c r="C32" s="6" t="s">
        <v>14</v>
      </c>
      <c r="D32" s="10">
        <v>70</v>
      </c>
      <c r="E32" s="14" t="s">
        <v>77</v>
      </c>
      <c r="F32" s="10">
        <v>70</v>
      </c>
      <c r="G32" s="32">
        <v>0</v>
      </c>
      <c r="H32" s="32">
        <f t="shared" si="23"/>
        <v>210</v>
      </c>
      <c r="I32" s="33"/>
      <c r="J32" s="33"/>
      <c r="K32" s="33"/>
      <c r="L32" s="33"/>
      <c r="M32" s="33"/>
      <c r="N32" s="33"/>
      <c r="O32" s="33"/>
      <c r="P32" s="32">
        <f t="shared" si="13"/>
        <v>210</v>
      </c>
      <c r="Q32" s="33">
        <v>420</v>
      </c>
      <c r="R32" s="32">
        <f t="shared" si="14"/>
        <v>-210</v>
      </c>
      <c r="S32" s="32">
        <f t="shared" si="24"/>
        <v>210</v>
      </c>
      <c r="T32" s="33"/>
      <c r="U32" s="33">
        <v>50</v>
      </c>
      <c r="V32" s="33"/>
      <c r="W32" s="33"/>
      <c r="X32" s="33"/>
      <c r="Y32" s="33"/>
      <c r="Z32" s="33"/>
      <c r="AA32" s="32">
        <f t="shared" si="15"/>
        <v>260</v>
      </c>
      <c r="AB32" s="33">
        <v>210</v>
      </c>
      <c r="AC32" s="32">
        <f t="shared" si="16"/>
        <v>-160</v>
      </c>
      <c r="AD32" s="32">
        <f t="shared" si="17"/>
        <v>210</v>
      </c>
      <c r="AE32" s="33"/>
      <c r="AF32" s="33"/>
      <c r="AG32" s="33"/>
      <c r="AH32" s="33"/>
      <c r="AI32" s="33"/>
      <c r="AJ32" s="33"/>
      <c r="AK32" s="33"/>
      <c r="AL32" s="32">
        <f t="shared" si="18"/>
        <v>210</v>
      </c>
      <c r="AM32" s="33">
        <v>260</v>
      </c>
      <c r="AN32" s="32">
        <f t="shared" si="19"/>
        <v>-210</v>
      </c>
      <c r="AO32" s="32">
        <f t="shared" si="20"/>
        <v>210</v>
      </c>
      <c r="AP32" s="33"/>
      <c r="AQ32" s="33"/>
      <c r="AR32" s="33"/>
      <c r="AS32" s="33"/>
      <c r="AT32" s="33"/>
      <c r="AU32" s="33"/>
      <c r="AV32" s="33"/>
      <c r="AW32" s="32">
        <f t="shared" si="21"/>
        <v>210</v>
      </c>
      <c r="AX32" s="33"/>
      <c r="AY32" s="33">
        <f t="shared" si="22"/>
        <v>0</v>
      </c>
      <c r="BB32" s="27" t="str">
        <f t="shared" si="9"/>
        <v/>
      </c>
    </row>
    <row r="33" spans="1:54">
      <c r="A33" s="31">
        <v>31</v>
      </c>
      <c r="B33" s="9" t="s">
        <v>78</v>
      </c>
      <c r="C33" s="6" t="s">
        <v>23</v>
      </c>
      <c r="D33" s="10">
        <v>70</v>
      </c>
      <c r="E33" s="14" t="s">
        <v>80</v>
      </c>
      <c r="F33" s="10">
        <v>90</v>
      </c>
      <c r="G33" s="32">
        <v>0</v>
      </c>
      <c r="H33" s="32">
        <f t="shared" si="23"/>
        <v>270</v>
      </c>
      <c r="I33" s="33"/>
      <c r="J33" s="33"/>
      <c r="K33" s="33"/>
      <c r="L33" s="33"/>
      <c r="M33" s="33"/>
      <c r="N33" s="33"/>
      <c r="O33" s="33"/>
      <c r="P33" s="32">
        <f t="shared" si="13"/>
        <v>270</v>
      </c>
      <c r="Q33" s="33">
        <v>270</v>
      </c>
      <c r="R33" s="32">
        <f t="shared" si="14"/>
        <v>0</v>
      </c>
      <c r="S33" s="32">
        <f t="shared" si="24"/>
        <v>270</v>
      </c>
      <c r="T33" s="33"/>
      <c r="U33" s="33">
        <v>50</v>
      </c>
      <c r="V33" s="33"/>
      <c r="W33" s="33"/>
      <c r="X33" s="33"/>
      <c r="Y33" s="33"/>
      <c r="Z33" s="33"/>
      <c r="AA33" s="32">
        <f t="shared" si="15"/>
        <v>320</v>
      </c>
      <c r="AB33" s="33">
        <v>640</v>
      </c>
      <c r="AC33" s="32">
        <f t="shared" si="16"/>
        <v>-320</v>
      </c>
      <c r="AD33" s="32">
        <f t="shared" si="17"/>
        <v>270</v>
      </c>
      <c r="AE33" s="33"/>
      <c r="AF33" s="33"/>
      <c r="AG33" s="33"/>
      <c r="AH33" s="33"/>
      <c r="AI33" s="33"/>
      <c r="AJ33" s="33"/>
      <c r="AK33" s="33"/>
      <c r="AL33" s="32">
        <f t="shared" si="18"/>
        <v>270</v>
      </c>
      <c r="AM33" s="33"/>
      <c r="AN33" s="32">
        <f t="shared" si="19"/>
        <v>-50</v>
      </c>
      <c r="AO33" s="32">
        <f t="shared" si="20"/>
        <v>270</v>
      </c>
      <c r="AP33" s="33"/>
      <c r="AQ33" s="33"/>
      <c r="AR33" s="33"/>
      <c r="AS33" s="33"/>
      <c r="AT33" s="33"/>
      <c r="AU33" s="33"/>
      <c r="AV33" s="33"/>
      <c r="AW33" s="32">
        <f t="shared" si="21"/>
        <v>270</v>
      </c>
      <c r="AX33" s="33">
        <v>220</v>
      </c>
      <c r="AY33" s="33">
        <f t="shared" si="22"/>
        <v>0</v>
      </c>
      <c r="BB33" s="27" t="str">
        <f t="shared" si="9"/>
        <v/>
      </c>
    </row>
    <row r="34" spans="1:54">
      <c r="A34" s="31">
        <v>32</v>
      </c>
      <c r="B34" s="9" t="s">
        <v>81</v>
      </c>
      <c r="C34" s="6" t="s">
        <v>14</v>
      </c>
      <c r="D34" s="10">
        <v>130</v>
      </c>
      <c r="E34" s="14" t="s">
        <v>83</v>
      </c>
      <c r="F34" s="10">
        <v>145</v>
      </c>
      <c r="G34" s="32">
        <v>0</v>
      </c>
      <c r="H34" s="32">
        <f t="shared" si="23"/>
        <v>435</v>
      </c>
      <c r="I34" s="33"/>
      <c r="J34" s="33"/>
      <c r="K34" s="33">
        <v>64</v>
      </c>
      <c r="L34" s="33"/>
      <c r="M34" s="33"/>
      <c r="N34" s="33"/>
      <c r="O34" s="33"/>
      <c r="P34" s="32">
        <f t="shared" si="13"/>
        <v>499</v>
      </c>
      <c r="Q34" s="33">
        <v>499</v>
      </c>
      <c r="R34" s="32">
        <f t="shared" si="14"/>
        <v>0</v>
      </c>
      <c r="S34" s="32">
        <f t="shared" si="24"/>
        <v>435</v>
      </c>
      <c r="T34" s="33"/>
      <c r="U34" s="33"/>
      <c r="V34" s="33"/>
      <c r="W34" s="33"/>
      <c r="X34" s="33"/>
      <c r="Y34" s="33"/>
      <c r="Z34" s="33"/>
      <c r="AA34" s="32">
        <f t="shared" si="15"/>
        <v>435</v>
      </c>
      <c r="AB34" s="33">
        <v>435</v>
      </c>
      <c r="AC34" s="32">
        <f t="shared" si="16"/>
        <v>0</v>
      </c>
      <c r="AD34" s="32">
        <f t="shared" si="17"/>
        <v>435</v>
      </c>
      <c r="AE34" s="33"/>
      <c r="AF34" s="33"/>
      <c r="AG34" s="33"/>
      <c r="AH34" s="33"/>
      <c r="AI34" s="33"/>
      <c r="AJ34" s="33"/>
      <c r="AK34" s="33"/>
      <c r="AL34" s="32">
        <f t="shared" si="18"/>
        <v>435</v>
      </c>
      <c r="AM34" s="33">
        <v>435</v>
      </c>
      <c r="AN34" s="32">
        <f t="shared" si="19"/>
        <v>0</v>
      </c>
      <c r="AO34" s="32">
        <f t="shared" si="20"/>
        <v>435</v>
      </c>
      <c r="AP34" s="33"/>
      <c r="AQ34" s="33"/>
      <c r="AR34" s="33"/>
      <c r="AS34" s="33"/>
      <c r="AT34" s="33"/>
      <c r="AU34" s="33"/>
      <c r="AV34" s="33"/>
      <c r="AW34" s="32">
        <f t="shared" si="21"/>
        <v>435</v>
      </c>
      <c r="AX34" s="33">
        <v>435</v>
      </c>
      <c r="AY34" s="33">
        <f t="shared" si="22"/>
        <v>0</v>
      </c>
      <c r="BB34" s="27" t="str">
        <f t="shared" si="9"/>
        <v/>
      </c>
    </row>
    <row r="35" spans="1:54">
      <c r="A35" s="31">
        <v>33</v>
      </c>
      <c r="B35" s="9" t="s">
        <v>84</v>
      </c>
      <c r="C35" s="6" t="s">
        <v>23</v>
      </c>
      <c r="D35" s="10">
        <v>70</v>
      </c>
      <c r="E35" s="14" t="s">
        <v>12</v>
      </c>
      <c r="F35" s="10">
        <v>70</v>
      </c>
      <c r="G35" s="32">
        <v>0</v>
      </c>
      <c r="H35" s="32">
        <f t="shared" si="23"/>
        <v>210</v>
      </c>
      <c r="I35" s="33"/>
      <c r="J35" s="33"/>
      <c r="K35" s="33"/>
      <c r="L35" s="33"/>
      <c r="M35" s="33"/>
      <c r="N35" s="33"/>
      <c r="O35" s="33"/>
      <c r="P35" s="32">
        <f t="shared" si="13"/>
        <v>210</v>
      </c>
      <c r="Q35" s="33"/>
      <c r="R35" s="32">
        <f t="shared" si="14"/>
        <v>210</v>
      </c>
      <c r="S35" s="32">
        <f t="shared" si="24"/>
        <v>210</v>
      </c>
      <c r="T35" s="33"/>
      <c r="U35" s="33"/>
      <c r="V35" s="33"/>
      <c r="W35" s="33"/>
      <c r="X35" s="33"/>
      <c r="Y35" s="33"/>
      <c r="Z35" s="33"/>
      <c r="AA35" s="32">
        <f t="shared" si="15"/>
        <v>210</v>
      </c>
      <c r="AB35" s="33">
        <v>420</v>
      </c>
      <c r="AC35" s="32">
        <f t="shared" si="16"/>
        <v>0</v>
      </c>
      <c r="AD35" s="32">
        <f t="shared" si="17"/>
        <v>210</v>
      </c>
      <c r="AE35" s="33"/>
      <c r="AF35" s="33"/>
      <c r="AG35" s="33"/>
      <c r="AH35" s="33"/>
      <c r="AI35" s="33"/>
      <c r="AJ35" s="33"/>
      <c r="AK35" s="33"/>
      <c r="AL35" s="32">
        <f t="shared" si="18"/>
        <v>210</v>
      </c>
      <c r="AM35" s="33">
        <v>420</v>
      </c>
      <c r="AN35" s="32">
        <f t="shared" si="19"/>
        <v>-210</v>
      </c>
      <c r="AO35" s="32">
        <f t="shared" si="20"/>
        <v>210</v>
      </c>
      <c r="AP35" s="33"/>
      <c r="AQ35" s="33"/>
      <c r="AR35" s="33"/>
      <c r="AS35" s="33"/>
      <c r="AT35" s="33"/>
      <c r="AU35" s="33"/>
      <c r="AV35" s="33"/>
      <c r="AW35" s="32">
        <f t="shared" si="21"/>
        <v>210</v>
      </c>
      <c r="AX35" s="33"/>
      <c r="AY35" s="33">
        <f t="shared" si="22"/>
        <v>0</v>
      </c>
      <c r="BB35" s="27" t="str">
        <f t="shared" si="9"/>
        <v/>
      </c>
    </row>
    <row r="36" spans="1:54">
      <c r="A36" s="31">
        <v>34</v>
      </c>
      <c r="B36" s="9" t="s">
        <v>86</v>
      </c>
      <c r="C36" s="6" t="s">
        <v>14</v>
      </c>
      <c r="D36" s="10">
        <v>95</v>
      </c>
      <c r="E36" s="14" t="s">
        <v>88</v>
      </c>
      <c r="F36" s="10">
        <v>120</v>
      </c>
      <c r="G36" s="32">
        <v>0</v>
      </c>
      <c r="H36" s="32">
        <f t="shared" si="23"/>
        <v>360</v>
      </c>
      <c r="I36" s="33"/>
      <c r="J36" s="33"/>
      <c r="K36" s="33"/>
      <c r="L36" s="33"/>
      <c r="M36" s="33"/>
      <c r="N36" s="33"/>
      <c r="O36" s="33"/>
      <c r="P36" s="32">
        <f t="shared" si="13"/>
        <v>360</v>
      </c>
      <c r="Q36" s="33"/>
      <c r="R36" s="32">
        <f t="shared" si="14"/>
        <v>360</v>
      </c>
      <c r="S36" s="32">
        <f t="shared" si="24"/>
        <v>360</v>
      </c>
      <c r="T36" s="33"/>
      <c r="U36" s="33"/>
      <c r="V36" s="33">
        <v>252</v>
      </c>
      <c r="W36" s="33"/>
      <c r="X36" s="33"/>
      <c r="Y36" s="33"/>
      <c r="Z36" s="33"/>
      <c r="AA36" s="32">
        <f t="shared" si="15"/>
        <v>612</v>
      </c>
      <c r="AB36" s="33">
        <v>972</v>
      </c>
      <c r="AC36" s="32">
        <f t="shared" si="16"/>
        <v>0</v>
      </c>
      <c r="AD36" s="32">
        <f t="shared" si="17"/>
        <v>360</v>
      </c>
      <c r="AE36" s="33"/>
      <c r="AF36" s="33">
        <v>50</v>
      </c>
      <c r="AG36" s="33">
        <v>256</v>
      </c>
      <c r="AH36" s="33"/>
      <c r="AI36" s="33"/>
      <c r="AJ36" s="33"/>
      <c r="AK36" s="33"/>
      <c r="AL36" s="32">
        <f t="shared" si="18"/>
        <v>666</v>
      </c>
      <c r="AM36" s="33">
        <v>700</v>
      </c>
      <c r="AN36" s="32">
        <f t="shared" si="19"/>
        <v>-34</v>
      </c>
      <c r="AO36" s="32">
        <f t="shared" si="20"/>
        <v>360</v>
      </c>
      <c r="AP36" s="33"/>
      <c r="AQ36" s="33"/>
      <c r="AR36" s="33"/>
      <c r="AS36" s="33"/>
      <c r="AT36" s="33"/>
      <c r="AU36" s="33"/>
      <c r="AV36" s="33"/>
      <c r="AW36" s="32">
        <f t="shared" si="21"/>
        <v>360</v>
      </c>
      <c r="AX36" s="33">
        <v>686</v>
      </c>
      <c r="AY36" s="33">
        <f t="shared" si="22"/>
        <v>-360</v>
      </c>
      <c r="BB36" s="27" t="str">
        <f t="shared" si="9"/>
        <v/>
      </c>
    </row>
    <row r="37" spans="1:54">
      <c r="A37" s="31">
        <v>35</v>
      </c>
      <c r="B37" s="5" t="s">
        <v>979</v>
      </c>
      <c r="C37" s="6" t="s">
        <v>30</v>
      </c>
      <c r="D37" s="10"/>
      <c r="E37" s="14"/>
      <c r="F37" s="10"/>
      <c r="G37" s="32"/>
      <c r="H37" s="32"/>
      <c r="I37" s="33"/>
      <c r="J37" s="33"/>
      <c r="K37" s="33"/>
      <c r="L37" s="33"/>
      <c r="M37" s="33"/>
      <c r="N37" s="33"/>
      <c r="O37" s="33"/>
      <c r="P37" s="32"/>
      <c r="Q37" s="33"/>
      <c r="R37" s="32"/>
      <c r="S37" s="32"/>
      <c r="T37" s="33"/>
      <c r="U37" s="33"/>
      <c r="V37" s="33"/>
      <c r="W37" s="33"/>
      <c r="X37" s="33"/>
      <c r="Y37" s="33"/>
      <c r="Z37" s="33"/>
      <c r="AA37" s="32"/>
      <c r="AB37" s="33"/>
      <c r="AC37" s="32"/>
      <c r="AD37" s="32"/>
      <c r="AE37" s="33"/>
      <c r="AF37" s="33"/>
      <c r="AG37" s="33"/>
      <c r="AH37" s="33"/>
      <c r="AI37" s="33"/>
      <c r="AJ37" s="33"/>
      <c r="AK37" s="33"/>
      <c r="AL37" s="32">
        <f t="shared" si="18"/>
        <v>0</v>
      </c>
      <c r="AM37" s="33"/>
      <c r="AN37" s="32">
        <f t="shared" si="19"/>
        <v>0</v>
      </c>
      <c r="AO37" s="32">
        <f t="shared" si="20"/>
        <v>0</v>
      </c>
      <c r="AP37" s="33"/>
      <c r="AQ37" s="33"/>
      <c r="AR37" s="33"/>
      <c r="AS37" s="33"/>
      <c r="AT37" s="33"/>
      <c r="AU37" s="33"/>
      <c r="AV37" s="33"/>
      <c r="AW37" s="32">
        <f t="shared" si="21"/>
        <v>0</v>
      </c>
      <c r="AX37" s="33"/>
      <c r="AY37" s="33">
        <f t="shared" si="22"/>
        <v>0</v>
      </c>
      <c r="BB37" s="27" t="str">
        <f t="shared" si="9"/>
        <v/>
      </c>
    </row>
    <row r="38" spans="1:54">
      <c r="A38" s="31">
        <v>36</v>
      </c>
      <c r="B38" s="9" t="s">
        <v>89</v>
      </c>
      <c r="C38" s="6" t="s">
        <v>23</v>
      </c>
      <c r="D38" s="10"/>
      <c r="E38" s="14" t="s">
        <v>90</v>
      </c>
      <c r="F38" s="10">
        <v>50</v>
      </c>
      <c r="G38" s="32">
        <v>0</v>
      </c>
      <c r="H38" s="32">
        <v>35</v>
      </c>
      <c r="I38" s="33"/>
      <c r="J38" s="33"/>
      <c r="K38" s="33"/>
      <c r="L38" s="33"/>
      <c r="M38" s="33"/>
      <c r="N38" s="33"/>
      <c r="O38" s="33"/>
      <c r="P38" s="32">
        <f t="shared" ref="P38:P67" si="25">SUM(H38:O38)</f>
        <v>35</v>
      </c>
      <c r="Q38" s="33">
        <v>236</v>
      </c>
      <c r="R38" s="32">
        <f t="shared" ref="R38:R58" si="26">G38+P38-Q38</f>
        <v>-201</v>
      </c>
      <c r="S38" s="32">
        <f t="shared" ref="S38:S45" si="27">F38*3</f>
        <v>150</v>
      </c>
      <c r="T38" s="33"/>
      <c r="U38" s="33"/>
      <c r="V38" s="33"/>
      <c r="W38" s="33"/>
      <c r="X38" s="33"/>
      <c r="Y38" s="33"/>
      <c r="Z38" s="33">
        <v>236</v>
      </c>
      <c r="AA38" s="32">
        <f t="shared" ref="AA38:AA67" si="28">SUM(S38:Z38)</f>
        <v>386</v>
      </c>
      <c r="AB38" s="33"/>
      <c r="AC38" s="32">
        <f t="shared" ref="AC38:AC67" si="29">R38+AA38-AB38</f>
        <v>185</v>
      </c>
      <c r="AD38" s="32">
        <f t="shared" ref="AD38:AD67" si="30">$F38*3</f>
        <v>150</v>
      </c>
      <c r="AE38" s="33"/>
      <c r="AF38" s="33"/>
      <c r="AG38" s="33"/>
      <c r="AH38" s="33"/>
      <c r="AI38" s="33"/>
      <c r="AJ38" s="33"/>
      <c r="AK38" s="33"/>
      <c r="AL38" s="32">
        <f t="shared" si="18"/>
        <v>150</v>
      </c>
      <c r="AM38" s="33">
        <v>335</v>
      </c>
      <c r="AN38" s="32">
        <f t="shared" si="19"/>
        <v>0</v>
      </c>
      <c r="AO38" s="32">
        <f t="shared" si="20"/>
        <v>150</v>
      </c>
      <c r="AP38" s="33"/>
      <c r="AQ38" s="33"/>
      <c r="AR38" s="33"/>
      <c r="AS38" s="33"/>
      <c r="AT38" s="33"/>
      <c r="AU38" s="33"/>
      <c r="AV38" s="33"/>
      <c r="AW38" s="32">
        <f t="shared" si="21"/>
        <v>150</v>
      </c>
      <c r="AX38" s="33">
        <v>150</v>
      </c>
      <c r="AY38" s="39">
        <f t="shared" si="22"/>
        <v>0</v>
      </c>
      <c r="BB38" s="27" t="str">
        <f t="shared" si="9"/>
        <v/>
      </c>
    </row>
    <row r="39" spans="1:54">
      <c r="A39" s="31">
        <v>37</v>
      </c>
      <c r="B39" s="9" t="s">
        <v>91</v>
      </c>
      <c r="C39" s="6" t="s">
        <v>14</v>
      </c>
      <c r="D39" s="10">
        <v>250</v>
      </c>
      <c r="E39" s="14" t="s">
        <v>93</v>
      </c>
      <c r="F39" s="10">
        <v>285</v>
      </c>
      <c r="G39" s="32">
        <v>0</v>
      </c>
      <c r="H39" s="32">
        <f t="shared" ref="H39:H45" si="31">F39*3</f>
        <v>855</v>
      </c>
      <c r="I39" s="33"/>
      <c r="J39" s="33"/>
      <c r="K39" s="33">
        <v>5232</v>
      </c>
      <c r="L39" s="33"/>
      <c r="M39" s="33"/>
      <c r="N39" s="33"/>
      <c r="O39" s="33"/>
      <c r="P39" s="32">
        <f t="shared" si="25"/>
        <v>6087</v>
      </c>
      <c r="Q39" s="33">
        <v>6087</v>
      </c>
      <c r="R39" s="32">
        <f t="shared" si="26"/>
        <v>0</v>
      </c>
      <c r="S39" s="32">
        <f t="shared" si="27"/>
        <v>855</v>
      </c>
      <c r="T39" s="33">
        <v>50</v>
      </c>
      <c r="U39" s="33"/>
      <c r="V39" s="33"/>
      <c r="W39" s="33"/>
      <c r="X39" s="33"/>
      <c r="Y39" s="33"/>
      <c r="Z39" s="33"/>
      <c r="AA39" s="32">
        <f t="shared" si="28"/>
        <v>905</v>
      </c>
      <c r="AB39" s="33"/>
      <c r="AC39" s="32">
        <f t="shared" si="29"/>
        <v>905</v>
      </c>
      <c r="AD39" s="32">
        <f t="shared" si="30"/>
        <v>855</v>
      </c>
      <c r="AE39" s="33"/>
      <c r="AF39" s="33"/>
      <c r="AG39" s="33"/>
      <c r="AH39" s="33"/>
      <c r="AI39" s="33"/>
      <c r="AJ39" s="33"/>
      <c r="AK39" s="33"/>
      <c r="AL39" s="32">
        <f t="shared" si="18"/>
        <v>855</v>
      </c>
      <c r="AM39" s="33">
        <v>7646</v>
      </c>
      <c r="AN39" s="32">
        <f t="shared" si="19"/>
        <v>-5886</v>
      </c>
      <c r="AO39" s="32">
        <f t="shared" si="20"/>
        <v>855</v>
      </c>
      <c r="AP39" s="33">
        <v>50</v>
      </c>
      <c r="AQ39" s="33">
        <v>654</v>
      </c>
      <c r="AR39" s="33">
        <v>5232</v>
      </c>
      <c r="AS39" s="33"/>
      <c r="AT39" s="33"/>
      <c r="AU39" s="33"/>
      <c r="AV39" s="33"/>
      <c r="AW39" s="32">
        <f t="shared" si="21"/>
        <v>6791</v>
      </c>
      <c r="AX39" s="33"/>
      <c r="AY39" s="33">
        <f t="shared" si="22"/>
        <v>905</v>
      </c>
      <c r="BB39" s="27" t="str">
        <f t="shared" si="9"/>
        <v>долги</v>
      </c>
    </row>
    <row r="40" spans="1:54">
      <c r="A40" s="31">
        <v>38</v>
      </c>
      <c r="B40" s="9" t="s">
        <v>94</v>
      </c>
      <c r="C40" s="6" t="s">
        <v>14</v>
      </c>
      <c r="D40" s="10">
        <v>85</v>
      </c>
      <c r="E40" s="14" t="s">
        <v>12</v>
      </c>
      <c r="F40" s="10">
        <v>100</v>
      </c>
      <c r="G40" s="32">
        <v>585</v>
      </c>
      <c r="H40" s="32">
        <f t="shared" si="31"/>
        <v>300</v>
      </c>
      <c r="I40" s="33"/>
      <c r="J40" s="33"/>
      <c r="K40" s="33"/>
      <c r="L40" s="33"/>
      <c r="M40" s="33"/>
      <c r="N40" s="33"/>
      <c r="O40" s="33"/>
      <c r="P40" s="32">
        <f t="shared" si="25"/>
        <v>300</v>
      </c>
      <c r="Q40" s="33">
        <v>400</v>
      </c>
      <c r="R40" s="32">
        <f t="shared" si="26"/>
        <v>485</v>
      </c>
      <c r="S40" s="32">
        <f t="shared" si="27"/>
        <v>300</v>
      </c>
      <c r="T40" s="33"/>
      <c r="U40" s="33"/>
      <c r="V40" s="33"/>
      <c r="W40" s="33"/>
      <c r="X40" s="33"/>
      <c r="Y40" s="33"/>
      <c r="Z40" s="33"/>
      <c r="AA40" s="32">
        <f t="shared" si="28"/>
        <v>300</v>
      </c>
      <c r="AB40" s="33"/>
      <c r="AC40" s="32">
        <f t="shared" si="29"/>
        <v>785</v>
      </c>
      <c r="AD40" s="32">
        <f t="shared" si="30"/>
        <v>300</v>
      </c>
      <c r="AE40" s="33"/>
      <c r="AF40" s="33"/>
      <c r="AG40" s="33"/>
      <c r="AH40" s="33"/>
      <c r="AI40" s="33"/>
      <c r="AJ40" s="33"/>
      <c r="AK40" s="33"/>
      <c r="AL40" s="32">
        <f t="shared" si="18"/>
        <v>300</v>
      </c>
      <c r="AM40" s="33">
        <v>300</v>
      </c>
      <c r="AN40" s="32">
        <f t="shared" si="19"/>
        <v>785</v>
      </c>
      <c r="AO40" s="32">
        <f t="shared" si="20"/>
        <v>300</v>
      </c>
      <c r="AP40" s="33"/>
      <c r="AQ40" s="33"/>
      <c r="AR40" s="33"/>
      <c r="AS40" s="33"/>
      <c r="AT40" s="33"/>
      <c r="AU40" s="33"/>
      <c r="AV40" s="33"/>
      <c r="AW40" s="32">
        <f t="shared" si="21"/>
        <v>300</v>
      </c>
      <c r="AX40" s="33">
        <v>300</v>
      </c>
      <c r="AY40" s="33">
        <f t="shared" si="22"/>
        <v>785</v>
      </c>
      <c r="BB40" s="27" t="str">
        <f t="shared" si="9"/>
        <v>долги</v>
      </c>
    </row>
    <row r="41" spans="1:54">
      <c r="A41" s="31">
        <v>39</v>
      </c>
      <c r="B41" s="9" t="s">
        <v>96</v>
      </c>
      <c r="C41" s="6" t="s">
        <v>14</v>
      </c>
      <c r="D41" s="10">
        <v>120</v>
      </c>
      <c r="E41" s="14" t="s">
        <v>98</v>
      </c>
      <c r="F41" s="10">
        <v>145</v>
      </c>
      <c r="G41" s="32">
        <v>360</v>
      </c>
      <c r="H41" s="32">
        <f t="shared" si="31"/>
        <v>435</v>
      </c>
      <c r="I41" s="33"/>
      <c r="J41" s="33"/>
      <c r="K41" s="33"/>
      <c r="L41" s="33"/>
      <c r="M41" s="33"/>
      <c r="N41" s="33"/>
      <c r="O41" s="33"/>
      <c r="P41" s="32">
        <f t="shared" si="25"/>
        <v>435</v>
      </c>
      <c r="Q41" s="33">
        <v>795</v>
      </c>
      <c r="R41" s="32">
        <f t="shared" si="26"/>
        <v>0</v>
      </c>
      <c r="S41" s="32">
        <f t="shared" si="27"/>
        <v>435</v>
      </c>
      <c r="T41" s="33"/>
      <c r="U41" s="33">
        <v>100</v>
      </c>
      <c r="V41" s="33"/>
      <c r="W41" s="33"/>
      <c r="X41" s="33"/>
      <c r="Y41" s="33"/>
      <c r="Z41" s="33"/>
      <c r="AA41" s="32">
        <f t="shared" si="28"/>
        <v>535</v>
      </c>
      <c r="AB41" s="33">
        <v>535</v>
      </c>
      <c r="AC41" s="32">
        <f t="shared" si="29"/>
        <v>0</v>
      </c>
      <c r="AD41" s="32">
        <f t="shared" si="30"/>
        <v>435</v>
      </c>
      <c r="AE41" s="33"/>
      <c r="AF41" s="33">
        <v>150</v>
      </c>
      <c r="AG41" s="33"/>
      <c r="AH41" s="33">
        <v>60</v>
      </c>
      <c r="AI41" s="33"/>
      <c r="AJ41" s="33"/>
      <c r="AK41" s="33">
        <v>98.5</v>
      </c>
      <c r="AL41" s="32">
        <f t="shared" si="18"/>
        <v>743.5</v>
      </c>
      <c r="AM41" s="33">
        <v>743.5</v>
      </c>
      <c r="AN41" s="32">
        <f t="shared" si="19"/>
        <v>0</v>
      </c>
      <c r="AO41" s="32">
        <f t="shared" si="20"/>
        <v>435</v>
      </c>
      <c r="AP41" s="33"/>
      <c r="AQ41" s="33">
        <v>170</v>
      </c>
      <c r="AR41" s="33"/>
      <c r="AS41" s="33">
        <v>50</v>
      </c>
      <c r="AT41" s="33"/>
      <c r="AU41" s="33"/>
      <c r="AV41" s="33"/>
      <c r="AW41" s="32">
        <f t="shared" si="21"/>
        <v>655</v>
      </c>
      <c r="AX41" s="33">
        <v>655</v>
      </c>
      <c r="AY41" s="33">
        <f t="shared" si="22"/>
        <v>0</v>
      </c>
      <c r="BB41" s="27" t="str">
        <f t="shared" si="9"/>
        <v/>
      </c>
    </row>
    <row r="42" spans="1:54">
      <c r="A42" s="31">
        <v>40</v>
      </c>
      <c r="B42" s="9" t="s">
        <v>99</v>
      </c>
      <c r="C42" s="6" t="s">
        <v>14</v>
      </c>
      <c r="D42" s="10">
        <v>250</v>
      </c>
      <c r="E42" s="14" t="s">
        <v>100</v>
      </c>
      <c r="F42" s="10">
        <v>250</v>
      </c>
      <c r="G42" s="32">
        <v>0</v>
      </c>
      <c r="H42" s="32">
        <f t="shared" si="31"/>
        <v>750</v>
      </c>
      <c r="I42" s="33"/>
      <c r="J42" s="33"/>
      <c r="K42" s="33"/>
      <c r="L42" s="33"/>
      <c r="M42" s="33"/>
      <c r="N42" s="33"/>
      <c r="O42" s="33"/>
      <c r="P42" s="32">
        <f t="shared" si="25"/>
        <v>750</v>
      </c>
      <c r="Q42" s="33">
        <v>1500</v>
      </c>
      <c r="R42" s="32">
        <f t="shared" si="26"/>
        <v>-750</v>
      </c>
      <c r="S42" s="32">
        <f t="shared" si="27"/>
        <v>750</v>
      </c>
      <c r="T42" s="33"/>
      <c r="U42" s="33">
        <v>50</v>
      </c>
      <c r="V42" s="33"/>
      <c r="W42" s="33"/>
      <c r="X42" s="33"/>
      <c r="Y42" s="33"/>
      <c r="Z42" s="33"/>
      <c r="AA42" s="32">
        <f t="shared" si="28"/>
        <v>800</v>
      </c>
      <c r="AB42" s="33">
        <v>750</v>
      </c>
      <c r="AC42" s="32">
        <f t="shared" si="29"/>
        <v>-700</v>
      </c>
      <c r="AD42" s="32">
        <f t="shared" si="30"/>
        <v>750</v>
      </c>
      <c r="AE42" s="33"/>
      <c r="AF42" s="33"/>
      <c r="AG42" s="33"/>
      <c r="AH42" s="33"/>
      <c r="AI42" s="33"/>
      <c r="AJ42" s="33"/>
      <c r="AK42" s="33"/>
      <c r="AL42" s="32">
        <f t="shared" si="18"/>
        <v>750</v>
      </c>
      <c r="AM42" s="33">
        <v>750</v>
      </c>
      <c r="AN42" s="32">
        <f t="shared" si="19"/>
        <v>-700</v>
      </c>
      <c r="AO42" s="32">
        <f t="shared" si="20"/>
        <v>750</v>
      </c>
      <c r="AP42" s="33"/>
      <c r="AQ42" s="33"/>
      <c r="AR42" s="33"/>
      <c r="AS42" s="33"/>
      <c r="AT42" s="33"/>
      <c r="AU42" s="33"/>
      <c r="AV42" s="33"/>
      <c r="AW42" s="32">
        <f t="shared" si="21"/>
        <v>750</v>
      </c>
      <c r="AX42" s="33">
        <v>800</v>
      </c>
      <c r="AY42" s="33">
        <f t="shared" si="22"/>
        <v>-750</v>
      </c>
      <c r="BB42" s="27" t="str">
        <f t="shared" si="9"/>
        <v/>
      </c>
    </row>
    <row r="43" spans="1:54">
      <c r="A43" s="31">
        <v>41</v>
      </c>
      <c r="B43" s="9" t="s">
        <v>101</v>
      </c>
      <c r="C43" s="6" t="s">
        <v>23</v>
      </c>
      <c r="D43" s="10">
        <v>70</v>
      </c>
      <c r="E43" s="14" t="s">
        <v>103</v>
      </c>
      <c r="F43" s="10">
        <v>95</v>
      </c>
      <c r="G43" s="32">
        <v>0</v>
      </c>
      <c r="H43" s="32">
        <f t="shared" si="31"/>
        <v>285</v>
      </c>
      <c r="I43" s="33"/>
      <c r="J43" s="33">
        <v>50</v>
      </c>
      <c r="K43" s="33"/>
      <c r="L43" s="33"/>
      <c r="M43" s="33"/>
      <c r="N43" s="33"/>
      <c r="O43" s="33"/>
      <c r="P43" s="32">
        <f t="shared" si="25"/>
        <v>335</v>
      </c>
      <c r="Q43" s="33">
        <v>335</v>
      </c>
      <c r="R43" s="32">
        <f t="shared" si="26"/>
        <v>0</v>
      </c>
      <c r="S43" s="32">
        <f t="shared" si="27"/>
        <v>285</v>
      </c>
      <c r="T43" s="33"/>
      <c r="U43" s="33"/>
      <c r="V43" s="33"/>
      <c r="W43" s="33"/>
      <c r="X43" s="33"/>
      <c r="Y43" s="33"/>
      <c r="Z43" s="33"/>
      <c r="AA43" s="32">
        <f t="shared" si="28"/>
        <v>285</v>
      </c>
      <c r="AB43" s="33">
        <v>285</v>
      </c>
      <c r="AC43" s="32">
        <f t="shared" si="29"/>
        <v>0</v>
      </c>
      <c r="AD43" s="32">
        <f t="shared" si="30"/>
        <v>285</v>
      </c>
      <c r="AE43" s="33"/>
      <c r="AF43" s="33"/>
      <c r="AG43" s="33"/>
      <c r="AH43" s="33"/>
      <c r="AI43" s="33">
        <v>150</v>
      </c>
      <c r="AJ43" s="33"/>
      <c r="AK43" s="33"/>
      <c r="AL43" s="32">
        <f t="shared" si="18"/>
        <v>435</v>
      </c>
      <c r="AM43" s="33">
        <v>285</v>
      </c>
      <c r="AN43" s="32">
        <f t="shared" si="19"/>
        <v>150</v>
      </c>
      <c r="AO43" s="32">
        <f t="shared" si="20"/>
        <v>285</v>
      </c>
      <c r="AP43" s="33"/>
      <c r="AQ43" s="33"/>
      <c r="AR43" s="33"/>
      <c r="AS43" s="33"/>
      <c r="AT43" s="33"/>
      <c r="AU43" s="33"/>
      <c r="AV43" s="33"/>
      <c r="AW43" s="32">
        <f t="shared" si="21"/>
        <v>285</v>
      </c>
      <c r="AX43" s="33">
        <v>435</v>
      </c>
      <c r="AY43" s="33">
        <f t="shared" si="22"/>
        <v>0</v>
      </c>
      <c r="BB43" s="27" t="str">
        <f t="shared" si="9"/>
        <v/>
      </c>
    </row>
    <row r="44" spans="1:54">
      <c r="A44" s="31">
        <v>42</v>
      </c>
      <c r="B44" s="9" t="s">
        <v>104</v>
      </c>
      <c r="C44" s="6" t="s">
        <v>14</v>
      </c>
      <c r="D44" s="10">
        <v>105</v>
      </c>
      <c r="E44" s="14" t="s">
        <v>898</v>
      </c>
      <c r="F44" s="10">
        <v>135</v>
      </c>
      <c r="G44" s="32">
        <v>365</v>
      </c>
      <c r="H44" s="32">
        <f t="shared" si="31"/>
        <v>405</v>
      </c>
      <c r="I44" s="33"/>
      <c r="J44" s="33">
        <v>50</v>
      </c>
      <c r="K44" s="33"/>
      <c r="L44" s="33"/>
      <c r="M44" s="33"/>
      <c r="N44" s="33"/>
      <c r="O44" s="33"/>
      <c r="P44" s="32">
        <f t="shared" si="25"/>
        <v>455</v>
      </c>
      <c r="Q44" s="33">
        <v>120</v>
      </c>
      <c r="R44" s="32">
        <f t="shared" si="26"/>
        <v>700</v>
      </c>
      <c r="S44" s="32">
        <f t="shared" si="27"/>
        <v>405</v>
      </c>
      <c r="T44" s="33"/>
      <c r="U44" s="33">
        <v>170</v>
      </c>
      <c r="V44" s="33"/>
      <c r="W44" s="33"/>
      <c r="X44" s="33"/>
      <c r="Y44" s="33"/>
      <c r="Z44" s="33"/>
      <c r="AA44" s="32">
        <f t="shared" si="28"/>
        <v>575</v>
      </c>
      <c r="AB44" s="33"/>
      <c r="AC44" s="32">
        <f t="shared" si="29"/>
        <v>1275</v>
      </c>
      <c r="AD44" s="32">
        <f t="shared" si="30"/>
        <v>405</v>
      </c>
      <c r="AE44" s="33"/>
      <c r="AF44" s="33"/>
      <c r="AG44" s="33"/>
      <c r="AH44" s="33"/>
      <c r="AI44" s="33"/>
      <c r="AJ44" s="33"/>
      <c r="AK44" s="33"/>
      <c r="AL44" s="32">
        <f t="shared" si="18"/>
        <v>405</v>
      </c>
      <c r="AM44" s="33">
        <v>800</v>
      </c>
      <c r="AN44" s="32">
        <f t="shared" si="19"/>
        <v>880</v>
      </c>
      <c r="AO44" s="32">
        <f t="shared" si="20"/>
        <v>405</v>
      </c>
      <c r="AP44" s="33"/>
      <c r="AQ44" s="33"/>
      <c r="AR44" s="33"/>
      <c r="AS44" s="33"/>
      <c r="AT44" s="33"/>
      <c r="AU44" s="33"/>
      <c r="AV44" s="33"/>
      <c r="AW44" s="32">
        <f t="shared" si="21"/>
        <v>405</v>
      </c>
      <c r="AX44" s="33"/>
      <c r="AY44" s="33">
        <f t="shared" si="22"/>
        <v>1285</v>
      </c>
      <c r="BB44" s="27" t="str">
        <f t="shared" si="9"/>
        <v>долги</v>
      </c>
    </row>
    <row r="45" spans="1:54">
      <c r="A45" s="31">
        <v>43</v>
      </c>
      <c r="B45" s="9" t="s">
        <v>106</v>
      </c>
      <c r="C45" s="6" t="s">
        <v>23</v>
      </c>
      <c r="D45" s="10">
        <v>70</v>
      </c>
      <c r="E45" s="14" t="s">
        <v>108</v>
      </c>
      <c r="F45" s="10">
        <v>95</v>
      </c>
      <c r="G45" s="32">
        <v>0</v>
      </c>
      <c r="H45" s="32">
        <f t="shared" si="31"/>
        <v>285</v>
      </c>
      <c r="I45" s="33"/>
      <c r="J45" s="33">
        <v>50</v>
      </c>
      <c r="K45" s="33"/>
      <c r="L45" s="33"/>
      <c r="M45" s="33"/>
      <c r="N45" s="33"/>
      <c r="O45" s="33"/>
      <c r="P45" s="32">
        <f t="shared" si="25"/>
        <v>335</v>
      </c>
      <c r="Q45" s="33">
        <v>335</v>
      </c>
      <c r="R45" s="32">
        <f t="shared" si="26"/>
        <v>0</v>
      </c>
      <c r="S45" s="32">
        <f t="shared" si="27"/>
        <v>285</v>
      </c>
      <c r="T45" s="33"/>
      <c r="U45" s="33"/>
      <c r="V45" s="33"/>
      <c r="W45" s="33"/>
      <c r="X45" s="33"/>
      <c r="Y45" s="33"/>
      <c r="Z45" s="33"/>
      <c r="AA45" s="32">
        <f t="shared" si="28"/>
        <v>285</v>
      </c>
      <c r="AB45" s="33">
        <v>855</v>
      </c>
      <c r="AC45" s="32">
        <f t="shared" si="29"/>
        <v>-570</v>
      </c>
      <c r="AD45" s="32">
        <f t="shared" si="30"/>
        <v>285</v>
      </c>
      <c r="AE45" s="33"/>
      <c r="AF45" s="33"/>
      <c r="AG45" s="33"/>
      <c r="AH45" s="33"/>
      <c r="AI45" s="33"/>
      <c r="AJ45" s="33"/>
      <c r="AK45" s="33"/>
      <c r="AL45" s="32">
        <f t="shared" si="18"/>
        <v>285</v>
      </c>
      <c r="AM45" s="33"/>
      <c r="AN45" s="32">
        <f t="shared" si="19"/>
        <v>-285</v>
      </c>
      <c r="AO45" s="32">
        <f t="shared" si="20"/>
        <v>285</v>
      </c>
      <c r="AP45" s="33"/>
      <c r="AQ45" s="33"/>
      <c r="AR45" s="33"/>
      <c r="AS45" s="33"/>
      <c r="AT45" s="33"/>
      <c r="AU45" s="33"/>
      <c r="AV45" s="33"/>
      <c r="AW45" s="32">
        <f t="shared" si="21"/>
        <v>285</v>
      </c>
      <c r="AX45" s="33"/>
      <c r="AY45" s="33">
        <f t="shared" si="22"/>
        <v>0</v>
      </c>
      <c r="BB45" s="27" t="str">
        <f t="shared" si="9"/>
        <v/>
      </c>
    </row>
    <row r="46" spans="1:54">
      <c r="A46" s="31">
        <v>44</v>
      </c>
      <c r="B46" s="9" t="s">
        <v>853</v>
      </c>
      <c r="C46" s="6" t="s">
        <v>14</v>
      </c>
      <c r="D46" s="10"/>
      <c r="E46" s="14" t="s">
        <v>803</v>
      </c>
      <c r="F46" s="10">
        <v>50</v>
      </c>
      <c r="G46" s="32">
        <v>0</v>
      </c>
      <c r="H46" s="32">
        <v>0</v>
      </c>
      <c r="I46" s="33"/>
      <c r="J46" s="33"/>
      <c r="K46" s="33"/>
      <c r="L46" s="33"/>
      <c r="M46" s="33"/>
      <c r="N46" s="33"/>
      <c r="O46" s="33"/>
      <c r="P46" s="32">
        <f t="shared" si="25"/>
        <v>0</v>
      </c>
      <c r="Q46" s="33"/>
      <c r="R46" s="32">
        <f t="shared" si="26"/>
        <v>0</v>
      </c>
      <c r="S46" s="32">
        <v>140</v>
      </c>
      <c r="T46" s="33"/>
      <c r="U46" s="33"/>
      <c r="V46" s="33"/>
      <c r="W46" s="33"/>
      <c r="X46" s="33"/>
      <c r="Y46" s="33"/>
      <c r="Z46" s="33">
        <v>110</v>
      </c>
      <c r="AA46" s="32">
        <f t="shared" si="28"/>
        <v>250</v>
      </c>
      <c r="AB46" s="33">
        <v>250</v>
      </c>
      <c r="AC46" s="32">
        <f t="shared" si="29"/>
        <v>0</v>
      </c>
      <c r="AD46" s="32">
        <f t="shared" si="30"/>
        <v>150</v>
      </c>
      <c r="AE46" s="33"/>
      <c r="AF46" s="33"/>
      <c r="AG46" s="33"/>
      <c r="AH46" s="33"/>
      <c r="AI46" s="33"/>
      <c r="AJ46" s="33"/>
      <c r="AK46" s="33"/>
      <c r="AL46" s="32">
        <f t="shared" si="18"/>
        <v>150</v>
      </c>
      <c r="AM46" s="33">
        <v>150</v>
      </c>
      <c r="AN46" s="32">
        <f t="shared" si="19"/>
        <v>0</v>
      </c>
      <c r="AO46" s="32">
        <f t="shared" si="20"/>
        <v>150</v>
      </c>
      <c r="AP46" s="33"/>
      <c r="AQ46" s="33"/>
      <c r="AR46" s="33"/>
      <c r="AS46" s="33"/>
      <c r="AT46" s="33"/>
      <c r="AU46" s="33"/>
      <c r="AV46" s="33"/>
      <c r="AW46" s="32">
        <f t="shared" si="21"/>
        <v>150</v>
      </c>
      <c r="AX46" s="33">
        <v>150</v>
      </c>
      <c r="AY46" s="33">
        <f t="shared" si="22"/>
        <v>0</v>
      </c>
      <c r="BB46" s="27" t="str">
        <f t="shared" si="9"/>
        <v/>
      </c>
    </row>
    <row r="47" spans="1:54">
      <c r="A47" s="31">
        <v>45</v>
      </c>
      <c r="B47" s="9" t="s">
        <v>109</v>
      </c>
      <c r="C47" s="6" t="s">
        <v>14</v>
      </c>
      <c r="D47" s="10">
        <v>55</v>
      </c>
      <c r="E47" s="14" t="s">
        <v>111</v>
      </c>
      <c r="F47" s="10">
        <v>75</v>
      </c>
      <c r="G47" s="32">
        <v>0</v>
      </c>
      <c r="H47" s="32">
        <f>F47*3</f>
        <v>225</v>
      </c>
      <c r="I47" s="33"/>
      <c r="J47" s="33"/>
      <c r="K47" s="33"/>
      <c r="L47" s="33"/>
      <c r="M47" s="33"/>
      <c r="N47" s="33"/>
      <c r="O47" s="33"/>
      <c r="P47" s="32">
        <f t="shared" si="25"/>
        <v>225</v>
      </c>
      <c r="Q47" s="33">
        <v>450</v>
      </c>
      <c r="R47" s="32">
        <f t="shared" si="26"/>
        <v>-225</v>
      </c>
      <c r="S47" s="32">
        <f>F47*3</f>
        <v>225</v>
      </c>
      <c r="T47" s="33"/>
      <c r="U47" s="33">
        <v>50</v>
      </c>
      <c r="V47" s="33"/>
      <c r="W47" s="33"/>
      <c r="X47" s="33"/>
      <c r="Y47" s="33"/>
      <c r="Z47" s="33"/>
      <c r="AA47" s="32">
        <f t="shared" si="28"/>
        <v>275</v>
      </c>
      <c r="AB47" s="33"/>
      <c r="AC47" s="32">
        <f t="shared" si="29"/>
        <v>50</v>
      </c>
      <c r="AD47" s="32">
        <f t="shared" si="30"/>
        <v>225</v>
      </c>
      <c r="AE47" s="33"/>
      <c r="AF47" s="33"/>
      <c r="AG47" s="33"/>
      <c r="AH47" s="33"/>
      <c r="AI47" s="33"/>
      <c r="AJ47" s="33"/>
      <c r="AK47" s="33"/>
      <c r="AL47" s="32">
        <f t="shared" si="18"/>
        <v>225</v>
      </c>
      <c r="AM47" s="33"/>
      <c r="AN47" s="32">
        <f t="shared" si="19"/>
        <v>275</v>
      </c>
      <c r="AO47" s="32">
        <f t="shared" si="20"/>
        <v>225</v>
      </c>
      <c r="AP47" s="33"/>
      <c r="AQ47" s="33"/>
      <c r="AR47" s="33"/>
      <c r="AS47" s="33"/>
      <c r="AT47" s="33"/>
      <c r="AU47" s="33"/>
      <c r="AV47" s="33"/>
      <c r="AW47" s="32">
        <f t="shared" si="21"/>
        <v>225</v>
      </c>
      <c r="AX47" s="33"/>
      <c r="AY47" s="33">
        <f t="shared" si="22"/>
        <v>500</v>
      </c>
      <c r="BB47" s="27" t="str">
        <f t="shared" si="9"/>
        <v>долги</v>
      </c>
    </row>
    <row r="48" spans="1:54">
      <c r="A48" s="31">
        <v>46</v>
      </c>
      <c r="B48" s="9" t="s">
        <v>112</v>
      </c>
      <c r="C48" s="6" t="s">
        <v>14</v>
      </c>
      <c r="D48" s="10"/>
      <c r="E48" s="14" t="s">
        <v>113</v>
      </c>
      <c r="F48" s="10">
        <v>300</v>
      </c>
      <c r="G48" s="32">
        <v>0</v>
      </c>
      <c r="H48" s="32">
        <v>194</v>
      </c>
      <c r="I48" s="33"/>
      <c r="J48" s="33"/>
      <c r="K48" s="33"/>
      <c r="L48" s="33"/>
      <c r="M48" s="33"/>
      <c r="N48" s="33"/>
      <c r="O48" s="33"/>
      <c r="P48" s="32">
        <f t="shared" si="25"/>
        <v>194</v>
      </c>
      <c r="Q48" s="33">
        <v>126</v>
      </c>
      <c r="R48" s="32">
        <f t="shared" si="26"/>
        <v>68</v>
      </c>
      <c r="S48" s="32">
        <f>F48*3</f>
        <v>900</v>
      </c>
      <c r="T48" s="33"/>
      <c r="U48" s="33"/>
      <c r="V48" s="33"/>
      <c r="W48" s="33"/>
      <c r="X48" s="33"/>
      <c r="Y48" s="33"/>
      <c r="Z48" s="33"/>
      <c r="AA48" s="32">
        <f t="shared" si="28"/>
        <v>900</v>
      </c>
      <c r="AB48" s="33">
        <v>968</v>
      </c>
      <c r="AC48" s="32">
        <f t="shared" si="29"/>
        <v>0</v>
      </c>
      <c r="AD48" s="32">
        <f t="shared" si="30"/>
        <v>900</v>
      </c>
      <c r="AE48" s="33"/>
      <c r="AF48" s="33"/>
      <c r="AG48" s="33"/>
      <c r="AH48" s="33"/>
      <c r="AI48" s="33"/>
      <c r="AJ48" s="33"/>
      <c r="AK48" s="33"/>
      <c r="AL48" s="32">
        <f t="shared" si="18"/>
        <v>900</v>
      </c>
      <c r="AM48" s="33">
        <v>900</v>
      </c>
      <c r="AN48" s="32">
        <f t="shared" si="19"/>
        <v>0</v>
      </c>
      <c r="AO48" s="32">
        <f t="shared" si="20"/>
        <v>900</v>
      </c>
      <c r="AP48" s="33">
        <v>50</v>
      </c>
      <c r="AQ48" s="33"/>
      <c r="AR48" s="33"/>
      <c r="AS48" s="33"/>
      <c r="AT48" s="33"/>
      <c r="AU48" s="33"/>
      <c r="AV48" s="33"/>
      <c r="AW48" s="32">
        <f t="shared" si="21"/>
        <v>950</v>
      </c>
      <c r="AX48" s="33">
        <v>950</v>
      </c>
      <c r="AY48" s="39">
        <f t="shared" si="22"/>
        <v>0</v>
      </c>
      <c r="BB48" s="27" t="str">
        <f t="shared" si="9"/>
        <v/>
      </c>
    </row>
    <row r="49" spans="1:54">
      <c r="A49" s="31">
        <v>47</v>
      </c>
      <c r="B49" s="9" t="s">
        <v>114</v>
      </c>
      <c r="C49" s="6" t="s">
        <v>23</v>
      </c>
      <c r="D49" s="10">
        <v>70</v>
      </c>
      <c r="E49" s="14" t="s">
        <v>116</v>
      </c>
      <c r="F49" s="10">
        <v>85</v>
      </c>
      <c r="G49" s="32">
        <v>0</v>
      </c>
      <c r="H49" s="32">
        <f>F49*3</f>
        <v>255</v>
      </c>
      <c r="I49" s="33"/>
      <c r="J49" s="33">
        <v>50</v>
      </c>
      <c r="K49" s="33"/>
      <c r="L49" s="33"/>
      <c r="M49" s="33"/>
      <c r="N49" s="33"/>
      <c r="O49" s="33"/>
      <c r="P49" s="32">
        <f t="shared" si="25"/>
        <v>305</v>
      </c>
      <c r="Q49" s="33">
        <v>305</v>
      </c>
      <c r="R49" s="32">
        <f t="shared" si="26"/>
        <v>0</v>
      </c>
      <c r="S49" s="32">
        <f>F49*3</f>
        <v>255</v>
      </c>
      <c r="T49" s="33"/>
      <c r="U49" s="33"/>
      <c r="V49" s="33"/>
      <c r="W49" s="33"/>
      <c r="X49" s="33"/>
      <c r="Y49" s="33"/>
      <c r="Z49" s="33"/>
      <c r="AA49" s="32">
        <f t="shared" si="28"/>
        <v>255</v>
      </c>
      <c r="AB49" s="33">
        <v>765</v>
      </c>
      <c r="AC49" s="32">
        <f t="shared" si="29"/>
        <v>-510</v>
      </c>
      <c r="AD49" s="32">
        <f t="shared" si="30"/>
        <v>255</v>
      </c>
      <c r="AE49" s="33"/>
      <c r="AF49" s="33"/>
      <c r="AG49" s="33"/>
      <c r="AH49" s="33"/>
      <c r="AI49" s="33"/>
      <c r="AJ49" s="33"/>
      <c r="AK49" s="33"/>
      <c r="AL49" s="32">
        <f t="shared" si="18"/>
        <v>255</v>
      </c>
      <c r="AM49" s="33"/>
      <c r="AN49" s="32">
        <f t="shared" si="19"/>
        <v>-255</v>
      </c>
      <c r="AO49" s="32">
        <f t="shared" si="20"/>
        <v>255</v>
      </c>
      <c r="AP49" s="33"/>
      <c r="AQ49" s="33"/>
      <c r="AR49" s="33"/>
      <c r="AS49" s="33"/>
      <c r="AT49" s="33"/>
      <c r="AU49" s="33"/>
      <c r="AV49" s="33"/>
      <c r="AW49" s="32">
        <f t="shared" si="21"/>
        <v>255</v>
      </c>
      <c r="AX49" s="33"/>
      <c r="AY49" s="33">
        <f t="shared" si="22"/>
        <v>0</v>
      </c>
      <c r="BB49" s="27" t="str">
        <f t="shared" si="9"/>
        <v/>
      </c>
    </row>
    <row r="50" spans="1:54">
      <c r="A50" s="31">
        <v>48</v>
      </c>
      <c r="B50" s="9" t="s">
        <v>117</v>
      </c>
      <c r="C50" s="6" t="s">
        <v>14</v>
      </c>
      <c r="D50" s="10">
        <v>125</v>
      </c>
      <c r="E50" s="14" t="s">
        <v>119</v>
      </c>
      <c r="F50" s="10">
        <v>125</v>
      </c>
      <c r="G50" s="32">
        <v>1050</v>
      </c>
      <c r="H50" s="32">
        <f>F50*3</f>
        <v>375</v>
      </c>
      <c r="I50" s="33"/>
      <c r="J50" s="33"/>
      <c r="K50" s="33"/>
      <c r="L50" s="33"/>
      <c r="M50" s="33">
        <v>300</v>
      </c>
      <c r="N50" s="33"/>
      <c r="O50" s="33"/>
      <c r="P50" s="32">
        <f t="shared" si="25"/>
        <v>675</v>
      </c>
      <c r="Q50" s="33">
        <v>2100</v>
      </c>
      <c r="R50" s="32">
        <f t="shared" si="26"/>
        <v>-375</v>
      </c>
      <c r="S50" s="32">
        <f>F50*3</f>
        <v>375</v>
      </c>
      <c r="T50" s="33"/>
      <c r="U50" s="33"/>
      <c r="V50" s="33"/>
      <c r="W50" s="33"/>
      <c r="X50" s="33"/>
      <c r="Y50" s="33"/>
      <c r="Z50" s="33"/>
      <c r="AA50" s="32">
        <f t="shared" si="28"/>
        <v>375</v>
      </c>
      <c r="AB50" s="33"/>
      <c r="AC50" s="32">
        <f t="shared" si="29"/>
        <v>0</v>
      </c>
      <c r="AD50" s="32">
        <f t="shared" si="30"/>
        <v>375</v>
      </c>
      <c r="AE50" s="33"/>
      <c r="AF50" s="33"/>
      <c r="AG50" s="33"/>
      <c r="AH50" s="33"/>
      <c r="AI50" s="33"/>
      <c r="AJ50" s="33"/>
      <c r="AK50" s="33"/>
      <c r="AL50" s="32">
        <f t="shared" si="18"/>
        <v>375</v>
      </c>
      <c r="AM50" s="33">
        <v>375</v>
      </c>
      <c r="AN50" s="32">
        <f t="shared" si="19"/>
        <v>0</v>
      </c>
      <c r="AO50" s="32">
        <f t="shared" si="20"/>
        <v>375</v>
      </c>
      <c r="AP50" s="33"/>
      <c r="AQ50" s="33"/>
      <c r="AR50" s="33"/>
      <c r="AS50" s="33"/>
      <c r="AT50" s="33"/>
      <c r="AU50" s="33"/>
      <c r="AV50" s="33"/>
      <c r="AW50" s="32">
        <f t="shared" si="21"/>
        <v>375</v>
      </c>
      <c r="AX50" s="33">
        <v>375</v>
      </c>
      <c r="AY50" s="33">
        <f t="shared" si="22"/>
        <v>0</v>
      </c>
      <c r="BB50" s="27" t="str">
        <f t="shared" si="9"/>
        <v/>
      </c>
    </row>
    <row r="51" spans="1:54">
      <c r="A51" s="31">
        <v>49</v>
      </c>
      <c r="B51" s="9" t="s">
        <v>120</v>
      </c>
      <c r="C51" s="6" t="s">
        <v>14</v>
      </c>
      <c r="D51" s="10">
        <v>110</v>
      </c>
      <c r="E51" s="14" t="s">
        <v>899</v>
      </c>
      <c r="F51" s="10">
        <v>130</v>
      </c>
      <c r="G51" s="32">
        <v>990</v>
      </c>
      <c r="H51" s="32">
        <f>F51*3</f>
        <v>390</v>
      </c>
      <c r="I51" s="33"/>
      <c r="J51" s="33"/>
      <c r="K51" s="33"/>
      <c r="L51" s="33"/>
      <c r="M51" s="33"/>
      <c r="N51" s="33"/>
      <c r="O51" s="33"/>
      <c r="P51" s="32">
        <f t="shared" si="25"/>
        <v>390</v>
      </c>
      <c r="Q51" s="40">
        <v>1320</v>
      </c>
      <c r="R51" s="32">
        <f t="shared" si="26"/>
        <v>60</v>
      </c>
      <c r="S51" s="32">
        <f>F51*3</f>
        <v>390</v>
      </c>
      <c r="T51" s="33">
        <v>50</v>
      </c>
      <c r="U51" s="33"/>
      <c r="V51" s="33"/>
      <c r="W51" s="33"/>
      <c r="X51" s="33"/>
      <c r="Y51" s="33"/>
      <c r="Z51" s="33"/>
      <c r="AA51" s="32">
        <f t="shared" si="28"/>
        <v>440</v>
      </c>
      <c r="AB51" s="33"/>
      <c r="AC51" s="32">
        <f t="shared" si="29"/>
        <v>500</v>
      </c>
      <c r="AD51" s="32">
        <f t="shared" si="30"/>
        <v>390</v>
      </c>
      <c r="AE51" s="33"/>
      <c r="AF51" s="33"/>
      <c r="AG51" s="33"/>
      <c r="AH51" s="33"/>
      <c r="AI51" s="33"/>
      <c r="AJ51" s="33"/>
      <c r="AK51" s="33"/>
      <c r="AL51" s="32">
        <f t="shared" si="18"/>
        <v>390</v>
      </c>
      <c r="AM51" s="33">
        <v>845</v>
      </c>
      <c r="AN51" s="32">
        <f t="shared" si="19"/>
        <v>45</v>
      </c>
      <c r="AO51" s="32">
        <f t="shared" si="20"/>
        <v>390</v>
      </c>
      <c r="AP51" s="33"/>
      <c r="AQ51" s="33"/>
      <c r="AR51" s="33"/>
      <c r="AS51" s="33"/>
      <c r="AT51" s="33"/>
      <c r="AU51" s="33"/>
      <c r="AV51" s="33"/>
      <c r="AW51" s="32">
        <f t="shared" si="21"/>
        <v>390</v>
      </c>
      <c r="AX51" s="33">
        <v>435</v>
      </c>
      <c r="AY51" s="33">
        <f t="shared" si="22"/>
        <v>0</v>
      </c>
      <c r="BB51" s="27" t="str">
        <f t="shared" si="9"/>
        <v/>
      </c>
    </row>
    <row r="52" spans="1:54">
      <c r="A52" s="31">
        <v>50</v>
      </c>
      <c r="B52" s="9" t="s">
        <v>886</v>
      </c>
      <c r="C52" s="6" t="s">
        <v>23</v>
      </c>
      <c r="D52" s="10"/>
      <c r="E52" s="14" t="s">
        <v>887</v>
      </c>
      <c r="F52" s="10">
        <v>50</v>
      </c>
      <c r="G52" s="32">
        <v>0</v>
      </c>
      <c r="H52" s="32">
        <v>0</v>
      </c>
      <c r="I52" s="33"/>
      <c r="J52" s="33"/>
      <c r="K52" s="33"/>
      <c r="L52" s="33"/>
      <c r="M52" s="33"/>
      <c r="N52" s="33"/>
      <c r="O52" s="33"/>
      <c r="P52" s="32">
        <f t="shared" si="25"/>
        <v>0</v>
      </c>
      <c r="Q52" s="33"/>
      <c r="R52" s="32">
        <f t="shared" si="26"/>
        <v>0</v>
      </c>
      <c r="S52" s="32">
        <v>18</v>
      </c>
      <c r="T52" s="33"/>
      <c r="U52" s="33"/>
      <c r="V52" s="33"/>
      <c r="W52" s="33"/>
      <c r="X52" s="33"/>
      <c r="Y52" s="33"/>
      <c r="Z52" s="33"/>
      <c r="AA52" s="32">
        <f t="shared" si="28"/>
        <v>18</v>
      </c>
      <c r="AB52" s="33">
        <v>18</v>
      </c>
      <c r="AC52" s="32">
        <f t="shared" si="29"/>
        <v>0</v>
      </c>
      <c r="AD52" s="32">
        <f t="shared" si="30"/>
        <v>150</v>
      </c>
      <c r="AE52" s="33"/>
      <c r="AF52" s="33"/>
      <c r="AG52" s="33"/>
      <c r="AH52" s="33"/>
      <c r="AI52" s="33"/>
      <c r="AJ52" s="33"/>
      <c r="AK52" s="33"/>
      <c r="AL52" s="32">
        <f t="shared" si="18"/>
        <v>150</v>
      </c>
      <c r="AM52" s="33">
        <v>150</v>
      </c>
      <c r="AN52" s="32">
        <f t="shared" si="19"/>
        <v>0</v>
      </c>
      <c r="AO52" s="32">
        <f t="shared" si="20"/>
        <v>150</v>
      </c>
      <c r="AP52" s="33"/>
      <c r="AQ52" s="33"/>
      <c r="AR52" s="33"/>
      <c r="AS52" s="33"/>
      <c r="AT52" s="33"/>
      <c r="AU52" s="33"/>
      <c r="AV52" s="33"/>
      <c r="AW52" s="32">
        <f t="shared" si="21"/>
        <v>150</v>
      </c>
      <c r="AX52" s="33">
        <v>150</v>
      </c>
      <c r="AY52" s="33">
        <f t="shared" si="22"/>
        <v>0</v>
      </c>
      <c r="BB52" s="27" t="str">
        <f t="shared" si="9"/>
        <v/>
      </c>
    </row>
    <row r="53" spans="1:54">
      <c r="A53" s="31">
        <v>51</v>
      </c>
      <c r="B53" s="15" t="s">
        <v>122</v>
      </c>
      <c r="C53" s="6" t="s">
        <v>14</v>
      </c>
      <c r="D53" s="10">
        <v>40</v>
      </c>
      <c r="E53" s="14" t="s">
        <v>339</v>
      </c>
      <c r="F53" s="10">
        <v>40</v>
      </c>
      <c r="G53" s="32">
        <v>840</v>
      </c>
      <c r="H53" s="32">
        <f t="shared" ref="H53:H58" si="32">F53*3</f>
        <v>120</v>
      </c>
      <c r="I53" s="33"/>
      <c r="J53" s="33"/>
      <c r="K53" s="33"/>
      <c r="L53" s="33"/>
      <c r="M53" s="33"/>
      <c r="N53" s="33"/>
      <c r="O53" s="33"/>
      <c r="P53" s="32">
        <f t="shared" si="25"/>
        <v>120</v>
      </c>
      <c r="Q53" s="33">
        <v>1000</v>
      </c>
      <c r="R53" s="32">
        <f t="shared" si="26"/>
        <v>-40</v>
      </c>
      <c r="S53" s="32">
        <f t="shared" ref="S53:S58" si="33">F53*3</f>
        <v>120</v>
      </c>
      <c r="T53" s="33"/>
      <c r="U53" s="33"/>
      <c r="V53" s="33"/>
      <c r="W53" s="33"/>
      <c r="X53" s="33"/>
      <c r="Y53" s="33"/>
      <c r="Z53" s="33"/>
      <c r="AA53" s="32">
        <f t="shared" si="28"/>
        <v>120</v>
      </c>
      <c r="AB53" s="33"/>
      <c r="AC53" s="32">
        <f t="shared" si="29"/>
        <v>80</v>
      </c>
      <c r="AD53" s="32">
        <f t="shared" si="30"/>
        <v>120</v>
      </c>
      <c r="AE53" s="33"/>
      <c r="AF53" s="33"/>
      <c r="AG53" s="33"/>
      <c r="AH53" s="33"/>
      <c r="AI53" s="33"/>
      <c r="AJ53" s="33"/>
      <c r="AK53" s="33"/>
      <c r="AL53" s="32">
        <f t="shared" si="18"/>
        <v>120</v>
      </c>
      <c r="AM53" s="33">
        <v>320</v>
      </c>
      <c r="AN53" s="32">
        <f t="shared" si="19"/>
        <v>-120</v>
      </c>
      <c r="AO53" s="32">
        <f t="shared" si="20"/>
        <v>120</v>
      </c>
      <c r="AP53" s="33"/>
      <c r="AQ53" s="33"/>
      <c r="AR53" s="33"/>
      <c r="AS53" s="33"/>
      <c r="AT53" s="33"/>
      <c r="AU53" s="33"/>
      <c r="AV53" s="33"/>
      <c r="AW53" s="32">
        <f t="shared" si="21"/>
        <v>120</v>
      </c>
      <c r="AX53" s="33"/>
      <c r="AY53" s="33">
        <f t="shared" si="22"/>
        <v>0</v>
      </c>
      <c r="BB53" s="27" t="str">
        <f t="shared" si="9"/>
        <v/>
      </c>
    </row>
    <row r="54" spans="1:54">
      <c r="A54" s="31">
        <v>52</v>
      </c>
      <c r="B54" s="15" t="s">
        <v>124</v>
      </c>
      <c r="C54" s="6" t="s">
        <v>14</v>
      </c>
      <c r="D54" s="10">
        <v>410</v>
      </c>
      <c r="E54" s="14" t="s">
        <v>12</v>
      </c>
      <c r="F54" s="10">
        <v>435</v>
      </c>
      <c r="G54" s="32">
        <v>0</v>
      </c>
      <c r="H54" s="32">
        <f t="shared" si="32"/>
        <v>1305</v>
      </c>
      <c r="I54" s="33"/>
      <c r="J54" s="33"/>
      <c r="K54" s="33"/>
      <c r="L54" s="33"/>
      <c r="M54" s="33"/>
      <c r="N54" s="33"/>
      <c r="O54" s="33"/>
      <c r="P54" s="32">
        <f t="shared" si="25"/>
        <v>1305</v>
      </c>
      <c r="Q54" s="33">
        <v>1230</v>
      </c>
      <c r="R54" s="32">
        <f t="shared" si="26"/>
        <v>75</v>
      </c>
      <c r="S54" s="32">
        <f t="shared" si="33"/>
        <v>1305</v>
      </c>
      <c r="T54" s="33">
        <v>50</v>
      </c>
      <c r="U54" s="33">
        <v>50</v>
      </c>
      <c r="V54" s="33">
        <v>10668</v>
      </c>
      <c r="W54" s="33"/>
      <c r="X54" s="33"/>
      <c r="Y54" s="33"/>
      <c r="Z54" s="33"/>
      <c r="AA54" s="32">
        <f t="shared" si="28"/>
        <v>12073</v>
      </c>
      <c r="AB54" s="33">
        <v>10768</v>
      </c>
      <c r="AC54" s="32">
        <f t="shared" si="29"/>
        <v>1380</v>
      </c>
      <c r="AD54" s="32">
        <f t="shared" si="30"/>
        <v>1305</v>
      </c>
      <c r="AE54" s="33"/>
      <c r="AF54" s="33"/>
      <c r="AG54" s="33"/>
      <c r="AH54" s="33"/>
      <c r="AI54" s="33"/>
      <c r="AJ54" s="33"/>
      <c r="AK54" s="33"/>
      <c r="AL54" s="32">
        <f t="shared" si="18"/>
        <v>1305</v>
      </c>
      <c r="AM54" s="33">
        <v>1230</v>
      </c>
      <c r="AN54" s="32">
        <f t="shared" si="19"/>
        <v>1455</v>
      </c>
      <c r="AO54" s="32">
        <f t="shared" si="20"/>
        <v>1305</v>
      </c>
      <c r="AP54" s="33"/>
      <c r="AQ54" s="33"/>
      <c r="AR54" s="33"/>
      <c r="AS54" s="33"/>
      <c r="AT54" s="33"/>
      <c r="AU54" s="33"/>
      <c r="AV54" s="33"/>
      <c r="AW54" s="32">
        <f t="shared" si="21"/>
        <v>1305</v>
      </c>
      <c r="AX54" s="33">
        <v>2760</v>
      </c>
      <c r="AY54" s="33">
        <f t="shared" si="22"/>
        <v>0</v>
      </c>
      <c r="BB54" s="27" t="str">
        <f t="shared" si="9"/>
        <v/>
      </c>
    </row>
    <row r="55" spans="1:54">
      <c r="A55" s="31">
        <v>53</v>
      </c>
      <c r="B55" s="5" t="s">
        <v>126</v>
      </c>
      <c r="C55" s="6" t="s">
        <v>10</v>
      </c>
      <c r="D55" s="7">
        <v>110</v>
      </c>
      <c r="E55" s="14" t="s">
        <v>830</v>
      </c>
      <c r="F55" s="7">
        <v>135</v>
      </c>
      <c r="G55" s="32">
        <v>0</v>
      </c>
      <c r="H55" s="32">
        <f t="shared" si="32"/>
        <v>405</v>
      </c>
      <c r="I55" s="33"/>
      <c r="J55" s="33"/>
      <c r="K55" s="33"/>
      <c r="L55" s="33"/>
      <c r="M55" s="33"/>
      <c r="N55" s="33"/>
      <c r="O55" s="33"/>
      <c r="P55" s="32">
        <f t="shared" si="25"/>
        <v>405</v>
      </c>
      <c r="Q55" s="33">
        <v>390</v>
      </c>
      <c r="R55" s="32">
        <f t="shared" si="26"/>
        <v>15</v>
      </c>
      <c r="S55" s="32">
        <f t="shared" si="33"/>
        <v>405</v>
      </c>
      <c r="T55" s="33">
        <v>50</v>
      </c>
      <c r="U55" s="33"/>
      <c r="V55" s="33"/>
      <c r="W55" s="33"/>
      <c r="X55" s="33"/>
      <c r="Y55" s="33"/>
      <c r="Z55" s="33"/>
      <c r="AA55" s="32">
        <f t="shared" si="28"/>
        <v>455</v>
      </c>
      <c r="AB55" s="33">
        <v>440</v>
      </c>
      <c r="AC55" s="32">
        <f t="shared" si="29"/>
        <v>30</v>
      </c>
      <c r="AD55" s="32">
        <f t="shared" si="30"/>
        <v>405</v>
      </c>
      <c r="AE55" s="33"/>
      <c r="AF55" s="33"/>
      <c r="AG55" s="33"/>
      <c r="AH55" s="33"/>
      <c r="AI55" s="33"/>
      <c r="AJ55" s="33"/>
      <c r="AK55" s="33"/>
      <c r="AL55" s="32">
        <f t="shared" si="18"/>
        <v>405</v>
      </c>
      <c r="AM55" s="33">
        <v>390</v>
      </c>
      <c r="AN55" s="32">
        <f t="shared" si="19"/>
        <v>45</v>
      </c>
      <c r="AO55" s="32">
        <f t="shared" si="20"/>
        <v>405</v>
      </c>
      <c r="AP55" s="33"/>
      <c r="AQ55" s="33"/>
      <c r="AR55" s="33"/>
      <c r="AS55" s="33"/>
      <c r="AT55" s="33"/>
      <c r="AU55" s="33"/>
      <c r="AV55" s="33"/>
      <c r="AW55" s="32">
        <f t="shared" si="21"/>
        <v>405</v>
      </c>
      <c r="AX55" s="33">
        <v>450</v>
      </c>
      <c r="AY55" s="33">
        <f t="shared" si="22"/>
        <v>0</v>
      </c>
      <c r="BB55" s="27" t="str">
        <f t="shared" si="9"/>
        <v/>
      </c>
    </row>
    <row r="56" spans="1:54">
      <c r="A56" s="31">
        <v>54</v>
      </c>
      <c r="B56" s="5" t="s">
        <v>128</v>
      </c>
      <c r="C56" s="6" t="s">
        <v>10</v>
      </c>
      <c r="D56" s="7">
        <v>120</v>
      </c>
      <c r="E56" s="14" t="s">
        <v>130</v>
      </c>
      <c r="F56" s="7">
        <v>140</v>
      </c>
      <c r="G56" s="32">
        <v>0</v>
      </c>
      <c r="H56" s="32">
        <f t="shared" si="32"/>
        <v>420</v>
      </c>
      <c r="I56" s="33"/>
      <c r="J56" s="33"/>
      <c r="K56" s="33"/>
      <c r="L56" s="33"/>
      <c r="M56" s="33"/>
      <c r="N56" s="33"/>
      <c r="O56" s="33"/>
      <c r="P56" s="32">
        <f t="shared" si="25"/>
        <v>420</v>
      </c>
      <c r="Q56" s="33">
        <v>840</v>
      </c>
      <c r="R56" s="32">
        <f t="shared" si="26"/>
        <v>-420</v>
      </c>
      <c r="S56" s="32">
        <f t="shared" si="33"/>
        <v>420</v>
      </c>
      <c r="T56" s="33"/>
      <c r="U56" s="33"/>
      <c r="V56" s="33"/>
      <c r="W56" s="33"/>
      <c r="X56" s="33"/>
      <c r="Y56" s="33"/>
      <c r="Z56" s="33"/>
      <c r="AA56" s="32">
        <f t="shared" si="28"/>
        <v>420</v>
      </c>
      <c r="AB56" s="33"/>
      <c r="AC56" s="32">
        <f t="shared" si="29"/>
        <v>0</v>
      </c>
      <c r="AD56" s="32">
        <f t="shared" si="30"/>
        <v>420</v>
      </c>
      <c r="AE56" s="33"/>
      <c r="AF56" s="33"/>
      <c r="AG56" s="33"/>
      <c r="AH56" s="33"/>
      <c r="AI56" s="33"/>
      <c r="AJ56" s="33"/>
      <c r="AK56" s="33"/>
      <c r="AL56" s="32">
        <f t="shared" si="18"/>
        <v>420</v>
      </c>
      <c r="AM56" s="33"/>
      <c r="AN56" s="32">
        <f t="shared" si="19"/>
        <v>420</v>
      </c>
      <c r="AO56" s="32">
        <f t="shared" si="20"/>
        <v>420</v>
      </c>
      <c r="AP56" s="33"/>
      <c r="AQ56" s="33"/>
      <c r="AR56" s="33"/>
      <c r="AS56" s="33"/>
      <c r="AT56" s="33"/>
      <c r="AU56" s="33"/>
      <c r="AV56" s="33"/>
      <c r="AW56" s="32">
        <f t="shared" si="21"/>
        <v>420</v>
      </c>
      <c r="AX56" s="33">
        <v>1260</v>
      </c>
      <c r="AY56" s="33">
        <f t="shared" si="22"/>
        <v>-420</v>
      </c>
      <c r="BB56" s="27" t="str">
        <f t="shared" si="9"/>
        <v/>
      </c>
    </row>
    <row r="57" spans="1:54">
      <c r="A57" s="31">
        <v>55</v>
      </c>
      <c r="B57" s="9" t="s">
        <v>131</v>
      </c>
      <c r="C57" s="6" t="s">
        <v>23</v>
      </c>
      <c r="D57" s="10">
        <v>70</v>
      </c>
      <c r="E57" s="14" t="s">
        <v>133</v>
      </c>
      <c r="F57" s="10">
        <v>90</v>
      </c>
      <c r="G57" s="32">
        <v>0</v>
      </c>
      <c r="H57" s="32">
        <f t="shared" si="32"/>
        <v>270</v>
      </c>
      <c r="I57" s="33"/>
      <c r="J57" s="33">
        <v>100</v>
      </c>
      <c r="K57" s="33"/>
      <c r="L57" s="33"/>
      <c r="M57" s="33"/>
      <c r="N57" s="33"/>
      <c r="O57" s="33"/>
      <c r="P57" s="32">
        <f t="shared" si="25"/>
        <v>370</v>
      </c>
      <c r="Q57" s="33">
        <v>1720</v>
      </c>
      <c r="R57" s="32">
        <f t="shared" si="26"/>
        <v>-1350</v>
      </c>
      <c r="S57" s="32">
        <f t="shared" si="33"/>
        <v>270</v>
      </c>
      <c r="T57" s="33"/>
      <c r="U57" s="33"/>
      <c r="V57" s="33"/>
      <c r="W57" s="33"/>
      <c r="X57" s="33"/>
      <c r="Y57" s="33"/>
      <c r="Z57" s="33"/>
      <c r="AA57" s="32">
        <f t="shared" si="28"/>
        <v>270</v>
      </c>
      <c r="AB57" s="33"/>
      <c r="AC57" s="32">
        <f t="shared" si="29"/>
        <v>-1080</v>
      </c>
      <c r="AD57" s="32">
        <f t="shared" si="30"/>
        <v>270</v>
      </c>
      <c r="AE57" s="33">
        <v>50</v>
      </c>
      <c r="AF57" s="33"/>
      <c r="AG57" s="33"/>
      <c r="AH57" s="33"/>
      <c r="AI57" s="33"/>
      <c r="AJ57" s="33"/>
      <c r="AK57" s="33"/>
      <c r="AL57" s="32">
        <f t="shared" si="18"/>
        <v>320</v>
      </c>
      <c r="AM57" s="33"/>
      <c r="AN57" s="32">
        <f t="shared" si="19"/>
        <v>-760</v>
      </c>
      <c r="AO57" s="32">
        <f t="shared" si="20"/>
        <v>270</v>
      </c>
      <c r="AP57" s="33">
        <v>50</v>
      </c>
      <c r="AQ57" s="33"/>
      <c r="AR57" s="33"/>
      <c r="AS57" s="33"/>
      <c r="AT57" s="33"/>
      <c r="AU57" s="33"/>
      <c r="AV57" s="33"/>
      <c r="AW57" s="32">
        <f t="shared" si="21"/>
        <v>320</v>
      </c>
      <c r="AX57" s="33"/>
      <c r="AY57" s="33">
        <f t="shared" si="22"/>
        <v>-440</v>
      </c>
      <c r="BB57" s="27" t="str">
        <f t="shared" si="9"/>
        <v/>
      </c>
    </row>
    <row r="58" spans="1:54">
      <c r="A58" s="31">
        <v>56</v>
      </c>
      <c r="B58" s="9" t="s">
        <v>134</v>
      </c>
      <c r="C58" s="6" t="s">
        <v>23</v>
      </c>
      <c r="D58" s="10">
        <v>70</v>
      </c>
      <c r="E58" s="14" t="s">
        <v>136</v>
      </c>
      <c r="F58" s="10">
        <v>85</v>
      </c>
      <c r="G58" s="32">
        <v>0</v>
      </c>
      <c r="H58" s="32">
        <f t="shared" si="32"/>
        <v>255</v>
      </c>
      <c r="I58" s="33"/>
      <c r="J58" s="33"/>
      <c r="K58" s="33"/>
      <c r="L58" s="33"/>
      <c r="M58" s="33"/>
      <c r="N58" s="33"/>
      <c r="O58" s="33"/>
      <c r="P58" s="32">
        <f t="shared" si="25"/>
        <v>255</v>
      </c>
      <c r="Q58" s="33"/>
      <c r="R58" s="32">
        <f t="shared" si="26"/>
        <v>255</v>
      </c>
      <c r="S58" s="32">
        <f t="shared" si="33"/>
        <v>255</v>
      </c>
      <c r="T58" s="33"/>
      <c r="U58" s="33">
        <v>50</v>
      </c>
      <c r="V58" s="33"/>
      <c r="W58" s="33"/>
      <c r="X58" s="33"/>
      <c r="Y58" s="33"/>
      <c r="Z58" s="33"/>
      <c r="AA58" s="32">
        <f t="shared" si="28"/>
        <v>305</v>
      </c>
      <c r="AB58" s="33">
        <v>560</v>
      </c>
      <c r="AC58" s="32">
        <f t="shared" si="29"/>
        <v>0</v>
      </c>
      <c r="AD58" s="32">
        <f t="shared" si="30"/>
        <v>255</v>
      </c>
      <c r="AE58" s="33"/>
      <c r="AF58" s="33"/>
      <c r="AG58" s="33"/>
      <c r="AH58" s="33"/>
      <c r="AI58" s="33"/>
      <c r="AJ58" s="33"/>
      <c r="AK58" s="33"/>
      <c r="AL58" s="32">
        <f t="shared" si="18"/>
        <v>255</v>
      </c>
      <c r="AM58" s="33">
        <v>510</v>
      </c>
      <c r="AN58" s="32">
        <f t="shared" si="19"/>
        <v>-255</v>
      </c>
      <c r="AO58" s="32">
        <f t="shared" si="20"/>
        <v>255</v>
      </c>
      <c r="AP58" s="33"/>
      <c r="AQ58" s="33"/>
      <c r="AR58" s="33"/>
      <c r="AS58" s="33"/>
      <c r="AT58" s="33"/>
      <c r="AU58" s="33"/>
      <c r="AV58" s="33"/>
      <c r="AW58" s="32">
        <f t="shared" si="21"/>
        <v>255</v>
      </c>
      <c r="AX58" s="33"/>
      <c r="AY58" s="33">
        <f t="shared" si="22"/>
        <v>0</v>
      </c>
      <c r="BB58" s="27" t="str">
        <f t="shared" si="9"/>
        <v/>
      </c>
    </row>
    <row r="59" spans="1:54">
      <c r="A59" s="31">
        <v>57</v>
      </c>
      <c r="B59" s="11" t="s">
        <v>137</v>
      </c>
      <c r="C59" s="62" t="s">
        <v>30</v>
      </c>
      <c r="D59" s="63">
        <v>50</v>
      </c>
      <c r="E59" s="35"/>
      <c r="F59" s="63">
        <v>50</v>
      </c>
      <c r="G59" s="36">
        <v>0</v>
      </c>
      <c r="H59" s="36">
        <v>0</v>
      </c>
      <c r="I59" s="37"/>
      <c r="J59" s="37"/>
      <c r="K59" s="37"/>
      <c r="L59" s="37"/>
      <c r="M59" s="37"/>
      <c r="N59" s="37"/>
      <c r="O59" s="37"/>
      <c r="P59" s="36">
        <f t="shared" si="25"/>
        <v>0</v>
      </c>
      <c r="Q59" s="37"/>
      <c r="R59" s="36">
        <v>0</v>
      </c>
      <c r="S59" s="36">
        <v>0</v>
      </c>
      <c r="T59" s="37"/>
      <c r="U59" s="37"/>
      <c r="V59" s="37"/>
      <c r="W59" s="37"/>
      <c r="X59" s="37"/>
      <c r="Y59" s="37"/>
      <c r="Z59" s="37"/>
      <c r="AA59" s="36">
        <f t="shared" si="28"/>
        <v>0</v>
      </c>
      <c r="AB59" s="37"/>
      <c r="AC59" s="36">
        <f t="shared" si="29"/>
        <v>0</v>
      </c>
      <c r="AD59" s="36">
        <f t="shared" si="30"/>
        <v>150</v>
      </c>
      <c r="AE59" s="37"/>
      <c r="AF59" s="37"/>
      <c r="AG59" s="37"/>
      <c r="AH59" s="37"/>
      <c r="AI59" s="37"/>
      <c r="AJ59" s="37"/>
      <c r="AK59" s="37"/>
      <c r="AL59" s="36">
        <v>0</v>
      </c>
      <c r="AM59" s="37"/>
      <c r="AN59" s="36">
        <f t="shared" si="19"/>
        <v>0</v>
      </c>
      <c r="AO59" s="36">
        <f t="shared" si="20"/>
        <v>150</v>
      </c>
      <c r="AP59" s="37"/>
      <c r="AQ59" s="37"/>
      <c r="AR59" s="37"/>
      <c r="AS59" s="37"/>
      <c r="AT59" s="37"/>
      <c r="AU59" s="37"/>
      <c r="AV59" s="37"/>
      <c r="AW59" s="36">
        <v>0</v>
      </c>
      <c r="AX59" s="37"/>
      <c r="AY59" s="37">
        <f t="shared" si="22"/>
        <v>0</v>
      </c>
      <c r="BB59" s="27" t="str">
        <f t="shared" si="9"/>
        <v/>
      </c>
    </row>
    <row r="60" spans="1:54">
      <c r="A60" s="31">
        <v>58</v>
      </c>
      <c r="B60" s="9" t="s">
        <v>862</v>
      </c>
      <c r="C60" s="6" t="s">
        <v>23</v>
      </c>
      <c r="D60" s="10"/>
      <c r="E60" s="14" t="s">
        <v>863</v>
      </c>
      <c r="F60" s="10">
        <v>100</v>
      </c>
      <c r="G60" s="32">
        <v>0</v>
      </c>
      <c r="H60" s="32">
        <v>0</v>
      </c>
      <c r="I60" s="33"/>
      <c r="J60" s="33"/>
      <c r="K60" s="33"/>
      <c r="L60" s="33"/>
      <c r="M60" s="33"/>
      <c r="N60" s="33"/>
      <c r="O60" s="33"/>
      <c r="P60" s="32">
        <f t="shared" si="25"/>
        <v>0</v>
      </c>
      <c r="Q60" s="33"/>
      <c r="R60" s="32">
        <f t="shared" ref="R60:R67" si="34">G60+P60-Q60</f>
        <v>0</v>
      </c>
      <c r="S60" s="32">
        <v>184</v>
      </c>
      <c r="T60" s="33"/>
      <c r="U60" s="33"/>
      <c r="V60" s="33"/>
      <c r="W60" s="33"/>
      <c r="X60" s="33"/>
      <c r="Y60" s="33"/>
      <c r="Z60" s="33">
        <v>240</v>
      </c>
      <c r="AA60" s="32">
        <f t="shared" si="28"/>
        <v>424</v>
      </c>
      <c r="AB60" s="33">
        <v>240</v>
      </c>
      <c r="AC60" s="32">
        <f t="shared" si="29"/>
        <v>184</v>
      </c>
      <c r="AD60" s="32">
        <f t="shared" si="30"/>
        <v>300</v>
      </c>
      <c r="AE60" s="33"/>
      <c r="AF60" s="33"/>
      <c r="AG60" s="33"/>
      <c r="AH60" s="33"/>
      <c r="AI60" s="33"/>
      <c r="AJ60" s="33"/>
      <c r="AK60" s="33"/>
      <c r="AL60" s="32">
        <f t="shared" ref="AL60:AL67" si="35">SUM(AD60:AK60)</f>
        <v>300</v>
      </c>
      <c r="AM60" s="33"/>
      <c r="AN60" s="32">
        <f t="shared" si="19"/>
        <v>484</v>
      </c>
      <c r="AO60" s="32">
        <f t="shared" si="20"/>
        <v>300</v>
      </c>
      <c r="AP60" s="33"/>
      <c r="AQ60" s="33"/>
      <c r="AR60" s="33"/>
      <c r="AS60" s="33"/>
      <c r="AT60" s="33"/>
      <c r="AU60" s="33"/>
      <c r="AV60" s="33"/>
      <c r="AW60" s="32">
        <f t="shared" ref="AW60:AW91" si="36">SUM(AO60:AV60)</f>
        <v>300</v>
      </c>
      <c r="AX60" s="33">
        <v>784</v>
      </c>
      <c r="AY60" s="33">
        <f t="shared" si="22"/>
        <v>0</v>
      </c>
      <c r="BB60" s="27" t="str">
        <f t="shared" si="9"/>
        <v/>
      </c>
    </row>
    <row r="61" spans="1:54">
      <c r="A61" s="31">
        <v>59</v>
      </c>
      <c r="B61" s="9" t="s">
        <v>138</v>
      </c>
      <c r="C61" s="6" t="s">
        <v>23</v>
      </c>
      <c r="D61" s="10">
        <v>70</v>
      </c>
      <c r="E61" s="14" t="s">
        <v>913</v>
      </c>
      <c r="F61" s="10">
        <v>85</v>
      </c>
      <c r="G61" s="32">
        <v>0</v>
      </c>
      <c r="H61" s="32">
        <f>F61*3</f>
        <v>255</v>
      </c>
      <c r="I61" s="33"/>
      <c r="J61" s="33"/>
      <c r="K61" s="33"/>
      <c r="L61" s="33"/>
      <c r="M61" s="33"/>
      <c r="N61" s="33"/>
      <c r="O61" s="33"/>
      <c r="P61" s="32">
        <f t="shared" si="25"/>
        <v>255</v>
      </c>
      <c r="Q61" s="33">
        <v>1020</v>
      </c>
      <c r="R61" s="32">
        <f t="shared" si="34"/>
        <v>-765</v>
      </c>
      <c r="S61" s="32">
        <f>F61*3</f>
        <v>255</v>
      </c>
      <c r="T61" s="33"/>
      <c r="U61" s="33"/>
      <c r="V61" s="33"/>
      <c r="W61" s="33"/>
      <c r="X61" s="33"/>
      <c r="Y61" s="33"/>
      <c r="Z61" s="33"/>
      <c r="AA61" s="32">
        <f t="shared" si="28"/>
        <v>255</v>
      </c>
      <c r="AB61" s="33"/>
      <c r="AC61" s="32">
        <f t="shared" si="29"/>
        <v>-510</v>
      </c>
      <c r="AD61" s="32">
        <f t="shared" si="30"/>
        <v>255</v>
      </c>
      <c r="AE61" s="33"/>
      <c r="AF61" s="33"/>
      <c r="AG61" s="33"/>
      <c r="AH61" s="33"/>
      <c r="AI61" s="33"/>
      <c r="AJ61" s="33"/>
      <c r="AK61" s="33"/>
      <c r="AL61" s="32">
        <f t="shared" si="35"/>
        <v>255</v>
      </c>
      <c r="AM61" s="33"/>
      <c r="AN61" s="32">
        <f t="shared" si="19"/>
        <v>-255</v>
      </c>
      <c r="AO61" s="32">
        <f t="shared" si="20"/>
        <v>255</v>
      </c>
      <c r="AP61" s="33"/>
      <c r="AQ61" s="33"/>
      <c r="AR61" s="33"/>
      <c r="AS61" s="33"/>
      <c r="AT61" s="33"/>
      <c r="AU61" s="33"/>
      <c r="AV61" s="33"/>
      <c r="AW61" s="32">
        <f t="shared" si="36"/>
        <v>255</v>
      </c>
      <c r="AX61" s="33"/>
      <c r="AY61" s="33">
        <f t="shared" si="22"/>
        <v>0</v>
      </c>
      <c r="BB61" s="27" t="str">
        <f t="shared" si="9"/>
        <v/>
      </c>
    </row>
    <row r="62" spans="1:54">
      <c r="A62" s="31">
        <v>60</v>
      </c>
      <c r="B62" s="9" t="s">
        <v>140</v>
      </c>
      <c r="C62" s="6" t="s">
        <v>23</v>
      </c>
      <c r="D62" s="10">
        <v>35</v>
      </c>
      <c r="E62" s="14" t="s">
        <v>142</v>
      </c>
      <c r="F62" s="10">
        <v>50</v>
      </c>
      <c r="G62" s="32">
        <v>50</v>
      </c>
      <c r="H62" s="32">
        <f>F62*3</f>
        <v>150</v>
      </c>
      <c r="I62" s="33"/>
      <c r="J62" s="33">
        <v>100</v>
      </c>
      <c r="K62" s="33"/>
      <c r="L62" s="33"/>
      <c r="M62" s="33"/>
      <c r="N62" s="33"/>
      <c r="O62" s="33"/>
      <c r="P62" s="32">
        <f t="shared" si="25"/>
        <v>250</v>
      </c>
      <c r="Q62" s="33">
        <v>150</v>
      </c>
      <c r="R62" s="32">
        <f t="shared" si="34"/>
        <v>150</v>
      </c>
      <c r="S62" s="32">
        <f>F62*3</f>
        <v>150</v>
      </c>
      <c r="T62" s="33"/>
      <c r="U62" s="33"/>
      <c r="V62" s="33"/>
      <c r="W62" s="33"/>
      <c r="X62" s="33"/>
      <c r="Y62" s="33"/>
      <c r="Z62" s="33"/>
      <c r="AA62" s="32">
        <f t="shared" si="28"/>
        <v>150</v>
      </c>
      <c r="AB62" s="33">
        <v>550</v>
      </c>
      <c r="AC62" s="32">
        <f t="shared" si="29"/>
        <v>-250</v>
      </c>
      <c r="AD62" s="32">
        <f t="shared" si="30"/>
        <v>150</v>
      </c>
      <c r="AE62" s="33"/>
      <c r="AF62" s="33"/>
      <c r="AG62" s="33"/>
      <c r="AH62" s="33"/>
      <c r="AI62" s="33"/>
      <c r="AJ62" s="33"/>
      <c r="AK62" s="33"/>
      <c r="AL62" s="32">
        <f t="shared" si="35"/>
        <v>150</v>
      </c>
      <c r="AM62" s="33"/>
      <c r="AN62" s="32">
        <f t="shared" si="19"/>
        <v>-100</v>
      </c>
      <c r="AO62" s="32">
        <f t="shared" si="20"/>
        <v>150</v>
      </c>
      <c r="AP62" s="33"/>
      <c r="AQ62" s="33"/>
      <c r="AR62" s="33"/>
      <c r="AS62" s="33"/>
      <c r="AT62" s="33"/>
      <c r="AU62" s="33"/>
      <c r="AV62" s="33"/>
      <c r="AW62" s="32">
        <f t="shared" si="36"/>
        <v>150</v>
      </c>
      <c r="AX62" s="33">
        <v>50</v>
      </c>
      <c r="AY62" s="33">
        <f t="shared" si="22"/>
        <v>0</v>
      </c>
      <c r="BB62" s="27" t="str">
        <f t="shared" si="9"/>
        <v/>
      </c>
    </row>
    <row r="63" spans="1:54">
      <c r="A63" s="31">
        <v>61</v>
      </c>
      <c r="B63" s="9" t="s">
        <v>143</v>
      </c>
      <c r="C63" s="6" t="s">
        <v>23</v>
      </c>
      <c r="D63" s="10">
        <v>50</v>
      </c>
      <c r="E63" s="14" t="s">
        <v>145</v>
      </c>
      <c r="F63" s="10">
        <v>65</v>
      </c>
      <c r="G63" s="32">
        <v>0</v>
      </c>
      <c r="H63" s="32">
        <f>F63*3</f>
        <v>195</v>
      </c>
      <c r="I63" s="33"/>
      <c r="J63" s="33">
        <v>100</v>
      </c>
      <c r="K63" s="33"/>
      <c r="L63" s="33"/>
      <c r="M63" s="33"/>
      <c r="N63" s="33"/>
      <c r="O63" s="33"/>
      <c r="P63" s="32">
        <f t="shared" si="25"/>
        <v>295</v>
      </c>
      <c r="Q63" s="33">
        <v>295</v>
      </c>
      <c r="R63" s="32">
        <f t="shared" si="34"/>
        <v>0</v>
      </c>
      <c r="S63" s="32">
        <f>F63*3</f>
        <v>195</v>
      </c>
      <c r="T63" s="33"/>
      <c r="U63" s="33"/>
      <c r="V63" s="33"/>
      <c r="W63" s="33"/>
      <c r="X63" s="33"/>
      <c r="Y63" s="33"/>
      <c r="Z63" s="33"/>
      <c r="AA63" s="32">
        <f t="shared" si="28"/>
        <v>195</v>
      </c>
      <c r="AB63" s="33">
        <v>585</v>
      </c>
      <c r="AC63" s="32">
        <f t="shared" si="29"/>
        <v>-390</v>
      </c>
      <c r="AD63" s="32">
        <f t="shared" si="30"/>
        <v>195</v>
      </c>
      <c r="AE63" s="33"/>
      <c r="AF63" s="33"/>
      <c r="AG63" s="33"/>
      <c r="AH63" s="33"/>
      <c r="AI63" s="33"/>
      <c r="AJ63" s="33"/>
      <c r="AK63" s="33"/>
      <c r="AL63" s="32">
        <f t="shared" si="35"/>
        <v>195</v>
      </c>
      <c r="AM63" s="33"/>
      <c r="AN63" s="32">
        <f t="shared" si="19"/>
        <v>-195</v>
      </c>
      <c r="AO63" s="32">
        <f t="shared" si="20"/>
        <v>195</v>
      </c>
      <c r="AP63" s="33"/>
      <c r="AQ63" s="33"/>
      <c r="AR63" s="33"/>
      <c r="AS63" s="33"/>
      <c r="AT63" s="33"/>
      <c r="AU63" s="33"/>
      <c r="AV63" s="33"/>
      <c r="AW63" s="32">
        <f t="shared" si="36"/>
        <v>195</v>
      </c>
      <c r="AX63" s="33"/>
      <c r="AY63" s="33">
        <f t="shared" si="22"/>
        <v>0</v>
      </c>
      <c r="BB63" s="27" t="str">
        <f t="shared" si="9"/>
        <v/>
      </c>
    </row>
    <row r="64" spans="1:54">
      <c r="A64" s="31">
        <v>62</v>
      </c>
      <c r="B64" s="5" t="s">
        <v>146</v>
      </c>
      <c r="C64" s="6" t="s">
        <v>10</v>
      </c>
      <c r="D64" s="7">
        <v>250</v>
      </c>
      <c r="E64" s="14" t="s">
        <v>12</v>
      </c>
      <c r="F64" s="7">
        <v>250</v>
      </c>
      <c r="G64" s="32">
        <v>0</v>
      </c>
      <c r="H64" s="32">
        <f>F64*3</f>
        <v>750</v>
      </c>
      <c r="I64" s="33"/>
      <c r="J64" s="33"/>
      <c r="K64" s="33"/>
      <c r="L64" s="33"/>
      <c r="M64" s="33"/>
      <c r="N64" s="33"/>
      <c r="O64" s="33"/>
      <c r="P64" s="32">
        <f t="shared" si="25"/>
        <v>750</v>
      </c>
      <c r="Q64" s="33"/>
      <c r="R64" s="32">
        <f t="shared" si="34"/>
        <v>750</v>
      </c>
      <c r="S64" s="32">
        <f>F64*3</f>
        <v>750</v>
      </c>
      <c r="T64" s="33"/>
      <c r="U64" s="33"/>
      <c r="V64" s="33"/>
      <c r="W64" s="33"/>
      <c r="X64" s="33"/>
      <c r="Y64" s="33"/>
      <c r="Z64" s="33"/>
      <c r="AA64" s="32">
        <f t="shared" si="28"/>
        <v>750</v>
      </c>
      <c r="AB64" s="33"/>
      <c r="AC64" s="32">
        <f t="shared" si="29"/>
        <v>1500</v>
      </c>
      <c r="AD64" s="32">
        <f t="shared" si="30"/>
        <v>750</v>
      </c>
      <c r="AE64" s="33"/>
      <c r="AF64" s="33"/>
      <c r="AG64" s="33"/>
      <c r="AH64" s="33"/>
      <c r="AI64" s="33"/>
      <c r="AJ64" s="33"/>
      <c r="AK64" s="33"/>
      <c r="AL64" s="32">
        <f t="shared" si="35"/>
        <v>750</v>
      </c>
      <c r="AM64" s="33"/>
      <c r="AN64" s="32">
        <f t="shared" si="19"/>
        <v>2250</v>
      </c>
      <c r="AO64" s="32">
        <f t="shared" si="20"/>
        <v>750</v>
      </c>
      <c r="AP64" s="33"/>
      <c r="AQ64" s="33"/>
      <c r="AR64" s="33"/>
      <c r="AS64" s="33"/>
      <c r="AT64" s="33"/>
      <c r="AU64" s="33"/>
      <c r="AV64" s="33"/>
      <c r="AW64" s="32">
        <f t="shared" si="36"/>
        <v>750</v>
      </c>
      <c r="AX64" s="33">
        <v>3000</v>
      </c>
      <c r="AY64" s="33">
        <f t="shared" si="22"/>
        <v>0</v>
      </c>
      <c r="BB64" s="27" t="str">
        <f t="shared" si="9"/>
        <v/>
      </c>
    </row>
    <row r="65" spans="1:54">
      <c r="A65" s="31">
        <v>63</v>
      </c>
      <c r="B65" s="9" t="s">
        <v>864</v>
      </c>
      <c r="C65" s="6" t="s">
        <v>23</v>
      </c>
      <c r="D65" s="10"/>
      <c r="E65" s="14" t="s">
        <v>865</v>
      </c>
      <c r="F65" s="10">
        <v>35</v>
      </c>
      <c r="G65" s="32">
        <v>0</v>
      </c>
      <c r="H65" s="32">
        <v>0</v>
      </c>
      <c r="I65" s="33"/>
      <c r="J65" s="33"/>
      <c r="K65" s="33"/>
      <c r="L65" s="33"/>
      <c r="M65" s="33"/>
      <c r="N65" s="33"/>
      <c r="O65" s="33"/>
      <c r="P65" s="32">
        <f t="shared" si="25"/>
        <v>0</v>
      </c>
      <c r="Q65" s="33"/>
      <c r="R65" s="32">
        <f t="shared" si="34"/>
        <v>0</v>
      </c>
      <c r="S65" s="32">
        <v>49</v>
      </c>
      <c r="T65" s="33"/>
      <c r="U65" s="33"/>
      <c r="V65" s="33"/>
      <c r="W65" s="33"/>
      <c r="X65" s="33"/>
      <c r="Y65" s="33"/>
      <c r="Z65" s="33">
        <v>92</v>
      </c>
      <c r="AA65" s="32">
        <f t="shared" si="28"/>
        <v>141</v>
      </c>
      <c r="AB65" s="33">
        <v>411</v>
      </c>
      <c r="AC65" s="32">
        <f t="shared" si="29"/>
        <v>-270</v>
      </c>
      <c r="AD65" s="32">
        <f t="shared" si="30"/>
        <v>105</v>
      </c>
      <c r="AE65" s="33"/>
      <c r="AF65" s="33"/>
      <c r="AG65" s="33"/>
      <c r="AH65" s="33"/>
      <c r="AI65" s="33"/>
      <c r="AJ65" s="33"/>
      <c r="AK65" s="33"/>
      <c r="AL65" s="32">
        <f t="shared" si="35"/>
        <v>105</v>
      </c>
      <c r="AM65" s="33"/>
      <c r="AN65" s="32">
        <f t="shared" si="19"/>
        <v>-165</v>
      </c>
      <c r="AO65" s="32">
        <f t="shared" si="20"/>
        <v>105</v>
      </c>
      <c r="AP65" s="33"/>
      <c r="AQ65" s="33"/>
      <c r="AR65" s="33"/>
      <c r="AS65" s="33"/>
      <c r="AT65" s="33"/>
      <c r="AU65" s="33"/>
      <c r="AV65" s="33"/>
      <c r="AW65" s="32">
        <f t="shared" si="36"/>
        <v>105</v>
      </c>
      <c r="AX65" s="33"/>
      <c r="AY65" s="33">
        <f t="shared" si="22"/>
        <v>-60</v>
      </c>
      <c r="BB65" s="27" t="str">
        <f t="shared" si="9"/>
        <v/>
      </c>
    </row>
    <row r="66" spans="1:54">
      <c r="A66" s="31">
        <v>64</v>
      </c>
      <c r="B66" s="9" t="s">
        <v>151</v>
      </c>
      <c r="C66" s="6" t="s">
        <v>14</v>
      </c>
      <c r="D66" s="10"/>
      <c r="E66" s="14" t="s">
        <v>152</v>
      </c>
      <c r="F66" s="10">
        <v>500</v>
      </c>
      <c r="G66" s="32">
        <v>0</v>
      </c>
      <c r="H66" s="32">
        <v>210</v>
      </c>
      <c r="I66" s="33"/>
      <c r="J66" s="33"/>
      <c r="K66" s="33"/>
      <c r="L66" s="33"/>
      <c r="M66" s="33"/>
      <c r="N66" s="33"/>
      <c r="O66" s="33"/>
      <c r="P66" s="32">
        <f t="shared" si="25"/>
        <v>210</v>
      </c>
      <c r="Q66" s="33"/>
      <c r="R66" s="32">
        <f t="shared" si="34"/>
        <v>210</v>
      </c>
      <c r="S66" s="32">
        <f>F66*3</f>
        <v>1500</v>
      </c>
      <c r="T66" s="33"/>
      <c r="U66" s="33"/>
      <c r="V66" s="33"/>
      <c r="W66" s="33"/>
      <c r="X66" s="33"/>
      <c r="Y66" s="33"/>
      <c r="Z66" s="33">
        <v>1166</v>
      </c>
      <c r="AA66" s="32">
        <f t="shared" si="28"/>
        <v>2666</v>
      </c>
      <c r="AB66" s="33">
        <v>2876</v>
      </c>
      <c r="AC66" s="32">
        <f t="shared" si="29"/>
        <v>0</v>
      </c>
      <c r="AD66" s="32">
        <f t="shared" si="30"/>
        <v>1500</v>
      </c>
      <c r="AE66" s="33"/>
      <c r="AF66" s="33"/>
      <c r="AG66" s="33"/>
      <c r="AH66" s="33"/>
      <c r="AI66" s="33"/>
      <c r="AJ66" s="33"/>
      <c r="AK66" s="33"/>
      <c r="AL66" s="32">
        <f t="shared" si="35"/>
        <v>1500</v>
      </c>
      <c r="AM66" s="33"/>
      <c r="AN66" s="32">
        <f t="shared" si="19"/>
        <v>1500</v>
      </c>
      <c r="AO66" s="32">
        <f t="shared" si="20"/>
        <v>1500</v>
      </c>
      <c r="AP66" s="33"/>
      <c r="AQ66" s="33"/>
      <c r="AR66" s="33"/>
      <c r="AS66" s="33"/>
      <c r="AT66" s="33"/>
      <c r="AU66" s="33"/>
      <c r="AV66" s="33"/>
      <c r="AW66" s="32">
        <f t="shared" si="36"/>
        <v>1500</v>
      </c>
      <c r="AX66" s="33">
        <v>3000</v>
      </c>
      <c r="AY66" s="39">
        <f t="shared" si="22"/>
        <v>0</v>
      </c>
      <c r="BB66" s="27" t="str">
        <f t="shared" si="9"/>
        <v/>
      </c>
    </row>
    <row r="67" spans="1:54">
      <c r="A67" s="31">
        <v>65</v>
      </c>
      <c r="B67" s="9" t="s">
        <v>153</v>
      </c>
      <c r="C67" s="6" t="s">
        <v>14</v>
      </c>
      <c r="D67" s="10">
        <v>80</v>
      </c>
      <c r="E67" s="14" t="s">
        <v>12</v>
      </c>
      <c r="F67" s="10">
        <v>100</v>
      </c>
      <c r="G67" s="32">
        <v>0</v>
      </c>
      <c r="H67" s="32">
        <f>F67*3</f>
        <v>300</v>
      </c>
      <c r="I67" s="33"/>
      <c r="J67" s="33"/>
      <c r="K67" s="33"/>
      <c r="L67" s="33"/>
      <c r="M67" s="33"/>
      <c r="N67" s="33"/>
      <c r="O67" s="33"/>
      <c r="P67" s="32">
        <f t="shared" si="25"/>
        <v>300</v>
      </c>
      <c r="Q67" s="33">
        <v>240</v>
      </c>
      <c r="R67" s="32">
        <f t="shared" si="34"/>
        <v>60</v>
      </c>
      <c r="S67" s="32">
        <f>F67*3</f>
        <v>300</v>
      </c>
      <c r="T67" s="33">
        <v>50</v>
      </c>
      <c r="U67" s="33"/>
      <c r="V67" s="33"/>
      <c r="W67" s="33"/>
      <c r="X67" s="33"/>
      <c r="Y67" s="33"/>
      <c r="Z67" s="33"/>
      <c r="AA67" s="32">
        <f t="shared" si="28"/>
        <v>350</v>
      </c>
      <c r="AB67" s="33"/>
      <c r="AC67" s="32">
        <f t="shared" si="29"/>
        <v>410</v>
      </c>
      <c r="AD67" s="32">
        <f t="shared" si="30"/>
        <v>300</v>
      </c>
      <c r="AE67" s="33"/>
      <c r="AF67" s="33"/>
      <c r="AG67" s="33"/>
      <c r="AH67" s="33"/>
      <c r="AI67" s="33"/>
      <c r="AJ67" s="33"/>
      <c r="AK67" s="33"/>
      <c r="AL67" s="32">
        <f t="shared" si="35"/>
        <v>300</v>
      </c>
      <c r="AM67" s="33">
        <v>710</v>
      </c>
      <c r="AN67" s="32">
        <f t="shared" si="19"/>
        <v>0</v>
      </c>
      <c r="AO67" s="32">
        <f t="shared" si="20"/>
        <v>300</v>
      </c>
      <c r="AP67" s="33"/>
      <c r="AQ67" s="33"/>
      <c r="AR67" s="33"/>
      <c r="AS67" s="33"/>
      <c r="AT67" s="33"/>
      <c r="AU67" s="33"/>
      <c r="AV67" s="33"/>
      <c r="AW67" s="32">
        <f t="shared" si="36"/>
        <v>300</v>
      </c>
      <c r="AX67" s="33">
        <v>600</v>
      </c>
      <c r="AY67" s="33">
        <f t="shared" si="22"/>
        <v>-300</v>
      </c>
      <c r="BB67" s="27" t="str">
        <f t="shared" si="9"/>
        <v/>
      </c>
    </row>
    <row r="68" spans="1:54">
      <c r="A68" s="31">
        <v>66</v>
      </c>
      <c r="B68" s="5" t="s">
        <v>980</v>
      </c>
      <c r="C68" s="6" t="s">
        <v>23</v>
      </c>
      <c r="D68" s="10"/>
      <c r="E68" s="14" t="s">
        <v>973</v>
      </c>
      <c r="F68" s="10">
        <v>50</v>
      </c>
      <c r="G68" s="32"/>
      <c r="H68" s="32"/>
      <c r="I68" s="33"/>
      <c r="J68" s="33"/>
      <c r="K68" s="33"/>
      <c r="L68" s="33"/>
      <c r="M68" s="33"/>
      <c r="N68" s="33"/>
      <c r="O68" s="33"/>
      <c r="P68" s="32"/>
      <c r="Q68" s="33"/>
      <c r="R68" s="32"/>
      <c r="S68" s="32"/>
      <c r="T68" s="33"/>
      <c r="U68" s="33"/>
      <c r="V68" s="33"/>
      <c r="W68" s="33"/>
      <c r="X68" s="33"/>
      <c r="Y68" s="33"/>
      <c r="Z68" s="33"/>
      <c r="AA68" s="32"/>
      <c r="AB68" s="33"/>
      <c r="AC68" s="32"/>
      <c r="AD68" s="32"/>
      <c r="AE68" s="33"/>
      <c r="AF68" s="33"/>
      <c r="AG68" s="33"/>
      <c r="AH68" s="33"/>
      <c r="AI68" s="33"/>
      <c r="AJ68" s="33"/>
      <c r="AK68" s="33"/>
      <c r="AL68" s="32">
        <v>0</v>
      </c>
      <c r="AM68" s="33"/>
      <c r="AN68" s="32">
        <f t="shared" si="19"/>
        <v>0</v>
      </c>
      <c r="AO68" s="32">
        <f t="shared" si="20"/>
        <v>150</v>
      </c>
      <c r="AP68" s="33"/>
      <c r="AQ68" s="33"/>
      <c r="AR68" s="33"/>
      <c r="AS68" s="33"/>
      <c r="AT68" s="33"/>
      <c r="AU68" s="33"/>
      <c r="AV68" s="33">
        <v>271</v>
      </c>
      <c r="AW68" s="32">
        <f t="shared" si="36"/>
        <v>421</v>
      </c>
      <c r="AX68" s="33">
        <v>571</v>
      </c>
      <c r="AY68" s="33">
        <f t="shared" si="22"/>
        <v>-150</v>
      </c>
      <c r="BB68" s="27" t="str">
        <f t="shared" ref="BB68:BB129" si="37">IF(AY68&lt;=0,"","долги")</f>
        <v/>
      </c>
    </row>
    <row r="69" spans="1:54">
      <c r="A69" s="31">
        <v>67</v>
      </c>
      <c r="B69" s="9" t="s">
        <v>155</v>
      </c>
      <c r="C69" s="6" t="s">
        <v>14</v>
      </c>
      <c r="D69" s="10">
        <v>170</v>
      </c>
      <c r="E69" s="14" t="s">
        <v>157</v>
      </c>
      <c r="F69" s="10">
        <v>190</v>
      </c>
      <c r="G69" s="32">
        <v>0</v>
      </c>
      <c r="H69" s="32">
        <f t="shared" ref="H69:H74" si="38">F69*3</f>
        <v>570</v>
      </c>
      <c r="I69" s="33"/>
      <c r="J69" s="33"/>
      <c r="K69" s="33"/>
      <c r="L69" s="33"/>
      <c r="M69" s="33"/>
      <c r="N69" s="33"/>
      <c r="O69" s="33"/>
      <c r="P69" s="32">
        <f t="shared" ref="P69:P100" si="39">SUM(H69:O69)</f>
        <v>570</v>
      </c>
      <c r="Q69" s="33">
        <v>1140</v>
      </c>
      <c r="R69" s="32">
        <f t="shared" ref="R69:R100" si="40">G69+P69-Q69</f>
        <v>-570</v>
      </c>
      <c r="S69" s="32">
        <f t="shared" ref="S69:S74" si="41">F69*3</f>
        <v>570</v>
      </c>
      <c r="T69" s="33">
        <v>50</v>
      </c>
      <c r="U69" s="33"/>
      <c r="V69" s="33"/>
      <c r="W69" s="33"/>
      <c r="X69" s="33"/>
      <c r="Y69" s="33"/>
      <c r="Z69" s="33"/>
      <c r="AA69" s="32">
        <f t="shared" ref="AA69:AA100" si="42">SUM(S69:Z69)</f>
        <v>620</v>
      </c>
      <c r="AB69" s="33"/>
      <c r="AC69" s="32">
        <f>R69+AA69-AB69</f>
        <v>50</v>
      </c>
      <c r="AD69" s="32">
        <f t="shared" ref="AD69:AD82" si="43">$F69*3</f>
        <v>570</v>
      </c>
      <c r="AE69" s="33"/>
      <c r="AF69" s="33"/>
      <c r="AG69" s="33"/>
      <c r="AH69" s="33"/>
      <c r="AI69" s="33"/>
      <c r="AJ69" s="33"/>
      <c r="AK69" s="33"/>
      <c r="AL69" s="32">
        <f t="shared" ref="AL69:AL100" si="44">SUM(AD69:AK69)</f>
        <v>570</v>
      </c>
      <c r="AM69" s="33">
        <v>620</v>
      </c>
      <c r="AN69" s="32">
        <f t="shared" si="19"/>
        <v>0</v>
      </c>
      <c r="AO69" s="32">
        <f t="shared" si="20"/>
        <v>570</v>
      </c>
      <c r="AP69" s="33"/>
      <c r="AQ69" s="33"/>
      <c r="AR69" s="33"/>
      <c r="AS69" s="33"/>
      <c r="AT69" s="33"/>
      <c r="AU69" s="33"/>
      <c r="AV69" s="33"/>
      <c r="AW69" s="32">
        <f t="shared" si="36"/>
        <v>570</v>
      </c>
      <c r="AX69" s="33">
        <v>570</v>
      </c>
      <c r="AY69" s="33">
        <f t="shared" si="22"/>
        <v>0</v>
      </c>
      <c r="BB69" s="27" t="str">
        <f t="shared" si="37"/>
        <v/>
      </c>
    </row>
    <row r="70" spans="1:54">
      <c r="A70" s="31">
        <v>68</v>
      </c>
      <c r="B70" s="9" t="s">
        <v>158</v>
      </c>
      <c r="C70" s="6" t="s">
        <v>14</v>
      </c>
      <c r="D70" s="10">
        <v>90</v>
      </c>
      <c r="E70" s="14" t="s">
        <v>49</v>
      </c>
      <c r="F70" s="10">
        <v>115</v>
      </c>
      <c r="G70" s="32">
        <v>-30</v>
      </c>
      <c r="H70" s="32">
        <f t="shared" si="38"/>
        <v>345</v>
      </c>
      <c r="I70" s="33"/>
      <c r="J70" s="33">
        <v>50.5</v>
      </c>
      <c r="K70" s="33"/>
      <c r="L70" s="33"/>
      <c r="M70" s="33"/>
      <c r="N70" s="33"/>
      <c r="O70" s="33"/>
      <c r="P70" s="32">
        <f t="shared" si="39"/>
        <v>395.5</v>
      </c>
      <c r="Q70" s="33">
        <v>365.5</v>
      </c>
      <c r="R70" s="32">
        <f t="shared" si="40"/>
        <v>0</v>
      </c>
      <c r="S70" s="32">
        <f t="shared" si="41"/>
        <v>345</v>
      </c>
      <c r="T70" s="33"/>
      <c r="U70" s="33"/>
      <c r="V70" s="33"/>
      <c r="W70" s="33"/>
      <c r="X70" s="33"/>
      <c r="Y70" s="33"/>
      <c r="Z70" s="33"/>
      <c r="AA70" s="32">
        <f t="shared" si="42"/>
        <v>345</v>
      </c>
      <c r="AB70" s="33">
        <v>345</v>
      </c>
      <c r="AC70" s="32">
        <f>R70+AA70-AB70</f>
        <v>0</v>
      </c>
      <c r="AD70" s="32">
        <f t="shared" si="43"/>
        <v>345</v>
      </c>
      <c r="AE70" s="33"/>
      <c r="AF70" s="33"/>
      <c r="AG70" s="33"/>
      <c r="AH70" s="33"/>
      <c r="AI70" s="33"/>
      <c r="AJ70" s="33"/>
      <c r="AK70" s="33"/>
      <c r="AL70" s="32">
        <f t="shared" si="44"/>
        <v>345</v>
      </c>
      <c r="AM70" s="33">
        <v>345</v>
      </c>
      <c r="AN70" s="32">
        <f t="shared" si="19"/>
        <v>0</v>
      </c>
      <c r="AO70" s="32">
        <f t="shared" si="20"/>
        <v>345</v>
      </c>
      <c r="AP70" s="33"/>
      <c r="AQ70" s="33"/>
      <c r="AR70" s="33"/>
      <c r="AS70" s="33"/>
      <c r="AT70" s="33"/>
      <c r="AU70" s="33"/>
      <c r="AV70" s="33"/>
      <c r="AW70" s="32">
        <f t="shared" si="36"/>
        <v>345</v>
      </c>
      <c r="AX70" s="33">
        <v>375</v>
      </c>
      <c r="AY70" s="33">
        <f t="shared" si="22"/>
        <v>-30</v>
      </c>
      <c r="BB70" s="27" t="str">
        <f t="shared" si="37"/>
        <v/>
      </c>
    </row>
    <row r="71" spans="1:54">
      <c r="A71" s="31">
        <v>69</v>
      </c>
      <c r="B71" s="9" t="s">
        <v>159</v>
      </c>
      <c r="C71" s="6" t="s">
        <v>14</v>
      </c>
      <c r="D71" s="10">
        <v>170</v>
      </c>
      <c r="E71" s="14" t="s">
        <v>161</v>
      </c>
      <c r="F71" s="10">
        <v>190</v>
      </c>
      <c r="G71" s="32">
        <v>0</v>
      </c>
      <c r="H71" s="32">
        <f t="shared" si="38"/>
        <v>570</v>
      </c>
      <c r="I71" s="33"/>
      <c r="J71" s="33"/>
      <c r="K71" s="33">
        <v>676</v>
      </c>
      <c r="L71" s="33"/>
      <c r="M71" s="33"/>
      <c r="N71" s="33"/>
      <c r="O71" s="33"/>
      <c r="P71" s="32">
        <f t="shared" si="39"/>
        <v>1246</v>
      </c>
      <c r="Q71" s="33">
        <v>1816</v>
      </c>
      <c r="R71" s="32">
        <f t="shared" si="40"/>
        <v>-570</v>
      </c>
      <c r="S71" s="32">
        <f t="shared" si="41"/>
        <v>570</v>
      </c>
      <c r="T71" s="33">
        <v>50</v>
      </c>
      <c r="U71" s="33"/>
      <c r="V71" s="33">
        <v>1168</v>
      </c>
      <c r="W71" s="33"/>
      <c r="X71" s="33"/>
      <c r="Y71" s="33"/>
      <c r="Z71" s="33"/>
      <c r="AA71" s="32">
        <f t="shared" si="42"/>
        <v>1788</v>
      </c>
      <c r="AB71" s="33">
        <v>542</v>
      </c>
      <c r="AC71" s="32">
        <v>0</v>
      </c>
      <c r="AD71" s="32">
        <f t="shared" si="43"/>
        <v>570</v>
      </c>
      <c r="AE71" s="33"/>
      <c r="AF71" s="33"/>
      <c r="AG71" s="33"/>
      <c r="AH71" s="33"/>
      <c r="AI71" s="33"/>
      <c r="AJ71" s="33"/>
      <c r="AK71" s="33"/>
      <c r="AL71" s="32">
        <f t="shared" si="44"/>
        <v>570</v>
      </c>
      <c r="AM71" s="33">
        <v>570</v>
      </c>
      <c r="AN71" s="32">
        <f t="shared" si="19"/>
        <v>0</v>
      </c>
      <c r="AO71" s="32">
        <f t="shared" si="20"/>
        <v>570</v>
      </c>
      <c r="AP71" s="33"/>
      <c r="AQ71" s="33">
        <v>146</v>
      </c>
      <c r="AR71" s="33">
        <v>1168</v>
      </c>
      <c r="AS71" s="33"/>
      <c r="AT71" s="33"/>
      <c r="AU71" s="33"/>
      <c r="AV71" s="33"/>
      <c r="AW71" s="32">
        <f t="shared" si="36"/>
        <v>1884</v>
      </c>
      <c r="AX71" s="33">
        <v>1738</v>
      </c>
      <c r="AY71" s="33">
        <f t="shared" si="22"/>
        <v>146</v>
      </c>
      <c r="BB71" s="27" t="str">
        <f t="shared" si="37"/>
        <v>долги</v>
      </c>
    </row>
    <row r="72" spans="1:54">
      <c r="A72" s="31">
        <v>70</v>
      </c>
      <c r="B72" s="9" t="s">
        <v>162</v>
      </c>
      <c r="C72" s="6" t="s">
        <v>14</v>
      </c>
      <c r="D72" s="10">
        <v>195</v>
      </c>
      <c r="E72" s="14" t="s">
        <v>164</v>
      </c>
      <c r="F72" s="10">
        <v>215</v>
      </c>
      <c r="G72" s="32">
        <v>0</v>
      </c>
      <c r="H72" s="32">
        <f t="shared" si="38"/>
        <v>645</v>
      </c>
      <c r="I72" s="33"/>
      <c r="J72" s="33"/>
      <c r="K72" s="33"/>
      <c r="L72" s="33"/>
      <c r="M72" s="33"/>
      <c r="N72" s="33"/>
      <c r="O72" s="33"/>
      <c r="P72" s="32">
        <f t="shared" si="39"/>
        <v>645</v>
      </c>
      <c r="Q72" s="33"/>
      <c r="R72" s="32">
        <f t="shared" si="40"/>
        <v>645</v>
      </c>
      <c r="S72" s="32">
        <f t="shared" si="41"/>
        <v>645</v>
      </c>
      <c r="T72" s="33"/>
      <c r="U72" s="33"/>
      <c r="V72" s="33">
        <v>676</v>
      </c>
      <c r="W72" s="33"/>
      <c r="X72" s="33"/>
      <c r="Y72" s="33"/>
      <c r="Z72" s="33"/>
      <c r="AA72" s="32">
        <f t="shared" si="42"/>
        <v>1321</v>
      </c>
      <c r="AB72" s="33">
        <v>1966</v>
      </c>
      <c r="AC72" s="32">
        <f t="shared" ref="AC72:AC103" si="45">R72+AA72-AB72</f>
        <v>0</v>
      </c>
      <c r="AD72" s="32">
        <f t="shared" si="43"/>
        <v>645</v>
      </c>
      <c r="AE72" s="33"/>
      <c r="AF72" s="33"/>
      <c r="AG72" s="33"/>
      <c r="AH72" s="33"/>
      <c r="AI72" s="33"/>
      <c r="AJ72" s="33"/>
      <c r="AK72" s="33"/>
      <c r="AL72" s="32">
        <f t="shared" si="44"/>
        <v>645</v>
      </c>
      <c r="AM72" s="33"/>
      <c r="AN72" s="32">
        <f t="shared" si="19"/>
        <v>645</v>
      </c>
      <c r="AO72" s="32">
        <f t="shared" si="20"/>
        <v>645</v>
      </c>
      <c r="AP72" s="33"/>
      <c r="AQ72" s="33"/>
      <c r="AR72" s="33"/>
      <c r="AS72" s="33"/>
      <c r="AT72" s="33"/>
      <c r="AU72" s="33"/>
      <c r="AV72" s="33"/>
      <c r="AW72" s="32">
        <f t="shared" si="36"/>
        <v>645</v>
      </c>
      <c r="AX72" s="33">
        <v>1290</v>
      </c>
      <c r="AY72" s="33">
        <f t="shared" si="22"/>
        <v>0</v>
      </c>
      <c r="BB72" s="27" t="str">
        <f t="shared" si="37"/>
        <v/>
      </c>
    </row>
    <row r="73" spans="1:54">
      <c r="A73" s="31">
        <v>71</v>
      </c>
      <c r="B73" s="5" t="s">
        <v>987</v>
      </c>
      <c r="C73" s="6" t="s">
        <v>10</v>
      </c>
      <c r="D73" s="7">
        <v>110</v>
      </c>
      <c r="E73" s="14" t="s">
        <v>150</v>
      </c>
      <c r="F73" s="7">
        <v>140</v>
      </c>
      <c r="G73" s="32">
        <v>0</v>
      </c>
      <c r="H73" s="32">
        <f t="shared" si="38"/>
        <v>420</v>
      </c>
      <c r="I73" s="33"/>
      <c r="J73" s="33"/>
      <c r="K73" s="33"/>
      <c r="L73" s="33"/>
      <c r="M73" s="33"/>
      <c r="N73" s="33"/>
      <c r="O73" s="33"/>
      <c r="P73" s="32">
        <f t="shared" si="39"/>
        <v>420</v>
      </c>
      <c r="Q73" s="33">
        <v>420</v>
      </c>
      <c r="R73" s="32">
        <f t="shared" si="40"/>
        <v>0</v>
      </c>
      <c r="S73" s="32">
        <f t="shared" si="41"/>
        <v>420</v>
      </c>
      <c r="T73" s="33"/>
      <c r="U73" s="33"/>
      <c r="V73" s="33"/>
      <c r="W73" s="33"/>
      <c r="X73" s="33"/>
      <c r="Y73" s="33"/>
      <c r="Z73" s="33"/>
      <c r="AA73" s="32">
        <f t="shared" si="42"/>
        <v>420</v>
      </c>
      <c r="AB73" s="33">
        <v>420</v>
      </c>
      <c r="AC73" s="32">
        <f t="shared" si="45"/>
        <v>0</v>
      </c>
      <c r="AD73" s="32">
        <f t="shared" si="43"/>
        <v>420</v>
      </c>
      <c r="AE73" s="33"/>
      <c r="AF73" s="33"/>
      <c r="AG73" s="33"/>
      <c r="AH73" s="33"/>
      <c r="AI73" s="33"/>
      <c r="AJ73" s="33"/>
      <c r="AK73" s="33"/>
      <c r="AL73" s="32">
        <f t="shared" si="44"/>
        <v>420</v>
      </c>
      <c r="AM73" s="33">
        <v>420</v>
      </c>
      <c r="AN73" s="32">
        <f t="shared" si="19"/>
        <v>0</v>
      </c>
      <c r="AO73" s="32">
        <f t="shared" si="20"/>
        <v>420</v>
      </c>
      <c r="AP73" s="33"/>
      <c r="AQ73" s="33"/>
      <c r="AR73" s="33"/>
      <c r="AS73" s="33"/>
      <c r="AT73" s="33"/>
      <c r="AU73" s="33"/>
      <c r="AV73" s="33"/>
      <c r="AW73" s="32">
        <f t="shared" si="36"/>
        <v>420</v>
      </c>
      <c r="AX73" s="33">
        <v>420</v>
      </c>
      <c r="AY73" s="33">
        <f t="shared" si="22"/>
        <v>0</v>
      </c>
      <c r="BB73" s="27" t="str">
        <f t="shared" si="37"/>
        <v/>
      </c>
    </row>
    <row r="74" spans="1:54">
      <c r="A74" s="31">
        <v>72</v>
      </c>
      <c r="B74" s="9" t="s">
        <v>166</v>
      </c>
      <c r="C74" s="6" t="s">
        <v>14</v>
      </c>
      <c r="D74" s="10">
        <v>125</v>
      </c>
      <c r="E74" s="14" t="s">
        <v>168</v>
      </c>
      <c r="F74" s="10">
        <v>145</v>
      </c>
      <c r="G74" s="32">
        <v>375</v>
      </c>
      <c r="H74" s="32">
        <f t="shared" si="38"/>
        <v>435</v>
      </c>
      <c r="I74" s="33"/>
      <c r="J74" s="33"/>
      <c r="K74" s="33"/>
      <c r="L74" s="33"/>
      <c r="M74" s="33"/>
      <c r="N74" s="33"/>
      <c r="O74" s="33"/>
      <c r="P74" s="32">
        <f t="shared" si="39"/>
        <v>435</v>
      </c>
      <c r="Q74" s="33"/>
      <c r="R74" s="32">
        <f t="shared" si="40"/>
        <v>810</v>
      </c>
      <c r="S74" s="32">
        <f t="shared" si="41"/>
        <v>435</v>
      </c>
      <c r="T74" s="33"/>
      <c r="U74" s="33">
        <v>50</v>
      </c>
      <c r="V74" s="33"/>
      <c r="W74" s="33"/>
      <c r="X74" s="33"/>
      <c r="Y74" s="33"/>
      <c r="Z74" s="33"/>
      <c r="AA74" s="32">
        <f t="shared" si="42"/>
        <v>485</v>
      </c>
      <c r="AB74" s="33"/>
      <c r="AC74" s="32">
        <f t="shared" si="45"/>
        <v>1295</v>
      </c>
      <c r="AD74" s="32">
        <f t="shared" si="43"/>
        <v>435</v>
      </c>
      <c r="AE74" s="33"/>
      <c r="AF74" s="33"/>
      <c r="AG74" s="33"/>
      <c r="AH74" s="33"/>
      <c r="AI74" s="33"/>
      <c r="AJ74" s="33"/>
      <c r="AK74" s="33"/>
      <c r="AL74" s="32">
        <f t="shared" si="44"/>
        <v>435</v>
      </c>
      <c r="AM74" s="33"/>
      <c r="AN74" s="32">
        <f t="shared" si="19"/>
        <v>1730</v>
      </c>
      <c r="AO74" s="32">
        <f t="shared" si="20"/>
        <v>435</v>
      </c>
      <c r="AP74" s="33"/>
      <c r="AQ74" s="33"/>
      <c r="AR74" s="33"/>
      <c r="AS74" s="33"/>
      <c r="AT74" s="33"/>
      <c r="AU74" s="33"/>
      <c r="AV74" s="33"/>
      <c r="AW74" s="32">
        <f t="shared" si="36"/>
        <v>435</v>
      </c>
      <c r="AX74" s="33">
        <v>2165</v>
      </c>
      <c r="AY74" s="33">
        <f t="shared" si="22"/>
        <v>0</v>
      </c>
      <c r="BB74" s="27" t="str">
        <f t="shared" si="37"/>
        <v/>
      </c>
    </row>
    <row r="75" spans="1:54">
      <c r="A75" s="31">
        <v>73</v>
      </c>
      <c r="B75" s="9" t="s">
        <v>849</v>
      </c>
      <c r="C75" s="6" t="s">
        <v>23</v>
      </c>
      <c r="D75" s="10"/>
      <c r="E75" s="14" t="s">
        <v>874</v>
      </c>
      <c r="F75" s="10">
        <v>125</v>
      </c>
      <c r="G75" s="32">
        <v>0</v>
      </c>
      <c r="H75" s="32">
        <v>0</v>
      </c>
      <c r="I75" s="33"/>
      <c r="J75" s="33"/>
      <c r="K75" s="33"/>
      <c r="L75" s="33"/>
      <c r="M75" s="33"/>
      <c r="N75" s="33"/>
      <c r="O75" s="33"/>
      <c r="P75" s="32">
        <f t="shared" si="39"/>
        <v>0</v>
      </c>
      <c r="Q75" s="33"/>
      <c r="R75" s="32">
        <f t="shared" si="40"/>
        <v>0</v>
      </c>
      <c r="S75" s="32">
        <v>137</v>
      </c>
      <c r="T75" s="33"/>
      <c r="U75" s="33">
        <v>50</v>
      </c>
      <c r="V75" s="33"/>
      <c r="W75" s="33"/>
      <c r="X75" s="33"/>
      <c r="Y75" s="33"/>
      <c r="Z75" s="33"/>
      <c r="AA75" s="32">
        <f t="shared" si="42"/>
        <v>187</v>
      </c>
      <c r="AB75" s="33"/>
      <c r="AC75" s="32">
        <f t="shared" si="45"/>
        <v>187</v>
      </c>
      <c r="AD75" s="32">
        <f t="shared" si="43"/>
        <v>375</v>
      </c>
      <c r="AE75" s="33"/>
      <c r="AF75" s="33"/>
      <c r="AG75" s="33"/>
      <c r="AH75" s="33"/>
      <c r="AI75" s="33"/>
      <c r="AJ75" s="33"/>
      <c r="AK75" s="33"/>
      <c r="AL75" s="32">
        <f t="shared" si="44"/>
        <v>375</v>
      </c>
      <c r="AM75" s="33"/>
      <c r="AN75" s="32">
        <f t="shared" si="19"/>
        <v>562</v>
      </c>
      <c r="AO75" s="32">
        <f t="shared" si="20"/>
        <v>375</v>
      </c>
      <c r="AP75" s="33"/>
      <c r="AQ75" s="33"/>
      <c r="AR75" s="33"/>
      <c r="AS75" s="33"/>
      <c r="AT75" s="33"/>
      <c r="AU75" s="33"/>
      <c r="AV75" s="33"/>
      <c r="AW75" s="32">
        <f t="shared" si="36"/>
        <v>375</v>
      </c>
      <c r="AX75" s="33">
        <v>937</v>
      </c>
      <c r="AY75" s="33">
        <f t="shared" si="22"/>
        <v>0</v>
      </c>
      <c r="BB75" s="27" t="str">
        <f t="shared" si="37"/>
        <v/>
      </c>
    </row>
    <row r="76" spans="1:54">
      <c r="A76" s="31">
        <v>74</v>
      </c>
      <c r="B76" s="9" t="s">
        <v>169</v>
      </c>
      <c r="C76" s="6" t="s">
        <v>23</v>
      </c>
      <c r="D76" s="10">
        <v>70</v>
      </c>
      <c r="E76" s="14" t="s">
        <v>12</v>
      </c>
      <c r="F76" s="10">
        <v>70</v>
      </c>
      <c r="G76" s="32">
        <v>100</v>
      </c>
      <c r="H76" s="32">
        <f>F76*3</f>
        <v>210</v>
      </c>
      <c r="I76" s="33"/>
      <c r="J76" s="33">
        <v>100</v>
      </c>
      <c r="K76" s="33"/>
      <c r="L76" s="33"/>
      <c r="M76" s="33"/>
      <c r="N76" s="33"/>
      <c r="O76" s="33"/>
      <c r="P76" s="32">
        <f t="shared" si="39"/>
        <v>310</v>
      </c>
      <c r="Q76" s="33"/>
      <c r="R76" s="32">
        <f t="shared" si="40"/>
        <v>410</v>
      </c>
      <c r="S76" s="32">
        <f>F76*3</f>
        <v>210</v>
      </c>
      <c r="T76" s="33"/>
      <c r="U76" s="33"/>
      <c r="V76" s="33"/>
      <c r="W76" s="33"/>
      <c r="X76" s="33"/>
      <c r="Y76" s="33"/>
      <c r="Z76" s="33"/>
      <c r="AA76" s="32">
        <f t="shared" si="42"/>
        <v>210</v>
      </c>
      <c r="AB76" s="33"/>
      <c r="AC76" s="32">
        <f t="shared" si="45"/>
        <v>620</v>
      </c>
      <c r="AD76" s="32">
        <f t="shared" si="43"/>
        <v>210</v>
      </c>
      <c r="AE76" s="33"/>
      <c r="AF76" s="33"/>
      <c r="AG76" s="33"/>
      <c r="AH76" s="33"/>
      <c r="AI76" s="33"/>
      <c r="AJ76" s="33"/>
      <c r="AK76" s="33"/>
      <c r="AL76" s="32">
        <f t="shared" si="44"/>
        <v>210</v>
      </c>
      <c r="AM76" s="33"/>
      <c r="AN76" s="32">
        <f t="shared" si="19"/>
        <v>830</v>
      </c>
      <c r="AO76" s="32">
        <f t="shared" si="20"/>
        <v>210</v>
      </c>
      <c r="AP76" s="33"/>
      <c r="AQ76" s="33"/>
      <c r="AR76" s="33"/>
      <c r="AS76" s="33"/>
      <c r="AT76" s="33"/>
      <c r="AU76" s="33"/>
      <c r="AV76" s="33"/>
      <c r="AW76" s="32">
        <f t="shared" si="36"/>
        <v>210</v>
      </c>
      <c r="AX76" s="33">
        <v>1040</v>
      </c>
      <c r="AY76" s="33">
        <f t="shared" si="22"/>
        <v>0</v>
      </c>
      <c r="BB76" s="27" t="str">
        <f t="shared" si="37"/>
        <v/>
      </c>
    </row>
    <row r="77" spans="1:54">
      <c r="A77" s="31">
        <v>75</v>
      </c>
      <c r="B77" s="9" t="s">
        <v>854</v>
      </c>
      <c r="C77" s="6" t="s">
        <v>23</v>
      </c>
      <c r="D77" s="10"/>
      <c r="E77" s="14" t="s">
        <v>804</v>
      </c>
      <c r="F77" s="10">
        <v>70</v>
      </c>
      <c r="G77" s="32">
        <v>0</v>
      </c>
      <c r="H77" s="32">
        <v>0</v>
      </c>
      <c r="I77" s="33"/>
      <c r="J77" s="33"/>
      <c r="K77" s="33"/>
      <c r="L77" s="33"/>
      <c r="M77" s="33"/>
      <c r="N77" s="33"/>
      <c r="O77" s="33"/>
      <c r="P77" s="32">
        <f t="shared" si="39"/>
        <v>0</v>
      </c>
      <c r="Q77" s="33"/>
      <c r="R77" s="32">
        <f t="shared" si="40"/>
        <v>0</v>
      </c>
      <c r="S77" s="32">
        <v>187</v>
      </c>
      <c r="T77" s="33"/>
      <c r="U77" s="33"/>
      <c r="V77" s="33"/>
      <c r="W77" s="33"/>
      <c r="X77" s="33"/>
      <c r="Y77" s="33"/>
      <c r="Z77" s="33">
        <v>104</v>
      </c>
      <c r="AA77" s="32">
        <f t="shared" si="42"/>
        <v>291</v>
      </c>
      <c r="AB77" s="33">
        <v>104</v>
      </c>
      <c r="AC77" s="32">
        <f t="shared" si="45"/>
        <v>187</v>
      </c>
      <c r="AD77" s="32">
        <f t="shared" si="43"/>
        <v>210</v>
      </c>
      <c r="AE77" s="33"/>
      <c r="AF77" s="33">
        <v>50</v>
      </c>
      <c r="AG77" s="33"/>
      <c r="AH77" s="33"/>
      <c r="AI77" s="33"/>
      <c r="AJ77" s="33"/>
      <c r="AK77" s="33"/>
      <c r="AL77" s="32">
        <f t="shared" si="44"/>
        <v>260</v>
      </c>
      <c r="AM77" s="33">
        <v>447</v>
      </c>
      <c r="AN77" s="32">
        <f t="shared" si="19"/>
        <v>0</v>
      </c>
      <c r="AO77" s="32">
        <f t="shared" si="20"/>
        <v>210</v>
      </c>
      <c r="AP77" s="33"/>
      <c r="AQ77" s="33"/>
      <c r="AR77" s="33"/>
      <c r="AS77" s="33"/>
      <c r="AT77" s="33"/>
      <c r="AU77" s="33"/>
      <c r="AV77" s="33"/>
      <c r="AW77" s="32">
        <f t="shared" si="36"/>
        <v>210</v>
      </c>
      <c r="AX77" s="33">
        <v>210</v>
      </c>
      <c r="AY77" s="33">
        <f t="shared" si="22"/>
        <v>0</v>
      </c>
      <c r="BB77" s="27" t="str">
        <f t="shared" si="37"/>
        <v/>
      </c>
    </row>
    <row r="78" spans="1:54">
      <c r="A78" s="31">
        <v>76</v>
      </c>
      <c r="B78" s="9" t="s">
        <v>171</v>
      </c>
      <c r="C78" s="6" t="s">
        <v>14</v>
      </c>
      <c r="D78" s="10">
        <v>100</v>
      </c>
      <c r="E78" s="14" t="s">
        <v>172</v>
      </c>
      <c r="F78" s="10">
        <v>125</v>
      </c>
      <c r="G78" s="32">
        <v>600</v>
      </c>
      <c r="H78" s="32">
        <f>F78*3</f>
        <v>375</v>
      </c>
      <c r="I78" s="33">
        <v>50</v>
      </c>
      <c r="J78" s="33"/>
      <c r="K78" s="33"/>
      <c r="L78" s="33"/>
      <c r="M78" s="33"/>
      <c r="N78" s="33"/>
      <c r="O78" s="33"/>
      <c r="P78" s="32">
        <f t="shared" si="39"/>
        <v>425</v>
      </c>
      <c r="Q78" s="33">
        <v>1010</v>
      </c>
      <c r="R78" s="32">
        <f t="shared" si="40"/>
        <v>15</v>
      </c>
      <c r="S78" s="32">
        <f>F78*3</f>
        <v>375</v>
      </c>
      <c r="T78" s="33"/>
      <c r="U78" s="33"/>
      <c r="V78" s="33"/>
      <c r="W78" s="33"/>
      <c r="X78" s="33"/>
      <c r="Y78" s="33"/>
      <c r="Z78" s="33"/>
      <c r="AA78" s="32">
        <f t="shared" si="42"/>
        <v>375</v>
      </c>
      <c r="AB78" s="33"/>
      <c r="AC78" s="32">
        <f t="shared" si="45"/>
        <v>390</v>
      </c>
      <c r="AD78" s="32">
        <f t="shared" si="43"/>
        <v>375</v>
      </c>
      <c r="AE78" s="33"/>
      <c r="AF78" s="33"/>
      <c r="AG78" s="33"/>
      <c r="AH78" s="33"/>
      <c r="AI78" s="33"/>
      <c r="AJ78" s="33"/>
      <c r="AK78" s="33"/>
      <c r="AL78" s="32">
        <f t="shared" si="44"/>
        <v>375</v>
      </c>
      <c r="AM78" s="33"/>
      <c r="AN78" s="32">
        <f t="shared" si="19"/>
        <v>765</v>
      </c>
      <c r="AO78" s="32">
        <f t="shared" si="20"/>
        <v>375</v>
      </c>
      <c r="AP78" s="33"/>
      <c r="AQ78" s="33"/>
      <c r="AR78" s="33"/>
      <c r="AS78" s="33"/>
      <c r="AT78" s="33"/>
      <c r="AU78" s="33"/>
      <c r="AV78" s="33"/>
      <c r="AW78" s="32">
        <f t="shared" si="36"/>
        <v>375</v>
      </c>
      <c r="AX78" s="33"/>
      <c r="AY78" s="33">
        <f t="shared" si="22"/>
        <v>1140</v>
      </c>
      <c r="BB78" s="27" t="str">
        <f t="shared" si="37"/>
        <v>долги</v>
      </c>
    </row>
    <row r="79" spans="1:54">
      <c r="A79" s="31">
        <v>77</v>
      </c>
      <c r="B79" s="5" t="s">
        <v>173</v>
      </c>
      <c r="C79" s="6" t="s">
        <v>10</v>
      </c>
      <c r="D79" s="7">
        <v>60</v>
      </c>
      <c r="E79" s="14" t="s">
        <v>12</v>
      </c>
      <c r="F79" s="7">
        <v>60</v>
      </c>
      <c r="G79" s="32">
        <v>230</v>
      </c>
      <c r="H79" s="32">
        <f>F79*3</f>
        <v>180</v>
      </c>
      <c r="I79" s="33"/>
      <c r="J79" s="33"/>
      <c r="K79" s="33"/>
      <c r="L79" s="33"/>
      <c r="M79" s="33"/>
      <c r="N79" s="33"/>
      <c r="O79" s="33"/>
      <c r="P79" s="32">
        <f t="shared" si="39"/>
        <v>180</v>
      </c>
      <c r="Q79" s="33">
        <v>360</v>
      </c>
      <c r="R79" s="32">
        <f t="shared" si="40"/>
        <v>50</v>
      </c>
      <c r="S79" s="32">
        <f>F79*3</f>
        <v>180</v>
      </c>
      <c r="T79" s="33"/>
      <c r="U79" s="33"/>
      <c r="V79" s="33"/>
      <c r="W79" s="33"/>
      <c r="X79" s="33"/>
      <c r="Y79" s="33"/>
      <c r="Z79" s="33"/>
      <c r="AA79" s="32">
        <f t="shared" si="42"/>
        <v>180</v>
      </c>
      <c r="AB79" s="33">
        <v>230</v>
      </c>
      <c r="AC79" s="32">
        <f t="shared" si="45"/>
        <v>0</v>
      </c>
      <c r="AD79" s="32">
        <f t="shared" si="43"/>
        <v>180</v>
      </c>
      <c r="AE79" s="33"/>
      <c r="AF79" s="33"/>
      <c r="AG79" s="33"/>
      <c r="AH79" s="33"/>
      <c r="AI79" s="33"/>
      <c r="AJ79" s="33"/>
      <c r="AK79" s="33"/>
      <c r="AL79" s="32">
        <f t="shared" si="44"/>
        <v>180</v>
      </c>
      <c r="AM79" s="33">
        <v>180</v>
      </c>
      <c r="AN79" s="32">
        <f t="shared" si="19"/>
        <v>0</v>
      </c>
      <c r="AO79" s="32">
        <f t="shared" si="20"/>
        <v>180</v>
      </c>
      <c r="AP79" s="33"/>
      <c r="AQ79" s="33"/>
      <c r="AR79" s="33"/>
      <c r="AS79" s="33"/>
      <c r="AT79" s="33"/>
      <c r="AU79" s="33"/>
      <c r="AV79" s="33"/>
      <c r="AW79" s="32">
        <f t="shared" si="36"/>
        <v>180</v>
      </c>
      <c r="AX79" s="33">
        <v>180</v>
      </c>
      <c r="AY79" s="33">
        <f t="shared" si="22"/>
        <v>0</v>
      </c>
      <c r="BB79" s="27" t="str">
        <f t="shared" si="37"/>
        <v/>
      </c>
    </row>
    <row r="80" spans="1:54">
      <c r="A80" s="31">
        <v>78</v>
      </c>
      <c r="B80" s="9" t="s">
        <v>175</v>
      </c>
      <c r="C80" s="6" t="s">
        <v>23</v>
      </c>
      <c r="D80" s="10">
        <v>25</v>
      </c>
      <c r="E80" s="14" t="s">
        <v>176</v>
      </c>
      <c r="F80" s="10">
        <v>35</v>
      </c>
      <c r="G80" s="32">
        <v>0</v>
      </c>
      <c r="H80" s="32">
        <f>F80*3</f>
        <v>105</v>
      </c>
      <c r="I80" s="33"/>
      <c r="J80" s="33"/>
      <c r="K80" s="33"/>
      <c r="L80" s="33"/>
      <c r="M80" s="33"/>
      <c r="N80" s="33"/>
      <c r="O80" s="33"/>
      <c r="P80" s="32">
        <f t="shared" si="39"/>
        <v>105</v>
      </c>
      <c r="Q80" s="33">
        <v>210</v>
      </c>
      <c r="R80" s="32">
        <f t="shared" si="40"/>
        <v>-105</v>
      </c>
      <c r="S80" s="32">
        <f>F80*3</f>
        <v>105</v>
      </c>
      <c r="T80" s="33"/>
      <c r="U80" s="33"/>
      <c r="V80" s="33"/>
      <c r="W80" s="33"/>
      <c r="X80" s="33"/>
      <c r="Y80" s="33"/>
      <c r="Z80" s="33"/>
      <c r="AA80" s="32">
        <f t="shared" si="42"/>
        <v>105</v>
      </c>
      <c r="AB80" s="33"/>
      <c r="AC80" s="32">
        <f t="shared" si="45"/>
        <v>0</v>
      </c>
      <c r="AD80" s="32">
        <f t="shared" si="43"/>
        <v>105</v>
      </c>
      <c r="AE80" s="33"/>
      <c r="AF80" s="33"/>
      <c r="AG80" s="33"/>
      <c r="AH80" s="33"/>
      <c r="AI80" s="33"/>
      <c r="AJ80" s="33"/>
      <c r="AK80" s="33"/>
      <c r="AL80" s="32">
        <f t="shared" si="44"/>
        <v>105</v>
      </c>
      <c r="AM80" s="33"/>
      <c r="AN80" s="32">
        <f t="shared" si="19"/>
        <v>105</v>
      </c>
      <c r="AO80" s="32">
        <f t="shared" si="20"/>
        <v>105</v>
      </c>
      <c r="AP80" s="33"/>
      <c r="AQ80" s="33"/>
      <c r="AR80" s="33"/>
      <c r="AS80" s="33"/>
      <c r="AT80" s="33"/>
      <c r="AU80" s="33"/>
      <c r="AV80" s="33"/>
      <c r="AW80" s="32">
        <f t="shared" si="36"/>
        <v>105</v>
      </c>
      <c r="AX80" s="33"/>
      <c r="AY80" s="33">
        <f t="shared" si="22"/>
        <v>210</v>
      </c>
      <c r="BB80" s="27" t="str">
        <f t="shared" si="37"/>
        <v>долги</v>
      </c>
    </row>
    <row r="81" spans="1:54">
      <c r="A81" s="31">
        <v>79</v>
      </c>
      <c r="B81" s="5" t="s">
        <v>178</v>
      </c>
      <c r="C81" s="6" t="s">
        <v>10</v>
      </c>
      <c r="D81" s="7">
        <v>150</v>
      </c>
      <c r="E81" s="14" t="s">
        <v>35</v>
      </c>
      <c r="F81" s="7">
        <v>175</v>
      </c>
      <c r="G81" s="32">
        <v>0</v>
      </c>
      <c r="H81" s="32">
        <f>F81*3</f>
        <v>525</v>
      </c>
      <c r="I81" s="33"/>
      <c r="J81" s="33"/>
      <c r="K81" s="33"/>
      <c r="L81" s="33"/>
      <c r="M81" s="33"/>
      <c r="N81" s="33"/>
      <c r="O81" s="33"/>
      <c r="P81" s="32">
        <f t="shared" si="39"/>
        <v>525</v>
      </c>
      <c r="Q81" s="33">
        <v>525</v>
      </c>
      <c r="R81" s="32">
        <f t="shared" si="40"/>
        <v>0</v>
      </c>
      <c r="S81" s="32">
        <f>F81*3</f>
        <v>525</v>
      </c>
      <c r="T81" s="33"/>
      <c r="U81" s="33"/>
      <c r="V81" s="33"/>
      <c r="W81" s="33"/>
      <c r="X81" s="33"/>
      <c r="Y81" s="33"/>
      <c r="Z81" s="33"/>
      <c r="AA81" s="32">
        <f t="shared" si="42"/>
        <v>525</v>
      </c>
      <c r="AB81" s="33">
        <v>525</v>
      </c>
      <c r="AC81" s="32">
        <f t="shared" si="45"/>
        <v>0</v>
      </c>
      <c r="AD81" s="32">
        <f t="shared" si="43"/>
        <v>525</v>
      </c>
      <c r="AE81" s="33"/>
      <c r="AF81" s="33"/>
      <c r="AG81" s="33"/>
      <c r="AH81" s="33"/>
      <c r="AI81" s="33"/>
      <c r="AJ81" s="33"/>
      <c r="AK81" s="33"/>
      <c r="AL81" s="32">
        <f t="shared" si="44"/>
        <v>525</v>
      </c>
      <c r="AM81" s="33">
        <v>525</v>
      </c>
      <c r="AN81" s="32">
        <f t="shared" si="19"/>
        <v>0</v>
      </c>
      <c r="AO81" s="32">
        <f t="shared" si="20"/>
        <v>525</v>
      </c>
      <c r="AP81" s="33"/>
      <c r="AQ81" s="33"/>
      <c r="AR81" s="33"/>
      <c r="AS81" s="33"/>
      <c r="AT81" s="33"/>
      <c r="AU81" s="33"/>
      <c r="AV81" s="33"/>
      <c r="AW81" s="32">
        <f t="shared" si="36"/>
        <v>525</v>
      </c>
      <c r="AX81" s="33">
        <v>525</v>
      </c>
      <c r="AY81" s="33">
        <f t="shared" si="22"/>
        <v>0</v>
      </c>
      <c r="BB81" s="27" t="str">
        <f t="shared" si="37"/>
        <v/>
      </c>
    </row>
    <row r="82" spans="1:54">
      <c r="A82" s="31">
        <v>80</v>
      </c>
      <c r="B82" s="5" t="s">
        <v>179</v>
      </c>
      <c r="C82" s="6" t="s">
        <v>14</v>
      </c>
      <c r="D82" s="10">
        <v>50</v>
      </c>
      <c r="E82" s="14" t="s">
        <v>12</v>
      </c>
      <c r="F82" s="10">
        <v>50</v>
      </c>
      <c r="G82" s="32">
        <v>0</v>
      </c>
      <c r="H82" s="32">
        <f>F82*3</f>
        <v>150</v>
      </c>
      <c r="I82" s="33"/>
      <c r="J82" s="33"/>
      <c r="K82" s="33"/>
      <c r="L82" s="33"/>
      <c r="M82" s="33"/>
      <c r="N82" s="33"/>
      <c r="O82" s="33"/>
      <c r="P82" s="32">
        <f t="shared" si="39"/>
        <v>150</v>
      </c>
      <c r="Q82" s="33">
        <v>150</v>
      </c>
      <c r="R82" s="32">
        <f t="shared" si="40"/>
        <v>0</v>
      </c>
      <c r="S82" s="32">
        <f>F82*3</f>
        <v>150</v>
      </c>
      <c r="T82" s="33"/>
      <c r="U82" s="33"/>
      <c r="V82" s="33"/>
      <c r="W82" s="33"/>
      <c r="X82" s="33"/>
      <c r="Y82" s="33"/>
      <c r="Z82" s="33"/>
      <c r="AA82" s="32">
        <f t="shared" si="42"/>
        <v>150</v>
      </c>
      <c r="AB82" s="33"/>
      <c r="AC82" s="32">
        <f t="shared" si="45"/>
        <v>150</v>
      </c>
      <c r="AD82" s="32">
        <f t="shared" si="43"/>
        <v>150</v>
      </c>
      <c r="AE82" s="33"/>
      <c r="AF82" s="33"/>
      <c r="AG82" s="33"/>
      <c r="AH82" s="33"/>
      <c r="AI82" s="33"/>
      <c r="AJ82" s="33"/>
      <c r="AK82" s="33"/>
      <c r="AL82" s="32">
        <f t="shared" si="44"/>
        <v>150</v>
      </c>
      <c r="AM82" s="33"/>
      <c r="AN82" s="32">
        <f t="shared" si="19"/>
        <v>300</v>
      </c>
      <c r="AO82" s="32">
        <f t="shared" si="20"/>
        <v>150</v>
      </c>
      <c r="AP82" s="33"/>
      <c r="AQ82" s="33"/>
      <c r="AR82" s="33"/>
      <c r="AS82" s="33"/>
      <c r="AT82" s="33"/>
      <c r="AU82" s="33"/>
      <c r="AV82" s="33"/>
      <c r="AW82" s="32">
        <f t="shared" si="36"/>
        <v>150</v>
      </c>
      <c r="AX82" s="33">
        <v>450</v>
      </c>
      <c r="AY82" s="33">
        <f t="shared" si="22"/>
        <v>0</v>
      </c>
      <c r="BB82" s="27" t="str">
        <f t="shared" si="37"/>
        <v/>
      </c>
    </row>
    <row r="83" spans="1:54">
      <c r="A83" s="31">
        <v>81</v>
      </c>
      <c r="B83" s="9" t="s">
        <v>937</v>
      </c>
      <c r="C83" s="6" t="s">
        <v>14</v>
      </c>
      <c r="D83" s="10"/>
      <c r="E83" s="14" t="s">
        <v>955</v>
      </c>
      <c r="F83" s="10">
        <v>50</v>
      </c>
      <c r="G83" s="32">
        <v>0</v>
      </c>
      <c r="H83" s="32">
        <v>0</v>
      </c>
      <c r="I83" s="33"/>
      <c r="J83" s="33"/>
      <c r="K83" s="33"/>
      <c r="L83" s="33"/>
      <c r="M83" s="33"/>
      <c r="N83" s="33"/>
      <c r="O83" s="33"/>
      <c r="P83" s="32">
        <f t="shared" si="39"/>
        <v>0</v>
      </c>
      <c r="Q83" s="33"/>
      <c r="R83" s="32">
        <f t="shared" si="40"/>
        <v>0</v>
      </c>
      <c r="S83" s="32">
        <v>0</v>
      </c>
      <c r="T83" s="33"/>
      <c r="U83" s="33"/>
      <c r="V83" s="33"/>
      <c r="W83" s="33"/>
      <c r="X83" s="33"/>
      <c r="Y83" s="33"/>
      <c r="Z83" s="33"/>
      <c r="AA83" s="32">
        <f t="shared" si="42"/>
        <v>0</v>
      </c>
      <c r="AB83" s="33"/>
      <c r="AC83" s="32">
        <f t="shared" si="45"/>
        <v>0</v>
      </c>
      <c r="AD83" s="32">
        <v>95</v>
      </c>
      <c r="AE83" s="33"/>
      <c r="AF83" s="33"/>
      <c r="AG83" s="33"/>
      <c r="AH83" s="33"/>
      <c r="AI83" s="33"/>
      <c r="AJ83" s="33"/>
      <c r="AK83" s="33">
        <v>194</v>
      </c>
      <c r="AL83" s="32">
        <f t="shared" si="44"/>
        <v>289</v>
      </c>
      <c r="AM83" s="33"/>
      <c r="AN83" s="32">
        <f t="shared" si="19"/>
        <v>289</v>
      </c>
      <c r="AO83" s="32">
        <f t="shared" si="20"/>
        <v>150</v>
      </c>
      <c r="AP83" s="33"/>
      <c r="AQ83" s="33"/>
      <c r="AR83" s="33"/>
      <c r="AS83" s="33"/>
      <c r="AT83" s="33"/>
      <c r="AU83" s="33"/>
      <c r="AV83" s="33"/>
      <c r="AW83" s="32">
        <f t="shared" si="36"/>
        <v>150</v>
      </c>
      <c r="AX83" s="33"/>
      <c r="AY83" s="33">
        <f t="shared" si="22"/>
        <v>439</v>
      </c>
      <c r="BB83" s="27" t="str">
        <f t="shared" si="37"/>
        <v>долги</v>
      </c>
    </row>
    <row r="84" spans="1:54">
      <c r="A84" s="31">
        <v>82</v>
      </c>
      <c r="B84" s="9" t="s">
        <v>855</v>
      </c>
      <c r="C84" s="6" t="s">
        <v>14</v>
      </c>
      <c r="D84" s="10"/>
      <c r="E84" s="14" t="s">
        <v>805</v>
      </c>
      <c r="F84" s="10">
        <v>50</v>
      </c>
      <c r="G84" s="32">
        <v>0</v>
      </c>
      <c r="H84" s="32">
        <v>0</v>
      </c>
      <c r="I84" s="33"/>
      <c r="J84" s="33"/>
      <c r="K84" s="33"/>
      <c r="L84" s="33"/>
      <c r="M84" s="33"/>
      <c r="N84" s="33"/>
      <c r="O84" s="33"/>
      <c r="P84" s="32">
        <f t="shared" si="39"/>
        <v>0</v>
      </c>
      <c r="Q84" s="33"/>
      <c r="R84" s="32">
        <f t="shared" si="40"/>
        <v>0</v>
      </c>
      <c r="S84" s="32">
        <v>147</v>
      </c>
      <c r="T84" s="33"/>
      <c r="U84" s="33"/>
      <c r="V84" s="33"/>
      <c r="W84" s="33"/>
      <c r="X84" s="33"/>
      <c r="Y84" s="33"/>
      <c r="Z84" s="33"/>
      <c r="AA84" s="32">
        <f t="shared" si="42"/>
        <v>147</v>
      </c>
      <c r="AB84" s="33"/>
      <c r="AC84" s="32">
        <f t="shared" si="45"/>
        <v>147</v>
      </c>
      <c r="AD84" s="32">
        <f t="shared" ref="AD84:AD122" si="46">$F84*3</f>
        <v>150</v>
      </c>
      <c r="AE84" s="33"/>
      <c r="AF84" s="33"/>
      <c r="AG84" s="33"/>
      <c r="AH84" s="33"/>
      <c r="AI84" s="33"/>
      <c r="AJ84" s="33"/>
      <c r="AK84" s="33">
        <v>398</v>
      </c>
      <c r="AL84" s="32">
        <f t="shared" si="44"/>
        <v>548</v>
      </c>
      <c r="AM84" s="33"/>
      <c r="AN84" s="32">
        <f t="shared" ref="AN84:AN147" si="47">AC84+AL84-AM84</f>
        <v>695</v>
      </c>
      <c r="AO84" s="32">
        <f t="shared" ref="AO84:AO147" si="48">$F84*3</f>
        <v>150</v>
      </c>
      <c r="AP84" s="33"/>
      <c r="AQ84" s="33"/>
      <c r="AR84" s="33"/>
      <c r="AS84" s="33"/>
      <c r="AT84" s="33"/>
      <c r="AU84" s="33"/>
      <c r="AV84" s="33"/>
      <c r="AW84" s="32">
        <f t="shared" si="36"/>
        <v>150</v>
      </c>
      <c r="AX84" s="33">
        <v>845</v>
      </c>
      <c r="AY84" s="33">
        <f t="shared" ref="AY84:AY147" si="49">AN84+AW84-AX84</f>
        <v>0</v>
      </c>
      <c r="BB84" s="27" t="str">
        <f t="shared" si="37"/>
        <v/>
      </c>
    </row>
    <row r="85" spans="1:54">
      <c r="A85" s="31">
        <v>83</v>
      </c>
      <c r="B85" s="9" t="s">
        <v>181</v>
      </c>
      <c r="C85" s="6" t="s">
        <v>14</v>
      </c>
      <c r="D85" s="10">
        <v>145</v>
      </c>
      <c r="E85" s="14" t="s">
        <v>183</v>
      </c>
      <c r="F85" s="10">
        <v>170</v>
      </c>
      <c r="G85" s="32">
        <v>-151.5</v>
      </c>
      <c r="H85" s="32">
        <f t="shared" ref="H85:H93" si="50">F85*3</f>
        <v>510</v>
      </c>
      <c r="I85" s="33">
        <v>50</v>
      </c>
      <c r="J85" s="33"/>
      <c r="K85" s="33"/>
      <c r="L85" s="33"/>
      <c r="M85" s="33"/>
      <c r="N85" s="33"/>
      <c r="O85" s="33"/>
      <c r="P85" s="32">
        <f t="shared" si="39"/>
        <v>560</v>
      </c>
      <c r="Q85" s="33">
        <v>393.5</v>
      </c>
      <c r="R85" s="32">
        <f t="shared" si="40"/>
        <v>15</v>
      </c>
      <c r="S85" s="32">
        <f t="shared" ref="S85:S111" si="51">F85*3</f>
        <v>510</v>
      </c>
      <c r="T85" s="33">
        <v>50</v>
      </c>
      <c r="U85" s="33">
        <v>50</v>
      </c>
      <c r="V85" s="33">
        <v>1168</v>
      </c>
      <c r="W85" s="33"/>
      <c r="X85" s="33"/>
      <c r="Y85" s="33"/>
      <c r="Z85" s="33"/>
      <c r="AA85" s="32">
        <f t="shared" si="42"/>
        <v>1778</v>
      </c>
      <c r="AB85" s="33">
        <v>1763</v>
      </c>
      <c r="AC85" s="32">
        <f t="shared" si="45"/>
        <v>30</v>
      </c>
      <c r="AD85" s="32">
        <f t="shared" si="46"/>
        <v>510</v>
      </c>
      <c r="AE85" s="33"/>
      <c r="AF85" s="33"/>
      <c r="AG85" s="33"/>
      <c r="AH85" s="33"/>
      <c r="AI85" s="33"/>
      <c r="AJ85" s="33"/>
      <c r="AK85" s="33"/>
      <c r="AL85" s="32">
        <f t="shared" si="44"/>
        <v>510</v>
      </c>
      <c r="AM85" s="33">
        <v>495</v>
      </c>
      <c r="AN85" s="32">
        <f t="shared" si="47"/>
        <v>45</v>
      </c>
      <c r="AO85" s="32">
        <f t="shared" si="48"/>
        <v>510</v>
      </c>
      <c r="AP85" s="33">
        <v>50</v>
      </c>
      <c r="AQ85" s="33"/>
      <c r="AR85" s="33"/>
      <c r="AS85" s="33"/>
      <c r="AT85" s="33"/>
      <c r="AU85" s="33"/>
      <c r="AV85" s="33"/>
      <c r="AW85" s="32">
        <f t="shared" si="36"/>
        <v>560</v>
      </c>
      <c r="AX85" s="33">
        <v>545</v>
      </c>
      <c r="AY85" s="33">
        <f t="shared" si="49"/>
        <v>60</v>
      </c>
      <c r="BB85" s="27" t="str">
        <f t="shared" si="37"/>
        <v>долги</v>
      </c>
    </row>
    <row r="86" spans="1:54">
      <c r="A86" s="31">
        <v>84</v>
      </c>
      <c r="B86" s="9" t="s">
        <v>184</v>
      </c>
      <c r="C86" s="6" t="s">
        <v>23</v>
      </c>
      <c r="D86" s="10">
        <v>80</v>
      </c>
      <c r="E86" s="14" t="s">
        <v>186</v>
      </c>
      <c r="F86" s="10">
        <v>100</v>
      </c>
      <c r="G86" s="32">
        <v>0</v>
      </c>
      <c r="H86" s="32">
        <f t="shared" si="50"/>
        <v>300</v>
      </c>
      <c r="I86" s="33"/>
      <c r="J86" s="33"/>
      <c r="K86" s="33"/>
      <c r="L86" s="33"/>
      <c r="M86" s="33"/>
      <c r="N86" s="33"/>
      <c r="O86" s="33"/>
      <c r="P86" s="32">
        <f t="shared" si="39"/>
        <v>300</v>
      </c>
      <c r="Q86" s="33"/>
      <c r="R86" s="32">
        <f t="shared" si="40"/>
        <v>300</v>
      </c>
      <c r="S86" s="32">
        <f t="shared" si="51"/>
        <v>300</v>
      </c>
      <c r="T86" s="33"/>
      <c r="U86" s="33"/>
      <c r="V86" s="33"/>
      <c r="W86" s="33"/>
      <c r="X86" s="33"/>
      <c r="Y86" s="33"/>
      <c r="Z86" s="33"/>
      <c r="AA86" s="32">
        <f t="shared" si="42"/>
        <v>300</v>
      </c>
      <c r="AB86" s="33">
        <v>300</v>
      </c>
      <c r="AC86" s="32">
        <f t="shared" si="45"/>
        <v>300</v>
      </c>
      <c r="AD86" s="32">
        <f t="shared" si="46"/>
        <v>300</v>
      </c>
      <c r="AE86" s="33"/>
      <c r="AF86" s="33"/>
      <c r="AG86" s="33"/>
      <c r="AH86" s="33"/>
      <c r="AI86" s="33"/>
      <c r="AJ86" s="33"/>
      <c r="AK86" s="33"/>
      <c r="AL86" s="32">
        <f t="shared" si="44"/>
        <v>300</v>
      </c>
      <c r="AM86" s="33">
        <v>900</v>
      </c>
      <c r="AN86" s="32">
        <f t="shared" si="47"/>
        <v>-300</v>
      </c>
      <c r="AO86" s="32">
        <f t="shared" si="48"/>
        <v>300</v>
      </c>
      <c r="AP86" s="33"/>
      <c r="AQ86" s="33"/>
      <c r="AR86" s="33"/>
      <c r="AS86" s="33"/>
      <c r="AT86" s="33"/>
      <c r="AU86" s="33"/>
      <c r="AV86" s="33"/>
      <c r="AW86" s="32">
        <f t="shared" si="36"/>
        <v>300</v>
      </c>
      <c r="AX86" s="33"/>
      <c r="AY86" s="33">
        <f t="shared" si="49"/>
        <v>0</v>
      </c>
      <c r="BB86" s="27" t="str">
        <f t="shared" si="37"/>
        <v/>
      </c>
    </row>
    <row r="87" spans="1:54">
      <c r="A87" s="31">
        <v>85</v>
      </c>
      <c r="B87" s="9" t="s">
        <v>187</v>
      </c>
      <c r="C87" s="6" t="s">
        <v>23</v>
      </c>
      <c r="D87" s="10">
        <v>70</v>
      </c>
      <c r="E87" s="14" t="s">
        <v>189</v>
      </c>
      <c r="F87" s="10">
        <v>95</v>
      </c>
      <c r="G87" s="32">
        <v>50</v>
      </c>
      <c r="H87" s="32">
        <f t="shared" si="50"/>
        <v>285</v>
      </c>
      <c r="I87" s="33"/>
      <c r="J87" s="33">
        <v>50</v>
      </c>
      <c r="K87" s="33"/>
      <c r="L87" s="33"/>
      <c r="M87" s="33"/>
      <c r="N87" s="33"/>
      <c r="O87" s="33"/>
      <c r="P87" s="32">
        <f t="shared" si="39"/>
        <v>335</v>
      </c>
      <c r="Q87" s="33"/>
      <c r="R87" s="32">
        <f t="shared" si="40"/>
        <v>385</v>
      </c>
      <c r="S87" s="32">
        <f t="shared" si="51"/>
        <v>285</v>
      </c>
      <c r="T87" s="33"/>
      <c r="U87" s="33"/>
      <c r="V87" s="33"/>
      <c r="W87" s="33"/>
      <c r="X87" s="33"/>
      <c r="Y87" s="33"/>
      <c r="Z87" s="33"/>
      <c r="AA87" s="32">
        <f t="shared" si="42"/>
        <v>285</v>
      </c>
      <c r="AB87" s="33">
        <v>1005</v>
      </c>
      <c r="AC87" s="32">
        <f t="shared" si="45"/>
        <v>-335</v>
      </c>
      <c r="AD87" s="32">
        <f t="shared" si="46"/>
        <v>285</v>
      </c>
      <c r="AE87" s="33"/>
      <c r="AF87" s="33"/>
      <c r="AG87" s="33"/>
      <c r="AH87" s="33"/>
      <c r="AI87" s="33"/>
      <c r="AJ87" s="33"/>
      <c r="AK87" s="33"/>
      <c r="AL87" s="32">
        <f t="shared" si="44"/>
        <v>285</v>
      </c>
      <c r="AM87" s="33"/>
      <c r="AN87" s="32">
        <f t="shared" si="47"/>
        <v>-50</v>
      </c>
      <c r="AO87" s="32">
        <f t="shared" si="48"/>
        <v>285</v>
      </c>
      <c r="AP87" s="33"/>
      <c r="AQ87" s="33"/>
      <c r="AR87" s="33"/>
      <c r="AS87" s="33"/>
      <c r="AT87" s="33"/>
      <c r="AU87" s="33"/>
      <c r="AV87" s="33"/>
      <c r="AW87" s="32">
        <f t="shared" si="36"/>
        <v>285</v>
      </c>
      <c r="AX87" s="33">
        <v>235</v>
      </c>
      <c r="AY87" s="33">
        <f t="shared" si="49"/>
        <v>0</v>
      </c>
      <c r="BB87" s="27" t="str">
        <f t="shared" si="37"/>
        <v/>
      </c>
    </row>
    <row r="88" spans="1:54">
      <c r="A88" s="31">
        <v>86</v>
      </c>
      <c r="B88" s="9" t="s">
        <v>190</v>
      </c>
      <c r="C88" s="6" t="s">
        <v>14</v>
      </c>
      <c r="D88" s="10">
        <v>125</v>
      </c>
      <c r="E88" s="14" t="s">
        <v>192</v>
      </c>
      <c r="F88" s="10">
        <v>145</v>
      </c>
      <c r="G88" s="32">
        <v>1125</v>
      </c>
      <c r="H88" s="32">
        <f t="shared" si="50"/>
        <v>435</v>
      </c>
      <c r="I88" s="33"/>
      <c r="J88" s="33"/>
      <c r="K88" s="33"/>
      <c r="L88" s="33"/>
      <c r="M88" s="33"/>
      <c r="N88" s="33"/>
      <c r="O88" s="33"/>
      <c r="P88" s="32">
        <f t="shared" si="39"/>
        <v>435</v>
      </c>
      <c r="Q88" s="33">
        <v>1560</v>
      </c>
      <c r="R88" s="32">
        <f t="shared" si="40"/>
        <v>0</v>
      </c>
      <c r="S88" s="32">
        <f t="shared" si="51"/>
        <v>435</v>
      </c>
      <c r="T88" s="33">
        <v>50</v>
      </c>
      <c r="U88" s="33"/>
      <c r="V88" s="33"/>
      <c r="W88" s="33"/>
      <c r="X88" s="33"/>
      <c r="Y88" s="33"/>
      <c r="Z88" s="33"/>
      <c r="AA88" s="32">
        <f t="shared" si="42"/>
        <v>485</v>
      </c>
      <c r="AB88" s="33"/>
      <c r="AC88" s="32">
        <f t="shared" si="45"/>
        <v>485</v>
      </c>
      <c r="AD88" s="32">
        <f t="shared" si="46"/>
        <v>435</v>
      </c>
      <c r="AE88" s="33"/>
      <c r="AF88" s="33"/>
      <c r="AG88" s="33"/>
      <c r="AH88" s="33"/>
      <c r="AI88" s="33"/>
      <c r="AJ88" s="33"/>
      <c r="AK88" s="33"/>
      <c r="AL88" s="32">
        <f t="shared" si="44"/>
        <v>435</v>
      </c>
      <c r="AM88" s="33"/>
      <c r="AN88" s="32">
        <f t="shared" si="47"/>
        <v>920</v>
      </c>
      <c r="AO88" s="32">
        <f t="shared" si="48"/>
        <v>435</v>
      </c>
      <c r="AP88" s="33"/>
      <c r="AQ88" s="33"/>
      <c r="AR88" s="33"/>
      <c r="AS88" s="33"/>
      <c r="AT88" s="33"/>
      <c r="AU88" s="33"/>
      <c r="AV88" s="33"/>
      <c r="AW88" s="32">
        <f t="shared" si="36"/>
        <v>435</v>
      </c>
      <c r="AX88" s="33"/>
      <c r="AY88" s="33">
        <f t="shared" si="49"/>
        <v>1355</v>
      </c>
      <c r="BB88" s="27" t="str">
        <f t="shared" si="37"/>
        <v>долги</v>
      </c>
    </row>
    <row r="89" spans="1:54">
      <c r="A89" s="31">
        <v>87</v>
      </c>
      <c r="B89" s="9" t="s">
        <v>193</v>
      </c>
      <c r="C89" s="6" t="s">
        <v>14</v>
      </c>
      <c r="D89" s="10">
        <v>85</v>
      </c>
      <c r="E89" s="14" t="s">
        <v>195</v>
      </c>
      <c r="F89" s="10">
        <v>95</v>
      </c>
      <c r="G89" s="32">
        <v>0</v>
      </c>
      <c r="H89" s="32">
        <f t="shared" si="50"/>
        <v>285</v>
      </c>
      <c r="I89" s="33"/>
      <c r="J89" s="33">
        <v>50</v>
      </c>
      <c r="K89" s="33"/>
      <c r="L89" s="33"/>
      <c r="M89" s="33"/>
      <c r="N89" s="33"/>
      <c r="O89" s="33"/>
      <c r="P89" s="32">
        <f t="shared" si="39"/>
        <v>335</v>
      </c>
      <c r="Q89" s="33"/>
      <c r="R89" s="32">
        <f t="shared" si="40"/>
        <v>335</v>
      </c>
      <c r="S89" s="32">
        <f t="shared" si="51"/>
        <v>285</v>
      </c>
      <c r="T89" s="33"/>
      <c r="U89" s="33"/>
      <c r="V89" s="33"/>
      <c r="W89" s="33"/>
      <c r="X89" s="33"/>
      <c r="Y89" s="33"/>
      <c r="Z89" s="33"/>
      <c r="AA89" s="32">
        <f t="shared" si="42"/>
        <v>285</v>
      </c>
      <c r="AB89" s="33">
        <v>680</v>
      </c>
      <c r="AC89" s="32">
        <f t="shared" si="45"/>
        <v>-60</v>
      </c>
      <c r="AD89" s="32">
        <f t="shared" si="46"/>
        <v>285</v>
      </c>
      <c r="AE89" s="33"/>
      <c r="AF89" s="33"/>
      <c r="AG89" s="33"/>
      <c r="AH89" s="33"/>
      <c r="AI89" s="33"/>
      <c r="AJ89" s="33"/>
      <c r="AK89" s="33"/>
      <c r="AL89" s="32">
        <f t="shared" si="44"/>
        <v>285</v>
      </c>
      <c r="AM89" s="33"/>
      <c r="AN89" s="32">
        <f t="shared" si="47"/>
        <v>225</v>
      </c>
      <c r="AO89" s="32">
        <f t="shared" si="48"/>
        <v>285</v>
      </c>
      <c r="AP89" s="33"/>
      <c r="AQ89" s="33"/>
      <c r="AR89" s="33"/>
      <c r="AS89" s="33"/>
      <c r="AT89" s="33"/>
      <c r="AU89" s="33"/>
      <c r="AV89" s="33"/>
      <c r="AW89" s="32">
        <f t="shared" si="36"/>
        <v>285</v>
      </c>
      <c r="AX89" s="33">
        <v>560</v>
      </c>
      <c r="AY89" s="33">
        <f t="shared" si="49"/>
        <v>-50</v>
      </c>
      <c r="BB89" s="27" t="str">
        <f t="shared" si="37"/>
        <v/>
      </c>
    </row>
    <row r="90" spans="1:54">
      <c r="A90" s="31">
        <v>88</v>
      </c>
      <c r="B90" s="9" t="s">
        <v>196</v>
      </c>
      <c r="C90" s="6" t="s">
        <v>23</v>
      </c>
      <c r="D90" s="10">
        <v>70</v>
      </c>
      <c r="E90" s="14" t="s">
        <v>831</v>
      </c>
      <c r="F90" s="10">
        <v>70</v>
      </c>
      <c r="G90" s="32">
        <v>0</v>
      </c>
      <c r="H90" s="32">
        <f t="shared" si="50"/>
        <v>210</v>
      </c>
      <c r="I90" s="33"/>
      <c r="J90" s="33"/>
      <c r="K90" s="33"/>
      <c r="L90" s="33"/>
      <c r="M90" s="33"/>
      <c r="N90" s="33"/>
      <c r="O90" s="33"/>
      <c r="P90" s="32">
        <f t="shared" si="39"/>
        <v>210</v>
      </c>
      <c r="Q90" s="33"/>
      <c r="R90" s="32">
        <f t="shared" si="40"/>
        <v>210</v>
      </c>
      <c r="S90" s="32">
        <f t="shared" si="51"/>
        <v>210</v>
      </c>
      <c r="T90" s="33"/>
      <c r="U90" s="33"/>
      <c r="V90" s="33"/>
      <c r="W90" s="33"/>
      <c r="X90" s="33"/>
      <c r="Y90" s="33"/>
      <c r="Z90" s="33"/>
      <c r="AA90" s="32">
        <f t="shared" si="42"/>
        <v>210</v>
      </c>
      <c r="AB90" s="33"/>
      <c r="AC90" s="32">
        <f t="shared" si="45"/>
        <v>420</v>
      </c>
      <c r="AD90" s="32">
        <f t="shared" si="46"/>
        <v>210</v>
      </c>
      <c r="AE90" s="33"/>
      <c r="AF90" s="33"/>
      <c r="AG90" s="33"/>
      <c r="AH90" s="33"/>
      <c r="AI90" s="33"/>
      <c r="AJ90" s="33"/>
      <c r="AK90" s="33"/>
      <c r="AL90" s="32">
        <f t="shared" si="44"/>
        <v>210</v>
      </c>
      <c r="AM90" s="33"/>
      <c r="AN90" s="32">
        <f t="shared" si="47"/>
        <v>630</v>
      </c>
      <c r="AO90" s="32">
        <f t="shared" si="48"/>
        <v>210</v>
      </c>
      <c r="AP90" s="33"/>
      <c r="AQ90" s="33"/>
      <c r="AR90" s="33"/>
      <c r="AS90" s="33"/>
      <c r="AT90" s="33"/>
      <c r="AU90" s="33"/>
      <c r="AV90" s="33"/>
      <c r="AW90" s="32">
        <f t="shared" si="36"/>
        <v>210</v>
      </c>
      <c r="AX90" s="33"/>
      <c r="AY90" s="33">
        <f t="shared" si="49"/>
        <v>840</v>
      </c>
      <c r="BB90" s="27" t="str">
        <f t="shared" si="37"/>
        <v>долги</v>
      </c>
    </row>
    <row r="91" spans="1:54">
      <c r="A91" s="31">
        <v>89</v>
      </c>
      <c r="B91" s="9" t="s">
        <v>197</v>
      </c>
      <c r="C91" s="6" t="s">
        <v>14</v>
      </c>
      <c r="D91" s="10">
        <v>235</v>
      </c>
      <c r="E91" s="14" t="s">
        <v>130</v>
      </c>
      <c r="F91" s="10">
        <v>260</v>
      </c>
      <c r="G91" s="32">
        <v>0</v>
      </c>
      <c r="H91" s="32">
        <f t="shared" si="50"/>
        <v>780</v>
      </c>
      <c r="I91" s="33"/>
      <c r="J91" s="33"/>
      <c r="K91" s="33"/>
      <c r="L91" s="33"/>
      <c r="M91" s="33"/>
      <c r="N91" s="33"/>
      <c r="O91" s="33"/>
      <c r="P91" s="32">
        <f t="shared" si="39"/>
        <v>780</v>
      </c>
      <c r="Q91" s="33">
        <v>780</v>
      </c>
      <c r="R91" s="32">
        <f t="shared" si="40"/>
        <v>0</v>
      </c>
      <c r="S91" s="32">
        <f t="shared" si="51"/>
        <v>780</v>
      </c>
      <c r="T91" s="33"/>
      <c r="U91" s="33"/>
      <c r="V91" s="33"/>
      <c r="W91" s="33"/>
      <c r="X91" s="33"/>
      <c r="Y91" s="33"/>
      <c r="Z91" s="33"/>
      <c r="AA91" s="32">
        <f t="shared" si="42"/>
        <v>780</v>
      </c>
      <c r="AB91" s="33">
        <v>780</v>
      </c>
      <c r="AC91" s="32">
        <f t="shared" si="45"/>
        <v>0</v>
      </c>
      <c r="AD91" s="32">
        <f t="shared" si="46"/>
        <v>780</v>
      </c>
      <c r="AE91" s="33"/>
      <c r="AF91" s="33"/>
      <c r="AG91" s="33"/>
      <c r="AH91" s="33"/>
      <c r="AI91" s="33"/>
      <c r="AJ91" s="33"/>
      <c r="AK91" s="33"/>
      <c r="AL91" s="32">
        <f t="shared" si="44"/>
        <v>780</v>
      </c>
      <c r="AM91" s="33">
        <v>780</v>
      </c>
      <c r="AN91" s="32">
        <f t="shared" si="47"/>
        <v>0</v>
      </c>
      <c r="AO91" s="32">
        <f t="shared" si="48"/>
        <v>780</v>
      </c>
      <c r="AP91" s="33"/>
      <c r="AQ91" s="33"/>
      <c r="AR91" s="33"/>
      <c r="AS91" s="33"/>
      <c r="AT91" s="33"/>
      <c r="AU91" s="33"/>
      <c r="AV91" s="33"/>
      <c r="AW91" s="32">
        <f t="shared" si="36"/>
        <v>780</v>
      </c>
      <c r="AX91" s="33">
        <v>780</v>
      </c>
      <c r="AY91" s="33">
        <f t="shared" si="49"/>
        <v>0</v>
      </c>
      <c r="BB91" s="27" t="str">
        <f t="shared" si="37"/>
        <v/>
      </c>
    </row>
    <row r="92" spans="1:54">
      <c r="A92" s="31">
        <v>90</v>
      </c>
      <c r="B92" s="9" t="s">
        <v>198</v>
      </c>
      <c r="C92" s="6" t="s">
        <v>14</v>
      </c>
      <c r="D92" s="10">
        <v>85</v>
      </c>
      <c r="E92" s="14" t="s">
        <v>200</v>
      </c>
      <c r="F92" s="10">
        <v>105</v>
      </c>
      <c r="G92" s="32">
        <v>0</v>
      </c>
      <c r="H92" s="32">
        <f t="shared" si="50"/>
        <v>315</v>
      </c>
      <c r="I92" s="33"/>
      <c r="J92" s="33"/>
      <c r="K92" s="33"/>
      <c r="L92" s="33"/>
      <c r="M92" s="33"/>
      <c r="N92" s="33"/>
      <c r="O92" s="33"/>
      <c r="P92" s="32">
        <f t="shared" si="39"/>
        <v>315</v>
      </c>
      <c r="Q92" s="33"/>
      <c r="R92" s="32">
        <f t="shared" si="40"/>
        <v>315</v>
      </c>
      <c r="S92" s="32">
        <f t="shared" si="51"/>
        <v>315</v>
      </c>
      <c r="T92" s="33"/>
      <c r="U92" s="33"/>
      <c r="V92" s="33"/>
      <c r="W92" s="33"/>
      <c r="X92" s="33">
        <v>300</v>
      </c>
      <c r="Y92" s="33"/>
      <c r="Z92" s="33"/>
      <c r="AA92" s="32">
        <f t="shared" si="42"/>
        <v>615</v>
      </c>
      <c r="AB92" s="33"/>
      <c r="AC92" s="32">
        <f t="shared" si="45"/>
        <v>930</v>
      </c>
      <c r="AD92" s="32">
        <f t="shared" si="46"/>
        <v>315</v>
      </c>
      <c r="AE92" s="33"/>
      <c r="AF92" s="33"/>
      <c r="AG92" s="33">
        <v>376</v>
      </c>
      <c r="AH92" s="33"/>
      <c r="AI92" s="33"/>
      <c r="AJ92" s="33"/>
      <c r="AK92" s="33"/>
      <c r="AL92" s="32">
        <f t="shared" si="44"/>
        <v>691</v>
      </c>
      <c r="AM92" s="33"/>
      <c r="AN92" s="32">
        <f t="shared" si="47"/>
        <v>1621</v>
      </c>
      <c r="AO92" s="32">
        <f t="shared" si="48"/>
        <v>315</v>
      </c>
      <c r="AP92" s="33"/>
      <c r="AQ92" s="33"/>
      <c r="AR92" s="33"/>
      <c r="AS92" s="33"/>
      <c r="AT92" s="33"/>
      <c r="AU92" s="33"/>
      <c r="AV92" s="33"/>
      <c r="AW92" s="32">
        <f t="shared" ref="AW92:AW123" si="52">SUM(AO92:AV92)</f>
        <v>315</v>
      </c>
      <c r="AX92" s="33"/>
      <c r="AY92" s="33">
        <f t="shared" si="49"/>
        <v>1936</v>
      </c>
      <c r="BB92" s="27" t="str">
        <f t="shared" si="37"/>
        <v>долги</v>
      </c>
    </row>
    <row r="93" spans="1:54">
      <c r="A93" s="31">
        <v>91</v>
      </c>
      <c r="B93" s="5" t="s">
        <v>201</v>
      </c>
      <c r="C93" s="6" t="s">
        <v>10</v>
      </c>
      <c r="D93" s="7">
        <v>170</v>
      </c>
      <c r="E93" s="14" t="s">
        <v>203</v>
      </c>
      <c r="F93" s="7">
        <v>195</v>
      </c>
      <c r="G93" s="32">
        <v>0</v>
      </c>
      <c r="H93" s="32">
        <f t="shared" si="50"/>
        <v>585</v>
      </c>
      <c r="I93" s="33"/>
      <c r="J93" s="33">
        <v>50</v>
      </c>
      <c r="K93" s="33"/>
      <c r="L93" s="33"/>
      <c r="M93" s="33"/>
      <c r="N93" s="33"/>
      <c r="O93" s="33"/>
      <c r="P93" s="32">
        <f t="shared" si="39"/>
        <v>635</v>
      </c>
      <c r="Q93" s="33">
        <v>635</v>
      </c>
      <c r="R93" s="32">
        <f t="shared" si="40"/>
        <v>0</v>
      </c>
      <c r="S93" s="32">
        <f t="shared" si="51"/>
        <v>585</v>
      </c>
      <c r="T93" s="33"/>
      <c r="U93" s="33"/>
      <c r="V93" s="33"/>
      <c r="W93" s="33"/>
      <c r="X93" s="33"/>
      <c r="Y93" s="33"/>
      <c r="Z93" s="33"/>
      <c r="AA93" s="32">
        <f t="shared" si="42"/>
        <v>585</v>
      </c>
      <c r="AB93" s="33">
        <v>585</v>
      </c>
      <c r="AC93" s="32">
        <f t="shared" si="45"/>
        <v>0</v>
      </c>
      <c r="AD93" s="32">
        <f t="shared" si="46"/>
        <v>585</v>
      </c>
      <c r="AE93" s="33"/>
      <c r="AF93" s="33"/>
      <c r="AG93" s="33"/>
      <c r="AH93" s="33"/>
      <c r="AI93" s="33"/>
      <c r="AJ93" s="33"/>
      <c r="AK93" s="33"/>
      <c r="AL93" s="32">
        <f t="shared" si="44"/>
        <v>585</v>
      </c>
      <c r="AM93" s="33">
        <v>585</v>
      </c>
      <c r="AN93" s="32">
        <f t="shared" si="47"/>
        <v>0</v>
      </c>
      <c r="AO93" s="32">
        <f t="shared" si="48"/>
        <v>585</v>
      </c>
      <c r="AP93" s="33"/>
      <c r="AQ93" s="33"/>
      <c r="AR93" s="33"/>
      <c r="AS93" s="33"/>
      <c r="AT93" s="33"/>
      <c r="AU93" s="33"/>
      <c r="AV93" s="33"/>
      <c r="AW93" s="32">
        <f t="shared" si="52"/>
        <v>585</v>
      </c>
      <c r="AX93" s="33">
        <v>585</v>
      </c>
      <c r="AY93" s="33">
        <f t="shared" si="49"/>
        <v>0</v>
      </c>
      <c r="BB93" s="27" t="str">
        <f t="shared" si="37"/>
        <v/>
      </c>
    </row>
    <row r="94" spans="1:54">
      <c r="A94" s="31">
        <v>92</v>
      </c>
      <c r="B94" s="9" t="s">
        <v>204</v>
      </c>
      <c r="C94" s="6" t="s">
        <v>14</v>
      </c>
      <c r="D94" s="10"/>
      <c r="E94" s="14" t="s">
        <v>205</v>
      </c>
      <c r="F94" s="10">
        <v>250</v>
      </c>
      <c r="G94" s="32">
        <v>0</v>
      </c>
      <c r="H94" s="32">
        <v>169</v>
      </c>
      <c r="I94" s="33"/>
      <c r="J94" s="33"/>
      <c r="K94" s="33"/>
      <c r="L94" s="33"/>
      <c r="M94" s="33"/>
      <c r="N94" s="33"/>
      <c r="O94" s="33"/>
      <c r="P94" s="32">
        <f t="shared" si="39"/>
        <v>169</v>
      </c>
      <c r="Q94" s="33">
        <v>2359</v>
      </c>
      <c r="R94" s="32">
        <f t="shared" si="40"/>
        <v>-2190</v>
      </c>
      <c r="S94" s="32">
        <f t="shared" si="51"/>
        <v>750</v>
      </c>
      <c r="T94" s="33"/>
      <c r="U94" s="33"/>
      <c r="V94" s="33"/>
      <c r="W94" s="33"/>
      <c r="X94" s="33"/>
      <c r="Y94" s="33"/>
      <c r="Z94" s="33">
        <v>2190</v>
      </c>
      <c r="AA94" s="32">
        <f t="shared" si="42"/>
        <v>2940</v>
      </c>
      <c r="AB94" s="33">
        <v>750</v>
      </c>
      <c r="AC94" s="32">
        <f t="shared" si="45"/>
        <v>0</v>
      </c>
      <c r="AD94" s="32">
        <f t="shared" si="46"/>
        <v>750</v>
      </c>
      <c r="AE94" s="33"/>
      <c r="AF94" s="33"/>
      <c r="AG94" s="33"/>
      <c r="AH94" s="33"/>
      <c r="AI94" s="33"/>
      <c r="AJ94" s="33"/>
      <c r="AK94" s="33"/>
      <c r="AL94" s="32">
        <f t="shared" si="44"/>
        <v>750</v>
      </c>
      <c r="AM94" s="33">
        <v>750</v>
      </c>
      <c r="AN94" s="32">
        <f t="shared" si="47"/>
        <v>0</v>
      </c>
      <c r="AO94" s="32">
        <f t="shared" si="48"/>
        <v>750</v>
      </c>
      <c r="AP94" s="33"/>
      <c r="AQ94" s="33"/>
      <c r="AR94" s="33"/>
      <c r="AS94" s="33"/>
      <c r="AT94" s="33"/>
      <c r="AU94" s="33"/>
      <c r="AV94" s="33"/>
      <c r="AW94" s="32">
        <f t="shared" si="52"/>
        <v>750</v>
      </c>
      <c r="AX94" s="33">
        <v>750</v>
      </c>
      <c r="AY94" s="39">
        <f t="shared" si="49"/>
        <v>0</v>
      </c>
      <c r="BB94" s="27" t="str">
        <f t="shared" si="37"/>
        <v/>
      </c>
    </row>
    <row r="95" spans="1:54">
      <c r="A95" s="31">
        <v>93</v>
      </c>
      <c r="B95" s="9" t="s">
        <v>206</v>
      </c>
      <c r="C95" s="6" t="s">
        <v>23</v>
      </c>
      <c r="D95" s="10">
        <v>70</v>
      </c>
      <c r="E95" s="14" t="s">
        <v>208</v>
      </c>
      <c r="F95" s="10">
        <v>85</v>
      </c>
      <c r="G95" s="32">
        <v>0</v>
      </c>
      <c r="H95" s="32">
        <f t="shared" ref="H95:H108" si="53">F95*3</f>
        <v>255</v>
      </c>
      <c r="I95" s="33"/>
      <c r="J95" s="33"/>
      <c r="K95" s="33"/>
      <c r="L95" s="33"/>
      <c r="M95" s="33"/>
      <c r="N95" s="33"/>
      <c r="O95" s="33"/>
      <c r="P95" s="32">
        <f t="shared" si="39"/>
        <v>255</v>
      </c>
      <c r="Q95" s="33">
        <v>255</v>
      </c>
      <c r="R95" s="32">
        <f t="shared" si="40"/>
        <v>0</v>
      </c>
      <c r="S95" s="32">
        <f t="shared" si="51"/>
        <v>255</v>
      </c>
      <c r="T95" s="33"/>
      <c r="U95" s="33"/>
      <c r="V95" s="33"/>
      <c r="W95" s="33"/>
      <c r="X95" s="33"/>
      <c r="Y95" s="33"/>
      <c r="Z95" s="33"/>
      <c r="AA95" s="32">
        <f t="shared" si="42"/>
        <v>255</v>
      </c>
      <c r="AB95" s="33">
        <v>765</v>
      </c>
      <c r="AC95" s="32">
        <f t="shared" si="45"/>
        <v>-510</v>
      </c>
      <c r="AD95" s="32">
        <f t="shared" si="46"/>
        <v>255</v>
      </c>
      <c r="AE95" s="33"/>
      <c r="AF95" s="33"/>
      <c r="AG95" s="33"/>
      <c r="AH95" s="33"/>
      <c r="AI95" s="33"/>
      <c r="AJ95" s="33"/>
      <c r="AK95" s="33"/>
      <c r="AL95" s="32">
        <f t="shared" si="44"/>
        <v>255</v>
      </c>
      <c r="AM95" s="33"/>
      <c r="AN95" s="32">
        <f t="shared" si="47"/>
        <v>-255</v>
      </c>
      <c r="AO95" s="32">
        <f t="shared" si="48"/>
        <v>255</v>
      </c>
      <c r="AP95" s="33"/>
      <c r="AQ95" s="33"/>
      <c r="AR95" s="33"/>
      <c r="AS95" s="33"/>
      <c r="AT95" s="33"/>
      <c r="AU95" s="33"/>
      <c r="AV95" s="33"/>
      <c r="AW95" s="32">
        <f t="shared" si="52"/>
        <v>255</v>
      </c>
      <c r="AX95" s="33"/>
      <c r="AY95" s="33">
        <f t="shared" si="49"/>
        <v>0</v>
      </c>
      <c r="BB95" s="27" t="str">
        <f t="shared" si="37"/>
        <v/>
      </c>
    </row>
    <row r="96" spans="1:54">
      <c r="A96" s="31">
        <v>94</v>
      </c>
      <c r="B96" s="9" t="s">
        <v>209</v>
      </c>
      <c r="C96" s="6" t="s">
        <v>14</v>
      </c>
      <c r="D96" s="10">
        <v>200</v>
      </c>
      <c r="E96" s="14" t="s">
        <v>211</v>
      </c>
      <c r="F96" s="10">
        <v>230</v>
      </c>
      <c r="G96" s="32">
        <v>0</v>
      </c>
      <c r="H96" s="32">
        <f t="shared" si="53"/>
        <v>690</v>
      </c>
      <c r="I96" s="33"/>
      <c r="J96" s="33"/>
      <c r="K96" s="33"/>
      <c r="L96" s="33"/>
      <c r="M96" s="33"/>
      <c r="N96" s="33"/>
      <c r="O96" s="33"/>
      <c r="P96" s="32">
        <f t="shared" si="39"/>
        <v>690</v>
      </c>
      <c r="Q96" s="33">
        <v>690</v>
      </c>
      <c r="R96" s="32">
        <f t="shared" si="40"/>
        <v>0</v>
      </c>
      <c r="S96" s="32">
        <f t="shared" si="51"/>
        <v>690</v>
      </c>
      <c r="T96" s="33"/>
      <c r="U96" s="33"/>
      <c r="V96" s="33"/>
      <c r="W96" s="33"/>
      <c r="X96" s="33"/>
      <c r="Y96" s="33"/>
      <c r="Z96" s="33"/>
      <c r="AA96" s="32">
        <f t="shared" si="42"/>
        <v>690</v>
      </c>
      <c r="AB96" s="33">
        <v>690</v>
      </c>
      <c r="AC96" s="32">
        <f t="shared" si="45"/>
        <v>0</v>
      </c>
      <c r="AD96" s="32">
        <f t="shared" si="46"/>
        <v>690</v>
      </c>
      <c r="AE96" s="33"/>
      <c r="AF96" s="33"/>
      <c r="AG96" s="33"/>
      <c r="AH96" s="33"/>
      <c r="AI96" s="33"/>
      <c r="AJ96" s="33"/>
      <c r="AK96" s="33"/>
      <c r="AL96" s="32">
        <f t="shared" si="44"/>
        <v>690</v>
      </c>
      <c r="AM96" s="33">
        <v>690</v>
      </c>
      <c r="AN96" s="32">
        <f t="shared" si="47"/>
        <v>0</v>
      </c>
      <c r="AO96" s="32">
        <f t="shared" si="48"/>
        <v>690</v>
      </c>
      <c r="AP96" s="33"/>
      <c r="AQ96" s="33"/>
      <c r="AR96" s="33"/>
      <c r="AS96" s="33"/>
      <c r="AT96" s="33"/>
      <c r="AU96" s="33"/>
      <c r="AV96" s="33"/>
      <c r="AW96" s="32">
        <f t="shared" si="52"/>
        <v>690</v>
      </c>
      <c r="AX96" s="33">
        <v>690</v>
      </c>
      <c r="AY96" s="33">
        <f t="shared" si="49"/>
        <v>0</v>
      </c>
      <c r="BB96" s="27" t="str">
        <f t="shared" si="37"/>
        <v/>
      </c>
    </row>
    <row r="97" spans="1:54">
      <c r="A97" s="31">
        <v>95</v>
      </c>
      <c r="B97" s="9" t="s">
        <v>212</v>
      </c>
      <c r="C97" s="6" t="s">
        <v>14</v>
      </c>
      <c r="D97" s="10">
        <v>100</v>
      </c>
      <c r="E97" s="14" t="s">
        <v>214</v>
      </c>
      <c r="F97" s="10">
        <v>100</v>
      </c>
      <c r="G97" s="32">
        <v>0</v>
      </c>
      <c r="H97" s="32">
        <f t="shared" si="53"/>
        <v>300</v>
      </c>
      <c r="I97" s="33"/>
      <c r="J97" s="33"/>
      <c r="K97" s="33"/>
      <c r="L97" s="33"/>
      <c r="M97" s="33"/>
      <c r="N97" s="33"/>
      <c r="O97" s="33"/>
      <c r="P97" s="32">
        <f t="shared" si="39"/>
        <v>300</v>
      </c>
      <c r="Q97" s="33">
        <v>300</v>
      </c>
      <c r="R97" s="32">
        <f t="shared" si="40"/>
        <v>0</v>
      </c>
      <c r="S97" s="32">
        <f t="shared" si="51"/>
        <v>300</v>
      </c>
      <c r="T97" s="33"/>
      <c r="U97" s="33"/>
      <c r="V97" s="33">
        <v>5156</v>
      </c>
      <c r="W97" s="33"/>
      <c r="X97" s="33"/>
      <c r="Y97" s="33"/>
      <c r="Z97" s="33"/>
      <c r="AA97" s="32">
        <f t="shared" si="42"/>
        <v>5456</v>
      </c>
      <c r="AB97" s="33">
        <v>5456</v>
      </c>
      <c r="AC97" s="32">
        <f t="shared" si="45"/>
        <v>0</v>
      </c>
      <c r="AD97" s="32">
        <f t="shared" si="46"/>
        <v>300</v>
      </c>
      <c r="AE97" s="33"/>
      <c r="AF97" s="33"/>
      <c r="AG97" s="33"/>
      <c r="AH97" s="33"/>
      <c r="AI97" s="33"/>
      <c r="AJ97" s="33">
        <v>150</v>
      </c>
      <c r="AK97" s="33"/>
      <c r="AL97" s="32">
        <f t="shared" si="44"/>
        <v>450</v>
      </c>
      <c r="AM97" s="33">
        <v>450</v>
      </c>
      <c r="AN97" s="32">
        <f t="shared" si="47"/>
        <v>0</v>
      </c>
      <c r="AO97" s="32">
        <f t="shared" si="48"/>
        <v>300</v>
      </c>
      <c r="AP97" s="33"/>
      <c r="AQ97" s="33"/>
      <c r="AR97" s="33"/>
      <c r="AS97" s="33"/>
      <c r="AT97" s="33"/>
      <c r="AU97" s="33"/>
      <c r="AV97" s="33"/>
      <c r="AW97" s="32">
        <f t="shared" si="52"/>
        <v>300</v>
      </c>
      <c r="AX97" s="33">
        <v>300</v>
      </c>
      <c r="AY97" s="33">
        <f t="shared" si="49"/>
        <v>0</v>
      </c>
      <c r="BB97" s="27" t="str">
        <f t="shared" si="37"/>
        <v/>
      </c>
    </row>
    <row r="98" spans="1:54">
      <c r="A98" s="31">
        <v>96</v>
      </c>
      <c r="B98" s="11" t="s">
        <v>215</v>
      </c>
      <c r="C98" s="34" t="s">
        <v>30</v>
      </c>
      <c r="D98" s="12"/>
      <c r="E98" s="35"/>
      <c r="F98" s="12"/>
      <c r="G98" s="36">
        <v>1200</v>
      </c>
      <c r="H98" s="36">
        <f t="shared" si="53"/>
        <v>0</v>
      </c>
      <c r="I98" s="37"/>
      <c r="J98" s="37"/>
      <c r="K98" s="37"/>
      <c r="L98" s="37"/>
      <c r="M98" s="37"/>
      <c r="N98" s="37"/>
      <c r="O98" s="37"/>
      <c r="P98" s="36">
        <f t="shared" si="39"/>
        <v>0</v>
      </c>
      <c r="Q98" s="37"/>
      <c r="R98" s="36">
        <f t="shared" si="40"/>
        <v>1200</v>
      </c>
      <c r="S98" s="36">
        <f t="shared" si="51"/>
        <v>0</v>
      </c>
      <c r="T98" s="37"/>
      <c r="U98" s="37"/>
      <c r="V98" s="37"/>
      <c r="W98" s="37"/>
      <c r="X98" s="37"/>
      <c r="Y98" s="37"/>
      <c r="Z98" s="37"/>
      <c r="AA98" s="36">
        <f t="shared" si="42"/>
        <v>0</v>
      </c>
      <c r="AB98" s="37"/>
      <c r="AC98" s="36">
        <f t="shared" si="45"/>
        <v>1200</v>
      </c>
      <c r="AD98" s="36">
        <f t="shared" si="46"/>
        <v>0</v>
      </c>
      <c r="AE98" s="37"/>
      <c r="AF98" s="37"/>
      <c r="AG98" s="37"/>
      <c r="AH98" s="37"/>
      <c r="AI98" s="37"/>
      <c r="AJ98" s="37"/>
      <c r="AK98" s="37"/>
      <c r="AL98" s="36">
        <f t="shared" si="44"/>
        <v>0</v>
      </c>
      <c r="AM98" s="37"/>
      <c r="AN98" s="36">
        <f t="shared" si="47"/>
        <v>1200</v>
      </c>
      <c r="AO98" s="36">
        <f t="shared" si="48"/>
        <v>0</v>
      </c>
      <c r="AP98" s="37"/>
      <c r="AQ98" s="37"/>
      <c r="AR98" s="37"/>
      <c r="AS98" s="37"/>
      <c r="AT98" s="37"/>
      <c r="AU98" s="37"/>
      <c r="AV98" s="37"/>
      <c r="AW98" s="36">
        <f t="shared" si="52"/>
        <v>0</v>
      </c>
      <c r="AX98" s="37">
        <v>1200</v>
      </c>
      <c r="AY98" s="37">
        <f t="shared" si="49"/>
        <v>0</v>
      </c>
      <c r="BB98" s="27" t="str">
        <f t="shared" si="37"/>
        <v/>
      </c>
    </row>
    <row r="99" spans="1:54">
      <c r="A99" s="31">
        <v>97</v>
      </c>
      <c r="B99" s="9" t="s">
        <v>216</v>
      </c>
      <c r="C99" s="6" t="s">
        <v>14</v>
      </c>
      <c r="D99" s="10">
        <v>120</v>
      </c>
      <c r="E99" s="14" t="s">
        <v>908</v>
      </c>
      <c r="F99" s="10">
        <v>145</v>
      </c>
      <c r="G99" s="32">
        <v>479.64</v>
      </c>
      <c r="H99" s="32">
        <f t="shared" si="53"/>
        <v>435</v>
      </c>
      <c r="I99" s="33">
        <v>50</v>
      </c>
      <c r="J99" s="33"/>
      <c r="K99" s="33"/>
      <c r="L99" s="33"/>
      <c r="M99" s="33"/>
      <c r="N99" s="33"/>
      <c r="O99" s="33"/>
      <c r="P99" s="32">
        <f t="shared" si="39"/>
        <v>485</v>
      </c>
      <c r="Q99" s="33">
        <v>914.64</v>
      </c>
      <c r="R99" s="32">
        <f t="shared" si="40"/>
        <v>50</v>
      </c>
      <c r="S99" s="32">
        <f t="shared" si="51"/>
        <v>435</v>
      </c>
      <c r="T99" s="33">
        <v>50</v>
      </c>
      <c r="U99" s="33"/>
      <c r="V99" s="33"/>
      <c r="W99" s="33"/>
      <c r="X99" s="33"/>
      <c r="Y99" s="33"/>
      <c r="Z99" s="33"/>
      <c r="AA99" s="32">
        <f t="shared" si="42"/>
        <v>485</v>
      </c>
      <c r="AB99" s="33"/>
      <c r="AC99" s="32">
        <f t="shared" si="45"/>
        <v>535</v>
      </c>
      <c r="AD99" s="32">
        <f t="shared" si="46"/>
        <v>435</v>
      </c>
      <c r="AE99" s="33"/>
      <c r="AF99" s="33"/>
      <c r="AG99" s="33"/>
      <c r="AH99" s="33"/>
      <c r="AI99" s="33"/>
      <c r="AJ99" s="33"/>
      <c r="AK99" s="33"/>
      <c r="AL99" s="32">
        <f t="shared" si="44"/>
        <v>435</v>
      </c>
      <c r="AM99" s="33">
        <v>1380</v>
      </c>
      <c r="AN99" s="32">
        <f t="shared" si="47"/>
        <v>-410</v>
      </c>
      <c r="AO99" s="32">
        <f t="shared" si="48"/>
        <v>435</v>
      </c>
      <c r="AP99" s="33"/>
      <c r="AQ99" s="33"/>
      <c r="AR99" s="33"/>
      <c r="AS99" s="33"/>
      <c r="AT99" s="33"/>
      <c r="AU99" s="33"/>
      <c r="AV99" s="33"/>
      <c r="AW99" s="32">
        <f t="shared" si="52"/>
        <v>435</v>
      </c>
      <c r="AX99" s="33"/>
      <c r="AY99" s="33">
        <f t="shared" si="49"/>
        <v>25</v>
      </c>
      <c r="BB99" s="27" t="str">
        <f t="shared" si="37"/>
        <v>долги</v>
      </c>
    </row>
    <row r="100" spans="1:54">
      <c r="A100" s="31">
        <v>98</v>
      </c>
      <c r="B100" s="5" t="s">
        <v>218</v>
      </c>
      <c r="C100" s="6" t="s">
        <v>10</v>
      </c>
      <c r="D100" s="7">
        <v>135</v>
      </c>
      <c r="E100" s="14" t="s">
        <v>195</v>
      </c>
      <c r="F100" s="7">
        <v>135</v>
      </c>
      <c r="G100" s="32">
        <v>-30</v>
      </c>
      <c r="H100" s="32">
        <f t="shared" si="53"/>
        <v>405</v>
      </c>
      <c r="I100" s="33"/>
      <c r="J100" s="33"/>
      <c r="K100" s="33"/>
      <c r="L100" s="33"/>
      <c r="M100" s="33"/>
      <c r="N100" s="33"/>
      <c r="O100" s="33"/>
      <c r="P100" s="32">
        <f t="shared" si="39"/>
        <v>405</v>
      </c>
      <c r="Q100" s="33"/>
      <c r="R100" s="32">
        <f t="shared" si="40"/>
        <v>375</v>
      </c>
      <c r="S100" s="32">
        <f t="shared" si="51"/>
        <v>405</v>
      </c>
      <c r="T100" s="33"/>
      <c r="U100" s="33"/>
      <c r="V100" s="33"/>
      <c r="W100" s="33"/>
      <c r="X100" s="33"/>
      <c r="Y100" s="33"/>
      <c r="Z100" s="33"/>
      <c r="AA100" s="32">
        <f t="shared" si="42"/>
        <v>405</v>
      </c>
      <c r="AB100" s="33">
        <v>780</v>
      </c>
      <c r="AC100" s="32">
        <f t="shared" si="45"/>
        <v>0</v>
      </c>
      <c r="AD100" s="32">
        <f t="shared" si="46"/>
        <v>405</v>
      </c>
      <c r="AE100" s="33"/>
      <c r="AF100" s="33"/>
      <c r="AG100" s="33"/>
      <c r="AH100" s="33"/>
      <c r="AI100" s="33"/>
      <c r="AJ100" s="33"/>
      <c r="AK100" s="33"/>
      <c r="AL100" s="32">
        <f t="shared" si="44"/>
        <v>405</v>
      </c>
      <c r="AM100" s="33">
        <v>405</v>
      </c>
      <c r="AN100" s="32">
        <f t="shared" si="47"/>
        <v>0</v>
      </c>
      <c r="AO100" s="32">
        <f t="shared" si="48"/>
        <v>405</v>
      </c>
      <c r="AP100" s="33">
        <v>50</v>
      </c>
      <c r="AQ100" s="33"/>
      <c r="AR100" s="33"/>
      <c r="AS100" s="33"/>
      <c r="AT100" s="33"/>
      <c r="AU100" s="33"/>
      <c r="AV100" s="33"/>
      <c r="AW100" s="32">
        <f t="shared" si="52"/>
        <v>455</v>
      </c>
      <c r="AX100" s="33">
        <v>455</v>
      </c>
      <c r="AY100" s="33">
        <f t="shared" si="49"/>
        <v>0</v>
      </c>
      <c r="BB100" s="27" t="str">
        <f t="shared" si="37"/>
        <v/>
      </c>
    </row>
    <row r="101" spans="1:54">
      <c r="A101" s="31">
        <v>99</v>
      </c>
      <c r="B101" s="5" t="s">
        <v>220</v>
      </c>
      <c r="C101" s="6" t="s">
        <v>10</v>
      </c>
      <c r="D101" s="7">
        <v>150</v>
      </c>
      <c r="E101" s="14" t="s">
        <v>222</v>
      </c>
      <c r="F101" s="7">
        <v>150</v>
      </c>
      <c r="G101" s="32">
        <v>450</v>
      </c>
      <c r="H101" s="32">
        <f t="shared" si="53"/>
        <v>450</v>
      </c>
      <c r="I101" s="33"/>
      <c r="J101" s="33"/>
      <c r="K101" s="33"/>
      <c r="L101" s="33"/>
      <c r="M101" s="33"/>
      <c r="N101" s="33"/>
      <c r="O101" s="33"/>
      <c r="P101" s="32">
        <f t="shared" ref="P101:P132" si="54">SUM(H101:O101)</f>
        <v>450</v>
      </c>
      <c r="Q101" s="33">
        <v>900</v>
      </c>
      <c r="R101" s="32">
        <f t="shared" ref="R101:R132" si="55">G101+P101-Q101</f>
        <v>0</v>
      </c>
      <c r="S101" s="32">
        <f t="shared" si="51"/>
        <v>450</v>
      </c>
      <c r="T101" s="33">
        <v>50</v>
      </c>
      <c r="U101" s="33"/>
      <c r="V101" s="33"/>
      <c r="W101" s="33"/>
      <c r="X101" s="33"/>
      <c r="Y101" s="33"/>
      <c r="Z101" s="33"/>
      <c r="AA101" s="32">
        <f t="shared" ref="AA101:AA132" si="56">SUM(S101:Z101)</f>
        <v>500</v>
      </c>
      <c r="AB101" s="33">
        <v>500</v>
      </c>
      <c r="AC101" s="32">
        <f t="shared" si="45"/>
        <v>0</v>
      </c>
      <c r="AD101" s="32">
        <f t="shared" si="46"/>
        <v>450</v>
      </c>
      <c r="AE101" s="33"/>
      <c r="AF101" s="33"/>
      <c r="AG101" s="33"/>
      <c r="AH101" s="33"/>
      <c r="AI101" s="33"/>
      <c r="AJ101" s="33"/>
      <c r="AK101" s="33"/>
      <c r="AL101" s="32">
        <f t="shared" ref="AL101:AL132" si="57">SUM(AD101:AK101)</f>
        <v>450</v>
      </c>
      <c r="AM101" s="33">
        <v>450</v>
      </c>
      <c r="AN101" s="32">
        <f t="shared" si="47"/>
        <v>0</v>
      </c>
      <c r="AO101" s="32">
        <f t="shared" si="48"/>
        <v>450</v>
      </c>
      <c r="AP101" s="33"/>
      <c r="AQ101" s="33"/>
      <c r="AR101" s="33"/>
      <c r="AS101" s="33"/>
      <c r="AT101" s="33"/>
      <c r="AU101" s="33"/>
      <c r="AV101" s="33"/>
      <c r="AW101" s="32">
        <f t="shared" si="52"/>
        <v>450</v>
      </c>
      <c r="AX101" s="33">
        <v>450</v>
      </c>
      <c r="AY101" s="33">
        <f t="shared" si="49"/>
        <v>0</v>
      </c>
      <c r="BB101" s="27" t="str">
        <f t="shared" si="37"/>
        <v/>
      </c>
    </row>
    <row r="102" spans="1:54">
      <c r="A102" s="31">
        <v>100</v>
      </c>
      <c r="B102" s="9" t="s">
        <v>223</v>
      </c>
      <c r="C102" s="6" t="s">
        <v>23</v>
      </c>
      <c r="D102" s="10">
        <v>70</v>
      </c>
      <c r="E102" s="14" t="s">
        <v>225</v>
      </c>
      <c r="F102" s="10">
        <v>85</v>
      </c>
      <c r="G102" s="32">
        <v>0</v>
      </c>
      <c r="H102" s="32">
        <f t="shared" si="53"/>
        <v>255</v>
      </c>
      <c r="I102" s="33"/>
      <c r="J102" s="33"/>
      <c r="K102" s="33"/>
      <c r="L102" s="33"/>
      <c r="M102" s="33">
        <v>150</v>
      </c>
      <c r="N102" s="33"/>
      <c r="O102" s="33"/>
      <c r="P102" s="32">
        <f t="shared" si="54"/>
        <v>405</v>
      </c>
      <c r="Q102" s="33">
        <v>405</v>
      </c>
      <c r="R102" s="32">
        <f t="shared" si="55"/>
        <v>0</v>
      </c>
      <c r="S102" s="32">
        <f t="shared" si="51"/>
        <v>255</v>
      </c>
      <c r="T102" s="33"/>
      <c r="U102" s="33"/>
      <c r="V102" s="33"/>
      <c r="W102" s="33"/>
      <c r="X102" s="33"/>
      <c r="Y102" s="33"/>
      <c r="Z102" s="33"/>
      <c r="AA102" s="32">
        <f t="shared" si="56"/>
        <v>255</v>
      </c>
      <c r="AB102" s="33">
        <v>765</v>
      </c>
      <c r="AC102" s="32">
        <f t="shared" si="45"/>
        <v>-510</v>
      </c>
      <c r="AD102" s="32">
        <f t="shared" si="46"/>
        <v>255</v>
      </c>
      <c r="AE102" s="33"/>
      <c r="AF102" s="33"/>
      <c r="AG102" s="33"/>
      <c r="AH102" s="33"/>
      <c r="AI102" s="33"/>
      <c r="AJ102" s="33"/>
      <c r="AK102" s="33"/>
      <c r="AL102" s="32">
        <f t="shared" si="57"/>
        <v>255</v>
      </c>
      <c r="AM102" s="33"/>
      <c r="AN102" s="32">
        <f t="shared" si="47"/>
        <v>-255</v>
      </c>
      <c r="AO102" s="32">
        <f t="shared" si="48"/>
        <v>255</v>
      </c>
      <c r="AP102" s="33"/>
      <c r="AQ102" s="33"/>
      <c r="AR102" s="33"/>
      <c r="AS102" s="33"/>
      <c r="AT102" s="33"/>
      <c r="AU102" s="33"/>
      <c r="AV102" s="33"/>
      <c r="AW102" s="32">
        <f t="shared" si="52"/>
        <v>255</v>
      </c>
      <c r="AX102" s="33"/>
      <c r="AY102" s="33">
        <f t="shared" si="49"/>
        <v>0</v>
      </c>
      <c r="BB102" s="27" t="str">
        <f t="shared" si="37"/>
        <v/>
      </c>
    </row>
    <row r="103" spans="1:54">
      <c r="A103" s="31">
        <v>101</v>
      </c>
      <c r="B103" s="9" t="s">
        <v>226</v>
      </c>
      <c r="C103" s="6" t="s">
        <v>23</v>
      </c>
      <c r="D103" s="10">
        <v>70</v>
      </c>
      <c r="E103" s="14" t="s">
        <v>228</v>
      </c>
      <c r="F103" s="10">
        <v>90</v>
      </c>
      <c r="G103" s="32">
        <v>0</v>
      </c>
      <c r="H103" s="32">
        <f t="shared" si="53"/>
        <v>270</v>
      </c>
      <c r="I103" s="33"/>
      <c r="J103" s="33"/>
      <c r="K103" s="33"/>
      <c r="L103" s="33"/>
      <c r="M103" s="33"/>
      <c r="N103" s="33"/>
      <c r="O103" s="33"/>
      <c r="P103" s="32">
        <f t="shared" si="54"/>
        <v>270</v>
      </c>
      <c r="Q103" s="33">
        <v>270</v>
      </c>
      <c r="R103" s="32">
        <f t="shared" si="55"/>
        <v>0</v>
      </c>
      <c r="S103" s="32">
        <f t="shared" si="51"/>
        <v>270</v>
      </c>
      <c r="T103" s="33"/>
      <c r="U103" s="33"/>
      <c r="V103" s="33"/>
      <c r="W103" s="33"/>
      <c r="X103" s="33"/>
      <c r="Y103" s="33"/>
      <c r="Z103" s="33"/>
      <c r="AA103" s="32">
        <f t="shared" si="56"/>
        <v>270</v>
      </c>
      <c r="AB103" s="33">
        <v>270</v>
      </c>
      <c r="AC103" s="32">
        <f t="shared" si="45"/>
        <v>0</v>
      </c>
      <c r="AD103" s="32">
        <f t="shared" si="46"/>
        <v>270</v>
      </c>
      <c r="AE103" s="33"/>
      <c r="AF103" s="33"/>
      <c r="AG103" s="33"/>
      <c r="AH103" s="33"/>
      <c r="AI103" s="33"/>
      <c r="AJ103" s="33"/>
      <c r="AK103" s="33"/>
      <c r="AL103" s="32">
        <f t="shared" si="57"/>
        <v>270</v>
      </c>
      <c r="AM103" s="33">
        <v>270</v>
      </c>
      <c r="AN103" s="32">
        <f t="shared" si="47"/>
        <v>0</v>
      </c>
      <c r="AO103" s="32">
        <f t="shared" si="48"/>
        <v>270</v>
      </c>
      <c r="AP103" s="33"/>
      <c r="AQ103" s="33"/>
      <c r="AR103" s="33"/>
      <c r="AS103" s="33"/>
      <c r="AT103" s="33"/>
      <c r="AU103" s="33"/>
      <c r="AV103" s="33"/>
      <c r="AW103" s="32">
        <f t="shared" si="52"/>
        <v>270</v>
      </c>
      <c r="AX103" s="33">
        <v>270</v>
      </c>
      <c r="AY103" s="33">
        <f t="shared" si="49"/>
        <v>0</v>
      </c>
      <c r="BB103" s="27" t="str">
        <f t="shared" si="37"/>
        <v/>
      </c>
    </row>
    <row r="104" spans="1:54">
      <c r="A104" s="31">
        <v>102</v>
      </c>
      <c r="B104" s="9" t="s">
        <v>229</v>
      </c>
      <c r="C104" s="6" t="s">
        <v>23</v>
      </c>
      <c r="D104" s="10">
        <v>50</v>
      </c>
      <c r="E104" s="14" t="s">
        <v>231</v>
      </c>
      <c r="F104" s="10">
        <v>65</v>
      </c>
      <c r="G104" s="32">
        <v>200</v>
      </c>
      <c r="H104" s="32">
        <f t="shared" si="53"/>
        <v>195</v>
      </c>
      <c r="I104" s="33"/>
      <c r="J104" s="33"/>
      <c r="K104" s="33"/>
      <c r="L104" s="33"/>
      <c r="M104" s="33"/>
      <c r="N104" s="33"/>
      <c r="O104" s="33"/>
      <c r="P104" s="32">
        <f t="shared" si="54"/>
        <v>195</v>
      </c>
      <c r="Q104" s="33">
        <v>395</v>
      </c>
      <c r="R104" s="32">
        <f t="shared" si="55"/>
        <v>0</v>
      </c>
      <c r="S104" s="32">
        <f t="shared" si="51"/>
        <v>195</v>
      </c>
      <c r="T104" s="33"/>
      <c r="U104" s="33"/>
      <c r="V104" s="33"/>
      <c r="W104" s="33"/>
      <c r="X104" s="33">
        <v>300</v>
      </c>
      <c r="Y104" s="33"/>
      <c r="Z104" s="33"/>
      <c r="AA104" s="32">
        <f t="shared" si="56"/>
        <v>495</v>
      </c>
      <c r="AB104" s="33"/>
      <c r="AC104" s="32">
        <f t="shared" ref="AC104:AC135" si="58">R104+AA104-AB104</f>
        <v>495</v>
      </c>
      <c r="AD104" s="32">
        <f t="shared" si="46"/>
        <v>195</v>
      </c>
      <c r="AE104" s="33"/>
      <c r="AF104" s="33"/>
      <c r="AG104" s="33"/>
      <c r="AH104" s="33"/>
      <c r="AI104" s="33"/>
      <c r="AJ104" s="33"/>
      <c r="AK104" s="33"/>
      <c r="AL104" s="32">
        <f t="shared" si="57"/>
        <v>195</v>
      </c>
      <c r="AM104" s="33"/>
      <c r="AN104" s="32">
        <f t="shared" si="47"/>
        <v>690</v>
      </c>
      <c r="AO104" s="32">
        <f t="shared" si="48"/>
        <v>195</v>
      </c>
      <c r="AP104" s="33"/>
      <c r="AQ104" s="33">
        <v>50</v>
      </c>
      <c r="AR104" s="33"/>
      <c r="AS104" s="33"/>
      <c r="AT104" s="33"/>
      <c r="AU104" s="33"/>
      <c r="AV104" s="33"/>
      <c r="AW104" s="32">
        <f t="shared" si="52"/>
        <v>245</v>
      </c>
      <c r="AX104" s="33">
        <v>935</v>
      </c>
      <c r="AY104" s="33">
        <f t="shared" si="49"/>
        <v>0</v>
      </c>
      <c r="BB104" s="27" t="str">
        <f t="shared" si="37"/>
        <v/>
      </c>
    </row>
    <row r="105" spans="1:54">
      <c r="A105" s="31">
        <v>103</v>
      </c>
      <c r="B105" s="9" t="s">
        <v>232</v>
      </c>
      <c r="C105" s="6" t="s">
        <v>23</v>
      </c>
      <c r="D105" s="10">
        <v>70</v>
      </c>
      <c r="E105" s="14" t="s">
        <v>234</v>
      </c>
      <c r="F105" s="10">
        <v>85</v>
      </c>
      <c r="G105" s="32">
        <v>0</v>
      </c>
      <c r="H105" s="32">
        <f t="shared" si="53"/>
        <v>255</v>
      </c>
      <c r="I105" s="33"/>
      <c r="J105" s="33"/>
      <c r="K105" s="33"/>
      <c r="L105" s="33"/>
      <c r="M105" s="33"/>
      <c r="N105" s="33"/>
      <c r="O105" s="33"/>
      <c r="P105" s="32">
        <f t="shared" si="54"/>
        <v>255</v>
      </c>
      <c r="Q105" s="33"/>
      <c r="R105" s="32">
        <f t="shared" si="55"/>
        <v>255</v>
      </c>
      <c r="S105" s="32">
        <f t="shared" si="51"/>
        <v>255</v>
      </c>
      <c r="T105" s="33"/>
      <c r="U105" s="33"/>
      <c r="V105" s="33"/>
      <c r="W105" s="33"/>
      <c r="X105" s="33"/>
      <c r="Y105" s="33"/>
      <c r="Z105" s="33"/>
      <c r="AA105" s="32">
        <f t="shared" si="56"/>
        <v>255</v>
      </c>
      <c r="AB105" s="33"/>
      <c r="AC105" s="32">
        <f t="shared" si="58"/>
        <v>510</v>
      </c>
      <c r="AD105" s="32">
        <f t="shared" si="46"/>
        <v>255</v>
      </c>
      <c r="AE105" s="33"/>
      <c r="AF105" s="33"/>
      <c r="AG105" s="33"/>
      <c r="AH105" s="33"/>
      <c r="AI105" s="33"/>
      <c r="AJ105" s="33"/>
      <c r="AK105" s="33"/>
      <c r="AL105" s="32">
        <f t="shared" si="57"/>
        <v>255</v>
      </c>
      <c r="AM105" s="33">
        <v>765</v>
      </c>
      <c r="AN105" s="32">
        <f t="shared" si="47"/>
        <v>0</v>
      </c>
      <c r="AO105" s="32">
        <f t="shared" si="48"/>
        <v>255</v>
      </c>
      <c r="AP105" s="33"/>
      <c r="AQ105" s="33"/>
      <c r="AR105" s="33"/>
      <c r="AS105" s="33"/>
      <c r="AT105" s="33"/>
      <c r="AU105" s="33"/>
      <c r="AV105" s="33"/>
      <c r="AW105" s="32">
        <f t="shared" si="52"/>
        <v>255</v>
      </c>
      <c r="AX105" s="33">
        <v>255</v>
      </c>
      <c r="AY105" s="33">
        <f t="shared" si="49"/>
        <v>0</v>
      </c>
      <c r="BB105" s="27" t="str">
        <f t="shared" si="37"/>
        <v/>
      </c>
    </row>
    <row r="106" spans="1:54">
      <c r="A106" s="31">
        <v>104</v>
      </c>
      <c r="B106" s="9" t="s">
        <v>235</v>
      </c>
      <c r="C106" s="6" t="s">
        <v>23</v>
      </c>
      <c r="D106" s="10">
        <v>65</v>
      </c>
      <c r="E106" s="14" t="s">
        <v>237</v>
      </c>
      <c r="F106" s="10">
        <v>80</v>
      </c>
      <c r="G106" s="32">
        <v>0</v>
      </c>
      <c r="H106" s="32">
        <f t="shared" si="53"/>
        <v>240</v>
      </c>
      <c r="I106" s="33"/>
      <c r="J106" s="33"/>
      <c r="K106" s="33"/>
      <c r="L106" s="33"/>
      <c r="M106" s="33"/>
      <c r="N106" s="33"/>
      <c r="O106" s="33"/>
      <c r="P106" s="32">
        <f t="shared" si="54"/>
        <v>240</v>
      </c>
      <c r="Q106" s="33"/>
      <c r="R106" s="32">
        <f t="shared" si="55"/>
        <v>240</v>
      </c>
      <c r="S106" s="32">
        <f t="shared" si="51"/>
        <v>240</v>
      </c>
      <c r="T106" s="33"/>
      <c r="U106" s="33"/>
      <c r="V106" s="33"/>
      <c r="W106" s="33"/>
      <c r="X106" s="33"/>
      <c r="Y106" s="33"/>
      <c r="Z106" s="33"/>
      <c r="AA106" s="32">
        <f t="shared" si="56"/>
        <v>240</v>
      </c>
      <c r="AB106" s="33">
        <v>480</v>
      </c>
      <c r="AC106" s="32">
        <f t="shared" si="58"/>
        <v>0</v>
      </c>
      <c r="AD106" s="32">
        <f t="shared" si="46"/>
        <v>240</v>
      </c>
      <c r="AE106" s="33"/>
      <c r="AF106" s="33"/>
      <c r="AG106" s="33"/>
      <c r="AH106" s="33"/>
      <c r="AI106" s="33"/>
      <c r="AJ106" s="33"/>
      <c r="AK106" s="33"/>
      <c r="AL106" s="32">
        <f t="shared" si="57"/>
        <v>240</v>
      </c>
      <c r="AM106" s="33"/>
      <c r="AN106" s="32">
        <f t="shared" si="47"/>
        <v>240</v>
      </c>
      <c r="AO106" s="32">
        <f t="shared" si="48"/>
        <v>240</v>
      </c>
      <c r="AP106" s="33"/>
      <c r="AQ106" s="33"/>
      <c r="AR106" s="33"/>
      <c r="AS106" s="33"/>
      <c r="AT106" s="33"/>
      <c r="AU106" s="33"/>
      <c r="AV106" s="33"/>
      <c r="AW106" s="32">
        <f t="shared" si="52"/>
        <v>240</v>
      </c>
      <c r="AX106" s="33"/>
      <c r="AY106" s="33">
        <f t="shared" si="49"/>
        <v>480</v>
      </c>
      <c r="BB106" s="27" t="str">
        <f t="shared" si="37"/>
        <v>долги</v>
      </c>
    </row>
    <row r="107" spans="1:54">
      <c r="A107" s="31">
        <v>105</v>
      </c>
      <c r="B107" s="9" t="s">
        <v>238</v>
      </c>
      <c r="C107" s="6" t="s">
        <v>23</v>
      </c>
      <c r="D107" s="10">
        <v>200</v>
      </c>
      <c r="E107" s="14" t="s">
        <v>12</v>
      </c>
      <c r="F107" s="10">
        <v>200</v>
      </c>
      <c r="G107" s="32">
        <v>0</v>
      </c>
      <c r="H107" s="32">
        <f t="shared" si="53"/>
        <v>600</v>
      </c>
      <c r="I107" s="33"/>
      <c r="J107" s="33"/>
      <c r="K107" s="33"/>
      <c r="L107" s="33"/>
      <c r="M107" s="33"/>
      <c r="N107" s="33"/>
      <c r="O107" s="33"/>
      <c r="P107" s="32">
        <f t="shared" si="54"/>
        <v>600</v>
      </c>
      <c r="Q107" s="33">
        <v>600</v>
      </c>
      <c r="R107" s="32">
        <f t="shared" si="55"/>
        <v>0</v>
      </c>
      <c r="S107" s="32">
        <f t="shared" si="51"/>
        <v>600</v>
      </c>
      <c r="T107" s="33">
        <v>50</v>
      </c>
      <c r="U107" s="33"/>
      <c r="V107" s="33"/>
      <c r="W107" s="33"/>
      <c r="X107" s="33"/>
      <c r="Y107" s="33"/>
      <c r="Z107" s="33"/>
      <c r="AA107" s="32">
        <f t="shared" si="56"/>
        <v>650</v>
      </c>
      <c r="AB107" s="33"/>
      <c r="AC107" s="32">
        <f t="shared" si="58"/>
        <v>650</v>
      </c>
      <c r="AD107" s="32">
        <f t="shared" si="46"/>
        <v>600</v>
      </c>
      <c r="AE107" s="33"/>
      <c r="AF107" s="33"/>
      <c r="AG107" s="33"/>
      <c r="AH107" s="33"/>
      <c r="AI107" s="33"/>
      <c r="AJ107" s="33"/>
      <c r="AK107" s="33"/>
      <c r="AL107" s="32">
        <f t="shared" si="57"/>
        <v>600</v>
      </c>
      <c r="AM107" s="33">
        <v>1850</v>
      </c>
      <c r="AN107" s="32">
        <f t="shared" si="47"/>
        <v>-600</v>
      </c>
      <c r="AO107" s="32">
        <f t="shared" si="48"/>
        <v>600</v>
      </c>
      <c r="AP107" s="33"/>
      <c r="AQ107" s="33"/>
      <c r="AR107" s="33"/>
      <c r="AS107" s="33"/>
      <c r="AT107" s="33"/>
      <c r="AU107" s="33"/>
      <c r="AV107" s="33"/>
      <c r="AW107" s="32">
        <f t="shared" si="52"/>
        <v>600</v>
      </c>
      <c r="AX107" s="33"/>
      <c r="AY107" s="33">
        <f t="shared" si="49"/>
        <v>0</v>
      </c>
      <c r="BB107" s="27" t="str">
        <f t="shared" si="37"/>
        <v/>
      </c>
    </row>
    <row r="108" spans="1:54">
      <c r="A108" s="31">
        <v>106</v>
      </c>
      <c r="B108" s="9" t="s">
        <v>241</v>
      </c>
      <c r="C108" s="6" t="s">
        <v>23</v>
      </c>
      <c r="D108" s="10">
        <v>25</v>
      </c>
      <c r="E108" s="14" t="s">
        <v>243</v>
      </c>
      <c r="F108" s="10">
        <v>35</v>
      </c>
      <c r="G108" s="32">
        <v>0</v>
      </c>
      <c r="H108" s="32">
        <f t="shared" si="53"/>
        <v>105</v>
      </c>
      <c r="I108" s="33"/>
      <c r="J108" s="33"/>
      <c r="K108" s="33"/>
      <c r="L108" s="33"/>
      <c r="M108" s="33"/>
      <c r="N108" s="33"/>
      <c r="O108" s="33"/>
      <c r="P108" s="32">
        <f t="shared" si="54"/>
        <v>105</v>
      </c>
      <c r="Q108" s="33">
        <v>105</v>
      </c>
      <c r="R108" s="32">
        <f t="shared" si="55"/>
        <v>0</v>
      </c>
      <c r="S108" s="32">
        <f t="shared" si="51"/>
        <v>105</v>
      </c>
      <c r="T108" s="33"/>
      <c r="U108" s="33"/>
      <c r="V108" s="33"/>
      <c r="W108" s="33"/>
      <c r="X108" s="33"/>
      <c r="Y108" s="33"/>
      <c r="Z108" s="33"/>
      <c r="AA108" s="32">
        <f t="shared" si="56"/>
        <v>105</v>
      </c>
      <c r="AB108" s="33">
        <v>105</v>
      </c>
      <c r="AC108" s="32">
        <f t="shared" si="58"/>
        <v>0</v>
      </c>
      <c r="AD108" s="32">
        <f t="shared" si="46"/>
        <v>105</v>
      </c>
      <c r="AE108" s="33"/>
      <c r="AF108" s="33"/>
      <c r="AG108" s="33"/>
      <c r="AH108" s="33"/>
      <c r="AI108" s="33">
        <v>150</v>
      </c>
      <c r="AJ108" s="33"/>
      <c r="AK108" s="33"/>
      <c r="AL108" s="32">
        <f t="shared" si="57"/>
        <v>255</v>
      </c>
      <c r="AM108" s="33">
        <v>255</v>
      </c>
      <c r="AN108" s="32">
        <f t="shared" si="47"/>
        <v>0</v>
      </c>
      <c r="AO108" s="32">
        <f t="shared" si="48"/>
        <v>105</v>
      </c>
      <c r="AP108" s="33"/>
      <c r="AQ108" s="33"/>
      <c r="AR108" s="33"/>
      <c r="AS108" s="33"/>
      <c r="AT108" s="33"/>
      <c r="AU108" s="33"/>
      <c r="AV108" s="33"/>
      <c r="AW108" s="32">
        <f t="shared" si="52"/>
        <v>105</v>
      </c>
      <c r="AX108" s="33">
        <v>105</v>
      </c>
      <c r="AY108" s="33">
        <f t="shared" si="49"/>
        <v>0</v>
      </c>
      <c r="BB108" s="27" t="str">
        <f t="shared" si="37"/>
        <v/>
      </c>
    </row>
    <row r="109" spans="1:54">
      <c r="A109" s="31">
        <v>107</v>
      </c>
      <c r="B109" s="9" t="s">
        <v>244</v>
      </c>
      <c r="C109" s="6" t="s">
        <v>23</v>
      </c>
      <c r="D109" s="10"/>
      <c r="E109" s="14" t="s">
        <v>245</v>
      </c>
      <c r="F109" s="10">
        <v>50</v>
      </c>
      <c r="G109" s="32">
        <v>0</v>
      </c>
      <c r="H109" s="32">
        <v>66</v>
      </c>
      <c r="I109" s="33"/>
      <c r="J109" s="33">
        <v>100</v>
      </c>
      <c r="K109" s="33">
        <v>96</v>
      </c>
      <c r="L109" s="33"/>
      <c r="M109" s="33"/>
      <c r="N109" s="33"/>
      <c r="O109" s="33"/>
      <c r="P109" s="32">
        <f t="shared" si="54"/>
        <v>262</v>
      </c>
      <c r="Q109" s="33"/>
      <c r="R109" s="32">
        <f t="shared" si="55"/>
        <v>262</v>
      </c>
      <c r="S109" s="32">
        <f t="shared" si="51"/>
        <v>150</v>
      </c>
      <c r="T109" s="33"/>
      <c r="U109" s="33"/>
      <c r="V109" s="33">
        <v>96</v>
      </c>
      <c r="W109" s="33"/>
      <c r="X109" s="33"/>
      <c r="Y109" s="33"/>
      <c r="Z109" s="33"/>
      <c r="AA109" s="32">
        <f t="shared" si="56"/>
        <v>246</v>
      </c>
      <c r="AB109" s="33">
        <v>508</v>
      </c>
      <c r="AC109" s="32">
        <f t="shared" si="58"/>
        <v>0</v>
      </c>
      <c r="AD109" s="32">
        <f t="shared" si="46"/>
        <v>150</v>
      </c>
      <c r="AE109" s="33"/>
      <c r="AF109" s="33"/>
      <c r="AG109" s="33"/>
      <c r="AH109" s="33"/>
      <c r="AI109" s="33"/>
      <c r="AJ109" s="33"/>
      <c r="AK109" s="33"/>
      <c r="AL109" s="32">
        <f t="shared" si="57"/>
        <v>150</v>
      </c>
      <c r="AM109" s="33">
        <v>150</v>
      </c>
      <c r="AN109" s="32">
        <f t="shared" si="47"/>
        <v>0</v>
      </c>
      <c r="AO109" s="32">
        <f t="shared" si="48"/>
        <v>150</v>
      </c>
      <c r="AP109" s="33"/>
      <c r="AQ109" s="33"/>
      <c r="AR109" s="33"/>
      <c r="AS109" s="33"/>
      <c r="AT109" s="33"/>
      <c r="AU109" s="33"/>
      <c r="AV109" s="33"/>
      <c r="AW109" s="32">
        <f t="shared" si="52"/>
        <v>150</v>
      </c>
      <c r="AX109" s="33">
        <v>150</v>
      </c>
      <c r="AY109" s="39">
        <f t="shared" si="49"/>
        <v>0</v>
      </c>
      <c r="BB109" s="27" t="str">
        <f t="shared" si="37"/>
        <v/>
      </c>
    </row>
    <row r="110" spans="1:54">
      <c r="A110" s="31">
        <v>108</v>
      </c>
      <c r="B110" s="9" t="s">
        <v>246</v>
      </c>
      <c r="C110" s="6" t="s">
        <v>14</v>
      </c>
      <c r="D110" s="10">
        <v>90</v>
      </c>
      <c r="E110" s="14" t="s">
        <v>247</v>
      </c>
      <c r="F110" s="10">
        <v>120</v>
      </c>
      <c r="G110" s="32">
        <v>320</v>
      </c>
      <c r="H110" s="32">
        <f>F110*3</f>
        <v>360</v>
      </c>
      <c r="I110" s="33">
        <v>100</v>
      </c>
      <c r="J110" s="33"/>
      <c r="K110" s="33"/>
      <c r="L110" s="33"/>
      <c r="M110" s="33"/>
      <c r="N110" s="33"/>
      <c r="O110" s="33"/>
      <c r="P110" s="32">
        <f t="shared" si="54"/>
        <v>460</v>
      </c>
      <c r="Q110" s="33">
        <v>780</v>
      </c>
      <c r="R110" s="32">
        <f t="shared" si="55"/>
        <v>0</v>
      </c>
      <c r="S110" s="32">
        <f t="shared" si="51"/>
        <v>360</v>
      </c>
      <c r="T110" s="33"/>
      <c r="U110" s="33"/>
      <c r="V110" s="33"/>
      <c r="W110" s="33"/>
      <c r="X110" s="33"/>
      <c r="Y110" s="33"/>
      <c r="Z110" s="33"/>
      <c r="AA110" s="32">
        <f t="shared" si="56"/>
        <v>360</v>
      </c>
      <c r="AB110" s="33"/>
      <c r="AC110" s="32">
        <f t="shared" si="58"/>
        <v>360</v>
      </c>
      <c r="AD110" s="32">
        <f t="shared" si="46"/>
        <v>360</v>
      </c>
      <c r="AE110" s="33"/>
      <c r="AF110" s="33"/>
      <c r="AG110" s="33"/>
      <c r="AH110" s="33"/>
      <c r="AI110" s="33"/>
      <c r="AJ110" s="33"/>
      <c r="AK110" s="33"/>
      <c r="AL110" s="32">
        <f t="shared" si="57"/>
        <v>360</v>
      </c>
      <c r="AM110" s="33">
        <v>720</v>
      </c>
      <c r="AN110" s="32">
        <f t="shared" si="47"/>
        <v>0</v>
      </c>
      <c r="AO110" s="32">
        <f t="shared" si="48"/>
        <v>360</v>
      </c>
      <c r="AP110" s="33">
        <v>50</v>
      </c>
      <c r="AQ110" s="33"/>
      <c r="AR110" s="33"/>
      <c r="AS110" s="33"/>
      <c r="AT110" s="33"/>
      <c r="AU110" s="33"/>
      <c r="AV110" s="33"/>
      <c r="AW110" s="32">
        <f t="shared" si="52"/>
        <v>410</v>
      </c>
      <c r="AX110" s="33">
        <v>770</v>
      </c>
      <c r="AY110" s="33">
        <f t="shared" si="49"/>
        <v>-360</v>
      </c>
      <c r="BB110" s="27" t="str">
        <f t="shared" si="37"/>
        <v/>
      </c>
    </row>
    <row r="111" spans="1:54">
      <c r="A111" s="31">
        <v>109</v>
      </c>
      <c r="B111" s="9" t="s">
        <v>248</v>
      </c>
      <c r="C111" s="6" t="s">
        <v>23</v>
      </c>
      <c r="D111" s="10">
        <v>50</v>
      </c>
      <c r="E111" s="14" t="s">
        <v>12</v>
      </c>
      <c r="F111" s="10">
        <v>65</v>
      </c>
      <c r="G111" s="32">
        <v>0</v>
      </c>
      <c r="H111" s="32">
        <f>F111*3</f>
        <v>195</v>
      </c>
      <c r="I111" s="33"/>
      <c r="J111" s="33"/>
      <c r="K111" s="33"/>
      <c r="L111" s="33"/>
      <c r="M111" s="33"/>
      <c r="N111" s="33"/>
      <c r="O111" s="33"/>
      <c r="P111" s="32">
        <f t="shared" si="54"/>
        <v>195</v>
      </c>
      <c r="Q111" s="33">
        <v>195</v>
      </c>
      <c r="R111" s="32">
        <f t="shared" si="55"/>
        <v>0</v>
      </c>
      <c r="S111" s="32">
        <f t="shared" si="51"/>
        <v>195</v>
      </c>
      <c r="T111" s="33"/>
      <c r="U111" s="33"/>
      <c r="V111" s="33"/>
      <c r="W111" s="33"/>
      <c r="X111" s="33"/>
      <c r="Y111" s="33"/>
      <c r="Z111" s="33"/>
      <c r="AA111" s="32">
        <f t="shared" si="56"/>
        <v>195</v>
      </c>
      <c r="AB111" s="33">
        <v>585</v>
      </c>
      <c r="AC111" s="32">
        <f t="shared" si="58"/>
        <v>-390</v>
      </c>
      <c r="AD111" s="32">
        <f t="shared" si="46"/>
        <v>195</v>
      </c>
      <c r="AE111" s="33"/>
      <c r="AF111" s="33"/>
      <c r="AG111" s="33"/>
      <c r="AH111" s="33"/>
      <c r="AI111" s="33"/>
      <c r="AJ111" s="33"/>
      <c r="AK111" s="33"/>
      <c r="AL111" s="32">
        <f t="shared" si="57"/>
        <v>195</v>
      </c>
      <c r="AM111" s="33"/>
      <c r="AN111" s="32">
        <f t="shared" si="47"/>
        <v>-195</v>
      </c>
      <c r="AO111" s="32">
        <f t="shared" si="48"/>
        <v>195</v>
      </c>
      <c r="AP111" s="33"/>
      <c r="AQ111" s="33"/>
      <c r="AR111" s="33"/>
      <c r="AS111" s="33"/>
      <c r="AT111" s="33"/>
      <c r="AU111" s="33"/>
      <c r="AV111" s="33"/>
      <c r="AW111" s="32">
        <f t="shared" si="52"/>
        <v>195</v>
      </c>
      <c r="AX111" s="33"/>
      <c r="AY111" s="33">
        <f t="shared" si="49"/>
        <v>0</v>
      </c>
      <c r="BB111" s="27" t="str">
        <f t="shared" si="37"/>
        <v/>
      </c>
    </row>
    <row r="112" spans="1:54">
      <c r="A112" s="31">
        <v>110</v>
      </c>
      <c r="B112" s="9" t="s">
        <v>866</v>
      </c>
      <c r="C112" s="6" t="s">
        <v>14</v>
      </c>
      <c r="D112" s="10"/>
      <c r="E112" s="14" t="s">
        <v>867</v>
      </c>
      <c r="F112" s="10">
        <v>50</v>
      </c>
      <c r="G112" s="32">
        <v>0</v>
      </c>
      <c r="H112" s="32">
        <v>0</v>
      </c>
      <c r="I112" s="33"/>
      <c r="J112" s="33"/>
      <c r="K112" s="33"/>
      <c r="L112" s="33"/>
      <c r="M112" s="33"/>
      <c r="N112" s="33"/>
      <c r="O112" s="33"/>
      <c r="P112" s="32">
        <f t="shared" si="54"/>
        <v>0</v>
      </c>
      <c r="Q112" s="33"/>
      <c r="R112" s="32">
        <f t="shared" si="55"/>
        <v>0</v>
      </c>
      <c r="S112" s="32">
        <v>92</v>
      </c>
      <c r="T112" s="33"/>
      <c r="U112" s="33"/>
      <c r="V112" s="33"/>
      <c r="W112" s="33"/>
      <c r="X112" s="33"/>
      <c r="Y112" s="33"/>
      <c r="Z112" s="33"/>
      <c r="AA112" s="32">
        <f t="shared" si="56"/>
        <v>92</v>
      </c>
      <c r="AB112" s="33">
        <v>192</v>
      </c>
      <c r="AC112" s="32">
        <f t="shared" si="58"/>
        <v>-100</v>
      </c>
      <c r="AD112" s="32">
        <f t="shared" si="46"/>
        <v>150</v>
      </c>
      <c r="AE112" s="33"/>
      <c r="AF112" s="33"/>
      <c r="AG112" s="33"/>
      <c r="AH112" s="33"/>
      <c r="AI112" s="33"/>
      <c r="AJ112" s="33"/>
      <c r="AK112" s="33"/>
      <c r="AL112" s="32">
        <f t="shared" si="57"/>
        <v>150</v>
      </c>
      <c r="AM112" s="33">
        <v>200</v>
      </c>
      <c r="AN112" s="32">
        <f t="shared" si="47"/>
        <v>-150</v>
      </c>
      <c r="AO112" s="32">
        <f t="shared" si="48"/>
        <v>150</v>
      </c>
      <c r="AP112" s="33"/>
      <c r="AQ112" s="33"/>
      <c r="AR112" s="33"/>
      <c r="AS112" s="33"/>
      <c r="AT112" s="33"/>
      <c r="AU112" s="33"/>
      <c r="AV112" s="33"/>
      <c r="AW112" s="32">
        <f t="shared" si="52"/>
        <v>150</v>
      </c>
      <c r="AX112" s="33"/>
      <c r="AY112" s="33">
        <f t="shared" si="49"/>
        <v>0</v>
      </c>
      <c r="BB112" s="27" t="str">
        <f t="shared" si="37"/>
        <v/>
      </c>
    </row>
    <row r="113" spans="1:54">
      <c r="A113" s="31">
        <v>111</v>
      </c>
      <c r="B113" s="5" t="s">
        <v>250</v>
      </c>
      <c r="C113" s="6" t="s">
        <v>10</v>
      </c>
      <c r="D113" s="7">
        <v>70</v>
      </c>
      <c r="E113" s="14" t="s">
        <v>900</v>
      </c>
      <c r="F113" s="7">
        <v>85</v>
      </c>
      <c r="G113" s="32">
        <v>0</v>
      </c>
      <c r="H113" s="32">
        <f>F113*3</f>
        <v>255</v>
      </c>
      <c r="I113" s="33"/>
      <c r="J113" s="33"/>
      <c r="K113" s="33"/>
      <c r="L113" s="33"/>
      <c r="M113" s="33"/>
      <c r="N113" s="33"/>
      <c r="O113" s="33"/>
      <c r="P113" s="32">
        <f t="shared" si="54"/>
        <v>255</v>
      </c>
      <c r="Q113" s="33"/>
      <c r="R113" s="32">
        <f t="shared" si="55"/>
        <v>255</v>
      </c>
      <c r="S113" s="32">
        <f>F113*3</f>
        <v>255</v>
      </c>
      <c r="T113" s="33">
        <v>50</v>
      </c>
      <c r="U113" s="33">
        <v>50</v>
      </c>
      <c r="V113" s="33"/>
      <c r="W113" s="33"/>
      <c r="X113" s="33"/>
      <c r="Y113" s="33"/>
      <c r="Z113" s="33"/>
      <c r="AA113" s="32">
        <f t="shared" si="56"/>
        <v>355</v>
      </c>
      <c r="AB113" s="33">
        <v>610</v>
      </c>
      <c r="AC113" s="32">
        <f t="shared" si="58"/>
        <v>0</v>
      </c>
      <c r="AD113" s="32">
        <f t="shared" si="46"/>
        <v>255</v>
      </c>
      <c r="AE113" s="33"/>
      <c r="AF113" s="33"/>
      <c r="AG113" s="33"/>
      <c r="AH113" s="33"/>
      <c r="AI113" s="33"/>
      <c r="AJ113" s="33"/>
      <c r="AK113" s="33"/>
      <c r="AL113" s="32">
        <f t="shared" si="57"/>
        <v>255</v>
      </c>
      <c r="AM113" s="33"/>
      <c r="AN113" s="32">
        <f t="shared" si="47"/>
        <v>255</v>
      </c>
      <c r="AO113" s="32">
        <f t="shared" si="48"/>
        <v>255</v>
      </c>
      <c r="AP113" s="33"/>
      <c r="AQ113" s="33">
        <v>50</v>
      </c>
      <c r="AR113" s="33"/>
      <c r="AS113" s="33"/>
      <c r="AT113" s="33"/>
      <c r="AU113" s="33"/>
      <c r="AV113" s="33"/>
      <c r="AW113" s="32">
        <f t="shared" si="52"/>
        <v>305</v>
      </c>
      <c r="AX113" s="33">
        <v>500</v>
      </c>
      <c r="AY113" s="33">
        <f t="shared" si="49"/>
        <v>60</v>
      </c>
      <c r="BB113" s="27" t="str">
        <f t="shared" si="37"/>
        <v>долги</v>
      </c>
    </row>
    <row r="114" spans="1:54">
      <c r="A114" s="31">
        <v>112</v>
      </c>
      <c r="B114" s="9" t="s">
        <v>252</v>
      </c>
      <c r="C114" s="6" t="s">
        <v>23</v>
      </c>
      <c r="D114" s="10">
        <v>50</v>
      </c>
      <c r="E114" s="14" t="s">
        <v>254</v>
      </c>
      <c r="F114" s="10">
        <v>65</v>
      </c>
      <c r="G114" s="32">
        <v>0</v>
      </c>
      <c r="H114" s="32">
        <f>F114*3</f>
        <v>195</v>
      </c>
      <c r="I114" s="33"/>
      <c r="J114" s="33"/>
      <c r="K114" s="33"/>
      <c r="L114" s="33"/>
      <c r="M114" s="33"/>
      <c r="N114" s="33"/>
      <c r="O114" s="33"/>
      <c r="P114" s="32">
        <f t="shared" si="54"/>
        <v>195</v>
      </c>
      <c r="Q114" s="33">
        <v>195</v>
      </c>
      <c r="R114" s="32">
        <f t="shared" si="55"/>
        <v>0</v>
      </c>
      <c r="S114" s="32">
        <f>F114*3</f>
        <v>195</v>
      </c>
      <c r="T114" s="33"/>
      <c r="U114" s="33"/>
      <c r="V114" s="33"/>
      <c r="W114" s="33"/>
      <c r="X114" s="33"/>
      <c r="Y114" s="33"/>
      <c r="Z114" s="33"/>
      <c r="AA114" s="32">
        <f t="shared" si="56"/>
        <v>195</v>
      </c>
      <c r="AB114" s="33">
        <v>585</v>
      </c>
      <c r="AC114" s="32">
        <f t="shared" si="58"/>
        <v>-390</v>
      </c>
      <c r="AD114" s="32">
        <f t="shared" si="46"/>
        <v>195</v>
      </c>
      <c r="AE114" s="33"/>
      <c r="AF114" s="33"/>
      <c r="AG114" s="33"/>
      <c r="AH114" s="33"/>
      <c r="AI114" s="33"/>
      <c r="AJ114" s="33"/>
      <c r="AK114" s="33"/>
      <c r="AL114" s="32">
        <f t="shared" si="57"/>
        <v>195</v>
      </c>
      <c r="AM114" s="33"/>
      <c r="AN114" s="32">
        <f t="shared" si="47"/>
        <v>-195</v>
      </c>
      <c r="AO114" s="32">
        <f t="shared" si="48"/>
        <v>195</v>
      </c>
      <c r="AP114" s="33"/>
      <c r="AQ114" s="33"/>
      <c r="AR114" s="33"/>
      <c r="AS114" s="33"/>
      <c r="AT114" s="33"/>
      <c r="AU114" s="33"/>
      <c r="AV114" s="33"/>
      <c r="AW114" s="32">
        <f t="shared" si="52"/>
        <v>195</v>
      </c>
      <c r="AX114" s="33"/>
      <c r="AY114" s="33">
        <f t="shared" si="49"/>
        <v>0</v>
      </c>
      <c r="BB114" s="27" t="str">
        <f t="shared" si="37"/>
        <v/>
      </c>
    </row>
    <row r="115" spans="1:54">
      <c r="A115" s="31">
        <v>113</v>
      </c>
      <c r="B115" s="9" t="s">
        <v>255</v>
      </c>
      <c r="C115" s="6" t="s">
        <v>14</v>
      </c>
      <c r="D115" s="10">
        <v>90</v>
      </c>
      <c r="E115" s="14" t="s">
        <v>897</v>
      </c>
      <c r="F115" s="10">
        <v>100</v>
      </c>
      <c r="G115" s="32">
        <v>0</v>
      </c>
      <c r="H115" s="32">
        <f>F115*3</f>
        <v>300</v>
      </c>
      <c r="I115" s="33"/>
      <c r="J115" s="33"/>
      <c r="K115" s="33"/>
      <c r="L115" s="33"/>
      <c r="M115" s="33"/>
      <c r="N115" s="33"/>
      <c r="O115" s="33"/>
      <c r="P115" s="32">
        <f t="shared" si="54"/>
        <v>300</v>
      </c>
      <c r="Q115" s="33">
        <v>270</v>
      </c>
      <c r="R115" s="32">
        <f t="shared" si="55"/>
        <v>30</v>
      </c>
      <c r="S115" s="32">
        <f>F115*3</f>
        <v>300</v>
      </c>
      <c r="T115" s="33"/>
      <c r="U115" s="33"/>
      <c r="V115" s="33"/>
      <c r="W115" s="33"/>
      <c r="X115" s="33"/>
      <c r="Y115" s="33"/>
      <c r="Z115" s="33"/>
      <c r="AA115" s="32">
        <f t="shared" si="56"/>
        <v>300</v>
      </c>
      <c r="AB115" s="33"/>
      <c r="AC115" s="32">
        <f t="shared" si="58"/>
        <v>330</v>
      </c>
      <c r="AD115" s="32">
        <f t="shared" si="46"/>
        <v>300</v>
      </c>
      <c r="AE115" s="33">
        <v>50</v>
      </c>
      <c r="AF115" s="33"/>
      <c r="AG115" s="33"/>
      <c r="AH115" s="33"/>
      <c r="AI115" s="33"/>
      <c r="AJ115" s="33"/>
      <c r="AK115" s="33"/>
      <c r="AL115" s="32">
        <f t="shared" si="57"/>
        <v>350</v>
      </c>
      <c r="AM115" s="33"/>
      <c r="AN115" s="32">
        <f t="shared" si="47"/>
        <v>680</v>
      </c>
      <c r="AO115" s="32">
        <f t="shared" si="48"/>
        <v>300</v>
      </c>
      <c r="AP115" s="33"/>
      <c r="AQ115" s="33"/>
      <c r="AR115" s="33"/>
      <c r="AS115" s="33"/>
      <c r="AT115" s="33"/>
      <c r="AU115" s="33"/>
      <c r="AV115" s="33"/>
      <c r="AW115" s="32">
        <f t="shared" si="52"/>
        <v>300</v>
      </c>
      <c r="AX115" s="33">
        <v>680</v>
      </c>
      <c r="AY115" s="33">
        <f t="shared" si="49"/>
        <v>300</v>
      </c>
      <c r="BB115" s="27" t="str">
        <f t="shared" si="37"/>
        <v>долги</v>
      </c>
    </row>
    <row r="116" spans="1:54">
      <c r="A116" s="31">
        <v>114</v>
      </c>
      <c r="B116" s="9" t="s">
        <v>257</v>
      </c>
      <c r="C116" s="6" t="s">
        <v>23</v>
      </c>
      <c r="D116" s="10">
        <v>50</v>
      </c>
      <c r="E116" s="14" t="s">
        <v>12</v>
      </c>
      <c r="F116" s="10">
        <v>50</v>
      </c>
      <c r="G116" s="32">
        <v>300</v>
      </c>
      <c r="H116" s="32">
        <f>F116*3</f>
        <v>150</v>
      </c>
      <c r="I116" s="33"/>
      <c r="J116" s="33"/>
      <c r="K116" s="33"/>
      <c r="L116" s="33"/>
      <c r="M116" s="33"/>
      <c r="N116" s="33"/>
      <c r="O116" s="33"/>
      <c r="P116" s="32">
        <f t="shared" si="54"/>
        <v>150</v>
      </c>
      <c r="Q116" s="33"/>
      <c r="R116" s="32">
        <f t="shared" si="55"/>
        <v>450</v>
      </c>
      <c r="S116" s="32">
        <f>F116*3</f>
        <v>150</v>
      </c>
      <c r="T116" s="33"/>
      <c r="U116" s="33"/>
      <c r="V116" s="33"/>
      <c r="W116" s="33"/>
      <c r="X116" s="33"/>
      <c r="Y116" s="33"/>
      <c r="Z116" s="33"/>
      <c r="AA116" s="32">
        <f t="shared" si="56"/>
        <v>150</v>
      </c>
      <c r="AB116" s="33"/>
      <c r="AC116" s="32">
        <f t="shared" si="58"/>
        <v>600</v>
      </c>
      <c r="AD116" s="32">
        <f t="shared" si="46"/>
        <v>150</v>
      </c>
      <c r="AE116" s="33"/>
      <c r="AF116" s="33"/>
      <c r="AG116" s="33"/>
      <c r="AH116" s="33"/>
      <c r="AI116" s="33"/>
      <c r="AJ116" s="33"/>
      <c r="AK116" s="33"/>
      <c r="AL116" s="32">
        <f t="shared" si="57"/>
        <v>150</v>
      </c>
      <c r="AM116" s="33"/>
      <c r="AN116" s="32">
        <f t="shared" si="47"/>
        <v>750</v>
      </c>
      <c r="AO116" s="32">
        <f t="shared" si="48"/>
        <v>150</v>
      </c>
      <c r="AP116" s="33"/>
      <c r="AQ116" s="33"/>
      <c r="AR116" s="33"/>
      <c r="AS116" s="33"/>
      <c r="AT116" s="33"/>
      <c r="AU116" s="33"/>
      <c r="AV116" s="33"/>
      <c r="AW116" s="32">
        <f t="shared" si="52"/>
        <v>150</v>
      </c>
      <c r="AX116" s="33"/>
      <c r="AY116" s="33">
        <f t="shared" si="49"/>
        <v>900</v>
      </c>
      <c r="BB116" s="27" t="str">
        <f t="shared" si="37"/>
        <v>долги</v>
      </c>
    </row>
    <row r="117" spans="1:54">
      <c r="A117" s="31">
        <v>115</v>
      </c>
      <c r="B117" s="9" t="s">
        <v>909</v>
      </c>
      <c r="C117" s="6" t="s">
        <v>23</v>
      </c>
      <c r="D117" s="10"/>
      <c r="E117" s="14" t="s">
        <v>910</v>
      </c>
      <c r="F117" s="10">
        <v>50</v>
      </c>
      <c r="G117" s="32">
        <v>0</v>
      </c>
      <c r="H117" s="32">
        <v>0</v>
      </c>
      <c r="I117" s="33"/>
      <c r="J117" s="33"/>
      <c r="K117" s="33"/>
      <c r="L117" s="33"/>
      <c r="M117" s="33"/>
      <c r="N117" s="33"/>
      <c r="O117" s="33"/>
      <c r="P117" s="32">
        <f t="shared" si="54"/>
        <v>0</v>
      </c>
      <c r="Q117" s="33"/>
      <c r="R117" s="32">
        <f t="shared" si="55"/>
        <v>0</v>
      </c>
      <c r="S117" s="32">
        <v>100</v>
      </c>
      <c r="T117" s="33"/>
      <c r="U117" s="33"/>
      <c r="V117" s="33"/>
      <c r="W117" s="33"/>
      <c r="X117" s="33"/>
      <c r="Y117" s="33"/>
      <c r="Z117" s="33"/>
      <c r="AA117" s="32">
        <f t="shared" si="56"/>
        <v>100</v>
      </c>
      <c r="AB117" s="33"/>
      <c r="AC117" s="32">
        <f t="shared" si="58"/>
        <v>100</v>
      </c>
      <c r="AD117" s="32">
        <f t="shared" si="46"/>
        <v>150</v>
      </c>
      <c r="AE117" s="33">
        <v>50</v>
      </c>
      <c r="AF117" s="33"/>
      <c r="AG117" s="33"/>
      <c r="AH117" s="33"/>
      <c r="AI117" s="33"/>
      <c r="AJ117" s="33"/>
      <c r="AK117" s="33"/>
      <c r="AL117" s="32">
        <f t="shared" si="57"/>
        <v>200</v>
      </c>
      <c r="AM117" s="33">
        <v>300</v>
      </c>
      <c r="AN117" s="32">
        <f t="shared" si="47"/>
        <v>0</v>
      </c>
      <c r="AO117" s="32">
        <f t="shared" si="48"/>
        <v>150</v>
      </c>
      <c r="AP117" s="33"/>
      <c r="AQ117" s="33"/>
      <c r="AR117" s="33"/>
      <c r="AS117" s="33"/>
      <c r="AT117" s="33"/>
      <c r="AU117" s="33"/>
      <c r="AV117" s="33"/>
      <c r="AW117" s="32">
        <f t="shared" si="52"/>
        <v>150</v>
      </c>
      <c r="AX117" s="33"/>
      <c r="AY117" s="33">
        <f t="shared" si="49"/>
        <v>150</v>
      </c>
      <c r="BB117" s="27" t="str">
        <f t="shared" si="37"/>
        <v>долги</v>
      </c>
    </row>
    <row r="118" spans="1:54">
      <c r="A118" s="31">
        <v>116</v>
      </c>
      <c r="B118" s="9" t="s">
        <v>259</v>
      </c>
      <c r="C118" s="6" t="s">
        <v>23</v>
      </c>
      <c r="D118" s="10">
        <v>70</v>
      </c>
      <c r="E118" s="14" t="s">
        <v>261</v>
      </c>
      <c r="F118" s="10">
        <v>85</v>
      </c>
      <c r="G118" s="32">
        <v>0</v>
      </c>
      <c r="H118" s="32">
        <f>F118*3</f>
        <v>255</v>
      </c>
      <c r="I118" s="33"/>
      <c r="J118" s="33"/>
      <c r="K118" s="33"/>
      <c r="L118" s="33"/>
      <c r="M118" s="33"/>
      <c r="N118" s="33"/>
      <c r="O118" s="33"/>
      <c r="P118" s="32">
        <f t="shared" si="54"/>
        <v>255</v>
      </c>
      <c r="Q118" s="33">
        <v>255</v>
      </c>
      <c r="R118" s="32">
        <f t="shared" si="55"/>
        <v>0</v>
      </c>
      <c r="S118" s="32">
        <f>F118*3</f>
        <v>255</v>
      </c>
      <c r="T118" s="33"/>
      <c r="U118" s="33"/>
      <c r="V118" s="33"/>
      <c r="W118" s="33"/>
      <c r="X118" s="33"/>
      <c r="Y118" s="33"/>
      <c r="Z118" s="33"/>
      <c r="AA118" s="32">
        <f t="shared" si="56"/>
        <v>255</v>
      </c>
      <c r="AB118" s="33">
        <v>765</v>
      </c>
      <c r="AC118" s="32">
        <f t="shared" si="58"/>
        <v>-510</v>
      </c>
      <c r="AD118" s="32">
        <f t="shared" si="46"/>
        <v>255</v>
      </c>
      <c r="AE118" s="33"/>
      <c r="AF118" s="33"/>
      <c r="AG118" s="33"/>
      <c r="AH118" s="33"/>
      <c r="AI118" s="33"/>
      <c r="AJ118" s="33"/>
      <c r="AK118" s="33"/>
      <c r="AL118" s="32">
        <f t="shared" si="57"/>
        <v>255</v>
      </c>
      <c r="AM118" s="33"/>
      <c r="AN118" s="32">
        <f t="shared" si="47"/>
        <v>-255</v>
      </c>
      <c r="AO118" s="32">
        <f t="shared" si="48"/>
        <v>255</v>
      </c>
      <c r="AP118" s="33"/>
      <c r="AQ118" s="33"/>
      <c r="AR118" s="33"/>
      <c r="AS118" s="33"/>
      <c r="AT118" s="33"/>
      <c r="AU118" s="33"/>
      <c r="AV118" s="33"/>
      <c r="AW118" s="32">
        <f t="shared" si="52"/>
        <v>255</v>
      </c>
      <c r="AX118" s="33"/>
      <c r="AY118" s="33">
        <f t="shared" si="49"/>
        <v>0</v>
      </c>
      <c r="BB118" s="27" t="str">
        <f t="shared" si="37"/>
        <v/>
      </c>
    </row>
    <row r="119" spans="1:54">
      <c r="A119" s="31">
        <v>117</v>
      </c>
      <c r="B119" s="11" t="s">
        <v>262</v>
      </c>
      <c r="C119" s="34" t="s">
        <v>30</v>
      </c>
      <c r="D119" s="12">
        <v>275</v>
      </c>
      <c r="E119" s="35" t="s">
        <v>12</v>
      </c>
      <c r="F119" s="59">
        <v>0</v>
      </c>
      <c r="G119" s="36">
        <v>8300</v>
      </c>
      <c r="H119" s="36">
        <f>F119*3</f>
        <v>0</v>
      </c>
      <c r="I119" s="37"/>
      <c r="J119" s="37"/>
      <c r="K119" s="37"/>
      <c r="L119" s="37"/>
      <c r="M119" s="37"/>
      <c r="N119" s="37"/>
      <c r="O119" s="37"/>
      <c r="P119" s="36">
        <f t="shared" si="54"/>
        <v>0</v>
      </c>
      <c r="Q119" s="37"/>
      <c r="R119" s="36">
        <f t="shared" si="55"/>
        <v>8300</v>
      </c>
      <c r="S119" s="36">
        <f>F119*3</f>
        <v>0</v>
      </c>
      <c r="T119" s="37"/>
      <c r="U119" s="37"/>
      <c r="V119" s="37"/>
      <c r="W119" s="37"/>
      <c r="X119" s="37"/>
      <c r="Y119" s="37"/>
      <c r="Z119" s="37"/>
      <c r="AA119" s="36">
        <f t="shared" si="56"/>
        <v>0</v>
      </c>
      <c r="AB119" s="37"/>
      <c r="AC119" s="36">
        <f t="shared" si="58"/>
        <v>8300</v>
      </c>
      <c r="AD119" s="36">
        <f t="shared" si="46"/>
        <v>0</v>
      </c>
      <c r="AE119" s="37"/>
      <c r="AF119" s="37"/>
      <c r="AG119" s="37"/>
      <c r="AH119" s="37"/>
      <c r="AI119" s="37"/>
      <c r="AJ119" s="37"/>
      <c r="AK119" s="37"/>
      <c r="AL119" s="36">
        <f t="shared" si="57"/>
        <v>0</v>
      </c>
      <c r="AM119" s="37"/>
      <c r="AN119" s="36">
        <f t="shared" si="47"/>
        <v>8300</v>
      </c>
      <c r="AO119" s="36">
        <f t="shared" si="48"/>
        <v>0</v>
      </c>
      <c r="AP119" s="37"/>
      <c r="AQ119" s="37"/>
      <c r="AR119" s="37"/>
      <c r="AS119" s="37"/>
      <c r="AT119" s="37"/>
      <c r="AU119" s="37"/>
      <c r="AV119" s="37"/>
      <c r="AW119" s="36">
        <f t="shared" si="52"/>
        <v>0</v>
      </c>
      <c r="AX119" s="37"/>
      <c r="AY119" s="37">
        <f t="shared" si="49"/>
        <v>8300</v>
      </c>
      <c r="BB119" s="27" t="str">
        <f t="shared" si="37"/>
        <v>долги</v>
      </c>
    </row>
    <row r="120" spans="1:54">
      <c r="A120" s="31">
        <v>118</v>
      </c>
      <c r="B120" s="11" t="s">
        <v>265</v>
      </c>
      <c r="C120" s="34" t="s">
        <v>30</v>
      </c>
      <c r="D120" s="12"/>
      <c r="E120" s="35"/>
      <c r="F120" s="12"/>
      <c r="G120" s="36">
        <v>730</v>
      </c>
      <c r="H120" s="36">
        <f>F120*3</f>
        <v>0</v>
      </c>
      <c r="I120" s="37"/>
      <c r="J120" s="37"/>
      <c r="K120" s="37"/>
      <c r="L120" s="37"/>
      <c r="M120" s="37"/>
      <c r="N120" s="37"/>
      <c r="O120" s="37"/>
      <c r="P120" s="36">
        <f t="shared" si="54"/>
        <v>0</v>
      </c>
      <c r="Q120" s="37"/>
      <c r="R120" s="36">
        <f t="shared" si="55"/>
        <v>730</v>
      </c>
      <c r="S120" s="36">
        <f>F120*3</f>
        <v>0</v>
      </c>
      <c r="T120" s="37"/>
      <c r="U120" s="37"/>
      <c r="V120" s="37"/>
      <c r="W120" s="37"/>
      <c r="X120" s="37"/>
      <c r="Y120" s="37"/>
      <c r="Z120" s="37"/>
      <c r="AA120" s="36">
        <f t="shared" si="56"/>
        <v>0</v>
      </c>
      <c r="AB120" s="37"/>
      <c r="AC120" s="36">
        <f t="shared" si="58"/>
        <v>730</v>
      </c>
      <c r="AD120" s="36">
        <f t="shared" si="46"/>
        <v>0</v>
      </c>
      <c r="AE120" s="37"/>
      <c r="AF120" s="37"/>
      <c r="AG120" s="37"/>
      <c r="AH120" s="37"/>
      <c r="AI120" s="37"/>
      <c r="AJ120" s="37"/>
      <c r="AK120" s="37"/>
      <c r="AL120" s="36">
        <f t="shared" si="57"/>
        <v>0</v>
      </c>
      <c r="AM120" s="37"/>
      <c r="AN120" s="36">
        <f t="shared" si="47"/>
        <v>730</v>
      </c>
      <c r="AO120" s="36">
        <f t="shared" si="48"/>
        <v>0</v>
      </c>
      <c r="AP120" s="37"/>
      <c r="AQ120" s="37"/>
      <c r="AR120" s="37"/>
      <c r="AS120" s="37"/>
      <c r="AT120" s="37"/>
      <c r="AU120" s="37"/>
      <c r="AV120" s="37"/>
      <c r="AW120" s="36">
        <f t="shared" si="52"/>
        <v>0</v>
      </c>
      <c r="AX120" s="37"/>
      <c r="AY120" s="37">
        <f t="shared" si="49"/>
        <v>730</v>
      </c>
      <c r="BB120" s="27" t="str">
        <f t="shared" si="37"/>
        <v>долги</v>
      </c>
    </row>
    <row r="121" spans="1:54">
      <c r="A121" s="31">
        <v>119</v>
      </c>
      <c r="B121" s="9" t="s">
        <v>266</v>
      </c>
      <c r="C121" s="6" t="s">
        <v>14</v>
      </c>
      <c r="D121" s="10">
        <v>76.67</v>
      </c>
      <c r="E121" s="14" t="s">
        <v>268</v>
      </c>
      <c r="F121" s="10">
        <v>80</v>
      </c>
      <c r="G121" s="32">
        <v>0</v>
      </c>
      <c r="H121" s="32">
        <f>F121*3</f>
        <v>240</v>
      </c>
      <c r="I121" s="33"/>
      <c r="J121" s="33"/>
      <c r="K121" s="33"/>
      <c r="L121" s="33"/>
      <c r="M121" s="33"/>
      <c r="N121" s="33"/>
      <c r="O121" s="33"/>
      <c r="P121" s="32">
        <f t="shared" si="54"/>
        <v>240</v>
      </c>
      <c r="Q121" s="33">
        <v>480</v>
      </c>
      <c r="R121" s="32">
        <f t="shared" si="55"/>
        <v>-240</v>
      </c>
      <c r="S121" s="32">
        <f>F121*3</f>
        <v>240</v>
      </c>
      <c r="T121" s="33"/>
      <c r="U121" s="33"/>
      <c r="V121" s="33"/>
      <c r="W121" s="33"/>
      <c r="X121" s="33"/>
      <c r="Y121" s="33"/>
      <c r="Z121" s="33"/>
      <c r="AA121" s="32">
        <f t="shared" si="56"/>
        <v>240</v>
      </c>
      <c r="AB121" s="33">
        <v>240</v>
      </c>
      <c r="AC121" s="32">
        <f t="shared" si="58"/>
        <v>-240</v>
      </c>
      <c r="AD121" s="32">
        <f t="shared" si="46"/>
        <v>240</v>
      </c>
      <c r="AE121" s="33"/>
      <c r="AF121" s="33"/>
      <c r="AG121" s="33"/>
      <c r="AH121" s="33"/>
      <c r="AI121" s="33"/>
      <c r="AJ121" s="33"/>
      <c r="AK121" s="33"/>
      <c r="AL121" s="32">
        <f t="shared" si="57"/>
        <v>240</v>
      </c>
      <c r="AM121" s="33"/>
      <c r="AN121" s="32">
        <f t="shared" si="47"/>
        <v>0</v>
      </c>
      <c r="AO121" s="32">
        <f t="shared" si="48"/>
        <v>240</v>
      </c>
      <c r="AP121" s="33"/>
      <c r="AQ121" s="33"/>
      <c r="AR121" s="33"/>
      <c r="AS121" s="33"/>
      <c r="AT121" s="33"/>
      <c r="AU121" s="33"/>
      <c r="AV121" s="33"/>
      <c r="AW121" s="32">
        <f t="shared" si="52"/>
        <v>240</v>
      </c>
      <c r="AX121" s="33">
        <v>240</v>
      </c>
      <c r="AY121" s="33">
        <f t="shared" si="49"/>
        <v>0</v>
      </c>
      <c r="BB121" s="27" t="str">
        <f t="shared" si="37"/>
        <v/>
      </c>
    </row>
    <row r="122" spans="1:54">
      <c r="A122" s="31">
        <v>120</v>
      </c>
      <c r="B122" s="9" t="s">
        <v>269</v>
      </c>
      <c r="C122" s="6" t="s">
        <v>23</v>
      </c>
      <c r="D122" s="10">
        <v>50</v>
      </c>
      <c r="E122" s="14" t="s">
        <v>271</v>
      </c>
      <c r="F122" s="10">
        <v>50</v>
      </c>
      <c r="G122" s="32">
        <v>0</v>
      </c>
      <c r="H122" s="32">
        <f>F122*3</f>
        <v>150</v>
      </c>
      <c r="I122" s="33"/>
      <c r="J122" s="33"/>
      <c r="K122" s="33"/>
      <c r="L122" s="33"/>
      <c r="M122" s="33"/>
      <c r="N122" s="33"/>
      <c r="O122" s="33"/>
      <c r="P122" s="32">
        <f t="shared" si="54"/>
        <v>150</v>
      </c>
      <c r="Q122" s="33"/>
      <c r="R122" s="32">
        <f t="shared" si="55"/>
        <v>150</v>
      </c>
      <c r="S122" s="32">
        <f>F122*3</f>
        <v>150</v>
      </c>
      <c r="T122" s="33"/>
      <c r="U122" s="33">
        <v>100</v>
      </c>
      <c r="V122" s="33"/>
      <c r="W122" s="33"/>
      <c r="X122" s="33"/>
      <c r="Y122" s="33"/>
      <c r="Z122" s="33"/>
      <c r="AA122" s="32">
        <f t="shared" si="56"/>
        <v>250</v>
      </c>
      <c r="AB122" s="33">
        <v>550</v>
      </c>
      <c r="AC122" s="32">
        <f t="shared" si="58"/>
        <v>-150</v>
      </c>
      <c r="AD122" s="32">
        <f t="shared" si="46"/>
        <v>150</v>
      </c>
      <c r="AE122" s="33"/>
      <c r="AF122" s="33"/>
      <c r="AG122" s="33"/>
      <c r="AH122" s="33"/>
      <c r="AI122" s="33"/>
      <c r="AJ122" s="33"/>
      <c r="AK122" s="33"/>
      <c r="AL122" s="32">
        <f t="shared" si="57"/>
        <v>150</v>
      </c>
      <c r="AM122" s="33"/>
      <c r="AN122" s="32">
        <f t="shared" si="47"/>
        <v>0</v>
      </c>
      <c r="AO122" s="32">
        <f t="shared" si="48"/>
        <v>150</v>
      </c>
      <c r="AP122" s="33"/>
      <c r="AQ122" s="33"/>
      <c r="AR122" s="33"/>
      <c r="AS122" s="33"/>
      <c r="AT122" s="33">
        <v>150</v>
      </c>
      <c r="AU122" s="33"/>
      <c r="AV122" s="33"/>
      <c r="AW122" s="32">
        <f t="shared" si="52"/>
        <v>300</v>
      </c>
      <c r="AX122" s="33">
        <v>150</v>
      </c>
      <c r="AY122" s="33">
        <f t="shared" si="49"/>
        <v>150</v>
      </c>
      <c r="BB122" s="27" t="str">
        <f t="shared" si="37"/>
        <v>долги</v>
      </c>
    </row>
    <row r="123" spans="1:54">
      <c r="A123" s="31">
        <v>121</v>
      </c>
      <c r="B123" s="9" t="s">
        <v>975</v>
      </c>
      <c r="C123" s="6" t="s">
        <v>23</v>
      </c>
      <c r="D123" s="10"/>
      <c r="E123" s="14" t="s">
        <v>998</v>
      </c>
      <c r="F123" s="10">
        <v>70</v>
      </c>
      <c r="G123" s="32">
        <v>0</v>
      </c>
      <c r="H123" s="32">
        <v>0</v>
      </c>
      <c r="I123" s="33"/>
      <c r="J123" s="33"/>
      <c r="K123" s="33"/>
      <c r="L123" s="33"/>
      <c r="M123" s="33"/>
      <c r="N123" s="33"/>
      <c r="O123" s="33"/>
      <c r="P123" s="32">
        <f t="shared" si="54"/>
        <v>0</v>
      </c>
      <c r="Q123" s="33"/>
      <c r="R123" s="32">
        <f t="shared" si="55"/>
        <v>0</v>
      </c>
      <c r="S123" s="32">
        <v>0</v>
      </c>
      <c r="T123" s="33"/>
      <c r="U123" s="33"/>
      <c r="V123" s="33"/>
      <c r="W123" s="33"/>
      <c r="X123" s="33"/>
      <c r="Y123" s="33"/>
      <c r="Z123" s="33"/>
      <c r="AA123" s="32">
        <f t="shared" si="56"/>
        <v>0</v>
      </c>
      <c r="AB123" s="33"/>
      <c r="AC123" s="32">
        <f t="shared" si="58"/>
        <v>0</v>
      </c>
      <c r="AD123" s="32">
        <v>14</v>
      </c>
      <c r="AE123" s="33"/>
      <c r="AF123" s="33"/>
      <c r="AG123" s="33"/>
      <c r="AH123" s="33"/>
      <c r="AI123" s="33"/>
      <c r="AJ123" s="33"/>
      <c r="AK123" s="33">
        <v>74</v>
      </c>
      <c r="AL123" s="32">
        <f t="shared" si="57"/>
        <v>88</v>
      </c>
      <c r="AM123" s="33">
        <v>88</v>
      </c>
      <c r="AN123" s="32">
        <f t="shared" si="47"/>
        <v>0</v>
      </c>
      <c r="AO123" s="32">
        <f t="shared" si="48"/>
        <v>210</v>
      </c>
      <c r="AP123" s="33"/>
      <c r="AQ123" s="33"/>
      <c r="AR123" s="33"/>
      <c r="AS123" s="33"/>
      <c r="AT123" s="33"/>
      <c r="AU123" s="33"/>
      <c r="AV123" s="33"/>
      <c r="AW123" s="32">
        <f t="shared" si="52"/>
        <v>210</v>
      </c>
      <c r="AX123" s="33">
        <v>210</v>
      </c>
      <c r="AY123" s="33">
        <f t="shared" si="49"/>
        <v>0</v>
      </c>
      <c r="BB123" s="27" t="str">
        <f t="shared" si="37"/>
        <v/>
      </c>
    </row>
    <row r="124" spans="1:54">
      <c r="A124" s="31">
        <v>122</v>
      </c>
      <c r="B124" s="9" t="s">
        <v>272</v>
      </c>
      <c r="C124" s="6" t="s">
        <v>14</v>
      </c>
      <c r="D124" s="10">
        <v>125</v>
      </c>
      <c r="E124" s="14" t="s">
        <v>12</v>
      </c>
      <c r="F124" s="10">
        <v>125</v>
      </c>
      <c r="G124" s="32">
        <v>750</v>
      </c>
      <c r="H124" s="32">
        <f>F124*3</f>
        <v>375</v>
      </c>
      <c r="I124" s="33">
        <v>50</v>
      </c>
      <c r="J124" s="33"/>
      <c r="K124" s="33"/>
      <c r="L124" s="33"/>
      <c r="M124" s="33"/>
      <c r="N124" s="33"/>
      <c r="O124" s="33"/>
      <c r="P124" s="32">
        <f t="shared" si="54"/>
        <v>425</v>
      </c>
      <c r="Q124" s="33">
        <v>1175</v>
      </c>
      <c r="R124" s="32">
        <f t="shared" si="55"/>
        <v>0</v>
      </c>
      <c r="S124" s="32">
        <f>F124*3</f>
        <v>375</v>
      </c>
      <c r="T124" s="33"/>
      <c r="U124" s="33"/>
      <c r="V124" s="33"/>
      <c r="W124" s="33"/>
      <c r="X124" s="33"/>
      <c r="Y124" s="33"/>
      <c r="Z124" s="33"/>
      <c r="AA124" s="32">
        <f t="shared" si="56"/>
        <v>375</v>
      </c>
      <c r="AB124" s="33"/>
      <c r="AC124" s="32">
        <f t="shared" si="58"/>
        <v>375</v>
      </c>
      <c r="AD124" s="32">
        <f t="shared" ref="AD124:AD148" si="59">$F124*3</f>
        <v>375</v>
      </c>
      <c r="AE124" s="33"/>
      <c r="AF124" s="33"/>
      <c r="AG124" s="33"/>
      <c r="AH124" s="33"/>
      <c r="AI124" s="33"/>
      <c r="AJ124" s="33"/>
      <c r="AK124" s="33"/>
      <c r="AL124" s="32">
        <f t="shared" si="57"/>
        <v>375</v>
      </c>
      <c r="AM124" s="33"/>
      <c r="AN124" s="32">
        <f t="shared" si="47"/>
        <v>750</v>
      </c>
      <c r="AO124" s="32">
        <f t="shared" si="48"/>
        <v>375</v>
      </c>
      <c r="AP124" s="33"/>
      <c r="AQ124" s="33"/>
      <c r="AR124" s="33"/>
      <c r="AS124" s="33"/>
      <c r="AT124" s="33"/>
      <c r="AU124" s="33"/>
      <c r="AV124" s="33"/>
      <c r="AW124" s="32">
        <f t="shared" ref="AW124:AW155" si="60">SUM(AO124:AV124)</f>
        <v>375</v>
      </c>
      <c r="AX124" s="33">
        <v>1125</v>
      </c>
      <c r="AY124" s="33">
        <f t="shared" si="49"/>
        <v>0</v>
      </c>
      <c r="BB124" s="27" t="str">
        <f t="shared" si="37"/>
        <v/>
      </c>
    </row>
    <row r="125" spans="1:54">
      <c r="A125" s="31">
        <v>123</v>
      </c>
      <c r="B125" s="9" t="s">
        <v>858</v>
      </c>
      <c r="C125" s="6" t="s">
        <v>23</v>
      </c>
      <c r="D125" s="10"/>
      <c r="E125" s="14" t="s">
        <v>859</v>
      </c>
      <c r="F125" s="10">
        <v>75</v>
      </c>
      <c r="G125" s="32">
        <v>0</v>
      </c>
      <c r="H125" s="32">
        <v>0</v>
      </c>
      <c r="I125" s="33"/>
      <c r="J125" s="33"/>
      <c r="K125" s="33"/>
      <c r="L125" s="33"/>
      <c r="M125" s="33"/>
      <c r="N125" s="33"/>
      <c r="O125" s="33"/>
      <c r="P125" s="32">
        <f t="shared" si="54"/>
        <v>0</v>
      </c>
      <c r="Q125" s="33"/>
      <c r="R125" s="32">
        <f t="shared" si="55"/>
        <v>0</v>
      </c>
      <c r="S125" s="32">
        <v>172.5</v>
      </c>
      <c r="T125" s="33"/>
      <c r="U125" s="33"/>
      <c r="V125" s="33">
        <v>1236</v>
      </c>
      <c r="W125" s="33"/>
      <c r="X125" s="33"/>
      <c r="Y125" s="33"/>
      <c r="Z125" s="33">
        <v>868</v>
      </c>
      <c r="AA125" s="32">
        <f t="shared" si="56"/>
        <v>2276.5</v>
      </c>
      <c r="AB125" s="33">
        <v>2276.5</v>
      </c>
      <c r="AC125" s="32">
        <f t="shared" si="58"/>
        <v>0</v>
      </c>
      <c r="AD125" s="32">
        <f t="shared" si="59"/>
        <v>225</v>
      </c>
      <c r="AE125" s="33"/>
      <c r="AF125" s="33"/>
      <c r="AG125" s="33"/>
      <c r="AH125" s="33"/>
      <c r="AI125" s="33"/>
      <c r="AJ125" s="33"/>
      <c r="AK125" s="33"/>
      <c r="AL125" s="32">
        <f t="shared" si="57"/>
        <v>225</v>
      </c>
      <c r="AM125" s="33"/>
      <c r="AN125" s="32">
        <f t="shared" si="47"/>
        <v>225</v>
      </c>
      <c r="AO125" s="32">
        <f t="shared" si="48"/>
        <v>225</v>
      </c>
      <c r="AP125" s="33"/>
      <c r="AQ125" s="33"/>
      <c r="AR125" s="33"/>
      <c r="AS125" s="33"/>
      <c r="AT125" s="33"/>
      <c r="AU125" s="33"/>
      <c r="AV125" s="33"/>
      <c r="AW125" s="32">
        <f t="shared" si="60"/>
        <v>225</v>
      </c>
      <c r="AX125" s="33">
        <v>450</v>
      </c>
      <c r="AY125" s="33">
        <f t="shared" si="49"/>
        <v>0</v>
      </c>
      <c r="BB125" s="27" t="str">
        <f t="shared" si="37"/>
        <v/>
      </c>
    </row>
    <row r="126" spans="1:54">
      <c r="A126" s="31">
        <v>124</v>
      </c>
      <c r="B126" s="9" t="s">
        <v>274</v>
      </c>
      <c r="C126" s="6" t="s">
        <v>14</v>
      </c>
      <c r="D126" s="10">
        <v>155</v>
      </c>
      <c r="E126" s="14" t="s">
        <v>12</v>
      </c>
      <c r="F126" s="10">
        <v>155</v>
      </c>
      <c r="G126" s="32">
        <v>980</v>
      </c>
      <c r="H126" s="32">
        <f>F126*3</f>
        <v>465</v>
      </c>
      <c r="I126" s="33">
        <v>50</v>
      </c>
      <c r="J126" s="33"/>
      <c r="K126" s="33"/>
      <c r="L126" s="33"/>
      <c r="M126" s="33"/>
      <c r="N126" s="33"/>
      <c r="O126" s="33"/>
      <c r="P126" s="32">
        <f t="shared" si="54"/>
        <v>515</v>
      </c>
      <c r="Q126" s="33">
        <v>1495</v>
      </c>
      <c r="R126" s="32">
        <f t="shared" si="55"/>
        <v>0</v>
      </c>
      <c r="S126" s="32">
        <f t="shared" ref="S126:S132" si="61">F126*3</f>
        <v>465</v>
      </c>
      <c r="T126" s="33"/>
      <c r="U126" s="33"/>
      <c r="V126" s="33"/>
      <c r="W126" s="33"/>
      <c r="X126" s="33"/>
      <c r="Y126" s="33"/>
      <c r="Z126" s="33"/>
      <c r="AA126" s="32">
        <f t="shared" si="56"/>
        <v>465</v>
      </c>
      <c r="AB126" s="33">
        <v>465</v>
      </c>
      <c r="AC126" s="32">
        <f t="shared" si="58"/>
        <v>0</v>
      </c>
      <c r="AD126" s="32">
        <f t="shared" si="59"/>
        <v>465</v>
      </c>
      <c r="AE126" s="33"/>
      <c r="AF126" s="33"/>
      <c r="AG126" s="33"/>
      <c r="AH126" s="33"/>
      <c r="AI126" s="33"/>
      <c r="AJ126" s="33"/>
      <c r="AK126" s="33"/>
      <c r="AL126" s="32">
        <f t="shared" si="57"/>
        <v>465</v>
      </c>
      <c r="AM126" s="33">
        <v>465</v>
      </c>
      <c r="AN126" s="32">
        <f t="shared" si="47"/>
        <v>0</v>
      </c>
      <c r="AO126" s="32">
        <f t="shared" si="48"/>
        <v>465</v>
      </c>
      <c r="AP126" s="33"/>
      <c r="AQ126" s="33"/>
      <c r="AR126" s="33"/>
      <c r="AS126" s="33"/>
      <c r="AT126" s="33"/>
      <c r="AU126" s="33"/>
      <c r="AV126" s="33"/>
      <c r="AW126" s="32">
        <f t="shared" si="60"/>
        <v>465</v>
      </c>
      <c r="AX126" s="33">
        <v>465</v>
      </c>
      <c r="AY126" s="33">
        <f t="shared" si="49"/>
        <v>0</v>
      </c>
      <c r="BB126" s="27" t="str">
        <f t="shared" si="37"/>
        <v/>
      </c>
    </row>
    <row r="127" spans="1:54">
      <c r="A127" s="31">
        <v>125</v>
      </c>
      <c r="B127" s="9" t="s">
        <v>832</v>
      </c>
      <c r="C127" s="6" t="s">
        <v>14</v>
      </c>
      <c r="D127" s="10"/>
      <c r="E127" s="14" t="s">
        <v>277</v>
      </c>
      <c r="F127" s="10">
        <v>100</v>
      </c>
      <c r="G127" s="32">
        <v>0</v>
      </c>
      <c r="H127" s="32">
        <v>200</v>
      </c>
      <c r="I127" s="33"/>
      <c r="J127" s="33"/>
      <c r="K127" s="33">
        <v>724</v>
      </c>
      <c r="L127" s="33"/>
      <c r="M127" s="33"/>
      <c r="N127" s="33"/>
      <c r="O127" s="33"/>
      <c r="P127" s="32">
        <f t="shared" si="54"/>
        <v>924</v>
      </c>
      <c r="Q127" s="33">
        <v>1232</v>
      </c>
      <c r="R127" s="32">
        <f t="shared" si="55"/>
        <v>-308</v>
      </c>
      <c r="S127" s="32">
        <f t="shared" si="61"/>
        <v>300</v>
      </c>
      <c r="T127" s="33"/>
      <c r="U127" s="33"/>
      <c r="V127" s="33"/>
      <c r="W127" s="33"/>
      <c r="X127" s="33"/>
      <c r="Y127" s="33"/>
      <c r="Z127" s="33"/>
      <c r="AA127" s="32">
        <f t="shared" si="56"/>
        <v>300</v>
      </c>
      <c r="AB127" s="33"/>
      <c r="AC127" s="32">
        <f t="shared" si="58"/>
        <v>-8</v>
      </c>
      <c r="AD127" s="32">
        <f t="shared" si="59"/>
        <v>300</v>
      </c>
      <c r="AE127" s="33"/>
      <c r="AF127" s="33"/>
      <c r="AG127" s="33"/>
      <c r="AH127" s="33"/>
      <c r="AI127" s="33"/>
      <c r="AJ127" s="33"/>
      <c r="AK127" s="33"/>
      <c r="AL127" s="32">
        <f t="shared" si="57"/>
        <v>300</v>
      </c>
      <c r="AM127" s="33">
        <v>492</v>
      </c>
      <c r="AN127" s="32">
        <f t="shared" si="47"/>
        <v>-200</v>
      </c>
      <c r="AO127" s="32">
        <f t="shared" si="48"/>
        <v>300</v>
      </c>
      <c r="AP127" s="33"/>
      <c r="AQ127" s="33"/>
      <c r="AR127" s="33"/>
      <c r="AS127" s="33"/>
      <c r="AT127" s="33"/>
      <c r="AU127" s="33"/>
      <c r="AV127" s="33"/>
      <c r="AW127" s="32">
        <f t="shared" si="60"/>
        <v>300</v>
      </c>
      <c r="AX127" s="33">
        <v>100</v>
      </c>
      <c r="AY127" s="33">
        <f t="shared" si="49"/>
        <v>0</v>
      </c>
      <c r="BB127" s="27" t="str">
        <f t="shared" si="37"/>
        <v/>
      </c>
    </row>
    <row r="128" spans="1:54">
      <c r="A128" s="31">
        <v>126</v>
      </c>
      <c r="B128" s="5" t="s">
        <v>278</v>
      </c>
      <c r="C128" s="6" t="s">
        <v>10</v>
      </c>
      <c r="D128" s="7">
        <v>70</v>
      </c>
      <c r="E128" s="14" t="s">
        <v>280</v>
      </c>
      <c r="F128" s="7">
        <v>90</v>
      </c>
      <c r="G128" s="32">
        <v>0</v>
      </c>
      <c r="H128" s="32">
        <f>F128*3</f>
        <v>270</v>
      </c>
      <c r="I128" s="33"/>
      <c r="J128" s="33"/>
      <c r="K128" s="33"/>
      <c r="L128" s="33"/>
      <c r="M128" s="33"/>
      <c r="N128" s="33"/>
      <c r="O128" s="33"/>
      <c r="P128" s="32">
        <f t="shared" si="54"/>
        <v>270</v>
      </c>
      <c r="Q128" s="33">
        <v>270</v>
      </c>
      <c r="R128" s="32">
        <f t="shared" si="55"/>
        <v>0</v>
      </c>
      <c r="S128" s="32">
        <f t="shared" si="61"/>
        <v>270</v>
      </c>
      <c r="T128" s="33"/>
      <c r="U128" s="33"/>
      <c r="V128" s="33"/>
      <c r="W128" s="33"/>
      <c r="X128" s="33"/>
      <c r="Y128" s="33"/>
      <c r="Z128" s="33"/>
      <c r="AA128" s="32">
        <f t="shared" si="56"/>
        <v>270</v>
      </c>
      <c r="AB128" s="33"/>
      <c r="AC128" s="32">
        <f t="shared" si="58"/>
        <v>270</v>
      </c>
      <c r="AD128" s="32">
        <f t="shared" si="59"/>
        <v>270</v>
      </c>
      <c r="AE128" s="33"/>
      <c r="AF128" s="33"/>
      <c r="AG128" s="33"/>
      <c r="AH128" s="33"/>
      <c r="AI128" s="33"/>
      <c r="AJ128" s="33"/>
      <c r="AK128" s="33"/>
      <c r="AL128" s="32">
        <f t="shared" si="57"/>
        <v>270</v>
      </c>
      <c r="AM128" s="33"/>
      <c r="AN128" s="32">
        <f t="shared" si="47"/>
        <v>540</v>
      </c>
      <c r="AO128" s="32">
        <f t="shared" si="48"/>
        <v>270</v>
      </c>
      <c r="AP128" s="33"/>
      <c r="AQ128" s="33"/>
      <c r="AR128" s="33"/>
      <c r="AS128" s="33"/>
      <c r="AT128" s="33"/>
      <c r="AU128" s="33"/>
      <c r="AV128" s="33"/>
      <c r="AW128" s="32">
        <f t="shared" si="60"/>
        <v>270</v>
      </c>
      <c r="AX128" s="33">
        <v>810</v>
      </c>
      <c r="AY128" s="33">
        <f t="shared" si="49"/>
        <v>0</v>
      </c>
      <c r="BB128" s="27" t="str">
        <f t="shared" si="37"/>
        <v/>
      </c>
    </row>
    <row r="129" spans="1:54">
      <c r="A129" s="31">
        <v>127</v>
      </c>
      <c r="B129" s="9" t="s">
        <v>281</v>
      </c>
      <c r="C129" s="6" t="s">
        <v>14</v>
      </c>
      <c r="D129" s="10">
        <v>70</v>
      </c>
      <c r="E129" s="14" t="s">
        <v>283</v>
      </c>
      <c r="F129" s="10">
        <v>95</v>
      </c>
      <c r="G129" s="32">
        <v>0</v>
      </c>
      <c r="H129" s="32">
        <f>F129*3</f>
        <v>285</v>
      </c>
      <c r="I129" s="33"/>
      <c r="J129" s="33"/>
      <c r="K129" s="33"/>
      <c r="L129" s="33"/>
      <c r="M129" s="33"/>
      <c r="N129" s="33"/>
      <c r="O129" s="33"/>
      <c r="P129" s="32">
        <f t="shared" si="54"/>
        <v>285</v>
      </c>
      <c r="Q129" s="33">
        <v>285</v>
      </c>
      <c r="R129" s="32">
        <f t="shared" si="55"/>
        <v>0</v>
      </c>
      <c r="S129" s="32">
        <f t="shared" si="61"/>
        <v>285</v>
      </c>
      <c r="T129" s="33"/>
      <c r="U129" s="33"/>
      <c r="V129" s="33"/>
      <c r="W129" s="33"/>
      <c r="X129" s="33"/>
      <c r="Y129" s="33"/>
      <c r="Z129" s="33"/>
      <c r="AA129" s="32">
        <f t="shared" si="56"/>
        <v>285</v>
      </c>
      <c r="AB129" s="33">
        <v>855</v>
      </c>
      <c r="AC129" s="32">
        <f t="shared" si="58"/>
        <v>-570</v>
      </c>
      <c r="AD129" s="32">
        <f t="shared" si="59"/>
        <v>285</v>
      </c>
      <c r="AE129" s="33"/>
      <c r="AF129" s="33"/>
      <c r="AG129" s="33"/>
      <c r="AH129" s="33"/>
      <c r="AI129" s="33"/>
      <c r="AJ129" s="33"/>
      <c r="AK129" s="33"/>
      <c r="AL129" s="32">
        <f t="shared" si="57"/>
        <v>285</v>
      </c>
      <c r="AM129" s="33"/>
      <c r="AN129" s="32">
        <f t="shared" si="47"/>
        <v>-285</v>
      </c>
      <c r="AO129" s="32">
        <f t="shared" si="48"/>
        <v>285</v>
      </c>
      <c r="AP129" s="33"/>
      <c r="AQ129" s="33"/>
      <c r="AR129" s="33"/>
      <c r="AS129" s="33"/>
      <c r="AT129" s="33"/>
      <c r="AU129" s="33"/>
      <c r="AV129" s="33"/>
      <c r="AW129" s="32">
        <f t="shared" si="60"/>
        <v>285</v>
      </c>
      <c r="AX129" s="33"/>
      <c r="AY129" s="33">
        <f t="shared" si="49"/>
        <v>0</v>
      </c>
      <c r="BB129" s="27" t="str">
        <f t="shared" si="37"/>
        <v/>
      </c>
    </row>
    <row r="130" spans="1:54">
      <c r="A130" s="31">
        <v>128</v>
      </c>
      <c r="B130" s="9" t="s">
        <v>284</v>
      </c>
      <c r="C130" s="6" t="s">
        <v>23</v>
      </c>
      <c r="D130" s="10">
        <v>85</v>
      </c>
      <c r="E130" s="14" t="s">
        <v>286</v>
      </c>
      <c r="F130" s="10">
        <v>115</v>
      </c>
      <c r="G130" s="32">
        <v>255</v>
      </c>
      <c r="H130" s="32">
        <f>F130*3</f>
        <v>345</v>
      </c>
      <c r="I130" s="33"/>
      <c r="J130" s="33"/>
      <c r="K130" s="33"/>
      <c r="L130" s="33"/>
      <c r="M130" s="33"/>
      <c r="N130" s="33"/>
      <c r="O130" s="33"/>
      <c r="P130" s="32">
        <f t="shared" si="54"/>
        <v>345</v>
      </c>
      <c r="Q130" s="33">
        <v>1635</v>
      </c>
      <c r="R130" s="32">
        <f t="shared" si="55"/>
        <v>-1035</v>
      </c>
      <c r="S130" s="32">
        <f t="shared" si="61"/>
        <v>345</v>
      </c>
      <c r="T130" s="33"/>
      <c r="U130" s="33">
        <v>50</v>
      </c>
      <c r="V130" s="33"/>
      <c r="W130" s="33"/>
      <c r="X130" s="33"/>
      <c r="Y130" s="33"/>
      <c r="Z130" s="33"/>
      <c r="AA130" s="32">
        <f t="shared" si="56"/>
        <v>395</v>
      </c>
      <c r="AB130" s="33"/>
      <c r="AC130" s="32">
        <f t="shared" si="58"/>
        <v>-640</v>
      </c>
      <c r="AD130" s="32">
        <f t="shared" si="59"/>
        <v>345</v>
      </c>
      <c r="AE130" s="33"/>
      <c r="AF130" s="33"/>
      <c r="AG130" s="33"/>
      <c r="AH130" s="33"/>
      <c r="AI130" s="33"/>
      <c r="AJ130" s="33"/>
      <c r="AK130" s="33"/>
      <c r="AL130" s="32">
        <f t="shared" si="57"/>
        <v>345</v>
      </c>
      <c r="AM130" s="33"/>
      <c r="AN130" s="32">
        <f t="shared" si="47"/>
        <v>-295</v>
      </c>
      <c r="AO130" s="32">
        <f t="shared" si="48"/>
        <v>345</v>
      </c>
      <c r="AP130" s="33"/>
      <c r="AQ130" s="33">
        <v>50</v>
      </c>
      <c r="AR130" s="33"/>
      <c r="AS130" s="33"/>
      <c r="AT130" s="33"/>
      <c r="AU130" s="33"/>
      <c r="AV130" s="33"/>
      <c r="AW130" s="32">
        <f t="shared" si="60"/>
        <v>395</v>
      </c>
      <c r="AX130" s="33"/>
      <c r="AY130" s="33">
        <f t="shared" si="49"/>
        <v>100</v>
      </c>
      <c r="BB130" s="27" t="str">
        <f t="shared" ref="BB130:BB193" si="62">IF(AY130&lt;=0,"","долги")</f>
        <v>долги</v>
      </c>
    </row>
    <row r="131" spans="1:54">
      <c r="A131" s="31">
        <v>129</v>
      </c>
      <c r="B131" s="9" t="s">
        <v>287</v>
      </c>
      <c r="C131" s="6" t="s">
        <v>23</v>
      </c>
      <c r="D131" s="10">
        <v>65</v>
      </c>
      <c r="E131" s="14" t="s">
        <v>289</v>
      </c>
      <c r="F131" s="10">
        <v>90</v>
      </c>
      <c r="G131" s="32">
        <v>100</v>
      </c>
      <c r="H131" s="32">
        <f>F131*3</f>
        <v>270</v>
      </c>
      <c r="I131" s="33"/>
      <c r="J131" s="33"/>
      <c r="K131" s="33"/>
      <c r="L131" s="33"/>
      <c r="M131" s="33"/>
      <c r="N131" s="33"/>
      <c r="O131" s="33"/>
      <c r="P131" s="32">
        <f t="shared" si="54"/>
        <v>270</v>
      </c>
      <c r="Q131" s="33"/>
      <c r="R131" s="32">
        <f t="shared" si="55"/>
        <v>370</v>
      </c>
      <c r="S131" s="32">
        <f t="shared" si="61"/>
        <v>270</v>
      </c>
      <c r="T131" s="33"/>
      <c r="U131" s="33"/>
      <c r="V131" s="33"/>
      <c r="W131" s="33"/>
      <c r="X131" s="33"/>
      <c r="Y131" s="33"/>
      <c r="Z131" s="33"/>
      <c r="AA131" s="32">
        <f t="shared" si="56"/>
        <v>270</v>
      </c>
      <c r="AB131" s="33"/>
      <c r="AC131" s="32">
        <f t="shared" si="58"/>
        <v>640</v>
      </c>
      <c r="AD131" s="32">
        <f t="shared" si="59"/>
        <v>270</v>
      </c>
      <c r="AE131" s="33"/>
      <c r="AF131" s="33"/>
      <c r="AG131" s="33"/>
      <c r="AH131" s="33"/>
      <c r="AI131" s="33"/>
      <c r="AJ131" s="33"/>
      <c r="AK131" s="33"/>
      <c r="AL131" s="32">
        <f t="shared" si="57"/>
        <v>270</v>
      </c>
      <c r="AM131" s="33"/>
      <c r="AN131" s="32">
        <f t="shared" si="47"/>
        <v>910</v>
      </c>
      <c r="AO131" s="32">
        <f t="shared" si="48"/>
        <v>270</v>
      </c>
      <c r="AP131" s="33"/>
      <c r="AQ131" s="33"/>
      <c r="AR131" s="33"/>
      <c r="AS131" s="33"/>
      <c r="AT131" s="33"/>
      <c r="AU131" s="33"/>
      <c r="AV131" s="33"/>
      <c r="AW131" s="32">
        <f t="shared" si="60"/>
        <v>270</v>
      </c>
      <c r="AX131" s="33">
        <v>1100</v>
      </c>
      <c r="AY131" s="33">
        <f t="shared" si="49"/>
        <v>80</v>
      </c>
      <c r="BB131" s="27" t="str">
        <f t="shared" si="62"/>
        <v>долги</v>
      </c>
    </row>
    <row r="132" spans="1:54">
      <c r="A132" s="31">
        <v>130</v>
      </c>
      <c r="B132" s="9" t="s">
        <v>290</v>
      </c>
      <c r="C132" s="6" t="s">
        <v>23</v>
      </c>
      <c r="D132" s="10">
        <v>85</v>
      </c>
      <c r="E132" s="14" t="s">
        <v>292</v>
      </c>
      <c r="F132" s="10">
        <v>105</v>
      </c>
      <c r="G132" s="32">
        <v>0</v>
      </c>
      <c r="H132" s="32">
        <f>F132*3</f>
        <v>315</v>
      </c>
      <c r="I132" s="33"/>
      <c r="J132" s="33"/>
      <c r="K132" s="33"/>
      <c r="L132" s="33"/>
      <c r="M132" s="33"/>
      <c r="N132" s="33"/>
      <c r="O132" s="33"/>
      <c r="P132" s="32">
        <f t="shared" si="54"/>
        <v>315</v>
      </c>
      <c r="Q132" s="33">
        <v>315</v>
      </c>
      <c r="R132" s="32">
        <f t="shared" si="55"/>
        <v>0</v>
      </c>
      <c r="S132" s="32">
        <f t="shared" si="61"/>
        <v>315</v>
      </c>
      <c r="T132" s="33"/>
      <c r="U132" s="33"/>
      <c r="V132" s="33"/>
      <c r="W132" s="33"/>
      <c r="X132" s="33"/>
      <c r="Y132" s="33"/>
      <c r="Z132" s="33"/>
      <c r="AA132" s="32">
        <f t="shared" si="56"/>
        <v>315</v>
      </c>
      <c r="AB132" s="33">
        <v>315</v>
      </c>
      <c r="AC132" s="32">
        <f t="shared" si="58"/>
        <v>0</v>
      </c>
      <c r="AD132" s="32">
        <f t="shared" si="59"/>
        <v>315</v>
      </c>
      <c r="AE132" s="33"/>
      <c r="AF132" s="33"/>
      <c r="AG132" s="33"/>
      <c r="AH132" s="33"/>
      <c r="AI132" s="33"/>
      <c r="AJ132" s="33"/>
      <c r="AK132" s="33"/>
      <c r="AL132" s="32">
        <f t="shared" si="57"/>
        <v>315</v>
      </c>
      <c r="AM132" s="33">
        <v>315</v>
      </c>
      <c r="AN132" s="32">
        <f t="shared" si="47"/>
        <v>0</v>
      </c>
      <c r="AO132" s="32">
        <f t="shared" si="48"/>
        <v>315</v>
      </c>
      <c r="AP132" s="33"/>
      <c r="AQ132" s="33">
        <v>50</v>
      </c>
      <c r="AR132" s="33"/>
      <c r="AS132" s="33"/>
      <c r="AT132" s="33"/>
      <c r="AU132" s="33"/>
      <c r="AV132" s="33"/>
      <c r="AW132" s="32">
        <f t="shared" si="60"/>
        <v>365</v>
      </c>
      <c r="AX132" s="33">
        <v>315</v>
      </c>
      <c r="AY132" s="33">
        <f t="shared" si="49"/>
        <v>50</v>
      </c>
      <c r="BB132" s="27" t="str">
        <f t="shared" si="62"/>
        <v>долги</v>
      </c>
    </row>
    <row r="133" spans="1:54">
      <c r="A133" s="31">
        <v>131</v>
      </c>
      <c r="B133" s="9" t="s">
        <v>877</v>
      </c>
      <c r="C133" s="6" t="s">
        <v>23</v>
      </c>
      <c r="D133" s="10"/>
      <c r="E133" s="14" t="s">
        <v>878</v>
      </c>
      <c r="F133" s="10">
        <v>95</v>
      </c>
      <c r="G133" s="32">
        <v>0</v>
      </c>
      <c r="H133" s="32">
        <v>0</v>
      </c>
      <c r="I133" s="33"/>
      <c r="J133" s="33"/>
      <c r="K133" s="33"/>
      <c r="L133" s="33"/>
      <c r="M133" s="33"/>
      <c r="N133" s="33"/>
      <c r="O133" s="33"/>
      <c r="P133" s="32">
        <f t="shared" ref="P133:P164" si="63">SUM(H133:O133)</f>
        <v>0</v>
      </c>
      <c r="Q133" s="33"/>
      <c r="R133" s="32">
        <f t="shared" ref="R133:R164" si="64">G133+P133-Q133</f>
        <v>0</v>
      </c>
      <c r="S133" s="32">
        <v>175</v>
      </c>
      <c r="T133" s="33"/>
      <c r="U133" s="33"/>
      <c r="V133" s="33"/>
      <c r="W133" s="33"/>
      <c r="X133" s="33">
        <v>300</v>
      </c>
      <c r="Y133" s="33"/>
      <c r="Z133" s="33"/>
      <c r="AA133" s="32">
        <f t="shared" ref="AA133:AA164" si="65">SUM(S133:Z133)</f>
        <v>475</v>
      </c>
      <c r="AB133" s="33">
        <v>475</v>
      </c>
      <c r="AC133" s="32">
        <f t="shared" si="58"/>
        <v>0</v>
      </c>
      <c r="AD133" s="32">
        <f t="shared" si="59"/>
        <v>285</v>
      </c>
      <c r="AE133" s="33"/>
      <c r="AF133" s="33">
        <v>50</v>
      </c>
      <c r="AG133" s="33"/>
      <c r="AH133" s="33"/>
      <c r="AI133" s="33"/>
      <c r="AJ133" s="33"/>
      <c r="AK133" s="33">
        <v>104</v>
      </c>
      <c r="AL133" s="32">
        <f t="shared" ref="AL133:AL164" si="66">SUM(AD133:AK133)</f>
        <v>439</v>
      </c>
      <c r="AM133" s="33">
        <v>439</v>
      </c>
      <c r="AN133" s="32">
        <f t="shared" si="47"/>
        <v>0</v>
      </c>
      <c r="AO133" s="32">
        <f t="shared" si="48"/>
        <v>285</v>
      </c>
      <c r="AP133" s="33"/>
      <c r="AQ133" s="33"/>
      <c r="AR133" s="33"/>
      <c r="AS133" s="33"/>
      <c r="AT133" s="33"/>
      <c r="AU133" s="33"/>
      <c r="AV133" s="33"/>
      <c r="AW133" s="32">
        <f t="shared" si="60"/>
        <v>285</v>
      </c>
      <c r="AX133" s="33"/>
      <c r="AY133" s="33">
        <f t="shared" si="49"/>
        <v>285</v>
      </c>
      <c r="BB133" s="27" t="str">
        <f t="shared" si="62"/>
        <v>долги</v>
      </c>
    </row>
    <row r="134" spans="1:54">
      <c r="A134" s="31">
        <v>132</v>
      </c>
      <c r="B134" s="9" t="s">
        <v>293</v>
      </c>
      <c r="C134" s="6" t="s">
        <v>14</v>
      </c>
      <c r="D134" s="10">
        <v>90</v>
      </c>
      <c r="E134" s="14" t="s">
        <v>295</v>
      </c>
      <c r="F134" s="10">
        <v>125</v>
      </c>
      <c r="G134" s="32">
        <v>0</v>
      </c>
      <c r="H134" s="32">
        <f t="shared" ref="H134:H141" si="67">F134*3</f>
        <v>375</v>
      </c>
      <c r="I134" s="33"/>
      <c r="J134" s="33"/>
      <c r="K134" s="33"/>
      <c r="L134" s="33"/>
      <c r="M134" s="33"/>
      <c r="N134" s="33"/>
      <c r="O134" s="33"/>
      <c r="P134" s="32">
        <f t="shared" si="63"/>
        <v>375</v>
      </c>
      <c r="Q134" s="33">
        <v>375</v>
      </c>
      <c r="R134" s="32">
        <f t="shared" si="64"/>
        <v>0</v>
      </c>
      <c r="S134" s="32">
        <f t="shared" ref="S134:S141" si="68">F134*3</f>
        <v>375</v>
      </c>
      <c r="T134" s="33"/>
      <c r="U134" s="33"/>
      <c r="V134" s="33"/>
      <c r="W134" s="33"/>
      <c r="X134" s="33"/>
      <c r="Y134" s="33"/>
      <c r="Z134" s="33"/>
      <c r="AA134" s="32">
        <f t="shared" si="65"/>
        <v>375</v>
      </c>
      <c r="AB134" s="33">
        <v>375</v>
      </c>
      <c r="AC134" s="32">
        <f t="shared" si="58"/>
        <v>0</v>
      </c>
      <c r="AD134" s="32">
        <f t="shared" si="59"/>
        <v>375</v>
      </c>
      <c r="AE134" s="33"/>
      <c r="AF134" s="33"/>
      <c r="AG134" s="33"/>
      <c r="AH134" s="33"/>
      <c r="AI134" s="33"/>
      <c r="AJ134" s="33"/>
      <c r="AK134" s="33"/>
      <c r="AL134" s="32">
        <f t="shared" si="66"/>
        <v>375</v>
      </c>
      <c r="AM134" s="33">
        <v>375</v>
      </c>
      <c r="AN134" s="32">
        <f t="shared" si="47"/>
        <v>0</v>
      </c>
      <c r="AO134" s="32">
        <f t="shared" si="48"/>
        <v>375</v>
      </c>
      <c r="AP134" s="33">
        <v>50</v>
      </c>
      <c r="AQ134" s="33">
        <v>100</v>
      </c>
      <c r="AR134" s="33"/>
      <c r="AS134" s="33"/>
      <c r="AT134" s="33"/>
      <c r="AU134" s="33"/>
      <c r="AV134" s="33"/>
      <c r="AW134" s="32">
        <f t="shared" si="60"/>
        <v>525</v>
      </c>
      <c r="AX134" s="33">
        <v>475</v>
      </c>
      <c r="AY134" s="33">
        <f t="shared" si="49"/>
        <v>50</v>
      </c>
      <c r="BB134" s="27" t="str">
        <f t="shared" si="62"/>
        <v>долги</v>
      </c>
    </row>
    <row r="135" spans="1:54">
      <c r="A135" s="31">
        <v>133</v>
      </c>
      <c r="B135" s="5" t="s">
        <v>296</v>
      </c>
      <c r="C135" s="6" t="s">
        <v>10</v>
      </c>
      <c r="D135" s="7">
        <v>90</v>
      </c>
      <c r="E135" s="14" t="s">
        <v>298</v>
      </c>
      <c r="F135" s="7">
        <v>115</v>
      </c>
      <c r="G135" s="32">
        <v>0</v>
      </c>
      <c r="H135" s="32">
        <f t="shared" si="67"/>
        <v>345</v>
      </c>
      <c r="I135" s="33"/>
      <c r="J135" s="33"/>
      <c r="K135" s="33"/>
      <c r="L135" s="33"/>
      <c r="M135" s="33"/>
      <c r="N135" s="33"/>
      <c r="O135" s="33"/>
      <c r="P135" s="32">
        <f t="shared" si="63"/>
        <v>345</v>
      </c>
      <c r="Q135" s="33">
        <v>345</v>
      </c>
      <c r="R135" s="32">
        <f t="shared" si="64"/>
        <v>0</v>
      </c>
      <c r="S135" s="32">
        <f t="shared" si="68"/>
        <v>345</v>
      </c>
      <c r="T135" s="33">
        <v>100</v>
      </c>
      <c r="U135" s="33">
        <v>100</v>
      </c>
      <c r="V135" s="33"/>
      <c r="W135" s="33"/>
      <c r="X135" s="33"/>
      <c r="Y135" s="33"/>
      <c r="Z135" s="33"/>
      <c r="AA135" s="32">
        <f t="shared" si="65"/>
        <v>545</v>
      </c>
      <c r="AB135" s="33">
        <v>545</v>
      </c>
      <c r="AC135" s="32">
        <f t="shared" si="58"/>
        <v>0</v>
      </c>
      <c r="AD135" s="32">
        <f t="shared" si="59"/>
        <v>345</v>
      </c>
      <c r="AE135" s="33"/>
      <c r="AF135" s="33"/>
      <c r="AG135" s="33"/>
      <c r="AH135" s="33"/>
      <c r="AI135" s="33"/>
      <c r="AJ135" s="33"/>
      <c r="AK135" s="33"/>
      <c r="AL135" s="32">
        <f t="shared" si="66"/>
        <v>345</v>
      </c>
      <c r="AM135" s="33">
        <v>345</v>
      </c>
      <c r="AN135" s="32">
        <f t="shared" si="47"/>
        <v>0</v>
      </c>
      <c r="AO135" s="32">
        <f t="shared" si="48"/>
        <v>345</v>
      </c>
      <c r="AP135" s="33"/>
      <c r="AQ135" s="33"/>
      <c r="AR135" s="33"/>
      <c r="AS135" s="33"/>
      <c r="AT135" s="33"/>
      <c r="AU135" s="33"/>
      <c r="AV135" s="33"/>
      <c r="AW135" s="32">
        <f t="shared" si="60"/>
        <v>345</v>
      </c>
      <c r="AX135" s="33">
        <v>345</v>
      </c>
      <c r="AY135" s="33">
        <f t="shared" si="49"/>
        <v>0</v>
      </c>
      <c r="BB135" s="27" t="str">
        <f t="shared" si="62"/>
        <v/>
      </c>
    </row>
    <row r="136" spans="1:54">
      <c r="A136" s="31">
        <v>134</v>
      </c>
      <c r="B136" s="5" t="s">
        <v>299</v>
      </c>
      <c r="C136" s="6" t="s">
        <v>10</v>
      </c>
      <c r="D136" s="7">
        <v>90</v>
      </c>
      <c r="E136" s="14" t="s">
        <v>12</v>
      </c>
      <c r="F136" s="7">
        <v>90</v>
      </c>
      <c r="G136" s="32">
        <v>0</v>
      </c>
      <c r="H136" s="32">
        <f t="shared" si="67"/>
        <v>270</v>
      </c>
      <c r="I136" s="33"/>
      <c r="J136" s="33"/>
      <c r="K136" s="33"/>
      <c r="L136" s="33"/>
      <c r="M136" s="33"/>
      <c r="N136" s="33"/>
      <c r="O136" s="33"/>
      <c r="P136" s="32">
        <f t="shared" si="63"/>
        <v>270</v>
      </c>
      <c r="Q136" s="33">
        <v>270</v>
      </c>
      <c r="R136" s="32">
        <f t="shared" si="64"/>
        <v>0</v>
      </c>
      <c r="S136" s="32">
        <f t="shared" si="68"/>
        <v>270</v>
      </c>
      <c r="T136" s="33"/>
      <c r="U136" s="33"/>
      <c r="V136" s="33"/>
      <c r="W136" s="33"/>
      <c r="X136" s="33"/>
      <c r="Y136" s="33"/>
      <c r="Z136" s="33"/>
      <c r="AA136" s="32">
        <f t="shared" si="65"/>
        <v>270</v>
      </c>
      <c r="AB136" s="33">
        <v>270</v>
      </c>
      <c r="AC136" s="32">
        <f t="shared" ref="AC136:AC167" si="69">R136+AA136-AB136</f>
        <v>0</v>
      </c>
      <c r="AD136" s="32">
        <f t="shared" si="59"/>
        <v>270</v>
      </c>
      <c r="AE136" s="33"/>
      <c r="AF136" s="33"/>
      <c r="AG136" s="33"/>
      <c r="AH136" s="33"/>
      <c r="AI136" s="33"/>
      <c r="AJ136" s="33"/>
      <c r="AK136" s="33"/>
      <c r="AL136" s="32">
        <f t="shared" si="66"/>
        <v>270</v>
      </c>
      <c r="AM136" s="33">
        <v>270</v>
      </c>
      <c r="AN136" s="32">
        <f t="shared" si="47"/>
        <v>0</v>
      </c>
      <c r="AO136" s="32">
        <f t="shared" si="48"/>
        <v>270</v>
      </c>
      <c r="AP136" s="33"/>
      <c r="AQ136" s="33"/>
      <c r="AR136" s="33"/>
      <c r="AS136" s="33"/>
      <c r="AT136" s="33"/>
      <c r="AU136" s="33"/>
      <c r="AV136" s="33"/>
      <c r="AW136" s="32">
        <f t="shared" si="60"/>
        <v>270</v>
      </c>
      <c r="AX136" s="33">
        <v>275</v>
      </c>
      <c r="AY136" s="33">
        <f t="shared" si="49"/>
        <v>-5</v>
      </c>
      <c r="BB136" s="27" t="str">
        <f t="shared" si="62"/>
        <v/>
      </c>
    </row>
    <row r="137" spans="1:54">
      <c r="A137" s="31">
        <v>135</v>
      </c>
      <c r="B137" s="9" t="s">
        <v>301</v>
      </c>
      <c r="C137" s="6" t="s">
        <v>23</v>
      </c>
      <c r="D137" s="10">
        <v>80</v>
      </c>
      <c r="E137" s="14" t="s">
        <v>303</v>
      </c>
      <c r="F137" s="10">
        <v>115</v>
      </c>
      <c r="G137" s="32">
        <v>0</v>
      </c>
      <c r="H137" s="32">
        <f t="shared" si="67"/>
        <v>345</v>
      </c>
      <c r="I137" s="33"/>
      <c r="J137" s="33"/>
      <c r="K137" s="33"/>
      <c r="L137" s="33"/>
      <c r="M137" s="33"/>
      <c r="N137" s="33"/>
      <c r="O137" s="33"/>
      <c r="P137" s="32">
        <f t="shared" si="63"/>
        <v>345</v>
      </c>
      <c r="Q137" s="33">
        <v>345</v>
      </c>
      <c r="R137" s="32">
        <f t="shared" si="64"/>
        <v>0</v>
      </c>
      <c r="S137" s="32">
        <f t="shared" si="68"/>
        <v>345</v>
      </c>
      <c r="T137" s="33"/>
      <c r="U137" s="33"/>
      <c r="V137" s="33"/>
      <c r="W137" s="33"/>
      <c r="X137" s="33"/>
      <c r="Y137" s="33"/>
      <c r="Z137" s="33"/>
      <c r="AA137" s="32">
        <f t="shared" si="65"/>
        <v>345</v>
      </c>
      <c r="AB137" s="33">
        <v>345</v>
      </c>
      <c r="AC137" s="32">
        <f t="shared" si="69"/>
        <v>0</v>
      </c>
      <c r="AD137" s="32">
        <f t="shared" si="59"/>
        <v>345</v>
      </c>
      <c r="AE137" s="33"/>
      <c r="AF137" s="33"/>
      <c r="AG137" s="33"/>
      <c r="AH137" s="33"/>
      <c r="AI137" s="33"/>
      <c r="AJ137" s="33"/>
      <c r="AK137" s="33"/>
      <c r="AL137" s="32">
        <f t="shared" si="66"/>
        <v>345</v>
      </c>
      <c r="AM137" s="33">
        <v>690</v>
      </c>
      <c r="AN137" s="32">
        <f t="shared" si="47"/>
        <v>-345</v>
      </c>
      <c r="AO137" s="32">
        <f t="shared" si="48"/>
        <v>345</v>
      </c>
      <c r="AP137" s="33"/>
      <c r="AQ137" s="33"/>
      <c r="AR137" s="33"/>
      <c r="AS137" s="33"/>
      <c r="AT137" s="33"/>
      <c r="AU137" s="33"/>
      <c r="AV137" s="33"/>
      <c r="AW137" s="32">
        <f t="shared" si="60"/>
        <v>345</v>
      </c>
      <c r="AX137" s="33"/>
      <c r="AY137" s="33">
        <f t="shared" si="49"/>
        <v>0</v>
      </c>
      <c r="BB137" s="27" t="str">
        <f t="shared" si="62"/>
        <v/>
      </c>
    </row>
    <row r="138" spans="1:54">
      <c r="A138" s="31">
        <v>136</v>
      </c>
      <c r="B138" s="9" t="s">
        <v>1019</v>
      </c>
      <c r="C138" s="6" t="s">
        <v>14</v>
      </c>
      <c r="D138" s="10">
        <v>155</v>
      </c>
      <c r="E138" s="14" t="s">
        <v>894</v>
      </c>
      <c r="F138" s="10">
        <v>175</v>
      </c>
      <c r="G138" s="32">
        <v>980</v>
      </c>
      <c r="H138" s="32">
        <f t="shared" si="67"/>
        <v>525</v>
      </c>
      <c r="I138" s="33">
        <v>50</v>
      </c>
      <c r="J138" s="33"/>
      <c r="K138" s="33"/>
      <c r="L138" s="33"/>
      <c r="M138" s="33"/>
      <c r="N138" s="33"/>
      <c r="O138" s="33"/>
      <c r="P138" s="32">
        <f t="shared" si="63"/>
        <v>575</v>
      </c>
      <c r="Q138" s="33">
        <v>2080</v>
      </c>
      <c r="R138" s="32">
        <f t="shared" si="64"/>
        <v>-525</v>
      </c>
      <c r="S138" s="32">
        <f t="shared" si="68"/>
        <v>525</v>
      </c>
      <c r="T138" s="33"/>
      <c r="U138" s="33"/>
      <c r="V138" s="33"/>
      <c r="W138" s="33"/>
      <c r="X138" s="33"/>
      <c r="Y138" s="33"/>
      <c r="Z138" s="33"/>
      <c r="AA138" s="32">
        <f t="shared" si="65"/>
        <v>525</v>
      </c>
      <c r="AB138" s="33">
        <v>525</v>
      </c>
      <c r="AC138" s="32">
        <f t="shared" si="69"/>
        <v>-525</v>
      </c>
      <c r="AD138" s="32">
        <f t="shared" si="59"/>
        <v>525</v>
      </c>
      <c r="AE138" s="33"/>
      <c r="AF138" s="33"/>
      <c r="AG138" s="33"/>
      <c r="AH138" s="33"/>
      <c r="AI138" s="33"/>
      <c r="AJ138" s="33"/>
      <c r="AK138" s="33"/>
      <c r="AL138" s="32">
        <f t="shared" si="66"/>
        <v>525</v>
      </c>
      <c r="AM138" s="33"/>
      <c r="AN138" s="32">
        <f t="shared" si="47"/>
        <v>0</v>
      </c>
      <c r="AO138" s="32">
        <f t="shared" si="48"/>
        <v>525</v>
      </c>
      <c r="AP138" s="33"/>
      <c r="AQ138" s="33"/>
      <c r="AR138" s="33"/>
      <c r="AS138" s="33"/>
      <c r="AT138" s="33"/>
      <c r="AU138" s="33"/>
      <c r="AV138" s="33"/>
      <c r="AW138" s="32">
        <f t="shared" si="60"/>
        <v>525</v>
      </c>
      <c r="AX138" s="33">
        <v>525</v>
      </c>
      <c r="AY138" s="33">
        <f t="shared" si="49"/>
        <v>0</v>
      </c>
      <c r="BB138" s="27" t="str">
        <f t="shared" si="62"/>
        <v/>
      </c>
    </row>
    <row r="139" spans="1:54">
      <c r="A139" s="31">
        <v>137</v>
      </c>
      <c r="B139" s="9" t="s">
        <v>304</v>
      </c>
      <c r="C139" s="6" t="s">
        <v>23</v>
      </c>
      <c r="D139" s="10">
        <v>50</v>
      </c>
      <c r="E139" s="14" t="s">
        <v>305</v>
      </c>
      <c r="F139" s="10">
        <v>50</v>
      </c>
      <c r="G139" s="41">
        <v>1650</v>
      </c>
      <c r="H139" s="41">
        <f t="shared" si="67"/>
        <v>150</v>
      </c>
      <c r="I139" s="39"/>
      <c r="J139" s="39"/>
      <c r="K139" s="39"/>
      <c r="L139" s="39"/>
      <c r="M139" s="39"/>
      <c r="N139" s="39"/>
      <c r="O139" s="39"/>
      <c r="P139" s="41">
        <f t="shared" si="63"/>
        <v>150</v>
      </c>
      <c r="Q139" s="39">
        <v>2250</v>
      </c>
      <c r="R139" s="41">
        <f t="shared" si="64"/>
        <v>-450</v>
      </c>
      <c r="S139" s="41">
        <f t="shared" si="68"/>
        <v>150</v>
      </c>
      <c r="T139" s="39"/>
      <c r="U139" s="39"/>
      <c r="V139" s="39"/>
      <c r="W139" s="39"/>
      <c r="X139" s="39"/>
      <c r="Y139" s="39"/>
      <c r="Z139" s="39"/>
      <c r="AA139" s="41">
        <f t="shared" si="65"/>
        <v>150</v>
      </c>
      <c r="AB139" s="39"/>
      <c r="AC139" s="41">
        <f t="shared" si="69"/>
        <v>-300</v>
      </c>
      <c r="AD139" s="41">
        <f t="shared" si="59"/>
        <v>150</v>
      </c>
      <c r="AE139" s="39"/>
      <c r="AF139" s="39"/>
      <c r="AG139" s="39"/>
      <c r="AH139" s="39"/>
      <c r="AI139" s="39"/>
      <c r="AJ139" s="39"/>
      <c r="AK139" s="39"/>
      <c r="AL139" s="41">
        <f t="shared" si="66"/>
        <v>150</v>
      </c>
      <c r="AM139" s="39"/>
      <c r="AN139" s="41">
        <f t="shared" si="47"/>
        <v>-150</v>
      </c>
      <c r="AO139" s="41">
        <f t="shared" si="48"/>
        <v>150</v>
      </c>
      <c r="AP139" s="39"/>
      <c r="AQ139" s="39"/>
      <c r="AR139" s="39"/>
      <c r="AS139" s="39"/>
      <c r="AT139" s="39"/>
      <c r="AU139" s="39"/>
      <c r="AV139" s="39"/>
      <c r="AW139" s="41">
        <f t="shared" si="60"/>
        <v>150</v>
      </c>
      <c r="AX139" s="39"/>
      <c r="AY139" s="39">
        <f t="shared" si="49"/>
        <v>0</v>
      </c>
      <c r="BB139" s="27" t="str">
        <f t="shared" si="62"/>
        <v/>
      </c>
    </row>
    <row r="140" spans="1:54">
      <c r="A140" s="31">
        <v>138</v>
      </c>
      <c r="B140" s="9" t="s">
        <v>306</v>
      </c>
      <c r="C140" s="6" t="s">
        <v>23</v>
      </c>
      <c r="D140" s="10">
        <v>50</v>
      </c>
      <c r="E140" s="14" t="s">
        <v>12</v>
      </c>
      <c r="F140" s="10">
        <v>50</v>
      </c>
      <c r="G140" s="32">
        <v>0</v>
      </c>
      <c r="H140" s="32">
        <f t="shared" si="67"/>
        <v>150</v>
      </c>
      <c r="I140" s="33"/>
      <c r="J140" s="33"/>
      <c r="K140" s="33"/>
      <c r="L140" s="33"/>
      <c r="M140" s="33"/>
      <c r="N140" s="33"/>
      <c r="O140" s="33"/>
      <c r="P140" s="32">
        <f t="shared" si="63"/>
        <v>150</v>
      </c>
      <c r="Q140" s="33"/>
      <c r="R140" s="32">
        <f t="shared" si="64"/>
        <v>150</v>
      </c>
      <c r="S140" s="32">
        <f t="shared" si="68"/>
        <v>150</v>
      </c>
      <c r="T140" s="33"/>
      <c r="U140" s="33"/>
      <c r="V140" s="33"/>
      <c r="W140" s="33"/>
      <c r="X140" s="33"/>
      <c r="Y140" s="33"/>
      <c r="Z140" s="33"/>
      <c r="AA140" s="32">
        <f t="shared" si="65"/>
        <v>150</v>
      </c>
      <c r="AB140" s="33">
        <v>600</v>
      </c>
      <c r="AC140" s="32">
        <f t="shared" si="69"/>
        <v>-300</v>
      </c>
      <c r="AD140" s="32">
        <f t="shared" si="59"/>
        <v>150</v>
      </c>
      <c r="AE140" s="33"/>
      <c r="AF140" s="33"/>
      <c r="AG140" s="33"/>
      <c r="AH140" s="33"/>
      <c r="AI140" s="33"/>
      <c r="AJ140" s="33"/>
      <c r="AK140" s="33"/>
      <c r="AL140" s="32">
        <f t="shared" si="66"/>
        <v>150</v>
      </c>
      <c r="AM140" s="33"/>
      <c r="AN140" s="32">
        <f t="shared" si="47"/>
        <v>-150</v>
      </c>
      <c r="AO140" s="32">
        <f t="shared" si="48"/>
        <v>150</v>
      </c>
      <c r="AP140" s="33"/>
      <c r="AQ140" s="33"/>
      <c r="AR140" s="33"/>
      <c r="AS140" s="33"/>
      <c r="AT140" s="33"/>
      <c r="AU140" s="33"/>
      <c r="AV140" s="33"/>
      <c r="AW140" s="32">
        <f t="shared" si="60"/>
        <v>150</v>
      </c>
      <c r="AX140" s="33"/>
      <c r="AY140" s="33">
        <f t="shared" si="49"/>
        <v>0</v>
      </c>
      <c r="BB140" s="27" t="str">
        <f t="shared" si="62"/>
        <v/>
      </c>
    </row>
    <row r="141" spans="1:54">
      <c r="A141" s="31">
        <v>139</v>
      </c>
      <c r="B141" s="5" t="s">
        <v>308</v>
      </c>
      <c r="C141" s="6" t="s">
        <v>10</v>
      </c>
      <c r="D141" s="7">
        <v>85</v>
      </c>
      <c r="E141" s="14" t="s">
        <v>310</v>
      </c>
      <c r="F141" s="7">
        <v>105</v>
      </c>
      <c r="G141" s="32">
        <v>0</v>
      </c>
      <c r="H141" s="32">
        <f t="shared" si="67"/>
        <v>315</v>
      </c>
      <c r="I141" s="33"/>
      <c r="J141" s="33"/>
      <c r="K141" s="33"/>
      <c r="L141" s="33"/>
      <c r="M141" s="33"/>
      <c r="N141" s="33"/>
      <c r="O141" s="33"/>
      <c r="P141" s="32">
        <f t="shared" si="63"/>
        <v>315</v>
      </c>
      <c r="Q141" s="33">
        <v>315</v>
      </c>
      <c r="R141" s="32">
        <f t="shared" si="64"/>
        <v>0</v>
      </c>
      <c r="S141" s="32">
        <f t="shared" si="68"/>
        <v>315</v>
      </c>
      <c r="T141" s="33"/>
      <c r="U141" s="33"/>
      <c r="V141" s="33"/>
      <c r="W141" s="33"/>
      <c r="X141" s="33"/>
      <c r="Y141" s="33"/>
      <c r="Z141" s="33"/>
      <c r="AA141" s="32">
        <f t="shared" si="65"/>
        <v>315</v>
      </c>
      <c r="AB141" s="33">
        <v>315</v>
      </c>
      <c r="AC141" s="32">
        <f t="shared" si="69"/>
        <v>0</v>
      </c>
      <c r="AD141" s="32">
        <f t="shared" si="59"/>
        <v>315</v>
      </c>
      <c r="AE141" s="33"/>
      <c r="AF141" s="33"/>
      <c r="AG141" s="33"/>
      <c r="AH141" s="33"/>
      <c r="AI141" s="33"/>
      <c r="AJ141" s="33"/>
      <c r="AK141" s="33"/>
      <c r="AL141" s="32">
        <f t="shared" si="66"/>
        <v>315</v>
      </c>
      <c r="AM141" s="33">
        <v>315</v>
      </c>
      <c r="AN141" s="32">
        <f t="shared" si="47"/>
        <v>0</v>
      </c>
      <c r="AO141" s="32">
        <f t="shared" si="48"/>
        <v>315</v>
      </c>
      <c r="AP141" s="33"/>
      <c r="AQ141" s="33"/>
      <c r="AR141" s="33"/>
      <c r="AS141" s="33"/>
      <c r="AT141" s="33">
        <v>150</v>
      </c>
      <c r="AU141" s="33"/>
      <c r="AV141" s="33"/>
      <c r="AW141" s="32">
        <f t="shared" si="60"/>
        <v>465</v>
      </c>
      <c r="AX141" s="33">
        <v>465</v>
      </c>
      <c r="AY141" s="33">
        <f t="shared" si="49"/>
        <v>0</v>
      </c>
      <c r="BB141" s="27" t="str">
        <f t="shared" si="62"/>
        <v/>
      </c>
    </row>
    <row r="142" spans="1:54">
      <c r="A142" s="31">
        <v>140</v>
      </c>
      <c r="B142" s="9" t="s">
        <v>976</v>
      </c>
      <c r="C142" s="6" t="s">
        <v>14</v>
      </c>
      <c r="D142" s="10"/>
      <c r="E142" s="14" t="s">
        <v>890</v>
      </c>
      <c r="F142" s="10">
        <v>300</v>
      </c>
      <c r="G142" s="32">
        <v>0</v>
      </c>
      <c r="H142" s="32">
        <v>0</v>
      </c>
      <c r="I142" s="33"/>
      <c r="J142" s="33"/>
      <c r="K142" s="33"/>
      <c r="L142" s="33"/>
      <c r="M142" s="33"/>
      <c r="N142" s="33"/>
      <c r="O142" s="33"/>
      <c r="P142" s="32">
        <f t="shared" si="63"/>
        <v>0</v>
      </c>
      <c r="Q142" s="33"/>
      <c r="R142" s="32">
        <f t="shared" si="64"/>
        <v>0</v>
      </c>
      <c r="S142" s="32">
        <v>600</v>
      </c>
      <c r="T142" s="33">
        <v>50</v>
      </c>
      <c r="U142" s="33"/>
      <c r="V142" s="33"/>
      <c r="W142" s="33"/>
      <c r="X142" s="33"/>
      <c r="Y142" s="33"/>
      <c r="Z142" s="33"/>
      <c r="AA142" s="32">
        <f t="shared" si="65"/>
        <v>650</v>
      </c>
      <c r="AB142" s="33"/>
      <c r="AC142" s="32">
        <f t="shared" si="69"/>
        <v>650</v>
      </c>
      <c r="AD142" s="32">
        <f t="shared" si="59"/>
        <v>900</v>
      </c>
      <c r="AE142" s="33">
        <v>50</v>
      </c>
      <c r="AF142" s="33"/>
      <c r="AG142" s="33"/>
      <c r="AH142" s="33"/>
      <c r="AI142" s="33"/>
      <c r="AJ142" s="33"/>
      <c r="AK142" s="33">
        <v>2042</v>
      </c>
      <c r="AL142" s="32">
        <f t="shared" si="66"/>
        <v>2992</v>
      </c>
      <c r="AM142" s="33"/>
      <c r="AN142" s="32">
        <f t="shared" si="47"/>
        <v>3642</v>
      </c>
      <c r="AO142" s="32">
        <f t="shared" si="48"/>
        <v>900</v>
      </c>
      <c r="AP142" s="33"/>
      <c r="AQ142" s="33"/>
      <c r="AR142" s="33"/>
      <c r="AS142" s="33"/>
      <c r="AT142" s="33"/>
      <c r="AU142" s="33"/>
      <c r="AV142" s="33"/>
      <c r="AW142" s="32">
        <f t="shared" si="60"/>
        <v>900</v>
      </c>
      <c r="AX142" s="33"/>
      <c r="AY142" s="33">
        <f t="shared" si="49"/>
        <v>4542</v>
      </c>
      <c r="BB142" s="27" t="str">
        <f t="shared" si="62"/>
        <v>долги</v>
      </c>
    </row>
    <row r="143" spans="1:54">
      <c r="A143" s="31">
        <v>141</v>
      </c>
      <c r="B143" s="9" t="s">
        <v>311</v>
      </c>
      <c r="C143" s="6" t="s">
        <v>14</v>
      </c>
      <c r="D143" s="10">
        <v>145</v>
      </c>
      <c r="E143" s="14" t="s">
        <v>12</v>
      </c>
      <c r="F143" s="10">
        <v>145</v>
      </c>
      <c r="G143" s="32">
        <v>0</v>
      </c>
      <c r="H143" s="32">
        <f t="shared" ref="H143:H148" si="70">F143*3</f>
        <v>435</v>
      </c>
      <c r="I143" s="33"/>
      <c r="J143" s="33"/>
      <c r="K143" s="33"/>
      <c r="L143" s="33"/>
      <c r="M143" s="33"/>
      <c r="N143" s="33"/>
      <c r="O143" s="33"/>
      <c r="P143" s="32">
        <f t="shared" si="63"/>
        <v>435</v>
      </c>
      <c r="Q143" s="33">
        <v>870</v>
      </c>
      <c r="R143" s="32">
        <f t="shared" si="64"/>
        <v>-435</v>
      </c>
      <c r="S143" s="32">
        <f t="shared" ref="S143:S148" si="71">F143*3</f>
        <v>435</v>
      </c>
      <c r="T143" s="33"/>
      <c r="U143" s="33"/>
      <c r="V143" s="33"/>
      <c r="W143" s="33"/>
      <c r="X143" s="33"/>
      <c r="Y143" s="33"/>
      <c r="Z143" s="33"/>
      <c r="AA143" s="32">
        <f t="shared" si="65"/>
        <v>435</v>
      </c>
      <c r="AB143" s="33">
        <v>435</v>
      </c>
      <c r="AC143" s="32">
        <f t="shared" si="69"/>
        <v>-435</v>
      </c>
      <c r="AD143" s="32">
        <f t="shared" si="59"/>
        <v>435</v>
      </c>
      <c r="AE143" s="33"/>
      <c r="AF143" s="33"/>
      <c r="AG143" s="33"/>
      <c r="AH143" s="33"/>
      <c r="AI143" s="33"/>
      <c r="AJ143" s="33"/>
      <c r="AK143" s="33"/>
      <c r="AL143" s="32">
        <f t="shared" si="66"/>
        <v>435</v>
      </c>
      <c r="AM143" s="33"/>
      <c r="AN143" s="32">
        <f t="shared" si="47"/>
        <v>0</v>
      </c>
      <c r="AO143" s="32">
        <f t="shared" si="48"/>
        <v>435</v>
      </c>
      <c r="AP143" s="33"/>
      <c r="AQ143" s="33"/>
      <c r="AR143" s="33"/>
      <c r="AS143" s="33"/>
      <c r="AT143" s="33"/>
      <c r="AU143" s="33"/>
      <c r="AV143" s="33"/>
      <c r="AW143" s="32">
        <f t="shared" si="60"/>
        <v>435</v>
      </c>
      <c r="AX143" s="33"/>
      <c r="AY143" s="33">
        <f t="shared" si="49"/>
        <v>435</v>
      </c>
      <c r="BB143" s="27" t="str">
        <f t="shared" si="62"/>
        <v>долги</v>
      </c>
    </row>
    <row r="144" spans="1:54">
      <c r="A144" s="31">
        <v>142</v>
      </c>
      <c r="B144" s="5" t="s">
        <v>313</v>
      </c>
      <c r="C144" s="6" t="s">
        <v>10</v>
      </c>
      <c r="D144" s="7">
        <v>70</v>
      </c>
      <c r="E144" s="14" t="s">
        <v>315</v>
      </c>
      <c r="F144" s="7">
        <v>90</v>
      </c>
      <c r="G144" s="32">
        <v>0</v>
      </c>
      <c r="H144" s="32">
        <f t="shared" si="70"/>
        <v>270</v>
      </c>
      <c r="I144" s="33"/>
      <c r="J144" s="33">
        <v>50</v>
      </c>
      <c r="K144" s="33"/>
      <c r="L144" s="33"/>
      <c r="M144" s="33"/>
      <c r="N144" s="33"/>
      <c r="O144" s="33"/>
      <c r="P144" s="32">
        <f t="shared" si="63"/>
        <v>320</v>
      </c>
      <c r="Q144" s="33">
        <v>320</v>
      </c>
      <c r="R144" s="32">
        <f t="shared" si="64"/>
        <v>0</v>
      </c>
      <c r="S144" s="32">
        <f t="shared" si="71"/>
        <v>270</v>
      </c>
      <c r="T144" s="33"/>
      <c r="U144" s="33"/>
      <c r="V144" s="33"/>
      <c r="W144" s="33"/>
      <c r="X144" s="33"/>
      <c r="Y144" s="33"/>
      <c r="Z144" s="33"/>
      <c r="AA144" s="32">
        <f t="shared" si="65"/>
        <v>270</v>
      </c>
      <c r="AB144" s="33">
        <v>270</v>
      </c>
      <c r="AC144" s="32">
        <f t="shared" si="69"/>
        <v>0</v>
      </c>
      <c r="AD144" s="32">
        <f t="shared" si="59"/>
        <v>270</v>
      </c>
      <c r="AE144" s="33"/>
      <c r="AF144" s="33"/>
      <c r="AG144" s="33"/>
      <c r="AH144" s="33"/>
      <c r="AI144" s="33"/>
      <c r="AJ144" s="33"/>
      <c r="AK144" s="33"/>
      <c r="AL144" s="32">
        <f t="shared" si="66"/>
        <v>270</v>
      </c>
      <c r="AM144" s="33">
        <v>270</v>
      </c>
      <c r="AN144" s="32">
        <f t="shared" si="47"/>
        <v>0</v>
      </c>
      <c r="AO144" s="32">
        <f t="shared" si="48"/>
        <v>270</v>
      </c>
      <c r="AP144" s="33"/>
      <c r="AQ144" s="33"/>
      <c r="AR144" s="33"/>
      <c r="AS144" s="33"/>
      <c r="AT144" s="33"/>
      <c r="AU144" s="33"/>
      <c r="AV144" s="33"/>
      <c r="AW144" s="32">
        <f t="shared" si="60"/>
        <v>270</v>
      </c>
      <c r="AX144" s="33">
        <v>270</v>
      </c>
      <c r="AY144" s="33">
        <f t="shared" si="49"/>
        <v>0</v>
      </c>
      <c r="BB144" s="27" t="str">
        <f t="shared" si="62"/>
        <v/>
      </c>
    </row>
    <row r="145" spans="1:54">
      <c r="A145" s="31">
        <v>143</v>
      </c>
      <c r="B145" s="9" t="s">
        <v>316</v>
      </c>
      <c r="C145" s="6" t="s">
        <v>14</v>
      </c>
      <c r="D145" s="10">
        <v>50</v>
      </c>
      <c r="E145" s="14" t="s">
        <v>318</v>
      </c>
      <c r="F145" s="10">
        <v>60</v>
      </c>
      <c r="G145" s="32">
        <v>150</v>
      </c>
      <c r="H145" s="32">
        <f t="shared" si="70"/>
        <v>180</v>
      </c>
      <c r="I145" s="33"/>
      <c r="J145" s="33"/>
      <c r="K145" s="33"/>
      <c r="L145" s="33"/>
      <c r="M145" s="33"/>
      <c r="N145" s="33"/>
      <c r="O145" s="33"/>
      <c r="P145" s="32">
        <f t="shared" si="63"/>
        <v>180</v>
      </c>
      <c r="Q145" s="33">
        <v>330</v>
      </c>
      <c r="R145" s="32">
        <f t="shared" si="64"/>
        <v>0</v>
      </c>
      <c r="S145" s="32">
        <f t="shared" si="71"/>
        <v>180</v>
      </c>
      <c r="T145" s="33"/>
      <c r="U145" s="33"/>
      <c r="V145" s="33"/>
      <c r="W145" s="33"/>
      <c r="X145" s="33"/>
      <c r="Y145" s="33"/>
      <c r="Z145" s="33"/>
      <c r="AA145" s="32">
        <f t="shared" si="65"/>
        <v>180</v>
      </c>
      <c r="AB145" s="33"/>
      <c r="AC145" s="32">
        <f t="shared" si="69"/>
        <v>180</v>
      </c>
      <c r="AD145" s="32">
        <f t="shared" si="59"/>
        <v>180</v>
      </c>
      <c r="AE145" s="33"/>
      <c r="AF145" s="33"/>
      <c r="AG145" s="33"/>
      <c r="AH145" s="33"/>
      <c r="AI145" s="33"/>
      <c r="AJ145" s="33"/>
      <c r="AK145" s="33"/>
      <c r="AL145" s="32">
        <f t="shared" si="66"/>
        <v>180</v>
      </c>
      <c r="AM145" s="33">
        <v>540</v>
      </c>
      <c r="AN145" s="32">
        <f t="shared" si="47"/>
        <v>-180</v>
      </c>
      <c r="AO145" s="32">
        <f t="shared" si="48"/>
        <v>180</v>
      </c>
      <c r="AP145" s="33"/>
      <c r="AQ145" s="33">
        <v>100</v>
      </c>
      <c r="AR145" s="33"/>
      <c r="AS145" s="33"/>
      <c r="AT145" s="33"/>
      <c r="AU145" s="33"/>
      <c r="AV145" s="33"/>
      <c r="AW145" s="32">
        <f t="shared" si="60"/>
        <v>280</v>
      </c>
      <c r="AX145" s="33">
        <v>200</v>
      </c>
      <c r="AY145" s="33">
        <f t="shared" si="49"/>
        <v>-100</v>
      </c>
      <c r="BB145" s="27" t="str">
        <f t="shared" si="62"/>
        <v/>
      </c>
    </row>
    <row r="146" spans="1:54">
      <c r="A146" s="31">
        <v>144</v>
      </c>
      <c r="B146" s="9" t="s">
        <v>319</v>
      </c>
      <c r="C146" s="6" t="s">
        <v>14</v>
      </c>
      <c r="D146" s="10">
        <v>275</v>
      </c>
      <c r="E146" s="14" t="s">
        <v>12</v>
      </c>
      <c r="F146" s="10">
        <v>300</v>
      </c>
      <c r="G146" s="32">
        <v>0</v>
      </c>
      <c r="H146" s="32">
        <f t="shared" si="70"/>
        <v>900</v>
      </c>
      <c r="I146" s="33"/>
      <c r="J146" s="33"/>
      <c r="K146" s="33"/>
      <c r="L146" s="33"/>
      <c r="M146" s="33"/>
      <c r="N146" s="33"/>
      <c r="O146" s="33"/>
      <c r="P146" s="32">
        <f t="shared" si="63"/>
        <v>900</v>
      </c>
      <c r="Q146" s="33">
        <v>900</v>
      </c>
      <c r="R146" s="32">
        <f t="shared" si="64"/>
        <v>0</v>
      </c>
      <c r="S146" s="32">
        <f t="shared" si="71"/>
        <v>900</v>
      </c>
      <c r="T146" s="33">
        <v>50</v>
      </c>
      <c r="U146" s="33"/>
      <c r="V146" s="33"/>
      <c r="W146" s="33"/>
      <c r="X146" s="33"/>
      <c r="Y146" s="33"/>
      <c r="Z146" s="33"/>
      <c r="AA146" s="32">
        <f t="shared" si="65"/>
        <v>950</v>
      </c>
      <c r="AB146" s="33">
        <v>950</v>
      </c>
      <c r="AC146" s="32">
        <f t="shared" si="69"/>
        <v>0</v>
      </c>
      <c r="AD146" s="32">
        <f t="shared" si="59"/>
        <v>900</v>
      </c>
      <c r="AE146" s="33"/>
      <c r="AF146" s="33"/>
      <c r="AG146" s="33"/>
      <c r="AH146" s="33"/>
      <c r="AI146" s="33"/>
      <c r="AJ146" s="33"/>
      <c r="AK146" s="33"/>
      <c r="AL146" s="32">
        <f t="shared" si="66"/>
        <v>900</v>
      </c>
      <c r="AM146" s="33">
        <v>900</v>
      </c>
      <c r="AN146" s="32">
        <f t="shared" si="47"/>
        <v>0</v>
      </c>
      <c r="AO146" s="32">
        <f t="shared" si="48"/>
        <v>900</v>
      </c>
      <c r="AP146" s="33"/>
      <c r="AQ146" s="33"/>
      <c r="AR146" s="33"/>
      <c r="AS146" s="33"/>
      <c r="AT146" s="33"/>
      <c r="AU146" s="33"/>
      <c r="AV146" s="33"/>
      <c r="AW146" s="32">
        <f t="shared" si="60"/>
        <v>900</v>
      </c>
      <c r="AX146" s="33">
        <v>900</v>
      </c>
      <c r="AY146" s="33">
        <f t="shared" si="49"/>
        <v>0</v>
      </c>
      <c r="BB146" s="27" t="str">
        <f t="shared" si="62"/>
        <v/>
      </c>
    </row>
    <row r="147" spans="1:54">
      <c r="A147" s="31">
        <v>145</v>
      </c>
      <c r="B147" s="9" t="s">
        <v>321</v>
      </c>
      <c r="C147" s="6" t="s">
        <v>14</v>
      </c>
      <c r="D147" s="10">
        <v>40</v>
      </c>
      <c r="E147" s="14" t="s">
        <v>323</v>
      </c>
      <c r="F147" s="10">
        <v>60</v>
      </c>
      <c r="G147" s="32">
        <v>0</v>
      </c>
      <c r="H147" s="32">
        <f t="shared" si="70"/>
        <v>180</v>
      </c>
      <c r="I147" s="33"/>
      <c r="J147" s="33"/>
      <c r="K147" s="33"/>
      <c r="L147" s="33"/>
      <c r="M147" s="33"/>
      <c r="N147" s="33"/>
      <c r="O147" s="33"/>
      <c r="P147" s="32">
        <f t="shared" si="63"/>
        <v>180</v>
      </c>
      <c r="Q147" s="33">
        <v>360</v>
      </c>
      <c r="R147" s="32">
        <f t="shared" si="64"/>
        <v>-180</v>
      </c>
      <c r="S147" s="32">
        <f t="shared" si="71"/>
        <v>180</v>
      </c>
      <c r="T147" s="33"/>
      <c r="U147" s="33">
        <v>50</v>
      </c>
      <c r="V147" s="33"/>
      <c r="W147" s="33"/>
      <c r="X147" s="33"/>
      <c r="Y147" s="33"/>
      <c r="Z147" s="33"/>
      <c r="AA147" s="32">
        <f t="shared" si="65"/>
        <v>230</v>
      </c>
      <c r="AB147" s="33"/>
      <c r="AC147" s="32">
        <f t="shared" si="69"/>
        <v>50</v>
      </c>
      <c r="AD147" s="32">
        <f t="shared" si="59"/>
        <v>180</v>
      </c>
      <c r="AE147" s="33"/>
      <c r="AF147" s="33"/>
      <c r="AG147" s="33"/>
      <c r="AH147" s="33"/>
      <c r="AI147" s="33"/>
      <c r="AJ147" s="33"/>
      <c r="AK147" s="33"/>
      <c r="AL147" s="32">
        <f t="shared" si="66"/>
        <v>180</v>
      </c>
      <c r="AM147" s="33"/>
      <c r="AN147" s="32">
        <f t="shared" si="47"/>
        <v>230</v>
      </c>
      <c r="AO147" s="32">
        <f t="shared" si="48"/>
        <v>180</v>
      </c>
      <c r="AP147" s="33"/>
      <c r="AQ147" s="33"/>
      <c r="AR147" s="33"/>
      <c r="AS147" s="33"/>
      <c r="AT147" s="33"/>
      <c r="AU147" s="33"/>
      <c r="AV147" s="33"/>
      <c r="AW147" s="32">
        <f t="shared" si="60"/>
        <v>180</v>
      </c>
      <c r="AX147" s="33"/>
      <c r="AY147" s="33">
        <f t="shared" si="49"/>
        <v>410</v>
      </c>
      <c r="BB147" s="27" t="str">
        <f t="shared" si="62"/>
        <v>долги</v>
      </c>
    </row>
    <row r="148" spans="1:54">
      <c r="A148" s="31">
        <v>146</v>
      </c>
      <c r="B148" s="5" t="s">
        <v>999</v>
      </c>
      <c r="C148" s="6" t="s">
        <v>10</v>
      </c>
      <c r="D148" s="7">
        <v>95</v>
      </c>
      <c r="E148" s="14" t="s">
        <v>325</v>
      </c>
      <c r="F148" s="7">
        <v>110</v>
      </c>
      <c r="G148" s="32">
        <v>0</v>
      </c>
      <c r="H148" s="32">
        <f t="shared" si="70"/>
        <v>330</v>
      </c>
      <c r="I148" s="33"/>
      <c r="J148" s="33"/>
      <c r="K148" s="33"/>
      <c r="L148" s="33"/>
      <c r="M148" s="33"/>
      <c r="N148" s="33"/>
      <c r="O148" s="33"/>
      <c r="P148" s="32">
        <f t="shared" si="63"/>
        <v>330</v>
      </c>
      <c r="Q148" s="33"/>
      <c r="R148" s="32">
        <f t="shared" si="64"/>
        <v>330</v>
      </c>
      <c r="S148" s="32">
        <f t="shared" si="71"/>
        <v>330</v>
      </c>
      <c r="T148" s="33"/>
      <c r="U148" s="33"/>
      <c r="V148" s="33"/>
      <c r="W148" s="33"/>
      <c r="X148" s="33"/>
      <c r="Y148" s="33"/>
      <c r="Z148" s="33"/>
      <c r="AA148" s="32">
        <f t="shared" si="65"/>
        <v>330</v>
      </c>
      <c r="AB148" s="33">
        <v>330</v>
      </c>
      <c r="AC148" s="32">
        <f t="shared" si="69"/>
        <v>330</v>
      </c>
      <c r="AD148" s="32">
        <f t="shared" si="59"/>
        <v>330</v>
      </c>
      <c r="AE148" s="33"/>
      <c r="AF148" s="33"/>
      <c r="AG148" s="33"/>
      <c r="AH148" s="33"/>
      <c r="AI148" s="33"/>
      <c r="AJ148" s="33"/>
      <c r="AK148" s="33"/>
      <c r="AL148" s="32">
        <f t="shared" si="66"/>
        <v>330</v>
      </c>
      <c r="AM148" s="33">
        <v>660</v>
      </c>
      <c r="AN148" s="32">
        <f t="shared" ref="AN148:AN211" si="72">AC148+AL148-AM148</f>
        <v>0</v>
      </c>
      <c r="AO148" s="32">
        <f t="shared" ref="AO148:AO211" si="73">$F148*3</f>
        <v>330</v>
      </c>
      <c r="AP148" s="33"/>
      <c r="AQ148" s="33"/>
      <c r="AR148" s="33"/>
      <c r="AS148" s="33"/>
      <c r="AT148" s="33"/>
      <c r="AU148" s="33"/>
      <c r="AV148" s="33"/>
      <c r="AW148" s="32">
        <f t="shared" si="60"/>
        <v>330</v>
      </c>
      <c r="AX148" s="33"/>
      <c r="AY148" s="33">
        <f t="shared" ref="AY148:AY211" si="74">AN148+AW148-AX148</f>
        <v>330</v>
      </c>
      <c r="BB148" s="27" t="str">
        <f t="shared" si="62"/>
        <v>долги</v>
      </c>
    </row>
    <row r="149" spans="1:54">
      <c r="A149" s="31">
        <v>147</v>
      </c>
      <c r="B149" s="5" t="s">
        <v>977</v>
      </c>
      <c r="C149" s="6" t="s">
        <v>14</v>
      </c>
      <c r="D149" s="10"/>
      <c r="E149" s="14" t="s">
        <v>978</v>
      </c>
      <c r="F149" s="10">
        <v>160</v>
      </c>
      <c r="G149" s="32">
        <v>0</v>
      </c>
      <c r="H149" s="32">
        <v>0</v>
      </c>
      <c r="I149" s="33"/>
      <c r="J149" s="33"/>
      <c r="K149" s="33"/>
      <c r="L149" s="33"/>
      <c r="M149" s="33"/>
      <c r="N149" s="33"/>
      <c r="O149" s="33"/>
      <c r="P149" s="32">
        <f t="shared" si="63"/>
        <v>0</v>
      </c>
      <c r="Q149" s="33"/>
      <c r="R149" s="32">
        <f t="shared" si="64"/>
        <v>0</v>
      </c>
      <c r="S149" s="32">
        <v>0</v>
      </c>
      <c r="T149" s="33"/>
      <c r="U149" s="33"/>
      <c r="V149" s="33"/>
      <c r="W149" s="33"/>
      <c r="X149" s="33"/>
      <c r="Y149" s="33"/>
      <c r="Z149" s="33"/>
      <c r="AA149" s="32">
        <f t="shared" si="65"/>
        <v>0</v>
      </c>
      <c r="AB149" s="33"/>
      <c r="AC149" s="32">
        <f t="shared" si="69"/>
        <v>0</v>
      </c>
      <c r="AD149" s="32">
        <v>32</v>
      </c>
      <c r="AE149" s="33"/>
      <c r="AF149" s="33"/>
      <c r="AG149" s="33"/>
      <c r="AH149" s="33"/>
      <c r="AI149" s="33"/>
      <c r="AJ149" s="33"/>
      <c r="AK149" s="33">
        <v>192</v>
      </c>
      <c r="AL149" s="32">
        <f t="shared" si="66"/>
        <v>224</v>
      </c>
      <c r="AM149" s="33">
        <v>224</v>
      </c>
      <c r="AN149" s="32">
        <f t="shared" si="72"/>
        <v>0</v>
      </c>
      <c r="AO149" s="32">
        <f t="shared" si="73"/>
        <v>480</v>
      </c>
      <c r="AP149" s="33"/>
      <c r="AQ149" s="33"/>
      <c r="AR149" s="33"/>
      <c r="AS149" s="33"/>
      <c r="AT149" s="33"/>
      <c r="AU149" s="33"/>
      <c r="AV149" s="33"/>
      <c r="AW149" s="32">
        <f t="shared" si="60"/>
        <v>480</v>
      </c>
      <c r="AX149" s="33">
        <v>1290</v>
      </c>
      <c r="AY149" s="33">
        <f t="shared" si="74"/>
        <v>-810</v>
      </c>
      <c r="BB149" s="27" t="str">
        <f t="shared" si="62"/>
        <v/>
      </c>
    </row>
    <row r="150" spans="1:54">
      <c r="A150" s="31">
        <v>148</v>
      </c>
      <c r="B150" s="5" t="s">
        <v>326</v>
      </c>
      <c r="C150" s="6" t="s">
        <v>10</v>
      </c>
      <c r="D150" s="7">
        <v>50</v>
      </c>
      <c r="E150" s="14" t="s">
        <v>328</v>
      </c>
      <c r="F150" s="7">
        <v>70</v>
      </c>
      <c r="G150" s="32">
        <v>0</v>
      </c>
      <c r="H150" s="32">
        <f t="shared" ref="H150:H159" si="75">F150*3</f>
        <v>210</v>
      </c>
      <c r="I150" s="33"/>
      <c r="J150" s="33"/>
      <c r="K150" s="33"/>
      <c r="L150" s="33"/>
      <c r="M150" s="33"/>
      <c r="N150" s="33"/>
      <c r="O150" s="33"/>
      <c r="P150" s="32">
        <f t="shared" si="63"/>
        <v>210</v>
      </c>
      <c r="Q150" s="33"/>
      <c r="R150" s="32">
        <f t="shared" si="64"/>
        <v>210</v>
      </c>
      <c r="S150" s="32">
        <f t="shared" ref="S150:S159" si="76">F150*3</f>
        <v>210</v>
      </c>
      <c r="T150" s="33"/>
      <c r="U150" s="33"/>
      <c r="V150" s="33"/>
      <c r="W150" s="33"/>
      <c r="X150" s="33"/>
      <c r="Y150" s="33"/>
      <c r="Z150" s="33"/>
      <c r="AA150" s="32">
        <f t="shared" si="65"/>
        <v>210</v>
      </c>
      <c r="AB150" s="33"/>
      <c r="AC150" s="32">
        <f t="shared" si="69"/>
        <v>420</v>
      </c>
      <c r="AD150" s="32">
        <f t="shared" ref="AD150:AD181" si="77">$F150*3</f>
        <v>210</v>
      </c>
      <c r="AE150" s="33"/>
      <c r="AF150" s="33"/>
      <c r="AG150" s="33"/>
      <c r="AH150" s="33"/>
      <c r="AI150" s="33"/>
      <c r="AJ150" s="33"/>
      <c r="AK150" s="33"/>
      <c r="AL150" s="32">
        <f t="shared" si="66"/>
        <v>210</v>
      </c>
      <c r="AM150" s="33"/>
      <c r="AN150" s="32">
        <f t="shared" si="72"/>
        <v>630</v>
      </c>
      <c r="AO150" s="32">
        <f t="shared" si="73"/>
        <v>210</v>
      </c>
      <c r="AP150" s="33"/>
      <c r="AQ150" s="33"/>
      <c r="AR150" s="33"/>
      <c r="AS150" s="33"/>
      <c r="AT150" s="33"/>
      <c r="AU150" s="33"/>
      <c r="AV150" s="33"/>
      <c r="AW150" s="32">
        <f t="shared" si="60"/>
        <v>210</v>
      </c>
      <c r="AX150" s="33"/>
      <c r="AY150" s="33">
        <f t="shared" si="74"/>
        <v>840</v>
      </c>
      <c r="BB150" s="27" t="str">
        <f t="shared" si="62"/>
        <v>долги</v>
      </c>
    </row>
    <row r="151" spans="1:54">
      <c r="A151" s="31">
        <v>149</v>
      </c>
      <c r="B151" s="9" t="s">
        <v>329</v>
      </c>
      <c r="C151" s="6" t="s">
        <v>14</v>
      </c>
      <c r="D151" s="10">
        <v>275</v>
      </c>
      <c r="E151" s="14" t="s">
        <v>833</v>
      </c>
      <c r="F151" s="10">
        <v>300</v>
      </c>
      <c r="G151" s="32">
        <v>825</v>
      </c>
      <c r="H151" s="32">
        <f t="shared" si="75"/>
        <v>900</v>
      </c>
      <c r="I151" s="33"/>
      <c r="J151" s="33"/>
      <c r="K151" s="33"/>
      <c r="L151" s="33"/>
      <c r="M151" s="33"/>
      <c r="N151" s="33"/>
      <c r="O151" s="33"/>
      <c r="P151" s="32">
        <f t="shared" si="63"/>
        <v>900</v>
      </c>
      <c r="Q151" s="33">
        <v>1725</v>
      </c>
      <c r="R151" s="32">
        <f t="shared" si="64"/>
        <v>0</v>
      </c>
      <c r="S151" s="32">
        <f t="shared" si="76"/>
        <v>900</v>
      </c>
      <c r="T151" s="33"/>
      <c r="U151" s="33">
        <v>50</v>
      </c>
      <c r="V151" s="33"/>
      <c r="W151" s="33"/>
      <c r="X151" s="33"/>
      <c r="Y151" s="33"/>
      <c r="Z151" s="33">
        <v>100</v>
      </c>
      <c r="AA151" s="32">
        <f t="shared" si="65"/>
        <v>1050</v>
      </c>
      <c r="AB151" s="33">
        <v>1050</v>
      </c>
      <c r="AC151" s="32">
        <f t="shared" si="69"/>
        <v>0</v>
      </c>
      <c r="AD151" s="32">
        <f t="shared" si="77"/>
        <v>900</v>
      </c>
      <c r="AE151" s="33"/>
      <c r="AF151" s="33"/>
      <c r="AG151" s="33"/>
      <c r="AH151" s="33"/>
      <c r="AI151" s="33"/>
      <c r="AJ151" s="33"/>
      <c r="AK151" s="33"/>
      <c r="AL151" s="32">
        <f t="shared" si="66"/>
        <v>900</v>
      </c>
      <c r="AM151" s="33"/>
      <c r="AN151" s="32">
        <f t="shared" si="72"/>
        <v>900</v>
      </c>
      <c r="AO151" s="32">
        <f t="shared" si="73"/>
        <v>900</v>
      </c>
      <c r="AP151" s="33"/>
      <c r="AQ151" s="33"/>
      <c r="AR151" s="33"/>
      <c r="AS151" s="33"/>
      <c r="AT151" s="33"/>
      <c r="AU151" s="33"/>
      <c r="AV151" s="33"/>
      <c r="AW151" s="32">
        <f t="shared" si="60"/>
        <v>900</v>
      </c>
      <c r="AX151" s="33">
        <v>1800</v>
      </c>
      <c r="AY151" s="33">
        <f t="shared" si="74"/>
        <v>0</v>
      </c>
      <c r="BB151" s="27" t="str">
        <f t="shared" si="62"/>
        <v/>
      </c>
    </row>
    <row r="152" spans="1:54">
      <c r="A152" s="31">
        <v>150</v>
      </c>
      <c r="B152" s="5" t="s">
        <v>332</v>
      </c>
      <c r="C152" s="6" t="s">
        <v>10</v>
      </c>
      <c r="D152" s="7">
        <v>115</v>
      </c>
      <c r="E152" s="14" t="s">
        <v>41</v>
      </c>
      <c r="F152" s="7">
        <v>145</v>
      </c>
      <c r="G152" s="32">
        <v>0</v>
      </c>
      <c r="H152" s="32">
        <f t="shared" si="75"/>
        <v>435</v>
      </c>
      <c r="I152" s="33"/>
      <c r="J152" s="33"/>
      <c r="K152" s="33"/>
      <c r="L152" s="33"/>
      <c r="M152" s="33"/>
      <c r="N152" s="33"/>
      <c r="O152" s="33"/>
      <c r="P152" s="32">
        <f t="shared" si="63"/>
        <v>435</v>
      </c>
      <c r="Q152" s="33">
        <v>435</v>
      </c>
      <c r="R152" s="32">
        <f t="shared" si="64"/>
        <v>0</v>
      </c>
      <c r="S152" s="32">
        <f t="shared" si="76"/>
        <v>435</v>
      </c>
      <c r="T152" s="33">
        <v>50</v>
      </c>
      <c r="U152" s="33"/>
      <c r="V152" s="33"/>
      <c r="W152" s="33"/>
      <c r="X152" s="33"/>
      <c r="Y152" s="33"/>
      <c r="Z152" s="33"/>
      <c r="AA152" s="32">
        <f t="shared" si="65"/>
        <v>485</v>
      </c>
      <c r="AB152" s="33">
        <v>485</v>
      </c>
      <c r="AC152" s="32">
        <f t="shared" si="69"/>
        <v>0</v>
      </c>
      <c r="AD152" s="32">
        <f t="shared" si="77"/>
        <v>435</v>
      </c>
      <c r="AE152" s="33"/>
      <c r="AF152" s="33"/>
      <c r="AG152" s="33"/>
      <c r="AH152" s="33"/>
      <c r="AI152" s="33"/>
      <c r="AJ152" s="33"/>
      <c r="AK152" s="33"/>
      <c r="AL152" s="32">
        <f t="shared" si="66"/>
        <v>435</v>
      </c>
      <c r="AM152" s="33">
        <v>435</v>
      </c>
      <c r="AN152" s="32">
        <f t="shared" si="72"/>
        <v>0</v>
      </c>
      <c r="AO152" s="32">
        <f t="shared" si="73"/>
        <v>435</v>
      </c>
      <c r="AP152" s="33"/>
      <c r="AQ152" s="33"/>
      <c r="AR152" s="33"/>
      <c r="AS152" s="33"/>
      <c r="AT152" s="33"/>
      <c r="AU152" s="33"/>
      <c r="AV152" s="33"/>
      <c r="AW152" s="32">
        <f t="shared" si="60"/>
        <v>435</v>
      </c>
      <c r="AX152" s="33">
        <v>435</v>
      </c>
      <c r="AY152" s="33">
        <f t="shared" si="74"/>
        <v>0</v>
      </c>
      <c r="BB152" s="27" t="str">
        <f t="shared" si="62"/>
        <v/>
      </c>
    </row>
    <row r="153" spans="1:54">
      <c r="A153" s="31">
        <v>151</v>
      </c>
      <c r="B153" s="5" t="s">
        <v>333</v>
      </c>
      <c r="C153" s="6" t="s">
        <v>10</v>
      </c>
      <c r="D153" s="7">
        <v>125</v>
      </c>
      <c r="E153" s="14" t="s">
        <v>834</v>
      </c>
      <c r="F153" s="7">
        <v>155</v>
      </c>
      <c r="G153" s="32">
        <v>0</v>
      </c>
      <c r="H153" s="32">
        <f t="shared" si="75"/>
        <v>465</v>
      </c>
      <c r="I153" s="33"/>
      <c r="J153" s="33"/>
      <c r="K153" s="33"/>
      <c r="L153" s="33"/>
      <c r="M153" s="33"/>
      <c r="N153" s="33"/>
      <c r="O153" s="33"/>
      <c r="P153" s="32">
        <f t="shared" si="63"/>
        <v>465</v>
      </c>
      <c r="Q153" s="33"/>
      <c r="R153" s="32">
        <f t="shared" si="64"/>
        <v>465</v>
      </c>
      <c r="S153" s="32">
        <f t="shared" si="76"/>
        <v>465</v>
      </c>
      <c r="T153" s="33"/>
      <c r="U153" s="33"/>
      <c r="V153" s="33"/>
      <c r="W153" s="33"/>
      <c r="X153" s="33"/>
      <c r="Y153" s="33"/>
      <c r="Z153" s="33">
        <v>100</v>
      </c>
      <c r="AA153" s="32">
        <f t="shared" si="65"/>
        <v>565</v>
      </c>
      <c r="AB153" s="33">
        <v>1030</v>
      </c>
      <c r="AC153" s="32">
        <f t="shared" si="69"/>
        <v>0</v>
      </c>
      <c r="AD153" s="32">
        <f t="shared" si="77"/>
        <v>465</v>
      </c>
      <c r="AE153" s="33"/>
      <c r="AF153" s="33"/>
      <c r="AG153" s="33"/>
      <c r="AH153" s="33"/>
      <c r="AI153" s="33"/>
      <c r="AJ153" s="33"/>
      <c r="AK153" s="33"/>
      <c r="AL153" s="32">
        <f t="shared" si="66"/>
        <v>465</v>
      </c>
      <c r="AM153" s="33"/>
      <c r="AN153" s="32">
        <f t="shared" si="72"/>
        <v>465</v>
      </c>
      <c r="AO153" s="32">
        <f t="shared" si="73"/>
        <v>465</v>
      </c>
      <c r="AP153" s="33"/>
      <c r="AQ153" s="33"/>
      <c r="AR153" s="33"/>
      <c r="AS153" s="33"/>
      <c r="AT153" s="33"/>
      <c r="AU153" s="33"/>
      <c r="AV153" s="33"/>
      <c r="AW153" s="32">
        <f t="shared" si="60"/>
        <v>465</v>
      </c>
      <c r="AX153" s="33">
        <v>1860</v>
      </c>
      <c r="AY153" s="33">
        <f t="shared" si="74"/>
        <v>-930</v>
      </c>
      <c r="BB153" s="27" t="str">
        <f t="shared" si="62"/>
        <v/>
      </c>
    </row>
    <row r="154" spans="1:54">
      <c r="A154" s="31">
        <v>152</v>
      </c>
      <c r="B154" s="5" t="s">
        <v>335</v>
      </c>
      <c r="C154" s="6" t="s">
        <v>10</v>
      </c>
      <c r="D154" s="7">
        <v>115</v>
      </c>
      <c r="E154" s="14" t="s">
        <v>12</v>
      </c>
      <c r="F154" s="7">
        <v>115</v>
      </c>
      <c r="G154" s="32">
        <v>690</v>
      </c>
      <c r="H154" s="32">
        <f t="shared" si="75"/>
        <v>345</v>
      </c>
      <c r="I154" s="33"/>
      <c r="J154" s="33"/>
      <c r="K154" s="33"/>
      <c r="L154" s="33"/>
      <c r="M154" s="33"/>
      <c r="N154" s="33"/>
      <c r="O154" s="33"/>
      <c r="P154" s="32">
        <f t="shared" si="63"/>
        <v>345</v>
      </c>
      <c r="Q154" s="33"/>
      <c r="R154" s="32">
        <f t="shared" si="64"/>
        <v>1035</v>
      </c>
      <c r="S154" s="32">
        <f t="shared" si="76"/>
        <v>345</v>
      </c>
      <c r="T154" s="33"/>
      <c r="U154" s="33"/>
      <c r="V154" s="33"/>
      <c r="W154" s="33"/>
      <c r="X154" s="33"/>
      <c r="Y154" s="33"/>
      <c r="Z154" s="33"/>
      <c r="AA154" s="32">
        <f t="shared" si="65"/>
        <v>345</v>
      </c>
      <c r="AB154" s="33"/>
      <c r="AC154" s="32">
        <f t="shared" si="69"/>
        <v>1380</v>
      </c>
      <c r="AD154" s="32">
        <f t="shared" si="77"/>
        <v>345</v>
      </c>
      <c r="AE154" s="33"/>
      <c r="AF154" s="33"/>
      <c r="AG154" s="33"/>
      <c r="AH154" s="33"/>
      <c r="AI154" s="33"/>
      <c r="AJ154" s="33"/>
      <c r="AK154" s="33"/>
      <c r="AL154" s="32">
        <f t="shared" si="66"/>
        <v>345</v>
      </c>
      <c r="AM154" s="33"/>
      <c r="AN154" s="32">
        <f t="shared" si="72"/>
        <v>1725</v>
      </c>
      <c r="AO154" s="32">
        <f t="shared" si="73"/>
        <v>345</v>
      </c>
      <c r="AP154" s="33"/>
      <c r="AQ154" s="33"/>
      <c r="AR154" s="33"/>
      <c r="AS154" s="33"/>
      <c r="AT154" s="33"/>
      <c r="AU154" s="33"/>
      <c r="AV154" s="33"/>
      <c r="AW154" s="32">
        <f t="shared" si="60"/>
        <v>345</v>
      </c>
      <c r="AX154" s="33"/>
      <c r="AY154" s="33">
        <f t="shared" si="74"/>
        <v>2070</v>
      </c>
      <c r="BB154" s="27" t="str">
        <f t="shared" si="62"/>
        <v>долги</v>
      </c>
    </row>
    <row r="155" spans="1:54">
      <c r="A155" s="31">
        <v>153</v>
      </c>
      <c r="B155" s="5" t="s">
        <v>337</v>
      </c>
      <c r="C155" s="6" t="s">
        <v>10</v>
      </c>
      <c r="D155" s="7">
        <v>95</v>
      </c>
      <c r="E155" s="14" t="s">
        <v>339</v>
      </c>
      <c r="F155" s="7">
        <v>95</v>
      </c>
      <c r="G155" s="32">
        <v>0</v>
      </c>
      <c r="H155" s="32">
        <f t="shared" si="75"/>
        <v>285</v>
      </c>
      <c r="I155" s="33"/>
      <c r="J155" s="33"/>
      <c r="K155" s="33"/>
      <c r="L155" s="33"/>
      <c r="M155" s="33"/>
      <c r="N155" s="33"/>
      <c r="O155" s="33"/>
      <c r="P155" s="32">
        <f t="shared" si="63"/>
        <v>285</v>
      </c>
      <c r="Q155" s="33">
        <v>285</v>
      </c>
      <c r="R155" s="32">
        <f t="shared" si="64"/>
        <v>0</v>
      </c>
      <c r="S155" s="32">
        <f t="shared" si="76"/>
        <v>285</v>
      </c>
      <c r="T155" s="33"/>
      <c r="U155" s="33"/>
      <c r="V155" s="33"/>
      <c r="W155" s="33"/>
      <c r="X155" s="33"/>
      <c r="Y155" s="33"/>
      <c r="Z155" s="33"/>
      <c r="AA155" s="32">
        <f t="shared" si="65"/>
        <v>285</v>
      </c>
      <c r="AB155" s="33">
        <v>285</v>
      </c>
      <c r="AC155" s="32">
        <f t="shared" si="69"/>
        <v>0</v>
      </c>
      <c r="AD155" s="32">
        <f t="shared" si="77"/>
        <v>285</v>
      </c>
      <c r="AE155" s="33"/>
      <c r="AF155" s="33"/>
      <c r="AG155" s="33"/>
      <c r="AH155" s="33"/>
      <c r="AI155" s="33"/>
      <c r="AJ155" s="33"/>
      <c r="AK155" s="33"/>
      <c r="AL155" s="32">
        <f t="shared" si="66"/>
        <v>285</v>
      </c>
      <c r="AM155" s="33">
        <v>570</v>
      </c>
      <c r="AN155" s="32">
        <f t="shared" si="72"/>
        <v>-285</v>
      </c>
      <c r="AO155" s="32">
        <f t="shared" si="73"/>
        <v>285</v>
      </c>
      <c r="AP155" s="33"/>
      <c r="AQ155" s="33">
        <v>130.5</v>
      </c>
      <c r="AR155" s="33"/>
      <c r="AS155" s="33"/>
      <c r="AT155" s="33"/>
      <c r="AU155" s="33"/>
      <c r="AV155" s="33"/>
      <c r="AW155" s="32">
        <f t="shared" si="60"/>
        <v>415.5</v>
      </c>
      <c r="AX155" s="33"/>
      <c r="AY155" s="33">
        <f t="shared" si="74"/>
        <v>130.5</v>
      </c>
      <c r="BB155" s="27" t="str">
        <f t="shared" si="62"/>
        <v>долги</v>
      </c>
    </row>
    <row r="156" spans="1:54">
      <c r="A156" s="31">
        <v>154</v>
      </c>
      <c r="B156" s="5" t="s">
        <v>340</v>
      </c>
      <c r="C156" s="6" t="s">
        <v>10</v>
      </c>
      <c r="D156" s="7">
        <v>135</v>
      </c>
      <c r="E156" s="14" t="s">
        <v>12</v>
      </c>
      <c r="F156" s="7">
        <v>135</v>
      </c>
      <c r="G156" s="32">
        <v>1215</v>
      </c>
      <c r="H156" s="32">
        <f t="shared" si="75"/>
        <v>405</v>
      </c>
      <c r="I156" s="33"/>
      <c r="J156" s="33"/>
      <c r="K156" s="33"/>
      <c r="L156" s="33"/>
      <c r="M156" s="33"/>
      <c r="N156" s="33"/>
      <c r="O156" s="33"/>
      <c r="P156" s="32">
        <f t="shared" si="63"/>
        <v>405</v>
      </c>
      <c r="Q156" s="33">
        <v>1620</v>
      </c>
      <c r="R156" s="32">
        <f t="shared" si="64"/>
        <v>0</v>
      </c>
      <c r="S156" s="32">
        <f t="shared" si="76"/>
        <v>405</v>
      </c>
      <c r="T156" s="33"/>
      <c r="U156" s="33">
        <v>50</v>
      </c>
      <c r="V156" s="33"/>
      <c r="W156" s="33"/>
      <c r="X156" s="33"/>
      <c r="Y156" s="33"/>
      <c r="Z156" s="33"/>
      <c r="AA156" s="32">
        <f t="shared" si="65"/>
        <v>455</v>
      </c>
      <c r="AB156" s="33"/>
      <c r="AC156" s="32">
        <f t="shared" si="69"/>
        <v>455</v>
      </c>
      <c r="AD156" s="32">
        <f t="shared" si="77"/>
        <v>405</v>
      </c>
      <c r="AE156" s="33"/>
      <c r="AF156" s="33"/>
      <c r="AG156" s="33"/>
      <c r="AH156" s="33"/>
      <c r="AI156" s="33"/>
      <c r="AJ156" s="33"/>
      <c r="AK156" s="33"/>
      <c r="AL156" s="32">
        <f t="shared" si="66"/>
        <v>405</v>
      </c>
      <c r="AM156" s="33"/>
      <c r="AN156" s="32">
        <f t="shared" si="72"/>
        <v>860</v>
      </c>
      <c r="AO156" s="32">
        <f t="shared" si="73"/>
        <v>405</v>
      </c>
      <c r="AP156" s="33"/>
      <c r="AQ156" s="33"/>
      <c r="AR156" s="33"/>
      <c r="AS156" s="33"/>
      <c r="AT156" s="33"/>
      <c r="AU156" s="33"/>
      <c r="AV156" s="33"/>
      <c r="AW156" s="32">
        <f t="shared" ref="AW156:AW187" si="78">SUM(AO156:AV156)</f>
        <v>405</v>
      </c>
      <c r="AX156" s="33"/>
      <c r="AY156" s="33">
        <f t="shared" si="74"/>
        <v>1265</v>
      </c>
      <c r="BB156" s="27" t="str">
        <f t="shared" si="62"/>
        <v>долги</v>
      </c>
    </row>
    <row r="157" spans="1:54">
      <c r="A157" s="31">
        <v>155</v>
      </c>
      <c r="B157" s="9" t="s">
        <v>342</v>
      </c>
      <c r="C157" s="6" t="s">
        <v>14</v>
      </c>
      <c r="D157" s="10">
        <v>75</v>
      </c>
      <c r="E157" s="14" t="s">
        <v>343</v>
      </c>
      <c r="F157" s="10">
        <v>75</v>
      </c>
      <c r="G157" s="32">
        <v>0</v>
      </c>
      <c r="H157" s="32">
        <f t="shared" si="75"/>
        <v>225</v>
      </c>
      <c r="I157" s="33"/>
      <c r="J157" s="33"/>
      <c r="K157" s="33"/>
      <c r="L157" s="33"/>
      <c r="M157" s="33"/>
      <c r="N157" s="33"/>
      <c r="O157" s="33"/>
      <c r="P157" s="32">
        <f t="shared" si="63"/>
        <v>225</v>
      </c>
      <c r="Q157" s="33"/>
      <c r="R157" s="32">
        <f t="shared" si="64"/>
        <v>225</v>
      </c>
      <c r="S157" s="32">
        <f t="shared" si="76"/>
        <v>225</v>
      </c>
      <c r="T157" s="33"/>
      <c r="U157" s="33"/>
      <c r="V157" s="33"/>
      <c r="W157" s="33"/>
      <c r="X157" s="33"/>
      <c r="Y157" s="33"/>
      <c r="Z157" s="33"/>
      <c r="AA157" s="32">
        <f t="shared" si="65"/>
        <v>225</v>
      </c>
      <c r="AB157" s="33"/>
      <c r="AC157" s="32">
        <f t="shared" si="69"/>
        <v>450</v>
      </c>
      <c r="AD157" s="32">
        <f t="shared" si="77"/>
        <v>225</v>
      </c>
      <c r="AE157" s="33"/>
      <c r="AF157" s="33"/>
      <c r="AG157" s="33"/>
      <c r="AH157" s="33"/>
      <c r="AI157" s="33"/>
      <c r="AJ157" s="33"/>
      <c r="AK157" s="33"/>
      <c r="AL157" s="32">
        <f t="shared" si="66"/>
        <v>225</v>
      </c>
      <c r="AM157" s="33"/>
      <c r="AN157" s="32">
        <f t="shared" si="72"/>
        <v>675</v>
      </c>
      <c r="AO157" s="32">
        <f t="shared" si="73"/>
        <v>225</v>
      </c>
      <c r="AP157" s="33"/>
      <c r="AQ157" s="33"/>
      <c r="AR157" s="33"/>
      <c r="AS157" s="33"/>
      <c r="AT157" s="33"/>
      <c r="AU157" s="33"/>
      <c r="AV157" s="33"/>
      <c r="AW157" s="32">
        <f t="shared" si="78"/>
        <v>225</v>
      </c>
      <c r="AX157" s="33"/>
      <c r="AY157" s="33">
        <f t="shared" si="74"/>
        <v>900</v>
      </c>
      <c r="BB157" s="27" t="str">
        <f t="shared" si="62"/>
        <v>долги</v>
      </c>
    </row>
    <row r="158" spans="1:54">
      <c r="A158" s="31">
        <v>156</v>
      </c>
      <c r="B158" s="5" t="s">
        <v>344</v>
      </c>
      <c r="C158" s="6" t="s">
        <v>10</v>
      </c>
      <c r="D158" s="7">
        <v>75</v>
      </c>
      <c r="E158" s="14" t="s">
        <v>346</v>
      </c>
      <c r="F158" s="7">
        <v>80</v>
      </c>
      <c r="G158" s="32">
        <v>0</v>
      </c>
      <c r="H158" s="32">
        <f t="shared" si="75"/>
        <v>240</v>
      </c>
      <c r="I158" s="33"/>
      <c r="J158" s="33">
        <v>50</v>
      </c>
      <c r="K158" s="33"/>
      <c r="L158" s="33"/>
      <c r="M158" s="33"/>
      <c r="N158" s="33"/>
      <c r="O158" s="33"/>
      <c r="P158" s="32">
        <f t="shared" si="63"/>
        <v>290</v>
      </c>
      <c r="Q158" s="33">
        <v>290</v>
      </c>
      <c r="R158" s="32">
        <f t="shared" si="64"/>
        <v>0</v>
      </c>
      <c r="S158" s="32">
        <f t="shared" si="76"/>
        <v>240</v>
      </c>
      <c r="T158" s="33"/>
      <c r="U158" s="33"/>
      <c r="V158" s="33"/>
      <c r="W158" s="33"/>
      <c r="X158" s="33"/>
      <c r="Y158" s="33"/>
      <c r="Z158" s="33"/>
      <c r="AA158" s="32">
        <f t="shared" si="65"/>
        <v>240</v>
      </c>
      <c r="AB158" s="33">
        <v>240</v>
      </c>
      <c r="AC158" s="32">
        <f t="shared" si="69"/>
        <v>0</v>
      </c>
      <c r="AD158" s="32">
        <f t="shared" si="77"/>
        <v>240</v>
      </c>
      <c r="AE158" s="33"/>
      <c r="AF158" s="33"/>
      <c r="AG158" s="33"/>
      <c r="AH158" s="33"/>
      <c r="AI158" s="33"/>
      <c r="AJ158" s="33"/>
      <c r="AK158" s="33"/>
      <c r="AL158" s="32">
        <f t="shared" si="66"/>
        <v>240</v>
      </c>
      <c r="AM158" s="33">
        <v>240</v>
      </c>
      <c r="AN158" s="32">
        <f t="shared" si="72"/>
        <v>0</v>
      </c>
      <c r="AO158" s="32">
        <f t="shared" si="73"/>
        <v>240</v>
      </c>
      <c r="AP158" s="33"/>
      <c r="AQ158" s="33"/>
      <c r="AR158" s="33"/>
      <c r="AS158" s="33"/>
      <c r="AT158" s="33"/>
      <c r="AU158" s="33"/>
      <c r="AV158" s="33"/>
      <c r="AW158" s="32">
        <f t="shared" si="78"/>
        <v>240</v>
      </c>
      <c r="AX158" s="33"/>
      <c r="AY158" s="33">
        <f t="shared" si="74"/>
        <v>240</v>
      </c>
      <c r="BB158" s="27" t="str">
        <f t="shared" si="62"/>
        <v>долги</v>
      </c>
    </row>
    <row r="159" spans="1:54">
      <c r="A159" s="31">
        <v>157</v>
      </c>
      <c r="B159" s="9" t="s">
        <v>347</v>
      </c>
      <c r="C159" s="6" t="s">
        <v>14</v>
      </c>
      <c r="D159" s="10">
        <v>90</v>
      </c>
      <c r="E159" s="14" t="s">
        <v>12</v>
      </c>
      <c r="F159" s="10">
        <v>110</v>
      </c>
      <c r="G159" s="32">
        <v>540</v>
      </c>
      <c r="H159" s="32">
        <f t="shared" si="75"/>
        <v>330</v>
      </c>
      <c r="I159" s="33"/>
      <c r="J159" s="33"/>
      <c r="K159" s="33"/>
      <c r="L159" s="33"/>
      <c r="M159" s="33"/>
      <c r="N159" s="33"/>
      <c r="O159" s="33"/>
      <c r="P159" s="32">
        <f t="shared" si="63"/>
        <v>330</v>
      </c>
      <c r="Q159" s="33">
        <v>1200</v>
      </c>
      <c r="R159" s="32">
        <f t="shared" si="64"/>
        <v>-330</v>
      </c>
      <c r="S159" s="32">
        <f t="shared" si="76"/>
        <v>330</v>
      </c>
      <c r="T159" s="33"/>
      <c r="U159" s="33"/>
      <c r="V159" s="33"/>
      <c r="W159" s="33"/>
      <c r="X159" s="33"/>
      <c r="Y159" s="33"/>
      <c r="Z159" s="33"/>
      <c r="AA159" s="32">
        <f t="shared" si="65"/>
        <v>330</v>
      </c>
      <c r="AB159" s="33"/>
      <c r="AC159" s="32">
        <f t="shared" si="69"/>
        <v>0</v>
      </c>
      <c r="AD159" s="32">
        <f t="shared" si="77"/>
        <v>330</v>
      </c>
      <c r="AE159" s="33"/>
      <c r="AF159" s="33"/>
      <c r="AG159" s="33"/>
      <c r="AH159" s="33"/>
      <c r="AI159" s="33"/>
      <c r="AJ159" s="33"/>
      <c r="AK159" s="33"/>
      <c r="AL159" s="32">
        <f t="shared" si="66"/>
        <v>330</v>
      </c>
      <c r="AM159" s="33"/>
      <c r="AN159" s="32">
        <f t="shared" si="72"/>
        <v>330</v>
      </c>
      <c r="AO159" s="32">
        <f t="shared" si="73"/>
        <v>330</v>
      </c>
      <c r="AP159" s="33"/>
      <c r="AQ159" s="33"/>
      <c r="AR159" s="33"/>
      <c r="AS159" s="33"/>
      <c r="AT159" s="33"/>
      <c r="AU159" s="33"/>
      <c r="AV159" s="33"/>
      <c r="AW159" s="32">
        <f t="shared" si="78"/>
        <v>330</v>
      </c>
      <c r="AX159" s="33"/>
      <c r="AY159" s="33">
        <f t="shared" si="74"/>
        <v>660</v>
      </c>
      <c r="BB159" s="27" t="str">
        <f t="shared" si="62"/>
        <v>долги</v>
      </c>
    </row>
    <row r="160" spans="1:54">
      <c r="A160" s="31">
        <v>158</v>
      </c>
      <c r="B160" s="9" t="s">
        <v>891</v>
      </c>
      <c r="C160" s="6" t="s">
        <v>14</v>
      </c>
      <c r="D160" s="10"/>
      <c r="E160" s="14" t="s">
        <v>892</v>
      </c>
      <c r="F160" s="10">
        <v>70</v>
      </c>
      <c r="G160" s="32">
        <v>0</v>
      </c>
      <c r="H160" s="32">
        <v>0</v>
      </c>
      <c r="I160" s="33"/>
      <c r="J160" s="33"/>
      <c r="K160" s="33"/>
      <c r="L160" s="33"/>
      <c r="M160" s="33"/>
      <c r="N160" s="33"/>
      <c r="O160" s="33"/>
      <c r="P160" s="32">
        <f t="shared" si="63"/>
        <v>0</v>
      </c>
      <c r="Q160" s="33"/>
      <c r="R160" s="32">
        <f t="shared" si="64"/>
        <v>0</v>
      </c>
      <c r="S160" s="32">
        <v>191</v>
      </c>
      <c r="T160" s="33"/>
      <c r="U160" s="33"/>
      <c r="V160" s="33"/>
      <c r="W160" s="33"/>
      <c r="X160" s="33"/>
      <c r="Y160" s="33"/>
      <c r="Z160" s="33"/>
      <c r="AA160" s="32">
        <f t="shared" si="65"/>
        <v>191</v>
      </c>
      <c r="AB160" s="33"/>
      <c r="AC160" s="32">
        <f t="shared" si="69"/>
        <v>191</v>
      </c>
      <c r="AD160" s="32">
        <f t="shared" si="77"/>
        <v>210</v>
      </c>
      <c r="AE160" s="33"/>
      <c r="AF160" s="33"/>
      <c r="AG160" s="33"/>
      <c r="AH160" s="33"/>
      <c r="AI160" s="33"/>
      <c r="AJ160" s="33"/>
      <c r="AK160" s="33">
        <v>250</v>
      </c>
      <c r="AL160" s="32">
        <f t="shared" si="66"/>
        <v>460</v>
      </c>
      <c r="AM160" s="33"/>
      <c r="AN160" s="32">
        <f t="shared" si="72"/>
        <v>651</v>
      </c>
      <c r="AO160" s="32">
        <f t="shared" si="73"/>
        <v>210</v>
      </c>
      <c r="AP160" s="33"/>
      <c r="AQ160" s="33"/>
      <c r="AR160" s="33"/>
      <c r="AS160" s="33"/>
      <c r="AT160" s="33"/>
      <c r="AU160" s="33"/>
      <c r="AV160" s="33"/>
      <c r="AW160" s="32">
        <f t="shared" si="78"/>
        <v>210</v>
      </c>
      <c r="AX160" s="33">
        <v>861</v>
      </c>
      <c r="AY160" s="33">
        <f t="shared" si="74"/>
        <v>0</v>
      </c>
      <c r="BB160" s="27" t="str">
        <f t="shared" si="62"/>
        <v/>
      </c>
    </row>
    <row r="161" spans="1:54">
      <c r="A161" s="31">
        <v>159</v>
      </c>
      <c r="B161" s="9" t="s">
        <v>349</v>
      </c>
      <c r="C161" s="6" t="s">
        <v>14</v>
      </c>
      <c r="D161" s="10">
        <v>135</v>
      </c>
      <c r="E161" s="14" t="s">
        <v>12</v>
      </c>
      <c r="F161" s="10">
        <v>155</v>
      </c>
      <c r="G161" s="32">
        <v>0</v>
      </c>
      <c r="H161" s="32">
        <f>F161*3</f>
        <v>465</v>
      </c>
      <c r="I161" s="33"/>
      <c r="J161" s="33"/>
      <c r="K161" s="33"/>
      <c r="L161" s="33"/>
      <c r="M161" s="33"/>
      <c r="N161" s="33"/>
      <c r="O161" s="33"/>
      <c r="P161" s="32">
        <f t="shared" si="63"/>
        <v>465</v>
      </c>
      <c r="Q161" s="33">
        <v>405</v>
      </c>
      <c r="R161" s="32">
        <f t="shared" si="64"/>
        <v>60</v>
      </c>
      <c r="S161" s="32">
        <f>F161*3</f>
        <v>465</v>
      </c>
      <c r="T161" s="33"/>
      <c r="U161" s="33"/>
      <c r="V161" s="33"/>
      <c r="W161" s="33"/>
      <c r="X161" s="33"/>
      <c r="Y161" s="33"/>
      <c r="Z161" s="33"/>
      <c r="AA161" s="32">
        <f t="shared" si="65"/>
        <v>465</v>
      </c>
      <c r="AB161" s="33">
        <v>405</v>
      </c>
      <c r="AC161" s="32">
        <f t="shared" si="69"/>
        <v>120</v>
      </c>
      <c r="AD161" s="32">
        <f t="shared" si="77"/>
        <v>465</v>
      </c>
      <c r="AE161" s="33"/>
      <c r="AF161" s="33"/>
      <c r="AG161" s="33"/>
      <c r="AH161" s="33"/>
      <c r="AI161" s="33"/>
      <c r="AJ161" s="33"/>
      <c r="AK161" s="33"/>
      <c r="AL161" s="32">
        <f t="shared" si="66"/>
        <v>465</v>
      </c>
      <c r="AM161" s="33">
        <v>876</v>
      </c>
      <c r="AN161" s="32">
        <f t="shared" si="72"/>
        <v>-291</v>
      </c>
      <c r="AO161" s="32">
        <f t="shared" si="73"/>
        <v>465</v>
      </c>
      <c r="AP161" s="33"/>
      <c r="AQ161" s="33"/>
      <c r="AR161" s="33"/>
      <c r="AS161" s="33"/>
      <c r="AT161" s="33"/>
      <c r="AU161" s="33"/>
      <c r="AV161" s="33"/>
      <c r="AW161" s="32">
        <f t="shared" si="78"/>
        <v>465</v>
      </c>
      <c r="AX161" s="33">
        <v>174</v>
      </c>
      <c r="AY161" s="33">
        <f t="shared" si="74"/>
        <v>0</v>
      </c>
      <c r="BB161" s="27" t="str">
        <f t="shared" si="62"/>
        <v/>
      </c>
    </row>
    <row r="162" spans="1:54">
      <c r="A162" s="31">
        <v>160</v>
      </c>
      <c r="B162" s="9" t="s">
        <v>860</v>
      </c>
      <c r="C162" s="6" t="s">
        <v>23</v>
      </c>
      <c r="D162" s="10"/>
      <c r="E162" s="14" t="s">
        <v>861</v>
      </c>
      <c r="F162" s="10">
        <v>50</v>
      </c>
      <c r="G162" s="32">
        <v>0</v>
      </c>
      <c r="H162" s="32">
        <v>0</v>
      </c>
      <c r="I162" s="33"/>
      <c r="J162" s="33"/>
      <c r="K162" s="33"/>
      <c r="L162" s="33"/>
      <c r="M162" s="33"/>
      <c r="N162" s="33"/>
      <c r="O162" s="33"/>
      <c r="P162" s="32">
        <f t="shared" si="63"/>
        <v>0</v>
      </c>
      <c r="Q162" s="33"/>
      <c r="R162" s="32">
        <f t="shared" si="64"/>
        <v>0</v>
      </c>
      <c r="S162" s="32">
        <v>125</v>
      </c>
      <c r="T162" s="33"/>
      <c r="U162" s="33"/>
      <c r="V162" s="33"/>
      <c r="W162" s="33"/>
      <c r="X162" s="33"/>
      <c r="Y162" s="33"/>
      <c r="Z162" s="33">
        <v>564</v>
      </c>
      <c r="AA162" s="32">
        <f t="shared" si="65"/>
        <v>689</v>
      </c>
      <c r="AB162" s="33">
        <v>689</v>
      </c>
      <c r="AC162" s="32">
        <f t="shared" si="69"/>
        <v>0</v>
      </c>
      <c r="AD162" s="32">
        <f t="shared" si="77"/>
        <v>150</v>
      </c>
      <c r="AE162" s="33">
        <v>50</v>
      </c>
      <c r="AF162" s="33"/>
      <c r="AG162" s="33"/>
      <c r="AH162" s="33"/>
      <c r="AI162" s="33"/>
      <c r="AJ162" s="33"/>
      <c r="AK162" s="33"/>
      <c r="AL162" s="32">
        <f t="shared" si="66"/>
        <v>200</v>
      </c>
      <c r="AM162" s="33">
        <v>200</v>
      </c>
      <c r="AN162" s="32">
        <f t="shared" si="72"/>
        <v>0</v>
      </c>
      <c r="AO162" s="32">
        <f t="shared" si="73"/>
        <v>150</v>
      </c>
      <c r="AP162" s="33"/>
      <c r="AQ162" s="33"/>
      <c r="AR162" s="33"/>
      <c r="AS162" s="33"/>
      <c r="AT162" s="33"/>
      <c r="AU162" s="33"/>
      <c r="AV162" s="33"/>
      <c r="AW162" s="32">
        <f t="shared" si="78"/>
        <v>150</v>
      </c>
      <c r="AX162" s="33">
        <v>200</v>
      </c>
      <c r="AY162" s="33">
        <f t="shared" si="74"/>
        <v>-50</v>
      </c>
      <c r="BB162" s="27" t="str">
        <f t="shared" si="62"/>
        <v/>
      </c>
    </row>
    <row r="163" spans="1:54">
      <c r="A163" s="31">
        <v>161</v>
      </c>
      <c r="B163" s="9" t="s">
        <v>351</v>
      </c>
      <c r="C163" s="6" t="s">
        <v>14</v>
      </c>
      <c r="D163" s="10">
        <v>55</v>
      </c>
      <c r="E163" s="14" t="s">
        <v>353</v>
      </c>
      <c r="F163" s="10">
        <v>75</v>
      </c>
      <c r="G163" s="32">
        <v>0</v>
      </c>
      <c r="H163" s="32">
        <f t="shared" ref="H163:H181" si="79">F163*3</f>
        <v>225</v>
      </c>
      <c r="I163" s="33"/>
      <c r="J163" s="33"/>
      <c r="K163" s="33"/>
      <c r="L163" s="33"/>
      <c r="M163" s="33"/>
      <c r="N163" s="33"/>
      <c r="O163" s="33"/>
      <c r="P163" s="32">
        <f t="shared" si="63"/>
        <v>225</v>
      </c>
      <c r="Q163" s="33">
        <v>225</v>
      </c>
      <c r="R163" s="32">
        <f t="shared" si="64"/>
        <v>0</v>
      </c>
      <c r="S163" s="32">
        <f t="shared" ref="S163:S181" si="80">F163*3</f>
        <v>225</v>
      </c>
      <c r="T163" s="33">
        <v>50</v>
      </c>
      <c r="U163" s="33">
        <v>50</v>
      </c>
      <c r="V163" s="33"/>
      <c r="W163" s="33"/>
      <c r="X163" s="33"/>
      <c r="Y163" s="33"/>
      <c r="Z163" s="33"/>
      <c r="AA163" s="32">
        <f t="shared" si="65"/>
        <v>325</v>
      </c>
      <c r="AB163" s="33">
        <v>325</v>
      </c>
      <c r="AC163" s="32">
        <f t="shared" si="69"/>
        <v>0</v>
      </c>
      <c r="AD163" s="32">
        <f t="shared" si="77"/>
        <v>225</v>
      </c>
      <c r="AE163" s="33"/>
      <c r="AF163" s="33"/>
      <c r="AG163" s="33"/>
      <c r="AH163" s="33"/>
      <c r="AI163" s="33"/>
      <c r="AJ163" s="33">
        <v>300</v>
      </c>
      <c r="AK163" s="33"/>
      <c r="AL163" s="32">
        <f t="shared" si="66"/>
        <v>525</v>
      </c>
      <c r="AM163" s="33"/>
      <c r="AN163" s="32">
        <f t="shared" si="72"/>
        <v>525</v>
      </c>
      <c r="AO163" s="32">
        <f t="shared" si="73"/>
        <v>225</v>
      </c>
      <c r="AP163" s="33"/>
      <c r="AQ163" s="33"/>
      <c r="AR163" s="33"/>
      <c r="AS163" s="33"/>
      <c r="AT163" s="33"/>
      <c r="AU163" s="33"/>
      <c r="AV163" s="33"/>
      <c r="AW163" s="32">
        <f t="shared" si="78"/>
        <v>225</v>
      </c>
      <c r="AX163" s="33">
        <v>750</v>
      </c>
      <c r="AY163" s="33">
        <f t="shared" si="74"/>
        <v>0</v>
      </c>
      <c r="BB163" s="27" t="str">
        <f t="shared" si="62"/>
        <v/>
      </c>
    </row>
    <row r="164" spans="1:54">
      <c r="A164" s="31">
        <v>162</v>
      </c>
      <c r="B164" s="9" t="s">
        <v>354</v>
      </c>
      <c r="C164" s="6" t="s">
        <v>14</v>
      </c>
      <c r="D164" s="10">
        <v>330</v>
      </c>
      <c r="E164" s="14" t="s">
        <v>12</v>
      </c>
      <c r="F164" s="10">
        <v>330</v>
      </c>
      <c r="G164" s="32">
        <v>1980</v>
      </c>
      <c r="H164" s="32">
        <f t="shared" si="79"/>
        <v>990</v>
      </c>
      <c r="I164" s="33"/>
      <c r="J164" s="33"/>
      <c r="K164" s="33"/>
      <c r="L164" s="33"/>
      <c r="M164" s="33"/>
      <c r="N164" s="33"/>
      <c r="O164" s="33"/>
      <c r="P164" s="32">
        <f t="shared" si="63"/>
        <v>990</v>
      </c>
      <c r="Q164" s="33">
        <v>3630</v>
      </c>
      <c r="R164" s="32">
        <f t="shared" si="64"/>
        <v>-660</v>
      </c>
      <c r="S164" s="32">
        <f t="shared" si="80"/>
        <v>990</v>
      </c>
      <c r="T164" s="33"/>
      <c r="U164" s="33"/>
      <c r="V164" s="33"/>
      <c r="W164" s="33"/>
      <c r="X164" s="33"/>
      <c r="Y164" s="33"/>
      <c r="Z164" s="33"/>
      <c r="AA164" s="32">
        <f t="shared" si="65"/>
        <v>990</v>
      </c>
      <c r="AB164" s="33"/>
      <c r="AC164" s="32">
        <f t="shared" si="69"/>
        <v>330</v>
      </c>
      <c r="AD164" s="32">
        <f t="shared" si="77"/>
        <v>990</v>
      </c>
      <c r="AE164" s="33"/>
      <c r="AF164" s="33"/>
      <c r="AG164" s="33"/>
      <c r="AH164" s="33"/>
      <c r="AI164" s="33"/>
      <c r="AJ164" s="33"/>
      <c r="AK164" s="33"/>
      <c r="AL164" s="32">
        <f t="shared" si="66"/>
        <v>990</v>
      </c>
      <c r="AM164" s="33"/>
      <c r="AN164" s="32">
        <f t="shared" si="72"/>
        <v>1320</v>
      </c>
      <c r="AO164" s="32">
        <f t="shared" si="73"/>
        <v>990</v>
      </c>
      <c r="AP164" s="33">
        <v>50</v>
      </c>
      <c r="AQ164" s="33"/>
      <c r="AR164" s="33"/>
      <c r="AS164" s="33"/>
      <c r="AT164" s="33"/>
      <c r="AU164" s="33"/>
      <c r="AV164" s="33"/>
      <c r="AW164" s="32">
        <f t="shared" si="78"/>
        <v>1040</v>
      </c>
      <c r="AX164" s="33">
        <v>1360</v>
      </c>
      <c r="AY164" s="33">
        <f t="shared" si="74"/>
        <v>1000</v>
      </c>
      <c r="BB164" s="27" t="str">
        <f t="shared" si="62"/>
        <v>долги</v>
      </c>
    </row>
    <row r="165" spans="1:54">
      <c r="A165" s="31">
        <v>163</v>
      </c>
      <c r="B165" s="11" t="s">
        <v>356</v>
      </c>
      <c r="C165" s="34" t="s">
        <v>23</v>
      </c>
      <c r="D165" s="42">
        <v>70</v>
      </c>
      <c r="E165" s="43" t="s">
        <v>12</v>
      </c>
      <c r="F165" s="42"/>
      <c r="G165" s="36">
        <v>330</v>
      </c>
      <c r="H165" s="36">
        <f t="shared" si="79"/>
        <v>0</v>
      </c>
      <c r="I165" s="37"/>
      <c r="J165" s="37"/>
      <c r="K165" s="37"/>
      <c r="L165" s="37"/>
      <c r="M165" s="37"/>
      <c r="N165" s="37"/>
      <c r="O165" s="37"/>
      <c r="P165" s="36">
        <f t="shared" ref="P165:P181" si="81">SUM(H165:O165)</f>
        <v>0</v>
      </c>
      <c r="Q165" s="37"/>
      <c r="R165" s="36">
        <f t="shared" ref="R165:R181" si="82">G165+P165-Q165</f>
        <v>330</v>
      </c>
      <c r="S165" s="36">
        <f t="shared" si="80"/>
        <v>0</v>
      </c>
      <c r="T165" s="37"/>
      <c r="U165" s="37"/>
      <c r="V165" s="37"/>
      <c r="W165" s="37"/>
      <c r="X165" s="37"/>
      <c r="Y165" s="37"/>
      <c r="Z165" s="37"/>
      <c r="AA165" s="36">
        <f t="shared" ref="AA165:AA181" si="83">SUM(S165:Z165)</f>
        <v>0</v>
      </c>
      <c r="AB165" s="37"/>
      <c r="AC165" s="36">
        <f t="shared" si="69"/>
        <v>330</v>
      </c>
      <c r="AD165" s="36">
        <f t="shared" si="77"/>
        <v>0</v>
      </c>
      <c r="AE165" s="37"/>
      <c r="AF165" s="37"/>
      <c r="AG165" s="37"/>
      <c r="AH165" s="37"/>
      <c r="AI165" s="37"/>
      <c r="AJ165" s="37"/>
      <c r="AK165" s="37"/>
      <c r="AL165" s="36">
        <f t="shared" ref="AL165:AL196" si="84">SUM(AD165:AK165)</f>
        <v>0</v>
      </c>
      <c r="AM165" s="37"/>
      <c r="AN165" s="36">
        <f t="shared" si="72"/>
        <v>330</v>
      </c>
      <c r="AO165" s="36">
        <f t="shared" si="73"/>
        <v>0</v>
      </c>
      <c r="AP165" s="37"/>
      <c r="AQ165" s="37"/>
      <c r="AR165" s="37"/>
      <c r="AS165" s="37"/>
      <c r="AT165" s="37"/>
      <c r="AU165" s="37"/>
      <c r="AV165" s="37"/>
      <c r="AW165" s="36">
        <f t="shared" si="78"/>
        <v>0</v>
      </c>
      <c r="AX165" s="37"/>
      <c r="AY165" s="37">
        <f t="shared" si="74"/>
        <v>330</v>
      </c>
      <c r="BB165" s="27" t="str">
        <f t="shared" si="62"/>
        <v>долги</v>
      </c>
    </row>
    <row r="166" spans="1:54">
      <c r="A166" s="31">
        <v>164</v>
      </c>
      <c r="B166" s="9" t="s">
        <v>358</v>
      </c>
      <c r="C166" s="6" t="s">
        <v>14</v>
      </c>
      <c r="D166" s="10">
        <v>150</v>
      </c>
      <c r="E166" s="14" t="s">
        <v>360</v>
      </c>
      <c r="F166" s="10">
        <v>150</v>
      </c>
      <c r="G166" s="32">
        <v>450</v>
      </c>
      <c r="H166" s="32">
        <f t="shared" si="79"/>
        <v>450</v>
      </c>
      <c r="I166" s="33"/>
      <c r="J166" s="33"/>
      <c r="K166" s="33"/>
      <c r="L166" s="33"/>
      <c r="M166" s="33"/>
      <c r="N166" s="33"/>
      <c r="O166" s="33"/>
      <c r="P166" s="32">
        <f t="shared" si="81"/>
        <v>450</v>
      </c>
      <c r="Q166" s="33">
        <v>900</v>
      </c>
      <c r="R166" s="32">
        <f t="shared" si="82"/>
        <v>0</v>
      </c>
      <c r="S166" s="32">
        <f t="shared" si="80"/>
        <v>450</v>
      </c>
      <c r="T166" s="33"/>
      <c r="U166" s="33">
        <v>50</v>
      </c>
      <c r="V166" s="33"/>
      <c r="W166" s="33"/>
      <c r="X166" s="33"/>
      <c r="Y166" s="33"/>
      <c r="Z166" s="33"/>
      <c r="AA166" s="32">
        <f t="shared" si="83"/>
        <v>500</v>
      </c>
      <c r="AB166" s="33">
        <v>500</v>
      </c>
      <c r="AC166" s="32">
        <f t="shared" si="69"/>
        <v>0</v>
      </c>
      <c r="AD166" s="32">
        <f t="shared" si="77"/>
        <v>450</v>
      </c>
      <c r="AE166" s="33"/>
      <c r="AF166" s="33"/>
      <c r="AG166" s="33"/>
      <c r="AH166" s="33"/>
      <c r="AI166" s="33"/>
      <c r="AJ166" s="33">
        <v>250</v>
      </c>
      <c r="AK166" s="33"/>
      <c r="AL166" s="32">
        <f t="shared" si="84"/>
        <v>700</v>
      </c>
      <c r="AM166" s="33">
        <v>700</v>
      </c>
      <c r="AN166" s="32">
        <f t="shared" si="72"/>
        <v>0</v>
      </c>
      <c r="AO166" s="32">
        <f t="shared" si="73"/>
        <v>450</v>
      </c>
      <c r="AP166" s="33"/>
      <c r="AQ166" s="33"/>
      <c r="AR166" s="33"/>
      <c r="AS166" s="33"/>
      <c r="AT166" s="33"/>
      <c r="AU166" s="33"/>
      <c r="AV166" s="33"/>
      <c r="AW166" s="32">
        <f t="shared" si="78"/>
        <v>450</v>
      </c>
      <c r="AX166" s="33">
        <v>450</v>
      </c>
      <c r="AY166" s="33">
        <f t="shared" si="74"/>
        <v>0</v>
      </c>
      <c r="BB166" s="27" t="str">
        <f t="shared" si="62"/>
        <v/>
      </c>
    </row>
    <row r="167" spans="1:54">
      <c r="A167" s="31">
        <v>165</v>
      </c>
      <c r="B167" s="9" t="s">
        <v>361</v>
      </c>
      <c r="C167" s="6" t="s">
        <v>14</v>
      </c>
      <c r="D167" s="10">
        <v>150</v>
      </c>
      <c r="E167" s="14" t="s">
        <v>12</v>
      </c>
      <c r="F167" s="10">
        <v>150</v>
      </c>
      <c r="G167" s="32">
        <v>0</v>
      </c>
      <c r="H167" s="32">
        <f t="shared" si="79"/>
        <v>450</v>
      </c>
      <c r="I167" s="33"/>
      <c r="J167" s="33"/>
      <c r="K167" s="33"/>
      <c r="L167" s="33"/>
      <c r="M167" s="33"/>
      <c r="N167" s="33"/>
      <c r="O167" s="33"/>
      <c r="P167" s="32">
        <f t="shared" si="81"/>
        <v>450</v>
      </c>
      <c r="Q167" s="33">
        <v>450</v>
      </c>
      <c r="R167" s="32">
        <f t="shared" si="82"/>
        <v>0</v>
      </c>
      <c r="S167" s="32">
        <f t="shared" si="80"/>
        <v>450</v>
      </c>
      <c r="T167" s="33"/>
      <c r="U167" s="33"/>
      <c r="V167" s="33"/>
      <c r="W167" s="33"/>
      <c r="X167" s="33"/>
      <c r="Y167" s="33"/>
      <c r="Z167" s="33"/>
      <c r="AA167" s="32">
        <f t="shared" si="83"/>
        <v>450</v>
      </c>
      <c r="AB167" s="33">
        <v>450</v>
      </c>
      <c r="AC167" s="32">
        <f t="shared" si="69"/>
        <v>0</v>
      </c>
      <c r="AD167" s="32">
        <f t="shared" si="77"/>
        <v>450</v>
      </c>
      <c r="AE167" s="33"/>
      <c r="AF167" s="33"/>
      <c r="AG167" s="33"/>
      <c r="AH167" s="33"/>
      <c r="AI167" s="33"/>
      <c r="AJ167" s="33"/>
      <c r="AK167" s="33"/>
      <c r="AL167" s="32">
        <f t="shared" si="84"/>
        <v>450</v>
      </c>
      <c r="AM167" s="33">
        <v>450</v>
      </c>
      <c r="AN167" s="32">
        <f t="shared" si="72"/>
        <v>0</v>
      </c>
      <c r="AO167" s="32">
        <f t="shared" si="73"/>
        <v>450</v>
      </c>
      <c r="AP167" s="33"/>
      <c r="AQ167" s="33"/>
      <c r="AR167" s="33"/>
      <c r="AS167" s="33"/>
      <c r="AT167" s="33"/>
      <c r="AU167" s="33"/>
      <c r="AV167" s="33"/>
      <c r="AW167" s="32">
        <f t="shared" si="78"/>
        <v>450</v>
      </c>
      <c r="AX167" s="33">
        <v>450</v>
      </c>
      <c r="AY167" s="33">
        <f t="shared" si="74"/>
        <v>0</v>
      </c>
      <c r="BB167" s="27" t="str">
        <f t="shared" si="62"/>
        <v/>
      </c>
    </row>
    <row r="168" spans="1:54">
      <c r="A168" s="31">
        <v>166</v>
      </c>
      <c r="B168" s="5" t="s">
        <v>363</v>
      </c>
      <c r="C168" s="6" t="s">
        <v>10</v>
      </c>
      <c r="D168" s="7">
        <v>85</v>
      </c>
      <c r="E168" s="14" t="s">
        <v>365</v>
      </c>
      <c r="F168" s="7">
        <v>125</v>
      </c>
      <c r="G168" s="32">
        <v>150</v>
      </c>
      <c r="H168" s="32">
        <f t="shared" si="79"/>
        <v>375</v>
      </c>
      <c r="I168" s="33">
        <v>50</v>
      </c>
      <c r="J168" s="33"/>
      <c r="K168" s="33"/>
      <c r="L168" s="33"/>
      <c r="M168" s="33">
        <v>150</v>
      </c>
      <c r="N168" s="33"/>
      <c r="O168" s="33"/>
      <c r="P168" s="32">
        <f t="shared" si="81"/>
        <v>575</v>
      </c>
      <c r="Q168" s="33">
        <v>725</v>
      </c>
      <c r="R168" s="32">
        <f t="shared" si="82"/>
        <v>0</v>
      </c>
      <c r="S168" s="32">
        <f t="shared" si="80"/>
        <v>375</v>
      </c>
      <c r="T168" s="33"/>
      <c r="U168" s="33">
        <v>50</v>
      </c>
      <c r="V168" s="33"/>
      <c r="W168" s="33"/>
      <c r="X168" s="33">
        <v>300</v>
      </c>
      <c r="Y168" s="33"/>
      <c r="Z168" s="33"/>
      <c r="AA168" s="32">
        <f t="shared" si="83"/>
        <v>725</v>
      </c>
      <c r="AB168" s="33">
        <v>725</v>
      </c>
      <c r="AC168" s="32">
        <f t="shared" ref="AC168:AC181" si="85">R168+AA168-AB168</f>
        <v>0</v>
      </c>
      <c r="AD168" s="32">
        <f t="shared" si="77"/>
        <v>375</v>
      </c>
      <c r="AE168" s="33"/>
      <c r="AF168" s="33"/>
      <c r="AG168" s="33"/>
      <c r="AH168" s="33"/>
      <c r="AI168" s="33"/>
      <c r="AJ168" s="33"/>
      <c r="AK168" s="33"/>
      <c r="AL168" s="32">
        <f t="shared" si="84"/>
        <v>375</v>
      </c>
      <c r="AM168" s="33">
        <v>375</v>
      </c>
      <c r="AN168" s="32">
        <f t="shared" si="72"/>
        <v>0</v>
      </c>
      <c r="AO168" s="32">
        <f t="shared" si="73"/>
        <v>375</v>
      </c>
      <c r="AP168" s="33"/>
      <c r="AQ168" s="33"/>
      <c r="AR168" s="33"/>
      <c r="AS168" s="33"/>
      <c r="AT168" s="33"/>
      <c r="AU168" s="33"/>
      <c r="AV168" s="33"/>
      <c r="AW168" s="32">
        <f t="shared" si="78"/>
        <v>375</v>
      </c>
      <c r="AX168" s="33">
        <v>375</v>
      </c>
      <c r="AY168" s="33">
        <f t="shared" si="74"/>
        <v>0</v>
      </c>
      <c r="BB168" s="27" t="str">
        <f t="shared" si="62"/>
        <v/>
      </c>
    </row>
    <row r="169" spans="1:54">
      <c r="A169" s="31">
        <v>167</v>
      </c>
      <c r="B169" s="5" t="s">
        <v>366</v>
      </c>
      <c r="C169" s="6" t="s">
        <v>10</v>
      </c>
      <c r="D169" s="7">
        <v>70</v>
      </c>
      <c r="E169" s="14" t="s">
        <v>12</v>
      </c>
      <c r="F169" s="7">
        <v>70</v>
      </c>
      <c r="G169" s="32">
        <v>840</v>
      </c>
      <c r="H169" s="32">
        <f t="shared" si="79"/>
        <v>210</v>
      </c>
      <c r="I169" s="33"/>
      <c r="J169" s="33"/>
      <c r="K169" s="33"/>
      <c r="L169" s="33"/>
      <c r="M169" s="33"/>
      <c r="N169" s="33"/>
      <c r="O169" s="33"/>
      <c r="P169" s="32">
        <f t="shared" si="81"/>
        <v>210</v>
      </c>
      <c r="Q169" s="33"/>
      <c r="R169" s="32">
        <f t="shared" si="82"/>
        <v>1050</v>
      </c>
      <c r="S169" s="32">
        <f t="shared" si="80"/>
        <v>210</v>
      </c>
      <c r="T169" s="33"/>
      <c r="U169" s="33"/>
      <c r="V169" s="33"/>
      <c r="W169" s="33"/>
      <c r="X169" s="33"/>
      <c r="Y169" s="33"/>
      <c r="Z169" s="33"/>
      <c r="AA169" s="32">
        <f t="shared" si="83"/>
        <v>210</v>
      </c>
      <c r="AB169" s="33"/>
      <c r="AC169" s="32">
        <f t="shared" si="85"/>
        <v>1260</v>
      </c>
      <c r="AD169" s="32">
        <f t="shared" si="77"/>
        <v>210</v>
      </c>
      <c r="AE169" s="33"/>
      <c r="AF169" s="33"/>
      <c r="AG169" s="33"/>
      <c r="AH169" s="33"/>
      <c r="AI169" s="33"/>
      <c r="AJ169" s="33"/>
      <c r="AK169" s="33"/>
      <c r="AL169" s="32">
        <f t="shared" si="84"/>
        <v>210</v>
      </c>
      <c r="AM169" s="33">
        <v>1680</v>
      </c>
      <c r="AN169" s="32">
        <f t="shared" si="72"/>
        <v>-210</v>
      </c>
      <c r="AO169" s="32">
        <f t="shared" si="73"/>
        <v>210</v>
      </c>
      <c r="AP169" s="33"/>
      <c r="AQ169" s="33"/>
      <c r="AR169" s="33"/>
      <c r="AS169" s="33"/>
      <c r="AT169" s="33"/>
      <c r="AU169" s="33"/>
      <c r="AV169" s="33"/>
      <c r="AW169" s="32">
        <f t="shared" si="78"/>
        <v>210</v>
      </c>
      <c r="AX169" s="33"/>
      <c r="AY169" s="33">
        <f t="shared" si="74"/>
        <v>0</v>
      </c>
      <c r="BB169" s="27" t="str">
        <f t="shared" si="62"/>
        <v/>
      </c>
    </row>
    <row r="170" spans="1:54">
      <c r="A170" s="31">
        <v>168</v>
      </c>
      <c r="B170" s="5" t="s">
        <v>367</v>
      </c>
      <c r="C170" s="6" t="s">
        <v>14</v>
      </c>
      <c r="D170" s="7">
        <v>1600</v>
      </c>
      <c r="E170" s="14" t="s">
        <v>901</v>
      </c>
      <c r="F170" s="7">
        <v>1700</v>
      </c>
      <c r="G170" s="32">
        <v>-4950</v>
      </c>
      <c r="H170" s="32">
        <f t="shared" si="79"/>
        <v>5100</v>
      </c>
      <c r="I170" s="33">
        <v>50</v>
      </c>
      <c r="J170" s="33"/>
      <c r="K170" s="33"/>
      <c r="L170" s="33"/>
      <c r="M170" s="33"/>
      <c r="N170" s="33"/>
      <c r="O170" s="33"/>
      <c r="P170" s="32">
        <f t="shared" si="81"/>
        <v>5150</v>
      </c>
      <c r="Q170" s="33">
        <v>5200</v>
      </c>
      <c r="R170" s="32">
        <f t="shared" si="82"/>
        <v>-5000</v>
      </c>
      <c r="S170" s="32">
        <f t="shared" si="80"/>
        <v>5100</v>
      </c>
      <c r="T170" s="33">
        <v>50</v>
      </c>
      <c r="U170" s="33"/>
      <c r="V170" s="33"/>
      <c r="W170" s="33"/>
      <c r="X170" s="33"/>
      <c r="Y170" s="33"/>
      <c r="Z170" s="33"/>
      <c r="AA170" s="32">
        <f t="shared" si="83"/>
        <v>5150</v>
      </c>
      <c r="AB170" s="33">
        <v>300</v>
      </c>
      <c r="AC170" s="32">
        <f t="shared" si="85"/>
        <v>-150</v>
      </c>
      <c r="AD170" s="32">
        <f t="shared" si="77"/>
        <v>5100</v>
      </c>
      <c r="AE170" s="33">
        <v>50</v>
      </c>
      <c r="AF170" s="33"/>
      <c r="AG170" s="33"/>
      <c r="AH170" s="33"/>
      <c r="AI170" s="33"/>
      <c r="AJ170" s="33"/>
      <c r="AK170" s="33"/>
      <c r="AL170" s="32">
        <f t="shared" si="84"/>
        <v>5150</v>
      </c>
      <c r="AM170" s="33">
        <v>5000</v>
      </c>
      <c r="AN170" s="32">
        <f t="shared" si="72"/>
        <v>0</v>
      </c>
      <c r="AO170" s="32">
        <f t="shared" si="73"/>
        <v>5100</v>
      </c>
      <c r="AP170" s="33"/>
      <c r="AQ170" s="33">
        <v>246</v>
      </c>
      <c r="AR170" s="33"/>
      <c r="AS170" s="33"/>
      <c r="AT170" s="33"/>
      <c r="AU170" s="33"/>
      <c r="AV170" s="33"/>
      <c r="AW170" s="32">
        <f t="shared" si="78"/>
        <v>5346</v>
      </c>
      <c r="AX170" s="33">
        <v>5346</v>
      </c>
      <c r="AY170" s="33">
        <f t="shared" si="74"/>
        <v>0</v>
      </c>
      <c r="BB170" s="27" t="str">
        <f t="shared" si="62"/>
        <v/>
      </c>
    </row>
    <row r="171" spans="1:54">
      <c r="A171" s="31">
        <v>169</v>
      </c>
      <c r="B171" s="9" t="s">
        <v>368</v>
      </c>
      <c r="C171" s="6" t="s">
        <v>14</v>
      </c>
      <c r="D171" s="10">
        <v>75</v>
      </c>
      <c r="E171" s="14" t="s">
        <v>902</v>
      </c>
      <c r="F171" s="10">
        <v>95</v>
      </c>
      <c r="G171" s="32">
        <v>0</v>
      </c>
      <c r="H171" s="32">
        <f t="shared" si="79"/>
        <v>285</v>
      </c>
      <c r="I171" s="33"/>
      <c r="J171" s="33"/>
      <c r="K171" s="33"/>
      <c r="L171" s="33"/>
      <c r="M171" s="33"/>
      <c r="N171" s="33"/>
      <c r="O171" s="33"/>
      <c r="P171" s="32">
        <f t="shared" si="81"/>
        <v>285</v>
      </c>
      <c r="Q171" s="33"/>
      <c r="R171" s="32">
        <f t="shared" si="82"/>
        <v>285</v>
      </c>
      <c r="S171" s="32">
        <f t="shared" si="80"/>
        <v>285</v>
      </c>
      <c r="T171" s="33"/>
      <c r="U171" s="33"/>
      <c r="V171" s="33"/>
      <c r="W171" s="33"/>
      <c r="X171" s="33"/>
      <c r="Y171" s="33"/>
      <c r="Z171" s="33"/>
      <c r="AA171" s="32">
        <f t="shared" si="83"/>
        <v>285</v>
      </c>
      <c r="AB171" s="33"/>
      <c r="AC171" s="32">
        <f t="shared" si="85"/>
        <v>570</v>
      </c>
      <c r="AD171" s="32">
        <f t="shared" si="77"/>
        <v>285</v>
      </c>
      <c r="AE171" s="33"/>
      <c r="AF171" s="33"/>
      <c r="AG171" s="33"/>
      <c r="AH171" s="33"/>
      <c r="AI171" s="33"/>
      <c r="AJ171" s="33"/>
      <c r="AK171" s="33"/>
      <c r="AL171" s="32">
        <f t="shared" si="84"/>
        <v>285</v>
      </c>
      <c r="AM171" s="33"/>
      <c r="AN171" s="32">
        <f t="shared" si="72"/>
        <v>855</v>
      </c>
      <c r="AO171" s="32">
        <f t="shared" si="73"/>
        <v>285</v>
      </c>
      <c r="AP171" s="33"/>
      <c r="AQ171" s="33"/>
      <c r="AR171" s="33"/>
      <c r="AS171" s="33"/>
      <c r="AT171" s="33"/>
      <c r="AU171" s="33"/>
      <c r="AV171" s="33"/>
      <c r="AW171" s="32">
        <f t="shared" si="78"/>
        <v>285</v>
      </c>
      <c r="AX171" s="33"/>
      <c r="AY171" s="33">
        <f t="shared" si="74"/>
        <v>1140</v>
      </c>
      <c r="BB171" s="27" t="str">
        <f t="shared" si="62"/>
        <v>долги</v>
      </c>
    </row>
    <row r="172" spans="1:54">
      <c r="A172" s="31">
        <v>170</v>
      </c>
      <c r="B172" s="11" t="s">
        <v>370</v>
      </c>
      <c r="C172" s="34" t="s">
        <v>30</v>
      </c>
      <c r="D172" s="12"/>
      <c r="E172" s="35"/>
      <c r="F172" s="12"/>
      <c r="G172" s="36">
        <v>1250</v>
      </c>
      <c r="H172" s="36">
        <f t="shared" si="79"/>
        <v>0</v>
      </c>
      <c r="I172" s="37"/>
      <c r="J172" s="37"/>
      <c r="K172" s="37"/>
      <c r="L172" s="37"/>
      <c r="M172" s="37"/>
      <c r="N172" s="37"/>
      <c r="O172" s="37"/>
      <c r="P172" s="36">
        <f t="shared" si="81"/>
        <v>0</v>
      </c>
      <c r="Q172" s="37"/>
      <c r="R172" s="36">
        <f t="shared" si="82"/>
        <v>1250</v>
      </c>
      <c r="S172" s="36">
        <f t="shared" si="80"/>
        <v>0</v>
      </c>
      <c r="T172" s="37"/>
      <c r="U172" s="37"/>
      <c r="V172" s="37"/>
      <c r="W172" s="37"/>
      <c r="X172" s="37"/>
      <c r="Y172" s="37"/>
      <c r="Z172" s="37"/>
      <c r="AA172" s="36">
        <f t="shared" si="83"/>
        <v>0</v>
      </c>
      <c r="AB172" s="37"/>
      <c r="AC172" s="36">
        <f t="shared" si="85"/>
        <v>1250</v>
      </c>
      <c r="AD172" s="36">
        <f t="shared" si="77"/>
        <v>0</v>
      </c>
      <c r="AE172" s="37"/>
      <c r="AF172" s="37"/>
      <c r="AG172" s="37"/>
      <c r="AH172" s="37"/>
      <c r="AI172" s="37"/>
      <c r="AJ172" s="37"/>
      <c r="AK172" s="37"/>
      <c r="AL172" s="36">
        <f t="shared" si="84"/>
        <v>0</v>
      </c>
      <c r="AM172" s="37"/>
      <c r="AN172" s="36">
        <f t="shared" si="72"/>
        <v>1250</v>
      </c>
      <c r="AO172" s="36">
        <f t="shared" si="73"/>
        <v>0</v>
      </c>
      <c r="AP172" s="37"/>
      <c r="AQ172" s="37"/>
      <c r="AR172" s="37"/>
      <c r="AS172" s="37"/>
      <c r="AT172" s="37"/>
      <c r="AU172" s="37"/>
      <c r="AV172" s="37"/>
      <c r="AW172" s="36">
        <f t="shared" si="78"/>
        <v>0</v>
      </c>
      <c r="AX172" s="37">
        <v>1800</v>
      </c>
      <c r="AY172" s="37">
        <f t="shared" si="74"/>
        <v>-550</v>
      </c>
      <c r="BB172" s="27" t="str">
        <f t="shared" si="62"/>
        <v/>
      </c>
    </row>
    <row r="173" spans="1:54">
      <c r="A173" s="31">
        <v>171</v>
      </c>
      <c r="B173" s="9" t="s">
        <v>371</v>
      </c>
      <c r="C173" s="6" t="s">
        <v>23</v>
      </c>
      <c r="D173" s="10">
        <v>70</v>
      </c>
      <c r="E173" s="14" t="s">
        <v>373</v>
      </c>
      <c r="F173" s="10">
        <v>85</v>
      </c>
      <c r="G173" s="32">
        <v>210</v>
      </c>
      <c r="H173" s="32">
        <f t="shared" si="79"/>
        <v>255</v>
      </c>
      <c r="I173" s="33"/>
      <c r="J173" s="33"/>
      <c r="K173" s="33"/>
      <c r="L173" s="33"/>
      <c r="M173" s="33"/>
      <c r="N173" s="33"/>
      <c r="O173" s="33"/>
      <c r="P173" s="32">
        <f t="shared" si="81"/>
        <v>255</v>
      </c>
      <c r="Q173" s="33">
        <v>465</v>
      </c>
      <c r="R173" s="32">
        <f t="shared" si="82"/>
        <v>0</v>
      </c>
      <c r="S173" s="32">
        <f t="shared" si="80"/>
        <v>255</v>
      </c>
      <c r="T173" s="33"/>
      <c r="U173" s="33"/>
      <c r="V173" s="33"/>
      <c r="W173" s="33"/>
      <c r="X173" s="33"/>
      <c r="Y173" s="33"/>
      <c r="Z173" s="33"/>
      <c r="AA173" s="32">
        <f t="shared" si="83"/>
        <v>255</v>
      </c>
      <c r="AB173" s="33">
        <v>765</v>
      </c>
      <c r="AC173" s="32">
        <f t="shared" si="85"/>
        <v>-510</v>
      </c>
      <c r="AD173" s="32">
        <f t="shared" si="77"/>
        <v>255</v>
      </c>
      <c r="AE173" s="33"/>
      <c r="AF173" s="33"/>
      <c r="AG173" s="33"/>
      <c r="AH173" s="33"/>
      <c r="AI173" s="33"/>
      <c r="AJ173" s="33"/>
      <c r="AK173" s="33"/>
      <c r="AL173" s="32">
        <f t="shared" si="84"/>
        <v>255</v>
      </c>
      <c r="AM173" s="33"/>
      <c r="AN173" s="32">
        <f t="shared" si="72"/>
        <v>-255</v>
      </c>
      <c r="AO173" s="32">
        <f t="shared" si="73"/>
        <v>255</v>
      </c>
      <c r="AP173" s="33"/>
      <c r="AQ173" s="33"/>
      <c r="AR173" s="33"/>
      <c r="AS173" s="33"/>
      <c r="AT173" s="33"/>
      <c r="AU173" s="33"/>
      <c r="AV173" s="33"/>
      <c r="AW173" s="32">
        <f t="shared" si="78"/>
        <v>255</v>
      </c>
      <c r="AX173" s="33"/>
      <c r="AY173" s="33">
        <f t="shared" si="74"/>
        <v>0</v>
      </c>
      <c r="BB173" s="27" t="str">
        <f t="shared" si="62"/>
        <v/>
      </c>
    </row>
    <row r="174" spans="1:54">
      <c r="A174" s="31">
        <v>172</v>
      </c>
      <c r="B174" s="5" t="s">
        <v>374</v>
      </c>
      <c r="C174" s="6" t="s">
        <v>10</v>
      </c>
      <c r="D174" s="7">
        <v>70</v>
      </c>
      <c r="E174" s="14" t="s">
        <v>12</v>
      </c>
      <c r="F174" s="7">
        <v>70</v>
      </c>
      <c r="G174" s="32">
        <v>520</v>
      </c>
      <c r="H174" s="32">
        <f t="shared" si="79"/>
        <v>210</v>
      </c>
      <c r="I174" s="33"/>
      <c r="J174" s="33">
        <v>100</v>
      </c>
      <c r="K174" s="33"/>
      <c r="L174" s="33"/>
      <c r="M174" s="33"/>
      <c r="N174" s="33"/>
      <c r="O174" s="33"/>
      <c r="P174" s="32">
        <f t="shared" si="81"/>
        <v>310</v>
      </c>
      <c r="Q174" s="33">
        <v>880</v>
      </c>
      <c r="R174" s="32">
        <f t="shared" si="82"/>
        <v>-50</v>
      </c>
      <c r="S174" s="32">
        <f t="shared" si="80"/>
        <v>210</v>
      </c>
      <c r="T174" s="33"/>
      <c r="U174" s="33"/>
      <c r="V174" s="33"/>
      <c r="W174" s="33"/>
      <c r="X174" s="33"/>
      <c r="Y174" s="33"/>
      <c r="Z174" s="33"/>
      <c r="AA174" s="32">
        <f t="shared" si="83"/>
        <v>210</v>
      </c>
      <c r="AB174" s="33"/>
      <c r="AC174" s="32">
        <f t="shared" si="85"/>
        <v>160</v>
      </c>
      <c r="AD174" s="32">
        <f t="shared" si="77"/>
        <v>210</v>
      </c>
      <c r="AE174" s="33"/>
      <c r="AF174" s="33"/>
      <c r="AG174" s="33"/>
      <c r="AH174" s="33"/>
      <c r="AI174" s="33"/>
      <c r="AJ174" s="33"/>
      <c r="AK174" s="33"/>
      <c r="AL174" s="32">
        <f t="shared" si="84"/>
        <v>210</v>
      </c>
      <c r="AM174" s="33">
        <v>370</v>
      </c>
      <c r="AN174" s="32">
        <f t="shared" si="72"/>
        <v>0</v>
      </c>
      <c r="AO174" s="32">
        <f t="shared" si="73"/>
        <v>210</v>
      </c>
      <c r="AP174" s="33"/>
      <c r="AQ174" s="33"/>
      <c r="AR174" s="33"/>
      <c r="AS174" s="33"/>
      <c r="AT174" s="33"/>
      <c r="AU174" s="33"/>
      <c r="AV174" s="33"/>
      <c r="AW174" s="32">
        <f t="shared" si="78"/>
        <v>210</v>
      </c>
      <c r="AX174" s="33"/>
      <c r="AY174" s="33">
        <f t="shared" si="74"/>
        <v>210</v>
      </c>
      <c r="BB174" s="27" t="str">
        <f t="shared" si="62"/>
        <v>долги</v>
      </c>
    </row>
    <row r="175" spans="1:54">
      <c r="A175" s="31">
        <v>173</v>
      </c>
      <c r="B175" s="9" t="s">
        <v>375</v>
      </c>
      <c r="C175" s="6" t="s">
        <v>23</v>
      </c>
      <c r="D175" s="10">
        <v>70</v>
      </c>
      <c r="E175" s="14" t="s">
        <v>377</v>
      </c>
      <c r="F175" s="10">
        <v>85</v>
      </c>
      <c r="G175" s="32">
        <v>0</v>
      </c>
      <c r="H175" s="32">
        <f t="shared" si="79"/>
        <v>255</v>
      </c>
      <c r="I175" s="33"/>
      <c r="J175" s="33"/>
      <c r="K175" s="33"/>
      <c r="L175" s="33"/>
      <c r="M175" s="33"/>
      <c r="N175" s="33"/>
      <c r="O175" s="33"/>
      <c r="P175" s="32">
        <f t="shared" si="81"/>
        <v>255</v>
      </c>
      <c r="Q175" s="33"/>
      <c r="R175" s="32">
        <f t="shared" si="82"/>
        <v>255</v>
      </c>
      <c r="S175" s="32">
        <f t="shared" si="80"/>
        <v>255</v>
      </c>
      <c r="T175" s="33"/>
      <c r="U175" s="33"/>
      <c r="V175" s="33"/>
      <c r="W175" s="33"/>
      <c r="X175" s="33"/>
      <c r="Y175" s="33"/>
      <c r="Z175" s="33"/>
      <c r="AA175" s="32">
        <f t="shared" si="83"/>
        <v>255</v>
      </c>
      <c r="AB175" s="33">
        <v>1020</v>
      </c>
      <c r="AC175" s="32">
        <f t="shared" si="85"/>
        <v>-510</v>
      </c>
      <c r="AD175" s="32">
        <f t="shared" si="77"/>
        <v>255</v>
      </c>
      <c r="AE175" s="33"/>
      <c r="AF175" s="33"/>
      <c r="AG175" s="33"/>
      <c r="AH175" s="33"/>
      <c r="AI175" s="33"/>
      <c r="AJ175" s="33"/>
      <c r="AK175" s="33"/>
      <c r="AL175" s="32">
        <f t="shared" si="84"/>
        <v>255</v>
      </c>
      <c r="AM175" s="33"/>
      <c r="AN175" s="32">
        <f t="shared" si="72"/>
        <v>-255</v>
      </c>
      <c r="AO175" s="32">
        <f t="shared" si="73"/>
        <v>255</v>
      </c>
      <c r="AP175" s="33"/>
      <c r="AQ175" s="33"/>
      <c r="AR175" s="33"/>
      <c r="AS175" s="33"/>
      <c r="AT175" s="33"/>
      <c r="AU175" s="33"/>
      <c r="AV175" s="33"/>
      <c r="AW175" s="32">
        <f t="shared" si="78"/>
        <v>255</v>
      </c>
      <c r="AX175" s="33"/>
      <c r="AY175" s="33">
        <f t="shared" si="74"/>
        <v>0</v>
      </c>
      <c r="BB175" s="27" t="str">
        <f t="shared" si="62"/>
        <v/>
      </c>
    </row>
    <row r="176" spans="1:54">
      <c r="A176" s="31">
        <v>174</v>
      </c>
      <c r="B176" s="9" t="s">
        <v>378</v>
      </c>
      <c r="C176" s="6" t="s">
        <v>23</v>
      </c>
      <c r="D176" s="10">
        <v>225</v>
      </c>
      <c r="E176" s="14" t="s">
        <v>835</v>
      </c>
      <c r="F176" s="10">
        <v>250</v>
      </c>
      <c r="G176" s="32">
        <v>0</v>
      </c>
      <c r="H176" s="32">
        <f t="shared" si="79"/>
        <v>750</v>
      </c>
      <c r="I176" s="33"/>
      <c r="J176" s="33"/>
      <c r="K176" s="33"/>
      <c r="L176" s="33"/>
      <c r="M176" s="33"/>
      <c r="N176" s="33"/>
      <c r="O176" s="33"/>
      <c r="P176" s="32">
        <f t="shared" si="81"/>
        <v>750</v>
      </c>
      <c r="Q176" s="33"/>
      <c r="R176" s="32">
        <f t="shared" si="82"/>
        <v>750</v>
      </c>
      <c r="S176" s="32">
        <f t="shared" si="80"/>
        <v>750</v>
      </c>
      <c r="T176" s="33"/>
      <c r="U176" s="33"/>
      <c r="V176" s="33"/>
      <c r="W176" s="33"/>
      <c r="X176" s="33"/>
      <c r="Y176" s="33"/>
      <c r="Z176" s="33"/>
      <c r="AA176" s="32">
        <f t="shared" si="83"/>
        <v>750</v>
      </c>
      <c r="AB176" s="33"/>
      <c r="AC176" s="32">
        <f t="shared" si="85"/>
        <v>1500</v>
      </c>
      <c r="AD176" s="32">
        <f t="shared" si="77"/>
        <v>750</v>
      </c>
      <c r="AE176" s="33"/>
      <c r="AF176" s="33"/>
      <c r="AG176" s="33"/>
      <c r="AH176" s="33"/>
      <c r="AI176" s="33"/>
      <c r="AJ176" s="33"/>
      <c r="AK176" s="33"/>
      <c r="AL176" s="32">
        <f t="shared" si="84"/>
        <v>750</v>
      </c>
      <c r="AM176" s="33"/>
      <c r="AN176" s="32">
        <f t="shared" si="72"/>
        <v>2250</v>
      </c>
      <c r="AO176" s="32">
        <f t="shared" si="73"/>
        <v>750</v>
      </c>
      <c r="AP176" s="33"/>
      <c r="AQ176" s="33"/>
      <c r="AR176" s="33"/>
      <c r="AS176" s="33"/>
      <c r="AT176" s="33"/>
      <c r="AU176" s="33"/>
      <c r="AV176" s="33"/>
      <c r="AW176" s="32">
        <f t="shared" si="78"/>
        <v>750</v>
      </c>
      <c r="AX176" s="33">
        <v>3000</v>
      </c>
      <c r="AY176" s="33">
        <f t="shared" si="74"/>
        <v>0</v>
      </c>
      <c r="BB176" s="27" t="str">
        <f t="shared" si="62"/>
        <v/>
      </c>
    </row>
    <row r="177" spans="1:54">
      <c r="A177" s="31">
        <v>175</v>
      </c>
      <c r="B177" s="5" t="s">
        <v>381</v>
      </c>
      <c r="C177" s="6" t="s">
        <v>10</v>
      </c>
      <c r="D177" s="7">
        <v>100</v>
      </c>
      <c r="E177" s="14" t="s">
        <v>382</v>
      </c>
      <c r="F177" s="7">
        <v>115</v>
      </c>
      <c r="G177" s="32">
        <v>0</v>
      </c>
      <c r="H177" s="32">
        <f t="shared" si="79"/>
        <v>345</v>
      </c>
      <c r="I177" s="33"/>
      <c r="J177" s="33"/>
      <c r="K177" s="33">
        <v>5552</v>
      </c>
      <c r="L177" s="33"/>
      <c r="M177" s="33"/>
      <c r="N177" s="33"/>
      <c r="O177" s="33"/>
      <c r="P177" s="32">
        <f t="shared" si="81"/>
        <v>5897</v>
      </c>
      <c r="Q177" s="33">
        <v>6591</v>
      </c>
      <c r="R177" s="32">
        <f t="shared" si="82"/>
        <v>-694</v>
      </c>
      <c r="S177" s="32">
        <f t="shared" si="80"/>
        <v>345</v>
      </c>
      <c r="T177" s="33">
        <v>50</v>
      </c>
      <c r="U177" s="33"/>
      <c r="V177" s="33">
        <v>694</v>
      </c>
      <c r="W177" s="33"/>
      <c r="X177" s="33"/>
      <c r="Y177" s="33"/>
      <c r="Z177" s="33"/>
      <c r="AA177" s="32">
        <f t="shared" si="83"/>
        <v>1089</v>
      </c>
      <c r="AB177" s="33"/>
      <c r="AC177" s="32">
        <f t="shared" si="85"/>
        <v>395</v>
      </c>
      <c r="AD177" s="32">
        <f t="shared" si="77"/>
        <v>345</v>
      </c>
      <c r="AE177" s="33"/>
      <c r="AF177" s="33"/>
      <c r="AG177" s="33"/>
      <c r="AH177" s="33"/>
      <c r="AI177" s="33"/>
      <c r="AJ177" s="33"/>
      <c r="AK177" s="33"/>
      <c r="AL177" s="32">
        <f t="shared" si="84"/>
        <v>345</v>
      </c>
      <c r="AM177" s="33"/>
      <c r="AN177" s="32">
        <f t="shared" si="72"/>
        <v>740</v>
      </c>
      <c r="AO177" s="32">
        <f t="shared" si="73"/>
        <v>345</v>
      </c>
      <c r="AP177" s="33"/>
      <c r="AQ177" s="33"/>
      <c r="AR177" s="33"/>
      <c r="AS177" s="33"/>
      <c r="AT177" s="33"/>
      <c r="AU177" s="33"/>
      <c r="AV177" s="33"/>
      <c r="AW177" s="32">
        <f t="shared" si="78"/>
        <v>345</v>
      </c>
      <c r="AX177" s="33">
        <v>1085</v>
      </c>
      <c r="AY177" s="33">
        <f t="shared" si="74"/>
        <v>0</v>
      </c>
      <c r="BB177" s="27" t="str">
        <f t="shared" si="62"/>
        <v/>
      </c>
    </row>
    <row r="178" spans="1:54">
      <c r="A178" s="31">
        <v>176</v>
      </c>
      <c r="B178" s="5" t="s">
        <v>383</v>
      </c>
      <c r="C178" s="6" t="s">
        <v>263</v>
      </c>
      <c r="D178" s="16">
        <v>50</v>
      </c>
      <c r="E178" s="14" t="s">
        <v>385</v>
      </c>
      <c r="F178" s="16">
        <v>50</v>
      </c>
      <c r="G178" s="32">
        <v>0</v>
      </c>
      <c r="H178" s="32">
        <f t="shared" si="79"/>
        <v>150</v>
      </c>
      <c r="I178" s="33"/>
      <c r="J178" s="33"/>
      <c r="K178" s="33"/>
      <c r="L178" s="33"/>
      <c r="M178" s="33"/>
      <c r="N178" s="33"/>
      <c r="O178" s="33"/>
      <c r="P178" s="32">
        <f t="shared" si="81"/>
        <v>150</v>
      </c>
      <c r="Q178" s="33"/>
      <c r="R178" s="32">
        <f t="shared" si="82"/>
        <v>150</v>
      </c>
      <c r="S178" s="32">
        <f t="shared" si="80"/>
        <v>150</v>
      </c>
      <c r="T178" s="33"/>
      <c r="U178" s="33"/>
      <c r="V178" s="33"/>
      <c r="W178" s="33"/>
      <c r="X178" s="33"/>
      <c r="Y178" s="33"/>
      <c r="Z178" s="33"/>
      <c r="AA178" s="32">
        <f t="shared" si="83"/>
        <v>150</v>
      </c>
      <c r="AB178" s="33"/>
      <c r="AC178" s="32">
        <f t="shared" si="85"/>
        <v>300</v>
      </c>
      <c r="AD178" s="32">
        <f t="shared" si="77"/>
        <v>150</v>
      </c>
      <c r="AE178" s="33"/>
      <c r="AF178" s="33"/>
      <c r="AG178" s="33"/>
      <c r="AH178" s="33"/>
      <c r="AI178" s="33"/>
      <c r="AJ178" s="33"/>
      <c r="AK178" s="33"/>
      <c r="AL178" s="32">
        <f t="shared" si="84"/>
        <v>150</v>
      </c>
      <c r="AM178" s="33"/>
      <c r="AN178" s="32">
        <f t="shared" si="72"/>
        <v>450</v>
      </c>
      <c r="AO178" s="32">
        <f t="shared" si="73"/>
        <v>150</v>
      </c>
      <c r="AP178" s="33"/>
      <c r="AQ178" s="33"/>
      <c r="AR178" s="33"/>
      <c r="AS178" s="33"/>
      <c r="AT178" s="33"/>
      <c r="AU178" s="33"/>
      <c r="AV178" s="33"/>
      <c r="AW178" s="32">
        <f t="shared" si="78"/>
        <v>150</v>
      </c>
      <c r="AX178" s="33">
        <v>600</v>
      </c>
      <c r="AY178" s="33">
        <f t="shared" si="74"/>
        <v>0</v>
      </c>
      <c r="BB178" s="27" t="str">
        <f t="shared" si="62"/>
        <v/>
      </c>
    </row>
    <row r="179" spans="1:54">
      <c r="A179" s="31">
        <v>177</v>
      </c>
      <c r="B179" s="5" t="s">
        <v>386</v>
      </c>
      <c r="C179" s="6" t="s">
        <v>263</v>
      </c>
      <c r="D179" s="16">
        <v>67</v>
      </c>
      <c r="E179" s="14" t="s">
        <v>836</v>
      </c>
      <c r="F179" s="16">
        <v>67</v>
      </c>
      <c r="G179" s="32">
        <v>201.75</v>
      </c>
      <c r="H179" s="32">
        <f t="shared" si="79"/>
        <v>201</v>
      </c>
      <c r="I179" s="33"/>
      <c r="J179" s="33"/>
      <c r="K179" s="33"/>
      <c r="L179" s="33"/>
      <c r="M179" s="33"/>
      <c r="N179" s="33"/>
      <c r="O179" s="33"/>
      <c r="P179" s="32">
        <f t="shared" si="81"/>
        <v>201</v>
      </c>
      <c r="Q179" s="33"/>
      <c r="R179" s="32">
        <f t="shared" si="82"/>
        <v>402.75</v>
      </c>
      <c r="S179" s="32">
        <f t="shared" si="80"/>
        <v>201</v>
      </c>
      <c r="T179" s="33"/>
      <c r="U179" s="33"/>
      <c r="V179" s="33"/>
      <c r="W179" s="33"/>
      <c r="X179" s="33"/>
      <c r="Y179" s="33"/>
      <c r="Z179" s="33"/>
      <c r="AA179" s="32">
        <f t="shared" si="83"/>
        <v>201</v>
      </c>
      <c r="AB179" s="33">
        <v>603.75</v>
      </c>
      <c r="AC179" s="32">
        <f t="shared" si="85"/>
        <v>0</v>
      </c>
      <c r="AD179" s="32">
        <f t="shared" si="77"/>
        <v>201</v>
      </c>
      <c r="AE179" s="33"/>
      <c r="AF179" s="33"/>
      <c r="AG179" s="33"/>
      <c r="AH179" s="33"/>
      <c r="AI179" s="33"/>
      <c r="AJ179" s="33"/>
      <c r="AK179" s="33"/>
      <c r="AL179" s="32">
        <f t="shared" si="84"/>
        <v>201</v>
      </c>
      <c r="AM179" s="33"/>
      <c r="AN179" s="32">
        <f t="shared" si="72"/>
        <v>201</v>
      </c>
      <c r="AO179" s="32">
        <f t="shared" si="73"/>
        <v>201</v>
      </c>
      <c r="AP179" s="33"/>
      <c r="AQ179" s="33"/>
      <c r="AR179" s="33"/>
      <c r="AS179" s="33"/>
      <c r="AT179" s="33"/>
      <c r="AU179" s="33"/>
      <c r="AV179" s="33"/>
      <c r="AW179" s="32">
        <f t="shared" si="78"/>
        <v>201</v>
      </c>
      <c r="AX179" s="33">
        <v>402</v>
      </c>
      <c r="AY179" s="33">
        <f t="shared" si="74"/>
        <v>0</v>
      </c>
      <c r="BB179" s="27" t="str">
        <f t="shared" si="62"/>
        <v/>
      </c>
    </row>
    <row r="180" spans="1:54">
      <c r="A180" s="31">
        <v>178</v>
      </c>
      <c r="B180" s="17" t="s">
        <v>388</v>
      </c>
      <c r="C180" s="45" t="s">
        <v>30</v>
      </c>
      <c r="D180" s="18"/>
      <c r="E180" s="46"/>
      <c r="F180" s="18"/>
      <c r="G180" s="32"/>
      <c r="H180" s="32">
        <f t="shared" si="79"/>
        <v>0</v>
      </c>
      <c r="I180" s="33"/>
      <c r="J180" s="33"/>
      <c r="K180" s="33"/>
      <c r="L180" s="33"/>
      <c r="M180" s="33"/>
      <c r="N180" s="33"/>
      <c r="O180" s="33"/>
      <c r="P180" s="32">
        <f t="shared" si="81"/>
        <v>0</v>
      </c>
      <c r="Q180" s="33"/>
      <c r="R180" s="32">
        <f t="shared" si="82"/>
        <v>0</v>
      </c>
      <c r="S180" s="32">
        <f t="shared" si="80"/>
        <v>0</v>
      </c>
      <c r="T180" s="33"/>
      <c r="U180" s="33"/>
      <c r="V180" s="33"/>
      <c r="W180" s="33"/>
      <c r="X180" s="33"/>
      <c r="Y180" s="33"/>
      <c r="Z180" s="33"/>
      <c r="AA180" s="32">
        <f t="shared" si="83"/>
        <v>0</v>
      </c>
      <c r="AB180" s="33"/>
      <c r="AC180" s="32">
        <f t="shared" si="85"/>
        <v>0</v>
      </c>
      <c r="AD180" s="32">
        <f t="shared" si="77"/>
        <v>0</v>
      </c>
      <c r="AE180" s="33"/>
      <c r="AF180" s="33"/>
      <c r="AG180" s="33"/>
      <c r="AH180" s="33"/>
      <c r="AI180" s="33"/>
      <c r="AJ180" s="33"/>
      <c r="AK180" s="33"/>
      <c r="AL180" s="32">
        <f t="shared" si="84"/>
        <v>0</v>
      </c>
      <c r="AM180" s="33"/>
      <c r="AN180" s="32">
        <f t="shared" si="72"/>
        <v>0</v>
      </c>
      <c r="AO180" s="32">
        <f t="shared" si="73"/>
        <v>0</v>
      </c>
      <c r="AP180" s="33"/>
      <c r="AQ180" s="33"/>
      <c r="AR180" s="33"/>
      <c r="AS180" s="33"/>
      <c r="AT180" s="33"/>
      <c r="AU180" s="33"/>
      <c r="AV180" s="33"/>
      <c r="AW180" s="32">
        <f t="shared" si="78"/>
        <v>0</v>
      </c>
      <c r="AX180" s="33"/>
      <c r="AY180" s="33">
        <f t="shared" si="74"/>
        <v>0</v>
      </c>
      <c r="BB180" s="27" t="str">
        <f t="shared" si="62"/>
        <v/>
      </c>
    </row>
    <row r="181" spans="1:54">
      <c r="A181" s="31">
        <v>179</v>
      </c>
      <c r="B181" s="9" t="s">
        <v>389</v>
      </c>
      <c r="C181" s="6" t="s">
        <v>23</v>
      </c>
      <c r="D181" s="10">
        <v>70</v>
      </c>
      <c r="E181" s="14" t="s">
        <v>391</v>
      </c>
      <c r="F181" s="10">
        <v>85</v>
      </c>
      <c r="G181" s="32">
        <v>0</v>
      </c>
      <c r="H181" s="32">
        <f t="shared" si="79"/>
        <v>255</v>
      </c>
      <c r="I181" s="33"/>
      <c r="J181" s="33"/>
      <c r="K181" s="33"/>
      <c r="L181" s="33"/>
      <c r="M181" s="33"/>
      <c r="N181" s="33"/>
      <c r="O181" s="33"/>
      <c r="P181" s="32">
        <f t="shared" si="81"/>
        <v>255</v>
      </c>
      <c r="Q181" s="33">
        <v>510</v>
      </c>
      <c r="R181" s="32">
        <f t="shared" si="82"/>
        <v>-255</v>
      </c>
      <c r="S181" s="32">
        <f t="shared" si="80"/>
        <v>255</v>
      </c>
      <c r="T181" s="33"/>
      <c r="U181" s="33"/>
      <c r="V181" s="33"/>
      <c r="W181" s="33"/>
      <c r="X181" s="33"/>
      <c r="Y181" s="33"/>
      <c r="Z181" s="33"/>
      <c r="AA181" s="32">
        <f t="shared" si="83"/>
        <v>255</v>
      </c>
      <c r="AB181" s="33"/>
      <c r="AC181" s="32">
        <f t="shared" si="85"/>
        <v>0</v>
      </c>
      <c r="AD181" s="32">
        <f t="shared" si="77"/>
        <v>255</v>
      </c>
      <c r="AE181" s="33"/>
      <c r="AF181" s="33"/>
      <c r="AG181" s="33"/>
      <c r="AH181" s="33"/>
      <c r="AI181" s="33"/>
      <c r="AJ181" s="33"/>
      <c r="AK181" s="33"/>
      <c r="AL181" s="32">
        <f t="shared" si="84"/>
        <v>255</v>
      </c>
      <c r="AM181" s="33"/>
      <c r="AN181" s="32">
        <f t="shared" si="72"/>
        <v>255</v>
      </c>
      <c r="AO181" s="32">
        <f t="shared" si="73"/>
        <v>255</v>
      </c>
      <c r="AP181" s="33"/>
      <c r="AQ181" s="33"/>
      <c r="AR181" s="33"/>
      <c r="AS181" s="33"/>
      <c r="AT181" s="33"/>
      <c r="AU181" s="33"/>
      <c r="AV181" s="33"/>
      <c r="AW181" s="32">
        <f t="shared" si="78"/>
        <v>255</v>
      </c>
      <c r="AX181" s="33">
        <v>510</v>
      </c>
      <c r="AY181" s="33">
        <f t="shared" si="74"/>
        <v>0</v>
      </c>
      <c r="BB181" s="27" t="str">
        <f t="shared" si="62"/>
        <v/>
      </c>
    </row>
    <row r="182" spans="1:54">
      <c r="A182" s="31">
        <v>180</v>
      </c>
      <c r="B182" s="5" t="s">
        <v>981</v>
      </c>
      <c r="C182" s="6" t="s">
        <v>30</v>
      </c>
      <c r="D182" s="10"/>
      <c r="E182" s="14"/>
      <c r="F182" s="10"/>
      <c r="G182" s="32"/>
      <c r="H182" s="32"/>
      <c r="I182" s="33"/>
      <c r="J182" s="33"/>
      <c r="K182" s="33"/>
      <c r="L182" s="33"/>
      <c r="M182" s="33"/>
      <c r="N182" s="33"/>
      <c r="O182" s="33"/>
      <c r="P182" s="32"/>
      <c r="Q182" s="33"/>
      <c r="R182" s="32"/>
      <c r="S182" s="32"/>
      <c r="T182" s="33"/>
      <c r="U182" s="33"/>
      <c r="V182" s="33"/>
      <c r="W182" s="33"/>
      <c r="X182" s="33"/>
      <c r="Y182" s="33"/>
      <c r="Z182" s="33"/>
      <c r="AA182" s="32"/>
      <c r="AB182" s="33"/>
      <c r="AC182" s="32"/>
      <c r="AD182" s="32"/>
      <c r="AE182" s="33"/>
      <c r="AF182" s="33"/>
      <c r="AG182" s="33"/>
      <c r="AH182" s="33"/>
      <c r="AI182" s="33"/>
      <c r="AJ182" s="33"/>
      <c r="AK182" s="33"/>
      <c r="AL182" s="32">
        <f t="shared" si="84"/>
        <v>0</v>
      </c>
      <c r="AM182" s="33"/>
      <c r="AN182" s="32">
        <f t="shared" si="72"/>
        <v>0</v>
      </c>
      <c r="AO182" s="32">
        <f t="shared" si="73"/>
        <v>0</v>
      </c>
      <c r="AP182" s="33"/>
      <c r="AQ182" s="33"/>
      <c r="AR182" s="33"/>
      <c r="AS182" s="33"/>
      <c r="AT182" s="33"/>
      <c r="AU182" s="33"/>
      <c r="AV182" s="33"/>
      <c r="AW182" s="32">
        <f t="shared" si="78"/>
        <v>0</v>
      </c>
      <c r="AX182" s="33"/>
      <c r="AY182" s="33">
        <f t="shared" si="74"/>
        <v>0</v>
      </c>
      <c r="BB182" s="27" t="str">
        <f t="shared" si="62"/>
        <v/>
      </c>
    </row>
    <row r="183" spans="1:54">
      <c r="A183" s="31">
        <v>181</v>
      </c>
      <c r="B183" s="11" t="s">
        <v>392</v>
      </c>
      <c r="C183" s="34" t="s">
        <v>30</v>
      </c>
      <c r="D183" s="12"/>
      <c r="E183" s="35"/>
      <c r="F183" s="12"/>
      <c r="G183" s="36">
        <v>1269</v>
      </c>
      <c r="H183" s="36">
        <f>F183*3</f>
        <v>0</v>
      </c>
      <c r="I183" s="37"/>
      <c r="J183" s="37"/>
      <c r="K183" s="37"/>
      <c r="L183" s="37"/>
      <c r="M183" s="37"/>
      <c r="N183" s="37"/>
      <c r="O183" s="37"/>
      <c r="P183" s="36">
        <f>SUM(H183:O183)</f>
        <v>0</v>
      </c>
      <c r="Q183" s="37"/>
      <c r="R183" s="36">
        <f>G183+P183-Q183</f>
        <v>1269</v>
      </c>
      <c r="S183" s="36">
        <f>F183*3</f>
        <v>0</v>
      </c>
      <c r="T183" s="37"/>
      <c r="U183" s="37"/>
      <c r="V183" s="37"/>
      <c r="W183" s="37"/>
      <c r="X183" s="37"/>
      <c r="Y183" s="37"/>
      <c r="Z183" s="37"/>
      <c r="AA183" s="36">
        <f>SUM(S183:Z183)</f>
        <v>0</v>
      </c>
      <c r="AB183" s="37"/>
      <c r="AC183" s="36">
        <f>R183+AA183-AB183</f>
        <v>1269</v>
      </c>
      <c r="AD183" s="36">
        <f>$F183*3</f>
        <v>0</v>
      </c>
      <c r="AE183" s="37"/>
      <c r="AF183" s="37"/>
      <c r="AG183" s="37"/>
      <c r="AH183" s="37"/>
      <c r="AI183" s="37"/>
      <c r="AJ183" s="37"/>
      <c r="AK183" s="37"/>
      <c r="AL183" s="36">
        <f t="shared" si="84"/>
        <v>0</v>
      </c>
      <c r="AM183" s="37"/>
      <c r="AN183" s="36">
        <f t="shared" si="72"/>
        <v>1269</v>
      </c>
      <c r="AO183" s="36">
        <f t="shared" si="73"/>
        <v>0</v>
      </c>
      <c r="AP183" s="37"/>
      <c r="AQ183" s="37"/>
      <c r="AR183" s="37"/>
      <c r="AS183" s="37"/>
      <c r="AT183" s="37"/>
      <c r="AU183" s="37"/>
      <c r="AV183" s="37"/>
      <c r="AW183" s="36">
        <f t="shared" si="78"/>
        <v>0</v>
      </c>
      <c r="AX183" s="37"/>
      <c r="AY183" s="37">
        <f t="shared" si="74"/>
        <v>1269</v>
      </c>
      <c r="BB183" s="27" t="str">
        <f t="shared" si="62"/>
        <v>долги</v>
      </c>
    </row>
    <row r="184" spans="1:54">
      <c r="A184" s="31">
        <v>182</v>
      </c>
      <c r="B184" s="9" t="s">
        <v>393</v>
      </c>
      <c r="C184" s="6" t="s">
        <v>14</v>
      </c>
      <c r="D184" s="10"/>
      <c r="E184" s="14" t="s">
        <v>394</v>
      </c>
      <c r="F184" s="10">
        <v>125</v>
      </c>
      <c r="G184" s="32">
        <v>0</v>
      </c>
      <c r="H184" s="32">
        <v>32</v>
      </c>
      <c r="I184" s="33"/>
      <c r="J184" s="33"/>
      <c r="K184" s="33"/>
      <c r="L184" s="33"/>
      <c r="M184" s="33"/>
      <c r="N184" s="33"/>
      <c r="O184" s="33"/>
      <c r="P184" s="32">
        <f>SUM(H184:O184)</f>
        <v>32</v>
      </c>
      <c r="Q184" s="33"/>
      <c r="R184" s="32">
        <f>G184+P184-Q184</f>
        <v>32</v>
      </c>
      <c r="S184" s="32">
        <f>F184*3</f>
        <v>375</v>
      </c>
      <c r="T184" s="33"/>
      <c r="U184" s="33"/>
      <c r="V184" s="33"/>
      <c r="W184" s="33"/>
      <c r="X184" s="33"/>
      <c r="Y184" s="33"/>
      <c r="Z184" s="33">
        <v>2122</v>
      </c>
      <c r="AA184" s="32">
        <f>SUM(S184:Z184)</f>
        <v>2497</v>
      </c>
      <c r="AB184" s="33">
        <v>2529</v>
      </c>
      <c r="AC184" s="32">
        <f>R184+AA184-AB184</f>
        <v>0</v>
      </c>
      <c r="AD184" s="32">
        <f>$F184*3</f>
        <v>375</v>
      </c>
      <c r="AE184" s="33"/>
      <c r="AF184" s="33"/>
      <c r="AG184" s="33"/>
      <c r="AH184" s="33"/>
      <c r="AI184" s="33"/>
      <c r="AJ184" s="33"/>
      <c r="AK184" s="33"/>
      <c r="AL184" s="32">
        <f t="shared" si="84"/>
        <v>375</v>
      </c>
      <c r="AM184" s="33"/>
      <c r="AN184" s="32">
        <f t="shared" si="72"/>
        <v>375</v>
      </c>
      <c r="AO184" s="32">
        <f t="shared" si="73"/>
        <v>375</v>
      </c>
      <c r="AP184" s="33"/>
      <c r="AQ184" s="33"/>
      <c r="AR184" s="33"/>
      <c r="AS184" s="33"/>
      <c r="AT184" s="33"/>
      <c r="AU184" s="33"/>
      <c r="AV184" s="33"/>
      <c r="AW184" s="32">
        <f t="shared" si="78"/>
        <v>375</v>
      </c>
      <c r="AX184" s="33"/>
      <c r="AY184" s="39">
        <f t="shared" si="74"/>
        <v>750</v>
      </c>
      <c r="BB184" s="27" t="str">
        <f t="shared" si="62"/>
        <v>долги</v>
      </c>
    </row>
    <row r="185" spans="1:54">
      <c r="A185" s="31">
        <v>183</v>
      </c>
      <c r="B185" s="9" t="s">
        <v>395</v>
      </c>
      <c r="C185" s="6" t="s">
        <v>14</v>
      </c>
      <c r="D185" s="10">
        <v>240</v>
      </c>
      <c r="E185" s="14" t="s">
        <v>396</v>
      </c>
      <c r="F185" s="10">
        <v>240</v>
      </c>
      <c r="G185" s="32">
        <v>0</v>
      </c>
      <c r="H185" s="32">
        <f>F185*3</f>
        <v>720</v>
      </c>
      <c r="I185" s="33"/>
      <c r="J185" s="33"/>
      <c r="K185" s="33"/>
      <c r="L185" s="33"/>
      <c r="M185" s="33"/>
      <c r="N185" s="33"/>
      <c r="O185" s="33"/>
      <c r="P185" s="32">
        <f>SUM(H185:O185)</f>
        <v>720</v>
      </c>
      <c r="Q185" s="33">
        <v>720</v>
      </c>
      <c r="R185" s="32">
        <f>G185+P185-Q185</f>
        <v>0</v>
      </c>
      <c r="S185" s="32">
        <f>F185*3</f>
        <v>720</v>
      </c>
      <c r="T185" s="33"/>
      <c r="U185" s="33"/>
      <c r="V185" s="33"/>
      <c r="W185" s="33"/>
      <c r="X185" s="33"/>
      <c r="Y185" s="33"/>
      <c r="Z185" s="33"/>
      <c r="AA185" s="32">
        <f>SUM(S185:Z185)</f>
        <v>720</v>
      </c>
      <c r="AB185" s="33">
        <v>720</v>
      </c>
      <c r="AC185" s="32">
        <f>R185+AA185-AB185</f>
        <v>0</v>
      </c>
      <c r="AD185" s="32">
        <f>$F185*3</f>
        <v>720</v>
      </c>
      <c r="AE185" s="33"/>
      <c r="AF185" s="33"/>
      <c r="AG185" s="33"/>
      <c r="AH185" s="33"/>
      <c r="AI185" s="33"/>
      <c r="AJ185" s="33"/>
      <c r="AK185" s="33"/>
      <c r="AL185" s="32">
        <f t="shared" si="84"/>
        <v>720</v>
      </c>
      <c r="AM185" s="33">
        <v>720</v>
      </c>
      <c r="AN185" s="32">
        <f t="shared" si="72"/>
        <v>0</v>
      </c>
      <c r="AO185" s="32">
        <f t="shared" si="73"/>
        <v>720</v>
      </c>
      <c r="AP185" s="33"/>
      <c r="AQ185" s="33"/>
      <c r="AR185" s="33"/>
      <c r="AS185" s="33"/>
      <c r="AT185" s="33"/>
      <c r="AU185" s="33"/>
      <c r="AV185" s="33"/>
      <c r="AW185" s="32">
        <f t="shared" si="78"/>
        <v>720</v>
      </c>
      <c r="AX185" s="33">
        <v>720</v>
      </c>
      <c r="AY185" s="33">
        <f t="shared" si="74"/>
        <v>0</v>
      </c>
      <c r="BB185" s="27" t="str">
        <f t="shared" si="62"/>
        <v/>
      </c>
    </row>
    <row r="186" spans="1:54">
      <c r="A186" s="31">
        <v>184</v>
      </c>
      <c r="B186" s="5" t="s">
        <v>985</v>
      </c>
      <c r="C186" s="6" t="s">
        <v>14</v>
      </c>
      <c r="D186" s="10"/>
      <c r="E186" s="14" t="s">
        <v>967</v>
      </c>
      <c r="F186" s="10">
        <v>140</v>
      </c>
      <c r="G186" s="32"/>
      <c r="H186" s="32"/>
      <c r="I186" s="33"/>
      <c r="J186" s="33"/>
      <c r="K186" s="33"/>
      <c r="L186" s="33"/>
      <c r="M186" s="33"/>
      <c r="N186" s="33"/>
      <c r="O186" s="33"/>
      <c r="P186" s="32"/>
      <c r="Q186" s="33"/>
      <c r="R186" s="32"/>
      <c r="S186" s="32"/>
      <c r="T186" s="33"/>
      <c r="U186" s="33"/>
      <c r="V186" s="33"/>
      <c r="W186" s="33"/>
      <c r="X186" s="33"/>
      <c r="Y186" s="33"/>
      <c r="Z186" s="33"/>
      <c r="AA186" s="32"/>
      <c r="AB186" s="33"/>
      <c r="AC186" s="32"/>
      <c r="AD186" s="32"/>
      <c r="AE186" s="33"/>
      <c r="AF186" s="33"/>
      <c r="AG186" s="33"/>
      <c r="AH186" s="33"/>
      <c r="AI186" s="33"/>
      <c r="AJ186" s="33"/>
      <c r="AK186" s="33"/>
      <c r="AL186" s="32">
        <f t="shared" si="84"/>
        <v>0</v>
      </c>
      <c r="AM186" s="33"/>
      <c r="AN186" s="32">
        <f t="shared" si="72"/>
        <v>0</v>
      </c>
      <c r="AO186" s="32">
        <f t="shared" si="73"/>
        <v>420</v>
      </c>
      <c r="AP186" s="33"/>
      <c r="AQ186" s="33"/>
      <c r="AR186" s="33"/>
      <c r="AS186" s="33"/>
      <c r="AT186" s="33"/>
      <c r="AU186" s="33"/>
      <c r="AV186" s="33">
        <v>265</v>
      </c>
      <c r="AW186" s="32">
        <f t="shared" si="78"/>
        <v>685</v>
      </c>
      <c r="AX186" s="33">
        <v>685</v>
      </c>
      <c r="AY186" s="33">
        <f t="shared" si="74"/>
        <v>0</v>
      </c>
      <c r="BB186" s="27" t="str">
        <f t="shared" si="62"/>
        <v/>
      </c>
    </row>
    <row r="187" spans="1:54">
      <c r="A187" s="31">
        <v>185</v>
      </c>
      <c r="B187" s="9" t="s">
        <v>884</v>
      </c>
      <c r="C187" s="6" t="s">
        <v>14</v>
      </c>
      <c r="D187" s="10"/>
      <c r="E187" s="14" t="s">
        <v>885</v>
      </c>
      <c r="F187" s="10">
        <v>50</v>
      </c>
      <c r="G187" s="32">
        <v>0</v>
      </c>
      <c r="H187" s="32">
        <v>0</v>
      </c>
      <c r="I187" s="33"/>
      <c r="J187" s="33"/>
      <c r="K187" s="33"/>
      <c r="L187" s="33"/>
      <c r="M187" s="33"/>
      <c r="N187" s="33"/>
      <c r="O187" s="33"/>
      <c r="P187" s="32">
        <f t="shared" ref="P187:P218" si="86">SUM(H187:O187)</f>
        <v>0</v>
      </c>
      <c r="Q187" s="33"/>
      <c r="R187" s="32">
        <f t="shared" ref="R187:R218" si="87">G187+P187-Q187</f>
        <v>0</v>
      </c>
      <c r="S187" s="32">
        <v>50</v>
      </c>
      <c r="T187" s="33"/>
      <c r="U187" s="33"/>
      <c r="V187" s="33"/>
      <c r="W187" s="33"/>
      <c r="X187" s="33"/>
      <c r="Y187" s="33"/>
      <c r="Z187" s="33"/>
      <c r="AA187" s="32">
        <f t="shared" ref="AA187:AA218" si="88">SUM(S187:Z187)</f>
        <v>50</v>
      </c>
      <c r="AB187" s="33"/>
      <c r="AC187" s="32">
        <f t="shared" ref="AC187:AC220" si="89">R187+AA187-AB187</f>
        <v>50</v>
      </c>
      <c r="AD187" s="32">
        <f t="shared" ref="AD187:AD212" si="90">$F187*3</f>
        <v>150</v>
      </c>
      <c r="AE187" s="33"/>
      <c r="AF187" s="33"/>
      <c r="AG187" s="33"/>
      <c r="AH187" s="33"/>
      <c r="AI187" s="33"/>
      <c r="AJ187" s="33"/>
      <c r="AK187" s="33"/>
      <c r="AL187" s="32">
        <f t="shared" si="84"/>
        <v>150</v>
      </c>
      <c r="AM187" s="33">
        <v>200</v>
      </c>
      <c r="AN187" s="32">
        <f t="shared" si="72"/>
        <v>0</v>
      </c>
      <c r="AO187" s="32">
        <f t="shared" si="73"/>
        <v>150</v>
      </c>
      <c r="AP187" s="33"/>
      <c r="AQ187" s="33"/>
      <c r="AR187" s="33"/>
      <c r="AS187" s="33"/>
      <c r="AT187" s="33"/>
      <c r="AU187" s="33"/>
      <c r="AV187" s="33"/>
      <c r="AW187" s="32">
        <f t="shared" si="78"/>
        <v>150</v>
      </c>
      <c r="AX187" s="33">
        <v>150</v>
      </c>
      <c r="AY187" s="33">
        <f t="shared" si="74"/>
        <v>0</v>
      </c>
      <c r="BB187" s="27" t="str">
        <f t="shared" si="62"/>
        <v/>
      </c>
    </row>
    <row r="188" spans="1:54">
      <c r="A188" s="31">
        <v>186</v>
      </c>
      <c r="B188" s="5" t="s">
        <v>837</v>
      </c>
      <c r="C188" s="6" t="s">
        <v>10</v>
      </c>
      <c r="D188" s="7">
        <v>0</v>
      </c>
      <c r="E188" s="14" t="s">
        <v>838</v>
      </c>
      <c r="F188" s="7">
        <v>95</v>
      </c>
      <c r="G188" s="32">
        <v>285</v>
      </c>
      <c r="H188" s="32">
        <f t="shared" ref="H188:H193" si="91">F188*3</f>
        <v>285</v>
      </c>
      <c r="I188" s="33"/>
      <c r="J188" s="33"/>
      <c r="K188" s="33"/>
      <c r="L188" s="33"/>
      <c r="M188" s="33"/>
      <c r="N188" s="33"/>
      <c r="O188" s="33"/>
      <c r="P188" s="32">
        <f t="shared" si="86"/>
        <v>285</v>
      </c>
      <c r="Q188" s="33"/>
      <c r="R188" s="32">
        <f t="shared" si="87"/>
        <v>570</v>
      </c>
      <c r="S188" s="32">
        <f t="shared" ref="S188:S193" si="92">F188*3</f>
        <v>285</v>
      </c>
      <c r="T188" s="33"/>
      <c r="U188" s="33"/>
      <c r="V188" s="33"/>
      <c r="W188" s="33"/>
      <c r="X188" s="33"/>
      <c r="Y188" s="33"/>
      <c r="Z188" s="33"/>
      <c r="AA188" s="32">
        <f t="shared" si="88"/>
        <v>285</v>
      </c>
      <c r="AB188" s="33"/>
      <c r="AC188" s="32">
        <f t="shared" si="89"/>
        <v>855</v>
      </c>
      <c r="AD188" s="32">
        <f t="shared" si="90"/>
        <v>285</v>
      </c>
      <c r="AE188" s="33"/>
      <c r="AF188" s="33"/>
      <c r="AG188" s="33"/>
      <c r="AH188" s="33"/>
      <c r="AI188" s="33"/>
      <c r="AJ188" s="33"/>
      <c r="AK188" s="33"/>
      <c r="AL188" s="32">
        <f t="shared" si="84"/>
        <v>285</v>
      </c>
      <c r="AM188" s="33"/>
      <c r="AN188" s="32">
        <f t="shared" si="72"/>
        <v>1140</v>
      </c>
      <c r="AO188" s="32">
        <f t="shared" si="73"/>
        <v>285</v>
      </c>
      <c r="AP188" s="33"/>
      <c r="AQ188" s="33"/>
      <c r="AR188" s="33"/>
      <c r="AS188" s="33"/>
      <c r="AT188" s="33"/>
      <c r="AU188" s="33"/>
      <c r="AV188" s="33"/>
      <c r="AW188" s="32">
        <f t="shared" ref="AW188:AW219" si="93">SUM(AO188:AV188)</f>
        <v>285</v>
      </c>
      <c r="AX188" s="33"/>
      <c r="AY188" s="33">
        <f t="shared" si="74"/>
        <v>1425</v>
      </c>
      <c r="BB188" s="27" t="str">
        <f t="shared" si="62"/>
        <v>долги</v>
      </c>
    </row>
    <row r="189" spans="1:54">
      <c r="A189" s="31">
        <v>187</v>
      </c>
      <c r="B189" s="5" t="s">
        <v>397</v>
      </c>
      <c r="C189" s="6" t="s">
        <v>10</v>
      </c>
      <c r="D189" s="7">
        <v>305</v>
      </c>
      <c r="E189" s="14" t="s">
        <v>399</v>
      </c>
      <c r="F189" s="7">
        <v>325</v>
      </c>
      <c r="G189" s="32">
        <v>0</v>
      </c>
      <c r="H189" s="32">
        <f t="shared" si="91"/>
        <v>975</v>
      </c>
      <c r="I189" s="33"/>
      <c r="J189" s="33"/>
      <c r="K189" s="33"/>
      <c r="L189" s="33"/>
      <c r="M189" s="33"/>
      <c r="N189" s="33"/>
      <c r="O189" s="33"/>
      <c r="P189" s="32">
        <f t="shared" si="86"/>
        <v>975</v>
      </c>
      <c r="Q189" s="33">
        <v>1920</v>
      </c>
      <c r="R189" s="32">
        <f t="shared" si="87"/>
        <v>-945</v>
      </c>
      <c r="S189" s="32">
        <f t="shared" si="92"/>
        <v>975</v>
      </c>
      <c r="T189" s="33">
        <v>50</v>
      </c>
      <c r="U189" s="33"/>
      <c r="V189" s="33"/>
      <c r="W189" s="33"/>
      <c r="X189" s="33"/>
      <c r="Y189" s="33"/>
      <c r="Z189" s="33"/>
      <c r="AA189" s="32">
        <f t="shared" si="88"/>
        <v>1025</v>
      </c>
      <c r="AB189" s="33"/>
      <c r="AC189" s="32">
        <f t="shared" si="89"/>
        <v>80</v>
      </c>
      <c r="AD189" s="32">
        <f t="shared" si="90"/>
        <v>975</v>
      </c>
      <c r="AE189" s="33"/>
      <c r="AF189" s="33"/>
      <c r="AG189" s="33"/>
      <c r="AH189" s="33"/>
      <c r="AI189" s="33"/>
      <c r="AJ189" s="33"/>
      <c r="AK189" s="33"/>
      <c r="AL189" s="32">
        <f t="shared" si="84"/>
        <v>975</v>
      </c>
      <c r="AM189" s="33">
        <v>915</v>
      </c>
      <c r="AN189" s="32">
        <f t="shared" si="72"/>
        <v>140</v>
      </c>
      <c r="AO189" s="32">
        <f t="shared" si="73"/>
        <v>975</v>
      </c>
      <c r="AP189" s="33"/>
      <c r="AQ189" s="33"/>
      <c r="AR189" s="33"/>
      <c r="AS189" s="33"/>
      <c r="AT189" s="33"/>
      <c r="AU189" s="33"/>
      <c r="AV189" s="33"/>
      <c r="AW189" s="32">
        <f t="shared" si="93"/>
        <v>975</v>
      </c>
      <c r="AX189" s="33">
        <v>1115</v>
      </c>
      <c r="AY189" s="33">
        <f t="shared" si="74"/>
        <v>0</v>
      </c>
      <c r="BB189" s="27" t="str">
        <f t="shared" si="62"/>
        <v/>
      </c>
    </row>
    <row r="190" spans="1:54">
      <c r="A190" s="31">
        <v>188</v>
      </c>
      <c r="B190" s="9" t="s">
        <v>400</v>
      </c>
      <c r="C190" s="6" t="s">
        <v>14</v>
      </c>
      <c r="D190" s="10">
        <v>120</v>
      </c>
      <c r="E190" s="14" t="s">
        <v>839</v>
      </c>
      <c r="F190" s="10">
        <v>135</v>
      </c>
      <c r="G190" s="32">
        <v>360</v>
      </c>
      <c r="H190" s="32">
        <f t="shared" si="91"/>
        <v>405</v>
      </c>
      <c r="I190" s="33"/>
      <c r="J190" s="33"/>
      <c r="K190" s="33"/>
      <c r="L190" s="33"/>
      <c r="M190" s="33"/>
      <c r="N190" s="33"/>
      <c r="O190" s="33"/>
      <c r="P190" s="32">
        <f t="shared" si="86"/>
        <v>405</v>
      </c>
      <c r="Q190" s="33">
        <v>765</v>
      </c>
      <c r="R190" s="32">
        <f t="shared" si="87"/>
        <v>0</v>
      </c>
      <c r="S190" s="32">
        <f t="shared" si="92"/>
        <v>405</v>
      </c>
      <c r="T190" s="33"/>
      <c r="U190" s="33"/>
      <c r="V190" s="33"/>
      <c r="W190" s="33"/>
      <c r="X190" s="33"/>
      <c r="Y190" s="33"/>
      <c r="Z190" s="33"/>
      <c r="AA190" s="32">
        <f t="shared" si="88"/>
        <v>405</v>
      </c>
      <c r="AB190" s="33">
        <v>405</v>
      </c>
      <c r="AC190" s="32">
        <f t="shared" si="89"/>
        <v>0</v>
      </c>
      <c r="AD190" s="32">
        <f t="shared" si="90"/>
        <v>405</v>
      </c>
      <c r="AE190" s="33"/>
      <c r="AF190" s="33"/>
      <c r="AG190" s="33"/>
      <c r="AH190" s="33"/>
      <c r="AI190" s="33"/>
      <c r="AJ190" s="33"/>
      <c r="AK190" s="33"/>
      <c r="AL190" s="32">
        <f t="shared" si="84"/>
        <v>405</v>
      </c>
      <c r="AM190" s="33">
        <v>405</v>
      </c>
      <c r="AN190" s="32">
        <f t="shared" si="72"/>
        <v>0</v>
      </c>
      <c r="AO190" s="32">
        <f t="shared" si="73"/>
        <v>405</v>
      </c>
      <c r="AP190" s="33"/>
      <c r="AQ190" s="33"/>
      <c r="AR190" s="33"/>
      <c r="AS190" s="33"/>
      <c r="AT190" s="33"/>
      <c r="AU190" s="33"/>
      <c r="AV190" s="33"/>
      <c r="AW190" s="32">
        <f t="shared" si="93"/>
        <v>405</v>
      </c>
      <c r="AX190" s="33">
        <v>810</v>
      </c>
      <c r="AY190" s="33">
        <f t="shared" si="74"/>
        <v>-405</v>
      </c>
      <c r="BB190" s="27" t="str">
        <f t="shared" si="62"/>
        <v/>
      </c>
    </row>
    <row r="191" spans="1:54">
      <c r="A191" s="31">
        <v>189</v>
      </c>
      <c r="B191" s="9" t="s">
        <v>402</v>
      </c>
      <c r="C191" s="6" t="s">
        <v>14</v>
      </c>
      <c r="D191" s="10">
        <v>100</v>
      </c>
      <c r="E191" s="14" t="s">
        <v>404</v>
      </c>
      <c r="F191" s="10">
        <v>125</v>
      </c>
      <c r="G191" s="32">
        <v>0</v>
      </c>
      <c r="H191" s="32">
        <f t="shared" si="91"/>
        <v>375</v>
      </c>
      <c r="I191" s="33"/>
      <c r="J191" s="33"/>
      <c r="K191" s="33"/>
      <c r="L191" s="33"/>
      <c r="M191" s="33"/>
      <c r="N191" s="33"/>
      <c r="O191" s="33"/>
      <c r="P191" s="32">
        <f t="shared" si="86"/>
        <v>375</v>
      </c>
      <c r="Q191" s="33"/>
      <c r="R191" s="32">
        <f t="shared" si="87"/>
        <v>375</v>
      </c>
      <c r="S191" s="32">
        <f t="shared" si="92"/>
        <v>375</v>
      </c>
      <c r="T191" s="33">
        <v>50</v>
      </c>
      <c r="U191" s="33"/>
      <c r="V191" s="33">
        <v>1032</v>
      </c>
      <c r="W191" s="33"/>
      <c r="X191" s="33"/>
      <c r="Y191" s="33"/>
      <c r="Z191" s="33"/>
      <c r="AA191" s="32">
        <f t="shared" si="88"/>
        <v>1457</v>
      </c>
      <c r="AB191" s="33"/>
      <c r="AC191" s="32">
        <f t="shared" si="89"/>
        <v>1832</v>
      </c>
      <c r="AD191" s="32">
        <f t="shared" si="90"/>
        <v>375</v>
      </c>
      <c r="AE191" s="33"/>
      <c r="AF191" s="33"/>
      <c r="AG191" s="33"/>
      <c r="AH191" s="33"/>
      <c r="AI191" s="33"/>
      <c r="AJ191" s="33">
        <v>150</v>
      </c>
      <c r="AK191" s="33"/>
      <c r="AL191" s="32">
        <f t="shared" si="84"/>
        <v>525</v>
      </c>
      <c r="AM191" s="33">
        <v>2357</v>
      </c>
      <c r="AN191" s="32">
        <f t="shared" si="72"/>
        <v>0</v>
      </c>
      <c r="AO191" s="32">
        <f t="shared" si="73"/>
        <v>375</v>
      </c>
      <c r="AP191" s="33">
        <v>70</v>
      </c>
      <c r="AQ191" s="33"/>
      <c r="AR191" s="33"/>
      <c r="AS191" s="33"/>
      <c r="AT191" s="33"/>
      <c r="AU191" s="33"/>
      <c r="AV191" s="33"/>
      <c r="AW191" s="32">
        <f t="shared" si="93"/>
        <v>445</v>
      </c>
      <c r="AX191" s="33">
        <v>375</v>
      </c>
      <c r="AY191" s="33">
        <f t="shared" si="74"/>
        <v>70</v>
      </c>
      <c r="BB191" s="27" t="str">
        <f t="shared" si="62"/>
        <v>долги</v>
      </c>
    </row>
    <row r="192" spans="1:54">
      <c r="A192" s="31">
        <v>190</v>
      </c>
      <c r="B192" s="5" t="s">
        <v>405</v>
      </c>
      <c r="C192" s="6" t="s">
        <v>10</v>
      </c>
      <c r="D192" s="7">
        <v>340</v>
      </c>
      <c r="E192" s="14" t="s">
        <v>406</v>
      </c>
      <c r="F192" s="7">
        <v>365</v>
      </c>
      <c r="G192" s="32">
        <v>0</v>
      </c>
      <c r="H192" s="32">
        <f t="shared" si="91"/>
        <v>1095</v>
      </c>
      <c r="I192" s="33">
        <v>100</v>
      </c>
      <c r="J192" s="33"/>
      <c r="K192" s="33"/>
      <c r="L192" s="33"/>
      <c r="M192" s="33"/>
      <c r="N192" s="33"/>
      <c r="O192" s="33"/>
      <c r="P192" s="32">
        <f t="shared" si="86"/>
        <v>1195</v>
      </c>
      <c r="Q192" s="33">
        <v>1195</v>
      </c>
      <c r="R192" s="32">
        <f t="shared" si="87"/>
        <v>0</v>
      </c>
      <c r="S192" s="32">
        <f t="shared" si="92"/>
        <v>1095</v>
      </c>
      <c r="T192" s="33"/>
      <c r="U192" s="33"/>
      <c r="V192" s="33"/>
      <c r="W192" s="33"/>
      <c r="X192" s="33"/>
      <c r="Y192" s="33"/>
      <c r="Z192" s="33"/>
      <c r="AA192" s="32">
        <f t="shared" si="88"/>
        <v>1095</v>
      </c>
      <c r="AB192" s="33">
        <v>1095</v>
      </c>
      <c r="AC192" s="32">
        <f t="shared" si="89"/>
        <v>0</v>
      </c>
      <c r="AD192" s="32">
        <f t="shared" si="90"/>
        <v>1095</v>
      </c>
      <c r="AE192" s="33">
        <v>50</v>
      </c>
      <c r="AF192" s="33"/>
      <c r="AG192" s="33"/>
      <c r="AH192" s="33"/>
      <c r="AI192" s="33"/>
      <c r="AJ192" s="33"/>
      <c r="AK192" s="33"/>
      <c r="AL192" s="32">
        <f t="shared" si="84"/>
        <v>1145</v>
      </c>
      <c r="AM192" s="33">
        <v>1145</v>
      </c>
      <c r="AN192" s="32">
        <f t="shared" si="72"/>
        <v>0</v>
      </c>
      <c r="AO192" s="32">
        <f t="shared" si="73"/>
        <v>1095</v>
      </c>
      <c r="AP192" s="33"/>
      <c r="AQ192" s="33"/>
      <c r="AR192" s="33"/>
      <c r="AS192" s="33"/>
      <c r="AT192" s="33"/>
      <c r="AU192" s="33"/>
      <c r="AV192" s="33"/>
      <c r="AW192" s="32">
        <f t="shared" si="93"/>
        <v>1095</v>
      </c>
      <c r="AX192" s="33">
        <v>1095</v>
      </c>
      <c r="AY192" s="33">
        <f t="shared" si="74"/>
        <v>0</v>
      </c>
      <c r="BB192" s="27" t="str">
        <f t="shared" si="62"/>
        <v/>
      </c>
    </row>
    <row r="193" spans="1:54">
      <c r="A193" s="31">
        <v>191</v>
      </c>
      <c r="B193" s="5" t="s">
        <v>407</v>
      </c>
      <c r="C193" s="6" t="s">
        <v>10</v>
      </c>
      <c r="D193" s="7">
        <v>100</v>
      </c>
      <c r="E193" s="14" t="s">
        <v>408</v>
      </c>
      <c r="F193" s="7">
        <v>115</v>
      </c>
      <c r="G193" s="32">
        <v>0</v>
      </c>
      <c r="H193" s="32">
        <f t="shared" si="91"/>
        <v>345</v>
      </c>
      <c r="I193" s="33">
        <v>50</v>
      </c>
      <c r="J193" s="33"/>
      <c r="K193" s="33"/>
      <c r="L193" s="33"/>
      <c r="M193" s="33"/>
      <c r="N193" s="33"/>
      <c r="O193" s="33"/>
      <c r="P193" s="32">
        <f t="shared" si="86"/>
        <v>395</v>
      </c>
      <c r="Q193" s="33">
        <v>395</v>
      </c>
      <c r="R193" s="32">
        <f t="shared" si="87"/>
        <v>0</v>
      </c>
      <c r="S193" s="32">
        <f t="shared" si="92"/>
        <v>345</v>
      </c>
      <c r="T193" s="33"/>
      <c r="U193" s="33"/>
      <c r="V193" s="33"/>
      <c r="W193" s="33"/>
      <c r="X193" s="33"/>
      <c r="Y193" s="33"/>
      <c r="Z193" s="33"/>
      <c r="AA193" s="32">
        <f t="shared" si="88"/>
        <v>345</v>
      </c>
      <c r="AB193" s="33">
        <v>345</v>
      </c>
      <c r="AC193" s="32">
        <f t="shared" si="89"/>
        <v>0</v>
      </c>
      <c r="AD193" s="32">
        <f t="shared" si="90"/>
        <v>345</v>
      </c>
      <c r="AE193" s="33"/>
      <c r="AF193" s="33"/>
      <c r="AG193" s="33"/>
      <c r="AH193" s="33"/>
      <c r="AI193" s="33"/>
      <c r="AJ193" s="33"/>
      <c r="AK193" s="33"/>
      <c r="AL193" s="32">
        <f t="shared" si="84"/>
        <v>345</v>
      </c>
      <c r="AM193" s="33">
        <v>345</v>
      </c>
      <c r="AN193" s="32">
        <f t="shared" si="72"/>
        <v>0</v>
      </c>
      <c r="AO193" s="32">
        <f t="shared" si="73"/>
        <v>345</v>
      </c>
      <c r="AP193" s="33"/>
      <c r="AQ193" s="33"/>
      <c r="AR193" s="33"/>
      <c r="AS193" s="33"/>
      <c r="AT193" s="33"/>
      <c r="AU193" s="33"/>
      <c r="AV193" s="33"/>
      <c r="AW193" s="32">
        <f t="shared" si="93"/>
        <v>345</v>
      </c>
      <c r="AX193" s="33">
        <v>345</v>
      </c>
      <c r="AY193" s="33">
        <f t="shared" si="74"/>
        <v>0</v>
      </c>
      <c r="BB193" s="27" t="str">
        <f t="shared" si="62"/>
        <v/>
      </c>
    </row>
    <row r="194" spans="1:54">
      <c r="A194" s="31">
        <v>192</v>
      </c>
      <c r="B194" s="9" t="s">
        <v>872</v>
      </c>
      <c r="C194" s="6" t="s">
        <v>14</v>
      </c>
      <c r="D194" s="10"/>
      <c r="E194" s="14" t="s">
        <v>873</v>
      </c>
      <c r="F194" s="10">
        <v>50</v>
      </c>
      <c r="G194" s="32">
        <v>0</v>
      </c>
      <c r="H194" s="32">
        <v>0</v>
      </c>
      <c r="I194" s="33"/>
      <c r="J194" s="33"/>
      <c r="K194" s="33"/>
      <c r="L194" s="33"/>
      <c r="M194" s="33"/>
      <c r="N194" s="33"/>
      <c r="O194" s="33"/>
      <c r="P194" s="32">
        <f t="shared" si="86"/>
        <v>0</v>
      </c>
      <c r="Q194" s="33"/>
      <c r="R194" s="32">
        <f t="shared" si="87"/>
        <v>0</v>
      </c>
      <c r="S194" s="32">
        <v>76</v>
      </c>
      <c r="T194" s="33"/>
      <c r="U194" s="33"/>
      <c r="V194" s="33"/>
      <c r="W194" s="33"/>
      <c r="X194" s="33"/>
      <c r="Y194" s="33"/>
      <c r="Z194" s="33"/>
      <c r="AA194" s="32">
        <f t="shared" si="88"/>
        <v>76</v>
      </c>
      <c r="AB194" s="33"/>
      <c r="AC194" s="32">
        <f t="shared" si="89"/>
        <v>76</v>
      </c>
      <c r="AD194" s="32">
        <f t="shared" si="90"/>
        <v>150</v>
      </c>
      <c r="AE194" s="33"/>
      <c r="AF194" s="33"/>
      <c r="AG194" s="33"/>
      <c r="AH194" s="33"/>
      <c r="AI194" s="33"/>
      <c r="AJ194" s="33"/>
      <c r="AK194" s="33">
        <v>470</v>
      </c>
      <c r="AL194" s="32">
        <f t="shared" si="84"/>
        <v>620</v>
      </c>
      <c r="AM194" s="33">
        <v>696</v>
      </c>
      <c r="AN194" s="32">
        <f t="shared" si="72"/>
        <v>0</v>
      </c>
      <c r="AO194" s="32">
        <f t="shared" si="73"/>
        <v>150</v>
      </c>
      <c r="AP194" s="33"/>
      <c r="AQ194" s="33"/>
      <c r="AR194" s="33"/>
      <c r="AS194" s="33"/>
      <c r="AT194" s="33"/>
      <c r="AU194" s="33"/>
      <c r="AV194" s="33"/>
      <c r="AW194" s="32">
        <f t="shared" si="93"/>
        <v>150</v>
      </c>
      <c r="AX194" s="33"/>
      <c r="AY194" s="33">
        <f t="shared" si="74"/>
        <v>150</v>
      </c>
      <c r="BB194" s="27" t="str">
        <f t="shared" ref="BB194:BB257" si="94">IF(AY194&lt;=0,"","долги")</f>
        <v>долги</v>
      </c>
    </row>
    <row r="195" spans="1:54">
      <c r="A195" s="31">
        <v>193</v>
      </c>
      <c r="B195" s="9" t="s">
        <v>409</v>
      </c>
      <c r="C195" s="6" t="s">
        <v>23</v>
      </c>
      <c r="D195" s="10">
        <v>70</v>
      </c>
      <c r="E195" s="14" t="s">
        <v>411</v>
      </c>
      <c r="F195" s="10">
        <v>85</v>
      </c>
      <c r="G195" s="32">
        <v>0</v>
      </c>
      <c r="H195" s="32">
        <f t="shared" ref="H195:H212" si="95">F195*3</f>
        <v>255</v>
      </c>
      <c r="I195" s="33"/>
      <c r="J195" s="33"/>
      <c r="K195" s="33"/>
      <c r="L195" s="33"/>
      <c r="M195" s="33"/>
      <c r="N195" s="33"/>
      <c r="O195" s="33"/>
      <c r="P195" s="32">
        <f t="shared" si="86"/>
        <v>255</v>
      </c>
      <c r="Q195" s="33">
        <v>255</v>
      </c>
      <c r="R195" s="32">
        <f t="shared" si="87"/>
        <v>0</v>
      </c>
      <c r="S195" s="32">
        <f t="shared" ref="S195:S212" si="96">F195*3</f>
        <v>255</v>
      </c>
      <c r="T195" s="33"/>
      <c r="U195" s="33"/>
      <c r="V195" s="33"/>
      <c r="W195" s="33"/>
      <c r="X195" s="33"/>
      <c r="Y195" s="33"/>
      <c r="Z195" s="33"/>
      <c r="AA195" s="32">
        <f t="shared" si="88"/>
        <v>255</v>
      </c>
      <c r="AB195" s="33">
        <v>765</v>
      </c>
      <c r="AC195" s="32">
        <f t="shared" si="89"/>
        <v>-510</v>
      </c>
      <c r="AD195" s="32">
        <f t="shared" si="90"/>
        <v>255</v>
      </c>
      <c r="AE195" s="33"/>
      <c r="AF195" s="33"/>
      <c r="AG195" s="33"/>
      <c r="AH195" s="33"/>
      <c r="AI195" s="33"/>
      <c r="AJ195" s="33"/>
      <c r="AK195" s="33"/>
      <c r="AL195" s="32">
        <f t="shared" si="84"/>
        <v>255</v>
      </c>
      <c r="AM195" s="33"/>
      <c r="AN195" s="32">
        <f t="shared" si="72"/>
        <v>-255</v>
      </c>
      <c r="AO195" s="32">
        <f t="shared" si="73"/>
        <v>255</v>
      </c>
      <c r="AP195" s="33"/>
      <c r="AQ195" s="33"/>
      <c r="AR195" s="33"/>
      <c r="AS195" s="33"/>
      <c r="AT195" s="33"/>
      <c r="AU195" s="33"/>
      <c r="AV195" s="33"/>
      <c r="AW195" s="32">
        <f t="shared" si="93"/>
        <v>255</v>
      </c>
      <c r="AX195" s="33"/>
      <c r="AY195" s="33">
        <f t="shared" si="74"/>
        <v>0</v>
      </c>
      <c r="BB195" s="27" t="str">
        <f t="shared" si="94"/>
        <v/>
      </c>
    </row>
    <row r="196" spans="1:54">
      <c r="A196" s="31">
        <v>194</v>
      </c>
      <c r="B196" s="9" t="s">
        <v>412</v>
      </c>
      <c r="C196" s="6" t="s">
        <v>23</v>
      </c>
      <c r="D196" s="10">
        <v>70</v>
      </c>
      <c r="E196" s="14" t="s">
        <v>414</v>
      </c>
      <c r="F196" s="10">
        <v>95</v>
      </c>
      <c r="G196" s="32">
        <v>0</v>
      </c>
      <c r="H196" s="32">
        <f t="shared" si="95"/>
        <v>285</v>
      </c>
      <c r="I196" s="33"/>
      <c r="J196" s="33"/>
      <c r="K196" s="33"/>
      <c r="L196" s="33"/>
      <c r="M196" s="33"/>
      <c r="N196" s="33"/>
      <c r="O196" s="33"/>
      <c r="P196" s="32">
        <f t="shared" si="86"/>
        <v>285</v>
      </c>
      <c r="Q196" s="33">
        <v>285</v>
      </c>
      <c r="R196" s="32">
        <f t="shared" si="87"/>
        <v>0</v>
      </c>
      <c r="S196" s="32">
        <f t="shared" si="96"/>
        <v>285</v>
      </c>
      <c r="T196" s="33"/>
      <c r="U196" s="33"/>
      <c r="V196" s="33"/>
      <c r="W196" s="33"/>
      <c r="X196" s="33"/>
      <c r="Y196" s="33"/>
      <c r="Z196" s="33"/>
      <c r="AA196" s="32">
        <f t="shared" si="88"/>
        <v>285</v>
      </c>
      <c r="AB196" s="33">
        <v>285</v>
      </c>
      <c r="AC196" s="32">
        <f t="shared" si="89"/>
        <v>0</v>
      </c>
      <c r="AD196" s="32">
        <f t="shared" si="90"/>
        <v>285</v>
      </c>
      <c r="AE196" s="33"/>
      <c r="AF196" s="33"/>
      <c r="AG196" s="33"/>
      <c r="AH196" s="33"/>
      <c r="AI196" s="33"/>
      <c r="AJ196" s="33"/>
      <c r="AK196" s="33"/>
      <c r="AL196" s="32">
        <f t="shared" si="84"/>
        <v>285</v>
      </c>
      <c r="AM196" s="33">
        <v>285</v>
      </c>
      <c r="AN196" s="32">
        <f t="shared" si="72"/>
        <v>0</v>
      </c>
      <c r="AO196" s="32">
        <f t="shared" si="73"/>
        <v>285</v>
      </c>
      <c r="AP196" s="33"/>
      <c r="AQ196" s="33">
        <v>50</v>
      </c>
      <c r="AR196" s="33"/>
      <c r="AS196" s="33"/>
      <c r="AT196" s="33"/>
      <c r="AU196" s="33"/>
      <c r="AV196" s="33"/>
      <c r="AW196" s="32">
        <f t="shared" si="93"/>
        <v>335</v>
      </c>
      <c r="AX196" s="33">
        <v>335</v>
      </c>
      <c r="AY196" s="33">
        <f t="shared" si="74"/>
        <v>0</v>
      </c>
      <c r="BB196" s="27" t="str">
        <f t="shared" si="94"/>
        <v/>
      </c>
    </row>
    <row r="197" spans="1:54">
      <c r="A197" s="31">
        <v>195</v>
      </c>
      <c r="B197" s="5" t="s">
        <v>415</v>
      </c>
      <c r="C197" s="6" t="s">
        <v>10</v>
      </c>
      <c r="D197" s="7">
        <v>115</v>
      </c>
      <c r="E197" s="14" t="s">
        <v>417</v>
      </c>
      <c r="F197" s="7">
        <v>115</v>
      </c>
      <c r="G197" s="32">
        <v>0</v>
      </c>
      <c r="H197" s="32">
        <f t="shared" si="95"/>
        <v>345</v>
      </c>
      <c r="I197" s="33"/>
      <c r="J197" s="33"/>
      <c r="K197" s="33"/>
      <c r="L197" s="33"/>
      <c r="M197" s="33"/>
      <c r="N197" s="33"/>
      <c r="O197" s="33"/>
      <c r="P197" s="32">
        <f t="shared" si="86"/>
        <v>345</v>
      </c>
      <c r="Q197" s="33"/>
      <c r="R197" s="32">
        <f t="shared" si="87"/>
        <v>345</v>
      </c>
      <c r="S197" s="32">
        <f t="shared" si="96"/>
        <v>345</v>
      </c>
      <c r="T197" s="33"/>
      <c r="U197" s="33"/>
      <c r="V197" s="33"/>
      <c r="W197" s="33"/>
      <c r="X197" s="33"/>
      <c r="Y197" s="33"/>
      <c r="Z197" s="33"/>
      <c r="AA197" s="32">
        <f t="shared" si="88"/>
        <v>345</v>
      </c>
      <c r="AB197" s="33"/>
      <c r="AC197" s="32">
        <f t="shared" si="89"/>
        <v>690</v>
      </c>
      <c r="AD197" s="32">
        <f t="shared" si="90"/>
        <v>345</v>
      </c>
      <c r="AE197" s="33"/>
      <c r="AF197" s="33"/>
      <c r="AG197" s="33"/>
      <c r="AH197" s="33"/>
      <c r="AI197" s="33"/>
      <c r="AJ197" s="33"/>
      <c r="AK197" s="33"/>
      <c r="AL197" s="32">
        <f t="shared" ref="AL197:AL228" si="97">SUM(AD197:AK197)</f>
        <v>345</v>
      </c>
      <c r="AM197" s="33">
        <v>1380</v>
      </c>
      <c r="AN197" s="32">
        <f t="shared" si="72"/>
        <v>-345</v>
      </c>
      <c r="AO197" s="32">
        <f t="shared" si="73"/>
        <v>345</v>
      </c>
      <c r="AP197" s="33"/>
      <c r="AQ197" s="33"/>
      <c r="AR197" s="33"/>
      <c r="AS197" s="33"/>
      <c r="AT197" s="33"/>
      <c r="AU197" s="33"/>
      <c r="AV197" s="33"/>
      <c r="AW197" s="32">
        <f t="shared" si="93"/>
        <v>345</v>
      </c>
      <c r="AX197" s="33"/>
      <c r="AY197" s="33">
        <f t="shared" si="74"/>
        <v>0</v>
      </c>
      <c r="BB197" s="27" t="str">
        <f t="shared" si="94"/>
        <v/>
      </c>
    </row>
    <row r="198" spans="1:54">
      <c r="A198" s="31">
        <v>196</v>
      </c>
      <c r="B198" s="9" t="s">
        <v>418</v>
      </c>
      <c r="C198" s="6" t="s">
        <v>14</v>
      </c>
      <c r="D198" s="10">
        <v>3500</v>
      </c>
      <c r="E198" s="14" t="s">
        <v>12</v>
      </c>
      <c r="F198" s="10">
        <v>3500</v>
      </c>
      <c r="G198" s="32">
        <v>50</v>
      </c>
      <c r="H198" s="32">
        <f t="shared" si="95"/>
        <v>10500</v>
      </c>
      <c r="I198" s="33">
        <v>100</v>
      </c>
      <c r="J198" s="33"/>
      <c r="K198" s="33"/>
      <c r="L198" s="33"/>
      <c r="M198" s="33"/>
      <c r="N198" s="33"/>
      <c r="O198" s="33"/>
      <c r="P198" s="32">
        <f t="shared" si="86"/>
        <v>10600</v>
      </c>
      <c r="Q198" s="33">
        <v>10650</v>
      </c>
      <c r="R198" s="32">
        <f t="shared" si="87"/>
        <v>0</v>
      </c>
      <c r="S198" s="32">
        <f t="shared" si="96"/>
        <v>10500</v>
      </c>
      <c r="T198" s="33"/>
      <c r="U198" s="33"/>
      <c r="V198" s="33"/>
      <c r="W198" s="33"/>
      <c r="X198" s="33"/>
      <c r="Y198" s="33"/>
      <c r="Z198" s="33"/>
      <c r="AA198" s="32">
        <f t="shared" si="88"/>
        <v>10500</v>
      </c>
      <c r="AB198" s="33">
        <v>10500</v>
      </c>
      <c r="AC198" s="32">
        <f t="shared" si="89"/>
        <v>0</v>
      </c>
      <c r="AD198" s="32">
        <f t="shared" si="90"/>
        <v>10500</v>
      </c>
      <c r="AE198" s="33"/>
      <c r="AF198" s="33"/>
      <c r="AG198" s="33"/>
      <c r="AH198" s="33"/>
      <c r="AI198" s="33"/>
      <c r="AJ198" s="33"/>
      <c r="AK198" s="33">
        <v>7480.93</v>
      </c>
      <c r="AL198" s="32">
        <f t="shared" si="97"/>
        <v>17980.93</v>
      </c>
      <c r="AM198" s="33">
        <v>17980.93</v>
      </c>
      <c r="AN198" s="32">
        <f t="shared" si="72"/>
        <v>0</v>
      </c>
      <c r="AO198" s="32">
        <f t="shared" si="73"/>
        <v>10500</v>
      </c>
      <c r="AP198" s="33"/>
      <c r="AQ198" s="33"/>
      <c r="AR198" s="33"/>
      <c r="AS198" s="33"/>
      <c r="AT198" s="33"/>
      <c r="AU198" s="33"/>
      <c r="AV198" s="33"/>
      <c r="AW198" s="32">
        <f t="shared" si="93"/>
        <v>10500</v>
      </c>
      <c r="AX198" s="33">
        <v>10500</v>
      </c>
      <c r="AY198" s="33">
        <f t="shared" si="74"/>
        <v>0</v>
      </c>
      <c r="BB198" s="27" t="str">
        <f t="shared" si="94"/>
        <v/>
      </c>
    </row>
    <row r="199" spans="1:54">
      <c r="A199" s="31">
        <v>197</v>
      </c>
      <c r="B199" s="9" t="s">
        <v>420</v>
      </c>
      <c r="C199" s="6" t="s">
        <v>23</v>
      </c>
      <c r="D199" s="10">
        <v>70</v>
      </c>
      <c r="E199" s="14" t="s">
        <v>421</v>
      </c>
      <c r="F199" s="10">
        <v>85</v>
      </c>
      <c r="G199" s="32">
        <v>420</v>
      </c>
      <c r="H199" s="32">
        <f t="shared" si="95"/>
        <v>255</v>
      </c>
      <c r="I199" s="33"/>
      <c r="J199" s="33"/>
      <c r="K199" s="33"/>
      <c r="L199" s="33"/>
      <c r="M199" s="33"/>
      <c r="N199" s="33"/>
      <c r="O199" s="33"/>
      <c r="P199" s="32">
        <f t="shared" si="86"/>
        <v>255</v>
      </c>
      <c r="Q199" s="33">
        <v>675</v>
      </c>
      <c r="R199" s="32">
        <f t="shared" si="87"/>
        <v>0</v>
      </c>
      <c r="S199" s="32">
        <f t="shared" si="96"/>
        <v>255</v>
      </c>
      <c r="T199" s="33"/>
      <c r="U199" s="33"/>
      <c r="V199" s="33"/>
      <c r="W199" s="33"/>
      <c r="X199" s="33"/>
      <c r="Y199" s="33"/>
      <c r="Z199" s="33"/>
      <c r="AA199" s="32">
        <f t="shared" si="88"/>
        <v>255</v>
      </c>
      <c r="AB199" s="33">
        <v>510</v>
      </c>
      <c r="AC199" s="32">
        <f t="shared" si="89"/>
        <v>-255</v>
      </c>
      <c r="AD199" s="32">
        <f t="shared" si="90"/>
        <v>255</v>
      </c>
      <c r="AE199" s="33"/>
      <c r="AF199" s="33"/>
      <c r="AG199" s="33"/>
      <c r="AH199" s="33"/>
      <c r="AI199" s="33"/>
      <c r="AJ199" s="33"/>
      <c r="AK199" s="33"/>
      <c r="AL199" s="32">
        <f t="shared" si="97"/>
        <v>255</v>
      </c>
      <c r="AM199" s="33">
        <v>255</v>
      </c>
      <c r="AN199" s="32">
        <f t="shared" si="72"/>
        <v>-255</v>
      </c>
      <c r="AO199" s="32">
        <f t="shared" si="73"/>
        <v>255</v>
      </c>
      <c r="AP199" s="33"/>
      <c r="AQ199" s="33"/>
      <c r="AR199" s="33"/>
      <c r="AS199" s="33"/>
      <c r="AT199" s="33"/>
      <c r="AU199" s="33"/>
      <c r="AV199" s="33"/>
      <c r="AW199" s="32">
        <f t="shared" si="93"/>
        <v>255</v>
      </c>
      <c r="AX199" s="33"/>
      <c r="AY199" s="33">
        <f t="shared" si="74"/>
        <v>0</v>
      </c>
      <c r="BB199" s="27" t="str">
        <f t="shared" si="94"/>
        <v/>
      </c>
    </row>
    <row r="200" spans="1:54">
      <c r="A200" s="31">
        <v>198</v>
      </c>
      <c r="B200" s="9" t="s">
        <v>422</v>
      </c>
      <c r="C200" s="6" t="s">
        <v>14</v>
      </c>
      <c r="D200" s="10">
        <v>330</v>
      </c>
      <c r="E200" s="14" t="s">
        <v>12</v>
      </c>
      <c r="F200" s="10">
        <v>355</v>
      </c>
      <c r="G200" s="32">
        <v>0</v>
      </c>
      <c r="H200" s="32">
        <f t="shared" si="95"/>
        <v>1065</v>
      </c>
      <c r="I200" s="33"/>
      <c r="J200" s="33"/>
      <c r="K200" s="33"/>
      <c r="L200" s="33"/>
      <c r="M200" s="33"/>
      <c r="N200" s="33"/>
      <c r="O200" s="33"/>
      <c r="P200" s="32">
        <f t="shared" si="86"/>
        <v>1065</v>
      </c>
      <c r="Q200" s="33">
        <v>3093</v>
      </c>
      <c r="R200" s="32">
        <f t="shared" si="87"/>
        <v>-2028</v>
      </c>
      <c r="S200" s="32">
        <f t="shared" si="96"/>
        <v>1065</v>
      </c>
      <c r="T200" s="33"/>
      <c r="U200" s="33">
        <v>50</v>
      </c>
      <c r="V200" s="33">
        <v>2028</v>
      </c>
      <c r="W200" s="33"/>
      <c r="X200" s="33"/>
      <c r="Y200" s="33"/>
      <c r="Z200" s="33"/>
      <c r="AA200" s="32">
        <f t="shared" si="88"/>
        <v>3143</v>
      </c>
      <c r="AB200" s="33">
        <v>1115</v>
      </c>
      <c r="AC200" s="32">
        <f t="shared" si="89"/>
        <v>0</v>
      </c>
      <c r="AD200" s="32">
        <f t="shared" si="90"/>
        <v>1065</v>
      </c>
      <c r="AE200" s="33"/>
      <c r="AF200" s="33"/>
      <c r="AG200" s="33"/>
      <c r="AH200" s="33"/>
      <c r="AI200" s="33"/>
      <c r="AJ200" s="33"/>
      <c r="AK200" s="33"/>
      <c r="AL200" s="32">
        <f t="shared" si="97"/>
        <v>1065</v>
      </c>
      <c r="AM200" s="33">
        <v>1065</v>
      </c>
      <c r="AN200" s="32">
        <f t="shared" si="72"/>
        <v>0</v>
      </c>
      <c r="AO200" s="32">
        <f t="shared" si="73"/>
        <v>1065</v>
      </c>
      <c r="AP200" s="33">
        <v>50</v>
      </c>
      <c r="AQ200" s="33"/>
      <c r="AR200" s="33"/>
      <c r="AS200" s="33"/>
      <c r="AT200" s="33"/>
      <c r="AU200" s="33"/>
      <c r="AV200" s="33"/>
      <c r="AW200" s="32">
        <f t="shared" si="93"/>
        <v>1115</v>
      </c>
      <c r="AX200" s="33">
        <v>1115</v>
      </c>
      <c r="AY200" s="33">
        <f t="shared" si="74"/>
        <v>0</v>
      </c>
      <c r="BB200" s="27" t="str">
        <f t="shared" si="94"/>
        <v/>
      </c>
    </row>
    <row r="201" spans="1:54">
      <c r="A201" s="31">
        <v>199</v>
      </c>
      <c r="B201" s="9" t="s">
        <v>424</v>
      </c>
      <c r="C201" s="6" t="s">
        <v>23</v>
      </c>
      <c r="D201" s="10">
        <v>70</v>
      </c>
      <c r="E201" s="14" t="s">
        <v>426</v>
      </c>
      <c r="F201" s="10">
        <v>95</v>
      </c>
      <c r="G201" s="32">
        <v>0</v>
      </c>
      <c r="H201" s="32">
        <f t="shared" si="95"/>
        <v>285</v>
      </c>
      <c r="I201" s="33"/>
      <c r="J201" s="33">
        <v>50</v>
      </c>
      <c r="K201" s="33"/>
      <c r="L201" s="33"/>
      <c r="M201" s="33"/>
      <c r="N201" s="33"/>
      <c r="O201" s="33"/>
      <c r="P201" s="32">
        <f t="shared" si="86"/>
        <v>335</v>
      </c>
      <c r="Q201" s="33">
        <v>335</v>
      </c>
      <c r="R201" s="32">
        <f t="shared" si="87"/>
        <v>0</v>
      </c>
      <c r="S201" s="32">
        <f t="shared" si="96"/>
        <v>285</v>
      </c>
      <c r="T201" s="33"/>
      <c r="U201" s="33"/>
      <c r="V201" s="33"/>
      <c r="W201" s="33"/>
      <c r="X201" s="33"/>
      <c r="Y201" s="33"/>
      <c r="Z201" s="33"/>
      <c r="AA201" s="32">
        <f t="shared" si="88"/>
        <v>285</v>
      </c>
      <c r="AB201" s="33">
        <v>855</v>
      </c>
      <c r="AC201" s="32">
        <f t="shared" si="89"/>
        <v>-570</v>
      </c>
      <c r="AD201" s="32">
        <f t="shared" si="90"/>
        <v>285</v>
      </c>
      <c r="AE201" s="33"/>
      <c r="AF201" s="33"/>
      <c r="AG201" s="33"/>
      <c r="AH201" s="33"/>
      <c r="AI201" s="33"/>
      <c r="AJ201" s="33"/>
      <c r="AK201" s="33"/>
      <c r="AL201" s="32">
        <f t="shared" si="97"/>
        <v>285</v>
      </c>
      <c r="AM201" s="33"/>
      <c r="AN201" s="32">
        <f t="shared" si="72"/>
        <v>-285</v>
      </c>
      <c r="AO201" s="32">
        <f t="shared" si="73"/>
        <v>285</v>
      </c>
      <c r="AP201" s="33"/>
      <c r="AQ201" s="33"/>
      <c r="AR201" s="33"/>
      <c r="AS201" s="33"/>
      <c r="AT201" s="33"/>
      <c r="AU201" s="33"/>
      <c r="AV201" s="33"/>
      <c r="AW201" s="32">
        <f t="shared" si="93"/>
        <v>285</v>
      </c>
      <c r="AX201" s="33"/>
      <c r="AY201" s="33">
        <f t="shared" si="74"/>
        <v>0</v>
      </c>
      <c r="BB201" s="27" t="str">
        <f t="shared" si="94"/>
        <v/>
      </c>
    </row>
    <row r="202" spans="1:54">
      <c r="A202" s="31">
        <v>200</v>
      </c>
      <c r="B202" s="9" t="s">
        <v>427</v>
      </c>
      <c r="C202" s="6" t="s">
        <v>14</v>
      </c>
      <c r="D202" s="10">
        <v>430</v>
      </c>
      <c r="E202" s="14" t="s">
        <v>429</v>
      </c>
      <c r="F202" s="10">
        <v>475</v>
      </c>
      <c r="G202" s="32">
        <v>0</v>
      </c>
      <c r="H202" s="32">
        <f t="shared" si="95"/>
        <v>1425</v>
      </c>
      <c r="I202" s="33">
        <v>50</v>
      </c>
      <c r="J202" s="33"/>
      <c r="K202" s="33"/>
      <c r="L202" s="33">
        <v>3052</v>
      </c>
      <c r="M202" s="33"/>
      <c r="N202" s="33"/>
      <c r="O202" s="33"/>
      <c r="P202" s="32">
        <f t="shared" si="86"/>
        <v>4527</v>
      </c>
      <c r="Q202" s="33">
        <v>4527</v>
      </c>
      <c r="R202" s="32">
        <f t="shared" si="87"/>
        <v>0</v>
      </c>
      <c r="S202" s="32">
        <f t="shared" si="96"/>
        <v>1425</v>
      </c>
      <c r="T202" s="33"/>
      <c r="U202" s="33">
        <v>50</v>
      </c>
      <c r="V202" s="33"/>
      <c r="W202" s="33"/>
      <c r="X202" s="33"/>
      <c r="Y202" s="33"/>
      <c r="Z202" s="33"/>
      <c r="AA202" s="32">
        <f t="shared" si="88"/>
        <v>1475</v>
      </c>
      <c r="AB202" s="33">
        <v>1475</v>
      </c>
      <c r="AC202" s="32">
        <f t="shared" si="89"/>
        <v>0</v>
      </c>
      <c r="AD202" s="32">
        <f t="shared" si="90"/>
        <v>1425</v>
      </c>
      <c r="AE202" s="33"/>
      <c r="AF202" s="33"/>
      <c r="AG202" s="33"/>
      <c r="AH202" s="33"/>
      <c r="AI202" s="33"/>
      <c r="AJ202" s="33"/>
      <c r="AK202" s="33"/>
      <c r="AL202" s="32">
        <f t="shared" si="97"/>
        <v>1425</v>
      </c>
      <c r="AM202" s="33">
        <v>1425</v>
      </c>
      <c r="AN202" s="32">
        <f t="shared" si="72"/>
        <v>0</v>
      </c>
      <c r="AO202" s="32">
        <f t="shared" si="73"/>
        <v>1425</v>
      </c>
      <c r="AP202" s="33"/>
      <c r="AQ202" s="33"/>
      <c r="AR202" s="33"/>
      <c r="AS202" s="33"/>
      <c r="AT202" s="33"/>
      <c r="AU202" s="33"/>
      <c r="AV202" s="33"/>
      <c r="AW202" s="32">
        <f t="shared" si="93"/>
        <v>1425</v>
      </c>
      <c r="AX202" s="33">
        <v>1425</v>
      </c>
      <c r="AY202" s="33">
        <f t="shared" si="74"/>
        <v>0</v>
      </c>
      <c r="BB202" s="27" t="str">
        <f t="shared" si="94"/>
        <v/>
      </c>
    </row>
    <row r="203" spans="1:54">
      <c r="A203" s="31">
        <v>201</v>
      </c>
      <c r="B203" s="9" t="s">
        <v>431</v>
      </c>
      <c r="C203" s="6" t="s">
        <v>23</v>
      </c>
      <c r="D203" s="10">
        <v>70</v>
      </c>
      <c r="E203" s="14" t="s">
        <v>840</v>
      </c>
      <c r="F203" s="10">
        <v>85</v>
      </c>
      <c r="G203" s="32">
        <v>-225</v>
      </c>
      <c r="H203" s="32">
        <f t="shared" si="95"/>
        <v>255</v>
      </c>
      <c r="I203" s="33"/>
      <c r="J203" s="33"/>
      <c r="K203" s="33"/>
      <c r="L203" s="33"/>
      <c r="M203" s="33"/>
      <c r="N203" s="33"/>
      <c r="O203" s="33"/>
      <c r="P203" s="32">
        <f t="shared" si="86"/>
        <v>255</v>
      </c>
      <c r="Q203" s="33"/>
      <c r="R203" s="32">
        <f t="shared" si="87"/>
        <v>30</v>
      </c>
      <c r="S203" s="32">
        <f t="shared" si="96"/>
        <v>255</v>
      </c>
      <c r="T203" s="33"/>
      <c r="U203" s="33"/>
      <c r="V203" s="33"/>
      <c r="W203" s="33"/>
      <c r="X203" s="33"/>
      <c r="Y203" s="33"/>
      <c r="Z203" s="33"/>
      <c r="AA203" s="32">
        <f t="shared" si="88"/>
        <v>255</v>
      </c>
      <c r="AB203" s="33">
        <v>285</v>
      </c>
      <c r="AC203" s="32">
        <f t="shared" si="89"/>
        <v>0</v>
      </c>
      <c r="AD203" s="32">
        <f t="shared" si="90"/>
        <v>255</v>
      </c>
      <c r="AE203" s="33"/>
      <c r="AF203" s="33"/>
      <c r="AG203" s="33"/>
      <c r="AH203" s="33"/>
      <c r="AI203" s="33"/>
      <c r="AJ203" s="33"/>
      <c r="AK203" s="33"/>
      <c r="AL203" s="32">
        <f t="shared" si="97"/>
        <v>255</v>
      </c>
      <c r="AM203" s="33">
        <v>255</v>
      </c>
      <c r="AN203" s="32">
        <f t="shared" si="72"/>
        <v>0</v>
      </c>
      <c r="AO203" s="32">
        <f t="shared" si="73"/>
        <v>255</v>
      </c>
      <c r="AP203" s="33"/>
      <c r="AQ203" s="33"/>
      <c r="AR203" s="33"/>
      <c r="AS203" s="33"/>
      <c r="AT203" s="33"/>
      <c r="AU203" s="33"/>
      <c r="AV203" s="33"/>
      <c r="AW203" s="32">
        <f t="shared" si="93"/>
        <v>255</v>
      </c>
      <c r="AX203" s="33">
        <v>255</v>
      </c>
      <c r="AY203" s="33">
        <f t="shared" si="74"/>
        <v>0</v>
      </c>
      <c r="BB203" s="27" t="str">
        <f t="shared" si="94"/>
        <v/>
      </c>
    </row>
    <row r="204" spans="1:54">
      <c r="A204" s="31">
        <v>202</v>
      </c>
      <c r="B204" s="9" t="s">
        <v>433</v>
      </c>
      <c r="C204" s="6" t="s">
        <v>14</v>
      </c>
      <c r="D204" s="10">
        <v>100</v>
      </c>
      <c r="E204" s="14" t="s">
        <v>435</v>
      </c>
      <c r="F204" s="10">
        <v>135</v>
      </c>
      <c r="G204" s="32">
        <v>0</v>
      </c>
      <c r="H204" s="32">
        <f t="shared" si="95"/>
        <v>405</v>
      </c>
      <c r="I204" s="33"/>
      <c r="J204" s="33"/>
      <c r="K204" s="33"/>
      <c r="L204" s="33"/>
      <c r="M204" s="33"/>
      <c r="N204" s="33"/>
      <c r="O204" s="33"/>
      <c r="P204" s="32">
        <f t="shared" si="86"/>
        <v>405</v>
      </c>
      <c r="Q204" s="33">
        <v>405</v>
      </c>
      <c r="R204" s="32">
        <f t="shared" si="87"/>
        <v>0</v>
      </c>
      <c r="S204" s="32">
        <f t="shared" si="96"/>
        <v>405</v>
      </c>
      <c r="T204" s="33"/>
      <c r="U204" s="33"/>
      <c r="V204" s="33">
        <v>288</v>
      </c>
      <c r="W204" s="33"/>
      <c r="X204" s="33"/>
      <c r="Y204" s="33"/>
      <c r="Z204" s="33"/>
      <c r="AA204" s="32">
        <f t="shared" si="88"/>
        <v>693</v>
      </c>
      <c r="AB204" s="33">
        <v>693</v>
      </c>
      <c r="AC204" s="32">
        <f t="shared" si="89"/>
        <v>0</v>
      </c>
      <c r="AD204" s="32">
        <f t="shared" si="90"/>
        <v>405</v>
      </c>
      <c r="AE204" s="33">
        <v>50</v>
      </c>
      <c r="AF204" s="33"/>
      <c r="AG204" s="33"/>
      <c r="AH204" s="33"/>
      <c r="AI204" s="33"/>
      <c r="AJ204" s="33"/>
      <c r="AK204" s="33"/>
      <c r="AL204" s="32">
        <f t="shared" si="97"/>
        <v>455</v>
      </c>
      <c r="AM204" s="33">
        <v>455</v>
      </c>
      <c r="AN204" s="32">
        <f t="shared" si="72"/>
        <v>0</v>
      </c>
      <c r="AO204" s="32">
        <f t="shared" si="73"/>
        <v>405</v>
      </c>
      <c r="AP204" s="33"/>
      <c r="AQ204" s="33"/>
      <c r="AR204" s="33"/>
      <c r="AS204" s="33"/>
      <c r="AT204" s="33"/>
      <c r="AU204" s="33"/>
      <c r="AV204" s="33"/>
      <c r="AW204" s="32">
        <f t="shared" si="93"/>
        <v>405</v>
      </c>
      <c r="AX204" s="33">
        <v>405</v>
      </c>
      <c r="AY204" s="33">
        <f t="shared" si="74"/>
        <v>0</v>
      </c>
      <c r="BB204" s="27" t="str">
        <f t="shared" si="94"/>
        <v/>
      </c>
    </row>
    <row r="205" spans="1:54">
      <c r="A205" s="31">
        <v>203</v>
      </c>
      <c r="B205" s="5" t="s">
        <v>436</v>
      </c>
      <c r="C205" s="6" t="s">
        <v>10</v>
      </c>
      <c r="D205" s="7">
        <v>145</v>
      </c>
      <c r="E205" s="14" t="s">
        <v>16</v>
      </c>
      <c r="F205" s="7">
        <v>165</v>
      </c>
      <c r="G205" s="32">
        <v>0</v>
      </c>
      <c r="H205" s="32">
        <f t="shared" si="95"/>
        <v>495</v>
      </c>
      <c r="I205" s="33">
        <v>50</v>
      </c>
      <c r="J205" s="33">
        <v>73.5</v>
      </c>
      <c r="K205" s="33"/>
      <c r="L205" s="33"/>
      <c r="M205" s="33"/>
      <c r="N205" s="33"/>
      <c r="O205" s="33"/>
      <c r="P205" s="32">
        <f t="shared" si="86"/>
        <v>618.5</v>
      </c>
      <c r="Q205" s="33">
        <v>618.5</v>
      </c>
      <c r="R205" s="32">
        <f t="shared" si="87"/>
        <v>0</v>
      </c>
      <c r="S205" s="32">
        <f t="shared" si="96"/>
        <v>495</v>
      </c>
      <c r="T205" s="33"/>
      <c r="U205" s="33"/>
      <c r="V205" s="33"/>
      <c r="W205" s="33"/>
      <c r="X205" s="33"/>
      <c r="Y205" s="33"/>
      <c r="Z205" s="33"/>
      <c r="AA205" s="32">
        <f t="shared" si="88"/>
        <v>495</v>
      </c>
      <c r="AB205" s="33"/>
      <c r="AC205" s="32">
        <f t="shared" si="89"/>
        <v>495</v>
      </c>
      <c r="AD205" s="32">
        <f t="shared" si="90"/>
        <v>495</v>
      </c>
      <c r="AE205" s="33"/>
      <c r="AF205" s="33"/>
      <c r="AG205" s="33"/>
      <c r="AH205" s="33"/>
      <c r="AI205" s="33"/>
      <c r="AJ205" s="33"/>
      <c r="AK205" s="33"/>
      <c r="AL205" s="32">
        <f t="shared" si="97"/>
        <v>495</v>
      </c>
      <c r="AM205" s="33">
        <v>990</v>
      </c>
      <c r="AN205" s="32">
        <f t="shared" si="72"/>
        <v>0</v>
      </c>
      <c r="AO205" s="32">
        <f t="shared" si="73"/>
        <v>495</v>
      </c>
      <c r="AP205" s="33"/>
      <c r="AQ205" s="33"/>
      <c r="AR205" s="33"/>
      <c r="AS205" s="33"/>
      <c r="AT205" s="33"/>
      <c r="AU205" s="33"/>
      <c r="AV205" s="33"/>
      <c r="AW205" s="32">
        <f t="shared" si="93"/>
        <v>495</v>
      </c>
      <c r="AX205" s="33">
        <v>495</v>
      </c>
      <c r="AY205" s="33">
        <f t="shared" si="74"/>
        <v>0</v>
      </c>
      <c r="BB205" s="27" t="str">
        <f t="shared" si="94"/>
        <v/>
      </c>
    </row>
    <row r="206" spans="1:54">
      <c r="A206" s="31">
        <v>204</v>
      </c>
      <c r="B206" s="9" t="s">
        <v>437</v>
      </c>
      <c r="C206" s="6" t="s">
        <v>14</v>
      </c>
      <c r="D206" s="10">
        <v>80</v>
      </c>
      <c r="E206" s="14" t="s">
        <v>438</v>
      </c>
      <c r="F206" s="10">
        <v>100</v>
      </c>
      <c r="G206" s="32">
        <v>240</v>
      </c>
      <c r="H206" s="32">
        <f t="shared" si="95"/>
        <v>300</v>
      </c>
      <c r="I206" s="33"/>
      <c r="J206" s="33"/>
      <c r="K206" s="33"/>
      <c r="L206" s="33"/>
      <c r="M206" s="33"/>
      <c r="N206" s="33"/>
      <c r="O206" s="33"/>
      <c r="P206" s="32">
        <f t="shared" si="86"/>
        <v>300</v>
      </c>
      <c r="Q206" s="33">
        <v>240</v>
      </c>
      <c r="R206" s="32">
        <f t="shared" si="87"/>
        <v>300</v>
      </c>
      <c r="S206" s="32">
        <f t="shared" si="96"/>
        <v>300</v>
      </c>
      <c r="T206" s="33"/>
      <c r="U206" s="33">
        <v>50</v>
      </c>
      <c r="V206" s="33"/>
      <c r="W206" s="33"/>
      <c r="X206" s="33"/>
      <c r="Y206" s="33"/>
      <c r="Z206" s="33"/>
      <c r="AA206" s="32">
        <f t="shared" si="88"/>
        <v>350</v>
      </c>
      <c r="AB206" s="33"/>
      <c r="AC206" s="32">
        <f t="shared" si="89"/>
        <v>650</v>
      </c>
      <c r="AD206" s="32">
        <f t="shared" si="90"/>
        <v>300</v>
      </c>
      <c r="AE206" s="33"/>
      <c r="AF206" s="33"/>
      <c r="AG206" s="33"/>
      <c r="AH206" s="33"/>
      <c r="AI206" s="33"/>
      <c r="AJ206" s="33"/>
      <c r="AK206" s="33"/>
      <c r="AL206" s="32">
        <f t="shared" si="97"/>
        <v>300</v>
      </c>
      <c r="AM206" s="33">
        <v>950</v>
      </c>
      <c r="AN206" s="32">
        <f t="shared" si="72"/>
        <v>0</v>
      </c>
      <c r="AO206" s="32">
        <f t="shared" si="73"/>
        <v>300</v>
      </c>
      <c r="AP206" s="33"/>
      <c r="AQ206" s="33"/>
      <c r="AR206" s="33"/>
      <c r="AS206" s="33"/>
      <c r="AT206" s="33"/>
      <c r="AU206" s="33"/>
      <c r="AV206" s="33"/>
      <c r="AW206" s="32">
        <f t="shared" si="93"/>
        <v>300</v>
      </c>
      <c r="AX206" s="33"/>
      <c r="AY206" s="33">
        <f t="shared" si="74"/>
        <v>300</v>
      </c>
      <c r="BB206" s="27" t="str">
        <f t="shared" si="94"/>
        <v>долги</v>
      </c>
    </row>
    <row r="207" spans="1:54">
      <c r="A207" s="31">
        <v>205</v>
      </c>
      <c r="B207" s="11" t="s">
        <v>439</v>
      </c>
      <c r="C207" s="34" t="s">
        <v>30</v>
      </c>
      <c r="D207" s="12"/>
      <c r="E207" s="35"/>
      <c r="F207" s="12"/>
      <c r="G207" s="36">
        <v>5785</v>
      </c>
      <c r="H207" s="36">
        <f t="shared" si="95"/>
        <v>0</v>
      </c>
      <c r="I207" s="37"/>
      <c r="J207" s="37"/>
      <c r="K207" s="37"/>
      <c r="L207" s="37"/>
      <c r="M207" s="37"/>
      <c r="N207" s="37"/>
      <c r="O207" s="37"/>
      <c r="P207" s="36">
        <f t="shared" si="86"/>
        <v>0</v>
      </c>
      <c r="Q207" s="37"/>
      <c r="R207" s="36">
        <f t="shared" si="87"/>
        <v>5785</v>
      </c>
      <c r="S207" s="36">
        <f t="shared" si="96"/>
        <v>0</v>
      </c>
      <c r="T207" s="37"/>
      <c r="U207" s="37"/>
      <c r="V207" s="37"/>
      <c r="W207" s="37"/>
      <c r="X207" s="37"/>
      <c r="Y207" s="37"/>
      <c r="Z207" s="37"/>
      <c r="AA207" s="36">
        <f t="shared" si="88"/>
        <v>0</v>
      </c>
      <c r="AB207" s="37"/>
      <c r="AC207" s="36">
        <f t="shared" si="89"/>
        <v>5785</v>
      </c>
      <c r="AD207" s="36">
        <f t="shared" si="90"/>
        <v>0</v>
      </c>
      <c r="AE207" s="37"/>
      <c r="AF207" s="37"/>
      <c r="AG207" s="37"/>
      <c r="AH207" s="37"/>
      <c r="AI207" s="37"/>
      <c r="AJ207" s="37"/>
      <c r="AK207" s="37"/>
      <c r="AL207" s="36">
        <f t="shared" si="97"/>
        <v>0</v>
      </c>
      <c r="AM207" s="37"/>
      <c r="AN207" s="36">
        <f t="shared" si="72"/>
        <v>5785</v>
      </c>
      <c r="AO207" s="36">
        <f t="shared" si="73"/>
        <v>0</v>
      </c>
      <c r="AP207" s="37"/>
      <c r="AQ207" s="37"/>
      <c r="AR207" s="37"/>
      <c r="AS207" s="37"/>
      <c r="AT207" s="37"/>
      <c r="AU207" s="37"/>
      <c r="AV207" s="37"/>
      <c r="AW207" s="36">
        <f t="shared" si="93"/>
        <v>0</v>
      </c>
      <c r="AX207" s="37"/>
      <c r="AY207" s="37">
        <f t="shared" si="74"/>
        <v>5785</v>
      </c>
      <c r="BB207" s="27" t="str">
        <f t="shared" si="94"/>
        <v>долги</v>
      </c>
    </row>
    <row r="208" spans="1:54">
      <c r="A208" s="31">
        <v>206</v>
      </c>
      <c r="B208" s="9" t="s">
        <v>440</v>
      </c>
      <c r="C208" s="6" t="s">
        <v>14</v>
      </c>
      <c r="D208" s="10">
        <v>200</v>
      </c>
      <c r="E208" s="14" t="s">
        <v>150</v>
      </c>
      <c r="F208" s="10">
        <v>225</v>
      </c>
      <c r="G208" s="32">
        <v>600</v>
      </c>
      <c r="H208" s="32">
        <f t="shared" si="95"/>
        <v>675</v>
      </c>
      <c r="I208" s="33"/>
      <c r="J208" s="33"/>
      <c r="K208" s="33"/>
      <c r="L208" s="33"/>
      <c r="M208" s="33"/>
      <c r="N208" s="33"/>
      <c r="O208" s="33"/>
      <c r="P208" s="32">
        <f t="shared" si="86"/>
        <v>675</v>
      </c>
      <c r="Q208" s="33">
        <v>1275</v>
      </c>
      <c r="R208" s="32">
        <f t="shared" si="87"/>
        <v>0</v>
      </c>
      <c r="S208" s="32">
        <f t="shared" si="96"/>
        <v>675</v>
      </c>
      <c r="T208" s="33"/>
      <c r="U208" s="33"/>
      <c r="V208" s="33"/>
      <c r="W208" s="33"/>
      <c r="X208" s="33"/>
      <c r="Y208" s="33"/>
      <c r="Z208" s="33"/>
      <c r="AA208" s="32">
        <f t="shared" si="88"/>
        <v>675</v>
      </c>
      <c r="AB208" s="33"/>
      <c r="AC208" s="32">
        <f t="shared" si="89"/>
        <v>675</v>
      </c>
      <c r="AD208" s="32">
        <f t="shared" si="90"/>
        <v>675</v>
      </c>
      <c r="AE208" s="33"/>
      <c r="AF208" s="33"/>
      <c r="AG208" s="33"/>
      <c r="AH208" s="33"/>
      <c r="AI208" s="33"/>
      <c r="AJ208" s="33"/>
      <c r="AK208" s="33"/>
      <c r="AL208" s="32">
        <f t="shared" si="97"/>
        <v>675</v>
      </c>
      <c r="AM208" s="33"/>
      <c r="AN208" s="32">
        <f t="shared" si="72"/>
        <v>1350</v>
      </c>
      <c r="AO208" s="32">
        <f t="shared" si="73"/>
        <v>675</v>
      </c>
      <c r="AP208" s="33"/>
      <c r="AQ208" s="33"/>
      <c r="AR208" s="33"/>
      <c r="AS208" s="33"/>
      <c r="AT208" s="33"/>
      <c r="AU208" s="33"/>
      <c r="AV208" s="33"/>
      <c r="AW208" s="32">
        <f t="shared" si="93"/>
        <v>675</v>
      </c>
      <c r="AX208" s="33">
        <v>2025</v>
      </c>
      <c r="AY208" s="33">
        <f t="shared" si="74"/>
        <v>0</v>
      </c>
      <c r="BB208" s="27" t="str">
        <f t="shared" si="94"/>
        <v/>
      </c>
    </row>
    <row r="209" spans="1:54">
      <c r="A209" s="31">
        <v>207</v>
      </c>
      <c r="B209" s="9" t="s">
        <v>442</v>
      </c>
      <c r="C209" s="6" t="s">
        <v>14</v>
      </c>
      <c r="D209" s="10"/>
      <c r="E209" s="14" t="s">
        <v>12</v>
      </c>
      <c r="F209" s="10">
        <v>70</v>
      </c>
      <c r="G209" s="32">
        <v>0</v>
      </c>
      <c r="H209" s="32">
        <f t="shared" si="95"/>
        <v>210</v>
      </c>
      <c r="I209" s="33"/>
      <c r="J209" s="33"/>
      <c r="K209" s="33"/>
      <c r="L209" s="33"/>
      <c r="M209" s="33"/>
      <c r="N209" s="33"/>
      <c r="O209" s="33"/>
      <c r="P209" s="32">
        <f t="shared" si="86"/>
        <v>210</v>
      </c>
      <c r="Q209" s="33"/>
      <c r="R209" s="32">
        <f t="shared" si="87"/>
        <v>210</v>
      </c>
      <c r="S209" s="32">
        <f t="shared" si="96"/>
        <v>210</v>
      </c>
      <c r="T209" s="33"/>
      <c r="U209" s="33"/>
      <c r="V209" s="33"/>
      <c r="W209" s="33"/>
      <c r="X209" s="33"/>
      <c r="Y209" s="33"/>
      <c r="Z209" s="33"/>
      <c r="AA209" s="32">
        <f t="shared" si="88"/>
        <v>210</v>
      </c>
      <c r="AB209" s="33">
        <v>420</v>
      </c>
      <c r="AC209" s="32">
        <f t="shared" si="89"/>
        <v>0</v>
      </c>
      <c r="AD209" s="32">
        <f t="shared" si="90"/>
        <v>210</v>
      </c>
      <c r="AE209" s="33"/>
      <c r="AF209" s="33"/>
      <c r="AG209" s="33"/>
      <c r="AH209" s="33"/>
      <c r="AI209" s="33"/>
      <c r="AJ209" s="33"/>
      <c r="AK209" s="33"/>
      <c r="AL209" s="32">
        <f t="shared" si="97"/>
        <v>210</v>
      </c>
      <c r="AM209" s="33">
        <v>210</v>
      </c>
      <c r="AN209" s="32">
        <f t="shared" si="72"/>
        <v>0</v>
      </c>
      <c r="AO209" s="32">
        <f t="shared" si="73"/>
        <v>210</v>
      </c>
      <c r="AP209" s="33">
        <v>50</v>
      </c>
      <c r="AQ209" s="33"/>
      <c r="AR209" s="33"/>
      <c r="AS209" s="33"/>
      <c r="AT209" s="33"/>
      <c r="AU209" s="33"/>
      <c r="AV209" s="33"/>
      <c r="AW209" s="32">
        <f t="shared" si="93"/>
        <v>260</v>
      </c>
      <c r="AX209" s="33">
        <v>260</v>
      </c>
      <c r="AY209" s="33">
        <f t="shared" si="74"/>
        <v>0</v>
      </c>
      <c r="BB209" s="27" t="str">
        <f t="shared" si="94"/>
        <v/>
      </c>
    </row>
    <row r="210" spans="1:54">
      <c r="A210" s="31">
        <v>208</v>
      </c>
      <c r="B210" s="47" t="s">
        <v>443</v>
      </c>
      <c r="C210" s="6" t="s">
        <v>14</v>
      </c>
      <c r="D210" s="10">
        <v>60</v>
      </c>
      <c r="E210" s="14" t="s">
        <v>444</v>
      </c>
      <c r="F210" s="10">
        <v>75</v>
      </c>
      <c r="G210" s="32">
        <v>0</v>
      </c>
      <c r="H210" s="32">
        <f t="shared" si="95"/>
        <v>225</v>
      </c>
      <c r="I210" s="33"/>
      <c r="J210" s="33"/>
      <c r="K210" s="33"/>
      <c r="L210" s="33"/>
      <c r="M210" s="33"/>
      <c r="N210" s="33"/>
      <c r="O210" s="33"/>
      <c r="P210" s="32">
        <f t="shared" si="86"/>
        <v>225</v>
      </c>
      <c r="Q210" s="33"/>
      <c r="R210" s="32">
        <f t="shared" si="87"/>
        <v>225</v>
      </c>
      <c r="S210" s="32">
        <f t="shared" si="96"/>
        <v>225</v>
      </c>
      <c r="T210" s="33"/>
      <c r="U210" s="33"/>
      <c r="V210" s="33"/>
      <c r="W210" s="33"/>
      <c r="X210" s="33"/>
      <c r="Y210" s="33"/>
      <c r="Z210" s="33"/>
      <c r="AA210" s="32">
        <f t="shared" si="88"/>
        <v>225</v>
      </c>
      <c r="AB210" s="33"/>
      <c r="AC210" s="32">
        <f t="shared" si="89"/>
        <v>450</v>
      </c>
      <c r="AD210" s="32">
        <f t="shared" si="90"/>
        <v>225</v>
      </c>
      <c r="AE210" s="33"/>
      <c r="AF210" s="33"/>
      <c r="AG210" s="33"/>
      <c r="AH210" s="33"/>
      <c r="AI210" s="33"/>
      <c r="AJ210" s="33"/>
      <c r="AK210" s="33"/>
      <c r="AL210" s="32">
        <f t="shared" si="97"/>
        <v>225</v>
      </c>
      <c r="AM210" s="33"/>
      <c r="AN210" s="32">
        <f t="shared" si="72"/>
        <v>675</v>
      </c>
      <c r="AO210" s="32">
        <f t="shared" si="73"/>
        <v>225</v>
      </c>
      <c r="AP210" s="33"/>
      <c r="AQ210" s="33"/>
      <c r="AR210" s="33"/>
      <c r="AS210" s="33"/>
      <c r="AT210" s="33"/>
      <c r="AU210" s="33"/>
      <c r="AV210" s="33"/>
      <c r="AW210" s="32">
        <f t="shared" si="93"/>
        <v>225</v>
      </c>
      <c r="AX210" s="33"/>
      <c r="AY210" s="33">
        <f t="shared" si="74"/>
        <v>900</v>
      </c>
      <c r="BB210" s="27" t="str">
        <f t="shared" si="94"/>
        <v>долги</v>
      </c>
    </row>
    <row r="211" spans="1:54">
      <c r="A211" s="31">
        <v>209</v>
      </c>
      <c r="B211" s="9" t="s">
        <v>445</v>
      </c>
      <c r="C211" s="6" t="s">
        <v>23</v>
      </c>
      <c r="D211" s="10">
        <v>70</v>
      </c>
      <c r="E211" s="14" t="s">
        <v>447</v>
      </c>
      <c r="F211" s="10">
        <v>85</v>
      </c>
      <c r="G211" s="32">
        <v>0</v>
      </c>
      <c r="H211" s="32">
        <f t="shared" si="95"/>
        <v>255</v>
      </c>
      <c r="I211" s="33"/>
      <c r="J211" s="33"/>
      <c r="K211" s="33"/>
      <c r="L211" s="33"/>
      <c r="M211" s="33"/>
      <c r="N211" s="33"/>
      <c r="O211" s="33"/>
      <c r="P211" s="32">
        <f t="shared" si="86"/>
        <v>255</v>
      </c>
      <c r="Q211" s="33">
        <v>255</v>
      </c>
      <c r="R211" s="32">
        <f t="shared" si="87"/>
        <v>0</v>
      </c>
      <c r="S211" s="32">
        <f t="shared" si="96"/>
        <v>255</v>
      </c>
      <c r="T211" s="33"/>
      <c r="U211" s="33"/>
      <c r="V211" s="33"/>
      <c r="W211" s="33"/>
      <c r="X211" s="33"/>
      <c r="Y211" s="33"/>
      <c r="Z211" s="33"/>
      <c r="AA211" s="32">
        <f t="shared" si="88"/>
        <v>255</v>
      </c>
      <c r="AB211" s="33">
        <v>255</v>
      </c>
      <c r="AC211" s="32">
        <f t="shared" si="89"/>
        <v>0</v>
      </c>
      <c r="AD211" s="32">
        <f t="shared" si="90"/>
        <v>255</v>
      </c>
      <c r="AE211" s="33"/>
      <c r="AF211" s="33"/>
      <c r="AG211" s="33"/>
      <c r="AH211" s="33"/>
      <c r="AI211" s="33"/>
      <c r="AJ211" s="33"/>
      <c r="AK211" s="33"/>
      <c r="AL211" s="32">
        <f t="shared" si="97"/>
        <v>255</v>
      </c>
      <c r="AM211" s="33">
        <v>510</v>
      </c>
      <c r="AN211" s="32">
        <f t="shared" si="72"/>
        <v>-255</v>
      </c>
      <c r="AO211" s="32">
        <f t="shared" si="73"/>
        <v>255</v>
      </c>
      <c r="AP211" s="33"/>
      <c r="AQ211" s="33"/>
      <c r="AR211" s="33"/>
      <c r="AS211" s="33"/>
      <c r="AT211" s="33"/>
      <c r="AU211" s="33"/>
      <c r="AV211" s="33"/>
      <c r="AW211" s="32">
        <f t="shared" si="93"/>
        <v>255</v>
      </c>
      <c r="AX211" s="33"/>
      <c r="AY211" s="33">
        <f t="shared" si="74"/>
        <v>0</v>
      </c>
      <c r="BB211" s="27" t="str">
        <f t="shared" si="94"/>
        <v/>
      </c>
    </row>
    <row r="212" spans="1:54">
      <c r="A212" s="31">
        <v>210</v>
      </c>
      <c r="B212" s="9" t="s">
        <v>448</v>
      </c>
      <c r="C212" s="6" t="s">
        <v>14</v>
      </c>
      <c r="D212" s="10">
        <v>75</v>
      </c>
      <c r="E212" s="14" t="s">
        <v>450</v>
      </c>
      <c r="F212" s="10">
        <v>75</v>
      </c>
      <c r="G212" s="32">
        <v>450</v>
      </c>
      <c r="H212" s="32">
        <f t="shared" si="95"/>
        <v>225</v>
      </c>
      <c r="I212" s="33"/>
      <c r="J212" s="33"/>
      <c r="K212" s="33"/>
      <c r="L212" s="33"/>
      <c r="M212" s="33"/>
      <c r="N212" s="33"/>
      <c r="O212" s="33"/>
      <c r="P212" s="32">
        <f t="shared" si="86"/>
        <v>225</v>
      </c>
      <c r="Q212" s="33">
        <v>900</v>
      </c>
      <c r="R212" s="32">
        <f t="shared" si="87"/>
        <v>-225</v>
      </c>
      <c r="S212" s="32">
        <f t="shared" si="96"/>
        <v>225</v>
      </c>
      <c r="T212" s="33"/>
      <c r="U212" s="33"/>
      <c r="V212" s="33"/>
      <c r="W212" s="33"/>
      <c r="X212" s="33"/>
      <c r="Y212" s="33"/>
      <c r="Z212" s="33"/>
      <c r="AA212" s="32">
        <f t="shared" si="88"/>
        <v>225</v>
      </c>
      <c r="AB212" s="33"/>
      <c r="AC212" s="32">
        <f t="shared" si="89"/>
        <v>0</v>
      </c>
      <c r="AD212" s="32">
        <f t="shared" si="90"/>
        <v>225</v>
      </c>
      <c r="AE212" s="33"/>
      <c r="AF212" s="33"/>
      <c r="AG212" s="33"/>
      <c r="AH212" s="33"/>
      <c r="AI212" s="33"/>
      <c r="AJ212" s="33"/>
      <c r="AK212" s="33"/>
      <c r="AL212" s="32">
        <f t="shared" si="97"/>
        <v>225</v>
      </c>
      <c r="AM212" s="33"/>
      <c r="AN212" s="32">
        <f t="shared" ref="AN212:AN275" si="98">AC212+AL212-AM212</f>
        <v>225</v>
      </c>
      <c r="AO212" s="32">
        <f t="shared" ref="AO212:AO275" si="99">$F212*3</f>
        <v>225</v>
      </c>
      <c r="AP212" s="33"/>
      <c r="AQ212" s="33"/>
      <c r="AR212" s="33"/>
      <c r="AS212" s="33"/>
      <c r="AT212" s="33"/>
      <c r="AU212" s="33"/>
      <c r="AV212" s="33"/>
      <c r="AW212" s="32">
        <f t="shared" si="93"/>
        <v>225</v>
      </c>
      <c r="AX212" s="33">
        <v>450</v>
      </c>
      <c r="AY212" s="33">
        <f t="shared" ref="AY212:AY275" si="100">AN212+AW212-AX212</f>
        <v>0</v>
      </c>
      <c r="BB212" s="27" t="str">
        <f t="shared" si="94"/>
        <v/>
      </c>
    </row>
    <row r="213" spans="1:54">
      <c r="A213" s="31">
        <v>211</v>
      </c>
      <c r="B213" s="9" t="s">
        <v>941</v>
      </c>
      <c r="C213" s="6" t="s">
        <v>14</v>
      </c>
      <c r="D213" s="10"/>
      <c r="E213" s="14" t="s">
        <v>947</v>
      </c>
      <c r="F213" s="10">
        <v>25</v>
      </c>
      <c r="G213" s="32">
        <v>0</v>
      </c>
      <c r="H213" s="32">
        <v>0</v>
      </c>
      <c r="I213" s="33"/>
      <c r="J213" s="33"/>
      <c r="K213" s="33"/>
      <c r="L213" s="33"/>
      <c r="M213" s="33"/>
      <c r="N213" s="33"/>
      <c r="O213" s="33"/>
      <c r="P213" s="32">
        <f t="shared" si="86"/>
        <v>0</v>
      </c>
      <c r="Q213" s="33"/>
      <c r="R213" s="32">
        <f t="shared" si="87"/>
        <v>0</v>
      </c>
      <c r="S213" s="32">
        <v>0</v>
      </c>
      <c r="T213" s="33"/>
      <c r="U213" s="33"/>
      <c r="V213" s="33"/>
      <c r="W213" s="33"/>
      <c r="X213" s="33"/>
      <c r="Y213" s="33"/>
      <c r="Z213" s="33"/>
      <c r="AA213" s="32">
        <f t="shared" si="88"/>
        <v>0</v>
      </c>
      <c r="AB213" s="33"/>
      <c r="AC213" s="32">
        <f t="shared" si="89"/>
        <v>0</v>
      </c>
      <c r="AD213" s="32">
        <v>53</v>
      </c>
      <c r="AE213" s="33"/>
      <c r="AF213" s="33"/>
      <c r="AG213" s="33"/>
      <c r="AH213" s="33"/>
      <c r="AI213" s="33"/>
      <c r="AJ213" s="33"/>
      <c r="AK213" s="33">
        <v>170</v>
      </c>
      <c r="AL213" s="32">
        <f t="shared" si="97"/>
        <v>223</v>
      </c>
      <c r="AM213" s="33"/>
      <c r="AN213" s="32">
        <f t="shared" si="98"/>
        <v>223</v>
      </c>
      <c r="AO213" s="32">
        <f t="shared" si="99"/>
        <v>75</v>
      </c>
      <c r="AP213" s="33"/>
      <c r="AQ213" s="33"/>
      <c r="AR213" s="33"/>
      <c r="AS213" s="33"/>
      <c r="AT213" s="33"/>
      <c r="AU213" s="33"/>
      <c r="AV213" s="33"/>
      <c r="AW213" s="32">
        <f t="shared" si="93"/>
        <v>75</v>
      </c>
      <c r="AX213" s="33">
        <v>298</v>
      </c>
      <c r="AY213" s="33">
        <f t="shared" si="100"/>
        <v>0</v>
      </c>
      <c r="BB213" s="27" t="str">
        <f t="shared" si="94"/>
        <v/>
      </c>
    </row>
    <row r="214" spans="1:54">
      <c r="A214" s="31">
        <v>212</v>
      </c>
      <c r="B214" s="9" t="s">
        <v>451</v>
      </c>
      <c r="C214" s="6" t="s">
        <v>23</v>
      </c>
      <c r="D214" s="10"/>
      <c r="E214" s="14" t="s">
        <v>452</v>
      </c>
      <c r="F214" s="10">
        <v>70</v>
      </c>
      <c r="G214" s="32">
        <v>190</v>
      </c>
      <c r="H214" s="32">
        <f t="shared" ref="H214:H221" si="101">F214*3</f>
        <v>210</v>
      </c>
      <c r="I214" s="33"/>
      <c r="J214" s="33">
        <v>50</v>
      </c>
      <c r="K214" s="33"/>
      <c r="L214" s="33"/>
      <c r="M214" s="33">
        <v>150</v>
      </c>
      <c r="N214" s="33"/>
      <c r="O214" s="33"/>
      <c r="P214" s="32">
        <f t="shared" si="86"/>
        <v>410</v>
      </c>
      <c r="Q214" s="33"/>
      <c r="R214" s="32">
        <f t="shared" si="87"/>
        <v>600</v>
      </c>
      <c r="S214" s="32">
        <f t="shared" ref="S214:S221" si="102">F214*3</f>
        <v>210</v>
      </c>
      <c r="T214" s="33"/>
      <c r="U214" s="33"/>
      <c r="V214" s="33"/>
      <c r="W214" s="33"/>
      <c r="X214" s="33"/>
      <c r="Y214" s="33"/>
      <c r="Z214" s="33"/>
      <c r="AA214" s="32">
        <f t="shared" si="88"/>
        <v>210</v>
      </c>
      <c r="AB214" s="33">
        <v>810</v>
      </c>
      <c r="AC214" s="32">
        <f t="shared" si="89"/>
        <v>0</v>
      </c>
      <c r="AD214" s="32">
        <f t="shared" ref="AD214:AD245" si="103">$F214*3</f>
        <v>210</v>
      </c>
      <c r="AE214" s="33"/>
      <c r="AF214" s="33"/>
      <c r="AG214" s="33"/>
      <c r="AH214" s="33"/>
      <c r="AI214" s="33"/>
      <c r="AJ214" s="33"/>
      <c r="AK214" s="33"/>
      <c r="AL214" s="32">
        <f t="shared" si="97"/>
        <v>210</v>
      </c>
      <c r="AM214" s="33">
        <v>210</v>
      </c>
      <c r="AN214" s="32">
        <f t="shared" si="98"/>
        <v>0</v>
      </c>
      <c r="AO214" s="32">
        <f t="shared" si="99"/>
        <v>210</v>
      </c>
      <c r="AP214" s="33"/>
      <c r="AQ214" s="33"/>
      <c r="AR214" s="33"/>
      <c r="AS214" s="33"/>
      <c r="AT214" s="33"/>
      <c r="AU214" s="33"/>
      <c r="AV214" s="33"/>
      <c r="AW214" s="32">
        <f t="shared" si="93"/>
        <v>210</v>
      </c>
      <c r="AX214" s="33">
        <v>210</v>
      </c>
      <c r="AY214" s="33">
        <f t="shared" si="100"/>
        <v>0</v>
      </c>
      <c r="BB214" s="27" t="str">
        <f t="shared" si="94"/>
        <v/>
      </c>
    </row>
    <row r="215" spans="1:54">
      <c r="A215" s="31">
        <v>213</v>
      </c>
      <c r="B215" s="5" t="s">
        <v>453</v>
      </c>
      <c r="C215" s="6" t="s">
        <v>10</v>
      </c>
      <c r="D215" s="7">
        <v>250</v>
      </c>
      <c r="E215" s="14" t="s">
        <v>454</v>
      </c>
      <c r="F215" s="7">
        <v>285</v>
      </c>
      <c r="G215" s="32">
        <v>0</v>
      </c>
      <c r="H215" s="32">
        <f t="shared" si="101"/>
        <v>855</v>
      </c>
      <c r="I215" s="33">
        <v>50</v>
      </c>
      <c r="J215" s="33"/>
      <c r="K215" s="33"/>
      <c r="L215" s="33"/>
      <c r="M215" s="33"/>
      <c r="N215" s="33"/>
      <c r="O215" s="33"/>
      <c r="P215" s="32">
        <f t="shared" si="86"/>
        <v>905</v>
      </c>
      <c r="Q215" s="33">
        <v>1405</v>
      </c>
      <c r="R215" s="32">
        <f t="shared" si="87"/>
        <v>-500</v>
      </c>
      <c r="S215" s="32">
        <f t="shared" si="102"/>
        <v>855</v>
      </c>
      <c r="T215" s="33"/>
      <c r="U215" s="33"/>
      <c r="V215" s="33"/>
      <c r="W215" s="33"/>
      <c r="X215" s="33"/>
      <c r="Y215" s="33"/>
      <c r="Z215" s="33"/>
      <c r="AA215" s="32">
        <f t="shared" si="88"/>
        <v>855</v>
      </c>
      <c r="AB215" s="33">
        <v>1355</v>
      </c>
      <c r="AC215" s="32">
        <f t="shared" si="89"/>
        <v>-1000</v>
      </c>
      <c r="AD215" s="32">
        <f t="shared" si="103"/>
        <v>855</v>
      </c>
      <c r="AE215" s="33"/>
      <c r="AF215" s="33"/>
      <c r="AG215" s="33"/>
      <c r="AH215" s="33"/>
      <c r="AI215" s="33"/>
      <c r="AJ215" s="33"/>
      <c r="AK215" s="33"/>
      <c r="AL215" s="32">
        <f t="shared" si="97"/>
        <v>855</v>
      </c>
      <c r="AM215" s="33"/>
      <c r="AN215" s="32">
        <f t="shared" si="98"/>
        <v>-145</v>
      </c>
      <c r="AO215" s="32">
        <f t="shared" si="99"/>
        <v>855</v>
      </c>
      <c r="AP215" s="33">
        <v>50</v>
      </c>
      <c r="AQ215" s="33"/>
      <c r="AR215" s="33"/>
      <c r="AS215" s="33"/>
      <c r="AT215" s="33"/>
      <c r="AU215" s="33"/>
      <c r="AV215" s="33"/>
      <c r="AW215" s="32">
        <f t="shared" si="93"/>
        <v>905</v>
      </c>
      <c r="AX215" s="33">
        <v>760</v>
      </c>
      <c r="AY215" s="33">
        <f t="shared" si="100"/>
        <v>0</v>
      </c>
      <c r="BB215" s="27" t="str">
        <f t="shared" si="94"/>
        <v/>
      </c>
    </row>
    <row r="216" spans="1:54">
      <c r="A216" s="31">
        <v>214</v>
      </c>
      <c r="B216" s="9" t="s">
        <v>455</v>
      </c>
      <c r="C216" s="6" t="s">
        <v>23</v>
      </c>
      <c r="D216" s="10">
        <v>70</v>
      </c>
      <c r="E216" s="14" t="s">
        <v>12</v>
      </c>
      <c r="F216" s="10">
        <v>70</v>
      </c>
      <c r="G216" s="32">
        <v>0</v>
      </c>
      <c r="H216" s="32">
        <f t="shared" si="101"/>
        <v>210</v>
      </c>
      <c r="I216" s="33"/>
      <c r="J216" s="33"/>
      <c r="K216" s="33"/>
      <c r="L216" s="33"/>
      <c r="M216" s="33"/>
      <c r="N216" s="33"/>
      <c r="O216" s="33"/>
      <c r="P216" s="32">
        <f t="shared" si="86"/>
        <v>210</v>
      </c>
      <c r="Q216" s="33"/>
      <c r="R216" s="32">
        <f t="shared" si="87"/>
        <v>210</v>
      </c>
      <c r="S216" s="32">
        <f t="shared" si="102"/>
        <v>210</v>
      </c>
      <c r="T216" s="33"/>
      <c r="U216" s="33"/>
      <c r="V216" s="33"/>
      <c r="W216" s="33"/>
      <c r="X216" s="33"/>
      <c r="Y216" s="33"/>
      <c r="Z216" s="33"/>
      <c r="AA216" s="32">
        <f t="shared" si="88"/>
        <v>210</v>
      </c>
      <c r="AB216" s="33"/>
      <c r="AC216" s="32">
        <f t="shared" si="89"/>
        <v>420</v>
      </c>
      <c r="AD216" s="32">
        <f t="shared" si="103"/>
        <v>210</v>
      </c>
      <c r="AE216" s="33"/>
      <c r="AF216" s="33"/>
      <c r="AG216" s="33"/>
      <c r="AH216" s="33"/>
      <c r="AI216" s="33"/>
      <c r="AJ216" s="33"/>
      <c r="AK216" s="33"/>
      <c r="AL216" s="32">
        <f t="shared" si="97"/>
        <v>210</v>
      </c>
      <c r="AM216" s="33"/>
      <c r="AN216" s="32">
        <f t="shared" si="98"/>
        <v>630</v>
      </c>
      <c r="AO216" s="32">
        <f t="shared" si="99"/>
        <v>210</v>
      </c>
      <c r="AP216" s="33"/>
      <c r="AQ216" s="33"/>
      <c r="AR216" s="33"/>
      <c r="AS216" s="33"/>
      <c r="AT216" s="33"/>
      <c r="AU216" s="33"/>
      <c r="AV216" s="33"/>
      <c r="AW216" s="32">
        <f t="shared" si="93"/>
        <v>210</v>
      </c>
      <c r="AX216" s="33">
        <v>840</v>
      </c>
      <c r="AY216" s="33">
        <f t="shared" si="100"/>
        <v>0</v>
      </c>
      <c r="BB216" s="27" t="str">
        <f t="shared" si="94"/>
        <v/>
      </c>
    </row>
    <row r="217" spans="1:54">
      <c r="A217" s="31">
        <v>215</v>
      </c>
      <c r="B217" s="9" t="s">
        <v>457</v>
      </c>
      <c r="C217" s="6" t="s">
        <v>23</v>
      </c>
      <c r="D217" s="10">
        <v>70</v>
      </c>
      <c r="E217" s="14" t="s">
        <v>459</v>
      </c>
      <c r="F217" s="10">
        <v>90</v>
      </c>
      <c r="G217" s="32">
        <v>-20</v>
      </c>
      <c r="H217" s="32">
        <f t="shared" si="101"/>
        <v>270</v>
      </c>
      <c r="I217" s="33"/>
      <c r="J217" s="33"/>
      <c r="K217" s="33"/>
      <c r="L217" s="33"/>
      <c r="M217" s="33">
        <v>150</v>
      </c>
      <c r="N217" s="33"/>
      <c r="O217" s="33"/>
      <c r="P217" s="32">
        <f t="shared" si="86"/>
        <v>420</v>
      </c>
      <c r="Q217" s="33"/>
      <c r="R217" s="32">
        <f t="shared" si="87"/>
        <v>400</v>
      </c>
      <c r="S217" s="32">
        <f t="shared" si="102"/>
        <v>270</v>
      </c>
      <c r="T217" s="33"/>
      <c r="U217" s="33"/>
      <c r="V217" s="33"/>
      <c r="W217" s="33"/>
      <c r="X217" s="33"/>
      <c r="Y217" s="33"/>
      <c r="Z217" s="33"/>
      <c r="AA217" s="32">
        <f t="shared" si="88"/>
        <v>270</v>
      </c>
      <c r="AB217" s="33">
        <v>500</v>
      </c>
      <c r="AC217" s="32">
        <f t="shared" si="89"/>
        <v>170</v>
      </c>
      <c r="AD217" s="32">
        <f t="shared" si="103"/>
        <v>270</v>
      </c>
      <c r="AE217" s="33"/>
      <c r="AF217" s="33"/>
      <c r="AG217" s="33"/>
      <c r="AH217" s="33"/>
      <c r="AI217" s="33"/>
      <c r="AJ217" s="33"/>
      <c r="AK217" s="33"/>
      <c r="AL217" s="32">
        <f t="shared" si="97"/>
        <v>270</v>
      </c>
      <c r="AM217" s="33">
        <v>150</v>
      </c>
      <c r="AN217" s="32">
        <f t="shared" si="98"/>
        <v>290</v>
      </c>
      <c r="AO217" s="32">
        <f t="shared" si="99"/>
        <v>270</v>
      </c>
      <c r="AP217" s="33"/>
      <c r="AQ217" s="33"/>
      <c r="AR217" s="33"/>
      <c r="AS217" s="33"/>
      <c r="AT217" s="33"/>
      <c r="AU217" s="33"/>
      <c r="AV217" s="33"/>
      <c r="AW217" s="32">
        <f t="shared" si="93"/>
        <v>270</v>
      </c>
      <c r="AX217" s="33"/>
      <c r="AY217" s="33">
        <f t="shared" si="100"/>
        <v>560</v>
      </c>
      <c r="BB217" s="27" t="str">
        <f t="shared" si="94"/>
        <v>долги</v>
      </c>
    </row>
    <row r="218" spans="1:54">
      <c r="A218" s="31">
        <v>216</v>
      </c>
      <c r="B218" s="9" t="s">
        <v>460</v>
      </c>
      <c r="C218" s="6" t="s">
        <v>23</v>
      </c>
      <c r="D218" s="10">
        <v>70</v>
      </c>
      <c r="E218" s="14" t="s">
        <v>462</v>
      </c>
      <c r="F218" s="10">
        <v>95</v>
      </c>
      <c r="G218" s="32">
        <v>0</v>
      </c>
      <c r="H218" s="32">
        <f t="shared" si="101"/>
        <v>285</v>
      </c>
      <c r="I218" s="33"/>
      <c r="J218" s="33">
        <v>50</v>
      </c>
      <c r="K218" s="33"/>
      <c r="L218" s="33"/>
      <c r="M218" s="33"/>
      <c r="N218" s="33"/>
      <c r="O218" s="33"/>
      <c r="P218" s="32">
        <f t="shared" si="86"/>
        <v>335</v>
      </c>
      <c r="Q218" s="33">
        <v>335</v>
      </c>
      <c r="R218" s="32">
        <f t="shared" si="87"/>
        <v>0</v>
      </c>
      <c r="S218" s="32">
        <f t="shared" si="102"/>
        <v>285</v>
      </c>
      <c r="T218" s="33"/>
      <c r="U218" s="33"/>
      <c r="V218" s="33"/>
      <c r="W218" s="33"/>
      <c r="X218" s="33"/>
      <c r="Y218" s="33"/>
      <c r="Z218" s="33"/>
      <c r="AA218" s="32">
        <f t="shared" si="88"/>
        <v>285</v>
      </c>
      <c r="AB218" s="33">
        <v>285</v>
      </c>
      <c r="AC218" s="32">
        <f t="shared" si="89"/>
        <v>0</v>
      </c>
      <c r="AD218" s="32">
        <f t="shared" si="103"/>
        <v>285</v>
      </c>
      <c r="AE218" s="33"/>
      <c r="AF218" s="33"/>
      <c r="AG218" s="33"/>
      <c r="AH218" s="33"/>
      <c r="AI218" s="33"/>
      <c r="AJ218" s="33"/>
      <c r="AK218" s="33"/>
      <c r="AL218" s="32">
        <f t="shared" si="97"/>
        <v>285</v>
      </c>
      <c r="AM218" s="33">
        <v>285</v>
      </c>
      <c r="AN218" s="32">
        <f t="shared" si="98"/>
        <v>0</v>
      </c>
      <c r="AO218" s="32">
        <f t="shared" si="99"/>
        <v>285</v>
      </c>
      <c r="AP218" s="33"/>
      <c r="AQ218" s="33"/>
      <c r="AR218" s="33"/>
      <c r="AS218" s="33"/>
      <c r="AT218" s="33"/>
      <c r="AU218" s="33"/>
      <c r="AV218" s="33"/>
      <c r="AW218" s="32">
        <f t="shared" si="93"/>
        <v>285</v>
      </c>
      <c r="AX218" s="33">
        <v>285</v>
      </c>
      <c r="AY218" s="33">
        <f t="shared" si="100"/>
        <v>0</v>
      </c>
      <c r="BB218" s="27" t="str">
        <f t="shared" si="94"/>
        <v/>
      </c>
    </row>
    <row r="219" spans="1:54">
      <c r="A219" s="31">
        <v>217</v>
      </c>
      <c r="B219" s="9" t="s">
        <v>463</v>
      </c>
      <c r="C219" s="6" t="s">
        <v>14</v>
      </c>
      <c r="D219" s="10">
        <v>170</v>
      </c>
      <c r="E219" s="14" t="s">
        <v>465</v>
      </c>
      <c r="F219" s="10">
        <v>195</v>
      </c>
      <c r="G219" s="32">
        <v>300</v>
      </c>
      <c r="H219" s="32">
        <f t="shared" si="101"/>
        <v>585</v>
      </c>
      <c r="I219" s="33"/>
      <c r="J219" s="33"/>
      <c r="K219" s="33"/>
      <c r="L219" s="33"/>
      <c r="M219" s="33"/>
      <c r="N219" s="33"/>
      <c r="O219" s="33"/>
      <c r="P219" s="32">
        <f t="shared" ref="P219:P250" si="104">SUM(H219:O219)</f>
        <v>585</v>
      </c>
      <c r="Q219" s="33">
        <v>885</v>
      </c>
      <c r="R219" s="32">
        <f t="shared" ref="R219:R241" si="105">G219+P219-Q219</f>
        <v>0</v>
      </c>
      <c r="S219" s="32">
        <f t="shared" si="102"/>
        <v>585</v>
      </c>
      <c r="T219" s="33"/>
      <c r="U219" s="33">
        <v>66.5</v>
      </c>
      <c r="V219" s="33">
        <v>532</v>
      </c>
      <c r="W219" s="33"/>
      <c r="X219" s="33"/>
      <c r="Y219" s="33"/>
      <c r="Z219" s="33"/>
      <c r="AA219" s="32">
        <f t="shared" ref="AA219:AA250" si="106">SUM(S219:Z219)</f>
        <v>1183.5</v>
      </c>
      <c r="AB219" s="33">
        <v>1768.5</v>
      </c>
      <c r="AC219" s="32">
        <f t="shared" si="89"/>
        <v>-585</v>
      </c>
      <c r="AD219" s="32">
        <f t="shared" si="103"/>
        <v>585</v>
      </c>
      <c r="AE219" s="33"/>
      <c r="AF219" s="33"/>
      <c r="AG219" s="33"/>
      <c r="AH219" s="33"/>
      <c r="AI219" s="33"/>
      <c r="AJ219" s="33"/>
      <c r="AK219" s="33"/>
      <c r="AL219" s="32">
        <f t="shared" si="97"/>
        <v>585</v>
      </c>
      <c r="AM219" s="33"/>
      <c r="AN219" s="32">
        <f t="shared" si="98"/>
        <v>0</v>
      </c>
      <c r="AO219" s="32">
        <f t="shared" si="99"/>
        <v>585</v>
      </c>
      <c r="AP219" s="33"/>
      <c r="AQ219" s="33"/>
      <c r="AR219" s="33"/>
      <c r="AS219" s="33"/>
      <c r="AT219" s="33"/>
      <c r="AU219" s="33"/>
      <c r="AV219" s="33"/>
      <c r="AW219" s="32">
        <f t="shared" si="93"/>
        <v>585</v>
      </c>
      <c r="AX219" s="33">
        <v>585</v>
      </c>
      <c r="AY219" s="33">
        <f t="shared" si="100"/>
        <v>0</v>
      </c>
      <c r="BB219" s="27" t="str">
        <f t="shared" si="94"/>
        <v/>
      </c>
    </row>
    <row r="220" spans="1:54">
      <c r="A220" s="31">
        <v>218</v>
      </c>
      <c r="B220" s="5" t="s">
        <v>466</v>
      </c>
      <c r="C220" s="6" t="s">
        <v>10</v>
      </c>
      <c r="D220" s="7">
        <v>105</v>
      </c>
      <c r="E220" s="14" t="s">
        <v>468</v>
      </c>
      <c r="F220" s="7">
        <v>135</v>
      </c>
      <c r="G220" s="32">
        <v>0</v>
      </c>
      <c r="H220" s="32">
        <f t="shared" si="101"/>
        <v>405</v>
      </c>
      <c r="I220" s="33"/>
      <c r="J220" s="33"/>
      <c r="K220" s="33"/>
      <c r="L220" s="33"/>
      <c r="M220" s="33"/>
      <c r="N220" s="33"/>
      <c r="O220" s="33"/>
      <c r="P220" s="32">
        <f t="shared" si="104"/>
        <v>405</v>
      </c>
      <c r="Q220" s="33">
        <v>405</v>
      </c>
      <c r="R220" s="32">
        <f t="shared" si="105"/>
        <v>0</v>
      </c>
      <c r="S220" s="32">
        <f t="shared" si="102"/>
        <v>405</v>
      </c>
      <c r="T220" s="33"/>
      <c r="U220" s="33"/>
      <c r="V220" s="33"/>
      <c r="W220" s="33"/>
      <c r="X220" s="33"/>
      <c r="Y220" s="33"/>
      <c r="Z220" s="33"/>
      <c r="AA220" s="32">
        <f t="shared" si="106"/>
        <v>405</v>
      </c>
      <c r="AB220" s="33">
        <v>405</v>
      </c>
      <c r="AC220" s="32">
        <f t="shared" si="89"/>
        <v>0</v>
      </c>
      <c r="AD220" s="32">
        <f t="shared" si="103"/>
        <v>405</v>
      </c>
      <c r="AE220" s="33"/>
      <c r="AF220" s="33"/>
      <c r="AG220" s="33"/>
      <c r="AH220" s="33"/>
      <c r="AI220" s="33"/>
      <c r="AJ220" s="33"/>
      <c r="AK220" s="33"/>
      <c r="AL220" s="32">
        <f t="shared" si="97"/>
        <v>405</v>
      </c>
      <c r="AM220" s="33"/>
      <c r="AN220" s="32">
        <f t="shared" si="98"/>
        <v>405</v>
      </c>
      <c r="AO220" s="32">
        <f t="shared" si="99"/>
        <v>405</v>
      </c>
      <c r="AP220" s="33"/>
      <c r="AQ220" s="33"/>
      <c r="AR220" s="33"/>
      <c r="AS220" s="33"/>
      <c r="AT220" s="33"/>
      <c r="AU220" s="33"/>
      <c r="AV220" s="33"/>
      <c r="AW220" s="32">
        <f t="shared" ref="AW220:AW246" si="107">SUM(AO220:AV220)</f>
        <v>405</v>
      </c>
      <c r="AX220" s="33"/>
      <c r="AY220" s="33">
        <f t="shared" si="100"/>
        <v>810</v>
      </c>
      <c r="BB220" s="27" t="str">
        <f t="shared" si="94"/>
        <v>долги</v>
      </c>
    </row>
    <row r="221" spans="1:54">
      <c r="A221" s="31">
        <v>219</v>
      </c>
      <c r="B221" s="9" t="s">
        <v>469</v>
      </c>
      <c r="C221" s="6" t="s">
        <v>14</v>
      </c>
      <c r="D221" s="10">
        <v>50</v>
      </c>
      <c r="E221" s="14" t="s">
        <v>12</v>
      </c>
      <c r="F221" s="10">
        <v>65</v>
      </c>
      <c r="G221" s="32">
        <v>0</v>
      </c>
      <c r="H221" s="32">
        <f t="shared" si="101"/>
        <v>195</v>
      </c>
      <c r="I221" s="33"/>
      <c r="J221" s="33"/>
      <c r="K221" s="33"/>
      <c r="L221" s="33"/>
      <c r="M221" s="33"/>
      <c r="N221" s="33"/>
      <c r="O221" s="33"/>
      <c r="P221" s="32">
        <f t="shared" si="104"/>
        <v>195</v>
      </c>
      <c r="Q221" s="33"/>
      <c r="R221" s="32">
        <f t="shared" si="105"/>
        <v>195</v>
      </c>
      <c r="S221" s="32">
        <f t="shared" si="102"/>
        <v>195</v>
      </c>
      <c r="T221" s="33"/>
      <c r="U221" s="33"/>
      <c r="V221" s="33"/>
      <c r="W221" s="33"/>
      <c r="X221" s="33"/>
      <c r="Y221" s="33"/>
      <c r="Z221" s="33"/>
      <c r="AA221" s="32">
        <f t="shared" si="106"/>
        <v>195</v>
      </c>
      <c r="AB221" s="33">
        <v>390</v>
      </c>
      <c r="AC221" s="32">
        <v>-10</v>
      </c>
      <c r="AD221" s="32">
        <f t="shared" si="103"/>
        <v>195</v>
      </c>
      <c r="AE221" s="33"/>
      <c r="AF221" s="33"/>
      <c r="AG221" s="33"/>
      <c r="AH221" s="33"/>
      <c r="AI221" s="33"/>
      <c r="AJ221" s="33"/>
      <c r="AK221" s="33"/>
      <c r="AL221" s="32">
        <f t="shared" si="97"/>
        <v>195</v>
      </c>
      <c r="AM221" s="33"/>
      <c r="AN221" s="32">
        <f t="shared" si="98"/>
        <v>185</v>
      </c>
      <c r="AO221" s="32">
        <f t="shared" si="99"/>
        <v>195</v>
      </c>
      <c r="AP221" s="33"/>
      <c r="AQ221" s="33"/>
      <c r="AR221" s="33"/>
      <c r="AS221" s="33"/>
      <c r="AT221" s="33"/>
      <c r="AU221" s="33"/>
      <c r="AV221" s="33"/>
      <c r="AW221" s="32">
        <f t="shared" si="107"/>
        <v>195</v>
      </c>
      <c r="AX221" s="33">
        <v>1205</v>
      </c>
      <c r="AY221" s="33">
        <f t="shared" si="100"/>
        <v>-825</v>
      </c>
      <c r="BB221" s="27" t="str">
        <f t="shared" si="94"/>
        <v/>
      </c>
    </row>
    <row r="222" spans="1:54">
      <c r="A222" s="31">
        <v>220</v>
      </c>
      <c r="B222" s="9" t="s">
        <v>856</v>
      </c>
      <c r="C222" s="6" t="s">
        <v>14</v>
      </c>
      <c r="D222" s="10"/>
      <c r="E222" s="14" t="s">
        <v>807</v>
      </c>
      <c r="F222" s="10">
        <v>50</v>
      </c>
      <c r="G222" s="32">
        <v>0</v>
      </c>
      <c r="H222" s="32">
        <v>0</v>
      </c>
      <c r="I222" s="33"/>
      <c r="J222" s="33"/>
      <c r="K222" s="33"/>
      <c r="L222" s="33"/>
      <c r="M222" s="33"/>
      <c r="N222" s="33"/>
      <c r="O222" s="33"/>
      <c r="P222" s="32">
        <f t="shared" si="104"/>
        <v>0</v>
      </c>
      <c r="Q222" s="33"/>
      <c r="R222" s="32">
        <f t="shared" si="105"/>
        <v>0</v>
      </c>
      <c r="S222" s="32">
        <v>140</v>
      </c>
      <c r="T222" s="33"/>
      <c r="U222" s="33"/>
      <c r="V222" s="33"/>
      <c r="W222" s="33"/>
      <c r="X222" s="33"/>
      <c r="Y222" s="33"/>
      <c r="Z222" s="33">
        <v>106</v>
      </c>
      <c r="AA222" s="32">
        <f t="shared" si="106"/>
        <v>246</v>
      </c>
      <c r="AB222" s="33">
        <v>106</v>
      </c>
      <c r="AC222" s="32">
        <f t="shared" ref="AC222:AC262" si="108">R222+AA222-AB222</f>
        <v>140</v>
      </c>
      <c r="AD222" s="32">
        <f t="shared" si="103"/>
        <v>150</v>
      </c>
      <c r="AE222" s="33"/>
      <c r="AF222" s="33"/>
      <c r="AG222" s="33"/>
      <c r="AH222" s="33"/>
      <c r="AI222" s="33"/>
      <c r="AJ222" s="33"/>
      <c r="AK222" s="33"/>
      <c r="AL222" s="32">
        <f t="shared" si="97"/>
        <v>150</v>
      </c>
      <c r="AM222" s="33">
        <v>290</v>
      </c>
      <c r="AN222" s="32">
        <f t="shared" si="98"/>
        <v>0</v>
      </c>
      <c r="AO222" s="32">
        <f t="shared" si="99"/>
        <v>150</v>
      </c>
      <c r="AP222" s="33">
        <v>50</v>
      </c>
      <c r="AQ222" s="33">
        <v>50</v>
      </c>
      <c r="AR222" s="33"/>
      <c r="AS222" s="33"/>
      <c r="AT222" s="33"/>
      <c r="AU222" s="33"/>
      <c r="AV222" s="33"/>
      <c r="AW222" s="32">
        <f t="shared" si="107"/>
        <v>250</v>
      </c>
      <c r="AX222" s="33"/>
      <c r="AY222" s="33">
        <f t="shared" si="100"/>
        <v>250</v>
      </c>
      <c r="BB222" s="27" t="str">
        <f t="shared" si="94"/>
        <v>долги</v>
      </c>
    </row>
    <row r="223" spans="1:54">
      <c r="A223" s="31">
        <v>221</v>
      </c>
      <c r="B223" s="9" t="s">
        <v>857</v>
      </c>
      <c r="C223" s="6" t="s">
        <v>14</v>
      </c>
      <c r="D223" s="10"/>
      <c r="E223" s="14" t="s">
        <v>809</v>
      </c>
      <c r="F223" s="10">
        <v>50</v>
      </c>
      <c r="G223" s="32">
        <v>0</v>
      </c>
      <c r="H223" s="32">
        <v>0</v>
      </c>
      <c r="I223" s="33"/>
      <c r="J223" s="33"/>
      <c r="K223" s="33"/>
      <c r="L223" s="33"/>
      <c r="M223" s="33"/>
      <c r="N223" s="33"/>
      <c r="O223" s="33"/>
      <c r="P223" s="32">
        <f t="shared" si="104"/>
        <v>0</v>
      </c>
      <c r="Q223" s="33"/>
      <c r="R223" s="32">
        <f t="shared" si="105"/>
        <v>0</v>
      </c>
      <c r="S223" s="32">
        <v>140</v>
      </c>
      <c r="T223" s="33"/>
      <c r="U223" s="33"/>
      <c r="V223" s="33"/>
      <c r="W223" s="33"/>
      <c r="X223" s="33"/>
      <c r="Y223" s="33"/>
      <c r="Z223" s="33"/>
      <c r="AA223" s="32">
        <f t="shared" si="106"/>
        <v>140</v>
      </c>
      <c r="AB223" s="33"/>
      <c r="AC223" s="32">
        <f t="shared" si="108"/>
        <v>140</v>
      </c>
      <c r="AD223" s="32">
        <f t="shared" si="103"/>
        <v>150</v>
      </c>
      <c r="AE223" s="33"/>
      <c r="AF223" s="33"/>
      <c r="AG223" s="33"/>
      <c r="AH223" s="33"/>
      <c r="AI223" s="33"/>
      <c r="AJ223" s="33"/>
      <c r="AK223" s="33">
        <v>104</v>
      </c>
      <c r="AL223" s="32">
        <f t="shared" si="97"/>
        <v>254</v>
      </c>
      <c r="AM223" s="33">
        <v>394</v>
      </c>
      <c r="AN223" s="32">
        <f t="shared" si="98"/>
        <v>0</v>
      </c>
      <c r="AO223" s="32">
        <f t="shared" si="99"/>
        <v>150</v>
      </c>
      <c r="AP223" s="33">
        <v>50</v>
      </c>
      <c r="AQ223" s="33"/>
      <c r="AR223" s="33"/>
      <c r="AS223" s="33"/>
      <c r="AT223" s="33"/>
      <c r="AU223" s="33"/>
      <c r="AV223" s="33"/>
      <c r="AW223" s="32">
        <f t="shared" si="107"/>
        <v>200</v>
      </c>
      <c r="AX223" s="33"/>
      <c r="AY223" s="33">
        <f t="shared" si="100"/>
        <v>200</v>
      </c>
      <c r="BB223" s="27" t="str">
        <f t="shared" si="94"/>
        <v>долги</v>
      </c>
    </row>
    <row r="224" spans="1:54">
      <c r="A224" s="31">
        <v>222</v>
      </c>
      <c r="B224" s="11" t="s">
        <v>470</v>
      </c>
      <c r="C224" s="34" t="s">
        <v>30</v>
      </c>
      <c r="D224" s="36"/>
      <c r="E224" s="36"/>
      <c r="F224" s="36"/>
      <c r="G224" s="36">
        <v>630</v>
      </c>
      <c r="H224" s="36">
        <f t="shared" ref="H224:H235" si="109">F224*3</f>
        <v>0</v>
      </c>
      <c r="I224" s="37"/>
      <c r="J224" s="37"/>
      <c r="K224" s="37"/>
      <c r="L224" s="37"/>
      <c r="M224" s="37"/>
      <c r="N224" s="37"/>
      <c r="O224" s="37"/>
      <c r="P224" s="36">
        <f t="shared" si="104"/>
        <v>0</v>
      </c>
      <c r="Q224" s="37"/>
      <c r="R224" s="36">
        <f t="shared" si="105"/>
        <v>630</v>
      </c>
      <c r="S224" s="36">
        <f t="shared" ref="S224:S235" si="110">F224*3</f>
        <v>0</v>
      </c>
      <c r="T224" s="37"/>
      <c r="U224" s="37"/>
      <c r="V224" s="37"/>
      <c r="W224" s="37"/>
      <c r="X224" s="37"/>
      <c r="Y224" s="37"/>
      <c r="Z224" s="37"/>
      <c r="AA224" s="36">
        <f t="shared" si="106"/>
        <v>0</v>
      </c>
      <c r="AB224" s="37"/>
      <c r="AC224" s="36">
        <f t="shared" si="108"/>
        <v>630</v>
      </c>
      <c r="AD224" s="36">
        <f t="shared" si="103"/>
        <v>0</v>
      </c>
      <c r="AE224" s="37"/>
      <c r="AF224" s="37"/>
      <c r="AG224" s="37"/>
      <c r="AH224" s="37"/>
      <c r="AI224" s="37"/>
      <c r="AJ224" s="37"/>
      <c r="AK224" s="37"/>
      <c r="AL224" s="36">
        <f t="shared" si="97"/>
        <v>0</v>
      </c>
      <c r="AM224" s="37"/>
      <c r="AN224" s="36">
        <f t="shared" si="98"/>
        <v>630</v>
      </c>
      <c r="AO224" s="36">
        <f t="shared" si="99"/>
        <v>0</v>
      </c>
      <c r="AP224" s="37"/>
      <c r="AQ224" s="37"/>
      <c r="AR224" s="37"/>
      <c r="AS224" s="37"/>
      <c r="AT224" s="37"/>
      <c r="AU224" s="37"/>
      <c r="AV224" s="37"/>
      <c r="AW224" s="36">
        <f t="shared" si="107"/>
        <v>0</v>
      </c>
      <c r="AX224" s="37"/>
      <c r="AY224" s="37">
        <f t="shared" si="100"/>
        <v>630</v>
      </c>
      <c r="BB224" s="27" t="str">
        <f t="shared" si="94"/>
        <v>долги</v>
      </c>
    </row>
    <row r="225" spans="1:54">
      <c r="A225" s="31">
        <v>223</v>
      </c>
      <c r="B225" s="9" t="s">
        <v>471</v>
      </c>
      <c r="C225" s="6" t="s">
        <v>23</v>
      </c>
      <c r="D225" s="10">
        <v>70</v>
      </c>
      <c r="E225" s="14" t="s">
        <v>12</v>
      </c>
      <c r="F225" s="10">
        <v>70</v>
      </c>
      <c r="G225" s="32">
        <v>0</v>
      </c>
      <c r="H225" s="32">
        <f t="shared" si="109"/>
        <v>210</v>
      </c>
      <c r="I225" s="33"/>
      <c r="J225" s="33"/>
      <c r="K225" s="33"/>
      <c r="L225" s="33"/>
      <c r="M225" s="33"/>
      <c r="N225" s="33"/>
      <c r="O225" s="33"/>
      <c r="P225" s="32">
        <f t="shared" si="104"/>
        <v>210</v>
      </c>
      <c r="Q225" s="33">
        <v>210</v>
      </c>
      <c r="R225" s="32">
        <f t="shared" si="105"/>
        <v>0</v>
      </c>
      <c r="S225" s="32">
        <f t="shared" si="110"/>
        <v>210</v>
      </c>
      <c r="T225" s="33"/>
      <c r="U225" s="33"/>
      <c r="V225" s="33"/>
      <c r="W225" s="33"/>
      <c r="X225" s="33"/>
      <c r="Y225" s="33"/>
      <c r="Z225" s="33"/>
      <c r="AA225" s="32">
        <f t="shared" si="106"/>
        <v>210</v>
      </c>
      <c r="AB225" s="33">
        <v>210</v>
      </c>
      <c r="AC225" s="32">
        <f t="shared" si="108"/>
        <v>0</v>
      </c>
      <c r="AD225" s="32">
        <f t="shared" si="103"/>
        <v>210</v>
      </c>
      <c r="AE225" s="33"/>
      <c r="AF225" s="33"/>
      <c r="AG225" s="33"/>
      <c r="AH225" s="33"/>
      <c r="AI225" s="33"/>
      <c r="AJ225" s="33"/>
      <c r="AK225" s="33"/>
      <c r="AL225" s="32">
        <f t="shared" si="97"/>
        <v>210</v>
      </c>
      <c r="AM225" s="33"/>
      <c r="AN225" s="32">
        <f t="shared" si="98"/>
        <v>210</v>
      </c>
      <c r="AO225" s="32">
        <f t="shared" si="99"/>
        <v>210</v>
      </c>
      <c r="AP225" s="33"/>
      <c r="AQ225" s="33"/>
      <c r="AR225" s="33"/>
      <c r="AS225" s="33"/>
      <c r="AT225" s="33"/>
      <c r="AU225" s="33"/>
      <c r="AV225" s="33"/>
      <c r="AW225" s="32">
        <f t="shared" si="107"/>
        <v>210</v>
      </c>
      <c r="AX225" s="33"/>
      <c r="AY225" s="33">
        <f t="shared" si="100"/>
        <v>420</v>
      </c>
      <c r="BB225" s="27" t="str">
        <f t="shared" si="94"/>
        <v>долги</v>
      </c>
    </row>
    <row r="226" spans="1:54">
      <c r="A226" s="31">
        <v>224</v>
      </c>
      <c r="B226" s="9" t="s">
        <v>473</v>
      </c>
      <c r="C226" s="6" t="s">
        <v>23</v>
      </c>
      <c r="D226" s="10">
        <v>50</v>
      </c>
      <c r="E226" s="14" t="s">
        <v>475</v>
      </c>
      <c r="F226" s="10">
        <v>65</v>
      </c>
      <c r="G226" s="32">
        <v>0</v>
      </c>
      <c r="H226" s="32">
        <f t="shared" si="109"/>
        <v>195</v>
      </c>
      <c r="I226" s="33"/>
      <c r="J226" s="33"/>
      <c r="K226" s="33"/>
      <c r="L226" s="33"/>
      <c r="M226" s="33"/>
      <c r="N226" s="33"/>
      <c r="O226" s="33"/>
      <c r="P226" s="32">
        <f t="shared" si="104"/>
        <v>195</v>
      </c>
      <c r="Q226" s="33">
        <v>780</v>
      </c>
      <c r="R226" s="32">
        <f t="shared" si="105"/>
        <v>-585</v>
      </c>
      <c r="S226" s="32">
        <f t="shared" si="110"/>
        <v>195</v>
      </c>
      <c r="T226" s="33"/>
      <c r="U226" s="33"/>
      <c r="V226" s="33"/>
      <c r="W226" s="33"/>
      <c r="X226" s="33"/>
      <c r="Y226" s="33"/>
      <c r="Z226" s="33"/>
      <c r="AA226" s="32">
        <f t="shared" si="106"/>
        <v>195</v>
      </c>
      <c r="AB226" s="33"/>
      <c r="AC226" s="32">
        <f t="shared" si="108"/>
        <v>-390</v>
      </c>
      <c r="AD226" s="32">
        <f t="shared" si="103"/>
        <v>195</v>
      </c>
      <c r="AE226" s="33"/>
      <c r="AF226" s="33"/>
      <c r="AG226" s="33"/>
      <c r="AH226" s="33"/>
      <c r="AI226" s="33"/>
      <c r="AJ226" s="33"/>
      <c r="AK226" s="33"/>
      <c r="AL226" s="32">
        <f t="shared" si="97"/>
        <v>195</v>
      </c>
      <c r="AM226" s="33"/>
      <c r="AN226" s="32">
        <f t="shared" si="98"/>
        <v>-195</v>
      </c>
      <c r="AO226" s="32">
        <f t="shared" si="99"/>
        <v>195</v>
      </c>
      <c r="AP226" s="33"/>
      <c r="AQ226" s="33"/>
      <c r="AR226" s="33"/>
      <c r="AS226" s="33"/>
      <c r="AT226" s="33"/>
      <c r="AU226" s="33"/>
      <c r="AV226" s="33"/>
      <c r="AW226" s="32">
        <f t="shared" si="107"/>
        <v>195</v>
      </c>
      <c r="AX226" s="33"/>
      <c r="AY226" s="33">
        <f t="shared" si="100"/>
        <v>0</v>
      </c>
      <c r="BB226" s="27" t="str">
        <f t="shared" si="94"/>
        <v/>
      </c>
    </row>
    <row r="227" spans="1:54">
      <c r="A227" s="31">
        <v>225</v>
      </c>
      <c r="B227" s="9" t="s">
        <v>476</v>
      </c>
      <c r="C227" s="6" t="s">
        <v>23</v>
      </c>
      <c r="D227" s="10">
        <v>50</v>
      </c>
      <c r="E227" s="14" t="s">
        <v>478</v>
      </c>
      <c r="F227" s="10">
        <v>65</v>
      </c>
      <c r="G227" s="32">
        <v>0</v>
      </c>
      <c r="H227" s="32">
        <f t="shared" si="109"/>
        <v>195</v>
      </c>
      <c r="I227" s="33"/>
      <c r="J227" s="33"/>
      <c r="K227" s="33"/>
      <c r="L227" s="33"/>
      <c r="M227" s="33"/>
      <c r="N227" s="33"/>
      <c r="O227" s="33"/>
      <c r="P227" s="32">
        <f t="shared" si="104"/>
        <v>195</v>
      </c>
      <c r="Q227" s="33">
        <v>780</v>
      </c>
      <c r="R227" s="32">
        <f t="shared" si="105"/>
        <v>-585</v>
      </c>
      <c r="S227" s="32">
        <f t="shared" si="110"/>
        <v>195</v>
      </c>
      <c r="T227" s="33"/>
      <c r="U227" s="33"/>
      <c r="V227" s="33"/>
      <c r="W227" s="33"/>
      <c r="X227" s="33"/>
      <c r="Y227" s="33"/>
      <c r="Z227" s="33"/>
      <c r="AA227" s="32">
        <f t="shared" si="106"/>
        <v>195</v>
      </c>
      <c r="AB227" s="33"/>
      <c r="AC227" s="32">
        <f t="shared" si="108"/>
        <v>-390</v>
      </c>
      <c r="AD227" s="32">
        <f t="shared" si="103"/>
        <v>195</v>
      </c>
      <c r="AE227" s="33"/>
      <c r="AF227" s="33"/>
      <c r="AG227" s="33"/>
      <c r="AH227" s="33"/>
      <c r="AI227" s="33"/>
      <c r="AJ227" s="33"/>
      <c r="AK227" s="33"/>
      <c r="AL227" s="32">
        <f t="shared" si="97"/>
        <v>195</v>
      </c>
      <c r="AM227" s="33"/>
      <c r="AN227" s="32">
        <f t="shared" si="98"/>
        <v>-195</v>
      </c>
      <c r="AO227" s="32">
        <f t="shared" si="99"/>
        <v>195</v>
      </c>
      <c r="AP227" s="33"/>
      <c r="AQ227" s="33"/>
      <c r="AR227" s="33"/>
      <c r="AS227" s="33"/>
      <c r="AT227" s="33"/>
      <c r="AU227" s="33"/>
      <c r="AV227" s="33"/>
      <c r="AW227" s="32">
        <f t="shared" si="107"/>
        <v>195</v>
      </c>
      <c r="AX227" s="33"/>
      <c r="AY227" s="33">
        <f t="shared" si="100"/>
        <v>0</v>
      </c>
      <c r="BB227" s="27" t="str">
        <f t="shared" si="94"/>
        <v/>
      </c>
    </row>
    <row r="228" spans="1:54">
      <c r="A228" s="31">
        <v>226</v>
      </c>
      <c r="B228" s="11" t="s">
        <v>479</v>
      </c>
      <c r="C228" s="34" t="s">
        <v>30</v>
      </c>
      <c r="D228" s="12"/>
      <c r="E228" s="35"/>
      <c r="F228" s="12"/>
      <c r="G228" s="36">
        <v>1260</v>
      </c>
      <c r="H228" s="36">
        <f t="shared" si="109"/>
        <v>0</v>
      </c>
      <c r="I228" s="37"/>
      <c r="J228" s="37"/>
      <c r="K228" s="37"/>
      <c r="L228" s="37"/>
      <c r="M228" s="37"/>
      <c r="N228" s="37"/>
      <c r="O228" s="37"/>
      <c r="P228" s="36">
        <f t="shared" si="104"/>
        <v>0</v>
      </c>
      <c r="Q228" s="37"/>
      <c r="R228" s="36">
        <f t="shared" si="105"/>
        <v>1260</v>
      </c>
      <c r="S228" s="36">
        <f t="shared" si="110"/>
        <v>0</v>
      </c>
      <c r="T228" s="37"/>
      <c r="U228" s="37"/>
      <c r="V228" s="37"/>
      <c r="W228" s="37"/>
      <c r="X228" s="37"/>
      <c r="Y228" s="37"/>
      <c r="Z228" s="37"/>
      <c r="AA228" s="36">
        <f t="shared" si="106"/>
        <v>0</v>
      </c>
      <c r="AB228" s="37"/>
      <c r="AC228" s="36">
        <f t="shared" si="108"/>
        <v>1260</v>
      </c>
      <c r="AD228" s="36">
        <f t="shared" si="103"/>
        <v>0</v>
      </c>
      <c r="AE228" s="37"/>
      <c r="AF228" s="37"/>
      <c r="AG228" s="37"/>
      <c r="AH228" s="37"/>
      <c r="AI228" s="37"/>
      <c r="AJ228" s="37"/>
      <c r="AK228" s="37"/>
      <c r="AL228" s="36">
        <f t="shared" si="97"/>
        <v>0</v>
      </c>
      <c r="AM228" s="37"/>
      <c r="AN228" s="36">
        <f t="shared" si="98"/>
        <v>1260</v>
      </c>
      <c r="AO228" s="36">
        <f t="shared" si="99"/>
        <v>0</v>
      </c>
      <c r="AP228" s="37"/>
      <c r="AQ228" s="37"/>
      <c r="AR228" s="37"/>
      <c r="AS228" s="37"/>
      <c r="AT228" s="37"/>
      <c r="AU228" s="37"/>
      <c r="AV228" s="37"/>
      <c r="AW228" s="36">
        <f t="shared" si="107"/>
        <v>0</v>
      </c>
      <c r="AX228" s="37"/>
      <c r="AY228" s="37">
        <f t="shared" si="100"/>
        <v>1260</v>
      </c>
      <c r="BB228" s="27" t="str">
        <f t="shared" si="94"/>
        <v>долги</v>
      </c>
    </row>
    <row r="229" spans="1:54">
      <c r="A229" s="31">
        <v>227</v>
      </c>
      <c r="B229" s="9" t="s">
        <v>480</v>
      </c>
      <c r="C229" s="6" t="s">
        <v>23</v>
      </c>
      <c r="D229" s="10">
        <v>70</v>
      </c>
      <c r="E229" s="14" t="s">
        <v>482</v>
      </c>
      <c r="F229" s="10">
        <v>95</v>
      </c>
      <c r="G229" s="32">
        <v>0</v>
      </c>
      <c r="H229" s="32">
        <f t="shared" si="109"/>
        <v>285</v>
      </c>
      <c r="I229" s="33"/>
      <c r="J229" s="33"/>
      <c r="K229" s="33"/>
      <c r="L229" s="33"/>
      <c r="M229" s="33"/>
      <c r="N229" s="33"/>
      <c r="O229" s="33"/>
      <c r="P229" s="32">
        <f t="shared" si="104"/>
        <v>285</v>
      </c>
      <c r="Q229" s="33">
        <v>1140</v>
      </c>
      <c r="R229" s="32">
        <f t="shared" si="105"/>
        <v>-855</v>
      </c>
      <c r="S229" s="32">
        <f t="shared" si="110"/>
        <v>285</v>
      </c>
      <c r="T229" s="33"/>
      <c r="U229" s="33"/>
      <c r="V229" s="33"/>
      <c r="W229" s="33"/>
      <c r="X229" s="33"/>
      <c r="Y229" s="33"/>
      <c r="Z229" s="33"/>
      <c r="AA229" s="32">
        <f t="shared" si="106"/>
        <v>285</v>
      </c>
      <c r="AB229" s="33"/>
      <c r="AC229" s="32">
        <f t="shared" si="108"/>
        <v>-570</v>
      </c>
      <c r="AD229" s="32">
        <f t="shared" si="103"/>
        <v>285</v>
      </c>
      <c r="AE229" s="33"/>
      <c r="AF229" s="33"/>
      <c r="AG229" s="33"/>
      <c r="AH229" s="33"/>
      <c r="AI229" s="33"/>
      <c r="AJ229" s="33"/>
      <c r="AK229" s="33"/>
      <c r="AL229" s="32">
        <f t="shared" ref="AL229:AL246" si="111">SUM(AD229:AK229)</f>
        <v>285</v>
      </c>
      <c r="AM229" s="33"/>
      <c r="AN229" s="32">
        <f t="shared" si="98"/>
        <v>-285</v>
      </c>
      <c r="AO229" s="32">
        <f t="shared" si="99"/>
        <v>285</v>
      </c>
      <c r="AP229" s="33"/>
      <c r="AQ229" s="33"/>
      <c r="AR229" s="33"/>
      <c r="AS229" s="33"/>
      <c r="AT229" s="33"/>
      <c r="AU229" s="33"/>
      <c r="AV229" s="33"/>
      <c r="AW229" s="32">
        <f t="shared" si="107"/>
        <v>285</v>
      </c>
      <c r="AX229" s="33">
        <v>1190</v>
      </c>
      <c r="AY229" s="33">
        <f t="shared" si="100"/>
        <v>-1190</v>
      </c>
      <c r="BB229" s="27" t="str">
        <f t="shared" si="94"/>
        <v/>
      </c>
    </row>
    <row r="230" spans="1:54">
      <c r="A230" s="31">
        <v>228</v>
      </c>
      <c r="B230" s="9" t="s">
        <v>483</v>
      </c>
      <c r="C230" s="6" t="s">
        <v>23</v>
      </c>
      <c r="D230" s="10">
        <v>80</v>
      </c>
      <c r="E230" s="14" t="s">
        <v>485</v>
      </c>
      <c r="F230" s="10">
        <v>100</v>
      </c>
      <c r="G230" s="32">
        <v>390</v>
      </c>
      <c r="H230" s="32">
        <f t="shared" si="109"/>
        <v>300</v>
      </c>
      <c r="I230" s="33">
        <v>50</v>
      </c>
      <c r="J230" s="33">
        <v>600</v>
      </c>
      <c r="K230" s="33"/>
      <c r="L230" s="33"/>
      <c r="M230" s="33">
        <v>300</v>
      </c>
      <c r="N230" s="33"/>
      <c r="O230" s="33"/>
      <c r="P230" s="32">
        <f t="shared" si="104"/>
        <v>1250</v>
      </c>
      <c r="Q230" s="33">
        <v>1640</v>
      </c>
      <c r="R230" s="32">
        <f t="shared" si="105"/>
        <v>0</v>
      </c>
      <c r="S230" s="32">
        <f t="shared" si="110"/>
        <v>300</v>
      </c>
      <c r="T230" s="33"/>
      <c r="U230" s="33">
        <v>200</v>
      </c>
      <c r="V230" s="33"/>
      <c r="W230" s="33"/>
      <c r="X230" s="33"/>
      <c r="Y230" s="33"/>
      <c r="Z230" s="33"/>
      <c r="AA230" s="32">
        <f t="shared" si="106"/>
        <v>500</v>
      </c>
      <c r="AB230" s="33">
        <v>500</v>
      </c>
      <c r="AC230" s="32">
        <f t="shared" si="108"/>
        <v>0</v>
      </c>
      <c r="AD230" s="32">
        <f t="shared" si="103"/>
        <v>300</v>
      </c>
      <c r="AE230" s="33"/>
      <c r="AF230" s="33"/>
      <c r="AG230" s="33"/>
      <c r="AH230" s="33"/>
      <c r="AI230" s="33"/>
      <c r="AJ230" s="33"/>
      <c r="AK230" s="33"/>
      <c r="AL230" s="32">
        <f t="shared" si="111"/>
        <v>300</v>
      </c>
      <c r="AM230" s="33">
        <v>300</v>
      </c>
      <c r="AN230" s="32">
        <f t="shared" si="98"/>
        <v>0</v>
      </c>
      <c r="AO230" s="32">
        <f t="shared" si="99"/>
        <v>300</v>
      </c>
      <c r="AP230" s="33"/>
      <c r="AQ230" s="33"/>
      <c r="AR230" s="33"/>
      <c r="AS230" s="33"/>
      <c r="AT230" s="33"/>
      <c r="AU230" s="33"/>
      <c r="AV230" s="33"/>
      <c r="AW230" s="32">
        <f t="shared" si="107"/>
        <v>300</v>
      </c>
      <c r="AX230" s="33">
        <v>300</v>
      </c>
      <c r="AY230" s="33">
        <f t="shared" si="100"/>
        <v>0</v>
      </c>
      <c r="BB230" s="27" t="str">
        <f t="shared" si="94"/>
        <v/>
      </c>
    </row>
    <row r="231" spans="1:54" s="57" customFormat="1">
      <c r="A231" s="31">
        <v>229</v>
      </c>
      <c r="B231" s="9" t="s">
        <v>486</v>
      </c>
      <c r="C231" s="6" t="s">
        <v>23</v>
      </c>
      <c r="D231" s="10"/>
      <c r="E231" s="14"/>
      <c r="F231" s="10"/>
      <c r="G231" s="32"/>
      <c r="H231" s="32">
        <f t="shared" si="109"/>
        <v>0</v>
      </c>
      <c r="I231" s="33"/>
      <c r="J231" s="33"/>
      <c r="K231" s="33"/>
      <c r="L231" s="33"/>
      <c r="M231" s="33"/>
      <c r="N231" s="33"/>
      <c r="O231" s="33"/>
      <c r="P231" s="32">
        <f t="shared" si="104"/>
        <v>0</v>
      </c>
      <c r="Q231" s="33"/>
      <c r="R231" s="32">
        <f t="shared" si="105"/>
        <v>0</v>
      </c>
      <c r="S231" s="32">
        <f t="shared" si="110"/>
        <v>0</v>
      </c>
      <c r="T231" s="33"/>
      <c r="U231" s="33"/>
      <c r="V231" s="33"/>
      <c r="W231" s="33"/>
      <c r="X231" s="33"/>
      <c r="Y231" s="33"/>
      <c r="Z231" s="33"/>
      <c r="AA231" s="32">
        <f t="shared" si="106"/>
        <v>0</v>
      </c>
      <c r="AB231" s="33"/>
      <c r="AC231" s="32">
        <f t="shared" si="108"/>
        <v>0</v>
      </c>
      <c r="AD231" s="32">
        <f t="shared" si="103"/>
        <v>0</v>
      </c>
      <c r="AE231" s="33"/>
      <c r="AF231" s="33"/>
      <c r="AG231" s="33"/>
      <c r="AH231" s="33"/>
      <c r="AI231" s="33"/>
      <c r="AJ231" s="33"/>
      <c r="AK231" s="33"/>
      <c r="AL231" s="32">
        <f t="shared" si="111"/>
        <v>0</v>
      </c>
      <c r="AM231" s="33"/>
      <c r="AN231" s="32">
        <f t="shared" si="98"/>
        <v>0</v>
      </c>
      <c r="AO231" s="32">
        <f t="shared" si="99"/>
        <v>0</v>
      </c>
      <c r="AP231" s="33"/>
      <c r="AQ231" s="33"/>
      <c r="AR231" s="33"/>
      <c r="AS231" s="33"/>
      <c r="AT231" s="33"/>
      <c r="AU231" s="33"/>
      <c r="AV231" s="33"/>
      <c r="AW231" s="32">
        <f t="shared" si="107"/>
        <v>0</v>
      </c>
      <c r="AX231" s="33"/>
      <c r="AY231" s="33">
        <f t="shared" si="100"/>
        <v>0</v>
      </c>
      <c r="BB231" s="27" t="str">
        <f t="shared" si="94"/>
        <v/>
      </c>
    </row>
    <row r="232" spans="1:54">
      <c r="A232" s="31">
        <v>230</v>
      </c>
      <c r="B232" s="9" t="s">
        <v>488</v>
      </c>
      <c r="C232" s="6" t="s">
        <v>14</v>
      </c>
      <c r="D232" s="10">
        <v>35</v>
      </c>
      <c r="E232" s="14" t="s">
        <v>841</v>
      </c>
      <c r="F232" s="10">
        <v>50</v>
      </c>
      <c r="G232" s="32">
        <v>0</v>
      </c>
      <c r="H232" s="32">
        <f t="shared" si="109"/>
        <v>150</v>
      </c>
      <c r="I232" s="33"/>
      <c r="J232" s="33"/>
      <c r="K232" s="33"/>
      <c r="L232" s="33"/>
      <c r="M232" s="33"/>
      <c r="N232" s="33"/>
      <c r="O232" s="33"/>
      <c r="P232" s="32">
        <f t="shared" si="104"/>
        <v>150</v>
      </c>
      <c r="Q232" s="33"/>
      <c r="R232" s="32">
        <f t="shared" si="105"/>
        <v>150</v>
      </c>
      <c r="S232" s="32">
        <f t="shared" si="110"/>
        <v>150</v>
      </c>
      <c r="T232" s="33"/>
      <c r="U232" s="33"/>
      <c r="V232" s="33"/>
      <c r="W232" s="33"/>
      <c r="X232" s="33"/>
      <c r="Y232" s="33"/>
      <c r="Z232" s="33"/>
      <c r="AA232" s="32">
        <f t="shared" si="106"/>
        <v>150</v>
      </c>
      <c r="AB232" s="33">
        <v>300</v>
      </c>
      <c r="AC232" s="32">
        <f t="shared" si="108"/>
        <v>0</v>
      </c>
      <c r="AD232" s="32">
        <f t="shared" si="103"/>
        <v>150</v>
      </c>
      <c r="AE232" s="33"/>
      <c r="AF232" s="33"/>
      <c r="AG232" s="33"/>
      <c r="AH232" s="33"/>
      <c r="AI232" s="33"/>
      <c r="AJ232" s="33"/>
      <c r="AK232" s="33"/>
      <c r="AL232" s="32">
        <f t="shared" si="111"/>
        <v>150</v>
      </c>
      <c r="AM232" s="33"/>
      <c r="AN232" s="32">
        <f t="shared" si="98"/>
        <v>150</v>
      </c>
      <c r="AO232" s="32">
        <f t="shared" si="99"/>
        <v>150</v>
      </c>
      <c r="AP232" s="33"/>
      <c r="AQ232" s="33"/>
      <c r="AR232" s="33"/>
      <c r="AS232" s="33"/>
      <c r="AT232" s="33"/>
      <c r="AU232" s="33"/>
      <c r="AV232" s="33"/>
      <c r="AW232" s="32">
        <f t="shared" si="107"/>
        <v>150</v>
      </c>
      <c r="AX232" s="33">
        <v>300</v>
      </c>
      <c r="AY232" s="33">
        <f t="shared" si="100"/>
        <v>0</v>
      </c>
      <c r="BB232" s="27" t="str">
        <f t="shared" si="94"/>
        <v/>
      </c>
    </row>
    <row r="233" spans="1:54">
      <c r="A233" s="31">
        <v>231</v>
      </c>
      <c r="B233" s="5" t="s">
        <v>489</v>
      </c>
      <c r="C233" s="6" t="s">
        <v>10</v>
      </c>
      <c r="D233" s="7">
        <v>210</v>
      </c>
      <c r="E233" s="14" t="s">
        <v>12</v>
      </c>
      <c r="F233" s="7">
        <v>210</v>
      </c>
      <c r="G233" s="32">
        <v>330</v>
      </c>
      <c r="H233" s="32">
        <f t="shared" si="109"/>
        <v>630</v>
      </c>
      <c r="I233" s="33"/>
      <c r="J233" s="33">
        <v>330</v>
      </c>
      <c r="K233" s="33"/>
      <c r="L233" s="33"/>
      <c r="M233" s="33"/>
      <c r="N233" s="33"/>
      <c r="O233" s="33"/>
      <c r="P233" s="32">
        <f t="shared" si="104"/>
        <v>960</v>
      </c>
      <c r="Q233" s="33"/>
      <c r="R233" s="32">
        <f t="shared" si="105"/>
        <v>1290</v>
      </c>
      <c r="S233" s="32">
        <f t="shared" si="110"/>
        <v>630</v>
      </c>
      <c r="T233" s="33"/>
      <c r="U233" s="33"/>
      <c r="V233" s="33"/>
      <c r="W233" s="33"/>
      <c r="X233" s="33"/>
      <c r="Y233" s="33"/>
      <c r="Z233" s="33"/>
      <c r="AA233" s="32">
        <f t="shared" si="106"/>
        <v>630</v>
      </c>
      <c r="AB233" s="33">
        <v>1920</v>
      </c>
      <c r="AC233" s="32">
        <f t="shared" si="108"/>
        <v>0</v>
      </c>
      <c r="AD233" s="32">
        <f t="shared" si="103"/>
        <v>630</v>
      </c>
      <c r="AE233" s="33"/>
      <c r="AF233" s="33"/>
      <c r="AG233" s="33"/>
      <c r="AH233" s="33"/>
      <c r="AI233" s="33"/>
      <c r="AJ233" s="33"/>
      <c r="AK233" s="33"/>
      <c r="AL233" s="32">
        <f t="shared" si="111"/>
        <v>630</v>
      </c>
      <c r="AM233" s="33"/>
      <c r="AN233" s="32">
        <f t="shared" si="98"/>
        <v>630</v>
      </c>
      <c r="AO233" s="32">
        <f t="shared" si="99"/>
        <v>630</v>
      </c>
      <c r="AP233" s="33"/>
      <c r="AQ233" s="33"/>
      <c r="AR233" s="33"/>
      <c r="AS233" s="33"/>
      <c r="AT233" s="33"/>
      <c r="AU233" s="33"/>
      <c r="AV233" s="33"/>
      <c r="AW233" s="32">
        <f t="shared" si="107"/>
        <v>630</v>
      </c>
      <c r="AX233" s="33"/>
      <c r="AY233" s="33">
        <f t="shared" si="100"/>
        <v>1260</v>
      </c>
      <c r="BB233" s="27" t="str">
        <f t="shared" si="94"/>
        <v>долги</v>
      </c>
    </row>
    <row r="234" spans="1:54">
      <c r="A234" s="31">
        <v>232</v>
      </c>
      <c r="B234" s="9" t="s">
        <v>490</v>
      </c>
      <c r="C234" s="6" t="s">
        <v>23</v>
      </c>
      <c r="D234" s="10">
        <v>70</v>
      </c>
      <c r="E234" s="14" t="s">
        <v>903</v>
      </c>
      <c r="F234" s="10">
        <v>90</v>
      </c>
      <c r="G234" s="32">
        <v>0</v>
      </c>
      <c r="H234" s="32">
        <f t="shared" si="109"/>
        <v>270</v>
      </c>
      <c r="I234" s="33"/>
      <c r="J234" s="33">
        <v>100</v>
      </c>
      <c r="K234" s="33"/>
      <c r="L234" s="33"/>
      <c r="M234" s="33"/>
      <c r="N234" s="33"/>
      <c r="O234" s="33"/>
      <c r="P234" s="32">
        <f t="shared" si="104"/>
        <v>370</v>
      </c>
      <c r="Q234" s="33">
        <v>310</v>
      </c>
      <c r="R234" s="32">
        <f t="shared" si="105"/>
        <v>60</v>
      </c>
      <c r="S234" s="32">
        <f t="shared" si="110"/>
        <v>270</v>
      </c>
      <c r="T234" s="33"/>
      <c r="U234" s="33">
        <v>50</v>
      </c>
      <c r="V234" s="33"/>
      <c r="W234" s="33"/>
      <c r="X234" s="33"/>
      <c r="Y234" s="33"/>
      <c r="Z234" s="33"/>
      <c r="AA234" s="32">
        <f t="shared" si="106"/>
        <v>320</v>
      </c>
      <c r="AB234" s="33">
        <v>380</v>
      </c>
      <c r="AC234" s="32">
        <f t="shared" si="108"/>
        <v>0</v>
      </c>
      <c r="AD234" s="32">
        <f t="shared" si="103"/>
        <v>270</v>
      </c>
      <c r="AE234" s="33"/>
      <c r="AF234" s="33"/>
      <c r="AG234" s="33"/>
      <c r="AH234" s="33"/>
      <c r="AI234" s="33">
        <v>150</v>
      </c>
      <c r="AJ234" s="33"/>
      <c r="AK234" s="33"/>
      <c r="AL234" s="32">
        <f t="shared" si="111"/>
        <v>420</v>
      </c>
      <c r="AM234" s="33">
        <v>690</v>
      </c>
      <c r="AN234" s="32">
        <f t="shared" si="98"/>
        <v>-270</v>
      </c>
      <c r="AO234" s="32">
        <f t="shared" si="99"/>
        <v>270</v>
      </c>
      <c r="AP234" s="33"/>
      <c r="AQ234" s="33"/>
      <c r="AR234" s="33"/>
      <c r="AS234" s="33"/>
      <c r="AT234" s="33"/>
      <c r="AU234" s="33"/>
      <c r="AV234" s="33"/>
      <c r="AW234" s="32">
        <f t="shared" si="107"/>
        <v>270</v>
      </c>
      <c r="AX234" s="33"/>
      <c r="AY234" s="33">
        <f t="shared" si="100"/>
        <v>0</v>
      </c>
      <c r="BB234" s="27" t="str">
        <f t="shared" si="94"/>
        <v/>
      </c>
    </row>
    <row r="235" spans="1:54">
      <c r="A235" s="31">
        <v>233</v>
      </c>
      <c r="B235" s="9" t="s">
        <v>1016</v>
      </c>
      <c r="C235" s="6" t="s">
        <v>14</v>
      </c>
      <c r="D235" s="10">
        <v>75</v>
      </c>
      <c r="E235" s="14" t="s">
        <v>157</v>
      </c>
      <c r="F235" s="10">
        <v>90</v>
      </c>
      <c r="G235" s="32">
        <v>900</v>
      </c>
      <c r="H235" s="32">
        <f t="shared" si="109"/>
        <v>270</v>
      </c>
      <c r="I235" s="33"/>
      <c r="J235" s="33"/>
      <c r="K235" s="33"/>
      <c r="L235" s="33"/>
      <c r="M235" s="33"/>
      <c r="N235" s="33"/>
      <c r="O235" s="33"/>
      <c r="P235" s="32">
        <f t="shared" si="104"/>
        <v>270</v>
      </c>
      <c r="Q235" s="33">
        <v>1170</v>
      </c>
      <c r="R235" s="32">
        <f t="shared" si="105"/>
        <v>0</v>
      </c>
      <c r="S235" s="32">
        <f t="shared" si="110"/>
        <v>270</v>
      </c>
      <c r="T235" s="33"/>
      <c r="U235" s="33"/>
      <c r="V235" s="33"/>
      <c r="W235" s="33"/>
      <c r="X235" s="33"/>
      <c r="Y235" s="33"/>
      <c r="Z235" s="33"/>
      <c r="AA235" s="32">
        <f t="shared" si="106"/>
        <v>270</v>
      </c>
      <c r="AB235" s="33"/>
      <c r="AC235" s="32">
        <f t="shared" si="108"/>
        <v>270</v>
      </c>
      <c r="AD235" s="32">
        <f t="shared" si="103"/>
        <v>270</v>
      </c>
      <c r="AE235" s="33"/>
      <c r="AF235" s="33"/>
      <c r="AG235" s="33"/>
      <c r="AH235" s="33"/>
      <c r="AI235" s="33"/>
      <c r="AJ235" s="33"/>
      <c r="AK235" s="33"/>
      <c r="AL235" s="32">
        <f t="shared" si="111"/>
        <v>270</v>
      </c>
      <c r="AM235" s="33"/>
      <c r="AN235" s="32">
        <f t="shared" si="98"/>
        <v>540</v>
      </c>
      <c r="AO235" s="32">
        <f t="shared" si="99"/>
        <v>270</v>
      </c>
      <c r="AP235" s="33"/>
      <c r="AQ235" s="33"/>
      <c r="AR235" s="33"/>
      <c r="AS235" s="33"/>
      <c r="AT235" s="33"/>
      <c r="AU235" s="33"/>
      <c r="AV235" s="33"/>
      <c r="AW235" s="32">
        <f t="shared" si="107"/>
        <v>270</v>
      </c>
      <c r="AX235" s="33">
        <v>1080</v>
      </c>
      <c r="AY235" s="33">
        <f t="shared" si="100"/>
        <v>-270</v>
      </c>
      <c r="BB235" s="27" t="str">
        <f t="shared" si="94"/>
        <v/>
      </c>
    </row>
    <row r="236" spans="1:54">
      <c r="A236" s="31">
        <v>234</v>
      </c>
      <c r="B236" s="9" t="s">
        <v>1017</v>
      </c>
      <c r="C236" s="6" t="s">
        <v>14</v>
      </c>
      <c r="D236" s="10"/>
      <c r="E236" s="14" t="s">
        <v>881</v>
      </c>
      <c r="F236" s="10">
        <v>50</v>
      </c>
      <c r="G236" s="32">
        <v>0</v>
      </c>
      <c r="H236" s="32">
        <v>0</v>
      </c>
      <c r="I236" s="33"/>
      <c r="J236" s="33"/>
      <c r="K236" s="33"/>
      <c r="L236" s="33"/>
      <c r="M236" s="33"/>
      <c r="N236" s="33"/>
      <c r="O236" s="33"/>
      <c r="P236" s="32">
        <f t="shared" si="104"/>
        <v>0</v>
      </c>
      <c r="Q236" s="33"/>
      <c r="R236" s="32">
        <f t="shared" si="105"/>
        <v>0</v>
      </c>
      <c r="S236" s="32">
        <v>35</v>
      </c>
      <c r="T236" s="33"/>
      <c r="U236" s="33"/>
      <c r="V236" s="33"/>
      <c r="W236" s="33"/>
      <c r="X236" s="33"/>
      <c r="Y236" s="33"/>
      <c r="Z236" s="33"/>
      <c r="AA236" s="32">
        <f t="shared" si="106"/>
        <v>35</v>
      </c>
      <c r="AB236" s="33">
        <v>35</v>
      </c>
      <c r="AC236" s="32">
        <f t="shared" si="108"/>
        <v>0</v>
      </c>
      <c r="AD236" s="32">
        <f t="shared" si="103"/>
        <v>150</v>
      </c>
      <c r="AE236" s="33"/>
      <c r="AF236" s="33"/>
      <c r="AG236" s="33"/>
      <c r="AH236" s="33"/>
      <c r="AI236" s="33"/>
      <c r="AJ236" s="33"/>
      <c r="AK236" s="33"/>
      <c r="AL236" s="32">
        <f t="shared" si="111"/>
        <v>150</v>
      </c>
      <c r="AM236" s="33"/>
      <c r="AN236" s="32">
        <f t="shared" si="98"/>
        <v>150</v>
      </c>
      <c r="AO236" s="32">
        <f t="shared" si="99"/>
        <v>150</v>
      </c>
      <c r="AP236" s="33"/>
      <c r="AQ236" s="33"/>
      <c r="AR236" s="33"/>
      <c r="AS236" s="33"/>
      <c r="AT236" s="33"/>
      <c r="AU236" s="33"/>
      <c r="AV236" s="33"/>
      <c r="AW236" s="32">
        <f t="shared" si="107"/>
        <v>150</v>
      </c>
      <c r="AX236" s="33">
        <v>300</v>
      </c>
      <c r="AY236" s="33">
        <f t="shared" si="100"/>
        <v>0</v>
      </c>
      <c r="BB236" s="27" t="str">
        <f t="shared" si="94"/>
        <v/>
      </c>
    </row>
    <row r="237" spans="1:54">
      <c r="A237" s="31">
        <v>235</v>
      </c>
      <c r="B237" s="9" t="s">
        <v>882</v>
      </c>
      <c r="C237" s="6" t="s">
        <v>14</v>
      </c>
      <c r="D237" s="10"/>
      <c r="E237" s="14" t="s">
        <v>883</v>
      </c>
      <c r="F237" s="10">
        <v>25</v>
      </c>
      <c r="G237" s="32">
        <v>0</v>
      </c>
      <c r="H237" s="32">
        <v>0</v>
      </c>
      <c r="I237" s="33"/>
      <c r="J237" s="33"/>
      <c r="K237" s="33"/>
      <c r="L237" s="33"/>
      <c r="M237" s="33"/>
      <c r="N237" s="33"/>
      <c r="O237" s="33"/>
      <c r="P237" s="32">
        <f t="shared" si="104"/>
        <v>0</v>
      </c>
      <c r="Q237" s="33"/>
      <c r="R237" s="32">
        <f t="shared" si="105"/>
        <v>0</v>
      </c>
      <c r="S237" s="32">
        <v>17.5</v>
      </c>
      <c r="T237" s="33"/>
      <c r="U237" s="33"/>
      <c r="V237" s="33"/>
      <c r="W237" s="33"/>
      <c r="X237" s="33"/>
      <c r="Y237" s="33"/>
      <c r="Z237" s="33"/>
      <c r="AA237" s="32">
        <f t="shared" si="106"/>
        <v>17.5</v>
      </c>
      <c r="AB237" s="33"/>
      <c r="AC237" s="32">
        <f t="shared" si="108"/>
        <v>17.5</v>
      </c>
      <c r="AD237" s="32">
        <f t="shared" si="103"/>
        <v>75</v>
      </c>
      <c r="AE237" s="33"/>
      <c r="AF237" s="33"/>
      <c r="AG237" s="33"/>
      <c r="AH237" s="33"/>
      <c r="AI237" s="33"/>
      <c r="AJ237" s="33"/>
      <c r="AK237" s="33"/>
      <c r="AL237" s="32">
        <f t="shared" si="111"/>
        <v>75</v>
      </c>
      <c r="AM237" s="33"/>
      <c r="AN237" s="32">
        <f t="shared" si="98"/>
        <v>92.5</v>
      </c>
      <c r="AO237" s="32">
        <f t="shared" si="99"/>
        <v>75</v>
      </c>
      <c r="AP237" s="33"/>
      <c r="AQ237" s="33"/>
      <c r="AR237" s="33"/>
      <c r="AS237" s="33"/>
      <c r="AT237" s="33"/>
      <c r="AU237" s="33"/>
      <c r="AV237" s="33"/>
      <c r="AW237" s="32">
        <f t="shared" si="107"/>
        <v>75</v>
      </c>
      <c r="AX237" s="33">
        <v>92.5</v>
      </c>
      <c r="AY237" s="33">
        <f t="shared" si="100"/>
        <v>75</v>
      </c>
      <c r="BB237" s="27" t="str">
        <f t="shared" si="94"/>
        <v>долги</v>
      </c>
    </row>
    <row r="238" spans="1:54">
      <c r="A238" s="31">
        <v>236</v>
      </c>
      <c r="B238" s="5" t="s">
        <v>492</v>
      </c>
      <c r="C238" s="6" t="s">
        <v>263</v>
      </c>
      <c r="D238" s="16">
        <v>53</v>
      </c>
      <c r="E238" s="14" t="s">
        <v>12</v>
      </c>
      <c r="F238" s="16">
        <v>53</v>
      </c>
      <c r="G238" s="32">
        <v>-344</v>
      </c>
      <c r="H238" s="32">
        <f>F238*3</f>
        <v>159</v>
      </c>
      <c r="I238" s="33"/>
      <c r="J238" s="33">
        <v>238</v>
      </c>
      <c r="K238" s="33"/>
      <c r="L238" s="33"/>
      <c r="M238" s="33"/>
      <c r="N238" s="33"/>
      <c r="O238" s="33"/>
      <c r="P238" s="32">
        <f t="shared" si="104"/>
        <v>397</v>
      </c>
      <c r="Q238" s="33"/>
      <c r="R238" s="32">
        <f t="shared" si="105"/>
        <v>53</v>
      </c>
      <c r="S238" s="32">
        <f>F238*3</f>
        <v>159</v>
      </c>
      <c r="T238" s="33"/>
      <c r="U238" s="33"/>
      <c r="V238" s="33"/>
      <c r="W238" s="33"/>
      <c r="X238" s="33"/>
      <c r="Y238" s="33"/>
      <c r="Z238" s="33"/>
      <c r="AA238" s="32">
        <f t="shared" si="106"/>
        <v>159</v>
      </c>
      <c r="AB238" s="33">
        <v>530</v>
      </c>
      <c r="AC238" s="32">
        <f t="shared" si="108"/>
        <v>-318</v>
      </c>
      <c r="AD238" s="32">
        <f t="shared" si="103"/>
        <v>159</v>
      </c>
      <c r="AE238" s="33"/>
      <c r="AF238" s="33"/>
      <c r="AG238" s="33"/>
      <c r="AH238" s="33"/>
      <c r="AI238" s="33"/>
      <c r="AJ238" s="33"/>
      <c r="AK238" s="33"/>
      <c r="AL238" s="32">
        <f t="shared" si="111"/>
        <v>159</v>
      </c>
      <c r="AM238" s="33"/>
      <c r="AN238" s="32">
        <f t="shared" si="98"/>
        <v>-159</v>
      </c>
      <c r="AO238" s="32">
        <f t="shared" si="99"/>
        <v>159</v>
      </c>
      <c r="AP238" s="33"/>
      <c r="AQ238" s="33"/>
      <c r="AR238" s="33"/>
      <c r="AS238" s="33"/>
      <c r="AT238" s="33"/>
      <c r="AU238" s="33"/>
      <c r="AV238" s="33"/>
      <c r="AW238" s="32">
        <f t="shared" si="107"/>
        <v>159</v>
      </c>
      <c r="AX238" s="33"/>
      <c r="AY238" s="33">
        <f t="shared" si="100"/>
        <v>0</v>
      </c>
      <c r="BB238" s="27" t="str">
        <f t="shared" si="94"/>
        <v/>
      </c>
    </row>
    <row r="239" spans="1:54">
      <c r="A239" s="31">
        <v>237</v>
      </c>
      <c r="B239" s="9" t="s">
        <v>493</v>
      </c>
      <c r="C239" s="6" t="s">
        <v>23</v>
      </c>
      <c r="D239" s="10">
        <v>55</v>
      </c>
      <c r="E239" s="14" t="s">
        <v>12</v>
      </c>
      <c r="F239" s="10">
        <v>55</v>
      </c>
      <c r="G239" s="32">
        <v>0</v>
      </c>
      <c r="H239" s="32">
        <f>F239*3</f>
        <v>165</v>
      </c>
      <c r="I239" s="33"/>
      <c r="J239" s="33"/>
      <c r="K239" s="33"/>
      <c r="L239" s="33"/>
      <c r="M239" s="33"/>
      <c r="N239" s="33"/>
      <c r="O239" s="33"/>
      <c r="P239" s="32">
        <f t="shared" si="104"/>
        <v>165</v>
      </c>
      <c r="Q239" s="33">
        <v>165</v>
      </c>
      <c r="R239" s="32">
        <f t="shared" si="105"/>
        <v>0</v>
      </c>
      <c r="S239" s="32">
        <f>F239*3</f>
        <v>165</v>
      </c>
      <c r="T239" s="33">
        <v>54</v>
      </c>
      <c r="U239" s="33"/>
      <c r="V239" s="33">
        <v>232</v>
      </c>
      <c r="W239" s="33"/>
      <c r="X239" s="33"/>
      <c r="Y239" s="33"/>
      <c r="Z239" s="33"/>
      <c r="AA239" s="32">
        <f t="shared" si="106"/>
        <v>451</v>
      </c>
      <c r="AB239" s="33">
        <v>451</v>
      </c>
      <c r="AC239" s="32">
        <f t="shared" si="108"/>
        <v>0</v>
      </c>
      <c r="AD239" s="32">
        <f t="shared" si="103"/>
        <v>165</v>
      </c>
      <c r="AE239" s="33"/>
      <c r="AF239" s="33"/>
      <c r="AG239" s="33"/>
      <c r="AH239" s="33"/>
      <c r="AI239" s="33"/>
      <c r="AJ239" s="33"/>
      <c r="AK239" s="33"/>
      <c r="AL239" s="32">
        <f t="shared" si="111"/>
        <v>165</v>
      </c>
      <c r="AM239" s="33"/>
      <c r="AN239" s="32">
        <f t="shared" si="98"/>
        <v>165</v>
      </c>
      <c r="AO239" s="32">
        <f t="shared" si="99"/>
        <v>165</v>
      </c>
      <c r="AP239" s="33"/>
      <c r="AQ239" s="33"/>
      <c r="AR239" s="33"/>
      <c r="AS239" s="33"/>
      <c r="AT239" s="33"/>
      <c r="AU239" s="33"/>
      <c r="AV239" s="33"/>
      <c r="AW239" s="32">
        <f t="shared" si="107"/>
        <v>165</v>
      </c>
      <c r="AX239" s="33"/>
      <c r="AY239" s="33">
        <f t="shared" si="100"/>
        <v>330</v>
      </c>
      <c r="BB239" s="27" t="str">
        <f t="shared" si="94"/>
        <v>долги</v>
      </c>
    </row>
    <row r="240" spans="1:54">
      <c r="A240" s="31">
        <v>238</v>
      </c>
      <c r="B240" s="5" t="s">
        <v>495</v>
      </c>
      <c r="C240" s="6" t="s">
        <v>10</v>
      </c>
      <c r="D240" s="7">
        <v>125</v>
      </c>
      <c r="E240" s="14" t="s">
        <v>497</v>
      </c>
      <c r="F240" s="7">
        <v>145</v>
      </c>
      <c r="G240" s="32">
        <v>525</v>
      </c>
      <c r="H240" s="32">
        <f>F240*3</f>
        <v>435</v>
      </c>
      <c r="I240" s="33"/>
      <c r="J240" s="33"/>
      <c r="K240" s="33"/>
      <c r="L240" s="33"/>
      <c r="M240" s="33"/>
      <c r="N240" s="33"/>
      <c r="O240" s="33"/>
      <c r="P240" s="32">
        <f t="shared" si="104"/>
        <v>435</v>
      </c>
      <c r="Q240" s="33"/>
      <c r="R240" s="32">
        <f t="shared" si="105"/>
        <v>960</v>
      </c>
      <c r="S240" s="32">
        <f>F240*3</f>
        <v>435</v>
      </c>
      <c r="T240" s="33"/>
      <c r="U240" s="33"/>
      <c r="V240" s="33"/>
      <c r="W240" s="33"/>
      <c r="X240" s="33"/>
      <c r="Y240" s="33"/>
      <c r="Z240" s="33"/>
      <c r="AA240" s="32">
        <f t="shared" si="106"/>
        <v>435</v>
      </c>
      <c r="AB240" s="33"/>
      <c r="AC240" s="32">
        <f t="shared" si="108"/>
        <v>1395</v>
      </c>
      <c r="AD240" s="32">
        <f t="shared" si="103"/>
        <v>435</v>
      </c>
      <c r="AE240" s="33"/>
      <c r="AF240" s="33">
        <v>190</v>
      </c>
      <c r="AG240" s="33"/>
      <c r="AH240" s="33"/>
      <c r="AI240" s="33"/>
      <c r="AJ240" s="33"/>
      <c r="AK240" s="33"/>
      <c r="AL240" s="32">
        <f t="shared" si="111"/>
        <v>625</v>
      </c>
      <c r="AM240" s="33"/>
      <c r="AN240" s="32">
        <f t="shared" si="98"/>
        <v>2020</v>
      </c>
      <c r="AO240" s="32">
        <f t="shared" si="99"/>
        <v>435</v>
      </c>
      <c r="AP240" s="33"/>
      <c r="AQ240" s="33"/>
      <c r="AR240" s="33"/>
      <c r="AS240" s="33"/>
      <c r="AT240" s="33"/>
      <c r="AU240" s="33"/>
      <c r="AV240" s="33"/>
      <c r="AW240" s="32">
        <f t="shared" si="107"/>
        <v>435</v>
      </c>
      <c r="AX240" s="33"/>
      <c r="AY240" s="33">
        <f t="shared" si="100"/>
        <v>2455</v>
      </c>
      <c r="BB240" s="27" t="str">
        <f t="shared" si="94"/>
        <v>долги</v>
      </c>
    </row>
    <row r="241" spans="1:54">
      <c r="A241" s="31">
        <v>239</v>
      </c>
      <c r="B241" s="9" t="s">
        <v>498</v>
      </c>
      <c r="C241" s="6" t="s">
        <v>23</v>
      </c>
      <c r="D241" s="10">
        <v>100</v>
      </c>
      <c r="E241" s="14" t="s">
        <v>500</v>
      </c>
      <c r="F241" s="10">
        <v>120</v>
      </c>
      <c r="G241" s="32">
        <v>0</v>
      </c>
      <c r="H241" s="32">
        <f>F241*3</f>
        <v>360</v>
      </c>
      <c r="I241" s="33"/>
      <c r="J241" s="33"/>
      <c r="K241" s="33"/>
      <c r="L241" s="33"/>
      <c r="M241" s="33"/>
      <c r="N241" s="33"/>
      <c r="O241" s="33"/>
      <c r="P241" s="32">
        <f t="shared" si="104"/>
        <v>360</v>
      </c>
      <c r="Q241" s="33">
        <v>360</v>
      </c>
      <c r="R241" s="32">
        <f t="shared" si="105"/>
        <v>0</v>
      </c>
      <c r="S241" s="32">
        <f>F241*3</f>
        <v>360</v>
      </c>
      <c r="T241" s="33"/>
      <c r="U241" s="33"/>
      <c r="V241" s="33"/>
      <c r="W241" s="33"/>
      <c r="X241" s="33"/>
      <c r="Y241" s="33"/>
      <c r="Z241" s="33"/>
      <c r="AA241" s="32">
        <f t="shared" si="106"/>
        <v>360</v>
      </c>
      <c r="AB241" s="33">
        <v>360</v>
      </c>
      <c r="AC241" s="32">
        <f t="shared" si="108"/>
        <v>0</v>
      </c>
      <c r="AD241" s="32">
        <f t="shared" si="103"/>
        <v>360</v>
      </c>
      <c r="AE241" s="33"/>
      <c r="AF241" s="33"/>
      <c r="AG241" s="33"/>
      <c r="AH241" s="33"/>
      <c r="AI241" s="33"/>
      <c r="AJ241" s="33"/>
      <c r="AK241" s="33"/>
      <c r="AL241" s="32">
        <f t="shared" si="111"/>
        <v>360</v>
      </c>
      <c r="AM241" s="33">
        <v>360</v>
      </c>
      <c r="AN241" s="32">
        <f t="shared" si="98"/>
        <v>0</v>
      </c>
      <c r="AO241" s="32">
        <f t="shared" si="99"/>
        <v>360</v>
      </c>
      <c r="AP241" s="33"/>
      <c r="AQ241" s="33"/>
      <c r="AR241" s="33"/>
      <c r="AS241" s="33"/>
      <c r="AT241" s="33"/>
      <c r="AU241" s="33"/>
      <c r="AV241" s="33"/>
      <c r="AW241" s="32">
        <f t="shared" si="107"/>
        <v>360</v>
      </c>
      <c r="AX241" s="33">
        <v>360</v>
      </c>
      <c r="AY241" s="33">
        <f t="shared" si="100"/>
        <v>0</v>
      </c>
      <c r="BB241" s="27" t="str">
        <f t="shared" si="94"/>
        <v/>
      </c>
    </row>
    <row r="242" spans="1:54" s="57" customFormat="1">
      <c r="A242" s="31">
        <v>240</v>
      </c>
      <c r="B242" s="53" t="s">
        <v>501</v>
      </c>
      <c r="C242" s="6" t="s">
        <v>10</v>
      </c>
      <c r="D242" s="54"/>
      <c r="E242" s="14" t="s">
        <v>943</v>
      </c>
      <c r="F242" s="10">
        <v>85</v>
      </c>
      <c r="G242" s="55">
        <v>3285</v>
      </c>
      <c r="H242" s="55">
        <v>0</v>
      </c>
      <c r="I242" s="56"/>
      <c r="J242" s="56"/>
      <c r="K242" s="56"/>
      <c r="L242" s="56"/>
      <c r="M242" s="56"/>
      <c r="N242" s="56"/>
      <c r="O242" s="56"/>
      <c r="P242" s="55">
        <f t="shared" si="104"/>
        <v>0</v>
      </c>
      <c r="Q242" s="56"/>
      <c r="R242" s="55">
        <v>3285</v>
      </c>
      <c r="S242" s="55">
        <v>0</v>
      </c>
      <c r="T242" s="56"/>
      <c r="U242" s="56"/>
      <c r="V242" s="56"/>
      <c r="W242" s="56"/>
      <c r="X242" s="56"/>
      <c r="Y242" s="56"/>
      <c r="Z242" s="56">
        <v>212.5</v>
      </c>
      <c r="AA242" s="55">
        <f t="shared" si="106"/>
        <v>212.5</v>
      </c>
      <c r="AB242" s="56">
        <v>3497.5</v>
      </c>
      <c r="AC242" s="55">
        <f t="shared" si="108"/>
        <v>0</v>
      </c>
      <c r="AD242" s="55">
        <f t="shared" si="103"/>
        <v>255</v>
      </c>
      <c r="AE242" s="56">
        <v>50</v>
      </c>
      <c r="AF242" s="56"/>
      <c r="AG242" s="56"/>
      <c r="AH242" s="56"/>
      <c r="AI242" s="56"/>
      <c r="AJ242" s="56"/>
      <c r="AK242" s="56"/>
      <c r="AL242" s="55">
        <f t="shared" si="111"/>
        <v>305</v>
      </c>
      <c r="AM242" s="56"/>
      <c r="AN242" s="55">
        <f t="shared" si="98"/>
        <v>305</v>
      </c>
      <c r="AO242" s="55">
        <f t="shared" si="99"/>
        <v>255</v>
      </c>
      <c r="AP242" s="56"/>
      <c r="AQ242" s="56"/>
      <c r="AR242" s="56"/>
      <c r="AS242" s="56"/>
      <c r="AT242" s="56"/>
      <c r="AU242" s="56"/>
      <c r="AV242" s="56"/>
      <c r="AW242" s="55">
        <f t="shared" si="107"/>
        <v>255</v>
      </c>
      <c r="AX242" s="56">
        <v>815</v>
      </c>
      <c r="AY242" s="56">
        <f t="shared" si="100"/>
        <v>-255</v>
      </c>
      <c r="BB242" s="27" t="str">
        <f t="shared" si="94"/>
        <v/>
      </c>
    </row>
    <row r="243" spans="1:54">
      <c r="A243" s="31">
        <v>241</v>
      </c>
      <c r="B243" s="9" t="s">
        <v>502</v>
      </c>
      <c r="C243" s="6" t="s">
        <v>23</v>
      </c>
      <c r="D243" s="10">
        <v>70</v>
      </c>
      <c r="E243" s="14" t="s">
        <v>12</v>
      </c>
      <c r="F243" s="10">
        <v>70</v>
      </c>
      <c r="G243" s="32">
        <v>0</v>
      </c>
      <c r="H243" s="32">
        <f t="shared" ref="H243:H262" si="112">F243*3</f>
        <v>210</v>
      </c>
      <c r="I243" s="33"/>
      <c r="J243" s="33"/>
      <c r="K243" s="33"/>
      <c r="L243" s="33"/>
      <c r="M243" s="33"/>
      <c r="N243" s="33"/>
      <c r="O243" s="33"/>
      <c r="P243" s="32">
        <f t="shared" si="104"/>
        <v>210</v>
      </c>
      <c r="Q243" s="33"/>
      <c r="R243" s="32">
        <f t="shared" ref="R243:R282" si="113">G243+P243-Q243</f>
        <v>210</v>
      </c>
      <c r="S243" s="32">
        <f t="shared" ref="S243:S262" si="114">F243*3</f>
        <v>210</v>
      </c>
      <c r="T243" s="33"/>
      <c r="U243" s="33"/>
      <c r="V243" s="33"/>
      <c r="W243" s="33"/>
      <c r="X243" s="33"/>
      <c r="Y243" s="33"/>
      <c r="Z243" s="33"/>
      <c r="AA243" s="32">
        <f t="shared" si="106"/>
        <v>210</v>
      </c>
      <c r="AB243" s="33"/>
      <c r="AC243" s="32">
        <f t="shared" si="108"/>
        <v>420</v>
      </c>
      <c r="AD243" s="32">
        <f t="shared" si="103"/>
        <v>210</v>
      </c>
      <c r="AE243" s="33"/>
      <c r="AF243" s="33"/>
      <c r="AG243" s="33"/>
      <c r="AH243" s="33"/>
      <c r="AI243" s="33"/>
      <c r="AJ243" s="33"/>
      <c r="AK243" s="33"/>
      <c r="AL243" s="32">
        <f t="shared" si="111"/>
        <v>210</v>
      </c>
      <c r="AM243" s="33">
        <v>840</v>
      </c>
      <c r="AN243" s="32">
        <f t="shared" si="98"/>
        <v>-210</v>
      </c>
      <c r="AO243" s="32">
        <f t="shared" si="99"/>
        <v>210</v>
      </c>
      <c r="AP243" s="33"/>
      <c r="AQ243" s="33"/>
      <c r="AR243" s="33"/>
      <c r="AS243" s="33"/>
      <c r="AT243" s="33"/>
      <c r="AU243" s="33"/>
      <c r="AV243" s="33"/>
      <c r="AW243" s="32">
        <f t="shared" si="107"/>
        <v>210</v>
      </c>
      <c r="AX243" s="33"/>
      <c r="AY243" s="33">
        <f t="shared" si="100"/>
        <v>0</v>
      </c>
      <c r="BB243" s="27" t="str">
        <f t="shared" si="94"/>
        <v/>
      </c>
    </row>
    <row r="244" spans="1:54">
      <c r="A244" s="31">
        <v>242</v>
      </c>
      <c r="B244" s="11" t="s">
        <v>504</v>
      </c>
      <c r="C244" s="34" t="s">
        <v>30</v>
      </c>
      <c r="D244" s="12"/>
      <c r="E244" s="35"/>
      <c r="F244" s="12"/>
      <c r="G244" s="36">
        <v>2205</v>
      </c>
      <c r="H244" s="36">
        <f t="shared" si="112"/>
        <v>0</v>
      </c>
      <c r="I244" s="37"/>
      <c r="J244" s="37"/>
      <c r="K244" s="37"/>
      <c r="L244" s="37"/>
      <c r="M244" s="37"/>
      <c r="N244" s="37"/>
      <c r="O244" s="37"/>
      <c r="P244" s="36">
        <f t="shared" si="104"/>
        <v>0</v>
      </c>
      <c r="Q244" s="37"/>
      <c r="R244" s="36">
        <f t="shared" si="113"/>
        <v>2205</v>
      </c>
      <c r="S244" s="36">
        <f t="shared" si="114"/>
        <v>0</v>
      </c>
      <c r="T244" s="37"/>
      <c r="U244" s="37"/>
      <c r="V244" s="37"/>
      <c r="W244" s="37"/>
      <c r="X244" s="37"/>
      <c r="Y244" s="37"/>
      <c r="Z244" s="37"/>
      <c r="AA244" s="36">
        <f t="shared" si="106"/>
        <v>0</v>
      </c>
      <c r="AB244" s="37"/>
      <c r="AC244" s="36">
        <f t="shared" si="108"/>
        <v>2205</v>
      </c>
      <c r="AD244" s="36">
        <f t="shared" si="103"/>
        <v>0</v>
      </c>
      <c r="AE244" s="37"/>
      <c r="AF244" s="37"/>
      <c r="AG244" s="37"/>
      <c r="AH244" s="37"/>
      <c r="AI244" s="37"/>
      <c r="AJ244" s="37"/>
      <c r="AK244" s="37"/>
      <c r="AL244" s="36">
        <f t="shared" si="111"/>
        <v>0</v>
      </c>
      <c r="AM244" s="37"/>
      <c r="AN244" s="36">
        <f t="shared" si="98"/>
        <v>2205</v>
      </c>
      <c r="AO244" s="36">
        <f t="shared" si="99"/>
        <v>0</v>
      </c>
      <c r="AP244" s="37"/>
      <c r="AQ244" s="37"/>
      <c r="AR244" s="37"/>
      <c r="AS244" s="37"/>
      <c r="AT244" s="37"/>
      <c r="AU244" s="37"/>
      <c r="AV244" s="37"/>
      <c r="AW244" s="36">
        <f t="shared" si="107"/>
        <v>0</v>
      </c>
      <c r="AX244" s="37"/>
      <c r="AY244" s="37">
        <f t="shared" si="100"/>
        <v>2205</v>
      </c>
      <c r="BB244" s="27" t="str">
        <f t="shared" si="94"/>
        <v>долги</v>
      </c>
    </row>
    <row r="245" spans="1:54">
      <c r="A245" s="31">
        <v>243</v>
      </c>
      <c r="B245" s="9" t="s">
        <v>505</v>
      </c>
      <c r="C245" s="6" t="s">
        <v>23</v>
      </c>
      <c r="D245" s="10">
        <v>50</v>
      </c>
      <c r="E245" s="14" t="s">
        <v>12</v>
      </c>
      <c r="F245" s="10">
        <v>50</v>
      </c>
      <c r="G245" s="32">
        <v>300</v>
      </c>
      <c r="H245" s="32">
        <f t="shared" si="112"/>
        <v>150</v>
      </c>
      <c r="I245" s="33"/>
      <c r="J245" s="33"/>
      <c r="K245" s="33"/>
      <c r="L245" s="33"/>
      <c r="M245" s="33"/>
      <c r="N245" s="33"/>
      <c r="O245" s="33"/>
      <c r="P245" s="32">
        <f t="shared" si="104"/>
        <v>150</v>
      </c>
      <c r="Q245" s="33"/>
      <c r="R245" s="32">
        <f t="shared" si="113"/>
        <v>450</v>
      </c>
      <c r="S245" s="32">
        <f t="shared" si="114"/>
        <v>150</v>
      </c>
      <c r="T245" s="33"/>
      <c r="U245" s="33"/>
      <c r="V245" s="33"/>
      <c r="W245" s="33"/>
      <c r="X245" s="33"/>
      <c r="Y245" s="33"/>
      <c r="Z245" s="33"/>
      <c r="AA245" s="32">
        <f t="shared" si="106"/>
        <v>150</v>
      </c>
      <c r="AB245" s="33"/>
      <c r="AC245" s="32">
        <f t="shared" si="108"/>
        <v>600</v>
      </c>
      <c r="AD245" s="32">
        <f t="shared" si="103"/>
        <v>150</v>
      </c>
      <c r="AE245" s="33"/>
      <c r="AF245" s="33"/>
      <c r="AG245" s="33"/>
      <c r="AH245" s="33"/>
      <c r="AI245" s="33"/>
      <c r="AJ245" s="33"/>
      <c r="AK245" s="33"/>
      <c r="AL245" s="32">
        <f t="shared" si="111"/>
        <v>150</v>
      </c>
      <c r="AM245" s="33"/>
      <c r="AN245" s="32">
        <f t="shared" si="98"/>
        <v>750</v>
      </c>
      <c r="AO245" s="32">
        <f t="shared" si="99"/>
        <v>150</v>
      </c>
      <c r="AP245" s="33"/>
      <c r="AQ245" s="33"/>
      <c r="AR245" s="33"/>
      <c r="AS245" s="33"/>
      <c r="AT245" s="33"/>
      <c r="AU245" s="33"/>
      <c r="AV245" s="33"/>
      <c r="AW245" s="32">
        <f t="shared" si="107"/>
        <v>150</v>
      </c>
      <c r="AX245" s="33"/>
      <c r="AY245" s="33">
        <f t="shared" si="100"/>
        <v>900</v>
      </c>
      <c r="BB245" s="27" t="str">
        <f t="shared" si="94"/>
        <v>долги</v>
      </c>
    </row>
    <row r="246" spans="1:54">
      <c r="A246" s="31">
        <v>244</v>
      </c>
      <c r="B246" s="9" t="s">
        <v>507</v>
      </c>
      <c r="C246" s="6" t="s">
        <v>14</v>
      </c>
      <c r="D246" s="10">
        <v>275</v>
      </c>
      <c r="E246" s="14" t="s">
        <v>12</v>
      </c>
      <c r="F246" s="10">
        <v>275</v>
      </c>
      <c r="G246" s="32">
        <v>825</v>
      </c>
      <c r="H246" s="32">
        <f t="shared" si="112"/>
        <v>825</v>
      </c>
      <c r="I246" s="33"/>
      <c r="J246" s="33"/>
      <c r="K246" s="33"/>
      <c r="L246" s="33"/>
      <c r="M246" s="33"/>
      <c r="N246" s="33"/>
      <c r="O246" s="33"/>
      <c r="P246" s="32">
        <f t="shared" si="104"/>
        <v>825</v>
      </c>
      <c r="Q246" s="33">
        <v>1650</v>
      </c>
      <c r="R246" s="32">
        <f t="shared" si="113"/>
        <v>0</v>
      </c>
      <c r="S246" s="32">
        <f t="shared" si="114"/>
        <v>825</v>
      </c>
      <c r="T246" s="33">
        <v>50</v>
      </c>
      <c r="U246" s="33"/>
      <c r="V246" s="33"/>
      <c r="W246" s="33"/>
      <c r="X246" s="33"/>
      <c r="Y246" s="33"/>
      <c r="Z246" s="33"/>
      <c r="AA246" s="32">
        <f t="shared" si="106"/>
        <v>875</v>
      </c>
      <c r="AB246" s="33">
        <v>1700</v>
      </c>
      <c r="AC246" s="32">
        <f t="shared" si="108"/>
        <v>-825</v>
      </c>
      <c r="AD246" s="32">
        <f t="shared" ref="AD246:AD279" si="115">$F246*3</f>
        <v>825</v>
      </c>
      <c r="AE246" s="33"/>
      <c r="AF246" s="33"/>
      <c r="AG246" s="33"/>
      <c r="AH246" s="33"/>
      <c r="AI246" s="33"/>
      <c r="AJ246" s="33"/>
      <c r="AK246" s="33"/>
      <c r="AL246" s="32">
        <f t="shared" si="111"/>
        <v>825</v>
      </c>
      <c r="AM246" s="33"/>
      <c r="AN246" s="32">
        <f t="shared" si="98"/>
        <v>0</v>
      </c>
      <c r="AO246" s="32">
        <f t="shared" si="99"/>
        <v>825</v>
      </c>
      <c r="AP246" s="33">
        <v>50</v>
      </c>
      <c r="AQ246" s="33"/>
      <c r="AR246" s="33"/>
      <c r="AS246" s="33"/>
      <c r="AT246" s="33"/>
      <c r="AU246" s="33"/>
      <c r="AV246" s="33"/>
      <c r="AW246" s="32">
        <f t="shared" si="107"/>
        <v>875</v>
      </c>
      <c r="AX246" s="33">
        <v>875</v>
      </c>
      <c r="AY246" s="33">
        <f t="shared" si="100"/>
        <v>0</v>
      </c>
      <c r="BB246" s="27" t="str">
        <f t="shared" si="94"/>
        <v/>
      </c>
    </row>
    <row r="247" spans="1:54">
      <c r="A247" s="31">
        <v>245</v>
      </c>
      <c r="B247" s="53" t="s">
        <v>509</v>
      </c>
      <c r="C247" s="6" t="s">
        <v>23</v>
      </c>
      <c r="D247" s="54"/>
      <c r="E247" s="60"/>
      <c r="F247" s="54"/>
      <c r="G247" s="55">
        <v>0</v>
      </c>
      <c r="H247" s="55">
        <f t="shared" si="112"/>
        <v>0</v>
      </c>
      <c r="I247" s="56"/>
      <c r="J247" s="56"/>
      <c r="K247" s="56"/>
      <c r="L247" s="56"/>
      <c r="M247" s="56"/>
      <c r="N247" s="56"/>
      <c r="O247" s="56"/>
      <c r="P247" s="55">
        <f t="shared" si="104"/>
        <v>0</v>
      </c>
      <c r="Q247" s="56"/>
      <c r="R247" s="55">
        <f t="shared" si="113"/>
        <v>0</v>
      </c>
      <c r="S247" s="55">
        <f t="shared" si="114"/>
        <v>0</v>
      </c>
      <c r="T247" s="56"/>
      <c r="U247" s="56"/>
      <c r="V247" s="56"/>
      <c r="W247" s="56"/>
      <c r="X247" s="56"/>
      <c r="Y247" s="56"/>
      <c r="Z247" s="56"/>
      <c r="AA247" s="55">
        <f t="shared" si="106"/>
        <v>0</v>
      </c>
      <c r="AB247" s="56"/>
      <c r="AC247" s="55">
        <f t="shared" si="108"/>
        <v>0</v>
      </c>
      <c r="AD247" s="55">
        <f t="shared" si="115"/>
        <v>0</v>
      </c>
      <c r="AE247" s="56"/>
      <c r="AF247" s="56"/>
      <c r="AG247" s="56"/>
      <c r="AH247" s="56"/>
      <c r="AI247" s="56"/>
      <c r="AJ247" s="56"/>
      <c r="AK247" s="56"/>
      <c r="AL247" s="55">
        <v>150</v>
      </c>
      <c r="AM247" s="56">
        <v>0</v>
      </c>
      <c r="AN247" s="55">
        <f t="shared" si="98"/>
        <v>150</v>
      </c>
      <c r="AO247" s="55">
        <f t="shared" si="99"/>
        <v>0</v>
      </c>
      <c r="AP247" s="56"/>
      <c r="AQ247" s="56"/>
      <c r="AR247" s="56"/>
      <c r="AS247" s="56"/>
      <c r="AT247" s="56"/>
      <c r="AU247" s="56"/>
      <c r="AV247" s="56"/>
      <c r="AW247" s="55">
        <v>150</v>
      </c>
      <c r="AX247" s="56">
        <v>300</v>
      </c>
      <c r="AY247" s="56">
        <f t="shared" si="100"/>
        <v>0</v>
      </c>
      <c r="BB247" s="27" t="str">
        <f t="shared" si="94"/>
        <v/>
      </c>
    </row>
    <row r="248" spans="1:54">
      <c r="A248" s="31">
        <v>246</v>
      </c>
      <c r="B248" s="9" t="s">
        <v>510</v>
      </c>
      <c r="C248" s="6" t="s">
        <v>14</v>
      </c>
      <c r="D248" s="10">
        <v>140</v>
      </c>
      <c r="E248" s="14" t="s">
        <v>512</v>
      </c>
      <c r="F248" s="10">
        <v>165</v>
      </c>
      <c r="G248" s="32">
        <v>0</v>
      </c>
      <c r="H248" s="32">
        <f t="shared" si="112"/>
        <v>495</v>
      </c>
      <c r="I248" s="33"/>
      <c r="J248" s="33"/>
      <c r="K248" s="33"/>
      <c r="L248" s="33"/>
      <c r="M248" s="33"/>
      <c r="N248" s="33"/>
      <c r="O248" s="33"/>
      <c r="P248" s="32">
        <f t="shared" si="104"/>
        <v>495</v>
      </c>
      <c r="Q248" s="33">
        <v>495</v>
      </c>
      <c r="R248" s="32">
        <f t="shared" si="113"/>
        <v>0</v>
      </c>
      <c r="S248" s="32">
        <f t="shared" si="114"/>
        <v>495</v>
      </c>
      <c r="T248" s="33"/>
      <c r="U248" s="33"/>
      <c r="V248" s="33"/>
      <c r="W248" s="33"/>
      <c r="X248" s="33"/>
      <c r="Y248" s="33"/>
      <c r="Z248" s="33"/>
      <c r="AA248" s="32">
        <f t="shared" si="106"/>
        <v>495</v>
      </c>
      <c r="AB248" s="33">
        <v>495</v>
      </c>
      <c r="AC248" s="32">
        <f t="shared" si="108"/>
        <v>0</v>
      </c>
      <c r="AD248" s="32">
        <f t="shared" si="115"/>
        <v>495</v>
      </c>
      <c r="AE248" s="33"/>
      <c r="AF248" s="33"/>
      <c r="AG248" s="33"/>
      <c r="AH248" s="33"/>
      <c r="AI248" s="33"/>
      <c r="AJ248" s="33"/>
      <c r="AK248" s="33"/>
      <c r="AL248" s="32">
        <f t="shared" ref="AL248:AL279" si="116">SUM(AD248:AK248)</f>
        <v>495</v>
      </c>
      <c r="AM248" s="33">
        <v>495</v>
      </c>
      <c r="AN248" s="32">
        <f t="shared" si="98"/>
        <v>0</v>
      </c>
      <c r="AO248" s="32">
        <f t="shared" si="99"/>
        <v>495</v>
      </c>
      <c r="AP248" s="33"/>
      <c r="AQ248" s="33"/>
      <c r="AR248" s="33"/>
      <c r="AS248" s="33"/>
      <c r="AT248" s="33"/>
      <c r="AU248" s="33"/>
      <c r="AV248" s="33"/>
      <c r="AW248" s="32">
        <f t="shared" ref="AW248:AW279" si="117">SUM(AO248:AV248)</f>
        <v>495</v>
      </c>
      <c r="AX248" s="33">
        <v>495</v>
      </c>
      <c r="AY248" s="33">
        <f t="shared" si="100"/>
        <v>0</v>
      </c>
      <c r="BB248" s="27" t="str">
        <f t="shared" si="94"/>
        <v/>
      </c>
    </row>
    <row r="249" spans="1:54">
      <c r="A249" s="31">
        <v>247</v>
      </c>
      <c r="B249" s="9" t="s">
        <v>513</v>
      </c>
      <c r="C249" s="6" t="s">
        <v>23</v>
      </c>
      <c r="D249" s="10">
        <v>80</v>
      </c>
      <c r="E249" s="14" t="s">
        <v>514</v>
      </c>
      <c r="F249" s="10">
        <v>100</v>
      </c>
      <c r="G249" s="32">
        <v>0</v>
      </c>
      <c r="H249" s="32">
        <f t="shared" si="112"/>
        <v>300</v>
      </c>
      <c r="I249" s="33"/>
      <c r="J249" s="33"/>
      <c r="K249" s="33"/>
      <c r="L249" s="33"/>
      <c r="M249" s="33"/>
      <c r="N249" s="33"/>
      <c r="O249" s="33"/>
      <c r="P249" s="32">
        <f t="shared" si="104"/>
        <v>300</v>
      </c>
      <c r="Q249" s="33">
        <v>240</v>
      </c>
      <c r="R249" s="32">
        <f t="shared" si="113"/>
        <v>60</v>
      </c>
      <c r="S249" s="32">
        <f t="shared" si="114"/>
        <v>300</v>
      </c>
      <c r="T249" s="33">
        <v>80</v>
      </c>
      <c r="U249" s="33">
        <v>50</v>
      </c>
      <c r="V249" s="33"/>
      <c r="W249" s="33"/>
      <c r="X249" s="33"/>
      <c r="Y249" s="33"/>
      <c r="Z249" s="33"/>
      <c r="AA249" s="32">
        <f t="shared" si="106"/>
        <v>430</v>
      </c>
      <c r="AB249" s="33">
        <v>1090</v>
      </c>
      <c r="AC249" s="32">
        <f t="shared" si="108"/>
        <v>-600</v>
      </c>
      <c r="AD249" s="32">
        <f t="shared" si="115"/>
        <v>300</v>
      </c>
      <c r="AE249" s="33"/>
      <c r="AF249" s="33"/>
      <c r="AG249" s="33"/>
      <c r="AH249" s="33"/>
      <c r="AI249" s="33"/>
      <c r="AJ249" s="33"/>
      <c r="AK249" s="33"/>
      <c r="AL249" s="32">
        <f t="shared" si="116"/>
        <v>300</v>
      </c>
      <c r="AM249" s="33"/>
      <c r="AN249" s="32">
        <f t="shared" si="98"/>
        <v>-300</v>
      </c>
      <c r="AO249" s="32">
        <f t="shared" si="99"/>
        <v>300</v>
      </c>
      <c r="AP249" s="33"/>
      <c r="AQ249" s="33"/>
      <c r="AR249" s="33"/>
      <c r="AS249" s="33"/>
      <c r="AT249" s="33"/>
      <c r="AU249" s="33"/>
      <c r="AV249" s="33"/>
      <c r="AW249" s="32">
        <f t="shared" si="117"/>
        <v>300</v>
      </c>
      <c r="AX249" s="33"/>
      <c r="AY249" s="33">
        <f t="shared" si="100"/>
        <v>0</v>
      </c>
      <c r="BB249" s="27" t="str">
        <f t="shared" si="94"/>
        <v/>
      </c>
    </row>
    <row r="250" spans="1:54">
      <c r="A250" s="31">
        <v>248</v>
      </c>
      <c r="B250" s="9" t="s">
        <v>515</v>
      </c>
      <c r="C250" s="6" t="s">
        <v>23</v>
      </c>
      <c r="D250" s="10">
        <v>70</v>
      </c>
      <c r="E250" s="14" t="s">
        <v>517</v>
      </c>
      <c r="F250" s="10">
        <v>85</v>
      </c>
      <c r="G250" s="32">
        <v>0</v>
      </c>
      <c r="H250" s="32">
        <f t="shared" si="112"/>
        <v>255</v>
      </c>
      <c r="I250" s="33"/>
      <c r="J250" s="33"/>
      <c r="K250" s="33"/>
      <c r="L250" s="33"/>
      <c r="M250" s="33"/>
      <c r="N250" s="33"/>
      <c r="O250" s="33"/>
      <c r="P250" s="32">
        <f t="shared" si="104"/>
        <v>255</v>
      </c>
      <c r="Q250" s="33">
        <v>255</v>
      </c>
      <c r="R250" s="32">
        <f t="shared" si="113"/>
        <v>0</v>
      </c>
      <c r="S250" s="32">
        <f t="shared" si="114"/>
        <v>255</v>
      </c>
      <c r="T250" s="33"/>
      <c r="U250" s="33"/>
      <c r="V250" s="33"/>
      <c r="W250" s="33"/>
      <c r="X250" s="33"/>
      <c r="Y250" s="33"/>
      <c r="Z250" s="33"/>
      <c r="AA250" s="32">
        <f t="shared" si="106"/>
        <v>255</v>
      </c>
      <c r="AB250" s="33">
        <v>255</v>
      </c>
      <c r="AC250" s="32">
        <f t="shared" si="108"/>
        <v>0</v>
      </c>
      <c r="AD250" s="32">
        <f t="shared" si="115"/>
        <v>255</v>
      </c>
      <c r="AE250" s="33"/>
      <c r="AF250" s="33"/>
      <c r="AG250" s="33"/>
      <c r="AH250" s="33"/>
      <c r="AI250" s="33"/>
      <c r="AJ250" s="33"/>
      <c r="AK250" s="33"/>
      <c r="AL250" s="32">
        <f t="shared" si="116"/>
        <v>255</v>
      </c>
      <c r="AM250" s="33">
        <v>255</v>
      </c>
      <c r="AN250" s="32">
        <f t="shared" si="98"/>
        <v>0</v>
      </c>
      <c r="AO250" s="32">
        <f t="shared" si="99"/>
        <v>255</v>
      </c>
      <c r="AP250" s="33"/>
      <c r="AQ250" s="33"/>
      <c r="AR250" s="33"/>
      <c r="AS250" s="33"/>
      <c r="AT250" s="33"/>
      <c r="AU250" s="33"/>
      <c r="AV250" s="33"/>
      <c r="AW250" s="32">
        <f t="shared" si="117"/>
        <v>255</v>
      </c>
      <c r="AX250" s="33">
        <v>255</v>
      </c>
      <c r="AY250" s="33">
        <f t="shared" si="100"/>
        <v>0</v>
      </c>
      <c r="BB250" s="27" t="str">
        <f t="shared" si="94"/>
        <v/>
      </c>
    </row>
    <row r="251" spans="1:54">
      <c r="A251" s="31">
        <v>249</v>
      </c>
      <c r="B251" s="9" t="s">
        <v>518</v>
      </c>
      <c r="C251" s="6" t="s">
        <v>14</v>
      </c>
      <c r="D251" s="44"/>
      <c r="E251" s="48"/>
      <c r="F251" s="10">
        <v>50</v>
      </c>
      <c r="G251" s="32">
        <v>500</v>
      </c>
      <c r="H251" s="32">
        <f t="shared" si="112"/>
        <v>150</v>
      </c>
      <c r="I251" s="33"/>
      <c r="J251" s="33"/>
      <c r="K251" s="33"/>
      <c r="L251" s="33"/>
      <c r="M251" s="33"/>
      <c r="N251" s="33"/>
      <c r="O251" s="33"/>
      <c r="P251" s="32">
        <f t="shared" ref="P251:P282" si="118">SUM(H251:O251)</f>
        <v>150</v>
      </c>
      <c r="Q251" s="33"/>
      <c r="R251" s="32">
        <f t="shared" si="113"/>
        <v>650</v>
      </c>
      <c r="S251" s="32">
        <f t="shared" si="114"/>
        <v>150</v>
      </c>
      <c r="T251" s="33"/>
      <c r="U251" s="33"/>
      <c r="V251" s="33"/>
      <c r="W251" s="33"/>
      <c r="X251" s="33"/>
      <c r="Y251" s="33"/>
      <c r="Z251" s="33"/>
      <c r="AA251" s="32">
        <f t="shared" ref="AA251:AA282" si="119">SUM(S251:Z251)</f>
        <v>150</v>
      </c>
      <c r="AB251" s="33"/>
      <c r="AC251" s="32">
        <f t="shared" si="108"/>
        <v>800</v>
      </c>
      <c r="AD251" s="32">
        <f t="shared" si="115"/>
        <v>150</v>
      </c>
      <c r="AE251" s="33"/>
      <c r="AF251" s="33"/>
      <c r="AG251" s="33"/>
      <c r="AH251" s="33"/>
      <c r="AI251" s="33"/>
      <c r="AJ251" s="33"/>
      <c r="AK251" s="33"/>
      <c r="AL251" s="32">
        <f t="shared" si="116"/>
        <v>150</v>
      </c>
      <c r="AM251" s="33"/>
      <c r="AN251" s="32">
        <f t="shared" si="98"/>
        <v>950</v>
      </c>
      <c r="AO251" s="32">
        <f t="shared" si="99"/>
        <v>150</v>
      </c>
      <c r="AP251" s="33"/>
      <c r="AQ251" s="33"/>
      <c r="AR251" s="33"/>
      <c r="AS251" s="33"/>
      <c r="AT251" s="33"/>
      <c r="AU251" s="33"/>
      <c r="AV251" s="33"/>
      <c r="AW251" s="32">
        <f t="shared" si="117"/>
        <v>150</v>
      </c>
      <c r="AX251" s="33">
        <v>1100</v>
      </c>
      <c r="AY251" s="33">
        <f t="shared" si="100"/>
        <v>0</v>
      </c>
      <c r="BB251" s="27" t="str">
        <f t="shared" si="94"/>
        <v/>
      </c>
    </row>
    <row r="252" spans="1:54">
      <c r="A252" s="31">
        <v>250</v>
      </c>
      <c r="B252" s="9" t="s">
        <v>519</v>
      </c>
      <c r="C252" s="6" t="s">
        <v>23</v>
      </c>
      <c r="D252" s="10">
        <v>50</v>
      </c>
      <c r="E252" s="14" t="s">
        <v>520</v>
      </c>
      <c r="F252" s="10">
        <v>65</v>
      </c>
      <c r="G252" s="32">
        <v>-100</v>
      </c>
      <c r="H252" s="32">
        <f t="shared" si="112"/>
        <v>195</v>
      </c>
      <c r="I252" s="33"/>
      <c r="J252" s="33"/>
      <c r="K252" s="33"/>
      <c r="L252" s="33"/>
      <c r="M252" s="33"/>
      <c r="N252" s="33"/>
      <c r="O252" s="33"/>
      <c r="P252" s="32">
        <f t="shared" si="118"/>
        <v>195</v>
      </c>
      <c r="Q252" s="33"/>
      <c r="R252" s="32">
        <f t="shared" si="113"/>
        <v>95</v>
      </c>
      <c r="S252" s="32">
        <f t="shared" si="114"/>
        <v>195</v>
      </c>
      <c r="T252" s="33"/>
      <c r="U252" s="33"/>
      <c r="V252" s="33"/>
      <c r="W252" s="33"/>
      <c r="X252" s="33"/>
      <c r="Y252" s="33"/>
      <c r="Z252" s="33"/>
      <c r="AA252" s="32">
        <f t="shared" si="119"/>
        <v>195</v>
      </c>
      <c r="AB252" s="33"/>
      <c r="AC252" s="32">
        <f t="shared" si="108"/>
        <v>290</v>
      </c>
      <c r="AD252" s="32">
        <f t="shared" si="115"/>
        <v>195</v>
      </c>
      <c r="AE252" s="33"/>
      <c r="AF252" s="33"/>
      <c r="AG252" s="33"/>
      <c r="AH252" s="33"/>
      <c r="AI252" s="33"/>
      <c r="AJ252" s="33"/>
      <c r="AK252" s="33"/>
      <c r="AL252" s="32">
        <f t="shared" si="116"/>
        <v>195</v>
      </c>
      <c r="AM252" s="33"/>
      <c r="AN252" s="32">
        <f t="shared" si="98"/>
        <v>485</v>
      </c>
      <c r="AO252" s="32">
        <f t="shared" si="99"/>
        <v>195</v>
      </c>
      <c r="AP252" s="33"/>
      <c r="AQ252" s="33"/>
      <c r="AR252" s="33"/>
      <c r="AS252" s="33"/>
      <c r="AT252" s="33"/>
      <c r="AU252" s="33"/>
      <c r="AV252" s="33"/>
      <c r="AW252" s="32">
        <f t="shared" si="117"/>
        <v>195</v>
      </c>
      <c r="AX252" s="33">
        <v>900</v>
      </c>
      <c r="AY252" s="33">
        <f t="shared" si="100"/>
        <v>-220</v>
      </c>
      <c r="BB252" s="27" t="str">
        <f t="shared" si="94"/>
        <v/>
      </c>
    </row>
    <row r="253" spans="1:54">
      <c r="A253" s="31">
        <v>251</v>
      </c>
      <c r="B253" s="9" t="s">
        <v>521</v>
      </c>
      <c r="C253" s="6" t="s">
        <v>14</v>
      </c>
      <c r="D253" s="10">
        <v>120</v>
      </c>
      <c r="E253" s="14" t="s">
        <v>523</v>
      </c>
      <c r="F253" s="10">
        <v>140</v>
      </c>
      <c r="G253" s="32">
        <v>0</v>
      </c>
      <c r="H253" s="32">
        <f t="shared" si="112"/>
        <v>420</v>
      </c>
      <c r="I253" s="33"/>
      <c r="J253" s="33"/>
      <c r="K253" s="33"/>
      <c r="L253" s="33"/>
      <c r="M253" s="33"/>
      <c r="N253" s="33"/>
      <c r="O253" s="33"/>
      <c r="P253" s="32">
        <f t="shared" si="118"/>
        <v>420</v>
      </c>
      <c r="Q253" s="33">
        <v>420</v>
      </c>
      <c r="R253" s="32">
        <f t="shared" si="113"/>
        <v>0</v>
      </c>
      <c r="S253" s="32">
        <f t="shared" si="114"/>
        <v>420</v>
      </c>
      <c r="T253" s="33"/>
      <c r="U253" s="33"/>
      <c r="V253" s="33"/>
      <c r="W253" s="33"/>
      <c r="X253" s="33"/>
      <c r="Y253" s="33"/>
      <c r="Z253" s="33"/>
      <c r="AA253" s="32">
        <f t="shared" si="119"/>
        <v>420</v>
      </c>
      <c r="AB253" s="33">
        <v>420</v>
      </c>
      <c r="AC253" s="32">
        <f t="shared" si="108"/>
        <v>0</v>
      </c>
      <c r="AD253" s="32">
        <f t="shared" si="115"/>
        <v>420</v>
      </c>
      <c r="AE253" s="33"/>
      <c r="AF253" s="33"/>
      <c r="AG253" s="33"/>
      <c r="AH253" s="33"/>
      <c r="AI253" s="33"/>
      <c r="AJ253" s="33"/>
      <c r="AK253" s="33"/>
      <c r="AL253" s="32">
        <f t="shared" si="116"/>
        <v>420</v>
      </c>
      <c r="AM253" s="33">
        <v>420</v>
      </c>
      <c r="AN253" s="32">
        <f t="shared" si="98"/>
        <v>0</v>
      </c>
      <c r="AO253" s="32">
        <f t="shared" si="99"/>
        <v>420</v>
      </c>
      <c r="AP253" s="33"/>
      <c r="AQ253" s="33"/>
      <c r="AR253" s="33"/>
      <c r="AS253" s="33"/>
      <c r="AT253" s="33">
        <v>300</v>
      </c>
      <c r="AU253" s="33"/>
      <c r="AV253" s="33"/>
      <c r="AW253" s="32">
        <f t="shared" si="117"/>
        <v>720</v>
      </c>
      <c r="AX253" s="33"/>
      <c r="AY253" s="33">
        <f t="shared" si="100"/>
        <v>720</v>
      </c>
      <c r="BB253" s="27" t="str">
        <f t="shared" si="94"/>
        <v>долги</v>
      </c>
    </row>
    <row r="254" spans="1:54">
      <c r="A254" s="31">
        <v>252</v>
      </c>
      <c r="B254" s="9" t="s">
        <v>524</v>
      </c>
      <c r="C254" s="6" t="s">
        <v>23</v>
      </c>
      <c r="D254" s="10">
        <v>50</v>
      </c>
      <c r="E254" s="14" t="s">
        <v>842</v>
      </c>
      <c r="F254" s="10">
        <v>70</v>
      </c>
      <c r="G254" s="32">
        <v>0</v>
      </c>
      <c r="H254" s="32">
        <f t="shared" si="112"/>
        <v>210</v>
      </c>
      <c r="I254" s="33"/>
      <c r="J254" s="33"/>
      <c r="K254" s="33"/>
      <c r="L254" s="33"/>
      <c r="M254" s="33">
        <v>150</v>
      </c>
      <c r="N254" s="33"/>
      <c r="O254" s="33"/>
      <c r="P254" s="32">
        <f t="shared" si="118"/>
        <v>360</v>
      </c>
      <c r="Q254" s="33">
        <v>360</v>
      </c>
      <c r="R254" s="32">
        <f t="shared" si="113"/>
        <v>0</v>
      </c>
      <c r="S254" s="32">
        <f t="shared" si="114"/>
        <v>210</v>
      </c>
      <c r="T254" s="33"/>
      <c r="U254" s="33"/>
      <c r="V254" s="33"/>
      <c r="W254" s="33"/>
      <c r="X254" s="33"/>
      <c r="Y254" s="33"/>
      <c r="Z254" s="33"/>
      <c r="AA254" s="32">
        <f t="shared" si="119"/>
        <v>210</v>
      </c>
      <c r="AB254" s="33">
        <v>630</v>
      </c>
      <c r="AC254" s="32">
        <f t="shared" si="108"/>
        <v>-420</v>
      </c>
      <c r="AD254" s="32">
        <f t="shared" si="115"/>
        <v>210</v>
      </c>
      <c r="AE254" s="33"/>
      <c r="AF254" s="33"/>
      <c r="AG254" s="33"/>
      <c r="AH254" s="33"/>
      <c r="AI254" s="33"/>
      <c r="AJ254" s="33"/>
      <c r="AK254" s="33"/>
      <c r="AL254" s="32">
        <f t="shared" si="116"/>
        <v>210</v>
      </c>
      <c r="AM254" s="33"/>
      <c r="AN254" s="32">
        <f t="shared" si="98"/>
        <v>-210</v>
      </c>
      <c r="AO254" s="32">
        <f t="shared" si="99"/>
        <v>210</v>
      </c>
      <c r="AP254" s="33"/>
      <c r="AQ254" s="33"/>
      <c r="AR254" s="33"/>
      <c r="AS254" s="33"/>
      <c r="AT254" s="33"/>
      <c r="AU254" s="33"/>
      <c r="AV254" s="33"/>
      <c r="AW254" s="32">
        <f t="shared" si="117"/>
        <v>210</v>
      </c>
      <c r="AX254" s="33"/>
      <c r="AY254" s="33">
        <f t="shared" si="100"/>
        <v>0</v>
      </c>
      <c r="BB254" s="27" t="str">
        <f t="shared" si="94"/>
        <v/>
      </c>
    </row>
    <row r="255" spans="1:54">
      <c r="A255" s="31">
        <v>253</v>
      </c>
      <c r="B255" s="9" t="s">
        <v>526</v>
      </c>
      <c r="C255" s="6" t="s">
        <v>14</v>
      </c>
      <c r="D255" s="10">
        <v>220</v>
      </c>
      <c r="E255" s="14" t="s">
        <v>528</v>
      </c>
      <c r="F255" s="10">
        <v>235</v>
      </c>
      <c r="G255" s="32">
        <v>1980</v>
      </c>
      <c r="H255" s="32">
        <f t="shared" si="112"/>
        <v>705</v>
      </c>
      <c r="I255" s="33"/>
      <c r="J255" s="33"/>
      <c r="K255" s="33"/>
      <c r="L255" s="33"/>
      <c r="M255" s="33"/>
      <c r="N255" s="33"/>
      <c r="O255" s="33"/>
      <c r="P255" s="32">
        <f t="shared" si="118"/>
        <v>705</v>
      </c>
      <c r="Q255" s="33">
        <v>2685</v>
      </c>
      <c r="R255" s="32">
        <f t="shared" si="113"/>
        <v>0</v>
      </c>
      <c r="S255" s="32">
        <f t="shared" si="114"/>
        <v>705</v>
      </c>
      <c r="T255" s="33"/>
      <c r="U255" s="33"/>
      <c r="V255" s="33"/>
      <c r="W255" s="33"/>
      <c r="X255" s="33"/>
      <c r="Y255" s="33"/>
      <c r="Z255" s="33"/>
      <c r="AA255" s="32">
        <f t="shared" si="119"/>
        <v>705</v>
      </c>
      <c r="AB255" s="33"/>
      <c r="AC255" s="32">
        <f t="shared" si="108"/>
        <v>705</v>
      </c>
      <c r="AD255" s="32">
        <f t="shared" si="115"/>
        <v>705</v>
      </c>
      <c r="AE255" s="33"/>
      <c r="AF255" s="33"/>
      <c r="AG255" s="33"/>
      <c r="AH255" s="33"/>
      <c r="AI255" s="33"/>
      <c r="AJ255" s="33"/>
      <c r="AK255" s="33"/>
      <c r="AL255" s="32">
        <f t="shared" si="116"/>
        <v>705</v>
      </c>
      <c r="AM255" s="33"/>
      <c r="AN255" s="32">
        <f t="shared" si="98"/>
        <v>1410</v>
      </c>
      <c r="AO255" s="32">
        <f t="shared" si="99"/>
        <v>705</v>
      </c>
      <c r="AP255" s="33"/>
      <c r="AQ255" s="33"/>
      <c r="AR255" s="33"/>
      <c r="AS255" s="33"/>
      <c r="AT255" s="33"/>
      <c r="AU255" s="33"/>
      <c r="AV255" s="33"/>
      <c r="AW255" s="32">
        <f t="shared" si="117"/>
        <v>705</v>
      </c>
      <c r="AX255" s="33"/>
      <c r="AY255" s="33">
        <f t="shared" si="100"/>
        <v>2115</v>
      </c>
      <c r="BB255" s="27" t="str">
        <f t="shared" si="94"/>
        <v>долги</v>
      </c>
    </row>
    <row r="256" spans="1:54">
      <c r="A256" s="31">
        <v>254</v>
      </c>
      <c r="B256" s="9" t="s">
        <v>529</v>
      </c>
      <c r="C256" s="6" t="s">
        <v>23</v>
      </c>
      <c r="D256" s="10">
        <v>70</v>
      </c>
      <c r="E256" s="14" t="s">
        <v>531</v>
      </c>
      <c r="F256" s="10">
        <v>90</v>
      </c>
      <c r="G256" s="32">
        <v>210</v>
      </c>
      <c r="H256" s="32">
        <f t="shared" si="112"/>
        <v>270</v>
      </c>
      <c r="I256" s="33"/>
      <c r="J256" s="33"/>
      <c r="K256" s="33">
        <v>64</v>
      </c>
      <c r="L256" s="33"/>
      <c r="M256" s="33"/>
      <c r="N256" s="33"/>
      <c r="O256" s="33"/>
      <c r="P256" s="32">
        <f t="shared" si="118"/>
        <v>334</v>
      </c>
      <c r="Q256" s="33">
        <v>1354</v>
      </c>
      <c r="R256" s="32">
        <f t="shared" si="113"/>
        <v>-810</v>
      </c>
      <c r="S256" s="32">
        <f t="shared" si="114"/>
        <v>270</v>
      </c>
      <c r="T256" s="33"/>
      <c r="U256" s="33"/>
      <c r="V256" s="33"/>
      <c r="W256" s="33"/>
      <c r="X256" s="33"/>
      <c r="Y256" s="33"/>
      <c r="Z256" s="33"/>
      <c r="AA256" s="32">
        <f t="shared" si="119"/>
        <v>270</v>
      </c>
      <c r="AB256" s="33"/>
      <c r="AC256" s="32">
        <f t="shared" si="108"/>
        <v>-540</v>
      </c>
      <c r="AD256" s="32">
        <f t="shared" si="115"/>
        <v>270</v>
      </c>
      <c r="AE256" s="33"/>
      <c r="AF256" s="33"/>
      <c r="AG256" s="33"/>
      <c r="AH256" s="33"/>
      <c r="AI256" s="33"/>
      <c r="AJ256" s="33"/>
      <c r="AK256" s="33"/>
      <c r="AL256" s="32">
        <f t="shared" si="116"/>
        <v>270</v>
      </c>
      <c r="AM256" s="33"/>
      <c r="AN256" s="32">
        <f t="shared" si="98"/>
        <v>-270</v>
      </c>
      <c r="AO256" s="32">
        <f t="shared" si="99"/>
        <v>270</v>
      </c>
      <c r="AP256" s="33"/>
      <c r="AQ256" s="33"/>
      <c r="AR256" s="33"/>
      <c r="AS256" s="33"/>
      <c r="AT256" s="33"/>
      <c r="AU256" s="33"/>
      <c r="AV256" s="33"/>
      <c r="AW256" s="32">
        <f t="shared" si="117"/>
        <v>270</v>
      </c>
      <c r="AX256" s="33"/>
      <c r="AY256" s="33">
        <f t="shared" si="100"/>
        <v>0</v>
      </c>
      <c r="BB256" s="27" t="str">
        <f t="shared" si="94"/>
        <v/>
      </c>
    </row>
    <row r="257" spans="1:54">
      <c r="A257" s="31">
        <v>255</v>
      </c>
      <c r="B257" s="9" t="s">
        <v>532</v>
      </c>
      <c r="C257" s="6" t="s">
        <v>14</v>
      </c>
      <c r="D257" s="10">
        <v>35</v>
      </c>
      <c r="E257" s="14" t="s">
        <v>12</v>
      </c>
      <c r="F257" s="10">
        <v>35</v>
      </c>
      <c r="G257" s="32">
        <v>630</v>
      </c>
      <c r="H257" s="32">
        <f t="shared" si="112"/>
        <v>105</v>
      </c>
      <c r="I257" s="33"/>
      <c r="J257" s="33"/>
      <c r="K257" s="33"/>
      <c r="L257" s="33"/>
      <c r="M257" s="33"/>
      <c r="N257" s="33"/>
      <c r="O257" s="33"/>
      <c r="P257" s="32">
        <f t="shared" si="118"/>
        <v>105</v>
      </c>
      <c r="Q257" s="33"/>
      <c r="R257" s="32">
        <f t="shared" si="113"/>
        <v>735</v>
      </c>
      <c r="S257" s="32">
        <f t="shared" si="114"/>
        <v>105</v>
      </c>
      <c r="T257" s="33"/>
      <c r="U257" s="33"/>
      <c r="V257" s="33"/>
      <c r="W257" s="33"/>
      <c r="X257" s="33"/>
      <c r="Y257" s="33"/>
      <c r="Z257" s="33"/>
      <c r="AA257" s="32">
        <f t="shared" si="119"/>
        <v>105</v>
      </c>
      <c r="AB257" s="33">
        <v>840</v>
      </c>
      <c r="AC257" s="32">
        <f t="shared" si="108"/>
        <v>0</v>
      </c>
      <c r="AD257" s="32">
        <f t="shared" si="115"/>
        <v>105</v>
      </c>
      <c r="AE257" s="33"/>
      <c r="AF257" s="33"/>
      <c r="AG257" s="33"/>
      <c r="AH257" s="33"/>
      <c r="AI257" s="33"/>
      <c r="AJ257" s="33"/>
      <c r="AK257" s="33"/>
      <c r="AL257" s="32">
        <f t="shared" si="116"/>
        <v>105</v>
      </c>
      <c r="AM257" s="33">
        <v>105</v>
      </c>
      <c r="AN257" s="32">
        <f t="shared" si="98"/>
        <v>0</v>
      </c>
      <c r="AO257" s="32">
        <f t="shared" si="99"/>
        <v>105</v>
      </c>
      <c r="AP257" s="33"/>
      <c r="AQ257" s="33"/>
      <c r="AR257" s="33"/>
      <c r="AS257" s="33"/>
      <c r="AT257" s="33"/>
      <c r="AU257" s="33"/>
      <c r="AV257" s="33"/>
      <c r="AW257" s="32">
        <f t="shared" si="117"/>
        <v>105</v>
      </c>
      <c r="AX257" s="33">
        <v>105</v>
      </c>
      <c r="AY257" s="33">
        <f t="shared" si="100"/>
        <v>0</v>
      </c>
      <c r="BB257" s="27" t="str">
        <f t="shared" si="94"/>
        <v/>
      </c>
    </row>
    <row r="258" spans="1:54">
      <c r="A258" s="31">
        <v>256</v>
      </c>
      <c r="B258" s="11" t="s">
        <v>534</v>
      </c>
      <c r="C258" s="34" t="s">
        <v>30</v>
      </c>
      <c r="D258" s="12"/>
      <c r="E258" s="35"/>
      <c r="F258" s="12"/>
      <c r="G258" s="36">
        <v>1200</v>
      </c>
      <c r="H258" s="36">
        <f t="shared" si="112"/>
        <v>0</v>
      </c>
      <c r="I258" s="37"/>
      <c r="J258" s="37"/>
      <c r="K258" s="37"/>
      <c r="L258" s="37"/>
      <c r="M258" s="37"/>
      <c r="N258" s="37"/>
      <c r="O258" s="37"/>
      <c r="P258" s="36">
        <f t="shared" si="118"/>
        <v>0</v>
      </c>
      <c r="Q258" s="37"/>
      <c r="R258" s="36">
        <f t="shared" si="113"/>
        <v>1200</v>
      </c>
      <c r="S258" s="36">
        <f t="shared" si="114"/>
        <v>0</v>
      </c>
      <c r="T258" s="37"/>
      <c r="U258" s="37"/>
      <c r="V258" s="37"/>
      <c r="W258" s="37"/>
      <c r="X258" s="37"/>
      <c r="Y258" s="37"/>
      <c r="Z258" s="37"/>
      <c r="AA258" s="36">
        <f t="shared" si="119"/>
        <v>0</v>
      </c>
      <c r="AB258" s="37"/>
      <c r="AC258" s="36">
        <f t="shared" si="108"/>
        <v>1200</v>
      </c>
      <c r="AD258" s="36">
        <f t="shared" si="115"/>
        <v>0</v>
      </c>
      <c r="AE258" s="37"/>
      <c r="AF258" s="37"/>
      <c r="AG258" s="37"/>
      <c r="AH258" s="37"/>
      <c r="AI258" s="37"/>
      <c r="AJ258" s="37"/>
      <c r="AK258" s="37"/>
      <c r="AL258" s="36">
        <f t="shared" si="116"/>
        <v>0</v>
      </c>
      <c r="AM258" s="37"/>
      <c r="AN258" s="36">
        <f t="shared" si="98"/>
        <v>1200</v>
      </c>
      <c r="AO258" s="36">
        <f t="shared" si="99"/>
        <v>0</v>
      </c>
      <c r="AP258" s="37"/>
      <c r="AQ258" s="37"/>
      <c r="AR258" s="37"/>
      <c r="AS258" s="37"/>
      <c r="AT258" s="37"/>
      <c r="AU258" s="37"/>
      <c r="AV258" s="37"/>
      <c r="AW258" s="36">
        <f t="shared" si="117"/>
        <v>0</v>
      </c>
      <c r="AX258" s="37"/>
      <c r="AY258" s="37">
        <f t="shared" si="100"/>
        <v>1200</v>
      </c>
      <c r="BB258" s="27" t="str">
        <f t="shared" ref="BB258:BB321" si="120">IF(AY258&lt;=0,"","долги")</f>
        <v>долги</v>
      </c>
    </row>
    <row r="259" spans="1:54">
      <c r="A259" s="31">
        <v>257</v>
      </c>
      <c r="B259" s="11" t="s">
        <v>535</v>
      </c>
      <c r="C259" s="34" t="s">
        <v>30</v>
      </c>
      <c r="D259" s="12"/>
      <c r="E259" s="35"/>
      <c r="F259" s="12"/>
      <c r="G259" s="36">
        <v>1680</v>
      </c>
      <c r="H259" s="36">
        <f t="shared" si="112"/>
        <v>0</v>
      </c>
      <c r="I259" s="37"/>
      <c r="J259" s="37"/>
      <c r="K259" s="37"/>
      <c r="L259" s="37"/>
      <c r="M259" s="37"/>
      <c r="N259" s="37"/>
      <c r="O259" s="37"/>
      <c r="P259" s="36">
        <f t="shared" si="118"/>
        <v>0</v>
      </c>
      <c r="Q259" s="37"/>
      <c r="R259" s="36">
        <f t="shared" si="113"/>
        <v>1680</v>
      </c>
      <c r="S259" s="36">
        <f t="shared" si="114"/>
        <v>0</v>
      </c>
      <c r="T259" s="37"/>
      <c r="U259" s="37"/>
      <c r="V259" s="37"/>
      <c r="W259" s="37"/>
      <c r="X259" s="37"/>
      <c r="Y259" s="37"/>
      <c r="Z259" s="37"/>
      <c r="AA259" s="36">
        <f t="shared" si="119"/>
        <v>0</v>
      </c>
      <c r="AB259" s="37"/>
      <c r="AC259" s="36">
        <f t="shared" si="108"/>
        <v>1680</v>
      </c>
      <c r="AD259" s="36">
        <f t="shared" si="115"/>
        <v>0</v>
      </c>
      <c r="AE259" s="37"/>
      <c r="AF259" s="37"/>
      <c r="AG259" s="37"/>
      <c r="AH259" s="37"/>
      <c r="AI259" s="37"/>
      <c r="AJ259" s="37"/>
      <c r="AK259" s="37"/>
      <c r="AL259" s="36">
        <f t="shared" si="116"/>
        <v>0</v>
      </c>
      <c r="AM259" s="37"/>
      <c r="AN259" s="36">
        <f t="shared" si="98"/>
        <v>1680</v>
      </c>
      <c r="AO259" s="36">
        <f t="shared" si="99"/>
        <v>0</v>
      </c>
      <c r="AP259" s="37"/>
      <c r="AQ259" s="37"/>
      <c r="AR259" s="37"/>
      <c r="AS259" s="37"/>
      <c r="AT259" s="37"/>
      <c r="AU259" s="37"/>
      <c r="AV259" s="37"/>
      <c r="AW259" s="36">
        <f t="shared" si="117"/>
        <v>0</v>
      </c>
      <c r="AX259" s="37"/>
      <c r="AY259" s="37">
        <f t="shared" si="100"/>
        <v>1680</v>
      </c>
      <c r="BB259" s="27" t="str">
        <f t="shared" si="120"/>
        <v>долги</v>
      </c>
    </row>
    <row r="260" spans="1:54">
      <c r="A260" s="31">
        <v>258</v>
      </c>
      <c r="B260" s="9" t="s">
        <v>536</v>
      </c>
      <c r="C260" s="6" t="s">
        <v>23</v>
      </c>
      <c r="D260" s="10">
        <v>70</v>
      </c>
      <c r="E260" s="14" t="s">
        <v>12</v>
      </c>
      <c r="F260" s="10">
        <v>70</v>
      </c>
      <c r="G260" s="32">
        <v>0</v>
      </c>
      <c r="H260" s="32">
        <f t="shared" si="112"/>
        <v>210</v>
      </c>
      <c r="I260" s="33"/>
      <c r="J260" s="33"/>
      <c r="K260" s="33"/>
      <c r="L260" s="33"/>
      <c r="M260" s="33"/>
      <c r="N260" s="33"/>
      <c r="O260" s="33"/>
      <c r="P260" s="32">
        <f t="shared" si="118"/>
        <v>210</v>
      </c>
      <c r="Q260" s="33"/>
      <c r="R260" s="32">
        <f t="shared" si="113"/>
        <v>210</v>
      </c>
      <c r="S260" s="32">
        <f t="shared" si="114"/>
        <v>210</v>
      </c>
      <c r="T260" s="33"/>
      <c r="U260" s="33"/>
      <c r="V260" s="33"/>
      <c r="W260" s="33"/>
      <c r="X260" s="33"/>
      <c r="Y260" s="33"/>
      <c r="Z260" s="33"/>
      <c r="AA260" s="32">
        <f t="shared" si="119"/>
        <v>210</v>
      </c>
      <c r="AB260" s="33"/>
      <c r="AC260" s="32">
        <f t="shared" si="108"/>
        <v>420</v>
      </c>
      <c r="AD260" s="32">
        <f t="shared" si="115"/>
        <v>210</v>
      </c>
      <c r="AE260" s="33"/>
      <c r="AF260" s="33"/>
      <c r="AG260" s="33"/>
      <c r="AH260" s="33"/>
      <c r="AI260" s="33"/>
      <c r="AJ260" s="33"/>
      <c r="AK260" s="33"/>
      <c r="AL260" s="32">
        <f t="shared" si="116"/>
        <v>210</v>
      </c>
      <c r="AM260" s="33"/>
      <c r="AN260" s="32">
        <f t="shared" si="98"/>
        <v>630</v>
      </c>
      <c r="AO260" s="32">
        <f t="shared" si="99"/>
        <v>210</v>
      </c>
      <c r="AP260" s="33"/>
      <c r="AQ260" s="33"/>
      <c r="AR260" s="33"/>
      <c r="AS260" s="33"/>
      <c r="AT260" s="33"/>
      <c r="AU260" s="33"/>
      <c r="AV260" s="33"/>
      <c r="AW260" s="32">
        <f t="shared" si="117"/>
        <v>210</v>
      </c>
      <c r="AX260" s="33">
        <v>840</v>
      </c>
      <c r="AY260" s="33">
        <f t="shared" si="100"/>
        <v>0</v>
      </c>
      <c r="BB260" s="27" t="str">
        <f t="shared" si="120"/>
        <v/>
      </c>
    </row>
    <row r="261" spans="1:54">
      <c r="A261" s="31">
        <v>259</v>
      </c>
      <c r="B261" s="11" t="s">
        <v>538</v>
      </c>
      <c r="C261" s="34" t="s">
        <v>30</v>
      </c>
      <c r="D261" s="12"/>
      <c r="E261" s="35"/>
      <c r="F261" s="12"/>
      <c r="G261" s="36">
        <v>3120</v>
      </c>
      <c r="H261" s="36">
        <f t="shared" si="112"/>
        <v>0</v>
      </c>
      <c r="I261" s="37"/>
      <c r="J261" s="37"/>
      <c r="K261" s="37"/>
      <c r="L261" s="37"/>
      <c r="M261" s="37"/>
      <c r="N261" s="37"/>
      <c r="O261" s="37"/>
      <c r="P261" s="36">
        <f t="shared" si="118"/>
        <v>0</v>
      </c>
      <c r="Q261" s="37"/>
      <c r="R261" s="36">
        <f t="shared" si="113"/>
        <v>3120</v>
      </c>
      <c r="S261" s="36">
        <f t="shared" si="114"/>
        <v>0</v>
      </c>
      <c r="T261" s="37"/>
      <c r="U261" s="37"/>
      <c r="V261" s="37"/>
      <c r="W261" s="37"/>
      <c r="X261" s="37"/>
      <c r="Y261" s="37"/>
      <c r="Z261" s="37"/>
      <c r="AA261" s="36">
        <f t="shared" si="119"/>
        <v>0</v>
      </c>
      <c r="AB261" s="37"/>
      <c r="AC261" s="36">
        <f t="shared" si="108"/>
        <v>3120</v>
      </c>
      <c r="AD261" s="36">
        <f t="shared" si="115"/>
        <v>0</v>
      </c>
      <c r="AE261" s="37"/>
      <c r="AF261" s="37"/>
      <c r="AG261" s="37"/>
      <c r="AH261" s="37"/>
      <c r="AI261" s="37"/>
      <c r="AJ261" s="37"/>
      <c r="AK261" s="37"/>
      <c r="AL261" s="36">
        <f t="shared" si="116"/>
        <v>0</v>
      </c>
      <c r="AM261" s="37"/>
      <c r="AN261" s="36">
        <f t="shared" si="98"/>
        <v>3120</v>
      </c>
      <c r="AO261" s="36">
        <f t="shared" si="99"/>
        <v>0</v>
      </c>
      <c r="AP261" s="37"/>
      <c r="AQ261" s="37"/>
      <c r="AR261" s="37"/>
      <c r="AS261" s="37"/>
      <c r="AT261" s="37"/>
      <c r="AU261" s="37"/>
      <c r="AV261" s="37"/>
      <c r="AW261" s="36">
        <f t="shared" si="117"/>
        <v>0</v>
      </c>
      <c r="AX261" s="37"/>
      <c r="AY261" s="37">
        <f t="shared" si="100"/>
        <v>3120</v>
      </c>
      <c r="BB261" s="27" t="str">
        <f t="shared" si="120"/>
        <v>долги</v>
      </c>
    </row>
    <row r="262" spans="1:54">
      <c r="A262" s="31">
        <v>260</v>
      </c>
      <c r="B262" s="9" t="s">
        <v>539</v>
      </c>
      <c r="C262" s="6" t="s">
        <v>23</v>
      </c>
      <c r="D262" s="10">
        <v>50</v>
      </c>
      <c r="E262" s="14" t="s">
        <v>541</v>
      </c>
      <c r="F262" s="10">
        <v>70</v>
      </c>
      <c r="G262" s="32">
        <v>0</v>
      </c>
      <c r="H262" s="32">
        <f t="shared" si="112"/>
        <v>210</v>
      </c>
      <c r="I262" s="33"/>
      <c r="J262" s="33"/>
      <c r="K262" s="33"/>
      <c r="L262" s="33"/>
      <c r="M262" s="33"/>
      <c r="N262" s="33"/>
      <c r="O262" s="33"/>
      <c r="P262" s="32">
        <f t="shared" si="118"/>
        <v>210</v>
      </c>
      <c r="Q262" s="33"/>
      <c r="R262" s="32">
        <f t="shared" si="113"/>
        <v>210</v>
      </c>
      <c r="S262" s="32">
        <f t="shared" si="114"/>
        <v>210</v>
      </c>
      <c r="T262" s="33"/>
      <c r="U262" s="33"/>
      <c r="V262" s="33"/>
      <c r="W262" s="33"/>
      <c r="X262" s="33"/>
      <c r="Y262" s="33"/>
      <c r="Z262" s="33"/>
      <c r="AA262" s="32">
        <f t="shared" si="119"/>
        <v>210</v>
      </c>
      <c r="AB262" s="33"/>
      <c r="AC262" s="32">
        <f t="shared" si="108"/>
        <v>420</v>
      </c>
      <c r="AD262" s="32">
        <f t="shared" si="115"/>
        <v>210</v>
      </c>
      <c r="AE262" s="33"/>
      <c r="AF262" s="33"/>
      <c r="AG262" s="33"/>
      <c r="AH262" s="33"/>
      <c r="AI262" s="33"/>
      <c r="AJ262" s="33"/>
      <c r="AK262" s="33"/>
      <c r="AL262" s="32">
        <f t="shared" si="116"/>
        <v>210</v>
      </c>
      <c r="AM262" s="33"/>
      <c r="AN262" s="32">
        <f t="shared" si="98"/>
        <v>630</v>
      </c>
      <c r="AO262" s="32">
        <f t="shared" si="99"/>
        <v>210</v>
      </c>
      <c r="AP262" s="33"/>
      <c r="AQ262" s="33"/>
      <c r="AR262" s="33"/>
      <c r="AS262" s="33"/>
      <c r="AT262" s="33"/>
      <c r="AU262" s="33"/>
      <c r="AV262" s="33"/>
      <c r="AW262" s="32">
        <f t="shared" si="117"/>
        <v>210</v>
      </c>
      <c r="AX262" s="33">
        <v>840</v>
      </c>
      <c r="AY262" s="33">
        <f t="shared" si="100"/>
        <v>0</v>
      </c>
      <c r="BB262" s="27" t="str">
        <f t="shared" si="120"/>
        <v/>
      </c>
    </row>
    <row r="263" spans="1:54">
      <c r="A263" s="31">
        <v>261</v>
      </c>
      <c r="B263" s="9" t="s">
        <v>868</v>
      </c>
      <c r="C263" s="6" t="s">
        <v>14</v>
      </c>
      <c r="D263" s="10"/>
      <c r="E263" s="14" t="s">
        <v>869</v>
      </c>
      <c r="F263" s="10">
        <v>85</v>
      </c>
      <c r="G263" s="32">
        <v>0</v>
      </c>
      <c r="H263" s="32">
        <v>0</v>
      </c>
      <c r="I263" s="33"/>
      <c r="J263" s="33"/>
      <c r="K263" s="33"/>
      <c r="L263" s="33"/>
      <c r="M263" s="33"/>
      <c r="N263" s="33"/>
      <c r="O263" s="33"/>
      <c r="P263" s="32">
        <f t="shared" si="118"/>
        <v>0</v>
      </c>
      <c r="Q263" s="33"/>
      <c r="R263" s="32">
        <f t="shared" si="113"/>
        <v>0</v>
      </c>
      <c r="S263" s="32">
        <v>1471</v>
      </c>
      <c r="T263" s="33"/>
      <c r="U263" s="33"/>
      <c r="V263" s="33"/>
      <c r="W263" s="33"/>
      <c r="X263" s="33"/>
      <c r="Y263" s="33"/>
      <c r="Z263" s="33">
        <v>236</v>
      </c>
      <c r="AA263" s="32">
        <f t="shared" si="119"/>
        <v>1707</v>
      </c>
      <c r="AB263" s="33">
        <v>392</v>
      </c>
      <c r="AC263" s="32">
        <v>0</v>
      </c>
      <c r="AD263" s="32">
        <f t="shared" si="115"/>
        <v>255</v>
      </c>
      <c r="AE263" s="33"/>
      <c r="AF263" s="33"/>
      <c r="AG263" s="33"/>
      <c r="AH263" s="33"/>
      <c r="AI263" s="33"/>
      <c r="AJ263" s="33"/>
      <c r="AK263" s="33"/>
      <c r="AL263" s="32">
        <f t="shared" si="116"/>
        <v>255</v>
      </c>
      <c r="AM263" s="33"/>
      <c r="AN263" s="32">
        <f t="shared" si="98"/>
        <v>255</v>
      </c>
      <c r="AO263" s="32">
        <f t="shared" si="99"/>
        <v>255</v>
      </c>
      <c r="AP263" s="33"/>
      <c r="AQ263" s="33"/>
      <c r="AR263" s="33"/>
      <c r="AS263" s="33"/>
      <c r="AT263" s="33"/>
      <c r="AU263" s="33"/>
      <c r="AV263" s="33"/>
      <c r="AW263" s="32">
        <f t="shared" si="117"/>
        <v>255</v>
      </c>
      <c r="AX263" s="33">
        <v>510</v>
      </c>
      <c r="AY263" s="33">
        <f t="shared" si="100"/>
        <v>0</v>
      </c>
      <c r="BB263" s="27" t="str">
        <f t="shared" si="120"/>
        <v/>
      </c>
    </row>
    <row r="264" spans="1:54">
      <c r="A264" s="31">
        <v>262</v>
      </c>
      <c r="B264" s="9" t="s">
        <v>1000</v>
      </c>
      <c r="C264" s="6" t="s">
        <v>14</v>
      </c>
      <c r="D264" s="10"/>
      <c r="E264" s="14" t="s">
        <v>430</v>
      </c>
      <c r="F264" s="10">
        <v>70</v>
      </c>
      <c r="G264" s="32">
        <v>0</v>
      </c>
      <c r="H264" s="32">
        <f t="shared" ref="H264:H279" si="121">F264*3</f>
        <v>210</v>
      </c>
      <c r="I264" s="33"/>
      <c r="J264" s="33"/>
      <c r="K264" s="33"/>
      <c r="L264" s="33"/>
      <c r="M264" s="33"/>
      <c r="N264" s="33"/>
      <c r="O264" s="33"/>
      <c r="P264" s="32">
        <f t="shared" si="118"/>
        <v>210</v>
      </c>
      <c r="Q264" s="33">
        <v>420</v>
      </c>
      <c r="R264" s="32">
        <f t="shared" si="113"/>
        <v>-210</v>
      </c>
      <c r="S264" s="32">
        <f t="shared" ref="S264:S279" si="122">F264*3</f>
        <v>210</v>
      </c>
      <c r="T264" s="33"/>
      <c r="U264" s="33"/>
      <c r="V264" s="33"/>
      <c r="W264" s="33"/>
      <c r="X264" s="33"/>
      <c r="Y264" s="33"/>
      <c r="Z264" s="33"/>
      <c r="AA264" s="32">
        <f t="shared" si="119"/>
        <v>210</v>
      </c>
      <c r="AB264" s="33"/>
      <c r="AC264" s="32">
        <f t="shared" ref="AC264:AC284" si="123">R264+AA264-AB264</f>
        <v>0</v>
      </c>
      <c r="AD264" s="32">
        <f t="shared" si="115"/>
        <v>210</v>
      </c>
      <c r="AE264" s="33"/>
      <c r="AF264" s="33">
        <v>50</v>
      </c>
      <c r="AG264" s="33"/>
      <c r="AH264" s="33"/>
      <c r="AI264" s="33"/>
      <c r="AJ264" s="33"/>
      <c r="AK264" s="33"/>
      <c r="AL264" s="32">
        <f t="shared" si="116"/>
        <v>260</v>
      </c>
      <c r="AM264" s="33">
        <v>260</v>
      </c>
      <c r="AN264" s="32">
        <f t="shared" si="98"/>
        <v>0</v>
      </c>
      <c r="AO264" s="32">
        <f t="shared" si="99"/>
        <v>210</v>
      </c>
      <c r="AP264" s="33"/>
      <c r="AQ264" s="33"/>
      <c r="AR264" s="33"/>
      <c r="AS264" s="33"/>
      <c r="AT264" s="33"/>
      <c r="AU264" s="33"/>
      <c r="AV264" s="33"/>
      <c r="AW264" s="32">
        <f t="shared" si="117"/>
        <v>210</v>
      </c>
      <c r="AX264" s="33">
        <v>210</v>
      </c>
      <c r="AY264" s="33">
        <f t="shared" si="100"/>
        <v>0</v>
      </c>
      <c r="BB264" s="27" t="str">
        <f t="shared" si="120"/>
        <v/>
      </c>
    </row>
    <row r="265" spans="1:54">
      <c r="A265" s="31">
        <v>263</v>
      </c>
      <c r="B265" s="9" t="s">
        <v>543</v>
      </c>
      <c r="C265" s="6" t="s">
        <v>23</v>
      </c>
      <c r="D265" s="10">
        <v>70</v>
      </c>
      <c r="E265" s="14" t="s">
        <v>545</v>
      </c>
      <c r="F265" s="10">
        <v>70</v>
      </c>
      <c r="G265" s="32">
        <v>0</v>
      </c>
      <c r="H265" s="32">
        <f t="shared" si="121"/>
        <v>210</v>
      </c>
      <c r="I265" s="33"/>
      <c r="J265" s="33"/>
      <c r="K265" s="33"/>
      <c r="L265" s="33"/>
      <c r="M265" s="33"/>
      <c r="N265" s="33"/>
      <c r="O265" s="33"/>
      <c r="P265" s="32">
        <f t="shared" si="118"/>
        <v>210</v>
      </c>
      <c r="Q265" s="33">
        <v>270</v>
      </c>
      <c r="R265" s="32">
        <f t="shared" si="113"/>
        <v>-60</v>
      </c>
      <c r="S265" s="32">
        <f t="shared" si="122"/>
        <v>210</v>
      </c>
      <c r="T265" s="33"/>
      <c r="U265" s="33">
        <v>50</v>
      </c>
      <c r="V265" s="33"/>
      <c r="W265" s="33"/>
      <c r="X265" s="33"/>
      <c r="Y265" s="33"/>
      <c r="Z265" s="33"/>
      <c r="AA265" s="32">
        <f t="shared" si="119"/>
        <v>260</v>
      </c>
      <c r="AB265" s="33">
        <v>200</v>
      </c>
      <c r="AC265" s="32">
        <f t="shared" si="123"/>
        <v>0</v>
      </c>
      <c r="AD265" s="32">
        <f t="shared" si="115"/>
        <v>210</v>
      </c>
      <c r="AE265" s="33"/>
      <c r="AF265" s="33">
        <v>50</v>
      </c>
      <c r="AG265" s="33"/>
      <c r="AH265" s="33"/>
      <c r="AI265" s="33"/>
      <c r="AJ265" s="33"/>
      <c r="AK265" s="33"/>
      <c r="AL265" s="32">
        <f t="shared" si="116"/>
        <v>260</v>
      </c>
      <c r="AM265" s="33">
        <v>260</v>
      </c>
      <c r="AN265" s="32">
        <f t="shared" si="98"/>
        <v>0</v>
      </c>
      <c r="AO265" s="32">
        <f t="shared" si="99"/>
        <v>210</v>
      </c>
      <c r="AP265" s="33"/>
      <c r="AQ265" s="33"/>
      <c r="AR265" s="33"/>
      <c r="AS265" s="33"/>
      <c r="AT265" s="33"/>
      <c r="AU265" s="33"/>
      <c r="AV265" s="33"/>
      <c r="AW265" s="32">
        <f t="shared" si="117"/>
        <v>210</v>
      </c>
      <c r="AX265" s="33">
        <v>210</v>
      </c>
      <c r="AY265" s="33">
        <f t="shared" si="100"/>
        <v>0</v>
      </c>
      <c r="BB265" s="27" t="str">
        <f t="shared" si="120"/>
        <v/>
      </c>
    </row>
    <row r="266" spans="1:54">
      <c r="A266" s="31">
        <v>264</v>
      </c>
      <c r="B266" s="9" t="s">
        <v>546</v>
      </c>
      <c r="C266" s="6" t="s">
        <v>14</v>
      </c>
      <c r="D266" s="10">
        <v>100</v>
      </c>
      <c r="E266" s="14" t="s">
        <v>548</v>
      </c>
      <c r="F266" s="10">
        <v>125</v>
      </c>
      <c r="G266" s="32">
        <v>0</v>
      </c>
      <c r="H266" s="32">
        <f t="shared" si="121"/>
        <v>375</v>
      </c>
      <c r="I266" s="33"/>
      <c r="J266" s="33"/>
      <c r="K266" s="33"/>
      <c r="L266" s="33"/>
      <c r="M266" s="33"/>
      <c r="N266" s="33"/>
      <c r="O266" s="33"/>
      <c r="P266" s="32">
        <f t="shared" si="118"/>
        <v>375</v>
      </c>
      <c r="Q266" s="33">
        <v>375</v>
      </c>
      <c r="R266" s="32">
        <f t="shared" si="113"/>
        <v>0</v>
      </c>
      <c r="S266" s="32">
        <f t="shared" si="122"/>
        <v>375</v>
      </c>
      <c r="T266" s="33"/>
      <c r="U266" s="33"/>
      <c r="V266" s="33"/>
      <c r="W266" s="33"/>
      <c r="X266" s="33"/>
      <c r="Y266" s="33"/>
      <c r="Z266" s="33"/>
      <c r="AA266" s="32">
        <f t="shared" si="119"/>
        <v>375</v>
      </c>
      <c r="AB266" s="33">
        <v>375</v>
      </c>
      <c r="AC266" s="32">
        <f t="shared" si="123"/>
        <v>0</v>
      </c>
      <c r="AD266" s="32">
        <f t="shared" si="115"/>
        <v>375</v>
      </c>
      <c r="AE266" s="33"/>
      <c r="AF266" s="33"/>
      <c r="AG266" s="33"/>
      <c r="AH266" s="33"/>
      <c r="AI266" s="33"/>
      <c r="AJ266" s="33"/>
      <c r="AK266" s="33"/>
      <c r="AL266" s="32">
        <f t="shared" si="116"/>
        <v>375</v>
      </c>
      <c r="AM266" s="33"/>
      <c r="AN266" s="32">
        <f t="shared" si="98"/>
        <v>375</v>
      </c>
      <c r="AO266" s="32">
        <f t="shared" si="99"/>
        <v>375</v>
      </c>
      <c r="AP266" s="33"/>
      <c r="AQ266" s="33"/>
      <c r="AR266" s="33"/>
      <c r="AS266" s="33"/>
      <c r="AT266" s="33"/>
      <c r="AU266" s="33"/>
      <c r="AV266" s="33"/>
      <c r="AW266" s="32">
        <f t="shared" si="117"/>
        <v>375</v>
      </c>
      <c r="AX266" s="33">
        <v>750</v>
      </c>
      <c r="AY266" s="33">
        <f t="shared" si="100"/>
        <v>0</v>
      </c>
      <c r="BB266" s="27" t="str">
        <f t="shared" si="120"/>
        <v/>
      </c>
    </row>
    <row r="267" spans="1:54">
      <c r="A267" s="31">
        <v>265</v>
      </c>
      <c r="B267" s="9" t="s">
        <v>549</v>
      </c>
      <c r="C267" s="6" t="s">
        <v>23</v>
      </c>
      <c r="D267" s="10">
        <v>70</v>
      </c>
      <c r="E267" s="14" t="s">
        <v>550</v>
      </c>
      <c r="F267" s="10">
        <v>85</v>
      </c>
      <c r="G267" s="32">
        <v>100</v>
      </c>
      <c r="H267" s="32">
        <f t="shared" si="121"/>
        <v>255</v>
      </c>
      <c r="I267" s="33"/>
      <c r="J267" s="33"/>
      <c r="K267" s="33"/>
      <c r="L267" s="33"/>
      <c r="M267" s="33"/>
      <c r="N267" s="33"/>
      <c r="O267" s="33"/>
      <c r="P267" s="32">
        <f t="shared" si="118"/>
        <v>255</v>
      </c>
      <c r="Q267" s="33"/>
      <c r="R267" s="32">
        <f t="shared" si="113"/>
        <v>355</v>
      </c>
      <c r="S267" s="32">
        <f t="shared" si="122"/>
        <v>255</v>
      </c>
      <c r="T267" s="33"/>
      <c r="U267" s="33"/>
      <c r="V267" s="33"/>
      <c r="W267" s="33"/>
      <c r="X267" s="33">
        <v>150</v>
      </c>
      <c r="Y267" s="33"/>
      <c r="Z267" s="33"/>
      <c r="AA267" s="32">
        <f t="shared" si="119"/>
        <v>405</v>
      </c>
      <c r="AB267" s="33">
        <v>760</v>
      </c>
      <c r="AC267" s="32">
        <f t="shared" si="123"/>
        <v>0</v>
      </c>
      <c r="AD267" s="32">
        <f t="shared" si="115"/>
        <v>255</v>
      </c>
      <c r="AE267" s="33"/>
      <c r="AF267" s="33"/>
      <c r="AG267" s="33"/>
      <c r="AH267" s="33"/>
      <c r="AI267" s="33"/>
      <c r="AJ267" s="33"/>
      <c r="AK267" s="33"/>
      <c r="AL267" s="32">
        <f t="shared" si="116"/>
        <v>255</v>
      </c>
      <c r="AM267" s="33">
        <v>510</v>
      </c>
      <c r="AN267" s="32">
        <f t="shared" si="98"/>
        <v>-255</v>
      </c>
      <c r="AO267" s="32">
        <f t="shared" si="99"/>
        <v>255</v>
      </c>
      <c r="AP267" s="33"/>
      <c r="AQ267" s="33"/>
      <c r="AR267" s="33"/>
      <c r="AS267" s="33"/>
      <c r="AT267" s="33"/>
      <c r="AU267" s="33"/>
      <c r="AV267" s="33"/>
      <c r="AW267" s="32">
        <f t="shared" si="117"/>
        <v>255</v>
      </c>
      <c r="AX267" s="33"/>
      <c r="AY267" s="33">
        <f t="shared" si="100"/>
        <v>0</v>
      </c>
      <c r="BB267" s="27" t="str">
        <f t="shared" si="120"/>
        <v/>
      </c>
    </row>
    <row r="268" spans="1:54">
      <c r="A268" s="31">
        <v>266</v>
      </c>
      <c r="B268" s="9" t="s">
        <v>551</v>
      </c>
      <c r="C268" s="6" t="s">
        <v>23</v>
      </c>
      <c r="D268" s="10">
        <v>50</v>
      </c>
      <c r="E268" s="14" t="s">
        <v>12</v>
      </c>
      <c r="F268" s="10">
        <v>50</v>
      </c>
      <c r="G268" s="32">
        <v>0</v>
      </c>
      <c r="H268" s="32">
        <f t="shared" si="121"/>
        <v>150</v>
      </c>
      <c r="I268" s="33"/>
      <c r="J268" s="33"/>
      <c r="K268" s="33"/>
      <c r="L268" s="33"/>
      <c r="M268" s="33"/>
      <c r="N268" s="33"/>
      <c r="O268" s="33"/>
      <c r="P268" s="32">
        <f t="shared" si="118"/>
        <v>150</v>
      </c>
      <c r="Q268" s="33"/>
      <c r="R268" s="32">
        <f t="shared" si="113"/>
        <v>150</v>
      </c>
      <c r="S268" s="32">
        <f t="shared" si="122"/>
        <v>150</v>
      </c>
      <c r="T268" s="33"/>
      <c r="U268" s="33"/>
      <c r="V268" s="33"/>
      <c r="W268" s="33"/>
      <c r="X268" s="33"/>
      <c r="Y268" s="33"/>
      <c r="Z268" s="33"/>
      <c r="AA268" s="32">
        <f t="shared" si="119"/>
        <v>150</v>
      </c>
      <c r="AB268" s="33"/>
      <c r="AC268" s="32">
        <f t="shared" si="123"/>
        <v>300</v>
      </c>
      <c r="AD268" s="32">
        <f t="shared" si="115"/>
        <v>150</v>
      </c>
      <c r="AE268" s="33"/>
      <c r="AF268" s="33"/>
      <c r="AG268" s="33"/>
      <c r="AH268" s="33"/>
      <c r="AI268" s="33"/>
      <c r="AJ268" s="33"/>
      <c r="AK268" s="33"/>
      <c r="AL268" s="32">
        <f t="shared" si="116"/>
        <v>150</v>
      </c>
      <c r="AM268" s="33">
        <v>450</v>
      </c>
      <c r="AN268" s="32">
        <f t="shared" si="98"/>
        <v>0</v>
      </c>
      <c r="AO268" s="32">
        <f t="shared" si="99"/>
        <v>150</v>
      </c>
      <c r="AP268" s="33"/>
      <c r="AQ268" s="33"/>
      <c r="AR268" s="33"/>
      <c r="AS268" s="33"/>
      <c r="AT268" s="33"/>
      <c r="AU268" s="33"/>
      <c r="AV268" s="33"/>
      <c r="AW268" s="32">
        <f t="shared" si="117"/>
        <v>150</v>
      </c>
      <c r="AX268" s="33">
        <v>300</v>
      </c>
      <c r="AY268" s="33">
        <f t="shared" si="100"/>
        <v>-150</v>
      </c>
      <c r="BB268" s="27" t="str">
        <f t="shared" si="120"/>
        <v/>
      </c>
    </row>
    <row r="269" spans="1:54">
      <c r="A269" s="31">
        <v>267</v>
      </c>
      <c r="B269" s="9" t="s">
        <v>553</v>
      </c>
      <c r="C269" s="6" t="s">
        <v>14</v>
      </c>
      <c r="D269" s="10">
        <v>70</v>
      </c>
      <c r="E269" s="14" t="s">
        <v>554</v>
      </c>
      <c r="F269" s="10">
        <v>90</v>
      </c>
      <c r="G269" s="32">
        <v>0</v>
      </c>
      <c r="H269" s="32">
        <f t="shared" si="121"/>
        <v>270</v>
      </c>
      <c r="I269" s="33"/>
      <c r="J269" s="33"/>
      <c r="K269" s="33"/>
      <c r="L269" s="33"/>
      <c r="M269" s="33"/>
      <c r="N269" s="33"/>
      <c r="O269" s="33"/>
      <c r="P269" s="32">
        <f t="shared" si="118"/>
        <v>270</v>
      </c>
      <c r="Q269" s="33">
        <v>270</v>
      </c>
      <c r="R269" s="32">
        <f t="shared" si="113"/>
        <v>0</v>
      </c>
      <c r="S269" s="32">
        <f t="shared" si="122"/>
        <v>270</v>
      </c>
      <c r="T269" s="33"/>
      <c r="U269" s="33"/>
      <c r="V269" s="33"/>
      <c r="W269" s="33"/>
      <c r="X269" s="33"/>
      <c r="Y269" s="33"/>
      <c r="Z269" s="33"/>
      <c r="AA269" s="32">
        <f t="shared" si="119"/>
        <v>270</v>
      </c>
      <c r="AB269" s="33">
        <v>270</v>
      </c>
      <c r="AC269" s="32">
        <f t="shared" si="123"/>
        <v>0</v>
      </c>
      <c r="AD269" s="32">
        <f t="shared" si="115"/>
        <v>270</v>
      </c>
      <c r="AE269" s="33"/>
      <c r="AF269" s="33"/>
      <c r="AG269" s="33"/>
      <c r="AH269" s="33"/>
      <c r="AI269" s="33"/>
      <c r="AJ269" s="33"/>
      <c r="AK269" s="33"/>
      <c r="AL269" s="32">
        <f t="shared" si="116"/>
        <v>270</v>
      </c>
      <c r="AM269" s="33">
        <v>270</v>
      </c>
      <c r="AN269" s="32">
        <f t="shared" si="98"/>
        <v>0</v>
      </c>
      <c r="AO269" s="32">
        <f t="shared" si="99"/>
        <v>270</v>
      </c>
      <c r="AP269" s="33"/>
      <c r="AQ269" s="33"/>
      <c r="AR269" s="33"/>
      <c r="AS269" s="33"/>
      <c r="AT269" s="33"/>
      <c r="AU269" s="33"/>
      <c r="AV269" s="33"/>
      <c r="AW269" s="32">
        <f t="shared" si="117"/>
        <v>270</v>
      </c>
      <c r="AX269" s="33">
        <v>270</v>
      </c>
      <c r="AY269" s="33">
        <f t="shared" si="100"/>
        <v>0</v>
      </c>
      <c r="BB269" s="27" t="str">
        <f t="shared" si="120"/>
        <v/>
      </c>
    </row>
    <row r="270" spans="1:54">
      <c r="A270" s="31">
        <v>268</v>
      </c>
      <c r="B270" s="9" t="s">
        <v>555</v>
      </c>
      <c r="C270" s="6" t="s">
        <v>14</v>
      </c>
      <c r="D270" s="10">
        <v>100</v>
      </c>
      <c r="E270" s="14" t="s">
        <v>557</v>
      </c>
      <c r="F270" s="10">
        <v>130</v>
      </c>
      <c r="G270" s="32">
        <v>0</v>
      </c>
      <c r="H270" s="32">
        <f t="shared" si="121"/>
        <v>390</v>
      </c>
      <c r="I270" s="33"/>
      <c r="J270" s="33"/>
      <c r="K270" s="33"/>
      <c r="L270" s="33"/>
      <c r="M270" s="33"/>
      <c r="N270" s="33"/>
      <c r="O270" s="33"/>
      <c r="P270" s="32">
        <f t="shared" si="118"/>
        <v>390</v>
      </c>
      <c r="Q270" s="33"/>
      <c r="R270" s="32">
        <f t="shared" si="113"/>
        <v>390</v>
      </c>
      <c r="S270" s="32">
        <f t="shared" si="122"/>
        <v>390</v>
      </c>
      <c r="T270" s="33">
        <v>50</v>
      </c>
      <c r="U270" s="33"/>
      <c r="V270" s="33"/>
      <c r="W270" s="33"/>
      <c r="X270" s="33"/>
      <c r="Y270" s="33"/>
      <c r="Z270" s="33"/>
      <c r="AA270" s="32">
        <f t="shared" si="119"/>
        <v>440</v>
      </c>
      <c r="AB270" s="33">
        <v>830</v>
      </c>
      <c r="AC270" s="32">
        <f t="shared" si="123"/>
        <v>0</v>
      </c>
      <c r="AD270" s="32">
        <f t="shared" si="115"/>
        <v>390</v>
      </c>
      <c r="AE270" s="33"/>
      <c r="AF270" s="33"/>
      <c r="AG270" s="33"/>
      <c r="AH270" s="33"/>
      <c r="AI270" s="33"/>
      <c r="AJ270" s="33"/>
      <c r="AK270" s="33"/>
      <c r="AL270" s="32">
        <f t="shared" si="116"/>
        <v>390</v>
      </c>
      <c r="AM270" s="33">
        <v>390</v>
      </c>
      <c r="AN270" s="32">
        <f t="shared" si="98"/>
        <v>0</v>
      </c>
      <c r="AO270" s="32">
        <f t="shared" si="99"/>
        <v>390</v>
      </c>
      <c r="AP270" s="33">
        <v>150</v>
      </c>
      <c r="AQ270" s="33"/>
      <c r="AR270" s="33"/>
      <c r="AS270" s="33"/>
      <c r="AT270" s="33"/>
      <c r="AU270" s="33"/>
      <c r="AV270" s="33"/>
      <c r="AW270" s="32">
        <f t="shared" si="117"/>
        <v>540</v>
      </c>
      <c r="AX270" s="33">
        <v>540</v>
      </c>
      <c r="AY270" s="33">
        <f t="shared" si="100"/>
        <v>0</v>
      </c>
      <c r="BB270" s="27" t="str">
        <f t="shared" si="120"/>
        <v/>
      </c>
    </row>
    <row r="271" spans="1:54">
      <c r="A271" s="31">
        <v>269</v>
      </c>
      <c r="B271" s="5" t="s">
        <v>558</v>
      </c>
      <c r="C271" s="6" t="s">
        <v>10</v>
      </c>
      <c r="D271" s="7">
        <v>90</v>
      </c>
      <c r="E271" s="14" t="s">
        <v>12</v>
      </c>
      <c r="F271" s="7">
        <v>90</v>
      </c>
      <c r="G271" s="32">
        <v>1080</v>
      </c>
      <c r="H271" s="32">
        <f t="shared" si="121"/>
        <v>270</v>
      </c>
      <c r="I271" s="33"/>
      <c r="J271" s="33"/>
      <c r="K271" s="33"/>
      <c r="L271" s="33"/>
      <c r="M271" s="33"/>
      <c r="N271" s="33"/>
      <c r="O271" s="33"/>
      <c r="P271" s="32">
        <f t="shared" si="118"/>
        <v>270</v>
      </c>
      <c r="Q271" s="33"/>
      <c r="R271" s="32">
        <f t="shared" si="113"/>
        <v>1350</v>
      </c>
      <c r="S271" s="32">
        <f t="shared" si="122"/>
        <v>270</v>
      </c>
      <c r="T271" s="33"/>
      <c r="U271" s="33"/>
      <c r="V271" s="33"/>
      <c r="W271" s="33"/>
      <c r="X271" s="33"/>
      <c r="Y271" s="33"/>
      <c r="Z271" s="33"/>
      <c r="AA271" s="32">
        <f t="shared" si="119"/>
        <v>270</v>
      </c>
      <c r="AB271" s="33">
        <v>1620</v>
      </c>
      <c r="AC271" s="32">
        <f t="shared" si="123"/>
        <v>0</v>
      </c>
      <c r="AD271" s="32">
        <f t="shared" si="115"/>
        <v>270</v>
      </c>
      <c r="AE271" s="33"/>
      <c r="AF271" s="33"/>
      <c r="AG271" s="33"/>
      <c r="AH271" s="33"/>
      <c r="AI271" s="33"/>
      <c r="AJ271" s="33"/>
      <c r="AK271" s="33"/>
      <c r="AL271" s="32">
        <f t="shared" si="116"/>
        <v>270</v>
      </c>
      <c r="AM271" s="33"/>
      <c r="AN271" s="32">
        <f t="shared" si="98"/>
        <v>270</v>
      </c>
      <c r="AO271" s="32">
        <f t="shared" si="99"/>
        <v>270</v>
      </c>
      <c r="AP271" s="33"/>
      <c r="AQ271" s="33">
        <v>50</v>
      </c>
      <c r="AR271" s="33"/>
      <c r="AS271" s="33"/>
      <c r="AT271" s="33"/>
      <c r="AU271" s="33"/>
      <c r="AV271" s="33"/>
      <c r="AW271" s="32">
        <f t="shared" si="117"/>
        <v>320</v>
      </c>
      <c r="AX271" s="33">
        <v>590</v>
      </c>
      <c r="AY271" s="33">
        <f t="shared" si="100"/>
        <v>0</v>
      </c>
      <c r="BB271" s="27" t="str">
        <f t="shared" si="120"/>
        <v/>
      </c>
    </row>
    <row r="272" spans="1:54">
      <c r="A272" s="31">
        <v>270</v>
      </c>
      <c r="B272" s="5" t="s">
        <v>559</v>
      </c>
      <c r="C272" s="6" t="s">
        <v>10</v>
      </c>
      <c r="D272" s="7">
        <v>340</v>
      </c>
      <c r="E272" s="14" t="s">
        <v>560</v>
      </c>
      <c r="F272" s="7">
        <v>375</v>
      </c>
      <c r="G272" s="32">
        <v>0</v>
      </c>
      <c r="H272" s="32">
        <f t="shared" si="121"/>
        <v>1125</v>
      </c>
      <c r="I272" s="33"/>
      <c r="J272" s="33"/>
      <c r="K272" s="33"/>
      <c r="L272" s="33"/>
      <c r="M272" s="33"/>
      <c r="N272" s="33"/>
      <c r="O272" s="33"/>
      <c r="P272" s="32">
        <f t="shared" si="118"/>
        <v>1125</v>
      </c>
      <c r="Q272" s="33">
        <v>1125</v>
      </c>
      <c r="R272" s="32">
        <f t="shared" si="113"/>
        <v>0</v>
      </c>
      <c r="S272" s="32">
        <f t="shared" si="122"/>
        <v>1125</v>
      </c>
      <c r="T272" s="33"/>
      <c r="U272" s="33">
        <v>50</v>
      </c>
      <c r="V272" s="33"/>
      <c r="W272" s="33"/>
      <c r="X272" s="33"/>
      <c r="Y272" s="33"/>
      <c r="Z272" s="33"/>
      <c r="AA272" s="32">
        <f t="shared" si="119"/>
        <v>1175</v>
      </c>
      <c r="AB272" s="33">
        <v>1175</v>
      </c>
      <c r="AC272" s="32">
        <f t="shared" si="123"/>
        <v>0</v>
      </c>
      <c r="AD272" s="32">
        <f t="shared" si="115"/>
        <v>1125</v>
      </c>
      <c r="AE272" s="33"/>
      <c r="AF272" s="33"/>
      <c r="AG272" s="33"/>
      <c r="AH272" s="33"/>
      <c r="AI272" s="33"/>
      <c r="AJ272" s="33"/>
      <c r="AK272" s="33"/>
      <c r="AL272" s="32">
        <f t="shared" si="116"/>
        <v>1125</v>
      </c>
      <c r="AM272" s="33">
        <v>1125</v>
      </c>
      <c r="AN272" s="32">
        <f t="shared" si="98"/>
        <v>0</v>
      </c>
      <c r="AO272" s="32">
        <f t="shared" si="99"/>
        <v>1125</v>
      </c>
      <c r="AP272" s="33"/>
      <c r="AQ272" s="33">
        <v>419.5</v>
      </c>
      <c r="AR272" s="33"/>
      <c r="AS272" s="33"/>
      <c r="AT272" s="33"/>
      <c r="AU272" s="33"/>
      <c r="AV272" s="33"/>
      <c r="AW272" s="32">
        <f t="shared" si="117"/>
        <v>1544.5</v>
      </c>
      <c r="AX272" s="33">
        <v>1544.5</v>
      </c>
      <c r="AY272" s="33">
        <f t="shared" si="100"/>
        <v>0</v>
      </c>
      <c r="BB272" s="27" t="str">
        <f t="shared" si="120"/>
        <v/>
      </c>
    </row>
    <row r="273" spans="1:54">
      <c r="A273" s="31">
        <v>271</v>
      </c>
      <c r="B273" s="9" t="s">
        <v>561</v>
      </c>
      <c r="C273" s="6" t="s">
        <v>23</v>
      </c>
      <c r="D273" s="10">
        <v>70</v>
      </c>
      <c r="E273" s="14" t="s">
        <v>12</v>
      </c>
      <c r="F273" s="10">
        <v>70</v>
      </c>
      <c r="G273" s="32">
        <v>0</v>
      </c>
      <c r="H273" s="32">
        <f t="shared" si="121"/>
        <v>210</v>
      </c>
      <c r="I273" s="33"/>
      <c r="J273" s="33"/>
      <c r="K273" s="33"/>
      <c r="L273" s="33"/>
      <c r="M273" s="33"/>
      <c r="N273" s="33"/>
      <c r="O273" s="33"/>
      <c r="P273" s="32">
        <f t="shared" si="118"/>
        <v>210</v>
      </c>
      <c r="Q273" s="33"/>
      <c r="R273" s="32">
        <f t="shared" si="113"/>
        <v>210</v>
      </c>
      <c r="S273" s="32">
        <f t="shared" si="122"/>
        <v>210</v>
      </c>
      <c r="T273" s="33"/>
      <c r="U273" s="33"/>
      <c r="V273" s="33"/>
      <c r="W273" s="33"/>
      <c r="X273" s="33"/>
      <c r="Y273" s="33"/>
      <c r="Z273" s="33"/>
      <c r="AA273" s="32">
        <f t="shared" si="119"/>
        <v>210</v>
      </c>
      <c r="AB273" s="33"/>
      <c r="AC273" s="32">
        <f t="shared" si="123"/>
        <v>420</v>
      </c>
      <c r="AD273" s="32">
        <f t="shared" si="115"/>
        <v>210</v>
      </c>
      <c r="AE273" s="33"/>
      <c r="AF273" s="33"/>
      <c r="AG273" s="33"/>
      <c r="AH273" s="33"/>
      <c r="AI273" s="33"/>
      <c r="AJ273" s="33"/>
      <c r="AK273" s="33"/>
      <c r="AL273" s="32">
        <f t="shared" si="116"/>
        <v>210</v>
      </c>
      <c r="AM273" s="33">
        <v>840</v>
      </c>
      <c r="AN273" s="32">
        <f t="shared" si="98"/>
        <v>-210</v>
      </c>
      <c r="AO273" s="32">
        <f t="shared" si="99"/>
        <v>210</v>
      </c>
      <c r="AP273" s="33"/>
      <c r="AQ273" s="33"/>
      <c r="AR273" s="33"/>
      <c r="AS273" s="33"/>
      <c r="AT273" s="33"/>
      <c r="AU273" s="33"/>
      <c r="AV273" s="33"/>
      <c r="AW273" s="32">
        <f t="shared" si="117"/>
        <v>210</v>
      </c>
      <c r="AX273" s="33"/>
      <c r="AY273" s="33">
        <f t="shared" si="100"/>
        <v>0</v>
      </c>
      <c r="BB273" s="27" t="str">
        <f t="shared" si="120"/>
        <v/>
      </c>
    </row>
    <row r="274" spans="1:54">
      <c r="A274" s="31">
        <v>272</v>
      </c>
      <c r="B274" s="9" t="s">
        <v>563</v>
      </c>
      <c r="C274" s="6" t="s">
        <v>23</v>
      </c>
      <c r="D274" s="10">
        <v>70</v>
      </c>
      <c r="E274" s="14" t="s">
        <v>565</v>
      </c>
      <c r="F274" s="10">
        <v>85</v>
      </c>
      <c r="G274" s="32">
        <v>0</v>
      </c>
      <c r="H274" s="32">
        <f t="shared" si="121"/>
        <v>255</v>
      </c>
      <c r="I274" s="33"/>
      <c r="J274" s="33"/>
      <c r="K274" s="33"/>
      <c r="L274" s="33"/>
      <c r="M274" s="33"/>
      <c r="N274" s="33"/>
      <c r="O274" s="33"/>
      <c r="P274" s="32">
        <f t="shared" si="118"/>
        <v>255</v>
      </c>
      <c r="Q274" s="33">
        <v>255</v>
      </c>
      <c r="R274" s="32">
        <f t="shared" si="113"/>
        <v>0</v>
      </c>
      <c r="S274" s="32">
        <f t="shared" si="122"/>
        <v>255</v>
      </c>
      <c r="T274" s="33"/>
      <c r="U274" s="33"/>
      <c r="V274" s="33"/>
      <c r="W274" s="33"/>
      <c r="X274" s="33"/>
      <c r="Y274" s="33"/>
      <c r="Z274" s="33"/>
      <c r="AA274" s="32">
        <f t="shared" si="119"/>
        <v>255</v>
      </c>
      <c r="AB274" s="33">
        <v>255</v>
      </c>
      <c r="AC274" s="32">
        <f t="shared" si="123"/>
        <v>0</v>
      </c>
      <c r="AD274" s="32">
        <f t="shared" si="115"/>
        <v>255</v>
      </c>
      <c r="AE274" s="33"/>
      <c r="AF274" s="33"/>
      <c r="AG274" s="33"/>
      <c r="AH274" s="33"/>
      <c r="AI274" s="33"/>
      <c r="AJ274" s="33"/>
      <c r="AK274" s="33"/>
      <c r="AL274" s="32">
        <f t="shared" si="116"/>
        <v>255</v>
      </c>
      <c r="AM274" s="33">
        <v>510</v>
      </c>
      <c r="AN274" s="32">
        <f t="shared" si="98"/>
        <v>-255</v>
      </c>
      <c r="AO274" s="32">
        <f t="shared" si="99"/>
        <v>255</v>
      </c>
      <c r="AP274" s="33"/>
      <c r="AQ274" s="33"/>
      <c r="AR274" s="33"/>
      <c r="AS274" s="33"/>
      <c r="AT274" s="33"/>
      <c r="AU274" s="33"/>
      <c r="AV274" s="33"/>
      <c r="AW274" s="32">
        <f t="shared" si="117"/>
        <v>255</v>
      </c>
      <c r="AX274" s="33"/>
      <c r="AY274" s="33">
        <f t="shared" si="100"/>
        <v>0</v>
      </c>
      <c r="BB274" s="27" t="str">
        <f t="shared" si="120"/>
        <v/>
      </c>
    </row>
    <row r="275" spans="1:54">
      <c r="A275" s="31">
        <v>273</v>
      </c>
      <c r="B275" s="5" t="s">
        <v>566</v>
      </c>
      <c r="C275" s="6" t="s">
        <v>10</v>
      </c>
      <c r="D275" s="7">
        <v>185</v>
      </c>
      <c r="E275" s="14" t="s">
        <v>568</v>
      </c>
      <c r="F275" s="7">
        <v>200</v>
      </c>
      <c r="G275" s="32">
        <v>-600</v>
      </c>
      <c r="H275" s="32">
        <f t="shared" si="121"/>
        <v>600</v>
      </c>
      <c r="I275" s="33"/>
      <c r="J275" s="33"/>
      <c r="K275" s="33"/>
      <c r="L275" s="33"/>
      <c r="M275" s="33"/>
      <c r="N275" s="33"/>
      <c r="O275" s="33"/>
      <c r="P275" s="32">
        <f t="shared" si="118"/>
        <v>600</v>
      </c>
      <c r="Q275" s="33">
        <v>955</v>
      </c>
      <c r="R275" s="32">
        <f t="shared" si="113"/>
        <v>-955</v>
      </c>
      <c r="S275" s="32">
        <f t="shared" si="122"/>
        <v>600</v>
      </c>
      <c r="T275" s="33"/>
      <c r="U275" s="33"/>
      <c r="V275" s="33"/>
      <c r="W275" s="33"/>
      <c r="X275" s="33"/>
      <c r="Y275" s="33"/>
      <c r="Z275" s="33"/>
      <c r="AA275" s="32">
        <f t="shared" si="119"/>
        <v>600</v>
      </c>
      <c r="AB275" s="33">
        <v>245</v>
      </c>
      <c r="AC275" s="32">
        <f t="shared" si="123"/>
        <v>-600</v>
      </c>
      <c r="AD275" s="32">
        <f t="shared" si="115"/>
        <v>600</v>
      </c>
      <c r="AE275" s="33"/>
      <c r="AF275" s="33"/>
      <c r="AG275" s="33"/>
      <c r="AH275" s="33"/>
      <c r="AI275" s="33"/>
      <c r="AJ275" s="33"/>
      <c r="AK275" s="33"/>
      <c r="AL275" s="32">
        <f t="shared" si="116"/>
        <v>600</v>
      </c>
      <c r="AM275" s="33">
        <v>400</v>
      </c>
      <c r="AN275" s="32">
        <f t="shared" si="98"/>
        <v>-400</v>
      </c>
      <c r="AO275" s="32">
        <f t="shared" si="99"/>
        <v>600</v>
      </c>
      <c r="AP275" s="33"/>
      <c r="AQ275" s="33"/>
      <c r="AR275" s="33"/>
      <c r="AS275" s="33"/>
      <c r="AT275" s="33"/>
      <c r="AU275" s="33"/>
      <c r="AV275" s="33"/>
      <c r="AW275" s="32">
        <f t="shared" si="117"/>
        <v>600</v>
      </c>
      <c r="AX275" s="33">
        <v>600</v>
      </c>
      <c r="AY275" s="33">
        <f t="shared" si="100"/>
        <v>-400</v>
      </c>
      <c r="BB275" s="27" t="str">
        <f t="shared" si="120"/>
        <v/>
      </c>
    </row>
    <row r="276" spans="1:54">
      <c r="A276" s="31">
        <v>274</v>
      </c>
      <c r="B276" s="9" t="s">
        <v>569</v>
      </c>
      <c r="C276" s="6" t="s">
        <v>14</v>
      </c>
      <c r="D276" s="10">
        <v>400</v>
      </c>
      <c r="E276" s="14" t="s">
        <v>571</v>
      </c>
      <c r="F276" s="10">
        <v>425</v>
      </c>
      <c r="G276" s="32">
        <v>25</v>
      </c>
      <c r="H276" s="32">
        <f t="shared" si="121"/>
        <v>1275</v>
      </c>
      <c r="I276" s="33"/>
      <c r="J276" s="33"/>
      <c r="K276" s="33"/>
      <c r="L276" s="33"/>
      <c r="M276" s="33"/>
      <c r="N276" s="33"/>
      <c r="O276" s="33"/>
      <c r="P276" s="32">
        <f t="shared" si="118"/>
        <v>1275</v>
      </c>
      <c r="Q276" s="33">
        <v>9664</v>
      </c>
      <c r="R276" s="32">
        <f t="shared" si="113"/>
        <v>-8364</v>
      </c>
      <c r="S276" s="32">
        <f t="shared" si="122"/>
        <v>1275</v>
      </c>
      <c r="T276" s="33">
        <v>50</v>
      </c>
      <c r="U276" s="33">
        <v>50</v>
      </c>
      <c r="V276" s="33">
        <v>9664</v>
      </c>
      <c r="W276" s="33"/>
      <c r="X276" s="33"/>
      <c r="Y276" s="33"/>
      <c r="Z276" s="33"/>
      <c r="AA276" s="32">
        <f t="shared" si="119"/>
        <v>11039</v>
      </c>
      <c r="AB276" s="33"/>
      <c r="AC276" s="32">
        <f t="shared" si="123"/>
        <v>2675</v>
      </c>
      <c r="AD276" s="32">
        <f t="shared" si="115"/>
        <v>1275</v>
      </c>
      <c r="AE276" s="33"/>
      <c r="AF276" s="33"/>
      <c r="AG276" s="33"/>
      <c r="AH276" s="33"/>
      <c r="AI276" s="33"/>
      <c r="AJ276" s="33"/>
      <c r="AK276" s="33"/>
      <c r="AL276" s="32">
        <f t="shared" si="116"/>
        <v>1275</v>
      </c>
      <c r="AM276" s="33">
        <v>2650</v>
      </c>
      <c r="AN276" s="32">
        <f t="shared" ref="AN276:AN339" si="124">AC276+AL276-AM276</f>
        <v>1300</v>
      </c>
      <c r="AO276" s="32">
        <f t="shared" ref="AO276:AO325" si="125">$F276*3</f>
        <v>1275</v>
      </c>
      <c r="AP276" s="33"/>
      <c r="AQ276" s="33"/>
      <c r="AR276" s="33"/>
      <c r="AS276" s="33"/>
      <c r="AT276" s="33"/>
      <c r="AU276" s="33"/>
      <c r="AV276" s="33"/>
      <c r="AW276" s="32">
        <f t="shared" si="117"/>
        <v>1275</v>
      </c>
      <c r="AX276" s="33">
        <v>2575</v>
      </c>
      <c r="AY276" s="33">
        <f t="shared" ref="AY276:AY339" si="126">AN276+AW276-AX276</f>
        <v>0</v>
      </c>
      <c r="BB276" s="27" t="str">
        <f t="shared" si="120"/>
        <v/>
      </c>
    </row>
    <row r="277" spans="1:54">
      <c r="A277" s="31">
        <v>275</v>
      </c>
      <c r="B277" s="9" t="s">
        <v>572</v>
      </c>
      <c r="C277" s="6" t="s">
        <v>14</v>
      </c>
      <c r="D277" s="10">
        <v>120</v>
      </c>
      <c r="E277" s="14" t="s">
        <v>574</v>
      </c>
      <c r="F277" s="10">
        <v>145</v>
      </c>
      <c r="G277" s="32">
        <v>0</v>
      </c>
      <c r="H277" s="32">
        <f t="shared" si="121"/>
        <v>435</v>
      </c>
      <c r="I277" s="33"/>
      <c r="J277" s="33"/>
      <c r="K277" s="33"/>
      <c r="L277" s="33"/>
      <c r="M277" s="33"/>
      <c r="N277" s="33"/>
      <c r="O277" s="33"/>
      <c r="P277" s="32">
        <f t="shared" si="118"/>
        <v>435</v>
      </c>
      <c r="Q277" s="33">
        <v>1887</v>
      </c>
      <c r="R277" s="32">
        <f t="shared" si="113"/>
        <v>-1452</v>
      </c>
      <c r="S277" s="32">
        <f t="shared" si="122"/>
        <v>435</v>
      </c>
      <c r="T277" s="33"/>
      <c r="U277" s="33"/>
      <c r="V277" s="33">
        <v>1452</v>
      </c>
      <c r="W277" s="33"/>
      <c r="X277" s="33"/>
      <c r="Y277" s="33"/>
      <c r="Z277" s="33"/>
      <c r="AA277" s="32">
        <f t="shared" si="119"/>
        <v>1887</v>
      </c>
      <c r="AB277" s="33"/>
      <c r="AC277" s="32">
        <f t="shared" si="123"/>
        <v>435</v>
      </c>
      <c r="AD277" s="32">
        <f t="shared" si="115"/>
        <v>435</v>
      </c>
      <c r="AE277" s="33"/>
      <c r="AF277" s="33"/>
      <c r="AG277" s="33"/>
      <c r="AH277" s="33"/>
      <c r="AI277" s="33"/>
      <c r="AJ277" s="33"/>
      <c r="AK277" s="33">
        <v>16.5</v>
      </c>
      <c r="AL277" s="32">
        <f t="shared" si="116"/>
        <v>451.5</v>
      </c>
      <c r="AM277" s="33">
        <v>886.5</v>
      </c>
      <c r="AN277" s="32">
        <f t="shared" si="124"/>
        <v>0</v>
      </c>
      <c r="AO277" s="32">
        <f t="shared" si="125"/>
        <v>435</v>
      </c>
      <c r="AP277" s="33"/>
      <c r="AQ277" s="33"/>
      <c r="AR277" s="33"/>
      <c r="AS277" s="33"/>
      <c r="AT277" s="33"/>
      <c r="AU277" s="33"/>
      <c r="AV277" s="33"/>
      <c r="AW277" s="32">
        <f t="shared" si="117"/>
        <v>435</v>
      </c>
      <c r="AX277" s="33">
        <v>435</v>
      </c>
      <c r="AY277" s="33">
        <f t="shared" si="126"/>
        <v>0</v>
      </c>
      <c r="BB277" s="27" t="str">
        <f t="shared" si="120"/>
        <v/>
      </c>
    </row>
    <row r="278" spans="1:54">
      <c r="A278" s="31">
        <v>276</v>
      </c>
      <c r="B278" s="9" t="s">
        <v>575</v>
      </c>
      <c r="C278" s="6" t="s">
        <v>23</v>
      </c>
      <c r="D278" s="10">
        <v>70</v>
      </c>
      <c r="E278" s="14" t="s">
        <v>577</v>
      </c>
      <c r="F278" s="10">
        <v>95</v>
      </c>
      <c r="G278" s="32">
        <v>0</v>
      </c>
      <c r="H278" s="32">
        <f t="shared" si="121"/>
        <v>285</v>
      </c>
      <c r="I278" s="33"/>
      <c r="J278" s="33">
        <v>200</v>
      </c>
      <c r="K278" s="33"/>
      <c r="L278" s="33"/>
      <c r="M278" s="33"/>
      <c r="N278" s="33"/>
      <c r="O278" s="33"/>
      <c r="P278" s="32">
        <f t="shared" si="118"/>
        <v>485</v>
      </c>
      <c r="Q278" s="33">
        <v>485</v>
      </c>
      <c r="R278" s="32">
        <f t="shared" si="113"/>
        <v>0</v>
      </c>
      <c r="S278" s="32">
        <f t="shared" si="122"/>
        <v>285</v>
      </c>
      <c r="T278" s="33"/>
      <c r="U278" s="33"/>
      <c r="V278" s="33"/>
      <c r="W278" s="33"/>
      <c r="X278" s="33">
        <v>150</v>
      </c>
      <c r="Y278" s="33"/>
      <c r="Z278" s="33"/>
      <c r="AA278" s="32">
        <f t="shared" si="119"/>
        <v>435</v>
      </c>
      <c r="AB278" s="33">
        <v>855</v>
      </c>
      <c r="AC278" s="32">
        <f t="shared" si="123"/>
        <v>-420</v>
      </c>
      <c r="AD278" s="32">
        <f t="shared" si="115"/>
        <v>285</v>
      </c>
      <c r="AE278" s="33"/>
      <c r="AF278" s="33"/>
      <c r="AG278" s="33"/>
      <c r="AH278" s="33"/>
      <c r="AI278" s="33"/>
      <c r="AJ278" s="33"/>
      <c r="AK278" s="33"/>
      <c r="AL278" s="32">
        <f t="shared" si="116"/>
        <v>285</v>
      </c>
      <c r="AM278" s="33">
        <v>150</v>
      </c>
      <c r="AN278" s="32">
        <f t="shared" si="124"/>
        <v>-285</v>
      </c>
      <c r="AO278" s="32">
        <f t="shared" si="125"/>
        <v>285</v>
      </c>
      <c r="AP278" s="33"/>
      <c r="AQ278" s="33"/>
      <c r="AR278" s="33"/>
      <c r="AS278" s="33"/>
      <c r="AT278" s="33"/>
      <c r="AU278" s="33"/>
      <c r="AV278" s="33"/>
      <c r="AW278" s="32">
        <f t="shared" si="117"/>
        <v>285</v>
      </c>
      <c r="AX278" s="33"/>
      <c r="AY278" s="33">
        <f t="shared" si="126"/>
        <v>0</v>
      </c>
      <c r="BB278" s="27" t="str">
        <f t="shared" si="120"/>
        <v/>
      </c>
    </row>
    <row r="279" spans="1:54">
      <c r="A279" s="31">
        <v>277</v>
      </c>
      <c r="B279" s="5" t="s">
        <v>578</v>
      </c>
      <c r="C279" s="6" t="s">
        <v>10</v>
      </c>
      <c r="D279" s="7">
        <v>70</v>
      </c>
      <c r="E279" s="14" t="s">
        <v>579</v>
      </c>
      <c r="F279" s="7">
        <v>70</v>
      </c>
      <c r="G279" s="32">
        <v>-21.5</v>
      </c>
      <c r="H279" s="32">
        <f t="shared" si="121"/>
        <v>210</v>
      </c>
      <c r="I279" s="33"/>
      <c r="J279" s="33"/>
      <c r="K279" s="33"/>
      <c r="L279" s="33"/>
      <c r="M279" s="33"/>
      <c r="N279" s="33"/>
      <c r="O279" s="33"/>
      <c r="P279" s="32">
        <f t="shared" si="118"/>
        <v>210</v>
      </c>
      <c r="Q279" s="33"/>
      <c r="R279" s="32">
        <f t="shared" si="113"/>
        <v>188.5</v>
      </c>
      <c r="S279" s="32">
        <f t="shared" si="122"/>
        <v>210</v>
      </c>
      <c r="T279" s="33"/>
      <c r="U279" s="33"/>
      <c r="V279" s="33"/>
      <c r="W279" s="33"/>
      <c r="X279" s="33"/>
      <c r="Y279" s="33"/>
      <c r="Z279" s="33"/>
      <c r="AA279" s="32">
        <f t="shared" si="119"/>
        <v>210</v>
      </c>
      <c r="AB279" s="33"/>
      <c r="AC279" s="32">
        <f t="shared" si="123"/>
        <v>398.5</v>
      </c>
      <c r="AD279" s="32">
        <f t="shared" si="115"/>
        <v>210</v>
      </c>
      <c r="AE279" s="33"/>
      <c r="AF279" s="33">
        <v>50</v>
      </c>
      <c r="AG279" s="33"/>
      <c r="AH279" s="33"/>
      <c r="AI279" s="33"/>
      <c r="AJ279" s="33"/>
      <c r="AK279" s="33"/>
      <c r="AL279" s="32">
        <f t="shared" si="116"/>
        <v>260</v>
      </c>
      <c r="AM279" s="33"/>
      <c r="AN279" s="32">
        <f t="shared" si="124"/>
        <v>658.5</v>
      </c>
      <c r="AO279" s="32">
        <f t="shared" si="125"/>
        <v>210</v>
      </c>
      <c r="AP279" s="33"/>
      <c r="AQ279" s="33"/>
      <c r="AR279" s="33"/>
      <c r="AS279" s="33"/>
      <c r="AT279" s="33"/>
      <c r="AU279" s="33"/>
      <c r="AV279" s="33"/>
      <c r="AW279" s="32">
        <f t="shared" si="117"/>
        <v>210</v>
      </c>
      <c r="AX279" s="33">
        <v>868.5</v>
      </c>
      <c r="AY279" s="33">
        <f t="shared" si="126"/>
        <v>0</v>
      </c>
      <c r="BB279" s="27" t="str">
        <f t="shared" si="120"/>
        <v/>
      </c>
    </row>
    <row r="280" spans="1:54">
      <c r="A280" s="31">
        <v>278</v>
      </c>
      <c r="B280" s="9" t="s">
        <v>934</v>
      </c>
      <c r="C280" s="6" t="s">
        <v>14</v>
      </c>
      <c r="D280" s="10"/>
      <c r="E280" s="14" t="s">
        <v>948</v>
      </c>
      <c r="F280" s="10">
        <v>20</v>
      </c>
      <c r="G280" s="32">
        <v>0</v>
      </c>
      <c r="H280" s="32">
        <v>0</v>
      </c>
      <c r="I280" s="33"/>
      <c r="J280" s="33"/>
      <c r="K280" s="33"/>
      <c r="L280" s="33"/>
      <c r="M280" s="33"/>
      <c r="N280" s="33"/>
      <c r="O280" s="33"/>
      <c r="P280" s="32">
        <f t="shared" si="118"/>
        <v>0</v>
      </c>
      <c r="Q280" s="33"/>
      <c r="R280" s="32">
        <f t="shared" si="113"/>
        <v>0</v>
      </c>
      <c r="S280" s="32">
        <v>0</v>
      </c>
      <c r="T280" s="33"/>
      <c r="U280" s="33"/>
      <c r="V280" s="33"/>
      <c r="W280" s="33"/>
      <c r="X280" s="33"/>
      <c r="Y280" s="33"/>
      <c r="Z280" s="33"/>
      <c r="AA280" s="32">
        <f t="shared" si="119"/>
        <v>0</v>
      </c>
      <c r="AB280" s="33"/>
      <c r="AC280" s="32">
        <f t="shared" si="123"/>
        <v>0</v>
      </c>
      <c r="AD280" s="32">
        <v>40</v>
      </c>
      <c r="AE280" s="33"/>
      <c r="AF280" s="33"/>
      <c r="AG280" s="33"/>
      <c r="AH280" s="33"/>
      <c r="AI280" s="33"/>
      <c r="AJ280" s="33"/>
      <c r="AK280" s="33">
        <v>152</v>
      </c>
      <c r="AL280" s="32">
        <f t="shared" ref="AL280:AL311" si="127">SUM(AD280:AK280)</f>
        <v>192</v>
      </c>
      <c r="AM280" s="33"/>
      <c r="AN280" s="32">
        <f t="shared" si="124"/>
        <v>192</v>
      </c>
      <c r="AO280" s="32">
        <f t="shared" si="125"/>
        <v>60</v>
      </c>
      <c r="AP280" s="33"/>
      <c r="AQ280" s="33"/>
      <c r="AR280" s="33"/>
      <c r="AS280" s="33"/>
      <c r="AT280" s="33"/>
      <c r="AU280" s="33"/>
      <c r="AV280" s="33"/>
      <c r="AW280" s="32">
        <f t="shared" ref="AW280:AW311" si="128">SUM(AO280:AV280)</f>
        <v>60</v>
      </c>
      <c r="AX280" s="33"/>
      <c r="AY280" s="33">
        <f t="shared" si="126"/>
        <v>252</v>
      </c>
      <c r="BB280" s="27" t="str">
        <f t="shared" si="120"/>
        <v>долги</v>
      </c>
    </row>
    <row r="281" spans="1:54">
      <c r="A281" s="31">
        <v>279</v>
      </c>
      <c r="B281" s="9" t="s">
        <v>580</v>
      </c>
      <c r="C281" s="6" t="s">
        <v>23</v>
      </c>
      <c r="D281" s="10">
        <v>70</v>
      </c>
      <c r="E281" s="14" t="s">
        <v>12</v>
      </c>
      <c r="F281" s="10">
        <v>70</v>
      </c>
      <c r="G281" s="32">
        <v>840</v>
      </c>
      <c r="H281" s="32">
        <f>F281*3</f>
        <v>210</v>
      </c>
      <c r="I281" s="33"/>
      <c r="J281" s="33"/>
      <c r="K281" s="33"/>
      <c r="L281" s="33"/>
      <c r="M281" s="33"/>
      <c r="N281" s="33"/>
      <c r="O281" s="33"/>
      <c r="P281" s="32">
        <f t="shared" si="118"/>
        <v>210</v>
      </c>
      <c r="Q281" s="33"/>
      <c r="R281" s="32">
        <f t="shared" si="113"/>
        <v>1050</v>
      </c>
      <c r="S281" s="32">
        <f>F281*3</f>
        <v>210</v>
      </c>
      <c r="T281" s="33"/>
      <c r="U281" s="33"/>
      <c r="V281" s="33"/>
      <c r="W281" s="33"/>
      <c r="X281" s="33"/>
      <c r="Y281" s="33"/>
      <c r="Z281" s="33"/>
      <c r="AA281" s="32">
        <f t="shared" si="119"/>
        <v>210</v>
      </c>
      <c r="AB281" s="33"/>
      <c r="AC281" s="32">
        <f t="shared" si="123"/>
        <v>1260</v>
      </c>
      <c r="AD281" s="32">
        <f>$F281*3</f>
        <v>210</v>
      </c>
      <c r="AE281" s="33"/>
      <c r="AF281" s="33"/>
      <c r="AG281" s="33"/>
      <c r="AH281" s="33"/>
      <c r="AI281" s="33"/>
      <c r="AJ281" s="33"/>
      <c r="AK281" s="33"/>
      <c r="AL281" s="32">
        <f t="shared" si="127"/>
        <v>210</v>
      </c>
      <c r="AM281" s="33"/>
      <c r="AN281" s="32">
        <f t="shared" si="124"/>
        <v>1470</v>
      </c>
      <c r="AO281" s="32">
        <f t="shared" si="125"/>
        <v>210</v>
      </c>
      <c r="AP281" s="33"/>
      <c r="AQ281" s="33"/>
      <c r="AR281" s="33"/>
      <c r="AS281" s="33"/>
      <c r="AT281" s="33"/>
      <c r="AU281" s="33"/>
      <c r="AV281" s="33"/>
      <c r="AW281" s="32">
        <f t="shared" si="128"/>
        <v>210</v>
      </c>
      <c r="AX281" s="33"/>
      <c r="AY281" s="33">
        <f t="shared" si="126"/>
        <v>1680</v>
      </c>
      <c r="BB281" s="27" t="str">
        <f t="shared" si="120"/>
        <v>долги</v>
      </c>
    </row>
    <row r="282" spans="1:54">
      <c r="A282" s="31">
        <v>280</v>
      </c>
      <c r="B282" s="9" t="s">
        <v>581</v>
      </c>
      <c r="C282" s="6" t="s">
        <v>14</v>
      </c>
      <c r="D282" s="10">
        <v>0</v>
      </c>
      <c r="E282" s="14" t="s">
        <v>12</v>
      </c>
      <c r="F282" s="10">
        <v>0</v>
      </c>
      <c r="G282" s="32">
        <v>0</v>
      </c>
      <c r="H282" s="32">
        <f>F282*3</f>
        <v>0</v>
      </c>
      <c r="I282" s="33"/>
      <c r="J282" s="33"/>
      <c r="K282" s="33"/>
      <c r="L282" s="33"/>
      <c r="M282" s="33"/>
      <c r="N282" s="33"/>
      <c r="O282" s="33"/>
      <c r="P282" s="32">
        <f t="shared" si="118"/>
        <v>0</v>
      </c>
      <c r="Q282" s="33"/>
      <c r="R282" s="32">
        <f t="shared" si="113"/>
        <v>0</v>
      </c>
      <c r="S282" s="32">
        <f>F282*3</f>
        <v>0</v>
      </c>
      <c r="T282" s="33"/>
      <c r="U282" s="33"/>
      <c r="V282" s="33"/>
      <c r="W282" s="33"/>
      <c r="X282" s="33"/>
      <c r="Y282" s="33"/>
      <c r="Z282" s="33"/>
      <c r="AA282" s="32">
        <f t="shared" si="119"/>
        <v>0</v>
      </c>
      <c r="AB282" s="33"/>
      <c r="AC282" s="32">
        <f t="shared" si="123"/>
        <v>0</v>
      </c>
      <c r="AD282" s="32">
        <f>$F282*3</f>
        <v>0</v>
      </c>
      <c r="AE282" s="33"/>
      <c r="AF282" s="33"/>
      <c r="AG282" s="33"/>
      <c r="AH282" s="33"/>
      <c r="AI282" s="33"/>
      <c r="AJ282" s="33"/>
      <c r="AK282" s="33"/>
      <c r="AL282" s="32">
        <f t="shared" si="127"/>
        <v>0</v>
      </c>
      <c r="AM282" s="33"/>
      <c r="AN282" s="32">
        <f t="shared" si="124"/>
        <v>0</v>
      </c>
      <c r="AO282" s="32">
        <f t="shared" si="125"/>
        <v>0</v>
      </c>
      <c r="AP282" s="33"/>
      <c r="AQ282" s="33"/>
      <c r="AR282" s="33"/>
      <c r="AS282" s="33"/>
      <c r="AT282" s="33"/>
      <c r="AU282" s="33"/>
      <c r="AV282" s="33"/>
      <c r="AW282" s="32">
        <f t="shared" si="128"/>
        <v>0</v>
      </c>
      <c r="AX282" s="33"/>
      <c r="AY282" s="33">
        <f t="shared" si="126"/>
        <v>0</v>
      </c>
      <c r="BB282" s="27" t="str">
        <f t="shared" si="120"/>
        <v/>
      </c>
    </row>
    <row r="283" spans="1:54">
      <c r="A283" s="31">
        <v>281</v>
      </c>
      <c r="B283" s="9" t="s">
        <v>583</v>
      </c>
      <c r="C283" s="6" t="s">
        <v>23</v>
      </c>
      <c r="D283" s="10">
        <v>100</v>
      </c>
      <c r="E283" s="14" t="s">
        <v>12</v>
      </c>
      <c r="F283" s="10">
        <v>100</v>
      </c>
      <c r="G283" s="32">
        <v>0</v>
      </c>
      <c r="H283" s="32">
        <f>F283*3</f>
        <v>300</v>
      </c>
      <c r="I283" s="33"/>
      <c r="J283" s="33"/>
      <c r="K283" s="33"/>
      <c r="L283" s="33"/>
      <c r="M283" s="33"/>
      <c r="N283" s="33"/>
      <c r="O283" s="33"/>
      <c r="P283" s="32">
        <f t="shared" ref="P283:P309" si="129">SUM(H283:O283)</f>
        <v>300</v>
      </c>
      <c r="Q283" s="33">
        <v>300</v>
      </c>
      <c r="R283" s="32">
        <v>50</v>
      </c>
      <c r="S283" s="32">
        <f>F283*3</f>
        <v>300</v>
      </c>
      <c r="T283" s="33"/>
      <c r="U283" s="33"/>
      <c r="V283" s="33"/>
      <c r="W283" s="33"/>
      <c r="X283" s="33"/>
      <c r="Y283" s="33"/>
      <c r="Z283" s="33"/>
      <c r="AA283" s="32">
        <f t="shared" ref="AA283:AA309" si="130">SUM(S283:Z283)</f>
        <v>300</v>
      </c>
      <c r="AB283" s="33">
        <v>350</v>
      </c>
      <c r="AC283" s="32">
        <f t="shared" si="123"/>
        <v>0</v>
      </c>
      <c r="AD283" s="32">
        <f>$F283*3</f>
        <v>300</v>
      </c>
      <c r="AE283" s="33"/>
      <c r="AF283" s="33"/>
      <c r="AG283" s="33"/>
      <c r="AH283" s="33"/>
      <c r="AI283" s="33"/>
      <c r="AJ283" s="33"/>
      <c r="AK283" s="33"/>
      <c r="AL283" s="32">
        <f t="shared" si="127"/>
        <v>300</v>
      </c>
      <c r="AM283" s="33">
        <v>600</v>
      </c>
      <c r="AN283" s="32">
        <f t="shared" si="124"/>
        <v>-300</v>
      </c>
      <c r="AO283" s="32">
        <f t="shared" si="125"/>
        <v>300</v>
      </c>
      <c r="AP283" s="33"/>
      <c r="AQ283" s="33"/>
      <c r="AR283" s="33"/>
      <c r="AS283" s="33"/>
      <c r="AT283" s="33"/>
      <c r="AU283" s="33"/>
      <c r="AV283" s="33"/>
      <c r="AW283" s="32">
        <f t="shared" si="128"/>
        <v>300</v>
      </c>
      <c r="AX283" s="33"/>
      <c r="AY283" s="33">
        <f t="shared" si="126"/>
        <v>0</v>
      </c>
      <c r="BB283" s="27" t="str">
        <f t="shared" si="120"/>
        <v/>
      </c>
    </row>
    <row r="284" spans="1:54">
      <c r="A284" s="31">
        <v>282</v>
      </c>
      <c r="B284" s="9" t="s">
        <v>960</v>
      </c>
      <c r="C284" s="6" t="s">
        <v>14</v>
      </c>
      <c r="D284" s="10"/>
      <c r="E284" s="14" t="s">
        <v>961</v>
      </c>
      <c r="F284" s="10">
        <v>50</v>
      </c>
      <c r="G284" s="32">
        <v>0</v>
      </c>
      <c r="H284" s="32">
        <v>0</v>
      </c>
      <c r="I284" s="33"/>
      <c r="J284" s="33"/>
      <c r="K284" s="33"/>
      <c r="L284" s="33"/>
      <c r="M284" s="33"/>
      <c r="N284" s="33"/>
      <c r="O284" s="33"/>
      <c r="P284" s="32">
        <f t="shared" si="129"/>
        <v>0</v>
      </c>
      <c r="Q284" s="33"/>
      <c r="R284" s="32">
        <f t="shared" ref="R284:R309" si="131">G284+P284-Q284</f>
        <v>0</v>
      </c>
      <c r="S284" s="32">
        <v>0</v>
      </c>
      <c r="T284" s="33"/>
      <c r="U284" s="33"/>
      <c r="V284" s="33"/>
      <c r="W284" s="33"/>
      <c r="X284" s="33"/>
      <c r="Y284" s="33"/>
      <c r="Z284" s="33"/>
      <c r="AA284" s="32">
        <f t="shared" si="130"/>
        <v>0</v>
      </c>
      <c r="AB284" s="33"/>
      <c r="AC284" s="32">
        <f t="shared" si="123"/>
        <v>0</v>
      </c>
      <c r="AD284" s="32">
        <v>43</v>
      </c>
      <c r="AE284" s="33"/>
      <c r="AF284" s="33"/>
      <c r="AG284" s="33"/>
      <c r="AH284" s="33"/>
      <c r="AI284" s="33"/>
      <c r="AJ284" s="33"/>
      <c r="AK284" s="33"/>
      <c r="AL284" s="32">
        <f t="shared" si="127"/>
        <v>43</v>
      </c>
      <c r="AM284" s="33">
        <v>43</v>
      </c>
      <c r="AN284" s="32">
        <f t="shared" si="124"/>
        <v>0</v>
      </c>
      <c r="AO284" s="32">
        <f t="shared" si="125"/>
        <v>150</v>
      </c>
      <c r="AP284" s="33"/>
      <c r="AQ284" s="33"/>
      <c r="AR284" s="33"/>
      <c r="AS284" s="33"/>
      <c r="AT284" s="33"/>
      <c r="AU284" s="33"/>
      <c r="AV284" s="33"/>
      <c r="AW284" s="32">
        <f t="shared" si="128"/>
        <v>150</v>
      </c>
      <c r="AX284" s="33">
        <v>150</v>
      </c>
      <c r="AY284" s="33">
        <f t="shared" si="126"/>
        <v>0</v>
      </c>
      <c r="BB284" s="27" t="str">
        <f t="shared" si="120"/>
        <v/>
      </c>
    </row>
    <row r="285" spans="1:54">
      <c r="A285" s="31">
        <v>283</v>
      </c>
      <c r="B285" s="9" t="s">
        <v>850</v>
      </c>
      <c r="C285" s="6" t="s">
        <v>14</v>
      </c>
      <c r="D285" s="10"/>
      <c r="E285" s="14" t="s">
        <v>893</v>
      </c>
      <c r="F285" s="10">
        <v>225</v>
      </c>
      <c r="G285" s="32">
        <v>0</v>
      </c>
      <c r="H285" s="32">
        <v>0</v>
      </c>
      <c r="I285" s="33"/>
      <c r="J285" s="33"/>
      <c r="K285" s="33"/>
      <c r="L285" s="33"/>
      <c r="M285" s="33"/>
      <c r="N285" s="33"/>
      <c r="O285" s="33"/>
      <c r="P285" s="32">
        <f t="shared" si="129"/>
        <v>0</v>
      </c>
      <c r="Q285" s="33"/>
      <c r="R285" s="32">
        <f t="shared" si="131"/>
        <v>0</v>
      </c>
      <c r="S285" s="32">
        <v>530</v>
      </c>
      <c r="T285" s="33">
        <v>50</v>
      </c>
      <c r="U285" s="33"/>
      <c r="V285" s="33"/>
      <c r="W285" s="33"/>
      <c r="X285" s="33"/>
      <c r="Y285" s="33"/>
      <c r="Z285" s="33">
        <v>2575.5</v>
      </c>
      <c r="AA285" s="32">
        <f t="shared" si="130"/>
        <v>3155.5</v>
      </c>
      <c r="AB285" s="33"/>
      <c r="AC285" s="32">
        <v>580</v>
      </c>
      <c r="AD285" s="32">
        <f t="shared" ref="AD285:AD309" si="132">$F285*3</f>
        <v>675</v>
      </c>
      <c r="AE285" s="33"/>
      <c r="AF285" s="33"/>
      <c r="AG285" s="33"/>
      <c r="AH285" s="33"/>
      <c r="AI285" s="33"/>
      <c r="AJ285" s="33"/>
      <c r="AK285" s="33">
        <v>2575.5</v>
      </c>
      <c r="AL285" s="32">
        <f t="shared" si="127"/>
        <v>3250.5</v>
      </c>
      <c r="AM285" s="33">
        <v>1000</v>
      </c>
      <c r="AN285" s="32">
        <f t="shared" si="124"/>
        <v>2830.5</v>
      </c>
      <c r="AO285" s="32">
        <f t="shared" si="125"/>
        <v>675</v>
      </c>
      <c r="AP285" s="33"/>
      <c r="AQ285" s="33"/>
      <c r="AR285" s="33"/>
      <c r="AS285" s="33"/>
      <c r="AT285" s="33"/>
      <c r="AU285" s="33"/>
      <c r="AV285" s="33"/>
      <c r="AW285" s="32">
        <f t="shared" si="128"/>
        <v>675</v>
      </c>
      <c r="AX285" s="33">
        <v>3505.5</v>
      </c>
      <c r="AY285" s="33">
        <f t="shared" si="126"/>
        <v>0</v>
      </c>
      <c r="BB285" s="27" t="str">
        <f t="shared" si="120"/>
        <v/>
      </c>
    </row>
    <row r="286" spans="1:54">
      <c r="A286" s="31">
        <v>284</v>
      </c>
      <c r="B286" s="9" t="s">
        <v>585</v>
      </c>
      <c r="C286" s="6" t="s">
        <v>14</v>
      </c>
      <c r="D286" s="10">
        <v>50</v>
      </c>
      <c r="E286" s="14" t="s">
        <v>586</v>
      </c>
      <c r="F286" s="10">
        <v>50</v>
      </c>
      <c r="G286" s="32">
        <v>0</v>
      </c>
      <c r="H286" s="32">
        <f t="shared" ref="H286:H294" si="133">F286*3</f>
        <v>150</v>
      </c>
      <c r="I286" s="33"/>
      <c r="J286" s="33"/>
      <c r="K286" s="33"/>
      <c r="L286" s="33"/>
      <c r="M286" s="33"/>
      <c r="N286" s="33"/>
      <c r="O286" s="33"/>
      <c r="P286" s="32">
        <f t="shared" si="129"/>
        <v>150</v>
      </c>
      <c r="Q286" s="33">
        <v>150</v>
      </c>
      <c r="R286" s="32">
        <f t="shared" si="131"/>
        <v>0</v>
      </c>
      <c r="S286" s="32">
        <f t="shared" ref="S286:S296" si="134">F286*3</f>
        <v>150</v>
      </c>
      <c r="T286" s="33"/>
      <c r="U286" s="33"/>
      <c r="V286" s="33"/>
      <c r="W286" s="33"/>
      <c r="X286" s="33"/>
      <c r="Y286" s="33"/>
      <c r="Z286" s="33"/>
      <c r="AA286" s="32">
        <f t="shared" si="130"/>
        <v>150</v>
      </c>
      <c r="AB286" s="33"/>
      <c r="AC286" s="32">
        <f t="shared" ref="AC286:AC309" si="135">R286+AA286-AB286</f>
        <v>150</v>
      </c>
      <c r="AD286" s="32">
        <f t="shared" si="132"/>
        <v>150</v>
      </c>
      <c r="AE286" s="33"/>
      <c r="AF286" s="33"/>
      <c r="AG286" s="33"/>
      <c r="AH286" s="33"/>
      <c r="AI286" s="33"/>
      <c r="AJ286" s="33"/>
      <c r="AK286" s="33"/>
      <c r="AL286" s="32">
        <f t="shared" si="127"/>
        <v>150</v>
      </c>
      <c r="AM286" s="33">
        <v>450</v>
      </c>
      <c r="AN286" s="32">
        <f t="shared" si="124"/>
        <v>-150</v>
      </c>
      <c r="AO286" s="32">
        <f t="shared" si="125"/>
        <v>150</v>
      </c>
      <c r="AP286" s="33"/>
      <c r="AQ286" s="33"/>
      <c r="AR286" s="33"/>
      <c r="AS286" s="33"/>
      <c r="AT286" s="33"/>
      <c r="AU286" s="33"/>
      <c r="AV286" s="33"/>
      <c r="AW286" s="32">
        <f t="shared" si="128"/>
        <v>150</v>
      </c>
      <c r="AX286" s="33"/>
      <c r="AY286" s="33">
        <f t="shared" si="126"/>
        <v>0</v>
      </c>
      <c r="BB286" s="27" t="str">
        <f t="shared" si="120"/>
        <v/>
      </c>
    </row>
    <row r="287" spans="1:54">
      <c r="A287" s="31">
        <v>285</v>
      </c>
      <c r="B287" s="9" t="s">
        <v>587</v>
      </c>
      <c r="C287" s="6" t="s">
        <v>14</v>
      </c>
      <c r="D287" s="10">
        <v>400</v>
      </c>
      <c r="E287" s="14" t="s">
        <v>589</v>
      </c>
      <c r="F287" s="10">
        <v>430</v>
      </c>
      <c r="G287" s="32">
        <v>0</v>
      </c>
      <c r="H287" s="32">
        <f t="shared" si="133"/>
        <v>1290</v>
      </c>
      <c r="I287" s="33"/>
      <c r="J287" s="33"/>
      <c r="K287" s="33"/>
      <c r="L287" s="33"/>
      <c r="M287" s="33"/>
      <c r="N287" s="33"/>
      <c r="O287" s="33"/>
      <c r="P287" s="32">
        <f t="shared" si="129"/>
        <v>1290</v>
      </c>
      <c r="Q287" s="33"/>
      <c r="R287" s="32">
        <f t="shared" si="131"/>
        <v>1290</v>
      </c>
      <c r="S287" s="32">
        <f t="shared" si="134"/>
        <v>1290</v>
      </c>
      <c r="T287" s="33"/>
      <c r="U287" s="33"/>
      <c r="V287" s="33"/>
      <c r="W287" s="33"/>
      <c r="X287" s="33"/>
      <c r="Y287" s="33"/>
      <c r="Z287" s="33"/>
      <c r="AA287" s="32">
        <f t="shared" si="130"/>
        <v>1290</v>
      </c>
      <c r="AB287" s="33">
        <v>2580</v>
      </c>
      <c r="AC287" s="32">
        <f t="shared" si="135"/>
        <v>0</v>
      </c>
      <c r="AD287" s="32">
        <f t="shared" si="132"/>
        <v>1290</v>
      </c>
      <c r="AE287" s="33"/>
      <c r="AF287" s="33"/>
      <c r="AG287" s="33"/>
      <c r="AH287" s="33"/>
      <c r="AI287" s="33"/>
      <c r="AJ287" s="33"/>
      <c r="AK287" s="33"/>
      <c r="AL287" s="32">
        <f t="shared" si="127"/>
        <v>1290</v>
      </c>
      <c r="AM287" s="33">
        <v>1290</v>
      </c>
      <c r="AN287" s="32">
        <f t="shared" si="124"/>
        <v>0</v>
      </c>
      <c r="AO287" s="32">
        <f t="shared" si="125"/>
        <v>1290</v>
      </c>
      <c r="AP287" s="33"/>
      <c r="AQ287" s="33"/>
      <c r="AR287" s="33"/>
      <c r="AS287" s="33"/>
      <c r="AT287" s="33"/>
      <c r="AU287" s="33"/>
      <c r="AV287" s="33"/>
      <c r="AW287" s="32">
        <f t="shared" si="128"/>
        <v>1290</v>
      </c>
      <c r="AX287" s="33">
        <v>1290</v>
      </c>
      <c r="AY287" s="33">
        <f t="shared" si="126"/>
        <v>0</v>
      </c>
      <c r="BB287" s="27" t="str">
        <f t="shared" si="120"/>
        <v/>
      </c>
    </row>
    <row r="288" spans="1:54">
      <c r="A288" s="31">
        <v>286</v>
      </c>
      <c r="B288" s="9" t="s">
        <v>590</v>
      </c>
      <c r="C288" s="6" t="s">
        <v>14</v>
      </c>
      <c r="D288" s="10">
        <v>55</v>
      </c>
      <c r="E288" s="14" t="s">
        <v>12</v>
      </c>
      <c r="F288" s="10">
        <v>55</v>
      </c>
      <c r="G288" s="32">
        <v>165</v>
      </c>
      <c r="H288" s="32">
        <f t="shared" si="133"/>
        <v>165</v>
      </c>
      <c r="I288" s="33">
        <v>50</v>
      </c>
      <c r="J288" s="33"/>
      <c r="K288" s="33"/>
      <c r="L288" s="33"/>
      <c r="M288" s="33"/>
      <c r="N288" s="33"/>
      <c r="O288" s="33"/>
      <c r="P288" s="32">
        <f t="shared" si="129"/>
        <v>215</v>
      </c>
      <c r="Q288" s="33"/>
      <c r="R288" s="32">
        <f t="shared" si="131"/>
        <v>380</v>
      </c>
      <c r="S288" s="32">
        <f t="shared" si="134"/>
        <v>165</v>
      </c>
      <c r="T288" s="33">
        <v>170</v>
      </c>
      <c r="U288" s="33"/>
      <c r="V288" s="33">
        <v>32</v>
      </c>
      <c r="W288" s="33"/>
      <c r="X288" s="33"/>
      <c r="Y288" s="33"/>
      <c r="Z288" s="33"/>
      <c r="AA288" s="32">
        <f t="shared" si="130"/>
        <v>367</v>
      </c>
      <c r="AB288" s="33">
        <v>165</v>
      </c>
      <c r="AC288" s="32">
        <f t="shared" si="135"/>
        <v>582</v>
      </c>
      <c r="AD288" s="32">
        <f t="shared" si="132"/>
        <v>165</v>
      </c>
      <c r="AE288" s="33"/>
      <c r="AF288" s="33"/>
      <c r="AG288" s="33"/>
      <c r="AH288" s="33"/>
      <c r="AI288" s="33"/>
      <c r="AJ288" s="33">
        <v>300</v>
      </c>
      <c r="AK288" s="33"/>
      <c r="AL288" s="32">
        <f t="shared" si="127"/>
        <v>465</v>
      </c>
      <c r="AM288" s="33">
        <v>582</v>
      </c>
      <c r="AN288" s="32">
        <f t="shared" si="124"/>
        <v>465</v>
      </c>
      <c r="AO288" s="32">
        <f t="shared" si="125"/>
        <v>165</v>
      </c>
      <c r="AP288" s="33"/>
      <c r="AQ288" s="33"/>
      <c r="AR288" s="33"/>
      <c r="AS288" s="33"/>
      <c r="AT288" s="33"/>
      <c r="AU288" s="33"/>
      <c r="AV288" s="33"/>
      <c r="AW288" s="32">
        <f t="shared" si="128"/>
        <v>165</v>
      </c>
      <c r="AX288" s="33">
        <v>630</v>
      </c>
      <c r="AY288" s="33">
        <f t="shared" si="126"/>
        <v>0</v>
      </c>
      <c r="BB288" s="27" t="str">
        <f t="shared" si="120"/>
        <v/>
      </c>
    </row>
    <row r="289" spans="1:54">
      <c r="A289" s="31">
        <v>287</v>
      </c>
      <c r="B289" s="11" t="s">
        <v>592</v>
      </c>
      <c r="C289" s="34" t="s">
        <v>30</v>
      </c>
      <c r="D289" s="12"/>
      <c r="E289" s="35"/>
      <c r="F289" s="12"/>
      <c r="G289" s="36">
        <v>3000</v>
      </c>
      <c r="H289" s="36">
        <f t="shared" si="133"/>
        <v>0</v>
      </c>
      <c r="I289" s="37"/>
      <c r="J289" s="37"/>
      <c r="K289" s="37"/>
      <c r="L289" s="37"/>
      <c r="M289" s="37"/>
      <c r="N289" s="37"/>
      <c r="O289" s="37"/>
      <c r="P289" s="36">
        <f t="shared" si="129"/>
        <v>0</v>
      </c>
      <c r="Q289" s="37"/>
      <c r="R289" s="36">
        <f t="shared" si="131"/>
        <v>3000</v>
      </c>
      <c r="S289" s="36">
        <f t="shared" si="134"/>
        <v>0</v>
      </c>
      <c r="T289" s="37"/>
      <c r="U289" s="37"/>
      <c r="V289" s="37"/>
      <c r="W289" s="37"/>
      <c r="X289" s="37"/>
      <c r="Y289" s="37"/>
      <c r="Z289" s="37"/>
      <c r="AA289" s="36">
        <f t="shared" si="130"/>
        <v>0</v>
      </c>
      <c r="AB289" s="37"/>
      <c r="AC289" s="36">
        <f t="shared" si="135"/>
        <v>3000</v>
      </c>
      <c r="AD289" s="36">
        <f t="shared" si="132"/>
        <v>0</v>
      </c>
      <c r="AE289" s="37"/>
      <c r="AF289" s="37"/>
      <c r="AG289" s="37"/>
      <c r="AH289" s="37"/>
      <c r="AI289" s="37"/>
      <c r="AJ289" s="37"/>
      <c r="AK289" s="37"/>
      <c r="AL289" s="36">
        <f t="shared" si="127"/>
        <v>0</v>
      </c>
      <c r="AM289" s="37"/>
      <c r="AN289" s="36">
        <f t="shared" si="124"/>
        <v>3000</v>
      </c>
      <c r="AO289" s="36">
        <f t="shared" si="125"/>
        <v>0</v>
      </c>
      <c r="AP289" s="37"/>
      <c r="AQ289" s="37"/>
      <c r="AR289" s="37"/>
      <c r="AS289" s="37"/>
      <c r="AT289" s="37"/>
      <c r="AU289" s="37"/>
      <c r="AV289" s="37"/>
      <c r="AW289" s="36">
        <f t="shared" si="128"/>
        <v>0</v>
      </c>
      <c r="AX289" s="37"/>
      <c r="AY289" s="37">
        <f t="shared" si="126"/>
        <v>3000</v>
      </c>
      <c r="BB289" s="27" t="str">
        <f t="shared" si="120"/>
        <v>долги</v>
      </c>
    </row>
    <row r="290" spans="1:54">
      <c r="A290" s="31">
        <v>288</v>
      </c>
      <c r="B290" s="53" t="s">
        <v>593</v>
      </c>
      <c r="C290" s="64" t="s">
        <v>23</v>
      </c>
      <c r="D290" s="54"/>
      <c r="E290" s="60"/>
      <c r="F290" s="10">
        <v>70</v>
      </c>
      <c r="G290" s="55">
        <v>1470</v>
      </c>
      <c r="H290" s="55">
        <f t="shared" si="133"/>
        <v>210</v>
      </c>
      <c r="I290" s="56"/>
      <c r="J290" s="56"/>
      <c r="K290" s="56"/>
      <c r="L290" s="56"/>
      <c r="M290" s="56"/>
      <c r="N290" s="56"/>
      <c r="O290" s="56"/>
      <c r="P290" s="55">
        <f t="shared" si="129"/>
        <v>210</v>
      </c>
      <c r="Q290" s="56"/>
      <c r="R290" s="55">
        <f t="shared" si="131"/>
        <v>1680</v>
      </c>
      <c r="S290" s="55">
        <f t="shared" si="134"/>
        <v>210</v>
      </c>
      <c r="T290" s="56"/>
      <c r="U290" s="56"/>
      <c r="V290" s="56"/>
      <c r="W290" s="56"/>
      <c r="X290" s="56"/>
      <c r="Y290" s="56"/>
      <c r="Z290" s="56"/>
      <c r="AA290" s="55">
        <f t="shared" si="130"/>
        <v>210</v>
      </c>
      <c r="AB290" s="56"/>
      <c r="AC290" s="55">
        <f t="shared" si="135"/>
        <v>1890</v>
      </c>
      <c r="AD290" s="55">
        <f t="shared" si="132"/>
        <v>210</v>
      </c>
      <c r="AE290" s="56"/>
      <c r="AF290" s="56"/>
      <c r="AG290" s="56"/>
      <c r="AH290" s="56"/>
      <c r="AI290" s="56"/>
      <c r="AJ290" s="56"/>
      <c r="AK290" s="56"/>
      <c r="AL290" s="55">
        <f t="shared" si="127"/>
        <v>210</v>
      </c>
      <c r="AM290" s="56"/>
      <c r="AN290" s="55">
        <f t="shared" si="124"/>
        <v>2100</v>
      </c>
      <c r="AO290" s="55">
        <f t="shared" si="125"/>
        <v>210</v>
      </c>
      <c r="AP290" s="56"/>
      <c r="AQ290" s="56"/>
      <c r="AR290" s="56"/>
      <c r="AS290" s="56"/>
      <c r="AT290" s="56"/>
      <c r="AU290" s="56"/>
      <c r="AV290" s="56"/>
      <c r="AW290" s="55">
        <f t="shared" si="128"/>
        <v>210</v>
      </c>
      <c r="AX290" s="56">
        <v>2310</v>
      </c>
      <c r="AY290" s="56">
        <f t="shared" si="126"/>
        <v>0</v>
      </c>
      <c r="BB290" s="27" t="str">
        <f t="shared" si="120"/>
        <v/>
      </c>
    </row>
    <row r="291" spans="1:54">
      <c r="A291" s="31">
        <v>289</v>
      </c>
      <c r="B291" s="5" t="s">
        <v>1018</v>
      </c>
      <c r="C291" s="6" t="s">
        <v>10</v>
      </c>
      <c r="D291" s="7">
        <v>35</v>
      </c>
      <c r="E291" s="14" t="s">
        <v>12</v>
      </c>
      <c r="F291" s="7">
        <v>35</v>
      </c>
      <c r="G291" s="32">
        <v>0</v>
      </c>
      <c r="H291" s="32">
        <f t="shared" si="133"/>
        <v>105</v>
      </c>
      <c r="I291" s="33"/>
      <c r="J291" s="33"/>
      <c r="K291" s="33"/>
      <c r="L291" s="33"/>
      <c r="M291" s="33"/>
      <c r="N291" s="33"/>
      <c r="O291" s="33"/>
      <c r="P291" s="32">
        <f t="shared" si="129"/>
        <v>105</v>
      </c>
      <c r="Q291" s="33">
        <v>105</v>
      </c>
      <c r="R291" s="32">
        <f t="shared" si="131"/>
        <v>0</v>
      </c>
      <c r="S291" s="32">
        <f t="shared" si="134"/>
        <v>105</v>
      </c>
      <c r="T291" s="33"/>
      <c r="U291" s="33"/>
      <c r="V291" s="33"/>
      <c r="W291" s="33"/>
      <c r="X291" s="33">
        <v>150</v>
      </c>
      <c r="Y291" s="33"/>
      <c r="Z291" s="33"/>
      <c r="AA291" s="32">
        <f t="shared" si="130"/>
        <v>255</v>
      </c>
      <c r="AB291" s="33">
        <v>255</v>
      </c>
      <c r="AC291" s="32">
        <f t="shared" si="135"/>
        <v>0</v>
      </c>
      <c r="AD291" s="32">
        <f t="shared" si="132"/>
        <v>105</v>
      </c>
      <c r="AE291" s="33"/>
      <c r="AF291" s="33"/>
      <c r="AG291" s="33"/>
      <c r="AH291" s="33"/>
      <c r="AI291" s="33"/>
      <c r="AJ291" s="33"/>
      <c r="AK291" s="33"/>
      <c r="AL291" s="32">
        <f t="shared" si="127"/>
        <v>105</v>
      </c>
      <c r="AM291" s="33">
        <v>105</v>
      </c>
      <c r="AN291" s="32">
        <f t="shared" si="124"/>
        <v>0</v>
      </c>
      <c r="AO291" s="32">
        <f t="shared" si="125"/>
        <v>105</v>
      </c>
      <c r="AP291" s="33"/>
      <c r="AQ291" s="33"/>
      <c r="AR291" s="33"/>
      <c r="AS291" s="33"/>
      <c r="AT291" s="33"/>
      <c r="AU291" s="33"/>
      <c r="AV291" s="33"/>
      <c r="AW291" s="32">
        <f t="shared" si="128"/>
        <v>105</v>
      </c>
      <c r="AX291" s="33"/>
      <c r="AY291" s="33">
        <f t="shared" si="126"/>
        <v>105</v>
      </c>
      <c r="BB291" s="27" t="str">
        <f t="shared" si="120"/>
        <v>долги</v>
      </c>
    </row>
    <row r="292" spans="1:54">
      <c r="A292" s="31">
        <v>290</v>
      </c>
      <c r="B292" s="9" t="s">
        <v>595</v>
      </c>
      <c r="C292" s="6" t="s">
        <v>14</v>
      </c>
      <c r="D292" s="10">
        <v>75</v>
      </c>
      <c r="E292" s="14" t="s">
        <v>579</v>
      </c>
      <c r="F292" s="10">
        <v>95</v>
      </c>
      <c r="G292" s="32">
        <v>0</v>
      </c>
      <c r="H292" s="32">
        <f t="shared" si="133"/>
        <v>285</v>
      </c>
      <c r="I292" s="33"/>
      <c r="J292" s="33"/>
      <c r="K292" s="33"/>
      <c r="L292" s="33"/>
      <c r="M292" s="33"/>
      <c r="N292" s="33"/>
      <c r="O292" s="33"/>
      <c r="P292" s="32">
        <f t="shared" si="129"/>
        <v>285</v>
      </c>
      <c r="Q292" s="33"/>
      <c r="R292" s="32">
        <f t="shared" si="131"/>
        <v>285</v>
      </c>
      <c r="S292" s="32">
        <f t="shared" si="134"/>
        <v>285</v>
      </c>
      <c r="T292" s="33"/>
      <c r="U292" s="33">
        <v>50</v>
      </c>
      <c r="V292" s="33"/>
      <c r="W292" s="33"/>
      <c r="X292" s="33"/>
      <c r="Y292" s="33"/>
      <c r="Z292" s="33"/>
      <c r="AA292" s="32">
        <f t="shared" si="130"/>
        <v>335</v>
      </c>
      <c r="AB292" s="33">
        <v>620</v>
      </c>
      <c r="AC292" s="32">
        <f t="shared" si="135"/>
        <v>0</v>
      </c>
      <c r="AD292" s="32">
        <f t="shared" si="132"/>
        <v>285</v>
      </c>
      <c r="AE292" s="33"/>
      <c r="AF292" s="33"/>
      <c r="AG292" s="33"/>
      <c r="AH292" s="33"/>
      <c r="AI292" s="33"/>
      <c r="AJ292" s="33"/>
      <c r="AK292" s="33"/>
      <c r="AL292" s="32">
        <f t="shared" si="127"/>
        <v>285</v>
      </c>
      <c r="AM292" s="33"/>
      <c r="AN292" s="32">
        <f t="shared" si="124"/>
        <v>285</v>
      </c>
      <c r="AO292" s="32">
        <f t="shared" si="125"/>
        <v>285</v>
      </c>
      <c r="AP292" s="33"/>
      <c r="AQ292" s="33"/>
      <c r="AR292" s="33"/>
      <c r="AS292" s="33"/>
      <c r="AT292" s="33"/>
      <c r="AU292" s="33"/>
      <c r="AV292" s="33"/>
      <c r="AW292" s="32">
        <f t="shared" si="128"/>
        <v>285</v>
      </c>
      <c r="AX292" s="33">
        <v>570</v>
      </c>
      <c r="AY292" s="33">
        <f t="shared" si="126"/>
        <v>0</v>
      </c>
      <c r="BB292" s="27" t="str">
        <f t="shared" si="120"/>
        <v/>
      </c>
    </row>
    <row r="293" spans="1:54">
      <c r="A293" s="31">
        <v>291</v>
      </c>
      <c r="B293" s="9" t="s">
        <v>597</v>
      </c>
      <c r="C293" s="6" t="s">
        <v>14</v>
      </c>
      <c r="D293" s="10">
        <v>65</v>
      </c>
      <c r="E293" s="14" t="s">
        <v>12</v>
      </c>
      <c r="F293" s="10">
        <v>85</v>
      </c>
      <c r="G293" s="32">
        <v>0</v>
      </c>
      <c r="H293" s="32">
        <f t="shared" si="133"/>
        <v>255</v>
      </c>
      <c r="I293" s="33">
        <v>50</v>
      </c>
      <c r="J293" s="33">
        <v>100</v>
      </c>
      <c r="K293" s="33">
        <v>68</v>
      </c>
      <c r="L293" s="33"/>
      <c r="M293" s="33"/>
      <c r="N293" s="33"/>
      <c r="O293" s="33"/>
      <c r="P293" s="32">
        <f t="shared" si="129"/>
        <v>473</v>
      </c>
      <c r="Q293" s="33">
        <v>728</v>
      </c>
      <c r="R293" s="32">
        <f t="shared" si="131"/>
        <v>-255</v>
      </c>
      <c r="S293" s="32">
        <f t="shared" si="134"/>
        <v>255</v>
      </c>
      <c r="T293" s="33"/>
      <c r="U293" s="33"/>
      <c r="V293" s="33"/>
      <c r="W293" s="33"/>
      <c r="X293" s="33"/>
      <c r="Y293" s="33"/>
      <c r="Z293" s="33"/>
      <c r="AA293" s="32">
        <f t="shared" si="130"/>
        <v>255</v>
      </c>
      <c r="AB293" s="33"/>
      <c r="AC293" s="32">
        <f t="shared" si="135"/>
        <v>0</v>
      </c>
      <c r="AD293" s="32">
        <f t="shared" si="132"/>
        <v>255</v>
      </c>
      <c r="AE293" s="33"/>
      <c r="AF293" s="33"/>
      <c r="AG293" s="33"/>
      <c r="AH293" s="33"/>
      <c r="AI293" s="33"/>
      <c r="AJ293" s="33"/>
      <c r="AK293" s="33"/>
      <c r="AL293" s="32">
        <f t="shared" si="127"/>
        <v>255</v>
      </c>
      <c r="AM293" s="33">
        <v>255</v>
      </c>
      <c r="AN293" s="32">
        <f t="shared" si="124"/>
        <v>0</v>
      </c>
      <c r="AO293" s="32">
        <f t="shared" si="125"/>
        <v>255</v>
      </c>
      <c r="AP293" s="33"/>
      <c r="AQ293" s="33"/>
      <c r="AR293" s="33"/>
      <c r="AS293" s="33"/>
      <c r="AT293" s="33"/>
      <c r="AU293" s="33"/>
      <c r="AV293" s="33"/>
      <c r="AW293" s="32">
        <f t="shared" si="128"/>
        <v>255</v>
      </c>
      <c r="AX293" s="33">
        <v>255</v>
      </c>
      <c r="AY293" s="33">
        <f t="shared" si="126"/>
        <v>0</v>
      </c>
      <c r="BB293" s="27" t="str">
        <f t="shared" si="120"/>
        <v/>
      </c>
    </row>
    <row r="294" spans="1:54">
      <c r="A294" s="31">
        <v>292</v>
      </c>
      <c r="B294" s="11" t="s">
        <v>600</v>
      </c>
      <c r="C294" s="34" t="s">
        <v>30</v>
      </c>
      <c r="D294" s="12"/>
      <c r="E294" s="35"/>
      <c r="F294" s="12"/>
      <c r="G294" s="36">
        <v>810</v>
      </c>
      <c r="H294" s="36">
        <f t="shared" si="133"/>
        <v>0</v>
      </c>
      <c r="I294" s="37"/>
      <c r="J294" s="37"/>
      <c r="K294" s="37"/>
      <c r="L294" s="37"/>
      <c r="M294" s="37"/>
      <c r="N294" s="37"/>
      <c r="O294" s="37"/>
      <c r="P294" s="36">
        <f t="shared" si="129"/>
        <v>0</v>
      </c>
      <c r="Q294" s="37"/>
      <c r="R294" s="36">
        <f t="shared" si="131"/>
        <v>810</v>
      </c>
      <c r="S294" s="36">
        <f t="shared" si="134"/>
        <v>0</v>
      </c>
      <c r="T294" s="37"/>
      <c r="U294" s="37"/>
      <c r="V294" s="37"/>
      <c r="W294" s="37"/>
      <c r="X294" s="37"/>
      <c r="Y294" s="37"/>
      <c r="Z294" s="37"/>
      <c r="AA294" s="36">
        <f t="shared" si="130"/>
        <v>0</v>
      </c>
      <c r="AB294" s="37"/>
      <c r="AC294" s="36">
        <f t="shared" si="135"/>
        <v>810</v>
      </c>
      <c r="AD294" s="36">
        <f t="shared" si="132"/>
        <v>0</v>
      </c>
      <c r="AE294" s="37"/>
      <c r="AF294" s="37"/>
      <c r="AG294" s="37"/>
      <c r="AH294" s="37"/>
      <c r="AI294" s="37"/>
      <c r="AJ294" s="37"/>
      <c r="AK294" s="37"/>
      <c r="AL294" s="36">
        <f t="shared" si="127"/>
        <v>0</v>
      </c>
      <c r="AM294" s="37"/>
      <c r="AN294" s="36">
        <f t="shared" si="124"/>
        <v>810</v>
      </c>
      <c r="AO294" s="36">
        <f t="shared" si="125"/>
        <v>0</v>
      </c>
      <c r="AP294" s="37"/>
      <c r="AQ294" s="37"/>
      <c r="AR294" s="37"/>
      <c r="AS294" s="37"/>
      <c r="AT294" s="37"/>
      <c r="AU294" s="37"/>
      <c r="AV294" s="37"/>
      <c r="AW294" s="36">
        <f t="shared" si="128"/>
        <v>0</v>
      </c>
      <c r="AX294" s="37"/>
      <c r="AY294" s="37">
        <f t="shared" si="126"/>
        <v>810</v>
      </c>
      <c r="BB294" s="27" t="str">
        <f t="shared" si="120"/>
        <v>долги</v>
      </c>
    </row>
    <row r="295" spans="1:54">
      <c r="A295" s="31">
        <v>293</v>
      </c>
      <c r="B295" s="9" t="s">
        <v>601</v>
      </c>
      <c r="C295" s="6" t="s">
        <v>23</v>
      </c>
      <c r="D295" s="21"/>
      <c r="E295" s="14" t="s">
        <v>602</v>
      </c>
      <c r="F295" s="10">
        <v>100</v>
      </c>
      <c r="G295" s="32">
        <v>0</v>
      </c>
      <c r="H295" s="32">
        <v>65</v>
      </c>
      <c r="I295" s="33"/>
      <c r="J295" s="33"/>
      <c r="K295" s="33"/>
      <c r="L295" s="33"/>
      <c r="M295" s="33"/>
      <c r="N295" s="33"/>
      <c r="O295" s="33"/>
      <c r="P295" s="32">
        <f t="shared" si="129"/>
        <v>65</v>
      </c>
      <c r="Q295" s="33"/>
      <c r="R295" s="32">
        <f t="shared" si="131"/>
        <v>65</v>
      </c>
      <c r="S295" s="32">
        <f t="shared" si="134"/>
        <v>300</v>
      </c>
      <c r="T295" s="33"/>
      <c r="U295" s="33"/>
      <c r="V295" s="33"/>
      <c r="W295" s="33"/>
      <c r="X295" s="33"/>
      <c r="Y295" s="33"/>
      <c r="Z295" s="33"/>
      <c r="AA295" s="32">
        <f t="shared" si="130"/>
        <v>300</v>
      </c>
      <c r="AB295" s="33">
        <v>365</v>
      </c>
      <c r="AC295" s="32">
        <f t="shared" si="135"/>
        <v>0</v>
      </c>
      <c r="AD295" s="32">
        <f t="shared" si="132"/>
        <v>300</v>
      </c>
      <c r="AE295" s="33"/>
      <c r="AF295" s="33"/>
      <c r="AG295" s="33"/>
      <c r="AH295" s="33"/>
      <c r="AI295" s="33"/>
      <c r="AJ295" s="33"/>
      <c r="AK295" s="33"/>
      <c r="AL295" s="32">
        <f t="shared" si="127"/>
        <v>300</v>
      </c>
      <c r="AM295" s="33">
        <v>300</v>
      </c>
      <c r="AN295" s="32">
        <f t="shared" si="124"/>
        <v>0</v>
      </c>
      <c r="AO295" s="32">
        <f t="shared" si="125"/>
        <v>300</v>
      </c>
      <c r="AP295" s="33">
        <v>50</v>
      </c>
      <c r="AQ295" s="33"/>
      <c r="AR295" s="33"/>
      <c r="AS295" s="33"/>
      <c r="AT295" s="33"/>
      <c r="AU295" s="33"/>
      <c r="AV295" s="33"/>
      <c r="AW295" s="32">
        <f t="shared" si="128"/>
        <v>350</v>
      </c>
      <c r="AX295" s="33"/>
      <c r="AY295" s="33">
        <f t="shared" si="126"/>
        <v>350</v>
      </c>
      <c r="BB295" s="27" t="str">
        <f t="shared" si="120"/>
        <v>долги</v>
      </c>
    </row>
    <row r="296" spans="1:54">
      <c r="A296" s="31">
        <v>294</v>
      </c>
      <c r="B296" s="9" t="s">
        <v>603</v>
      </c>
      <c r="C296" s="6" t="s">
        <v>23</v>
      </c>
      <c r="D296" s="10">
        <v>70</v>
      </c>
      <c r="E296" s="14" t="s">
        <v>12</v>
      </c>
      <c r="F296" s="10">
        <v>70</v>
      </c>
      <c r="G296" s="32">
        <v>0</v>
      </c>
      <c r="H296" s="32">
        <f>F296*3</f>
        <v>210</v>
      </c>
      <c r="I296" s="33"/>
      <c r="J296" s="33"/>
      <c r="K296" s="33"/>
      <c r="L296" s="33"/>
      <c r="M296" s="33"/>
      <c r="N296" s="33"/>
      <c r="O296" s="33"/>
      <c r="P296" s="32">
        <f t="shared" si="129"/>
        <v>210</v>
      </c>
      <c r="Q296" s="33">
        <v>420</v>
      </c>
      <c r="R296" s="32">
        <f t="shared" si="131"/>
        <v>-210</v>
      </c>
      <c r="S296" s="32">
        <f t="shared" si="134"/>
        <v>210</v>
      </c>
      <c r="T296" s="33"/>
      <c r="U296" s="33"/>
      <c r="V296" s="33"/>
      <c r="W296" s="33"/>
      <c r="X296" s="33"/>
      <c r="Y296" s="33"/>
      <c r="Z296" s="33"/>
      <c r="AA296" s="32">
        <f t="shared" si="130"/>
        <v>210</v>
      </c>
      <c r="AB296" s="33"/>
      <c r="AC296" s="32">
        <f t="shared" si="135"/>
        <v>0</v>
      </c>
      <c r="AD296" s="32">
        <f t="shared" si="132"/>
        <v>210</v>
      </c>
      <c r="AE296" s="33"/>
      <c r="AF296" s="33"/>
      <c r="AG296" s="33"/>
      <c r="AH296" s="33"/>
      <c r="AI296" s="33">
        <v>150</v>
      </c>
      <c r="AJ296" s="33"/>
      <c r="AK296" s="33"/>
      <c r="AL296" s="32">
        <f t="shared" si="127"/>
        <v>360</v>
      </c>
      <c r="AM296" s="33"/>
      <c r="AN296" s="32">
        <f t="shared" si="124"/>
        <v>360</v>
      </c>
      <c r="AO296" s="32">
        <f t="shared" si="125"/>
        <v>210</v>
      </c>
      <c r="AP296" s="33"/>
      <c r="AQ296" s="33"/>
      <c r="AR296" s="33"/>
      <c r="AS296" s="33"/>
      <c r="AT296" s="33"/>
      <c r="AU296" s="33"/>
      <c r="AV296" s="33"/>
      <c r="AW296" s="32">
        <f t="shared" si="128"/>
        <v>210</v>
      </c>
      <c r="AX296" s="33"/>
      <c r="AY296" s="33">
        <f t="shared" si="126"/>
        <v>570</v>
      </c>
      <c r="BB296" s="27" t="str">
        <f t="shared" si="120"/>
        <v>долги</v>
      </c>
    </row>
    <row r="297" spans="1:54">
      <c r="A297" s="31">
        <v>295</v>
      </c>
      <c r="B297" s="9" t="s">
        <v>852</v>
      </c>
      <c r="C297" s="6" t="s">
        <v>23</v>
      </c>
      <c r="D297" s="10"/>
      <c r="E297" s="14" t="s">
        <v>851</v>
      </c>
      <c r="F297" s="10">
        <v>50</v>
      </c>
      <c r="G297" s="32">
        <v>0</v>
      </c>
      <c r="H297" s="32">
        <v>0</v>
      </c>
      <c r="I297" s="33"/>
      <c r="J297" s="33"/>
      <c r="K297" s="33"/>
      <c r="L297" s="33"/>
      <c r="M297" s="33"/>
      <c r="N297" s="33"/>
      <c r="O297" s="33"/>
      <c r="P297" s="32">
        <f t="shared" si="129"/>
        <v>0</v>
      </c>
      <c r="Q297" s="33"/>
      <c r="R297" s="32">
        <f t="shared" si="131"/>
        <v>0</v>
      </c>
      <c r="S297" s="32">
        <v>75</v>
      </c>
      <c r="T297" s="33"/>
      <c r="U297" s="33"/>
      <c r="V297" s="33"/>
      <c r="W297" s="33"/>
      <c r="X297" s="33"/>
      <c r="Y297" s="33"/>
      <c r="Z297" s="33">
        <v>140</v>
      </c>
      <c r="AA297" s="32">
        <f t="shared" si="130"/>
        <v>215</v>
      </c>
      <c r="AB297" s="33">
        <v>215</v>
      </c>
      <c r="AC297" s="32">
        <f t="shared" si="135"/>
        <v>0</v>
      </c>
      <c r="AD297" s="32">
        <f t="shared" si="132"/>
        <v>150</v>
      </c>
      <c r="AE297" s="33"/>
      <c r="AF297" s="33"/>
      <c r="AG297" s="33"/>
      <c r="AH297" s="33"/>
      <c r="AI297" s="33">
        <v>150</v>
      </c>
      <c r="AJ297" s="33"/>
      <c r="AK297" s="33"/>
      <c r="AL297" s="32">
        <f t="shared" si="127"/>
        <v>300</v>
      </c>
      <c r="AM297" s="33">
        <v>300</v>
      </c>
      <c r="AN297" s="32">
        <f t="shared" si="124"/>
        <v>0</v>
      </c>
      <c r="AO297" s="32">
        <f t="shared" si="125"/>
        <v>150</v>
      </c>
      <c r="AP297" s="33"/>
      <c r="AQ297" s="33"/>
      <c r="AR297" s="33"/>
      <c r="AS297" s="33"/>
      <c r="AT297" s="33">
        <v>300</v>
      </c>
      <c r="AU297" s="33"/>
      <c r="AV297" s="33"/>
      <c r="AW297" s="32">
        <f t="shared" si="128"/>
        <v>450</v>
      </c>
      <c r="AX297" s="33">
        <v>450</v>
      </c>
      <c r="AY297" s="33">
        <f t="shared" si="126"/>
        <v>0</v>
      </c>
      <c r="BB297" s="27" t="str">
        <f t="shared" si="120"/>
        <v/>
      </c>
    </row>
    <row r="298" spans="1:54">
      <c r="A298" s="31">
        <v>296</v>
      </c>
      <c r="B298" s="9" t="s">
        <v>605</v>
      </c>
      <c r="C298" s="6" t="s">
        <v>23</v>
      </c>
      <c r="D298" s="10">
        <v>25</v>
      </c>
      <c r="E298" s="14" t="s">
        <v>607</v>
      </c>
      <c r="F298" s="10">
        <v>30</v>
      </c>
      <c r="G298" s="32">
        <v>0</v>
      </c>
      <c r="H298" s="32">
        <f t="shared" ref="H298:H308" si="136">F298*3</f>
        <v>90</v>
      </c>
      <c r="I298" s="33"/>
      <c r="J298" s="33"/>
      <c r="K298" s="33"/>
      <c r="L298" s="33"/>
      <c r="M298" s="33"/>
      <c r="N298" s="33"/>
      <c r="O298" s="33"/>
      <c r="P298" s="32">
        <f t="shared" si="129"/>
        <v>90</v>
      </c>
      <c r="Q298" s="33"/>
      <c r="R298" s="32">
        <f t="shared" si="131"/>
        <v>90</v>
      </c>
      <c r="S298" s="32">
        <f t="shared" ref="S298:S309" si="137">F298*3</f>
        <v>90</v>
      </c>
      <c r="T298" s="33"/>
      <c r="U298" s="33"/>
      <c r="V298" s="33"/>
      <c r="W298" s="33"/>
      <c r="X298" s="33"/>
      <c r="Y298" s="33"/>
      <c r="Z298" s="33"/>
      <c r="AA298" s="32">
        <f t="shared" si="130"/>
        <v>90</v>
      </c>
      <c r="AB298" s="33">
        <v>360</v>
      </c>
      <c r="AC298" s="32">
        <f t="shared" si="135"/>
        <v>-180</v>
      </c>
      <c r="AD298" s="32">
        <f t="shared" si="132"/>
        <v>90</v>
      </c>
      <c r="AE298" s="33"/>
      <c r="AF298" s="33"/>
      <c r="AG298" s="33"/>
      <c r="AH298" s="33"/>
      <c r="AI298" s="33"/>
      <c r="AJ298" s="33"/>
      <c r="AK298" s="33"/>
      <c r="AL298" s="32">
        <f t="shared" si="127"/>
        <v>90</v>
      </c>
      <c r="AM298" s="33"/>
      <c r="AN298" s="32">
        <f t="shared" si="124"/>
        <v>-90</v>
      </c>
      <c r="AO298" s="32">
        <f t="shared" si="125"/>
        <v>90</v>
      </c>
      <c r="AP298" s="33"/>
      <c r="AQ298" s="33"/>
      <c r="AR298" s="33"/>
      <c r="AS298" s="33"/>
      <c r="AT298" s="33"/>
      <c r="AU298" s="33"/>
      <c r="AV298" s="33"/>
      <c r="AW298" s="32">
        <f t="shared" si="128"/>
        <v>90</v>
      </c>
      <c r="AX298" s="33"/>
      <c r="AY298" s="33">
        <f t="shared" si="126"/>
        <v>0</v>
      </c>
      <c r="BB298" s="27" t="str">
        <f t="shared" si="120"/>
        <v/>
      </c>
    </row>
    <row r="299" spans="1:54">
      <c r="A299" s="31">
        <v>297</v>
      </c>
      <c r="B299" s="9" t="s">
        <v>608</v>
      </c>
      <c r="C299" s="6" t="s">
        <v>23</v>
      </c>
      <c r="D299" s="10">
        <v>25</v>
      </c>
      <c r="E299" s="14" t="s">
        <v>610</v>
      </c>
      <c r="F299" s="10">
        <v>25</v>
      </c>
      <c r="G299" s="32">
        <v>0</v>
      </c>
      <c r="H299" s="32">
        <f t="shared" si="136"/>
        <v>75</v>
      </c>
      <c r="I299" s="33"/>
      <c r="J299" s="33"/>
      <c r="K299" s="33"/>
      <c r="L299" s="33"/>
      <c r="M299" s="33"/>
      <c r="N299" s="33"/>
      <c r="O299" s="33"/>
      <c r="P299" s="32">
        <f t="shared" si="129"/>
        <v>75</v>
      </c>
      <c r="Q299" s="33">
        <v>75</v>
      </c>
      <c r="R299" s="32">
        <f t="shared" si="131"/>
        <v>0</v>
      </c>
      <c r="S299" s="32">
        <f t="shared" si="137"/>
        <v>75</v>
      </c>
      <c r="T299" s="33"/>
      <c r="U299" s="33"/>
      <c r="V299" s="33">
        <v>8</v>
      </c>
      <c r="W299" s="33"/>
      <c r="X299" s="33"/>
      <c r="Y299" s="33"/>
      <c r="Z299" s="33"/>
      <c r="AA299" s="32">
        <f t="shared" si="130"/>
        <v>83</v>
      </c>
      <c r="AB299" s="33">
        <v>83</v>
      </c>
      <c r="AC299" s="32">
        <f t="shared" si="135"/>
        <v>0</v>
      </c>
      <c r="AD299" s="32">
        <f t="shared" si="132"/>
        <v>75</v>
      </c>
      <c r="AE299" s="33"/>
      <c r="AF299" s="33"/>
      <c r="AG299" s="33"/>
      <c r="AH299" s="33"/>
      <c r="AI299" s="33"/>
      <c r="AJ299" s="33">
        <v>70</v>
      </c>
      <c r="AK299" s="33"/>
      <c r="AL299" s="32">
        <f t="shared" si="127"/>
        <v>145</v>
      </c>
      <c r="AM299" s="33">
        <v>220</v>
      </c>
      <c r="AN299" s="32">
        <f t="shared" si="124"/>
        <v>-75</v>
      </c>
      <c r="AO299" s="32">
        <f t="shared" si="125"/>
        <v>75</v>
      </c>
      <c r="AP299" s="33">
        <v>50</v>
      </c>
      <c r="AQ299" s="33"/>
      <c r="AR299" s="33"/>
      <c r="AS299" s="33"/>
      <c r="AT299" s="33"/>
      <c r="AU299" s="33"/>
      <c r="AV299" s="33"/>
      <c r="AW299" s="32">
        <f t="shared" si="128"/>
        <v>125</v>
      </c>
      <c r="AX299" s="33"/>
      <c r="AY299" s="33">
        <f t="shared" si="126"/>
        <v>50</v>
      </c>
      <c r="BB299" s="27" t="str">
        <f t="shared" si="120"/>
        <v>долги</v>
      </c>
    </row>
    <row r="300" spans="1:54">
      <c r="A300" s="31">
        <v>298</v>
      </c>
      <c r="B300" s="9" t="s">
        <v>611</v>
      </c>
      <c r="C300" s="6" t="s">
        <v>23</v>
      </c>
      <c r="D300" s="10">
        <v>70</v>
      </c>
      <c r="E300" s="14" t="s">
        <v>613</v>
      </c>
      <c r="F300" s="10">
        <v>85</v>
      </c>
      <c r="G300" s="32">
        <v>0</v>
      </c>
      <c r="H300" s="32">
        <f t="shared" si="136"/>
        <v>255</v>
      </c>
      <c r="I300" s="33"/>
      <c r="J300" s="33"/>
      <c r="K300" s="33"/>
      <c r="L300" s="33"/>
      <c r="M300" s="33"/>
      <c r="N300" s="33"/>
      <c r="O300" s="33"/>
      <c r="P300" s="32">
        <f t="shared" si="129"/>
        <v>255</v>
      </c>
      <c r="Q300" s="33">
        <v>255</v>
      </c>
      <c r="R300" s="32">
        <f t="shared" si="131"/>
        <v>0</v>
      </c>
      <c r="S300" s="32">
        <f t="shared" si="137"/>
        <v>255</v>
      </c>
      <c r="T300" s="33"/>
      <c r="U300" s="33"/>
      <c r="V300" s="33"/>
      <c r="W300" s="33"/>
      <c r="X300" s="33"/>
      <c r="Y300" s="33"/>
      <c r="Z300" s="33"/>
      <c r="AA300" s="32">
        <f t="shared" si="130"/>
        <v>255</v>
      </c>
      <c r="AB300" s="33">
        <v>255</v>
      </c>
      <c r="AC300" s="32">
        <f t="shared" si="135"/>
        <v>0</v>
      </c>
      <c r="AD300" s="32">
        <f t="shared" si="132"/>
        <v>255</v>
      </c>
      <c r="AE300" s="33"/>
      <c r="AF300" s="33"/>
      <c r="AG300" s="33"/>
      <c r="AH300" s="33"/>
      <c r="AI300" s="33"/>
      <c r="AJ300" s="33"/>
      <c r="AK300" s="33"/>
      <c r="AL300" s="32">
        <f t="shared" si="127"/>
        <v>255</v>
      </c>
      <c r="AM300" s="33">
        <v>510</v>
      </c>
      <c r="AN300" s="32">
        <f t="shared" si="124"/>
        <v>-255</v>
      </c>
      <c r="AO300" s="32">
        <f t="shared" si="125"/>
        <v>255</v>
      </c>
      <c r="AP300" s="33"/>
      <c r="AQ300" s="33"/>
      <c r="AR300" s="33"/>
      <c r="AS300" s="33"/>
      <c r="AT300" s="33"/>
      <c r="AU300" s="33"/>
      <c r="AV300" s="33"/>
      <c r="AW300" s="32">
        <f t="shared" si="128"/>
        <v>255</v>
      </c>
      <c r="AX300" s="33"/>
      <c r="AY300" s="33">
        <f t="shared" si="126"/>
        <v>0</v>
      </c>
      <c r="BB300" s="27" t="str">
        <f t="shared" si="120"/>
        <v/>
      </c>
    </row>
    <row r="301" spans="1:54">
      <c r="A301" s="31">
        <v>299</v>
      </c>
      <c r="B301" s="9" t="s">
        <v>614</v>
      </c>
      <c r="C301" s="6" t="s">
        <v>23</v>
      </c>
      <c r="D301" s="10">
        <v>70</v>
      </c>
      <c r="E301" s="14" t="s">
        <v>616</v>
      </c>
      <c r="F301" s="10">
        <v>85</v>
      </c>
      <c r="G301" s="32">
        <v>100</v>
      </c>
      <c r="H301" s="32">
        <f t="shared" si="136"/>
        <v>255</v>
      </c>
      <c r="I301" s="33">
        <v>50</v>
      </c>
      <c r="J301" s="33">
        <v>100</v>
      </c>
      <c r="K301" s="33"/>
      <c r="L301" s="33"/>
      <c r="M301" s="33"/>
      <c r="N301" s="33"/>
      <c r="O301" s="33"/>
      <c r="P301" s="32">
        <f t="shared" si="129"/>
        <v>405</v>
      </c>
      <c r="Q301" s="33"/>
      <c r="R301" s="32">
        <f t="shared" si="131"/>
        <v>505</v>
      </c>
      <c r="S301" s="32">
        <f t="shared" si="137"/>
        <v>255</v>
      </c>
      <c r="T301" s="33"/>
      <c r="U301" s="33"/>
      <c r="V301" s="33"/>
      <c r="W301" s="33"/>
      <c r="X301" s="33"/>
      <c r="Y301" s="33"/>
      <c r="Z301" s="33"/>
      <c r="AA301" s="32">
        <f t="shared" si="130"/>
        <v>255</v>
      </c>
      <c r="AB301" s="33">
        <v>505</v>
      </c>
      <c r="AC301" s="32">
        <f t="shared" si="135"/>
        <v>255</v>
      </c>
      <c r="AD301" s="32">
        <f t="shared" si="132"/>
        <v>255</v>
      </c>
      <c r="AE301" s="33"/>
      <c r="AF301" s="33"/>
      <c r="AG301" s="33"/>
      <c r="AH301" s="33"/>
      <c r="AI301" s="33"/>
      <c r="AJ301" s="33"/>
      <c r="AK301" s="33"/>
      <c r="AL301" s="32">
        <f t="shared" si="127"/>
        <v>255</v>
      </c>
      <c r="AM301" s="33"/>
      <c r="AN301" s="32">
        <f t="shared" si="124"/>
        <v>510</v>
      </c>
      <c r="AO301" s="32">
        <f t="shared" si="125"/>
        <v>255</v>
      </c>
      <c r="AP301" s="33"/>
      <c r="AQ301" s="33"/>
      <c r="AR301" s="33"/>
      <c r="AS301" s="33"/>
      <c r="AT301" s="33"/>
      <c r="AU301" s="33"/>
      <c r="AV301" s="33"/>
      <c r="AW301" s="32">
        <f t="shared" si="128"/>
        <v>255</v>
      </c>
      <c r="AX301" s="33">
        <v>765</v>
      </c>
      <c r="AY301" s="33">
        <f t="shared" si="126"/>
        <v>0</v>
      </c>
      <c r="BB301" s="27" t="str">
        <f t="shared" si="120"/>
        <v/>
      </c>
    </row>
    <row r="302" spans="1:54">
      <c r="A302" s="31">
        <v>300</v>
      </c>
      <c r="B302" s="5" t="s">
        <v>617</v>
      </c>
      <c r="C302" s="6" t="s">
        <v>10</v>
      </c>
      <c r="D302" s="7">
        <v>70</v>
      </c>
      <c r="E302" s="14" t="s">
        <v>619</v>
      </c>
      <c r="F302" s="7">
        <v>85</v>
      </c>
      <c r="G302" s="32">
        <v>350</v>
      </c>
      <c r="H302" s="32">
        <f t="shared" si="136"/>
        <v>255</v>
      </c>
      <c r="I302" s="33"/>
      <c r="J302" s="33"/>
      <c r="K302" s="33"/>
      <c r="L302" s="33"/>
      <c r="M302" s="33"/>
      <c r="N302" s="33"/>
      <c r="O302" s="33"/>
      <c r="P302" s="32">
        <f t="shared" si="129"/>
        <v>255</v>
      </c>
      <c r="Q302" s="33">
        <v>605</v>
      </c>
      <c r="R302" s="32">
        <f t="shared" si="131"/>
        <v>0</v>
      </c>
      <c r="S302" s="32">
        <f t="shared" si="137"/>
        <v>255</v>
      </c>
      <c r="T302" s="33"/>
      <c r="U302" s="33"/>
      <c r="V302" s="33"/>
      <c r="W302" s="33"/>
      <c r="X302" s="33"/>
      <c r="Y302" s="33"/>
      <c r="Z302" s="33"/>
      <c r="AA302" s="32">
        <f t="shared" si="130"/>
        <v>255</v>
      </c>
      <c r="AB302" s="33"/>
      <c r="AC302" s="32">
        <f t="shared" si="135"/>
        <v>255</v>
      </c>
      <c r="AD302" s="32">
        <f t="shared" si="132"/>
        <v>255</v>
      </c>
      <c r="AE302" s="33"/>
      <c r="AF302" s="33"/>
      <c r="AG302" s="33"/>
      <c r="AH302" s="33"/>
      <c r="AI302" s="33"/>
      <c r="AJ302" s="33"/>
      <c r="AK302" s="33"/>
      <c r="AL302" s="32">
        <f t="shared" si="127"/>
        <v>255</v>
      </c>
      <c r="AM302" s="33"/>
      <c r="AN302" s="32">
        <f t="shared" si="124"/>
        <v>510</v>
      </c>
      <c r="AO302" s="32">
        <f t="shared" si="125"/>
        <v>255</v>
      </c>
      <c r="AP302" s="33"/>
      <c r="AQ302" s="33"/>
      <c r="AR302" s="33"/>
      <c r="AS302" s="33"/>
      <c r="AT302" s="33"/>
      <c r="AU302" s="33"/>
      <c r="AV302" s="33"/>
      <c r="AW302" s="32">
        <f t="shared" si="128"/>
        <v>255</v>
      </c>
      <c r="AX302" s="33">
        <v>765</v>
      </c>
      <c r="AY302" s="33">
        <f t="shared" si="126"/>
        <v>0</v>
      </c>
      <c r="BB302" s="27" t="str">
        <f t="shared" si="120"/>
        <v/>
      </c>
    </row>
    <row r="303" spans="1:54">
      <c r="A303" s="31">
        <v>301</v>
      </c>
      <c r="B303" s="9" t="s">
        <v>620</v>
      </c>
      <c r="C303" s="6" t="s">
        <v>23</v>
      </c>
      <c r="D303" s="10">
        <v>70</v>
      </c>
      <c r="E303" s="14" t="s">
        <v>622</v>
      </c>
      <c r="F303" s="10">
        <v>95</v>
      </c>
      <c r="G303" s="32">
        <v>0</v>
      </c>
      <c r="H303" s="32">
        <f t="shared" si="136"/>
        <v>285</v>
      </c>
      <c r="I303" s="33"/>
      <c r="J303" s="33"/>
      <c r="K303" s="33"/>
      <c r="L303" s="33"/>
      <c r="M303" s="33"/>
      <c r="N303" s="33"/>
      <c r="O303" s="33"/>
      <c r="P303" s="32">
        <f t="shared" si="129"/>
        <v>285</v>
      </c>
      <c r="Q303" s="33">
        <v>285</v>
      </c>
      <c r="R303" s="32">
        <f t="shared" si="131"/>
        <v>0</v>
      </c>
      <c r="S303" s="32">
        <f t="shared" si="137"/>
        <v>285</v>
      </c>
      <c r="T303" s="33"/>
      <c r="U303" s="33"/>
      <c r="V303" s="33"/>
      <c r="W303" s="33"/>
      <c r="X303" s="33"/>
      <c r="Y303" s="33"/>
      <c r="Z303" s="33"/>
      <c r="AA303" s="32">
        <f t="shared" si="130"/>
        <v>285</v>
      </c>
      <c r="AB303" s="33">
        <v>285</v>
      </c>
      <c r="AC303" s="32">
        <f t="shared" si="135"/>
        <v>0</v>
      </c>
      <c r="AD303" s="32">
        <f t="shared" si="132"/>
        <v>285</v>
      </c>
      <c r="AE303" s="33"/>
      <c r="AF303" s="33"/>
      <c r="AG303" s="33"/>
      <c r="AH303" s="33"/>
      <c r="AI303" s="33"/>
      <c r="AJ303" s="33"/>
      <c r="AK303" s="33"/>
      <c r="AL303" s="32">
        <f t="shared" si="127"/>
        <v>285</v>
      </c>
      <c r="AM303" s="33">
        <v>285</v>
      </c>
      <c r="AN303" s="32">
        <f t="shared" si="124"/>
        <v>0</v>
      </c>
      <c r="AO303" s="32">
        <f t="shared" si="125"/>
        <v>285</v>
      </c>
      <c r="AP303" s="33"/>
      <c r="AQ303" s="33"/>
      <c r="AR303" s="33"/>
      <c r="AS303" s="33"/>
      <c r="AT303" s="33"/>
      <c r="AU303" s="33"/>
      <c r="AV303" s="33"/>
      <c r="AW303" s="32">
        <f t="shared" si="128"/>
        <v>285</v>
      </c>
      <c r="AX303" s="33">
        <v>285</v>
      </c>
      <c r="AY303" s="33">
        <f t="shared" si="126"/>
        <v>0</v>
      </c>
      <c r="BB303" s="27" t="str">
        <f t="shared" si="120"/>
        <v/>
      </c>
    </row>
    <row r="304" spans="1:54">
      <c r="A304" s="31">
        <v>302</v>
      </c>
      <c r="B304" s="9" t="s">
        <v>623</v>
      </c>
      <c r="C304" s="6" t="s">
        <v>23</v>
      </c>
      <c r="D304" s="10">
        <v>50</v>
      </c>
      <c r="E304" s="14" t="s">
        <v>895</v>
      </c>
      <c r="F304" s="10">
        <v>50</v>
      </c>
      <c r="G304" s="32">
        <v>150</v>
      </c>
      <c r="H304" s="32">
        <f t="shared" si="136"/>
        <v>150</v>
      </c>
      <c r="I304" s="33"/>
      <c r="J304" s="33"/>
      <c r="K304" s="33"/>
      <c r="L304" s="33"/>
      <c r="M304" s="33"/>
      <c r="N304" s="33"/>
      <c r="O304" s="33"/>
      <c r="P304" s="32">
        <f t="shared" si="129"/>
        <v>150</v>
      </c>
      <c r="Q304" s="33">
        <v>450</v>
      </c>
      <c r="R304" s="32">
        <f t="shared" si="131"/>
        <v>-150</v>
      </c>
      <c r="S304" s="32">
        <f t="shared" si="137"/>
        <v>150</v>
      </c>
      <c r="T304" s="33"/>
      <c r="U304" s="33"/>
      <c r="V304" s="33"/>
      <c r="W304" s="33"/>
      <c r="X304" s="33"/>
      <c r="Y304" s="33"/>
      <c r="Z304" s="33"/>
      <c r="AA304" s="32">
        <f t="shared" si="130"/>
        <v>150</v>
      </c>
      <c r="AB304" s="33">
        <v>300</v>
      </c>
      <c r="AC304" s="32">
        <f t="shared" si="135"/>
        <v>-300</v>
      </c>
      <c r="AD304" s="32">
        <f t="shared" si="132"/>
        <v>150</v>
      </c>
      <c r="AE304" s="33"/>
      <c r="AF304" s="33"/>
      <c r="AG304" s="33"/>
      <c r="AH304" s="33"/>
      <c r="AI304" s="33"/>
      <c r="AJ304" s="33"/>
      <c r="AK304" s="33"/>
      <c r="AL304" s="32">
        <f t="shared" si="127"/>
        <v>150</v>
      </c>
      <c r="AM304" s="33"/>
      <c r="AN304" s="32">
        <f t="shared" si="124"/>
        <v>-150</v>
      </c>
      <c r="AO304" s="32">
        <f t="shared" si="125"/>
        <v>150</v>
      </c>
      <c r="AP304" s="33"/>
      <c r="AQ304" s="33"/>
      <c r="AR304" s="33"/>
      <c r="AS304" s="33"/>
      <c r="AT304" s="33"/>
      <c r="AU304" s="33"/>
      <c r="AV304" s="33"/>
      <c r="AW304" s="32">
        <f t="shared" si="128"/>
        <v>150</v>
      </c>
      <c r="AX304" s="33">
        <v>150</v>
      </c>
      <c r="AY304" s="33">
        <f t="shared" si="126"/>
        <v>-150</v>
      </c>
      <c r="BB304" s="27" t="str">
        <f t="shared" si="120"/>
        <v/>
      </c>
    </row>
    <row r="305" spans="1:54">
      <c r="A305" s="31">
        <v>303</v>
      </c>
      <c r="B305" s="9" t="s">
        <v>625</v>
      </c>
      <c r="C305" s="6" t="s">
        <v>23</v>
      </c>
      <c r="D305" s="10">
        <v>70</v>
      </c>
      <c r="E305" s="14" t="s">
        <v>627</v>
      </c>
      <c r="F305" s="10">
        <v>100</v>
      </c>
      <c r="G305" s="32">
        <v>-50</v>
      </c>
      <c r="H305" s="32">
        <f t="shared" si="136"/>
        <v>300</v>
      </c>
      <c r="I305" s="33"/>
      <c r="J305" s="33"/>
      <c r="K305" s="33"/>
      <c r="L305" s="33"/>
      <c r="M305" s="33">
        <v>150</v>
      </c>
      <c r="N305" s="33"/>
      <c r="O305" s="33"/>
      <c r="P305" s="32">
        <f t="shared" si="129"/>
        <v>450</v>
      </c>
      <c r="Q305" s="33">
        <v>450</v>
      </c>
      <c r="R305" s="32">
        <f t="shared" si="131"/>
        <v>-50</v>
      </c>
      <c r="S305" s="32">
        <f t="shared" si="137"/>
        <v>300</v>
      </c>
      <c r="T305" s="33"/>
      <c r="U305" s="33">
        <v>50</v>
      </c>
      <c r="V305" s="33"/>
      <c r="W305" s="33"/>
      <c r="X305" s="33">
        <v>300</v>
      </c>
      <c r="Y305" s="33"/>
      <c r="Z305" s="33"/>
      <c r="AA305" s="32">
        <f t="shared" si="130"/>
        <v>650</v>
      </c>
      <c r="AB305" s="33">
        <v>650</v>
      </c>
      <c r="AC305" s="32">
        <f t="shared" si="135"/>
        <v>-50</v>
      </c>
      <c r="AD305" s="32">
        <f t="shared" si="132"/>
        <v>300</v>
      </c>
      <c r="AE305" s="33"/>
      <c r="AF305" s="33"/>
      <c r="AG305" s="33"/>
      <c r="AH305" s="33"/>
      <c r="AI305" s="33"/>
      <c r="AJ305" s="33"/>
      <c r="AK305" s="33"/>
      <c r="AL305" s="32">
        <f t="shared" si="127"/>
        <v>300</v>
      </c>
      <c r="AM305" s="33">
        <v>300</v>
      </c>
      <c r="AN305" s="32">
        <f t="shared" si="124"/>
        <v>-50</v>
      </c>
      <c r="AO305" s="32">
        <f t="shared" si="125"/>
        <v>300</v>
      </c>
      <c r="AP305" s="33">
        <v>50</v>
      </c>
      <c r="AQ305" s="33">
        <v>50</v>
      </c>
      <c r="AR305" s="33"/>
      <c r="AS305" s="33"/>
      <c r="AT305" s="33"/>
      <c r="AU305" s="33"/>
      <c r="AV305" s="33"/>
      <c r="AW305" s="32">
        <f t="shared" si="128"/>
        <v>400</v>
      </c>
      <c r="AX305" s="33">
        <v>350</v>
      </c>
      <c r="AY305" s="33">
        <f t="shared" si="126"/>
        <v>0</v>
      </c>
      <c r="BB305" s="27" t="str">
        <f t="shared" si="120"/>
        <v/>
      </c>
    </row>
    <row r="306" spans="1:54">
      <c r="A306" s="31">
        <v>304</v>
      </c>
      <c r="B306" s="11" t="s">
        <v>628</v>
      </c>
      <c r="C306" s="34" t="s">
        <v>30</v>
      </c>
      <c r="D306" s="12"/>
      <c r="E306" s="35"/>
      <c r="F306" s="12"/>
      <c r="G306" s="36">
        <v>1350</v>
      </c>
      <c r="H306" s="36">
        <f t="shared" si="136"/>
        <v>0</v>
      </c>
      <c r="I306" s="37"/>
      <c r="J306" s="37"/>
      <c r="K306" s="37"/>
      <c r="L306" s="37"/>
      <c r="M306" s="37"/>
      <c r="N306" s="37"/>
      <c r="O306" s="37"/>
      <c r="P306" s="36">
        <f t="shared" si="129"/>
        <v>0</v>
      </c>
      <c r="Q306" s="37"/>
      <c r="R306" s="36">
        <f t="shared" si="131"/>
        <v>1350</v>
      </c>
      <c r="S306" s="36">
        <f t="shared" si="137"/>
        <v>0</v>
      </c>
      <c r="T306" s="37"/>
      <c r="U306" s="37"/>
      <c r="V306" s="37"/>
      <c r="W306" s="37"/>
      <c r="X306" s="37"/>
      <c r="Y306" s="37"/>
      <c r="Z306" s="37"/>
      <c r="AA306" s="36">
        <f t="shared" si="130"/>
        <v>0</v>
      </c>
      <c r="AB306" s="37"/>
      <c r="AC306" s="36">
        <f t="shared" si="135"/>
        <v>1350</v>
      </c>
      <c r="AD306" s="36">
        <f t="shared" si="132"/>
        <v>0</v>
      </c>
      <c r="AE306" s="37"/>
      <c r="AF306" s="37"/>
      <c r="AG306" s="37"/>
      <c r="AH306" s="37"/>
      <c r="AI306" s="37"/>
      <c r="AJ306" s="37"/>
      <c r="AK306" s="37"/>
      <c r="AL306" s="36">
        <f t="shared" si="127"/>
        <v>0</v>
      </c>
      <c r="AM306" s="37"/>
      <c r="AN306" s="36">
        <f t="shared" si="124"/>
        <v>1350</v>
      </c>
      <c r="AO306" s="36">
        <f t="shared" si="125"/>
        <v>0</v>
      </c>
      <c r="AP306" s="37"/>
      <c r="AQ306" s="37"/>
      <c r="AR306" s="37"/>
      <c r="AS306" s="37"/>
      <c r="AT306" s="37"/>
      <c r="AU306" s="37"/>
      <c r="AV306" s="37"/>
      <c r="AW306" s="36">
        <f t="shared" si="128"/>
        <v>0</v>
      </c>
      <c r="AX306" s="37"/>
      <c r="AY306" s="37">
        <f t="shared" si="126"/>
        <v>1350</v>
      </c>
      <c r="BB306" s="27" t="str">
        <f t="shared" si="120"/>
        <v>долги</v>
      </c>
    </row>
    <row r="307" spans="1:54">
      <c r="A307" s="31">
        <v>305</v>
      </c>
      <c r="B307" s="5" t="s">
        <v>629</v>
      </c>
      <c r="C307" s="6" t="s">
        <v>10</v>
      </c>
      <c r="D307" s="7">
        <v>130</v>
      </c>
      <c r="E307" s="14" t="s">
        <v>631</v>
      </c>
      <c r="F307" s="7">
        <v>150</v>
      </c>
      <c r="G307" s="32">
        <v>0</v>
      </c>
      <c r="H307" s="32">
        <f t="shared" si="136"/>
        <v>450</v>
      </c>
      <c r="I307" s="33"/>
      <c r="J307" s="33"/>
      <c r="K307" s="33"/>
      <c r="L307" s="33"/>
      <c r="M307" s="33"/>
      <c r="N307" s="33"/>
      <c r="O307" s="33"/>
      <c r="P307" s="32">
        <f t="shared" si="129"/>
        <v>450</v>
      </c>
      <c r="Q307" s="33">
        <v>450</v>
      </c>
      <c r="R307" s="32">
        <f t="shared" si="131"/>
        <v>0</v>
      </c>
      <c r="S307" s="32">
        <f t="shared" si="137"/>
        <v>450</v>
      </c>
      <c r="T307" s="33">
        <v>50</v>
      </c>
      <c r="U307" s="33"/>
      <c r="V307" s="33"/>
      <c r="W307" s="33"/>
      <c r="X307" s="33"/>
      <c r="Y307" s="33"/>
      <c r="Z307" s="33"/>
      <c r="AA307" s="32">
        <f t="shared" si="130"/>
        <v>500</v>
      </c>
      <c r="AB307" s="33">
        <v>500</v>
      </c>
      <c r="AC307" s="32">
        <f t="shared" si="135"/>
        <v>0</v>
      </c>
      <c r="AD307" s="32">
        <f t="shared" si="132"/>
        <v>450</v>
      </c>
      <c r="AE307" s="33"/>
      <c r="AF307" s="33"/>
      <c r="AG307" s="33"/>
      <c r="AH307" s="33"/>
      <c r="AI307" s="33"/>
      <c r="AJ307" s="33"/>
      <c r="AK307" s="33"/>
      <c r="AL307" s="32">
        <f t="shared" si="127"/>
        <v>450</v>
      </c>
      <c r="AM307" s="33">
        <v>450</v>
      </c>
      <c r="AN307" s="32">
        <f t="shared" si="124"/>
        <v>0</v>
      </c>
      <c r="AO307" s="32">
        <f t="shared" si="125"/>
        <v>450</v>
      </c>
      <c r="AP307" s="33"/>
      <c r="AQ307" s="33"/>
      <c r="AR307" s="33"/>
      <c r="AS307" s="33"/>
      <c r="AT307" s="33"/>
      <c r="AU307" s="33"/>
      <c r="AV307" s="33"/>
      <c r="AW307" s="32">
        <f t="shared" si="128"/>
        <v>450</v>
      </c>
      <c r="AX307" s="33">
        <v>2250</v>
      </c>
      <c r="AY307" s="33">
        <f t="shared" si="126"/>
        <v>-1800</v>
      </c>
      <c r="BB307" s="27" t="str">
        <f t="shared" si="120"/>
        <v/>
      </c>
    </row>
    <row r="308" spans="1:54">
      <c r="A308" s="31">
        <v>306</v>
      </c>
      <c r="B308" s="9" t="s">
        <v>632</v>
      </c>
      <c r="C308" s="6" t="s">
        <v>23</v>
      </c>
      <c r="D308" s="10">
        <v>25</v>
      </c>
      <c r="E308" s="14" t="s">
        <v>12</v>
      </c>
      <c r="F308" s="10">
        <v>25</v>
      </c>
      <c r="G308" s="32">
        <v>0</v>
      </c>
      <c r="H308" s="32">
        <f t="shared" si="136"/>
        <v>75</v>
      </c>
      <c r="I308" s="33"/>
      <c r="J308" s="33"/>
      <c r="K308" s="33"/>
      <c r="L308" s="33"/>
      <c r="M308" s="33"/>
      <c r="N308" s="33"/>
      <c r="O308" s="33"/>
      <c r="P308" s="32">
        <f t="shared" si="129"/>
        <v>75</v>
      </c>
      <c r="Q308" s="33"/>
      <c r="R308" s="32">
        <f t="shared" si="131"/>
        <v>75</v>
      </c>
      <c r="S308" s="32">
        <f t="shared" si="137"/>
        <v>75</v>
      </c>
      <c r="T308" s="33"/>
      <c r="U308" s="33"/>
      <c r="V308" s="33"/>
      <c r="W308" s="33"/>
      <c r="X308" s="33"/>
      <c r="Y308" s="33"/>
      <c r="Z308" s="33"/>
      <c r="AA308" s="32">
        <f t="shared" si="130"/>
        <v>75</v>
      </c>
      <c r="AB308" s="33"/>
      <c r="AC308" s="32">
        <f t="shared" si="135"/>
        <v>150</v>
      </c>
      <c r="AD308" s="32">
        <f t="shared" si="132"/>
        <v>75</v>
      </c>
      <c r="AE308" s="33"/>
      <c r="AF308" s="33"/>
      <c r="AG308" s="33"/>
      <c r="AH308" s="33"/>
      <c r="AI308" s="33"/>
      <c r="AJ308" s="33"/>
      <c r="AK308" s="33"/>
      <c r="AL308" s="32">
        <f t="shared" si="127"/>
        <v>75</v>
      </c>
      <c r="AM308" s="33"/>
      <c r="AN308" s="32">
        <f t="shared" si="124"/>
        <v>225</v>
      </c>
      <c r="AO308" s="32">
        <f t="shared" si="125"/>
        <v>75</v>
      </c>
      <c r="AP308" s="33"/>
      <c r="AQ308" s="33"/>
      <c r="AR308" s="33"/>
      <c r="AS308" s="33"/>
      <c r="AT308" s="33"/>
      <c r="AU308" s="33"/>
      <c r="AV308" s="33"/>
      <c r="AW308" s="32">
        <f t="shared" si="128"/>
        <v>75</v>
      </c>
      <c r="AX308" s="33"/>
      <c r="AY308" s="33">
        <f t="shared" si="126"/>
        <v>300</v>
      </c>
      <c r="BB308" s="27" t="str">
        <f t="shared" si="120"/>
        <v>долги</v>
      </c>
    </row>
    <row r="309" spans="1:54">
      <c r="A309" s="31">
        <v>307</v>
      </c>
      <c r="B309" s="9" t="s">
        <v>633</v>
      </c>
      <c r="C309" s="6" t="s">
        <v>14</v>
      </c>
      <c r="D309" s="21"/>
      <c r="E309" s="14" t="s">
        <v>634</v>
      </c>
      <c r="F309" s="10">
        <v>70</v>
      </c>
      <c r="G309" s="32">
        <v>0</v>
      </c>
      <c r="H309" s="32">
        <f>F309*2</f>
        <v>140</v>
      </c>
      <c r="I309" s="33"/>
      <c r="J309" s="33"/>
      <c r="K309" s="33"/>
      <c r="L309" s="33"/>
      <c r="M309" s="33"/>
      <c r="N309" s="33"/>
      <c r="O309" s="33"/>
      <c r="P309" s="32">
        <f t="shared" si="129"/>
        <v>140</v>
      </c>
      <c r="Q309" s="33">
        <v>140</v>
      </c>
      <c r="R309" s="32">
        <f t="shared" si="131"/>
        <v>0</v>
      </c>
      <c r="S309" s="32">
        <f t="shared" si="137"/>
        <v>210</v>
      </c>
      <c r="T309" s="33"/>
      <c r="U309" s="33"/>
      <c r="V309" s="33"/>
      <c r="W309" s="33"/>
      <c r="X309" s="33"/>
      <c r="Y309" s="33"/>
      <c r="Z309" s="33"/>
      <c r="AA309" s="32">
        <f t="shared" si="130"/>
        <v>210</v>
      </c>
      <c r="AB309" s="33"/>
      <c r="AC309" s="32">
        <f t="shared" si="135"/>
        <v>210</v>
      </c>
      <c r="AD309" s="32">
        <f t="shared" si="132"/>
        <v>210</v>
      </c>
      <c r="AE309" s="33"/>
      <c r="AF309" s="33"/>
      <c r="AG309" s="33"/>
      <c r="AH309" s="33"/>
      <c r="AI309" s="33"/>
      <c r="AJ309" s="33"/>
      <c r="AK309" s="33"/>
      <c r="AL309" s="32">
        <f t="shared" si="127"/>
        <v>210</v>
      </c>
      <c r="AM309" s="33"/>
      <c r="AN309" s="32">
        <f t="shared" si="124"/>
        <v>420</v>
      </c>
      <c r="AO309" s="32">
        <f t="shared" si="125"/>
        <v>210</v>
      </c>
      <c r="AP309" s="33"/>
      <c r="AQ309" s="33"/>
      <c r="AR309" s="33"/>
      <c r="AS309" s="33"/>
      <c r="AT309" s="33"/>
      <c r="AU309" s="33"/>
      <c r="AV309" s="33"/>
      <c r="AW309" s="32">
        <f t="shared" si="128"/>
        <v>210</v>
      </c>
      <c r="AX309" s="33">
        <v>630</v>
      </c>
      <c r="AY309" s="33">
        <f t="shared" si="126"/>
        <v>0</v>
      </c>
      <c r="BB309" s="27" t="str">
        <f t="shared" si="120"/>
        <v/>
      </c>
    </row>
    <row r="310" spans="1:54">
      <c r="A310" s="31">
        <v>308</v>
      </c>
      <c r="B310" s="5" t="s">
        <v>964</v>
      </c>
      <c r="C310" s="6" t="s">
        <v>23</v>
      </c>
      <c r="D310" s="10"/>
      <c r="E310" s="14" t="s">
        <v>965</v>
      </c>
      <c r="F310" s="10">
        <v>50</v>
      </c>
      <c r="G310" s="32"/>
      <c r="H310" s="32"/>
      <c r="I310" s="33"/>
      <c r="J310" s="33"/>
      <c r="K310" s="33"/>
      <c r="L310" s="33"/>
      <c r="M310" s="33"/>
      <c r="N310" s="33"/>
      <c r="O310" s="33"/>
      <c r="P310" s="32"/>
      <c r="Q310" s="33"/>
      <c r="R310" s="32"/>
      <c r="S310" s="32"/>
      <c r="T310" s="33"/>
      <c r="U310" s="33"/>
      <c r="V310" s="33"/>
      <c r="W310" s="33"/>
      <c r="X310" s="33"/>
      <c r="Y310" s="33"/>
      <c r="Z310" s="33"/>
      <c r="AA310" s="32"/>
      <c r="AB310" s="33"/>
      <c r="AC310" s="32"/>
      <c r="AD310" s="32"/>
      <c r="AE310" s="33"/>
      <c r="AF310" s="33"/>
      <c r="AG310" s="33"/>
      <c r="AH310" s="33"/>
      <c r="AI310" s="33"/>
      <c r="AJ310" s="33"/>
      <c r="AK310" s="33"/>
      <c r="AL310" s="32">
        <f t="shared" si="127"/>
        <v>0</v>
      </c>
      <c r="AM310" s="33"/>
      <c r="AN310" s="32">
        <f t="shared" si="124"/>
        <v>0</v>
      </c>
      <c r="AO310" s="32">
        <f t="shared" si="125"/>
        <v>150</v>
      </c>
      <c r="AP310" s="33"/>
      <c r="AQ310" s="33"/>
      <c r="AR310" s="33"/>
      <c r="AS310" s="33"/>
      <c r="AT310" s="33"/>
      <c r="AU310" s="33"/>
      <c r="AV310" s="33">
        <v>86</v>
      </c>
      <c r="AW310" s="32">
        <f t="shared" si="128"/>
        <v>236</v>
      </c>
      <c r="AX310" s="33"/>
      <c r="AY310" s="33">
        <f t="shared" si="126"/>
        <v>236</v>
      </c>
      <c r="BB310" s="27" t="str">
        <f t="shared" si="120"/>
        <v>долги</v>
      </c>
    </row>
    <row r="311" spans="1:54">
      <c r="A311" s="31">
        <v>309</v>
      </c>
      <c r="B311" s="9" t="s">
        <v>635</v>
      </c>
      <c r="C311" s="6" t="s">
        <v>23</v>
      </c>
      <c r="D311" s="10">
        <v>70</v>
      </c>
      <c r="E311" s="14" t="s">
        <v>12</v>
      </c>
      <c r="F311" s="10">
        <v>70</v>
      </c>
      <c r="G311" s="32">
        <v>0</v>
      </c>
      <c r="H311" s="32">
        <f t="shared" ref="H311:H323" si="138">F311*3</f>
        <v>210</v>
      </c>
      <c r="I311" s="33"/>
      <c r="J311" s="33"/>
      <c r="K311" s="33"/>
      <c r="L311" s="33"/>
      <c r="M311" s="33"/>
      <c r="N311" s="33"/>
      <c r="O311" s="33"/>
      <c r="P311" s="32">
        <f t="shared" ref="P311:P323" si="139">SUM(H311:O311)</f>
        <v>210</v>
      </c>
      <c r="Q311" s="33"/>
      <c r="R311" s="32">
        <f t="shared" ref="R311:R323" si="140">G311+P311-Q311</f>
        <v>210</v>
      </c>
      <c r="S311" s="32">
        <f t="shared" ref="S311:S323" si="141">F311*3</f>
        <v>210</v>
      </c>
      <c r="T311" s="33"/>
      <c r="U311" s="33"/>
      <c r="V311" s="33"/>
      <c r="W311" s="33"/>
      <c r="X311" s="33"/>
      <c r="Y311" s="33"/>
      <c r="Z311" s="33"/>
      <c r="AA311" s="32">
        <f t="shared" ref="AA311:AA323" si="142">SUM(S311:Z311)</f>
        <v>210</v>
      </c>
      <c r="AB311" s="33"/>
      <c r="AC311" s="32">
        <f t="shared" ref="AC311:AC323" si="143">R311+AA311-AB311</f>
        <v>420</v>
      </c>
      <c r="AD311" s="32">
        <f t="shared" ref="AD311:AD323" si="144">$F311*3</f>
        <v>210</v>
      </c>
      <c r="AE311" s="33"/>
      <c r="AF311" s="33"/>
      <c r="AG311" s="33"/>
      <c r="AH311" s="33"/>
      <c r="AI311" s="33"/>
      <c r="AJ311" s="33"/>
      <c r="AK311" s="33"/>
      <c r="AL311" s="32">
        <f t="shared" si="127"/>
        <v>210</v>
      </c>
      <c r="AM311" s="33">
        <v>840</v>
      </c>
      <c r="AN311" s="32">
        <f t="shared" si="124"/>
        <v>-210</v>
      </c>
      <c r="AO311" s="32">
        <f t="shared" si="125"/>
        <v>210</v>
      </c>
      <c r="AP311" s="33"/>
      <c r="AQ311" s="33"/>
      <c r="AR311" s="33"/>
      <c r="AS311" s="33"/>
      <c r="AT311" s="33"/>
      <c r="AU311" s="33"/>
      <c r="AV311" s="33"/>
      <c r="AW311" s="32">
        <f t="shared" si="128"/>
        <v>210</v>
      </c>
      <c r="AX311" s="33"/>
      <c r="AY311" s="33">
        <f t="shared" si="126"/>
        <v>0</v>
      </c>
      <c r="BB311" s="27" t="str">
        <f t="shared" si="120"/>
        <v/>
      </c>
    </row>
    <row r="312" spans="1:54">
      <c r="A312" s="31">
        <v>310</v>
      </c>
      <c r="B312" s="9" t="s">
        <v>637</v>
      </c>
      <c r="C312" s="6" t="s">
        <v>23</v>
      </c>
      <c r="D312" s="10">
        <v>230</v>
      </c>
      <c r="E312" s="14" t="s">
        <v>12</v>
      </c>
      <c r="F312" s="10">
        <v>230</v>
      </c>
      <c r="G312" s="32">
        <v>0</v>
      </c>
      <c r="H312" s="32">
        <f t="shared" si="138"/>
        <v>690</v>
      </c>
      <c r="I312" s="33"/>
      <c r="J312" s="33"/>
      <c r="K312" s="33"/>
      <c r="L312" s="33"/>
      <c r="M312" s="33"/>
      <c r="N312" s="33"/>
      <c r="O312" s="33"/>
      <c r="P312" s="32">
        <f t="shared" si="139"/>
        <v>690</v>
      </c>
      <c r="Q312" s="33"/>
      <c r="R312" s="32">
        <f t="shared" si="140"/>
        <v>690</v>
      </c>
      <c r="S312" s="32">
        <f t="shared" si="141"/>
        <v>690</v>
      </c>
      <c r="T312" s="33"/>
      <c r="U312" s="33"/>
      <c r="V312" s="33"/>
      <c r="W312" s="33"/>
      <c r="X312" s="33"/>
      <c r="Y312" s="33"/>
      <c r="Z312" s="33"/>
      <c r="AA312" s="32">
        <f t="shared" si="142"/>
        <v>690</v>
      </c>
      <c r="AB312" s="33"/>
      <c r="AC312" s="32">
        <f t="shared" si="143"/>
        <v>1380</v>
      </c>
      <c r="AD312" s="32">
        <f t="shared" si="144"/>
        <v>690</v>
      </c>
      <c r="AE312" s="33"/>
      <c r="AF312" s="33"/>
      <c r="AG312" s="33"/>
      <c r="AH312" s="33"/>
      <c r="AI312" s="33"/>
      <c r="AJ312" s="33"/>
      <c r="AK312" s="33"/>
      <c r="AL312" s="32">
        <f t="shared" ref="AL312:AL343" si="145">SUM(AD312:AK312)</f>
        <v>690</v>
      </c>
      <c r="AM312" s="33"/>
      <c r="AN312" s="32">
        <f t="shared" si="124"/>
        <v>2070</v>
      </c>
      <c r="AO312" s="32">
        <f t="shared" si="125"/>
        <v>690</v>
      </c>
      <c r="AP312" s="33"/>
      <c r="AQ312" s="33"/>
      <c r="AR312" s="33"/>
      <c r="AS312" s="33"/>
      <c r="AT312" s="33"/>
      <c r="AU312" s="33"/>
      <c r="AV312" s="33"/>
      <c r="AW312" s="32">
        <f t="shared" ref="AW312:AW343" si="146">SUM(AO312:AV312)</f>
        <v>690</v>
      </c>
      <c r="AX312" s="33"/>
      <c r="AY312" s="33">
        <f t="shared" si="126"/>
        <v>2760</v>
      </c>
      <c r="BB312" s="27" t="str">
        <f t="shared" si="120"/>
        <v>долги</v>
      </c>
    </row>
    <row r="313" spans="1:54">
      <c r="A313" s="31">
        <v>311</v>
      </c>
      <c r="B313" s="9" t="s">
        <v>639</v>
      </c>
      <c r="C313" s="6" t="s">
        <v>14</v>
      </c>
      <c r="D313" s="10">
        <v>95</v>
      </c>
      <c r="E313" s="14" t="s">
        <v>641</v>
      </c>
      <c r="F313" s="10">
        <v>115</v>
      </c>
      <c r="G313" s="32">
        <v>570</v>
      </c>
      <c r="H313" s="32">
        <f t="shared" si="138"/>
        <v>345</v>
      </c>
      <c r="I313" s="33"/>
      <c r="J313" s="33"/>
      <c r="K313" s="33"/>
      <c r="L313" s="33"/>
      <c r="M313" s="33"/>
      <c r="N313" s="33"/>
      <c r="O313" s="33"/>
      <c r="P313" s="32">
        <f t="shared" si="139"/>
        <v>345</v>
      </c>
      <c r="Q313" s="33">
        <v>915</v>
      </c>
      <c r="R313" s="32">
        <f t="shared" si="140"/>
        <v>0</v>
      </c>
      <c r="S313" s="32">
        <f t="shared" si="141"/>
        <v>345</v>
      </c>
      <c r="T313" s="33"/>
      <c r="U313" s="33"/>
      <c r="V313" s="33"/>
      <c r="W313" s="33"/>
      <c r="X313" s="33"/>
      <c r="Y313" s="33"/>
      <c r="Z313" s="33"/>
      <c r="AA313" s="32">
        <f t="shared" si="142"/>
        <v>345</v>
      </c>
      <c r="AB313" s="33">
        <v>345</v>
      </c>
      <c r="AC313" s="32">
        <f t="shared" si="143"/>
        <v>0</v>
      </c>
      <c r="AD313" s="32">
        <f t="shared" si="144"/>
        <v>345</v>
      </c>
      <c r="AE313" s="33"/>
      <c r="AF313" s="33"/>
      <c r="AG313" s="33"/>
      <c r="AH313" s="33"/>
      <c r="AI313" s="33"/>
      <c r="AJ313" s="33"/>
      <c r="AK313" s="33"/>
      <c r="AL313" s="32">
        <f t="shared" si="145"/>
        <v>345</v>
      </c>
      <c r="AM313" s="33">
        <v>345</v>
      </c>
      <c r="AN313" s="32">
        <f t="shared" si="124"/>
        <v>0</v>
      </c>
      <c r="AO313" s="32">
        <f t="shared" si="125"/>
        <v>345</v>
      </c>
      <c r="AP313" s="33"/>
      <c r="AQ313" s="33"/>
      <c r="AR313" s="33"/>
      <c r="AS313" s="33"/>
      <c r="AT313" s="33"/>
      <c r="AU313" s="33"/>
      <c r="AV313" s="33"/>
      <c r="AW313" s="32">
        <f t="shared" si="146"/>
        <v>345</v>
      </c>
      <c r="AX313" s="33"/>
      <c r="AY313" s="33">
        <f t="shared" si="126"/>
        <v>345</v>
      </c>
      <c r="BB313" s="27" t="str">
        <f t="shared" si="120"/>
        <v>долги</v>
      </c>
    </row>
    <row r="314" spans="1:54">
      <c r="A314" s="31">
        <v>312</v>
      </c>
      <c r="B314" s="5" t="s">
        <v>642</v>
      </c>
      <c r="C314" s="6" t="s">
        <v>14</v>
      </c>
      <c r="D314" s="7">
        <v>50</v>
      </c>
      <c r="E314" s="14" t="s">
        <v>12</v>
      </c>
      <c r="F314" s="7">
        <v>50</v>
      </c>
      <c r="G314" s="32">
        <v>0</v>
      </c>
      <c r="H314" s="32">
        <f t="shared" si="138"/>
        <v>150</v>
      </c>
      <c r="I314" s="33"/>
      <c r="J314" s="33"/>
      <c r="K314" s="33"/>
      <c r="L314" s="33"/>
      <c r="M314" s="33"/>
      <c r="N314" s="33"/>
      <c r="O314" s="33"/>
      <c r="P314" s="32">
        <f t="shared" si="139"/>
        <v>150</v>
      </c>
      <c r="Q314" s="33">
        <v>150</v>
      </c>
      <c r="R314" s="32">
        <f t="shared" si="140"/>
        <v>0</v>
      </c>
      <c r="S314" s="32">
        <f t="shared" si="141"/>
        <v>150</v>
      </c>
      <c r="T314" s="33"/>
      <c r="U314" s="33"/>
      <c r="V314" s="33"/>
      <c r="W314" s="33"/>
      <c r="X314" s="33"/>
      <c r="Y314" s="33"/>
      <c r="Z314" s="33"/>
      <c r="AA314" s="32">
        <f t="shared" si="142"/>
        <v>150</v>
      </c>
      <c r="AB314" s="33">
        <v>150</v>
      </c>
      <c r="AC314" s="32">
        <f t="shared" si="143"/>
        <v>0</v>
      </c>
      <c r="AD314" s="32">
        <f t="shared" si="144"/>
        <v>150</v>
      </c>
      <c r="AE314" s="33"/>
      <c r="AF314" s="33"/>
      <c r="AG314" s="33"/>
      <c r="AH314" s="33"/>
      <c r="AI314" s="33"/>
      <c r="AJ314" s="33"/>
      <c r="AK314" s="33"/>
      <c r="AL314" s="32">
        <f t="shared" si="145"/>
        <v>150</v>
      </c>
      <c r="AM314" s="33">
        <v>150</v>
      </c>
      <c r="AN314" s="32">
        <f t="shared" si="124"/>
        <v>0</v>
      </c>
      <c r="AO314" s="32">
        <f t="shared" si="125"/>
        <v>150</v>
      </c>
      <c r="AP314" s="33"/>
      <c r="AQ314" s="33"/>
      <c r="AR314" s="33"/>
      <c r="AS314" s="33"/>
      <c r="AT314" s="33"/>
      <c r="AU314" s="33"/>
      <c r="AV314" s="33"/>
      <c r="AW314" s="32">
        <f t="shared" si="146"/>
        <v>150</v>
      </c>
      <c r="AX314" s="33">
        <v>300</v>
      </c>
      <c r="AY314" s="33">
        <f t="shared" si="126"/>
        <v>-150</v>
      </c>
      <c r="BB314" s="27" t="str">
        <f t="shared" si="120"/>
        <v/>
      </c>
    </row>
    <row r="315" spans="1:54">
      <c r="A315" s="31">
        <v>313</v>
      </c>
      <c r="B315" s="9" t="s">
        <v>644</v>
      </c>
      <c r="C315" s="6" t="s">
        <v>23</v>
      </c>
      <c r="D315" s="10">
        <v>50</v>
      </c>
      <c r="E315" s="14" t="s">
        <v>646</v>
      </c>
      <c r="F315" s="10">
        <v>80</v>
      </c>
      <c r="G315" s="32">
        <v>0</v>
      </c>
      <c r="H315" s="32">
        <f t="shared" si="138"/>
        <v>240</v>
      </c>
      <c r="I315" s="33"/>
      <c r="J315" s="33"/>
      <c r="K315" s="33"/>
      <c r="L315" s="33"/>
      <c r="M315" s="33">
        <v>150</v>
      </c>
      <c r="N315" s="33"/>
      <c r="O315" s="33"/>
      <c r="P315" s="32">
        <f t="shared" si="139"/>
        <v>390</v>
      </c>
      <c r="Q315" s="33">
        <v>390</v>
      </c>
      <c r="R315" s="32">
        <f t="shared" si="140"/>
        <v>0</v>
      </c>
      <c r="S315" s="32">
        <f t="shared" si="141"/>
        <v>240</v>
      </c>
      <c r="T315" s="33"/>
      <c r="U315" s="33"/>
      <c r="V315" s="33"/>
      <c r="W315" s="33"/>
      <c r="X315" s="33"/>
      <c r="Y315" s="33"/>
      <c r="Z315" s="33"/>
      <c r="AA315" s="32">
        <f t="shared" si="142"/>
        <v>240</v>
      </c>
      <c r="AB315" s="33">
        <v>240</v>
      </c>
      <c r="AC315" s="32">
        <f t="shared" si="143"/>
        <v>0</v>
      </c>
      <c r="AD315" s="32">
        <f t="shared" si="144"/>
        <v>240</v>
      </c>
      <c r="AE315" s="33"/>
      <c r="AF315" s="33"/>
      <c r="AG315" s="33"/>
      <c r="AH315" s="33"/>
      <c r="AI315" s="33"/>
      <c r="AJ315" s="33"/>
      <c r="AK315" s="33"/>
      <c r="AL315" s="32">
        <f t="shared" si="145"/>
        <v>240</v>
      </c>
      <c r="AM315" s="33">
        <v>240</v>
      </c>
      <c r="AN315" s="32">
        <f t="shared" si="124"/>
        <v>0</v>
      </c>
      <c r="AO315" s="32">
        <f t="shared" si="125"/>
        <v>240</v>
      </c>
      <c r="AP315" s="33"/>
      <c r="AQ315" s="33"/>
      <c r="AR315" s="33"/>
      <c r="AS315" s="33"/>
      <c r="AT315" s="33"/>
      <c r="AU315" s="33"/>
      <c r="AV315" s="33"/>
      <c r="AW315" s="32">
        <f t="shared" si="146"/>
        <v>240</v>
      </c>
      <c r="AX315" s="33">
        <v>240</v>
      </c>
      <c r="AY315" s="33">
        <f t="shared" si="126"/>
        <v>0</v>
      </c>
      <c r="BB315" s="27" t="str">
        <f t="shared" si="120"/>
        <v/>
      </c>
    </row>
    <row r="316" spans="1:54">
      <c r="A316" s="31">
        <v>314</v>
      </c>
      <c r="B316" s="9" t="s">
        <v>647</v>
      </c>
      <c r="C316" s="6" t="s">
        <v>23</v>
      </c>
      <c r="D316" s="10">
        <v>70</v>
      </c>
      <c r="E316" s="14" t="s">
        <v>649</v>
      </c>
      <c r="F316" s="10">
        <v>90</v>
      </c>
      <c r="G316" s="32">
        <v>0</v>
      </c>
      <c r="H316" s="32">
        <f t="shared" si="138"/>
        <v>270</v>
      </c>
      <c r="I316" s="33"/>
      <c r="J316" s="33"/>
      <c r="K316" s="33"/>
      <c r="L316" s="33"/>
      <c r="M316" s="33">
        <v>150</v>
      </c>
      <c r="N316" s="33"/>
      <c r="O316" s="33"/>
      <c r="P316" s="32">
        <f t="shared" si="139"/>
        <v>420</v>
      </c>
      <c r="Q316" s="33">
        <v>420</v>
      </c>
      <c r="R316" s="32">
        <f t="shared" si="140"/>
        <v>0</v>
      </c>
      <c r="S316" s="32">
        <f t="shared" si="141"/>
        <v>270</v>
      </c>
      <c r="T316" s="33"/>
      <c r="U316" s="33"/>
      <c r="V316" s="33"/>
      <c r="W316" s="33"/>
      <c r="X316" s="33"/>
      <c r="Y316" s="33"/>
      <c r="Z316" s="33"/>
      <c r="AA316" s="32">
        <f t="shared" si="142"/>
        <v>270</v>
      </c>
      <c r="AB316" s="33">
        <v>270</v>
      </c>
      <c r="AC316" s="32">
        <f t="shared" si="143"/>
        <v>0</v>
      </c>
      <c r="AD316" s="32">
        <f t="shared" si="144"/>
        <v>270</v>
      </c>
      <c r="AE316" s="33"/>
      <c r="AF316" s="33"/>
      <c r="AG316" s="33"/>
      <c r="AH316" s="33"/>
      <c r="AI316" s="33"/>
      <c r="AJ316" s="33"/>
      <c r="AK316" s="33"/>
      <c r="AL316" s="32">
        <f t="shared" si="145"/>
        <v>270</v>
      </c>
      <c r="AM316" s="33">
        <v>540</v>
      </c>
      <c r="AN316" s="32">
        <f t="shared" si="124"/>
        <v>-270</v>
      </c>
      <c r="AO316" s="32">
        <f t="shared" si="125"/>
        <v>270</v>
      </c>
      <c r="AP316" s="33"/>
      <c r="AQ316" s="33"/>
      <c r="AR316" s="33"/>
      <c r="AS316" s="33"/>
      <c r="AT316" s="33"/>
      <c r="AU316" s="33"/>
      <c r="AV316" s="33"/>
      <c r="AW316" s="32">
        <f t="shared" si="146"/>
        <v>270</v>
      </c>
      <c r="AX316" s="33"/>
      <c r="AY316" s="33">
        <f t="shared" si="126"/>
        <v>0</v>
      </c>
      <c r="BB316" s="27" t="str">
        <f t="shared" si="120"/>
        <v/>
      </c>
    </row>
    <row r="317" spans="1:54">
      <c r="A317" s="31">
        <v>315</v>
      </c>
      <c r="B317" s="9" t="s">
        <v>650</v>
      </c>
      <c r="C317" s="6" t="s">
        <v>14</v>
      </c>
      <c r="D317" s="10">
        <v>210</v>
      </c>
      <c r="E317" s="14" t="s">
        <v>44</v>
      </c>
      <c r="F317" s="10">
        <v>235</v>
      </c>
      <c r="G317" s="32">
        <v>390</v>
      </c>
      <c r="H317" s="32">
        <f t="shared" si="138"/>
        <v>705</v>
      </c>
      <c r="I317" s="33"/>
      <c r="J317" s="33"/>
      <c r="K317" s="33"/>
      <c r="L317" s="33"/>
      <c r="M317" s="33"/>
      <c r="N317" s="33"/>
      <c r="O317" s="33"/>
      <c r="P317" s="32">
        <f t="shared" si="139"/>
        <v>705</v>
      </c>
      <c r="Q317" s="33">
        <v>1020</v>
      </c>
      <c r="R317" s="32">
        <f t="shared" si="140"/>
        <v>75</v>
      </c>
      <c r="S317" s="32">
        <f t="shared" si="141"/>
        <v>705</v>
      </c>
      <c r="T317" s="33"/>
      <c r="U317" s="33"/>
      <c r="V317" s="33"/>
      <c r="W317" s="33"/>
      <c r="X317" s="33"/>
      <c r="Y317" s="33"/>
      <c r="Z317" s="33"/>
      <c r="AA317" s="32">
        <f t="shared" si="142"/>
        <v>705</v>
      </c>
      <c r="AB317" s="33"/>
      <c r="AC317" s="32">
        <f t="shared" si="143"/>
        <v>780</v>
      </c>
      <c r="AD317" s="32">
        <f t="shared" si="144"/>
        <v>705</v>
      </c>
      <c r="AE317" s="33"/>
      <c r="AF317" s="33"/>
      <c r="AG317" s="33"/>
      <c r="AH317" s="33"/>
      <c r="AI317" s="33"/>
      <c r="AJ317" s="33"/>
      <c r="AK317" s="33"/>
      <c r="AL317" s="32">
        <f t="shared" si="145"/>
        <v>705</v>
      </c>
      <c r="AM317" s="33"/>
      <c r="AN317" s="32">
        <f t="shared" si="124"/>
        <v>1485</v>
      </c>
      <c r="AO317" s="32">
        <f t="shared" si="125"/>
        <v>705</v>
      </c>
      <c r="AP317" s="33">
        <v>50</v>
      </c>
      <c r="AQ317" s="33"/>
      <c r="AR317" s="33"/>
      <c r="AS317" s="33"/>
      <c r="AT317" s="33"/>
      <c r="AU317" s="33"/>
      <c r="AV317" s="33"/>
      <c r="AW317" s="32">
        <f t="shared" si="146"/>
        <v>755</v>
      </c>
      <c r="AX317" s="33">
        <v>2240</v>
      </c>
      <c r="AY317" s="33">
        <f t="shared" si="126"/>
        <v>0</v>
      </c>
      <c r="BB317" s="27" t="str">
        <f t="shared" si="120"/>
        <v/>
      </c>
    </row>
    <row r="318" spans="1:54">
      <c r="A318" s="31">
        <v>316</v>
      </c>
      <c r="B318" s="9" t="s">
        <v>651</v>
      </c>
      <c r="C318" s="6" t="s">
        <v>23</v>
      </c>
      <c r="D318" s="10">
        <v>50</v>
      </c>
      <c r="E318" s="14" t="s">
        <v>652</v>
      </c>
      <c r="F318" s="10">
        <v>50</v>
      </c>
      <c r="G318" s="32">
        <v>0</v>
      </c>
      <c r="H318" s="32">
        <f t="shared" si="138"/>
        <v>150</v>
      </c>
      <c r="I318" s="33"/>
      <c r="J318" s="33"/>
      <c r="K318" s="33"/>
      <c r="L318" s="33"/>
      <c r="M318" s="33"/>
      <c r="N318" s="33"/>
      <c r="O318" s="33"/>
      <c r="P318" s="32">
        <f t="shared" si="139"/>
        <v>150</v>
      </c>
      <c r="Q318" s="33">
        <v>150</v>
      </c>
      <c r="R318" s="32">
        <f t="shared" si="140"/>
        <v>0</v>
      </c>
      <c r="S318" s="32">
        <f t="shared" si="141"/>
        <v>150</v>
      </c>
      <c r="T318" s="33"/>
      <c r="U318" s="33"/>
      <c r="V318" s="33"/>
      <c r="W318" s="33"/>
      <c r="X318" s="33"/>
      <c r="Y318" s="33"/>
      <c r="Z318" s="33"/>
      <c r="AA318" s="32">
        <f t="shared" si="142"/>
        <v>150</v>
      </c>
      <c r="AB318" s="33">
        <v>150</v>
      </c>
      <c r="AC318" s="32">
        <f t="shared" si="143"/>
        <v>0</v>
      </c>
      <c r="AD318" s="32">
        <f t="shared" si="144"/>
        <v>150</v>
      </c>
      <c r="AE318" s="33"/>
      <c r="AF318" s="33"/>
      <c r="AG318" s="33"/>
      <c r="AH318" s="33"/>
      <c r="AI318" s="33"/>
      <c r="AJ318" s="33"/>
      <c r="AK318" s="33"/>
      <c r="AL318" s="32">
        <f t="shared" si="145"/>
        <v>150</v>
      </c>
      <c r="AM318" s="33"/>
      <c r="AN318" s="32">
        <f t="shared" si="124"/>
        <v>150</v>
      </c>
      <c r="AO318" s="32">
        <f t="shared" si="125"/>
        <v>150</v>
      </c>
      <c r="AP318" s="33"/>
      <c r="AQ318" s="33"/>
      <c r="AR318" s="33"/>
      <c r="AS318" s="33"/>
      <c r="AT318" s="33"/>
      <c r="AU318" s="33"/>
      <c r="AV318" s="33"/>
      <c r="AW318" s="32">
        <f t="shared" si="146"/>
        <v>150</v>
      </c>
      <c r="AX318" s="33">
        <v>300</v>
      </c>
      <c r="AY318" s="33">
        <f t="shared" si="126"/>
        <v>0</v>
      </c>
      <c r="BB318" s="27" t="str">
        <f t="shared" si="120"/>
        <v/>
      </c>
    </row>
    <row r="319" spans="1:54">
      <c r="A319" s="31">
        <v>317</v>
      </c>
      <c r="B319" s="15" t="s">
        <v>653</v>
      </c>
      <c r="C319" s="6" t="s">
        <v>23</v>
      </c>
      <c r="D319" s="10">
        <v>70</v>
      </c>
      <c r="E319" s="14" t="s">
        <v>843</v>
      </c>
      <c r="F319" s="10">
        <v>85</v>
      </c>
      <c r="G319" s="32">
        <v>0</v>
      </c>
      <c r="H319" s="32">
        <f t="shared" si="138"/>
        <v>255</v>
      </c>
      <c r="I319" s="33">
        <v>50</v>
      </c>
      <c r="J319" s="33"/>
      <c r="K319" s="33"/>
      <c r="L319" s="33"/>
      <c r="M319" s="33"/>
      <c r="N319" s="33"/>
      <c r="O319" s="33"/>
      <c r="P319" s="32">
        <f t="shared" si="139"/>
        <v>305</v>
      </c>
      <c r="Q319" s="33"/>
      <c r="R319" s="32">
        <f t="shared" si="140"/>
        <v>305</v>
      </c>
      <c r="S319" s="32">
        <f t="shared" si="141"/>
        <v>255</v>
      </c>
      <c r="T319" s="33">
        <v>50</v>
      </c>
      <c r="U319" s="33"/>
      <c r="V319" s="33"/>
      <c r="W319" s="33"/>
      <c r="X319" s="33"/>
      <c r="Y319" s="33"/>
      <c r="Z319" s="33"/>
      <c r="AA319" s="32">
        <f t="shared" si="142"/>
        <v>305</v>
      </c>
      <c r="AB319" s="33"/>
      <c r="AC319" s="32">
        <f t="shared" si="143"/>
        <v>610</v>
      </c>
      <c r="AD319" s="32">
        <f t="shared" si="144"/>
        <v>255</v>
      </c>
      <c r="AE319" s="33"/>
      <c r="AF319" s="33"/>
      <c r="AG319" s="33"/>
      <c r="AH319" s="33"/>
      <c r="AI319" s="33"/>
      <c r="AJ319" s="33"/>
      <c r="AK319" s="33"/>
      <c r="AL319" s="32">
        <f t="shared" si="145"/>
        <v>255</v>
      </c>
      <c r="AM319" s="33">
        <v>1120</v>
      </c>
      <c r="AN319" s="32">
        <f t="shared" si="124"/>
        <v>-255</v>
      </c>
      <c r="AO319" s="32">
        <f t="shared" si="125"/>
        <v>255</v>
      </c>
      <c r="AP319" s="33"/>
      <c r="AQ319" s="33"/>
      <c r="AR319" s="33"/>
      <c r="AS319" s="33"/>
      <c r="AT319" s="33"/>
      <c r="AU319" s="33"/>
      <c r="AV319" s="33"/>
      <c r="AW319" s="32">
        <f t="shared" si="146"/>
        <v>255</v>
      </c>
      <c r="AX319" s="33"/>
      <c r="AY319" s="33">
        <f t="shared" si="126"/>
        <v>0</v>
      </c>
      <c r="BB319" s="27" t="str">
        <f t="shared" si="120"/>
        <v/>
      </c>
    </row>
    <row r="320" spans="1:54">
      <c r="A320" s="31">
        <v>318</v>
      </c>
      <c r="B320" s="9" t="s">
        <v>656</v>
      </c>
      <c r="C320" s="6" t="s">
        <v>23</v>
      </c>
      <c r="D320" s="10">
        <v>50</v>
      </c>
      <c r="E320" s="14" t="s">
        <v>658</v>
      </c>
      <c r="F320" s="10">
        <v>70</v>
      </c>
      <c r="G320" s="32">
        <v>0</v>
      </c>
      <c r="H320" s="32">
        <f t="shared" si="138"/>
        <v>210</v>
      </c>
      <c r="I320" s="33"/>
      <c r="J320" s="33"/>
      <c r="K320" s="33"/>
      <c r="L320" s="33"/>
      <c r="M320" s="33"/>
      <c r="N320" s="33"/>
      <c r="O320" s="33"/>
      <c r="P320" s="32">
        <f t="shared" si="139"/>
        <v>210</v>
      </c>
      <c r="Q320" s="33"/>
      <c r="R320" s="32">
        <f t="shared" si="140"/>
        <v>210</v>
      </c>
      <c r="S320" s="32">
        <f t="shared" si="141"/>
        <v>210</v>
      </c>
      <c r="T320" s="33"/>
      <c r="U320" s="33"/>
      <c r="V320" s="33"/>
      <c r="W320" s="33"/>
      <c r="X320" s="33"/>
      <c r="Y320" s="33"/>
      <c r="Z320" s="33"/>
      <c r="AA320" s="32">
        <f t="shared" si="142"/>
        <v>210</v>
      </c>
      <c r="AB320" s="33">
        <v>420</v>
      </c>
      <c r="AC320" s="32">
        <f t="shared" si="143"/>
        <v>0</v>
      </c>
      <c r="AD320" s="32">
        <f t="shared" si="144"/>
        <v>210</v>
      </c>
      <c r="AE320" s="33"/>
      <c r="AF320" s="33"/>
      <c r="AG320" s="33"/>
      <c r="AH320" s="33"/>
      <c r="AI320" s="33"/>
      <c r="AJ320" s="33"/>
      <c r="AK320" s="33"/>
      <c r="AL320" s="32">
        <f t="shared" si="145"/>
        <v>210</v>
      </c>
      <c r="AM320" s="33">
        <v>210</v>
      </c>
      <c r="AN320" s="32">
        <f t="shared" si="124"/>
        <v>0</v>
      </c>
      <c r="AO320" s="32">
        <f t="shared" si="125"/>
        <v>210</v>
      </c>
      <c r="AP320" s="33"/>
      <c r="AQ320" s="33"/>
      <c r="AR320" s="33"/>
      <c r="AS320" s="33"/>
      <c r="AT320" s="33"/>
      <c r="AU320" s="33"/>
      <c r="AV320" s="33"/>
      <c r="AW320" s="32">
        <f t="shared" si="146"/>
        <v>210</v>
      </c>
      <c r="AX320" s="33"/>
      <c r="AY320" s="33">
        <f t="shared" si="126"/>
        <v>210</v>
      </c>
      <c r="BB320" s="27" t="str">
        <f t="shared" si="120"/>
        <v>долги</v>
      </c>
    </row>
    <row r="321" spans="1:54">
      <c r="A321" s="31">
        <v>319</v>
      </c>
      <c r="B321" s="5" t="s">
        <v>659</v>
      </c>
      <c r="C321" s="6" t="s">
        <v>10</v>
      </c>
      <c r="D321" s="7">
        <v>70</v>
      </c>
      <c r="E321" s="14" t="s">
        <v>119</v>
      </c>
      <c r="F321" s="7">
        <v>70</v>
      </c>
      <c r="G321" s="32">
        <v>0</v>
      </c>
      <c r="H321" s="32">
        <f t="shared" si="138"/>
        <v>210</v>
      </c>
      <c r="I321" s="33">
        <v>50</v>
      </c>
      <c r="J321" s="33">
        <v>100</v>
      </c>
      <c r="K321" s="33"/>
      <c r="L321" s="33"/>
      <c r="M321" s="33"/>
      <c r="N321" s="33"/>
      <c r="O321" s="33"/>
      <c r="P321" s="32">
        <f t="shared" si="139"/>
        <v>360</v>
      </c>
      <c r="Q321" s="33">
        <v>360</v>
      </c>
      <c r="R321" s="32">
        <f t="shared" si="140"/>
        <v>0</v>
      </c>
      <c r="S321" s="32">
        <f t="shared" si="141"/>
        <v>210</v>
      </c>
      <c r="T321" s="33"/>
      <c r="U321" s="33"/>
      <c r="V321" s="33"/>
      <c r="W321" s="33"/>
      <c r="X321" s="33"/>
      <c r="Y321" s="33"/>
      <c r="Z321" s="33"/>
      <c r="AA321" s="32">
        <f t="shared" si="142"/>
        <v>210</v>
      </c>
      <c r="AB321" s="33">
        <v>210</v>
      </c>
      <c r="AC321" s="32">
        <f t="shared" si="143"/>
        <v>0</v>
      </c>
      <c r="AD321" s="32">
        <f t="shared" si="144"/>
        <v>210</v>
      </c>
      <c r="AE321" s="33"/>
      <c r="AF321" s="33"/>
      <c r="AG321" s="33"/>
      <c r="AH321" s="33"/>
      <c r="AI321" s="33"/>
      <c r="AJ321" s="33"/>
      <c r="AK321" s="33"/>
      <c r="AL321" s="32">
        <f t="shared" si="145"/>
        <v>210</v>
      </c>
      <c r="AM321" s="33"/>
      <c r="AN321" s="32">
        <f t="shared" si="124"/>
        <v>210</v>
      </c>
      <c r="AO321" s="32">
        <f t="shared" si="125"/>
        <v>210</v>
      </c>
      <c r="AP321" s="33"/>
      <c r="AQ321" s="33"/>
      <c r="AR321" s="33"/>
      <c r="AS321" s="33"/>
      <c r="AT321" s="33"/>
      <c r="AU321" s="33"/>
      <c r="AV321" s="33"/>
      <c r="AW321" s="32">
        <f t="shared" si="146"/>
        <v>210</v>
      </c>
      <c r="AX321" s="33">
        <v>420</v>
      </c>
      <c r="AY321" s="33">
        <f t="shared" si="126"/>
        <v>0</v>
      </c>
      <c r="BB321" s="27" t="str">
        <f t="shared" si="120"/>
        <v/>
      </c>
    </row>
    <row r="322" spans="1:54">
      <c r="A322" s="31">
        <v>320</v>
      </c>
      <c r="B322" s="5" t="s">
        <v>660</v>
      </c>
      <c r="C322" s="6" t="s">
        <v>10</v>
      </c>
      <c r="D322" s="7">
        <v>125</v>
      </c>
      <c r="E322" s="14" t="s">
        <v>662</v>
      </c>
      <c r="F322" s="7">
        <v>125</v>
      </c>
      <c r="G322" s="32">
        <v>-425</v>
      </c>
      <c r="H322" s="32">
        <f t="shared" si="138"/>
        <v>375</v>
      </c>
      <c r="I322" s="33"/>
      <c r="J322" s="33"/>
      <c r="K322" s="33"/>
      <c r="L322" s="33"/>
      <c r="M322" s="33"/>
      <c r="N322" s="33"/>
      <c r="O322" s="33"/>
      <c r="P322" s="32">
        <f t="shared" si="139"/>
        <v>375</v>
      </c>
      <c r="Q322" s="33"/>
      <c r="R322" s="32">
        <f t="shared" si="140"/>
        <v>-50</v>
      </c>
      <c r="S322" s="32">
        <f t="shared" si="141"/>
        <v>375</v>
      </c>
      <c r="T322" s="33"/>
      <c r="U322" s="33"/>
      <c r="V322" s="33"/>
      <c r="W322" s="33"/>
      <c r="X322" s="33"/>
      <c r="Y322" s="33"/>
      <c r="Z322" s="33"/>
      <c r="AA322" s="32">
        <f t="shared" si="142"/>
        <v>375</v>
      </c>
      <c r="AB322" s="33"/>
      <c r="AC322" s="32">
        <f t="shared" si="143"/>
        <v>325</v>
      </c>
      <c r="AD322" s="32">
        <f t="shared" si="144"/>
        <v>375</v>
      </c>
      <c r="AE322" s="33"/>
      <c r="AF322" s="33"/>
      <c r="AG322" s="33"/>
      <c r="AH322" s="33"/>
      <c r="AI322" s="33"/>
      <c r="AJ322" s="33"/>
      <c r="AK322" s="33"/>
      <c r="AL322" s="32">
        <f t="shared" si="145"/>
        <v>375</v>
      </c>
      <c r="AM322" s="33"/>
      <c r="AN322" s="32">
        <f t="shared" si="124"/>
        <v>700</v>
      </c>
      <c r="AO322" s="32">
        <f t="shared" si="125"/>
        <v>375</v>
      </c>
      <c r="AP322" s="33"/>
      <c r="AQ322" s="33"/>
      <c r="AR322" s="33"/>
      <c r="AS322" s="33"/>
      <c r="AT322" s="33"/>
      <c r="AU322" s="33"/>
      <c r="AV322" s="33"/>
      <c r="AW322" s="32">
        <f t="shared" si="146"/>
        <v>375</v>
      </c>
      <c r="AX322" s="33">
        <v>1075</v>
      </c>
      <c r="AY322" s="33">
        <f t="shared" si="126"/>
        <v>0</v>
      </c>
      <c r="BB322" s="27" t="str">
        <f t="shared" ref="BB322:BB384" si="147">IF(AY322&lt;=0,"","долги")</f>
        <v/>
      </c>
    </row>
    <row r="323" spans="1:54">
      <c r="A323" s="31">
        <v>321</v>
      </c>
      <c r="B323" s="5" t="s">
        <v>663</v>
      </c>
      <c r="C323" s="6" t="s">
        <v>10</v>
      </c>
      <c r="D323" s="7">
        <v>70</v>
      </c>
      <c r="E323" s="14" t="s">
        <v>88</v>
      </c>
      <c r="F323" s="7">
        <v>85</v>
      </c>
      <c r="G323" s="32">
        <v>0</v>
      </c>
      <c r="H323" s="32">
        <f t="shared" si="138"/>
        <v>255</v>
      </c>
      <c r="I323" s="33"/>
      <c r="J323" s="33"/>
      <c r="K323" s="33"/>
      <c r="L323" s="33"/>
      <c r="M323" s="33"/>
      <c r="N323" s="33"/>
      <c r="O323" s="33"/>
      <c r="P323" s="32">
        <f t="shared" si="139"/>
        <v>255</v>
      </c>
      <c r="Q323" s="33">
        <v>255</v>
      </c>
      <c r="R323" s="32">
        <f t="shared" si="140"/>
        <v>0</v>
      </c>
      <c r="S323" s="32">
        <f t="shared" si="141"/>
        <v>255</v>
      </c>
      <c r="T323" s="33"/>
      <c r="U323" s="33"/>
      <c r="V323" s="33"/>
      <c r="W323" s="33"/>
      <c r="X323" s="33"/>
      <c r="Y323" s="33"/>
      <c r="Z323" s="33"/>
      <c r="AA323" s="32">
        <f t="shared" si="142"/>
        <v>255</v>
      </c>
      <c r="AB323" s="33">
        <v>255</v>
      </c>
      <c r="AC323" s="32">
        <f t="shared" si="143"/>
        <v>0</v>
      </c>
      <c r="AD323" s="32">
        <f t="shared" si="144"/>
        <v>255</v>
      </c>
      <c r="AE323" s="33"/>
      <c r="AF323" s="33"/>
      <c r="AG323" s="33"/>
      <c r="AH323" s="33"/>
      <c r="AI323" s="33"/>
      <c r="AJ323" s="33"/>
      <c r="AK323" s="33"/>
      <c r="AL323" s="32">
        <f t="shared" si="145"/>
        <v>255</v>
      </c>
      <c r="AM323" s="33">
        <v>255</v>
      </c>
      <c r="AN323" s="32">
        <f t="shared" si="124"/>
        <v>0</v>
      </c>
      <c r="AO323" s="32">
        <f t="shared" si="125"/>
        <v>255</v>
      </c>
      <c r="AP323" s="33"/>
      <c r="AQ323" s="33"/>
      <c r="AR323" s="33"/>
      <c r="AS323" s="33"/>
      <c r="AT323" s="33"/>
      <c r="AU323" s="33"/>
      <c r="AV323" s="33"/>
      <c r="AW323" s="32">
        <f t="shared" si="146"/>
        <v>255</v>
      </c>
      <c r="AX323" s="33">
        <v>255</v>
      </c>
      <c r="AY323" s="33">
        <f t="shared" si="126"/>
        <v>0</v>
      </c>
      <c r="BB323" s="27" t="str">
        <f t="shared" si="147"/>
        <v/>
      </c>
    </row>
    <row r="324" spans="1:54">
      <c r="A324" s="31">
        <v>322</v>
      </c>
      <c r="B324" s="5" t="s">
        <v>982</v>
      </c>
      <c r="C324" s="6" t="s">
        <v>23</v>
      </c>
      <c r="D324" s="10"/>
      <c r="E324" s="14" t="s">
        <v>970</v>
      </c>
      <c r="F324" s="10">
        <v>20</v>
      </c>
      <c r="G324" s="32"/>
      <c r="H324" s="32"/>
      <c r="I324" s="33"/>
      <c r="J324" s="33"/>
      <c r="K324" s="33"/>
      <c r="L324" s="33"/>
      <c r="M324" s="33"/>
      <c r="N324" s="33"/>
      <c r="O324" s="33"/>
      <c r="P324" s="32"/>
      <c r="Q324" s="33"/>
      <c r="R324" s="32"/>
      <c r="S324" s="32"/>
      <c r="T324" s="33"/>
      <c r="U324" s="33"/>
      <c r="V324" s="33"/>
      <c r="W324" s="33"/>
      <c r="X324" s="33"/>
      <c r="Y324" s="33"/>
      <c r="Z324" s="33"/>
      <c r="AA324" s="32"/>
      <c r="AB324" s="33"/>
      <c r="AC324" s="32"/>
      <c r="AD324" s="32"/>
      <c r="AE324" s="33"/>
      <c r="AF324" s="33"/>
      <c r="AG324" s="33"/>
      <c r="AH324" s="33"/>
      <c r="AI324" s="33"/>
      <c r="AJ324" s="33"/>
      <c r="AK324" s="33"/>
      <c r="AL324" s="32">
        <f t="shared" si="145"/>
        <v>0</v>
      </c>
      <c r="AM324" s="33"/>
      <c r="AN324" s="32">
        <f t="shared" si="124"/>
        <v>0</v>
      </c>
      <c r="AO324" s="32">
        <f t="shared" si="125"/>
        <v>60</v>
      </c>
      <c r="AP324" s="33"/>
      <c r="AQ324" s="33"/>
      <c r="AR324" s="33"/>
      <c r="AS324" s="33"/>
      <c r="AT324" s="33"/>
      <c r="AU324" s="33"/>
      <c r="AV324" s="33"/>
      <c r="AW324" s="32">
        <f t="shared" si="146"/>
        <v>60</v>
      </c>
      <c r="AX324" s="33">
        <v>60</v>
      </c>
      <c r="AY324" s="33">
        <f t="shared" si="126"/>
        <v>0</v>
      </c>
      <c r="BB324" s="27" t="str">
        <f t="shared" si="147"/>
        <v/>
      </c>
    </row>
    <row r="325" spans="1:54">
      <c r="A325" s="31">
        <v>323</v>
      </c>
      <c r="B325" s="9" t="s">
        <v>664</v>
      </c>
      <c r="C325" s="6" t="s">
        <v>14</v>
      </c>
      <c r="D325" s="10">
        <v>250</v>
      </c>
      <c r="E325" s="14" t="s">
        <v>844</v>
      </c>
      <c r="F325" s="10">
        <v>275</v>
      </c>
      <c r="G325" s="32">
        <v>1731.6</v>
      </c>
      <c r="H325" s="32">
        <f>F325*3</f>
        <v>825</v>
      </c>
      <c r="I325" s="33"/>
      <c r="J325" s="33"/>
      <c r="K325" s="33"/>
      <c r="L325" s="33"/>
      <c r="M325" s="33"/>
      <c r="N325" s="33"/>
      <c r="O325" s="33"/>
      <c r="P325" s="32">
        <f>SUM(H325:O325)</f>
        <v>825</v>
      </c>
      <c r="Q325" s="33">
        <v>6385.6</v>
      </c>
      <c r="R325" s="32">
        <f>G325+P325-Q325</f>
        <v>-3829.0000000000005</v>
      </c>
      <c r="S325" s="32">
        <f>F325*3</f>
        <v>825</v>
      </c>
      <c r="T325" s="33">
        <v>50</v>
      </c>
      <c r="U325" s="33">
        <v>625.5</v>
      </c>
      <c r="V325" s="33">
        <v>4604</v>
      </c>
      <c r="W325" s="33"/>
      <c r="X325" s="33"/>
      <c r="Y325" s="33"/>
      <c r="Z325" s="33"/>
      <c r="AA325" s="32">
        <f>SUM(S325:Z325)</f>
        <v>6104.5</v>
      </c>
      <c r="AB325" s="33">
        <v>3100.5</v>
      </c>
      <c r="AC325" s="32">
        <f>R325+AA325-AB325</f>
        <v>-825.00000000000045</v>
      </c>
      <c r="AD325" s="32">
        <f>$F325*3</f>
        <v>825</v>
      </c>
      <c r="AE325" s="33">
        <v>50</v>
      </c>
      <c r="AF325" s="33"/>
      <c r="AG325" s="33"/>
      <c r="AH325" s="33"/>
      <c r="AI325" s="33"/>
      <c r="AJ325" s="33"/>
      <c r="AK325" s="33"/>
      <c r="AL325" s="32">
        <f t="shared" si="145"/>
        <v>875</v>
      </c>
      <c r="AM325" s="33"/>
      <c r="AN325" s="32">
        <f t="shared" si="124"/>
        <v>49.999999999999545</v>
      </c>
      <c r="AO325" s="32">
        <f t="shared" si="125"/>
        <v>825</v>
      </c>
      <c r="AP325" s="33">
        <v>597</v>
      </c>
      <c r="AQ325" s="33"/>
      <c r="AR325" s="33"/>
      <c r="AS325" s="33"/>
      <c r="AT325" s="33"/>
      <c r="AU325" s="33"/>
      <c r="AV325" s="33"/>
      <c r="AW325" s="32">
        <f t="shared" si="146"/>
        <v>1422</v>
      </c>
      <c r="AX325" s="33">
        <v>1442</v>
      </c>
      <c r="AY325" s="33">
        <f t="shared" si="126"/>
        <v>29.999999999999545</v>
      </c>
      <c r="BB325" s="27" t="str">
        <f t="shared" si="147"/>
        <v>долги</v>
      </c>
    </row>
    <row r="326" spans="1:54">
      <c r="A326" s="31">
        <v>324</v>
      </c>
      <c r="B326" s="5" t="s">
        <v>996</v>
      </c>
      <c r="C326" s="6" t="s">
        <v>14</v>
      </c>
      <c r="D326" s="10"/>
      <c r="E326" s="14" t="s">
        <v>997</v>
      </c>
      <c r="F326" s="10">
        <v>85</v>
      </c>
      <c r="G326" s="32"/>
      <c r="H326" s="32"/>
      <c r="I326" s="33"/>
      <c r="J326" s="33"/>
      <c r="K326" s="33"/>
      <c r="L326" s="33"/>
      <c r="M326" s="33"/>
      <c r="N326" s="33"/>
      <c r="O326" s="33"/>
      <c r="P326" s="32"/>
      <c r="Q326" s="33"/>
      <c r="R326" s="32"/>
      <c r="S326" s="32"/>
      <c r="T326" s="33"/>
      <c r="U326" s="33"/>
      <c r="V326" s="33"/>
      <c r="W326" s="33"/>
      <c r="X326" s="33"/>
      <c r="Y326" s="33"/>
      <c r="Z326" s="33"/>
      <c r="AA326" s="32"/>
      <c r="AB326" s="33"/>
      <c r="AC326" s="32"/>
      <c r="AD326" s="32"/>
      <c r="AE326" s="33"/>
      <c r="AF326" s="33"/>
      <c r="AG326" s="33"/>
      <c r="AH326" s="33"/>
      <c r="AI326" s="33"/>
      <c r="AJ326" s="33"/>
      <c r="AK326" s="33"/>
      <c r="AL326" s="32">
        <f t="shared" si="145"/>
        <v>0</v>
      </c>
      <c r="AM326" s="33"/>
      <c r="AN326" s="32">
        <f t="shared" si="124"/>
        <v>0</v>
      </c>
      <c r="AO326" s="32">
        <v>125</v>
      </c>
      <c r="AP326" s="33">
        <v>50</v>
      </c>
      <c r="AQ326" s="33"/>
      <c r="AR326" s="33"/>
      <c r="AS326" s="33"/>
      <c r="AT326" s="33"/>
      <c r="AU326" s="33"/>
      <c r="AV326" s="33"/>
      <c r="AW326" s="32">
        <f t="shared" si="146"/>
        <v>175</v>
      </c>
      <c r="AX326" s="33">
        <v>175</v>
      </c>
      <c r="AY326" s="33">
        <f t="shared" si="126"/>
        <v>0</v>
      </c>
      <c r="BB326" s="27" t="str">
        <f t="shared" si="147"/>
        <v/>
      </c>
    </row>
    <row r="327" spans="1:54">
      <c r="A327" s="31">
        <v>325</v>
      </c>
      <c r="B327" s="9" t="s">
        <v>666</v>
      </c>
      <c r="C327" s="6" t="s">
        <v>23</v>
      </c>
      <c r="D327" s="10">
        <v>70</v>
      </c>
      <c r="E327" s="14" t="s">
        <v>668</v>
      </c>
      <c r="F327" s="10">
        <v>85</v>
      </c>
      <c r="G327" s="32">
        <v>0</v>
      </c>
      <c r="H327" s="32">
        <f>F327*3</f>
        <v>255</v>
      </c>
      <c r="I327" s="33"/>
      <c r="J327" s="33"/>
      <c r="K327" s="33"/>
      <c r="L327" s="33"/>
      <c r="M327" s="33"/>
      <c r="N327" s="33"/>
      <c r="O327" s="33"/>
      <c r="P327" s="32">
        <f>SUM(H327:O327)</f>
        <v>255</v>
      </c>
      <c r="Q327" s="33">
        <v>255</v>
      </c>
      <c r="R327" s="32">
        <f t="shared" ref="R327:R348" si="148">G327+P327-Q327</f>
        <v>0</v>
      </c>
      <c r="S327" s="32">
        <f>F327*3</f>
        <v>255</v>
      </c>
      <c r="T327" s="33"/>
      <c r="U327" s="33"/>
      <c r="V327" s="33"/>
      <c r="W327" s="33"/>
      <c r="X327" s="33"/>
      <c r="Y327" s="33"/>
      <c r="Z327" s="33"/>
      <c r="AA327" s="32">
        <f t="shared" ref="AA327:AA348" si="149">SUM(S327:Z327)</f>
        <v>255</v>
      </c>
      <c r="AB327" s="33">
        <v>765</v>
      </c>
      <c r="AC327" s="32">
        <f t="shared" ref="AC327:AC348" si="150">R327+AA327-AB327</f>
        <v>-510</v>
      </c>
      <c r="AD327" s="32">
        <f t="shared" ref="AD327:AD348" si="151">$F327*3</f>
        <v>255</v>
      </c>
      <c r="AE327" s="33">
        <v>100</v>
      </c>
      <c r="AF327" s="33"/>
      <c r="AG327" s="33"/>
      <c r="AH327" s="33"/>
      <c r="AI327" s="33"/>
      <c r="AJ327" s="33"/>
      <c r="AK327" s="33"/>
      <c r="AL327" s="32">
        <f t="shared" si="145"/>
        <v>355</v>
      </c>
      <c r="AM327" s="33">
        <v>100</v>
      </c>
      <c r="AN327" s="32">
        <f t="shared" si="124"/>
        <v>-255</v>
      </c>
      <c r="AO327" s="32">
        <f t="shared" ref="AO327:AO374" si="152">$F327*3</f>
        <v>255</v>
      </c>
      <c r="AP327" s="33"/>
      <c r="AQ327" s="33"/>
      <c r="AR327" s="33"/>
      <c r="AS327" s="33"/>
      <c r="AT327" s="33"/>
      <c r="AU327" s="33"/>
      <c r="AV327" s="33"/>
      <c r="AW327" s="32">
        <f t="shared" si="146"/>
        <v>255</v>
      </c>
      <c r="AX327" s="33"/>
      <c r="AY327" s="33">
        <f t="shared" si="126"/>
        <v>0</v>
      </c>
      <c r="BB327" s="27" t="str">
        <f t="shared" si="147"/>
        <v/>
      </c>
    </row>
    <row r="328" spans="1:54">
      <c r="A328" s="31">
        <v>326</v>
      </c>
      <c r="B328" s="9" t="s">
        <v>669</v>
      </c>
      <c r="C328" s="6" t="s">
        <v>23</v>
      </c>
      <c r="D328" s="10">
        <v>50</v>
      </c>
      <c r="E328" s="14" t="s">
        <v>671</v>
      </c>
      <c r="F328" s="10">
        <v>70</v>
      </c>
      <c r="G328" s="32">
        <v>0</v>
      </c>
      <c r="H328" s="32">
        <f>F328*3</f>
        <v>210</v>
      </c>
      <c r="I328" s="33"/>
      <c r="J328" s="33"/>
      <c r="K328" s="33"/>
      <c r="L328" s="33"/>
      <c r="M328" s="33"/>
      <c r="N328" s="33"/>
      <c r="O328" s="33"/>
      <c r="P328" s="32">
        <f>SUM(H328:O328)</f>
        <v>210</v>
      </c>
      <c r="Q328" s="33"/>
      <c r="R328" s="32">
        <f t="shared" si="148"/>
        <v>210</v>
      </c>
      <c r="S328" s="32">
        <f>F328*3</f>
        <v>210</v>
      </c>
      <c r="T328" s="33"/>
      <c r="U328" s="33"/>
      <c r="V328" s="33"/>
      <c r="W328" s="33"/>
      <c r="X328" s="33"/>
      <c r="Y328" s="33"/>
      <c r="Z328" s="33"/>
      <c r="AA328" s="32">
        <f t="shared" si="149"/>
        <v>210</v>
      </c>
      <c r="AB328" s="33">
        <v>630</v>
      </c>
      <c r="AC328" s="32">
        <f t="shared" si="150"/>
        <v>-210</v>
      </c>
      <c r="AD328" s="32">
        <f t="shared" si="151"/>
        <v>210</v>
      </c>
      <c r="AE328" s="33"/>
      <c r="AF328" s="33"/>
      <c r="AG328" s="33"/>
      <c r="AH328" s="33"/>
      <c r="AI328" s="33"/>
      <c r="AJ328" s="33"/>
      <c r="AK328" s="33"/>
      <c r="AL328" s="32">
        <f t="shared" si="145"/>
        <v>210</v>
      </c>
      <c r="AM328" s="33"/>
      <c r="AN328" s="32">
        <f t="shared" si="124"/>
        <v>0</v>
      </c>
      <c r="AO328" s="32">
        <f t="shared" si="152"/>
        <v>210</v>
      </c>
      <c r="AP328" s="33"/>
      <c r="AQ328" s="33"/>
      <c r="AR328" s="33"/>
      <c r="AS328" s="33"/>
      <c r="AT328" s="33"/>
      <c r="AU328" s="33"/>
      <c r="AV328" s="33"/>
      <c r="AW328" s="32">
        <f t="shared" si="146"/>
        <v>210</v>
      </c>
      <c r="AX328" s="33">
        <v>210</v>
      </c>
      <c r="AY328" s="33">
        <f t="shared" si="126"/>
        <v>0</v>
      </c>
      <c r="BB328" s="27" t="str">
        <f t="shared" si="147"/>
        <v/>
      </c>
    </row>
    <row r="329" spans="1:54">
      <c r="A329" s="31">
        <v>327</v>
      </c>
      <c r="B329" s="9" t="s">
        <v>672</v>
      </c>
      <c r="C329" s="6" t="s">
        <v>14</v>
      </c>
      <c r="D329" s="10">
        <v>150</v>
      </c>
      <c r="E329" s="14" t="s">
        <v>674</v>
      </c>
      <c r="F329" s="10">
        <v>165</v>
      </c>
      <c r="G329" s="32">
        <v>1350</v>
      </c>
      <c r="H329" s="32">
        <f>F329*3</f>
        <v>495</v>
      </c>
      <c r="I329" s="33"/>
      <c r="J329" s="33"/>
      <c r="K329" s="33"/>
      <c r="L329" s="33"/>
      <c r="M329" s="33"/>
      <c r="N329" s="33"/>
      <c r="O329" s="33"/>
      <c r="P329" s="32">
        <f>SUM(H329:O329)</f>
        <v>495</v>
      </c>
      <c r="Q329" s="33">
        <v>1845</v>
      </c>
      <c r="R329" s="32">
        <f t="shared" si="148"/>
        <v>0</v>
      </c>
      <c r="S329" s="32">
        <f>F329*3</f>
        <v>495</v>
      </c>
      <c r="T329" s="33"/>
      <c r="U329" s="33"/>
      <c r="V329" s="33"/>
      <c r="W329" s="33"/>
      <c r="X329" s="33"/>
      <c r="Y329" s="33"/>
      <c r="Z329" s="33"/>
      <c r="AA329" s="32">
        <f t="shared" si="149"/>
        <v>495</v>
      </c>
      <c r="AB329" s="33"/>
      <c r="AC329" s="32">
        <f t="shared" si="150"/>
        <v>495</v>
      </c>
      <c r="AD329" s="32">
        <f t="shared" si="151"/>
        <v>495</v>
      </c>
      <c r="AE329" s="33"/>
      <c r="AF329" s="33"/>
      <c r="AG329" s="33"/>
      <c r="AH329" s="33"/>
      <c r="AI329" s="33"/>
      <c r="AJ329" s="33"/>
      <c r="AK329" s="33"/>
      <c r="AL329" s="32">
        <f t="shared" si="145"/>
        <v>495</v>
      </c>
      <c r="AM329" s="33">
        <v>990</v>
      </c>
      <c r="AN329" s="32">
        <f t="shared" si="124"/>
        <v>0</v>
      </c>
      <c r="AO329" s="32">
        <f t="shared" si="152"/>
        <v>495</v>
      </c>
      <c r="AP329" s="33"/>
      <c r="AQ329" s="33"/>
      <c r="AR329" s="33"/>
      <c r="AS329" s="33"/>
      <c r="AT329" s="33"/>
      <c r="AU329" s="33"/>
      <c r="AV329" s="33"/>
      <c r="AW329" s="32">
        <f t="shared" si="146"/>
        <v>495</v>
      </c>
      <c r="AX329" s="33"/>
      <c r="AY329" s="33">
        <f t="shared" si="126"/>
        <v>495</v>
      </c>
      <c r="BB329" s="27" t="str">
        <f t="shared" si="147"/>
        <v>долги</v>
      </c>
    </row>
    <row r="330" spans="1:54">
      <c r="A330" s="31">
        <v>328</v>
      </c>
      <c r="B330" s="9" t="s">
        <v>675</v>
      </c>
      <c r="C330" s="6" t="s">
        <v>14</v>
      </c>
      <c r="D330" s="10">
        <v>70</v>
      </c>
      <c r="E330" s="14" t="s">
        <v>12</v>
      </c>
      <c r="F330" s="10">
        <v>85</v>
      </c>
      <c r="G330" s="32">
        <v>260</v>
      </c>
      <c r="H330" s="32">
        <f>F330*3</f>
        <v>255</v>
      </c>
      <c r="I330" s="33"/>
      <c r="J330" s="33">
        <v>50</v>
      </c>
      <c r="K330" s="33"/>
      <c r="L330" s="33"/>
      <c r="M330" s="33"/>
      <c r="N330" s="33"/>
      <c r="O330" s="33"/>
      <c r="P330" s="32">
        <f>SUM(H330:O330)</f>
        <v>305</v>
      </c>
      <c r="Q330" s="33">
        <v>460</v>
      </c>
      <c r="R330" s="32">
        <f t="shared" si="148"/>
        <v>105</v>
      </c>
      <c r="S330" s="32">
        <f>F330*3</f>
        <v>255</v>
      </c>
      <c r="T330" s="33"/>
      <c r="U330" s="33"/>
      <c r="V330" s="33"/>
      <c r="W330" s="33"/>
      <c r="X330" s="33"/>
      <c r="Y330" s="33"/>
      <c r="Z330" s="33"/>
      <c r="AA330" s="32">
        <f t="shared" si="149"/>
        <v>255</v>
      </c>
      <c r="AB330" s="33"/>
      <c r="AC330" s="32">
        <f t="shared" si="150"/>
        <v>360</v>
      </c>
      <c r="AD330" s="32">
        <f t="shared" si="151"/>
        <v>255</v>
      </c>
      <c r="AE330" s="33"/>
      <c r="AF330" s="33"/>
      <c r="AG330" s="33"/>
      <c r="AH330" s="33"/>
      <c r="AI330" s="33"/>
      <c r="AJ330" s="33"/>
      <c r="AK330" s="33"/>
      <c r="AL330" s="32">
        <f t="shared" si="145"/>
        <v>255</v>
      </c>
      <c r="AM330" s="33">
        <v>870</v>
      </c>
      <c r="AN330" s="32">
        <f t="shared" si="124"/>
        <v>-255</v>
      </c>
      <c r="AO330" s="32">
        <f t="shared" si="152"/>
        <v>255</v>
      </c>
      <c r="AP330" s="33">
        <v>50</v>
      </c>
      <c r="AQ330" s="33"/>
      <c r="AR330" s="33"/>
      <c r="AS330" s="33"/>
      <c r="AT330" s="33"/>
      <c r="AU330" s="33"/>
      <c r="AV330" s="33"/>
      <c r="AW330" s="32">
        <f t="shared" si="146"/>
        <v>305</v>
      </c>
      <c r="AX330" s="33"/>
      <c r="AY330" s="33">
        <f t="shared" si="126"/>
        <v>50</v>
      </c>
      <c r="BB330" s="27" t="str">
        <f t="shared" si="147"/>
        <v>долги</v>
      </c>
    </row>
    <row r="331" spans="1:54">
      <c r="A331" s="31">
        <v>329</v>
      </c>
      <c r="B331" s="9" t="s">
        <v>676</v>
      </c>
      <c r="C331" s="6" t="s">
        <v>23</v>
      </c>
      <c r="D331" s="10"/>
      <c r="E331" s="14" t="s">
        <v>677</v>
      </c>
      <c r="F331" s="10">
        <v>150</v>
      </c>
      <c r="G331" s="32">
        <v>0</v>
      </c>
      <c r="H331" s="32">
        <f>F331*3</f>
        <v>450</v>
      </c>
      <c r="I331" s="33"/>
      <c r="J331" s="33"/>
      <c r="K331" s="33"/>
      <c r="L331" s="33"/>
      <c r="M331" s="33"/>
      <c r="N331" s="33"/>
      <c r="O331" s="33"/>
      <c r="P331" s="32">
        <f>SUM(H331:O331)</f>
        <v>450</v>
      </c>
      <c r="Q331" s="33">
        <v>450</v>
      </c>
      <c r="R331" s="32">
        <f t="shared" si="148"/>
        <v>0</v>
      </c>
      <c r="S331" s="32">
        <f>F331*3</f>
        <v>450</v>
      </c>
      <c r="T331" s="33"/>
      <c r="U331" s="33"/>
      <c r="V331" s="33"/>
      <c r="W331" s="33"/>
      <c r="X331" s="33"/>
      <c r="Y331" s="33"/>
      <c r="Z331" s="33"/>
      <c r="AA331" s="32">
        <f t="shared" si="149"/>
        <v>450</v>
      </c>
      <c r="AB331" s="33">
        <v>1290</v>
      </c>
      <c r="AC331" s="32">
        <f t="shared" si="150"/>
        <v>-840</v>
      </c>
      <c r="AD331" s="32">
        <f t="shared" si="151"/>
        <v>450</v>
      </c>
      <c r="AE331" s="33"/>
      <c r="AF331" s="33"/>
      <c r="AG331" s="33"/>
      <c r="AH331" s="33"/>
      <c r="AI331" s="33"/>
      <c r="AJ331" s="33"/>
      <c r="AK331" s="33"/>
      <c r="AL331" s="32">
        <f t="shared" si="145"/>
        <v>450</v>
      </c>
      <c r="AM331" s="33"/>
      <c r="AN331" s="32">
        <f t="shared" si="124"/>
        <v>-390</v>
      </c>
      <c r="AO331" s="32">
        <f t="shared" si="152"/>
        <v>450</v>
      </c>
      <c r="AP331" s="33"/>
      <c r="AQ331" s="33"/>
      <c r="AR331" s="33"/>
      <c r="AS331" s="33"/>
      <c r="AT331" s="33"/>
      <c r="AU331" s="33"/>
      <c r="AV331" s="33"/>
      <c r="AW331" s="32">
        <f t="shared" si="146"/>
        <v>450</v>
      </c>
      <c r="AX331" s="33">
        <v>60</v>
      </c>
      <c r="AY331" s="33">
        <f t="shared" si="126"/>
        <v>0</v>
      </c>
      <c r="BB331" s="27" t="str">
        <f t="shared" si="147"/>
        <v/>
      </c>
    </row>
    <row r="332" spans="1:54">
      <c r="A332" s="31">
        <v>330</v>
      </c>
      <c r="B332" s="9" t="s">
        <v>896</v>
      </c>
      <c r="C332" s="6" t="s">
        <v>23</v>
      </c>
      <c r="D332" s="10"/>
      <c r="E332" s="14" t="s">
        <v>845</v>
      </c>
      <c r="F332" s="10">
        <v>70</v>
      </c>
      <c r="G332" s="32">
        <v>0</v>
      </c>
      <c r="H332" s="32">
        <v>0</v>
      </c>
      <c r="I332" s="33"/>
      <c r="J332" s="33"/>
      <c r="K332" s="33"/>
      <c r="L332" s="33"/>
      <c r="M332" s="33"/>
      <c r="N332" s="33"/>
      <c r="O332" s="33"/>
      <c r="P332" s="32">
        <v>0</v>
      </c>
      <c r="Q332" s="33">
        <v>210</v>
      </c>
      <c r="R332" s="32">
        <f t="shared" si="148"/>
        <v>-210</v>
      </c>
      <c r="S332" s="32">
        <v>187</v>
      </c>
      <c r="T332" s="33"/>
      <c r="U332" s="33"/>
      <c r="V332" s="33"/>
      <c r="W332" s="33"/>
      <c r="X332" s="33"/>
      <c r="Y332" s="33"/>
      <c r="Z332" s="33"/>
      <c r="AA332" s="32">
        <f t="shared" si="149"/>
        <v>187</v>
      </c>
      <c r="AB332" s="33">
        <v>420</v>
      </c>
      <c r="AC332" s="32">
        <f t="shared" si="150"/>
        <v>-443</v>
      </c>
      <c r="AD332" s="32">
        <f t="shared" si="151"/>
        <v>210</v>
      </c>
      <c r="AE332" s="33"/>
      <c r="AF332" s="33"/>
      <c r="AG332" s="33"/>
      <c r="AH332" s="33"/>
      <c r="AI332" s="33"/>
      <c r="AJ332" s="33"/>
      <c r="AK332" s="33"/>
      <c r="AL332" s="32">
        <f t="shared" si="145"/>
        <v>210</v>
      </c>
      <c r="AM332" s="33"/>
      <c r="AN332" s="32">
        <f t="shared" si="124"/>
        <v>-233</v>
      </c>
      <c r="AO332" s="32">
        <f t="shared" si="152"/>
        <v>210</v>
      </c>
      <c r="AP332" s="33"/>
      <c r="AQ332" s="33"/>
      <c r="AR332" s="33"/>
      <c r="AS332" s="33"/>
      <c r="AT332" s="33"/>
      <c r="AU332" s="33"/>
      <c r="AV332" s="33"/>
      <c r="AW332" s="32">
        <f t="shared" si="146"/>
        <v>210</v>
      </c>
      <c r="AX332" s="33">
        <v>187</v>
      </c>
      <c r="AY332" s="33">
        <f t="shared" si="126"/>
        <v>-210</v>
      </c>
      <c r="BB332" s="27" t="str">
        <f t="shared" si="147"/>
        <v/>
      </c>
    </row>
    <row r="333" spans="1:54">
      <c r="A333" s="31">
        <v>331</v>
      </c>
      <c r="B333" s="9" t="s">
        <v>678</v>
      </c>
      <c r="C333" s="6" t="s">
        <v>23</v>
      </c>
      <c r="D333" s="10">
        <v>50</v>
      </c>
      <c r="E333" s="14" t="s">
        <v>12</v>
      </c>
      <c r="F333" s="10">
        <v>50</v>
      </c>
      <c r="G333" s="32">
        <v>1400</v>
      </c>
      <c r="H333" s="32">
        <f>F333*3</f>
        <v>150</v>
      </c>
      <c r="I333" s="33"/>
      <c r="J333" s="33"/>
      <c r="K333" s="33"/>
      <c r="L333" s="33"/>
      <c r="M333" s="33"/>
      <c r="N333" s="33"/>
      <c r="O333" s="33"/>
      <c r="P333" s="32">
        <f t="shared" ref="P333:P348" si="153">SUM(H333:O333)</f>
        <v>150</v>
      </c>
      <c r="Q333" s="33"/>
      <c r="R333" s="32">
        <f t="shared" si="148"/>
        <v>1550</v>
      </c>
      <c r="S333" s="32">
        <f>F333*3</f>
        <v>150</v>
      </c>
      <c r="T333" s="33"/>
      <c r="U333" s="33"/>
      <c r="V333" s="33"/>
      <c r="W333" s="33"/>
      <c r="X333" s="33"/>
      <c r="Y333" s="33"/>
      <c r="Z333" s="33"/>
      <c r="AA333" s="32">
        <f t="shared" si="149"/>
        <v>150</v>
      </c>
      <c r="AB333" s="33"/>
      <c r="AC333" s="32">
        <f t="shared" si="150"/>
        <v>1700</v>
      </c>
      <c r="AD333" s="32">
        <f t="shared" si="151"/>
        <v>150</v>
      </c>
      <c r="AE333" s="33"/>
      <c r="AF333" s="33"/>
      <c r="AG333" s="33"/>
      <c r="AH333" s="33"/>
      <c r="AI333" s="33"/>
      <c r="AJ333" s="33"/>
      <c r="AK333" s="33"/>
      <c r="AL333" s="32">
        <f t="shared" si="145"/>
        <v>150</v>
      </c>
      <c r="AM333" s="33"/>
      <c r="AN333" s="32">
        <f t="shared" si="124"/>
        <v>1850</v>
      </c>
      <c r="AO333" s="32">
        <f t="shared" si="152"/>
        <v>150</v>
      </c>
      <c r="AP333" s="33"/>
      <c r="AQ333" s="33"/>
      <c r="AR333" s="33"/>
      <c r="AS333" s="33"/>
      <c r="AT333" s="33"/>
      <c r="AU333" s="33"/>
      <c r="AV333" s="33"/>
      <c r="AW333" s="32">
        <f t="shared" si="146"/>
        <v>150</v>
      </c>
      <c r="AX333" s="33"/>
      <c r="AY333" s="33">
        <f t="shared" si="126"/>
        <v>2000</v>
      </c>
      <c r="BB333" s="27" t="str">
        <f t="shared" si="147"/>
        <v>долги</v>
      </c>
    </row>
    <row r="334" spans="1:54">
      <c r="A334" s="31">
        <v>332</v>
      </c>
      <c r="B334" s="9" t="s">
        <v>679</v>
      </c>
      <c r="C334" s="6" t="s">
        <v>14</v>
      </c>
      <c r="D334" s="10">
        <v>170</v>
      </c>
      <c r="E334" s="14" t="s">
        <v>904</v>
      </c>
      <c r="F334" s="10">
        <v>195</v>
      </c>
      <c r="G334" s="32">
        <v>0</v>
      </c>
      <c r="H334" s="32">
        <f>F334*3</f>
        <v>585</v>
      </c>
      <c r="I334" s="33"/>
      <c r="J334" s="33"/>
      <c r="K334" s="33"/>
      <c r="L334" s="33"/>
      <c r="M334" s="33"/>
      <c r="N334" s="33"/>
      <c r="O334" s="33"/>
      <c r="P334" s="32">
        <f t="shared" si="153"/>
        <v>585</v>
      </c>
      <c r="Q334" s="33"/>
      <c r="R334" s="32">
        <f t="shared" si="148"/>
        <v>585</v>
      </c>
      <c r="S334" s="32">
        <f>F334*3</f>
        <v>585</v>
      </c>
      <c r="T334" s="33"/>
      <c r="U334" s="33">
        <v>50</v>
      </c>
      <c r="V334" s="33"/>
      <c r="W334" s="33"/>
      <c r="X334" s="33"/>
      <c r="Y334" s="33"/>
      <c r="Z334" s="33"/>
      <c r="AA334" s="32">
        <f t="shared" si="149"/>
        <v>635</v>
      </c>
      <c r="AB334" s="33">
        <v>1220</v>
      </c>
      <c r="AC334" s="32">
        <f t="shared" si="150"/>
        <v>0</v>
      </c>
      <c r="AD334" s="32">
        <f t="shared" si="151"/>
        <v>585</v>
      </c>
      <c r="AE334" s="33"/>
      <c r="AF334" s="33"/>
      <c r="AG334" s="33"/>
      <c r="AH334" s="33"/>
      <c r="AI334" s="33"/>
      <c r="AJ334" s="33"/>
      <c r="AK334" s="33"/>
      <c r="AL334" s="32">
        <f t="shared" si="145"/>
        <v>585</v>
      </c>
      <c r="AM334" s="33"/>
      <c r="AN334" s="32">
        <f t="shared" si="124"/>
        <v>585</v>
      </c>
      <c r="AO334" s="32">
        <f t="shared" si="152"/>
        <v>585</v>
      </c>
      <c r="AP334" s="33"/>
      <c r="AQ334" s="33"/>
      <c r="AR334" s="33"/>
      <c r="AS334" s="33"/>
      <c r="AT334" s="33"/>
      <c r="AU334" s="33"/>
      <c r="AV334" s="33"/>
      <c r="AW334" s="32">
        <f t="shared" si="146"/>
        <v>585</v>
      </c>
      <c r="AX334" s="33"/>
      <c r="AY334" s="33">
        <f t="shared" si="126"/>
        <v>1170</v>
      </c>
      <c r="BB334" s="27" t="str">
        <f t="shared" si="147"/>
        <v>долги</v>
      </c>
    </row>
    <row r="335" spans="1:54">
      <c r="A335" s="31">
        <v>333</v>
      </c>
      <c r="B335" s="9" t="s">
        <v>681</v>
      </c>
      <c r="C335" s="6" t="s">
        <v>14</v>
      </c>
      <c r="D335" s="10">
        <v>55</v>
      </c>
      <c r="E335" s="14" t="s">
        <v>683</v>
      </c>
      <c r="F335" s="10">
        <v>75</v>
      </c>
      <c r="G335" s="32">
        <v>0</v>
      </c>
      <c r="H335" s="32">
        <f>F335*3</f>
        <v>225</v>
      </c>
      <c r="I335" s="33"/>
      <c r="J335" s="33"/>
      <c r="K335" s="33"/>
      <c r="L335" s="33"/>
      <c r="M335" s="33"/>
      <c r="N335" s="33"/>
      <c r="O335" s="33"/>
      <c r="P335" s="32">
        <f t="shared" si="153"/>
        <v>225</v>
      </c>
      <c r="Q335" s="33">
        <v>225</v>
      </c>
      <c r="R335" s="32">
        <f t="shared" si="148"/>
        <v>0</v>
      </c>
      <c r="S335" s="32">
        <f>F335*3</f>
        <v>225</v>
      </c>
      <c r="T335" s="33"/>
      <c r="U335" s="33"/>
      <c r="V335" s="33"/>
      <c r="W335" s="33"/>
      <c r="X335" s="33"/>
      <c r="Y335" s="33"/>
      <c r="Z335" s="33"/>
      <c r="AA335" s="32">
        <f t="shared" si="149"/>
        <v>225</v>
      </c>
      <c r="AB335" s="33"/>
      <c r="AC335" s="32">
        <f t="shared" si="150"/>
        <v>225</v>
      </c>
      <c r="AD335" s="32">
        <f t="shared" si="151"/>
        <v>225</v>
      </c>
      <c r="AE335" s="33"/>
      <c r="AF335" s="33"/>
      <c r="AG335" s="33"/>
      <c r="AH335" s="33"/>
      <c r="AI335" s="33"/>
      <c r="AJ335" s="33"/>
      <c r="AK335" s="33"/>
      <c r="AL335" s="32">
        <f t="shared" si="145"/>
        <v>225</v>
      </c>
      <c r="AM335" s="33">
        <v>675</v>
      </c>
      <c r="AN335" s="32">
        <f t="shared" si="124"/>
        <v>-225</v>
      </c>
      <c r="AO335" s="32">
        <f t="shared" si="152"/>
        <v>225</v>
      </c>
      <c r="AP335" s="33"/>
      <c r="AQ335" s="33"/>
      <c r="AR335" s="33"/>
      <c r="AS335" s="33"/>
      <c r="AT335" s="33"/>
      <c r="AU335" s="33"/>
      <c r="AV335" s="33"/>
      <c r="AW335" s="32">
        <f t="shared" si="146"/>
        <v>225</v>
      </c>
      <c r="AX335" s="33"/>
      <c r="AY335" s="33">
        <f t="shared" si="126"/>
        <v>0</v>
      </c>
      <c r="BB335" s="27" t="str">
        <f t="shared" si="147"/>
        <v/>
      </c>
    </row>
    <row r="336" spans="1:54">
      <c r="A336" s="31">
        <v>334</v>
      </c>
      <c r="B336" s="9" t="s">
        <v>875</v>
      </c>
      <c r="C336" s="6" t="s">
        <v>14</v>
      </c>
      <c r="D336" s="10"/>
      <c r="E336" s="14" t="s">
        <v>876</v>
      </c>
      <c r="F336" s="10">
        <v>50</v>
      </c>
      <c r="G336" s="32">
        <v>0</v>
      </c>
      <c r="H336" s="32">
        <v>0</v>
      </c>
      <c r="I336" s="33"/>
      <c r="J336" s="33"/>
      <c r="K336" s="33"/>
      <c r="L336" s="33"/>
      <c r="M336" s="33"/>
      <c r="N336" s="33"/>
      <c r="O336" s="33"/>
      <c r="P336" s="32">
        <f t="shared" si="153"/>
        <v>0</v>
      </c>
      <c r="Q336" s="33"/>
      <c r="R336" s="32">
        <f t="shared" si="148"/>
        <v>0</v>
      </c>
      <c r="S336" s="32">
        <v>71</v>
      </c>
      <c r="T336" s="33"/>
      <c r="U336" s="33"/>
      <c r="V336" s="33"/>
      <c r="W336" s="33"/>
      <c r="X336" s="33"/>
      <c r="Y336" s="33"/>
      <c r="Z336" s="33"/>
      <c r="AA336" s="32">
        <f t="shared" si="149"/>
        <v>71</v>
      </c>
      <c r="AB336" s="33"/>
      <c r="AC336" s="32">
        <f t="shared" si="150"/>
        <v>71</v>
      </c>
      <c r="AD336" s="32">
        <f t="shared" si="151"/>
        <v>150</v>
      </c>
      <c r="AE336" s="33"/>
      <c r="AF336" s="33"/>
      <c r="AG336" s="33"/>
      <c r="AH336" s="33"/>
      <c r="AI336" s="33"/>
      <c r="AJ336" s="33"/>
      <c r="AK336" s="33"/>
      <c r="AL336" s="32">
        <f t="shared" si="145"/>
        <v>150</v>
      </c>
      <c r="AM336" s="33"/>
      <c r="AN336" s="32">
        <f t="shared" si="124"/>
        <v>221</v>
      </c>
      <c r="AO336" s="32">
        <f t="shared" si="152"/>
        <v>150</v>
      </c>
      <c r="AP336" s="33"/>
      <c r="AQ336" s="33"/>
      <c r="AR336" s="33"/>
      <c r="AS336" s="33"/>
      <c r="AT336" s="33"/>
      <c r="AU336" s="33"/>
      <c r="AV336" s="33"/>
      <c r="AW336" s="32">
        <f t="shared" si="146"/>
        <v>150</v>
      </c>
      <c r="AX336" s="33"/>
      <c r="AY336" s="33">
        <f t="shared" si="126"/>
        <v>371</v>
      </c>
      <c r="BB336" s="27" t="str">
        <f t="shared" si="147"/>
        <v>долги</v>
      </c>
    </row>
    <row r="337" spans="1:54">
      <c r="A337" s="31">
        <v>335</v>
      </c>
      <c r="B337" s="11" t="s">
        <v>684</v>
      </c>
      <c r="C337" s="34" t="s">
        <v>30</v>
      </c>
      <c r="D337" s="12"/>
      <c r="E337" s="35"/>
      <c r="F337" s="12"/>
      <c r="G337" s="36">
        <v>3450</v>
      </c>
      <c r="H337" s="36">
        <f t="shared" ref="H337:H345" si="154">F337*3</f>
        <v>0</v>
      </c>
      <c r="I337" s="37"/>
      <c r="J337" s="37"/>
      <c r="K337" s="37"/>
      <c r="L337" s="37"/>
      <c r="M337" s="37"/>
      <c r="N337" s="37"/>
      <c r="O337" s="37"/>
      <c r="P337" s="36">
        <f t="shared" si="153"/>
        <v>0</v>
      </c>
      <c r="Q337" s="37"/>
      <c r="R337" s="36">
        <f t="shared" si="148"/>
        <v>3450</v>
      </c>
      <c r="S337" s="36">
        <f t="shared" ref="S337:S345" si="155">F337*3</f>
        <v>0</v>
      </c>
      <c r="T337" s="37"/>
      <c r="U337" s="37"/>
      <c r="V337" s="37"/>
      <c r="W337" s="37"/>
      <c r="X337" s="37"/>
      <c r="Y337" s="37"/>
      <c r="Z337" s="37"/>
      <c r="AA337" s="36">
        <f t="shared" si="149"/>
        <v>0</v>
      </c>
      <c r="AB337" s="37"/>
      <c r="AC337" s="36">
        <f t="shared" si="150"/>
        <v>3450</v>
      </c>
      <c r="AD337" s="36">
        <f t="shared" si="151"/>
        <v>0</v>
      </c>
      <c r="AE337" s="37"/>
      <c r="AF337" s="37"/>
      <c r="AG337" s="37"/>
      <c r="AH337" s="37"/>
      <c r="AI337" s="37"/>
      <c r="AJ337" s="37"/>
      <c r="AK337" s="37"/>
      <c r="AL337" s="36">
        <f t="shared" si="145"/>
        <v>0</v>
      </c>
      <c r="AM337" s="37"/>
      <c r="AN337" s="36">
        <f t="shared" si="124"/>
        <v>3450</v>
      </c>
      <c r="AO337" s="36">
        <f t="shared" si="152"/>
        <v>0</v>
      </c>
      <c r="AP337" s="37"/>
      <c r="AQ337" s="37"/>
      <c r="AR337" s="37"/>
      <c r="AS337" s="37"/>
      <c r="AT337" s="37"/>
      <c r="AU337" s="37"/>
      <c r="AV337" s="37"/>
      <c r="AW337" s="36">
        <f t="shared" si="146"/>
        <v>0</v>
      </c>
      <c r="AX337" s="37"/>
      <c r="AY337" s="37">
        <f t="shared" si="126"/>
        <v>3450</v>
      </c>
      <c r="BB337" s="27" t="str">
        <f t="shared" si="147"/>
        <v>долги</v>
      </c>
    </row>
    <row r="338" spans="1:54">
      <c r="A338" s="31">
        <v>336</v>
      </c>
      <c r="B338" s="9" t="s">
        <v>685</v>
      </c>
      <c r="C338" s="6" t="s">
        <v>23</v>
      </c>
      <c r="D338" s="10">
        <v>70</v>
      </c>
      <c r="E338" s="14" t="s">
        <v>12</v>
      </c>
      <c r="F338" s="10">
        <v>70</v>
      </c>
      <c r="G338" s="32">
        <v>1050</v>
      </c>
      <c r="H338" s="32">
        <f t="shared" si="154"/>
        <v>210</v>
      </c>
      <c r="I338" s="33"/>
      <c r="J338" s="33"/>
      <c r="K338" s="33"/>
      <c r="L338" s="33"/>
      <c r="M338" s="33"/>
      <c r="N338" s="33"/>
      <c r="O338" s="33"/>
      <c r="P338" s="32">
        <f t="shared" si="153"/>
        <v>210</v>
      </c>
      <c r="Q338" s="33"/>
      <c r="R338" s="32">
        <f t="shared" si="148"/>
        <v>1260</v>
      </c>
      <c r="S338" s="32">
        <f t="shared" si="155"/>
        <v>210</v>
      </c>
      <c r="T338" s="33"/>
      <c r="U338" s="33"/>
      <c r="V338" s="33"/>
      <c r="W338" s="33"/>
      <c r="X338" s="33"/>
      <c r="Y338" s="33"/>
      <c r="Z338" s="33"/>
      <c r="AA338" s="32">
        <f t="shared" si="149"/>
        <v>210</v>
      </c>
      <c r="AB338" s="33"/>
      <c r="AC338" s="32">
        <f t="shared" si="150"/>
        <v>1470</v>
      </c>
      <c r="AD338" s="32">
        <f t="shared" si="151"/>
        <v>210</v>
      </c>
      <c r="AE338" s="33"/>
      <c r="AF338" s="33"/>
      <c r="AG338" s="33"/>
      <c r="AH338" s="33"/>
      <c r="AI338" s="33"/>
      <c r="AJ338" s="33"/>
      <c r="AK338" s="33"/>
      <c r="AL338" s="32">
        <f t="shared" si="145"/>
        <v>210</v>
      </c>
      <c r="AM338" s="33"/>
      <c r="AN338" s="32">
        <f t="shared" si="124"/>
        <v>1680</v>
      </c>
      <c r="AO338" s="32">
        <f t="shared" si="152"/>
        <v>210</v>
      </c>
      <c r="AP338" s="33"/>
      <c r="AQ338" s="33"/>
      <c r="AR338" s="33"/>
      <c r="AS338" s="33"/>
      <c r="AT338" s="33"/>
      <c r="AU338" s="33"/>
      <c r="AV338" s="33"/>
      <c r="AW338" s="32">
        <f t="shared" si="146"/>
        <v>210</v>
      </c>
      <c r="AX338" s="33"/>
      <c r="AY338" s="33">
        <f t="shared" si="126"/>
        <v>1890</v>
      </c>
      <c r="BB338" s="27" t="str">
        <f t="shared" si="147"/>
        <v>долги</v>
      </c>
    </row>
    <row r="339" spans="1:54">
      <c r="A339" s="31">
        <v>337</v>
      </c>
      <c r="B339" s="9" t="s">
        <v>686</v>
      </c>
      <c r="C339" s="6" t="s">
        <v>23</v>
      </c>
      <c r="D339" s="10">
        <v>70</v>
      </c>
      <c r="E339" s="14" t="s">
        <v>688</v>
      </c>
      <c r="F339" s="10">
        <v>85</v>
      </c>
      <c r="G339" s="32">
        <v>0</v>
      </c>
      <c r="H339" s="32">
        <f t="shared" si="154"/>
        <v>255</v>
      </c>
      <c r="I339" s="33"/>
      <c r="J339" s="33">
        <v>100</v>
      </c>
      <c r="K339" s="33"/>
      <c r="L339" s="33"/>
      <c r="M339" s="33">
        <v>150</v>
      </c>
      <c r="N339" s="33"/>
      <c r="O339" s="33"/>
      <c r="P339" s="32">
        <f t="shared" si="153"/>
        <v>505</v>
      </c>
      <c r="Q339" s="33">
        <v>505</v>
      </c>
      <c r="R339" s="32">
        <f t="shared" si="148"/>
        <v>0</v>
      </c>
      <c r="S339" s="32">
        <f t="shared" si="155"/>
        <v>255</v>
      </c>
      <c r="T339" s="33"/>
      <c r="U339" s="33"/>
      <c r="V339" s="33"/>
      <c r="W339" s="33"/>
      <c r="X339" s="33">
        <v>300</v>
      </c>
      <c r="Y339" s="33"/>
      <c r="Z339" s="33"/>
      <c r="AA339" s="32">
        <f t="shared" si="149"/>
        <v>555</v>
      </c>
      <c r="AB339" s="33">
        <v>1065</v>
      </c>
      <c r="AC339" s="32">
        <f t="shared" si="150"/>
        <v>-510</v>
      </c>
      <c r="AD339" s="32">
        <f t="shared" si="151"/>
        <v>255</v>
      </c>
      <c r="AE339" s="33"/>
      <c r="AF339" s="33"/>
      <c r="AG339" s="33"/>
      <c r="AH339" s="33"/>
      <c r="AI339" s="33"/>
      <c r="AJ339" s="33"/>
      <c r="AK339" s="33"/>
      <c r="AL339" s="32">
        <f t="shared" si="145"/>
        <v>255</v>
      </c>
      <c r="AM339" s="33"/>
      <c r="AN339" s="32">
        <f t="shared" si="124"/>
        <v>-255</v>
      </c>
      <c r="AO339" s="32">
        <f t="shared" si="152"/>
        <v>255</v>
      </c>
      <c r="AP339" s="33"/>
      <c r="AQ339" s="33"/>
      <c r="AR339" s="33"/>
      <c r="AS339" s="33"/>
      <c r="AT339" s="33"/>
      <c r="AU339" s="33"/>
      <c r="AV339" s="33"/>
      <c r="AW339" s="32">
        <f t="shared" si="146"/>
        <v>255</v>
      </c>
      <c r="AX339" s="33"/>
      <c r="AY339" s="33">
        <f t="shared" si="126"/>
        <v>0</v>
      </c>
      <c r="BB339" s="27" t="str">
        <f t="shared" si="147"/>
        <v/>
      </c>
    </row>
    <row r="340" spans="1:54">
      <c r="A340" s="31">
        <v>338</v>
      </c>
      <c r="B340" s="9" t="s">
        <v>689</v>
      </c>
      <c r="C340" s="6" t="s">
        <v>23</v>
      </c>
      <c r="D340" s="10">
        <v>70</v>
      </c>
      <c r="E340" s="14" t="s">
        <v>691</v>
      </c>
      <c r="F340" s="10">
        <v>90</v>
      </c>
      <c r="G340" s="32">
        <v>-10</v>
      </c>
      <c r="H340" s="32">
        <f t="shared" si="154"/>
        <v>270</v>
      </c>
      <c r="I340" s="33"/>
      <c r="J340" s="33"/>
      <c r="K340" s="33"/>
      <c r="L340" s="33"/>
      <c r="M340" s="33"/>
      <c r="N340" s="33"/>
      <c r="O340" s="33"/>
      <c r="P340" s="32">
        <f t="shared" si="153"/>
        <v>270</v>
      </c>
      <c r="Q340" s="33">
        <v>520</v>
      </c>
      <c r="R340" s="32">
        <f t="shared" si="148"/>
        <v>-260</v>
      </c>
      <c r="S340" s="32">
        <f t="shared" si="155"/>
        <v>270</v>
      </c>
      <c r="T340" s="33"/>
      <c r="U340" s="33"/>
      <c r="V340" s="33"/>
      <c r="W340" s="33"/>
      <c r="X340" s="33"/>
      <c r="Y340" s="33"/>
      <c r="Z340" s="33"/>
      <c r="AA340" s="32">
        <f t="shared" si="149"/>
        <v>270</v>
      </c>
      <c r="AB340" s="33"/>
      <c r="AC340" s="32">
        <f t="shared" si="150"/>
        <v>10</v>
      </c>
      <c r="AD340" s="32">
        <f t="shared" si="151"/>
        <v>270</v>
      </c>
      <c r="AE340" s="33"/>
      <c r="AF340" s="33"/>
      <c r="AG340" s="33"/>
      <c r="AH340" s="33"/>
      <c r="AI340" s="33"/>
      <c r="AJ340" s="33"/>
      <c r="AK340" s="33"/>
      <c r="AL340" s="32">
        <f t="shared" si="145"/>
        <v>270</v>
      </c>
      <c r="AM340" s="33">
        <v>550</v>
      </c>
      <c r="AN340" s="32">
        <f t="shared" ref="AN340:AN397" si="156">AC340+AL340-AM340</f>
        <v>-270</v>
      </c>
      <c r="AO340" s="32">
        <f t="shared" si="152"/>
        <v>270</v>
      </c>
      <c r="AP340" s="33"/>
      <c r="AQ340" s="33"/>
      <c r="AR340" s="33"/>
      <c r="AS340" s="33"/>
      <c r="AT340" s="33"/>
      <c r="AU340" s="33"/>
      <c r="AV340" s="33"/>
      <c r="AW340" s="32">
        <f t="shared" si="146"/>
        <v>270</v>
      </c>
      <c r="AX340" s="33"/>
      <c r="AY340" s="33">
        <f t="shared" ref="AY340:AY373" si="157">AN340+AW340-AX340</f>
        <v>0</v>
      </c>
      <c r="BB340" s="27" t="str">
        <f t="shared" si="147"/>
        <v/>
      </c>
    </row>
    <row r="341" spans="1:54">
      <c r="A341" s="31">
        <v>339</v>
      </c>
      <c r="B341" s="9" t="s">
        <v>692</v>
      </c>
      <c r="C341" s="6" t="s">
        <v>14</v>
      </c>
      <c r="D341" s="10">
        <v>70</v>
      </c>
      <c r="E341" s="14" t="s">
        <v>694</v>
      </c>
      <c r="F341" s="10">
        <v>100</v>
      </c>
      <c r="G341" s="32">
        <v>-1200</v>
      </c>
      <c r="H341" s="32">
        <f t="shared" si="154"/>
        <v>300</v>
      </c>
      <c r="I341" s="33"/>
      <c r="J341" s="33"/>
      <c r="K341" s="33"/>
      <c r="L341" s="33"/>
      <c r="M341" s="33"/>
      <c r="N341" s="33"/>
      <c r="O341" s="33"/>
      <c r="P341" s="32">
        <f t="shared" si="153"/>
        <v>300</v>
      </c>
      <c r="Q341" s="33"/>
      <c r="R341" s="32">
        <f t="shared" si="148"/>
        <v>-900</v>
      </c>
      <c r="S341" s="32">
        <f t="shared" si="155"/>
        <v>300</v>
      </c>
      <c r="T341" s="33"/>
      <c r="U341" s="33"/>
      <c r="V341" s="33"/>
      <c r="W341" s="33"/>
      <c r="X341" s="33"/>
      <c r="Y341" s="33"/>
      <c r="Z341" s="33"/>
      <c r="AA341" s="32">
        <f t="shared" si="149"/>
        <v>300</v>
      </c>
      <c r="AB341" s="33"/>
      <c r="AC341" s="32">
        <f t="shared" si="150"/>
        <v>-600</v>
      </c>
      <c r="AD341" s="32">
        <f t="shared" si="151"/>
        <v>300</v>
      </c>
      <c r="AE341" s="33"/>
      <c r="AF341" s="33"/>
      <c r="AG341" s="33"/>
      <c r="AH341" s="33"/>
      <c r="AI341" s="33"/>
      <c r="AJ341" s="33"/>
      <c r="AK341" s="33"/>
      <c r="AL341" s="32">
        <f t="shared" si="145"/>
        <v>300</v>
      </c>
      <c r="AM341" s="33"/>
      <c r="AN341" s="32">
        <f t="shared" si="156"/>
        <v>-300</v>
      </c>
      <c r="AO341" s="32">
        <f t="shared" si="152"/>
        <v>300</v>
      </c>
      <c r="AP341" s="33"/>
      <c r="AQ341" s="33"/>
      <c r="AR341" s="33"/>
      <c r="AS341" s="33"/>
      <c r="AT341" s="33"/>
      <c r="AU341" s="33"/>
      <c r="AV341" s="33"/>
      <c r="AW341" s="32">
        <f t="shared" si="146"/>
        <v>300</v>
      </c>
      <c r="AX341" s="33"/>
      <c r="AY341" s="33">
        <f t="shared" si="157"/>
        <v>0</v>
      </c>
      <c r="BB341" s="27" t="str">
        <f t="shared" si="147"/>
        <v/>
      </c>
    </row>
    <row r="342" spans="1:54">
      <c r="A342" s="31">
        <v>340</v>
      </c>
      <c r="B342" s="11" t="s">
        <v>695</v>
      </c>
      <c r="C342" s="34" t="s">
        <v>30</v>
      </c>
      <c r="D342" s="12"/>
      <c r="E342" s="35"/>
      <c r="F342" s="12"/>
      <c r="G342" s="36">
        <v>1225</v>
      </c>
      <c r="H342" s="36">
        <f t="shared" si="154"/>
        <v>0</v>
      </c>
      <c r="I342" s="37"/>
      <c r="J342" s="37"/>
      <c r="K342" s="37"/>
      <c r="L342" s="37"/>
      <c r="M342" s="37"/>
      <c r="N342" s="37"/>
      <c r="O342" s="37"/>
      <c r="P342" s="36">
        <f t="shared" si="153"/>
        <v>0</v>
      </c>
      <c r="Q342" s="37"/>
      <c r="R342" s="36">
        <f t="shared" si="148"/>
        <v>1225</v>
      </c>
      <c r="S342" s="36">
        <f t="shared" si="155"/>
        <v>0</v>
      </c>
      <c r="T342" s="37"/>
      <c r="U342" s="37"/>
      <c r="V342" s="37"/>
      <c r="W342" s="37"/>
      <c r="X342" s="37"/>
      <c r="Y342" s="37"/>
      <c r="Z342" s="37"/>
      <c r="AA342" s="36">
        <f t="shared" si="149"/>
        <v>0</v>
      </c>
      <c r="AB342" s="37"/>
      <c r="AC342" s="36">
        <f t="shared" si="150"/>
        <v>1225</v>
      </c>
      <c r="AD342" s="36">
        <f t="shared" si="151"/>
        <v>0</v>
      </c>
      <c r="AE342" s="37"/>
      <c r="AF342" s="37"/>
      <c r="AG342" s="37"/>
      <c r="AH342" s="37"/>
      <c r="AI342" s="37"/>
      <c r="AJ342" s="37"/>
      <c r="AK342" s="37"/>
      <c r="AL342" s="36">
        <f t="shared" si="145"/>
        <v>0</v>
      </c>
      <c r="AM342" s="37"/>
      <c r="AN342" s="36">
        <f t="shared" si="156"/>
        <v>1225</v>
      </c>
      <c r="AO342" s="36">
        <f t="shared" si="152"/>
        <v>0</v>
      </c>
      <c r="AP342" s="37"/>
      <c r="AQ342" s="37"/>
      <c r="AR342" s="37"/>
      <c r="AS342" s="37"/>
      <c r="AT342" s="37"/>
      <c r="AU342" s="37"/>
      <c r="AV342" s="37"/>
      <c r="AW342" s="36">
        <f t="shared" si="146"/>
        <v>0</v>
      </c>
      <c r="AX342" s="37"/>
      <c r="AY342" s="37">
        <f t="shared" si="157"/>
        <v>1225</v>
      </c>
      <c r="BB342" s="27" t="str">
        <f t="shared" si="147"/>
        <v>долги</v>
      </c>
    </row>
    <row r="343" spans="1:54">
      <c r="A343" s="31">
        <v>341</v>
      </c>
      <c r="B343" s="11" t="s">
        <v>696</v>
      </c>
      <c r="C343" s="34" t="s">
        <v>30</v>
      </c>
      <c r="D343" s="12"/>
      <c r="E343" s="35"/>
      <c r="F343" s="12"/>
      <c r="G343" s="36">
        <v>2384.8000000000002</v>
      </c>
      <c r="H343" s="36">
        <f t="shared" si="154"/>
        <v>0</v>
      </c>
      <c r="I343" s="37"/>
      <c r="J343" s="37"/>
      <c r="K343" s="37"/>
      <c r="L343" s="37"/>
      <c r="M343" s="37"/>
      <c r="N343" s="37"/>
      <c r="O343" s="37"/>
      <c r="P343" s="36">
        <f t="shared" si="153"/>
        <v>0</v>
      </c>
      <c r="Q343" s="37"/>
      <c r="R343" s="36">
        <f t="shared" si="148"/>
        <v>2384.8000000000002</v>
      </c>
      <c r="S343" s="36">
        <f t="shared" si="155"/>
        <v>0</v>
      </c>
      <c r="T343" s="37"/>
      <c r="U343" s="37"/>
      <c r="V343" s="37"/>
      <c r="W343" s="37"/>
      <c r="X343" s="37"/>
      <c r="Y343" s="37"/>
      <c r="Z343" s="37"/>
      <c r="AA343" s="36">
        <f t="shared" si="149"/>
        <v>0</v>
      </c>
      <c r="AB343" s="37"/>
      <c r="AC343" s="36">
        <f t="shared" si="150"/>
        <v>2384.8000000000002</v>
      </c>
      <c r="AD343" s="36">
        <f t="shared" si="151"/>
        <v>0</v>
      </c>
      <c r="AE343" s="37"/>
      <c r="AF343" s="37"/>
      <c r="AG343" s="37"/>
      <c r="AH343" s="37"/>
      <c r="AI343" s="37"/>
      <c r="AJ343" s="37"/>
      <c r="AK343" s="37"/>
      <c r="AL343" s="36">
        <f t="shared" si="145"/>
        <v>0</v>
      </c>
      <c r="AM343" s="37"/>
      <c r="AN343" s="36">
        <f t="shared" si="156"/>
        <v>2384.8000000000002</v>
      </c>
      <c r="AO343" s="36">
        <f t="shared" si="152"/>
        <v>0</v>
      </c>
      <c r="AP343" s="37"/>
      <c r="AQ343" s="37"/>
      <c r="AR343" s="37"/>
      <c r="AS343" s="37"/>
      <c r="AT343" s="37"/>
      <c r="AU343" s="37"/>
      <c r="AV343" s="37"/>
      <c r="AW343" s="36">
        <f t="shared" si="146"/>
        <v>0</v>
      </c>
      <c r="AX343" s="37"/>
      <c r="AY343" s="37">
        <f t="shared" si="157"/>
        <v>2384.8000000000002</v>
      </c>
      <c r="BB343" s="27" t="str">
        <f t="shared" si="147"/>
        <v>долги</v>
      </c>
    </row>
    <row r="344" spans="1:54">
      <c r="A344" s="31">
        <v>342</v>
      </c>
      <c r="B344" s="5" t="s">
        <v>697</v>
      </c>
      <c r="C344" s="6" t="s">
        <v>10</v>
      </c>
      <c r="D344" s="7">
        <v>1000</v>
      </c>
      <c r="E344" s="14" t="s">
        <v>12</v>
      </c>
      <c r="F344" s="7">
        <v>1000</v>
      </c>
      <c r="G344" s="32">
        <v>-3000</v>
      </c>
      <c r="H344" s="32">
        <f t="shared" si="154"/>
        <v>3000</v>
      </c>
      <c r="I344" s="33"/>
      <c r="J344" s="33"/>
      <c r="K344" s="33"/>
      <c r="L344" s="33"/>
      <c r="M344" s="33"/>
      <c r="N344" s="33"/>
      <c r="O344" s="33"/>
      <c r="P344" s="32">
        <f t="shared" si="153"/>
        <v>3000</v>
      </c>
      <c r="Q344" s="33">
        <v>3000</v>
      </c>
      <c r="R344" s="32">
        <f t="shared" si="148"/>
        <v>-3000</v>
      </c>
      <c r="S344" s="32">
        <f t="shared" si="155"/>
        <v>3000</v>
      </c>
      <c r="T344" s="33"/>
      <c r="U344" s="33"/>
      <c r="V344" s="33"/>
      <c r="W344" s="33"/>
      <c r="X344" s="33"/>
      <c r="Y344" s="33"/>
      <c r="Z344" s="33"/>
      <c r="AA344" s="32">
        <f t="shared" si="149"/>
        <v>3000</v>
      </c>
      <c r="AB344" s="33">
        <v>3000</v>
      </c>
      <c r="AC344" s="32">
        <f t="shared" si="150"/>
        <v>-3000</v>
      </c>
      <c r="AD344" s="32">
        <f t="shared" si="151"/>
        <v>3000</v>
      </c>
      <c r="AE344" s="33"/>
      <c r="AF344" s="33"/>
      <c r="AG344" s="33"/>
      <c r="AH344" s="33"/>
      <c r="AI344" s="33"/>
      <c r="AJ344" s="33"/>
      <c r="AK344" s="33"/>
      <c r="AL344" s="32">
        <f t="shared" ref="AL344:AL375" si="158">SUM(AD344:AK344)</f>
        <v>3000</v>
      </c>
      <c r="AM344" s="33">
        <v>2000</v>
      </c>
      <c r="AN344" s="32">
        <f t="shared" si="156"/>
        <v>-2000</v>
      </c>
      <c r="AO344" s="32">
        <f t="shared" si="152"/>
        <v>3000</v>
      </c>
      <c r="AP344" s="33"/>
      <c r="AQ344" s="33"/>
      <c r="AR344" s="33"/>
      <c r="AS344" s="33"/>
      <c r="AT344" s="33"/>
      <c r="AU344" s="33"/>
      <c r="AV344" s="33"/>
      <c r="AW344" s="32">
        <f t="shared" ref="AW344:AW375" si="159">SUM(AO344:AV344)</f>
        <v>3000</v>
      </c>
      <c r="AX344" s="33">
        <v>2000</v>
      </c>
      <c r="AY344" s="33">
        <f t="shared" si="157"/>
        <v>-1000</v>
      </c>
      <c r="BB344" s="27" t="str">
        <f t="shared" si="147"/>
        <v/>
      </c>
    </row>
    <row r="345" spans="1:54">
      <c r="A345" s="31">
        <v>343</v>
      </c>
      <c r="B345" s="9" t="s">
        <v>699</v>
      </c>
      <c r="C345" s="6" t="s">
        <v>23</v>
      </c>
      <c r="D345" s="10">
        <v>70</v>
      </c>
      <c r="E345" s="14" t="s">
        <v>701</v>
      </c>
      <c r="F345" s="10">
        <v>95</v>
      </c>
      <c r="G345" s="32">
        <v>0</v>
      </c>
      <c r="H345" s="32">
        <f t="shared" si="154"/>
        <v>285</v>
      </c>
      <c r="I345" s="33"/>
      <c r="J345" s="33"/>
      <c r="K345" s="33"/>
      <c r="L345" s="33"/>
      <c r="M345" s="33"/>
      <c r="N345" s="33"/>
      <c r="O345" s="33"/>
      <c r="P345" s="32">
        <f t="shared" si="153"/>
        <v>285</v>
      </c>
      <c r="Q345" s="33">
        <v>570</v>
      </c>
      <c r="R345" s="32">
        <f t="shared" si="148"/>
        <v>-285</v>
      </c>
      <c r="S345" s="32">
        <f t="shared" si="155"/>
        <v>285</v>
      </c>
      <c r="T345" s="33"/>
      <c r="U345" s="33"/>
      <c r="V345" s="33"/>
      <c r="W345" s="33"/>
      <c r="X345" s="33"/>
      <c r="Y345" s="33"/>
      <c r="Z345" s="33"/>
      <c r="AA345" s="32">
        <f t="shared" si="149"/>
        <v>285</v>
      </c>
      <c r="AB345" s="33">
        <v>285</v>
      </c>
      <c r="AC345" s="32">
        <f t="shared" si="150"/>
        <v>-285</v>
      </c>
      <c r="AD345" s="32">
        <f t="shared" si="151"/>
        <v>285</v>
      </c>
      <c r="AE345" s="33"/>
      <c r="AF345" s="33"/>
      <c r="AG345" s="33"/>
      <c r="AH345" s="33"/>
      <c r="AI345" s="33"/>
      <c r="AJ345" s="33"/>
      <c r="AK345" s="33"/>
      <c r="AL345" s="32">
        <f t="shared" si="158"/>
        <v>285</v>
      </c>
      <c r="AM345" s="33"/>
      <c r="AN345" s="32">
        <f t="shared" si="156"/>
        <v>0</v>
      </c>
      <c r="AO345" s="32">
        <f t="shared" si="152"/>
        <v>285</v>
      </c>
      <c r="AP345" s="33"/>
      <c r="AQ345" s="33"/>
      <c r="AR345" s="33"/>
      <c r="AS345" s="33"/>
      <c r="AT345" s="33"/>
      <c r="AU345" s="33"/>
      <c r="AV345" s="33"/>
      <c r="AW345" s="32">
        <f t="shared" si="159"/>
        <v>285</v>
      </c>
      <c r="AX345" s="33">
        <v>285</v>
      </c>
      <c r="AY345" s="33">
        <f t="shared" si="157"/>
        <v>0</v>
      </c>
      <c r="BB345" s="27" t="str">
        <f t="shared" si="147"/>
        <v/>
      </c>
    </row>
    <row r="346" spans="1:54">
      <c r="A346" s="31">
        <v>344</v>
      </c>
      <c r="B346" s="9" t="s">
        <v>870</v>
      </c>
      <c r="C346" s="6" t="s">
        <v>23</v>
      </c>
      <c r="D346" s="10"/>
      <c r="E346" s="14" t="s">
        <v>871</v>
      </c>
      <c r="F346" s="10">
        <v>50</v>
      </c>
      <c r="G346" s="32">
        <v>0</v>
      </c>
      <c r="H346" s="32">
        <v>0</v>
      </c>
      <c r="I346" s="33"/>
      <c r="J346" s="33"/>
      <c r="K346" s="33"/>
      <c r="L346" s="33"/>
      <c r="M346" s="33"/>
      <c r="N346" s="33"/>
      <c r="O346" s="33"/>
      <c r="P346" s="32">
        <f t="shared" si="153"/>
        <v>0</v>
      </c>
      <c r="Q346" s="33"/>
      <c r="R346" s="32">
        <f t="shared" si="148"/>
        <v>0</v>
      </c>
      <c r="S346" s="32">
        <v>84</v>
      </c>
      <c r="T346" s="33"/>
      <c r="U346" s="33"/>
      <c r="V346" s="33"/>
      <c r="W346" s="33"/>
      <c r="X346" s="33"/>
      <c r="Y346" s="33"/>
      <c r="Z346" s="33"/>
      <c r="AA346" s="32">
        <f t="shared" si="149"/>
        <v>84</v>
      </c>
      <c r="AB346" s="33">
        <v>84</v>
      </c>
      <c r="AC346" s="32">
        <f t="shared" si="150"/>
        <v>0</v>
      </c>
      <c r="AD346" s="32">
        <f t="shared" si="151"/>
        <v>150</v>
      </c>
      <c r="AE346" s="33"/>
      <c r="AF346" s="33"/>
      <c r="AG346" s="33"/>
      <c r="AH346" s="33"/>
      <c r="AI346" s="33"/>
      <c r="AJ346" s="33"/>
      <c r="AK346" s="33"/>
      <c r="AL346" s="32">
        <f t="shared" si="158"/>
        <v>150</v>
      </c>
      <c r="AM346" s="33">
        <v>300</v>
      </c>
      <c r="AN346" s="32">
        <f t="shared" si="156"/>
        <v>-150</v>
      </c>
      <c r="AO346" s="32">
        <f t="shared" si="152"/>
        <v>150</v>
      </c>
      <c r="AP346" s="33"/>
      <c r="AQ346" s="33"/>
      <c r="AR346" s="33"/>
      <c r="AS346" s="33"/>
      <c r="AT346" s="33"/>
      <c r="AU346" s="33"/>
      <c r="AV346" s="33"/>
      <c r="AW346" s="32">
        <f t="shared" si="159"/>
        <v>150</v>
      </c>
      <c r="AX346" s="33"/>
      <c r="AY346" s="33">
        <f t="shared" si="157"/>
        <v>0</v>
      </c>
      <c r="BB346" s="27" t="str">
        <f t="shared" si="147"/>
        <v/>
      </c>
    </row>
    <row r="347" spans="1:54">
      <c r="A347" s="31">
        <v>345</v>
      </c>
      <c r="B347" s="5" t="s">
        <v>702</v>
      </c>
      <c r="C347" s="6" t="s">
        <v>10</v>
      </c>
      <c r="D347" s="7">
        <v>60</v>
      </c>
      <c r="E347" s="14" t="s">
        <v>704</v>
      </c>
      <c r="F347" s="7">
        <v>85</v>
      </c>
      <c r="G347" s="32">
        <v>0</v>
      </c>
      <c r="H347" s="32">
        <f>F347*3</f>
        <v>255</v>
      </c>
      <c r="I347" s="33"/>
      <c r="J347" s="33"/>
      <c r="K347" s="33"/>
      <c r="L347" s="33"/>
      <c r="M347" s="33"/>
      <c r="N347" s="33"/>
      <c r="O347" s="33"/>
      <c r="P347" s="32">
        <f t="shared" si="153"/>
        <v>255</v>
      </c>
      <c r="Q347" s="33"/>
      <c r="R347" s="32">
        <f t="shared" si="148"/>
        <v>255</v>
      </c>
      <c r="S347" s="32">
        <f>F347*3</f>
        <v>255</v>
      </c>
      <c r="T347" s="33"/>
      <c r="U347" s="33"/>
      <c r="V347" s="33"/>
      <c r="W347" s="33"/>
      <c r="X347" s="33"/>
      <c r="Y347" s="33"/>
      <c r="Z347" s="33"/>
      <c r="AA347" s="32">
        <f t="shared" si="149"/>
        <v>255</v>
      </c>
      <c r="AB347" s="33">
        <v>510</v>
      </c>
      <c r="AC347" s="32">
        <f t="shared" si="150"/>
        <v>0</v>
      </c>
      <c r="AD347" s="32">
        <f t="shared" si="151"/>
        <v>255</v>
      </c>
      <c r="AE347" s="33"/>
      <c r="AF347" s="33"/>
      <c r="AG347" s="33"/>
      <c r="AH347" s="33"/>
      <c r="AI347" s="33"/>
      <c r="AJ347" s="33"/>
      <c r="AK347" s="33"/>
      <c r="AL347" s="32">
        <f t="shared" si="158"/>
        <v>255</v>
      </c>
      <c r="AM347" s="33">
        <v>510</v>
      </c>
      <c r="AN347" s="32">
        <f t="shared" si="156"/>
        <v>-255</v>
      </c>
      <c r="AO347" s="32">
        <f t="shared" si="152"/>
        <v>255</v>
      </c>
      <c r="AP347" s="33"/>
      <c r="AQ347" s="33"/>
      <c r="AR347" s="33"/>
      <c r="AS347" s="33"/>
      <c r="AT347" s="33"/>
      <c r="AU347" s="33"/>
      <c r="AV347" s="33"/>
      <c r="AW347" s="32">
        <f t="shared" si="159"/>
        <v>255</v>
      </c>
      <c r="AX347" s="33"/>
      <c r="AY347" s="33">
        <f t="shared" si="157"/>
        <v>0</v>
      </c>
      <c r="BB347" s="27" t="str">
        <f t="shared" si="147"/>
        <v/>
      </c>
    </row>
    <row r="348" spans="1:54">
      <c r="A348" s="31">
        <v>346</v>
      </c>
      <c r="B348" s="9" t="s">
        <v>705</v>
      </c>
      <c r="C348" s="6" t="s">
        <v>23</v>
      </c>
      <c r="D348" s="10">
        <v>50</v>
      </c>
      <c r="E348" s="14" t="s">
        <v>12</v>
      </c>
      <c r="F348" s="10">
        <v>50</v>
      </c>
      <c r="G348" s="32">
        <v>200</v>
      </c>
      <c r="H348" s="32">
        <f>F348*3</f>
        <v>150</v>
      </c>
      <c r="I348" s="33"/>
      <c r="J348" s="33">
        <v>200</v>
      </c>
      <c r="K348" s="33"/>
      <c r="L348" s="33"/>
      <c r="M348" s="33"/>
      <c r="N348" s="33"/>
      <c r="O348" s="33"/>
      <c r="P348" s="32">
        <f t="shared" si="153"/>
        <v>350</v>
      </c>
      <c r="Q348" s="33"/>
      <c r="R348" s="32">
        <f t="shared" si="148"/>
        <v>550</v>
      </c>
      <c r="S348" s="32">
        <f>F348*3</f>
        <v>150</v>
      </c>
      <c r="T348" s="33"/>
      <c r="U348" s="33"/>
      <c r="V348" s="33"/>
      <c r="W348" s="33"/>
      <c r="X348" s="33"/>
      <c r="Y348" s="33"/>
      <c r="Z348" s="33"/>
      <c r="AA348" s="32">
        <f t="shared" si="149"/>
        <v>150</v>
      </c>
      <c r="AB348" s="33">
        <v>700</v>
      </c>
      <c r="AC348" s="32">
        <f t="shared" si="150"/>
        <v>0</v>
      </c>
      <c r="AD348" s="32">
        <f t="shared" si="151"/>
        <v>150</v>
      </c>
      <c r="AE348" s="33"/>
      <c r="AF348" s="33"/>
      <c r="AG348" s="33"/>
      <c r="AH348" s="33"/>
      <c r="AI348" s="33"/>
      <c r="AJ348" s="33"/>
      <c r="AK348" s="33"/>
      <c r="AL348" s="32">
        <f t="shared" si="158"/>
        <v>150</v>
      </c>
      <c r="AM348" s="33"/>
      <c r="AN348" s="32">
        <f t="shared" si="156"/>
        <v>150</v>
      </c>
      <c r="AO348" s="32">
        <f t="shared" si="152"/>
        <v>150</v>
      </c>
      <c r="AP348" s="33"/>
      <c r="AQ348" s="33"/>
      <c r="AR348" s="33"/>
      <c r="AS348" s="33"/>
      <c r="AT348" s="33"/>
      <c r="AU348" s="33"/>
      <c r="AV348" s="33"/>
      <c r="AW348" s="32">
        <f t="shared" si="159"/>
        <v>150</v>
      </c>
      <c r="AX348" s="33">
        <v>300</v>
      </c>
      <c r="AY348" s="33">
        <f t="shared" si="157"/>
        <v>0</v>
      </c>
      <c r="BB348" s="27" t="str">
        <f t="shared" si="147"/>
        <v/>
      </c>
    </row>
    <row r="349" spans="1:54">
      <c r="A349" s="31">
        <v>347</v>
      </c>
      <c r="B349" s="5" t="s">
        <v>983</v>
      </c>
      <c r="C349" s="6" t="s">
        <v>30</v>
      </c>
      <c r="D349" s="10"/>
      <c r="E349" s="14"/>
      <c r="F349" s="10"/>
      <c r="G349" s="32"/>
      <c r="H349" s="32"/>
      <c r="I349" s="33"/>
      <c r="J349" s="33"/>
      <c r="K349" s="33"/>
      <c r="L349" s="33"/>
      <c r="M349" s="33"/>
      <c r="N349" s="33"/>
      <c r="O349" s="33"/>
      <c r="P349" s="32"/>
      <c r="Q349" s="33"/>
      <c r="R349" s="32"/>
      <c r="S349" s="32"/>
      <c r="T349" s="33"/>
      <c r="U349" s="33"/>
      <c r="V349" s="33"/>
      <c r="W349" s="33"/>
      <c r="X349" s="33"/>
      <c r="Y349" s="33"/>
      <c r="Z349" s="33"/>
      <c r="AA349" s="32"/>
      <c r="AB349" s="33"/>
      <c r="AC349" s="32"/>
      <c r="AD349" s="32"/>
      <c r="AE349" s="33"/>
      <c r="AF349" s="33"/>
      <c r="AG349" s="33"/>
      <c r="AH349" s="33"/>
      <c r="AI349" s="33"/>
      <c r="AJ349" s="33"/>
      <c r="AK349" s="33"/>
      <c r="AL349" s="32">
        <f t="shared" si="158"/>
        <v>0</v>
      </c>
      <c r="AM349" s="33"/>
      <c r="AN349" s="32">
        <f t="shared" si="156"/>
        <v>0</v>
      </c>
      <c r="AO349" s="32">
        <f t="shared" si="152"/>
        <v>0</v>
      </c>
      <c r="AP349" s="33"/>
      <c r="AQ349" s="33"/>
      <c r="AR349" s="33"/>
      <c r="AS349" s="33"/>
      <c r="AT349" s="33"/>
      <c r="AU349" s="33"/>
      <c r="AV349" s="33"/>
      <c r="AW349" s="32">
        <f t="shared" si="159"/>
        <v>0</v>
      </c>
      <c r="AX349" s="33"/>
      <c r="AY349" s="33">
        <f t="shared" si="157"/>
        <v>0</v>
      </c>
      <c r="BB349" s="27" t="str">
        <f t="shared" si="147"/>
        <v/>
      </c>
    </row>
    <row r="350" spans="1:54">
      <c r="A350" s="31">
        <v>348</v>
      </c>
      <c r="B350" s="9" t="s">
        <v>957</v>
      </c>
      <c r="C350" s="6" t="s">
        <v>23</v>
      </c>
      <c r="D350" s="10"/>
      <c r="E350" s="14" t="s">
        <v>956</v>
      </c>
      <c r="F350" s="10">
        <v>25</v>
      </c>
      <c r="G350" s="32">
        <v>0</v>
      </c>
      <c r="H350" s="32">
        <v>0</v>
      </c>
      <c r="I350" s="33"/>
      <c r="J350" s="33"/>
      <c r="K350" s="33"/>
      <c r="L350" s="33"/>
      <c r="M350" s="33"/>
      <c r="N350" s="33"/>
      <c r="O350" s="33"/>
      <c r="P350" s="32">
        <f t="shared" ref="P350:P382" si="160">SUM(H350:O350)</f>
        <v>0</v>
      </c>
      <c r="Q350" s="33"/>
      <c r="R350" s="32">
        <f t="shared" ref="R350:R382" si="161">G350+P350-Q350</f>
        <v>0</v>
      </c>
      <c r="S350" s="32">
        <v>0</v>
      </c>
      <c r="T350" s="33"/>
      <c r="U350" s="33"/>
      <c r="V350" s="33"/>
      <c r="W350" s="33"/>
      <c r="X350" s="33"/>
      <c r="Y350" s="33"/>
      <c r="Z350" s="33"/>
      <c r="AA350" s="32">
        <f t="shared" ref="AA350:AA382" si="162">SUM(S350:Z350)</f>
        <v>0</v>
      </c>
      <c r="AB350" s="33"/>
      <c r="AC350" s="32">
        <f t="shared" ref="AC350:AC382" si="163">R350+AA350-AB350</f>
        <v>0</v>
      </c>
      <c r="AD350" s="32">
        <v>48</v>
      </c>
      <c r="AE350" s="33"/>
      <c r="AF350" s="33"/>
      <c r="AG350" s="33"/>
      <c r="AH350" s="33"/>
      <c r="AI350" s="33"/>
      <c r="AJ350" s="33"/>
      <c r="AK350" s="33">
        <v>80</v>
      </c>
      <c r="AL350" s="32">
        <f t="shared" si="158"/>
        <v>128</v>
      </c>
      <c r="AM350" s="33">
        <v>208</v>
      </c>
      <c r="AN350" s="32">
        <f t="shared" si="156"/>
        <v>-80</v>
      </c>
      <c r="AO350" s="32">
        <f t="shared" si="152"/>
        <v>75</v>
      </c>
      <c r="AP350" s="33"/>
      <c r="AQ350" s="33"/>
      <c r="AR350" s="33"/>
      <c r="AS350" s="33"/>
      <c r="AT350" s="33"/>
      <c r="AU350" s="33"/>
      <c r="AV350" s="33"/>
      <c r="AW350" s="32">
        <f t="shared" si="159"/>
        <v>75</v>
      </c>
      <c r="AX350" s="33"/>
      <c r="AY350" s="33">
        <f t="shared" si="157"/>
        <v>-5</v>
      </c>
      <c r="BB350" s="27" t="str">
        <f t="shared" si="147"/>
        <v/>
      </c>
    </row>
    <row r="351" spans="1:54">
      <c r="A351" s="31">
        <v>349</v>
      </c>
      <c r="B351" s="9" t="s">
        <v>707</v>
      </c>
      <c r="C351" s="6" t="s">
        <v>14</v>
      </c>
      <c r="D351" s="10">
        <v>55</v>
      </c>
      <c r="E351" s="14" t="s">
        <v>12</v>
      </c>
      <c r="F351" s="10">
        <v>75</v>
      </c>
      <c r="G351" s="32">
        <v>165</v>
      </c>
      <c r="H351" s="32">
        <f t="shared" ref="H351:H358" si="164">F351*3</f>
        <v>225</v>
      </c>
      <c r="I351" s="33"/>
      <c r="J351" s="33"/>
      <c r="K351" s="33"/>
      <c r="L351" s="33"/>
      <c r="M351" s="33"/>
      <c r="N351" s="33"/>
      <c r="O351" s="33"/>
      <c r="P351" s="32">
        <f t="shared" si="160"/>
        <v>225</v>
      </c>
      <c r="Q351" s="33">
        <v>330</v>
      </c>
      <c r="R351" s="32">
        <f t="shared" si="161"/>
        <v>60</v>
      </c>
      <c r="S351" s="32">
        <f t="shared" ref="S351:S358" si="165">F351*3</f>
        <v>225</v>
      </c>
      <c r="T351" s="33"/>
      <c r="U351" s="33"/>
      <c r="V351" s="33"/>
      <c r="W351" s="33"/>
      <c r="X351" s="33"/>
      <c r="Y351" s="33"/>
      <c r="Z351" s="33"/>
      <c r="AA351" s="32">
        <f t="shared" si="162"/>
        <v>225</v>
      </c>
      <c r="AB351" s="33">
        <v>165</v>
      </c>
      <c r="AC351" s="32">
        <f t="shared" si="163"/>
        <v>120</v>
      </c>
      <c r="AD351" s="32">
        <f t="shared" ref="AD351:AD366" si="166">$F351*3</f>
        <v>225</v>
      </c>
      <c r="AE351" s="33"/>
      <c r="AF351" s="33"/>
      <c r="AG351" s="33"/>
      <c r="AH351" s="33"/>
      <c r="AI351" s="33"/>
      <c r="AJ351" s="33"/>
      <c r="AK351" s="33"/>
      <c r="AL351" s="32">
        <f t="shared" si="158"/>
        <v>225</v>
      </c>
      <c r="AM351" s="33">
        <v>165</v>
      </c>
      <c r="AN351" s="32">
        <f t="shared" si="156"/>
        <v>180</v>
      </c>
      <c r="AO351" s="32">
        <f t="shared" si="152"/>
        <v>225</v>
      </c>
      <c r="AP351" s="33"/>
      <c r="AQ351" s="33"/>
      <c r="AR351" s="33"/>
      <c r="AS351" s="33"/>
      <c r="AT351" s="33"/>
      <c r="AU351" s="33"/>
      <c r="AV351" s="33"/>
      <c r="AW351" s="32">
        <f t="shared" si="159"/>
        <v>225</v>
      </c>
      <c r="AX351" s="33">
        <v>405</v>
      </c>
      <c r="AY351" s="33">
        <f t="shared" si="157"/>
        <v>0</v>
      </c>
      <c r="BB351" s="27" t="str">
        <f t="shared" si="147"/>
        <v/>
      </c>
    </row>
    <row r="352" spans="1:54">
      <c r="A352" s="31">
        <v>350</v>
      </c>
      <c r="B352" s="9" t="s">
        <v>709</v>
      </c>
      <c r="C352" s="6" t="s">
        <v>14</v>
      </c>
      <c r="D352" s="10">
        <v>70</v>
      </c>
      <c r="E352" s="14" t="s">
        <v>711</v>
      </c>
      <c r="F352" s="10">
        <v>85</v>
      </c>
      <c r="G352" s="32">
        <v>50</v>
      </c>
      <c r="H352" s="32">
        <f t="shared" si="164"/>
        <v>255</v>
      </c>
      <c r="I352" s="33"/>
      <c r="J352" s="33">
        <v>50</v>
      </c>
      <c r="K352" s="33"/>
      <c r="L352" s="33"/>
      <c r="M352" s="33"/>
      <c r="N352" s="33"/>
      <c r="O352" s="33"/>
      <c r="P352" s="32">
        <f t="shared" si="160"/>
        <v>305</v>
      </c>
      <c r="Q352" s="33">
        <v>355</v>
      </c>
      <c r="R352" s="32">
        <f t="shared" si="161"/>
        <v>0</v>
      </c>
      <c r="S352" s="32">
        <f t="shared" si="165"/>
        <v>255</v>
      </c>
      <c r="T352" s="33"/>
      <c r="U352" s="33"/>
      <c r="V352" s="33"/>
      <c r="W352" s="33"/>
      <c r="X352" s="33"/>
      <c r="Y352" s="33"/>
      <c r="Z352" s="33"/>
      <c r="AA352" s="32">
        <f t="shared" si="162"/>
        <v>255</v>
      </c>
      <c r="AB352" s="33">
        <v>255</v>
      </c>
      <c r="AC352" s="32">
        <f t="shared" si="163"/>
        <v>0</v>
      </c>
      <c r="AD352" s="32">
        <f t="shared" si="166"/>
        <v>255</v>
      </c>
      <c r="AE352" s="33"/>
      <c r="AF352" s="33"/>
      <c r="AG352" s="33"/>
      <c r="AH352" s="33"/>
      <c r="AI352" s="33"/>
      <c r="AJ352" s="33"/>
      <c r="AK352" s="33"/>
      <c r="AL352" s="32">
        <f t="shared" si="158"/>
        <v>255</v>
      </c>
      <c r="AM352" s="33">
        <v>255</v>
      </c>
      <c r="AN352" s="32">
        <f t="shared" si="156"/>
        <v>0</v>
      </c>
      <c r="AO352" s="32">
        <f t="shared" si="152"/>
        <v>255</v>
      </c>
      <c r="AP352" s="33"/>
      <c r="AQ352" s="33"/>
      <c r="AR352" s="33"/>
      <c r="AS352" s="33"/>
      <c r="AT352" s="33"/>
      <c r="AU352" s="33"/>
      <c r="AV352" s="33"/>
      <c r="AW352" s="32">
        <f t="shared" si="159"/>
        <v>255</v>
      </c>
      <c r="AX352" s="33">
        <v>255</v>
      </c>
      <c r="AY352" s="33">
        <f t="shared" si="157"/>
        <v>0</v>
      </c>
      <c r="BB352" s="27" t="str">
        <f t="shared" si="147"/>
        <v/>
      </c>
    </row>
    <row r="353" spans="1:54">
      <c r="A353" s="31">
        <v>351</v>
      </c>
      <c r="B353" s="9" t="s">
        <v>712</v>
      </c>
      <c r="C353" s="6" t="s">
        <v>14</v>
      </c>
      <c r="D353" s="10">
        <v>70</v>
      </c>
      <c r="E353" s="14" t="s">
        <v>12</v>
      </c>
      <c r="F353" s="10">
        <v>70</v>
      </c>
      <c r="G353" s="32">
        <v>0</v>
      </c>
      <c r="H353" s="32">
        <f t="shared" si="164"/>
        <v>210</v>
      </c>
      <c r="I353" s="33"/>
      <c r="J353" s="33"/>
      <c r="K353" s="33"/>
      <c r="L353" s="33"/>
      <c r="M353" s="33"/>
      <c r="N353" s="33"/>
      <c r="O353" s="33"/>
      <c r="P353" s="32">
        <f t="shared" si="160"/>
        <v>210</v>
      </c>
      <c r="Q353" s="33"/>
      <c r="R353" s="32">
        <f t="shared" si="161"/>
        <v>210</v>
      </c>
      <c r="S353" s="32">
        <f t="shared" si="165"/>
        <v>210</v>
      </c>
      <c r="T353" s="33"/>
      <c r="U353" s="33"/>
      <c r="V353" s="33"/>
      <c r="W353" s="33"/>
      <c r="X353" s="33"/>
      <c r="Y353" s="33"/>
      <c r="Z353" s="33"/>
      <c r="AA353" s="32">
        <f t="shared" si="162"/>
        <v>210</v>
      </c>
      <c r="AB353" s="33"/>
      <c r="AC353" s="32">
        <f t="shared" si="163"/>
        <v>420</v>
      </c>
      <c r="AD353" s="32">
        <f t="shared" si="166"/>
        <v>210</v>
      </c>
      <c r="AE353" s="33"/>
      <c r="AF353" s="33">
        <v>50</v>
      </c>
      <c r="AG353" s="33"/>
      <c r="AH353" s="33"/>
      <c r="AI353" s="33"/>
      <c r="AJ353" s="33"/>
      <c r="AK353" s="33"/>
      <c r="AL353" s="32">
        <f t="shared" si="158"/>
        <v>260</v>
      </c>
      <c r="AM353" s="33"/>
      <c r="AN353" s="32">
        <f t="shared" si="156"/>
        <v>680</v>
      </c>
      <c r="AO353" s="32">
        <f t="shared" si="152"/>
        <v>210</v>
      </c>
      <c r="AP353" s="33"/>
      <c r="AQ353" s="33"/>
      <c r="AR353" s="33"/>
      <c r="AS353" s="33"/>
      <c r="AT353" s="33"/>
      <c r="AU353" s="33"/>
      <c r="AV353" s="33"/>
      <c r="AW353" s="32">
        <f t="shared" si="159"/>
        <v>210</v>
      </c>
      <c r="AX353" s="33">
        <v>890</v>
      </c>
      <c r="AY353" s="33">
        <f t="shared" si="157"/>
        <v>0</v>
      </c>
      <c r="BB353" s="27" t="str">
        <f t="shared" si="147"/>
        <v/>
      </c>
    </row>
    <row r="354" spans="1:54">
      <c r="A354" s="31">
        <v>352</v>
      </c>
      <c r="B354" s="9" t="s">
        <v>715</v>
      </c>
      <c r="C354" s="6" t="s">
        <v>14</v>
      </c>
      <c r="D354" s="10">
        <v>70</v>
      </c>
      <c r="E354" s="14" t="s">
        <v>717</v>
      </c>
      <c r="F354" s="10">
        <v>85</v>
      </c>
      <c r="G354" s="32">
        <v>0</v>
      </c>
      <c r="H354" s="32">
        <f t="shared" si="164"/>
        <v>255</v>
      </c>
      <c r="I354" s="33"/>
      <c r="J354" s="33"/>
      <c r="K354" s="33"/>
      <c r="L354" s="33"/>
      <c r="M354" s="33"/>
      <c r="N354" s="33"/>
      <c r="O354" s="33"/>
      <c r="P354" s="32">
        <f t="shared" si="160"/>
        <v>255</v>
      </c>
      <c r="Q354" s="33">
        <v>255</v>
      </c>
      <c r="R354" s="32">
        <f t="shared" si="161"/>
        <v>0</v>
      </c>
      <c r="S354" s="32">
        <f t="shared" si="165"/>
        <v>255</v>
      </c>
      <c r="T354" s="33"/>
      <c r="U354" s="33"/>
      <c r="V354" s="33"/>
      <c r="W354" s="33"/>
      <c r="X354" s="33"/>
      <c r="Y354" s="33"/>
      <c r="Z354" s="33"/>
      <c r="AA354" s="32">
        <f t="shared" si="162"/>
        <v>255</v>
      </c>
      <c r="AB354" s="33">
        <v>255</v>
      </c>
      <c r="AC354" s="32">
        <f t="shared" si="163"/>
        <v>0</v>
      </c>
      <c r="AD354" s="32">
        <f t="shared" si="166"/>
        <v>255</v>
      </c>
      <c r="AE354" s="33"/>
      <c r="AF354" s="33"/>
      <c r="AG354" s="33"/>
      <c r="AH354" s="33"/>
      <c r="AI354" s="33"/>
      <c r="AJ354" s="33"/>
      <c r="AK354" s="33"/>
      <c r="AL354" s="32">
        <f t="shared" si="158"/>
        <v>255</v>
      </c>
      <c r="AM354" s="33"/>
      <c r="AN354" s="32">
        <f t="shared" si="156"/>
        <v>255</v>
      </c>
      <c r="AO354" s="32">
        <f t="shared" si="152"/>
        <v>255</v>
      </c>
      <c r="AP354" s="33"/>
      <c r="AQ354" s="33"/>
      <c r="AR354" s="33"/>
      <c r="AS354" s="33"/>
      <c r="AT354" s="33"/>
      <c r="AU354" s="33"/>
      <c r="AV354" s="33"/>
      <c r="AW354" s="32">
        <f t="shared" si="159"/>
        <v>255</v>
      </c>
      <c r="AX354" s="33">
        <v>510</v>
      </c>
      <c r="AY354" s="33">
        <f t="shared" si="157"/>
        <v>0</v>
      </c>
      <c r="BB354" s="27" t="str">
        <f t="shared" si="147"/>
        <v/>
      </c>
    </row>
    <row r="355" spans="1:54">
      <c r="A355" s="31">
        <v>353</v>
      </c>
      <c r="B355" s="9" t="s">
        <v>718</v>
      </c>
      <c r="C355" s="6" t="s">
        <v>14</v>
      </c>
      <c r="D355" s="10">
        <v>120</v>
      </c>
      <c r="E355" s="14" t="s">
        <v>720</v>
      </c>
      <c r="F355" s="10">
        <v>145</v>
      </c>
      <c r="G355" s="32">
        <v>-360</v>
      </c>
      <c r="H355" s="32">
        <f t="shared" si="164"/>
        <v>435</v>
      </c>
      <c r="I355" s="33"/>
      <c r="J355" s="33"/>
      <c r="K355" s="33"/>
      <c r="L355" s="33"/>
      <c r="M355" s="33"/>
      <c r="N355" s="33"/>
      <c r="O355" s="33"/>
      <c r="P355" s="32">
        <f t="shared" si="160"/>
        <v>435</v>
      </c>
      <c r="Q355" s="33">
        <v>360</v>
      </c>
      <c r="R355" s="32">
        <f t="shared" si="161"/>
        <v>-285</v>
      </c>
      <c r="S355" s="32">
        <f t="shared" si="165"/>
        <v>435</v>
      </c>
      <c r="T355" s="33"/>
      <c r="U355" s="33"/>
      <c r="V355" s="33"/>
      <c r="W355" s="33"/>
      <c r="X355" s="33"/>
      <c r="Y355" s="33"/>
      <c r="Z355" s="33"/>
      <c r="AA355" s="32">
        <f t="shared" si="162"/>
        <v>435</v>
      </c>
      <c r="AB355" s="33"/>
      <c r="AC355" s="32">
        <f t="shared" si="163"/>
        <v>150</v>
      </c>
      <c r="AD355" s="32">
        <f t="shared" si="166"/>
        <v>435</v>
      </c>
      <c r="AE355" s="33"/>
      <c r="AF355" s="33"/>
      <c r="AG355" s="33"/>
      <c r="AH355" s="33"/>
      <c r="AI355" s="33"/>
      <c r="AJ355" s="33"/>
      <c r="AK355" s="33"/>
      <c r="AL355" s="32">
        <f t="shared" si="158"/>
        <v>435</v>
      </c>
      <c r="AM355" s="33"/>
      <c r="AN355" s="32">
        <f t="shared" si="156"/>
        <v>585</v>
      </c>
      <c r="AO355" s="32">
        <f t="shared" si="152"/>
        <v>435</v>
      </c>
      <c r="AP355" s="33"/>
      <c r="AQ355" s="33"/>
      <c r="AR355" s="33"/>
      <c r="AS355" s="33"/>
      <c r="AT355" s="33"/>
      <c r="AU355" s="33"/>
      <c r="AV355" s="33"/>
      <c r="AW355" s="32">
        <f t="shared" si="159"/>
        <v>435</v>
      </c>
      <c r="AX355" s="33">
        <v>1080</v>
      </c>
      <c r="AY355" s="33">
        <f t="shared" si="157"/>
        <v>-60</v>
      </c>
      <c r="BB355" s="27" t="str">
        <f t="shared" si="147"/>
        <v/>
      </c>
    </row>
    <row r="356" spans="1:54">
      <c r="A356" s="31">
        <v>354</v>
      </c>
      <c r="B356" s="5" t="s">
        <v>721</v>
      </c>
      <c r="C356" s="6" t="s">
        <v>10</v>
      </c>
      <c r="D356" s="7">
        <v>320</v>
      </c>
      <c r="E356" s="14" t="s">
        <v>723</v>
      </c>
      <c r="F356" s="7">
        <v>320</v>
      </c>
      <c r="G356" s="32">
        <v>0</v>
      </c>
      <c r="H356" s="32">
        <f t="shared" si="164"/>
        <v>960</v>
      </c>
      <c r="I356" s="33"/>
      <c r="J356" s="33"/>
      <c r="K356" s="33"/>
      <c r="L356" s="33"/>
      <c r="M356" s="33"/>
      <c r="N356" s="33"/>
      <c r="O356" s="33"/>
      <c r="P356" s="32">
        <f t="shared" si="160"/>
        <v>960</v>
      </c>
      <c r="Q356" s="33"/>
      <c r="R356" s="32">
        <f t="shared" si="161"/>
        <v>960</v>
      </c>
      <c r="S356" s="32">
        <f t="shared" si="165"/>
        <v>960</v>
      </c>
      <c r="T356" s="33"/>
      <c r="U356" s="33"/>
      <c r="V356" s="33"/>
      <c r="W356" s="33"/>
      <c r="X356" s="33"/>
      <c r="Y356" s="33"/>
      <c r="Z356" s="33"/>
      <c r="AA356" s="32">
        <f t="shared" si="162"/>
        <v>960</v>
      </c>
      <c r="AB356" s="33"/>
      <c r="AC356" s="32">
        <f t="shared" si="163"/>
        <v>1920</v>
      </c>
      <c r="AD356" s="32">
        <f t="shared" si="166"/>
        <v>960</v>
      </c>
      <c r="AE356" s="33"/>
      <c r="AF356" s="33"/>
      <c r="AG356" s="33"/>
      <c r="AH356" s="33"/>
      <c r="AI356" s="33"/>
      <c r="AJ356" s="33"/>
      <c r="AK356" s="33"/>
      <c r="AL356" s="32">
        <f t="shared" si="158"/>
        <v>960</v>
      </c>
      <c r="AM356" s="33">
        <v>2880</v>
      </c>
      <c r="AN356" s="32">
        <f t="shared" si="156"/>
        <v>0</v>
      </c>
      <c r="AO356" s="32">
        <f t="shared" si="152"/>
        <v>960</v>
      </c>
      <c r="AP356" s="33"/>
      <c r="AQ356" s="33"/>
      <c r="AR356" s="33"/>
      <c r="AS356" s="33"/>
      <c r="AT356" s="33"/>
      <c r="AU356" s="33"/>
      <c r="AV356" s="33"/>
      <c r="AW356" s="32">
        <f t="shared" si="159"/>
        <v>960</v>
      </c>
      <c r="AX356" s="33">
        <v>960</v>
      </c>
      <c r="AY356" s="33">
        <f t="shared" si="157"/>
        <v>0</v>
      </c>
      <c r="BB356" s="27" t="str">
        <f t="shared" si="147"/>
        <v/>
      </c>
    </row>
    <row r="357" spans="1:54">
      <c r="A357" s="31">
        <v>355</v>
      </c>
      <c r="B357" s="9" t="s">
        <v>724</v>
      </c>
      <c r="C357" s="6" t="s">
        <v>23</v>
      </c>
      <c r="D357" s="10">
        <v>70</v>
      </c>
      <c r="E357" s="14" t="s">
        <v>726</v>
      </c>
      <c r="F357" s="10">
        <v>90</v>
      </c>
      <c r="G357" s="32">
        <v>-270</v>
      </c>
      <c r="H357" s="32">
        <f t="shared" si="164"/>
        <v>270</v>
      </c>
      <c r="I357" s="33"/>
      <c r="J357" s="33"/>
      <c r="K357" s="33"/>
      <c r="L357" s="33"/>
      <c r="M357" s="33"/>
      <c r="N357" s="33"/>
      <c r="O357" s="33"/>
      <c r="P357" s="32">
        <f t="shared" si="160"/>
        <v>270</v>
      </c>
      <c r="Q357" s="33">
        <v>270</v>
      </c>
      <c r="R357" s="32">
        <f t="shared" si="161"/>
        <v>-270</v>
      </c>
      <c r="S357" s="32">
        <f t="shared" si="165"/>
        <v>270</v>
      </c>
      <c r="T357" s="33"/>
      <c r="U357" s="33"/>
      <c r="V357" s="33"/>
      <c r="W357" s="33"/>
      <c r="X357" s="33"/>
      <c r="Y357" s="33"/>
      <c r="Z357" s="33"/>
      <c r="AA357" s="32">
        <f t="shared" si="162"/>
        <v>270</v>
      </c>
      <c r="AB357" s="33"/>
      <c r="AC357" s="32">
        <f t="shared" si="163"/>
        <v>0</v>
      </c>
      <c r="AD357" s="32">
        <f t="shared" si="166"/>
        <v>270</v>
      </c>
      <c r="AE357" s="33"/>
      <c r="AF357" s="33"/>
      <c r="AG357" s="33"/>
      <c r="AH357" s="33"/>
      <c r="AI357" s="33"/>
      <c r="AJ357" s="33"/>
      <c r="AK357" s="33"/>
      <c r="AL357" s="32">
        <f t="shared" si="158"/>
        <v>270</v>
      </c>
      <c r="AM357" s="33">
        <v>540</v>
      </c>
      <c r="AN357" s="32">
        <f t="shared" si="156"/>
        <v>-270</v>
      </c>
      <c r="AO357" s="32">
        <f t="shared" si="152"/>
        <v>270</v>
      </c>
      <c r="AP357" s="33"/>
      <c r="AQ357" s="33"/>
      <c r="AR357" s="33"/>
      <c r="AS357" s="33"/>
      <c r="AT357" s="33"/>
      <c r="AU357" s="33"/>
      <c r="AV357" s="33"/>
      <c r="AW357" s="32">
        <f t="shared" si="159"/>
        <v>270</v>
      </c>
      <c r="AX357" s="33"/>
      <c r="AY357" s="33">
        <f t="shared" si="157"/>
        <v>0</v>
      </c>
      <c r="BB357" s="27" t="str">
        <f t="shared" si="147"/>
        <v/>
      </c>
    </row>
    <row r="358" spans="1:54">
      <c r="A358" s="31">
        <v>356</v>
      </c>
      <c r="B358" s="5" t="s">
        <v>727</v>
      </c>
      <c r="C358" s="6" t="s">
        <v>10</v>
      </c>
      <c r="D358" s="7">
        <v>170</v>
      </c>
      <c r="E358" s="14" t="s">
        <v>729</v>
      </c>
      <c r="F358" s="7">
        <v>185</v>
      </c>
      <c r="G358" s="32">
        <v>0</v>
      </c>
      <c r="H358" s="32">
        <f t="shared" si="164"/>
        <v>555</v>
      </c>
      <c r="I358" s="33">
        <v>50</v>
      </c>
      <c r="J358" s="33"/>
      <c r="K358" s="33"/>
      <c r="L358" s="33"/>
      <c r="M358" s="33"/>
      <c r="N358" s="33"/>
      <c r="O358" s="33"/>
      <c r="P358" s="32">
        <f t="shared" si="160"/>
        <v>605</v>
      </c>
      <c r="Q358" s="33">
        <v>590</v>
      </c>
      <c r="R358" s="32">
        <f t="shared" si="161"/>
        <v>15</v>
      </c>
      <c r="S358" s="32">
        <f t="shared" si="165"/>
        <v>555</v>
      </c>
      <c r="T358" s="33"/>
      <c r="U358" s="33">
        <v>50</v>
      </c>
      <c r="V358" s="33"/>
      <c r="W358" s="33">
        <v>414</v>
      </c>
      <c r="X358" s="33"/>
      <c r="Y358" s="33"/>
      <c r="Z358" s="33"/>
      <c r="AA358" s="32">
        <f t="shared" si="162"/>
        <v>1019</v>
      </c>
      <c r="AB358" s="33">
        <v>1004</v>
      </c>
      <c r="AC358" s="32">
        <f t="shared" si="163"/>
        <v>30</v>
      </c>
      <c r="AD358" s="32">
        <f t="shared" si="166"/>
        <v>555</v>
      </c>
      <c r="AE358" s="33"/>
      <c r="AF358" s="33"/>
      <c r="AG358" s="33"/>
      <c r="AH358" s="33"/>
      <c r="AI358" s="33"/>
      <c r="AJ358" s="33"/>
      <c r="AK358" s="33"/>
      <c r="AL358" s="32">
        <f t="shared" si="158"/>
        <v>555</v>
      </c>
      <c r="AM358" s="33">
        <v>540</v>
      </c>
      <c r="AN358" s="32">
        <f t="shared" si="156"/>
        <v>45</v>
      </c>
      <c r="AO358" s="32">
        <f t="shared" si="152"/>
        <v>555</v>
      </c>
      <c r="AP358" s="33"/>
      <c r="AQ358" s="33"/>
      <c r="AR358" s="33"/>
      <c r="AS358" s="33"/>
      <c r="AT358" s="33"/>
      <c r="AU358" s="33"/>
      <c r="AV358" s="33"/>
      <c r="AW358" s="32">
        <f t="shared" si="159"/>
        <v>555</v>
      </c>
      <c r="AX358" s="33">
        <v>600</v>
      </c>
      <c r="AY358" s="33">
        <f t="shared" si="157"/>
        <v>0</v>
      </c>
      <c r="BB358" s="27" t="str">
        <f t="shared" si="147"/>
        <v/>
      </c>
    </row>
    <row r="359" spans="1:54">
      <c r="A359" s="31">
        <v>357</v>
      </c>
      <c r="B359" s="9" t="s">
        <v>888</v>
      </c>
      <c r="C359" s="6" t="s">
        <v>14</v>
      </c>
      <c r="D359" s="10"/>
      <c r="E359" s="14" t="s">
        <v>889</v>
      </c>
      <c r="F359" s="10">
        <v>125</v>
      </c>
      <c r="G359" s="32">
        <v>0</v>
      </c>
      <c r="H359" s="32">
        <v>0</v>
      </c>
      <c r="I359" s="33"/>
      <c r="J359" s="33"/>
      <c r="K359" s="33"/>
      <c r="L359" s="33"/>
      <c r="M359" s="33"/>
      <c r="N359" s="33"/>
      <c r="O359" s="33"/>
      <c r="P359" s="32">
        <f t="shared" si="160"/>
        <v>0</v>
      </c>
      <c r="Q359" s="33"/>
      <c r="R359" s="32">
        <f t="shared" si="161"/>
        <v>0</v>
      </c>
      <c r="S359" s="32">
        <v>46</v>
      </c>
      <c r="T359" s="33"/>
      <c r="U359" s="33"/>
      <c r="V359" s="33"/>
      <c r="W359" s="33"/>
      <c r="X359" s="33"/>
      <c r="Y359" s="33"/>
      <c r="Z359" s="33"/>
      <c r="AA359" s="32">
        <f t="shared" si="162"/>
        <v>46</v>
      </c>
      <c r="AB359" s="33">
        <v>46</v>
      </c>
      <c r="AC359" s="32">
        <f t="shared" si="163"/>
        <v>0</v>
      </c>
      <c r="AD359" s="32">
        <f t="shared" si="166"/>
        <v>375</v>
      </c>
      <c r="AE359" s="33"/>
      <c r="AF359" s="33"/>
      <c r="AG359" s="33"/>
      <c r="AH359" s="33"/>
      <c r="AI359" s="33"/>
      <c r="AJ359" s="33"/>
      <c r="AK359" s="33"/>
      <c r="AL359" s="32">
        <f t="shared" si="158"/>
        <v>375</v>
      </c>
      <c r="AM359" s="33">
        <v>375</v>
      </c>
      <c r="AN359" s="32">
        <f t="shared" si="156"/>
        <v>0</v>
      </c>
      <c r="AO359" s="32">
        <f t="shared" si="152"/>
        <v>375</v>
      </c>
      <c r="AP359" s="33"/>
      <c r="AQ359" s="33"/>
      <c r="AR359" s="33"/>
      <c r="AS359" s="33"/>
      <c r="AT359" s="33"/>
      <c r="AU359" s="33"/>
      <c r="AV359" s="33"/>
      <c r="AW359" s="32">
        <f t="shared" si="159"/>
        <v>375</v>
      </c>
      <c r="AX359" s="33">
        <v>375</v>
      </c>
      <c r="AY359" s="33">
        <f t="shared" si="157"/>
        <v>0</v>
      </c>
      <c r="BB359" s="27" t="str">
        <f t="shared" si="147"/>
        <v/>
      </c>
    </row>
    <row r="360" spans="1:54">
      <c r="A360" s="31">
        <v>358</v>
      </c>
      <c r="B360" s="9" t="s">
        <v>730</v>
      </c>
      <c r="C360" s="6" t="s">
        <v>14</v>
      </c>
      <c r="D360" s="10">
        <v>60</v>
      </c>
      <c r="E360" s="14" t="s">
        <v>846</v>
      </c>
      <c r="F360" s="10">
        <v>80</v>
      </c>
      <c r="G360" s="32">
        <v>0</v>
      </c>
      <c r="H360" s="32">
        <f t="shared" ref="H360:H366" si="167">F360*3</f>
        <v>240</v>
      </c>
      <c r="I360" s="33"/>
      <c r="J360" s="33"/>
      <c r="K360" s="33"/>
      <c r="L360" s="33"/>
      <c r="M360" s="33"/>
      <c r="N360" s="33"/>
      <c r="O360" s="33"/>
      <c r="P360" s="32">
        <f t="shared" si="160"/>
        <v>240</v>
      </c>
      <c r="Q360" s="33"/>
      <c r="R360" s="32">
        <f t="shared" si="161"/>
        <v>240</v>
      </c>
      <c r="S360" s="32">
        <f t="shared" ref="S360:S366" si="168">F360*3</f>
        <v>240</v>
      </c>
      <c r="T360" s="33"/>
      <c r="U360" s="33"/>
      <c r="V360" s="33"/>
      <c r="W360" s="33"/>
      <c r="X360" s="33"/>
      <c r="Y360" s="33"/>
      <c r="Z360" s="33"/>
      <c r="AA360" s="32">
        <f t="shared" si="162"/>
        <v>240</v>
      </c>
      <c r="AB360" s="33"/>
      <c r="AC360" s="32">
        <f t="shared" si="163"/>
        <v>480</v>
      </c>
      <c r="AD360" s="32">
        <f t="shared" si="166"/>
        <v>240</v>
      </c>
      <c r="AE360" s="33"/>
      <c r="AF360" s="33"/>
      <c r="AG360" s="33"/>
      <c r="AH360" s="33"/>
      <c r="AI360" s="33"/>
      <c r="AJ360" s="33"/>
      <c r="AK360" s="33"/>
      <c r="AL360" s="32">
        <f t="shared" si="158"/>
        <v>240</v>
      </c>
      <c r="AM360" s="33">
        <v>720</v>
      </c>
      <c r="AN360" s="32">
        <f t="shared" si="156"/>
        <v>0</v>
      </c>
      <c r="AO360" s="32">
        <f t="shared" si="152"/>
        <v>240</v>
      </c>
      <c r="AP360" s="33"/>
      <c r="AQ360" s="33"/>
      <c r="AR360" s="33"/>
      <c r="AS360" s="33"/>
      <c r="AT360" s="33"/>
      <c r="AU360" s="33"/>
      <c r="AV360" s="33"/>
      <c r="AW360" s="32">
        <f t="shared" si="159"/>
        <v>240</v>
      </c>
      <c r="AX360" s="33"/>
      <c r="AY360" s="33">
        <f t="shared" si="157"/>
        <v>240</v>
      </c>
      <c r="BB360" s="27" t="str">
        <f t="shared" si="147"/>
        <v>долги</v>
      </c>
    </row>
    <row r="361" spans="1:54">
      <c r="A361" s="31">
        <v>359</v>
      </c>
      <c r="B361" s="9" t="s">
        <v>732</v>
      </c>
      <c r="C361" s="6" t="s">
        <v>14</v>
      </c>
      <c r="D361" s="10">
        <v>105</v>
      </c>
      <c r="E361" s="14" t="s">
        <v>734</v>
      </c>
      <c r="F361" s="10">
        <v>105</v>
      </c>
      <c r="G361" s="32">
        <v>2205</v>
      </c>
      <c r="H361" s="32">
        <f t="shared" si="167"/>
        <v>315</v>
      </c>
      <c r="I361" s="33"/>
      <c r="J361" s="33"/>
      <c r="K361" s="33"/>
      <c r="L361" s="33"/>
      <c r="M361" s="33"/>
      <c r="N361" s="33"/>
      <c r="O361" s="33"/>
      <c r="P361" s="32">
        <f t="shared" si="160"/>
        <v>315</v>
      </c>
      <c r="Q361" s="33">
        <v>1900</v>
      </c>
      <c r="R361" s="32">
        <f t="shared" si="161"/>
        <v>620</v>
      </c>
      <c r="S361" s="32">
        <f t="shared" si="168"/>
        <v>315</v>
      </c>
      <c r="T361" s="33"/>
      <c r="U361" s="33"/>
      <c r="V361" s="33"/>
      <c r="W361" s="33"/>
      <c r="X361" s="33"/>
      <c r="Y361" s="33"/>
      <c r="Z361" s="33"/>
      <c r="AA361" s="32">
        <f t="shared" si="162"/>
        <v>315</v>
      </c>
      <c r="AB361" s="33">
        <v>680</v>
      </c>
      <c r="AC361" s="32">
        <f t="shared" si="163"/>
        <v>255</v>
      </c>
      <c r="AD361" s="32">
        <f t="shared" si="166"/>
        <v>315</v>
      </c>
      <c r="AE361" s="33"/>
      <c r="AF361" s="33"/>
      <c r="AG361" s="33"/>
      <c r="AH361" s="33"/>
      <c r="AI361" s="33"/>
      <c r="AJ361" s="33"/>
      <c r="AK361" s="33"/>
      <c r="AL361" s="32">
        <f t="shared" si="158"/>
        <v>315</v>
      </c>
      <c r="AM361" s="33"/>
      <c r="AN361" s="32">
        <f t="shared" si="156"/>
        <v>570</v>
      </c>
      <c r="AO361" s="32">
        <f t="shared" si="152"/>
        <v>315</v>
      </c>
      <c r="AP361" s="33"/>
      <c r="AQ361" s="33"/>
      <c r="AR361" s="33"/>
      <c r="AS361" s="33"/>
      <c r="AT361" s="33"/>
      <c r="AU361" s="33"/>
      <c r="AV361" s="33"/>
      <c r="AW361" s="32">
        <f t="shared" si="159"/>
        <v>315</v>
      </c>
      <c r="AX361" s="33">
        <v>885</v>
      </c>
      <c r="AY361" s="33">
        <f t="shared" si="157"/>
        <v>0</v>
      </c>
      <c r="BB361" s="27" t="str">
        <f t="shared" si="147"/>
        <v/>
      </c>
    </row>
    <row r="362" spans="1:54">
      <c r="A362" s="31">
        <v>360</v>
      </c>
      <c r="B362" s="9" t="s">
        <v>735</v>
      </c>
      <c r="C362" s="6" t="s">
        <v>23</v>
      </c>
      <c r="D362" s="10">
        <v>200</v>
      </c>
      <c r="E362" s="14" t="s">
        <v>12</v>
      </c>
      <c r="F362" s="10">
        <v>200</v>
      </c>
      <c r="G362" s="32">
        <v>0</v>
      </c>
      <c r="H362" s="32">
        <f t="shared" si="167"/>
        <v>600</v>
      </c>
      <c r="I362" s="33"/>
      <c r="J362" s="33"/>
      <c r="K362" s="33"/>
      <c r="L362" s="33"/>
      <c r="M362" s="33"/>
      <c r="N362" s="33"/>
      <c r="O362" s="33"/>
      <c r="P362" s="32">
        <f t="shared" si="160"/>
        <v>600</v>
      </c>
      <c r="Q362" s="33"/>
      <c r="R362" s="32">
        <f t="shared" si="161"/>
        <v>600</v>
      </c>
      <c r="S362" s="32">
        <f t="shared" si="168"/>
        <v>600</v>
      </c>
      <c r="T362" s="33"/>
      <c r="U362" s="33"/>
      <c r="V362" s="33"/>
      <c r="W362" s="33"/>
      <c r="X362" s="33"/>
      <c r="Y362" s="33"/>
      <c r="Z362" s="33"/>
      <c r="AA362" s="32">
        <f t="shared" si="162"/>
        <v>600</v>
      </c>
      <c r="AB362" s="33">
        <v>1200</v>
      </c>
      <c r="AC362" s="32">
        <f t="shared" si="163"/>
        <v>0</v>
      </c>
      <c r="AD362" s="32">
        <f t="shared" si="166"/>
        <v>600</v>
      </c>
      <c r="AE362" s="33"/>
      <c r="AF362" s="33"/>
      <c r="AG362" s="33"/>
      <c r="AH362" s="33"/>
      <c r="AI362" s="33"/>
      <c r="AJ362" s="33"/>
      <c r="AK362" s="33"/>
      <c r="AL362" s="32">
        <f t="shared" si="158"/>
        <v>600</v>
      </c>
      <c r="AM362" s="33"/>
      <c r="AN362" s="32">
        <f t="shared" si="156"/>
        <v>600</v>
      </c>
      <c r="AO362" s="32">
        <f t="shared" si="152"/>
        <v>600</v>
      </c>
      <c r="AP362" s="33"/>
      <c r="AQ362" s="33"/>
      <c r="AR362" s="33"/>
      <c r="AS362" s="33"/>
      <c r="AT362" s="33"/>
      <c r="AU362" s="33"/>
      <c r="AV362" s="33"/>
      <c r="AW362" s="32">
        <f t="shared" si="159"/>
        <v>600</v>
      </c>
      <c r="AX362" s="33">
        <v>1200</v>
      </c>
      <c r="AY362" s="33">
        <f t="shared" si="157"/>
        <v>0</v>
      </c>
      <c r="BB362" s="27" t="str">
        <f t="shared" si="147"/>
        <v/>
      </c>
    </row>
    <row r="363" spans="1:54">
      <c r="A363" s="31">
        <v>361</v>
      </c>
      <c r="B363" s="9" t="s">
        <v>737</v>
      </c>
      <c r="C363" s="6" t="s">
        <v>14</v>
      </c>
      <c r="D363" s="10">
        <v>96</v>
      </c>
      <c r="E363" s="14" t="s">
        <v>847</v>
      </c>
      <c r="F363" s="10">
        <v>96</v>
      </c>
      <c r="G363" s="32">
        <v>940</v>
      </c>
      <c r="H363" s="32">
        <f t="shared" si="167"/>
        <v>288</v>
      </c>
      <c r="I363" s="33"/>
      <c r="J363" s="33"/>
      <c r="K363" s="33"/>
      <c r="L363" s="33"/>
      <c r="M363" s="33"/>
      <c r="N363" s="33"/>
      <c r="O363" s="33"/>
      <c r="P363" s="32">
        <f t="shared" si="160"/>
        <v>288</v>
      </c>
      <c r="Q363" s="33">
        <v>800</v>
      </c>
      <c r="R363" s="32">
        <f t="shared" si="161"/>
        <v>428</v>
      </c>
      <c r="S363" s="32">
        <f t="shared" si="168"/>
        <v>288</v>
      </c>
      <c r="T363" s="33"/>
      <c r="U363" s="33"/>
      <c r="V363" s="33"/>
      <c r="W363" s="33"/>
      <c r="X363" s="33"/>
      <c r="Y363" s="33"/>
      <c r="Z363" s="33"/>
      <c r="AA363" s="32">
        <f t="shared" si="162"/>
        <v>288</v>
      </c>
      <c r="AB363" s="33">
        <v>400</v>
      </c>
      <c r="AC363" s="32">
        <f t="shared" si="163"/>
        <v>316</v>
      </c>
      <c r="AD363" s="32">
        <f t="shared" si="166"/>
        <v>288</v>
      </c>
      <c r="AE363" s="33"/>
      <c r="AF363" s="33"/>
      <c r="AG363" s="33"/>
      <c r="AH363" s="33"/>
      <c r="AI363" s="33"/>
      <c r="AJ363" s="33"/>
      <c r="AK363" s="33"/>
      <c r="AL363" s="32">
        <f t="shared" si="158"/>
        <v>288</v>
      </c>
      <c r="AM363" s="33"/>
      <c r="AN363" s="32">
        <f t="shared" si="156"/>
        <v>604</v>
      </c>
      <c r="AO363" s="32">
        <f t="shared" si="152"/>
        <v>288</v>
      </c>
      <c r="AP363" s="33"/>
      <c r="AQ363" s="33"/>
      <c r="AR363" s="33"/>
      <c r="AS363" s="33"/>
      <c r="AT363" s="33"/>
      <c r="AU363" s="33"/>
      <c r="AV363" s="33"/>
      <c r="AW363" s="32">
        <f t="shared" si="159"/>
        <v>288</v>
      </c>
      <c r="AX363" s="33">
        <v>892</v>
      </c>
      <c r="AY363" s="33">
        <f t="shared" si="157"/>
        <v>0</v>
      </c>
      <c r="BB363" s="27" t="str">
        <f t="shared" si="147"/>
        <v/>
      </c>
    </row>
    <row r="364" spans="1:54">
      <c r="A364" s="31">
        <v>362</v>
      </c>
      <c r="B364" s="9" t="s">
        <v>739</v>
      </c>
      <c r="C364" s="6" t="s">
        <v>14</v>
      </c>
      <c r="D364" s="10">
        <v>80</v>
      </c>
      <c r="E364" s="14" t="s">
        <v>741</v>
      </c>
      <c r="F364" s="10">
        <v>100</v>
      </c>
      <c r="G364" s="32">
        <v>530.5</v>
      </c>
      <c r="H364" s="32">
        <f t="shared" si="167"/>
        <v>300</v>
      </c>
      <c r="I364" s="33"/>
      <c r="J364" s="33">
        <v>50</v>
      </c>
      <c r="K364" s="33">
        <v>240.5</v>
      </c>
      <c r="L364" s="33"/>
      <c r="M364" s="33"/>
      <c r="N364" s="33"/>
      <c r="O364" s="33"/>
      <c r="P364" s="32">
        <f t="shared" si="160"/>
        <v>590.5</v>
      </c>
      <c r="Q364" s="33"/>
      <c r="R364" s="32">
        <f t="shared" si="161"/>
        <v>1121</v>
      </c>
      <c r="S364" s="32">
        <f t="shared" si="168"/>
        <v>300</v>
      </c>
      <c r="T364" s="33"/>
      <c r="U364" s="33"/>
      <c r="V364" s="33">
        <v>260</v>
      </c>
      <c r="W364" s="33"/>
      <c r="X364" s="33"/>
      <c r="Y364" s="33"/>
      <c r="Z364" s="33"/>
      <c r="AA364" s="32">
        <f t="shared" si="162"/>
        <v>560</v>
      </c>
      <c r="AB364" s="33"/>
      <c r="AC364" s="32">
        <f t="shared" si="163"/>
        <v>1681</v>
      </c>
      <c r="AD364" s="32">
        <f t="shared" si="166"/>
        <v>300</v>
      </c>
      <c r="AE364" s="33"/>
      <c r="AF364" s="33"/>
      <c r="AG364" s="33"/>
      <c r="AH364" s="33"/>
      <c r="AI364" s="33"/>
      <c r="AJ364" s="33"/>
      <c r="AK364" s="33"/>
      <c r="AL364" s="32">
        <f t="shared" si="158"/>
        <v>300</v>
      </c>
      <c r="AM364" s="33"/>
      <c r="AN364" s="32">
        <f t="shared" si="156"/>
        <v>1981</v>
      </c>
      <c r="AO364" s="32">
        <f t="shared" si="152"/>
        <v>300</v>
      </c>
      <c r="AP364" s="33"/>
      <c r="AQ364" s="33"/>
      <c r="AR364" s="33"/>
      <c r="AS364" s="33"/>
      <c r="AT364" s="33"/>
      <c r="AU364" s="33"/>
      <c r="AV364" s="33"/>
      <c r="AW364" s="32">
        <f t="shared" si="159"/>
        <v>300</v>
      </c>
      <c r="AX364" s="33">
        <v>1000</v>
      </c>
      <c r="AY364" s="33">
        <f t="shared" si="157"/>
        <v>1281</v>
      </c>
      <c r="BB364" s="27" t="str">
        <f t="shared" si="147"/>
        <v>долги</v>
      </c>
    </row>
    <row r="365" spans="1:54">
      <c r="A365" s="31">
        <v>363</v>
      </c>
      <c r="B365" s="9" t="s">
        <v>742</v>
      </c>
      <c r="C365" s="6" t="s">
        <v>14</v>
      </c>
      <c r="D365" s="10">
        <v>95</v>
      </c>
      <c r="E365" s="14" t="s">
        <v>744</v>
      </c>
      <c r="F365" s="10">
        <v>125</v>
      </c>
      <c r="G365" s="32">
        <v>0</v>
      </c>
      <c r="H365" s="32">
        <f t="shared" si="167"/>
        <v>375</v>
      </c>
      <c r="I365" s="33"/>
      <c r="J365" s="33"/>
      <c r="K365" s="33"/>
      <c r="L365" s="33"/>
      <c r="M365" s="33"/>
      <c r="N365" s="33"/>
      <c r="O365" s="33"/>
      <c r="P365" s="32">
        <f t="shared" si="160"/>
        <v>375</v>
      </c>
      <c r="Q365" s="33">
        <v>375</v>
      </c>
      <c r="R365" s="32">
        <f t="shared" si="161"/>
        <v>0</v>
      </c>
      <c r="S365" s="32">
        <f t="shared" si="168"/>
        <v>375</v>
      </c>
      <c r="T365" s="33"/>
      <c r="U365" s="33">
        <v>50</v>
      </c>
      <c r="V365" s="33"/>
      <c r="W365" s="33"/>
      <c r="X365" s="33"/>
      <c r="Y365" s="33"/>
      <c r="Z365" s="33"/>
      <c r="AA365" s="32">
        <f t="shared" si="162"/>
        <v>425</v>
      </c>
      <c r="AB365" s="33"/>
      <c r="AC365" s="32">
        <f t="shared" si="163"/>
        <v>425</v>
      </c>
      <c r="AD365" s="32">
        <f t="shared" si="166"/>
        <v>375</v>
      </c>
      <c r="AE365" s="33"/>
      <c r="AF365" s="33"/>
      <c r="AG365" s="33"/>
      <c r="AH365" s="33"/>
      <c r="AI365" s="33"/>
      <c r="AJ365" s="33"/>
      <c r="AK365" s="33"/>
      <c r="AL365" s="32">
        <f t="shared" si="158"/>
        <v>375</v>
      </c>
      <c r="AM365" s="33">
        <v>800</v>
      </c>
      <c r="AN365" s="32">
        <f t="shared" si="156"/>
        <v>0</v>
      </c>
      <c r="AO365" s="32">
        <f t="shared" si="152"/>
        <v>375</v>
      </c>
      <c r="AP365" s="33"/>
      <c r="AQ365" s="33"/>
      <c r="AR365" s="33"/>
      <c r="AS365" s="33"/>
      <c r="AT365" s="33"/>
      <c r="AU365" s="33"/>
      <c r="AV365" s="33"/>
      <c r="AW365" s="32">
        <f t="shared" si="159"/>
        <v>375</v>
      </c>
      <c r="AX365" s="33">
        <v>375</v>
      </c>
      <c r="AY365" s="33">
        <f t="shared" si="157"/>
        <v>0</v>
      </c>
      <c r="BB365" s="27" t="str">
        <f t="shared" si="147"/>
        <v/>
      </c>
    </row>
    <row r="366" spans="1:54">
      <c r="A366" s="31">
        <v>364</v>
      </c>
      <c r="B366" s="9" t="s">
        <v>745</v>
      </c>
      <c r="C366" s="6" t="s">
        <v>14</v>
      </c>
      <c r="D366" s="10">
        <v>165</v>
      </c>
      <c r="E366" s="14" t="s">
        <v>365</v>
      </c>
      <c r="F366" s="10">
        <v>195</v>
      </c>
      <c r="G366" s="32">
        <v>0</v>
      </c>
      <c r="H366" s="32">
        <f t="shared" si="167"/>
        <v>585</v>
      </c>
      <c r="I366" s="33"/>
      <c r="J366" s="33"/>
      <c r="K366" s="33"/>
      <c r="L366" s="33"/>
      <c r="M366" s="33"/>
      <c r="N366" s="33"/>
      <c r="O366" s="33"/>
      <c r="P366" s="32">
        <f t="shared" si="160"/>
        <v>585</v>
      </c>
      <c r="Q366" s="33">
        <v>585</v>
      </c>
      <c r="R366" s="32">
        <f t="shared" si="161"/>
        <v>0</v>
      </c>
      <c r="S366" s="32">
        <f t="shared" si="168"/>
        <v>585</v>
      </c>
      <c r="T366" s="33">
        <v>50</v>
      </c>
      <c r="U366" s="33">
        <v>50</v>
      </c>
      <c r="V366" s="33"/>
      <c r="W366" s="33"/>
      <c r="X366" s="33"/>
      <c r="Y366" s="33"/>
      <c r="Z366" s="33"/>
      <c r="AA366" s="32">
        <f t="shared" si="162"/>
        <v>685</v>
      </c>
      <c r="AB366" s="33">
        <v>685</v>
      </c>
      <c r="AC366" s="32">
        <f t="shared" si="163"/>
        <v>0</v>
      </c>
      <c r="AD366" s="32">
        <f t="shared" si="166"/>
        <v>585</v>
      </c>
      <c r="AE366" s="33"/>
      <c r="AF366" s="33"/>
      <c r="AG366" s="33"/>
      <c r="AH366" s="33"/>
      <c r="AI366" s="33"/>
      <c r="AJ366" s="33"/>
      <c r="AK366" s="33"/>
      <c r="AL366" s="32">
        <f t="shared" si="158"/>
        <v>585</v>
      </c>
      <c r="AM366" s="33">
        <v>585</v>
      </c>
      <c r="AN366" s="32">
        <f t="shared" si="156"/>
        <v>0</v>
      </c>
      <c r="AO366" s="32">
        <f t="shared" si="152"/>
        <v>585</v>
      </c>
      <c r="AP366" s="33"/>
      <c r="AQ366" s="33"/>
      <c r="AR366" s="33"/>
      <c r="AS366" s="33"/>
      <c r="AT366" s="33"/>
      <c r="AU366" s="33"/>
      <c r="AV366" s="33"/>
      <c r="AW366" s="32">
        <f t="shared" si="159"/>
        <v>585</v>
      </c>
      <c r="AX366" s="33">
        <v>585</v>
      </c>
      <c r="AY366" s="33">
        <f t="shared" si="157"/>
        <v>0</v>
      </c>
      <c r="BB366" s="27" t="str">
        <f t="shared" si="147"/>
        <v/>
      </c>
    </row>
    <row r="367" spans="1:54">
      <c r="A367" s="31">
        <v>365</v>
      </c>
      <c r="B367" s="9" t="s">
        <v>951</v>
      </c>
      <c r="C367" s="6" t="s">
        <v>23</v>
      </c>
      <c r="D367" s="10"/>
      <c r="E367" s="14" t="s">
        <v>950</v>
      </c>
      <c r="F367" s="10">
        <v>50</v>
      </c>
      <c r="G367" s="32">
        <v>0</v>
      </c>
      <c r="H367" s="32">
        <v>0</v>
      </c>
      <c r="I367" s="33"/>
      <c r="J367" s="33"/>
      <c r="K367" s="33"/>
      <c r="L367" s="33"/>
      <c r="M367" s="33"/>
      <c r="N367" s="33"/>
      <c r="O367" s="33"/>
      <c r="P367" s="32">
        <f t="shared" si="160"/>
        <v>0</v>
      </c>
      <c r="Q367" s="33"/>
      <c r="R367" s="32">
        <f t="shared" si="161"/>
        <v>0</v>
      </c>
      <c r="S367" s="32">
        <v>0</v>
      </c>
      <c r="T367" s="33"/>
      <c r="U367" s="33"/>
      <c r="V367" s="33"/>
      <c r="W367" s="33"/>
      <c r="X367" s="33"/>
      <c r="Y367" s="33"/>
      <c r="Z367" s="33"/>
      <c r="AA367" s="32">
        <f t="shared" si="162"/>
        <v>0</v>
      </c>
      <c r="AB367" s="33"/>
      <c r="AC367" s="32">
        <f t="shared" si="163"/>
        <v>0</v>
      </c>
      <c r="AD367" s="32">
        <v>100</v>
      </c>
      <c r="AE367" s="33"/>
      <c r="AF367" s="33"/>
      <c r="AG367" s="33"/>
      <c r="AH367" s="33"/>
      <c r="AI367" s="33"/>
      <c r="AJ367" s="33"/>
      <c r="AK367" s="33">
        <v>122</v>
      </c>
      <c r="AL367" s="32">
        <f t="shared" si="158"/>
        <v>222</v>
      </c>
      <c r="AM367" s="33"/>
      <c r="AN367" s="32">
        <f t="shared" si="156"/>
        <v>222</v>
      </c>
      <c r="AO367" s="32">
        <f t="shared" si="152"/>
        <v>150</v>
      </c>
      <c r="AP367" s="33"/>
      <c r="AQ367" s="33"/>
      <c r="AR367" s="33"/>
      <c r="AS367" s="33"/>
      <c r="AT367" s="33"/>
      <c r="AU367" s="33"/>
      <c r="AV367" s="33"/>
      <c r="AW367" s="32">
        <f t="shared" si="159"/>
        <v>150</v>
      </c>
      <c r="AX367" s="33">
        <v>372</v>
      </c>
      <c r="AY367" s="33">
        <f t="shared" si="157"/>
        <v>0</v>
      </c>
      <c r="BB367" s="27" t="str">
        <f t="shared" si="147"/>
        <v/>
      </c>
    </row>
    <row r="368" spans="1:54">
      <c r="A368" s="31">
        <v>366</v>
      </c>
      <c r="B368" s="9" t="s">
        <v>746</v>
      </c>
      <c r="C368" s="6" t="s">
        <v>23</v>
      </c>
      <c r="D368" s="10">
        <v>70</v>
      </c>
      <c r="E368" s="14" t="s">
        <v>748</v>
      </c>
      <c r="F368" s="10">
        <v>85</v>
      </c>
      <c r="G368" s="32">
        <v>0</v>
      </c>
      <c r="H368" s="32">
        <f>F368*3</f>
        <v>255</v>
      </c>
      <c r="I368" s="33"/>
      <c r="J368" s="33">
        <v>50</v>
      </c>
      <c r="K368" s="33"/>
      <c r="L368" s="33"/>
      <c r="M368" s="33"/>
      <c r="N368" s="33"/>
      <c r="O368" s="33"/>
      <c r="P368" s="32">
        <f t="shared" si="160"/>
        <v>305</v>
      </c>
      <c r="Q368" s="33">
        <v>1070</v>
      </c>
      <c r="R368" s="32">
        <f t="shared" si="161"/>
        <v>-765</v>
      </c>
      <c r="S368" s="32">
        <f>F368*3</f>
        <v>255</v>
      </c>
      <c r="T368" s="33"/>
      <c r="U368" s="33"/>
      <c r="V368" s="33"/>
      <c r="W368" s="33"/>
      <c r="X368" s="33"/>
      <c r="Y368" s="33"/>
      <c r="Z368" s="33"/>
      <c r="AA368" s="32">
        <f t="shared" si="162"/>
        <v>255</v>
      </c>
      <c r="AB368" s="33"/>
      <c r="AC368" s="32">
        <f t="shared" si="163"/>
        <v>-510</v>
      </c>
      <c r="AD368" s="32">
        <f>$F368*3</f>
        <v>255</v>
      </c>
      <c r="AE368" s="33"/>
      <c r="AF368" s="33"/>
      <c r="AG368" s="33"/>
      <c r="AH368" s="33"/>
      <c r="AI368" s="33"/>
      <c r="AJ368" s="33"/>
      <c r="AK368" s="33"/>
      <c r="AL368" s="32">
        <f t="shared" si="158"/>
        <v>255</v>
      </c>
      <c r="AM368" s="33"/>
      <c r="AN368" s="32">
        <f t="shared" si="156"/>
        <v>-255</v>
      </c>
      <c r="AO368" s="32">
        <f t="shared" si="152"/>
        <v>255</v>
      </c>
      <c r="AP368" s="33"/>
      <c r="AQ368" s="33"/>
      <c r="AR368" s="33"/>
      <c r="AS368" s="33"/>
      <c r="AT368" s="33"/>
      <c r="AU368" s="33"/>
      <c r="AV368" s="33"/>
      <c r="AW368" s="32">
        <f t="shared" si="159"/>
        <v>255</v>
      </c>
      <c r="AX368" s="33"/>
      <c r="AY368" s="33">
        <f t="shared" si="157"/>
        <v>0</v>
      </c>
      <c r="BB368" s="27" t="str">
        <f t="shared" si="147"/>
        <v/>
      </c>
    </row>
    <row r="369" spans="1:54">
      <c r="A369" s="31">
        <v>367</v>
      </c>
      <c r="B369" s="5" t="s">
        <v>749</v>
      </c>
      <c r="C369" s="6" t="s">
        <v>10</v>
      </c>
      <c r="D369" s="7">
        <v>140</v>
      </c>
      <c r="E369" s="14" t="s">
        <v>12</v>
      </c>
      <c r="F369" s="7">
        <v>140</v>
      </c>
      <c r="G369" s="32">
        <v>0</v>
      </c>
      <c r="H369" s="32">
        <f>F369*3</f>
        <v>420</v>
      </c>
      <c r="I369" s="33"/>
      <c r="J369" s="33"/>
      <c r="K369" s="33"/>
      <c r="L369" s="33"/>
      <c r="M369" s="33"/>
      <c r="N369" s="33"/>
      <c r="O369" s="33"/>
      <c r="P369" s="32">
        <f t="shared" si="160"/>
        <v>420</v>
      </c>
      <c r="Q369" s="33"/>
      <c r="R369" s="32">
        <f t="shared" si="161"/>
        <v>420</v>
      </c>
      <c r="S369" s="32">
        <f>F369*3</f>
        <v>420</v>
      </c>
      <c r="T369" s="33"/>
      <c r="U369" s="33"/>
      <c r="V369" s="33"/>
      <c r="W369" s="33"/>
      <c r="X369" s="33"/>
      <c r="Y369" s="33"/>
      <c r="Z369" s="33"/>
      <c r="AA369" s="32">
        <f t="shared" si="162"/>
        <v>420</v>
      </c>
      <c r="AB369" s="33">
        <v>840</v>
      </c>
      <c r="AC369" s="32">
        <f t="shared" si="163"/>
        <v>0</v>
      </c>
      <c r="AD369" s="32">
        <f>$F369*3</f>
        <v>420</v>
      </c>
      <c r="AE369" s="33"/>
      <c r="AF369" s="33"/>
      <c r="AG369" s="33"/>
      <c r="AH369" s="33"/>
      <c r="AI369" s="33"/>
      <c r="AJ369" s="33"/>
      <c r="AK369" s="33"/>
      <c r="AL369" s="32">
        <f t="shared" si="158"/>
        <v>420</v>
      </c>
      <c r="AM369" s="33"/>
      <c r="AN369" s="32">
        <f t="shared" si="156"/>
        <v>420</v>
      </c>
      <c r="AO369" s="32">
        <f t="shared" si="152"/>
        <v>420</v>
      </c>
      <c r="AP369" s="33"/>
      <c r="AQ369" s="33"/>
      <c r="AR369" s="33"/>
      <c r="AS369" s="33"/>
      <c r="AT369" s="33"/>
      <c r="AU369" s="33"/>
      <c r="AV369" s="33"/>
      <c r="AW369" s="32">
        <f t="shared" si="159"/>
        <v>420</v>
      </c>
      <c r="AX369" s="33">
        <v>840</v>
      </c>
      <c r="AY369" s="33">
        <f t="shared" si="157"/>
        <v>0</v>
      </c>
      <c r="BB369" s="27" t="str">
        <f t="shared" si="147"/>
        <v/>
      </c>
    </row>
    <row r="370" spans="1:54">
      <c r="A370" s="31">
        <v>368</v>
      </c>
      <c r="B370" s="9" t="s">
        <v>752</v>
      </c>
      <c r="C370" s="6" t="s">
        <v>14</v>
      </c>
      <c r="D370" s="10">
        <v>70</v>
      </c>
      <c r="E370" s="14" t="s">
        <v>754</v>
      </c>
      <c r="F370" s="10">
        <v>90</v>
      </c>
      <c r="G370" s="32">
        <v>210</v>
      </c>
      <c r="H370" s="32">
        <f>F370*3</f>
        <v>270</v>
      </c>
      <c r="I370" s="33"/>
      <c r="J370" s="33"/>
      <c r="K370" s="33"/>
      <c r="L370" s="33"/>
      <c r="M370" s="33"/>
      <c r="N370" s="33"/>
      <c r="O370" s="33"/>
      <c r="P370" s="32">
        <f t="shared" si="160"/>
        <v>270</v>
      </c>
      <c r="Q370" s="33">
        <v>480</v>
      </c>
      <c r="R370" s="32">
        <f t="shared" si="161"/>
        <v>0</v>
      </c>
      <c r="S370" s="32">
        <f>F370*3</f>
        <v>270</v>
      </c>
      <c r="T370" s="33"/>
      <c r="U370" s="33"/>
      <c r="V370" s="33"/>
      <c r="W370" s="33"/>
      <c r="X370" s="33"/>
      <c r="Y370" s="33"/>
      <c r="Z370" s="33"/>
      <c r="AA370" s="32">
        <f t="shared" si="162"/>
        <v>270</v>
      </c>
      <c r="AB370" s="33">
        <v>270</v>
      </c>
      <c r="AC370" s="32">
        <f t="shared" si="163"/>
        <v>0</v>
      </c>
      <c r="AD370" s="32">
        <f>$F370*3</f>
        <v>270</v>
      </c>
      <c r="AE370" s="33"/>
      <c r="AF370" s="33"/>
      <c r="AG370" s="33"/>
      <c r="AH370" s="33"/>
      <c r="AI370" s="33"/>
      <c r="AJ370" s="33"/>
      <c r="AK370" s="33"/>
      <c r="AL370" s="32">
        <f t="shared" si="158"/>
        <v>270</v>
      </c>
      <c r="AM370" s="33">
        <v>270</v>
      </c>
      <c r="AN370" s="32">
        <f t="shared" si="156"/>
        <v>0</v>
      </c>
      <c r="AO370" s="32">
        <f t="shared" si="152"/>
        <v>270</v>
      </c>
      <c r="AP370" s="33"/>
      <c r="AQ370" s="33"/>
      <c r="AR370" s="33"/>
      <c r="AS370" s="33"/>
      <c r="AT370" s="33"/>
      <c r="AU370" s="33"/>
      <c r="AV370" s="33"/>
      <c r="AW370" s="32">
        <f t="shared" si="159"/>
        <v>270</v>
      </c>
      <c r="AX370" s="33">
        <v>270</v>
      </c>
      <c r="AY370" s="33">
        <f t="shared" si="157"/>
        <v>0</v>
      </c>
      <c r="BB370" s="27" t="str">
        <f t="shared" si="147"/>
        <v/>
      </c>
    </row>
    <row r="371" spans="1:54">
      <c r="A371" s="31">
        <v>369</v>
      </c>
      <c r="B371" s="9" t="s">
        <v>755</v>
      </c>
      <c r="C371" s="6" t="s">
        <v>23</v>
      </c>
      <c r="D371" s="10">
        <v>70</v>
      </c>
      <c r="E371" s="14" t="s">
        <v>756</v>
      </c>
      <c r="F371" s="10">
        <v>85</v>
      </c>
      <c r="G371" s="32">
        <v>0</v>
      </c>
      <c r="H371" s="32">
        <f>F371*3</f>
        <v>255</v>
      </c>
      <c r="I371" s="33"/>
      <c r="J371" s="33"/>
      <c r="K371" s="33"/>
      <c r="L371" s="33"/>
      <c r="M371" s="33"/>
      <c r="N371" s="33"/>
      <c r="O371" s="33"/>
      <c r="P371" s="32">
        <f t="shared" si="160"/>
        <v>255</v>
      </c>
      <c r="Q371" s="33">
        <v>245</v>
      </c>
      <c r="R371" s="32">
        <f t="shared" si="161"/>
        <v>10</v>
      </c>
      <c r="S371" s="32">
        <f>F371*3</f>
        <v>255</v>
      </c>
      <c r="T371" s="33"/>
      <c r="U371" s="33"/>
      <c r="V371" s="33"/>
      <c r="W371" s="33"/>
      <c r="X371" s="33"/>
      <c r="Y371" s="33"/>
      <c r="Z371" s="33"/>
      <c r="AA371" s="32">
        <f t="shared" si="162"/>
        <v>255</v>
      </c>
      <c r="AB371" s="33"/>
      <c r="AC371" s="32">
        <f t="shared" si="163"/>
        <v>265</v>
      </c>
      <c r="AD371" s="32">
        <f>$F371*3</f>
        <v>255</v>
      </c>
      <c r="AE371" s="33"/>
      <c r="AF371" s="33"/>
      <c r="AG371" s="33"/>
      <c r="AH371" s="33"/>
      <c r="AI371" s="33"/>
      <c r="AJ371" s="33"/>
      <c r="AK371" s="33"/>
      <c r="AL371" s="32">
        <f t="shared" si="158"/>
        <v>255</v>
      </c>
      <c r="AM371" s="33"/>
      <c r="AN371" s="32">
        <f t="shared" si="156"/>
        <v>520</v>
      </c>
      <c r="AO371" s="32">
        <f t="shared" si="152"/>
        <v>255</v>
      </c>
      <c r="AP371" s="33"/>
      <c r="AQ371" s="33"/>
      <c r="AR371" s="33"/>
      <c r="AS371" s="33"/>
      <c r="AT371" s="33"/>
      <c r="AU371" s="33"/>
      <c r="AV371" s="33"/>
      <c r="AW371" s="32">
        <f t="shared" si="159"/>
        <v>255</v>
      </c>
      <c r="AX371" s="33">
        <v>1030</v>
      </c>
      <c r="AY371" s="33">
        <f t="shared" si="157"/>
        <v>-255</v>
      </c>
      <c r="BB371" s="27" t="str">
        <f t="shared" si="147"/>
        <v/>
      </c>
    </row>
    <row r="372" spans="1:54">
      <c r="A372" s="31">
        <v>370</v>
      </c>
      <c r="B372" s="9" t="s">
        <v>952</v>
      </c>
      <c r="C372" s="6" t="s">
        <v>23</v>
      </c>
      <c r="D372" s="10"/>
      <c r="E372" s="14" t="s">
        <v>953</v>
      </c>
      <c r="F372" s="10">
        <v>160</v>
      </c>
      <c r="G372" s="32">
        <v>0</v>
      </c>
      <c r="H372" s="32">
        <v>0</v>
      </c>
      <c r="I372" s="33"/>
      <c r="J372" s="33"/>
      <c r="K372" s="33"/>
      <c r="L372" s="33"/>
      <c r="M372" s="33"/>
      <c r="N372" s="33"/>
      <c r="O372" s="33"/>
      <c r="P372" s="32">
        <f t="shared" si="160"/>
        <v>0</v>
      </c>
      <c r="Q372" s="33"/>
      <c r="R372" s="32">
        <f t="shared" si="161"/>
        <v>0</v>
      </c>
      <c r="S372" s="32">
        <v>0</v>
      </c>
      <c r="T372" s="33"/>
      <c r="U372" s="33"/>
      <c r="V372" s="33"/>
      <c r="W372" s="33"/>
      <c r="X372" s="33"/>
      <c r="Y372" s="33"/>
      <c r="Z372" s="33"/>
      <c r="AA372" s="32">
        <f t="shared" si="162"/>
        <v>0</v>
      </c>
      <c r="AB372" s="33"/>
      <c r="AC372" s="32">
        <f t="shared" si="163"/>
        <v>0</v>
      </c>
      <c r="AD372" s="32">
        <v>377</v>
      </c>
      <c r="AE372" s="33"/>
      <c r="AF372" s="33"/>
      <c r="AG372" s="33"/>
      <c r="AH372" s="33"/>
      <c r="AI372" s="33"/>
      <c r="AJ372" s="33"/>
      <c r="AK372" s="33">
        <v>406</v>
      </c>
      <c r="AL372" s="32">
        <f t="shared" si="158"/>
        <v>783</v>
      </c>
      <c r="AM372" s="33">
        <v>783</v>
      </c>
      <c r="AN372" s="32">
        <f t="shared" si="156"/>
        <v>0</v>
      </c>
      <c r="AO372" s="32">
        <f t="shared" si="152"/>
        <v>480</v>
      </c>
      <c r="AP372" s="33"/>
      <c r="AQ372" s="33"/>
      <c r="AR372" s="33"/>
      <c r="AS372" s="33"/>
      <c r="AT372" s="33"/>
      <c r="AU372" s="33"/>
      <c r="AV372" s="33"/>
      <c r="AW372" s="32">
        <f t="shared" si="159"/>
        <v>480</v>
      </c>
      <c r="AX372" s="33">
        <v>480</v>
      </c>
      <c r="AY372" s="33">
        <f t="shared" si="157"/>
        <v>0</v>
      </c>
      <c r="BB372" s="27" t="str">
        <f t="shared" si="147"/>
        <v/>
      </c>
    </row>
    <row r="373" spans="1:54">
      <c r="A373" s="31">
        <v>371</v>
      </c>
      <c r="B373" s="11" t="s">
        <v>757</v>
      </c>
      <c r="C373" s="34" t="s">
        <v>30</v>
      </c>
      <c r="D373" s="12"/>
      <c r="E373" s="35"/>
      <c r="F373" s="12"/>
      <c r="G373" s="36">
        <v>1980</v>
      </c>
      <c r="H373" s="36">
        <f t="shared" ref="H373:H380" si="169">F373*3</f>
        <v>0</v>
      </c>
      <c r="I373" s="37"/>
      <c r="J373" s="37"/>
      <c r="K373" s="37"/>
      <c r="L373" s="37"/>
      <c r="M373" s="37"/>
      <c r="N373" s="37"/>
      <c r="O373" s="37"/>
      <c r="P373" s="36">
        <f t="shared" si="160"/>
        <v>0</v>
      </c>
      <c r="Q373" s="37"/>
      <c r="R373" s="36">
        <f t="shared" si="161"/>
        <v>1980</v>
      </c>
      <c r="S373" s="36">
        <f t="shared" ref="S373:S380" si="170">F373*3</f>
        <v>0</v>
      </c>
      <c r="T373" s="37"/>
      <c r="U373" s="37"/>
      <c r="V373" s="37"/>
      <c r="W373" s="37"/>
      <c r="X373" s="37"/>
      <c r="Y373" s="37"/>
      <c r="Z373" s="37"/>
      <c r="AA373" s="36">
        <f t="shared" si="162"/>
        <v>0</v>
      </c>
      <c r="AB373" s="37"/>
      <c r="AC373" s="36">
        <f t="shared" si="163"/>
        <v>1980</v>
      </c>
      <c r="AD373" s="36">
        <f t="shared" ref="AD373:AD380" si="171">$F373*3</f>
        <v>0</v>
      </c>
      <c r="AE373" s="37"/>
      <c r="AF373" s="37"/>
      <c r="AG373" s="37"/>
      <c r="AH373" s="37"/>
      <c r="AI373" s="37"/>
      <c r="AJ373" s="37"/>
      <c r="AK373" s="37"/>
      <c r="AL373" s="36">
        <f t="shared" si="158"/>
        <v>0</v>
      </c>
      <c r="AM373" s="37"/>
      <c r="AN373" s="36">
        <f t="shared" si="156"/>
        <v>1980</v>
      </c>
      <c r="AO373" s="36">
        <f t="shared" si="152"/>
        <v>0</v>
      </c>
      <c r="AP373" s="37"/>
      <c r="AQ373" s="37"/>
      <c r="AR373" s="37"/>
      <c r="AS373" s="37"/>
      <c r="AT373" s="37"/>
      <c r="AU373" s="37"/>
      <c r="AV373" s="37"/>
      <c r="AW373" s="36">
        <f t="shared" si="159"/>
        <v>0</v>
      </c>
      <c r="AX373" s="37"/>
      <c r="AY373" s="37">
        <f t="shared" si="157"/>
        <v>1980</v>
      </c>
      <c r="BB373" s="27" t="str">
        <f t="shared" si="147"/>
        <v>долги</v>
      </c>
    </row>
    <row r="374" spans="1:54">
      <c r="A374" s="31">
        <v>372</v>
      </c>
      <c r="B374" s="9" t="s">
        <v>758</v>
      </c>
      <c r="C374" s="6" t="s">
        <v>14</v>
      </c>
      <c r="D374" s="10">
        <v>85</v>
      </c>
      <c r="E374" s="14" t="s">
        <v>12</v>
      </c>
      <c r="F374" s="10">
        <v>85</v>
      </c>
      <c r="G374" s="32">
        <v>510</v>
      </c>
      <c r="H374" s="32">
        <f t="shared" si="169"/>
        <v>255</v>
      </c>
      <c r="I374" s="33"/>
      <c r="J374" s="33"/>
      <c r="K374" s="33"/>
      <c r="L374" s="33"/>
      <c r="M374" s="33"/>
      <c r="N374" s="33"/>
      <c r="O374" s="33"/>
      <c r="P374" s="32">
        <f t="shared" si="160"/>
        <v>255</v>
      </c>
      <c r="Q374" s="33"/>
      <c r="R374" s="32">
        <f t="shared" si="161"/>
        <v>765</v>
      </c>
      <c r="S374" s="32">
        <f t="shared" si="170"/>
        <v>255</v>
      </c>
      <c r="T374" s="33"/>
      <c r="U374" s="33"/>
      <c r="V374" s="33"/>
      <c r="W374" s="33"/>
      <c r="X374" s="33"/>
      <c r="Y374" s="33"/>
      <c r="Z374" s="33"/>
      <c r="AA374" s="32">
        <f t="shared" si="162"/>
        <v>255</v>
      </c>
      <c r="AB374" s="33"/>
      <c r="AC374" s="32">
        <f t="shared" si="163"/>
        <v>1020</v>
      </c>
      <c r="AD374" s="32">
        <f t="shared" si="171"/>
        <v>255</v>
      </c>
      <c r="AE374" s="33"/>
      <c r="AF374" s="33"/>
      <c r="AG374" s="33"/>
      <c r="AH374" s="33"/>
      <c r="AI374" s="33"/>
      <c r="AJ374" s="33"/>
      <c r="AK374" s="33"/>
      <c r="AL374" s="32">
        <f t="shared" si="158"/>
        <v>255</v>
      </c>
      <c r="AM374" s="33"/>
      <c r="AN374" s="32">
        <f t="shared" si="156"/>
        <v>1275</v>
      </c>
      <c r="AO374" s="32">
        <f t="shared" si="152"/>
        <v>255</v>
      </c>
      <c r="AP374" s="33"/>
      <c r="AQ374" s="33"/>
      <c r="AR374" s="33"/>
      <c r="AS374" s="33"/>
      <c r="AT374" s="33"/>
      <c r="AU374" s="33"/>
      <c r="AV374" s="33"/>
      <c r="AW374" s="32">
        <f t="shared" si="159"/>
        <v>255</v>
      </c>
      <c r="AX374" s="33">
        <v>1530</v>
      </c>
      <c r="AY374" s="33">
        <v>0</v>
      </c>
      <c r="BB374" s="27" t="str">
        <f t="shared" si="147"/>
        <v/>
      </c>
    </row>
    <row r="375" spans="1:54">
      <c r="A375" s="31">
        <v>373</v>
      </c>
      <c r="B375" s="9" t="s">
        <v>760</v>
      </c>
      <c r="C375" s="6" t="s">
        <v>23</v>
      </c>
      <c r="D375" s="10">
        <v>0</v>
      </c>
      <c r="E375" s="14" t="s">
        <v>12</v>
      </c>
      <c r="F375" s="10">
        <v>0</v>
      </c>
      <c r="G375" s="32">
        <v>0</v>
      </c>
      <c r="H375" s="32">
        <f t="shared" si="169"/>
        <v>0</v>
      </c>
      <c r="I375" s="33"/>
      <c r="J375" s="33"/>
      <c r="K375" s="33"/>
      <c r="L375" s="33"/>
      <c r="M375" s="33"/>
      <c r="N375" s="33"/>
      <c r="O375" s="33"/>
      <c r="P375" s="32">
        <f t="shared" si="160"/>
        <v>0</v>
      </c>
      <c r="Q375" s="33"/>
      <c r="R375" s="32">
        <f t="shared" si="161"/>
        <v>0</v>
      </c>
      <c r="S375" s="32">
        <f t="shared" si="170"/>
        <v>0</v>
      </c>
      <c r="T375" s="33"/>
      <c r="U375" s="33"/>
      <c r="V375" s="33"/>
      <c r="W375" s="33"/>
      <c r="X375" s="33"/>
      <c r="Y375" s="33"/>
      <c r="Z375" s="33"/>
      <c r="AA375" s="32">
        <f t="shared" si="162"/>
        <v>0</v>
      </c>
      <c r="AB375" s="33">
        <v>300</v>
      </c>
      <c r="AC375" s="32">
        <f t="shared" si="163"/>
        <v>-300</v>
      </c>
      <c r="AD375" s="32">
        <f t="shared" si="171"/>
        <v>0</v>
      </c>
      <c r="AE375" s="33"/>
      <c r="AF375" s="33"/>
      <c r="AG375" s="33"/>
      <c r="AH375" s="33"/>
      <c r="AI375" s="33"/>
      <c r="AJ375" s="33"/>
      <c r="AK375" s="33"/>
      <c r="AL375" s="32">
        <f t="shared" si="158"/>
        <v>0</v>
      </c>
      <c r="AM375" s="33"/>
      <c r="AN375" s="32">
        <f t="shared" si="156"/>
        <v>-300</v>
      </c>
      <c r="AO375" s="32">
        <v>300</v>
      </c>
      <c r="AP375" s="33"/>
      <c r="AQ375" s="33"/>
      <c r="AR375" s="33"/>
      <c r="AS375" s="33"/>
      <c r="AT375" s="33"/>
      <c r="AU375" s="33"/>
      <c r="AV375" s="33"/>
      <c r="AW375" s="32">
        <f t="shared" si="159"/>
        <v>300</v>
      </c>
      <c r="AX375" s="33"/>
      <c r="AY375" s="33">
        <f t="shared" ref="AY375:AY399" si="172">AN375+AW375-AX375</f>
        <v>0</v>
      </c>
      <c r="BB375" s="27" t="str">
        <f t="shared" si="147"/>
        <v/>
      </c>
    </row>
    <row r="376" spans="1:54">
      <c r="A376" s="31">
        <v>374</v>
      </c>
      <c r="B376" s="9" t="s">
        <v>761</v>
      </c>
      <c r="C376" s="6" t="s">
        <v>14</v>
      </c>
      <c r="D376" s="10">
        <v>70</v>
      </c>
      <c r="E376" s="14" t="s">
        <v>12</v>
      </c>
      <c r="F376" s="10">
        <v>85</v>
      </c>
      <c r="G376" s="32">
        <v>0</v>
      </c>
      <c r="H376" s="32">
        <f t="shared" si="169"/>
        <v>255</v>
      </c>
      <c r="I376" s="33"/>
      <c r="J376" s="33"/>
      <c r="K376" s="33"/>
      <c r="L376" s="33"/>
      <c r="M376" s="33"/>
      <c r="N376" s="33"/>
      <c r="O376" s="33"/>
      <c r="P376" s="32">
        <f t="shared" si="160"/>
        <v>255</v>
      </c>
      <c r="Q376" s="33">
        <v>255</v>
      </c>
      <c r="R376" s="32">
        <f t="shared" si="161"/>
        <v>0</v>
      </c>
      <c r="S376" s="32">
        <f t="shared" si="170"/>
        <v>255</v>
      </c>
      <c r="T376" s="33"/>
      <c r="U376" s="33"/>
      <c r="V376" s="33"/>
      <c r="W376" s="33"/>
      <c r="X376" s="33"/>
      <c r="Y376" s="33"/>
      <c r="Z376" s="33"/>
      <c r="AA376" s="32">
        <f t="shared" si="162"/>
        <v>255</v>
      </c>
      <c r="AB376" s="33"/>
      <c r="AC376" s="32">
        <f t="shared" si="163"/>
        <v>255</v>
      </c>
      <c r="AD376" s="32">
        <f t="shared" si="171"/>
        <v>255</v>
      </c>
      <c r="AE376" s="33"/>
      <c r="AF376" s="33"/>
      <c r="AG376" s="33"/>
      <c r="AH376" s="33"/>
      <c r="AI376" s="33"/>
      <c r="AJ376" s="33"/>
      <c r="AK376" s="33"/>
      <c r="AL376" s="32">
        <f t="shared" ref="AL376:AL397" si="173">SUM(AD376:AK376)</f>
        <v>255</v>
      </c>
      <c r="AM376" s="33">
        <v>765</v>
      </c>
      <c r="AN376" s="32">
        <f t="shared" si="156"/>
        <v>-255</v>
      </c>
      <c r="AO376" s="32">
        <f t="shared" ref="AO376:AO399" si="174">$F376*3</f>
        <v>255</v>
      </c>
      <c r="AP376" s="33"/>
      <c r="AQ376" s="33"/>
      <c r="AR376" s="33"/>
      <c r="AS376" s="33"/>
      <c r="AT376" s="33"/>
      <c r="AU376" s="33"/>
      <c r="AV376" s="33"/>
      <c r="AW376" s="32">
        <f t="shared" ref="AW376:AW399" si="175">SUM(AO376:AV376)</f>
        <v>255</v>
      </c>
      <c r="AX376" s="33"/>
      <c r="AY376" s="33">
        <f t="shared" si="172"/>
        <v>0</v>
      </c>
      <c r="BB376" s="27" t="str">
        <f t="shared" si="147"/>
        <v/>
      </c>
    </row>
    <row r="377" spans="1:54">
      <c r="A377" s="31">
        <v>375</v>
      </c>
      <c r="B377" s="5" t="s">
        <v>763</v>
      </c>
      <c r="C377" s="6" t="s">
        <v>10</v>
      </c>
      <c r="D377" s="7">
        <v>140</v>
      </c>
      <c r="E377" s="14" t="s">
        <v>765</v>
      </c>
      <c r="F377" s="7">
        <v>165</v>
      </c>
      <c r="G377" s="32">
        <v>0</v>
      </c>
      <c r="H377" s="32">
        <f t="shared" si="169"/>
        <v>495</v>
      </c>
      <c r="I377" s="33"/>
      <c r="J377" s="33"/>
      <c r="K377" s="33"/>
      <c r="L377" s="33"/>
      <c r="M377" s="33"/>
      <c r="N377" s="33"/>
      <c r="O377" s="33"/>
      <c r="P377" s="32">
        <f t="shared" si="160"/>
        <v>495</v>
      </c>
      <c r="Q377" s="33">
        <v>495</v>
      </c>
      <c r="R377" s="32">
        <f t="shared" si="161"/>
        <v>0</v>
      </c>
      <c r="S377" s="32">
        <f t="shared" si="170"/>
        <v>495</v>
      </c>
      <c r="T377" s="33"/>
      <c r="U377" s="33"/>
      <c r="V377" s="33"/>
      <c r="W377" s="33"/>
      <c r="X377" s="33"/>
      <c r="Y377" s="33"/>
      <c r="Z377" s="33"/>
      <c r="AA377" s="32">
        <f t="shared" si="162"/>
        <v>495</v>
      </c>
      <c r="AB377" s="33">
        <v>495</v>
      </c>
      <c r="AC377" s="32">
        <f t="shared" si="163"/>
        <v>0</v>
      </c>
      <c r="AD377" s="32">
        <f t="shared" si="171"/>
        <v>495</v>
      </c>
      <c r="AE377" s="33"/>
      <c r="AF377" s="33"/>
      <c r="AG377" s="33"/>
      <c r="AH377" s="33"/>
      <c r="AI377" s="33"/>
      <c r="AJ377" s="33"/>
      <c r="AK377" s="33"/>
      <c r="AL377" s="32">
        <f t="shared" si="173"/>
        <v>495</v>
      </c>
      <c r="AM377" s="33">
        <v>495</v>
      </c>
      <c r="AN377" s="32">
        <f t="shared" si="156"/>
        <v>0</v>
      </c>
      <c r="AO377" s="32">
        <f t="shared" si="174"/>
        <v>495</v>
      </c>
      <c r="AP377" s="33"/>
      <c r="AQ377" s="33"/>
      <c r="AR377" s="33"/>
      <c r="AS377" s="33"/>
      <c r="AT377" s="33"/>
      <c r="AU377" s="33"/>
      <c r="AV377" s="33"/>
      <c r="AW377" s="32">
        <f t="shared" si="175"/>
        <v>495</v>
      </c>
      <c r="AX377" s="33">
        <v>495</v>
      </c>
      <c r="AY377" s="33">
        <f t="shared" si="172"/>
        <v>0</v>
      </c>
      <c r="BB377" s="27" t="str">
        <f t="shared" si="147"/>
        <v/>
      </c>
    </row>
    <row r="378" spans="1:54">
      <c r="A378" s="31">
        <v>376</v>
      </c>
      <c r="B378" s="9" t="s">
        <v>766</v>
      </c>
      <c r="C378" s="6" t="s">
        <v>14</v>
      </c>
      <c r="D378" s="10">
        <v>86</v>
      </c>
      <c r="E378" s="14" t="s">
        <v>328</v>
      </c>
      <c r="F378" s="10">
        <v>115</v>
      </c>
      <c r="G378" s="32">
        <v>0</v>
      </c>
      <c r="H378" s="32">
        <f t="shared" si="169"/>
        <v>345</v>
      </c>
      <c r="I378" s="33"/>
      <c r="J378" s="33">
        <v>50</v>
      </c>
      <c r="K378" s="33"/>
      <c r="L378" s="33"/>
      <c r="M378" s="33"/>
      <c r="N378" s="33"/>
      <c r="O378" s="33"/>
      <c r="P378" s="32">
        <f t="shared" si="160"/>
        <v>395</v>
      </c>
      <c r="Q378" s="33">
        <v>395</v>
      </c>
      <c r="R378" s="32">
        <f t="shared" si="161"/>
        <v>0</v>
      </c>
      <c r="S378" s="32">
        <f t="shared" si="170"/>
        <v>345</v>
      </c>
      <c r="T378" s="33"/>
      <c r="U378" s="33"/>
      <c r="V378" s="33"/>
      <c r="W378" s="33"/>
      <c r="X378" s="33"/>
      <c r="Y378" s="33"/>
      <c r="Z378" s="33"/>
      <c r="AA378" s="32">
        <f t="shared" si="162"/>
        <v>345</v>
      </c>
      <c r="AB378" s="33">
        <v>345</v>
      </c>
      <c r="AC378" s="32">
        <f t="shared" si="163"/>
        <v>0</v>
      </c>
      <c r="AD378" s="32">
        <f t="shared" si="171"/>
        <v>345</v>
      </c>
      <c r="AE378" s="33"/>
      <c r="AF378" s="33"/>
      <c r="AG378" s="33"/>
      <c r="AH378" s="33"/>
      <c r="AI378" s="33"/>
      <c r="AJ378" s="33"/>
      <c r="AK378" s="33"/>
      <c r="AL378" s="32">
        <f t="shared" si="173"/>
        <v>345</v>
      </c>
      <c r="AM378" s="33">
        <v>345</v>
      </c>
      <c r="AN378" s="32">
        <f t="shared" si="156"/>
        <v>0</v>
      </c>
      <c r="AO378" s="32">
        <f t="shared" si="174"/>
        <v>345</v>
      </c>
      <c r="AP378" s="33"/>
      <c r="AQ378" s="33"/>
      <c r="AR378" s="33"/>
      <c r="AS378" s="33"/>
      <c r="AT378" s="33"/>
      <c r="AU378" s="33"/>
      <c r="AV378" s="33"/>
      <c r="AW378" s="32">
        <f t="shared" si="175"/>
        <v>345</v>
      </c>
      <c r="AX378" s="33">
        <v>345</v>
      </c>
      <c r="AY378" s="33">
        <f t="shared" si="172"/>
        <v>0</v>
      </c>
      <c r="BB378" s="27" t="str">
        <f t="shared" si="147"/>
        <v/>
      </c>
    </row>
    <row r="379" spans="1:54">
      <c r="A379" s="31">
        <v>377</v>
      </c>
      <c r="B379" s="9" t="s">
        <v>768</v>
      </c>
      <c r="C379" s="6" t="s">
        <v>23</v>
      </c>
      <c r="D379" s="10">
        <v>70</v>
      </c>
      <c r="E379" s="14" t="s">
        <v>769</v>
      </c>
      <c r="F379" s="10">
        <v>85</v>
      </c>
      <c r="G379" s="32">
        <v>0</v>
      </c>
      <c r="H379" s="32">
        <f t="shared" si="169"/>
        <v>255</v>
      </c>
      <c r="I379" s="33"/>
      <c r="J379" s="33">
        <v>100</v>
      </c>
      <c r="K379" s="33"/>
      <c r="L379" s="33"/>
      <c r="M379" s="33"/>
      <c r="N379" s="33"/>
      <c r="O379" s="33"/>
      <c r="P379" s="32">
        <f t="shared" si="160"/>
        <v>355</v>
      </c>
      <c r="Q379" s="33">
        <v>355</v>
      </c>
      <c r="R379" s="32">
        <f t="shared" si="161"/>
        <v>0</v>
      </c>
      <c r="S379" s="32">
        <f t="shared" si="170"/>
        <v>255</v>
      </c>
      <c r="T379" s="33"/>
      <c r="U379" s="33"/>
      <c r="V379" s="33"/>
      <c r="W379" s="33"/>
      <c r="X379" s="33"/>
      <c r="Y379" s="33"/>
      <c r="Z379" s="33"/>
      <c r="AA379" s="32">
        <f t="shared" si="162"/>
        <v>255</v>
      </c>
      <c r="AB379" s="33">
        <v>510</v>
      </c>
      <c r="AC379" s="32">
        <f t="shared" si="163"/>
        <v>-255</v>
      </c>
      <c r="AD379" s="32">
        <f t="shared" si="171"/>
        <v>255</v>
      </c>
      <c r="AE379" s="33"/>
      <c r="AF379" s="33"/>
      <c r="AG379" s="33"/>
      <c r="AH379" s="33"/>
      <c r="AI379" s="33"/>
      <c r="AJ379" s="33"/>
      <c r="AK379" s="33"/>
      <c r="AL379" s="32">
        <f t="shared" si="173"/>
        <v>255</v>
      </c>
      <c r="AM379" s="33"/>
      <c r="AN379" s="32">
        <f t="shared" si="156"/>
        <v>0</v>
      </c>
      <c r="AO379" s="32">
        <f t="shared" si="174"/>
        <v>255</v>
      </c>
      <c r="AP379" s="33">
        <v>50</v>
      </c>
      <c r="AQ379" s="33"/>
      <c r="AR379" s="33"/>
      <c r="AS379" s="33"/>
      <c r="AT379" s="33"/>
      <c r="AU379" s="33"/>
      <c r="AV379" s="33"/>
      <c r="AW379" s="32">
        <f t="shared" si="175"/>
        <v>305</v>
      </c>
      <c r="AX379" s="33">
        <v>305</v>
      </c>
      <c r="AY379" s="33">
        <f t="shared" si="172"/>
        <v>0</v>
      </c>
      <c r="BB379" s="27" t="str">
        <f t="shared" si="147"/>
        <v/>
      </c>
    </row>
    <row r="380" spans="1:54">
      <c r="A380" s="31">
        <v>378</v>
      </c>
      <c r="B380" s="5" t="s">
        <v>770</v>
      </c>
      <c r="C380" s="6" t="s">
        <v>10</v>
      </c>
      <c r="D380" s="7">
        <v>375</v>
      </c>
      <c r="E380" s="14" t="s">
        <v>100</v>
      </c>
      <c r="F380" s="7">
        <v>375</v>
      </c>
      <c r="G380" s="32">
        <v>0</v>
      </c>
      <c r="H380" s="32">
        <f t="shared" si="169"/>
        <v>1125</v>
      </c>
      <c r="I380" s="33">
        <v>50</v>
      </c>
      <c r="J380" s="33"/>
      <c r="K380" s="33"/>
      <c r="L380" s="33"/>
      <c r="M380" s="33"/>
      <c r="N380" s="33"/>
      <c r="O380" s="33"/>
      <c r="P380" s="32">
        <f t="shared" si="160"/>
        <v>1175</v>
      </c>
      <c r="Q380" s="33"/>
      <c r="R380" s="32">
        <f t="shared" si="161"/>
        <v>1175</v>
      </c>
      <c r="S380" s="32">
        <f t="shared" si="170"/>
        <v>1125</v>
      </c>
      <c r="T380" s="33"/>
      <c r="U380" s="33"/>
      <c r="V380" s="33"/>
      <c r="W380" s="33"/>
      <c r="X380" s="33"/>
      <c r="Y380" s="33"/>
      <c r="Z380" s="33"/>
      <c r="AA380" s="32">
        <f t="shared" si="162"/>
        <v>1125</v>
      </c>
      <c r="AB380" s="33">
        <v>2300</v>
      </c>
      <c r="AC380" s="32">
        <f t="shared" si="163"/>
        <v>0</v>
      </c>
      <c r="AD380" s="32">
        <f t="shared" si="171"/>
        <v>1125</v>
      </c>
      <c r="AE380" s="33"/>
      <c r="AF380" s="33"/>
      <c r="AG380" s="33"/>
      <c r="AH380" s="33"/>
      <c r="AI380" s="33"/>
      <c r="AJ380" s="33"/>
      <c r="AK380" s="33"/>
      <c r="AL380" s="32">
        <f t="shared" si="173"/>
        <v>1125</v>
      </c>
      <c r="AM380" s="33"/>
      <c r="AN380" s="32">
        <f t="shared" si="156"/>
        <v>1125</v>
      </c>
      <c r="AO380" s="32">
        <f t="shared" si="174"/>
        <v>1125</v>
      </c>
      <c r="AP380" s="33"/>
      <c r="AQ380" s="33"/>
      <c r="AR380" s="33"/>
      <c r="AS380" s="33"/>
      <c r="AT380" s="33"/>
      <c r="AU380" s="33"/>
      <c r="AV380" s="33"/>
      <c r="AW380" s="32">
        <f t="shared" si="175"/>
        <v>1125</v>
      </c>
      <c r="AX380" s="33">
        <v>2250</v>
      </c>
      <c r="AY380" s="33">
        <f t="shared" si="172"/>
        <v>0</v>
      </c>
      <c r="BB380" s="27" t="str">
        <f t="shared" si="147"/>
        <v/>
      </c>
    </row>
    <row r="381" spans="1:54">
      <c r="A381" s="31">
        <v>379</v>
      </c>
      <c r="B381" s="9" t="s">
        <v>936</v>
      </c>
      <c r="C381" s="6" t="s">
        <v>14</v>
      </c>
      <c r="D381" s="10"/>
      <c r="E381" s="14" t="s">
        <v>954</v>
      </c>
      <c r="F381" s="10">
        <v>20</v>
      </c>
      <c r="G381" s="32">
        <v>0</v>
      </c>
      <c r="H381" s="32">
        <v>0</v>
      </c>
      <c r="I381" s="33"/>
      <c r="J381" s="33"/>
      <c r="K381" s="33"/>
      <c r="L381" s="33"/>
      <c r="M381" s="33"/>
      <c r="N381" s="33"/>
      <c r="O381" s="33"/>
      <c r="P381" s="32">
        <f t="shared" si="160"/>
        <v>0</v>
      </c>
      <c r="Q381" s="33"/>
      <c r="R381" s="32">
        <f t="shared" si="161"/>
        <v>0</v>
      </c>
      <c r="S381" s="32">
        <v>0</v>
      </c>
      <c r="T381" s="33"/>
      <c r="U381" s="33"/>
      <c r="V381" s="33"/>
      <c r="W381" s="33"/>
      <c r="X381" s="33"/>
      <c r="Y381" s="33"/>
      <c r="Z381" s="33"/>
      <c r="AA381" s="32">
        <f t="shared" si="162"/>
        <v>0</v>
      </c>
      <c r="AB381" s="33"/>
      <c r="AC381" s="32">
        <f t="shared" si="163"/>
        <v>0</v>
      </c>
      <c r="AD381" s="32">
        <v>40</v>
      </c>
      <c r="AE381" s="33"/>
      <c r="AF381" s="33"/>
      <c r="AG381" s="33"/>
      <c r="AH381" s="33"/>
      <c r="AI381" s="33"/>
      <c r="AJ381" s="33"/>
      <c r="AK381" s="33">
        <v>74</v>
      </c>
      <c r="AL381" s="32">
        <f t="shared" si="173"/>
        <v>114</v>
      </c>
      <c r="AM381" s="33"/>
      <c r="AN381" s="32">
        <f t="shared" si="156"/>
        <v>114</v>
      </c>
      <c r="AO381" s="32">
        <f t="shared" si="174"/>
        <v>60</v>
      </c>
      <c r="AP381" s="33"/>
      <c r="AQ381" s="33"/>
      <c r="AR381" s="33"/>
      <c r="AS381" s="33"/>
      <c r="AT381" s="33"/>
      <c r="AU381" s="33"/>
      <c r="AV381" s="33"/>
      <c r="AW381" s="32">
        <f t="shared" si="175"/>
        <v>60</v>
      </c>
      <c r="AX381" s="33"/>
      <c r="AY381" s="33">
        <f t="shared" si="172"/>
        <v>174</v>
      </c>
      <c r="BB381" s="27" t="str">
        <f t="shared" si="147"/>
        <v>долги</v>
      </c>
    </row>
    <row r="382" spans="1:54">
      <c r="A382" s="31">
        <v>380</v>
      </c>
      <c r="B382" s="9" t="s">
        <v>772</v>
      </c>
      <c r="C382" s="6" t="s">
        <v>23</v>
      </c>
      <c r="D382" s="10">
        <v>70</v>
      </c>
      <c r="E382" s="14" t="s">
        <v>12</v>
      </c>
      <c r="F382" s="10">
        <v>70</v>
      </c>
      <c r="G382" s="32">
        <v>0</v>
      </c>
      <c r="H382" s="32">
        <f>F382*3</f>
        <v>210</v>
      </c>
      <c r="I382" s="33"/>
      <c r="J382" s="33"/>
      <c r="K382" s="33"/>
      <c r="L382" s="33"/>
      <c r="M382" s="33"/>
      <c r="N382" s="33"/>
      <c r="O382" s="33"/>
      <c r="P382" s="32">
        <f t="shared" si="160"/>
        <v>210</v>
      </c>
      <c r="Q382" s="33"/>
      <c r="R382" s="32">
        <f t="shared" si="161"/>
        <v>210</v>
      </c>
      <c r="S382" s="32">
        <f>F382*3</f>
        <v>210</v>
      </c>
      <c r="T382" s="33"/>
      <c r="U382" s="33"/>
      <c r="V382" s="33"/>
      <c r="W382" s="33"/>
      <c r="X382" s="33">
        <v>300</v>
      </c>
      <c r="Y382" s="33"/>
      <c r="Z382" s="33"/>
      <c r="AA382" s="32">
        <f t="shared" si="162"/>
        <v>510</v>
      </c>
      <c r="AB382" s="33"/>
      <c r="AC382" s="32">
        <f t="shared" si="163"/>
        <v>720</v>
      </c>
      <c r="AD382" s="32">
        <f>$F382*3</f>
        <v>210</v>
      </c>
      <c r="AE382" s="33"/>
      <c r="AF382" s="33"/>
      <c r="AG382" s="33"/>
      <c r="AH382" s="33"/>
      <c r="AI382" s="33"/>
      <c r="AJ382" s="33"/>
      <c r="AK382" s="33"/>
      <c r="AL382" s="32">
        <f t="shared" si="173"/>
        <v>210</v>
      </c>
      <c r="AM382" s="33">
        <v>930</v>
      </c>
      <c r="AN382" s="32">
        <f t="shared" si="156"/>
        <v>0</v>
      </c>
      <c r="AO382" s="32">
        <f t="shared" si="174"/>
        <v>210</v>
      </c>
      <c r="AP382" s="33">
        <v>50</v>
      </c>
      <c r="AQ382" s="33"/>
      <c r="AR382" s="33"/>
      <c r="AS382" s="33"/>
      <c r="AT382" s="33"/>
      <c r="AU382" s="33"/>
      <c r="AV382" s="33"/>
      <c r="AW382" s="32">
        <f t="shared" si="175"/>
        <v>260</v>
      </c>
      <c r="AX382" s="33">
        <v>260</v>
      </c>
      <c r="AY382" s="33">
        <f t="shared" si="172"/>
        <v>0</v>
      </c>
      <c r="BB382" s="27" t="str">
        <f t="shared" si="147"/>
        <v/>
      </c>
    </row>
    <row r="383" spans="1:54">
      <c r="A383" s="31">
        <v>381</v>
      </c>
      <c r="B383" s="5" t="s">
        <v>984</v>
      </c>
      <c r="C383" s="6" t="s">
        <v>14</v>
      </c>
      <c r="D383" s="10"/>
      <c r="E383" s="14" t="s">
        <v>995</v>
      </c>
      <c r="F383" s="10">
        <v>60</v>
      </c>
      <c r="G383" s="32"/>
      <c r="H383" s="32"/>
      <c r="I383" s="33"/>
      <c r="J383" s="33"/>
      <c r="K383" s="33"/>
      <c r="L383" s="33"/>
      <c r="M383" s="33"/>
      <c r="N383" s="33"/>
      <c r="O383" s="33"/>
      <c r="P383" s="32"/>
      <c r="Q383" s="33"/>
      <c r="R383" s="32"/>
      <c r="S383" s="32"/>
      <c r="T383" s="33"/>
      <c r="U383" s="33"/>
      <c r="V383" s="33"/>
      <c r="W383" s="33"/>
      <c r="X383" s="33"/>
      <c r="Y383" s="33"/>
      <c r="Z383" s="33"/>
      <c r="AA383" s="32"/>
      <c r="AB383" s="33"/>
      <c r="AC383" s="32"/>
      <c r="AD383" s="32"/>
      <c r="AE383" s="33"/>
      <c r="AF383" s="33"/>
      <c r="AG383" s="33"/>
      <c r="AH383" s="33"/>
      <c r="AI383" s="33"/>
      <c r="AJ383" s="33"/>
      <c r="AK383" s="33"/>
      <c r="AL383" s="32">
        <f t="shared" si="173"/>
        <v>0</v>
      </c>
      <c r="AM383" s="33"/>
      <c r="AN383" s="32">
        <f t="shared" si="156"/>
        <v>0</v>
      </c>
      <c r="AO383" s="32">
        <f t="shared" si="174"/>
        <v>180</v>
      </c>
      <c r="AP383" s="33"/>
      <c r="AQ383" s="33"/>
      <c r="AR383" s="33"/>
      <c r="AS383" s="33"/>
      <c r="AT383" s="33"/>
      <c r="AU383" s="33"/>
      <c r="AV383" s="33"/>
      <c r="AW383" s="32">
        <f t="shared" si="175"/>
        <v>180</v>
      </c>
      <c r="AX383" s="33">
        <v>180</v>
      </c>
      <c r="AY383" s="33">
        <f t="shared" si="172"/>
        <v>0</v>
      </c>
      <c r="BB383" s="27" t="str">
        <f t="shared" si="147"/>
        <v/>
      </c>
    </row>
    <row r="384" spans="1:54">
      <c r="A384" s="31">
        <v>382</v>
      </c>
      <c r="B384" s="5" t="s">
        <v>773</v>
      </c>
      <c r="C384" s="6" t="s">
        <v>10</v>
      </c>
      <c r="D384" s="7">
        <v>140</v>
      </c>
      <c r="E384" s="14" t="s">
        <v>775</v>
      </c>
      <c r="F384" s="7">
        <v>140</v>
      </c>
      <c r="G384" s="32">
        <v>1210</v>
      </c>
      <c r="H384" s="32">
        <f t="shared" ref="H384:H391" si="176">F384*3</f>
        <v>420</v>
      </c>
      <c r="I384" s="33">
        <v>50</v>
      </c>
      <c r="J384" s="33"/>
      <c r="K384" s="33"/>
      <c r="L384" s="33"/>
      <c r="M384" s="33"/>
      <c r="N384" s="33"/>
      <c r="O384" s="33"/>
      <c r="P384" s="32">
        <f t="shared" ref="P384:P397" si="177">SUM(H384:O384)</f>
        <v>470</v>
      </c>
      <c r="Q384" s="33">
        <v>1630</v>
      </c>
      <c r="R384" s="32">
        <f t="shared" ref="R384:R397" si="178">G384+P384-Q384</f>
        <v>50</v>
      </c>
      <c r="S384" s="32">
        <f t="shared" ref="S384:S391" si="179">F384*3</f>
        <v>420</v>
      </c>
      <c r="T384" s="33"/>
      <c r="U384" s="33"/>
      <c r="V384" s="33"/>
      <c r="W384" s="33"/>
      <c r="X384" s="33"/>
      <c r="Y384" s="33"/>
      <c r="Z384" s="33"/>
      <c r="AA384" s="32">
        <f t="shared" ref="AA384:AA397" si="180">SUM(S384:Z384)</f>
        <v>420</v>
      </c>
      <c r="AB384" s="33"/>
      <c r="AC384" s="32">
        <f t="shared" ref="AC384:AC397" si="181">R384+AA384-AB384</f>
        <v>470</v>
      </c>
      <c r="AD384" s="32">
        <f t="shared" ref="AD384:AD391" si="182">$F384*3</f>
        <v>420</v>
      </c>
      <c r="AE384" s="33"/>
      <c r="AF384" s="33"/>
      <c r="AG384" s="33"/>
      <c r="AH384" s="33"/>
      <c r="AI384" s="33"/>
      <c r="AJ384" s="33"/>
      <c r="AK384" s="33"/>
      <c r="AL384" s="32">
        <f t="shared" si="173"/>
        <v>420</v>
      </c>
      <c r="AM384" s="33"/>
      <c r="AN384" s="32">
        <f t="shared" si="156"/>
        <v>890</v>
      </c>
      <c r="AO384" s="32">
        <f t="shared" si="174"/>
        <v>420</v>
      </c>
      <c r="AP384" s="33"/>
      <c r="AQ384" s="33"/>
      <c r="AR384" s="33"/>
      <c r="AS384" s="33"/>
      <c r="AT384" s="33"/>
      <c r="AU384" s="33"/>
      <c r="AV384" s="33"/>
      <c r="AW384" s="32">
        <f t="shared" si="175"/>
        <v>420</v>
      </c>
      <c r="AX384" s="33">
        <v>1310</v>
      </c>
      <c r="AY384" s="33">
        <f t="shared" si="172"/>
        <v>0</v>
      </c>
      <c r="BB384" s="27" t="str">
        <f t="shared" si="147"/>
        <v/>
      </c>
    </row>
    <row r="385" spans="1:54">
      <c r="A385" s="31">
        <v>383</v>
      </c>
      <c r="B385" s="11" t="s">
        <v>776</v>
      </c>
      <c r="C385" s="34" t="s">
        <v>30</v>
      </c>
      <c r="D385" s="12"/>
      <c r="E385" s="35"/>
      <c r="F385" s="12"/>
      <c r="G385" s="36">
        <v>5098</v>
      </c>
      <c r="H385" s="36">
        <f t="shared" si="176"/>
        <v>0</v>
      </c>
      <c r="I385" s="37"/>
      <c r="J385" s="37"/>
      <c r="K385" s="37"/>
      <c r="L385" s="37"/>
      <c r="M385" s="37"/>
      <c r="N385" s="37"/>
      <c r="O385" s="37"/>
      <c r="P385" s="36">
        <f t="shared" si="177"/>
        <v>0</v>
      </c>
      <c r="Q385" s="37"/>
      <c r="R385" s="36">
        <f t="shared" si="178"/>
        <v>5098</v>
      </c>
      <c r="S385" s="36">
        <f t="shared" si="179"/>
        <v>0</v>
      </c>
      <c r="T385" s="37"/>
      <c r="U385" s="37"/>
      <c r="V385" s="37"/>
      <c r="W385" s="37"/>
      <c r="X385" s="37"/>
      <c r="Y385" s="37"/>
      <c r="Z385" s="37"/>
      <c r="AA385" s="36">
        <f t="shared" si="180"/>
        <v>0</v>
      </c>
      <c r="AB385" s="37"/>
      <c r="AC385" s="36">
        <f t="shared" si="181"/>
        <v>5098</v>
      </c>
      <c r="AD385" s="36">
        <f t="shared" si="182"/>
        <v>0</v>
      </c>
      <c r="AE385" s="37"/>
      <c r="AF385" s="37"/>
      <c r="AG385" s="37"/>
      <c r="AH385" s="37"/>
      <c r="AI385" s="37"/>
      <c r="AJ385" s="37"/>
      <c r="AK385" s="37"/>
      <c r="AL385" s="36">
        <f t="shared" si="173"/>
        <v>0</v>
      </c>
      <c r="AM385" s="37"/>
      <c r="AN385" s="36">
        <f t="shared" si="156"/>
        <v>5098</v>
      </c>
      <c r="AO385" s="36">
        <f t="shared" si="174"/>
        <v>0</v>
      </c>
      <c r="AP385" s="37"/>
      <c r="AQ385" s="37"/>
      <c r="AR385" s="37"/>
      <c r="AS385" s="37"/>
      <c r="AT385" s="37"/>
      <c r="AU385" s="37"/>
      <c r="AV385" s="37"/>
      <c r="AW385" s="36">
        <f t="shared" si="175"/>
        <v>0</v>
      </c>
      <c r="AX385" s="37"/>
      <c r="AY385" s="37">
        <f t="shared" si="172"/>
        <v>5098</v>
      </c>
      <c r="BB385" s="27" t="str">
        <f t="shared" ref="BB385:BB398" si="183">IF(AY385&lt;=0,"","долги")</f>
        <v>долги</v>
      </c>
    </row>
    <row r="386" spans="1:54">
      <c r="A386" s="31">
        <v>384</v>
      </c>
      <c r="B386" s="9" t="s">
        <v>777</v>
      </c>
      <c r="C386" s="6" t="s">
        <v>23</v>
      </c>
      <c r="D386" s="10">
        <v>70</v>
      </c>
      <c r="E386" s="14" t="s">
        <v>911</v>
      </c>
      <c r="F386" s="10">
        <v>70</v>
      </c>
      <c r="G386" s="32">
        <v>370</v>
      </c>
      <c r="H386" s="32">
        <f t="shared" si="176"/>
        <v>210</v>
      </c>
      <c r="I386" s="33"/>
      <c r="J386" s="33"/>
      <c r="K386" s="33"/>
      <c r="L386" s="33"/>
      <c r="M386" s="33"/>
      <c r="N386" s="33"/>
      <c r="O386" s="33"/>
      <c r="P386" s="32">
        <f t="shared" si="177"/>
        <v>210</v>
      </c>
      <c r="Q386" s="33"/>
      <c r="R386" s="32">
        <f t="shared" si="178"/>
        <v>580</v>
      </c>
      <c r="S386" s="32">
        <f t="shared" si="179"/>
        <v>210</v>
      </c>
      <c r="T386" s="33"/>
      <c r="U386" s="33"/>
      <c r="V386" s="33"/>
      <c r="W386" s="33"/>
      <c r="X386" s="33"/>
      <c r="Y386" s="33"/>
      <c r="Z386" s="33"/>
      <c r="AA386" s="32">
        <f t="shared" si="180"/>
        <v>210</v>
      </c>
      <c r="AB386" s="33">
        <v>1510</v>
      </c>
      <c r="AC386" s="32">
        <f t="shared" si="181"/>
        <v>-720</v>
      </c>
      <c r="AD386" s="32">
        <f t="shared" si="182"/>
        <v>210</v>
      </c>
      <c r="AE386" s="33"/>
      <c r="AF386" s="33"/>
      <c r="AG386" s="33"/>
      <c r="AH386" s="33"/>
      <c r="AI386" s="33"/>
      <c r="AJ386" s="33"/>
      <c r="AK386" s="33"/>
      <c r="AL386" s="32">
        <f t="shared" si="173"/>
        <v>210</v>
      </c>
      <c r="AM386" s="33"/>
      <c r="AN386" s="32">
        <f t="shared" si="156"/>
        <v>-510</v>
      </c>
      <c r="AO386" s="32">
        <f t="shared" si="174"/>
        <v>210</v>
      </c>
      <c r="AP386" s="33"/>
      <c r="AQ386" s="33"/>
      <c r="AR386" s="33"/>
      <c r="AS386" s="33"/>
      <c r="AT386" s="33"/>
      <c r="AU386" s="33"/>
      <c r="AV386" s="33"/>
      <c r="AW386" s="32">
        <f t="shared" si="175"/>
        <v>210</v>
      </c>
      <c r="AX386" s="33"/>
      <c r="AY386" s="33">
        <f t="shared" si="172"/>
        <v>-300</v>
      </c>
      <c r="BB386" s="27" t="str">
        <f t="shared" si="183"/>
        <v/>
      </c>
    </row>
    <row r="387" spans="1:54">
      <c r="A387" s="31">
        <v>385</v>
      </c>
      <c r="B387" s="9" t="s">
        <v>779</v>
      </c>
      <c r="C387" s="6" t="s">
        <v>23</v>
      </c>
      <c r="D387" s="10">
        <v>50</v>
      </c>
      <c r="E387" s="14" t="s">
        <v>780</v>
      </c>
      <c r="F387" s="10">
        <v>70</v>
      </c>
      <c r="G387" s="32">
        <v>0</v>
      </c>
      <c r="H387" s="32">
        <f t="shared" si="176"/>
        <v>210</v>
      </c>
      <c r="I387" s="33"/>
      <c r="J387" s="33"/>
      <c r="K387" s="33"/>
      <c r="L387" s="33"/>
      <c r="M387" s="33"/>
      <c r="N387" s="33"/>
      <c r="O387" s="33"/>
      <c r="P387" s="32">
        <f t="shared" si="177"/>
        <v>210</v>
      </c>
      <c r="Q387" s="33"/>
      <c r="R387" s="32">
        <f t="shared" si="178"/>
        <v>210</v>
      </c>
      <c r="S387" s="32">
        <f t="shared" si="179"/>
        <v>210</v>
      </c>
      <c r="T387" s="33"/>
      <c r="U387" s="33"/>
      <c r="V387" s="33"/>
      <c r="W387" s="33"/>
      <c r="X387" s="33"/>
      <c r="Y387" s="33"/>
      <c r="Z387" s="33"/>
      <c r="AA387" s="32">
        <f t="shared" si="180"/>
        <v>210</v>
      </c>
      <c r="AB387" s="33"/>
      <c r="AC387" s="32">
        <f t="shared" si="181"/>
        <v>420</v>
      </c>
      <c r="AD387" s="32">
        <f t="shared" si="182"/>
        <v>210</v>
      </c>
      <c r="AE387" s="33"/>
      <c r="AF387" s="33"/>
      <c r="AG387" s="33"/>
      <c r="AH387" s="33"/>
      <c r="AI387" s="33"/>
      <c r="AJ387" s="33"/>
      <c r="AK387" s="33"/>
      <c r="AL387" s="32">
        <f t="shared" si="173"/>
        <v>210</v>
      </c>
      <c r="AM387" s="33"/>
      <c r="AN387" s="32">
        <f t="shared" si="156"/>
        <v>630</v>
      </c>
      <c r="AO387" s="32">
        <f t="shared" si="174"/>
        <v>210</v>
      </c>
      <c r="AP387" s="33">
        <v>100</v>
      </c>
      <c r="AQ387" s="33"/>
      <c r="AR387" s="33"/>
      <c r="AS387" s="33"/>
      <c r="AT387" s="33"/>
      <c r="AU387" s="33"/>
      <c r="AV387" s="33"/>
      <c r="AW387" s="32">
        <f t="shared" si="175"/>
        <v>310</v>
      </c>
      <c r="AX387" s="33">
        <v>940</v>
      </c>
      <c r="AY387" s="33">
        <f t="shared" si="172"/>
        <v>0</v>
      </c>
      <c r="BB387" s="27" t="str">
        <f t="shared" si="183"/>
        <v/>
      </c>
    </row>
    <row r="388" spans="1:54">
      <c r="A388" s="31">
        <v>386</v>
      </c>
      <c r="B388" s="9" t="s">
        <v>781</v>
      </c>
      <c r="C388" s="6" t="s">
        <v>14</v>
      </c>
      <c r="D388" s="10">
        <v>70</v>
      </c>
      <c r="E388" s="14" t="s">
        <v>298</v>
      </c>
      <c r="F388" s="10">
        <v>90</v>
      </c>
      <c r="G388" s="32">
        <v>0</v>
      </c>
      <c r="H388" s="32">
        <f t="shared" si="176"/>
        <v>270</v>
      </c>
      <c r="I388" s="33"/>
      <c r="J388" s="33"/>
      <c r="K388" s="33"/>
      <c r="L388" s="33"/>
      <c r="M388" s="33"/>
      <c r="N388" s="33"/>
      <c r="O388" s="33"/>
      <c r="P388" s="32">
        <f t="shared" si="177"/>
        <v>270</v>
      </c>
      <c r="Q388" s="33">
        <v>270</v>
      </c>
      <c r="R388" s="32">
        <f t="shared" si="178"/>
        <v>0</v>
      </c>
      <c r="S388" s="32">
        <f t="shared" si="179"/>
        <v>270</v>
      </c>
      <c r="T388" s="33"/>
      <c r="U388" s="33"/>
      <c r="V388" s="33"/>
      <c r="W388" s="33"/>
      <c r="X388" s="33"/>
      <c r="Y388" s="33"/>
      <c r="Z388" s="33"/>
      <c r="AA388" s="32">
        <f t="shared" si="180"/>
        <v>270</v>
      </c>
      <c r="AB388" s="33"/>
      <c r="AC388" s="32">
        <f t="shared" si="181"/>
        <v>270</v>
      </c>
      <c r="AD388" s="32">
        <f t="shared" si="182"/>
        <v>270</v>
      </c>
      <c r="AE388" s="33"/>
      <c r="AF388" s="33"/>
      <c r="AG388" s="33"/>
      <c r="AH388" s="33"/>
      <c r="AI388" s="33"/>
      <c r="AJ388" s="33"/>
      <c r="AK388" s="33"/>
      <c r="AL388" s="32">
        <f t="shared" si="173"/>
        <v>270</v>
      </c>
      <c r="AM388" s="33">
        <v>540</v>
      </c>
      <c r="AN388" s="32">
        <f t="shared" si="156"/>
        <v>0</v>
      </c>
      <c r="AO388" s="32">
        <f t="shared" si="174"/>
        <v>270</v>
      </c>
      <c r="AP388" s="33"/>
      <c r="AQ388" s="33"/>
      <c r="AR388" s="33"/>
      <c r="AS388" s="33"/>
      <c r="AT388" s="33"/>
      <c r="AU388" s="33"/>
      <c r="AV388" s="33"/>
      <c r="AW388" s="32">
        <f t="shared" si="175"/>
        <v>270</v>
      </c>
      <c r="AX388" s="33">
        <v>270</v>
      </c>
      <c r="AY388" s="33">
        <f t="shared" si="172"/>
        <v>0</v>
      </c>
      <c r="BB388" s="27" t="str">
        <f t="shared" si="183"/>
        <v/>
      </c>
    </row>
    <row r="389" spans="1:54">
      <c r="A389" s="31">
        <v>387</v>
      </c>
      <c r="B389" s="5" t="s">
        <v>783</v>
      </c>
      <c r="C389" s="6" t="s">
        <v>10</v>
      </c>
      <c r="D389" s="7">
        <v>85</v>
      </c>
      <c r="E389" s="14" t="s">
        <v>784</v>
      </c>
      <c r="F389" s="7">
        <v>105</v>
      </c>
      <c r="G389" s="32">
        <v>0</v>
      </c>
      <c r="H389" s="32">
        <f t="shared" si="176"/>
        <v>315</v>
      </c>
      <c r="I389" s="33"/>
      <c r="J389" s="33"/>
      <c r="K389" s="33"/>
      <c r="L389" s="33"/>
      <c r="M389" s="33"/>
      <c r="N389" s="33"/>
      <c r="O389" s="33"/>
      <c r="P389" s="32">
        <f t="shared" si="177"/>
        <v>315</v>
      </c>
      <c r="Q389" s="33">
        <v>315</v>
      </c>
      <c r="R389" s="32">
        <f t="shared" si="178"/>
        <v>0</v>
      </c>
      <c r="S389" s="32">
        <f t="shared" si="179"/>
        <v>315</v>
      </c>
      <c r="T389" s="33"/>
      <c r="U389" s="33"/>
      <c r="V389" s="33"/>
      <c r="W389" s="33"/>
      <c r="X389" s="33"/>
      <c r="Y389" s="33"/>
      <c r="Z389" s="33"/>
      <c r="AA389" s="32">
        <f t="shared" si="180"/>
        <v>315</v>
      </c>
      <c r="AB389" s="33">
        <v>630</v>
      </c>
      <c r="AC389" s="32">
        <f t="shared" si="181"/>
        <v>-315</v>
      </c>
      <c r="AD389" s="32">
        <f t="shared" si="182"/>
        <v>315</v>
      </c>
      <c r="AE389" s="33"/>
      <c r="AF389" s="33"/>
      <c r="AG389" s="33"/>
      <c r="AH389" s="33"/>
      <c r="AI389" s="33"/>
      <c r="AJ389" s="33"/>
      <c r="AK389" s="33"/>
      <c r="AL389" s="32">
        <f t="shared" si="173"/>
        <v>315</v>
      </c>
      <c r="AM389" s="33"/>
      <c r="AN389" s="32">
        <f t="shared" si="156"/>
        <v>0</v>
      </c>
      <c r="AO389" s="32">
        <f t="shared" si="174"/>
        <v>315</v>
      </c>
      <c r="AP389" s="33"/>
      <c r="AQ389" s="33"/>
      <c r="AR389" s="33"/>
      <c r="AS389" s="33"/>
      <c r="AT389" s="33"/>
      <c r="AU389" s="33"/>
      <c r="AV389" s="33"/>
      <c r="AW389" s="32">
        <f t="shared" si="175"/>
        <v>315</v>
      </c>
      <c r="AX389" s="33">
        <v>315</v>
      </c>
      <c r="AY389" s="33">
        <f t="shared" si="172"/>
        <v>0</v>
      </c>
      <c r="BB389" s="27" t="str">
        <f t="shared" si="183"/>
        <v/>
      </c>
    </row>
    <row r="390" spans="1:54">
      <c r="A390" s="31">
        <v>388</v>
      </c>
      <c r="B390" s="9" t="s">
        <v>785</v>
      </c>
      <c r="C390" s="6" t="s">
        <v>14</v>
      </c>
      <c r="D390" s="10">
        <v>370</v>
      </c>
      <c r="E390" s="14" t="s">
        <v>12</v>
      </c>
      <c r="F390" s="10">
        <v>390</v>
      </c>
      <c r="G390" s="32">
        <v>1110</v>
      </c>
      <c r="H390" s="32">
        <f t="shared" si="176"/>
        <v>1170</v>
      </c>
      <c r="I390" s="33"/>
      <c r="J390" s="33"/>
      <c r="K390" s="33"/>
      <c r="L390" s="33"/>
      <c r="M390" s="33"/>
      <c r="N390" s="33"/>
      <c r="O390" s="33"/>
      <c r="P390" s="32">
        <f t="shared" si="177"/>
        <v>1170</v>
      </c>
      <c r="Q390" s="33">
        <v>2280</v>
      </c>
      <c r="R390" s="32">
        <f t="shared" si="178"/>
        <v>0</v>
      </c>
      <c r="S390" s="32">
        <f t="shared" si="179"/>
        <v>1170</v>
      </c>
      <c r="T390" s="33">
        <v>50</v>
      </c>
      <c r="U390" s="33"/>
      <c r="V390" s="33"/>
      <c r="W390" s="33"/>
      <c r="X390" s="33"/>
      <c r="Y390" s="33"/>
      <c r="Z390" s="33"/>
      <c r="AA390" s="32">
        <f t="shared" si="180"/>
        <v>1220</v>
      </c>
      <c r="AB390" s="33">
        <v>1220</v>
      </c>
      <c r="AC390" s="32">
        <f t="shared" si="181"/>
        <v>0</v>
      </c>
      <c r="AD390" s="32">
        <f t="shared" si="182"/>
        <v>1170</v>
      </c>
      <c r="AE390" s="33"/>
      <c r="AF390" s="33"/>
      <c r="AG390" s="33"/>
      <c r="AH390" s="33"/>
      <c r="AI390" s="33"/>
      <c r="AJ390" s="33"/>
      <c r="AK390" s="33"/>
      <c r="AL390" s="32">
        <f t="shared" si="173"/>
        <v>1170</v>
      </c>
      <c r="AM390" s="33">
        <v>1170</v>
      </c>
      <c r="AN390" s="32">
        <f t="shared" si="156"/>
        <v>0</v>
      </c>
      <c r="AO390" s="32">
        <f t="shared" si="174"/>
        <v>1170</v>
      </c>
      <c r="AP390" s="33"/>
      <c r="AQ390" s="33"/>
      <c r="AR390" s="33"/>
      <c r="AS390" s="33"/>
      <c r="AT390" s="33"/>
      <c r="AU390" s="33"/>
      <c r="AV390" s="33"/>
      <c r="AW390" s="32">
        <f t="shared" si="175"/>
        <v>1170</v>
      </c>
      <c r="AX390" s="33">
        <v>1170</v>
      </c>
      <c r="AY390" s="33">
        <f t="shared" si="172"/>
        <v>0</v>
      </c>
      <c r="BB390" s="27" t="str">
        <f t="shared" si="183"/>
        <v/>
      </c>
    </row>
    <row r="391" spans="1:54">
      <c r="A391" s="31">
        <v>389</v>
      </c>
      <c r="B391" s="5" t="s">
        <v>786</v>
      </c>
      <c r="C391" s="6" t="s">
        <v>10</v>
      </c>
      <c r="D391" s="7">
        <v>135</v>
      </c>
      <c r="E391" s="14" t="s">
        <v>788</v>
      </c>
      <c r="F391" s="7">
        <v>165</v>
      </c>
      <c r="G391" s="32">
        <v>0</v>
      </c>
      <c r="H391" s="32">
        <f t="shared" si="176"/>
        <v>495</v>
      </c>
      <c r="I391" s="33">
        <v>50</v>
      </c>
      <c r="J391" s="33"/>
      <c r="K391" s="33"/>
      <c r="L391" s="33"/>
      <c r="M391" s="33"/>
      <c r="N391" s="33"/>
      <c r="O391" s="33"/>
      <c r="P391" s="32">
        <f t="shared" si="177"/>
        <v>545</v>
      </c>
      <c r="Q391" s="33">
        <v>545</v>
      </c>
      <c r="R391" s="32">
        <f t="shared" si="178"/>
        <v>0</v>
      </c>
      <c r="S391" s="32">
        <f t="shared" si="179"/>
        <v>495</v>
      </c>
      <c r="T391" s="33"/>
      <c r="U391" s="33"/>
      <c r="V391" s="33"/>
      <c r="W391" s="33"/>
      <c r="X391" s="33"/>
      <c r="Y391" s="33"/>
      <c r="Z391" s="33"/>
      <c r="AA391" s="32">
        <f t="shared" si="180"/>
        <v>495</v>
      </c>
      <c r="AB391" s="33">
        <v>495</v>
      </c>
      <c r="AC391" s="32">
        <f t="shared" si="181"/>
        <v>0</v>
      </c>
      <c r="AD391" s="32">
        <f t="shared" si="182"/>
        <v>495</v>
      </c>
      <c r="AE391" s="33"/>
      <c r="AF391" s="33"/>
      <c r="AG391" s="33"/>
      <c r="AH391" s="33"/>
      <c r="AI391" s="33"/>
      <c r="AJ391" s="33"/>
      <c r="AK391" s="33"/>
      <c r="AL391" s="32">
        <f t="shared" si="173"/>
        <v>495</v>
      </c>
      <c r="AM391" s="33"/>
      <c r="AN391" s="32">
        <f t="shared" si="156"/>
        <v>495</v>
      </c>
      <c r="AO391" s="32">
        <f t="shared" si="174"/>
        <v>495</v>
      </c>
      <c r="AP391" s="33"/>
      <c r="AQ391" s="33"/>
      <c r="AR391" s="33"/>
      <c r="AS391" s="33"/>
      <c r="AT391" s="33"/>
      <c r="AU391" s="33"/>
      <c r="AV391" s="33"/>
      <c r="AW391" s="32">
        <f t="shared" si="175"/>
        <v>495</v>
      </c>
      <c r="AX391" s="33">
        <v>1150</v>
      </c>
      <c r="AY391" s="33">
        <f t="shared" si="172"/>
        <v>-160</v>
      </c>
      <c r="BB391" s="27" t="str">
        <f t="shared" si="183"/>
        <v/>
      </c>
    </row>
    <row r="392" spans="1:54">
      <c r="A392" s="31">
        <v>390</v>
      </c>
      <c r="B392" s="9" t="s">
        <v>958</v>
      </c>
      <c r="C392" s="6" t="s">
        <v>14</v>
      </c>
      <c r="D392" s="10"/>
      <c r="E392" s="14" t="s">
        <v>959</v>
      </c>
      <c r="F392" s="10">
        <v>50</v>
      </c>
      <c r="G392" s="32">
        <v>0</v>
      </c>
      <c r="H392" s="32">
        <v>0</v>
      </c>
      <c r="I392" s="33"/>
      <c r="J392" s="33"/>
      <c r="K392" s="33"/>
      <c r="L392" s="33"/>
      <c r="M392" s="33"/>
      <c r="N392" s="33"/>
      <c r="O392" s="33"/>
      <c r="P392" s="32">
        <f t="shared" si="177"/>
        <v>0</v>
      </c>
      <c r="Q392" s="33"/>
      <c r="R392" s="32">
        <f t="shared" si="178"/>
        <v>0</v>
      </c>
      <c r="S392" s="32">
        <v>0</v>
      </c>
      <c r="T392" s="33"/>
      <c r="U392" s="33"/>
      <c r="V392" s="33"/>
      <c r="W392" s="33"/>
      <c r="X392" s="33"/>
      <c r="Y392" s="33"/>
      <c r="Z392" s="33"/>
      <c r="AA392" s="32">
        <f t="shared" si="180"/>
        <v>0</v>
      </c>
      <c r="AB392" s="33"/>
      <c r="AC392" s="32">
        <f t="shared" si="181"/>
        <v>0</v>
      </c>
      <c r="AD392" s="32">
        <v>43</v>
      </c>
      <c r="AE392" s="33"/>
      <c r="AF392" s="33"/>
      <c r="AG392" s="33"/>
      <c r="AH392" s="33"/>
      <c r="AI392" s="33"/>
      <c r="AJ392" s="33"/>
      <c r="AK392" s="33"/>
      <c r="AL392" s="32">
        <f t="shared" si="173"/>
        <v>43</v>
      </c>
      <c r="AM392" s="33">
        <v>43</v>
      </c>
      <c r="AN392" s="32">
        <f t="shared" si="156"/>
        <v>0</v>
      </c>
      <c r="AO392" s="32">
        <f t="shared" si="174"/>
        <v>150</v>
      </c>
      <c r="AP392" s="33"/>
      <c r="AQ392" s="33"/>
      <c r="AR392" s="33"/>
      <c r="AS392" s="33"/>
      <c r="AT392" s="33"/>
      <c r="AU392" s="33"/>
      <c r="AV392" s="33"/>
      <c r="AW392" s="32">
        <f t="shared" si="175"/>
        <v>150</v>
      </c>
      <c r="AX392" s="33">
        <v>150</v>
      </c>
      <c r="AY392" s="33">
        <f t="shared" si="172"/>
        <v>0</v>
      </c>
      <c r="BB392" s="27" t="str">
        <f t="shared" si="183"/>
        <v/>
      </c>
    </row>
    <row r="393" spans="1:54">
      <c r="A393" s="31">
        <v>391</v>
      </c>
      <c r="B393" s="9" t="s">
        <v>789</v>
      </c>
      <c r="C393" s="6" t="s">
        <v>23</v>
      </c>
      <c r="D393" s="10">
        <v>70</v>
      </c>
      <c r="E393" s="14" t="s">
        <v>791</v>
      </c>
      <c r="F393" s="10">
        <v>95</v>
      </c>
      <c r="G393" s="32">
        <v>0</v>
      </c>
      <c r="H393" s="32">
        <f>F393*3</f>
        <v>285</v>
      </c>
      <c r="I393" s="33"/>
      <c r="J393" s="33"/>
      <c r="K393" s="33"/>
      <c r="L393" s="33"/>
      <c r="M393" s="33"/>
      <c r="N393" s="33"/>
      <c r="O393" s="33"/>
      <c r="P393" s="32">
        <f t="shared" si="177"/>
        <v>285</v>
      </c>
      <c r="Q393" s="33">
        <v>285</v>
      </c>
      <c r="R393" s="32">
        <f t="shared" si="178"/>
        <v>0</v>
      </c>
      <c r="S393" s="32">
        <f>F393*3</f>
        <v>285</v>
      </c>
      <c r="T393" s="33"/>
      <c r="U393" s="33"/>
      <c r="V393" s="33"/>
      <c r="W393" s="33"/>
      <c r="X393" s="33"/>
      <c r="Y393" s="33"/>
      <c r="Z393" s="33"/>
      <c r="AA393" s="32">
        <f t="shared" si="180"/>
        <v>285</v>
      </c>
      <c r="AB393" s="33">
        <v>285</v>
      </c>
      <c r="AC393" s="32">
        <f t="shared" si="181"/>
        <v>0</v>
      </c>
      <c r="AD393" s="32">
        <f>$F393*3</f>
        <v>285</v>
      </c>
      <c r="AE393" s="33"/>
      <c r="AF393" s="33"/>
      <c r="AG393" s="33"/>
      <c r="AH393" s="33"/>
      <c r="AI393" s="33"/>
      <c r="AJ393" s="33"/>
      <c r="AK393" s="33"/>
      <c r="AL393" s="32">
        <f t="shared" si="173"/>
        <v>285</v>
      </c>
      <c r="AM393" s="33">
        <v>570</v>
      </c>
      <c r="AN393" s="32">
        <f t="shared" si="156"/>
        <v>-285</v>
      </c>
      <c r="AO393" s="32">
        <f t="shared" si="174"/>
        <v>285</v>
      </c>
      <c r="AP393" s="33"/>
      <c r="AQ393" s="33"/>
      <c r="AR393" s="33"/>
      <c r="AS393" s="33"/>
      <c r="AT393" s="33"/>
      <c r="AU393" s="33"/>
      <c r="AV393" s="33"/>
      <c r="AW393" s="32">
        <f t="shared" si="175"/>
        <v>285</v>
      </c>
      <c r="AX393" s="33"/>
      <c r="AY393" s="33">
        <f t="shared" si="172"/>
        <v>0</v>
      </c>
      <c r="BB393" s="27" t="str">
        <f t="shared" si="183"/>
        <v/>
      </c>
    </row>
    <row r="394" spans="1:54">
      <c r="A394" s="31">
        <v>392</v>
      </c>
      <c r="B394" s="9" t="s">
        <v>792</v>
      </c>
      <c r="C394" s="6" t="s">
        <v>14</v>
      </c>
      <c r="D394" s="10">
        <v>100</v>
      </c>
      <c r="E394" s="14" t="s">
        <v>12</v>
      </c>
      <c r="F394" s="10">
        <v>100</v>
      </c>
      <c r="G394" s="32">
        <v>600</v>
      </c>
      <c r="H394" s="32">
        <f>F394*3</f>
        <v>300</v>
      </c>
      <c r="I394" s="33"/>
      <c r="J394" s="33"/>
      <c r="K394" s="33"/>
      <c r="L394" s="33"/>
      <c r="M394" s="33"/>
      <c r="N394" s="33"/>
      <c r="O394" s="33"/>
      <c r="P394" s="32">
        <f t="shared" si="177"/>
        <v>300</v>
      </c>
      <c r="Q394" s="33">
        <v>600</v>
      </c>
      <c r="R394" s="32">
        <f t="shared" si="178"/>
        <v>300</v>
      </c>
      <c r="S394" s="32">
        <f>F394*3</f>
        <v>300</v>
      </c>
      <c r="T394" s="33"/>
      <c r="U394" s="33"/>
      <c r="V394" s="33"/>
      <c r="W394" s="33"/>
      <c r="X394" s="33"/>
      <c r="Y394" s="33"/>
      <c r="Z394" s="33"/>
      <c r="AA394" s="32">
        <f t="shared" si="180"/>
        <v>300</v>
      </c>
      <c r="AB394" s="33"/>
      <c r="AC394" s="32">
        <f t="shared" si="181"/>
        <v>600</v>
      </c>
      <c r="AD394" s="32">
        <f>$F394*3</f>
        <v>300</v>
      </c>
      <c r="AE394" s="33"/>
      <c r="AF394" s="33"/>
      <c r="AG394" s="33"/>
      <c r="AH394" s="33"/>
      <c r="AI394" s="33"/>
      <c r="AJ394" s="33"/>
      <c r="AK394" s="33"/>
      <c r="AL394" s="32">
        <f t="shared" si="173"/>
        <v>300</v>
      </c>
      <c r="AM394" s="33"/>
      <c r="AN394" s="32">
        <f t="shared" si="156"/>
        <v>900</v>
      </c>
      <c r="AO394" s="32">
        <f t="shared" si="174"/>
        <v>300</v>
      </c>
      <c r="AP394" s="33"/>
      <c r="AQ394" s="33"/>
      <c r="AR394" s="33"/>
      <c r="AS394" s="33"/>
      <c r="AT394" s="33"/>
      <c r="AU394" s="33"/>
      <c r="AV394" s="33"/>
      <c r="AW394" s="32">
        <f t="shared" si="175"/>
        <v>300</v>
      </c>
      <c r="AX394" s="33">
        <v>1200</v>
      </c>
      <c r="AY394" s="33">
        <f t="shared" si="172"/>
        <v>0</v>
      </c>
      <c r="BB394" s="27" t="str">
        <f t="shared" si="183"/>
        <v/>
      </c>
    </row>
    <row r="395" spans="1:54">
      <c r="A395" s="31">
        <v>393</v>
      </c>
      <c r="B395" s="9" t="s">
        <v>794</v>
      </c>
      <c r="C395" s="6" t="s">
        <v>14</v>
      </c>
      <c r="D395" s="10">
        <v>105</v>
      </c>
      <c r="E395" s="14" t="s">
        <v>796</v>
      </c>
      <c r="F395" s="10">
        <v>125</v>
      </c>
      <c r="G395" s="32">
        <v>630</v>
      </c>
      <c r="H395" s="32">
        <f>F395*3</f>
        <v>375</v>
      </c>
      <c r="I395" s="33"/>
      <c r="J395" s="33"/>
      <c r="K395" s="33"/>
      <c r="L395" s="33"/>
      <c r="M395" s="33"/>
      <c r="N395" s="33"/>
      <c r="O395" s="33"/>
      <c r="P395" s="32">
        <f t="shared" si="177"/>
        <v>375</v>
      </c>
      <c r="Q395" s="33">
        <v>1005</v>
      </c>
      <c r="R395" s="32">
        <f t="shared" si="178"/>
        <v>0</v>
      </c>
      <c r="S395" s="32">
        <f>F395*3</f>
        <v>375</v>
      </c>
      <c r="T395" s="33"/>
      <c r="U395" s="33"/>
      <c r="V395" s="33"/>
      <c r="W395" s="33"/>
      <c r="X395" s="33"/>
      <c r="Y395" s="33"/>
      <c r="Z395" s="33"/>
      <c r="AA395" s="32">
        <f t="shared" si="180"/>
        <v>375</v>
      </c>
      <c r="AB395" s="33"/>
      <c r="AC395" s="32">
        <f t="shared" si="181"/>
        <v>375</v>
      </c>
      <c r="AD395" s="32">
        <f>$F395*3</f>
        <v>375</v>
      </c>
      <c r="AE395" s="33"/>
      <c r="AF395" s="33"/>
      <c r="AG395" s="33"/>
      <c r="AH395" s="33"/>
      <c r="AI395" s="33"/>
      <c r="AJ395" s="33"/>
      <c r="AK395" s="33"/>
      <c r="AL395" s="32">
        <f t="shared" si="173"/>
        <v>375</v>
      </c>
      <c r="AM395" s="33"/>
      <c r="AN395" s="32">
        <f t="shared" si="156"/>
        <v>750</v>
      </c>
      <c r="AO395" s="32">
        <f t="shared" si="174"/>
        <v>375</v>
      </c>
      <c r="AP395" s="33"/>
      <c r="AQ395" s="33"/>
      <c r="AR395" s="33"/>
      <c r="AS395" s="33"/>
      <c r="AT395" s="33"/>
      <c r="AU395" s="33"/>
      <c r="AV395" s="33"/>
      <c r="AW395" s="32">
        <f t="shared" si="175"/>
        <v>375</v>
      </c>
      <c r="AX395" s="33">
        <v>1125</v>
      </c>
      <c r="AY395" s="33">
        <f t="shared" si="172"/>
        <v>0</v>
      </c>
      <c r="BB395" s="27" t="str">
        <f t="shared" si="183"/>
        <v/>
      </c>
    </row>
    <row r="396" spans="1:54">
      <c r="A396" s="31">
        <v>394</v>
      </c>
      <c r="B396" s="9" t="s">
        <v>797</v>
      </c>
      <c r="C396" s="6" t="s">
        <v>14</v>
      </c>
      <c r="D396" s="10">
        <v>120</v>
      </c>
      <c r="E396" s="14" t="s">
        <v>12</v>
      </c>
      <c r="F396" s="10">
        <v>120</v>
      </c>
      <c r="G396" s="32">
        <v>1080</v>
      </c>
      <c r="H396" s="32">
        <f>F396*3</f>
        <v>360</v>
      </c>
      <c r="I396" s="33"/>
      <c r="J396" s="33"/>
      <c r="K396" s="33"/>
      <c r="L396" s="33"/>
      <c r="M396" s="33"/>
      <c r="N396" s="33"/>
      <c r="O396" s="33"/>
      <c r="P396" s="32">
        <f t="shared" si="177"/>
        <v>360</v>
      </c>
      <c r="Q396" s="33">
        <v>1800</v>
      </c>
      <c r="R396" s="32">
        <f t="shared" si="178"/>
        <v>-360</v>
      </c>
      <c r="S396" s="32">
        <f>F396*3</f>
        <v>360</v>
      </c>
      <c r="T396" s="33"/>
      <c r="U396" s="33"/>
      <c r="V396" s="33"/>
      <c r="W396" s="33"/>
      <c r="X396" s="33"/>
      <c r="Y396" s="33"/>
      <c r="Z396" s="33"/>
      <c r="AA396" s="32">
        <f t="shared" si="180"/>
        <v>360</v>
      </c>
      <c r="AB396" s="33"/>
      <c r="AC396" s="32">
        <f t="shared" si="181"/>
        <v>0</v>
      </c>
      <c r="AD396" s="32">
        <f>$F396*3</f>
        <v>360</v>
      </c>
      <c r="AE396" s="33"/>
      <c r="AF396" s="33"/>
      <c r="AG396" s="33"/>
      <c r="AH396" s="33"/>
      <c r="AI396" s="33"/>
      <c r="AJ396" s="33"/>
      <c r="AK396" s="33"/>
      <c r="AL396" s="32">
        <f t="shared" si="173"/>
        <v>360</v>
      </c>
      <c r="AM396" s="33"/>
      <c r="AN396" s="32">
        <f t="shared" si="156"/>
        <v>360</v>
      </c>
      <c r="AO396" s="32">
        <f t="shared" si="174"/>
        <v>360</v>
      </c>
      <c r="AP396" s="33"/>
      <c r="AQ396" s="33"/>
      <c r="AR396" s="33"/>
      <c r="AS396" s="33"/>
      <c r="AT396" s="33"/>
      <c r="AU396" s="33"/>
      <c r="AV396" s="33"/>
      <c r="AW396" s="32">
        <f t="shared" si="175"/>
        <v>360</v>
      </c>
      <c r="AX396" s="33"/>
      <c r="AY396" s="33">
        <f t="shared" si="172"/>
        <v>720</v>
      </c>
      <c r="BB396" s="27" t="str">
        <f t="shared" si="183"/>
        <v>долги</v>
      </c>
    </row>
    <row r="397" spans="1:54">
      <c r="A397" s="31">
        <v>395</v>
      </c>
      <c r="B397" s="5" t="s">
        <v>799</v>
      </c>
      <c r="C397" s="6" t="s">
        <v>10</v>
      </c>
      <c r="D397" s="7">
        <v>140</v>
      </c>
      <c r="E397" s="14" t="s">
        <v>111</v>
      </c>
      <c r="F397" s="7">
        <v>140</v>
      </c>
      <c r="G397" s="32">
        <v>420</v>
      </c>
      <c r="H397" s="32">
        <f>F397*3</f>
        <v>420</v>
      </c>
      <c r="I397" s="33"/>
      <c r="J397" s="33"/>
      <c r="K397" s="33"/>
      <c r="L397" s="33"/>
      <c r="M397" s="33"/>
      <c r="N397" s="33"/>
      <c r="O397" s="33"/>
      <c r="P397" s="32">
        <f t="shared" si="177"/>
        <v>420</v>
      </c>
      <c r="Q397" s="33">
        <v>849</v>
      </c>
      <c r="R397" s="32">
        <f t="shared" si="178"/>
        <v>-9</v>
      </c>
      <c r="S397" s="32">
        <f>F397*3</f>
        <v>420</v>
      </c>
      <c r="T397" s="33"/>
      <c r="U397" s="33">
        <v>50</v>
      </c>
      <c r="V397" s="33"/>
      <c r="W397" s="33"/>
      <c r="X397" s="33"/>
      <c r="Y397" s="33"/>
      <c r="Z397" s="33"/>
      <c r="AA397" s="32">
        <f t="shared" si="180"/>
        <v>470</v>
      </c>
      <c r="AB397" s="33"/>
      <c r="AC397" s="32">
        <f t="shared" si="181"/>
        <v>461</v>
      </c>
      <c r="AD397" s="32">
        <f>$F397*3</f>
        <v>420</v>
      </c>
      <c r="AE397" s="33"/>
      <c r="AF397" s="33"/>
      <c r="AG397" s="33"/>
      <c r="AH397" s="33"/>
      <c r="AI397" s="33"/>
      <c r="AJ397" s="33"/>
      <c r="AK397" s="33"/>
      <c r="AL397" s="32">
        <f t="shared" si="173"/>
        <v>420</v>
      </c>
      <c r="AM397" s="33"/>
      <c r="AN397" s="32">
        <f t="shared" si="156"/>
        <v>881</v>
      </c>
      <c r="AO397" s="32">
        <f t="shared" si="174"/>
        <v>420</v>
      </c>
      <c r="AP397" s="33"/>
      <c r="AQ397" s="33"/>
      <c r="AR397" s="33"/>
      <c r="AS397" s="33"/>
      <c r="AT397" s="33"/>
      <c r="AU397" s="33"/>
      <c r="AV397" s="33"/>
      <c r="AW397" s="32">
        <f t="shared" si="175"/>
        <v>420</v>
      </c>
      <c r="AX397" s="33">
        <v>1301</v>
      </c>
      <c r="AY397" s="33">
        <f t="shared" si="172"/>
        <v>0</v>
      </c>
      <c r="BB397" s="27" t="str">
        <f t="shared" si="183"/>
        <v/>
      </c>
    </row>
    <row r="398" spans="1:54">
      <c r="A398" s="31">
        <v>396</v>
      </c>
      <c r="B398" s="5" t="s">
        <v>993</v>
      </c>
      <c r="C398" s="6" t="s">
        <v>14</v>
      </c>
      <c r="D398" s="10"/>
      <c r="E398" s="14" t="s">
        <v>994</v>
      </c>
      <c r="F398" s="10">
        <v>50</v>
      </c>
      <c r="G398" s="32"/>
      <c r="H398" s="32"/>
      <c r="I398" s="33"/>
      <c r="J398" s="33"/>
      <c r="K398" s="33"/>
      <c r="L398" s="33"/>
      <c r="M398" s="33"/>
      <c r="N398" s="33"/>
      <c r="O398" s="33"/>
      <c r="P398" s="32"/>
      <c r="Q398" s="33"/>
      <c r="R398" s="32"/>
      <c r="S398" s="32"/>
      <c r="T398" s="33"/>
      <c r="U398" s="33"/>
      <c r="V398" s="33"/>
      <c r="W398" s="33"/>
      <c r="X398" s="33"/>
      <c r="Y398" s="33"/>
      <c r="Z398" s="33"/>
      <c r="AA398" s="32"/>
      <c r="AB398" s="33"/>
      <c r="AC398" s="32"/>
      <c r="AD398" s="32"/>
      <c r="AE398" s="33"/>
      <c r="AF398" s="33"/>
      <c r="AG398" s="33"/>
      <c r="AH398" s="33"/>
      <c r="AI398" s="33"/>
      <c r="AJ398" s="33"/>
      <c r="AK398" s="33"/>
      <c r="AL398" s="32"/>
      <c r="AM398" s="33"/>
      <c r="AN398" s="32">
        <v>0</v>
      </c>
      <c r="AO398" s="32">
        <f t="shared" si="174"/>
        <v>150</v>
      </c>
      <c r="AP398" s="33"/>
      <c r="AQ398" s="33"/>
      <c r="AR398" s="33"/>
      <c r="AS398" s="33"/>
      <c r="AT398" s="33"/>
      <c r="AU398" s="33"/>
      <c r="AV398" s="33"/>
      <c r="AW398" s="32">
        <f t="shared" si="175"/>
        <v>150</v>
      </c>
      <c r="AX398" s="33"/>
      <c r="AY398" s="33">
        <f t="shared" si="172"/>
        <v>150</v>
      </c>
      <c r="BB398" s="27" t="str">
        <f t="shared" si="183"/>
        <v>долги</v>
      </c>
    </row>
    <row r="399" spans="1:54">
      <c r="A399" s="31">
        <v>397</v>
      </c>
      <c r="B399" s="9" t="s">
        <v>801</v>
      </c>
      <c r="C399" s="6" t="s">
        <v>23</v>
      </c>
      <c r="D399" s="10">
        <v>70</v>
      </c>
      <c r="E399" s="14" t="s">
        <v>12</v>
      </c>
      <c r="F399" s="10">
        <v>70</v>
      </c>
      <c r="G399" s="32">
        <v>210</v>
      </c>
      <c r="H399" s="32">
        <f>F399*3</f>
        <v>210</v>
      </c>
      <c r="I399" s="33"/>
      <c r="J399" s="33"/>
      <c r="K399" s="33"/>
      <c r="L399" s="33"/>
      <c r="M399" s="33"/>
      <c r="N399" s="33"/>
      <c r="O399" s="33"/>
      <c r="P399" s="32">
        <f>SUM(H399:O399)</f>
        <v>210</v>
      </c>
      <c r="Q399" s="33"/>
      <c r="R399" s="32">
        <f>G399+P399-Q399</f>
        <v>420</v>
      </c>
      <c r="S399" s="32">
        <f>F399*3</f>
        <v>210</v>
      </c>
      <c r="T399" s="33"/>
      <c r="U399" s="33"/>
      <c r="V399" s="33"/>
      <c r="W399" s="33"/>
      <c r="X399" s="33"/>
      <c r="Y399" s="33"/>
      <c r="Z399" s="33"/>
      <c r="AA399" s="32">
        <f>SUM(S399:Z399)</f>
        <v>210</v>
      </c>
      <c r="AB399" s="33">
        <v>630</v>
      </c>
      <c r="AC399" s="32">
        <f>R399+AA399-AB399</f>
        <v>0</v>
      </c>
      <c r="AD399" s="32">
        <f>$F399*3</f>
        <v>210</v>
      </c>
      <c r="AE399" s="33"/>
      <c r="AF399" s="33"/>
      <c r="AG399" s="33"/>
      <c r="AH399" s="33"/>
      <c r="AI399" s="33"/>
      <c r="AJ399" s="33"/>
      <c r="AK399" s="33"/>
      <c r="AL399" s="32">
        <f>SUM(AD399:AK399)</f>
        <v>210</v>
      </c>
      <c r="AM399" s="33"/>
      <c r="AN399" s="32">
        <f>AC399+AL399-AM399</f>
        <v>210</v>
      </c>
      <c r="AO399" s="32">
        <f t="shared" si="174"/>
        <v>210</v>
      </c>
      <c r="AP399" s="33"/>
      <c r="AQ399" s="33"/>
      <c r="AR399" s="33"/>
      <c r="AS399" s="33"/>
      <c r="AT399" s="33"/>
      <c r="AU399" s="33"/>
      <c r="AV399" s="33"/>
      <c r="AW399" s="32">
        <f t="shared" si="175"/>
        <v>210</v>
      </c>
      <c r="AX399" s="33">
        <v>420</v>
      </c>
      <c r="AY399" s="33">
        <f t="shared" si="172"/>
        <v>0</v>
      </c>
    </row>
    <row r="400" spans="1:54">
      <c r="A400" s="31">
        <v>398</v>
      </c>
      <c r="B400" s="5"/>
      <c r="C400" s="6"/>
      <c r="D400" s="10"/>
      <c r="E400" s="14"/>
      <c r="F400" s="10"/>
      <c r="G400" s="32"/>
      <c r="H400" s="32"/>
      <c r="I400" s="33"/>
      <c r="J400" s="33"/>
      <c r="K400" s="33"/>
      <c r="L400" s="33"/>
      <c r="M400" s="33"/>
      <c r="N400" s="33"/>
      <c r="O400" s="33"/>
      <c r="P400" s="32"/>
      <c r="Q400" s="33"/>
      <c r="R400" s="32"/>
      <c r="S400" s="32"/>
      <c r="T400" s="33"/>
      <c r="U400" s="33"/>
      <c r="V400" s="33"/>
      <c r="W400" s="33"/>
      <c r="X400" s="33"/>
      <c r="Y400" s="33"/>
      <c r="Z400" s="33"/>
      <c r="AA400" s="32"/>
      <c r="AB400" s="33"/>
      <c r="AC400" s="32"/>
      <c r="AD400" s="32"/>
      <c r="AE400" s="33"/>
      <c r="AF400" s="33"/>
      <c r="AG400" s="33"/>
      <c r="AH400" s="33"/>
      <c r="AI400" s="33"/>
      <c r="AJ400" s="33"/>
      <c r="AK400" s="33"/>
      <c r="AL400" s="32"/>
      <c r="AM400" s="33"/>
      <c r="AN400" s="32"/>
      <c r="AO400" s="32"/>
      <c r="AP400" s="33"/>
      <c r="AQ400" s="33"/>
      <c r="AR400" s="33"/>
      <c r="AS400" s="33"/>
      <c r="AT400" s="33"/>
      <c r="AU400" s="33"/>
      <c r="AV400" s="33"/>
      <c r="AW400" s="32"/>
      <c r="AX400" s="33"/>
      <c r="AY400" s="33"/>
    </row>
    <row r="401" spans="1:57">
      <c r="A401" s="31">
        <v>399</v>
      </c>
      <c r="B401" s="9"/>
      <c r="C401" s="6"/>
      <c r="D401" s="10"/>
      <c r="E401" s="14" t="s">
        <v>949</v>
      </c>
      <c r="F401" s="10">
        <v>0</v>
      </c>
      <c r="G401" s="32">
        <v>0</v>
      </c>
      <c r="H401" s="32">
        <v>0</v>
      </c>
      <c r="I401" s="33"/>
      <c r="J401" s="33"/>
      <c r="K401" s="33"/>
      <c r="L401" s="33"/>
      <c r="M401" s="33"/>
      <c r="N401" s="33"/>
      <c r="O401" s="33"/>
      <c r="P401" s="32">
        <f>SUM(H401:O401)</f>
        <v>0</v>
      </c>
      <c r="Q401" s="33"/>
      <c r="R401" s="32">
        <f>G401+P401-Q401</f>
        <v>0</v>
      </c>
      <c r="S401" s="32">
        <v>0</v>
      </c>
      <c r="T401" s="33"/>
      <c r="U401" s="33"/>
      <c r="V401" s="33"/>
      <c r="W401" s="33"/>
      <c r="X401" s="33"/>
      <c r="Y401" s="33"/>
      <c r="Z401" s="33"/>
      <c r="AA401" s="32">
        <f>SUM(S401:Z401)</f>
        <v>0</v>
      </c>
      <c r="AB401" s="33"/>
      <c r="AC401" s="32">
        <f>R401+AA401-AB401</f>
        <v>0</v>
      </c>
      <c r="AD401" s="32">
        <f>$F401*3</f>
        <v>0</v>
      </c>
      <c r="AE401" s="33"/>
      <c r="AF401" s="33"/>
      <c r="AG401" s="33"/>
      <c r="AH401" s="33"/>
      <c r="AI401" s="33"/>
      <c r="AJ401" s="33"/>
      <c r="AK401" s="33"/>
      <c r="AL401" s="32">
        <f>SUM(AD401:AK401)</f>
        <v>0</v>
      </c>
      <c r="AM401" s="33"/>
      <c r="AN401" s="32">
        <f>AC401+AL401-AM401</f>
        <v>0</v>
      </c>
      <c r="AO401" s="32">
        <f>$F401*3</f>
        <v>0</v>
      </c>
      <c r="AP401" s="33"/>
      <c r="AQ401" s="33"/>
      <c r="AR401" s="33"/>
      <c r="AS401" s="33"/>
      <c r="AT401" s="33"/>
      <c r="AU401" s="33"/>
      <c r="AV401" s="33"/>
      <c r="AW401" s="32">
        <f>SUM(AO401:AV401)</f>
        <v>0</v>
      </c>
      <c r="AX401" s="33"/>
      <c r="AY401" s="33">
        <f>AN401+AW401-AX401</f>
        <v>0</v>
      </c>
    </row>
    <row r="402" spans="1:57">
      <c r="G402" s="32">
        <f>SUM(G3:G401)</f>
        <v>111573.29000000001</v>
      </c>
      <c r="H402" s="32">
        <f>SUM(H3:H401)</f>
        <v>127052</v>
      </c>
      <c r="I402" s="32">
        <f t="shared" ref="I402:Q402" si="184">SUM(I3:I401)</f>
        <v>1550</v>
      </c>
      <c r="J402" s="32">
        <f t="shared" si="184"/>
        <v>3942</v>
      </c>
      <c r="K402" s="32">
        <f t="shared" si="184"/>
        <v>14836.5</v>
      </c>
      <c r="L402" s="32">
        <f t="shared" si="184"/>
        <v>3052</v>
      </c>
      <c r="M402" s="32">
        <f t="shared" si="184"/>
        <v>2250</v>
      </c>
      <c r="N402" s="32">
        <f t="shared" si="184"/>
        <v>0</v>
      </c>
      <c r="O402" s="32">
        <f t="shared" si="184"/>
        <v>0</v>
      </c>
      <c r="P402" s="32">
        <f t="shared" si="184"/>
        <v>152682.5</v>
      </c>
      <c r="Q402" s="32">
        <f t="shared" si="184"/>
        <v>191520.74000000002</v>
      </c>
      <c r="R402" s="32">
        <f>SUM(R3:R401)</f>
        <v>72785.05</v>
      </c>
      <c r="S402" s="32">
        <f>SUM(S3:S401)</f>
        <v>135988</v>
      </c>
      <c r="T402" s="32">
        <f t="shared" ref="T402:AD402" si="185">SUM(T3:T401)</f>
        <v>1954</v>
      </c>
      <c r="U402" s="32">
        <f t="shared" si="185"/>
        <v>3162</v>
      </c>
      <c r="V402" s="32">
        <f t="shared" si="185"/>
        <v>41246</v>
      </c>
      <c r="W402" s="32">
        <f t="shared" si="185"/>
        <v>414</v>
      </c>
      <c r="X402" s="32">
        <f t="shared" si="185"/>
        <v>2550</v>
      </c>
      <c r="Y402" s="32">
        <f t="shared" si="185"/>
        <v>0</v>
      </c>
      <c r="Z402" s="32">
        <f t="shared" si="185"/>
        <v>11324</v>
      </c>
      <c r="AA402" s="32">
        <f t="shared" si="185"/>
        <v>196638</v>
      </c>
      <c r="AB402" s="32">
        <f t="shared" si="185"/>
        <v>158572.75</v>
      </c>
      <c r="AC402" s="32">
        <f t="shared" si="185"/>
        <v>106273.8</v>
      </c>
      <c r="AD402" s="32">
        <f t="shared" si="185"/>
        <v>138921</v>
      </c>
      <c r="AE402" s="32">
        <f t="shared" ref="AE402:AY402" si="186">SUM(AE3:AE401)</f>
        <v>600</v>
      </c>
      <c r="AF402" s="32">
        <f t="shared" si="186"/>
        <v>740</v>
      </c>
      <c r="AG402" s="32">
        <f t="shared" si="186"/>
        <v>632</v>
      </c>
      <c r="AH402" s="32">
        <f t="shared" si="186"/>
        <v>60</v>
      </c>
      <c r="AI402" s="32">
        <f t="shared" si="186"/>
        <v>900</v>
      </c>
      <c r="AJ402" s="32">
        <f t="shared" si="186"/>
        <v>1220</v>
      </c>
      <c r="AK402" s="32">
        <f t="shared" si="186"/>
        <v>15633.43</v>
      </c>
      <c r="AL402" s="32">
        <f t="shared" si="186"/>
        <v>158706.43</v>
      </c>
      <c r="AM402" s="32">
        <f t="shared" si="186"/>
        <v>137671.93</v>
      </c>
      <c r="AN402" s="32">
        <f t="shared" si="186"/>
        <v>127308.3</v>
      </c>
      <c r="AO402" s="32">
        <f t="shared" si="186"/>
        <v>141743</v>
      </c>
      <c r="AP402" s="32">
        <f t="shared" si="186"/>
        <v>2267</v>
      </c>
      <c r="AQ402" s="32">
        <f t="shared" si="186"/>
        <v>2566</v>
      </c>
      <c r="AR402" s="32">
        <f t="shared" si="186"/>
        <v>6400</v>
      </c>
      <c r="AS402" s="32">
        <f t="shared" si="186"/>
        <v>50</v>
      </c>
      <c r="AT402" s="32">
        <f t="shared" si="186"/>
        <v>900</v>
      </c>
      <c r="AU402" s="32">
        <f t="shared" si="186"/>
        <v>0</v>
      </c>
      <c r="AV402" s="32">
        <f t="shared" si="186"/>
        <v>622</v>
      </c>
      <c r="AW402" s="32">
        <f t="shared" si="186"/>
        <v>154548</v>
      </c>
      <c r="AX402" s="32">
        <f t="shared" si="186"/>
        <v>174687</v>
      </c>
      <c r="AY402" s="32">
        <f t="shared" si="186"/>
        <v>107169.3</v>
      </c>
      <c r="BA402" s="65" t="s">
        <v>1001</v>
      </c>
      <c r="BB402" s="66">
        <f>COUNTIF(BB3:BB398,"долги")</f>
        <v>107</v>
      </c>
      <c r="BC402" s="67">
        <f>BB402*100/399</f>
        <v>26.817042606516292</v>
      </c>
      <c r="BD402" s="27" t="s">
        <v>1002</v>
      </c>
      <c r="BE402" s="27">
        <f>COUNTIF(C3:C398,"Baza 2")-COUNTIF(BB3:BB398,"долги")</f>
        <v>40</v>
      </c>
    </row>
    <row r="403" spans="1:57">
      <c r="Q403" s="61" t="str">
        <f>CONCATENATE(ROUND(Q402*100/P402,2),"%")</f>
        <v>125,44%</v>
      </c>
      <c r="AB403" s="61" t="str">
        <f>CONCATENATE(ROUND(AB402*100/AA402,2),"%")</f>
        <v>80,64%</v>
      </c>
      <c r="AM403" s="61" t="str">
        <f>CONCATENATE(ROUND(AM402*100/AL402,2),"%")</f>
        <v>86,75%</v>
      </c>
      <c r="AX403" s="61" t="str">
        <f>CONCATENATE(ROUND(AX402*100/AW402,2),"%")</f>
        <v>113,03%</v>
      </c>
      <c r="AY403" s="32">
        <f>AX402*100/AY402</f>
        <v>163.0009713602683</v>
      </c>
    </row>
    <row r="405" spans="1:57">
      <c r="AQ405" s="28" t="str">
        <f>CONCATENATE("Всего АО - ")</f>
        <v xml:space="preserve">Всего АО - </v>
      </c>
      <c r="AT405" s="28">
        <f>COUNTIF(B3:B400,"&lt;&gt;")</f>
        <v>397</v>
      </c>
    </row>
    <row r="406" spans="1:57">
      <c r="AQ406" s="28" t="s">
        <v>1004</v>
      </c>
      <c r="AT406" s="28">
        <f>COUNTIF(BB3:BB398,"долги")</f>
        <v>107</v>
      </c>
    </row>
    <row r="407" spans="1:57">
      <c r="AQ407" s="28" t="s">
        <v>1003</v>
      </c>
      <c r="AT407" s="28">
        <f>AT405-AT406</f>
        <v>290</v>
      </c>
    </row>
    <row r="408" spans="1:57">
      <c r="AQ408" s="28" t="s">
        <v>1005</v>
      </c>
      <c r="AT408" s="852">
        <f>AW402</f>
        <v>154548</v>
      </c>
      <c r="AU408" s="852"/>
    </row>
    <row r="409" spans="1:57">
      <c r="AQ409" s="28" t="s">
        <v>1006</v>
      </c>
      <c r="AT409" s="852">
        <f>AX402</f>
        <v>174687</v>
      </c>
      <c r="AU409" s="852"/>
    </row>
    <row r="410" spans="1:57">
      <c r="AQ410" s="28" t="s">
        <v>1007</v>
      </c>
      <c r="AT410" s="852">
        <f>AT408-AT409</f>
        <v>-20139</v>
      </c>
      <c r="AU410" s="854"/>
    </row>
    <row r="411" spans="1:57">
      <c r="AT411" s="68"/>
      <c r="AU411" s="69"/>
    </row>
    <row r="412" spans="1:57">
      <c r="AT412" s="68"/>
      <c r="AU412" s="69"/>
    </row>
    <row r="414" spans="1:57">
      <c r="A414" s="27"/>
      <c r="B414" s="27"/>
      <c r="C414" s="27"/>
      <c r="D414" s="27"/>
      <c r="E414" s="27"/>
      <c r="F414" s="27"/>
      <c r="I414" s="27"/>
      <c r="J414" s="27"/>
      <c r="K414" s="27"/>
      <c r="L414" s="27"/>
      <c r="M414" s="27"/>
      <c r="N414" s="27"/>
      <c r="O414" s="27"/>
      <c r="Q414" s="27"/>
      <c r="T414" s="27"/>
      <c r="U414" s="27"/>
      <c r="V414" s="27"/>
      <c r="W414" s="27"/>
      <c r="X414" s="27"/>
      <c r="Y414" s="27"/>
      <c r="Z414" s="27"/>
      <c r="AB414" s="27"/>
      <c r="AE414" s="27"/>
      <c r="AF414" s="27"/>
      <c r="AG414" s="27"/>
      <c r="AH414" s="27"/>
      <c r="AI414" s="27"/>
      <c r="AJ414" s="27"/>
      <c r="AK414" s="27"/>
      <c r="AM414" s="27"/>
      <c r="AP414" s="27"/>
      <c r="AQ414" s="71"/>
      <c r="AR414" s="70" t="s">
        <v>1012</v>
      </c>
      <c r="AS414" s="855" t="s">
        <v>1015</v>
      </c>
      <c r="AT414" s="855"/>
      <c r="AU414" s="70" t="s">
        <v>1014</v>
      </c>
      <c r="AV414" s="855" t="s">
        <v>1013</v>
      </c>
      <c r="AW414" s="855"/>
      <c r="AX414" s="27"/>
      <c r="AZ414" s="28"/>
    </row>
    <row r="415" spans="1:57">
      <c r="A415" s="27"/>
      <c r="B415" s="27"/>
      <c r="C415" s="27"/>
      <c r="D415" s="27"/>
      <c r="E415" s="27"/>
      <c r="F415" s="27"/>
      <c r="I415" s="27"/>
      <c r="J415" s="27"/>
      <c r="K415" s="27"/>
      <c r="L415" s="27"/>
      <c r="M415" s="27"/>
      <c r="N415" s="27"/>
      <c r="O415" s="27"/>
      <c r="Q415" s="27"/>
      <c r="T415" s="27"/>
      <c r="U415" s="27"/>
      <c r="V415" s="27"/>
      <c r="W415" s="27"/>
      <c r="X415" s="27"/>
      <c r="Y415" s="27"/>
      <c r="Z415" s="27"/>
      <c r="AB415" s="27"/>
      <c r="AE415" s="27"/>
      <c r="AF415" s="27"/>
      <c r="AG415" s="27"/>
      <c r="AH415" s="27"/>
      <c r="AI415" s="27"/>
      <c r="AJ415" s="27"/>
      <c r="AK415" s="27"/>
      <c r="AM415" s="27"/>
      <c r="AP415" s="27"/>
      <c r="AQ415" s="72" t="s">
        <v>1008</v>
      </c>
      <c r="AR415" s="70">
        <f>COUNTIF(C3:C400,"=Baza 1")</f>
        <v>153</v>
      </c>
      <c r="AS415" s="853">
        <f>SUMIF($C$3:$C$398,"=Baza 1",$AW$3:$AW$398)</f>
        <v>86391</v>
      </c>
      <c r="AT415" s="853"/>
      <c r="AU415" s="71"/>
      <c r="AV415" s="853">
        <f>SUMIF($C$3:$C$398,"=Baza 1",$AY$3:$AY$398)</f>
        <v>26926</v>
      </c>
      <c r="AW415" s="853"/>
      <c r="AX415" s="27"/>
      <c r="AZ415" s="28"/>
    </row>
    <row r="416" spans="1:57">
      <c r="A416" s="27"/>
      <c r="B416" s="27"/>
      <c r="C416" s="27"/>
      <c r="D416" s="27"/>
      <c r="E416" s="27"/>
      <c r="F416" s="27"/>
      <c r="I416" s="27"/>
      <c r="J416" s="27"/>
      <c r="K416" s="27"/>
      <c r="L416" s="27"/>
      <c r="M416" s="27"/>
      <c r="N416" s="27"/>
      <c r="O416" s="27"/>
      <c r="Q416" s="27"/>
      <c r="T416" s="27"/>
      <c r="U416" s="27"/>
      <c r="V416" s="27"/>
      <c r="W416" s="27"/>
      <c r="X416" s="27"/>
      <c r="Y416" s="27"/>
      <c r="Z416" s="27"/>
      <c r="AB416" s="27"/>
      <c r="AE416" s="27"/>
      <c r="AF416" s="27"/>
      <c r="AG416" s="27"/>
      <c r="AH416" s="27"/>
      <c r="AI416" s="27"/>
      <c r="AJ416" s="27"/>
      <c r="AK416" s="27"/>
      <c r="AM416" s="27"/>
      <c r="AP416" s="27"/>
      <c r="AQ416" s="72" t="s">
        <v>1009</v>
      </c>
      <c r="AR416" s="70">
        <f>COUNTIF(C3:C400,"=Baza 2")</f>
        <v>148</v>
      </c>
      <c r="AS416" s="853">
        <f>SUMIF($C$3:$C$398,"=Baza 2",$AW$3:$AW$398)</f>
        <v>36037</v>
      </c>
      <c r="AT416" s="853"/>
      <c r="AU416" s="71"/>
      <c r="AV416" s="853">
        <f>SUMIF($C$3:$C$398,"=Baza 2",$AY$3:$AY$398)</f>
        <v>11481</v>
      </c>
      <c r="AW416" s="853"/>
      <c r="AX416" s="27"/>
      <c r="AZ416" s="28"/>
    </row>
    <row r="417" spans="1:52">
      <c r="A417" s="27"/>
      <c r="B417" s="27"/>
      <c r="C417" s="27"/>
      <c r="D417" s="27"/>
      <c r="E417" s="27"/>
      <c r="F417" s="27"/>
      <c r="I417" s="27"/>
      <c r="J417" s="27"/>
      <c r="K417" s="27"/>
      <c r="L417" s="27"/>
      <c r="M417" s="27"/>
      <c r="N417" s="27"/>
      <c r="O417" s="27"/>
      <c r="Q417" s="27"/>
      <c r="T417" s="27"/>
      <c r="U417" s="27"/>
      <c r="V417" s="27"/>
      <c r="W417" s="27"/>
      <c r="X417" s="27"/>
      <c r="Y417" s="27"/>
      <c r="Z417" s="27"/>
      <c r="AB417" s="27"/>
      <c r="AE417" s="27"/>
      <c r="AF417" s="27"/>
      <c r="AG417" s="27"/>
      <c r="AH417" s="27"/>
      <c r="AI417" s="27"/>
      <c r="AJ417" s="27"/>
      <c r="AK417" s="27"/>
      <c r="AM417" s="27"/>
      <c r="AP417" s="27"/>
      <c r="AQ417" s="72" t="s">
        <v>1010</v>
      </c>
      <c r="AR417" s="70">
        <f>COUNTIF(C3:C400,"=Recom")</f>
        <v>64</v>
      </c>
      <c r="AS417" s="853">
        <f>SUMIF($C$3:$C$398,"=Recom",$AW$3:$AW$398)</f>
        <v>31400</v>
      </c>
      <c r="AT417" s="853"/>
      <c r="AU417" s="71"/>
      <c r="AV417" s="853">
        <f>SUMIF($C$3:$C$398,"=Recom",$AY$3:$AY$398)</f>
        <v>7350.5</v>
      </c>
      <c r="AW417" s="853"/>
      <c r="AX417" s="27"/>
      <c r="AZ417" s="28"/>
    </row>
    <row r="418" spans="1:52">
      <c r="A418" s="27"/>
      <c r="B418" s="27"/>
      <c r="C418" s="27"/>
      <c r="D418" s="27"/>
      <c r="E418" s="27"/>
      <c r="F418" s="27"/>
      <c r="I418" s="27"/>
      <c r="J418" s="27"/>
      <c r="K418" s="27"/>
      <c r="L418" s="27"/>
      <c r="M418" s="27"/>
      <c r="N418" s="27"/>
      <c r="O418" s="27"/>
      <c r="Q418" s="27"/>
      <c r="T418" s="27"/>
      <c r="U418" s="27"/>
      <c r="V418" s="27"/>
      <c r="W418" s="27"/>
      <c r="X418" s="27"/>
      <c r="Y418" s="27"/>
      <c r="Z418" s="27"/>
      <c r="AB418" s="27"/>
      <c r="AE418" s="27"/>
      <c r="AF418" s="27"/>
      <c r="AG418" s="27"/>
      <c r="AH418" s="27"/>
      <c r="AI418" s="27"/>
      <c r="AJ418" s="27"/>
      <c r="AK418" s="27"/>
      <c r="AM418" s="27"/>
      <c r="AP418" s="27"/>
      <c r="AQ418" s="72" t="s">
        <v>1011</v>
      </c>
      <c r="AR418" s="70">
        <f>COUNTIF(C3:C400,"=Recom (A)")</f>
        <v>3</v>
      </c>
      <c r="AS418" s="853">
        <f>SUMIF($C$3:$C$398,"=Recom (A)",$AW$3:$AW$398)</f>
        <v>510</v>
      </c>
      <c r="AT418" s="853"/>
      <c r="AU418" s="71"/>
      <c r="AV418" s="853">
        <f>SUMIF($C$3:$C$398,"=Recom (A)",$AY$3:$AY$398)</f>
        <v>0</v>
      </c>
      <c r="AW418" s="853"/>
      <c r="AX418" s="27"/>
      <c r="AZ418" s="28"/>
    </row>
    <row r="419" spans="1:52">
      <c r="A419" s="27"/>
      <c r="B419" s="27"/>
      <c r="C419" s="27"/>
      <c r="D419" s="27"/>
      <c r="E419" s="27"/>
      <c r="F419" s="27"/>
      <c r="I419" s="27"/>
      <c r="J419" s="27"/>
      <c r="K419" s="27"/>
      <c r="L419" s="27"/>
      <c r="M419" s="27"/>
      <c r="N419" s="27"/>
      <c r="O419" s="27"/>
      <c r="Q419" s="27"/>
      <c r="T419" s="27"/>
      <c r="U419" s="27"/>
      <c r="V419" s="27"/>
      <c r="W419" s="27"/>
      <c r="X419" s="27"/>
      <c r="Y419" s="27"/>
      <c r="Z419" s="27"/>
      <c r="AB419" s="27"/>
      <c r="AE419" s="27"/>
      <c r="AF419" s="27"/>
      <c r="AG419" s="27"/>
      <c r="AH419" s="27"/>
      <c r="AI419" s="27"/>
      <c r="AJ419" s="27"/>
      <c r="AK419" s="27"/>
      <c r="AM419" s="27"/>
      <c r="AP419" s="27"/>
      <c r="AQ419" s="72" t="s">
        <v>30</v>
      </c>
      <c r="AR419" s="70">
        <f>COUNTIF(C3:C400,"=STOP")</f>
        <v>29</v>
      </c>
      <c r="AS419" s="853">
        <f>SUMIF($C$3:$C$398,"=STOP",$AW$3:$AW$398)</f>
        <v>0</v>
      </c>
      <c r="AT419" s="853"/>
      <c r="AU419" s="71"/>
      <c r="AV419" s="853">
        <f>SUMIF($C$3:$C$398,"=STOP",$AY$3:$AY$398)</f>
        <v>61411.8</v>
      </c>
      <c r="AW419" s="853"/>
      <c r="AX419" s="27"/>
      <c r="AZ419" s="28"/>
    </row>
  </sheetData>
  <sheetProtection selectLockedCells="1" selectUnlockedCells="1"/>
  <customSheetViews>
    <customSheetView guid="{AE4188B1-91FB-46E7-A3A5-67C9BC52D50A}" scale="85" showPageBreaks="1" hiddenColumns="1" topLeftCell="A215">
      <selection activeCell="S126" sqref="S126"/>
      <pageMargins left="0.19685039370078741" right="0.19685039370078741" top="0.39370078740157483" bottom="0.27559055118110237" header="0.51181102362204722" footer="0.51181102362204722"/>
      <pageSetup paperSize="9" firstPageNumber="0" orientation="landscape" horizontalDpi="300" verticalDpi="300" r:id="rId1"/>
      <headerFooter alignWithMargins="0"/>
    </customSheetView>
    <customSheetView guid="{2C45FB08-21AF-41F2-B3BF-9CEBE566FE95}" scale="85" showPageBreaks="1" hiddenColumns="1" showRuler="0">
      <pane xSplit="7.3255813953488369" ySplit="2" topLeftCell="F325" activePane="bottomRight"/>
      <selection pane="bottomRight" activeCell="H351" sqref="H351"/>
      <pageMargins left="0.19685039370078741" right="0.19685039370078741" top="0.39370078740157483" bottom="0.27559055118110237" header="0.51181102362204722" footer="0.51181102362204722"/>
      <pageSetup paperSize="9" firstPageNumber="0" orientation="landscape" horizontalDpi="300" verticalDpi="300" r:id="rId2"/>
      <headerFooter alignWithMargins="0"/>
    </customSheetView>
    <customSheetView guid="{3CC28B0E-D5F0-4323-AF3D-7856778FE7B5}" scale="85" showPageBreaks="1" hiddenColumns="1" showRuler="0">
      <pane xSplit="7.3255813953488369" ySplit="2" topLeftCell="A377" activePane="bottomRight"/>
      <selection pane="bottomRight" activeCell="P402" activeCellId="3" sqref="AW402 AL402 AA402 P402"/>
      <pageMargins left="0.19685039370078741" right="0.19685039370078741" top="0.39370078740157483" bottom="0.27559055118110237" header="0.51181102362204722" footer="0.51181102362204722"/>
      <pageSetup paperSize="9" firstPageNumber="0" orientation="landscape" horizontalDpi="300" verticalDpi="300" r:id="rId3"/>
      <headerFooter alignWithMargins="0"/>
    </customSheetView>
  </customSheetViews>
  <mergeCells count="42">
    <mergeCell ref="AM1:AM2"/>
    <mergeCell ref="AE1:AK1"/>
    <mergeCell ref="AD1:AD2"/>
    <mergeCell ref="T1:Z1"/>
    <mergeCell ref="P1:P2"/>
    <mergeCell ref="AC1:AC2"/>
    <mergeCell ref="AN1:AN2"/>
    <mergeCell ref="A1:A2"/>
    <mergeCell ref="B1:B2"/>
    <mergeCell ref="C1:C2"/>
    <mergeCell ref="D1:D2"/>
    <mergeCell ref="E1:E2"/>
    <mergeCell ref="F1:F2"/>
    <mergeCell ref="S1:S2"/>
    <mergeCell ref="R1:R2"/>
    <mergeCell ref="AL1:AL2"/>
    <mergeCell ref="AB1:AB2"/>
    <mergeCell ref="AA1:AA2"/>
    <mergeCell ref="G1:G2"/>
    <mergeCell ref="H1:H2"/>
    <mergeCell ref="I1:O1"/>
    <mergeCell ref="Q1:Q2"/>
    <mergeCell ref="AO1:AO2"/>
    <mergeCell ref="AS414:AT414"/>
    <mergeCell ref="AT410:AU410"/>
    <mergeCell ref="AT408:AU408"/>
    <mergeCell ref="AT409:AU409"/>
    <mergeCell ref="AY1:AY2"/>
    <mergeCell ref="AX1:AX2"/>
    <mergeCell ref="AW1:AW2"/>
    <mergeCell ref="AP1:AV1"/>
    <mergeCell ref="AV419:AW419"/>
    <mergeCell ref="AV416:AW416"/>
    <mergeCell ref="AV414:AW414"/>
    <mergeCell ref="AV418:AW418"/>
    <mergeCell ref="AV415:AW415"/>
    <mergeCell ref="AV417:AW417"/>
    <mergeCell ref="AS419:AT419"/>
    <mergeCell ref="AS416:AT416"/>
    <mergeCell ref="AS418:AT418"/>
    <mergeCell ref="AS417:AT417"/>
    <mergeCell ref="AS415:AT415"/>
  </mergeCells>
  <phoneticPr fontId="33" type="noConversion"/>
  <pageMargins left="0.19685039370078741" right="0.19685039370078741" top="0.39370078740157483" bottom="0.27559055118110237" header="0.51181102362204722" footer="0.51181102362204722"/>
  <pageSetup paperSize="9" firstPageNumber="0" orientation="landscape" r:id="rId4"/>
  <headerFooter alignWithMargins="0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31</vt:i4>
      </vt:variant>
    </vt:vector>
  </HeadingPairs>
  <TitlesOfParts>
    <vt:vector size="52" baseType="lpstr">
      <vt:lpstr>НГ Счёт</vt:lpstr>
      <vt:lpstr>Двойной Счёт</vt:lpstr>
      <vt:lpstr>2023</vt:lpstr>
      <vt:lpstr>2022</vt:lpstr>
      <vt:lpstr>data</vt:lpstr>
      <vt:lpstr>Номера контрактов</vt:lpstr>
      <vt:lpstr>2021</vt:lpstr>
      <vt:lpstr>2020</vt:lpstr>
      <vt:lpstr>База 2019</vt:lpstr>
      <vt:lpstr>База 2018</vt:lpstr>
      <vt:lpstr>База 2017</vt:lpstr>
      <vt:lpstr>Счёт НГ</vt:lpstr>
      <vt:lpstr>Счёт</vt:lpstr>
      <vt:lpstr>База 2016</vt:lpstr>
      <vt:lpstr>База 2015</vt:lpstr>
      <vt:lpstr>База 2014</vt:lpstr>
      <vt:lpstr>База 2013</vt:lpstr>
      <vt:lpstr>База 2012</vt:lpstr>
      <vt:lpstr>База 2011</vt:lpstr>
      <vt:lpstr>База 2010</vt:lpstr>
      <vt:lpstr>База 2009</vt:lpstr>
      <vt:lpstr>'2020'!Заголовки_для_печати</vt:lpstr>
      <vt:lpstr>'2021'!Заголовки_для_печати</vt:lpstr>
      <vt:lpstr>'2022'!Заголовки_для_печати</vt:lpstr>
      <vt:lpstr>'2023'!Заголовки_для_печати</vt:lpstr>
      <vt:lpstr>'База 2009'!Заголовки_для_печати</vt:lpstr>
      <vt:lpstr>'База 2010'!Заголовки_для_печати</vt:lpstr>
      <vt:lpstr>'База 2011'!Заголовки_для_печати</vt:lpstr>
      <vt:lpstr>'База 2012'!Заголовки_для_печати</vt:lpstr>
      <vt:lpstr>'База 2013'!Заголовки_для_печати</vt:lpstr>
      <vt:lpstr>'База 2014'!Заголовки_для_печати</vt:lpstr>
      <vt:lpstr>'База 2015'!Заголовки_для_печати</vt:lpstr>
      <vt:lpstr>'База 2016'!Заголовки_для_печати</vt:lpstr>
      <vt:lpstr>'База 2017'!Заголовки_для_печати</vt:lpstr>
      <vt:lpstr>'База 2018'!Заголовки_для_печати</vt:lpstr>
      <vt:lpstr>'База 2019'!Заголовки_для_печати</vt:lpstr>
      <vt:lpstr>'Номера контрактов'!Заголовки_для_печати</vt:lpstr>
      <vt:lpstr>data!Заголовки_для_печати</vt:lpstr>
      <vt:lpstr>'Двойной Счёт'!Область_печати</vt:lpstr>
      <vt:lpstr>'НГ Счёт'!Область_печати</vt:lpstr>
      <vt:lpstr>Счёт!Область_печати</vt:lpstr>
      <vt:lpstr>'Счёт НГ'!Область_печати</vt:lpstr>
      <vt:lpstr>'2020'!Эмитенты</vt:lpstr>
      <vt:lpstr>'2021'!Эмитенты</vt:lpstr>
      <vt:lpstr>'2022'!Эмитенты</vt:lpstr>
      <vt:lpstr>'2023'!Эмитенты</vt:lpstr>
      <vt:lpstr>'База 2015'!Эмитенты</vt:lpstr>
      <vt:lpstr>'База 2016'!Эмитенты</vt:lpstr>
      <vt:lpstr>'База 2017'!Эмитенты</vt:lpstr>
      <vt:lpstr>'База 2018'!Эмитенты</vt:lpstr>
      <vt:lpstr>'База 2019'!Эмитенты</vt:lpstr>
      <vt:lpstr>Эмитенты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</dc:creator>
  <cp:lastModifiedBy>Dmitrii</cp:lastModifiedBy>
  <cp:lastPrinted>2022-12-14T12:56:32Z</cp:lastPrinted>
  <dcterms:created xsi:type="dcterms:W3CDTF">2009-12-21T13:07:07Z</dcterms:created>
  <dcterms:modified xsi:type="dcterms:W3CDTF">2023-01-18T09:00:12Z</dcterms:modified>
</cp:coreProperties>
</file>